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codeName="ThisWorkbook" defaultThemeVersion="124226"/>
  <xr:revisionPtr revIDLastSave="0" documentId="6_{6FCD759F-A82A-4E83-80BB-EF5C45F08327}" xr6:coauthVersionLast="41" xr6:coauthVersionMax="41" xr10:uidLastSave="{00000000-0000-0000-0000-000000000000}"/>
  <bookViews>
    <workbookView xWindow="-120" yWindow="-120" windowWidth="29040" windowHeight="17640" tabRatio="698" xr2:uid="{00000000-000D-0000-FFFF-FFFF00000000}"/>
  </bookViews>
  <sheets>
    <sheet name="Information" sheetId="73" r:id="rId1"/>
    <sheet name="Courses" sheetId="79" r:id="rId2"/>
    <sheet name="Column 1" sheetId="104" state="hidden" r:id="rId3"/>
    <sheet name="Courses Valid" sheetId="84" state="hidden" r:id="rId4"/>
    <sheet name="CourseList" sheetId="80" state="hidden" r:id="rId5"/>
    <sheet name="1 Full-time" sheetId="1" r:id="rId6"/>
    <sheet name="Table 1 Valid" sheetId="113" state="hidden" r:id="rId7"/>
    <sheet name="2 Sandwich" sheetId="2" r:id="rId8"/>
    <sheet name="Table 2 Valid" sheetId="114" state="hidden" r:id="rId9"/>
    <sheet name="3 Part-time" sheetId="3" r:id="rId10"/>
    <sheet name="Table 3 Valid" sheetId="115" state="hidden" r:id="rId11"/>
    <sheet name="4 Year abroad" sheetId="61" r:id="rId12"/>
    <sheet name="Table 4 Valid" sheetId="116" state="hidden" r:id="rId13"/>
    <sheet name="5 Planning" sheetId="101" r:id="rId14"/>
    <sheet name="Table 5 Valid" sheetId="117" state="hidden" r:id="rId15"/>
    <sheet name="6a Health full-time" sheetId="136" r:id="rId16"/>
    <sheet name="6b Health sandwich" sheetId="142" r:id="rId17"/>
    <sheet name="6c Health part-time" sheetId="141" r:id="rId18"/>
    <sheet name="Table 7a Valid" sheetId="137" state="hidden" r:id="rId19"/>
    <sheet name="Table 7b Valid" sheetId="133" state="hidden" r:id="rId20"/>
    <sheet name="Table 7c Valid" sheetId="135" state="hidden" r:id="rId21"/>
  </sheets>
  <definedNames>
    <definedName name="_AMO_UniqueIdentifier" localSheetId="16" hidden="1">"'e7841798-b9f5-4f34-abf2-e2380b946a43'"</definedName>
    <definedName name="_AMO_UniqueIdentifier" localSheetId="4" hidden="1">"'86b7c1f8-7bbe-4abb-bd85-62898b63a9b6'"</definedName>
    <definedName name="_AMO_UniqueIdentifier" hidden="1">"'7466e097-68ea-4e56-9052-dee73675e248'"</definedName>
    <definedName name="_xlnm._FilterDatabase" localSheetId="5" hidden="1">'1 Full-time'!$A$11:$A$72</definedName>
    <definedName name="_xlnm._FilterDatabase" localSheetId="9" hidden="1">'3 Part-time'!$A$11:$A$72</definedName>
    <definedName name="_xlnm._FilterDatabase" localSheetId="15" hidden="1">'6a Health full-time'!$A$10:$A$87</definedName>
    <definedName name="_xlnm._FilterDatabase" localSheetId="16" hidden="1">'6b Health sandwich'!$A$10:$A$49</definedName>
    <definedName name="_xlnm._FilterDatabase" localSheetId="17" hidden="1">'6c Health part-time'!$A$10:$A$87</definedName>
    <definedName name="_xlnm._FilterDatabase" localSheetId="4" hidden="1">CourseList!$A$3:$G$5813</definedName>
    <definedName name="_xlnm._FilterDatabase" localSheetId="1" hidden="1">Courses!$B$10:$D$214</definedName>
    <definedName name="CourseAims">CourseList!$B$4:$B$7809</definedName>
    <definedName name="CourseInfo">CourseList!$B$4:$G$7809</definedName>
    <definedName name="Courses_Print_Area">Courses!$A$1:$AB$214</definedName>
    <definedName name="Dummy">CourseList!$B$4:$B$18</definedName>
    <definedName name="_xlnm.Print_Area" localSheetId="5">'1 Full-time'!$A$1:$T$89</definedName>
    <definedName name="_xlnm.Print_Area" localSheetId="7">'2 Sandwich'!$A$1:$S$23</definedName>
    <definedName name="_xlnm.Print_Area" localSheetId="9">'3 Part-time'!$A$1:$S$97</definedName>
    <definedName name="_xlnm.Print_Area" localSheetId="11">'4 Year abroad'!$A$1:$J$25</definedName>
    <definedName name="_xlnm.Print_Area" localSheetId="13">'5 Planning'!$A$1:$S$62</definedName>
    <definedName name="_xlnm.Print_Area" localSheetId="15">'6a Health full-time'!$A$1:$AD$114</definedName>
    <definedName name="_xlnm.Print_Area" localSheetId="16">'6b Health sandwich'!$A$1:$W$75</definedName>
    <definedName name="_xlnm.Print_Area" localSheetId="17">'6c Health part-time'!$A$1:$AD$120</definedName>
    <definedName name="_xlnm.Print_Area" localSheetId="1">Courses!$A$1:$AQ$45</definedName>
    <definedName name="_xlnm.Print_Area" localSheetId="0">Information!$A$1:$U$32</definedName>
    <definedName name="Table1_Print_Area">'1 Full-time'!$A$2:$O$72</definedName>
    <definedName name="Table6b_coltags1">'6b Health sandwich'!#REF!</definedName>
    <definedName name="Table6b_coltags2">'6b Health sandwich'!#REF!</definedName>
    <definedName name="Table6b_coltags3">'6b Health sandwich'!#REF!</definedName>
    <definedName name="Table6b_coltags4">'6b Health sandwich'!#REF!</definedName>
    <definedName name="Table6b_coltags4a">'6b Health sandwich'!#REF!</definedName>
    <definedName name="Table6b_colvars">'6b Health sandwich'!#REF!</definedName>
    <definedName name="Table6b_datacols">'6b Health sandwich'!#REF!</definedName>
    <definedName name="Table6b_hidecols">'6b Health sandwich'!#REF!</definedName>
    <definedName name="Table6b_rowtags">'6b Health sandwich'!#REF!</definedName>
    <definedName name="Table6b_rowvars">'6b Health sandwich'!#REF!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6" i="2" l="1"/>
  <c r="D16" i="2"/>
  <c r="C16" i="2"/>
  <c r="R14" i="142"/>
  <c r="R12" i="142"/>
  <c r="W18" i="141"/>
  <c r="W16" i="141"/>
  <c r="W14" i="141"/>
  <c r="W12" i="141"/>
  <c r="V18" i="141"/>
  <c r="V16" i="141"/>
  <c r="V14" i="141"/>
  <c r="V12" i="141"/>
  <c r="S18" i="141"/>
  <c r="S14" i="141"/>
  <c r="S16" i="141"/>
  <c r="S12" i="141"/>
  <c r="O14" i="142"/>
  <c r="O12" i="142"/>
  <c r="R46" i="142" l="1"/>
  <c r="Q46" i="142"/>
  <c r="O46" i="142"/>
  <c r="R45" i="142"/>
  <c r="P45" i="142"/>
  <c r="O45" i="142"/>
  <c r="R44" i="142"/>
  <c r="Q44" i="142"/>
  <c r="O44" i="142"/>
  <c r="R43" i="142"/>
  <c r="P43" i="142"/>
  <c r="O43" i="142"/>
  <c r="R42" i="142"/>
  <c r="Q42" i="142"/>
  <c r="O42" i="142"/>
  <c r="R41" i="142"/>
  <c r="P41" i="142"/>
  <c r="O41" i="142"/>
  <c r="R40" i="142"/>
  <c r="Q40" i="142"/>
  <c r="O40" i="142"/>
  <c r="R39" i="142"/>
  <c r="P39" i="142"/>
  <c r="O39" i="142"/>
  <c r="R38" i="142"/>
  <c r="Q38" i="142"/>
  <c r="O38" i="142"/>
  <c r="R37" i="142"/>
  <c r="P37" i="142"/>
  <c r="O37" i="142"/>
  <c r="R36" i="142"/>
  <c r="Q36" i="142"/>
  <c r="O36" i="142"/>
  <c r="R35" i="142"/>
  <c r="P35" i="142"/>
  <c r="O35" i="142"/>
  <c r="R34" i="142"/>
  <c r="Q34" i="142"/>
  <c r="O34" i="142"/>
  <c r="R33" i="142"/>
  <c r="P33" i="142"/>
  <c r="O33" i="142"/>
  <c r="R32" i="142"/>
  <c r="Q32" i="142"/>
  <c r="O32" i="142"/>
  <c r="R31" i="142"/>
  <c r="P31" i="142"/>
  <c r="O31" i="142"/>
  <c r="R30" i="142"/>
  <c r="Q30" i="142"/>
  <c r="O30" i="142"/>
  <c r="R29" i="142"/>
  <c r="P29" i="142"/>
  <c r="O29" i="142"/>
  <c r="R28" i="142"/>
  <c r="Q28" i="142"/>
  <c r="O28" i="142"/>
  <c r="R27" i="142"/>
  <c r="P27" i="142"/>
  <c r="O27" i="142"/>
  <c r="R26" i="142"/>
  <c r="Q26" i="142"/>
  <c r="O26" i="142"/>
  <c r="R25" i="142"/>
  <c r="P25" i="142"/>
  <c r="O25" i="142"/>
  <c r="R24" i="142"/>
  <c r="Q24" i="142"/>
  <c r="O24" i="142"/>
  <c r="R23" i="142"/>
  <c r="P23" i="142"/>
  <c r="O23" i="142"/>
  <c r="R22" i="142"/>
  <c r="Q22" i="142"/>
  <c r="O22" i="142"/>
  <c r="R21" i="142"/>
  <c r="P21" i="142"/>
  <c r="O21" i="142"/>
  <c r="R20" i="142"/>
  <c r="Q20" i="142"/>
  <c r="O20" i="142"/>
  <c r="R19" i="142"/>
  <c r="P19" i="142"/>
  <c r="O19" i="142"/>
  <c r="R18" i="142"/>
  <c r="Q18" i="142"/>
  <c r="O18" i="142"/>
  <c r="R17" i="142"/>
  <c r="P17" i="142"/>
  <c r="O17" i="142"/>
  <c r="R16" i="142"/>
  <c r="R48" i="142" s="1"/>
  <c r="Q16" i="142"/>
  <c r="Q48" i="142" s="1"/>
  <c r="O16" i="142"/>
  <c r="R15" i="142"/>
  <c r="P15" i="142"/>
  <c r="P47" i="142" s="1"/>
  <c r="P49" i="142" s="1"/>
  <c r="O15" i="142"/>
  <c r="R13" i="142"/>
  <c r="Q13" i="142"/>
  <c r="O13" i="142"/>
  <c r="R11" i="142"/>
  <c r="Q11" i="142"/>
  <c r="O11" i="142"/>
  <c r="AB86" i="141"/>
  <c r="AA86" i="141"/>
  <c r="Z86" i="141"/>
  <c r="X86" i="141"/>
  <c r="R86" i="141"/>
  <c r="Q86" i="141"/>
  <c r="P86" i="141"/>
  <c r="N86" i="141"/>
  <c r="M86" i="141"/>
  <c r="L86" i="141"/>
  <c r="K86" i="141"/>
  <c r="I86" i="141"/>
  <c r="H86" i="141"/>
  <c r="G86" i="141"/>
  <c r="F86" i="141"/>
  <c r="D86" i="141"/>
  <c r="AB85" i="141"/>
  <c r="AA85" i="141"/>
  <c r="Z85" i="141"/>
  <c r="Y85" i="141"/>
  <c r="X85" i="141"/>
  <c r="R85" i="141"/>
  <c r="Q85" i="141"/>
  <c r="P85" i="141"/>
  <c r="O85" i="141"/>
  <c r="N85" i="141"/>
  <c r="M85" i="141"/>
  <c r="L85" i="141"/>
  <c r="K85" i="141"/>
  <c r="J85" i="141"/>
  <c r="I85" i="141"/>
  <c r="H85" i="141"/>
  <c r="G85" i="141"/>
  <c r="F85" i="141"/>
  <c r="E85" i="141"/>
  <c r="D85" i="141"/>
  <c r="AB84" i="141"/>
  <c r="AA84" i="141"/>
  <c r="Z84" i="141"/>
  <c r="X84" i="141"/>
  <c r="R84" i="141"/>
  <c r="Q84" i="141"/>
  <c r="P84" i="141"/>
  <c r="N84" i="141"/>
  <c r="M84" i="141"/>
  <c r="L84" i="141"/>
  <c r="K84" i="141"/>
  <c r="I84" i="141"/>
  <c r="H84" i="141"/>
  <c r="G84" i="141"/>
  <c r="F84" i="141"/>
  <c r="D84" i="141"/>
  <c r="AB83" i="141"/>
  <c r="AB87" i="141" s="1"/>
  <c r="AA83" i="141"/>
  <c r="Z83" i="141"/>
  <c r="Z87" i="141" s="1"/>
  <c r="Y83" i="141"/>
  <c r="X83" i="141"/>
  <c r="R83" i="141"/>
  <c r="Q83" i="141"/>
  <c r="P83" i="141"/>
  <c r="O83" i="141"/>
  <c r="N83" i="141"/>
  <c r="M83" i="141"/>
  <c r="L83" i="141"/>
  <c r="K83" i="141"/>
  <c r="J83" i="141"/>
  <c r="I83" i="141"/>
  <c r="H83" i="141"/>
  <c r="G83" i="141"/>
  <c r="F83" i="141"/>
  <c r="E83" i="141"/>
  <c r="D83" i="141"/>
  <c r="W82" i="141"/>
  <c r="V82" i="141"/>
  <c r="U82" i="141"/>
  <c r="S82" i="141"/>
  <c r="W81" i="141"/>
  <c r="V81" i="141"/>
  <c r="T81" i="141"/>
  <c r="S81" i="141"/>
  <c r="W80" i="141"/>
  <c r="V80" i="141"/>
  <c r="U80" i="141"/>
  <c r="S80" i="141"/>
  <c r="W79" i="141"/>
  <c r="V79" i="141"/>
  <c r="T79" i="141"/>
  <c r="S79" i="141"/>
  <c r="W78" i="141"/>
  <c r="V78" i="141"/>
  <c r="U78" i="141"/>
  <c r="S78" i="141"/>
  <c r="W77" i="141"/>
  <c r="V77" i="141"/>
  <c r="T77" i="141"/>
  <c r="S77" i="141"/>
  <c r="W76" i="141"/>
  <c r="V76" i="141"/>
  <c r="U76" i="141"/>
  <c r="S76" i="141"/>
  <c r="W75" i="141"/>
  <c r="V75" i="141"/>
  <c r="T75" i="141"/>
  <c r="S75" i="141"/>
  <c r="W74" i="141"/>
  <c r="V74" i="141"/>
  <c r="U74" i="141"/>
  <c r="S74" i="141"/>
  <c r="W73" i="141"/>
  <c r="V73" i="141"/>
  <c r="T73" i="141"/>
  <c r="S73" i="141"/>
  <c r="W72" i="141"/>
  <c r="V72" i="141"/>
  <c r="U72" i="141"/>
  <c r="S72" i="141"/>
  <c r="W71" i="141"/>
  <c r="V71" i="141"/>
  <c r="T71" i="141"/>
  <c r="S71" i="141"/>
  <c r="W70" i="141"/>
  <c r="V70" i="141"/>
  <c r="U70" i="141"/>
  <c r="S70" i="141"/>
  <c r="W69" i="141"/>
  <c r="V69" i="141"/>
  <c r="T69" i="141"/>
  <c r="S69" i="141"/>
  <c r="W68" i="141"/>
  <c r="V68" i="141"/>
  <c r="U68" i="141"/>
  <c r="S68" i="141"/>
  <c r="W67" i="141"/>
  <c r="V67" i="141"/>
  <c r="T67" i="141"/>
  <c r="S67" i="141"/>
  <c r="W66" i="141"/>
  <c r="V66" i="141"/>
  <c r="U66" i="141"/>
  <c r="S66" i="141"/>
  <c r="W65" i="141"/>
  <c r="V65" i="141"/>
  <c r="T65" i="141"/>
  <c r="S65" i="141"/>
  <c r="W64" i="141"/>
  <c r="V64" i="141"/>
  <c r="U64" i="141"/>
  <c r="S64" i="141"/>
  <c r="W63" i="141"/>
  <c r="V63" i="141"/>
  <c r="T63" i="141"/>
  <c r="S63" i="141"/>
  <c r="W62" i="141"/>
  <c r="V62" i="141"/>
  <c r="U62" i="141"/>
  <c r="S62" i="141"/>
  <c r="W61" i="141"/>
  <c r="V61" i="141"/>
  <c r="T61" i="141"/>
  <c r="S61" i="141"/>
  <c r="W60" i="141"/>
  <c r="V60" i="141"/>
  <c r="U60" i="141"/>
  <c r="S60" i="141"/>
  <c r="W59" i="141"/>
  <c r="V59" i="141"/>
  <c r="T59" i="141"/>
  <c r="S59" i="141"/>
  <c r="W58" i="141"/>
  <c r="V58" i="141"/>
  <c r="U58" i="141"/>
  <c r="S58" i="141"/>
  <c r="W57" i="141"/>
  <c r="V57" i="141"/>
  <c r="T57" i="141"/>
  <c r="S57" i="141"/>
  <c r="W56" i="141"/>
  <c r="V56" i="141"/>
  <c r="U56" i="141"/>
  <c r="S56" i="141"/>
  <c r="W55" i="141"/>
  <c r="V55" i="141"/>
  <c r="T55" i="141"/>
  <c r="S55" i="141"/>
  <c r="W54" i="141"/>
  <c r="V54" i="141"/>
  <c r="U54" i="141"/>
  <c r="S54" i="141"/>
  <c r="W53" i="141"/>
  <c r="V53" i="141"/>
  <c r="T53" i="141"/>
  <c r="S53" i="141"/>
  <c r="W52" i="141"/>
  <c r="V52" i="141"/>
  <c r="U52" i="141"/>
  <c r="S52" i="141"/>
  <c r="W51" i="141"/>
  <c r="V51" i="141"/>
  <c r="T51" i="141"/>
  <c r="S51" i="141"/>
  <c r="W50" i="141"/>
  <c r="V50" i="141"/>
  <c r="U50" i="141"/>
  <c r="S50" i="141"/>
  <c r="W49" i="141"/>
  <c r="V49" i="141"/>
  <c r="T49" i="141"/>
  <c r="S49" i="141"/>
  <c r="W48" i="141"/>
  <c r="V48" i="141"/>
  <c r="U48" i="141"/>
  <c r="S48" i="141"/>
  <c r="W47" i="141"/>
  <c r="V47" i="141"/>
  <c r="T47" i="141"/>
  <c r="S47" i="141"/>
  <c r="W46" i="141"/>
  <c r="V46" i="141"/>
  <c r="U46" i="141"/>
  <c r="S46" i="141"/>
  <c r="W45" i="141"/>
  <c r="V45" i="141"/>
  <c r="T45" i="141"/>
  <c r="S45" i="141"/>
  <c r="W44" i="141"/>
  <c r="V44" i="141"/>
  <c r="U44" i="141"/>
  <c r="S44" i="141"/>
  <c r="W43" i="141"/>
  <c r="V43" i="141"/>
  <c r="T43" i="141"/>
  <c r="S43" i="141"/>
  <c r="W42" i="141"/>
  <c r="V42" i="141"/>
  <c r="U42" i="141"/>
  <c r="S42" i="141"/>
  <c r="W41" i="141"/>
  <c r="V41" i="141"/>
  <c r="T41" i="141"/>
  <c r="S41" i="141"/>
  <c r="W40" i="141"/>
  <c r="V40" i="141"/>
  <c r="U40" i="141"/>
  <c r="S40" i="141"/>
  <c r="W39" i="141"/>
  <c r="V39" i="141"/>
  <c r="T39" i="141"/>
  <c r="S39" i="141"/>
  <c r="W38" i="141"/>
  <c r="V38" i="141"/>
  <c r="U38" i="141"/>
  <c r="S38" i="141"/>
  <c r="W37" i="141"/>
  <c r="V37" i="141"/>
  <c r="T37" i="141"/>
  <c r="S37" i="141"/>
  <c r="W36" i="141"/>
  <c r="V36" i="141"/>
  <c r="U36" i="141"/>
  <c r="S36" i="141"/>
  <c r="W35" i="141"/>
  <c r="V35" i="141"/>
  <c r="T35" i="141"/>
  <c r="S35" i="141"/>
  <c r="W34" i="141"/>
  <c r="V34" i="141"/>
  <c r="U34" i="141"/>
  <c r="S34" i="141"/>
  <c r="W33" i="141"/>
  <c r="V33" i="141"/>
  <c r="T33" i="141"/>
  <c r="S33" i="141"/>
  <c r="W32" i="141"/>
  <c r="V32" i="141"/>
  <c r="U32" i="141"/>
  <c r="S32" i="141"/>
  <c r="W31" i="141"/>
  <c r="V31" i="141"/>
  <c r="T31" i="141"/>
  <c r="S31" i="141"/>
  <c r="W30" i="141"/>
  <c r="V30" i="141"/>
  <c r="U30" i="141"/>
  <c r="S30" i="141"/>
  <c r="W29" i="141"/>
  <c r="V29" i="141"/>
  <c r="T29" i="141"/>
  <c r="S29" i="141"/>
  <c r="W28" i="141"/>
  <c r="V28" i="141"/>
  <c r="U28" i="141"/>
  <c r="S28" i="141"/>
  <c r="W27" i="141"/>
  <c r="V27" i="141"/>
  <c r="T27" i="141"/>
  <c r="S27" i="141"/>
  <c r="W26" i="141"/>
  <c r="V26" i="141"/>
  <c r="U26" i="141"/>
  <c r="S26" i="141"/>
  <c r="W25" i="141"/>
  <c r="V25" i="141"/>
  <c r="T25" i="141"/>
  <c r="S25" i="141"/>
  <c r="W24" i="141"/>
  <c r="V24" i="141"/>
  <c r="U24" i="141"/>
  <c r="S24" i="141"/>
  <c r="W23" i="141"/>
  <c r="V23" i="141"/>
  <c r="T23" i="141"/>
  <c r="S23" i="141"/>
  <c r="W22" i="141"/>
  <c r="W86" i="141" s="1"/>
  <c r="V22" i="141"/>
  <c r="V86" i="141" s="1"/>
  <c r="U22" i="141"/>
  <c r="U86" i="141" s="1"/>
  <c r="S22" i="141"/>
  <c r="S86" i="141" s="1"/>
  <c r="W21" i="141"/>
  <c r="V21" i="141"/>
  <c r="T21" i="141"/>
  <c r="T85" i="141" s="1"/>
  <c r="S21" i="141"/>
  <c r="W20" i="141"/>
  <c r="W84" i="141" s="1"/>
  <c r="V20" i="141"/>
  <c r="V84" i="141" s="1"/>
  <c r="U20" i="141"/>
  <c r="U84" i="141" s="1"/>
  <c r="S20" i="141"/>
  <c r="S84" i="141" s="1"/>
  <c r="W19" i="141"/>
  <c r="V19" i="141"/>
  <c r="T19" i="141"/>
  <c r="T83" i="141" s="1"/>
  <c r="S19" i="141"/>
  <c r="W17" i="141"/>
  <c r="V17" i="141"/>
  <c r="U17" i="141"/>
  <c r="S17" i="141"/>
  <c r="W15" i="141"/>
  <c r="V15" i="141"/>
  <c r="U15" i="141"/>
  <c r="S15" i="141"/>
  <c r="W13" i="141"/>
  <c r="W85" i="141" s="1"/>
  <c r="V13" i="141"/>
  <c r="V85" i="141" s="1"/>
  <c r="U13" i="141"/>
  <c r="U85" i="141" s="1"/>
  <c r="S13" i="141"/>
  <c r="S85" i="141" s="1"/>
  <c r="W11" i="141"/>
  <c r="W83" i="141" s="1"/>
  <c r="V11" i="141"/>
  <c r="V83" i="141" s="1"/>
  <c r="V87" i="141" s="1"/>
  <c r="U11" i="141"/>
  <c r="U83" i="141" s="1"/>
  <c r="S11" i="141"/>
  <c r="S83" i="141" s="1"/>
  <c r="S87" i="141" s="1"/>
  <c r="N48" i="142"/>
  <c r="M48" i="142"/>
  <c r="K48" i="142"/>
  <c r="J48" i="142"/>
  <c r="I48" i="142"/>
  <c r="G48" i="142"/>
  <c r="F48" i="142"/>
  <c r="E48" i="142"/>
  <c r="C48" i="142"/>
  <c r="N47" i="142"/>
  <c r="M47" i="142"/>
  <c r="L47" i="142"/>
  <c r="L49" i="142" s="1"/>
  <c r="K47" i="142"/>
  <c r="K49" i="142" s="1"/>
  <c r="J47" i="142"/>
  <c r="J49" i="142" s="1"/>
  <c r="I47" i="142"/>
  <c r="H47" i="142"/>
  <c r="H49" i="142" s="1"/>
  <c r="G47" i="142"/>
  <c r="F47" i="142"/>
  <c r="E47" i="142"/>
  <c r="D47" i="142"/>
  <c r="D49" i="142" s="1"/>
  <c r="C47" i="142"/>
  <c r="C49" i="142" s="1"/>
  <c r="R86" i="136"/>
  <c r="Q86" i="136"/>
  <c r="P86" i="136"/>
  <c r="N86" i="136"/>
  <c r="M86" i="136"/>
  <c r="L86" i="136"/>
  <c r="K86" i="136"/>
  <c r="I86" i="136"/>
  <c r="H86" i="136"/>
  <c r="G86" i="136"/>
  <c r="F86" i="136"/>
  <c r="D86" i="136"/>
  <c r="R85" i="136"/>
  <c r="Q85" i="136"/>
  <c r="P85" i="136"/>
  <c r="O85" i="136"/>
  <c r="N85" i="136"/>
  <c r="M85" i="136"/>
  <c r="L85" i="136"/>
  <c r="K85" i="136"/>
  <c r="J85" i="136"/>
  <c r="I85" i="136"/>
  <c r="H85" i="136"/>
  <c r="G85" i="136"/>
  <c r="F85" i="136"/>
  <c r="E85" i="136"/>
  <c r="D85" i="136"/>
  <c r="R84" i="136"/>
  <c r="Q84" i="136"/>
  <c r="P84" i="136"/>
  <c r="N84" i="136"/>
  <c r="M84" i="136"/>
  <c r="L84" i="136"/>
  <c r="K84" i="136"/>
  <c r="I84" i="136"/>
  <c r="H84" i="136"/>
  <c r="G84" i="136"/>
  <c r="F84" i="136"/>
  <c r="D84" i="136"/>
  <c r="R83" i="136"/>
  <c r="Q83" i="136"/>
  <c r="P83" i="136"/>
  <c r="O83" i="136"/>
  <c r="N83" i="136"/>
  <c r="M83" i="136"/>
  <c r="M87" i="136" s="1"/>
  <c r="L83" i="136"/>
  <c r="K83" i="136"/>
  <c r="J83" i="136"/>
  <c r="I83" i="136"/>
  <c r="H83" i="136"/>
  <c r="G83" i="136"/>
  <c r="F83" i="136"/>
  <c r="E83" i="136"/>
  <c r="E87" i="136" s="1"/>
  <c r="D83" i="136"/>
  <c r="W82" i="136"/>
  <c r="V82" i="136"/>
  <c r="U82" i="136"/>
  <c r="S82" i="136"/>
  <c r="W81" i="136"/>
  <c r="V81" i="136"/>
  <c r="T81" i="136"/>
  <c r="S81" i="136"/>
  <c r="W80" i="136"/>
  <c r="V80" i="136"/>
  <c r="U80" i="136"/>
  <c r="S80" i="136"/>
  <c r="W79" i="136"/>
  <c r="V79" i="136"/>
  <c r="T79" i="136"/>
  <c r="S79" i="136"/>
  <c r="W78" i="136"/>
  <c r="V78" i="136"/>
  <c r="U78" i="136"/>
  <c r="S78" i="136"/>
  <c r="W77" i="136"/>
  <c r="V77" i="136"/>
  <c r="T77" i="136"/>
  <c r="S77" i="136"/>
  <c r="W76" i="136"/>
  <c r="V76" i="136"/>
  <c r="U76" i="136"/>
  <c r="S76" i="136"/>
  <c r="W75" i="136"/>
  <c r="V75" i="136"/>
  <c r="T75" i="136"/>
  <c r="S75" i="136"/>
  <c r="W74" i="136"/>
  <c r="V74" i="136"/>
  <c r="U74" i="136"/>
  <c r="S74" i="136"/>
  <c r="W73" i="136"/>
  <c r="V73" i="136"/>
  <c r="T73" i="136"/>
  <c r="S73" i="136"/>
  <c r="W72" i="136"/>
  <c r="V72" i="136"/>
  <c r="U72" i="136"/>
  <c r="S72" i="136"/>
  <c r="W71" i="136"/>
  <c r="V71" i="136"/>
  <c r="T71" i="136"/>
  <c r="S71" i="136"/>
  <c r="W70" i="136"/>
  <c r="V70" i="136"/>
  <c r="U70" i="136"/>
  <c r="S70" i="136"/>
  <c r="W69" i="136"/>
  <c r="V69" i="136"/>
  <c r="T69" i="136"/>
  <c r="S69" i="136"/>
  <c r="W68" i="136"/>
  <c r="V68" i="136"/>
  <c r="U68" i="136"/>
  <c r="S68" i="136"/>
  <c r="W67" i="136"/>
  <c r="V67" i="136"/>
  <c r="T67" i="136"/>
  <c r="S67" i="136"/>
  <c r="W66" i="136"/>
  <c r="V66" i="136"/>
  <c r="U66" i="136"/>
  <c r="S66" i="136"/>
  <c r="W65" i="136"/>
  <c r="V65" i="136"/>
  <c r="T65" i="136"/>
  <c r="S65" i="136"/>
  <c r="W64" i="136"/>
  <c r="V64" i="136"/>
  <c r="U64" i="136"/>
  <c r="S64" i="136"/>
  <c r="W63" i="136"/>
  <c r="V63" i="136"/>
  <c r="T63" i="136"/>
  <c r="S63" i="136"/>
  <c r="W62" i="136"/>
  <c r="V62" i="136"/>
  <c r="U62" i="136"/>
  <c r="S62" i="136"/>
  <c r="W61" i="136"/>
  <c r="V61" i="136"/>
  <c r="T61" i="136"/>
  <c r="S61" i="136"/>
  <c r="W60" i="136"/>
  <c r="V60" i="136"/>
  <c r="U60" i="136"/>
  <c r="S60" i="136"/>
  <c r="W59" i="136"/>
  <c r="V59" i="136"/>
  <c r="T59" i="136"/>
  <c r="S59" i="136"/>
  <c r="W58" i="136"/>
  <c r="V58" i="136"/>
  <c r="U58" i="136"/>
  <c r="S58" i="136"/>
  <c r="W57" i="136"/>
  <c r="V57" i="136"/>
  <c r="T57" i="136"/>
  <c r="S57" i="136"/>
  <c r="W56" i="136"/>
  <c r="V56" i="136"/>
  <c r="U56" i="136"/>
  <c r="S56" i="136"/>
  <c r="W55" i="136"/>
  <c r="V55" i="136"/>
  <c r="T55" i="136"/>
  <c r="S55" i="136"/>
  <c r="W54" i="136"/>
  <c r="V54" i="136"/>
  <c r="U54" i="136"/>
  <c r="S54" i="136"/>
  <c r="W53" i="136"/>
  <c r="V53" i="136"/>
  <c r="T53" i="136"/>
  <c r="S53" i="136"/>
  <c r="W52" i="136"/>
  <c r="V52" i="136"/>
  <c r="U52" i="136"/>
  <c r="S52" i="136"/>
  <c r="W51" i="136"/>
  <c r="V51" i="136"/>
  <c r="T51" i="136"/>
  <c r="S51" i="136"/>
  <c r="W50" i="136"/>
  <c r="V50" i="136"/>
  <c r="U50" i="136"/>
  <c r="S50" i="136"/>
  <c r="W49" i="136"/>
  <c r="V49" i="136"/>
  <c r="T49" i="136"/>
  <c r="S49" i="136"/>
  <c r="W48" i="136"/>
  <c r="V48" i="136"/>
  <c r="U48" i="136"/>
  <c r="S48" i="136"/>
  <c r="W47" i="136"/>
  <c r="V47" i="136"/>
  <c r="T47" i="136"/>
  <c r="S47" i="136"/>
  <c r="W46" i="136"/>
  <c r="V46" i="136"/>
  <c r="U46" i="136"/>
  <c r="S46" i="136"/>
  <c r="W45" i="136"/>
  <c r="V45" i="136"/>
  <c r="T45" i="136"/>
  <c r="S45" i="136"/>
  <c r="W44" i="136"/>
  <c r="V44" i="136"/>
  <c r="U44" i="136"/>
  <c r="S44" i="136"/>
  <c r="W43" i="136"/>
  <c r="V43" i="136"/>
  <c r="T43" i="136"/>
  <c r="S43" i="136"/>
  <c r="W42" i="136"/>
  <c r="V42" i="136"/>
  <c r="U42" i="136"/>
  <c r="S42" i="136"/>
  <c r="W41" i="136"/>
  <c r="V41" i="136"/>
  <c r="T41" i="136"/>
  <c r="S41" i="136"/>
  <c r="W40" i="136"/>
  <c r="V40" i="136"/>
  <c r="U40" i="136"/>
  <c r="S40" i="136"/>
  <c r="W39" i="136"/>
  <c r="V39" i="136"/>
  <c r="T39" i="136"/>
  <c r="S39" i="136"/>
  <c r="W38" i="136"/>
  <c r="V38" i="136"/>
  <c r="U38" i="136"/>
  <c r="S38" i="136"/>
  <c r="W37" i="136"/>
  <c r="V37" i="136"/>
  <c r="T37" i="136"/>
  <c r="S37" i="136"/>
  <c r="W36" i="136"/>
  <c r="V36" i="136"/>
  <c r="U36" i="136"/>
  <c r="S36" i="136"/>
  <c r="W35" i="136"/>
  <c r="V35" i="136"/>
  <c r="T35" i="136"/>
  <c r="S35" i="136"/>
  <c r="W34" i="136"/>
  <c r="V34" i="136"/>
  <c r="U34" i="136"/>
  <c r="S34" i="136"/>
  <c r="W33" i="136"/>
  <c r="V33" i="136"/>
  <c r="T33" i="136"/>
  <c r="S33" i="136"/>
  <c r="W32" i="136"/>
  <c r="V32" i="136"/>
  <c r="U32" i="136"/>
  <c r="S32" i="136"/>
  <c r="W31" i="136"/>
  <c r="V31" i="136"/>
  <c r="T31" i="136"/>
  <c r="S31" i="136"/>
  <c r="W30" i="136"/>
  <c r="V30" i="136"/>
  <c r="U30" i="136"/>
  <c r="S30" i="136"/>
  <c r="W29" i="136"/>
  <c r="V29" i="136"/>
  <c r="T29" i="136"/>
  <c r="S29" i="136"/>
  <c r="W28" i="136"/>
  <c r="V28" i="136"/>
  <c r="U28" i="136"/>
  <c r="S28" i="136"/>
  <c r="W27" i="136"/>
  <c r="V27" i="136"/>
  <c r="T27" i="136"/>
  <c r="S27" i="136"/>
  <c r="W26" i="136"/>
  <c r="V26" i="136"/>
  <c r="U26" i="136"/>
  <c r="S26" i="136"/>
  <c r="W25" i="136"/>
  <c r="V25" i="136"/>
  <c r="T25" i="136"/>
  <c r="S25" i="136"/>
  <c r="W24" i="136"/>
  <c r="V24" i="136"/>
  <c r="U24" i="136"/>
  <c r="S24" i="136"/>
  <c r="W23" i="136"/>
  <c r="V23" i="136"/>
  <c r="T23" i="136"/>
  <c r="S23" i="136"/>
  <c r="W22" i="136"/>
  <c r="W86" i="136" s="1"/>
  <c r="V22" i="136"/>
  <c r="V86" i="136" s="1"/>
  <c r="U22" i="136"/>
  <c r="U86" i="136" s="1"/>
  <c r="S22" i="136"/>
  <c r="S86" i="136" s="1"/>
  <c r="W21" i="136"/>
  <c r="V21" i="136"/>
  <c r="T21" i="136"/>
  <c r="T85" i="136" s="1"/>
  <c r="S21" i="136"/>
  <c r="W20" i="136"/>
  <c r="W84" i="136" s="1"/>
  <c r="V20" i="136"/>
  <c r="V84" i="136" s="1"/>
  <c r="U20" i="136"/>
  <c r="U84" i="136" s="1"/>
  <c r="S20" i="136"/>
  <c r="S84" i="136" s="1"/>
  <c r="W19" i="136"/>
  <c r="V19" i="136"/>
  <c r="T19" i="136"/>
  <c r="T83" i="136" s="1"/>
  <c r="T87" i="136" s="1"/>
  <c r="S19" i="136"/>
  <c r="W18" i="136"/>
  <c r="V18" i="136"/>
  <c r="S18" i="136"/>
  <c r="W17" i="136"/>
  <c r="V17" i="136"/>
  <c r="U17" i="136"/>
  <c r="S17" i="136"/>
  <c r="W16" i="136"/>
  <c r="V16" i="136"/>
  <c r="S16" i="136"/>
  <c r="W15" i="136"/>
  <c r="V15" i="136"/>
  <c r="U15" i="136"/>
  <c r="S15" i="136"/>
  <c r="W14" i="136"/>
  <c r="V14" i="136"/>
  <c r="S14" i="136"/>
  <c r="W13" i="136"/>
  <c r="V13" i="136"/>
  <c r="U13" i="136"/>
  <c r="S13" i="136"/>
  <c r="W12" i="136"/>
  <c r="V12" i="136"/>
  <c r="S12" i="136"/>
  <c r="W11" i="136"/>
  <c r="V11" i="136"/>
  <c r="V83" i="136" s="1"/>
  <c r="U11" i="136"/>
  <c r="U83" i="136" s="1"/>
  <c r="S11" i="136"/>
  <c r="R71" i="3"/>
  <c r="Q71" i="3"/>
  <c r="R70" i="3"/>
  <c r="Q70" i="3"/>
  <c r="P70" i="3"/>
  <c r="R69" i="3"/>
  <c r="Q69" i="3"/>
  <c r="P69" i="3"/>
  <c r="R68" i="3"/>
  <c r="Q68" i="3"/>
  <c r="P68" i="3"/>
  <c r="R67" i="3"/>
  <c r="Q67" i="3"/>
  <c r="P67" i="3"/>
  <c r="R66" i="3"/>
  <c r="Q66" i="3"/>
  <c r="R65" i="3"/>
  <c r="Q65" i="3"/>
  <c r="P65" i="3"/>
  <c r="R64" i="3"/>
  <c r="Q64" i="3"/>
  <c r="P64" i="3"/>
  <c r="R63" i="3"/>
  <c r="Q63" i="3"/>
  <c r="P63" i="3"/>
  <c r="R62" i="3"/>
  <c r="Q62" i="3"/>
  <c r="P62" i="3"/>
  <c r="L71" i="3"/>
  <c r="K71" i="3"/>
  <c r="I71" i="3"/>
  <c r="H71" i="3"/>
  <c r="F71" i="3"/>
  <c r="E71" i="3"/>
  <c r="L70" i="3"/>
  <c r="K70" i="3"/>
  <c r="J70" i="3"/>
  <c r="I70" i="3"/>
  <c r="H70" i="3"/>
  <c r="G70" i="3"/>
  <c r="F70" i="3"/>
  <c r="E70" i="3"/>
  <c r="D70" i="3"/>
  <c r="L69" i="3"/>
  <c r="K69" i="3"/>
  <c r="J69" i="3"/>
  <c r="I69" i="3"/>
  <c r="H69" i="3"/>
  <c r="G69" i="3"/>
  <c r="F69" i="3"/>
  <c r="E69" i="3"/>
  <c r="D69" i="3"/>
  <c r="L68" i="3"/>
  <c r="K68" i="3"/>
  <c r="J68" i="3"/>
  <c r="I68" i="3"/>
  <c r="H68" i="3"/>
  <c r="G68" i="3"/>
  <c r="F68" i="3"/>
  <c r="E68" i="3"/>
  <c r="D68" i="3"/>
  <c r="L67" i="3"/>
  <c r="K67" i="3"/>
  <c r="J67" i="3"/>
  <c r="I67" i="3"/>
  <c r="H67" i="3"/>
  <c r="G67" i="3"/>
  <c r="F67" i="3"/>
  <c r="E67" i="3"/>
  <c r="D67" i="3"/>
  <c r="L66" i="3"/>
  <c r="K66" i="3"/>
  <c r="I66" i="3"/>
  <c r="H66" i="3"/>
  <c r="F66" i="3"/>
  <c r="E66" i="3"/>
  <c r="L65" i="3"/>
  <c r="K65" i="3"/>
  <c r="J65" i="3"/>
  <c r="I65" i="3"/>
  <c r="H65" i="3"/>
  <c r="G65" i="3"/>
  <c r="F65" i="3"/>
  <c r="E65" i="3"/>
  <c r="D65" i="3"/>
  <c r="L64" i="3"/>
  <c r="K64" i="3"/>
  <c r="J64" i="3"/>
  <c r="I64" i="3"/>
  <c r="H64" i="3"/>
  <c r="G64" i="3"/>
  <c r="F64" i="3"/>
  <c r="E64" i="3"/>
  <c r="D64" i="3"/>
  <c r="L63" i="3"/>
  <c r="K63" i="3"/>
  <c r="J63" i="3"/>
  <c r="I63" i="3"/>
  <c r="H63" i="3"/>
  <c r="G63" i="3"/>
  <c r="F63" i="3"/>
  <c r="E63" i="3"/>
  <c r="D63" i="3"/>
  <c r="L62" i="3"/>
  <c r="K62" i="3"/>
  <c r="J62" i="3"/>
  <c r="I62" i="3"/>
  <c r="H62" i="3"/>
  <c r="G62" i="3"/>
  <c r="F62" i="3"/>
  <c r="E62" i="3"/>
  <c r="D62" i="3"/>
  <c r="O61" i="3"/>
  <c r="N61" i="3"/>
  <c r="O60" i="3"/>
  <c r="N60" i="3"/>
  <c r="M60" i="3"/>
  <c r="O59" i="3"/>
  <c r="N59" i="3"/>
  <c r="M59" i="3"/>
  <c r="O58" i="3"/>
  <c r="N58" i="3"/>
  <c r="M58" i="3"/>
  <c r="O57" i="3"/>
  <c r="N57" i="3"/>
  <c r="M57" i="3"/>
  <c r="O56" i="3"/>
  <c r="N56" i="3"/>
  <c r="O55" i="3"/>
  <c r="N55" i="3"/>
  <c r="M55" i="3"/>
  <c r="O54" i="3"/>
  <c r="N54" i="3"/>
  <c r="M54" i="3"/>
  <c r="O53" i="3"/>
  <c r="N53" i="3"/>
  <c r="M53" i="3"/>
  <c r="O52" i="3"/>
  <c r="N52" i="3"/>
  <c r="M52" i="3"/>
  <c r="O51" i="3"/>
  <c r="N51" i="3"/>
  <c r="O50" i="3"/>
  <c r="N50" i="3"/>
  <c r="M50" i="3"/>
  <c r="O49" i="3"/>
  <c r="N49" i="3"/>
  <c r="M49" i="3"/>
  <c r="O48" i="3"/>
  <c r="N48" i="3"/>
  <c r="M48" i="3"/>
  <c r="O47" i="3"/>
  <c r="N47" i="3"/>
  <c r="M47" i="3"/>
  <c r="O46" i="3"/>
  <c r="N46" i="3"/>
  <c r="O45" i="3"/>
  <c r="N45" i="3"/>
  <c r="M45" i="3"/>
  <c r="O44" i="3"/>
  <c r="N44" i="3"/>
  <c r="M44" i="3"/>
  <c r="O43" i="3"/>
  <c r="N43" i="3"/>
  <c r="M43" i="3"/>
  <c r="O42" i="3"/>
  <c r="N42" i="3"/>
  <c r="M42" i="3"/>
  <c r="O41" i="3"/>
  <c r="N41" i="3"/>
  <c r="O40" i="3"/>
  <c r="N40" i="3"/>
  <c r="M40" i="3"/>
  <c r="O39" i="3"/>
  <c r="N39" i="3"/>
  <c r="M39" i="3"/>
  <c r="O38" i="3"/>
  <c r="N38" i="3"/>
  <c r="M38" i="3"/>
  <c r="O37" i="3"/>
  <c r="N37" i="3"/>
  <c r="M37" i="3"/>
  <c r="O36" i="3"/>
  <c r="N36" i="3"/>
  <c r="O35" i="3"/>
  <c r="N35" i="3"/>
  <c r="M35" i="3"/>
  <c r="O34" i="3"/>
  <c r="N34" i="3"/>
  <c r="M34" i="3"/>
  <c r="O33" i="3"/>
  <c r="N33" i="3"/>
  <c r="M33" i="3"/>
  <c r="O32" i="3"/>
  <c r="N32" i="3"/>
  <c r="M32" i="3"/>
  <c r="O31" i="3"/>
  <c r="N31" i="3"/>
  <c r="O30" i="3"/>
  <c r="N30" i="3"/>
  <c r="M30" i="3"/>
  <c r="O29" i="3"/>
  <c r="N29" i="3"/>
  <c r="M29" i="3"/>
  <c r="O28" i="3"/>
  <c r="N28" i="3"/>
  <c r="M28" i="3"/>
  <c r="O27" i="3"/>
  <c r="N27" i="3"/>
  <c r="M27" i="3"/>
  <c r="O26" i="3"/>
  <c r="N26" i="3"/>
  <c r="O25" i="3"/>
  <c r="N25" i="3"/>
  <c r="M25" i="3"/>
  <c r="O24" i="3"/>
  <c r="N24" i="3"/>
  <c r="M24" i="3"/>
  <c r="O23" i="3"/>
  <c r="N23" i="3"/>
  <c r="M23" i="3"/>
  <c r="O22" i="3"/>
  <c r="N22" i="3"/>
  <c r="M22" i="3"/>
  <c r="O21" i="3"/>
  <c r="O71" i="3" s="1"/>
  <c r="N21" i="3"/>
  <c r="N71" i="3" s="1"/>
  <c r="O20" i="3"/>
  <c r="O70" i="3" s="1"/>
  <c r="N20" i="3"/>
  <c r="N70" i="3" s="1"/>
  <c r="M20" i="3"/>
  <c r="M70" i="3" s="1"/>
  <c r="O19" i="3"/>
  <c r="O69" i="3" s="1"/>
  <c r="N19" i="3"/>
  <c r="N69" i="3" s="1"/>
  <c r="M19" i="3"/>
  <c r="M69" i="3" s="1"/>
  <c r="O18" i="3"/>
  <c r="O68" i="3" s="1"/>
  <c r="N18" i="3"/>
  <c r="N68" i="3" s="1"/>
  <c r="M18" i="3"/>
  <c r="M68" i="3" s="1"/>
  <c r="O17" i="3"/>
  <c r="O67" i="3" s="1"/>
  <c r="N17" i="3"/>
  <c r="N67" i="3" s="1"/>
  <c r="M17" i="3"/>
  <c r="M67" i="3" s="1"/>
  <c r="O16" i="3"/>
  <c r="O66" i="3" s="1"/>
  <c r="N16" i="3"/>
  <c r="N66" i="3" s="1"/>
  <c r="O15" i="3"/>
  <c r="O65" i="3" s="1"/>
  <c r="N15" i="3"/>
  <c r="N65" i="3" s="1"/>
  <c r="M15" i="3"/>
  <c r="M65" i="3" s="1"/>
  <c r="O14" i="3"/>
  <c r="O64" i="3" s="1"/>
  <c r="N14" i="3"/>
  <c r="N64" i="3" s="1"/>
  <c r="M14" i="3"/>
  <c r="M64" i="3" s="1"/>
  <c r="O13" i="3"/>
  <c r="O63" i="3" s="1"/>
  <c r="N13" i="3"/>
  <c r="N63" i="3" s="1"/>
  <c r="M13" i="3"/>
  <c r="M63" i="3" s="1"/>
  <c r="O12" i="3"/>
  <c r="O62" i="3" s="1"/>
  <c r="N12" i="3"/>
  <c r="N62" i="3" s="1"/>
  <c r="M12" i="3"/>
  <c r="M62" i="3" s="1"/>
  <c r="M12" i="2"/>
  <c r="N12" i="2"/>
  <c r="M13" i="2"/>
  <c r="N13" i="2"/>
  <c r="M14" i="2"/>
  <c r="N14" i="2"/>
  <c r="M15" i="2"/>
  <c r="N15" i="2"/>
  <c r="L13" i="2"/>
  <c r="L14" i="2"/>
  <c r="L15" i="2"/>
  <c r="L12" i="2"/>
  <c r="O61" i="1"/>
  <c r="N61" i="1"/>
  <c r="O60" i="1"/>
  <c r="N60" i="1"/>
  <c r="M60" i="1"/>
  <c r="O59" i="1"/>
  <c r="N59" i="1"/>
  <c r="M59" i="1"/>
  <c r="O58" i="1"/>
  <c r="N58" i="1"/>
  <c r="M58" i="1"/>
  <c r="O57" i="1"/>
  <c r="N57" i="1"/>
  <c r="M57" i="1"/>
  <c r="O56" i="1"/>
  <c r="N56" i="1"/>
  <c r="O55" i="1"/>
  <c r="N55" i="1"/>
  <c r="M55" i="1"/>
  <c r="O54" i="1"/>
  <c r="N54" i="1"/>
  <c r="M54" i="1"/>
  <c r="O53" i="1"/>
  <c r="N53" i="1"/>
  <c r="M53" i="1"/>
  <c r="O52" i="1"/>
  <c r="N52" i="1"/>
  <c r="M52" i="1"/>
  <c r="O51" i="1"/>
  <c r="N51" i="1"/>
  <c r="O50" i="1"/>
  <c r="N50" i="1"/>
  <c r="M50" i="1"/>
  <c r="O49" i="1"/>
  <c r="N49" i="1"/>
  <c r="M49" i="1"/>
  <c r="O48" i="1"/>
  <c r="N48" i="1"/>
  <c r="M48" i="1"/>
  <c r="O47" i="1"/>
  <c r="N47" i="1"/>
  <c r="M47" i="1"/>
  <c r="O46" i="1"/>
  <c r="N46" i="1"/>
  <c r="O45" i="1"/>
  <c r="N45" i="1"/>
  <c r="M45" i="1"/>
  <c r="O44" i="1"/>
  <c r="N44" i="1"/>
  <c r="M44" i="1"/>
  <c r="O43" i="1"/>
  <c r="N43" i="1"/>
  <c r="M43" i="1"/>
  <c r="O42" i="1"/>
  <c r="N42" i="1"/>
  <c r="M42" i="1"/>
  <c r="O41" i="1"/>
  <c r="N41" i="1"/>
  <c r="O40" i="1"/>
  <c r="N40" i="1"/>
  <c r="M40" i="1"/>
  <c r="O39" i="1"/>
  <c r="N39" i="1"/>
  <c r="M39" i="1"/>
  <c r="O38" i="1"/>
  <c r="N38" i="1"/>
  <c r="M38" i="1"/>
  <c r="O37" i="1"/>
  <c r="N37" i="1"/>
  <c r="M37" i="1"/>
  <c r="O36" i="1"/>
  <c r="N36" i="1"/>
  <c r="O35" i="1"/>
  <c r="N35" i="1"/>
  <c r="M35" i="1"/>
  <c r="O34" i="1"/>
  <c r="N34" i="1"/>
  <c r="M34" i="1"/>
  <c r="O33" i="1"/>
  <c r="N33" i="1"/>
  <c r="M33" i="1"/>
  <c r="O32" i="1"/>
  <c r="N32" i="1"/>
  <c r="M32" i="1"/>
  <c r="O31" i="1"/>
  <c r="N31" i="1"/>
  <c r="O30" i="1"/>
  <c r="N30" i="1"/>
  <c r="M30" i="1"/>
  <c r="O29" i="1"/>
  <c r="N29" i="1"/>
  <c r="M29" i="1"/>
  <c r="O28" i="1"/>
  <c r="N28" i="1"/>
  <c r="M28" i="1"/>
  <c r="O27" i="1"/>
  <c r="N27" i="1"/>
  <c r="M27" i="1"/>
  <c r="O26" i="1"/>
  <c r="N26" i="1"/>
  <c r="O25" i="1"/>
  <c r="N25" i="1"/>
  <c r="M25" i="1"/>
  <c r="O24" i="1"/>
  <c r="N24" i="1"/>
  <c r="M24" i="1"/>
  <c r="O23" i="1"/>
  <c r="N23" i="1"/>
  <c r="M23" i="1"/>
  <c r="O22" i="1"/>
  <c r="N22" i="1"/>
  <c r="M22" i="1"/>
  <c r="O21" i="1"/>
  <c r="O71" i="1" s="1"/>
  <c r="N21" i="1"/>
  <c r="N71" i="1" s="1"/>
  <c r="O20" i="1"/>
  <c r="O70" i="1" s="1"/>
  <c r="N20" i="1"/>
  <c r="N70" i="1" s="1"/>
  <c r="M20" i="1"/>
  <c r="M70" i="1" s="1"/>
  <c r="O19" i="1"/>
  <c r="O69" i="1" s="1"/>
  <c r="N19" i="1"/>
  <c r="N69" i="1" s="1"/>
  <c r="M19" i="1"/>
  <c r="O18" i="1"/>
  <c r="O68" i="1" s="1"/>
  <c r="N18" i="1"/>
  <c r="M18" i="1"/>
  <c r="M68" i="1" s="1"/>
  <c r="O17" i="1"/>
  <c r="N17" i="1"/>
  <c r="N67" i="1" s="1"/>
  <c r="M17" i="1"/>
  <c r="M67" i="1" s="1"/>
  <c r="O16" i="1"/>
  <c r="O66" i="1" s="1"/>
  <c r="N16" i="1"/>
  <c r="N66" i="1" s="1"/>
  <c r="O15" i="1"/>
  <c r="O65" i="1" s="1"/>
  <c r="N15" i="1"/>
  <c r="N65" i="1" s="1"/>
  <c r="M15" i="1"/>
  <c r="M65" i="1" s="1"/>
  <c r="O14" i="1"/>
  <c r="O64" i="1" s="1"/>
  <c r="N14" i="1"/>
  <c r="N64" i="1" s="1"/>
  <c r="M14" i="1"/>
  <c r="M64" i="1" s="1"/>
  <c r="O13" i="1"/>
  <c r="O63" i="1" s="1"/>
  <c r="N13" i="1"/>
  <c r="N63" i="1" s="1"/>
  <c r="M13" i="1"/>
  <c r="M63" i="1" s="1"/>
  <c r="O12" i="1"/>
  <c r="O62" i="1" s="1"/>
  <c r="N12" i="1"/>
  <c r="N62" i="1" s="1"/>
  <c r="M12" i="1"/>
  <c r="L71" i="1"/>
  <c r="K71" i="1"/>
  <c r="I71" i="1"/>
  <c r="H71" i="1"/>
  <c r="F71" i="1"/>
  <c r="E71" i="1"/>
  <c r="L70" i="1"/>
  <c r="K70" i="1"/>
  <c r="J70" i="1"/>
  <c r="I70" i="1"/>
  <c r="H70" i="1"/>
  <c r="G70" i="1"/>
  <c r="F70" i="1"/>
  <c r="E70" i="1"/>
  <c r="D70" i="1"/>
  <c r="M69" i="1"/>
  <c r="L69" i="1"/>
  <c r="K69" i="1"/>
  <c r="J69" i="1"/>
  <c r="I69" i="1"/>
  <c r="H69" i="1"/>
  <c r="G69" i="1"/>
  <c r="F69" i="1"/>
  <c r="E69" i="1"/>
  <c r="D69" i="1"/>
  <c r="N68" i="1"/>
  <c r="L68" i="1"/>
  <c r="K68" i="1"/>
  <c r="J68" i="1"/>
  <c r="I68" i="1"/>
  <c r="H68" i="1"/>
  <c r="G68" i="1"/>
  <c r="F68" i="1"/>
  <c r="E68" i="1"/>
  <c r="D68" i="1"/>
  <c r="O67" i="1"/>
  <c r="L67" i="1"/>
  <c r="K67" i="1"/>
  <c r="J67" i="1"/>
  <c r="I67" i="1"/>
  <c r="H67" i="1"/>
  <c r="G67" i="1"/>
  <c r="F67" i="1"/>
  <c r="E67" i="1"/>
  <c r="D67" i="1"/>
  <c r="L66" i="1"/>
  <c r="K66" i="1"/>
  <c r="I66" i="1"/>
  <c r="H66" i="1"/>
  <c r="F66" i="1"/>
  <c r="E66" i="1"/>
  <c r="L65" i="1"/>
  <c r="K65" i="1"/>
  <c r="J65" i="1"/>
  <c r="I65" i="1"/>
  <c r="H65" i="1"/>
  <c r="G65" i="1"/>
  <c r="F65" i="1"/>
  <c r="E65" i="1"/>
  <c r="D65" i="1"/>
  <c r="L64" i="1"/>
  <c r="K64" i="1"/>
  <c r="J64" i="1"/>
  <c r="I64" i="1"/>
  <c r="H64" i="1"/>
  <c r="G64" i="1"/>
  <c r="F64" i="1"/>
  <c r="E64" i="1"/>
  <c r="D64" i="1"/>
  <c r="L63" i="1"/>
  <c r="K63" i="1"/>
  <c r="J63" i="1"/>
  <c r="I63" i="1"/>
  <c r="H63" i="1"/>
  <c r="G63" i="1"/>
  <c r="F63" i="1"/>
  <c r="E63" i="1"/>
  <c r="D63" i="1"/>
  <c r="L62" i="1"/>
  <c r="K62" i="1"/>
  <c r="J62" i="1"/>
  <c r="I62" i="1"/>
  <c r="H62" i="1"/>
  <c r="G62" i="1"/>
  <c r="F62" i="1"/>
  <c r="E62" i="1"/>
  <c r="D62" i="1"/>
  <c r="A3" i="142"/>
  <c r="W83" i="136" l="1"/>
  <c r="K87" i="136"/>
  <c r="O87" i="136"/>
  <c r="S83" i="136"/>
  <c r="U85" i="136"/>
  <c r="I49" i="142"/>
  <c r="O48" i="142"/>
  <c r="D87" i="136"/>
  <c r="J87" i="136"/>
  <c r="L87" i="136"/>
  <c r="N87" i="136"/>
  <c r="X87" i="141"/>
  <c r="E72" i="3"/>
  <c r="G72" i="3"/>
  <c r="I72" i="3"/>
  <c r="K72" i="3"/>
  <c r="Q72" i="3"/>
  <c r="U87" i="136"/>
  <c r="W87" i="136"/>
  <c r="S85" i="136"/>
  <c r="V85" i="136"/>
  <c r="V87" i="136" s="1"/>
  <c r="W85" i="136"/>
  <c r="G87" i="136"/>
  <c r="I87" i="136"/>
  <c r="Q87" i="136"/>
  <c r="F49" i="142"/>
  <c r="N49" i="142"/>
  <c r="D87" i="141"/>
  <c r="F87" i="141"/>
  <c r="H87" i="141"/>
  <c r="J87" i="141"/>
  <c r="L87" i="141"/>
  <c r="N87" i="141"/>
  <c r="P87" i="141"/>
  <c r="R87" i="141"/>
  <c r="G72" i="1"/>
  <c r="I72" i="1"/>
  <c r="K72" i="1"/>
  <c r="O72" i="3"/>
  <c r="U87" i="141"/>
  <c r="W87" i="141"/>
  <c r="O47" i="142"/>
  <c r="N72" i="1"/>
  <c r="S87" i="136"/>
  <c r="T87" i="141"/>
  <c r="D72" i="1"/>
  <c r="F72" i="1"/>
  <c r="H72" i="1"/>
  <c r="J72" i="1"/>
  <c r="L72" i="1"/>
  <c r="E72" i="1"/>
  <c r="D72" i="3"/>
  <c r="F72" i="3"/>
  <c r="H72" i="3"/>
  <c r="J72" i="3"/>
  <c r="L72" i="3"/>
  <c r="P72" i="3"/>
  <c r="R72" i="3"/>
  <c r="F87" i="136"/>
  <c r="H87" i="136"/>
  <c r="P87" i="136"/>
  <c r="R87" i="136"/>
  <c r="E49" i="142"/>
  <c r="G49" i="142"/>
  <c r="M49" i="142"/>
  <c r="E87" i="141"/>
  <c r="G87" i="141"/>
  <c r="I87" i="141"/>
  <c r="K87" i="141"/>
  <c r="M87" i="141"/>
  <c r="O87" i="141"/>
  <c r="Q87" i="141"/>
  <c r="Y87" i="141"/>
  <c r="AA87" i="141"/>
  <c r="Q47" i="142"/>
  <c r="Q49" i="142" s="1"/>
  <c r="R47" i="142"/>
  <c r="R49" i="142" s="1"/>
  <c r="N72" i="3"/>
  <c r="M72" i="3"/>
  <c r="O72" i="1"/>
  <c r="M62" i="1"/>
  <c r="M72" i="1" s="1"/>
  <c r="O49" i="142" l="1"/>
  <c r="V46" i="142"/>
  <c r="U46" i="142"/>
  <c r="T46" i="142"/>
  <c r="S46" i="142"/>
  <c r="V45" i="142"/>
  <c r="U45" i="142"/>
  <c r="T45" i="142"/>
  <c r="S45" i="142"/>
  <c r="V44" i="142"/>
  <c r="U44" i="142"/>
  <c r="T44" i="142"/>
  <c r="S44" i="142"/>
  <c r="V43" i="142"/>
  <c r="U43" i="142"/>
  <c r="T43" i="142"/>
  <c r="S43" i="142"/>
  <c r="V42" i="142"/>
  <c r="U42" i="142"/>
  <c r="T42" i="142"/>
  <c r="S42" i="142"/>
  <c r="V41" i="142"/>
  <c r="U41" i="142"/>
  <c r="T41" i="142"/>
  <c r="S41" i="142"/>
  <c r="V40" i="142"/>
  <c r="U40" i="142"/>
  <c r="T40" i="142"/>
  <c r="S40" i="142"/>
  <c r="V39" i="142"/>
  <c r="U39" i="142"/>
  <c r="T39" i="142"/>
  <c r="S39" i="142"/>
  <c r="V38" i="142"/>
  <c r="U38" i="142"/>
  <c r="T38" i="142"/>
  <c r="S38" i="142"/>
  <c r="V37" i="142"/>
  <c r="U37" i="142"/>
  <c r="T37" i="142"/>
  <c r="S37" i="142"/>
  <c r="V36" i="142"/>
  <c r="U36" i="142"/>
  <c r="T36" i="142"/>
  <c r="S36" i="142"/>
  <c r="V35" i="142"/>
  <c r="U35" i="142"/>
  <c r="T35" i="142"/>
  <c r="S35" i="142"/>
  <c r="V34" i="142"/>
  <c r="U34" i="142"/>
  <c r="T34" i="142"/>
  <c r="S34" i="142"/>
  <c r="V33" i="142"/>
  <c r="U33" i="142"/>
  <c r="T33" i="142"/>
  <c r="S33" i="142"/>
  <c r="V32" i="142"/>
  <c r="U32" i="142"/>
  <c r="T32" i="142"/>
  <c r="S32" i="142"/>
  <c r="V31" i="142"/>
  <c r="U31" i="142"/>
  <c r="T31" i="142"/>
  <c r="S31" i="142"/>
  <c r="V30" i="142"/>
  <c r="U30" i="142"/>
  <c r="T30" i="142"/>
  <c r="S30" i="142"/>
  <c r="V29" i="142"/>
  <c r="U29" i="142"/>
  <c r="T29" i="142"/>
  <c r="S29" i="142"/>
  <c r="V28" i="142"/>
  <c r="U28" i="142"/>
  <c r="T28" i="142"/>
  <c r="S28" i="142"/>
  <c r="V27" i="142"/>
  <c r="U27" i="142"/>
  <c r="T27" i="142"/>
  <c r="S27" i="142"/>
  <c r="V26" i="142"/>
  <c r="U26" i="142"/>
  <c r="T26" i="142"/>
  <c r="S26" i="142"/>
  <c r="V25" i="142"/>
  <c r="U25" i="142"/>
  <c r="T25" i="142"/>
  <c r="S25" i="142"/>
  <c r="V24" i="142"/>
  <c r="U24" i="142"/>
  <c r="T24" i="142"/>
  <c r="S24" i="142"/>
  <c r="V23" i="142"/>
  <c r="U23" i="142"/>
  <c r="T23" i="142"/>
  <c r="S23" i="142"/>
  <c r="V22" i="142"/>
  <c r="U22" i="142"/>
  <c r="T22" i="142"/>
  <c r="S22" i="142"/>
  <c r="V21" i="142"/>
  <c r="U21" i="142"/>
  <c r="T21" i="142"/>
  <c r="S21" i="142"/>
  <c r="V20" i="142"/>
  <c r="U20" i="142"/>
  <c r="T20" i="142"/>
  <c r="S20" i="142"/>
  <c r="V19" i="142"/>
  <c r="U19" i="142"/>
  <c r="T19" i="142"/>
  <c r="S19" i="142"/>
  <c r="V18" i="142"/>
  <c r="U18" i="142"/>
  <c r="T18" i="142"/>
  <c r="S18" i="142"/>
  <c r="V17" i="142"/>
  <c r="U17" i="142"/>
  <c r="T17" i="142"/>
  <c r="S17" i="142"/>
  <c r="V16" i="142"/>
  <c r="U16" i="142"/>
  <c r="T16" i="142"/>
  <c r="S16" i="142"/>
  <c r="V15" i="142"/>
  <c r="U15" i="142"/>
  <c r="T15" i="142"/>
  <c r="S15" i="142"/>
  <c r="V14" i="142"/>
  <c r="U14" i="142"/>
  <c r="T14" i="142"/>
  <c r="S14" i="142"/>
  <c r="V13" i="142"/>
  <c r="U13" i="142"/>
  <c r="T13" i="142"/>
  <c r="S13" i="142"/>
  <c r="V12" i="142"/>
  <c r="V48" i="142" s="1"/>
  <c r="U12" i="142"/>
  <c r="U48" i="142" s="1"/>
  <c r="T12" i="142"/>
  <c r="T48" i="142" s="1"/>
  <c r="S12" i="142"/>
  <c r="S48" i="142" s="1"/>
  <c r="V11" i="142"/>
  <c r="V47" i="142" s="1"/>
  <c r="V49" i="142" s="1"/>
  <c r="U11" i="142"/>
  <c r="U47" i="142" s="1"/>
  <c r="U49" i="142" s="1"/>
  <c r="T11" i="142"/>
  <c r="T47" i="142" s="1"/>
  <c r="S11" i="142"/>
  <c r="S47" i="142" s="1"/>
  <c r="S49" i="142" s="1"/>
  <c r="T49" i="142" l="1"/>
  <c r="A3" i="141"/>
  <c r="C26" i="79"/>
  <c r="F26" i="79"/>
  <c r="C27" i="79"/>
  <c r="F27" i="79"/>
  <c r="Q21" i="1" l="1"/>
  <c r="S21" i="1"/>
  <c r="R21" i="1"/>
  <c r="S19" i="1"/>
  <c r="R19" i="1"/>
  <c r="Q19" i="1"/>
  <c r="Q18" i="1"/>
  <c r="S18" i="1"/>
  <c r="R18" i="1"/>
  <c r="S17" i="1"/>
  <c r="R17" i="1"/>
  <c r="Q17" i="1"/>
  <c r="S16" i="1"/>
  <c r="Q16" i="1"/>
  <c r="R16" i="1"/>
  <c r="S15" i="1"/>
  <c r="R15" i="1"/>
  <c r="Q15" i="1"/>
  <c r="S14" i="1"/>
  <c r="Q14" i="1"/>
  <c r="R14" i="1"/>
  <c r="R13" i="1"/>
  <c r="S13" i="1"/>
  <c r="Q13" i="1"/>
  <c r="S12" i="1"/>
  <c r="Q12" i="1"/>
  <c r="R12" i="1"/>
  <c r="H26" i="101" l="1"/>
  <c r="G26" i="101"/>
  <c r="F26" i="101"/>
  <c r="E26" i="101"/>
  <c r="D26" i="101"/>
  <c r="H25" i="101"/>
  <c r="G25" i="101"/>
  <c r="F25" i="101"/>
  <c r="E25" i="101"/>
  <c r="D25" i="101"/>
  <c r="H24" i="101"/>
  <c r="G24" i="101"/>
  <c r="F24" i="101"/>
  <c r="E24" i="101"/>
  <c r="D24" i="101"/>
  <c r="A3" i="136" l="1"/>
  <c r="A3" i="101"/>
  <c r="A3" i="61"/>
  <c r="A3" i="3"/>
  <c r="A3" i="1"/>
  <c r="A3" i="2"/>
  <c r="DH21" i="133" l="1"/>
  <c r="DI21" i="133"/>
  <c r="DH23" i="133"/>
  <c r="DI23" i="133"/>
  <c r="DH25" i="133"/>
  <c r="DI25" i="133"/>
  <c r="DH27" i="133"/>
  <c r="DI27" i="133"/>
  <c r="DH29" i="133"/>
  <c r="DI29" i="133"/>
  <c r="DH31" i="133"/>
  <c r="DI31" i="133"/>
  <c r="DH33" i="133"/>
  <c r="DI33" i="133"/>
  <c r="DH35" i="133"/>
  <c r="DH37" i="133"/>
  <c r="DH39" i="133"/>
  <c r="DH41" i="133"/>
  <c r="DI41" i="133"/>
  <c r="DH43" i="133"/>
  <c r="DH45" i="133"/>
  <c r="DI45" i="133"/>
  <c r="DH47" i="133"/>
  <c r="DH49" i="133"/>
  <c r="DH51" i="133"/>
  <c r="DI51" i="133"/>
  <c r="DG21" i="133"/>
  <c r="DG22" i="133"/>
  <c r="DG23" i="133"/>
  <c r="DG24" i="133"/>
  <c r="DG25" i="133"/>
  <c r="DG26" i="133"/>
  <c r="DG27" i="133"/>
  <c r="DG28" i="133"/>
  <c r="DG29" i="133"/>
  <c r="DG30" i="133"/>
  <c r="DG31" i="133"/>
  <c r="DG32" i="133"/>
  <c r="DG33" i="133"/>
  <c r="DG35" i="133"/>
  <c r="DG37" i="133"/>
  <c r="DG39" i="133"/>
  <c r="DG40" i="133"/>
  <c r="DG41" i="133"/>
  <c r="DG43" i="133"/>
  <c r="DG44" i="133"/>
  <c r="DG45" i="133"/>
  <c r="DG47" i="133"/>
  <c r="DG49" i="133"/>
  <c r="DG50" i="133"/>
  <c r="DG51" i="133"/>
  <c r="DG20" i="133"/>
  <c r="J78" i="117" l="1"/>
  <c r="K78" i="117"/>
  <c r="L78" i="117"/>
  <c r="M78" i="117"/>
  <c r="N78" i="117"/>
  <c r="O78" i="117"/>
  <c r="P78" i="117"/>
  <c r="Q78" i="117"/>
  <c r="R78" i="117"/>
  <c r="S78" i="117"/>
  <c r="J69" i="117"/>
  <c r="K69" i="117"/>
  <c r="L69" i="117"/>
  <c r="M69" i="117"/>
  <c r="N69" i="117"/>
  <c r="O69" i="117"/>
  <c r="P69" i="117"/>
  <c r="Q69" i="117"/>
  <c r="R69" i="117"/>
  <c r="S69" i="117"/>
  <c r="J51" i="117"/>
  <c r="K51" i="117"/>
  <c r="L51" i="117"/>
  <c r="M51" i="117"/>
  <c r="N51" i="117"/>
  <c r="O51" i="117"/>
  <c r="P51" i="117"/>
  <c r="Q51" i="117"/>
  <c r="R51" i="117"/>
  <c r="S51" i="117"/>
  <c r="D30" i="117"/>
  <c r="D29" i="117"/>
  <c r="D20" i="117"/>
  <c r="D21" i="117"/>
  <c r="J42" i="117"/>
  <c r="K42" i="117"/>
  <c r="L42" i="117"/>
  <c r="M42" i="117"/>
  <c r="N42" i="117"/>
  <c r="O42" i="117"/>
  <c r="P42" i="117"/>
  <c r="Q42" i="117"/>
  <c r="R42" i="117"/>
  <c r="S42" i="117"/>
  <c r="I26" i="101" l="1"/>
  <c r="I25" i="101"/>
  <c r="I24" i="101"/>
  <c r="J65" i="117" l="1"/>
  <c r="K65" i="117"/>
  <c r="L65" i="117"/>
  <c r="M65" i="117"/>
  <c r="N65" i="117"/>
  <c r="O65" i="117"/>
  <c r="P65" i="117"/>
  <c r="Q65" i="117"/>
  <c r="R65" i="117"/>
  <c r="S65" i="117"/>
  <c r="J66" i="117"/>
  <c r="K66" i="117"/>
  <c r="L66" i="117"/>
  <c r="M66" i="117"/>
  <c r="N66" i="117"/>
  <c r="O66" i="117"/>
  <c r="P66" i="117"/>
  <c r="Q66" i="117"/>
  <c r="R66" i="117"/>
  <c r="S66" i="117"/>
  <c r="J67" i="117"/>
  <c r="K67" i="117"/>
  <c r="L67" i="117"/>
  <c r="M67" i="117"/>
  <c r="N67" i="117"/>
  <c r="O67" i="117"/>
  <c r="P67" i="117"/>
  <c r="Q67" i="117"/>
  <c r="R67" i="117"/>
  <c r="S67" i="117"/>
  <c r="J68" i="117"/>
  <c r="K68" i="117"/>
  <c r="L68" i="117"/>
  <c r="M68" i="117"/>
  <c r="N68" i="117"/>
  <c r="O68" i="117"/>
  <c r="P68" i="117"/>
  <c r="Q68" i="117"/>
  <c r="R68" i="117"/>
  <c r="S68" i="117"/>
  <c r="J70" i="117"/>
  <c r="K70" i="117"/>
  <c r="L70" i="117"/>
  <c r="M70" i="117"/>
  <c r="N70" i="117"/>
  <c r="O70" i="117"/>
  <c r="P70" i="117"/>
  <c r="Q70" i="117"/>
  <c r="R70" i="117"/>
  <c r="S70" i="117"/>
  <c r="J71" i="117"/>
  <c r="K71" i="117"/>
  <c r="L71" i="117"/>
  <c r="M71" i="117"/>
  <c r="N71" i="117"/>
  <c r="O71" i="117"/>
  <c r="P71" i="117"/>
  <c r="Q71" i="117"/>
  <c r="R71" i="117"/>
  <c r="S71" i="117"/>
  <c r="J72" i="117"/>
  <c r="K72" i="117"/>
  <c r="L72" i="117"/>
  <c r="M72" i="117"/>
  <c r="N72" i="117"/>
  <c r="O72" i="117"/>
  <c r="P72" i="117"/>
  <c r="Q72" i="117"/>
  <c r="R72" i="117"/>
  <c r="S72" i="117"/>
  <c r="J73" i="117"/>
  <c r="K73" i="117"/>
  <c r="L73" i="117"/>
  <c r="M73" i="117"/>
  <c r="N73" i="117"/>
  <c r="O73" i="117"/>
  <c r="P73" i="117"/>
  <c r="Q73" i="117"/>
  <c r="R73" i="117"/>
  <c r="S73" i="117"/>
  <c r="J74" i="117"/>
  <c r="K74" i="117"/>
  <c r="L74" i="117"/>
  <c r="M74" i="117"/>
  <c r="N74" i="117"/>
  <c r="O74" i="117"/>
  <c r="P74" i="117"/>
  <c r="Q74" i="117"/>
  <c r="R74" i="117"/>
  <c r="S74" i="117"/>
  <c r="J75" i="117"/>
  <c r="K75" i="117"/>
  <c r="L75" i="117"/>
  <c r="M75" i="117"/>
  <c r="N75" i="117"/>
  <c r="O75" i="117"/>
  <c r="P75" i="117"/>
  <c r="Q75" i="117"/>
  <c r="R75" i="117"/>
  <c r="S75" i="117"/>
  <c r="J76" i="117"/>
  <c r="K76" i="117"/>
  <c r="L76" i="117"/>
  <c r="M76" i="117"/>
  <c r="N76" i="117"/>
  <c r="O76" i="117"/>
  <c r="P76" i="117"/>
  <c r="Q76" i="117"/>
  <c r="R76" i="117"/>
  <c r="S76" i="117"/>
  <c r="J77" i="117"/>
  <c r="K77" i="117"/>
  <c r="L77" i="117"/>
  <c r="M77" i="117"/>
  <c r="N77" i="117"/>
  <c r="O77" i="117"/>
  <c r="P77" i="117"/>
  <c r="Q77" i="117"/>
  <c r="R77" i="117"/>
  <c r="S77" i="117"/>
  <c r="J79" i="117"/>
  <c r="K79" i="117"/>
  <c r="L79" i="117"/>
  <c r="M79" i="117"/>
  <c r="N79" i="117"/>
  <c r="O79" i="117"/>
  <c r="P79" i="117"/>
  <c r="Q79" i="117"/>
  <c r="R79" i="117"/>
  <c r="S79" i="117"/>
  <c r="J80" i="117"/>
  <c r="K80" i="117"/>
  <c r="L80" i="117"/>
  <c r="M80" i="117"/>
  <c r="N80" i="117"/>
  <c r="O80" i="117"/>
  <c r="P80" i="117"/>
  <c r="Q80" i="117"/>
  <c r="R80" i="117"/>
  <c r="S80" i="117"/>
  <c r="J81" i="117"/>
  <c r="K81" i="117"/>
  <c r="L81" i="117"/>
  <c r="M81" i="117"/>
  <c r="N81" i="117"/>
  <c r="O81" i="117"/>
  <c r="P81" i="117"/>
  <c r="Q81" i="117"/>
  <c r="R81" i="117"/>
  <c r="S81" i="117"/>
  <c r="J82" i="117"/>
  <c r="K82" i="117"/>
  <c r="L82" i="117"/>
  <c r="M82" i="117"/>
  <c r="N82" i="117"/>
  <c r="O82" i="117"/>
  <c r="P82" i="117"/>
  <c r="Q82" i="117"/>
  <c r="R82" i="117"/>
  <c r="S82" i="117"/>
  <c r="S84" i="117" l="1"/>
  <c r="Q84" i="117"/>
  <c r="O84" i="117"/>
  <c r="M84" i="117"/>
  <c r="K84" i="117"/>
  <c r="R84" i="117"/>
  <c r="P84" i="117"/>
  <c r="N84" i="117"/>
  <c r="L84" i="117"/>
  <c r="J84" i="117"/>
  <c r="F102" i="117"/>
  <c r="F103" i="117" s="1"/>
  <c r="H100" i="117"/>
  <c r="H101" i="117" s="1"/>
  <c r="H98" i="117"/>
  <c r="H99" i="117" s="1"/>
  <c r="H93" i="117"/>
  <c r="H94" i="117" s="1"/>
  <c r="G100" i="117"/>
  <c r="G101" i="117" s="1"/>
  <c r="G98" i="117"/>
  <c r="G99" i="117" s="1"/>
  <c r="G93" i="117"/>
  <c r="G94" i="117" s="1"/>
  <c r="F100" i="117"/>
  <c r="F101" i="117" s="1"/>
  <c r="F98" i="117"/>
  <c r="F99" i="117" s="1"/>
  <c r="F93" i="117"/>
  <c r="F94" i="117" s="1"/>
  <c r="H95" i="117" l="1"/>
  <c r="G95" i="117"/>
  <c r="F95" i="117"/>
  <c r="F104" i="117"/>
  <c r="CC23" i="84" l="1"/>
  <c r="CC24" i="84"/>
  <c r="CC25" i="84"/>
  <c r="CC26" i="84"/>
  <c r="CC27" i="84"/>
  <c r="CC28" i="84"/>
  <c r="CC29" i="84"/>
  <c r="CC30" i="84"/>
  <c r="CC31" i="84"/>
  <c r="CC32" i="84"/>
  <c r="CC33" i="84"/>
  <c r="CC34" i="84"/>
  <c r="CC35" i="84"/>
  <c r="CC36" i="84"/>
  <c r="CC37" i="84"/>
  <c r="CC38" i="84"/>
  <c r="CC39" i="84"/>
  <c r="CC40" i="84"/>
  <c r="CC41" i="84"/>
  <c r="CC42" i="84"/>
  <c r="CC43" i="84"/>
  <c r="CC44" i="84"/>
  <c r="CC45" i="84"/>
  <c r="CC46" i="84"/>
  <c r="CC47" i="84"/>
  <c r="CC48" i="84"/>
  <c r="CC49" i="84"/>
  <c r="CC50" i="84"/>
  <c r="CC51" i="84"/>
  <c r="CC52" i="84"/>
  <c r="CC53" i="84"/>
  <c r="CC54" i="84"/>
  <c r="CC55" i="84"/>
  <c r="CC56" i="84"/>
  <c r="CC57" i="84"/>
  <c r="CC58" i="84"/>
  <c r="CC59" i="84"/>
  <c r="CC60" i="84"/>
  <c r="CC61" i="84"/>
  <c r="CC62" i="84"/>
  <c r="CC63" i="84"/>
  <c r="CC64" i="84"/>
  <c r="CC65" i="84"/>
  <c r="CC66" i="84"/>
  <c r="CC67" i="84"/>
  <c r="CC68" i="84"/>
  <c r="CC69" i="84"/>
  <c r="CC70" i="84"/>
  <c r="CC71" i="84"/>
  <c r="CC72" i="84"/>
  <c r="CC73" i="84"/>
  <c r="CC74" i="84"/>
  <c r="CC75" i="84"/>
  <c r="CC76" i="84"/>
  <c r="CC77" i="84"/>
  <c r="CC78" i="84"/>
  <c r="CC79" i="84"/>
  <c r="CC80" i="84"/>
  <c r="CC81" i="84"/>
  <c r="CC82" i="84"/>
  <c r="CC83" i="84"/>
  <c r="CC84" i="84"/>
  <c r="CC85" i="84"/>
  <c r="CC86" i="84"/>
  <c r="CC87" i="84"/>
  <c r="CC88" i="84"/>
  <c r="CC89" i="84"/>
  <c r="CC90" i="84"/>
  <c r="CC91" i="84"/>
  <c r="CC92" i="84"/>
  <c r="CC93" i="84"/>
  <c r="CC94" i="84"/>
  <c r="CC95" i="84"/>
  <c r="CC96" i="84"/>
  <c r="CC97" i="84"/>
  <c r="CC98" i="84"/>
  <c r="CC99" i="84"/>
  <c r="CC100" i="84"/>
  <c r="CC101" i="84"/>
  <c r="CC102" i="84"/>
  <c r="CC103" i="84"/>
  <c r="CC104" i="84"/>
  <c r="CC105" i="84"/>
  <c r="CC106" i="84"/>
  <c r="CC107" i="84"/>
  <c r="CC108" i="84"/>
  <c r="CC109" i="84"/>
  <c r="CC110" i="84"/>
  <c r="CC111" i="84"/>
  <c r="CC112" i="84"/>
  <c r="CC113" i="84"/>
  <c r="CC114" i="84"/>
  <c r="CC115" i="84"/>
  <c r="CC116" i="84"/>
  <c r="CC117" i="84"/>
  <c r="CC118" i="84"/>
  <c r="CC119" i="84"/>
  <c r="CC120" i="84"/>
  <c r="CC121" i="84"/>
  <c r="CC122" i="84"/>
  <c r="CC123" i="84"/>
  <c r="CC124" i="84"/>
  <c r="CC125" i="84"/>
  <c r="CC126" i="84"/>
  <c r="CC127" i="84"/>
  <c r="CC128" i="84"/>
  <c r="CC129" i="84"/>
  <c r="CC130" i="84"/>
  <c r="CC131" i="84"/>
  <c r="CC132" i="84"/>
  <c r="CC133" i="84"/>
  <c r="CC134" i="84"/>
  <c r="CC135" i="84"/>
  <c r="CC136" i="84"/>
  <c r="CC137" i="84"/>
  <c r="CC138" i="84"/>
  <c r="CC139" i="84"/>
  <c r="CC140" i="84"/>
  <c r="CC141" i="84"/>
  <c r="CC142" i="84"/>
  <c r="CC143" i="84"/>
  <c r="CC144" i="84"/>
  <c r="CC145" i="84"/>
  <c r="CC146" i="84"/>
  <c r="CC147" i="84"/>
  <c r="CC148" i="84"/>
  <c r="CC149" i="84"/>
  <c r="CC150" i="84"/>
  <c r="CC151" i="84"/>
  <c r="CC152" i="84"/>
  <c r="CC153" i="84"/>
  <c r="CC154" i="84"/>
  <c r="CC155" i="84"/>
  <c r="CC156" i="84"/>
  <c r="CC157" i="84"/>
  <c r="CC158" i="84"/>
  <c r="CC159" i="84"/>
  <c r="CC160" i="84"/>
  <c r="CC161" i="84"/>
  <c r="CC162" i="84"/>
  <c r="CC163" i="84"/>
  <c r="CC164" i="84"/>
  <c r="CC165" i="84"/>
  <c r="CC166" i="84"/>
  <c r="CC167" i="84"/>
  <c r="CC168" i="84"/>
  <c r="CC169" i="84"/>
  <c r="CC170" i="84"/>
  <c r="CC171" i="84"/>
  <c r="CC172" i="84"/>
  <c r="CC173" i="84"/>
  <c r="CC174" i="84"/>
  <c r="CC175" i="84"/>
  <c r="CC176" i="84"/>
  <c r="CC177" i="84"/>
  <c r="CC178" i="84"/>
  <c r="CC179" i="84"/>
  <c r="CC180" i="84"/>
  <c r="CC181" i="84"/>
  <c r="CC182" i="84"/>
  <c r="CC183" i="84"/>
  <c r="CC184" i="84"/>
  <c r="CC185" i="84"/>
  <c r="CC186" i="84"/>
  <c r="CC187" i="84"/>
  <c r="CC188" i="84"/>
  <c r="CC189" i="84"/>
  <c r="CC190" i="84"/>
  <c r="CC191" i="84"/>
  <c r="CC192" i="84"/>
  <c r="CC193" i="84"/>
  <c r="CC194" i="84"/>
  <c r="CC195" i="84"/>
  <c r="CC196" i="84"/>
  <c r="CC197" i="84"/>
  <c r="CC198" i="84"/>
  <c r="CC199" i="84"/>
  <c r="CC200" i="84"/>
  <c r="CC201" i="84"/>
  <c r="CC202" i="84"/>
  <c r="CC203" i="84"/>
  <c r="CC204" i="84"/>
  <c r="CC205" i="84"/>
  <c r="CC206" i="84"/>
  <c r="CC207" i="84"/>
  <c r="CC208" i="84"/>
  <c r="CC209" i="84"/>
  <c r="CC210" i="84"/>
  <c r="CC211" i="84"/>
  <c r="CC212" i="84"/>
  <c r="CC213" i="84"/>
  <c r="CC214" i="84"/>
  <c r="CC215" i="84"/>
  <c r="CC216" i="84"/>
  <c r="CC217" i="84"/>
  <c r="CC218" i="84"/>
  <c r="CC219" i="84"/>
  <c r="CC20" i="84"/>
  <c r="DJ25" i="133" l="1"/>
  <c r="H109" i="117" l="1"/>
  <c r="H107" i="117"/>
  <c r="G109" i="117"/>
  <c r="G107" i="117"/>
  <c r="F109" i="117"/>
  <c r="F107" i="117"/>
  <c r="S55" i="117"/>
  <c r="O40" i="117"/>
  <c r="J38" i="117"/>
  <c r="K38" i="117"/>
  <c r="L38" i="117"/>
  <c r="M38" i="117"/>
  <c r="N38" i="117"/>
  <c r="O38" i="117"/>
  <c r="P38" i="117"/>
  <c r="Q38" i="117"/>
  <c r="R38" i="117"/>
  <c r="S38" i="117"/>
  <c r="J39" i="117"/>
  <c r="K39" i="117"/>
  <c r="L39" i="117"/>
  <c r="M39" i="117"/>
  <c r="N39" i="117"/>
  <c r="O39" i="117"/>
  <c r="P39" i="117"/>
  <c r="Q39" i="117"/>
  <c r="R39" i="117"/>
  <c r="S39" i="117"/>
  <c r="J40" i="117"/>
  <c r="K40" i="117"/>
  <c r="L40" i="117"/>
  <c r="M40" i="117"/>
  <c r="N40" i="117"/>
  <c r="P40" i="117"/>
  <c r="Q40" i="117"/>
  <c r="R40" i="117"/>
  <c r="S40" i="117"/>
  <c r="J41" i="117"/>
  <c r="K41" i="117"/>
  <c r="L41" i="117"/>
  <c r="M41" i="117"/>
  <c r="N41" i="117"/>
  <c r="O41" i="117"/>
  <c r="P41" i="117"/>
  <c r="Q41" i="117"/>
  <c r="R41" i="117"/>
  <c r="S41" i="117"/>
  <c r="J43" i="117"/>
  <c r="K43" i="117"/>
  <c r="L43" i="117"/>
  <c r="M43" i="117"/>
  <c r="N43" i="117"/>
  <c r="O43" i="117"/>
  <c r="P43" i="117"/>
  <c r="Q43" i="117"/>
  <c r="R43" i="117"/>
  <c r="S43" i="117"/>
  <c r="J44" i="117"/>
  <c r="K44" i="117"/>
  <c r="L44" i="117"/>
  <c r="M44" i="117"/>
  <c r="N44" i="117"/>
  <c r="O44" i="117"/>
  <c r="P44" i="117"/>
  <c r="Q44" i="117"/>
  <c r="R44" i="117"/>
  <c r="S44" i="117"/>
  <c r="J45" i="117"/>
  <c r="K45" i="117"/>
  <c r="L45" i="117"/>
  <c r="M45" i="117"/>
  <c r="N45" i="117"/>
  <c r="O45" i="117"/>
  <c r="P45" i="117"/>
  <c r="Q45" i="117"/>
  <c r="R45" i="117"/>
  <c r="S45" i="117"/>
  <c r="J46" i="117"/>
  <c r="K46" i="117"/>
  <c r="L46" i="117"/>
  <c r="M46" i="117"/>
  <c r="N46" i="117"/>
  <c r="O46" i="117"/>
  <c r="P46" i="117"/>
  <c r="Q46" i="117"/>
  <c r="R46" i="117"/>
  <c r="S46" i="117"/>
  <c r="J47" i="117"/>
  <c r="K47" i="117"/>
  <c r="L47" i="117"/>
  <c r="M47" i="117"/>
  <c r="N47" i="117"/>
  <c r="O47" i="117"/>
  <c r="P47" i="117"/>
  <c r="Q47" i="117"/>
  <c r="R47" i="117"/>
  <c r="S47" i="117"/>
  <c r="J48" i="117"/>
  <c r="K48" i="117"/>
  <c r="L48" i="117"/>
  <c r="M48" i="117"/>
  <c r="N48" i="117"/>
  <c r="O48" i="117"/>
  <c r="P48" i="117"/>
  <c r="Q48" i="117"/>
  <c r="R48" i="117"/>
  <c r="S48" i="117"/>
  <c r="J49" i="117"/>
  <c r="K49" i="117"/>
  <c r="L49" i="117"/>
  <c r="M49" i="117"/>
  <c r="N49" i="117"/>
  <c r="O49" i="117"/>
  <c r="P49" i="117"/>
  <c r="Q49" i="117"/>
  <c r="R49" i="117"/>
  <c r="S49" i="117"/>
  <c r="J50" i="117"/>
  <c r="K50" i="117"/>
  <c r="L50" i="117"/>
  <c r="M50" i="117"/>
  <c r="N50" i="117"/>
  <c r="O50" i="117"/>
  <c r="P50" i="117"/>
  <c r="Q50" i="117"/>
  <c r="R50" i="117"/>
  <c r="S50" i="117"/>
  <c r="J52" i="117"/>
  <c r="K52" i="117"/>
  <c r="L52" i="117"/>
  <c r="M52" i="117"/>
  <c r="N52" i="117"/>
  <c r="O52" i="117"/>
  <c r="P52" i="117"/>
  <c r="Q52" i="117"/>
  <c r="R52" i="117"/>
  <c r="S52" i="117"/>
  <c r="J53" i="117"/>
  <c r="K53" i="117"/>
  <c r="L53" i="117"/>
  <c r="M53" i="117"/>
  <c r="N53" i="117"/>
  <c r="O53" i="117"/>
  <c r="P53" i="117"/>
  <c r="Q53" i="117"/>
  <c r="R53" i="117"/>
  <c r="S53" i="117"/>
  <c r="J54" i="117"/>
  <c r="K54" i="117"/>
  <c r="L54" i="117"/>
  <c r="M54" i="117"/>
  <c r="N54" i="117"/>
  <c r="O54" i="117"/>
  <c r="P54" i="117"/>
  <c r="Q54" i="117"/>
  <c r="R54" i="117"/>
  <c r="S54" i="117"/>
  <c r="J55" i="117"/>
  <c r="K55" i="117"/>
  <c r="L55" i="117"/>
  <c r="M55" i="117"/>
  <c r="N55" i="117"/>
  <c r="O55" i="117"/>
  <c r="P55" i="117"/>
  <c r="Q55" i="117"/>
  <c r="R55" i="117"/>
  <c r="J26" i="101"/>
  <c r="K26" i="101"/>
  <c r="L26" i="101"/>
  <c r="M26" i="101"/>
  <c r="N26" i="101"/>
  <c r="O26" i="101"/>
  <c r="P26" i="101"/>
  <c r="Q26" i="101"/>
  <c r="R26" i="101"/>
  <c r="L25" i="101"/>
  <c r="J25" i="101"/>
  <c r="K25" i="101"/>
  <c r="M25" i="101"/>
  <c r="N25" i="101"/>
  <c r="O25" i="101"/>
  <c r="P25" i="101"/>
  <c r="Q25" i="101"/>
  <c r="R25" i="101"/>
  <c r="S57" i="117" l="1"/>
  <c r="Q57" i="117"/>
  <c r="O57" i="117"/>
  <c r="M57" i="117"/>
  <c r="K57" i="117"/>
  <c r="R57" i="117"/>
  <c r="P57" i="117"/>
  <c r="N57" i="117"/>
  <c r="L57" i="117"/>
  <c r="J57" i="117"/>
  <c r="F108" i="117"/>
  <c r="G108" i="117"/>
  <c r="H108" i="117"/>
  <c r="F110" i="117"/>
  <c r="G110" i="117"/>
  <c r="H110" i="117"/>
  <c r="O86" i="117" l="1"/>
  <c r="D34" i="117"/>
  <c r="D33" i="117"/>
  <c r="D23" i="117"/>
  <c r="D32" i="117"/>
  <c r="D25" i="117"/>
  <c r="D31" i="117"/>
  <c r="D24" i="117"/>
  <c r="D22" i="117"/>
  <c r="H80" i="137" l="1"/>
  <c r="G80" i="137"/>
  <c r="GO20" i="135" l="1"/>
  <c r="FX21" i="135"/>
  <c r="FY21" i="135"/>
  <c r="FX23" i="135"/>
  <c r="FY23" i="135"/>
  <c r="FW23" i="135"/>
  <c r="FW21" i="135"/>
  <c r="FW22" i="135"/>
  <c r="FW20" i="135"/>
  <c r="FR20" i="135"/>
  <c r="FS20" i="135"/>
  <c r="FR21" i="135"/>
  <c r="FS21" i="135"/>
  <c r="FR22" i="135"/>
  <c r="FS22" i="135"/>
  <c r="FR23" i="135"/>
  <c r="FS23" i="135"/>
  <c r="FR24" i="135"/>
  <c r="FS24" i="135"/>
  <c r="FR25" i="135"/>
  <c r="FS25" i="135"/>
  <c r="FR26" i="135"/>
  <c r="FS26" i="135"/>
  <c r="FR27" i="135"/>
  <c r="FS27" i="135"/>
  <c r="FR28" i="135"/>
  <c r="FS28" i="135"/>
  <c r="FR29" i="135"/>
  <c r="FS29" i="135"/>
  <c r="FR30" i="135"/>
  <c r="FS30" i="135"/>
  <c r="FR31" i="135"/>
  <c r="FS31" i="135"/>
  <c r="FR32" i="135"/>
  <c r="FS32" i="135"/>
  <c r="FR33" i="135"/>
  <c r="FS33" i="135"/>
  <c r="FR34" i="135"/>
  <c r="FS34" i="135"/>
  <c r="FR35" i="135"/>
  <c r="FS35" i="135"/>
  <c r="FR36" i="135"/>
  <c r="FS36" i="135"/>
  <c r="FR37" i="135"/>
  <c r="FS37" i="135"/>
  <c r="FR38" i="135"/>
  <c r="FS38" i="135"/>
  <c r="FR39" i="135"/>
  <c r="FS39" i="135"/>
  <c r="FR40" i="135"/>
  <c r="FS40" i="135"/>
  <c r="FR41" i="135"/>
  <c r="FS41" i="135"/>
  <c r="FR42" i="135"/>
  <c r="FS42" i="135"/>
  <c r="FR43" i="135"/>
  <c r="FS43" i="135"/>
  <c r="FR44" i="135"/>
  <c r="FS44" i="135"/>
  <c r="FR45" i="135"/>
  <c r="FS45" i="135"/>
  <c r="FR46" i="135"/>
  <c r="FS46" i="135"/>
  <c r="FR47" i="135"/>
  <c r="FS47" i="135"/>
  <c r="FR48" i="135"/>
  <c r="FS48" i="135"/>
  <c r="FR49" i="135"/>
  <c r="FS49" i="135"/>
  <c r="FR50" i="135"/>
  <c r="FS50" i="135"/>
  <c r="FR51" i="135"/>
  <c r="FS51" i="135"/>
  <c r="FR52" i="135"/>
  <c r="FS52" i="135"/>
  <c r="FR53" i="135"/>
  <c r="FS53" i="135"/>
  <c r="FR54" i="135"/>
  <c r="FS54" i="135"/>
  <c r="FR55" i="135"/>
  <c r="FS55" i="135"/>
  <c r="FR56" i="135"/>
  <c r="FS56" i="135"/>
  <c r="FR57" i="135"/>
  <c r="FS57" i="135"/>
  <c r="FR58" i="135"/>
  <c r="FS58" i="135"/>
  <c r="FR59" i="135"/>
  <c r="FS59" i="135"/>
  <c r="FR60" i="135"/>
  <c r="FS60" i="135"/>
  <c r="FR61" i="135"/>
  <c r="FS61" i="135"/>
  <c r="FR62" i="135"/>
  <c r="FS62" i="135"/>
  <c r="FR63" i="135"/>
  <c r="FS63" i="135"/>
  <c r="FR64" i="135"/>
  <c r="FS64" i="135"/>
  <c r="FR65" i="135"/>
  <c r="FS65" i="135"/>
  <c r="FR66" i="135"/>
  <c r="FS66" i="135"/>
  <c r="FR67" i="135"/>
  <c r="FS67" i="135"/>
  <c r="FR68" i="135"/>
  <c r="FS68" i="135"/>
  <c r="FR69" i="135"/>
  <c r="FS69" i="135"/>
  <c r="FR70" i="135"/>
  <c r="FS70" i="135"/>
  <c r="FR71" i="135"/>
  <c r="FS71" i="135"/>
  <c r="FR72" i="135"/>
  <c r="FS72" i="135"/>
  <c r="FR73" i="135"/>
  <c r="FS73" i="135"/>
  <c r="FR74" i="135"/>
  <c r="FS74" i="135"/>
  <c r="FR75" i="135"/>
  <c r="FS75" i="135"/>
  <c r="FR76" i="135"/>
  <c r="FS76" i="135"/>
  <c r="FR77" i="135"/>
  <c r="FS77" i="135"/>
  <c r="FR78" i="135"/>
  <c r="FS78" i="135"/>
  <c r="FR79" i="135"/>
  <c r="FS79" i="135"/>
  <c r="FR80" i="135"/>
  <c r="FS80" i="135"/>
  <c r="FR81" i="135"/>
  <c r="FS81" i="135"/>
  <c r="FR82" i="135"/>
  <c r="FS82" i="135"/>
  <c r="FR83" i="135"/>
  <c r="FS83" i="135"/>
  <c r="FI20" i="135"/>
  <c r="FJ20" i="135"/>
  <c r="FI21" i="135"/>
  <c r="FJ21" i="135"/>
  <c r="FI22" i="135"/>
  <c r="FJ22" i="135"/>
  <c r="FI23" i="135"/>
  <c r="FJ23" i="135"/>
  <c r="FI24" i="135"/>
  <c r="FJ24" i="135"/>
  <c r="FI25" i="135"/>
  <c r="FJ25" i="135"/>
  <c r="FI26" i="135"/>
  <c r="FJ26" i="135"/>
  <c r="FI27" i="135"/>
  <c r="FJ27" i="135"/>
  <c r="FI28" i="135"/>
  <c r="FJ28" i="135"/>
  <c r="FI29" i="135"/>
  <c r="FJ29" i="135"/>
  <c r="FI30" i="135"/>
  <c r="FJ30" i="135"/>
  <c r="FI31" i="135"/>
  <c r="FJ31" i="135"/>
  <c r="FI32" i="135"/>
  <c r="FJ32" i="135"/>
  <c r="FI33" i="135"/>
  <c r="FJ33" i="135"/>
  <c r="FI34" i="135"/>
  <c r="FJ34" i="135"/>
  <c r="FI35" i="135"/>
  <c r="FJ35" i="135"/>
  <c r="FI36" i="135"/>
  <c r="FJ36" i="135"/>
  <c r="FI37" i="135"/>
  <c r="FJ37" i="135"/>
  <c r="FI38" i="135"/>
  <c r="FJ38" i="135"/>
  <c r="FI39" i="135"/>
  <c r="FJ39" i="135"/>
  <c r="FI40" i="135"/>
  <c r="FJ40" i="135"/>
  <c r="FI41" i="135"/>
  <c r="FJ41" i="135"/>
  <c r="FI42" i="135"/>
  <c r="FJ42" i="135"/>
  <c r="FI43" i="135"/>
  <c r="FJ43" i="135"/>
  <c r="FI44" i="135"/>
  <c r="FJ44" i="135"/>
  <c r="FI45" i="135"/>
  <c r="FJ45" i="135"/>
  <c r="FI46" i="135"/>
  <c r="FJ46" i="135"/>
  <c r="FI47" i="135"/>
  <c r="FJ47" i="135"/>
  <c r="FI48" i="135"/>
  <c r="FJ48" i="135"/>
  <c r="FI49" i="135"/>
  <c r="FJ49" i="135"/>
  <c r="FI50" i="135"/>
  <c r="FJ50" i="135"/>
  <c r="FI51" i="135"/>
  <c r="FJ51" i="135"/>
  <c r="FI52" i="135"/>
  <c r="FJ52" i="135"/>
  <c r="FI53" i="135"/>
  <c r="FJ53" i="135"/>
  <c r="FI54" i="135"/>
  <c r="FJ54" i="135"/>
  <c r="FI55" i="135"/>
  <c r="FJ55" i="135"/>
  <c r="FI56" i="135"/>
  <c r="FJ56" i="135"/>
  <c r="FI57" i="135"/>
  <c r="FJ57" i="135"/>
  <c r="FI58" i="135"/>
  <c r="FJ58" i="135"/>
  <c r="FI59" i="135"/>
  <c r="FJ59" i="135"/>
  <c r="FI60" i="135"/>
  <c r="FJ60" i="135"/>
  <c r="FI61" i="135"/>
  <c r="FJ61" i="135"/>
  <c r="FI62" i="135"/>
  <c r="FJ62" i="135"/>
  <c r="FI63" i="135"/>
  <c r="FJ63" i="135"/>
  <c r="FI64" i="135"/>
  <c r="FJ64" i="135"/>
  <c r="FI65" i="135"/>
  <c r="FJ65" i="135"/>
  <c r="FI66" i="135"/>
  <c r="FJ66" i="135"/>
  <c r="FI67" i="135"/>
  <c r="FJ67" i="135"/>
  <c r="FI68" i="135"/>
  <c r="FJ68" i="135"/>
  <c r="FI69" i="135"/>
  <c r="FJ69" i="135"/>
  <c r="FI70" i="135"/>
  <c r="FJ70" i="135"/>
  <c r="FI71" i="135"/>
  <c r="FJ71" i="135"/>
  <c r="FI72" i="135"/>
  <c r="FJ72" i="135"/>
  <c r="FI73" i="135"/>
  <c r="FJ73" i="135"/>
  <c r="FI74" i="135"/>
  <c r="FJ74" i="135"/>
  <c r="FI75" i="135"/>
  <c r="FJ75" i="135"/>
  <c r="FI76" i="135"/>
  <c r="FJ76" i="135"/>
  <c r="FI77" i="135"/>
  <c r="FJ77" i="135"/>
  <c r="FI78" i="135"/>
  <c r="FJ78" i="135"/>
  <c r="FI79" i="135"/>
  <c r="FJ79" i="135"/>
  <c r="FI80" i="135"/>
  <c r="FJ80" i="135"/>
  <c r="FI81" i="135"/>
  <c r="FJ81" i="135"/>
  <c r="FI82" i="135"/>
  <c r="FJ82" i="135"/>
  <c r="FI83" i="135"/>
  <c r="FJ83" i="135"/>
  <c r="FE20" i="135"/>
  <c r="EU20" i="135"/>
  <c r="EG23" i="135"/>
  <c r="EG20" i="135"/>
  <c r="EH20" i="135"/>
  <c r="EG21" i="135"/>
  <c r="EH21" i="135"/>
  <c r="EG22" i="135"/>
  <c r="EH22" i="135"/>
  <c r="EH23" i="135"/>
  <c r="EG24" i="135"/>
  <c r="EH24" i="135"/>
  <c r="EG25" i="135"/>
  <c r="EH25" i="135"/>
  <c r="EG26" i="135"/>
  <c r="EH26" i="135"/>
  <c r="EG27" i="135"/>
  <c r="EH27" i="135"/>
  <c r="EG28" i="135"/>
  <c r="EH28" i="135"/>
  <c r="EG29" i="135"/>
  <c r="EH29" i="135"/>
  <c r="EG30" i="135"/>
  <c r="EH30" i="135"/>
  <c r="EG31" i="135"/>
  <c r="EH31" i="135"/>
  <c r="EG32" i="135"/>
  <c r="EH32" i="135"/>
  <c r="EG33" i="135"/>
  <c r="EH33" i="135"/>
  <c r="EG34" i="135"/>
  <c r="EH34" i="135"/>
  <c r="EG35" i="135"/>
  <c r="EH35" i="135"/>
  <c r="EG36" i="135"/>
  <c r="EH36" i="135"/>
  <c r="EG37" i="135"/>
  <c r="EH37" i="135"/>
  <c r="EG38" i="135"/>
  <c r="EH38" i="135"/>
  <c r="EG39" i="135"/>
  <c r="EH39" i="135"/>
  <c r="EG40" i="135"/>
  <c r="EH40" i="135"/>
  <c r="EG41" i="135"/>
  <c r="EH41" i="135"/>
  <c r="EG42" i="135"/>
  <c r="EH42" i="135"/>
  <c r="EG43" i="135"/>
  <c r="EH43" i="135"/>
  <c r="EG44" i="135"/>
  <c r="EH44" i="135"/>
  <c r="EG45" i="135"/>
  <c r="EH45" i="135"/>
  <c r="EG46" i="135"/>
  <c r="EH46" i="135"/>
  <c r="EG47" i="135"/>
  <c r="EH47" i="135"/>
  <c r="EG48" i="135"/>
  <c r="EH48" i="135"/>
  <c r="EG49" i="135"/>
  <c r="EH49" i="135"/>
  <c r="EG50" i="135"/>
  <c r="EH50" i="135"/>
  <c r="EG51" i="135"/>
  <c r="EH51" i="135"/>
  <c r="EG52" i="135"/>
  <c r="EH52" i="135"/>
  <c r="EG53" i="135"/>
  <c r="EH53" i="135"/>
  <c r="EG54" i="135"/>
  <c r="EH54" i="135"/>
  <c r="EG55" i="135"/>
  <c r="EH55" i="135"/>
  <c r="EG56" i="135"/>
  <c r="EH56" i="135"/>
  <c r="EG57" i="135"/>
  <c r="EH57" i="135"/>
  <c r="EG58" i="135"/>
  <c r="EH58" i="135"/>
  <c r="EG59" i="135"/>
  <c r="EH59" i="135"/>
  <c r="EG60" i="135"/>
  <c r="EH60" i="135"/>
  <c r="EG61" i="135"/>
  <c r="EH61" i="135"/>
  <c r="EG62" i="135"/>
  <c r="EH62" i="135"/>
  <c r="EG63" i="135"/>
  <c r="EH63" i="135"/>
  <c r="EG64" i="135"/>
  <c r="EH64" i="135"/>
  <c r="EG65" i="135"/>
  <c r="EH65" i="135"/>
  <c r="EG66" i="135"/>
  <c r="EH66" i="135"/>
  <c r="EG67" i="135"/>
  <c r="EH67" i="135"/>
  <c r="EG68" i="135"/>
  <c r="EH68" i="135"/>
  <c r="EG69" i="135"/>
  <c r="EH69" i="135"/>
  <c r="EG70" i="135"/>
  <c r="EH70" i="135"/>
  <c r="EG71" i="135"/>
  <c r="EH71" i="135"/>
  <c r="EG72" i="135"/>
  <c r="EH72" i="135"/>
  <c r="EG73" i="135"/>
  <c r="EH73" i="135"/>
  <c r="EG74" i="135"/>
  <c r="EH74" i="135"/>
  <c r="EG75" i="135"/>
  <c r="EH75" i="135"/>
  <c r="EG76" i="135"/>
  <c r="EH76" i="135"/>
  <c r="EG77" i="135"/>
  <c r="EH77" i="135"/>
  <c r="EG78" i="135"/>
  <c r="EH78" i="135"/>
  <c r="EG79" i="135"/>
  <c r="EH79" i="135"/>
  <c r="EG80" i="135"/>
  <c r="EH80" i="135"/>
  <c r="EG81" i="135"/>
  <c r="EH81" i="135"/>
  <c r="EG82" i="135"/>
  <c r="EH82" i="135"/>
  <c r="EG83" i="135"/>
  <c r="EH83" i="135"/>
  <c r="DU31" i="135"/>
  <c r="DU32" i="135"/>
  <c r="DU33" i="135"/>
  <c r="DU34" i="135"/>
  <c r="DU35" i="135"/>
  <c r="DU36" i="135"/>
  <c r="DU37" i="135"/>
  <c r="DU38" i="135"/>
  <c r="DT38" i="135"/>
  <c r="DT37" i="135"/>
  <c r="DT36" i="135"/>
  <c r="DT35" i="135"/>
  <c r="DT34" i="135"/>
  <c r="DT33" i="135"/>
  <c r="DT32" i="135"/>
  <c r="DT31" i="135"/>
  <c r="DI31" i="135"/>
  <c r="DI32" i="135"/>
  <c r="DI33" i="135"/>
  <c r="DI34" i="135"/>
  <c r="DI35" i="135"/>
  <c r="DI36" i="135"/>
  <c r="DI37" i="135"/>
  <c r="DI38" i="135"/>
  <c r="DH38" i="135"/>
  <c r="DH37" i="135"/>
  <c r="DH36" i="135"/>
  <c r="DH35" i="135"/>
  <c r="DH34" i="135"/>
  <c r="DH33" i="135"/>
  <c r="DH32" i="135"/>
  <c r="DH31" i="135"/>
  <c r="DC31" i="135"/>
  <c r="DC32" i="135"/>
  <c r="DC33" i="135"/>
  <c r="DC34" i="135"/>
  <c r="DC35" i="135"/>
  <c r="DC36" i="135"/>
  <c r="DC37" i="135"/>
  <c r="DC38" i="135"/>
  <c r="DB38" i="135"/>
  <c r="DB37" i="135"/>
  <c r="DB36" i="135"/>
  <c r="DB35" i="135"/>
  <c r="DB34" i="135"/>
  <c r="DB33" i="135"/>
  <c r="DB32" i="135"/>
  <c r="DB31" i="135"/>
  <c r="DU28" i="135"/>
  <c r="DT28" i="135"/>
  <c r="DU27" i="135"/>
  <c r="DU47" i="135" s="1"/>
  <c r="DT27" i="135"/>
  <c r="DT47" i="135" s="1"/>
  <c r="DU26" i="135"/>
  <c r="DT26" i="135"/>
  <c r="DU25" i="135"/>
  <c r="DT25" i="135"/>
  <c r="DT45" i="135" s="1"/>
  <c r="DU24" i="135"/>
  <c r="DT24" i="135"/>
  <c r="DU23" i="135"/>
  <c r="DT23" i="135"/>
  <c r="DT43" i="135" s="1"/>
  <c r="DU22" i="135"/>
  <c r="DT22" i="135"/>
  <c r="DU21" i="135"/>
  <c r="DT21" i="135"/>
  <c r="DT41" i="135" s="1"/>
  <c r="DI28" i="135"/>
  <c r="DH28" i="135"/>
  <c r="DI27" i="135"/>
  <c r="DI47" i="135" s="1"/>
  <c r="DH27" i="135"/>
  <c r="DH47" i="135" s="1"/>
  <c r="DI26" i="135"/>
  <c r="DH26" i="135"/>
  <c r="DI25" i="135"/>
  <c r="DH25" i="135"/>
  <c r="DH45" i="135" s="1"/>
  <c r="DI24" i="135"/>
  <c r="DH24" i="135"/>
  <c r="DI23" i="135"/>
  <c r="DI43" i="135" s="1"/>
  <c r="DH23" i="135"/>
  <c r="DH43" i="135" s="1"/>
  <c r="DI22" i="135"/>
  <c r="DH22" i="135"/>
  <c r="DI21" i="135"/>
  <c r="DH21" i="135"/>
  <c r="DH41" i="135" s="1"/>
  <c r="DC28" i="135"/>
  <c r="DB28" i="135"/>
  <c r="DC27" i="135"/>
  <c r="DC47" i="135" s="1"/>
  <c r="DB27" i="135"/>
  <c r="DB47" i="135" s="1"/>
  <c r="DC26" i="135"/>
  <c r="DB26" i="135"/>
  <c r="DC25" i="135"/>
  <c r="DB25" i="135"/>
  <c r="DB45" i="135" s="1"/>
  <c r="DC24" i="135"/>
  <c r="DB24" i="135"/>
  <c r="DC23" i="135"/>
  <c r="DC43" i="135" s="1"/>
  <c r="DB23" i="135"/>
  <c r="DB43" i="135" s="1"/>
  <c r="DC22" i="135"/>
  <c r="DB22" i="135"/>
  <c r="DC21" i="135"/>
  <c r="DB21" i="135"/>
  <c r="DB41" i="135" s="1"/>
  <c r="CW25" i="135"/>
  <c r="CW26" i="135"/>
  <c r="CW27" i="135"/>
  <c r="CW28" i="135"/>
  <c r="CV26" i="135"/>
  <c r="CV27" i="135"/>
  <c r="CV28" i="135"/>
  <c r="CV25" i="135"/>
  <c r="CW21" i="135"/>
  <c r="CW22" i="135"/>
  <c r="CW23" i="135"/>
  <c r="CW24" i="135"/>
  <c r="CV22" i="135"/>
  <c r="CV23" i="135"/>
  <c r="CV24" i="135"/>
  <c r="CV21" i="135"/>
  <c r="CD28" i="135"/>
  <c r="CE28" i="135"/>
  <c r="CF28" i="135"/>
  <c r="CG28" i="135"/>
  <c r="CH28" i="135"/>
  <c r="CI28" i="135"/>
  <c r="CJ28" i="135"/>
  <c r="CD29" i="135"/>
  <c r="CE29" i="135"/>
  <c r="CF29" i="135"/>
  <c r="CG29" i="135"/>
  <c r="CH29" i="135"/>
  <c r="CI29" i="135"/>
  <c r="CJ29" i="135"/>
  <c r="CK29" i="135"/>
  <c r="CL29" i="135"/>
  <c r="CD30" i="135"/>
  <c r="CE30" i="135"/>
  <c r="CF30" i="135"/>
  <c r="CG30" i="135"/>
  <c r="CH30" i="135"/>
  <c r="CI30" i="135"/>
  <c r="CJ30" i="135"/>
  <c r="CD31" i="135"/>
  <c r="CE31" i="135"/>
  <c r="CF31" i="135"/>
  <c r="CG31" i="135"/>
  <c r="CH31" i="135"/>
  <c r="CI31" i="135"/>
  <c r="CJ31" i="135"/>
  <c r="CK31" i="135"/>
  <c r="CL31" i="135"/>
  <c r="CD32" i="135"/>
  <c r="CE32" i="135"/>
  <c r="CF32" i="135"/>
  <c r="CG32" i="135"/>
  <c r="CH32" i="135"/>
  <c r="CI32" i="135"/>
  <c r="CJ32" i="135"/>
  <c r="CD33" i="135"/>
  <c r="CE33" i="135"/>
  <c r="CF33" i="135"/>
  <c r="CG33" i="135"/>
  <c r="CH33" i="135"/>
  <c r="CI33" i="135"/>
  <c r="CJ33" i="135"/>
  <c r="CK33" i="135"/>
  <c r="CL33" i="135"/>
  <c r="CD34" i="135"/>
  <c r="CE34" i="135"/>
  <c r="CF34" i="135"/>
  <c r="CG34" i="135"/>
  <c r="CH34" i="135"/>
  <c r="CI34" i="135"/>
  <c r="CJ34" i="135"/>
  <c r="CD35" i="135"/>
  <c r="CE35" i="135"/>
  <c r="CF35" i="135"/>
  <c r="CG35" i="135"/>
  <c r="CH35" i="135"/>
  <c r="CI35" i="135"/>
  <c r="CJ35" i="135"/>
  <c r="CK35" i="135"/>
  <c r="CL35" i="135"/>
  <c r="CD36" i="135"/>
  <c r="CE36" i="135"/>
  <c r="CF36" i="135"/>
  <c r="CG36" i="135"/>
  <c r="CH36" i="135"/>
  <c r="CI36" i="135"/>
  <c r="CJ36" i="135"/>
  <c r="CD37" i="135"/>
  <c r="CE37" i="135"/>
  <c r="CF37" i="135"/>
  <c r="CG37" i="135"/>
  <c r="CH37" i="135"/>
  <c r="CI37" i="135"/>
  <c r="CJ37" i="135"/>
  <c r="CK37" i="135"/>
  <c r="CL37" i="135"/>
  <c r="CD38" i="135"/>
  <c r="CE38" i="135"/>
  <c r="CF38" i="135"/>
  <c r="CG38" i="135"/>
  <c r="CH38" i="135"/>
  <c r="CI38" i="135"/>
  <c r="CJ38" i="135"/>
  <c r="CD39" i="135"/>
  <c r="CE39" i="135"/>
  <c r="CF39" i="135"/>
  <c r="CG39" i="135"/>
  <c r="CH39" i="135"/>
  <c r="CI39" i="135"/>
  <c r="CJ39" i="135"/>
  <c r="CK39" i="135"/>
  <c r="CL39" i="135"/>
  <c r="CD40" i="135"/>
  <c r="CE40" i="135"/>
  <c r="CF40" i="135"/>
  <c r="CG40" i="135"/>
  <c r="CH40" i="135"/>
  <c r="CI40" i="135"/>
  <c r="CJ40" i="135"/>
  <c r="CD41" i="135"/>
  <c r="CE41" i="135"/>
  <c r="CF41" i="135"/>
  <c r="CG41" i="135"/>
  <c r="CH41" i="135"/>
  <c r="CI41" i="135"/>
  <c r="CJ41" i="135"/>
  <c r="CK41" i="135"/>
  <c r="CL41" i="135"/>
  <c r="CD42" i="135"/>
  <c r="CE42" i="135"/>
  <c r="CF42" i="135"/>
  <c r="CG42" i="135"/>
  <c r="CH42" i="135"/>
  <c r="CI42" i="135"/>
  <c r="CJ42" i="135"/>
  <c r="CD43" i="135"/>
  <c r="CE43" i="135"/>
  <c r="CF43" i="135"/>
  <c r="CG43" i="135"/>
  <c r="CH43" i="135"/>
  <c r="CI43" i="135"/>
  <c r="CJ43" i="135"/>
  <c r="CK43" i="135"/>
  <c r="CL43" i="135"/>
  <c r="BX28" i="135"/>
  <c r="BY28" i="135"/>
  <c r="BZ28" i="135"/>
  <c r="CA28" i="135"/>
  <c r="CB28" i="135"/>
  <c r="CC28" i="135"/>
  <c r="BX29" i="135"/>
  <c r="BY29" i="135"/>
  <c r="BZ29" i="135"/>
  <c r="CA29" i="135"/>
  <c r="CB29" i="135"/>
  <c r="CC29" i="135"/>
  <c r="BX30" i="135"/>
  <c r="BY30" i="135"/>
  <c r="BZ30" i="135"/>
  <c r="CA30" i="135"/>
  <c r="CB30" i="135"/>
  <c r="CC30" i="135"/>
  <c r="BX31" i="135"/>
  <c r="BY31" i="135"/>
  <c r="BZ31" i="135"/>
  <c r="CA31" i="135"/>
  <c r="CB31" i="135"/>
  <c r="CC31" i="135"/>
  <c r="BX32" i="135"/>
  <c r="BY32" i="135"/>
  <c r="BZ32" i="135"/>
  <c r="CA32" i="135"/>
  <c r="CB32" i="135"/>
  <c r="CC32" i="135"/>
  <c r="BX33" i="135"/>
  <c r="BY33" i="135"/>
  <c r="BZ33" i="135"/>
  <c r="CA33" i="135"/>
  <c r="CB33" i="135"/>
  <c r="CC33" i="135"/>
  <c r="BX34" i="135"/>
  <c r="BY34" i="135"/>
  <c r="BZ34" i="135"/>
  <c r="CA34" i="135"/>
  <c r="CB34" i="135"/>
  <c r="CC34" i="135"/>
  <c r="BX35" i="135"/>
  <c r="BY35" i="135"/>
  <c r="BZ35" i="135"/>
  <c r="CA35" i="135"/>
  <c r="CB35" i="135"/>
  <c r="CC35" i="135"/>
  <c r="BX36" i="135"/>
  <c r="BY36" i="135"/>
  <c r="BZ36" i="135"/>
  <c r="CA36" i="135"/>
  <c r="CB36" i="135"/>
  <c r="CC36" i="135"/>
  <c r="BX37" i="135"/>
  <c r="BY37" i="135"/>
  <c r="BZ37" i="135"/>
  <c r="CA37" i="135"/>
  <c r="CB37" i="135"/>
  <c r="CC37" i="135"/>
  <c r="BX38" i="135"/>
  <c r="BY38" i="135"/>
  <c r="BZ38" i="135"/>
  <c r="CA38" i="135"/>
  <c r="CB38" i="135"/>
  <c r="CC38" i="135"/>
  <c r="BX39" i="135"/>
  <c r="BY39" i="135"/>
  <c r="BZ39" i="135"/>
  <c r="CA39" i="135"/>
  <c r="CB39" i="135"/>
  <c r="CC39" i="135"/>
  <c r="BX40" i="135"/>
  <c r="BY40" i="135"/>
  <c r="BZ40" i="135"/>
  <c r="CA40" i="135"/>
  <c r="CB40" i="135"/>
  <c r="CC40" i="135"/>
  <c r="BX41" i="135"/>
  <c r="BY41" i="135"/>
  <c r="BZ41" i="135"/>
  <c r="CA41" i="135"/>
  <c r="CB41" i="135"/>
  <c r="CC41" i="135"/>
  <c r="BX42" i="135"/>
  <c r="BY42" i="135"/>
  <c r="BZ42" i="135"/>
  <c r="CA42" i="135"/>
  <c r="CB42" i="135"/>
  <c r="CC42" i="135"/>
  <c r="BX43" i="135"/>
  <c r="BY43" i="135"/>
  <c r="BZ43" i="135"/>
  <c r="CA43" i="135"/>
  <c r="CB43" i="135"/>
  <c r="CC43" i="135"/>
  <c r="BW43" i="135"/>
  <c r="BV43" i="135"/>
  <c r="BW42" i="135"/>
  <c r="BV42" i="135"/>
  <c r="BW41" i="135"/>
  <c r="BV41" i="135"/>
  <c r="BW40" i="135"/>
  <c r="BV40" i="135"/>
  <c r="BW39" i="135"/>
  <c r="BV39" i="135"/>
  <c r="BW38" i="135"/>
  <c r="BV38" i="135"/>
  <c r="BW37" i="135"/>
  <c r="BV37" i="135"/>
  <c r="BW36" i="135"/>
  <c r="BV36" i="135"/>
  <c r="BW35" i="135"/>
  <c r="BV35" i="135"/>
  <c r="BW34" i="135"/>
  <c r="BV34" i="135"/>
  <c r="BW33" i="135"/>
  <c r="BV33" i="135"/>
  <c r="BW32" i="135"/>
  <c r="BV32" i="135"/>
  <c r="BW31" i="135"/>
  <c r="BV31" i="135"/>
  <c r="BW30" i="135"/>
  <c r="BV30" i="135"/>
  <c r="BW29" i="135"/>
  <c r="BV29" i="135"/>
  <c r="BW28" i="135"/>
  <c r="BV28" i="135"/>
  <c r="BR28" i="135"/>
  <c r="BK83" i="135"/>
  <c r="BJ83" i="135"/>
  <c r="BI83" i="135"/>
  <c r="BI82" i="135"/>
  <c r="BK81" i="135"/>
  <c r="BJ81" i="135"/>
  <c r="BI81" i="135"/>
  <c r="BI80" i="135"/>
  <c r="BJ79" i="135"/>
  <c r="BI79" i="135"/>
  <c r="BJ77" i="135"/>
  <c r="BI77" i="135"/>
  <c r="BJ75" i="135"/>
  <c r="BI75" i="135"/>
  <c r="BJ73" i="135"/>
  <c r="BI73" i="135"/>
  <c r="BK71" i="135"/>
  <c r="BJ71" i="135"/>
  <c r="BI71" i="135"/>
  <c r="BI70" i="135"/>
  <c r="BK69" i="135"/>
  <c r="BJ69" i="135"/>
  <c r="BI69" i="135"/>
  <c r="BI68" i="135"/>
  <c r="BJ67" i="135"/>
  <c r="BI67" i="135"/>
  <c r="BJ65" i="135"/>
  <c r="BI65" i="135"/>
  <c r="BK63" i="135"/>
  <c r="BJ63" i="135"/>
  <c r="BI63" i="135"/>
  <c r="BI62" i="135"/>
  <c r="BK61" i="135"/>
  <c r="BJ61" i="135"/>
  <c r="BI61" i="135"/>
  <c r="BI60" i="135"/>
  <c r="BJ59" i="135"/>
  <c r="BI59" i="135"/>
  <c r="BJ57" i="135"/>
  <c r="BI57" i="135"/>
  <c r="BJ55" i="135"/>
  <c r="BI55" i="135"/>
  <c r="BJ53" i="135"/>
  <c r="BI53" i="135"/>
  <c r="BJ51" i="135"/>
  <c r="BI51" i="135"/>
  <c r="BJ49" i="135"/>
  <c r="BI49" i="135"/>
  <c r="BK47" i="135"/>
  <c r="BJ47" i="135"/>
  <c r="BI47" i="135"/>
  <c r="BI46" i="135"/>
  <c r="BK45" i="135"/>
  <c r="BJ45" i="135"/>
  <c r="BI45" i="135"/>
  <c r="BI44" i="135"/>
  <c r="BK27" i="135"/>
  <c r="BJ27" i="135"/>
  <c r="BI27" i="135"/>
  <c r="BI26" i="135"/>
  <c r="BK25" i="135"/>
  <c r="BJ25" i="135"/>
  <c r="BI25" i="135"/>
  <c r="BI24" i="135"/>
  <c r="BK23" i="135"/>
  <c r="BJ23" i="135"/>
  <c r="BI23" i="135"/>
  <c r="BI22" i="135"/>
  <c r="BK21" i="135"/>
  <c r="BJ21" i="135"/>
  <c r="BI21" i="135"/>
  <c r="BI20" i="135"/>
  <c r="BH83" i="135"/>
  <c r="BG83" i="135"/>
  <c r="BF83" i="135"/>
  <c r="BE83" i="135"/>
  <c r="BD83" i="135"/>
  <c r="BC83" i="135"/>
  <c r="BH82" i="135"/>
  <c r="BG82" i="135"/>
  <c r="BF82" i="135"/>
  <c r="BE82" i="135"/>
  <c r="BD82" i="135"/>
  <c r="BC82" i="135"/>
  <c r="BH81" i="135"/>
  <c r="BG81" i="135"/>
  <c r="BF81" i="135"/>
  <c r="BE81" i="135"/>
  <c r="BD81" i="135"/>
  <c r="BC81" i="135"/>
  <c r="BH80" i="135"/>
  <c r="BG80" i="135"/>
  <c r="BF80" i="135"/>
  <c r="BE80" i="135"/>
  <c r="BD80" i="135"/>
  <c r="BC80" i="135"/>
  <c r="BH79" i="135"/>
  <c r="BG79" i="135"/>
  <c r="BF79" i="135"/>
  <c r="BE79" i="135"/>
  <c r="BD79" i="135"/>
  <c r="BC79" i="135"/>
  <c r="BH78" i="135"/>
  <c r="BG78" i="135"/>
  <c r="BF78" i="135"/>
  <c r="BE78" i="135"/>
  <c r="BD78" i="135"/>
  <c r="BC78" i="135"/>
  <c r="BH77" i="135"/>
  <c r="BG77" i="135"/>
  <c r="BF77" i="135"/>
  <c r="BE77" i="135"/>
  <c r="BD77" i="135"/>
  <c r="BC77" i="135"/>
  <c r="BH76" i="135"/>
  <c r="BG76" i="135"/>
  <c r="BF76" i="135"/>
  <c r="BE76" i="135"/>
  <c r="BD76" i="135"/>
  <c r="BC76" i="135"/>
  <c r="BH75" i="135"/>
  <c r="BG75" i="135"/>
  <c r="BF75" i="135"/>
  <c r="BE75" i="135"/>
  <c r="BD75" i="135"/>
  <c r="BC75" i="135"/>
  <c r="BH74" i="135"/>
  <c r="BG74" i="135"/>
  <c r="BF74" i="135"/>
  <c r="BE74" i="135"/>
  <c r="BD74" i="135"/>
  <c r="BC74" i="135"/>
  <c r="BH73" i="135"/>
  <c r="BG73" i="135"/>
  <c r="BF73" i="135"/>
  <c r="BE73" i="135"/>
  <c r="BD73" i="135"/>
  <c r="BC73" i="135"/>
  <c r="BH72" i="135"/>
  <c r="BG72" i="135"/>
  <c r="BF72" i="135"/>
  <c r="BE72" i="135"/>
  <c r="BD72" i="135"/>
  <c r="BC72" i="135"/>
  <c r="BH71" i="135"/>
  <c r="BG71" i="135"/>
  <c r="BF71" i="135"/>
  <c r="BE71" i="135"/>
  <c r="BD71" i="135"/>
  <c r="BC71" i="135"/>
  <c r="BH70" i="135"/>
  <c r="BG70" i="135"/>
  <c r="BF70" i="135"/>
  <c r="BE70" i="135"/>
  <c r="BD70" i="135"/>
  <c r="BC70" i="135"/>
  <c r="BH69" i="135"/>
  <c r="BG69" i="135"/>
  <c r="BF69" i="135"/>
  <c r="BE69" i="135"/>
  <c r="BD69" i="135"/>
  <c r="BC69" i="135"/>
  <c r="BH68" i="135"/>
  <c r="BG68" i="135"/>
  <c r="BF68" i="135"/>
  <c r="BE68" i="135"/>
  <c r="BD68" i="135"/>
  <c r="BC68" i="135"/>
  <c r="BH67" i="135"/>
  <c r="BG67" i="135"/>
  <c r="BF67" i="135"/>
  <c r="BE67" i="135"/>
  <c r="BD67" i="135"/>
  <c r="BC67" i="135"/>
  <c r="BH66" i="135"/>
  <c r="BG66" i="135"/>
  <c r="BF66" i="135"/>
  <c r="BE66" i="135"/>
  <c r="BD66" i="135"/>
  <c r="BC66" i="135"/>
  <c r="BH65" i="135"/>
  <c r="BG65" i="135"/>
  <c r="BF65" i="135"/>
  <c r="BE65" i="135"/>
  <c r="BD65" i="135"/>
  <c r="BC65" i="135"/>
  <c r="BH64" i="135"/>
  <c r="BG64" i="135"/>
  <c r="BF64" i="135"/>
  <c r="BE64" i="135"/>
  <c r="BD64" i="135"/>
  <c r="BC64" i="135"/>
  <c r="BH63" i="135"/>
  <c r="BG63" i="135"/>
  <c r="BF63" i="135"/>
  <c r="BE63" i="135"/>
  <c r="BD63" i="135"/>
  <c r="BC63" i="135"/>
  <c r="BH62" i="135"/>
  <c r="BG62" i="135"/>
  <c r="BF62" i="135"/>
  <c r="BE62" i="135"/>
  <c r="BD62" i="135"/>
  <c r="BC62" i="135"/>
  <c r="BH61" i="135"/>
  <c r="BG61" i="135"/>
  <c r="BF61" i="135"/>
  <c r="BE61" i="135"/>
  <c r="BD61" i="135"/>
  <c r="BC61" i="135"/>
  <c r="BH60" i="135"/>
  <c r="BG60" i="135"/>
  <c r="BF60" i="135"/>
  <c r="BE60" i="135"/>
  <c r="BD60" i="135"/>
  <c r="BC60" i="135"/>
  <c r="BH59" i="135"/>
  <c r="BG59" i="135"/>
  <c r="BF59" i="135"/>
  <c r="BE59" i="135"/>
  <c r="BD59" i="135"/>
  <c r="BC59" i="135"/>
  <c r="BH58" i="135"/>
  <c r="BG58" i="135"/>
  <c r="BF58" i="135"/>
  <c r="BE58" i="135"/>
  <c r="BD58" i="135"/>
  <c r="BC58" i="135"/>
  <c r="BH57" i="135"/>
  <c r="BG57" i="135"/>
  <c r="BF57" i="135"/>
  <c r="BE57" i="135"/>
  <c r="BD57" i="135"/>
  <c r="BC57" i="135"/>
  <c r="BH56" i="135"/>
  <c r="BG56" i="135"/>
  <c r="BF56" i="135"/>
  <c r="BE56" i="135"/>
  <c r="BD56" i="135"/>
  <c r="BC56" i="135"/>
  <c r="BH55" i="135"/>
  <c r="BG55" i="135"/>
  <c r="BF55" i="135"/>
  <c r="BE55" i="135"/>
  <c r="BD55" i="135"/>
  <c r="BC55" i="135"/>
  <c r="BH54" i="135"/>
  <c r="BG54" i="135"/>
  <c r="BF54" i="135"/>
  <c r="BE54" i="135"/>
  <c r="BD54" i="135"/>
  <c r="BC54" i="135"/>
  <c r="BH53" i="135"/>
  <c r="BG53" i="135"/>
  <c r="BF53" i="135"/>
  <c r="BE53" i="135"/>
  <c r="BD53" i="135"/>
  <c r="BC53" i="135"/>
  <c r="BH52" i="135"/>
  <c r="BG52" i="135"/>
  <c r="BF52" i="135"/>
  <c r="BE52" i="135"/>
  <c r="BD52" i="135"/>
  <c r="BC52" i="135"/>
  <c r="BH51" i="135"/>
  <c r="BG51" i="135"/>
  <c r="BF51" i="135"/>
  <c r="BE51" i="135"/>
  <c r="BD51" i="135"/>
  <c r="BC51" i="135"/>
  <c r="BH50" i="135"/>
  <c r="BG50" i="135"/>
  <c r="BF50" i="135"/>
  <c r="BE50" i="135"/>
  <c r="BD50" i="135"/>
  <c r="BC50" i="135"/>
  <c r="BH49" i="135"/>
  <c r="BG49" i="135"/>
  <c r="BF49" i="135"/>
  <c r="BE49" i="135"/>
  <c r="BD49" i="135"/>
  <c r="BC49" i="135"/>
  <c r="BH48" i="135"/>
  <c r="BG48" i="135"/>
  <c r="BF48" i="135"/>
  <c r="BE48" i="135"/>
  <c r="BD48" i="135"/>
  <c r="BC48" i="135"/>
  <c r="BH47" i="135"/>
  <c r="BG47" i="135"/>
  <c r="BF47" i="135"/>
  <c r="BE47" i="135"/>
  <c r="BD47" i="135"/>
  <c r="BC47" i="135"/>
  <c r="BH46" i="135"/>
  <c r="BG46" i="135"/>
  <c r="BF46" i="135"/>
  <c r="BE46" i="135"/>
  <c r="BD46" i="135"/>
  <c r="BC46" i="135"/>
  <c r="BH45" i="135"/>
  <c r="BG45" i="135"/>
  <c r="BF45" i="135"/>
  <c r="BE45" i="135"/>
  <c r="BD45" i="135"/>
  <c r="BC45" i="135"/>
  <c r="BH44" i="135"/>
  <c r="BG44" i="135"/>
  <c r="BF44" i="135"/>
  <c r="BE44" i="135"/>
  <c r="BD44" i="135"/>
  <c r="BC44" i="135"/>
  <c r="BH27" i="135"/>
  <c r="BG27" i="135"/>
  <c r="BF27" i="135"/>
  <c r="BE27" i="135"/>
  <c r="BD27" i="135"/>
  <c r="BC27" i="135"/>
  <c r="BH26" i="135"/>
  <c r="BG26" i="135"/>
  <c r="BF26" i="135"/>
  <c r="BE26" i="135"/>
  <c r="BD26" i="135"/>
  <c r="BC26" i="135"/>
  <c r="BH25" i="135"/>
  <c r="BG25" i="135"/>
  <c r="BF25" i="135"/>
  <c r="BE25" i="135"/>
  <c r="BD25" i="135"/>
  <c r="BC25" i="135"/>
  <c r="BH24" i="135"/>
  <c r="BG24" i="135"/>
  <c r="BF24" i="135"/>
  <c r="BE24" i="135"/>
  <c r="BD24" i="135"/>
  <c r="BC24" i="135"/>
  <c r="BH23" i="135"/>
  <c r="BG23" i="135"/>
  <c r="BF23" i="135"/>
  <c r="BE23" i="135"/>
  <c r="BD23" i="135"/>
  <c r="BC23" i="135"/>
  <c r="BH22" i="135"/>
  <c r="BG22" i="135"/>
  <c r="BF22" i="135"/>
  <c r="BE22" i="135"/>
  <c r="BD22" i="135"/>
  <c r="BC22" i="135"/>
  <c r="BH21" i="135"/>
  <c r="BG21" i="135"/>
  <c r="BF21" i="135"/>
  <c r="BE21" i="135"/>
  <c r="BD21" i="135"/>
  <c r="BC21" i="135"/>
  <c r="BH20" i="135"/>
  <c r="BG20" i="135"/>
  <c r="BF20" i="135"/>
  <c r="BE20" i="135"/>
  <c r="BD20" i="135"/>
  <c r="BC20" i="135"/>
  <c r="BB83" i="135"/>
  <c r="BA83" i="135"/>
  <c r="AZ83" i="135"/>
  <c r="AY83" i="135"/>
  <c r="AX83" i="135"/>
  <c r="AW83" i="135"/>
  <c r="BB82" i="135"/>
  <c r="BA82" i="135"/>
  <c r="AZ82" i="135"/>
  <c r="AY82" i="135"/>
  <c r="AX82" i="135"/>
  <c r="AW82" i="135"/>
  <c r="BB81" i="135"/>
  <c r="BA81" i="135"/>
  <c r="AZ81" i="135"/>
  <c r="AY81" i="135"/>
  <c r="AX81" i="135"/>
  <c r="AW81" i="135"/>
  <c r="BB80" i="135"/>
  <c r="BA80" i="135"/>
  <c r="AZ80" i="135"/>
  <c r="AY80" i="135"/>
  <c r="AX80" i="135"/>
  <c r="AW80" i="135"/>
  <c r="BB79" i="135"/>
  <c r="BA79" i="135"/>
  <c r="AZ79" i="135"/>
  <c r="AY79" i="135"/>
  <c r="AX79" i="135"/>
  <c r="AW79" i="135"/>
  <c r="BB78" i="135"/>
  <c r="BA78" i="135"/>
  <c r="AZ78" i="135"/>
  <c r="AY78" i="135"/>
  <c r="AX78" i="135"/>
  <c r="AW78" i="135"/>
  <c r="BB77" i="135"/>
  <c r="BA77" i="135"/>
  <c r="AZ77" i="135"/>
  <c r="AY77" i="135"/>
  <c r="AX77" i="135"/>
  <c r="AW77" i="135"/>
  <c r="BB76" i="135"/>
  <c r="BA76" i="135"/>
  <c r="AZ76" i="135"/>
  <c r="AY76" i="135"/>
  <c r="AX76" i="135"/>
  <c r="AW76" i="135"/>
  <c r="BB75" i="135"/>
  <c r="BA75" i="135"/>
  <c r="AZ75" i="135"/>
  <c r="AY75" i="135"/>
  <c r="AX75" i="135"/>
  <c r="AW75" i="135"/>
  <c r="BB74" i="135"/>
  <c r="BA74" i="135"/>
  <c r="AZ74" i="135"/>
  <c r="AY74" i="135"/>
  <c r="AX74" i="135"/>
  <c r="AW74" i="135"/>
  <c r="BB73" i="135"/>
  <c r="BA73" i="135"/>
  <c r="AZ73" i="135"/>
  <c r="AY73" i="135"/>
  <c r="AX73" i="135"/>
  <c r="AW73" i="135"/>
  <c r="BB72" i="135"/>
  <c r="BA72" i="135"/>
  <c r="AZ72" i="135"/>
  <c r="AY72" i="135"/>
  <c r="AX72" i="135"/>
  <c r="AW72" i="135"/>
  <c r="BB71" i="135"/>
  <c r="BA71" i="135"/>
  <c r="AZ71" i="135"/>
  <c r="AY71" i="135"/>
  <c r="AX71" i="135"/>
  <c r="AW71" i="135"/>
  <c r="BB70" i="135"/>
  <c r="BA70" i="135"/>
  <c r="AZ70" i="135"/>
  <c r="AY70" i="135"/>
  <c r="AX70" i="135"/>
  <c r="AW70" i="135"/>
  <c r="BB69" i="135"/>
  <c r="BA69" i="135"/>
  <c r="AZ69" i="135"/>
  <c r="AY69" i="135"/>
  <c r="AX69" i="135"/>
  <c r="AW69" i="135"/>
  <c r="BB68" i="135"/>
  <c r="BA68" i="135"/>
  <c r="AZ68" i="135"/>
  <c r="AY68" i="135"/>
  <c r="AX68" i="135"/>
  <c r="AW68" i="135"/>
  <c r="BB67" i="135"/>
  <c r="BA67" i="135"/>
  <c r="AZ67" i="135"/>
  <c r="AY67" i="135"/>
  <c r="AX67" i="135"/>
  <c r="AW67" i="135"/>
  <c r="BB66" i="135"/>
  <c r="BA66" i="135"/>
  <c r="AZ66" i="135"/>
  <c r="AY66" i="135"/>
  <c r="AX66" i="135"/>
  <c r="AW66" i="135"/>
  <c r="BB65" i="135"/>
  <c r="BA65" i="135"/>
  <c r="AZ65" i="135"/>
  <c r="AY65" i="135"/>
  <c r="AX65" i="135"/>
  <c r="AW65" i="135"/>
  <c r="BB64" i="135"/>
  <c r="BA64" i="135"/>
  <c r="AZ64" i="135"/>
  <c r="AY64" i="135"/>
  <c r="AX64" i="135"/>
  <c r="AW64" i="135"/>
  <c r="BB63" i="135"/>
  <c r="BA63" i="135"/>
  <c r="AZ63" i="135"/>
  <c r="AY63" i="135"/>
  <c r="AX63" i="135"/>
  <c r="AW63" i="135"/>
  <c r="BB62" i="135"/>
  <c r="BA62" i="135"/>
  <c r="AZ62" i="135"/>
  <c r="AY62" i="135"/>
  <c r="AX62" i="135"/>
  <c r="AW62" i="135"/>
  <c r="BB61" i="135"/>
  <c r="BA61" i="135"/>
  <c r="AZ61" i="135"/>
  <c r="AY61" i="135"/>
  <c r="AX61" i="135"/>
  <c r="AW61" i="135"/>
  <c r="BB60" i="135"/>
  <c r="BA60" i="135"/>
  <c r="AZ60" i="135"/>
  <c r="AY60" i="135"/>
  <c r="AX60" i="135"/>
  <c r="AW60" i="135"/>
  <c r="BB59" i="135"/>
  <c r="BA59" i="135"/>
  <c r="AZ59" i="135"/>
  <c r="AY59" i="135"/>
  <c r="AX59" i="135"/>
  <c r="AW59" i="135"/>
  <c r="BB58" i="135"/>
  <c r="BA58" i="135"/>
  <c r="AZ58" i="135"/>
  <c r="AY58" i="135"/>
  <c r="AX58" i="135"/>
  <c r="AW58" i="135"/>
  <c r="BB57" i="135"/>
  <c r="BA57" i="135"/>
  <c r="AZ57" i="135"/>
  <c r="AY57" i="135"/>
  <c r="AX57" i="135"/>
  <c r="AW57" i="135"/>
  <c r="BB56" i="135"/>
  <c r="BA56" i="135"/>
  <c r="AZ56" i="135"/>
  <c r="AY56" i="135"/>
  <c r="AX56" i="135"/>
  <c r="AW56" i="135"/>
  <c r="BB55" i="135"/>
  <c r="BA55" i="135"/>
  <c r="AZ55" i="135"/>
  <c r="AY55" i="135"/>
  <c r="AX55" i="135"/>
  <c r="AW55" i="135"/>
  <c r="BB54" i="135"/>
  <c r="BA54" i="135"/>
  <c r="AZ54" i="135"/>
  <c r="AY54" i="135"/>
  <c r="AX54" i="135"/>
  <c r="AW54" i="135"/>
  <c r="BB53" i="135"/>
  <c r="BA53" i="135"/>
  <c r="AZ53" i="135"/>
  <c r="AY53" i="135"/>
  <c r="AX53" i="135"/>
  <c r="AW53" i="135"/>
  <c r="BB52" i="135"/>
  <c r="BA52" i="135"/>
  <c r="AZ52" i="135"/>
  <c r="AY52" i="135"/>
  <c r="AX52" i="135"/>
  <c r="AW52" i="135"/>
  <c r="BB51" i="135"/>
  <c r="BA51" i="135"/>
  <c r="AZ51" i="135"/>
  <c r="AY51" i="135"/>
  <c r="AX51" i="135"/>
  <c r="AW51" i="135"/>
  <c r="BB50" i="135"/>
  <c r="BA50" i="135"/>
  <c r="AZ50" i="135"/>
  <c r="AY50" i="135"/>
  <c r="AX50" i="135"/>
  <c r="AW50" i="135"/>
  <c r="BB49" i="135"/>
  <c r="BA49" i="135"/>
  <c r="AZ49" i="135"/>
  <c r="AY49" i="135"/>
  <c r="AX49" i="135"/>
  <c r="AW49" i="135"/>
  <c r="BB48" i="135"/>
  <c r="BA48" i="135"/>
  <c r="AZ48" i="135"/>
  <c r="AY48" i="135"/>
  <c r="AX48" i="135"/>
  <c r="AW48" i="135"/>
  <c r="BB47" i="135"/>
  <c r="BA47" i="135"/>
  <c r="AZ47" i="135"/>
  <c r="AY47" i="135"/>
  <c r="AX47" i="135"/>
  <c r="AW47" i="135"/>
  <c r="BB46" i="135"/>
  <c r="BA46" i="135"/>
  <c r="AZ46" i="135"/>
  <c r="AY46" i="135"/>
  <c r="AX46" i="135"/>
  <c r="AW46" i="135"/>
  <c r="BB45" i="135"/>
  <c r="BA45" i="135"/>
  <c r="AZ45" i="135"/>
  <c r="AY45" i="135"/>
  <c r="AX45" i="135"/>
  <c r="AW45" i="135"/>
  <c r="BB44" i="135"/>
  <c r="BA44" i="135"/>
  <c r="AZ44" i="135"/>
  <c r="AY44" i="135"/>
  <c r="AX44" i="135"/>
  <c r="AW44" i="135"/>
  <c r="BB27" i="135"/>
  <c r="BA27" i="135"/>
  <c r="AZ27" i="135"/>
  <c r="AY27" i="135"/>
  <c r="AX27" i="135"/>
  <c r="AW27" i="135"/>
  <c r="BB26" i="135"/>
  <c r="BA26" i="135"/>
  <c r="AZ26" i="135"/>
  <c r="AY26" i="135"/>
  <c r="AX26" i="135"/>
  <c r="AW26" i="135"/>
  <c r="BB25" i="135"/>
  <c r="BA25" i="135"/>
  <c r="AZ25" i="135"/>
  <c r="AY25" i="135"/>
  <c r="AX25" i="135"/>
  <c r="AW25" i="135"/>
  <c r="BB24" i="135"/>
  <c r="BA24" i="135"/>
  <c r="AZ24" i="135"/>
  <c r="AY24" i="135"/>
  <c r="AX24" i="135"/>
  <c r="AW24" i="135"/>
  <c r="BB23" i="135"/>
  <c r="BA23" i="135"/>
  <c r="AZ23" i="135"/>
  <c r="AY23" i="135"/>
  <c r="AX23" i="135"/>
  <c r="AW23" i="135"/>
  <c r="BB22" i="135"/>
  <c r="BA22" i="135"/>
  <c r="AZ22" i="135"/>
  <c r="AY22" i="135"/>
  <c r="AX22" i="135"/>
  <c r="AW22" i="135"/>
  <c r="BB21" i="135"/>
  <c r="BA21" i="135"/>
  <c r="AZ21" i="135"/>
  <c r="AY21" i="135"/>
  <c r="AX21" i="135"/>
  <c r="AW21" i="135"/>
  <c r="BB20" i="135"/>
  <c r="BA20" i="135"/>
  <c r="AZ20" i="135"/>
  <c r="AY20" i="135"/>
  <c r="AX20" i="135"/>
  <c r="AW20" i="135"/>
  <c r="AU20" i="135"/>
  <c r="AV20" i="135"/>
  <c r="AU21" i="135"/>
  <c r="AV21" i="135"/>
  <c r="AU22" i="135"/>
  <c r="AV22" i="135"/>
  <c r="AU23" i="135"/>
  <c r="AV23" i="135"/>
  <c r="AU24" i="135"/>
  <c r="AV24" i="135"/>
  <c r="AU25" i="135"/>
  <c r="AV25" i="135"/>
  <c r="AU26" i="135"/>
  <c r="AV26" i="135"/>
  <c r="AU27" i="135"/>
  <c r="AV27" i="135"/>
  <c r="AU44" i="135"/>
  <c r="AV44" i="135"/>
  <c r="AU45" i="135"/>
  <c r="AV45" i="135"/>
  <c r="AU46" i="135"/>
  <c r="AV46" i="135"/>
  <c r="AU47" i="135"/>
  <c r="AV47" i="135"/>
  <c r="AU48" i="135"/>
  <c r="AV48" i="135"/>
  <c r="AU49" i="135"/>
  <c r="AV49" i="135"/>
  <c r="AU50" i="135"/>
  <c r="AV50" i="135"/>
  <c r="AU51" i="135"/>
  <c r="AV51" i="135"/>
  <c r="AU52" i="135"/>
  <c r="AV52" i="135"/>
  <c r="AU53" i="135"/>
  <c r="AV53" i="135"/>
  <c r="AU54" i="135"/>
  <c r="AV54" i="135"/>
  <c r="AU55" i="135"/>
  <c r="AV55" i="135"/>
  <c r="AU56" i="135"/>
  <c r="AV56" i="135"/>
  <c r="AU57" i="135"/>
  <c r="AV57" i="135"/>
  <c r="AU58" i="135"/>
  <c r="AV58" i="135"/>
  <c r="AU59" i="135"/>
  <c r="AV59" i="135"/>
  <c r="AU60" i="135"/>
  <c r="AV60" i="135"/>
  <c r="AU61" i="135"/>
  <c r="AV61" i="135"/>
  <c r="AU62" i="135"/>
  <c r="AV62" i="135"/>
  <c r="AU63" i="135"/>
  <c r="AV63" i="135"/>
  <c r="AU64" i="135"/>
  <c r="AV64" i="135"/>
  <c r="AU65" i="135"/>
  <c r="AV65" i="135"/>
  <c r="AU66" i="135"/>
  <c r="AV66" i="135"/>
  <c r="AU67" i="135"/>
  <c r="AV67" i="135"/>
  <c r="AU68" i="135"/>
  <c r="AV68" i="135"/>
  <c r="AU69" i="135"/>
  <c r="AV69" i="135"/>
  <c r="AU70" i="135"/>
  <c r="AV70" i="135"/>
  <c r="AU71" i="135"/>
  <c r="AV71" i="135"/>
  <c r="AU72" i="135"/>
  <c r="AV72" i="135"/>
  <c r="AU73" i="135"/>
  <c r="AV73" i="135"/>
  <c r="AU74" i="135"/>
  <c r="AV74" i="135"/>
  <c r="AU75" i="135"/>
  <c r="AV75" i="135"/>
  <c r="AU76" i="135"/>
  <c r="AV76" i="135"/>
  <c r="AU77" i="135"/>
  <c r="AV77" i="135"/>
  <c r="AU78" i="135"/>
  <c r="AV78" i="135"/>
  <c r="AU79" i="135"/>
  <c r="AV79" i="135"/>
  <c r="AU80" i="135"/>
  <c r="AV80" i="135"/>
  <c r="AU81" i="135"/>
  <c r="AV81" i="135"/>
  <c r="AU82" i="135"/>
  <c r="AV82" i="135"/>
  <c r="AU83" i="135"/>
  <c r="AV83" i="135"/>
  <c r="AM83" i="135"/>
  <c r="AL83" i="135"/>
  <c r="AK83" i="135"/>
  <c r="AJ83" i="135"/>
  <c r="AI83" i="135"/>
  <c r="AH83" i="135"/>
  <c r="AM82" i="135"/>
  <c r="AL82" i="135"/>
  <c r="AK82" i="135"/>
  <c r="AJ82" i="135"/>
  <c r="AI82" i="135"/>
  <c r="AH82" i="135"/>
  <c r="AM81" i="135"/>
  <c r="AL81" i="135"/>
  <c r="AK81" i="135"/>
  <c r="AJ81" i="135"/>
  <c r="AI81" i="135"/>
  <c r="AH81" i="135"/>
  <c r="AM80" i="135"/>
  <c r="AL80" i="135"/>
  <c r="AK80" i="135"/>
  <c r="AJ80" i="135"/>
  <c r="AI80" i="135"/>
  <c r="AH80" i="135"/>
  <c r="AM79" i="135"/>
  <c r="AL79" i="135"/>
  <c r="AK79" i="135"/>
  <c r="AJ79" i="135"/>
  <c r="AI79" i="135"/>
  <c r="AH79" i="135"/>
  <c r="AM78" i="135"/>
  <c r="AL78" i="135"/>
  <c r="AK78" i="135"/>
  <c r="AJ78" i="135"/>
  <c r="AI78" i="135"/>
  <c r="AH78" i="135"/>
  <c r="AM77" i="135"/>
  <c r="AL77" i="135"/>
  <c r="AK77" i="135"/>
  <c r="AJ77" i="135"/>
  <c r="AI77" i="135"/>
  <c r="AH77" i="135"/>
  <c r="AM76" i="135"/>
  <c r="AL76" i="135"/>
  <c r="AK76" i="135"/>
  <c r="AJ76" i="135"/>
  <c r="AI76" i="135"/>
  <c r="AH76" i="135"/>
  <c r="AM75" i="135"/>
  <c r="AL75" i="135"/>
  <c r="AK75" i="135"/>
  <c r="AJ75" i="135"/>
  <c r="AI75" i="135"/>
  <c r="AH75" i="135"/>
  <c r="AM74" i="135"/>
  <c r="AL74" i="135"/>
  <c r="AK74" i="135"/>
  <c r="AJ74" i="135"/>
  <c r="AI74" i="135"/>
  <c r="AH74" i="135"/>
  <c r="AM73" i="135"/>
  <c r="AL73" i="135"/>
  <c r="AK73" i="135"/>
  <c r="AJ73" i="135"/>
  <c r="AI73" i="135"/>
  <c r="AH73" i="135"/>
  <c r="AM72" i="135"/>
  <c r="AL72" i="135"/>
  <c r="AK72" i="135"/>
  <c r="AJ72" i="135"/>
  <c r="AI72" i="135"/>
  <c r="AH72" i="135"/>
  <c r="AM71" i="135"/>
  <c r="AL71" i="135"/>
  <c r="AK71" i="135"/>
  <c r="AJ71" i="135"/>
  <c r="AI71" i="135"/>
  <c r="AH71" i="135"/>
  <c r="AM70" i="135"/>
  <c r="AL70" i="135"/>
  <c r="AK70" i="135"/>
  <c r="AJ70" i="135"/>
  <c r="AI70" i="135"/>
  <c r="AH70" i="135"/>
  <c r="AM69" i="135"/>
  <c r="AL69" i="135"/>
  <c r="AK69" i="135"/>
  <c r="AJ69" i="135"/>
  <c r="AI69" i="135"/>
  <c r="AH69" i="135"/>
  <c r="AM68" i="135"/>
  <c r="AL68" i="135"/>
  <c r="AK68" i="135"/>
  <c r="AJ68" i="135"/>
  <c r="AI68" i="135"/>
  <c r="AH68" i="135"/>
  <c r="AM67" i="135"/>
  <c r="AL67" i="135"/>
  <c r="AK67" i="135"/>
  <c r="AJ67" i="135"/>
  <c r="AI67" i="135"/>
  <c r="AH67" i="135"/>
  <c r="AM66" i="135"/>
  <c r="AL66" i="135"/>
  <c r="AK66" i="135"/>
  <c r="AJ66" i="135"/>
  <c r="AI66" i="135"/>
  <c r="AH66" i="135"/>
  <c r="AM65" i="135"/>
  <c r="AL65" i="135"/>
  <c r="AK65" i="135"/>
  <c r="AJ65" i="135"/>
  <c r="AI65" i="135"/>
  <c r="AH65" i="135"/>
  <c r="AM64" i="135"/>
  <c r="AL64" i="135"/>
  <c r="AK64" i="135"/>
  <c r="AJ64" i="135"/>
  <c r="AI64" i="135"/>
  <c r="AH64" i="135"/>
  <c r="AM63" i="135"/>
  <c r="AL63" i="135"/>
  <c r="AK63" i="135"/>
  <c r="AJ63" i="135"/>
  <c r="AI63" i="135"/>
  <c r="AH63" i="135"/>
  <c r="AM62" i="135"/>
  <c r="AL62" i="135"/>
  <c r="AK62" i="135"/>
  <c r="AJ62" i="135"/>
  <c r="AI62" i="135"/>
  <c r="AH62" i="135"/>
  <c r="AM61" i="135"/>
  <c r="AL61" i="135"/>
  <c r="AK61" i="135"/>
  <c r="AJ61" i="135"/>
  <c r="AI61" i="135"/>
  <c r="AH61" i="135"/>
  <c r="AM60" i="135"/>
  <c r="AL60" i="135"/>
  <c r="AK60" i="135"/>
  <c r="AJ60" i="135"/>
  <c r="AI60" i="135"/>
  <c r="AH60" i="135"/>
  <c r="AM59" i="135"/>
  <c r="AL59" i="135"/>
  <c r="AK59" i="135"/>
  <c r="AJ59" i="135"/>
  <c r="AI59" i="135"/>
  <c r="AH59" i="135"/>
  <c r="AM58" i="135"/>
  <c r="AL58" i="135"/>
  <c r="AK58" i="135"/>
  <c r="AJ58" i="135"/>
  <c r="AI58" i="135"/>
  <c r="AH58" i="135"/>
  <c r="AM57" i="135"/>
  <c r="AL57" i="135"/>
  <c r="AK57" i="135"/>
  <c r="AJ57" i="135"/>
  <c r="AI57" i="135"/>
  <c r="AH57" i="135"/>
  <c r="AM56" i="135"/>
  <c r="AL56" i="135"/>
  <c r="AK56" i="135"/>
  <c r="AJ56" i="135"/>
  <c r="AI56" i="135"/>
  <c r="AH56" i="135"/>
  <c r="AM55" i="135"/>
  <c r="AL55" i="135"/>
  <c r="AK55" i="135"/>
  <c r="AJ55" i="135"/>
  <c r="AI55" i="135"/>
  <c r="AH55" i="135"/>
  <c r="AM54" i="135"/>
  <c r="AL54" i="135"/>
  <c r="AK54" i="135"/>
  <c r="AJ54" i="135"/>
  <c r="AI54" i="135"/>
  <c r="AH54" i="135"/>
  <c r="AM53" i="135"/>
  <c r="AL53" i="135"/>
  <c r="AK53" i="135"/>
  <c r="AJ53" i="135"/>
  <c r="AI53" i="135"/>
  <c r="AH53" i="135"/>
  <c r="AM52" i="135"/>
  <c r="AL52" i="135"/>
  <c r="AK52" i="135"/>
  <c r="AJ52" i="135"/>
  <c r="AI52" i="135"/>
  <c r="AH52" i="135"/>
  <c r="AM51" i="135"/>
  <c r="AL51" i="135"/>
  <c r="AK51" i="135"/>
  <c r="AJ51" i="135"/>
  <c r="AI51" i="135"/>
  <c r="AH51" i="135"/>
  <c r="AM50" i="135"/>
  <c r="AL50" i="135"/>
  <c r="AK50" i="135"/>
  <c r="AJ50" i="135"/>
  <c r="AI50" i="135"/>
  <c r="AH50" i="135"/>
  <c r="AM49" i="135"/>
  <c r="AL49" i="135"/>
  <c r="AK49" i="135"/>
  <c r="AJ49" i="135"/>
  <c r="AI49" i="135"/>
  <c r="AH49" i="135"/>
  <c r="AM48" i="135"/>
  <c r="AL48" i="135"/>
  <c r="AK48" i="135"/>
  <c r="AJ48" i="135"/>
  <c r="AI48" i="135"/>
  <c r="AH48" i="135"/>
  <c r="AM47" i="135"/>
  <c r="AL47" i="135"/>
  <c r="AK47" i="135"/>
  <c r="AJ47" i="135"/>
  <c r="AI47" i="135"/>
  <c r="AH47" i="135"/>
  <c r="AM46" i="135"/>
  <c r="AL46" i="135"/>
  <c r="AK46" i="135"/>
  <c r="AJ46" i="135"/>
  <c r="AI46" i="135"/>
  <c r="AH46" i="135"/>
  <c r="AM45" i="135"/>
  <c r="AL45" i="135"/>
  <c r="AK45" i="135"/>
  <c r="AJ45" i="135"/>
  <c r="AI45" i="135"/>
  <c r="AH45" i="135"/>
  <c r="AM44" i="135"/>
  <c r="AL44" i="135"/>
  <c r="AK44" i="135"/>
  <c r="AJ44" i="135"/>
  <c r="AI44" i="135"/>
  <c r="AH44" i="135"/>
  <c r="AM43" i="135"/>
  <c r="AL43" i="135"/>
  <c r="AK43" i="135"/>
  <c r="AJ43" i="135"/>
  <c r="AI43" i="135"/>
  <c r="AH43" i="135"/>
  <c r="AM42" i="135"/>
  <c r="AL42" i="135"/>
  <c r="AK42" i="135"/>
  <c r="AJ42" i="135"/>
  <c r="AI42" i="135"/>
  <c r="AH42" i="135"/>
  <c r="AM41" i="135"/>
  <c r="AL41" i="135"/>
  <c r="AK41" i="135"/>
  <c r="AJ41" i="135"/>
  <c r="AI41" i="135"/>
  <c r="AH41" i="135"/>
  <c r="AM40" i="135"/>
  <c r="AL40" i="135"/>
  <c r="AK40" i="135"/>
  <c r="AJ40" i="135"/>
  <c r="AI40" i="135"/>
  <c r="AH40" i="135"/>
  <c r="AM39" i="135"/>
  <c r="AL39" i="135"/>
  <c r="AK39" i="135"/>
  <c r="AJ39" i="135"/>
  <c r="AI39" i="135"/>
  <c r="AH39" i="135"/>
  <c r="AM38" i="135"/>
  <c r="AL38" i="135"/>
  <c r="AK38" i="135"/>
  <c r="AJ38" i="135"/>
  <c r="AI38" i="135"/>
  <c r="AH38" i="135"/>
  <c r="AM37" i="135"/>
  <c r="AL37" i="135"/>
  <c r="AK37" i="135"/>
  <c r="AJ37" i="135"/>
  <c r="AI37" i="135"/>
  <c r="AH37" i="135"/>
  <c r="AM36" i="135"/>
  <c r="AL36" i="135"/>
  <c r="AK36" i="135"/>
  <c r="AJ36" i="135"/>
  <c r="AI36" i="135"/>
  <c r="AH36" i="135"/>
  <c r="AM35" i="135"/>
  <c r="AL35" i="135"/>
  <c r="AK35" i="135"/>
  <c r="AJ35" i="135"/>
  <c r="AI35" i="135"/>
  <c r="AH35" i="135"/>
  <c r="AM34" i="135"/>
  <c r="AL34" i="135"/>
  <c r="AK34" i="135"/>
  <c r="AJ34" i="135"/>
  <c r="AI34" i="135"/>
  <c r="AH34" i="135"/>
  <c r="AM33" i="135"/>
  <c r="AL33" i="135"/>
  <c r="AK33" i="135"/>
  <c r="AJ33" i="135"/>
  <c r="AI33" i="135"/>
  <c r="AH33" i="135"/>
  <c r="AM32" i="135"/>
  <c r="AL32" i="135"/>
  <c r="AK32" i="135"/>
  <c r="AJ32" i="135"/>
  <c r="AI32" i="135"/>
  <c r="AH32" i="135"/>
  <c r="AM31" i="135"/>
  <c r="AL31" i="135"/>
  <c r="AK31" i="135"/>
  <c r="AJ31" i="135"/>
  <c r="AI31" i="135"/>
  <c r="AH31" i="135"/>
  <c r="AM30" i="135"/>
  <c r="AL30" i="135"/>
  <c r="AK30" i="135"/>
  <c r="AJ30" i="135"/>
  <c r="AI30" i="135"/>
  <c r="AH30" i="135"/>
  <c r="AM29" i="135"/>
  <c r="AL29" i="135"/>
  <c r="AK29" i="135"/>
  <c r="AJ29" i="135"/>
  <c r="AI29" i="135"/>
  <c r="AH29" i="135"/>
  <c r="AM28" i="135"/>
  <c r="AL28" i="135"/>
  <c r="AK28" i="135"/>
  <c r="AJ28" i="135"/>
  <c r="AI28" i="135"/>
  <c r="AH28" i="135"/>
  <c r="AM27" i="135"/>
  <c r="AL27" i="135"/>
  <c r="AK27" i="135"/>
  <c r="AJ27" i="135"/>
  <c r="AI27" i="135"/>
  <c r="AH27" i="135"/>
  <c r="AM26" i="135"/>
  <c r="AL26" i="135"/>
  <c r="AK26" i="135"/>
  <c r="AJ26" i="135"/>
  <c r="AI26" i="135"/>
  <c r="AH26" i="135"/>
  <c r="AM25" i="135"/>
  <c r="AL25" i="135"/>
  <c r="AK25" i="135"/>
  <c r="AJ25" i="135"/>
  <c r="AI25" i="135"/>
  <c r="AH25" i="135"/>
  <c r="AM24" i="135"/>
  <c r="AL24" i="135"/>
  <c r="AK24" i="135"/>
  <c r="AJ24" i="135"/>
  <c r="AI24" i="135"/>
  <c r="AH24" i="135"/>
  <c r="AM23" i="135"/>
  <c r="AL23" i="135"/>
  <c r="AK23" i="135"/>
  <c r="AJ23" i="135"/>
  <c r="AI23" i="135"/>
  <c r="AH23" i="135"/>
  <c r="AM22" i="135"/>
  <c r="AL22" i="135"/>
  <c r="AK22" i="135"/>
  <c r="AJ22" i="135"/>
  <c r="AI22" i="135"/>
  <c r="AH22" i="135"/>
  <c r="AM21" i="135"/>
  <c r="AL21" i="135"/>
  <c r="AK21" i="135"/>
  <c r="AJ21" i="135"/>
  <c r="AI21" i="135"/>
  <c r="AH21" i="135"/>
  <c r="AM20" i="135"/>
  <c r="AL20" i="135"/>
  <c r="AK20" i="135"/>
  <c r="AJ20" i="135"/>
  <c r="AI20" i="135"/>
  <c r="AH20" i="135"/>
  <c r="AA83" i="135"/>
  <c r="Z83" i="135"/>
  <c r="Y83" i="135"/>
  <c r="X83" i="135"/>
  <c r="W83" i="135"/>
  <c r="V83" i="135"/>
  <c r="AA82" i="135"/>
  <c r="Z82" i="135"/>
  <c r="Y82" i="135"/>
  <c r="X82" i="135"/>
  <c r="W82" i="135"/>
  <c r="V82" i="135"/>
  <c r="AA81" i="135"/>
  <c r="Z81" i="135"/>
  <c r="Y81" i="135"/>
  <c r="X81" i="135"/>
  <c r="W81" i="135"/>
  <c r="V81" i="135"/>
  <c r="AA80" i="135"/>
  <c r="Z80" i="135"/>
  <c r="Y80" i="135"/>
  <c r="X80" i="135"/>
  <c r="W80" i="135"/>
  <c r="V80" i="135"/>
  <c r="AA79" i="135"/>
  <c r="Z79" i="135"/>
  <c r="Y79" i="135"/>
  <c r="X79" i="135"/>
  <c r="W79" i="135"/>
  <c r="V79" i="135"/>
  <c r="AA78" i="135"/>
  <c r="Z78" i="135"/>
  <c r="Y78" i="135"/>
  <c r="X78" i="135"/>
  <c r="W78" i="135"/>
  <c r="V78" i="135"/>
  <c r="AA77" i="135"/>
  <c r="Z77" i="135"/>
  <c r="Y77" i="135"/>
  <c r="X77" i="135"/>
  <c r="W77" i="135"/>
  <c r="V77" i="135"/>
  <c r="AA76" i="135"/>
  <c r="Z76" i="135"/>
  <c r="Y76" i="135"/>
  <c r="X76" i="135"/>
  <c r="W76" i="135"/>
  <c r="V76" i="135"/>
  <c r="AA75" i="135"/>
  <c r="Z75" i="135"/>
  <c r="Y75" i="135"/>
  <c r="X75" i="135"/>
  <c r="W75" i="135"/>
  <c r="V75" i="135"/>
  <c r="AA74" i="135"/>
  <c r="Z74" i="135"/>
  <c r="Y74" i="135"/>
  <c r="X74" i="135"/>
  <c r="W74" i="135"/>
  <c r="V74" i="135"/>
  <c r="AA73" i="135"/>
  <c r="Z73" i="135"/>
  <c r="Y73" i="135"/>
  <c r="X73" i="135"/>
  <c r="W73" i="135"/>
  <c r="V73" i="135"/>
  <c r="AA72" i="135"/>
  <c r="Z72" i="135"/>
  <c r="Y72" i="135"/>
  <c r="X72" i="135"/>
  <c r="W72" i="135"/>
  <c r="V72" i="135"/>
  <c r="AA71" i="135"/>
  <c r="Z71" i="135"/>
  <c r="Y71" i="135"/>
  <c r="X71" i="135"/>
  <c r="W71" i="135"/>
  <c r="V71" i="135"/>
  <c r="AA70" i="135"/>
  <c r="Z70" i="135"/>
  <c r="Y70" i="135"/>
  <c r="X70" i="135"/>
  <c r="W70" i="135"/>
  <c r="V70" i="135"/>
  <c r="AA69" i="135"/>
  <c r="Z69" i="135"/>
  <c r="Y69" i="135"/>
  <c r="X69" i="135"/>
  <c r="W69" i="135"/>
  <c r="V69" i="135"/>
  <c r="AA68" i="135"/>
  <c r="Z68" i="135"/>
  <c r="Y68" i="135"/>
  <c r="X68" i="135"/>
  <c r="W68" i="135"/>
  <c r="V68" i="135"/>
  <c r="AA67" i="135"/>
  <c r="Z67" i="135"/>
  <c r="Y67" i="135"/>
  <c r="X67" i="135"/>
  <c r="W67" i="135"/>
  <c r="V67" i="135"/>
  <c r="AA66" i="135"/>
  <c r="Z66" i="135"/>
  <c r="Y66" i="135"/>
  <c r="X66" i="135"/>
  <c r="W66" i="135"/>
  <c r="V66" i="135"/>
  <c r="AA65" i="135"/>
  <c r="Z65" i="135"/>
  <c r="Y65" i="135"/>
  <c r="X65" i="135"/>
  <c r="W65" i="135"/>
  <c r="V65" i="135"/>
  <c r="AA64" i="135"/>
  <c r="Z64" i="135"/>
  <c r="Y64" i="135"/>
  <c r="X64" i="135"/>
  <c r="W64" i="135"/>
  <c r="V64" i="135"/>
  <c r="AA63" i="135"/>
  <c r="Z63" i="135"/>
  <c r="Y63" i="135"/>
  <c r="X63" i="135"/>
  <c r="W63" i="135"/>
  <c r="V63" i="135"/>
  <c r="AA62" i="135"/>
  <c r="Z62" i="135"/>
  <c r="Y62" i="135"/>
  <c r="X62" i="135"/>
  <c r="W62" i="135"/>
  <c r="V62" i="135"/>
  <c r="AA61" i="135"/>
  <c r="Z61" i="135"/>
  <c r="Y61" i="135"/>
  <c r="X61" i="135"/>
  <c r="W61" i="135"/>
  <c r="V61" i="135"/>
  <c r="AA60" i="135"/>
  <c r="Z60" i="135"/>
  <c r="Y60" i="135"/>
  <c r="X60" i="135"/>
  <c r="W60" i="135"/>
  <c r="V60" i="135"/>
  <c r="AA59" i="135"/>
  <c r="Z59" i="135"/>
  <c r="Y59" i="135"/>
  <c r="X59" i="135"/>
  <c r="W59" i="135"/>
  <c r="V59" i="135"/>
  <c r="AA58" i="135"/>
  <c r="Z58" i="135"/>
  <c r="Y58" i="135"/>
  <c r="X58" i="135"/>
  <c r="W58" i="135"/>
  <c r="V58" i="135"/>
  <c r="AA57" i="135"/>
  <c r="Z57" i="135"/>
  <c r="Y57" i="135"/>
  <c r="X57" i="135"/>
  <c r="W57" i="135"/>
  <c r="V57" i="135"/>
  <c r="AA56" i="135"/>
  <c r="Z56" i="135"/>
  <c r="Y56" i="135"/>
  <c r="X56" i="135"/>
  <c r="W56" i="135"/>
  <c r="V56" i="135"/>
  <c r="AA55" i="135"/>
  <c r="Z55" i="135"/>
  <c r="Y55" i="135"/>
  <c r="X55" i="135"/>
  <c r="W55" i="135"/>
  <c r="V55" i="135"/>
  <c r="AA54" i="135"/>
  <c r="Z54" i="135"/>
  <c r="Y54" i="135"/>
  <c r="X54" i="135"/>
  <c r="W54" i="135"/>
  <c r="V54" i="135"/>
  <c r="AA53" i="135"/>
  <c r="Z53" i="135"/>
  <c r="Y53" i="135"/>
  <c r="X53" i="135"/>
  <c r="W53" i="135"/>
  <c r="V53" i="135"/>
  <c r="AA52" i="135"/>
  <c r="Z52" i="135"/>
  <c r="Y52" i="135"/>
  <c r="X52" i="135"/>
  <c r="W52" i="135"/>
  <c r="V52" i="135"/>
  <c r="AA51" i="135"/>
  <c r="Z51" i="135"/>
  <c r="Y51" i="135"/>
  <c r="X51" i="135"/>
  <c r="W51" i="135"/>
  <c r="V51" i="135"/>
  <c r="AA50" i="135"/>
  <c r="Z50" i="135"/>
  <c r="Y50" i="135"/>
  <c r="X50" i="135"/>
  <c r="W50" i="135"/>
  <c r="V50" i="135"/>
  <c r="AA49" i="135"/>
  <c r="Z49" i="135"/>
  <c r="Y49" i="135"/>
  <c r="X49" i="135"/>
  <c r="W49" i="135"/>
  <c r="V49" i="135"/>
  <c r="AA48" i="135"/>
  <c r="Z48" i="135"/>
  <c r="Y48" i="135"/>
  <c r="X48" i="135"/>
  <c r="W48" i="135"/>
  <c r="V48" i="135"/>
  <c r="AA47" i="135"/>
  <c r="Z47" i="135"/>
  <c r="Y47" i="135"/>
  <c r="X47" i="135"/>
  <c r="W47" i="135"/>
  <c r="V47" i="135"/>
  <c r="AA46" i="135"/>
  <c r="Z46" i="135"/>
  <c r="Y46" i="135"/>
  <c r="X46" i="135"/>
  <c r="W46" i="135"/>
  <c r="V46" i="135"/>
  <c r="AA45" i="135"/>
  <c r="Z45" i="135"/>
  <c r="Y45" i="135"/>
  <c r="X45" i="135"/>
  <c r="W45" i="135"/>
  <c r="V45" i="135"/>
  <c r="AA44" i="135"/>
  <c r="Z44" i="135"/>
  <c r="Y44" i="135"/>
  <c r="X44" i="135"/>
  <c r="W44" i="135"/>
  <c r="V44" i="135"/>
  <c r="AA43" i="135"/>
  <c r="Z43" i="135"/>
  <c r="Y43" i="135"/>
  <c r="X43" i="135"/>
  <c r="W43" i="135"/>
  <c r="V43" i="135"/>
  <c r="AA42" i="135"/>
  <c r="Z42" i="135"/>
  <c r="Y42" i="135"/>
  <c r="X42" i="135"/>
  <c r="W42" i="135"/>
  <c r="V42" i="135"/>
  <c r="AA41" i="135"/>
  <c r="Z41" i="135"/>
  <c r="Y41" i="135"/>
  <c r="X41" i="135"/>
  <c r="W41" i="135"/>
  <c r="V41" i="135"/>
  <c r="AA40" i="135"/>
  <c r="Z40" i="135"/>
  <c r="Y40" i="135"/>
  <c r="X40" i="135"/>
  <c r="W40" i="135"/>
  <c r="V40" i="135"/>
  <c r="AA39" i="135"/>
  <c r="Z39" i="135"/>
  <c r="Y39" i="135"/>
  <c r="X39" i="135"/>
  <c r="W39" i="135"/>
  <c r="V39" i="135"/>
  <c r="AA38" i="135"/>
  <c r="Z38" i="135"/>
  <c r="Y38" i="135"/>
  <c r="X38" i="135"/>
  <c r="W38" i="135"/>
  <c r="V38" i="135"/>
  <c r="AA37" i="135"/>
  <c r="Z37" i="135"/>
  <c r="Y37" i="135"/>
  <c r="X37" i="135"/>
  <c r="W37" i="135"/>
  <c r="V37" i="135"/>
  <c r="AA36" i="135"/>
  <c r="Z36" i="135"/>
  <c r="Y36" i="135"/>
  <c r="X36" i="135"/>
  <c r="W36" i="135"/>
  <c r="V36" i="135"/>
  <c r="AA35" i="135"/>
  <c r="Z35" i="135"/>
  <c r="Y35" i="135"/>
  <c r="X35" i="135"/>
  <c r="W35" i="135"/>
  <c r="V35" i="135"/>
  <c r="AA34" i="135"/>
  <c r="Z34" i="135"/>
  <c r="Y34" i="135"/>
  <c r="X34" i="135"/>
  <c r="W34" i="135"/>
  <c r="V34" i="135"/>
  <c r="AA33" i="135"/>
  <c r="Z33" i="135"/>
  <c r="Y33" i="135"/>
  <c r="X33" i="135"/>
  <c r="W33" i="135"/>
  <c r="V33" i="135"/>
  <c r="AA32" i="135"/>
  <c r="Z32" i="135"/>
  <c r="Y32" i="135"/>
  <c r="X32" i="135"/>
  <c r="W32" i="135"/>
  <c r="V32" i="135"/>
  <c r="AA31" i="135"/>
  <c r="Z31" i="135"/>
  <c r="Y31" i="135"/>
  <c r="X31" i="135"/>
  <c r="W31" i="135"/>
  <c r="V31" i="135"/>
  <c r="AA30" i="135"/>
  <c r="Z30" i="135"/>
  <c r="Y30" i="135"/>
  <c r="X30" i="135"/>
  <c r="W30" i="135"/>
  <c r="V30" i="135"/>
  <c r="AA29" i="135"/>
  <c r="Z29" i="135"/>
  <c r="Y29" i="135"/>
  <c r="X29" i="135"/>
  <c r="W29" i="135"/>
  <c r="V29" i="135"/>
  <c r="AA28" i="135"/>
  <c r="Z28" i="135"/>
  <c r="Y28" i="135"/>
  <c r="X28" i="135"/>
  <c r="W28" i="135"/>
  <c r="V28" i="135"/>
  <c r="AA27" i="135"/>
  <c r="Z27" i="135"/>
  <c r="Y27" i="135"/>
  <c r="X27" i="135"/>
  <c r="W27" i="135"/>
  <c r="V27" i="135"/>
  <c r="AA26" i="135"/>
  <c r="Z26" i="135"/>
  <c r="Y26" i="135"/>
  <c r="X26" i="135"/>
  <c r="W26" i="135"/>
  <c r="V26" i="135"/>
  <c r="AA25" i="135"/>
  <c r="Z25" i="135"/>
  <c r="Y25" i="135"/>
  <c r="X25" i="135"/>
  <c r="W25" i="135"/>
  <c r="V25" i="135"/>
  <c r="AA24" i="135"/>
  <c r="Z24" i="135"/>
  <c r="Y24" i="135"/>
  <c r="X24" i="135"/>
  <c r="W24" i="135"/>
  <c r="V24" i="135"/>
  <c r="AA23" i="135"/>
  <c r="Z23" i="135"/>
  <c r="Y23" i="135"/>
  <c r="X23" i="135"/>
  <c r="W23" i="135"/>
  <c r="V23" i="135"/>
  <c r="AA22" i="135"/>
  <c r="Z22" i="135"/>
  <c r="Y22" i="135"/>
  <c r="X22" i="135"/>
  <c r="W22" i="135"/>
  <c r="V22" i="135"/>
  <c r="AA21" i="135"/>
  <c r="Z21" i="135"/>
  <c r="Y21" i="135"/>
  <c r="X21" i="135"/>
  <c r="W21" i="135"/>
  <c r="V21" i="135"/>
  <c r="AA20" i="135"/>
  <c r="Z20" i="135"/>
  <c r="Y20" i="135"/>
  <c r="X20" i="135"/>
  <c r="W20" i="135"/>
  <c r="V20" i="135"/>
  <c r="U23" i="135"/>
  <c r="T20" i="135"/>
  <c r="U20" i="135"/>
  <c r="T21" i="135"/>
  <c r="U21" i="135"/>
  <c r="T22" i="135"/>
  <c r="U22" i="135"/>
  <c r="T23" i="135"/>
  <c r="T24" i="135"/>
  <c r="U24" i="135"/>
  <c r="T25" i="135"/>
  <c r="U25" i="135"/>
  <c r="T26" i="135"/>
  <c r="U26" i="135"/>
  <c r="T27" i="135"/>
  <c r="U27" i="135"/>
  <c r="T28" i="135"/>
  <c r="U28" i="135"/>
  <c r="T29" i="135"/>
  <c r="U29" i="135"/>
  <c r="T30" i="135"/>
  <c r="U30" i="135"/>
  <c r="T31" i="135"/>
  <c r="U31" i="135"/>
  <c r="T32" i="135"/>
  <c r="U32" i="135"/>
  <c r="T33" i="135"/>
  <c r="U33" i="135"/>
  <c r="T34" i="135"/>
  <c r="U34" i="135"/>
  <c r="T35" i="135"/>
  <c r="U35" i="135"/>
  <c r="T36" i="135"/>
  <c r="U36" i="135"/>
  <c r="T37" i="135"/>
  <c r="U37" i="135"/>
  <c r="T38" i="135"/>
  <c r="U38" i="135"/>
  <c r="T39" i="135"/>
  <c r="U39" i="135"/>
  <c r="T40" i="135"/>
  <c r="U40" i="135"/>
  <c r="T41" i="135"/>
  <c r="U41" i="135"/>
  <c r="T42" i="135"/>
  <c r="U42" i="135"/>
  <c r="T43" i="135"/>
  <c r="U43" i="135"/>
  <c r="T44" i="135"/>
  <c r="U44" i="135"/>
  <c r="T45" i="135"/>
  <c r="U45" i="135"/>
  <c r="T46" i="135"/>
  <c r="U46" i="135"/>
  <c r="T47" i="135"/>
  <c r="U47" i="135"/>
  <c r="T48" i="135"/>
  <c r="U48" i="135"/>
  <c r="T49" i="135"/>
  <c r="U49" i="135"/>
  <c r="T50" i="135"/>
  <c r="U50" i="135"/>
  <c r="T51" i="135"/>
  <c r="U51" i="135"/>
  <c r="T52" i="135"/>
  <c r="U52" i="135"/>
  <c r="T53" i="135"/>
  <c r="U53" i="135"/>
  <c r="T54" i="135"/>
  <c r="U54" i="135"/>
  <c r="T55" i="135"/>
  <c r="U55" i="135"/>
  <c r="T56" i="135"/>
  <c r="U56" i="135"/>
  <c r="T57" i="135"/>
  <c r="U57" i="135"/>
  <c r="T58" i="135"/>
  <c r="U58" i="135"/>
  <c r="T59" i="135"/>
  <c r="U59" i="135"/>
  <c r="T60" i="135"/>
  <c r="U60" i="135"/>
  <c r="T61" i="135"/>
  <c r="U61" i="135"/>
  <c r="T62" i="135"/>
  <c r="U62" i="135"/>
  <c r="T63" i="135"/>
  <c r="U63" i="135"/>
  <c r="T64" i="135"/>
  <c r="U64" i="135"/>
  <c r="T65" i="135"/>
  <c r="U65" i="135"/>
  <c r="T66" i="135"/>
  <c r="U66" i="135"/>
  <c r="T67" i="135"/>
  <c r="U67" i="135"/>
  <c r="T68" i="135"/>
  <c r="U68" i="135"/>
  <c r="T69" i="135"/>
  <c r="U69" i="135"/>
  <c r="T70" i="135"/>
  <c r="U70" i="135"/>
  <c r="T71" i="135"/>
  <c r="U71" i="135"/>
  <c r="T72" i="135"/>
  <c r="U72" i="135"/>
  <c r="T73" i="135"/>
  <c r="U73" i="135"/>
  <c r="T74" i="135"/>
  <c r="U74" i="135"/>
  <c r="T75" i="135"/>
  <c r="U75" i="135"/>
  <c r="T76" i="135"/>
  <c r="U76" i="135"/>
  <c r="T77" i="135"/>
  <c r="U77" i="135"/>
  <c r="T78" i="135"/>
  <c r="U78" i="135"/>
  <c r="T79" i="135"/>
  <c r="U79" i="135"/>
  <c r="T80" i="135"/>
  <c r="U80" i="135"/>
  <c r="T81" i="135"/>
  <c r="U81" i="135"/>
  <c r="T82" i="135"/>
  <c r="U82" i="135"/>
  <c r="T83" i="135"/>
  <c r="U83" i="135"/>
  <c r="P20" i="135"/>
  <c r="L20" i="135"/>
  <c r="G20" i="135"/>
  <c r="DC41" i="135" l="1"/>
  <c r="DC45" i="135"/>
  <c r="DI41" i="135"/>
  <c r="DI119" i="135" s="1"/>
  <c r="DI45" i="135"/>
  <c r="DI79" i="135" s="1"/>
  <c r="DU41" i="135"/>
  <c r="DU45" i="135"/>
  <c r="DU75" i="135" s="1"/>
  <c r="BV93" i="135"/>
  <c r="BC85" i="135"/>
  <c r="AK85" i="135"/>
  <c r="W85" i="135"/>
  <c r="AY85" i="135"/>
  <c r="AM85" i="135"/>
  <c r="AW85" i="135"/>
  <c r="BW93" i="135"/>
  <c r="BA85" i="135"/>
  <c r="V85" i="135"/>
  <c r="BB85" i="135"/>
  <c r="AI85" i="135"/>
  <c r="DU43" i="135"/>
  <c r="DW121" i="135" s="1"/>
  <c r="AX85" i="135"/>
  <c r="BE85" i="135"/>
  <c r="AJ85" i="135"/>
  <c r="Z85" i="135"/>
  <c r="AL85" i="135"/>
  <c r="AZ85" i="135"/>
  <c r="BG85" i="135"/>
  <c r="Y85" i="135"/>
  <c r="X85" i="135"/>
  <c r="AH85" i="135"/>
  <c r="AA85" i="135"/>
  <c r="BD85" i="135"/>
  <c r="DC42" i="135"/>
  <c r="DG120" i="135" s="1"/>
  <c r="DC44" i="135"/>
  <c r="DE122" i="135" s="1"/>
  <c r="DC46" i="135"/>
  <c r="DG80" i="135" s="1"/>
  <c r="DC48" i="135"/>
  <c r="DC82" i="135" s="1"/>
  <c r="DI42" i="135"/>
  <c r="DI116" i="135" s="1"/>
  <c r="DI44" i="135"/>
  <c r="DK122" i="135" s="1"/>
  <c r="DI46" i="135"/>
  <c r="DM76" i="135" s="1"/>
  <c r="DI48" i="135"/>
  <c r="DI82" i="135" s="1"/>
  <c r="DU42" i="135"/>
  <c r="DU120" i="135" s="1"/>
  <c r="DU44" i="135"/>
  <c r="DW122" i="135" s="1"/>
  <c r="DU46" i="135"/>
  <c r="DU72" i="135" s="1"/>
  <c r="DU48" i="135"/>
  <c r="DY74" i="135" s="1"/>
  <c r="EH85" i="135"/>
  <c r="DB42" i="135"/>
  <c r="DD120" i="135" s="1"/>
  <c r="DB44" i="135"/>
  <c r="DF118" i="135" s="1"/>
  <c r="DB46" i="135"/>
  <c r="DD80" i="135" s="1"/>
  <c r="DB48" i="135"/>
  <c r="DD74" i="135" s="1"/>
  <c r="DH42" i="135"/>
  <c r="DL120" i="135" s="1"/>
  <c r="DH44" i="135"/>
  <c r="DH122" i="135" s="1"/>
  <c r="DH46" i="135"/>
  <c r="DL80" i="135" s="1"/>
  <c r="DH48" i="135"/>
  <c r="DJ82" i="135" s="1"/>
  <c r="DT42" i="135"/>
  <c r="DX120" i="135" s="1"/>
  <c r="DT44" i="135"/>
  <c r="DV122" i="135" s="1"/>
  <c r="DT46" i="135"/>
  <c r="DX80" i="135" s="1"/>
  <c r="DT48" i="135"/>
  <c r="DV82" i="135" s="1"/>
  <c r="FJ85" i="135"/>
  <c r="FS85" i="135"/>
  <c r="DG119" i="135"/>
  <c r="DE119" i="135"/>
  <c r="DC119" i="135"/>
  <c r="DG115" i="135"/>
  <c r="DE115" i="135"/>
  <c r="DC115" i="135"/>
  <c r="DG111" i="135"/>
  <c r="DE111" i="135"/>
  <c r="DC111" i="135"/>
  <c r="DG107" i="135"/>
  <c r="DE107" i="135"/>
  <c r="DC107" i="135"/>
  <c r="DG103" i="135"/>
  <c r="DE103" i="135"/>
  <c r="DC103" i="135"/>
  <c r="DG99" i="135"/>
  <c r="DE99" i="135"/>
  <c r="DC99" i="135"/>
  <c r="DG95" i="135"/>
  <c r="DE95" i="135"/>
  <c r="DC95" i="135"/>
  <c r="DG91" i="135"/>
  <c r="DE91" i="135"/>
  <c r="DC91" i="135"/>
  <c r="DG87" i="135"/>
  <c r="DE87" i="135"/>
  <c r="DC87" i="135"/>
  <c r="DG83" i="135"/>
  <c r="DE83" i="135"/>
  <c r="DC83" i="135"/>
  <c r="DG63" i="135"/>
  <c r="DE63" i="135"/>
  <c r="DC63" i="135"/>
  <c r="DG59" i="135"/>
  <c r="DE59" i="135"/>
  <c r="DC59" i="135"/>
  <c r="DG121" i="135"/>
  <c r="DE121" i="135"/>
  <c r="DC121" i="135"/>
  <c r="DG117" i="135"/>
  <c r="DE117" i="135"/>
  <c r="DC117" i="135"/>
  <c r="DG113" i="135"/>
  <c r="DE113" i="135"/>
  <c r="DC113" i="135"/>
  <c r="DG109" i="135"/>
  <c r="DE109" i="135"/>
  <c r="DC109" i="135"/>
  <c r="DG105" i="135"/>
  <c r="DE105" i="135"/>
  <c r="DC105" i="135"/>
  <c r="DG101" i="135"/>
  <c r="DE101" i="135"/>
  <c r="DC101" i="135"/>
  <c r="DG97" i="135"/>
  <c r="DE97" i="135"/>
  <c r="DC97" i="135"/>
  <c r="DG93" i="135"/>
  <c r="DE93" i="135"/>
  <c r="DC93" i="135"/>
  <c r="DG89" i="135"/>
  <c r="DE89" i="135"/>
  <c r="DC89" i="135"/>
  <c r="DG85" i="135"/>
  <c r="DE85" i="135"/>
  <c r="DC85" i="135"/>
  <c r="DG65" i="135"/>
  <c r="DE65" i="135"/>
  <c r="DC65" i="135"/>
  <c r="DG61" i="135"/>
  <c r="DE61" i="135"/>
  <c r="DC61" i="135"/>
  <c r="DG79" i="135"/>
  <c r="DE79" i="135"/>
  <c r="DC79" i="135"/>
  <c r="DG75" i="135"/>
  <c r="DE75" i="135"/>
  <c r="DC75" i="135"/>
  <c r="DG71" i="135"/>
  <c r="DE71" i="135"/>
  <c r="DC71" i="135"/>
  <c r="DG67" i="135"/>
  <c r="DE67" i="135"/>
  <c r="DC67" i="135"/>
  <c r="DG81" i="135"/>
  <c r="DE81" i="135"/>
  <c r="DC81" i="135"/>
  <c r="DG77" i="135"/>
  <c r="DE77" i="135"/>
  <c r="DC77" i="135"/>
  <c r="DG73" i="135"/>
  <c r="DE73" i="135"/>
  <c r="DC73" i="135"/>
  <c r="DG69" i="135"/>
  <c r="DE69" i="135"/>
  <c r="DC69" i="135"/>
  <c r="DM119" i="135"/>
  <c r="DK119" i="135"/>
  <c r="DK115" i="135"/>
  <c r="DI115" i="135"/>
  <c r="DI111" i="135"/>
  <c r="DM107" i="135"/>
  <c r="DM103" i="135"/>
  <c r="DK103" i="135"/>
  <c r="DK99" i="135"/>
  <c r="DI99" i="135"/>
  <c r="DI95" i="135"/>
  <c r="DM91" i="135"/>
  <c r="DM87" i="135"/>
  <c r="DK87" i="135"/>
  <c r="DK83" i="135"/>
  <c r="DI83" i="135"/>
  <c r="DI63" i="135"/>
  <c r="DM59" i="135"/>
  <c r="DM121" i="135"/>
  <c r="DK121" i="135"/>
  <c r="DI121" i="135"/>
  <c r="DM117" i="135"/>
  <c r="DK117" i="135"/>
  <c r="DI117" i="135"/>
  <c r="DM113" i="135"/>
  <c r="DK113" i="135"/>
  <c r="DI113" i="135"/>
  <c r="DM109" i="135"/>
  <c r="DK109" i="135"/>
  <c r="DI109" i="135"/>
  <c r="DM105" i="135"/>
  <c r="DK105" i="135"/>
  <c r="DI105" i="135"/>
  <c r="DM101" i="135"/>
  <c r="DK101" i="135"/>
  <c r="DI101" i="135"/>
  <c r="DM97" i="135"/>
  <c r="DK97" i="135"/>
  <c r="DI97" i="135"/>
  <c r="DM93" i="135"/>
  <c r="DK93" i="135"/>
  <c r="DI93" i="135"/>
  <c r="DM89" i="135"/>
  <c r="DK89" i="135"/>
  <c r="DI89" i="135"/>
  <c r="DM85" i="135"/>
  <c r="DK85" i="135"/>
  <c r="DI85" i="135"/>
  <c r="DM65" i="135"/>
  <c r="DK65" i="135"/>
  <c r="DI65" i="135"/>
  <c r="DM61" i="135"/>
  <c r="DK61" i="135"/>
  <c r="DI61" i="135"/>
  <c r="DK79" i="135"/>
  <c r="DI75" i="135"/>
  <c r="DM67" i="135"/>
  <c r="DM81" i="135"/>
  <c r="DK81" i="135"/>
  <c r="DI81" i="135"/>
  <c r="DM77" i="135"/>
  <c r="DK77" i="135"/>
  <c r="DI77" i="135"/>
  <c r="DM73" i="135"/>
  <c r="DK73" i="135"/>
  <c r="DI73" i="135"/>
  <c r="DM69" i="135"/>
  <c r="DK69" i="135"/>
  <c r="DI69" i="135"/>
  <c r="DY119" i="135"/>
  <c r="DW119" i="135"/>
  <c r="DU119" i="135"/>
  <c r="DY115" i="135"/>
  <c r="DW115" i="135"/>
  <c r="DU115" i="135"/>
  <c r="DY111" i="135"/>
  <c r="DW111" i="135"/>
  <c r="DU111" i="135"/>
  <c r="DY107" i="135"/>
  <c r="DW107" i="135"/>
  <c r="DU107" i="135"/>
  <c r="DY103" i="135"/>
  <c r="DW103" i="135"/>
  <c r="DU103" i="135"/>
  <c r="DY99" i="135"/>
  <c r="DW99" i="135"/>
  <c r="DU99" i="135"/>
  <c r="DY95" i="135"/>
  <c r="DW95" i="135"/>
  <c r="DU95" i="135"/>
  <c r="DY63" i="135"/>
  <c r="DW63" i="135"/>
  <c r="DU63" i="135"/>
  <c r="DY59" i="135"/>
  <c r="DW59" i="135"/>
  <c r="DU59" i="135"/>
  <c r="DY91" i="135"/>
  <c r="DW91" i="135"/>
  <c r="DU91" i="135"/>
  <c r="DY87" i="135"/>
  <c r="DW87" i="135"/>
  <c r="DU87" i="135"/>
  <c r="DY83" i="135"/>
  <c r="DW83" i="135"/>
  <c r="DU83" i="135"/>
  <c r="DY121" i="135"/>
  <c r="DW75" i="135"/>
  <c r="DY73" i="135"/>
  <c r="DW73" i="135"/>
  <c r="DU73" i="135"/>
  <c r="DY69" i="135"/>
  <c r="DW69" i="135"/>
  <c r="DU69" i="135"/>
  <c r="DY81" i="135"/>
  <c r="DW81" i="135"/>
  <c r="DU81" i="135"/>
  <c r="DY77" i="135"/>
  <c r="DW77" i="135"/>
  <c r="DU77" i="135"/>
  <c r="DF119" i="135"/>
  <c r="DD119" i="135"/>
  <c r="DB119" i="135"/>
  <c r="DF115" i="135"/>
  <c r="DD115" i="135"/>
  <c r="DB115" i="135"/>
  <c r="DF111" i="135"/>
  <c r="DD111" i="135"/>
  <c r="DB111" i="135"/>
  <c r="DF107" i="135"/>
  <c r="DD107" i="135"/>
  <c r="DB107" i="135"/>
  <c r="DF103" i="135"/>
  <c r="DD103" i="135"/>
  <c r="DB103" i="135"/>
  <c r="DF99" i="135"/>
  <c r="DD99" i="135"/>
  <c r="DB99" i="135"/>
  <c r="DF95" i="135"/>
  <c r="DD95" i="135"/>
  <c r="DB95" i="135"/>
  <c r="DF91" i="135"/>
  <c r="DD91" i="135"/>
  <c r="DB91" i="135"/>
  <c r="DF87" i="135"/>
  <c r="DD87" i="135"/>
  <c r="DB87" i="135"/>
  <c r="DF83" i="135"/>
  <c r="DD83" i="135"/>
  <c r="DB83" i="135"/>
  <c r="DF63" i="135"/>
  <c r="DD63" i="135"/>
  <c r="DB63" i="135"/>
  <c r="DF59" i="135"/>
  <c r="DD59" i="135"/>
  <c r="DB59" i="135"/>
  <c r="DF121" i="135"/>
  <c r="DD121" i="135"/>
  <c r="DB121" i="135"/>
  <c r="DF117" i="135"/>
  <c r="DD117" i="135"/>
  <c r="DB117" i="135"/>
  <c r="DF113" i="135"/>
  <c r="DD113" i="135"/>
  <c r="DB113" i="135"/>
  <c r="DF109" i="135"/>
  <c r="DD109" i="135"/>
  <c r="DB109" i="135"/>
  <c r="DF105" i="135"/>
  <c r="DD105" i="135"/>
  <c r="DB105" i="135"/>
  <c r="DF101" i="135"/>
  <c r="DD101" i="135"/>
  <c r="DB101" i="135"/>
  <c r="DF97" i="135"/>
  <c r="DD97" i="135"/>
  <c r="DB97" i="135"/>
  <c r="DF93" i="135"/>
  <c r="DD93" i="135"/>
  <c r="DB93" i="135"/>
  <c r="DF89" i="135"/>
  <c r="DD89" i="135"/>
  <c r="DB89" i="135"/>
  <c r="DF85" i="135"/>
  <c r="DD85" i="135"/>
  <c r="DB85" i="135"/>
  <c r="DF65" i="135"/>
  <c r="DD65" i="135"/>
  <c r="DB65" i="135"/>
  <c r="DF61" i="135"/>
  <c r="DD61" i="135"/>
  <c r="DB61" i="135"/>
  <c r="DF79" i="135"/>
  <c r="DD79" i="135"/>
  <c r="DB79" i="135"/>
  <c r="DF75" i="135"/>
  <c r="DD75" i="135"/>
  <c r="DB75" i="135"/>
  <c r="DF71" i="135"/>
  <c r="DD71" i="135"/>
  <c r="DB71" i="135"/>
  <c r="DF67" i="135"/>
  <c r="DD67" i="135"/>
  <c r="DB67" i="135"/>
  <c r="DF81" i="135"/>
  <c r="DD81" i="135"/>
  <c r="DB81" i="135"/>
  <c r="DF77" i="135"/>
  <c r="DD77" i="135"/>
  <c r="DB77" i="135"/>
  <c r="DF73" i="135"/>
  <c r="DD73" i="135"/>
  <c r="DB73" i="135"/>
  <c r="DF69" i="135"/>
  <c r="DD69" i="135"/>
  <c r="DB69" i="135"/>
  <c r="DL119" i="135"/>
  <c r="DJ119" i="135"/>
  <c r="DH119" i="135"/>
  <c r="DL115" i="135"/>
  <c r="DJ115" i="135"/>
  <c r="DH115" i="135"/>
  <c r="DL111" i="135"/>
  <c r="DJ111" i="135"/>
  <c r="DH111" i="135"/>
  <c r="DL107" i="135"/>
  <c r="DJ107" i="135"/>
  <c r="DH107" i="135"/>
  <c r="DL103" i="135"/>
  <c r="DJ103" i="135"/>
  <c r="DH103" i="135"/>
  <c r="DL99" i="135"/>
  <c r="DJ99" i="135"/>
  <c r="DH99" i="135"/>
  <c r="DL95" i="135"/>
  <c r="DJ95" i="135"/>
  <c r="DH95" i="135"/>
  <c r="DL91" i="135"/>
  <c r="DJ91" i="135"/>
  <c r="DH91" i="135"/>
  <c r="DL87" i="135"/>
  <c r="DJ87" i="135"/>
  <c r="DH87" i="135"/>
  <c r="DL83" i="135"/>
  <c r="DJ83" i="135"/>
  <c r="DH83" i="135"/>
  <c r="DL63" i="135"/>
  <c r="DJ63" i="135"/>
  <c r="DH63" i="135"/>
  <c r="DL59" i="135"/>
  <c r="DJ59" i="135"/>
  <c r="DH59" i="135"/>
  <c r="DL121" i="135"/>
  <c r="DJ121" i="135"/>
  <c r="DH121" i="135"/>
  <c r="DL117" i="135"/>
  <c r="DJ117" i="135"/>
  <c r="DH117" i="135"/>
  <c r="DL113" i="135"/>
  <c r="DJ113" i="135"/>
  <c r="DH113" i="135"/>
  <c r="DL109" i="135"/>
  <c r="DJ109" i="135"/>
  <c r="DH109" i="135"/>
  <c r="DL105" i="135"/>
  <c r="DJ105" i="135"/>
  <c r="DH105" i="135"/>
  <c r="DL101" i="135"/>
  <c r="DJ101" i="135"/>
  <c r="DH101" i="135"/>
  <c r="DL97" i="135"/>
  <c r="DJ97" i="135"/>
  <c r="DH97" i="135"/>
  <c r="DL93" i="135"/>
  <c r="DJ93" i="135"/>
  <c r="DH93" i="135"/>
  <c r="DL89" i="135"/>
  <c r="DJ89" i="135"/>
  <c r="DH89" i="135"/>
  <c r="DL85" i="135"/>
  <c r="DJ85" i="135"/>
  <c r="DH85" i="135"/>
  <c r="DL65" i="135"/>
  <c r="DJ65" i="135"/>
  <c r="DH65" i="135"/>
  <c r="DL61" i="135"/>
  <c r="DJ61" i="135"/>
  <c r="DH61" i="135"/>
  <c r="DL79" i="135"/>
  <c r="DJ79" i="135"/>
  <c r="DH79" i="135"/>
  <c r="DL75" i="135"/>
  <c r="DJ75" i="135"/>
  <c r="DH75" i="135"/>
  <c r="DL71" i="135"/>
  <c r="DJ71" i="135"/>
  <c r="DH71" i="135"/>
  <c r="DL67" i="135"/>
  <c r="DJ67" i="135"/>
  <c r="DH67" i="135"/>
  <c r="DL81" i="135"/>
  <c r="DJ81" i="135"/>
  <c r="DH81" i="135"/>
  <c r="DL77" i="135"/>
  <c r="DJ77" i="135"/>
  <c r="DH77" i="135"/>
  <c r="DL73" i="135"/>
  <c r="DJ73" i="135"/>
  <c r="DH73" i="135"/>
  <c r="DL69" i="135"/>
  <c r="DJ69" i="135"/>
  <c r="DH69" i="135"/>
  <c r="DX119" i="135"/>
  <c r="DV119" i="135"/>
  <c r="DT119" i="135"/>
  <c r="DX115" i="135"/>
  <c r="DV115" i="135"/>
  <c r="DT115" i="135"/>
  <c r="DX111" i="135"/>
  <c r="DV111" i="135"/>
  <c r="DT111" i="135"/>
  <c r="DX107" i="135"/>
  <c r="DV107" i="135"/>
  <c r="DT107" i="135"/>
  <c r="DX103" i="135"/>
  <c r="DV103" i="135"/>
  <c r="DT103" i="135"/>
  <c r="DX99" i="135"/>
  <c r="DV99" i="135"/>
  <c r="DT99" i="135"/>
  <c r="DX95" i="135"/>
  <c r="DV95" i="135"/>
  <c r="DT95" i="135"/>
  <c r="DX91" i="135"/>
  <c r="DV91" i="135"/>
  <c r="DT91" i="135"/>
  <c r="DX87" i="135"/>
  <c r="DV87" i="135"/>
  <c r="DT87" i="135"/>
  <c r="DX83" i="135"/>
  <c r="DV83" i="135"/>
  <c r="DT83" i="135"/>
  <c r="DX63" i="135"/>
  <c r="DV63" i="135"/>
  <c r="DT63" i="135"/>
  <c r="DX59" i="135"/>
  <c r="DV59" i="135"/>
  <c r="DT59" i="135"/>
  <c r="DX121" i="135"/>
  <c r="DV121" i="135"/>
  <c r="DT121" i="135"/>
  <c r="DX117" i="135"/>
  <c r="DV117" i="135"/>
  <c r="DT117" i="135"/>
  <c r="DX113" i="135"/>
  <c r="DV113" i="135"/>
  <c r="DT113" i="135"/>
  <c r="DX109" i="135"/>
  <c r="DV109" i="135"/>
  <c r="DT109" i="135"/>
  <c r="DX105" i="135"/>
  <c r="DV105" i="135"/>
  <c r="DT105" i="135"/>
  <c r="DX101" i="135"/>
  <c r="DV101" i="135"/>
  <c r="DT101" i="135"/>
  <c r="DX97" i="135"/>
  <c r="DV97" i="135"/>
  <c r="DT97" i="135"/>
  <c r="DX93" i="135"/>
  <c r="DV93" i="135"/>
  <c r="DT93" i="135"/>
  <c r="DX89" i="135"/>
  <c r="DV89" i="135"/>
  <c r="DT89" i="135"/>
  <c r="DX85" i="135"/>
  <c r="DV85" i="135"/>
  <c r="DT85" i="135"/>
  <c r="DX65" i="135"/>
  <c r="DV65" i="135"/>
  <c r="DT65" i="135"/>
  <c r="DX61" i="135"/>
  <c r="DV61" i="135"/>
  <c r="DT61" i="135"/>
  <c r="DX75" i="135"/>
  <c r="DX79" i="135"/>
  <c r="DV79" i="135"/>
  <c r="DT79" i="135"/>
  <c r="DV75" i="135"/>
  <c r="DT75" i="135"/>
  <c r="DX71" i="135"/>
  <c r="DV71" i="135"/>
  <c r="DT71" i="135"/>
  <c r="DX67" i="135"/>
  <c r="DV67" i="135"/>
  <c r="DT67" i="135"/>
  <c r="DX81" i="135"/>
  <c r="DV81" i="135"/>
  <c r="DT81" i="135"/>
  <c r="DX77" i="135"/>
  <c r="DV77" i="135"/>
  <c r="DT77" i="135"/>
  <c r="DX73" i="135"/>
  <c r="DV73" i="135"/>
  <c r="DT73" i="135"/>
  <c r="DX69" i="135"/>
  <c r="DV69" i="135"/>
  <c r="DT69" i="135"/>
  <c r="EG85" i="135"/>
  <c r="FR85" i="135"/>
  <c r="FW25" i="135"/>
  <c r="FI85" i="135"/>
  <c r="GF20" i="135"/>
  <c r="BH85" i="135"/>
  <c r="AU85" i="135"/>
  <c r="CF93" i="135"/>
  <c r="CD93" i="135"/>
  <c r="CB93" i="135"/>
  <c r="BZ93" i="135"/>
  <c r="BX93" i="135"/>
  <c r="CJ93" i="135"/>
  <c r="CH93" i="135"/>
  <c r="U85" i="135"/>
  <c r="AV85" i="135"/>
  <c r="T85" i="135"/>
  <c r="CC93" i="135"/>
  <c r="CA93" i="135"/>
  <c r="BY93" i="135"/>
  <c r="CI93" i="135"/>
  <c r="CG93" i="135"/>
  <c r="CE93" i="135"/>
  <c r="BF85" i="135"/>
  <c r="DI71" i="135" l="1"/>
  <c r="DM79" i="135"/>
  <c r="DI67" i="135"/>
  <c r="DK71" i="135"/>
  <c r="DM75" i="135"/>
  <c r="DI59" i="135"/>
  <c r="DK63" i="135"/>
  <c r="DM83" i="135"/>
  <c r="DI91" i="135"/>
  <c r="DK95" i="135"/>
  <c r="DM99" i="135"/>
  <c r="DI107" i="135"/>
  <c r="DK111" i="135"/>
  <c r="DM115" i="135"/>
  <c r="DK75" i="135"/>
  <c r="DK67" i="135"/>
  <c r="DM71" i="135"/>
  <c r="DK59" i="135"/>
  <c r="DM63" i="135"/>
  <c r="DI87" i="135"/>
  <c r="DK91" i="135"/>
  <c r="DM95" i="135"/>
  <c r="DI103" i="135"/>
  <c r="DK107" i="135"/>
  <c r="DM111" i="135"/>
  <c r="DY79" i="135"/>
  <c r="DU71" i="135"/>
  <c r="DU79" i="135"/>
  <c r="DW67" i="135"/>
  <c r="DY71" i="135"/>
  <c r="DY75" i="135"/>
  <c r="DW79" i="135"/>
  <c r="DU67" i="135"/>
  <c r="DY67" i="135"/>
  <c r="DW71" i="135"/>
  <c r="DU89" i="135"/>
  <c r="DW101" i="135"/>
  <c r="DY61" i="135"/>
  <c r="DU113" i="135"/>
  <c r="DB80" i="135"/>
  <c r="DW93" i="135"/>
  <c r="DU97" i="135"/>
  <c r="DY105" i="135"/>
  <c r="DW117" i="135"/>
  <c r="DW85" i="135"/>
  <c r="DY89" i="135"/>
  <c r="DU61" i="135"/>
  <c r="DW65" i="135"/>
  <c r="DY97" i="135"/>
  <c r="DU105" i="135"/>
  <c r="DW109" i="135"/>
  <c r="DY113" i="135"/>
  <c r="DU121" i="135"/>
  <c r="DU85" i="135"/>
  <c r="DY85" i="135"/>
  <c r="DW89" i="135"/>
  <c r="DU93" i="135"/>
  <c r="DY93" i="135"/>
  <c r="DW61" i="135"/>
  <c r="DU65" i="135"/>
  <c r="DY65" i="135"/>
  <c r="DW97" i="135"/>
  <c r="DU101" i="135"/>
  <c r="DY101" i="135"/>
  <c r="DW105" i="135"/>
  <c r="DU109" i="135"/>
  <c r="DY109" i="135"/>
  <c r="DW113" i="135"/>
  <c r="DU117" i="135"/>
  <c r="DY117" i="135"/>
  <c r="AW87" i="135"/>
  <c r="AH87" i="135"/>
  <c r="DV64" i="135"/>
  <c r="DH92" i="135"/>
  <c r="V87" i="135"/>
  <c r="DT76" i="135"/>
  <c r="DX100" i="135"/>
  <c r="DJ112" i="135"/>
  <c r="DL82" i="135"/>
  <c r="DU96" i="135"/>
  <c r="DC80" i="135"/>
  <c r="DT98" i="135"/>
  <c r="DJ118" i="135"/>
  <c r="DU80" i="135"/>
  <c r="DM108" i="135"/>
  <c r="DG64" i="135"/>
  <c r="DT92" i="135"/>
  <c r="DV112" i="135"/>
  <c r="DH76" i="135"/>
  <c r="DJ64" i="135"/>
  <c r="DL100" i="135"/>
  <c r="DD68" i="135"/>
  <c r="DB92" i="135"/>
  <c r="DX68" i="135"/>
  <c r="DV80" i="135"/>
  <c r="DT60" i="135"/>
  <c r="DX84" i="135"/>
  <c r="DV96" i="135"/>
  <c r="DT108" i="135"/>
  <c r="DX116" i="135"/>
  <c r="DL68" i="135"/>
  <c r="DJ80" i="135"/>
  <c r="DH60" i="135"/>
  <c r="DL84" i="135"/>
  <c r="DJ96" i="135"/>
  <c r="DH108" i="135"/>
  <c r="DL116" i="135"/>
  <c r="DF72" i="135"/>
  <c r="DB64" i="135"/>
  <c r="DD112" i="135"/>
  <c r="BC87" i="135"/>
  <c r="DT68" i="135"/>
  <c r="DV72" i="135"/>
  <c r="DX76" i="135"/>
  <c r="DX60" i="135"/>
  <c r="DT84" i="135"/>
  <c r="DV88" i="135"/>
  <c r="DX92" i="135"/>
  <c r="DT100" i="135"/>
  <c r="DV104" i="135"/>
  <c r="DX108" i="135"/>
  <c r="DT116" i="135"/>
  <c r="DV120" i="135"/>
  <c r="DH68" i="135"/>
  <c r="DJ72" i="135"/>
  <c r="DL76" i="135"/>
  <c r="DL60" i="135"/>
  <c r="DH84" i="135"/>
  <c r="DJ88" i="135"/>
  <c r="DL92" i="135"/>
  <c r="DH100" i="135"/>
  <c r="DJ104" i="135"/>
  <c r="DL108" i="135"/>
  <c r="DH116" i="135"/>
  <c r="DJ120" i="135"/>
  <c r="DB72" i="135"/>
  <c r="DD76" i="135"/>
  <c r="DF80" i="135"/>
  <c r="DD84" i="135"/>
  <c r="DF100" i="135"/>
  <c r="DW78" i="135"/>
  <c r="DW66" i="135"/>
  <c r="DK114" i="135"/>
  <c r="DE78" i="135"/>
  <c r="DE114" i="135"/>
  <c r="DX82" i="135"/>
  <c r="DV118" i="135"/>
  <c r="DH98" i="135"/>
  <c r="DD66" i="135"/>
  <c r="DW116" i="135"/>
  <c r="DK88" i="135"/>
  <c r="DC104" i="135"/>
  <c r="DT74" i="135"/>
  <c r="DV86" i="135"/>
  <c r="DX106" i="135"/>
  <c r="DH74" i="135"/>
  <c r="DJ86" i="135"/>
  <c r="DL106" i="135"/>
  <c r="DF70" i="135"/>
  <c r="DF102" i="135"/>
  <c r="DY72" i="135"/>
  <c r="DW92" i="135"/>
  <c r="DY104" i="135"/>
  <c r="DI76" i="135"/>
  <c r="DM60" i="135"/>
  <c r="DI100" i="135"/>
  <c r="DK120" i="135"/>
  <c r="DE68" i="135"/>
  <c r="DE92" i="135"/>
  <c r="DG112" i="135"/>
  <c r="DD60" i="135"/>
  <c r="DF64" i="135"/>
  <c r="DB88" i="135"/>
  <c r="DD96" i="135"/>
  <c r="DB108" i="135"/>
  <c r="DF116" i="135"/>
  <c r="DU74" i="135"/>
  <c r="DW114" i="135"/>
  <c r="DI94" i="135"/>
  <c r="DC94" i="135"/>
  <c r="DV68" i="135"/>
  <c r="DT72" i="135"/>
  <c r="DX72" i="135"/>
  <c r="DV76" i="135"/>
  <c r="DT80" i="135"/>
  <c r="DV60" i="135"/>
  <c r="DT64" i="135"/>
  <c r="DX64" i="135"/>
  <c r="DV84" i="135"/>
  <c r="DT88" i="135"/>
  <c r="DX88" i="135"/>
  <c r="DV92" i="135"/>
  <c r="DT96" i="135"/>
  <c r="DX96" i="135"/>
  <c r="DV100" i="135"/>
  <c r="DT104" i="135"/>
  <c r="DX104" i="135"/>
  <c r="DV108" i="135"/>
  <c r="DT112" i="135"/>
  <c r="DX112" i="135"/>
  <c r="DV116" i="135"/>
  <c r="DT120" i="135"/>
  <c r="DJ68" i="135"/>
  <c r="DH72" i="135"/>
  <c r="DL72" i="135"/>
  <c r="DJ76" i="135"/>
  <c r="DH80" i="135"/>
  <c r="DJ60" i="135"/>
  <c r="DH64" i="135"/>
  <c r="DL64" i="135"/>
  <c r="DJ84" i="135"/>
  <c r="DH88" i="135"/>
  <c r="DL88" i="135"/>
  <c r="DJ92" i="135"/>
  <c r="DH96" i="135"/>
  <c r="DL96" i="135"/>
  <c r="DJ100" i="135"/>
  <c r="DH104" i="135"/>
  <c r="DL104" i="135"/>
  <c r="DJ108" i="135"/>
  <c r="DH112" i="135"/>
  <c r="DL112" i="135"/>
  <c r="DJ116" i="135"/>
  <c r="DH120" i="135"/>
  <c r="DB68" i="135"/>
  <c r="DF68" i="135"/>
  <c r="DD72" i="135"/>
  <c r="DB76" i="135"/>
  <c r="DF76" i="135"/>
  <c r="DB60" i="135"/>
  <c r="DF60" i="135"/>
  <c r="DD64" i="135"/>
  <c r="DB84" i="135"/>
  <c r="DF84" i="135"/>
  <c r="DD88" i="135"/>
  <c r="DF92" i="135"/>
  <c r="DB100" i="135"/>
  <c r="DD104" i="135"/>
  <c r="DF108" i="135"/>
  <c r="DB116" i="135"/>
  <c r="DY82" i="135"/>
  <c r="DW90" i="135"/>
  <c r="DY102" i="135"/>
  <c r="DK78" i="135"/>
  <c r="DK66" i="135"/>
  <c r="DM102" i="135"/>
  <c r="DE66" i="135"/>
  <c r="DG102" i="135"/>
  <c r="DV78" i="135"/>
  <c r="DT66" i="135"/>
  <c r="DX90" i="135"/>
  <c r="DV102" i="135"/>
  <c r="DT114" i="135"/>
  <c r="DX122" i="135"/>
  <c r="DJ78" i="135"/>
  <c r="DH66" i="135"/>
  <c r="DL90" i="135"/>
  <c r="DJ102" i="135"/>
  <c r="DH114" i="135"/>
  <c r="DL122" i="135"/>
  <c r="DF78" i="135"/>
  <c r="DB94" i="135"/>
  <c r="DD114" i="135"/>
  <c r="DW68" i="135"/>
  <c r="DU88" i="135"/>
  <c r="DY60" i="135"/>
  <c r="DW100" i="135"/>
  <c r="DU112" i="135"/>
  <c r="DY120" i="135"/>
  <c r="DM68" i="135"/>
  <c r="DK80" i="135"/>
  <c r="DI84" i="135"/>
  <c r="DM92" i="135"/>
  <c r="DK104" i="135"/>
  <c r="DG72" i="135"/>
  <c r="DE60" i="135"/>
  <c r="DC88" i="135"/>
  <c r="DG96" i="135"/>
  <c r="DE108" i="135"/>
  <c r="DC120" i="135"/>
  <c r="DB50" i="135"/>
  <c r="DU82" i="135"/>
  <c r="DW70" i="135"/>
  <c r="DU86" i="135"/>
  <c r="DU62" i="135"/>
  <c r="DW98" i="135"/>
  <c r="DU110" i="135"/>
  <c r="DY118" i="135"/>
  <c r="DI74" i="135"/>
  <c r="DM82" i="135"/>
  <c r="DI62" i="135"/>
  <c r="DM86" i="135"/>
  <c r="DK98" i="135"/>
  <c r="DI110" i="135"/>
  <c r="DM118" i="135"/>
  <c r="DC74" i="135"/>
  <c r="DG82" i="135"/>
  <c r="DC62" i="135"/>
  <c r="DG86" i="135"/>
  <c r="DE98" i="135"/>
  <c r="DC110" i="135"/>
  <c r="DG118" i="135"/>
  <c r="DY86" i="135"/>
  <c r="DU94" i="135"/>
  <c r="DY62" i="135"/>
  <c r="DY94" i="135"/>
  <c r="DU102" i="135"/>
  <c r="DW106" i="135"/>
  <c r="DY110" i="135"/>
  <c r="DU118" i="135"/>
  <c r="DK70" i="135"/>
  <c r="DM74" i="135"/>
  <c r="DM62" i="135"/>
  <c r="DI86" i="135"/>
  <c r="DK90" i="135"/>
  <c r="DM94" i="135"/>
  <c r="DI102" i="135"/>
  <c r="DK106" i="135"/>
  <c r="DM110" i="135"/>
  <c r="DI118" i="135"/>
  <c r="DE70" i="135"/>
  <c r="DG74" i="135"/>
  <c r="DG62" i="135"/>
  <c r="DC86" i="135"/>
  <c r="DE90" i="135"/>
  <c r="DG94" i="135"/>
  <c r="DC102" i="135"/>
  <c r="DE106" i="135"/>
  <c r="DG110" i="135"/>
  <c r="DC118" i="135"/>
  <c r="DF120" i="135"/>
  <c r="DB120" i="135"/>
  <c r="DD116" i="135"/>
  <c r="DF112" i="135"/>
  <c r="DB112" i="135"/>
  <c r="DD108" i="135"/>
  <c r="DF104" i="135"/>
  <c r="DB104" i="135"/>
  <c r="DD100" i="135"/>
  <c r="DF96" i="135"/>
  <c r="DB96" i="135"/>
  <c r="DD92" i="135"/>
  <c r="DF88" i="135"/>
  <c r="DW74" i="135"/>
  <c r="DY70" i="135"/>
  <c r="DU70" i="135"/>
  <c r="DW82" i="135"/>
  <c r="DY78" i="135"/>
  <c r="DU78" i="135"/>
  <c r="DY122" i="135"/>
  <c r="DU122" i="135"/>
  <c r="DW118" i="135"/>
  <c r="DY114" i="135"/>
  <c r="DU114" i="135"/>
  <c r="DW110" i="135"/>
  <c r="DY106" i="135"/>
  <c r="DU106" i="135"/>
  <c r="DW102" i="135"/>
  <c r="DY98" i="135"/>
  <c r="DU98" i="135"/>
  <c r="DY66" i="135"/>
  <c r="DU66" i="135"/>
  <c r="DW62" i="135"/>
  <c r="DW94" i="135"/>
  <c r="DY90" i="135"/>
  <c r="DU90" i="135"/>
  <c r="DW86" i="135"/>
  <c r="DK82" i="135"/>
  <c r="DM78" i="135"/>
  <c r="DI78" i="135"/>
  <c r="DK74" i="135"/>
  <c r="DM70" i="135"/>
  <c r="DI70" i="135"/>
  <c r="DM122" i="135"/>
  <c r="DI122" i="135"/>
  <c r="DK118" i="135"/>
  <c r="DM114" i="135"/>
  <c r="DI114" i="135"/>
  <c r="DK110" i="135"/>
  <c r="DM106" i="135"/>
  <c r="DI106" i="135"/>
  <c r="DK102" i="135"/>
  <c r="DM98" i="135"/>
  <c r="DI98" i="135"/>
  <c r="DK94" i="135"/>
  <c r="DM90" i="135"/>
  <c r="DI90" i="135"/>
  <c r="DK86" i="135"/>
  <c r="DM66" i="135"/>
  <c r="DI66" i="135"/>
  <c r="DK62" i="135"/>
  <c r="DE82" i="135"/>
  <c r="DG78" i="135"/>
  <c r="DC78" i="135"/>
  <c r="DE74" i="135"/>
  <c r="DG70" i="135"/>
  <c r="DC70" i="135"/>
  <c r="DG122" i="135"/>
  <c r="DC122" i="135"/>
  <c r="DE118" i="135"/>
  <c r="DG114" i="135"/>
  <c r="DC114" i="135"/>
  <c r="DE110" i="135"/>
  <c r="DG106" i="135"/>
  <c r="DC106" i="135"/>
  <c r="DE102" i="135"/>
  <c r="DG98" i="135"/>
  <c r="DC98" i="135"/>
  <c r="DE94" i="135"/>
  <c r="DG90" i="135"/>
  <c r="DC90" i="135"/>
  <c r="DE86" i="135"/>
  <c r="DG66" i="135"/>
  <c r="DC66" i="135"/>
  <c r="DE62" i="135"/>
  <c r="DI50" i="135"/>
  <c r="DV70" i="135"/>
  <c r="DX74" i="135"/>
  <c r="DT82" i="135"/>
  <c r="DV62" i="135"/>
  <c r="DX66" i="135"/>
  <c r="DT90" i="135"/>
  <c r="DV94" i="135"/>
  <c r="DX98" i="135"/>
  <c r="DT106" i="135"/>
  <c r="DV110" i="135"/>
  <c r="DX114" i="135"/>
  <c r="DT122" i="135"/>
  <c r="DJ70" i="135"/>
  <c r="DL74" i="135"/>
  <c r="DH82" i="135"/>
  <c r="DJ62" i="135"/>
  <c r="DL66" i="135"/>
  <c r="DH90" i="135"/>
  <c r="DJ94" i="135"/>
  <c r="DL98" i="135"/>
  <c r="DH106" i="135"/>
  <c r="DJ110" i="135"/>
  <c r="DL114" i="135"/>
  <c r="DB70" i="135"/>
  <c r="DB62" i="135"/>
  <c r="DF86" i="135"/>
  <c r="DD98" i="135"/>
  <c r="DB110" i="135"/>
  <c r="DW76" i="135"/>
  <c r="DY80" i="135"/>
  <c r="DW84" i="135"/>
  <c r="DY88" i="135"/>
  <c r="DU60" i="135"/>
  <c r="DW64" i="135"/>
  <c r="DY96" i="135"/>
  <c r="DU104" i="135"/>
  <c r="DW108" i="135"/>
  <c r="DY112" i="135"/>
  <c r="DI68" i="135"/>
  <c r="DK72" i="135"/>
  <c r="DI60" i="135"/>
  <c r="DK64" i="135"/>
  <c r="DM84" i="135"/>
  <c r="DI92" i="135"/>
  <c r="DK96" i="135"/>
  <c r="DM100" i="135"/>
  <c r="DI108" i="135"/>
  <c r="DK112" i="135"/>
  <c r="DM116" i="135"/>
  <c r="DC72" i="135"/>
  <c r="DE76" i="135"/>
  <c r="DC64" i="135"/>
  <c r="DE84" i="135"/>
  <c r="DG88" i="135"/>
  <c r="DC96" i="135"/>
  <c r="DE100" i="135"/>
  <c r="DG104" i="135"/>
  <c r="DC112" i="135"/>
  <c r="DE116" i="135"/>
  <c r="DF82" i="135"/>
  <c r="DD82" i="135"/>
  <c r="DB78" i="135"/>
  <c r="DF122" i="135"/>
  <c r="DD122" i="135"/>
  <c r="DB118" i="135"/>
  <c r="DF110" i="135"/>
  <c r="DD106" i="135"/>
  <c r="DB102" i="135"/>
  <c r="DF94" i="135"/>
  <c r="DD90" i="135"/>
  <c r="DB86" i="135"/>
  <c r="DF62" i="135"/>
  <c r="DW72" i="135"/>
  <c r="DY68" i="135"/>
  <c r="DU68" i="135"/>
  <c r="DW80" i="135"/>
  <c r="DY76" i="135"/>
  <c r="DU76" i="135"/>
  <c r="DU50" i="135"/>
  <c r="DW120" i="135"/>
  <c r="DY116" i="135"/>
  <c r="DU116" i="135"/>
  <c r="DW112" i="135"/>
  <c r="DY108" i="135"/>
  <c r="DU108" i="135"/>
  <c r="DW104" i="135"/>
  <c r="DY100" i="135"/>
  <c r="DU100" i="135"/>
  <c r="DW96" i="135"/>
  <c r="DY64" i="135"/>
  <c r="DU64" i="135"/>
  <c r="DW60" i="135"/>
  <c r="DY92" i="135"/>
  <c r="DU92" i="135"/>
  <c r="DW88" i="135"/>
  <c r="DY84" i="135"/>
  <c r="DU84" i="135"/>
  <c r="DM80" i="135"/>
  <c r="DI80" i="135"/>
  <c r="DK76" i="135"/>
  <c r="DM72" i="135"/>
  <c r="DI72" i="135"/>
  <c r="DK68" i="135"/>
  <c r="DM120" i="135"/>
  <c r="DI120" i="135"/>
  <c r="DK116" i="135"/>
  <c r="DM112" i="135"/>
  <c r="DI112" i="135"/>
  <c r="DK108" i="135"/>
  <c r="DM104" i="135"/>
  <c r="DI104" i="135"/>
  <c r="DK100" i="135"/>
  <c r="DM96" i="135"/>
  <c r="DI96" i="135"/>
  <c r="DK92" i="135"/>
  <c r="DM88" i="135"/>
  <c r="DI88" i="135"/>
  <c r="DK84" i="135"/>
  <c r="DM64" i="135"/>
  <c r="DI64" i="135"/>
  <c r="DK60" i="135"/>
  <c r="DE80" i="135"/>
  <c r="DG76" i="135"/>
  <c r="DC76" i="135"/>
  <c r="DE72" i="135"/>
  <c r="DG68" i="135"/>
  <c r="DC68" i="135"/>
  <c r="DC50" i="135"/>
  <c r="DE120" i="135"/>
  <c r="DG116" i="135"/>
  <c r="DC116" i="135"/>
  <c r="DE112" i="135"/>
  <c r="DG108" i="135"/>
  <c r="DC108" i="135"/>
  <c r="DE104" i="135"/>
  <c r="DG100" i="135"/>
  <c r="DC100" i="135"/>
  <c r="DE96" i="135"/>
  <c r="DG92" i="135"/>
  <c r="DC92" i="135"/>
  <c r="DE88" i="135"/>
  <c r="DG84" i="135"/>
  <c r="DC84" i="135"/>
  <c r="DE64" i="135"/>
  <c r="DG60" i="135"/>
  <c r="DC60" i="135"/>
  <c r="DH50" i="135"/>
  <c r="DT50" i="135"/>
  <c r="DT70" i="135"/>
  <c r="DX70" i="135"/>
  <c r="DV74" i="135"/>
  <c r="DT78" i="135"/>
  <c r="DX78" i="135"/>
  <c r="DT62" i="135"/>
  <c r="DX62" i="135"/>
  <c r="DV66" i="135"/>
  <c r="DT86" i="135"/>
  <c r="DX86" i="135"/>
  <c r="DV90" i="135"/>
  <c r="DT94" i="135"/>
  <c r="DX94" i="135"/>
  <c r="DV98" i="135"/>
  <c r="DT102" i="135"/>
  <c r="DX102" i="135"/>
  <c r="DV106" i="135"/>
  <c r="DT110" i="135"/>
  <c r="DX110" i="135"/>
  <c r="DV114" i="135"/>
  <c r="DT118" i="135"/>
  <c r="DX118" i="135"/>
  <c r="DH70" i="135"/>
  <c r="DL70" i="135"/>
  <c r="DJ74" i="135"/>
  <c r="DH78" i="135"/>
  <c r="DL78" i="135"/>
  <c r="DH62" i="135"/>
  <c r="DL62" i="135"/>
  <c r="DJ66" i="135"/>
  <c r="DH86" i="135"/>
  <c r="DL86" i="135"/>
  <c r="DJ90" i="135"/>
  <c r="DH94" i="135"/>
  <c r="DL94" i="135"/>
  <c r="DJ98" i="135"/>
  <c r="DH102" i="135"/>
  <c r="DL102" i="135"/>
  <c r="DJ106" i="135"/>
  <c r="DH110" i="135"/>
  <c r="DL110" i="135"/>
  <c r="DJ114" i="135"/>
  <c r="DH118" i="135"/>
  <c r="DL118" i="135"/>
  <c r="DJ122" i="135"/>
  <c r="DD70" i="135"/>
  <c r="DB74" i="135"/>
  <c r="DF74" i="135"/>
  <c r="DD78" i="135"/>
  <c r="DB82" i="135"/>
  <c r="DD62" i="135"/>
  <c r="DB66" i="135"/>
  <c r="DF66" i="135"/>
  <c r="DD86" i="135"/>
  <c r="DB90" i="135"/>
  <c r="DF90" i="135"/>
  <c r="DD94" i="135"/>
  <c r="DB98" i="135"/>
  <c r="DF98" i="135"/>
  <c r="DD102" i="135"/>
  <c r="DB106" i="135"/>
  <c r="DF106" i="135"/>
  <c r="DD110" i="135"/>
  <c r="DB114" i="135"/>
  <c r="DF114" i="135"/>
  <c r="DD118" i="135"/>
  <c r="DB122" i="135"/>
  <c r="BX95" i="135"/>
  <c r="CD95" i="135"/>
  <c r="DB52" i="135" l="1"/>
  <c r="K3" i="135" s="1"/>
  <c r="DH52" i="135"/>
  <c r="DT52" i="135"/>
  <c r="CA25" i="133"/>
  <c r="CA26" i="133"/>
  <c r="BZ26" i="133"/>
  <c r="BZ25" i="133"/>
  <c r="BW25" i="133"/>
  <c r="BW26" i="133"/>
  <c r="BV26" i="133"/>
  <c r="BV25" i="133"/>
  <c r="CA22" i="133"/>
  <c r="BZ22" i="133"/>
  <c r="CA21" i="133"/>
  <c r="BZ21" i="133"/>
  <c r="BZ29" i="133" s="1"/>
  <c r="BW22" i="133"/>
  <c r="BV22" i="133"/>
  <c r="BW21" i="133"/>
  <c r="BV21" i="133"/>
  <c r="BV29" i="133" s="1"/>
  <c r="BS21" i="133"/>
  <c r="BS22" i="133"/>
  <c r="BR22" i="133"/>
  <c r="BR21" i="133"/>
  <c r="BW29" i="133" l="1"/>
  <c r="CA29" i="133"/>
  <c r="CC61" i="133" s="1"/>
  <c r="BW30" i="133"/>
  <c r="BY62" i="133" s="1"/>
  <c r="CA30" i="133"/>
  <c r="CA70" i="133" s="1"/>
  <c r="BV30" i="133"/>
  <c r="BV40" i="133" s="1"/>
  <c r="BZ30" i="133"/>
  <c r="BZ40" i="133" s="1"/>
  <c r="BV39" i="133"/>
  <c r="BX39" i="133"/>
  <c r="BV41" i="133"/>
  <c r="BX41" i="133"/>
  <c r="BV43" i="133"/>
  <c r="BX43" i="133"/>
  <c r="BV45" i="133"/>
  <c r="BX45" i="133"/>
  <c r="BV47" i="133"/>
  <c r="BX47" i="133"/>
  <c r="BV49" i="133"/>
  <c r="BX49" i="133"/>
  <c r="BV51" i="133"/>
  <c r="BX51" i="133"/>
  <c r="BV53" i="133"/>
  <c r="BX53" i="133"/>
  <c r="BV55" i="133"/>
  <c r="BX55" i="133"/>
  <c r="BV57" i="133"/>
  <c r="BX57" i="133"/>
  <c r="BV59" i="133"/>
  <c r="BX59" i="133"/>
  <c r="BV61" i="133"/>
  <c r="BX61" i="133"/>
  <c r="BV63" i="133"/>
  <c r="BX63" i="133"/>
  <c r="BV65" i="133"/>
  <c r="BX65" i="133"/>
  <c r="BV67" i="133"/>
  <c r="BX67" i="133"/>
  <c r="BV69" i="133"/>
  <c r="BX69" i="133"/>
  <c r="BZ39" i="133"/>
  <c r="CB39" i="133"/>
  <c r="BZ41" i="133"/>
  <c r="CB41" i="133"/>
  <c r="BZ43" i="133"/>
  <c r="CB43" i="133"/>
  <c r="BZ45" i="133"/>
  <c r="CB45" i="133"/>
  <c r="BZ47" i="133"/>
  <c r="CB47" i="133"/>
  <c r="BZ49" i="133"/>
  <c r="CB49" i="133"/>
  <c r="BZ51" i="133"/>
  <c r="CB51" i="133"/>
  <c r="BZ53" i="133"/>
  <c r="CB53" i="133"/>
  <c r="BZ55" i="133"/>
  <c r="CB55" i="133"/>
  <c r="BZ57" i="133"/>
  <c r="CB57" i="133"/>
  <c r="BZ59" i="133"/>
  <c r="CB59" i="133"/>
  <c r="BZ61" i="133"/>
  <c r="CB61" i="133"/>
  <c r="BZ63" i="133"/>
  <c r="CB63" i="133"/>
  <c r="BZ65" i="133"/>
  <c r="CB65" i="133"/>
  <c r="BZ67" i="133"/>
  <c r="CB67" i="133"/>
  <c r="BZ69" i="133"/>
  <c r="CB69" i="133"/>
  <c r="BW63" i="133"/>
  <c r="BY63" i="133"/>
  <c r="BW65" i="133"/>
  <c r="BY65" i="133"/>
  <c r="BW67" i="133"/>
  <c r="BY67" i="133"/>
  <c r="BW69" i="133"/>
  <c r="BY69" i="133"/>
  <c r="BW39" i="133"/>
  <c r="BY39" i="133"/>
  <c r="BW41" i="133"/>
  <c r="BY41" i="133"/>
  <c r="BW43" i="133"/>
  <c r="BY43" i="133"/>
  <c r="BW45" i="133"/>
  <c r="BY45" i="133"/>
  <c r="BW47" i="133"/>
  <c r="BY47" i="133"/>
  <c r="BW49" i="133"/>
  <c r="BY49" i="133"/>
  <c r="BW51" i="133"/>
  <c r="BY51" i="133"/>
  <c r="BW53" i="133"/>
  <c r="BY53" i="133"/>
  <c r="BW55" i="133"/>
  <c r="BY55" i="133"/>
  <c r="BW57" i="133"/>
  <c r="BY57" i="133"/>
  <c r="BW59" i="133"/>
  <c r="BY59" i="133"/>
  <c r="BW61" i="133"/>
  <c r="BY61" i="133"/>
  <c r="CZ21" i="133"/>
  <c r="DA21" i="133"/>
  <c r="DB21" i="133"/>
  <c r="CZ20" i="133"/>
  <c r="CC51" i="133" l="1"/>
  <c r="CC59" i="133"/>
  <c r="CC43" i="133"/>
  <c r="CA69" i="133"/>
  <c r="CC55" i="133"/>
  <c r="CC47" i="133"/>
  <c r="CC39" i="133"/>
  <c r="CA65" i="133"/>
  <c r="CC57" i="133"/>
  <c r="CC53" i="133"/>
  <c r="CC49" i="133"/>
  <c r="CC45" i="133"/>
  <c r="CC41" i="133"/>
  <c r="CA61" i="133"/>
  <c r="CA67" i="133"/>
  <c r="CA63" i="133"/>
  <c r="CA59" i="133"/>
  <c r="CA57" i="133"/>
  <c r="CA55" i="133"/>
  <c r="CA53" i="133"/>
  <c r="CA51" i="133"/>
  <c r="CA49" i="133"/>
  <c r="CA47" i="133"/>
  <c r="CA45" i="133"/>
  <c r="CA43" i="133"/>
  <c r="CA41" i="133"/>
  <c r="CA39" i="133"/>
  <c r="CC69" i="133"/>
  <c r="CC67" i="133"/>
  <c r="CC65" i="133"/>
  <c r="CC63" i="133"/>
  <c r="CC70" i="133"/>
  <c r="BV32" i="133"/>
  <c r="BW62" i="133"/>
  <c r="BX70" i="133"/>
  <c r="CA48" i="133"/>
  <c r="CB54" i="133"/>
  <c r="CA56" i="133"/>
  <c r="CA40" i="133"/>
  <c r="BZ70" i="133"/>
  <c r="BZ32" i="133"/>
  <c r="BW48" i="133"/>
  <c r="BX54" i="133"/>
  <c r="BW56" i="133"/>
  <c r="BW40" i="133"/>
  <c r="BX68" i="133"/>
  <c r="BX46" i="133"/>
  <c r="CA60" i="133"/>
  <c r="CA52" i="133"/>
  <c r="CA44" i="133"/>
  <c r="CA64" i="133"/>
  <c r="CB68" i="133"/>
  <c r="CB46" i="133"/>
  <c r="BW60" i="133"/>
  <c r="BW52" i="133"/>
  <c r="BW44" i="133"/>
  <c r="BW66" i="133"/>
  <c r="BX64" i="133"/>
  <c r="BX58" i="133"/>
  <c r="BX50" i="133"/>
  <c r="BX42" i="133"/>
  <c r="CA68" i="133"/>
  <c r="CA58" i="133"/>
  <c r="CA54" i="133"/>
  <c r="CA50" i="133"/>
  <c r="CA46" i="133"/>
  <c r="CA42" i="133"/>
  <c r="CA66" i="133"/>
  <c r="CA62" i="133"/>
  <c r="BZ64" i="133"/>
  <c r="CB58" i="133"/>
  <c r="CB50" i="133"/>
  <c r="CB42" i="133"/>
  <c r="BW68" i="133"/>
  <c r="BW58" i="133"/>
  <c r="BW54" i="133"/>
  <c r="BW50" i="133"/>
  <c r="BW46" i="133"/>
  <c r="BW42" i="133"/>
  <c r="BW70" i="133"/>
  <c r="BW64" i="133"/>
  <c r="BX66" i="133"/>
  <c r="BX62" i="133"/>
  <c r="BX60" i="133"/>
  <c r="BX56" i="133"/>
  <c r="BX52" i="133"/>
  <c r="BX48" i="133"/>
  <c r="BX44" i="133"/>
  <c r="BX40" i="133"/>
  <c r="CC68" i="133"/>
  <c r="CC60" i="133"/>
  <c r="CC58" i="133"/>
  <c r="CC56" i="133"/>
  <c r="CC54" i="133"/>
  <c r="CC52" i="133"/>
  <c r="CC50" i="133"/>
  <c r="CC48" i="133"/>
  <c r="CC46" i="133"/>
  <c r="CC44" i="133"/>
  <c r="CC42" i="133"/>
  <c r="CC40" i="133"/>
  <c r="CC66" i="133"/>
  <c r="CC64" i="133"/>
  <c r="CC62" i="133"/>
  <c r="BZ66" i="133"/>
  <c r="BZ62" i="133"/>
  <c r="CB60" i="133"/>
  <c r="CB56" i="133"/>
  <c r="CB52" i="133"/>
  <c r="CB48" i="133"/>
  <c r="CB44" i="133"/>
  <c r="CB40" i="133"/>
  <c r="BY68" i="133"/>
  <c r="BY60" i="133"/>
  <c r="BY58" i="133"/>
  <c r="BY56" i="133"/>
  <c r="BY54" i="133"/>
  <c r="BY52" i="133"/>
  <c r="BY50" i="133"/>
  <c r="BY48" i="133"/>
  <c r="BY46" i="133"/>
  <c r="BY44" i="133"/>
  <c r="BY42" i="133"/>
  <c r="BY40" i="133"/>
  <c r="BY70" i="133"/>
  <c r="BY66" i="133"/>
  <c r="BY64" i="133"/>
  <c r="BV70" i="133"/>
  <c r="BV66" i="133"/>
  <c r="BV64" i="133"/>
  <c r="BV62" i="133"/>
  <c r="BV68" i="133"/>
  <c r="BV60" i="133"/>
  <c r="BV58" i="133"/>
  <c r="BV56" i="133"/>
  <c r="BV54" i="133"/>
  <c r="BV52" i="133"/>
  <c r="BV50" i="133"/>
  <c r="BV48" i="133"/>
  <c r="BV46" i="133"/>
  <c r="BV44" i="133"/>
  <c r="BV42" i="133"/>
  <c r="CB66" i="133"/>
  <c r="CB64" i="133"/>
  <c r="CB62" i="133"/>
  <c r="CB70" i="133"/>
  <c r="BZ68" i="133"/>
  <c r="BZ60" i="133"/>
  <c r="BZ58" i="133"/>
  <c r="BZ56" i="133"/>
  <c r="BZ54" i="133"/>
  <c r="BZ52" i="133"/>
  <c r="BZ50" i="133"/>
  <c r="BZ48" i="133"/>
  <c r="BZ46" i="133"/>
  <c r="BZ44" i="133"/>
  <c r="BZ42" i="133"/>
  <c r="DC38" i="137"/>
  <c r="DC37" i="137"/>
  <c r="DC36" i="137"/>
  <c r="DC35" i="137"/>
  <c r="DC34" i="137"/>
  <c r="DC33" i="137"/>
  <c r="DC32" i="137"/>
  <c r="DB38" i="137"/>
  <c r="DB37" i="137"/>
  <c r="DB36" i="137"/>
  <c r="DB35" i="137"/>
  <c r="DB34" i="137"/>
  <c r="DB33" i="137"/>
  <c r="DB32" i="137"/>
  <c r="DB31" i="137"/>
  <c r="DC31" i="137"/>
  <c r="CW31" i="137"/>
  <c r="CW32" i="137"/>
  <c r="CW33" i="137"/>
  <c r="CW34" i="137"/>
  <c r="CW35" i="137"/>
  <c r="CW36" i="137"/>
  <c r="CW37" i="137"/>
  <c r="CW38" i="137"/>
  <c r="CV38" i="137"/>
  <c r="CV37" i="137"/>
  <c r="CV36" i="137"/>
  <c r="CV35" i="137"/>
  <c r="CV34" i="137"/>
  <c r="CV33" i="137"/>
  <c r="CV32" i="137"/>
  <c r="CV31" i="137"/>
  <c r="DC28" i="137"/>
  <c r="DC48" i="137" s="1"/>
  <c r="DB28" i="137"/>
  <c r="DB48" i="137" s="1"/>
  <c r="DC27" i="137"/>
  <c r="DB27" i="137"/>
  <c r="DC26" i="137"/>
  <c r="DB26" i="137"/>
  <c r="DB46" i="137" s="1"/>
  <c r="DC25" i="137"/>
  <c r="DB25" i="137"/>
  <c r="DC24" i="137"/>
  <c r="DC44" i="137" s="1"/>
  <c r="DB24" i="137"/>
  <c r="DB44" i="137" s="1"/>
  <c r="DC23" i="137"/>
  <c r="DB23" i="137"/>
  <c r="DC22" i="137"/>
  <c r="DB22" i="137"/>
  <c r="DB42" i="137" s="1"/>
  <c r="DC21" i="137"/>
  <c r="DB21" i="137"/>
  <c r="CW28" i="137"/>
  <c r="CV28" i="137"/>
  <c r="CW27" i="137"/>
  <c r="CW47" i="137" s="1"/>
  <c r="CV27" i="137"/>
  <c r="CW26" i="137"/>
  <c r="CV26" i="137"/>
  <c r="CW25" i="137"/>
  <c r="CW45" i="137" s="1"/>
  <c r="CV25" i="137"/>
  <c r="CV45" i="137" s="1"/>
  <c r="CW24" i="137"/>
  <c r="CV24" i="137"/>
  <c r="CW23" i="137"/>
  <c r="CW43" i="137" s="1"/>
  <c r="CV23" i="137"/>
  <c r="CW22" i="137"/>
  <c r="CV22" i="137"/>
  <c r="CW21" i="137"/>
  <c r="CW41" i="137" s="1"/>
  <c r="CV21" i="137"/>
  <c r="CV41" i="137" s="1"/>
  <c r="CP26" i="137"/>
  <c r="CQ26" i="137"/>
  <c r="CP27" i="137"/>
  <c r="CQ27" i="137"/>
  <c r="CP28" i="137"/>
  <c r="CQ28" i="137"/>
  <c r="CQ25" i="137"/>
  <c r="CP25" i="137"/>
  <c r="CP23" i="137"/>
  <c r="CQ23" i="137"/>
  <c r="CP24" i="137"/>
  <c r="CQ24" i="137"/>
  <c r="CP22" i="137"/>
  <c r="CQ22" i="137"/>
  <c r="CQ21" i="137"/>
  <c r="CP21" i="137"/>
  <c r="DC42" i="137" l="1"/>
  <c r="DC46" i="137"/>
  <c r="CV43" i="137"/>
  <c r="CZ117" i="137" s="1"/>
  <c r="CV47" i="137"/>
  <c r="CX81" i="137" s="1"/>
  <c r="CW42" i="137"/>
  <c r="DA100" i="137" s="1"/>
  <c r="CW44" i="137"/>
  <c r="CY102" i="137" s="1"/>
  <c r="CW46" i="137"/>
  <c r="CY80" i="137" s="1"/>
  <c r="CW48" i="137"/>
  <c r="CY82" i="137" s="1"/>
  <c r="DC41" i="137"/>
  <c r="DG119" i="137" s="1"/>
  <c r="DC43" i="137"/>
  <c r="DG121" i="137" s="1"/>
  <c r="DC45" i="137"/>
  <c r="DG79" i="137" s="1"/>
  <c r="DC47" i="137"/>
  <c r="DG81" i="137" s="1"/>
  <c r="CV42" i="137"/>
  <c r="CZ120" i="137" s="1"/>
  <c r="CV44" i="137"/>
  <c r="CZ114" i="137" s="1"/>
  <c r="CV46" i="137"/>
  <c r="CZ80" i="137" s="1"/>
  <c r="CV48" i="137"/>
  <c r="CX82" i="137" s="1"/>
  <c r="DB41" i="137"/>
  <c r="DF119" i="137" s="1"/>
  <c r="DB43" i="137"/>
  <c r="DD121" i="137" s="1"/>
  <c r="DB45" i="137"/>
  <c r="DD79" i="137" s="1"/>
  <c r="DB47" i="137"/>
  <c r="DD81" i="137" s="1"/>
  <c r="CV59" i="137"/>
  <c r="CZ119" i="137"/>
  <c r="CX119" i="137"/>
  <c r="CV119" i="137"/>
  <c r="CZ115" i="137"/>
  <c r="CX115" i="137"/>
  <c r="CV115" i="137"/>
  <c r="CZ111" i="137"/>
  <c r="CX111" i="137"/>
  <c r="CV111" i="137"/>
  <c r="CZ107" i="137"/>
  <c r="CX107" i="137"/>
  <c r="CV107" i="137"/>
  <c r="CZ103" i="137"/>
  <c r="CX103" i="137"/>
  <c r="CV103" i="137"/>
  <c r="CZ95" i="137"/>
  <c r="CX95" i="137"/>
  <c r="CV95" i="137"/>
  <c r="CZ91" i="137"/>
  <c r="CX91" i="137"/>
  <c r="CV91" i="137"/>
  <c r="CV99" i="137"/>
  <c r="CZ99" i="137"/>
  <c r="CX99" i="137"/>
  <c r="CZ87" i="137"/>
  <c r="CX87" i="137"/>
  <c r="CV87" i="137"/>
  <c r="CZ83" i="137"/>
  <c r="CX83" i="137"/>
  <c r="CV83" i="137"/>
  <c r="CZ63" i="137"/>
  <c r="CX63" i="137"/>
  <c r="CV63" i="137"/>
  <c r="CZ59" i="137"/>
  <c r="CX59" i="137"/>
  <c r="CX120" i="137"/>
  <c r="CX121" i="137"/>
  <c r="CV121" i="137"/>
  <c r="CV117" i="137"/>
  <c r="CZ113" i="137"/>
  <c r="CZ109" i="137"/>
  <c r="CX109" i="137"/>
  <c r="CX105" i="137"/>
  <c r="CV105" i="137"/>
  <c r="CV97" i="137"/>
  <c r="CZ93" i="137"/>
  <c r="CZ89" i="137"/>
  <c r="CZ101" i="137"/>
  <c r="CX89" i="137"/>
  <c r="CV89" i="137"/>
  <c r="CV85" i="137"/>
  <c r="CV65" i="137"/>
  <c r="CX65" i="137"/>
  <c r="CZ65" i="137"/>
  <c r="CV122" i="137"/>
  <c r="CZ79" i="137"/>
  <c r="CX79" i="137"/>
  <c r="CV79" i="137"/>
  <c r="CZ75" i="137"/>
  <c r="CX75" i="137"/>
  <c r="CV75" i="137"/>
  <c r="CZ71" i="137"/>
  <c r="CX71" i="137"/>
  <c r="CV71" i="137"/>
  <c r="CZ67" i="137"/>
  <c r="CX67" i="137"/>
  <c r="CV67" i="137"/>
  <c r="CZ76" i="137"/>
  <c r="CZ81" i="137"/>
  <c r="CX77" i="137"/>
  <c r="CV73" i="137"/>
  <c r="DF120" i="137"/>
  <c r="DD120" i="137"/>
  <c r="DB120" i="137"/>
  <c r="DF116" i="137"/>
  <c r="DD116" i="137"/>
  <c r="DB116" i="137"/>
  <c r="DF112" i="137"/>
  <c r="DD112" i="137"/>
  <c r="DB112" i="137"/>
  <c r="DF108" i="137"/>
  <c r="DD108" i="137"/>
  <c r="DB108" i="137"/>
  <c r="DF104" i="137"/>
  <c r="DD104" i="137"/>
  <c r="DB104" i="137"/>
  <c r="DF100" i="137"/>
  <c r="DD100" i="137"/>
  <c r="DB100" i="137"/>
  <c r="DF96" i="137"/>
  <c r="DD96" i="137"/>
  <c r="DB96" i="137"/>
  <c r="DF92" i="137"/>
  <c r="DD92" i="137"/>
  <c r="DB92" i="137"/>
  <c r="DF88" i="137"/>
  <c r="DD88" i="137"/>
  <c r="DB88" i="137"/>
  <c r="DF84" i="137"/>
  <c r="DD84" i="137"/>
  <c r="DB84" i="137"/>
  <c r="DF64" i="137"/>
  <c r="DD64" i="137"/>
  <c r="DB64" i="137"/>
  <c r="DF60" i="137"/>
  <c r="DD60" i="137"/>
  <c r="DB60" i="137"/>
  <c r="DF122" i="137"/>
  <c r="DD122" i="137"/>
  <c r="DB122" i="137"/>
  <c r="DF118" i="137"/>
  <c r="DD118" i="137"/>
  <c r="DB118" i="137"/>
  <c r="DF114" i="137"/>
  <c r="DD114" i="137"/>
  <c r="DB114" i="137"/>
  <c r="DF110" i="137"/>
  <c r="DD110" i="137"/>
  <c r="DB110" i="137"/>
  <c r="DF106" i="137"/>
  <c r="DD106" i="137"/>
  <c r="DB106" i="137"/>
  <c r="DF102" i="137"/>
  <c r="DD102" i="137"/>
  <c r="DB102" i="137"/>
  <c r="DF98" i="137"/>
  <c r="DD98" i="137"/>
  <c r="DB98" i="137"/>
  <c r="DF94" i="137"/>
  <c r="DD94" i="137"/>
  <c r="DB94" i="137"/>
  <c r="DF90" i="137"/>
  <c r="DD90" i="137"/>
  <c r="DB90" i="137"/>
  <c r="DF86" i="137"/>
  <c r="DD86" i="137"/>
  <c r="DB86" i="137"/>
  <c r="DF66" i="137"/>
  <c r="DD66" i="137"/>
  <c r="DB66" i="137"/>
  <c r="DF62" i="137"/>
  <c r="DD62" i="137"/>
  <c r="DB62" i="137"/>
  <c r="DF80" i="137"/>
  <c r="DD80" i="137"/>
  <c r="DB80" i="137"/>
  <c r="DF76" i="137"/>
  <c r="DD76" i="137"/>
  <c r="DB76" i="137"/>
  <c r="DF72" i="137"/>
  <c r="DD72" i="137"/>
  <c r="DB72" i="137"/>
  <c r="DF68" i="137"/>
  <c r="DD68" i="137"/>
  <c r="DB68" i="137"/>
  <c r="DF82" i="137"/>
  <c r="DD82" i="137"/>
  <c r="DB82" i="137"/>
  <c r="DF78" i="137"/>
  <c r="DD78" i="137"/>
  <c r="DB78" i="137"/>
  <c r="DF74" i="137"/>
  <c r="DD74" i="137"/>
  <c r="DB74" i="137"/>
  <c r="DF70" i="137"/>
  <c r="DD70" i="137"/>
  <c r="DB70" i="137"/>
  <c r="DA99" i="137"/>
  <c r="CY99" i="137"/>
  <c r="CW99" i="137"/>
  <c r="DA119" i="137"/>
  <c r="CY119" i="137"/>
  <c r="CW119" i="137"/>
  <c r="DA115" i="137"/>
  <c r="CY115" i="137"/>
  <c r="CW115" i="137"/>
  <c r="DA111" i="137"/>
  <c r="CY111" i="137"/>
  <c r="CW111" i="137"/>
  <c r="DA107" i="137"/>
  <c r="CY107" i="137"/>
  <c r="CW107" i="137"/>
  <c r="DA103" i="137"/>
  <c r="CY103" i="137"/>
  <c r="CW103" i="137"/>
  <c r="DA95" i="137"/>
  <c r="CY95" i="137"/>
  <c r="CW95" i="137"/>
  <c r="DA91" i="137"/>
  <c r="CY91" i="137"/>
  <c r="CW91" i="137"/>
  <c r="DA59" i="137"/>
  <c r="CW59" i="137"/>
  <c r="DA87" i="137"/>
  <c r="CY87" i="137"/>
  <c r="CW87" i="137"/>
  <c r="DA83" i="137"/>
  <c r="CY83" i="137"/>
  <c r="CW83" i="137"/>
  <c r="DA63" i="137"/>
  <c r="CY63" i="137"/>
  <c r="CW63" i="137"/>
  <c r="CY59" i="137"/>
  <c r="DA101" i="137"/>
  <c r="CY101" i="137"/>
  <c r="CW101" i="137"/>
  <c r="DA121" i="137"/>
  <c r="CY121" i="137"/>
  <c r="CW121" i="137"/>
  <c r="DA117" i="137"/>
  <c r="CY117" i="137"/>
  <c r="CW117" i="137"/>
  <c r="DA113" i="137"/>
  <c r="CY113" i="137"/>
  <c r="CW113" i="137"/>
  <c r="DA109" i="137"/>
  <c r="CY109" i="137"/>
  <c r="CW109" i="137"/>
  <c r="DA105" i="137"/>
  <c r="CY105" i="137"/>
  <c r="CW105" i="137"/>
  <c r="DA97" i="137"/>
  <c r="CY97" i="137"/>
  <c r="CW97" i="137"/>
  <c r="DA93" i="137"/>
  <c r="CY93" i="137"/>
  <c r="CW93" i="137"/>
  <c r="DA89" i="137"/>
  <c r="CY89" i="137"/>
  <c r="DA65" i="137"/>
  <c r="CY65" i="137"/>
  <c r="DA61" i="137"/>
  <c r="CW89" i="137"/>
  <c r="DA85" i="137"/>
  <c r="CY85" i="137"/>
  <c r="CW85" i="137"/>
  <c r="CW65" i="137"/>
  <c r="CY61" i="137"/>
  <c r="CW61" i="137"/>
  <c r="DA79" i="137"/>
  <c r="CY79" i="137"/>
  <c r="CW79" i="137"/>
  <c r="DA75" i="137"/>
  <c r="CY75" i="137"/>
  <c r="CW75" i="137"/>
  <c r="DA71" i="137"/>
  <c r="CY71" i="137"/>
  <c r="CW71" i="137"/>
  <c r="DA67" i="137"/>
  <c r="CY67" i="137"/>
  <c r="CW67" i="137"/>
  <c r="DA81" i="137"/>
  <c r="CY81" i="137"/>
  <c r="CW81" i="137"/>
  <c r="DA77" i="137"/>
  <c r="CY77" i="137"/>
  <c r="CW77" i="137"/>
  <c r="DA73" i="137"/>
  <c r="CY73" i="137"/>
  <c r="CW73" i="137"/>
  <c r="DA69" i="137"/>
  <c r="CY69" i="137"/>
  <c r="CW69" i="137"/>
  <c r="DG120" i="137"/>
  <c r="DE120" i="137"/>
  <c r="DC120" i="137"/>
  <c r="DG116" i="137"/>
  <c r="DE116" i="137"/>
  <c r="DC116" i="137"/>
  <c r="DG112" i="137"/>
  <c r="DE112" i="137"/>
  <c r="DC112" i="137"/>
  <c r="DG108" i="137"/>
  <c r="DE108" i="137"/>
  <c r="DC108" i="137"/>
  <c r="DG104" i="137"/>
  <c r="DE104" i="137"/>
  <c r="DC104" i="137"/>
  <c r="DG100" i="137"/>
  <c r="DE100" i="137"/>
  <c r="DC100" i="137"/>
  <c r="DG96" i="137"/>
  <c r="DE96" i="137"/>
  <c r="DC96" i="137"/>
  <c r="DG92" i="137"/>
  <c r="DE92" i="137"/>
  <c r="DC92" i="137"/>
  <c r="DG88" i="137"/>
  <c r="DE88" i="137"/>
  <c r="DC88" i="137"/>
  <c r="DG84" i="137"/>
  <c r="DE84" i="137"/>
  <c r="DC84" i="137"/>
  <c r="DG64" i="137"/>
  <c r="DE64" i="137"/>
  <c r="DC64" i="137"/>
  <c r="DG60" i="137"/>
  <c r="DE60" i="137"/>
  <c r="DC60" i="137"/>
  <c r="DG122" i="137"/>
  <c r="DE122" i="137"/>
  <c r="DC122" i="137"/>
  <c r="DG118" i="137"/>
  <c r="DE118" i="137"/>
  <c r="DC118" i="137"/>
  <c r="DG114" i="137"/>
  <c r="DE114" i="137"/>
  <c r="DC114" i="137"/>
  <c r="DG110" i="137"/>
  <c r="DE110" i="137"/>
  <c r="DC110" i="137"/>
  <c r="DG106" i="137"/>
  <c r="DE106" i="137"/>
  <c r="DC106" i="137"/>
  <c r="DG102" i="137"/>
  <c r="DE102" i="137"/>
  <c r="DC102" i="137"/>
  <c r="DG98" i="137"/>
  <c r="DE98" i="137"/>
  <c r="DC98" i="137"/>
  <c r="DG94" i="137"/>
  <c r="DE94" i="137"/>
  <c r="DC94" i="137"/>
  <c r="DG90" i="137"/>
  <c r="DE90" i="137"/>
  <c r="DC90" i="137"/>
  <c r="DG86" i="137"/>
  <c r="DE86" i="137"/>
  <c r="DC86" i="137"/>
  <c r="DG66" i="137"/>
  <c r="DE66" i="137"/>
  <c r="DC66" i="137"/>
  <c r="DG62" i="137"/>
  <c r="DE62" i="137"/>
  <c r="DC62" i="137"/>
  <c r="DG80" i="137"/>
  <c r="DE80" i="137"/>
  <c r="DC80" i="137"/>
  <c r="DG76" i="137"/>
  <c r="DE76" i="137"/>
  <c r="DC76" i="137"/>
  <c r="DG72" i="137"/>
  <c r="DE72" i="137"/>
  <c r="DC72" i="137"/>
  <c r="DG68" i="137"/>
  <c r="DE68" i="137"/>
  <c r="DC68" i="137"/>
  <c r="DG82" i="137"/>
  <c r="DE82" i="137"/>
  <c r="DC82" i="137"/>
  <c r="DG78" i="137"/>
  <c r="DE78" i="137"/>
  <c r="DC78" i="137"/>
  <c r="DG74" i="137"/>
  <c r="DE74" i="137"/>
  <c r="DC74" i="137"/>
  <c r="DG70" i="137"/>
  <c r="DE70" i="137"/>
  <c r="DC70" i="137"/>
  <c r="BL24" i="135"/>
  <c r="BL25" i="135"/>
  <c r="BL26" i="135"/>
  <c r="BL27" i="135"/>
  <c r="CM28" i="135"/>
  <c r="CM30" i="135"/>
  <c r="CM32" i="135"/>
  <c r="CM33" i="135"/>
  <c r="CM34" i="135"/>
  <c r="CM35" i="135"/>
  <c r="CM36" i="135"/>
  <c r="CM37" i="135"/>
  <c r="CM38" i="135"/>
  <c r="CM39" i="135"/>
  <c r="CM40" i="135"/>
  <c r="CM41" i="135"/>
  <c r="CM42" i="135"/>
  <c r="CM43" i="135"/>
  <c r="BL48" i="135"/>
  <c r="BL49" i="135"/>
  <c r="BL50" i="135"/>
  <c r="BL51" i="135"/>
  <c r="BL52" i="135"/>
  <c r="BL53" i="135"/>
  <c r="BL54" i="135"/>
  <c r="BL55" i="135"/>
  <c r="BL56" i="135"/>
  <c r="BL57" i="135"/>
  <c r="BL58" i="135"/>
  <c r="BL59" i="135"/>
  <c r="BL60" i="135"/>
  <c r="BL61" i="135"/>
  <c r="BL62" i="135"/>
  <c r="BL63" i="135"/>
  <c r="BL64" i="135"/>
  <c r="BL65" i="135"/>
  <c r="BL66" i="135"/>
  <c r="BL67" i="135"/>
  <c r="BL68" i="135"/>
  <c r="BL69" i="135"/>
  <c r="BL70" i="135"/>
  <c r="BL71" i="135"/>
  <c r="BL72" i="135"/>
  <c r="BL73" i="135"/>
  <c r="BL74" i="135"/>
  <c r="BL75" i="135"/>
  <c r="BL76" i="135"/>
  <c r="BL77" i="135"/>
  <c r="BL78" i="135"/>
  <c r="BL79" i="135"/>
  <c r="BL80" i="135"/>
  <c r="BL81" i="135"/>
  <c r="BL82" i="135"/>
  <c r="BL83" i="135"/>
  <c r="BK73" i="135"/>
  <c r="BK74" i="135"/>
  <c r="BK75" i="135"/>
  <c r="BK76" i="135"/>
  <c r="BK77" i="135"/>
  <c r="BK78" i="135"/>
  <c r="BK79" i="135"/>
  <c r="BK65" i="135"/>
  <c r="BK66" i="135"/>
  <c r="BK67" i="135"/>
  <c r="BK49" i="135"/>
  <c r="BK50" i="135"/>
  <c r="BK51" i="135"/>
  <c r="BK52" i="135"/>
  <c r="BK53" i="135"/>
  <c r="BK54" i="135"/>
  <c r="BK55" i="135"/>
  <c r="BK56" i="135"/>
  <c r="BK57" i="135"/>
  <c r="BK58" i="135"/>
  <c r="BK59" i="135"/>
  <c r="CV69" i="137" l="1"/>
  <c r="CZ77" i="137"/>
  <c r="CX69" i="137"/>
  <c r="CZ73" i="137"/>
  <c r="CV81" i="137"/>
  <c r="CV61" i="137"/>
  <c r="CX85" i="137"/>
  <c r="CV101" i="137"/>
  <c r="CV93" i="137"/>
  <c r="CX97" i="137"/>
  <c r="CZ105" i="137"/>
  <c r="CV113" i="137"/>
  <c r="CX117" i="137"/>
  <c r="CZ121" i="137"/>
  <c r="CX73" i="137"/>
  <c r="CZ69" i="137"/>
  <c r="CV77" i="137"/>
  <c r="CX61" i="137"/>
  <c r="CZ61" i="137"/>
  <c r="CZ85" i="137"/>
  <c r="CX101" i="137"/>
  <c r="CX93" i="137"/>
  <c r="CZ97" i="137"/>
  <c r="CV109" i="137"/>
  <c r="CX113" i="137"/>
  <c r="DE119" i="137"/>
  <c r="DE59" i="137"/>
  <c r="DA116" i="137"/>
  <c r="DC93" i="137"/>
  <c r="DC99" i="137"/>
  <c r="CY92" i="137"/>
  <c r="DF91" i="137"/>
  <c r="DE113" i="137"/>
  <c r="CW110" i="137"/>
  <c r="DC75" i="137"/>
  <c r="DE87" i="137"/>
  <c r="DG107" i="137"/>
  <c r="DA72" i="137"/>
  <c r="CW84" i="137"/>
  <c r="CW108" i="137"/>
  <c r="DF71" i="137"/>
  <c r="DB115" i="137"/>
  <c r="DG67" i="137"/>
  <c r="DE79" i="137"/>
  <c r="DC83" i="137"/>
  <c r="DG91" i="137"/>
  <c r="DE103" i="137"/>
  <c r="DC115" i="137"/>
  <c r="CY68" i="137"/>
  <c r="CW80" i="137"/>
  <c r="DA60" i="137"/>
  <c r="CY88" i="137"/>
  <c r="DA96" i="137"/>
  <c r="CY112" i="137"/>
  <c r="CW100" i="137"/>
  <c r="DB83" i="137"/>
  <c r="DD103" i="137"/>
  <c r="CV68" i="137"/>
  <c r="CY78" i="137"/>
  <c r="CY62" i="137"/>
  <c r="DD109" i="137"/>
  <c r="DC77" i="137"/>
  <c r="DE65" i="137"/>
  <c r="DG101" i="137"/>
  <c r="CY94" i="137"/>
  <c r="DA118" i="137"/>
  <c r="CZ62" i="137"/>
  <c r="DG69" i="137"/>
  <c r="DE81" i="137"/>
  <c r="DC61" i="137"/>
  <c r="DG85" i="137"/>
  <c r="DE97" i="137"/>
  <c r="DC109" i="137"/>
  <c r="DG117" i="137"/>
  <c r="CW74" i="137"/>
  <c r="DA82" i="137"/>
  <c r="CW86" i="137"/>
  <c r="CW90" i="137"/>
  <c r="DA98" i="137"/>
  <c r="CY114" i="137"/>
  <c r="CW102" i="137"/>
  <c r="DD77" i="137"/>
  <c r="DB89" i="137"/>
  <c r="CX70" i="137"/>
  <c r="CZ94" i="137"/>
  <c r="DC69" i="137"/>
  <c r="DE73" i="137"/>
  <c r="DG77" i="137"/>
  <c r="DG61" i="137"/>
  <c r="DC85" i="137"/>
  <c r="DE89" i="137"/>
  <c r="DG93" i="137"/>
  <c r="DC101" i="137"/>
  <c r="DE105" i="137"/>
  <c r="DG109" i="137"/>
  <c r="DC117" i="137"/>
  <c r="DE121" i="137"/>
  <c r="CY70" i="137"/>
  <c r="DA74" i="137"/>
  <c r="CW82" i="137"/>
  <c r="DA86" i="137"/>
  <c r="CY66" i="137"/>
  <c r="DA90" i="137"/>
  <c r="CW98" i="137"/>
  <c r="CY106" i="137"/>
  <c r="DA110" i="137"/>
  <c r="CW118" i="137"/>
  <c r="CY122" i="137"/>
  <c r="DA102" i="137"/>
  <c r="DB73" i="137"/>
  <c r="DF81" i="137"/>
  <c r="DD61" i="137"/>
  <c r="DF97" i="137"/>
  <c r="DB121" i="137"/>
  <c r="CV82" i="137"/>
  <c r="CV102" i="137"/>
  <c r="CX110" i="137"/>
  <c r="CX60" i="137"/>
  <c r="CV96" i="137"/>
  <c r="DC67" i="137"/>
  <c r="DE71" i="137"/>
  <c r="DG75" i="137"/>
  <c r="DC50" i="137"/>
  <c r="DE63" i="137"/>
  <c r="DG83" i="137"/>
  <c r="DC91" i="137"/>
  <c r="DE95" i="137"/>
  <c r="DG99" i="137"/>
  <c r="DC107" i="137"/>
  <c r="DE111" i="137"/>
  <c r="DG115" i="137"/>
  <c r="DC59" i="137"/>
  <c r="CW72" i="137"/>
  <c r="CY76" i="137"/>
  <c r="DA80" i="137"/>
  <c r="CY64" i="137"/>
  <c r="DA84" i="137"/>
  <c r="CY60" i="137"/>
  <c r="CW96" i="137"/>
  <c r="CY104" i="137"/>
  <c r="DA108" i="137"/>
  <c r="CW116" i="137"/>
  <c r="CY120" i="137"/>
  <c r="DD67" i="137"/>
  <c r="DB79" i="137"/>
  <c r="DB59" i="137"/>
  <c r="DD87" i="137"/>
  <c r="DB99" i="137"/>
  <c r="DF107" i="137"/>
  <c r="DD119" i="137"/>
  <c r="CX72" i="137"/>
  <c r="CX88" i="137"/>
  <c r="CZ108" i="137"/>
  <c r="DE69" i="137"/>
  <c r="DC73" i="137"/>
  <c r="DG73" i="137"/>
  <c r="DE77" i="137"/>
  <c r="DC81" i="137"/>
  <c r="DE61" i="137"/>
  <c r="DC65" i="137"/>
  <c r="DG65" i="137"/>
  <c r="DE85" i="137"/>
  <c r="DC89" i="137"/>
  <c r="DG89" i="137"/>
  <c r="DE93" i="137"/>
  <c r="DC97" i="137"/>
  <c r="DG97" i="137"/>
  <c r="DE101" i="137"/>
  <c r="DC105" i="137"/>
  <c r="DG105" i="137"/>
  <c r="DE109" i="137"/>
  <c r="DC113" i="137"/>
  <c r="DG113" i="137"/>
  <c r="DE117" i="137"/>
  <c r="DC121" i="137"/>
  <c r="CW70" i="137"/>
  <c r="DA70" i="137"/>
  <c r="CY74" i="137"/>
  <c r="CW78" i="137"/>
  <c r="DA78" i="137"/>
  <c r="DA62" i="137"/>
  <c r="CY86" i="137"/>
  <c r="CW62" i="137"/>
  <c r="CW66" i="137"/>
  <c r="DA66" i="137"/>
  <c r="CY90" i="137"/>
  <c r="CW94" i="137"/>
  <c r="DA94" i="137"/>
  <c r="CY98" i="137"/>
  <c r="CW106" i="137"/>
  <c r="DA106" i="137"/>
  <c r="CY110" i="137"/>
  <c r="CW114" i="137"/>
  <c r="DA114" i="137"/>
  <c r="CY118" i="137"/>
  <c r="CW122" i="137"/>
  <c r="DA122" i="137"/>
  <c r="DD69" i="137"/>
  <c r="DF73" i="137"/>
  <c r="DB81" i="137"/>
  <c r="DF65" i="137"/>
  <c r="DD93" i="137"/>
  <c r="DB105" i="137"/>
  <c r="DF113" i="137"/>
  <c r="CZ74" i="137"/>
  <c r="CX62" i="137"/>
  <c r="CX90" i="137"/>
  <c r="CV106" i="137"/>
  <c r="CV84" i="137"/>
  <c r="CZ100" i="137"/>
  <c r="CX104" i="137"/>
  <c r="CV116" i="137"/>
  <c r="CW50" i="137"/>
  <c r="DE67" i="137"/>
  <c r="DC71" i="137"/>
  <c r="DG71" i="137"/>
  <c r="DE75" i="137"/>
  <c r="DC79" i="137"/>
  <c r="DG59" i="137"/>
  <c r="DC63" i="137"/>
  <c r="DG63" i="137"/>
  <c r="DE83" i="137"/>
  <c r="DC87" i="137"/>
  <c r="DG87" i="137"/>
  <c r="DE91" i="137"/>
  <c r="DC95" i="137"/>
  <c r="DG95" i="137"/>
  <c r="DE99" i="137"/>
  <c r="DC103" i="137"/>
  <c r="DG103" i="137"/>
  <c r="DE107" i="137"/>
  <c r="DC111" i="137"/>
  <c r="DG111" i="137"/>
  <c r="DE115" i="137"/>
  <c r="DC119" i="137"/>
  <c r="CW68" i="137"/>
  <c r="DA68" i="137"/>
  <c r="CY72" i="137"/>
  <c r="CW76" i="137"/>
  <c r="DA76" i="137"/>
  <c r="CW60" i="137"/>
  <c r="CW64" i="137"/>
  <c r="DA64" i="137"/>
  <c r="CY84" i="137"/>
  <c r="CW88" i="137"/>
  <c r="DA88" i="137"/>
  <c r="CW92" i="137"/>
  <c r="DA92" i="137"/>
  <c r="CY96" i="137"/>
  <c r="CW104" i="137"/>
  <c r="DA104" i="137"/>
  <c r="CY108" i="137"/>
  <c r="CW112" i="137"/>
  <c r="DA112" i="137"/>
  <c r="CY116" i="137"/>
  <c r="CW120" i="137"/>
  <c r="DA120" i="137"/>
  <c r="CY100" i="137"/>
  <c r="DB71" i="137"/>
  <c r="DD75" i="137"/>
  <c r="DF79" i="137"/>
  <c r="DD59" i="137"/>
  <c r="DD63" i="137"/>
  <c r="DF83" i="137"/>
  <c r="DB91" i="137"/>
  <c r="DD95" i="137"/>
  <c r="DF99" i="137"/>
  <c r="DB107" i="137"/>
  <c r="DD111" i="137"/>
  <c r="DF115" i="137"/>
  <c r="CZ68" i="137"/>
  <c r="CV76" i="137"/>
  <c r="CX80" i="137"/>
  <c r="CV60" i="137"/>
  <c r="CX64" i="137"/>
  <c r="CZ84" i="137"/>
  <c r="CV100" i="137"/>
  <c r="CX92" i="137"/>
  <c r="CZ96" i="137"/>
  <c r="CV108" i="137"/>
  <c r="CX112" i="137"/>
  <c r="CZ116" i="137"/>
  <c r="CV50" i="137"/>
  <c r="DB65" i="137"/>
  <c r="DD85" i="137"/>
  <c r="DF89" i="137"/>
  <c r="DB97" i="137"/>
  <c r="DD101" i="137"/>
  <c r="DF105" i="137"/>
  <c r="DB113" i="137"/>
  <c r="DD117" i="137"/>
  <c r="DF121" i="137"/>
  <c r="CV74" i="137"/>
  <c r="CX78" i="137"/>
  <c r="CZ82" i="137"/>
  <c r="CX66" i="137"/>
  <c r="CX86" i="137"/>
  <c r="CZ102" i="137"/>
  <c r="CV94" i="137"/>
  <c r="CX98" i="137"/>
  <c r="CZ106" i="137"/>
  <c r="CV114" i="137"/>
  <c r="CX118" i="137"/>
  <c r="CZ122" i="137"/>
  <c r="DB69" i="137"/>
  <c r="DF69" i="137"/>
  <c r="DD73" i="137"/>
  <c r="DB77" i="137"/>
  <c r="DF77" i="137"/>
  <c r="DB61" i="137"/>
  <c r="DF61" i="137"/>
  <c r="DD65" i="137"/>
  <c r="DB85" i="137"/>
  <c r="DF85" i="137"/>
  <c r="DD89" i="137"/>
  <c r="DB93" i="137"/>
  <c r="DF93" i="137"/>
  <c r="DD97" i="137"/>
  <c r="DB101" i="137"/>
  <c r="DF101" i="137"/>
  <c r="DD105" i="137"/>
  <c r="DB109" i="137"/>
  <c r="DF109" i="137"/>
  <c r="DD113" i="137"/>
  <c r="DB117" i="137"/>
  <c r="DF117" i="137"/>
  <c r="CV70" i="137"/>
  <c r="CZ70" i="137"/>
  <c r="CX74" i="137"/>
  <c r="CV78" i="137"/>
  <c r="CZ78" i="137"/>
  <c r="CV62" i="137"/>
  <c r="CV66" i="137"/>
  <c r="CZ66" i="137"/>
  <c r="CV86" i="137"/>
  <c r="CZ86" i="137"/>
  <c r="CX102" i="137"/>
  <c r="CV90" i="137"/>
  <c r="CZ90" i="137"/>
  <c r="CX94" i="137"/>
  <c r="CV98" i="137"/>
  <c r="CZ98" i="137"/>
  <c r="CX106" i="137"/>
  <c r="CV110" i="137"/>
  <c r="CZ110" i="137"/>
  <c r="CX114" i="137"/>
  <c r="CV118" i="137"/>
  <c r="CZ118" i="137"/>
  <c r="CX122" i="137"/>
  <c r="DB67" i="137"/>
  <c r="DF67" i="137"/>
  <c r="DD71" i="137"/>
  <c r="DB75" i="137"/>
  <c r="DF75" i="137"/>
  <c r="DB50" i="137"/>
  <c r="DB52" i="137" s="1"/>
  <c r="DF59" i="137"/>
  <c r="DB63" i="137"/>
  <c r="DF63" i="137"/>
  <c r="DD83" i="137"/>
  <c r="DB87" i="137"/>
  <c r="DF87" i="137"/>
  <c r="DD91" i="137"/>
  <c r="DB95" i="137"/>
  <c r="DF95" i="137"/>
  <c r="DD99" i="137"/>
  <c r="DB103" i="137"/>
  <c r="DF103" i="137"/>
  <c r="DD107" i="137"/>
  <c r="DB111" i="137"/>
  <c r="DF111" i="137"/>
  <c r="DD115" i="137"/>
  <c r="DB119" i="137"/>
  <c r="CX68" i="137"/>
  <c r="CV72" i="137"/>
  <c r="CZ72" i="137"/>
  <c r="CX76" i="137"/>
  <c r="CV80" i="137"/>
  <c r="CZ60" i="137"/>
  <c r="CV64" i="137"/>
  <c r="CZ64" i="137"/>
  <c r="CX84" i="137"/>
  <c r="CV88" i="137"/>
  <c r="CZ88" i="137"/>
  <c r="CX100" i="137"/>
  <c r="CV92" i="137"/>
  <c r="CZ92" i="137"/>
  <c r="CX96" i="137"/>
  <c r="CV104" i="137"/>
  <c r="CZ104" i="137"/>
  <c r="CX108" i="137"/>
  <c r="CV112" i="137"/>
  <c r="CZ112" i="137"/>
  <c r="CX116" i="137"/>
  <c r="CV120" i="137"/>
  <c r="BL20" i="135"/>
  <c r="FZ22" i="135"/>
  <c r="BL46" i="135"/>
  <c r="FZ20" i="135"/>
  <c r="BL44" i="135"/>
  <c r="BL22" i="135"/>
  <c r="FZ23" i="135"/>
  <c r="BL47" i="135"/>
  <c r="FZ21" i="135"/>
  <c r="BL45" i="135"/>
  <c r="CM31" i="135"/>
  <c r="CM29" i="135"/>
  <c r="BL23" i="135"/>
  <c r="BL21" i="135"/>
  <c r="CV52" i="137" l="1"/>
  <c r="CM93" i="135"/>
  <c r="BL85" i="135"/>
  <c r="FZ25" i="135"/>
  <c r="AK84" i="137"/>
  <c r="EM23" i="137"/>
  <c r="EL23" i="137"/>
  <c r="EK23" i="137"/>
  <c r="EJ23" i="137"/>
  <c r="EM22" i="137"/>
  <c r="EJ22" i="137"/>
  <c r="EM21" i="137"/>
  <c r="EL21" i="137"/>
  <c r="EK21" i="137"/>
  <c r="EJ21" i="137"/>
  <c r="EM20" i="137"/>
  <c r="EJ20" i="137"/>
  <c r="L83" i="135"/>
  <c r="K20" i="135"/>
  <c r="K21" i="135"/>
  <c r="L21" i="135"/>
  <c r="K22" i="135"/>
  <c r="L22" i="135"/>
  <c r="K23" i="135"/>
  <c r="L23" i="135"/>
  <c r="K24" i="135"/>
  <c r="L24" i="135"/>
  <c r="K25" i="135"/>
  <c r="L25" i="135"/>
  <c r="K26" i="135"/>
  <c r="L26" i="135"/>
  <c r="K27" i="135"/>
  <c r="L27" i="135"/>
  <c r="K28" i="135"/>
  <c r="L28" i="135"/>
  <c r="K29" i="135"/>
  <c r="L29" i="135"/>
  <c r="K30" i="135"/>
  <c r="L30" i="135"/>
  <c r="K31" i="135"/>
  <c r="L31" i="135"/>
  <c r="K32" i="135"/>
  <c r="L32" i="135"/>
  <c r="K33" i="135"/>
  <c r="L33" i="135"/>
  <c r="K34" i="135"/>
  <c r="L34" i="135"/>
  <c r="K35" i="135"/>
  <c r="L35" i="135"/>
  <c r="K36" i="135"/>
  <c r="L36" i="135"/>
  <c r="K37" i="135"/>
  <c r="L37" i="135"/>
  <c r="K38" i="135"/>
  <c r="L38" i="135"/>
  <c r="K39" i="135"/>
  <c r="L39" i="135"/>
  <c r="K40" i="135"/>
  <c r="L40" i="135"/>
  <c r="K41" i="135"/>
  <c r="L41" i="135"/>
  <c r="K42" i="135"/>
  <c r="L42" i="135"/>
  <c r="K43" i="135"/>
  <c r="L43" i="135"/>
  <c r="K44" i="135"/>
  <c r="L44" i="135"/>
  <c r="K45" i="135"/>
  <c r="L45" i="135"/>
  <c r="K46" i="135"/>
  <c r="L46" i="135"/>
  <c r="K47" i="135"/>
  <c r="L47" i="135"/>
  <c r="K48" i="135"/>
  <c r="L48" i="135"/>
  <c r="K49" i="135"/>
  <c r="L49" i="135"/>
  <c r="K50" i="135"/>
  <c r="L50" i="135"/>
  <c r="K51" i="135"/>
  <c r="L51" i="135"/>
  <c r="K52" i="135"/>
  <c r="L52" i="135"/>
  <c r="K53" i="135"/>
  <c r="L53" i="135"/>
  <c r="K54" i="135"/>
  <c r="L54" i="135"/>
  <c r="K55" i="135"/>
  <c r="L55" i="135"/>
  <c r="K56" i="135"/>
  <c r="L56" i="135"/>
  <c r="K57" i="135"/>
  <c r="L57" i="135"/>
  <c r="K58" i="135"/>
  <c r="L58" i="135"/>
  <c r="K59" i="135"/>
  <c r="L59" i="135"/>
  <c r="K60" i="135"/>
  <c r="L60" i="135"/>
  <c r="K61" i="135"/>
  <c r="L61" i="135"/>
  <c r="K62" i="135"/>
  <c r="L62" i="135"/>
  <c r="K63" i="135"/>
  <c r="L63" i="135"/>
  <c r="K64" i="135"/>
  <c r="L64" i="135"/>
  <c r="K65" i="135"/>
  <c r="L65" i="135"/>
  <c r="K66" i="135"/>
  <c r="L66" i="135"/>
  <c r="K67" i="135"/>
  <c r="L67" i="135"/>
  <c r="K68" i="135"/>
  <c r="L68" i="135"/>
  <c r="K69" i="135"/>
  <c r="L69" i="135"/>
  <c r="K70" i="135"/>
  <c r="L70" i="135"/>
  <c r="K71" i="135"/>
  <c r="L71" i="135"/>
  <c r="K72" i="135"/>
  <c r="L72" i="135"/>
  <c r="K73" i="135"/>
  <c r="L73" i="135"/>
  <c r="K74" i="135"/>
  <c r="L74" i="135"/>
  <c r="K75" i="135"/>
  <c r="L75" i="135"/>
  <c r="K76" i="135"/>
  <c r="L76" i="135"/>
  <c r="K77" i="135"/>
  <c r="L77" i="135"/>
  <c r="K78" i="135"/>
  <c r="L78" i="135"/>
  <c r="K79" i="135"/>
  <c r="L79" i="135"/>
  <c r="K80" i="135"/>
  <c r="L80" i="135"/>
  <c r="K81" i="135"/>
  <c r="L81" i="135"/>
  <c r="K82" i="135"/>
  <c r="L82" i="135"/>
  <c r="K83" i="135"/>
  <c r="CV51" i="133"/>
  <c r="CL20" i="133"/>
  <c r="CM20" i="133"/>
  <c r="CN20" i="133"/>
  <c r="CO20" i="133"/>
  <c r="CL21" i="133"/>
  <c r="CM21" i="133"/>
  <c r="CN21" i="133"/>
  <c r="CO21" i="133"/>
  <c r="CL22" i="133"/>
  <c r="CM22" i="133"/>
  <c r="CN22" i="133"/>
  <c r="CO22" i="133"/>
  <c r="CL23" i="133"/>
  <c r="CM23" i="133"/>
  <c r="CN23" i="133"/>
  <c r="CO23" i="133"/>
  <c r="CL24" i="133"/>
  <c r="CM24" i="133"/>
  <c r="CN24" i="133"/>
  <c r="CO24" i="133"/>
  <c r="CL25" i="133"/>
  <c r="CM25" i="133"/>
  <c r="CN25" i="133"/>
  <c r="CO25" i="133"/>
  <c r="CL26" i="133"/>
  <c r="CM26" i="133"/>
  <c r="CN26" i="133"/>
  <c r="CO26" i="133"/>
  <c r="CL27" i="133"/>
  <c r="CM27" i="133"/>
  <c r="CN27" i="133"/>
  <c r="CO27" i="133"/>
  <c r="CL28" i="133"/>
  <c r="CM28" i="133"/>
  <c r="CN28" i="133"/>
  <c r="CO28" i="133"/>
  <c r="CL29" i="133"/>
  <c r="CM29" i="133"/>
  <c r="CN29" i="133"/>
  <c r="CO29" i="133"/>
  <c r="CL30" i="133"/>
  <c r="CM30" i="133"/>
  <c r="CN30" i="133"/>
  <c r="CO30" i="133"/>
  <c r="CL31" i="133"/>
  <c r="CM31" i="133"/>
  <c r="CN31" i="133"/>
  <c r="CO31" i="133"/>
  <c r="CL32" i="133"/>
  <c r="CM32" i="133"/>
  <c r="CN32" i="133"/>
  <c r="CO32" i="133"/>
  <c r="CL33" i="133"/>
  <c r="CM33" i="133"/>
  <c r="CN33" i="133"/>
  <c r="CO33" i="133"/>
  <c r="CL34" i="133"/>
  <c r="CM34" i="133"/>
  <c r="CN34" i="133"/>
  <c r="CO34" i="133"/>
  <c r="CL35" i="133"/>
  <c r="CM35" i="133"/>
  <c r="CN35" i="133"/>
  <c r="CO35" i="133"/>
  <c r="CL36" i="133"/>
  <c r="CM36" i="133"/>
  <c r="CN36" i="133"/>
  <c r="CO36" i="133"/>
  <c r="CL37" i="133"/>
  <c r="CM37" i="133"/>
  <c r="CN37" i="133"/>
  <c r="CO37" i="133"/>
  <c r="CL38" i="133"/>
  <c r="CM38" i="133"/>
  <c r="CN38" i="133"/>
  <c r="CO38" i="133"/>
  <c r="CL39" i="133"/>
  <c r="CM39" i="133"/>
  <c r="CN39" i="133"/>
  <c r="CO39" i="133"/>
  <c r="CL40" i="133"/>
  <c r="CM40" i="133"/>
  <c r="CN40" i="133"/>
  <c r="CO40" i="133"/>
  <c r="CL41" i="133"/>
  <c r="CM41" i="133"/>
  <c r="CN41" i="133"/>
  <c r="CO41" i="133"/>
  <c r="CL42" i="133"/>
  <c r="CM42" i="133"/>
  <c r="CN42" i="133"/>
  <c r="CO42" i="133"/>
  <c r="CL43" i="133"/>
  <c r="CM43" i="133"/>
  <c r="CN43" i="133"/>
  <c r="CO43" i="133"/>
  <c r="CL44" i="133"/>
  <c r="CM44" i="133"/>
  <c r="CN44" i="133"/>
  <c r="CO44" i="133"/>
  <c r="CL45" i="133"/>
  <c r="CM45" i="133"/>
  <c r="CN45" i="133"/>
  <c r="CO45" i="133"/>
  <c r="CL46" i="133"/>
  <c r="CM46" i="133"/>
  <c r="CN46" i="133"/>
  <c r="CO46" i="133"/>
  <c r="CL47" i="133"/>
  <c r="CM47" i="133"/>
  <c r="CN47" i="133"/>
  <c r="CO47" i="133"/>
  <c r="CL48" i="133"/>
  <c r="CM48" i="133"/>
  <c r="CN48" i="133"/>
  <c r="CO48" i="133"/>
  <c r="CL49" i="133"/>
  <c r="CM49" i="133"/>
  <c r="CN49" i="133"/>
  <c r="CO49" i="133"/>
  <c r="CL50" i="133"/>
  <c r="CM50" i="133"/>
  <c r="CN50" i="133"/>
  <c r="CO50" i="133"/>
  <c r="CL51" i="133"/>
  <c r="CM51" i="133"/>
  <c r="CN51" i="133"/>
  <c r="CO51" i="133"/>
  <c r="AV24" i="133"/>
  <c r="G51" i="133"/>
  <c r="L85" i="135" l="1"/>
  <c r="K85" i="135"/>
  <c r="CN53" i="133"/>
  <c r="CL53" i="133"/>
  <c r="CO53" i="133"/>
  <c r="CM53" i="133"/>
  <c r="EO25" i="137"/>
  <c r="EN25" i="137"/>
  <c r="EF83" i="137"/>
  <c r="EE20" i="137"/>
  <c r="EF20" i="137"/>
  <c r="EE21" i="137"/>
  <c r="EF21" i="137"/>
  <c r="EE22" i="137"/>
  <c r="EF22" i="137"/>
  <c r="EE23" i="137"/>
  <c r="EF23" i="137"/>
  <c r="EE24" i="137"/>
  <c r="EF24" i="137"/>
  <c r="EE25" i="137"/>
  <c r="EF25" i="137"/>
  <c r="EE26" i="137"/>
  <c r="EF26" i="137"/>
  <c r="EE27" i="137"/>
  <c r="EF27" i="137"/>
  <c r="EE28" i="137"/>
  <c r="EF28" i="137"/>
  <c r="EE29" i="137"/>
  <c r="EF29" i="137"/>
  <c r="EE30" i="137"/>
  <c r="EF30" i="137"/>
  <c r="EE31" i="137"/>
  <c r="EF31" i="137"/>
  <c r="EE32" i="137"/>
  <c r="EF32" i="137"/>
  <c r="EE33" i="137"/>
  <c r="EF33" i="137"/>
  <c r="EE34" i="137"/>
  <c r="EF34" i="137"/>
  <c r="EE35" i="137"/>
  <c r="EF35" i="137"/>
  <c r="EE36" i="137"/>
  <c r="EF36" i="137"/>
  <c r="EE37" i="137"/>
  <c r="EF37" i="137"/>
  <c r="EE38" i="137"/>
  <c r="EF38" i="137"/>
  <c r="EE39" i="137"/>
  <c r="EF39" i="137"/>
  <c r="EE40" i="137"/>
  <c r="EF40" i="137"/>
  <c r="EE41" i="137"/>
  <c r="EF41" i="137"/>
  <c r="EE42" i="137"/>
  <c r="EF42" i="137"/>
  <c r="EE43" i="137"/>
  <c r="EF43" i="137"/>
  <c r="EE44" i="137"/>
  <c r="EF44" i="137"/>
  <c r="EE45" i="137"/>
  <c r="EF45" i="137"/>
  <c r="EE46" i="137"/>
  <c r="EF46" i="137"/>
  <c r="EE47" i="137"/>
  <c r="EF47" i="137"/>
  <c r="EE48" i="137"/>
  <c r="EF48" i="137"/>
  <c r="EE49" i="137"/>
  <c r="EF49" i="137"/>
  <c r="EE50" i="137"/>
  <c r="EF50" i="137"/>
  <c r="EE51" i="137"/>
  <c r="EF51" i="137"/>
  <c r="EE52" i="137"/>
  <c r="EF52" i="137"/>
  <c r="EE53" i="137"/>
  <c r="EF53" i="137"/>
  <c r="EE54" i="137"/>
  <c r="EF54" i="137"/>
  <c r="EE55" i="137"/>
  <c r="EF55" i="137"/>
  <c r="EE56" i="137"/>
  <c r="EF56" i="137"/>
  <c r="EE57" i="137"/>
  <c r="EF57" i="137"/>
  <c r="EE58" i="137"/>
  <c r="EF58" i="137"/>
  <c r="EE59" i="137"/>
  <c r="EF59" i="137"/>
  <c r="EE60" i="137"/>
  <c r="EF60" i="137"/>
  <c r="EE61" i="137"/>
  <c r="EF61" i="137"/>
  <c r="EE62" i="137"/>
  <c r="EF62" i="137"/>
  <c r="EE63" i="137"/>
  <c r="EF63" i="137"/>
  <c r="EE64" i="137"/>
  <c r="EF64" i="137"/>
  <c r="EE65" i="137"/>
  <c r="EF65" i="137"/>
  <c r="EE66" i="137"/>
  <c r="EF66" i="137"/>
  <c r="EE67" i="137"/>
  <c r="EF67" i="137"/>
  <c r="EE68" i="137"/>
  <c r="EF68" i="137"/>
  <c r="EE69" i="137"/>
  <c r="EF69" i="137"/>
  <c r="EE70" i="137"/>
  <c r="EF70" i="137"/>
  <c r="EE71" i="137"/>
  <c r="EF71" i="137"/>
  <c r="EE72" i="137"/>
  <c r="EF72" i="137"/>
  <c r="EE73" i="137"/>
  <c r="EF73" i="137"/>
  <c r="EE74" i="137"/>
  <c r="EF74" i="137"/>
  <c r="EE75" i="137"/>
  <c r="EF75" i="137"/>
  <c r="EE76" i="137"/>
  <c r="EF76" i="137"/>
  <c r="EE77" i="137"/>
  <c r="EF77" i="137"/>
  <c r="EE78" i="137"/>
  <c r="EF78" i="137"/>
  <c r="EE79" i="137"/>
  <c r="EF79" i="137"/>
  <c r="EE80" i="137"/>
  <c r="EF80" i="137"/>
  <c r="EE81" i="137"/>
  <c r="EF81" i="137"/>
  <c r="EE82" i="137"/>
  <c r="EF82" i="137"/>
  <c r="EE83" i="137"/>
  <c r="ED83" i="137"/>
  <c r="DW83" i="137"/>
  <c r="DV20" i="137"/>
  <c r="DW20" i="137"/>
  <c r="DV21" i="137"/>
  <c r="DW21" i="137"/>
  <c r="DV22" i="137"/>
  <c r="DW22" i="137"/>
  <c r="DV23" i="137"/>
  <c r="DW23" i="137"/>
  <c r="DV24" i="137"/>
  <c r="DW24" i="137"/>
  <c r="DV25" i="137"/>
  <c r="DW25" i="137"/>
  <c r="DV26" i="137"/>
  <c r="DW26" i="137"/>
  <c r="DV27" i="137"/>
  <c r="DW27" i="137"/>
  <c r="DV28" i="137"/>
  <c r="DW28" i="137"/>
  <c r="DV29" i="137"/>
  <c r="DW29" i="137"/>
  <c r="DV30" i="137"/>
  <c r="DW30" i="137"/>
  <c r="DV31" i="137"/>
  <c r="DW31" i="137"/>
  <c r="DV32" i="137"/>
  <c r="DW32" i="137"/>
  <c r="DV33" i="137"/>
  <c r="DW33" i="137"/>
  <c r="DV34" i="137"/>
  <c r="DW34" i="137"/>
  <c r="DV35" i="137"/>
  <c r="DW35" i="137"/>
  <c r="DV36" i="137"/>
  <c r="DW36" i="137"/>
  <c r="DV37" i="137"/>
  <c r="DW37" i="137"/>
  <c r="DV38" i="137"/>
  <c r="DW38" i="137"/>
  <c r="DV39" i="137"/>
  <c r="DW39" i="137"/>
  <c r="DV40" i="137"/>
  <c r="DW40" i="137"/>
  <c r="DV41" i="137"/>
  <c r="DW41" i="137"/>
  <c r="DV42" i="137"/>
  <c r="DW42" i="137"/>
  <c r="DV43" i="137"/>
  <c r="DW43" i="137"/>
  <c r="DV44" i="137"/>
  <c r="DW44" i="137"/>
  <c r="DV45" i="137"/>
  <c r="DW45" i="137"/>
  <c r="DV46" i="137"/>
  <c r="DW46" i="137"/>
  <c r="DV47" i="137"/>
  <c r="DW47" i="137"/>
  <c r="DV48" i="137"/>
  <c r="DW48" i="137"/>
  <c r="DV49" i="137"/>
  <c r="DW49" i="137"/>
  <c r="DV50" i="137"/>
  <c r="DW50" i="137"/>
  <c r="DV51" i="137"/>
  <c r="DW51" i="137"/>
  <c r="DV52" i="137"/>
  <c r="DW52" i="137"/>
  <c r="DV53" i="137"/>
  <c r="DW53" i="137"/>
  <c r="DV54" i="137"/>
  <c r="DW54" i="137"/>
  <c r="DV55" i="137"/>
  <c r="DW55" i="137"/>
  <c r="DV56" i="137"/>
  <c r="DW56" i="137"/>
  <c r="DV57" i="137"/>
  <c r="DW57" i="137"/>
  <c r="DV58" i="137"/>
  <c r="DW58" i="137"/>
  <c r="DV59" i="137"/>
  <c r="DW59" i="137"/>
  <c r="DV60" i="137"/>
  <c r="DW60" i="137"/>
  <c r="DV61" i="137"/>
  <c r="DW61" i="137"/>
  <c r="DV62" i="137"/>
  <c r="DW62" i="137"/>
  <c r="DV63" i="137"/>
  <c r="DW63" i="137"/>
  <c r="DV64" i="137"/>
  <c r="DW64" i="137"/>
  <c r="DV65" i="137"/>
  <c r="DW65" i="137"/>
  <c r="DV66" i="137"/>
  <c r="DW66" i="137"/>
  <c r="DV67" i="137"/>
  <c r="DW67" i="137"/>
  <c r="DV68" i="137"/>
  <c r="DW68" i="137"/>
  <c r="DV69" i="137"/>
  <c r="DW69" i="137"/>
  <c r="DV70" i="137"/>
  <c r="DW70" i="137"/>
  <c r="DV71" i="137"/>
  <c r="DW71" i="137"/>
  <c r="DV72" i="137"/>
  <c r="DW72" i="137"/>
  <c r="DV73" i="137"/>
  <c r="DW73" i="137"/>
  <c r="DV74" i="137"/>
  <c r="DW74" i="137"/>
  <c r="DV75" i="137"/>
  <c r="DW75" i="137"/>
  <c r="DV76" i="137"/>
  <c r="DW76" i="137"/>
  <c r="DV77" i="137"/>
  <c r="DW77" i="137"/>
  <c r="DV78" i="137"/>
  <c r="DW78" i="137"/>
  <c r="DV79" i="137"/>
  <c r="DW79" i="137"/>
  <c r="DV80" i="137"/>
  <c r="DW80" i="137"/>
  <c r="DV81" i="137"/>
  <c r="DW81" i="137"/>
  <c r="DV82" i="137"/>
  <c r="DW82" i="137"/>
  <c r="DV83" i="137"/>
  <c r="DW85" i="137" l="1"/>
  <c r="EE85" i="137"/>
  <c r="DV85" i="137"/>
  <c r="EF85" i="137"/>
  <c r="CG28" i="137"/>
  <c r="CB29" i="137"/>
  <c r="CC29" i="137"/>
  <c r="CB30" i="137"/>
  <c r="CC30" i="137"/>
  <c r="CB31" i="137"/>
  <c r="CC31" i="137"/>
  <c r="CB32" i="137"/>
  <c r="CC32" i="137"/>
  <c r="CB33" i="137"/>
  <c r="CC33" i="137"/>
  <c r="CB34" i="137"/>
  <c r="CC34" i="137"/>
  <c r="CB35" i="137"/>
  <c r="CC35" i="137"/>
  <c r="CB36" i="137"/>
  <c r="CC36" i="137"/>
  <c r="CB37" i="137"/>
  <c r="CC37" i="137"/>
  <c r="CB38" i="137"/>
  <c r="CC38" i="137"/>
  <c r="CB39" i="137"/>
  <c r="CC39" i="137"/>
  <c r="CB40" i="137"/>
  <c r="CC40" i="137"/>
  <c r="CB41" i="137"/>
  <c r="CC41" i="137"/>
  <c r="CB42" i="137"/>
  <c r="CC42" i="137"/>
  <c r="CB43" i="137"/>
  <c r="CC43" i="137"/>
  <c r="CC28" i="137"/>
  <c r="CB28" i="137"/>
  <c r="CA28" i="137"/>
  <c r="BW43" i="137"/>
  <c r="BV29" i="137"/>
  <c r="BW29" i="137"/>
  <c r="BV30" i="137"/>
  <c r="BW30" i="137"/>
  <c r="BV31" i="137"/>
  <c r="BW31" i="137"/>
  <c r="BV32" i="137"/>
  <c r="BW32" i="137"/>
  <c r="BV33" i="137"/>
  <c r="BW33" i="137"/>
  <c r="BV34" i="137"/>
  <c r="BW34" i="137"/>
  <c r="BV35" i="137"/>
  <c r="BW35" i="137"/>
  <c r="BV36" i="137"/>
  <c r="BW36" i="137"/>
  <c r="BV37" i="137"/>
  <c r="BW37" i="137"/>
  <c r="BV38" i="137"/>
  <c r="BW38" i="137"/>
  <c r="BV39" i="137"/>
  <c r="BW39" i="137"/>
  <c r="BV40" i="137"/>
  <c r="BW40" i="137"/>
  <c r="BV41" i="137"/>
  <c r="BW41" i="137"/>
  <c r="BV42" i="137"/>
  <c r="BW42" i="137"/>
  <c r="BV43" i="137"/>
  <c r="BW28" i="137"/>
  <c r="BV28" i="137"/>
  <c r="BU28" i="137"/>
  <c r="BQ43" i="137"/>
  <c r="BP29" i="137"/>
  <c r="BQ29" i="137"/>
  <c r="BP30" i="137"/>
  <c r="BQ30" i="137"/>
  <c r="BP31" i="137"/>
  <c r="BQ31" i="137"/>
  <c r="BP32" i="137"/>
  <c r="BQ32" i="137"/>
  <c r="BP33" i="137"/>
  <c r="BQ33" i="137"/>
  <c r="BP34" i="137"/>
  <c r="BQ34" i="137"/>
  <c r="BP35" i="137"/>
  <c r="BQ35" i="137"/>
  <c r="BP36" i="137"/>
  <c r="BQ36" i="137"/>
  <c r="BP37" i="137"/>
  <c r="BQ37" i="137"/>
  <c r="BP38" i="137"/>
  <c r="BQ38" i="137"/>
  <c r="BP39" i="137"/>
  <c r="BQ39" i="137"/>
  <c r="BP40" i="137"/>
  <c r="BQ40" i="137"/>
  <c r="BP41" i="137"/>
  <c r="BQ41" i="137"/>
  <c r="BP42" i="137"/>
  <c r="BQ42" i="137"/>
  <c r="BP43" i="137"/>
  <c r="BQ28" i="137"/>
  <c r="BP28" i="137"/>
  <c r="BO28" i="137"/>
  <c r="BL28" i="137"/>
  <c r="BW89" i="137" l="1"/>
  <c r="BQ89" i="137"/>
  <c r="BP89" i="137"/>
  <c r="BV89" i="137"/>
  <c r="CB89" i="137"/>
  <c r="CC89" i="137"/>
  <c r="AR82" i="137"/>
  <c r="AQ20" i="137"/>
  <c r="AR20" i="137"/>
  <c r="AS20" i="137"/>
  <c r="AT20" i="137"/>
  <c r="AU20" i="137"/>
  <c r="AV20" i="137"/>
  <c r="AW20" i="137"/>
  <c r="AX20" i="137"/>
  <c r="AY20" i="137"/>
  <c r="AZ20" i="137"/>
  <c r="BA20" i="137"/>
  <c r="BB20" i="137"/>
  <c r="BC20" i="137"/>
  <c r="BF20" i="137"/>
  <c r="AQ21" i="137"/>
  <c r="AR21" i="137"/>
  <c r="AS21" i="137"/>
  <c r="AT21" i="137"/>
  <c r="AU21" i="137"/>
  <c r="AV21" i="137"/>
  <c r="AW21" i="137"/>
  <c r="AX21" i="137"/>
  <c r="AY21" i="137"/>
  <c r="AZ21" i="137"/>
  <c r="BA21" i="137"/>
  <c r="BB21" i="137"/>
  <c r="BC21" i="137"/>
  <c r="BD21" i="137"/>
  <c r="BE21" i="137"/>
  <c r="BF21" i="137"/>
  <c r="AQ22" i="137"/>
  <c r="AR22" i="137"/>
  <c r="AS22" i="137"/>
  <c r="AT22" i="137"/>
  <c r="AU22" i="137"/>
  <c r="AV22" i="137"/>
  <c r="AW22" i="137"/>
  <c r="AX22" i="137"/>
  <c r="AY22" i="137"/>
  <c r="AZ22" i="137"/>
  <c r="BA22" i="137"/>
  <c r="BB22" i="137"/>
  <c r="BC22" i="137"/>
  <c r="BF22" i="137"/>
  <c r="AQ23" i="137"/>
  <c r="AR23" i="137"/>
  <c r="AS23" i="137"/>
  <c r="AT23" i="137"/>
  <c r="AU23" i="137"/>
  <c r="AV23" i="137"/>
  <c r="AW23" i="137"/>
  <c r="AX23" i="137"/>
  <c r="AY23" i="137"/>
  <c r="AZ23" i="137"/>
  <c r="BA23" i="137"/>
  <c r="BB23" i="137"/>
  <c r="BC23" i="137"/>
  <c r="BD23" i="137"/>
  <c r="BE23" i="137"/>
  <c r="BF23" i="137"/>
  <c r="AQ24" i="137"/>
  <c r="AR24" i="137"/>
  <c r="AS24" i="137"/>
  <c r="AT24" i="137"/>
  <c r="AU24" i="137"/>
  <c r="AV24" i="137"/>
  <c r="AW24" i="137"/>
  <c r="AX24" i="137"/>
  <c r="AY24" i="137"/>
  <c r="AZ24" i="137"/>
  <c r="BA24" i="137"/>
  <c r="BB24" i="137"/>
  <c r="BC24" i="137"/>
  <c r="BF24" i="137"/>
  <c r="AQ25" i="137"/>
  <c r="AR25" i="137"/>
  <c r="AS25" i="137"/>
  <c r="AT25" i="137"/>
  <c r="AU25" i="137"/>
  <c r="AV25" i="137"/>
  <c r="AW25" i="137"/>
  <c r="AX25" i="137"/>
  <c r="AY25" i="137"/>
  <c r="AZ25" i="137"/>
  <c r="BA25" i="137"/>
  <c r="BB25" i="137"/>
  <c r="BC25" i="137"/>
  <c r="BD25" i="137"/>
  <c r="BE25" i="137"/>
  <c r="BF25" i="137"/>
  <c r="AQ26" i="137"/>
  <c r="AR26" i="137"/>
  <c r="AS26" i="137"/>
  <c r="AT26" i="137"/>
  <c r="AU26" i="137"/>
  <c r="AV26" i="137"/>
  <c r="AW26" i="137"/>
  <c r="AX26" i="137"/>
  <c r="AY26" i="137"/>
  <c r="AZ26" i="137"/>
  <c r="BA26" i="137"/>
  <c r="BB26" i="137"/>
  <c r="BC26" i="137"/>
  <c r="BF26" i="137"/>
  <c r="AQ27" i="137"/>
  <c r="AR27" i="137"/>
  <c r="AS27" i="137"/>
  <c r="AT27" i="137"/>
  <c r="AU27" i="137"/>
  <c r="AV27" i="137"/>
  <c r="AW27" i="137"/>
  <c r="AX27" i="137"/>
  <c r="AY27" i="137"/>
  <c r="AZ27" i="137"/>
  <c r="BA27" i="137"/>
  <c r="BB27" i="137"/>
  <c r="BC27" i="137"/>
  <c r="BD27" i="137"/>
  <c r="BE27" i="137"/>
  <c r="BF27" i="137"/>
  <c r="AQ44" i="137"/>
  <c r="AR44" i="137"/>
  <c r="AS44" i="137"/>
  <c r="AT44" i="137"/>
  <c r="AU44" i="137"/>
  <c r="AV44" i="137"/>
  <c r="AW44" i="137"/>
  <c r="AX44" i="137"/>
  <c r="AY44" i="137"/>
  <c r="AZ44" i="137"/>
  <c r="BA44" i="137"/>
  <c r="BB44" i="137"/>
  <c r="BC44" i="137"/>
  <c r="BF44" i="137"/>
  <c r="AQ45" i="137"/>
  <c r="AR45" i="137"/>
  <c r="AS45" i="137"/>
  <c r="AT45" i="137"/>
  <c r="AU45" i="137"/>
  <c r="AV45" i="137"/>
  <c r="AW45" i="137"/>
  <c r="AX45" i="137"/>
  <c r="AY45" i="137"/>
  <c r="AZ45" i="137"/>
  <c r="BA45" i="137"/>
  <c r="BB45" i="137"/>
  <c r="BC45" i="137"/>
  <c r="BD45" i="137"/>
  <c r="BE45" i="137"/>
  <c r="BF45" i="137"/>
  <c r="AQ46" i="137"/>
  <c r="AR46" i="137"/>
  <c r="AS46" i="137"/>
  <c r="AT46" i="137"/>
  <c r="AU46" i="137"/>
  <c r="AV46" i="137"/>
  <c r="AW46" i="137"/>
  <c r="AX46" i="137"/>
  <c r="AY46" i="137"/>
  <c r="AZ46" i="137"/>
  <c r="BA46" i="137"/>
  <c r="BB46" i="137"/>
  <c r="BC46" i="137"/>
  <c r="BF46" i="137"/>
  <c r="AQ47" i="137"/>
  <c r="AR47" i="137"/>
  <c r="AS47" i="137"/>
  <c r="AT47" i="137"/>
  <c r="AU47" i="137"/>
  <c r="AV47" i="137"/>
  <c r="AW47" i="137"/>
  <c r="AX47" i="137"/>
  <c r="AY47" i="137"/>
  <c r="AZ47" i="137"/>
  <c r="BA47" i="137"/>
  <c r="BB47" i="137"/>
  <c r="BC47" i="137"/>
  <c r="BD47" i="137"/>
  <c r="BE47" i="137"/>
  <c r="BF47" i="137"/>
  <c r="AQ48" i="137"/>
  <c r="AR48" i="137"/>
  <c r="AS48" i="137"/>
  <c r="AT48" i="137"/>
  <c r="AU48" i="137"/>
  <c r="AV48" i="137"/>
  <c r="AW48" i="137"/>
  <c r="AX48" i="137"/>
  <c r="AY48" i="137"/>
  <c r="AZ48" i="137"/>
  <c r="BA48" i="137"/>
  <c r="BB48" i="137"/>
  <c r="BF48" i="137"/>
  <c r="AQ49" i="137"/>
  <c r="AR49" i="137"/>
  <c r="AS49" i="137"/>
  <c r="AT49" i="137"/>
  <c r="AU49" i="137"/>
  <c r="AV49" i="137"/>
  <c r="AW49" i="137"/>
  <c r="AX49" i="137"/>
  <c r="AY49" i="137"/>
  <c r="AZ49" i="137"/>
  <c r="BA49" i="137"/>
  <c r="BB49" i="137"/>
  <c r="BC49" i="137"/>
  <c r="BD49" i="137"/>
  <c r="BE49" i="137"/>
  <c r="BF49" i="137"/>
  <c r="AQ50" i="137"/>
  <c r="AR50" i="137"/>
  <c r="AS50" i="137"/>
  <c r="AT50" i="137"/>
  <c r="AU50" i="137"/>
  <c r="AV50" i="137"/>
  <c r="AW50" i="137"/>
  <c r="AX50" i="137"/>
  <c r="AY50" i="137"/>
  <c r="AZ50" i="137"/>
  <c r="BA50" i="137"/>
  <c r="BB50" i="137"/>
  <c r="BF50" i="137"/>
  <c r="AQ51" i="137"/>
  <c r="AR51" i="137"/>
  <c r="AS51" i="137"/>
  <c r="AT51" i="137"/>
  <c r="AU51" i="137"/>
  <c r="AV51" i="137"/>
  <c r="AW51" i="137"/>
  <c r="AX51" i="137"/>
  <c r="AY51" i="137"/>
  <c r="AZ51" i="137"/>
  <c r="BA51" i="137"/>
  <c r="BB51" i="137"/>
  <c r="BC51" i="137"/>
  <c r="BD51" i="137"/>
  <c r="BE51" i="137"/>
  <c r="BF51" i="137"/>
  <c r="AQ52" i="137"/>
  <c r="AR52" i="137"/>
  <c r="AS52" i="137"/>
  <c r="AT52" i="137"/>
  <c r="AU52" i="137"/>
  <c r="AV52" i="137"/>
  <c r="AW52" i="137"/>
  <c r="AX52" i="137"/>
  <c r="AY52" i="137"/>
  <c r="AZ52" i="137"/>
  <c r="BA52" i="137"/>
  <c r="BB52" i="137"/>
  <c r="BF52" i="137"/>
  <c r="AQ53" i="137"/>
  <c r="AR53" i="137"/>
  <c r="AS53" i="137"/>
  <c r="AT53" i="137"/>
  <c r="AU53" i="137"/>
  <c r="AV53" i="137"/>
  <c r="AW53" i="137"/>
  <c r="AX53" i="137"/>
  <c r="AY53" i="137"/>
  <c r="AZ53" i="137"/>
  <c r="BA53" i="137"/>
  <c r="BB53" i="137"/>
  <c r="BC53" i="137"/>
  <c r="BD53" i="137"/>
  <c r="BE53" i="137"/>
  <c r="BF53" i="137"/>
  <c r="AQ54" i="137"/>
  <c r="AR54" i="137"/>
  <c r="AS54" i="137"/>
  <c r="AT54" i="137"/>
  <c r="AU54" i="137"/>
  <c r="AV54" i="137"/>
  <c r="AW54" i="137"/>
  <c r="AX54" i="137"/>
  <c r="AY54" i="137"/>
  <c r="AZ54" i="137"/>
  <c r="BA54" i="137"/>
  <c r="BB54" i="137"/>
  <c r="BF54" i="137"/>
  <c r="AQ55" i="137"/>
  <c r="AR55" i="137"/>
  <c r="AS55" i="137"/>
  <c r="AT55" i="137"/>
  <c r="AU55" i="137"/>
  <c r="AV55" i="137"/>
  <c r="AW55" i="137"/>
  <c r="AX55" i="137"/>
  <c r="AY55" i="137"/>
  <c r="AZ55" i="137"/>
  <c r="BA55" i="137"/>
  <c r="BB55" i="137"/>
  <c r="BC55" i="137"/>
  <c r="BD55" i="137"/>
  <c r="BE55" i="137"/>
  <c r="BF55" i="137"/>
  <c r="AQ56" i="137"/>
  <c r="AR56" i="137"/>
  <c r="AS56" i="137"/>
  <c r="AT56" i="137"/>
  <c r="AU56" i="137"/>
  <c r="AV56" i="137"/>
  <c r="AW56" i="137"/>
  <c r="AX56" i="137"/>
  <c r="AY56" i="137"/>
  <c r="AZ56" i="137"/>
  <c r="BA56" i="137"/>
  <c r="BB56" i="137"/>
  <c r="BF56" i="137"/>
  <c r="AQ57" i="137"/>
  <c r="AR57" i="137"/>
  <c r="AS57" i="137"/>
  <c r="AT57" i="137"/>
  <c r="AU57" i="137"/>
  <c r="AV57" i="137"/>
  <c r="AW57" i="137"/>
  <c r="AX57" i="137"/>
  <c r="AY57" i="137"/>
  <c r="AZ57" i="137"/>
  <c r="BA57" i="137"/>
  <c r="BB57" i="137"/>
  <c r="BC57" i="137"/>
  <c r="BD57" i="137"/>
  <c r="BE57" i="137"/>
  <c r="BF57" i="137"/>
  <c r="AQ58" i="137"/>
  <c r="AR58" i="137"/>
  <c r="AS58" i="137"/>
  <c r="AT58" i="137"/>
  <c r="AU58" i="137"/>
  <c r="AV58" i="137"/>
  <c r="AW58" i="137"/>
  <c r="AX58" i="137"/>
  <c r="AY58" i="137"/>
  <c r="AZ58" i="137"/>
  <c r="BA58" i="137"/>
  <c r="BB58" i="137"/>
  <c r="BF58" i="137"/>
  <c r="AQ59" i="137"/>
  <c r="AR59" i="137"/>
  <c r="AS59" i="137"/>
  <c r="AT59" i="137"/>
  <c r="AU59" i="137"/>
  <c r="AV59" i="137"/>
  <c r="AW59" i="137"/>
  <c r="AX59" i="137"/>
  <c r="AY59" i="137"/>
  <c r="AZ59" i="137"/>
  <c r="BA59" i="137"/>
  <c r="BB59" i="137"/>
  <c r="BC59" i="137"/>
  <c r="BD59" i="137"/>
  <c r="BE59" i="137"/>
  <c r="BF59" i="137"/>
  <c r="AQ60" i="137"/>
  <c r="AR60" i="137"/>
  <c r="AS60" i="137"/>
  <c r="AT60" i="137"/>
  <c r="AU60" i="137"/>
  <c r="AV60" i="137"/>
  <c r="AW60" i="137"/>
  <c r="AX60" i="137"/>
  <c r="AY60" i="137"/>
  <c r="AZ60" i="137"/>
  <c r="BA60" i="137"/>
  <c r="BB60" i="137"/>
  <c r="BC60" i="137"/>
  <c r="BF60" i="137"/>
  <c r="AQ61" i="137"/>
  <c r="AR61" i="137"/>
  <c r="AS61" i="137"/>
  <c r="AT61" i="137"/>
  <c r="AU61" i="137"/>
  <c r="AV61" i="137"/>
  <c r="AW61" i="137"/>
  <c r="AX61" i="137"/>
  <c r="AY61" i="137"/>
  <c r="AZ61" i="137"/>
  <c r="BA61" i="137"/>
  <c r="BB61" i="137"/>
  <c r="BC61" i="137"/>
  <c r="BD61" i="137"/>
  <c r="BE61" i="137"/>
  <c r="BF61" i="137"/>
  <c r="AQ62" i="137"/>
  <c r="AR62" i="137"/>
  <c r="AS62" i="137"/>
  <c r="AT62" i="137"/>
  <c r="AU62" i="137"/>
  <c r="AV62" i="137"/>
  <c r="AW62" i="137"/>
  <c r="AX62" i="137"/>
  <c r="AY62" i="137"/>
  <c r="AZ62" i="137"/>
  <c r="BA62" i="137"/>
  <c r="BB62" i="137"/>
  <c r="BC62" i="137"/>
  <c r="BF62" i="137"/>
  <c r="AQ63" i="137"/>
  <c r="AR63" i="137"/>
  <c r="AS63" i="137"/>
  <c r="AT63" i="137"/>
  <c r="AU63" i="137"/>
  <c r="AV63" i="137"/>
  <c r="AW63" i="137"/>
  <c r="AX63" i="137"/>
  <c r="AY63" i="137"/>
  <c r="AZ63" i="137"/>
  <c r="BA63" i="137"/>
  <c r="BB63" i="137"/>
  <c r="BC63" i="137"/>
  <c r="BD63" i="137"/>
  <c r="BE63" i="137"/>
  <c r="BF63" i="137"/>
  <c r="AQ64" i="137"/>
  <c r="AR64" i="137"/>
  <c r="AS64" i="137"/>
  <c r="AT64" i="137"/>
  <c r="AU64" i="137"/>
  <c r="AV64" i="137"/>
  <c r="AW64" i="137"/>
  <c r="AX64" i="137"/>
  <c r="AY64" i="137"/>
  <c r="AZ64" i="137"/>
  <c r="BA64" i="137"/>
  <c r="BB64" i="137"/>
  <c r="BF64" i="137"/>
  <c r="AQ65" i="137"/>
  <c r="AR65" i="137"/>
  <c r="AS65" i="137"/>
  <c r="AT65" i="137"/>
  <c r="AU65" i="137"/>
  <c r="AV65" i="137"/>
  <c r="AW65" i="137"/>
  <c r="AX65" i="137"/>
  <c r="AY65" i="137"/>
  <c r="AZ65" i="137"/>
  <c r="BA65" i="137"/>
  <c r="BB65" i="137"/>
  <c r="BC65" i="137"/>
  <c r="BD65" i="137"/>
  <c r="BE65" i="137"/>
  <c r="BF65" i="137"/>
  <c r="AQ66" i="137"/>
  <c r="AR66" i="137"/>
  <c r="AS66" i="137"/>
  <c r="AT66" i="137"/>
  <c r="AU66" i="137"/>
  <c r="AV66" i="137"/>
  <c r="AW66" i="137"/>
  <c r="AX66" i="137"/>
  <c r="AY66" i="137"/>
  <c r="AZ66" i="137"/>
  <c r="BA66" i="137"/>
  <c r="BB66" i="137"/>
  <c r="BF66" i="137"/>
  <c r="AQ67" i="137"/>
  <c r="AR67" i="137"/>
  <c r="AS67" i="137"/>
  <c r="AT67" i="137"/>
  <c r="AU67" i="137"/>
  <c r="AV67" i="137"/>
  <c r="AW67" i="137"/>
  <c r="AX67" i="137"/>
  <c r="AY67" i="137"/>
  <c r="AZ67" i="137"/>
  <c r="BA67" i="137"/>
  <c r="BB67" i="137"/>
  <c r="BC67" i="137"/>
  <c r="BD67" i="137"/>
  <c r="BE67" i="137"/>
  <c r="BF67" i="137"/>
  <c r="AQ68" i="137"/>
  <c r="AR68" i="137"/>
  <c r="AS68" i="137"/>
  <c r="AT68" i="137"/>
  <c r="AU68" i="137"/>
  <c r="AV68" i="137"/>
  <c r="AW68" i="137"/>
  <c r="AX68" i="137"/>
  <c r="AY68" i="137"/>
  <c r="AZ68" i="137"/>
  <c r="BA68" i="137"/>
  <c r="BB68" i="137"/>
  <c r="BC68" i="137"/>
  <c r="BF68" i="137"/>
  <c r="AQ69" i="137"/>
  <c r="AR69" i="137"/>
  <c r="AS69" i="137"/>
  <c r="AT69" i="137"/>
  <c r="AU69" i="137"/>
  <c r="AV69" i="137"/>
  <c r="AW69" i="137"/>
  <c r="AX69" i="137"/>
  <c r="AY69" i="137"/>
  <c r="AZ69" i="137"/>
  <c r="BA69" i="137"/>
  <c r="BB69" i="137"/>
  <c r="BC69" i="137"/>
  <c r="BD69" i="137"/>
  <c r="BE69" i="137"/>
  <c r="BF69" i="137"/>
  <c r="AQ70" i="137"/>
  <c r="AR70" i="137"/>
  <c r="AS70" i="137"/>
  <c r="AT70" i="137"/>
  <c r="AU70" i="137"/>
  <c r="AV70" i="137"/>
  <c r="AW70" i="137"/>
  <c r="AX70" i="137"/>
  <c r="AY70" i="137"/>
  <c r="AZ70" i="137"/>
  <c r="BA70" i="137"/>
  <c r="BB70" i="137"/>
  <c r="BC70" i="137"/>
  <c r="BF70" i="137"/>
  <c r="AQ71" i="137"/>
  <c r="AR71" i="137"/>
  <c r="AS71" i="137"/>
  <c r="AT71" i="137"/>
  <c r="AU71" i="137"/>
  <c r="AV71" i="137"/>
  <c r="AW71" i="137"/>
  <c r="AX71" i="137"/>
  <c r="AY71" i="137"/>
  <c r="AZ71" i="137"/>
  <c r="BA71" i="137"/>
  <c r="BB71" i="137"/>
  <c r="BC71" i="137"/>
  <c r="BD71" i="137"/>
  <c r="BE71" i="137"/>
  <c r="BF71" i="137"/>
  <c r="AQ72" i="137"/>
  <c r="AR72" i="137"/>
  <c r="AS72" i="137"/>
  <c r="AT72" i="137"/>
  <c r="AU72" i="137"/>
  <c r="AV72" i="137"/>
  <c r="AW72" i="137"/>
  <c r="AX72" i="137"/>
  <c r="AY72" i="137"/>
  <c r="AZ72" i="137"/>
  <c r="BA72" i="137"/>
  <c r="BB72" i="137"/>
  <c r="BF72" i="137"/>
  <c r="AQ73" i="137"/>
  <c r="AR73" i="137"/>
  <c r="AS73" i="137"/>
  <c r="AT73" i="137"/>
  <c r="AU73" i="137"/>
  <c r="AV73" i="137"/>
  <c r="AW73" i="137"/>
  <c r="AX73" i="137"/>
  <c r="AY73" i="137"/>
  <c r="AZ73" i="137"/>
  <c r="BA73" i="137"/>
  <c r="BB73" i="137"/>
  <c r="BC73" i="137"/>
  <c r="BD73" i="137"/>
  <c r="BE73" i="137"/>
  <c r="BF73" i="137"/>
  <c r="AQ74" i="137"/>
  <c r="AR74" i="137"/>
  <c r="AS74" i="137"/>
  <c r="AT74" i="137"/>
  <c r="AU74" i="137"/>
  <c r="AV74" i="137"/>
  <c r="AW74" i="137"/>
  <c r="AX74" i="137"/>
  <c r="AY74" i="137"/>
  <c r="AZ74" i="137"/>
  <c r="BA74" i="137"/>
  <c r="BB74" i="137"/>
  <c r="BF74" i="137"/>
  <c r="AQ75" i="137"/>
  <c r="AR75" i="137"/>
  <c r="AS75" i="137"/>
  <c r="AT75" i="137"/>
  <c r="AU75" i="137"/>
  <c r="AV75" i="137"/>
  <c r="AW75" i="137"/>
  <c r="AX75" i="137"/>
  <c r="AY75" i="137"/>
  <c r="AZ75" i="137"/>
  <c r="BA75" i="137"/>
  <c r="BB75" i="137"/>
  <c r="BC75" i="137"/>
  <c r="BD75" i="137"/>
  <c r="BE75" i="137"/>
  <c r="BF75" i="137"/>
  <c r="AQ76" i="137"/>
  <c r="AR76" i="137"/>
  <c r="AS76" i="137"/>
  <c r="AT76" i="137"/>
  <c r="AU76" i="137"/>
  <c r="AV76" i="137"/>
  <c r="AW76" i="137"/>
  <c r="AX76" i="137"/>
  <c r="AY76" i="137"/>
  <c r="AZ76" i="137"/>
  <c r="BA76" i="137"/>
  <c r="BB76" i="137"/>
  <c r="BF76" i="137"/>
  <c r="AQ77" i="137"/>
  <c r="AR77" i="137"/>
  <c r="AS77" i="137"/>
  <c r="AT77" i="137"/>
  <c r="AU77" i="137"/>
  <c r="AV77" i="137"/>
  <c r="AW77" i="137"/>
  <c r="AX77" i="137"/>
  <c r="AY77" i="137"/>
  <c r="AZ77" i="137"/>
  <c r="BA77" i="137"/>
  <c r="BB77" i="137"/>
  <c r="BC77" i="137"/>
  <c r="BD77" i="137"/>
  <c r="BE77" i="137"/>
  <c r="BF77" i="137"/>
  <c r="AQ78" i="137"/>
  <c r="AR78" i="137"/>
  <c r="AS78" i="137"/>
  <c r="AT78" i="137"/>
  <c r="AU78" i="137"/>
  <c r="AV78" i="137"/>
  <c r="AW78" i="137"/>
  <c r="AX78" i="137"/>
  <c r="AY78" i="137"/>
  <c r="AZ78" i="137"/>
  <c r="BA78" i="137"/>
  <c r="BB78" i="137"/>
  <c r="BF78" i="137"/>
  <c r="AQ79" i="137"/>
  <c r="AR79" i="137"/>
  <c r="AS79" i="137"/>
  <c r="AT79" i="137"/>
  <c r="AU79" i="137"/>
  <c r="AV79" i="137"/>
  <c r="AW79" i="137"/>
  <c r="AX79" i="137"/>
  <c r="AY79" i="137"/>
  <c r="AZ79" i="137"/>
  <c r="BA79" i="137"/>
  <c r="BB79" i="137"/>
  <c r="BC79" i="137"/>
  <c r="BD79" i="137"/>
  <c r="BE79" i="137"/>
  <c r="BF79" i="137"/>
  <c r="AQ80" i="137"/>
  <c r="AR80" i="137"/>
  <c r="AS80" i="137"/>
  <c r="AT80" i="137"/>
  <c r="AU80" i="137"/>
  <c r="AV80" i="137"/>
  <c r="AW80" i="137"/>
  <c r="AX80" i="137"/>
  <c r="AY80" i="137"/>
  <c r="AZ80" i="137"/>
  <c r="BA80" i="137"/>
  <c r="BB80" i="137"/>
  <c r="BC80" i="137"/>
  <c r="BF80" i="137"/>
  <c r="AQ81" i="137"/>
  <c r="AR81" i="137"/>
  <c r="AS81" i="137"/>
  <c r="AT81" i="137"/>
  <c r="AU81" i="137"/>
  <c r="AV81" i="137"/>
  <c r="AW81" i="137"/>
  <c r="AX81" i="137"/>
  <c r="AY81" i="137"/>
  <c r="AZ81" i="137"/>
  <c r="BA81" i="137"/>
  <c r="BB81" i="137"/>
  <c r="BC81" i="137"/>
  <c r="BD81" i="137"/>
  <c r="BE81" i="137"/>
  <c r="BF81" i="137"/>
  <c r="AQ82" i="137"/>
  <c r="AS82" i="137"/>
  <c r="AT82" i="137"/>
  <c r="AU82" i="137"/>
  <c r="AV82" i="137"/>
  <c r="AW82" i="137"/>
  <c r="AX82" i="137"/>
  <c r="AY82" i="137"/>
  <c r="AZ82" i="137"/>
  <c r="BA82" i="137"/>
  <c r="BB82" i="137"/>
  <c r="BC82" i="137"/>
  <c r="BF82" i="137"/>
  <c r="AQ83" i="137"/>
  <c r="AR83" i="137"/>
  <c r="AS83" i="137"/>
  <c r="AT83" i="137"/>
  <c r="AU83" i="137"/>
  <c r="AV83" i="137"/>
  <c r="AW83" i="137"/>
  <c r="AX83" i="137"/>
  <c r="AY83" i="137"/>
  <c r="AZ83" i="137"/>
  <c r="BA83" i="137"/>
  <c r="BB83" i="137"/>
  <c r="BC83" i="137"/>
  <c r="BD83" i="137"/>
  <c r="BE83" i="137"/>
  <c r="BF83" i="137"/>
  <c r="AQ85" i="137"/>
  <c r="AR85" i="137"/>
  <c r="AS85" i="137"/>
  <c r="AT85" i="137"/>
  <c r="AW85" i="137"/>
  <c r="AX85" i="137"/>
  <c r="AY85" i="137"/>
  <c r="AZ85" i="137"/>
  <c r="BC85" i="137"/>
  <c r="BD85" i="137"/>
  <c r="BE85" i="137"/>
  <c r="BF85" i="137"/>
  <c r="AQ87" i="137"/>
  <c r="AR87" i="137"/>
  <c r="AS87" i="137"/>
  <c r="AT87" i="137"/>
  <c r="AW87" i="137"/>
  <c r="AX87" i="137"/>
  <c r="AY87" i="137"/>
  <c r="AZ87" i="137"/>
  <c r="BC87" i="137"/>
  <c r="BD87" i="137"/>
  <c r="BE87" i="137"/>
  <c r="BF87" i="137"/>
  <c r="AK87" i="137"/>
  <c r="AL87" i="137"/>
  <c r="AM87" i="137"/>
  <c r="AN87" i="137"/>
  <c r="AO20" i="137"/>
  <c r="AP20" i="137"/>
  <c r="AO21" i="137"/>
  <c r="AP21" i="137"/>
  <c r="AO22" i="137"/>
  <c r="AP22" i="137"/>
  <c r="AO23" i="137"/>
  <c r="AP23" i="137"/>
  <c r="AO24" i="137"/>
  <c r="AP24" i="137"/>
  <c r="AO25" i="137"/>
  <c r="AP25" i="137"/>
  <c r="AO26" i="137"/>
  <c r="AP26" i="137"/>
  <c r="AO27" i="137"/>
  <c r="AP27" i="137"/>
  <c r="AO44" i="137"/>
  <c r="AP44" i="137"/>
  <c r="AO45" i="137"/>
  <c r="AP45" i="137"/>
  <c r="AO46" i="137"/>
  <c r="AP46" i="137"/>
  <c r="AO47" i="137"/>
  <c r="AP47" i="137"/>
  <c r="AO48" i="137"/>
  <c r="AP48" i="137"/>
  <c r="AO49" i="137"/>
  <c r="AP49" i="137"/>
  <c r="AO50" i="137"/>
  <c r="AP50" i="137"/>
  <c r="AO51" i="137"/>
  <c r="AP51" i="137"/>
  <c r="AO52" i="137"/>
  <c r="AP52" i="137"/>
  <c r="AO53" i="137"/>
  <c r="AP53" i="137"/>
  <c r="AO54" i="137"/>
  <c r="AP54" i="137"/>
  <c r="AO55" i="137"/>
  <c r="AP55" i="137"/>
  <c r="AO56" i="137"/>
  <c r="AP56" i="137"/>
  <c r="AO57" i="137"/>
  <c r="AP57" i="137"/>
  <c r="AO58" i="137"/>
  <c r="AP58" i="137"/>
  <c r="AO59" i="137"/>
  <c r="AP59" i="137"/>
  <c r="AO60" i="137"/>
  <c r="AP60" i="137"/>
  <c r="AO61" i="137"/>
  <c r="AP61" i="137"/>
  <c r="AO62" i="137"/>
  <c r="AP62" i="137"/>
  <c r="AO63" i="137"/>
  <c r="AP63" i="137"/>
  <c r="AO64" i="137"/>
  <c r="AP64" i="137"/>
  <c r="AO65" i="137"/>
  <c r="AP65" i="137"/>
  <c r="AO66" i="137"/>
  <c r="AP66" i="137"/>
  <c r="AO67" i="137"/>
  <c r="AP67" i="137"/>
  <c r="AO68" i="137"/>
  <c r="AP68" i="137"/>
  <c r="AO69" i="137"/>
  <c r="AP69" i="137"/>
  <c r="AO70" i="137"/>
  <c r="AP70" i="137"/>
  <c r="AO71" i="137"/>
  <c r="AP71" i="137"/>
  <c r="AO72" i="137"/>
  <c r="AP72" i="137"/>
  <c r="AO73" i="137"/>
  <c r="AP73" i="137"/>
  <c r="AO74" i="137"/>
  <c r="AP74" i="137"/>
  <c r="AO75" i="137"/>
  <c r="AP75" i="137"/>
  <c r="AO76" i="137"/>
  <c r="AP76" i="137"/>
  <c r="AO77" i="137"/>
  <c r="AP77" i="137"/>
  <c r="AO78" i="137"/>
  <c r="AP78" i="137"/>
  <c r="AO79" i="137"/>
  <c r="AP79" i="137"/>
  <c r="AO80" i="137"/>
  <c r="AP80" i="137"/>
  <c r="AO81" i="137"/>
  <c r="AP81" i="137"/>
  <c r="AO82" i="137"/>
  <c r="AP82" i="137"/>
  <c r="AO83" i="137"/>
  <c r="AP83" i="137"/>
  <c r="AK44" i="137" l="1"/>
  <c r="AK27" i="137"/>
  <c r="AE82" i="137"/>
  <c r="AA83" i="137"/>
  <c r="AA20" i="137"/>
  <c r="AA21" i="137"/>
  <c r="AA22" i="137"/>
  <c r="AA23" i="137"/>
  <c r="AA24" i="137"/>
  <c r="AA25" i="137"/>
  <c r="AA26" i="137"/>
  <c r="AA27" i="137"/>
  <c r="AA28" i="137"/>
  <c r="AA29" i="137"/>
  <c r="AA30" i="137"/>
  <c r="AA31" i="137"/>
  <c r="AA32" i="137"/>
  <c r="AA33" i="137"/>
  <c r="AA34" i="137"/>
  <c r="AA35" i="137"/>
  <c r="AA36" i="137"/>
  <c r="AA37" i="137"/>
  <c r="AA38" i="137"/>
  <c r="AA39" i="137"/>
  <c r="AA40" i="137"/>
  <c r="AA41" i="137"/>
  <c r="AA42" i="137"/>
  <c r="AA43" i="137"/>
  <c r="AA44" i="137"/>
  <c r="AA45" i="137"/>
  <c r="AA46" i="137"/>
  <c r="AA47" i="137"/>
  <c r="AA48" i="137"/>
  <c r="AA49" i="137"/>
  <c r="AA50" i="137"/>
  <c r="AA51" i="137"/>
  <c r="AA52" i="137"/>
  <c r="AA53" i="137"/>
  <c r="AA54" i="137"/>
  <c r="AA55" i="137"/>
  <c r="AA56" i="137"/>
  <c r="AA57" i="137"/>
  <c r="AA58" i="137"/>
  <c r="AA59" i="137"/>
  <c r="AA60" i="137"/>
  <c r="AA61" i="137"/>
  <c r="AA62" i="137"/>
  <c r="AA63" i="137"/>
  <c r="AA64" i="137"/>
  <c r="AA65" i="137"/>
  <c r="AA66" i="137"/>
  <c r="AA67" i="137"/>
  <c r="AA68" i="137"/>
  <c r="AA69" i="137"/>
  <c r="AA70" i="137"/>
  <c r="AA71" i="137"/>
  <c r="AA72" i="137"/>
  <c r="AA73" i="137"/>
  <c r="AA74" i="137"/>
  <c r="AA75" i="137"/>
  <c r="AA76" i="137"/>
  <c r="AA77" i="137"/>
  <c r="AA78" i="137"/>
  <c r="AA79" i="137"/>
  <c r="AA80" i="137"/>
  <c r="AA81" i="137"/>
  <c r="AA82" i="137"/>
  <c r="Z83" i="137"/>
  <c r="Z20" i="137"/>
  <c r="Z21" i="137"/>
  <c r="Z22" i="137"/>
  <c r="Z23" i="137"/>
  <c r="Z24" i="137"/>
  <c r="Z25" i="137"/>
  <c r="Z26" i="137"/>
  <c r="Z27" i="137"/>
  <c r="Z28" i="137"/>
  <c r="Z29" i="137"/>
  <c r="Z30" i="137"/>
  <c r="Z31" i="137"/>
  <c r="Z32" i="137"/>
  <c r="Z33" i="137"/>
  <c r="Z34" i="137"/>
  <c r="Z35" i="137"/>
  <c r="Z36" i="137"/>
  <c r="Z37" i="137"/>
  <c r="Z38" i="137"/>
  <c r="Z39" i="137"/>
  <c r="Z40" i="137"/>
  <c r="Z41" i="137"/>
  <c r="Z42" i="137"/>
  <c r="Z43" i="137"/>
  <c r="Z44" i="137"/>
  <c r="Z45" i="137"/>
  <c r="Z46" i="137"/>
  <c r="Z47" i="137"/>
  <c r="Z48" i="137"/>
  <c r="Z49" i="137"/>
  <c r="Z50" i="137"/>
  <c r="Z51" i="137"/>
  <c r="Z52" i="137"/>
  <c r="Z53" i="137"/>
  <c r="Z54" i="137"/>
  <c r="Z55" i="137"/>
  <c r="Z56" i="137"/>
  <c r="Z57" i="137"/>
  <c r="Z58" i="137"/>
  <c r="Z59" i="137"/>
  <c r="Z60" i="137"/>
  <c r="Z61" i="137"/>
  <c r="Z62" i="137"/>
  <c r="Z63" i="137"/>
  <c r="Z64" i="137"/>
  <c r="Z65" i="137"/>
  <c r="Z66" i="137"/>
  <c r="Z67" i="137"/>
  <c r="Z68" i="137"/>
  <c r="Z69" i="137"/>
  <c r="Z70" i="137"/>
  <c r="Z71" i="137"/>
  <c r="Z72" i="137"/>
  <c r="Z73" i="137"/>
  <c r="Z74" i="137"/>
  <c r="Z75" i="137"/>
  <c r="Z76" i="137"/>
  <c r="Z77" i="137"/>
  <c r="Z78" i="137"/>
  <c r="Z79" i="137"/>
  <c r="Z80" i="137"/>
  <c r="Z81" i="137"/>
  <c r="Z82" i="137"/>
  <c r="V83" i="137"/>
  <c r="Z85" i="137" l="1"/>
  <c r="AA85" i="137"/>
  <c r="T20" i="137"/>
  <c r="U20" i="137"/>
  <c r="T21" i="137"/>
  <c r="U21" i="137"/>
  <c r="T22" i="137"/>
  <c r="U22" i="137"/>
  <c r="T23" i="137"/>
  <c r="U23" i="137"/>
  <c r="T24" i="137"/>
  <c r="U24" i="137"/>
  <c r="T25" i="137"/>
  <c r="U25" i="137"/>
  <c r="T26" i="137"/>
  <c r="U26" i="137"/>
  <c r="T27" i="137"/>
  <c r="U27" i="137"/>
  <c r="T28" i="137"/>
  <c r="U28" i="137"/>
  <c r="T29" i="137"/>
  <c r="U29" i="137"/>
  <c r="T30" i="137"/>
  <c r="U30" i="137"/>
  <c r="T31" i="137"/>
  <c r="U31" i="137"/>
  <c r="T32" i="137"/>
  <c r="U32" i="137"/>
  <c r="T33" i="137"/>
  <c r="U33" i="137"/>
  <c r="T34" i="137"/>
  <c r="U34" i="137"/>
  <c r="T35" i="137"/>
  <c r="U35" i="137"/>
  <c r="T36" i="137"/>
  <c r="U36" i="137"/>
  <c r="T37" i="137"/>
  <c r="U37" i="137"/>
  <c r="T38" i="137"/>
  <c r="U38" i="137"/>
  <c r="T39" i="137"/>
  <c r="U39" i="137"/>
  <c r="T40" i="137"/>
  <c r="U40" i="137"/>
  <c r="T41" i="137"/>
  <c r="U41" i="137"/>
  <c r="T42" i="137"/>
  <c r="U42" i="137"/>
  <c r="T43" i="137"/>
  <c r="U43" i="137"/>
  <c r="T44" i="137"/>
  <c r="U44" i="137"/>
  <c r="T45" i="137"/>
  <c r="U45" i="137"/>
  <c r="T46" i="137"/>
  <c r="U46" i="137"/>
  <c r="T47" i="137"/>
  <c r="U47" i="137"/>
  <c r="T48" i="137"/>
  <c r="U48" i="137"/>
  <c r="T49" i="137"/>
  <c r="U49" i="137"/>
  <c r="T50" i="137"/>
  <c r="U50" i="137"/>
  <c r="T51" i="137"/>
  <c r="U51" i="137"/>
  <c r="T52" i="137"/>
  <c r="U52" i="137"/>
  <c r="T53" i="137"/>
  <c r="U53" i="137"/>
  <c r="T54" i="137"/>
  <c r="U54" i="137"/>
  <c r="T55" i="137"/>
  <c r="U55" i="137"/>
  <c r="T56" i="137"/>
  <c r="U56" i="137"/>
  <c r="T57" i="137"/>
  <c r="U57" i="137"/>
  <c r="T58" i="137"/>
  <c r="U58" i="137"/>
  <c r="T59" i="137"/>
  <c r="U59" i="137"/>
  <c r="T60" i="137"/>
  <c r="U60" i="137"/>
  <c r="T61" i="137"/>
  <c r="U61" i="137"/>
  <c r="T62" i="137"/>
  <c r="U62" i="137"/>
  <c r="T63" i="137"/>
  <c r="U63" i="137"/>
  <c r="T64" i="137"/>
  <c r="U64" i="137"/>
  <c r="T65" i="137"/>
  <c r="U65" i="137"/>
  <c r="T66" i="137"/>
  <c r="U66" i="137"/>
  <c r="T67" i="137"/>
  <c r="U67" i="137"/>
  <c r="T68" i="137"/>
  <c r="U68" i="137"/>
  <c r="T69" i="137"/>
  <c r="U69" i="137"/>
  <c r="T70" i="137"/>
  <c r="U70" i="137"/>
  <c r="T71" i="137"/>
  <c r="U71" i="137"/>
  <c r="T72" i="137"/>
  <c r="U72" i="137"/>
  <c r="T73" i="137"/>
  <c r="U73" i="137"/>
  <c r="T74" i="137"/>
  <c r="U74" i="137"/>
  <c r="T75" i="137"/>
  <c r="U75" i="137"/>
  <c r="T76" i="137"/>
  <c r="U76" i="137"/>
  <c r="T77" i="137"/>
  <c r="U77" i="137"/>
  <c r="T78" i="137"/>
  <c r="U78" i="137"/>
  <c r="T79" i="137"/>
  <c r="U79" i="137"/>
  <c r="T80" i="137"/>
  <c r="U80" i="137"/>
  <c r="T81" i="137"/>
  <c r="U81" i="137"/>
  <c r="T82" i="137"/>
  <c r="U82" i="137"/>
  <c r="T83" i="137"/>
  <c r="U83" i="137"/>
  <c r="S83" i="137"/>
  <c r="P83"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5" i="137" l="1"/>
  <c r="K85" i="137"/>
  <c r="DI20" i="133" l="1"/>
  <c r="DI22" i="133"/>
  <c r="DI24" i="133"/>
  <c r="DI26" i="133"/>
  <c r="DI28" i="133"/>
  <c r="DI30" i="133"/>
  <c r="DI32" i="133"/>
  <c r="DI34" i="133"/>
  <c r="DI35" i="133"/>
  <c r="DI36" i="133"/>
  <c r="DI37" i="133"/>
  <c r="DI38" i="133"/>
  <c r="DI39" i="133"/>
  <c r="DI40" i="133"/>
  <c r="DI42" i="133"/>
  <c r="DI43" i="133"/>
  <c r="DI44" i="133"/>
  <c r="DI46" i="133"/>
  <c r="DI47" i="133"/>
  <c r="DI48" i="133"/>
  <c r="DI49" i="133"/>
  <c r="DI50" i="133"/>
  <c r="DJ51" i="133" l="1"/>
  <c r="DJ44" i="133"/>
  <c r="DJ43" i="133"/>
  <c r="DJ42" i="133"/>
  <c r="DJ41" i="133"/>
  <c r="DJ50" i="133"/>
  <c r="DJ49" i="133"/>
  <c r="DJ48" i="133"/>
  <c r="DJ47" i="133"/>
  <c r="DJ46" i="133"/>
  <c r="DJ45" i="133"/>
  <c r="DJ40" i="133"/>
  <c r="DJ39" i="133"/>
  <c r="DJ38" i="133"/>
  <c r="DJ37" i="133"/>
  <c r="DJ36" i="133"/>
  <c r="DJ35" i="133"/>
  <c r="DJ34" i="133"/>
  <c r="DJ33" i="133"/>
  <c r="DJ30" i="133"/>
  <c r="DJ29" i="133"/>
  <c r="DJ26" i="133"/>
  <c r="DJ24" i="133"/>
  <c r="DJ23" i="133"/>
  <c r="DJ20" i="133"/>
  <c r="DJ32" i="133"/>
  <c r="DJ31" i="133"/>
  <c r="DJ28" i="133"/>
  <c r="DJ27" i="133"/>
  <c r="DJ22" i="133"/>
  <c r="DJ21" i="133"/>
  <c r="DC21" i="133"/>
  <c r="DB20" i="133"/>
  <c r="BK24" i="133"/>
  <c r="CD22" i="133"/>
  <c r="DC20" i="133"/>
  <c r="CE22" i="133"/>
  <c r="AN85" i="137"/>
  <c r="AM85" i="137"/>
  <c r="AL85" i="137"/>
  <c r="AK85" i="137"/>
  <c r="EV83" i="137"/>
  <c r="EU83" i="137"/>
  <c r="ET83" i="137"/>
  <c r="ES83" i="137"/>
  <c r="EC83" i="137"/>
  <c r="EB83" i="137"/>
  <c r="EA83" i="137"/>
  <c r="DU83" i="137"/>
  <c r="DT83" i="137"/>
  <c r="DS83" i="137"/>
  <c r="DR83" i="137"/>
  <c r="AN83" i="137"/>
  <c r="AM83" i="137"/>
  <c r="AL83" i="137"/>
  <c r="AK83" i="137"/>
  <c r="AE83" i="137"/>
  <c r="AD83" i="137"/>
  <c r="AC83" i="137"/>
  <c r="AB83" i="137"/>
  <c r="Y83" i="137"/>
  <c r="X83" i="137"/>
  <c r="W83" i="137"/>
  <c r="R83" i="137"/>
  <c r="Q83" i="137"/>
  <c r="J83" i="137"/>
  <c r="I83" i="137"/>
  <c r="H83" i="137"/>
  <c r="G83" i="137"/>
  <c r="EV82" i="137"/>
  <c r="ES82" i="137"/>
  <c r="ED82" i="137"/>
  <c r="EC82" i="137"/>
  <c r="EB82" i="137"/>
  <c r="EA82" i="137"/>
  <c r="DU82" i="137"/>
  <c r="DT82" i="137"/>
  <c r="DS82" i="137"/>
  <c r="DR82" i="137"/>
  <c r="AN82" i="137"/>
  <c r="AM82" i="137"/>
  <c r="AL82" i="137"/>
  <c r="AK82" i="137"/>
  <c r="AB82" i="137"/>
  <c r="Y82" i="137"/>
  <c r="X82" i="137"/>
  <c r="W82" i="137"/>
  <c r="V82" i="137"/>
  <c r="S82" i="137"/>
  <c r="R82" i="137"/>
  <c r="Q82" i="137"/>
  <c r="P82" i="137"/>
  <c r="J82" i="137"/>
  <c r="I82" i="137"/>
  <c r="H82" i="137"/>
  <c r="G82" i="137"/>
  <c r="EV81" i="137"/>
  <c r="EU81" i="137"/>
  <c r="ET81" i="137"/>
  <c r="ES81" i="137"/>
  <c r="ED81" i="137"/>
  <c r="EC81" i="137"/>
  <c r="EB81" i="137"/>
  <c r="EA81" i="137"/>
  <c r="DU81" i="137"/>
  <c r="DT81" i="137"/>
  <c r="DS81" i="137"/>
  <c r="DR81" i="137"/>
  <c r="AN81" i="137"/>
  <c r="AM81" i="137"/>
  <c r="AL81" i="137"/>
  <c r="AK81" i="137"/>
  <c r="AE81" i="137"/>
  <c r="AD81" i="137"/>
  <c r="AC81" i="137"/>
  <c r="AB81" i="137"/>
  <c r="Y81" i="137"/>
  <c r="X81" i="137"/>
  <c r="W81" i="137"/>
  <c r="V81" i="137"/>
  <c r="S81" i="137"/>
  <c r="R81" i="137"/>
  <c r="Q81" i="137"/>
  <c r="P81" i="137"/>
  <c r="J81" i="137"/>
  <c r="I81" i="137"/>
  <c r="H81" i="137"/>
  <c r="G81" i="137"/>
  <c r="EV80" i="137"/>
  <c r="ES80" i="137"/>
  <c r="ED80" i="137"/>
  <c r="EC80" i="137"/>
  <c r="EB80" i="137"/>
  <c r="EA80" i="137"/>
  <c r="DU80" i="137"/>
  <c r="DT80" i="137"/>
  <c r="DS80" i="137"/>
  <c r="DR80" i="137"/>
  <c r="AN80" i="137"/>
  <c r="AM80" i="137"/>
  <c r="AL80" i="137"/>
  <c r="AK80" i="137"/>
  <c r="AE80" i="137"/>
  <c r="AB80" i="137"/>
  <c r="Y80" i="137"/>
  <c r="X80" i="137"/>
  <c r="W80" i="137"/>
  <c r="V80" i="137"/>
  <c r="S80" i="137"/>
  <c r="R80" i="137"/>
  <c r="Q80" i="137"/>
  <c r="P80" i="137"/>
  <c r="J80" i="137"/>
  <c r="I80" i="137"/>
  <c r="EV79" i="137"/>
  <c r="EU79" i="137"/>
  <c r="ET79" i="137"/>
  <c r="ES79" i="137"/>
  <c r="ED79" i="137"/>
  <c r="EC79" i="137"/>
  <c r="EB79" i="137"/>
  <c r="EA79" i="137"/>
  <c r="DU79" i="137"/>
  <c r="DT79" i="137"/>
  <c r="DS79" i="137"/>
  <c r="DR79" i="137"/>
  <c r="AN79" i="137"/>
  <c r="AM79" i="137"/>
  <c r="AL79" i="137"/>
  <c r="AK79" i="137"/>
  <c r="AE79" i="137"/>
  <c r="AD79" i="137"/>
  <c r="AC79" i="137"/>
  <c r="AB79" i="137"/>
  <c r="Y79" i="137"/>
  <c r="X79" i="137"/>
  <c r="W79" i="137"/>
  <c r="V79" i="137"/>
  <c r="S79" i="137"/>
  <c r="R79" i="137"/>
  <c r="Q79" i="137"/>
  <c r="P79" i="137"/>
  <c r="J79" i="137"/>
  <c r="I79" i="137"/>
  <c r="H79" i="137"/>
  <c r="G79" i="137"/>
  <c r="EV78" i="137"/>
  <c r="ED78" i="137"/>
  <c r="EC78" i="137"/>
  <c r="EB78" i="137"/>
  <c r="EA78" i="137"/>
  <c r="DU78" i="137"/>
  <c r="DT78" i="137"/>
  <c r="DS78" i="137"/>
  <c r="DR78" i="137"/>
  <c r="AN78" i="137"/>
  <c r="AM78" i="137"/>
  <c r="AL78" i="137"/>
  <c r="AK78" i="137"/>
  <c r="AE78" i="137"/>
  <c r="Y78" i="137"/>
  <c r="X78" i="137"/>
  <c r="W78" i="137"/>
  <c r="V78" i="137"/>
  <c r="S78" i="137"/>
  <c r="R78" i="137"/>
  <c r="Q78" i="137"/>
  <c r="P78" i="137"/>
  <c r="J78" i="137"/>
  <c r="I78" i="137"/>
  <c r="H78" i="137"/>
  <c r="G78" i="137"/>
  <c r="EV77" i="137"/>
  <c r="EU77" i="137"/>
  <c r="ET77" i="137"/>
  <c r="ES77" i="137"/>
  <c r="ED77" i="137"/>
  <c r="EC77" i="137"/>
  <c r="EB77" i="137"/>
  <c r="EA77" i="137"/>
  <c r="DU77" i="137"/>
  <c r="DT77" i="137"/>
  <c r="DS77" i="137"/>
  <c r="DR77" i="137"/>
  <c r="AN77" i="137"/>
  <c r="AM77" i="137"/>
  <c r="AL77" i="137"/>
  <c r="AK77" i="137"/>
  <c r="AE77" i="137"/>
  <c r="AD77" i="137"/>
  <c r="AC77" i="137"/>
  <c r="AB77" i="137"/>
  <c r="Y77" i="137"/>
  <c r="X77" i="137"/>
  <c r="W77" i="137"/>
  <c r="V77" i="137"/>
  <c r="S77" i="137"/>
  <c r="R77" i="137"/>
  <c r="Q77" i="137"/>
  <c r="P77" i="137"/>
  <c r="J77" i="137"/>
  <c r="I77" i="137"/>
  <c r="H77" i="137"/>
  <c r="G77" i="137"/>
  <c r="EV76" i="137"/>
  <c r="ED76" i="137"/>
  <c r="EC76" i="137"/>
  <c r="EB76" i="137"/>
  <c r="EA76" i="137"/>
  <c r="DU76" i="137"/>
  <c r="DT76" i="137"/>
  <c r="DS76" i="137"/>
  <c r="DR76" i="137"/>
  <c r="AN76" i="137"/>
  <c r="AM76" i="137"/>
  <c r="AL76" i="137"/>
  <c r="AK76" i="137"/>
  <c r="AE76" i="137"/>
  <c r="Y76" i="137"/>
  <c r="X76" i="137"/>
  <c r="W76" i="137"/>
  <c r="V76" i="137"/>
  <c r="S76" i="137"/>
  <c r="R76" i="137"/>
  <c r="Q76" i="137"/>
  <c r="P76" i="137"/>
  <c r="J76" i="137"/>
  <c r="I76" i="137"/>
  <c r="H76" i="137"/>
  <c r="G76" i="137"/>
  <c r="EV75" i="137"/>
  <c r="EU75" i="137"/>
  <c r="ET75" i="137"/>
  <c r="ES75" i="137"/>
  <c r="ED75" i="137"/>
  <c r="EC75" i="137"/>
  <c r="EB75" i="137"/>
  <c r="EA75" i="137"/>
  <c r="DU75" i="137"/>
  <c r="DT75" i="137"/>
  <c r="DS75" i="137"/>
  <c r="DR75" i="137"/>
  <c r="AN75" i="137"/>
  <c r="AM75" i="137"/>
  <c r="AL75" i="137"/>
  <c r="AK75" i="137"/>
  <c r="AE75" i="137"/>
  <c r="AD75" i="137"/>
  <c r="AC75" i="137"/>
  <c r="AB75" i="137"/>
  <c r="Y75" i="137"/>
  <c r="X75" i="137"/>
  <c r="W75" i="137"/>
  <c r="V75" i="137"/>
  <c r="S75" i="137"/>
  <c r="R75" i="137"/>
  <c r="Q75" i="137"/>
  <c r="P75" i="137"/>
  <c r="J75" i="137"/>
  <c r="I75" i="137"/>
  <c r="H75" i="137"/>
  <c r="G75" i="137"/>
  <c r="EV74" i="137"/>
  <c r="ED74" i="137"/>
  <c r="EC74" i="137"/>
  <c r="EB74" i="137"/>
  <c r="EA74" i="137"/>
  <c r="DU74" i="137"/>
  <c r="DT74" i="137"/>
  <c r="DS74" i="137"/>
  <c r="DR74" i="137"/>
  <c r="AN74" i="137"/>
  <c r="AM74" i="137"/>
  <c r="AL74" i="137"/>
  <c r="AK74" i="137"/>
  <c r="AE74" i="137"/>
  <c r="Y74" i="137"/>
  <c r="X74" i="137"/>
  <c r="W74" i="137"/>
  <c r="V74" i="137"/>
  <c r="S74" i="137"/>
  <c r="R74" i="137"/>
  <c r="Q74" i="137"/>
  <c r="P74" i="137"/>
  <c r="J74" i="137"/>
  <c r="I74" i="137"/>
  <c r="H74" i="137"/>
  <c r="G74" i="137"/>
  <c r="EV73" i="137"/>
  <c r="EU73" i="137"/>
  <c r="ET73" i="137"/>
  <c r="ES73" i="137"/>
  <c r="ED73" i="137"/>
  <c r="EC73" i="137"/>
  <c r="EB73" i="137"/>
  <c r="EA73" i="137"/>
  <c r="DU73" i="137"/>
  <c r="DT73" i="137"/>
  <c r="DS73" i="137"/>
  <c r="DR73" i="137"/>
  <c r="AN73" i="137"/>
  <c r="AM73" i="137"/>
  <c r="AL73" i="137"/>
  <c r="AK73" i="137"/>
  <c r="AE73" i="137"/>
  <c r="AD73" i="137"/>
  <c r="AC73" i="137"/>
  <c r="AB73" i="137"/>
  <c r="Y73" i="137"/>
  <c r="X73" i="137"/>
  <c r="W73" i="137"/>
  <c r="V73" i="137"/>
  <c r="S73" i="137"/>
  <c r="R73" i="137"/>
  <c r="Q73" i="137"/>
  <c r="P73" i="137"/>
  <c r="J73" i="137"/>
  <c r="I73" i="137"/>
  <c r="H73" i="137"/>
  <c r="G73" i="137"/>
  <c r="EV72" i="137"/>
  <c r="ED72" i="137"/>
  <c r="EC72" i="137"/>
  <c r="EB72" i="137"/>
  <c r="EA72" i="137"/>
  <c r="DU72" i="137"/>
  <c r="DT72" i="137"/>
  <c r="DS72" i="137"/>
  <c r="DR72" i="137"/>
  <c r="AN72" i="137"/>
  <c r="AM72" i="137"/>
  <c r="AL72" i="137"/>
  <c r="AK72" i="137"/>
  <c r="AE72" i="137"/>
  <c r="Y72" i="137"/>
  <c r="X72" i="137"/>
  <c r="W72" i="137"/>
  <c r="V72" i="137"/>
  <c r="S72" i="137"/>
  <c r="R72" i="137"/>
  <c r="Q72" i="137"/>
  <c r="P72" i="137"/>
  <c r="J72" i="137"/>
  <c r="I72" i="137"/>
  <c r="H72" i="137"/>
  <c r="G72" i="137"/>
  <c r="EV71" i="137"/>
  <c r="EU71" i="137"/>
  <c r="ET71" i="137"/>
  <c r="ES71" i="137"/>
  <c r="ED71" i="137"/>
  <c r="EC71" i="137"/>
  <c r="EB71" i="137"/>
  <c r="EA71" i="137"/>
  <c r="DU71" i="137"/>
  <c r="DT71" i="137"/>
  <c r="DS71" i="137"/>
  <c r="DR71" i="137"/>
  <c r="AN71" i="137"/>
  <c r="AM71" i="137"/>
  <c r="AL71" i="137"/>
  <c r="AK71" i="137"/>
  <c r="AE71" i="137"/>
  <c r="AD71" i="137"/>
  <c r="AC71" i="137"/>
  <c r="AB71" i="137"/>
  <c r="Y71" i="137"/>
  <c r="X71" i="137"/>
  <c r="W71" i="137"/>
  <c r="V71" i="137"/>
  <c r="S71" i="137"/>
  <c r="R71" i="137"/>
  <c r="Q71" i="137"/>
  <c r="P71" i="137"/>
  <c r="J71" i="137"/>
  <c r="I71" i="137"/>
  <c r="H71" i="137"/>
  <c r="G71" i="137"/>
  <c r="EV70" i="137"/>
  <c r="ES70" i="137"/>
  <c r="ED70" i="137"/>
  <c r="EC70" i="137"/>
  <c r="EB70" i="137"/>
  <c r="EA70" i="137"/>
  <c r="DU70" i="137"/>
  <c r="DT70" i="137"/>
  <c r="DS70" i="137"/>
  <c r="DR70" i="137"/>
  <c r="AN70" i="137"/>
  <c r="AM70" i="137"/>
  <c r="AL70" i="137"/>
  <c r="AK70" i="137"/>
  <c r="AE70" i="137"/>
  <c r="AB70" i="137"/>
  <c r="Y70" i="137"/>
  <c r="X70" i="137"/>
  <c r="W70" i="137"/>
  <c r="V70" i="137"/>
  <c r="S70" i="137"/>
  <c r="R70" i="137"/>
  <c r="Q70" i="137"/>
  <c r="P70" i="137"/>
  <c r="J70" i="137"/>
  <c r="I70" i="137"/>
  <c r="H70" i="137"/>
  <c r="G70" i="137"/>
  <c r="EV69" i="137"/>
  <c r="EU69" i="137"/>
  <c r="ET69" i="137"/>
  <c r="ES69" i="137"/>
  <c r="ED69" i="137"/>
  <c r="EC69" i="137"/>
  <c r="EB69" i="137"/>
  <c r="EA69" i="137"/>
  <c r="DU69" i="137"/>
  <c r="DT69" i="137"/>
  <c r="DS69" i="137"/>
  <c r="DR69" i="137"/>
  <c r="AN69" i="137"/>
  <c r="AM69" i="137"/>
  <c r="AL69" i="137"/>
  <c r="AK69" i="137"/>
  <c r="AE69" i="137"/>
  <c r="AD69" i="137"/>
  <c r="AC69" i="137"/>
  <c r="AB69" i="137"/>
  <c r="Y69" i="137"/>
  <c r="X69" i="137"/>
  <c r="W69" i="137"/>
  <c r="V69" i="137"/>
  <c r="S69" i="137"/>
  <c r="R69" i="137"/>
  <c r="Q69" i="137"/>
  <c r="P69" i="137"/>
  <c r="J69" i="137"/>
  <c r="I69" i="137"/>
  <c r="H69" i="137"/>
  <c r="G69" i="137"/>
  <c r="EV68" i="137"/>
  <c r="ES68" i="137"/>
  <c r="ED68" i="137"/>
  <c r="EC68" i="137"/>
  <c r="EB68" i="137"/>
  <c r="EA68" i="137"/>
  <c r="DU68" i="137"/>
  <c r="DT68" i="137"/>
  <c r="DS68" i="137"/>
  <c r="DR68" i="137"/>
  <c r="AN68" i="137"/>
  <c r="AM68" i="137"/>
  <c r="AL68" i="137"/>
  <c r="AK68" i="137"/>
  <c r="AE68" i="137"/>
  <c r="AB68" i="137"/>
  <c r="Y68" i="137"/>
  <c r="X68" i="137"/>
  <c r="W68" i="137"/>
  <c r="V68" i="137"/>
  <c r="S68" i="137"/>
  <c r="R68" i="137"/>
  <c r="Q68" i="137"/>
  <c r="P68" i="137"/>
  <c r="J68" i="137"/>
  <c r="I68" i="137"/>
  <c r="H68" i="137"/>
  <c r="G68" i="137"/>
  <c r="EV67" i="137"/>
  <c r="EU67" i="137"/>
  <c r="ET67" i="137"/>
  <c r="ES67" i="137"/>
  <c r="ED67" i="137"/>
  <c r="EC67" i="137"/>
  <c r="EB67" i="137"/>
  <c r="EA67" i="137"/>
  <c r="DU67" i="137"/>
  <c r="DT67" i="137"/>
  <c r="DS67" i="137"/>
  <c r="DR67" i="137"/>
  <c r="AN67" i="137"/>
  <c r="AM67" i="137"/>
  <c r="AL67" i="137"/>
  <c r="AK67" i="137"/>
  <c r="AE67" i="137"/>
  <c r="AD67" i="137"/>
  <c r="AC67" i="137"/>
  <c r="AB67" i="137"/>
  <c r="Y67" i="137"/>
  <c r="X67" i="137"/>
  <c r="W67" i="137"/>
  <c r="V67" i="137"/>
  <c r="S67" i="137"/>
  <c r="R67" i="137"/>
  <c r="Q67" i="137"/>
  <c r="P67" i="137"/>
  <c r="J67" i="137"/>
  <c r="I67" i="137"/>
  <c r="H67" i="137"/>
  <c r="G67" i="137"/>
  <c r="EV66" i="137"/>
  <c r="ED66" i="137"/>
  <c r="EC66" i="137"/>
  <c r="EB66" i="137"/>
  <c r="EA66" i="137"/>
  <c r="DU66" i="137"/>
  <c r="DT66" i="137"/>
  <c r="DS66" i="137"/>
  <c r="DR66" i="137"/>
  <c r="AN66" i="137"/>
  <c r="AM66" i="137"/>
  <c r="AL66" i="137"/>
  <c r="AK66" i="137"/>
  <c r="AE66" i="137"/>
  <c r="Y66" i="137"/>
  <c r="X66" i="137"/>
  <c r="W66" i="137"/>
  <c r="V66" i="137"/>
  <c r="S66" i="137"/>
  <c r="R66" i="137"/>
  <c r="Q66" i="137"/>
  <c r="P66" i="137"/>
  <c r="J66" i="137"/>
  <c r="I66" i="137"/>
  <c r="H66" i="137"/>
  <c r="G66" i="137"/>
  <c r="EV65" i="137"/>
  <c r="EU65" i="137"/>
  <c r="ET65" i="137"/>
  <c r="ES65" i="137"/>
  <c r="ED65" i="137"/>
  <c r="EC65" i="137"/>
  <c r="EB65" i="137"/>
  <c r="EA65" i="137"/>
  <c r="DU65" i="137"/>
  <c r="DT65" i="137"/>
  <c r="DS65" i="137"/>
  <c r="DR65" i="137"/>
  <c r="AN65" i="137"/>
  <c r="AM65" i="137"/>
  <c r="AL65" i="137"/>
  <c r="AK65" i="137"/>
  <c r="AE65" i="137"/>
  <c r="AD65" i="137"/>
  <c r="AC65" i="137"/>
  <c r="AB65" i="137"/>
  <c r="Y65" i="137"/>
  <c r="X65" i="137"/>
  <c r="W65" i="137"/>
  <c r="V65" i="137"/>
  <c r="S65" i="137"/>
  <c r="R65" i="137"/>
  <c r="Q65" i="137"/>
  <c r="P65" i="137"/>
  <c r="J65" i="137"/>
  <c r="I65" i="137"/>
  <c r="H65" i="137"/>
  <c r="G65" i="137"/>
  <c r="EV64" i="137"/>
  <c r="ED64" i="137"/>
  <c r="EC64" i="137"/>
  <c r="EB64" i="137"/>
  <c r="EA64" i="137"/>
  <c r="DU64" i="137"/>
  <c r="DT64" i="137"/>
  <c r="DS64" i="137"/>
  <c r="DR64" i="137"/>
  <c r="AN64" i="137"/>
  <c r="AM64" i="137"/>
  <c r="AL64" i="137"/>
  <c r="AK64" i="137"/>
  <c r="AE64" i="137"/>
  <c r="Y64" i="137"/>
  <c r="X64" i="137"/>
  <c r="W64" i="137"/>
  <c r="V64" i="137"/>
  <c r="S64" i="137"/>
  <c r="R64" i="137"/>
  <c r="Q64" i="137"/>
  <c r="P64" i="137"/>
  <c r="J64" i="137"/>
  <c r="I64" i="137"/>
  <c r="H64" i="137"/>
  <c r="G64" i="137"/>
  <c r="EV63" i="137"/>
  <c r="EU63" i="137"/>
  <c r="ET63" i="137"/>
  <c r="ES63" i="137"/>
  <c r="ED63" i="137"/>
  <c r="EC63" i="137"/>
  <c r="EB63" i="137"/>
  <c r="EA63" i="137"/>
  <c r="DU63" i="137"/>
  <c r="DT63" i="137"/>
  <c r="DS63" i="137"/>
  <c r="DR63" i="137"/>
  <c r="AN63" i="137"/>
  <c r="AM63" i="137"/>
  <c r="AL63" i="137"/>
  <c r="AK63" i="137"/>
  <c r="AE63" i="137"/>
  <c r="AD63" i="137"/>
  <c r="AC63" i="137"/>
  <c r="AB63" i="137"/>
  <c r="Y63" i="137"/>
  <c r="X63" i="137"/>
  <c r="W63" i="137"/>
  <c r="V63" i="137"/>
  <c r="S63" i="137"/>
  <c r="R63" i="137"/>
  <c r="Q63" i="137"/>
  <c r="P63" i="137"/>
  <c r="J63" i="137"/>
  <c r="I63" i="137"/>
  <c r="H63" i="137"/>
  <c r="G63" i="137"/>
  <c r="EV62" i="137"/>
  <c r="ES62" i="137"/>
  <c r="ED62" i="137"/>
  <c r="EC62" i="137"/>
  <c r="EB62" i="137"/>
  <c r="EA62" i="137"/>
  <c r="DU62" i="137"/>
  <c r="DT62" i="137"/>
  <c r="DS62" i="137"/>
  <c r="DR62" i="137"/>
  <c r="AN62" i="137"/>
  <c r="AM62" i="137"/>
  <c r="AL62" i="137"/>
  <c r="AK62" i="137"/>
  <c r="AE62" i="137"/>
  <c r="AB62" i="137"/>
  <c r="Y62" i="137"/>
  <c r="X62" i="137"/>
  <c r="W62" i="137"/>
  <c r="V62" i="137"/>
  <c r="S62" i="137"/>
  <c r="R62" i="137"/>
  <c r="Q62" i="137"/>
  <c r="P62" i="137"/>
  <c r="J62" i="137"/>
  <c r="I62" i="137"/>
  <c r="H62" i="137"/>
  <c r="G62" i="137"/>
  <c r="EV61" i="137"/>
  <c r="EU61" i="137"/>
  <c r="ET61" i="137"/>
  <c r="ES61" i="137"/>
  <c r="ED61" i="137"/>
  <c r="EC61" i="137"/>
  <c r="EB61" i="137"/>
  <c r="EA61" i="137"/>
  <c r="DU61" i="137"/>
  <c r="DT61" i="137"/>
  <c r="DS61" i="137"/>
  <c r="DR61" i="137"/>
  <c r="AN61" i="137"/>
  <c r="AM61" i="137"/>
  <c r="AL61" i="137"/>
  <c r="AK61" i="137"/>
  <c r="AE61" i="137"/>
  <c r="AD61" i="137"/>
  <c r="AC61" i="137"/>
  <c r="AB61" i="137"/>
  <c r="Y61" i="137"/>
  <c r="X61" i="137"/>
  <c r="W61" i="137"/>
  <c r="V61" i="137"/>
  <c r="S61" i="137"/>
  <c r="R61" i="137"/>
  <c r="Q61" i="137"/>
  <c r="P61" i="137"/>
  <c r="J61" i="137"/>
  <c r="I61" i="137"/>
  <c r="H61" i="137"/>
  <c r="G61" i="137"/>
  <c r="EV60" i="137"/>
  <c r="ES60" i="137"/>
  <c r="ED60" i="137"/>
  <c r="EC60" i="137"/>
  <c r="EB60" i="137"/>
  <c r="EA60" i="137"/>
  <c r="DU60" i="137"/>
  <c r="DT60" i="137"/>
  <c r="DS60" i="137"/>
  <c r="DR60" i="137"/>
  <c r="AN60" i="137"/>
  <c r="AM60" i="137"/>
  <c r="AL60" i="137"/>
  <c r="AK60" i="137"/>
  <c r="AE60" i="137"/>
  <c r="AB60" i="137"/>
  <c r="Y60" i="137"/>
  <c r="X60" i="137"/>
  <c r="W60" i="137"/>
  <c r="V60" i="137"/>
  <c r="S60" i="137"/>
  <c r="R60" i="137"/>
  <c r="Q60" i="137"/>
  <c r="P60" i="137"/>
  <c r="J60" i="137"/>
  <c r="I60" i="137"/>
  <c r="H60" i="137"/>
  <c r="G60" i="137"/>
  <c r="EV59" i="137"/>
  <c r="EU59" i="137"/>
  <c r="ET59" i="137"/>
  <c r="ES59" i="137"/>
  <c r="ED59" i="137"/>
  <c r="EC59" i="137"/>
  <c r="EB59" i="137"/>
  <c r="EA59" i="137"/>
  <c r="DU59" i="137"/>
  <c r="DT59" i="137"/>
  <c r="DS59" i="137"/>
  <c r="DR59" i="137"/>
  <c r="AN59" i="137"/>
  <c r="AM59" i="137"/>
  <c r="AL59" i="137"/>
  <c r="AK59" i="137"/>
  <c r="AE59" i="137"/>
  <c r="AD59" i="137"/>
  <c r="AC59" i="137"/>
  <c r="AB59" i="137"/>
  <c r="Y59" i="137"/>
  <c r="X59" i="137"/>
  <c r="W59" i="137"/>
  <c r="V59" i="137"/>
  <c r="S59" i="137"/>
  <c r="R59" i="137"/>
  <c r="Q59" i="137"/>
  <c r="P59" i="137"/>
  <c r="J59" i="137"/>
  <c r="I59" i="137"/>
  <c r="H59" i="137"/>
  <c r="G59" i="137"/>
  <c r="EV58" i="137"/>
  <c r="ED58" i="137"/>
  <c r="EC58" i="137"/>
  <c r="EB58" i="137"/>
  <c r="EA58" i="137"/>
  <c r="DU58" i="137"/>
  <c r="DT58" i="137"/>
  <c r="DS58" i="137"/>
  <c r="DR58" i="137"/>
  <c r="AN58" i="137"/>
  <c r="AM58" i="137"/>
  <c r="AL58" i="137"/>
  <c r="AK58" i="137"/>
  <c r="AE58" i="137"/>
  <c r="Y58" i="137"/>
  <c r="X58" i="137"/>
  <c r="W58" i="137"/>
  <c r="V58" i="137"/>
  <c r="S58" i="137"/>
  <c r="R58" i="137"/>
  <c r="Q58" i="137"/>
  <c r="P58" i="137"/>
  <c r="J58" i="137"/>
  <c r="I58" i="137"/>
  <c r="H58" i="137"/>
  <c r="G58" i="137"/>
  <c r="EV57" i="137"/>
  <c r="EU57" i="137"/>
  <c r="ET57" i="137"/>
  <c r="ES57" i="137"/>
  <c r="ED57" i="137"/>
  <c r="EC57" i="137"/>
  <c r="EB57" i="137"/>
  <c r="EA57" i="137"/>
  <c r="DU57" i="137"/>
  <c r="DT57" i="137"/>
  <c r="DS57" i="137"/>
  <c r="DR57" i="137"/>
  <c r="AN57" i="137"/>
  <c r="AM57" i="137"/>
  <c r="AL57" i="137"/>
  <c r="AK57" i="137"/>
  <c r="AE57" i="137"/>
  <c r="AD57" i="137"/>
  <c r="AC57" i="137"/>
  <c r="AB57" i="137"/>
  <c r="Y57" i="137"/>
  <c r="X57" i="137"/>
  <c r="W57" i="137"/>
  <c r="V57" i="137"/>
  <c r="S57" i="137"/>
  <c r="R57" i="137"/>
  <c r="Q57" i="137"/>
  <c r="P57" i="137"/>
  <c r="J57" i="137"/>
  <c r="I57" i="137"/>
  <c r="H57" i="137"/>
  <c r="G57" i="137"/>
  <c r="EV56" i="137"/>
  <c r="ED56" i="137"/>
  <c r="EC56" i="137"/>
  <c r="EB56" i="137"/>
  <c r="EA56" i="137"/>
  <c r="DU56" i="137"/>
  <c r="DT56" i="137"/>
  <c r="DS56" i="137"/>
  <c r="DR56" i="137"/>
  <c r="AN56" i="137"/>
  <c r="AM56" i="137"/>
  <c r="AL56" i="137"/>
  <c r="AK56" i="137"/>
  <c r="AE56" i="137"/>
  <c r="Y56" i="137"/>
  <c r="X56" i="137"/>
  <c r="W56" i="137"/>
  <c r="V56" i="137"/>
  <c r="S56" i="137"/>
  <c r="R56" i="137"/>
  <c r="Q56" i="137"/>
  <c r="P56" i="137"/>
  <c r="J56" i="137"/>
  <c r="I56" i="137"/>
  <c r="H56" i="137"/>
  <c r="G56" i="137"/>
  <c r="EV55" i="137"/>
  <c r="EU55" i="137"/>
  <c r="ET55" i="137"/>
  <c r="ES55" i="137"/>
  <c r="ED55" i="137"/>
  <c r="EC55" i="137"/>
  <c r="EB55" i="137"/>
  <c r="EA55" i="137"/>
  <c r="DU55" i="137"/>
  <c r="DT55" i="137"/>
  <c r="DS55" i="137"/>
  <c r="DR55" i="137"/>
  <c r="AN55" i="137"/>
  <c r="AM55" i="137"/>
  <c r="AL55" i="137"/>
  <c r="AK55" i="137"/>
  <c r="AE55" i="137"/>
  <c r="AD55" i="137"/>
  <c r="AC55" i="137"/>
  <c r="AB55" i="137"/>
  <c r="Y55" i="137"/>
  <c r="X55" i="137"/>
  <c r="W55" i="137"/>
  <c r="V55" i="137"/>
  <c r="S55" i="137"/>
  <c r="R55" i="137"/>
  <c r="Q55" i="137"/>
  <c r="P55" i="137"/>
  <c r="J55" i="137"/>
  <c r="I55" i="137"/>
  <c r="H55" i="137"/>
  <c r="G55" i="137"/>
  <c r="EV54" i="137"/>
  <c r="ED54" i="137"/>
  <c r="EC54" i="137"/>
  <c r="EB54" i="137"/>
  <c r="EA54" i="137"/>
  <c r="DU54" i="137"/>
  <c r="DT54" i="137"/>
  <c r="DS54" i="137"/>
  <c r="DR54" i="137"/>
  <c r="AN54" i="137"/>
  <c r="AM54" i="137"/>
  <c r="AL54" i="137"/>
  <c r="AK54" i="137"/>
  <c r="AE54" i="137"/>
  <c r="Y54" i="137"/>
  <c r="X54" i="137"/>
  <c r="W54" i="137"/>
  <c r="V54" i="137"/>
  <c r="S54" i="137"/>
  <c r="R54" i="137"/>
  <c r="Q54" i="137"/>
  <c r="P54" i="137"/>
  <c r="J54" i="137"/>
  <c r="I54" i="137"/>
  <c r="H54" i="137"/>
  <c r="G54" i="137"/>
  <c r="EV53" i="137"/>
  <c r="EU53" i="137"/>
  <c r="ET53" i="137"/>
  <c r="ES53" i="137"/>
  <c r="ED53" i="137"/>
  <c r="EC53" i="137"/>
  <c r="EB53" i="137"/>
  <c r="EA53" i="137"/>
  <c r="DU53" i="137"/>
  <c r="DT53" i="137"/>
  <c r="DS53" i="137"/>
  <c r="DR53" i="137"/>
  <c r="AN53" i="137"/>
  <c r="AM53" i="137"/>
  <c r="AL53" i="137"/>
  <c r="AK53" i="137"/>
  <c r="AE53" i="137"/>
  <c r="AD53" i="137"/>
  <c r="AC53" i="137"/>
  <c r="AB53" i="137"/>
  <c r="Y53" i="137"/>
  <c r="X53" i="137"/>
  <c r="W53" i="137"/>
  <c r="V53" i="137"/>
  <c r="S53" i="137"/>
  <c r="R53" i="137"/>
  <c r="Q53" i="137"/>
  <c r="P53" i="137"/>
  <c r="J53" i="137"/>
  <c r="I53" i="137"/>
  <c r="H53" i="137"/>
  <c r="G53" i="137"/>
  <c r="EV52" i="137"/>
  <c r="ED52" i="137"/>
  <c r="EC52" i="137"/>
  <c r="EB52" i="137"/>
  <c r="EA52" i="137"/>
  <c r="DU52" i="137"/>
  <c r="DT52" i="137"/>
  <c r="DS52" i="137"/>
  <c r="DR52" i="137"/>
  <c r="AN52" i="137"/>
  <c r="AM52" i="137"/>
  <c r="AL52" i="137"/>
  <c r="AK52" i="137"/>
  <c r="AE52" i="137"/>
  <c r="Y52" i="137"/>
  <c r="X52" i="137"/>
  <c r="W52" i="137"/>
  <c r="V52" i="137"/>
  <c r="S52" i="137"/>
  <c r="R52" i="137"/>
  <c r="Q52" i="137"/>
  <c r="P52" i="137"/>
  <c r="J52" i="137"/>
  <c r="I52" i="137"/>
  <c r="H52" i="137"/>
  <c r="G52" i="137"/>
  <c r="EV51" i="137"/>
  <c r="EU51" i="137"/>
  <c r="ET51" i="137"/>
  <c r="ES51" i="137"/>
  <c r="ED51" i="137"/>
  <c r="EC51" i="137"/>
  <c r="EB51" i="137"/>
  <c r="EA51" i="137"/>
  <c r="DU51" i="137"/>
  <c r="DT51" i="137"/>
  <c r="DS51" i="137"/>
  <c r="DR51" i="137"/>
  <c r="AN51" i="137"/>
  <c r="AM51" i="137"/>
  <c r="AL51" i="137"/>
  <c r="AK51" i="137"/>
  <c r="AE51" i="137"/>
  <c r="AD51" i="137"/>
  <c r="AC51" i="137"/>
  <c r="AB51" i="137"/>
  <c r="Y51" i="137"/>
  <c r="X51" i="137"/>
  <c r="W51" i="137"/>
  <c r="V51" i="137"/>
  <c r="S51" i="137"/>
  <c r="R51" i="137"/>
  <c r="Q51" i="137"/>
  <c r="P51" i="137"/>
  <c r="J51" i="137"/>
  <c r="I51" i="137"/>
  <c r="H51" i="137"/>
  <c r="G51" i="137"/>
  <c r="EV50" i="137"/>
  <c r="ED50" i="137"/>
  <c r="EC50" i="137"/>
  <c r="EB50" i="137"/>
  <c r="EA50" i="137"/>
  <c r="DU50" i="137"/>
  <c r="DT50" i="137"/>
  <c r="DS50" i="137"/>
  <c r="DR50" i="137"/>
  <c r="AN50" i="137"/>
  <c r="AM50" i="137"/>
  <c r="AL50" i="137"/>
  <c r="AK50" i="137"/>
  <c r="AE50" i="137"/>
  <c r="Y50" i="137"/>
  <c r="X50" i="137"/>
  <c r="W50" i="137"/>
  <c r="V50" i="137"/>
  <c r="S50" i="137"/>
  <c r="R50" i="137"/>
  <c r="Q50" i="137"/>
  <c r="P50" i="137"/>
  <c r="J50" i="137"/>
  <c r="I50" i="137"/>
  <c r="H50" i="137"/>
  <c r="G50" i="137"/>
  <c r="EV49" i="137"/>
  <c r="EU49" i="137"/>
  <c r="ET49" i="137"/>
  <c r="ES49" i="137"/>
  <c r="ED49" i="137"/>
  <c r="EC49" i="137"/>
  <c r="EB49" i="137"/>
  <c r="EA49" i="137"/>
  <c r="DU49" i="137"/>
  <c r="DT49" i="137"/>
  <c r="DS49" i="137"/>
  <c r="DR49" i="137"/>
  <c r="AN49" i="137"/>
  <c r="AM49" i="137"/>
  <c r="AL49" i="137"/>
  <c r="AK49" i="137"/>
  <c r="AE49" i="137"/>
  <c r="AD49" i="137"/>
  <c r="AC49" i="137"/>
  <c r="AB49" i="137"/>
  <c r="Y49" i="137"/>
  <c r="X49" i="137"/>
  <c r="W49" i="137"/>
  <c r="V49" i="137"/>
  <c r="S49" i="137"/>
  <c r="R49" i="137"/>
  <c r="Q49" i="137"/>
  <c r="P49" i="137"/>
  <c r="J49" i="137"/>
  <c r="I49" i="137"/>
  <c r="H49" i="137"/>
  <c r="G49" i="137"/>
  <c r="EV48" i="137"/>
  <c r="ED48" i="137"/>
  <c r="EC48" i="137"/>
  <c r="EB48" i="137"/>
  <c r="EA48" i="137"/>
  <c r="DU48" i="137"/>
  <c r="DT48" i="137"/>
  <c r="DS48" i="137"/>
  <c r="DR48" i="137"/>
  <c r="AN48" i="137"/>
  <c r="AM48" i="137"/>
  <c r="AL48" i="137"/>
  <c r="AK48" i="137"/>
  <c r="AE48" i="137"/>
  <c r="Y48" i="137"/>
  <c r="X48" i="137"/>
  <c r="W48" i="137"/>
  <c r="V48" i="137"/>
  <c r="S48" i="137"/>
  <c r="R48" i="137"/>
  <c r="Q48" i="137"/>
  <c r="P48" i="137"/>
  <c r="J48" i="137"/>
  <c r="I48" i="137"/>
  <c r="H48" i="137"/>
  <c r="G48" i="137"/>
  <c r="EV47" i="137"/>
  <c r="EU47" i="137"/>
  <c r="ET47" i="137"/>
  <c r="ES47" i="137"/>
  <c r="ED47" i="137"/>
  <c r="EC47" i="137"/>
  <c r="EB47" i="137"/>
  <c r="EA47" i="137"/>
  <c r="DU47" i="137"/>
  <c r="DT47" i="137"/>
  <c r="DS47" i="137"/>
  <c r="DR47" i="137"/>
  <c r="AN47" i="137"/>
  <c r="AM47" i="137"/>
  <c r="AL47" i="137"/>
  <c r="AK47" i="137"/>
  <c r="AE47" i="137"/>
  <c r="AD47" i="137"/>
  <c r="AC47" i="137"/>
  <c r="AB47" i="137"/>
  <c r="Y47" i="137"/>
  <c r="X47" i="137"/>
  <c r="W47" i="137"/>
  <c r="V47" i="137"/>
  <c r="S47" i="137"/>
  <c r="R47" i="137"/>
  <c r="Q47" i="137"/>
  <c r="P47" i="137"/>
  <c r="J47" i="137"/>
  <c r="I47" i="137"/>
  <c r="H47" i="137"/>
  <c r="G47" i="137"/>
  <c r="EV46" i="137"/>
  <c r="ES46" i="137"/>
  <c r="ED46" i="137"/>
  <c r="EC46" i="137"/>
  <c r="EB46" i="137"/>
  <c r="EA46" i="137"/>
  <c r="DU46" i="137"/>
  <c r="DT46" i="137"/>
  <c r="DS46" i="137"/>
  <c r="DR46" i="137"/>
  <c r="AN46" i="137"/>
  <c r="AM46" i="137"/>
  <c r="AL46" i="137"/>
  <c r="AK46" i="137"/>
  <c r="AE46" i="137"/>
  <c r="AB46" i="137"/>
  <c r="Y46" i="137"/>
  <c r="X46" i="137"/>
  <c r="W46" i="137"/>
  <c r="V46" i="137"/>
  <c r="S46" i="137"/>
  <c r="R46" i="137"/>
  <c r="Q46" i="137"/>
  <c r="P46" i="137"/>
  <c r="J46" i="137"/>
  <c r="I46" i="137"/>
  <c r="H46" i="137"/>
  <c r="G46" i="137"/>
  <c r="EV45" i="137"/>
  <c r="EU45" i="137"/>
  <c r="ET45" i="137"/>
  <c r="ES45" i="137"/>
  <c r="ED45" i="137"/>
  <c r="EC45" i="137"/>
  <c r="EB45" i="137"/>
  <c r="EA45" i="137"/>
  <c r="DU45" i="137"/>
  <c r="DT45" i="137"/>
  <c r="DS45" i="137"/>
  <c r="DR45" i="137"/>
  <c r="AN45" i="137"/>
  <c r="AM45" i="137"/>
  <c r="AL45" i="137"/>
  <c r="AK45" i="137"/>
  <c r="AE45" i="137"/>
  <c r="AD45" i="137"/>
  <c r="AC45" i="137"/>
  <c r="AB45" i="137"/>
  <c r="Y45" i="137"/>
  <c r="X45" i="137"/>
  <c r="W45" i="137"/>
  <c r="V45" i="137"/>
  <c r="S45" i="137"/>
  <c r="R45" i="137"/>
  <c r="Q45" i="137"/>
  <c r="P45" i="137"/>
  <c r="J45" i="137"/>
  <c r="I45" i="137"/>
  <c r="H45" i="137"/>
  <c r="G45" i="137"/>
  <c r="EV44" i="137"/>
  <c r="ES44" i="137"/>
  <c r="ED44" i="137"/>
  <c r="EC44" i="137"/>
  <c r="EB44" i="137"/>
  <c r="EA44" i="137"/>
  <c r="DU44" i="137"/>
  <c r="DT44" i="137"/>
  <c r="DS44" i="137"/>
  <c r="DR44" i="137"/>
  <c r="AN44" i="137"/>
  <c r="AM44" i="137"/>
  <c r="AL44" i="137"/>
  <c r="AE44" i="137"/>
  <c r="AB44" i="137"/>
  <c r="Y44" i="137"/>
  <c r="X44" i="137"/>
  <c r="W44" i="137"/>
  <c r="V44" i="137"/>
  <c r="S44" i="137"/>
  <c r="R44" i="137"/>
  <c r="Q44" i="137"/>
  <c r="P44" i="137"/>
  <c r="J44" i="137"/>
  <c r="I44" i="137"/>
  <c r="H44" i="137"/>
  <c r="G44" i="137"/>
  <c r="EV43" i="137"/>
  <c r="EU43" i="137"/>
  <c r="ET43" i="137"/>
  <c r="ES43" i="137"/>
  <c r="ED43" i="137"/>
  <c r="EC43" i="137"/>
  <c r="EB43" i="137"/>
  <c r="EA43" i="137"/>
  <c r="DU43" i="137"/>
  <c r="DT43" i="137"/>
  <c r="DS43" i="137"/>
  <c r="DR43" i="137"/>
  <c r="CG43" i="137"/>
  <c r="CF43" i="137"/>
  <c r="CE43" i="137"/>
  <c r="CD43" i="137"/>
  <c r="CA43" i="137"/>
  <c r="BZ43" i="137"/>
  <c r="BY43" i="137"/>
  <c r="BX43" i="137"/>
  <c r="BU43" i="137"/>
  <c r="BT43" i="137"/>
  <c r="BS43" i="137"/>
  <c r="BR43" i="137"/>
  <c r="BO43" i="137"/>
  <c r="BN43" i="137"/>
  <c r="BM43" i="137"/>
  <c r="BL43" i="137"/>
  <c r="AE43" i="137"/>
  <c r="AD43" i="137"/>
  <c r="AC43" i="137"/>
  <c r="AB43" i="137"/>
  <c r="Y43" i="137"/>
  <c r="X43" i="137"/>
  <c r="W43" i="137"/>
  <c r="V43" i="137"/>
  <c r="S43" i="137"/>
  <c r="R43" i="137"/>
  <c r="Q43" i="137"/>
  <c r="P43" i="137"/>
  <c r="J43" i="137"/>
  <c r="I43" i="137"/>
  <c r="H43" i="137"/>
  <c r="G43" i="137"/>
  <c r="EV42" i="137"/>
  <c r="ES42" i="137"/>
  <c r="ED42" i="137"/>
  <c r="EC42" i="137"/>
  <c r="EB42" i="137"/>
  <c r="EA42" i="137"/>
  <c r="DU42" i="137"/>
  <c r="DT42" i="137"/>
  <c r="DS42" i="137"/>
  <c r="DR42" i="137"/>
  <c r="CG42" i="137"/>
  <c r="CD42" i="137"/>
  <c r="CA42" i="137"/>
  <c r="BZ42" i="137"/>
  <c r="BY42" i="137"/>
  <c r="BX42" i="137"/>
  <c r="BU42" i="137"/>
  <c r="BT42" i="137"/>
  <c r="BS42" i="137"/>
  <c r="BR42" i="137"/>
  <c r="BO42" i="137"/>
  <c r="BN42" i="137"/>
  <c r="BM42" i="137"/>
  <c r="BL42" i="137"/>
  <c r="AE42" i="137"/>
  <c r="AB42" i="137"/>
  <c r="Y42" i="137"/>
  <c r="X42" i="137"/>
  <c r="W42" i="137"/>
  <c r="V42" i="137"/>
  <c r="S42" i="137"/>
  <c r="R42" i="137"/>
  <c r="Q42" i="137"/>
  <c r="P42" i="137"/>
  <c r="J42" i="137"/>
  <c r="I42" i="137"/>
  <c r="H42" i="137"/>
  <c r="G42" i="137"/>
  <c r="EV41" i="137"/>
  <c r="EU41" i="137"/>
  <c r="ET41" i="137"/>
  <c r="ES41" i="137"/>
  <c r="ED41" i="137"/>
  <c r="EC41" i="137"/>
  <c r="EB41" i="137"/>
  <c r="EA41" i="137"/>
  <c r="DU41" i="137"/>
  <c r="DT41" i="137"/>
  <c r="DS41" i="137"/>
  <c r="DR41" i="137"/>
  <c r="CG41" i="137"/>
  <c r="CF41" i="137"/>
  <c r="CE41" i="137"/>
  <c r="CD41" i="137"/>
  <c r="CA41" i="137"/>
  <c r="BZ41" i="137"/>
  <c r="BY41" i="137"/>
  <c r="BX41" i="137"/>
  <c r="BU41" i="137"/>
  <c r="BT41" i="137"/>
  <c r="BS41" i="137"/>
  <c r="BR41" i="137"/>
  <c r="BO41" i="137"/>
  <c r="BN41" i="137"/>
  <c r="BM41" i="137"/>
  <c r="BL41" i="137"/>
  <c r="AE41" i="137"/>
  <c r="AD41" i="137"/>
  <c r="AC41" i="137"/>
  <c r="AB41" i="137"/>
  <c r="Y41" i="137"/>
  <c r="X41" i="137"/>
  <c r="W41" i="137"/>
  <c r="V41" i="137"/>
  <c r="S41" i="137"/>
  <c r="R41" i="137"/>
  <c r="Q41" i="137"/>
  <c r="P41" i="137"/>
  <c r="J41" i="137"/>
  <c r="I41" i="137"/>
  <c r="H41" i="137"/>
  <c r="G41" i="137"/>
  <c r="EV40" i="137"/>
  <c r="ES40" i="137"/>
  <c r="ED40" i="137"/>
  <c r="EC40" i="137"/>
  <c r="EB40" i="137"/>
  <c r="EA40" i="137"/>
  <c r="DU40" i="137"/>
  <c r="DT40" i="137"/>
  <c r="DS40" i="137"/>
  <c r="DR40" i="137"/>
  <c r="CG40" i="137"/>
  <c r="CD40" i="137"/>
  <c r="CA40" i="137"/>
  <c r="BZ40" i="137"/>
  <c r="BY40" i="137"/>
  <c r="BX40" i="137"/>
  <c r="BU40" i="137"/>
  <c r="BT40" i="137"/>
  <c r="BS40" i="137"/>
  <c r="BR40" i="137"/>
  <c r="BO40" i="137"/>
  <c r="BN40" i="137"/>
  <c r="BM40" i="137"/>
  <c r="BL40" i="137"/>
  <c r="AE40" i="137"/>
  <c r="AB40" i="137"/>
  <c r="Y40" i="137"/>
  <c r="X40" i="137"/>
  <c r="W40" i="137"/>
  <c r="V40" i="137"/>
  <c r="S40" i="137"/>
  <c r="R40" i="137"/>
  <c r="Q40" i="137"/>
  <c r="P40" i="137"/>
  <c r="J40" i="137"/>
  <c r="I40" i="137"/>
  <c r="H40" i="137"/>
  <c r="G40" i="137"/>
  <c r="EV39" i="137"/>
  <c r="EU39" i="137"/>
  <c r="ET39" i="137"/>
  <c r="ES39" i="137"/>
  <c r="ED39" i="137"/>
  <c r="EC39" i="137"/>
  <c r="EB39" i="137"/>
  <c r="EA39" i="137"/>
  <c r="DU39" i="137"/>
  <c r="DT39" i="137"/>
  <c r="DS39" i="137"/>
  <c r="DR39" i="137"/>
  <c r="CG39" i="137"/>
  <c r="CF39" i="137"/>
  <c r="CE39" i="137"/>
  <c r="CD39" i="137"/>
  <c r="CA39" i="137"/>
  <c r="BZ39" i="137"/>
  <c r="BY39" i="137"/>
  <c r="BX39" i="137"/>
  <c r="BU39" i="137"/>
  <c r="BT39" i="137"/>
  <c r="BS39" i="137"/>
  <c r="BR39" i="137"/>
  <c r="BO39" i="137"/>
  <c r="BN39" i="137"/>
  <c r="BM39" i="137"/>
  <c r="BL39" i="137"/>
  <c r="AE39" i="137"/>
  <c r="AD39" i="137"/>
  <c r="AC39" i="137"/>
  <c r="AB39" i="137"/>
  <c r="Y39" i="137"/>
  <c r="X39" i="137"/>
  <c r="W39" i="137"/>
  <c r="V39" i="137"/>
  <c r="S39" i="137"/>
  <c r="R39" i="137"/>
  <c r="Q39" i="137"/>
  <c r="P39" i="137"/>
  <c r="J39" i="137"/>
  <c r="I39" i="137"/>
  <c r="H39" i="137"/>
  <c r="G39" i="137"/>
  <c r="EV38" i="137"/>
  <c r="ES38" i="137"/>
  <c r="ED38" i="137"/>
  <c r="EC38" i="137"/>
  <c r="EB38" i="137"/>
  <c r="EA38" i="137"/>
  <c r="DU38" i="137"/>
  <c r="DT38" i="137"/>
  <c r="DS38" i="137"/>
  <c r="DR38" i="137"/>
  <c r="CG38" i="137"/>
  <c r="CD38" i="137"/>
  <c r="CA38" i="137"/>
  <c r="BZ38" i="137"/>
  <c r="BY38" i="137"/>
  <c r="BX38" i="137"/>
  <c r="BU38" i="137"/>
  <c r="BT38" i="137"/>
  <c r="BS38" i="137"/>
  <c r="BR38" i="137"/>
  <c r="BO38" i="137"/>
  <c r="BN38" i="137"/>
  <c r="BM38" i="137"/>
  <c r="BL38" i="137"/>
  <c r="AE38" i="137"/>
  <c r="AB38" i="137"/>
  <c r="Y38" i="137"/>
  <c r="X38" i="137"/>
  <c r="W38" i="137"/>
  <c r="V38" i="137"/>
  <c r="S38" i="137"/>
  <c r="R38" i="137"/>
  <c r="Q38" i="137"/>
  <c r="P38" i="137"/>
  <c r="J38" i="137"/>
  <c r="I38" i="137"/>
  <c r="H38" i="137"/>
  <c r="G38" i="137"/>
  <c r="EV37" i="137"/>
  <c r="EU37" i="137"/>
  <c r="ET37" i="137"/>
  <c r="ES37" i="137"/>
  <c r="ED37" i="137"/>
  <c r="EC37" i="137"/>
  <c r="EB37" i="137"/>
  <c r="EA37" i="137"/>
  <c r="DU37" i="137"/>
  <c r="DT37" i="137"/>
  <c r="DS37" i="137"/>
  <c r="DR37" i="137"/>
  <c r="CG37" i="137"/>
  <c r="CF37" i="137"/>
  <c r="CE37" i="137"/>
  <c r="CD37" i="137"/>
  <c r="CA37" i="137"/>
  <c r="BZ37" i="137"/>
  <c r="BY37" i="137"/>
  <c r="BX37" i="137"/>
  <c r="BU37" i="137"/>
  <c r="BT37" i="137"/>
  <c r="BS37" i="137"/>
  <c r="BR37" i="137"/>
  <c r="BO37" i="137"/>
  <c r="BN37" i="137"/>
  <c r="BM37" i="137"/>
  <c r="BL37" i="137"/>
  <c r="AE37" i="137"/>
  <c r="AD37" i="137"/>
  <c r="AC37" i="137"/>
  <c r="AB37" i="137"/>
  <c r="Y37" i="137"/>
  <c r="X37" i="137"/>
  <c r="W37" i="137"/>
  <c r="V37" i="137"/>
  <c r="S37" i="137"/>
  <c r="R37" i="137"/>
  <c r="Q37" i="137"/>
  <c r="P37" i="137"/>
  <c r="J37" i="137"/>
  <c r="I37" i="137"/>
  <c r="H37" i="137"/>
  <c r="G37" i="137"/>
  <c r="EV36" i="137"/>
  <c r="ES36" i="137"/>
  <c r="ED36" i="137"/>
  <c r="EC36" i="137"/>
  <c r="EB36" i="137"/>
  <c r="EA36" i="137"/>
  <c r="DU36" i="137"/>
  <c r="DT36" i="137"/>
  <c r="DS36" i="137"/>
  <c r="DR36" i="137"/>
  <c r="CG36" i="137"/>
  <c r="CD36" i="137"/>
  <c r="CA36" i="137"/>
  <c r="BZ36" i="137"/>
  <c r="BY36" i="137"/>
  <c r="BX36" i="137"/>
  <c r="BU36" i="137"/>
  <c r="BT36" i="137"/>
  <c r="BS36" i="137"/>
  <c r="BR36" i="137"/>
  <c r="BO36" i="137"/>
  <c r="BN36" i="137"/>
  <c r="BM36" i="137"/>
  <c r="BL36" i="137"/>
  <c r="AE36" i="137"/>
  <c r="AB36" i="137"/>
  <c r="Y36" i="137"/>
  <c r="X36" i="137"/>
  <c r="W36" i="137"/>
  <c r="V36" i="137"/>
  <c r="S36" i="137"/>
  <c r="R36" i="137"/>
  <c r="Q36" i="137"/>
  <c r="P36" i="137"/>
  <c r="J36" i="137"/>
  <c r="I36" i="137"/>
  <c r="H36" i="137"/>
  <c r="G36" i="137"/>
  <c r="EV35" i="137"/>
  <c r="EU35" i="137"/>
  <c r="ET35" i="137"/>
  <c r="ES35" i="137"/>
  <c r="ED35" i="137"/>
  <c r="EC35" i="137"/>
  <c r="EB35" i="137"/>
  <c r="EA35" i="137"/>
  <c r="DU35" i="137"/>
  <c r="DT35" i="137"/>
  <c r="DS35" i="137"/>
  <c r="DR35" i="137"/>
  <c r="CG35" i="137"/>
  <c r="CF35" i="137"/>
  <c r="CE35" i="137"/>
  <c r="CD35" i="137"/>
  <c r="CA35" i="137"/>
  <c r="BZ35" i="137"/>
  <c r="BY35" i="137"/>
  <c r="BX35" i="137"/>
  <c r="BU35" i="137"/>
  <c r="BT35" i="137"/>
  <c r="BS35" i="137"/>
  <c r="BR35" i="137"/>
  <c r="BO35" i="137"/>
  <c r="BN35" i="137"/>
  <c r="BM35" i="137"/>
  <c r="BL35" i="137"/>
  <c r="AE35" i="137"/>
  <c r="AD35" i="137"/>
  <c r="AC35" i="137"/>
  <c r="AB35" i="137"/>
  <c r="Y35" i="137"/>
  <c r="X35" i="137"/>
  <c r="W35" i="137"/>
  <c r="V35" i="137"/>
  <c r="S35" i="137"/>
  <c r="R35" i="137"/>
  <c r="Q35" i="137"/>
  <c r="P35" i="137"/>
  <c r="J35" i="137"/>
  <c r="I35" i="137"/>
  <c r="H35" i="137"/>
  <c r="G35" i="137"/>
  <c r="EV34" i="137"/>
  <c r="ES34" i="137"/>
  <c r="ED34" i="137"/>
  <c r="EC34" i="137"/>
  <c r="EB34" i="137"/>
  <c r="EA34" i="137"/>
  <c r="DU34" i="137"/>
  <c r="DT34" i="137"/>
  <c r="DS34" i="137"/>
  <c r="DR34" i="137"/>
  <c r="CG34" i="137"/>
  <c r="CD34" i="137"/>
  <c r="CA34" i="137"/>
  <c r="BZ34" i="137"/>
  <c r="BY34" i="137"/>
  <c r="BX34" i="137"/>
  <c r="BU34" i="137"/>
  <c r="BT34" i="137"/>
  <c r="BS34" i="137"/>
  <c r="BR34" i="137"/>
  <c r="BO34" i="137"/>
  <c r="BN34" i="137"/>
  <c r="BM34" i="137"/>
  <c r="BL34" i="137"/>
  <c r="AE34" i="137"/>
  <c r="AB34" i="137"/>
  <c r="Y34" i="137"/>
  <c r="X34" i="137"/>
  <c r="W34" i="137"/>
  <c r="V34" i="137"/>
  <c r="S34" i="137"/>
  <c r="R34" i="137"/>
  <c r="Q34" i="137"/>
  <c r="P34" i="137"/>
  <c r="J34" i="137"/>
  <c r="I34" i="137"/>
  <c r="H34" i="137"/>
  <c r="G34" i="137"/>
  <c r="EV33" i="137"/>
  <c r="EU33" i="137"/>
  <c r="ET33" i="137"/>
  <c r="ES33" i="137"/>
  <c r="ED33" i="137"/>
  <c r="EC33" i="137"/>
  <c r="EB33" i="137"/>
  <c r="EA33" i="137"/>
  <c r="DU33" i="137"/>
  <c r="DT33" i="137"/>
  <c r="DS33" i="137"/>
  <c r="DR33" i="137"/>
  <c r="CG33" i="137"/>
  <c r="CF33" i="137"/>
  <c r="CE33" i="137"/>
  <c r="CD33" i="137"/>
  <c r="CA33" i="137"/>
  <c r="BZ33" i="137"/>
  <c r="BY33" i="137"/>
  <c r="BX33" i="137"/>
  <c r="BU33" i="137"/>
  <c r="BT33" i="137"/>
  <c r="BS33" i="137"/>
  <c r="BR33" i="137"/>
  <c r="BO33" i="137"/>
  <c r="BN33" i="137"/>
  <c r="BM33" i="137"/>
  <c r="BL33" i="137"/>
  <c r="AE33" i="137"/>
  <c r="AD33" i="137"/>
  <c r="AC33" i="137"/>
  <c r="AB33" i="137"/>
  <c r="Y33" i="137"/>
  <c r="X33" i="137"/>
  <c r="W33" i="137"/>
  <c r="V33" i="137"/>
  <c r="S33" i="137"/>
  <c r="R33" i="137"/>
  <c r="Q33" i="137"/>
  <c r="P33" i="137"/>
  <c r="J33" i="137"/>
  <c r="I33" i="137"/>
  <c r="H33" i="137"/>
  <c r="G33" i="137"/>
  <c r="EV32" i="137"/>
  <c r="ES32" i="137"/>
  <c r="ED32" i="137"/>
  <c r="EC32" i="137"/>
  <c r="EB32" i="137"/>
  <c r="EA32" i="137"/>
  <c r="DU32" i="137"/>
  <c r="DT32" i="137"/>
  <c r="DS32" i="137"/>
  <c r="DR32" i="137"/>
  <c r="CG32" i="137"/>
  <c r="CD32" i="137"/>
  <c r="CA32" i="137"/>
  <c r="BZ32" i="137"/>
  <c r="BY32" i="137"/>
  <c r="BX32" i="137"/>
  <c r="BU32" i="137"/>
  <c r="BT32" i="137"/>
  <c r="BS32" i="137"/>
  <c r="BR32" i="137"/>
  <c r="BO32" i="137"/>
  <c r="BN32" i="137"/>
  <c r="BM32" i="137"/>
  <c r="BL32" i="137"/>
  <c r="AE32" i="137"/>
  <c r="AB32" i="137"/>
  <c r="Y32" i="137"/>
  <c r="X32" i="137"/>
  <c r="W32" i="137"/>
  <c r="V32" i="137"/>
  <c r="S32" i="137"/>
  <c r="R32" i="137"/>
  <c r="Q32" i="137"/>
  <c r="P32" i="137"/>
  <c r="J32" i="137"/>
  <c r="I32" i="137"/>
  <c r="H32" i="137"/>
  <c r="G32" i="137"/>
  <c r="EV31" i="137"/>
  <c r="EU31" i="137"/>
  <c r="ET31" i="137"/>
  <c r="ES31" i="137"/>
  <c r="ED31" i="137"/>
  <c r="EC31" i="137"/>
  <c r="EB31" i="137"/>
  <c r="EA31" i="137"/>
  <c r="DU31" i="137"/>
  <c r="DT31" i="137"/>
  <c r="DS31" i="137"/>
  <c r="DR31" i="137"/>
  <c r="CG31" i="137"/>
  <c r="CF31" i="137"/>
  <c r="CE31" i="137"/>
  <c r="CD31" i="137"/>
  <c r="CA31" i="137"/>
  <c r="BZ31" i="137"/>
  <c r="BY31" i="137"/>
  <c r="BX31" i="137"/>
  <c r="BU31" i="137"/>
  <c r="BT31" i="137"/>
  <c r="BS31" i="137"/>
  <c r="BR31" i="137"/>
  <c r="BO31" i="137"/>
  <c r="BN31" i="137"/>
  <c r="BM31" i="137"/>
  <c r="BL31" i="137"/>
  <c r="AE31" i="137"/>
  <c r="AD31" i="137"/>
  <c r="AC31" i="137"/>
  <c r="AB31" i="137"/>
  <c r="Y31" i="137"/>
  <c r="X31" i="137"/>
  <c r="W31" i="137"/>
  <c r="V31" i="137"/>
  <c r="S31" i="137"/>
  <c r="R31" i="137"/>
  <c r="Q31" i="137"/>
  <c r="P31" i="137"/>
  <c r="J31" i="137"/>
  <c r="I31" i="137"/>
  <c r="H31" i="137"/>
  <c r="G31" i="137"/>
  <c r="EV30" i="137"/>
  <c r="ES30" i="137"/>
  <c r="ED30" i="137"/>
  <c r="EC30" i="137"/>
  <c r="EB30" i="137"/>
  <c r="EA30" i="137"/>
  <c r="DU30" i="137"/>
  <c r="DT30" i="137"/>
  <c r="DS30" i="137"/>
  <c r="DR30" i="137"/>
  <c r="CG30" i="137"/>
  <c r="CD30" i="137"/>
  <c r="CA30" i="137"/>
  <c r="BZ30" i="137"/>
  <c r="BY30" i="137"/>
  <c r="BX30" i="137"/>
  <c r="BU30" i="137"/>
  <c r="BT30" i="137"/>
  <c r="BS30" i="137"/>
  <c r="BR30" i="137"/>
  <c r="BO30" i="137"/>
  <c r="BN30" i="137"/>
  <c r="BM30" i="137"/>
  <c r="BL30" i="137"/>
  <c r="AE30" i="137"/>
  <c r="AB30" i="137"/>
  <c r="Y30" i="137"/>
  <c r="X30" i="137"/>
  <c r="W30" i="137"/>
  <c r="V30" i="137"/>
  <c r="S30" i="137"/>
  <c r="R30" i="137"/>
  <c r="Q30" i="137"/>
  <c r="P30" i="137"/>
  <c r="J30" i="137"/>
  <c r="I30" i="137"/>
  <c r="H30" i="137"/>
  <c r="G30" i="137"/>
  <c r="EV29" i="137"/>
  <c r="EU29" i="137"/>
  <c r="ET29" i="137"/>
  <c r="ES29" i="137"/>
  <c r="ED29" i="137"/>
  <c r="EC29" i="137"/>
  <c r="EB29" i="137"/>
  <c r="EA29" i="137"/>
  <c r="DU29" i="137"/>
  <c r="DT29" i="137"/>
  <c r="DS29" i="137"/>
  <c r="DR29" i="137"/>
  <c r="CG29" i="137"/>
  <c r="CF29" i="137"/>
  <c r="CE29" i="137"/>
  <c r="CD29" i="137"/>
  <c r="CA29" i="137"/>
  <c r="CA89" i="137" s="1"/>
  <c r="BZ29" i="137"/>
  <c r="BY29" i="137"/>
  <c r="BX29" i="137"/>
  <c r="BU29" i="137"/>
  <c r="BU89" i="137" s="1"/>
  <c r="BT29" i="137"/>
  <c r="BS29" i="137"/>
  <c r="BR29" i="137"/>
  <c r="BO29" i="137"/>
  <c r="BN29" i="137"/>
  <c r="BM29" i="137"/>
  <c r="BL29" i="137"/>
  <c r="AE29" i="137"/>
  <c r="AD29" i="137"/>
  <c r="AC29" i="137"/>
  <c r="AB29" i="137"/>
  <c r="Y29" i="137"/>
  <c r="X29" i="137"/>
  <c r="W29" i="137"/>
  <c r="V29" i="137"/>
  <c r="S29" i="137"/>
  <c r="R29" i="137"/>
  <c r="Q29" i="137"/>
  <c r="P29" i="137"/>
  <c r="J29" i="137"/>
  <c r="I29" i="137"/>
  <c r="H29" i="137"/>
  <c r="G29" i="137"/>
  <c r="EV28" i="137"/>
  <c r="ES28" i="137"/>
  <c r="ED28" i="137"/>
  <c r="EC28" i="137"/>
  <c r="EB28" i="137"/>
  <c r="EA28" i="137"/>
  <c r="DU28" i="137"/>
  <c r="DT28" i="137"/>
  <c r="DS28" i="137"/>
  <c r="DR28" i="137"/>
  <c r="CD28" i="137"/>
  <c r="BZ28" i="137"/>
  <c r="BY28" i="137"/>
  <c r="BX28" i="137"/>
  <c r="BT28" i="137"/>
  <c r="BS28" i="137"/>
  <c r="BR28" i="137"/>
  <c r="BN28" i="137"/>
  <c r="BM28" i="137"/>
  <c r="AE28" i="137"/>
  <c r="AB28" i="137"/>
  <c r="Y28" i="137"/>
  <c r="X28" i="137"/>
  <c r="W28" i="137"/>
  <c r="V28" i="137"/>
  <c r="S28" i="137"/>
  <c r="R28" i="137"/>
  <c r="Q28" i="137"/>
  <c r="P28" i="137"/>
  <c r="J28" i="137"/>
  <c r="I28" i="137"/>
  <c r="H28" i="137"/>
  <c r="G28" i="137"/>
  <c r="EV27" i="137"/>
  <c r="EU27" i="137"/>
  <c r="ET27" i="137"/>
  <c r="ES27" i="137"/>
  <c r="ED27" i="137"/>
  <c r="EC27" i="137"/>
  <c r="EB27" i="137"/>
  <c r="EA27" i="137"/>
  <c r="DU27" i="137"/>
  <c r="DT27" i="137"/>
  <c r="DS27" i="137"/>
  <c r="DR27" i="137"/>
  <c r="AN27" i="137"/>
  <c r="AM27" i="137"/>
  <c r="AL27" i="137"/>
  <c r="AE27" i="137"/>
  <c r="AD27" i="137"/>
  <c r="AC27" i="137"/>
  <c r="AB27" i="137"/>
  <c r="Y27" i="137"/>
  <c r="X27" i="137"/>
  <c r="W27" i="137"/>
  <c r="V27" i="137"/>
  <c r="S27" i="137"/>
  <c r="R27" i="137"/>
  <c r="Q27" i="137"/>
  <c r="P27" i="137"/>
  <c r="J27" i="137"/>
  <c r="I27" i="137"/>
  <c r="H27" i="137"/>
  <c r="G27" i="137"/>
  <c r="EV26" i="137"/>
  <c r="ES26" i="137"/>
  <c r="ED26" i="137"/>
  <c r="EC26" i="137"/>
  <c r="EB26" i="137"/>
  <c r="EA26" i="137"/>
  <c r="DU26" i="137"/>
  <c r="DT26" i="137"/>
  <c r="DS26" i="137"/>
  <c r="DR26" i="137"/>
  <c r="AN26" i="137"/>
  <c r="AM26" i="137"/>
  <c r="AL26" i="137"/>
  <c r="AK26" i="137"/>
  <c r="AE26" i="137"/>
  <c r="AB26" i="137"/>
  <c r="Y26" i="137"/>
  <c r="X26" i="137"/>
  <c r="W26" i="137"/>
  <c r="V26" i="137"/>
  <c r="S26" i="137"/>
  <c r="R26" i="137"/>
  <c r="Q26" i="137"/>
  <c r="P26" i="137"/>
  <c r="J26" i="137"/>
  <c r="I26" i="137"/>
  <c r="H26" i="137"/>
  <c r="G26" i="137"/>
  <c r="EV25" i="137"/>
  <c r="EU25" i="137"/>
  <c r="ET25" i="137"/>
  <c r="ES25" i="137"/>
  <c r="ED25" i="137"/>
  <c r="EC25" i="137"/>
  <c r="EB25" i="137"/>
  <c r="EA25" i="137"/>
  <c r="DU25" i="137"/>
  <c r="DT25" i="137"/>
  <c r="DS25" i="137"/>
  <c r="DR25" i="137"/>
  <c r="AN25" i="137"/>
  <c r="AM25" i="137"/>
  <c r="AL25" i="137"/>
  <c r="AK25" i="137"/>
  <c r="AE25" i="137"/>
  <c r="AD25" i="137"/>
  <c r="AC25" i="137"/>
  <c r="AB25" i="137"/>
  <c r="Y25" i="137"/>
  <c r="X25" i="137"/>
  <c r="W25" i="137"/>
  <c r="V25" i="137"/>
  <c r="S25" i="137"/>
  <c r="R25" i="137"/>
  <c r="Q25" i="137"/>
  <c r="P25" i="137"/>
  <c r="J25" i="137"/>
  <c r="I25" i="137"/>
  <c r="H25" i="137"/>
  <c r="G25" i="137"/>
  <c r="EV24" i="137"/>
  <c r="ES24" i="137"/>
  <c r="ED24" i="137"/>
  <c r="EC24" i="137"/>
  <c r="EB24" i="137"/>
  <c r="EA24" i="137"/>
  <c r="DU24" i="137"/>
  <c r="DT24" i="137"/>
  <c r="DS24" i="137"/>
  <c r="DR24" i="137"/>
  <c r="AN24" i="137"/>
  <c r="AM24" i="137"/>
  <c r="AL24" i="137"/>
  <c r="AK24" i="137"/>
  <c r="AE24" i="137"/>
  <c r="AB24" i="137"/>
  <c r="Y24" i="137"/>
  <c r="X24" i="137"/>
  <c r="W24" i="137"/>
  <c r="V24" i="137"/>
  <c r="S24" i="137"/>
  <c r="R24" i="137"/>
  <c r="Q24" i="137"/>
  <c r="P24" i="137"/>
  <c r="J24" i="137"/>
  <c r="I24" i="137"/>
  <c r="H24" i="137"/>
  <c r="G24" i="137"/>
  <c r="EV23" i="137"/>
  <c r="EU23" i="137"/>
  <c r="ET23" i="137"/>
  <c r="ES23" i="137"/>
  <c r="ED23" i="137"/>
  <c r="EC23" i="137"/>
  <c r="EB23" i="137"/>
  <c r="EA23" i="137"/>
  <c r="DU23" i="137"/>
  <c r="DT23" i="137"/>
  <c r="DS23" i="137"/>
  <c r="DR23" i="137"/>
  <c r="AN23" i="137"/>
  <c r="AM23" i="137"/>
  <c r="AL23" i="137"/>
  <c r="AK23" i="137"/>
  <c r="AE23" i="137"/>
  <c r="AD23" i="137"/>
  <c r="AC23" i="137"/>
  <c r="AB23" i="137"/>
  <c r="Y23" i="137"/>
  <c r="X23" i="137"/>
  <c r="W23" i="137"/>
  <c r="V23" i="137"/>
  <c r="S23" i="137"/>
  <c r="R23" i="137"/>
  <c r="Q23" i="137"/>
  <c r="P23" i="137"/>
  <c r="J23" i="137"/>
  <c r="I23" i="137"/>
  <c r="H23" i="137"/>
  <c r="G23" i="137"/>
  <c r="EV22" i="137"/>
  <c r="ES22" i="137"/>
  <c r="ED22" i="137"/>
  <c r="EC22" i="137"/>
  <c r="EB22" i="137"/>
  <c r="EA22" i="137"/>
  <c r="DU22" i="137"/>
  <c r="DT22" i="137"/>
  <c r="DS22" i="137"/>
  <c r="DR22" i="137"/>
  <c r="AN22" i="137"/>
  <c r="AM22" i="137"/>
  <c r="AL22" i="137"/>
  <c r="AK22" i="137"/>
  <c r="AE22" i="137"/>
  <c r="AB22" i="137"/>
  <c r="Y22" i="137"/>
  <c r="X22" i="137"/>
  <c r="W22" i="137"/>
  <c r="V22" i="137"/>
  <c r="S22" i="137"/>
  <c r="R22" i="137"/>
  <c r="Q22" i="137"/>
  <c r="P22" i="137"/>
  <c r="J22" i="137"/>
  <c r="I22" i="137"/>
  <c r="H22" i="137"/>
  <c r="G22" i="137"/>
  <c r="EV21" i="137"/>
  <c r="EU21" i="137"/>
  <c r="ET21" i="137"/>
  <c r="ES21" i="137"/>
  <c r="ED21" i="137"/>
  <c r="EC21" i="137"/>
  <c r="EB21" i="137"/>
  <c r="EA21" i="137"/>
  <c r="DU21" i="137"/>
  <c r="DT21" i="137"/>
  <c r="DS21" i="137"/>
  <c r="DR21" i="137"/>
  <c r="AN21" i="137"/>
  <c r="AM21" i="137"/>
  <c r="AL21" i="137"/>
  <c r="AK21" i="137"/>
  <c r="AE21" i="137"/>
  <c r="AD21" i="137"/>
  <c r="AC21" i="137"/>
  <c r="AB21" i="137"/>
  <c r="Y21" i="137"/>
  <c r="X21" i="137"/>
  <c r="W21" i="137"/>
  <c r="V21" i="137"/>
  <c r="S21" i="137"/>
  <c r="R21" i="137"/>
  <c r="Q21" i="137"/>
  <c r="P21" i="137"/>
  <c r="J21" i="137"/>
  <c r="I21" i="137"/>
  <c r="H21" i="137"/>
  <c r="G21" i="137"/>
  <c r="EV20" i="137"/>
  <c r="ES20" i="137"/>
  <c r="ED20" i="137"/>
  <c r="EC20" i="137"/>
  <c r="EB20" i="137"/>
  <c r="EA20" i="137"/>
  <c r="DU20" i="137"/>
  <c r="DT20" i="137"/>
  <c r="DS20" i="137"/>
  <c r="DR20" i="137"/>
  <c r="AN20" i="137"/>
  <c r="AM20" i="137"/>
  <c r="AL20" i="137"/>
  <c r="AK20" i="137"/>
  <c r="AE20" i="137"/>
  <c r="AB20" i="137"/>
  <c r="Y20" i="137"/>
  <c r="X20" i="137"/>
  <c r="W20" i="137"/>
  <c r="V20" i="137"/>
  <c r="S20" i="137"/>
  <c r="R20" i="137"/>
  <c r="Q20" i="137"/>
  <c r="P20" i="137"/>
  <c r="J20" i="137"/>
  <c r="I20" i="137"/>
  <c r="H20" i="137"/>
  <c r="G20" i="137"/>
  <c r="EL25" i="137"/>
  <c r="EK25" i="137"/>
  <c r="BB87" i="137"/>
  <c r="BA87" i="137"/>
  <c r="AV87" i="137"/>
  <c r="AU87" i="137"/>
  <c r="AP87" i="137"/>
  <c r="AO87" i="137"/>
  <c r="BB86" i="137"/>
  <c r="BA86" i="137"/>
  <c r="AZ86" i="137"/>
  <c r="AY86" i="137"/>
  <c r="AX86" i="137"/>
  <c r="AW86" i="137"/>
  <c r="AV86" i="137"/>
  <c r="AU86" i="137"/>
  <c r="AT86" i="137"/>
  <c r="AS86" i="137"/>
  <c r="AR86" i="137"/>
  <c r="AQ86" i="137"/>
  <c r="AP86" i="137"/>
  <c r="AO86" i="137"/>
  <c r="AN86" i="137"/>
  <c r="AM86" i="137"/>
  <c r="AL86" i="137"/>
  <c r="AK86" i="137"/>
  <c r="BB85" i="137"/>
  <c r="BA85" i="137"/>
  <c r="AV85" i="137"/>
  <c r="AU85" i="137"/>
  <c r="AP85" i="137"/>
  <c r="AO85" i="137"/>
  <c r="AZ84" i="137"/>
  <c r="AY84" i="137"/>
  <c r="AX84" i="137"/>
  <c r="AW84" i="137"/>
  <c r="AW89" i="137" s="1"/>
  <c r="AT84" i="137"/>
  <c r="AT89" i="137" s="1"/>
  <c r="AS84" i="137"/>
  <c r="AS89" i="137" s="1"/>
  <c r="AR84" i="137"/>
  <c r="AR89" i="137" s="1"/>
  <c r="AQ84" i="137"/>
  <c r="AQ89" i="137" s="1"/>
  <c r="AN84" i="137"/>
  <c r="AM84" i="137"/>
  <c r="AL84" i="137"/>
  <c r="BE78" i="137"/>
  <c r="BE76" i="137"/>
  <c r="BE74" i="137"/>
  <c r="BE66" i="137"/>
  <c r="BE58" i="137"/>
  <c r="BE56" i="137"/>
  <c r="BE54" i="137"/>
  <c r="BE52" i="137"/>
  <c r="BE50" i="137"/>
  <c r="AX89" i="137" l="1"/>
  <c r="AY89" i="137"/>
  <c r="BM89" i="137"/>
  <c r="BZ89" i="137"/>
  <c r="BX89" i="137"/>
  <c r="EX24" i="137"/>
  <c r="BE26" i="137"/>
  <c r="EX27" i="137"/>
  <c r="DH24" i="137"/>
  <c r="BD24" i="137"/>
  <c r="BD26" i="137"/>
  <c r="EW26" i="137"/>
  <c r="EW27" i="137"/>
  <c r="EW30" i="137"/>
  <c r="EW34" i="137"/>
  <c r="EW35" i="137"/>
  <c r="EW38" i="137"/>
  <c r="EW39" i="137"/>
  <c r="EW42" i="137"/>
  <c r="EW43" i="137"/>
  <c r="BD44" i="137"/>
  <c r="BD46" i="137"/>
  <c r="EW46" i="137"/>
  <c r="EW47" i="137"/>
  <c r="EX48" i="137"/>
  <c r="EX49" i="137"/>
  <c r="BD50" i="137"/>
  <c r="EW50" i="137"/>
  <c r="EW51" i="137"/>
  <c r="EX52" i="137"/>
  <c r="EX53" i="137"/>
  <c r="BD54" i="137"/>
  <c r="EW54" i="137"/>
  <c r="EW55" i="137"/>
  <c r="EX56" i="137"/>
  <c r="EX57" i="137"/>
  <c r="BD58" i="137"/>
  <c r="EW58" i="137"/>
  <c r="EW59" i="137"/>
  <c r="BD60" i="137"/>
  <c r="BD62" i="137"/>
  <c r="EW62" i="137"/>
  <c r="EW63" i="137"/>
  <c r="EX64" i="137"/>
  <c r="EX65" i="137"/>
  <c r="BD66" i="137"/>
  <c r="EW66" i="137"/>
  <c r="EW67" i="137"/>
  <c r="BD68" i="137"/>
  <c r="BD70" i="137"/>
  <c r="EW70" i="137"/>
  <c r="EW71" i="137"/>
  <c r="EX72" i="137"/>
  <c r="EX73" i="137"/>
  <c r="BD74" i="137"/>
  <c r="EW74" i="137"/>
  <c r="EW75" i="137"/>
  <c r="EX76" i="137"/>
  <c r="EX77" i="137"/>
  <c r="BD78" i="137"/>
  <c r="EW78" i="137"/>
  <c r="EW79" i="137"/>
  <c r="BD80" i="137"/>
  <c r="BD82" i="137"/>
  <c r="EW82" i="137"/>
  <c r="EW83" i="137"/>
  <c r="EX25" i="137"/>
  <c r="EX26" i="137"/>
  <c r="EX28" i="137"/>
  <c r="EX30" i="137"/>
  <c r="EX32" i="137"/>
  <c r="EX33" i="137"/>
  <c r="EX34" i="137"/>
  <c r="EX35" i="137"/>
  <c r="EX36" i="137"/>
  <c r="EX37" i="137"/>
  <c r="EX38" i="137"/>
  <c r="EX39" i="137"/>
  <c r="EX40" i="137"/>
  <c r="EX41" i="137"/>
  <c r="EX42" i="137"/>
  <c r="EX43" i="137"/>
  <c r="EX44" i="137"/>
  <c r="EX45" i="137"/>
  <c r="EX46" i="137"/>
  <c r="EX47" i="137"/>
  <c r="BD48" i="137"/>
  <c r="EX50" i="137"/>
  <c r="EX51" i="137"/>
  <c r="BD52" i="137"/>
  <c r="BC54" i="137"/>
  <c r="EX54" i="137"/>
  <c r="EX55" i="137"/>
  <c r="BD56" i="137"/>
  <c r="BC58" i="137"/>
  <c r="EX58" i="137"/>
  <c r="EX59" i="137"/>
  <c r="EX60" i="137"/>
  <c r="EX61" i="137"/>
  <c r="BE62" i="137"/>
  <c r="EX62" i="137"/>
  <c r="EX63" i="137"/>
  <c r="BD64" i="137"/>
  <c r="BC66" i="137"/>
  <c r="EX66" i="137"/>
  <c r="EX67" i="137"/>
  <c r="EX68" i="137"/>
  <c r="EX69" i="137"/>
  <c r="BE70" i="137"/>
  <c r="EX70" i="137"/>
  <c r="EX71" i="137"/>
  <c r="BD72" i="137"/>
  <c r="BC74" i="137"/>
  <c r="EX74" i="137"/>
  <c r="EX75" i="137"/>
  <c r="BD76" i="137"/>
  <c r="BC78" i="137"/>
  <c r="EX78" i="137"/>
  <c r="EX79" i="137"/>
  <c r="EX80" i="137"/>
  <c r="EX81" i="137"/>
  <c r="BE82" i="137"/>
  <c r="EX82" i="137"/>
  <c r="EX83" i="137"/>
  <c r="BL89" i="137"/>
  <c r="DI24" i="137"/>
  <c r="BO89" i="137"/>
  <c r="CG89" i="137"/>
  <c r="BY89" i="137"/>
  <c r="BE24" i="137"/>
  <c r="BE44" i="137"/>
  <c r="EW48" i="137"/>
  <c r="EW49" i="137"/>
  <c r="EW52" i="137"/>
  <c r="EW53" i="137"/>
  <c r="EW56" i="137"/>
  <c r="EW57" i="137"/>
  <c r="BE60" i="137"/>
  <c r="EW64" i="137"/>
  <c r="EW65" i="137"/>
  <c r="BE68" i="137"/>
  <c r="EW72" i="137"/>
  <c r="EW73" i="137"/>
  <c r="EW76" i="137"/>
  <c r="EW77" i="137"/>
  <c r="BE80" i="137"/>
  <c r="EW24" i="137"/>
  <c r="EW25" i="137"/>
  <c r="EW28" i="137"/>
  <c r="EW32" i="137"/>
  <c r="EW33" i="137"/>
  <c r="EW36" i="137"/>
  <c r="EW37" i="137"/>
  <c r="EW40" i="137"/>
  <c r="EW41" i="137"/>
  <c r="EW44" i="137"/>
  <c r="EW45" i="137"/>
  <c r="BE48" i="137"/>
  <c r="BC52" i="137"/>
  <c r="BC56" i="137"/>
  <c r="EW60" i="137"/>
  <c r="EW61" i="137"/>
  <c r="BC64" i="137"/>
  <c r="BE64" i="137"/>
  <c r="EW68" i="137"/>
  <c r="EW69" i="137"/>
  <c r="BC72" i="137"/>
  <c r="BE72" i="137"/>
  <c r="BC76" i="137"/>
  <c r="EW80" i="137"/>
  <c r="EW81" i="137"/>
  <c r="BN89" i="137"/>
  <c r="DI21" i="137"/>
  <c r="DH22" i="137"/>
  <c r="DI25" i="137"/>
  <c r="DI27" i="137"/>
  <c r="AZ89" i="137"/>
  <c r="AK89" i="137"/>
  <c r="EW31" i="137"/>
  <c r="DH28" i="137"/>
  <c r="DH21" i="137"/>
  <c r="DI22" i="137"/>
  <c r="DH23" i="137"/>
  <c r="DH25" i="137"/>
  <c r="EX29" i="137"/>
  <c r="DI26" i="137"/>
  <c r="DH27" i="137"/>
  <c r="EX31" i="137"/>
  <c r="DI28" i="137"/>
  <c r="AM89" i="137"/>
  <c r="BD86" i="137"/>
  <c r="DI23" i="137"/>
  <c r="EW29" i="137"/>
  <c r="DH26" i="137"/>
  <c r="EX23" i="137"/>
  <c r="BH87" i="137"/>
  <c r="BC50" i="137"/>
  <c r="BC86" i="137"/>
  <c r="BE20" i="137"/>
  <c r="BE84" i="137"/>
  <c r="EX20" i="137"/>
  <c r="BH84" i="137"/>
  <c r="EX21" i="137"/>
  <c r="BH85" i="137"/>
  <c r="BE22" i="137"/>
  <c r="BE86" i="137"/>
  <c r="EX22" i="137"/>
  <c r="BH86" i="137"/>
  <c r="BD20" i="137"/>
  <c r="BD84" i="137"/>
  <c r="EW20" i="137"/>
  <c r="BG84" i="137"/>
  <c r="EW21" i="137"/>
  <c r="BG85" i="137"/>
  <c r="EW22" i="137"/>
  <c r="BG86" i="137"/>
  <c r="EW23" i="137"/>
  <c r="BG87" i="137"/>
  <c r="BC48" i="137"/>
  <c r="AL89" i="137"/>
  <c r="AN89" i="137"/>
  <c r="H85" i="137"/>
  <c r="J85" i="137"/>
  <c r="Q85" i="137"/>
  <c r="S85" i="137"/>
  <c r="W85" i="137"/>
  <c r="Y85" i="137"/>
  <c r="AE85" i="137"/>
  <c r="DS85" i="137"/>
  <c r="DU85" i="137"/>
  <c r="EB85" i="137"/>
  <c r="ED85" i="137"/>
  <c r="EV85" i="137"/>
  <c r="BR89" i="137"/>
  <c r="BT89" i="137"/>
  <c r="CD89" i="137"/>
  <c r="G85" i="137"/>
  <c r="I85" i="137"/>
  <c r="P85" i="137"/>
  <c r="R85" i="137"/>
  <c r="V85" i="137"/>
  <c r="X85" i="137"/>
  <c r="DR85" i="137"/>
  <c r="DT85" i="137"/>
  <c r="EA85" i="137"/>
  <c r="EC85" i="137"/>
  <c r="BS89" i="137"/>
  <c r="EJ25" i="137"/>
  <c r="EM25" i="137"/>
  <c r="BD22" i="137"/>
  <c r="BG24" i="137"/>
  <c r="AF24" i="137"/>
  <c r="BG25" i="137"/>
  <c r="AF25" i="137"/>
  <c r="BG26" i="137"/>
  <c r="AF26" i="137"/>
  <c r="CH29" i="137"/>
  <c r="AF29" i="137"/>
  <c r="CH31" i="137"/>
  <c r="AF31" i="137"/>
  <c r="CH32" i="137"/>
  <c r="AF32" i="137"/>
  <c r="CH33" i="137"/>
  <c r="AF33" i="137"/>
  <c r="CH34" i="137"/>
  <c r="AF34" i="137"/>
  <c r="CH36" i="137"/>
  <c r="AF36" i="137"/>
  <c r="CH39" i="137"/>
  <c r="AF39" i="137"/>
  <c r="CH41" i="137"/>
  <c r="AF41" i="137"/>
  <c r="BH20" i="137"/>
  <c r="AG20" i="137"/>
  <c r="BH21" i="137"/>
  <c r="AG21" i="137"/>
  <c r="BH22" i="137"/>
  <c r="AG22" i="137"/>
  <c r="BH23" i="137"/>
  <c r="AG23" i="137"/>
  <c r="BH24" i="137"/>
  <c r="AG24" i="137"/>
  <c r="BH25" i="137"/>
  <c r="AG25" i="137"/>
  <c r="BH26" i="137"/>
  <c r="AG26" i="137"/>
  <c r="BH27" i="137"/>
  <c r="AG27" i="137"/>
  <c r="CI28" i="137"/>
  <c r="AG28" i="137"/>
  <c r="CI29" i="137"/>
  <c r="AG29" i="137"/>
  <c r="CI30" i="137"/>
  <c r="AG30" i="137"/>
  <c r="CI31" i="137"/>
  <c r="AG31" i="137"/>
  <c r="CI32" i="137"/>
  <c r="AG32" i="137"/>
  <c r="CI33" i="137"/>
  <c r="AG33" i="137"/>
  <c r="CI34" i="137"/>
  <c r="AG34" i="137"/>
  <c r="CI35" i="137"/>
  <c r="AG35" i="137"/>
  <c r="CI36" i="137"/>
  <c r="AG36" i="137"/>
  <c r="CI37" i="137"/>
  <c r="AG37" i="137"/>
  <c r="CI38" i="137"/>
  <c r="AG38" i="137"/>
  <c r="CI39" i="137"/>
  <c r="AG39" i="137"/>
  <c r="CI40" i="137"/>
  <c r="AG40" i="137"/>
  <c r="CI41" i="137"/>
  <c r="AG41" i="137"/>
  <c r="CI42" i="137"/>
  <c r="AG42" i="137"/>
  <c r="CI43" i="137"/>
  <c r="AG43" i="137"/>
  <c r="BH44" i="137"/>
  <c r="AG44" i="137"/>
  <c r="BH45" i="137"/>
  <c r="AG45" i="137"/>
  <c r="BE46" i="137"/>
  <c r="BH46" i="137"/>
  <c r="AG46" i="137"/>
  <c r="BH47" i="137"/>
  <c r="AG47" i="137"/>
  <c r="BG48" i="137"/>
  <c r="AF48" i="137"/>
  <c r="BG49" i="137"/>
  <c r="AF49" i="137"/>
  <c r="BH50" i="137"/>
  <c r="AG50" i="137"/>
  <c r="BH51" i="137"/>
  <c r="AG51" i="137"/>
  <c r="BG52" i="137"/>
  <c r="AF52" i="137"/>
  <c r="BG53" i="137"/>
  <c r="AF53" i="137"/>
  <c r="BH54" i="137"/>
  <c r="AG54" i="137"/>
  <c r="BH55" i="137"/>
  <c r="AG55" i="137"/>
  <c r="BG56" i="137"/>
  <c r="AF56" i="137"/>
  <c r="BG57" i="137"/>
  <c r="AF57" i="137"/>
  <c r="BH58" i="137"/>
  <c r="AG58" i="137"/>
  <c r="BH59" i="137"/>
  <c r="AG59" i="137"/>
  <c r="BH60" i="137"/>
  <c r="AG60" i="137"/>
  <c r="BH61" i="137"/>
  <c r="AG61" i="137"/>
  <c r="BH62" i="137"/>
  <c r="AG62" i="137"/>
  <c r="BH63" i="137"/>
  <c r="AG63" i="137"/>
  <c r="BG64" i="137"/>
  <c r="AF64" i="137"/>
  <c r="BG65" i="137"/>
  <c r="AF65" i="137"/>
  <c r="BH66" i="137"/>
  <c r="AG66" i="137"/>
  <c r="BH67" i="137"/>
  <c r="AG67" i="137"/>
  <c r="BH68" i="137"/>
  <c r="AG68" i="137"/>
  <c r="BH69" i="137"/>
  <c r="AG69" i="137"/>
  <c r="BH70" i="137"/>
  <c r="AG70" i="137"/>
  <c r="BH71" i="137"/>
  <c r="AG71" i="137"/>
  <c r="BG72" i="137"/>
  <c r="AF72" i="137"/>
  <c r="BG73" i="137"/>
  <c r="AF73" i="137"/>
  <c r="BH74" i="137"/>
  <c r="AG74" i="137"/>
  <c r="BH75" i="137"/>
  <c r="AG75" i="137"/>
  <c r="BG76" i="137"/>
  <c r="AF76" i="137"/>
  <c r="BG77" i="137"/>
  <c r="AF77" i="137"/>
  <c r="BH78" i="137"/>
  <c r="AG78" i="137"/>
  <c r="BH79" i="137"/>
  <c r="AG79" i="137"/>
  <c r="BH80" i="137"/>
  <c r="AG80" i="137"/>
  <c r="BH81" i="137"/>
  <c r="AG81" i="137"/>
  <c r="BH82" i="137"/>
  <c r="AG82" i="137"/>
  <c r="BH83" i="137"/>
  <c r="AG83" i="137"/>
  <c r="AP84" i="137"/>
  <c r="AP89" i="137" s="1"/>
  <c r="AV84" i="137"/>
  <c r="AV89" i="137" s="1"/>
  <c r="BB84" i="137"/>
  <c r="BB89" i="137" s="1"/>
  <c r="BG20" i="137"/>
  <c r="AF20" i="137"/>
  <c r="BG21" i="137"/>
  <c r="AF21" i="137"/>
  <c r="BG22" i="137"/>
  <c r="AF22" i="137"/>
  <c r="BG23" i="137"/>
  <c r="AF23" i="137"/>
  <c r="BG27" i="137"/>
  <c r="AF27" i="137"/>
  <c r="CH28" i="137"/>
  <c r="AF28" i="137"/>
  <c r="CH30" i="137"/>
  <c r="AF30" i="137"/>
  <c r="CH35" i="137"/>
  <c r="AF35" i="137"/>
  <c r="CH37" i="137"/>
  <c r="AF37" i="137"/>
  <c r="CH38" i="137"/>
  <c r="AF38" i="137"/>
  <c r="CH40" i="137"/>
  <c r="AF40" i="137"/>
  <c r="CH42" i="137"/>
  <c r="AF42" i="137"/>
  <c r="CH43" i="137"/>
  <c r="AF43" i="137"/>
  <c r="BG44" i="137"/>
  <c r="AF44" i="137"/>
  <c r="BG45" i="137"/>
  <c r="AF45" i="137"/>
  <c r="BG46" i="137"/>
  <c r="AF46" i="137"/>
  <c r="BG47" i="137"/>
  <c r="AF47" i="137"/>
  <c r="BH48" i="137"/>
  <c r="AG48" i="137"/>
  <c r="BH49" i="137"/>
  <c r="AG49" i="137"/>
  <c r="BG50" i="137"/>
  <c r="AF50" i="137"/>
  <c r="BG51" i="137"/>
  <c r="AF51" i="137"/>
  <c r="BH52" i="137"/>
  <c r="AG52" i="137"/>
  <c r="BH53" i="137"/>
  <c r="AG53" i="137"/>
  <c r="BG54" i="137"/>
  <c r="AF54" i="137"/>
  <c r="BG55" i="137"/>
  <c r="AF55" i="137"/>
  <c r="BH56" i="137"/>
  <c r="AG56" i="137"/>
  <c r="BH57" i="137"/>
  <c r="AG57" i="137"/>
  <c r="BG58" i="137"/>
  <c r="AF58" i="137"/>
  <c r="BG59" i="137"/>
  <c r="AF59" i="137"/>
  <c r="BG60" i="137"/>
  <c r="AF60" i="137"/>
  <c r="BG61" i="137"/>
  <c r="AF61" i="137"/>
  <c r="BG62" i="137"/>
  <c r="AF62" i="137"/>
  <c r="BG63" i="137"/>
  <c r="AF63" i="137"/>
  <c r="BH64" i="137"/>
  <c r="AG64" i="137"/>
  <c r="BH65" i="137"/>
  <c r="AG65" i="137"/>
  <c r="BG66" i="137"/>
  <c r="AF66" i="137"/>
  <c r="BG67" i="137"/>
  <c r="AF67" i="137"/>
  <c r="BG68" i="137"/>
  <c r="AF68" i="137"/>
  <c r="BG69" i="137"/>
  <c r="AF69" i="137"/>
  <c r="BG70" i="137"/>
  <c r="AF70" i="137"/>
  <c r="BG71" i="137"/>
  <c r="AF71" i="137"/>
  <c r="BH72" i="137"/>
  <c r="AG72" i="137"/>
  <c r="BH73" i="137"/>
  <c r="AG73" i="137"/>
  <c r="BG74" i="137"/>
  <c r="AF74" i="137"/>
  <c r="BG75" i="137"/>
  <c r="AF75" i="137"/>
  <c r="BH76" i="137"/>
  <c r="AG76" i="137"/>
  <c r="BH77" i="137"/>
  <c r="AG77" i="137"/>
  <c r="BG78" i="137"/>
  <c r="AF78" i="137"/>
  <c r="BG79" i="137"/>
  <c r="AF79" i="137"/>
  <c r="BG80" i="137"/>
  <c r="AF80" i="137"/>
  <c r="BG81" i="137"/>
  <c r="AF81" i="137"/>
  <c r="BG82" i="137"/>
  <c r="AF82" i="137"/>
  <c r="BG83" i="137"/>
  <c r="AF83" i="137"/>
  <c r="AO84" i="137"/>
  <c r="AO89" i="137" s="1"/>
  <c r="AU84" i="137"/>
  <c r="AU89" i="137" s="1"/>
  <c r="BA84" i="137"/>
  <c r="BA89" i="137" s="1"/>
  <c r="EU20" i="137"/>
  <c r="AD20" i="137"/>
  <c r="EU34" i="137"/>
  <c r="CF34" i="137"/>
  <c r="AD34" i="137"/>
  <c r="EU40" i="137"/>
  <c r="CF40" i="137"/>
  <c r="AD40" i="137"/>
  <c r="EU42" i="137"/>
  <c r="CF42" i="137"/>
  <c r="AD42" i="137"/>
  <c r="EU44" i="137"/>
  <c r="AD44" i="137"/>
  <c r="ES50" i="137"/>
  <c r="AB50" i="137"/>
  <c r="ET52" i="137"/>
  <c r="AC52" i="137"/>
  <c r="ES54" i="137"/>
  <c r="AB54" i="137"/>
  <c r="EU54" i="137"/>
  <c r="AD54" i="137"/>
  <c r="ET56" i="137"/>
  <c r="AC56" i="137"/>
  <c r="ES58" i="137"/>
  <c r="AB58" i="137"/>
  <c r="EU58" i="137"/>
  <c r="AD58" i="137"/>
  <c r="EU60" i="137"/>
  <c r="AD60" i="137"/>
  <c r="EU62" i="137"/>
  <c r="AD62" i="137"/>
  <c r="ET64" i="137"/>
  <c r="AC64" i="137"/>
  <c r="ES66" i="137"/>
  <c r="AB66" i="137"/>
  <c r="EU66" i="137"/>
  <c r="AD66" i="137"/>
  <c r="EU68" i="137"/>
  <c r="AD68" i="137"/>
  <c r="EU70" i="137"/>
  <c r="AD70" i="137"/>
  <c r="ET72" i="137"/>
  <c r="AC72" i="137"/>
  <c r="ES74" i="137"/>
  <c r="AB74" i="137"/>
  <c r="EU74" i="137"/>
  <c r="AD74" i="137"/>
  <c r="ET76" i="137"/>
  <c r="AC76" i="137"/>
  <c r="ES78" i="137"/>
  <c r="AB78" i="137"/>
  <c r="EU78" i="137"/>
  <c r="AD78" i="137"/>
  <c r="EU80" i="137"/>
  <c r="AD80" i="137"/>
  <c r="AD82" i="137"/>
  <c r="EU82" i="137"/>
  <c r="BF84" i="137"/>
  <c r="BF86" i="137"/>
  <c r="EU22" i="137"/>
  <c r="AD22" i="137"/>
  <c r="EU24" i="137"/>
  <c r="AD24" i="137"/>
  <c r="EU26" i="137"/>
  <c r="AD26" i="137"/>
  <c r="EU28" i="137"/>
  <c r="CF28" i="137"/>
  <c r="AD28" i="137"/>
  <c r="EU30" i="137"/>
  <c r="CF30" i="137"/>
  <c r="AD30" i="137"/>
  <c r="EU32" i="137"/>
  <c r="CF32" i="137"/>
  <c r="AD32" i="137"/>
  <c r="EU36" i="137"/>
  <c r="CF36" i="137"/>
  <c r="AD36" i="137"/>
  <c r="EU38" i="137"/>
  <c r="CF38" i="137"/>
  <c r="AD38" i="137"/>
  <c r="EU46" i="137"/>
  <c r="AD46" i="137"/>
  <c r="ET48" i="137"/>
  <c r="AC48" i="137"/>
  <c r="EU50" i="137"/>
  <c r="AD50" i="137"/>
  <c r="ET20" i="137"/>
  <c r="AC20" i="137"/>
  <c r="ET22" i="137"/>
  <c r="AC22" i="137"/>
  <c r="ET24" i="137"/>
  <c r="AC24" i="137"/>
  <c r="ET26" i="137"/>
  <c r="AC26" i="137"/>
  <c r="ET28" i="137"/>
  <c r="CE28" i="137"/>
  <c r="AC28" i="137"/>
  <c r="ET30" i="137"/>
  <c r="CE30" i="137"/>
  <c r="AC30" i="137"/>
  <c r="ET32" i="137"/>
  <c r="CE32" i="137"/>
  <c r="AC32" i="137"/>
  <c r="ET34" i="137"/>
  <c r="CE34" i="137"/>
  <c r="AC34" i="137"/>
  <c r="ET36" i="137"/>
  <c r="CE36" i="137"/>
  <c r="AC36" i="137"/>
  <c r="ET38" i="137"/>
  <c r="CE38" i="137"/>
  <c r="AC38" i="137"/>
  <c r="ET40" i="137"/>
  <c r="CE40" i="137"/>
  <c r="AC40" i="137"/>
  <c r="ET42" i="137"/>
  <c r="CE42" i="137"/>
  <c r="AC42" i="137"/>
  <c r="ET44" i="137"/>
  <c r="AC44" i="137"/>
  <c r="ET46" i="137"/>
  <c r="AC46" i="137"/>
  <c r="ES48" i="137"/>
  <c r="AB48" i="137"/>
  <c r="EU48" i="137"/>
  <c r="AD48" i="137"/>
  <c r="ET50" i="137"/>
  <c r="AC50" i="137"/>
  <c r="ES52" i="137"/>
  <c r="AB52" i="137"/>
  <c r="EU52" i="137"/>
  <c r="AD52" i="137"/>
  <c r="ET54" i="137"/>
  <c r="AC54" i="137"/>
  <c r="ES56" i="137"/>
  <c r="AB56" i="137"/>
  <c r="EU56" i="137"/>
  <c r="AD56" i="137"/>
  <c r="ET58" i="137"/>
  <c r="AC58" i="137"/>
  <c r="ET60" i="137"/>
  <c r="AC60" i="137"/>
  <c r="ET62" i="137"/>
  <c r="AC62" i="137"/>
  <c r="ES64" i="137"/>
  <c r="AB64" i="137"/>
  <c r="EU64" i="137"/>
  <c r="AD64" i="137"/>
  <c r="ET66" i="137"/>
  <c r="AC66" i="137"/>
  <c r="ET68" i="137"/>
  <c r="AC68" i="137"/>
  <c r="ET70" i="137"/>
  <c r="AC70" i="137"/>
  <c r="ES72" i="137"/>
  <c r="AB72" i="137"/>
  <c r="EU72" i="137"/>
  <c r="AD72" i="137"/>
  <c r="ET74" i="137"/>
  <c r="AC74" i="137"/>
  <c r="ES76" i="137"/>
  <c r="AB76" i="137"/>
  <c r="EU76" i="137"/>
  <c r="AD76" i="137"/>
  <c r="ET78" i="137"/>
  <c r="AC78" i="137"/>
  <c r="ET80" i="137"/>
  <c r="AC80" i="137"/>
  <c r="ET82" i="137"/>
  <c r="AC82" i="137"/>
  <c r="BX91" i="137" l="1"/>
  <c r="BL91" i="137"/>
  <c r="EW85" i="137"/>
  <c r="BD89" i="137"/>
  <c r="EX85" i="137"/>
  <c r="BC84" i="137"/>
  <c r="BC89" i="137" s="1"/>
  <c r="GT82" i="135"/>
  <c r="EZ82" i="135"/>
  <c r="GK82" i="135" s="1"/>
  <c r="EQ82" i="135"/>
  <c r="BN82" i="135"/>
  <c r="AG82" i="135"/>
  <c r="GT80" i="135"/>
  <c r="EZ80" i="135"/>
  <c r="GK80" i="135" s="1"/>
  <c r="EQ80" i="135"/>
  <c r="BN80" i="135"/>
  <c r="AG80" i="135"/>
  <c r="GT78" i="135"/>
  <c r="EZ78" i="135"/>
  <c r="GK78" i="135" s="1"/>
  <c r="EQ78" i="135"/>
  <c r="BN78" i="135"/>
  <c r="AG78" i="135"/>
  <c r="GT76" i="135"/>
  <c r="EZ76" i="135"/>
  <c r="GK76" i="135" s="1"/>
  <c r="EQ76" i="135"/>
  <c r="BN76" i="135"/>
  <c r="AG76" i="135"/>
  <c r="GT74" i="135"/>
  <c r="EZ74" i="135"/>
  <c r="GK74" i="135" s="1"/>
  <c r="EQ74" i="135"/>
  <c r="BN74" i="135"/>
  <c r="AG74" i="135"/>
  <c r="GT72" i="135"/>
  <c r="EZ72" i="135"/>
  <c r="GK72" i="135" s="1"/>
  <c r="EQ72" i="135"/>
  <c r="BN72" i="135"/>
  <c r="AG72" i="135"/>
  <c r="GT70" i="135"/>
  <c r="EZ70" i="135"/>
  <c r="GK70" i="135" s="1"/>
  <c r="EQ70" i="135"/>
  <c r="BN70" i="135"/>
  <c r="AG70" i="135"/>
  <c r="GT68" i="135"/>
  <c r="EZ68" i="135"/>
  <c r="GK68" i="135" s="1"/>
  <c r="EQ68" i="135"/>
  <c r="BN68" i="135"/>
  <c r="AG68" i="135"/>
  <c r="GT66" i="135"/>
  <c r="EZ66" i="135"/>
  <c r="GK66" i="135" s="1"/>
  <c r="EQ66" i="135"/>
  <c r="BN66" i="135"/>
  <c r="AG66" i="135"/>
  <c r="GT64" i="135"/>
  <c r="EZ64" i="135"/>
  <c r="GK64" i="135" s="1"/>
  <c r="EQ64" i="135"/>
  <c r="BN64" i="135"/>
  <c r="AG64" i="135"/>
  <c r="GT62" i="135"/>
  <c r="EZ62" i="135"/>
  <c r="GK62" i="135" s="1"/>
  <c r="EQ62" i="135"/>
  <c r="BN62" i="135"/>
  <c r="AG62" i="135"/>
  <c r="GT59" i="135"/>
  <c r="EZ59" i="135"/>
  <c r="GK59" i="135" s="1"/>
  <c r="EQ59" i="135"/>
  <c r="BN59" i="135"/>
  <c r="AG59" i="135"/>
  <c r="GT57" i="135"/>
  <c r="EZ57" i="135"/>
  <c r="GK57" i="135" s="1"/>
  <c r="EQ57" i="135"/>
  <c r="BN57" i="135"/>
  <c r="AG57" i="135"/>
  <c r="GT54" i="135"/>
  <c r="EZ54" i="135"/>
  <c r="GK54" i="135" s="1"/>
  <c r="EQ54" i="135"/>
  <c r="BN54" i="135"/>
  <c r="AG54" i="135"/>
  <c r="GT52" i="135"/>
  <c r="EZ52" i="135"/>
  <c r="GK52" i="135" s="1"/>
  <c r="EQ52" i="135"/>
  <c r="BN52" i="135"/>
  <c r="AG52" i="135"/>
  <c r="GT50" i="135"/>
  <c r="EZ50" i="135"/>
  <c r="GK50" i="135" s="1"/>
  <c r="EQ50" i="135"/>
  <c r="BN50" i="135"/>
  <c r="AG50" i="135"/>
  <c r="GT48" i="135"/>
  <c r="EZ48" i="135"/>
  <c r="GK48" i="135" s="1"/>
  <c r="EQ48" i="135"/>
  <c r="BN48" i="135"/>
  <c r="AG48" i="135"/>
  <c r="GT46" i="135"/>
  <c r="GB22" i="135"/>
  <c r="EZ46" i="135"/>
  <c r="GK46" i="135" s="1"/>
  <c r="EQ46" i="135"/>
  <c r="BN46" i="135"/>
  <c r="AG46" i="135"/>
  <c r="GT44" i="135"/>
  <c r="EZ44" i="135"/>
  <c r="GK44" i="135" s="1"/>
  <c r="EQ44" i="135"/>
  <c r="GB20" i="135"/>
  <c r="BN44" i="135"/>
  <c r="AG44" i="135"/>
  <c r="GT41" i="135"/>
  <c r="EZ41" i="135"/>
  <c r="GK41" i="135" s="1"/>
  <c r="EQ41" i="135"/>
  <c r="CO41" i="135"/>
  <c r="AG41" i="135"/>
  <c r="GT39" i="135"/>
  <c r="EZ39" i="135"/>
  <c r="GK39" i="135" s="1"/>
  <c r="EQ39" i="135"/>
  <c r="CO39" i="135"/>
  <c r="AG39" i="135"/>
  <c r="GT37" i="135"/>
  <c r="EZ37" i="135"/>
  <c r="GK37" i="135" s="1"/>
  <c r="EQ37" i="135"/>
  <c r="CO37" i="135"/>
  <c r="AG37" i="135"/>
  <c r="GT35" i="135"/>
  <c r="EZ35" i="135"/>
  <c r="GK35" i="135" s="1"/>
  <c r="EQ35" i="135"/>
  <c r="CO35" i="135"/>
  <c r="AG35" i="135"/>
  <c r="GT32" i="135"/>
  <c r="EZ32" i="135"/>
  <c r="GK32" i="135" s="1"/>
  <c r="EQ32" i="135"/>
  <c r="CO32" i="135"/>
  <c r="AG32" i="135"/>
  <c r="GT30" i="135"/>
  <c r="EZ30" i="135"/>
  <c r="GK30" i="135" s="1"/>
  <c r="EQ30" i="135"/>
  <c r="CO30" i="135"/>
  <c r="AG30" i="135"/>
  <c r="GT28" i="135"/>
  <c r="EZ28" i="135"/>
  <c r="GK28" i="135" s="1"/>
  <c r="EQ28" i="135"/>
  <c r="CO28" i="135"/>
  <c r="AG28" i="135"/>
  <c r="GT25" i="135"/>
  <c r="EZ25" i="135"/>
  <c r="GK25" i="135" s="1"/>
  <c r="EQ25" i="135"/>
  <c r="BN25" i="135"/>
  <c r="AG25" i="135"/>
  <c r="GT23" i="135"/>
  <c r="EZ23" i="135"/>
  <c r="GK23" i="135" s="1"/>
  <c r="EQ23" i="135"/>
  <c r="BN23" i="135"/>
  <c r="AG23" i="135"/>
  <c r="DO24" i="135"/>
  <c r="GT20" i="135"/>
  <c r="EZ20" i="135"/>
  <c r="GK20" i="135" s="1"/>
  <c r="EQ20" i="135"/>
  <c r="BN20" i="135"/>
  <c r="AG20" i="135"/>
  <c r="GT83" i="135"/>
  <c r="EZ83" i="135"/>
  <c r="GK83" i="135" s="1"/>
  <c r="EQ83" i="135"/>
  <c r="BN83" i="135"/>
  <c r="AG83" i="135"/>
  <c r="GT81" i="135"/>
  <c r="EZ81" i="135"/>
  <c r="GK81" i="135" s="1"/>
  <c r="EQ81" i="135"/>
  <c r="BN81" i="135"/>
  <c r="AG81" i="135"/>
  <c r="GT79" i="135"/>
  <c r="EZ79" i="135"/>
  <c r="GK79" i="135" s="1"/>
  <c r="EQ79" i="135"/>
  <c r="BN79" i="135"/>
  <c r="AG79" i="135"/>
  <c r="GT77" i="135"/>
  <c r="EZ77" i="135"/>
  <c r="GK77" i="135" s="1"/>
  <c r="EQ77" i="135"/>
  <c r="BN77" i="135"/>
  <c r="AG77" i="135"/>
  <c r="GT75" i="135"/>
  <c r="EZ75" i="135"/>
  <c r="GK75" i="135" s="1"/>
  <c r="EQ75" i="135"/>
  <c r="BN75" i="135"/>
  <c r="AG75" i="135"/>
  <c r="GT73" i="135"/>
  <c r="EZ73" i="135"/>
  <c r="GK73" i="135" s="1"/>
  <c r="EQ73" i="135"/>
  <c r="BN73" i="135"/>
  <c r="AG73" i="135"/>
  <c r="GT71" i="135"/>
  <c r="EZ71" i="135"/>
  <c r="GK71" i="135" s="1"/>
  <c r="EQ71" i="135"/>
  <c r="BN71" i="135"/>
  <c r="AG71" i="135"/>
  <c r="GT69" i="135"/>
  <c r="EZ69" i="135"/>
  <c r="GK69" i="135" s="1"/>
  <c r="EQ69" i="135"/>
  <c r="BN69" i="135"/>
  <c r="AG69" i="135"/>
  <c r="GT67" i="135"/>
  <c r="EZ67" i="135"/>
  <c r="GK67" i="135" s="1"/>
  <c r="EQ67" i="135"/>
  <c r="BN67" i="135"/>
  <c r="AG67" i="135"/>
  <c r="GT65" i="135"/>
  <c r="EZ65" i="135"/>
  <c r="GK65" i="135" s="1"/>
  <c r="EQ65" i="135"/>
  <c r="BN65" i="135"/>
  <c r="AG65" i="135"/>
  <c r="GT63" i="135"/>
  <c r="EZ63" i="135"/>
  <c r="GK63" i="135" s="1"/>
  <c r="EQ63" i="135"/>
  <c r="BN63" i="135"/>
  <c r="AG63" i="135"/>
  <c r="GT61" i="135"/>
  <c r="EZ61" i="135"/>
  <c r="GK61" i="135" s="1"/>
  <c r="EQ61" i="135"/>
  <c r="BN61" i="135"/>
  <c r="AG61" i="135"/>
  <c r="GT60" i="135"/>
  <c r="EZ60" i="135"/>
  <c r="GK60" i="135" s="1"/>
  <c r="EQ60" i="135"/>
  <c r="BN60" i="135"/>
  <c r="AG60" i="135"/>
  <c r="GT58" i="135"/>
  <c r="EZ58" i="135"/>
  <c r="GK58" i="135" s="1"/>
  <c r="EQ58" i="135"/>
  <c r="BN58" i="135"/>
  <c r="AG58" i="135"/>
  <c r="GT56" i="135"/>
  <c r="EZ56" i="135"/>
  <c r="GK56" i="135" s="1"/>
  <c r="EQ56" i="135"/>
  <c r="BN56" i="135"/>
  <c r="AG56" i="135"/>
  <c r="GT55" i="135"/>
  <c r="EZ55" i="135"/>
  <c r="GK55" i="135" s="1"/>
  <c r="EQ55" i="135"/>
  <c r="BN55" i="135"/>
  <c r="AG55" i="135"/>
  <c r="GT53" i="135"/>
  <c r="EZ53" i="135"/>
  <c r="GK53" i="135" s="1"/>
  <c r="EQ53" i="135"/>
  <c r="BN53" i="135"/>
  <c r="AG53" i="135"/>
  <c r="GT51" i="135"/>
  <c r="EZ51" i="135"/>
  <c r="GK51" i="135" s="1"/>
  <c r="EQ51" i="135"/>
  <c r="BN51" i="135"/>
  <c r="AG51" i="135"/>
  <c r="GT49" i="135"/>
  <c r="EZ49" i="135"/>
  <c r="GK49" i="135" s="1"/>
  <c r="EQ49" i="135"/>
  <c r="BN49" i="135"/>
  <c r="AG49" i="135"/>
  <c r="GT47" i="135"/>
  <c r="EZ47" i="135"/>
  <c r="GK47" i="135" s="1"/>
  <c r="EQ47" i="135"/>
  <c r="GB23" i="135"/>
  <c r="BN47" i="135"/>
  <c r="AG47" i="135"/>
  <c r="GT45" i="135"/>
  <c r="GB21" i="135"/>
  <c r="EZ45" i="135"/>
  <c r="GK45" i="135" s="1"/>
  <c r="EQ45" i="135"/>
  <c r="BN45" i="135"/>
  <c r="AG45" i="135"/>
  <c r="GT43" i="135"/>
  <c r="EZ43" i="135"/>
  <c r="GK43" i="135" s="1"/>
  <c r="EQ43" i="135"/>
  <c r="CO43" i="135"/>
  <c r="AG43" i="135"/>
  <c r="GT42" i="135"/>
  <c r="EZ42" i="135"/>
  <c r="GK42" i="135" s="1"/>
  <c r="EQ42" i="135"/>
  <c r="CO42" i="135"/>
  <c r="AG42" i="135"/>
  <c r="GT40" i="135"/>
  <c r="EZ40" i="135"/>
  <c r="GK40" i="135" s="1"/>
  <c r="EQ40" i="135"/>
  <c r="CO40" i="135"/>
  <c r="AG40" i="135"/>
  <c r="GT38" i="135"/>
  <c r="EZ38" i="135"/>
  <c r="GK38" i="135" s="1"/>
  <c r="EQ38" i="135"/>
  <c r="CO38" i="135"/>
  <c r="AG38" i="135"/>
  <c r="GT36" i="135"/>
  <c r="EZ36" i="135"/>
  <c r="GK36" i="135" s="1"/>
  <c r="EQ36" i="135"/>
  <c r="CO36" i="135"/>
  <c r="AG36" i="135"/>
  <c r="GT34" i="135"/>
  <c r="EZ34" i="135"/>
  <c r="GK34" i="135" s="1"/>
  <c r="EQ34" i="135"/>
  <c r="CO34" i="135"/>
  <c r="AG34" i="135"/>
  <c r="GT33" i="135"/>
  <c r="EZ33" i="135"/>
  <c r="GK33" i="135" s="1"/>
  <c r="EQ33" i="135"/>
  <c r="CO33" i="135"/>
  <c r="AG33" i="135"/>
  <c r="GT31" i="135"/>
  <c r="EZ31" i="135"/>
  <c r="GK31" i="135" s="1"/>
  <c r="EQ31" i="135"/>
  <c r="CO31" i="135"/>
  <c r="AG31" i="135"/>
  <c r="DO28" i="135"/>
  <c r="GT29" i="135"/>
  <c r="EZ29" i="135"/>
  <c r="GK29" i="135" s="1"/>
  <c r="EQ29" i="135"/>
  <c r="CO29" i="135"/>
  <c r="AG29" i="135"/>
  <c r="DO26" i="135"/>
  <c r="GT27" i="135"/>
  <c r="EZ27" i="135"/>
  <c r="GK27" i="135" s="1"/>
  <c r="EQ27" i="135"/>
  <c r="BN27" i="135"/>
  <c r="AG27" i="135"/>
  <c r="GT26" i="135"/>
  <c r="EZ26" i="135"/>
  <c r="GK26" i="135" s="1"/>
  <c r="EQ26" i="135"/>
  <c r="BN26" i="135"/>
  <c r="AG26" i="135"/>
  <c r="GT24" i="135"/>
  <c r="EZ24" i="135"/>
  <c r="GK24" i="135" s="1"/>
  <c r="EQ24" i="135"/>
  <c r="BN24" i="135"/>
  <c r="AG24" i="135"/>
  <c r="GT22" i="135"/>
  <c r="EZ22" i="135"/>
  <c r="GK22" i="135" s="1"/>
  <c r="EQ22" i="135"/>
  <c r="BN22" i="135"/>
  <c r="AG22" i="135"/>
  <c r="GT21" i="135"/>
  <c r="EZ21" i="135"/>
  <c r="GK21" i="135" s="1"/>
  <c r="EQ21" i="135"/>
  <c r="BN21" i="135"/>
  <c r="AG21" i="135"/>
  <c r="DO22" i="135"/>
  <c r="GS83" i="135"/>
  <c r="EY83" i="135"/>
  <c r="GJ83" i="135" s="1"/>
  <c r="EP83" i="135"/>
  <c r="BM83" i="135"/>
  <c r="AF83" i="135"/>
  <c r="GS82" i="135"/>
  <c r="EY82" i="135"/>
  <c r="GJ82" i="135" s="1"/>
  <c r="EP82" i="135"/>
  <c r="BM82" i="135"/>
  <c r="AF82" i="135"/>
  <c r="GS81" i="135"/>
  <c r="EY81" i="135"/>
  <c r="GJ81" i="135" s="1"/>
  <c r="EP81" i="135"/>
  <c r="BM81" i="135"/>
  <c r="AF81" i="135"/>
  <c r="GS80" i="135"/>
  <c r="EY80" i="135"/>
  <c r="GJ80" i="135" s="1"/>
  <c r="EP80" i="135"/>
  <c r="BM80" i="135"/>
  <c r="AF80" i="135"/>
  <c r="GS79" i="135"/>
  <c r="EY79" i="135"/>
  <c r="GJ79" i="135" s="1"/>
  <c r="EP79" i="135"/>
  <c r="BM79" i="135"/>
  <c r="AF79" i="135"/>
  <c r="GS78" i="135"/>
  <c r="EY78" i="135"/>
  <c r="GJ78" i="135" s="1"/>
  <c r="EP78" i="135"/>
  <c r="BM78" i="135"/>
  <c r="AF78" i="135"/>
  <c r="GS77" i="135"/>
  <c r="EY77" i="135"/>
  <c r="GJ77" i="135" s="1"/>
  <c r="EP77" i="135"/>
  <c r="BM77" i="135"/>
  <c r="AF77" i="135"/>
  <c r="GS76" i="135"/>
  <c r="EY76" i="135"/>
  <c r="GJ76" i="135" s="1"/>
  <c r="EP76" i="135"/>
  <c r="BM76" i="135"/>
  <c r="AF76" i="135"/>
  <c r="GS75" i="135"/>
  <c r="EY75" i="135"/>
  <c r="GJ75" i="135" s="1"/>
  <c r="EP75" i="135"/>
  <c r="BM75" i="135"/>
  <c r="AF75" i="135"/>
  <c r="GS74" i="135"/>
  <c r="EY74" i="135"/>
  <c r="GJ74" i="135" s="1"/>
  <c r="EP74" i="135"/>
  <c r="BM74" i="135"/>
  <c r="AF74" i="135"/>
  <c r="GS73" i="135"/>
  <c r="EY73" i="135"/>
  <c r="GJ73" i="135" s="1"/>
  <c r="EP73" i="135"/>
  <c r="BM73" i="135"/>
  <c r="AF73" i="135"/>
  <c r="GS72" i="135"/>
  <c r="EY72" i="135"/>
  <c r="GJ72" i="135" s="1"/>
  <c r="EP72" i="135"/>
  <c r="BM72" i="135"/>
  <c r="AF72" i="135"/>
  <c r="GS71" i="135"/>
  <c r="EY71" i="135"/>
  <c r="GJ71" i="135" s="1"/>
  <c r="EP71" i="135"/>
  <c r="BM71" i="135"/>
  <c r="AF71" i="135"/>
  <c r="GS70" i="135"/>
  <c r="EY70" i="135"/>
  <c r="GJ70" i="135" s="1"/>
  <c r="EP70" i="135"/>
  <c r="BM70" i="135"/>
  <c r="AF70" i="135"/>
  <c r="GS69" i="135"/>
  <c r="EY69" i="135"/>
  <c r="GJ69" i="135" s="1"/>
  <c r="EP69" i="135"/>
  <c r="BM69" i="135"/>
  <c r="AF69" i="135"/>
  <c r="GS68" i="135"/>
  <c r="EY68" i="135"/>
  <c r="GJ68" i="135" s="1"/>
  <c r="EP68" i="135"/>
  <c r="BM68" i="135"/>
  <c r="AF68" i="135"/>
  <c r="GS67" i="135"/>
  <c r="EY67" i="135"/>
  <c r="GJ67" i="135" s="1"/>
  <c r="EP67" i="135"/>
  <c r="BM67" i="135"/>
  <c r="AF67" i="135"/>
  <c r="GS66" i="135"/>
  <c r="EY66" i="135"/>
  <c r="GJ66" i="135" s="1"/>
  <c r="EP66" i="135"/>
  <c r="BM66" i="135"/>
  <c r="AF66" i="135"/>
  <c r="GS65" i="135"/>
  <c r="EY65" i="135"/>
  <c r="GJ65" i="135" s="1"/>
  <c r="EP65" i="135"/>
  <c r="BM65" i="135"/>
  <c r="AF65" i="135"/>
  <c r="GS64" i="135"/>
  <c r="EY64" i="135"/>
  <c r="GJ64" i="135" s="1"/>
  <c r="EP64" i="135"/>
  <c r="BM64" i="135"/>
  <c r="AF64" i="135"/>
  <c r="GS63" i="135"/>
  <c r="EY63" i="135"/>
  <c r="GJ63" i="135" s="1"/>
  <c r="EP63" i="135"/>
  <c r="BM63" i="135"/>
  <c r="AF63" i="135"/>
  <c r="GS62" i="135"/>
  <c r="EY62" i="135"/>
  <c r="GJ62" i="135" s="1"/>
  <c r="EP62" i="135"/>
  <c r="BM62" i="135"/>
  <c r="AF62" i="135"/>
  <c r="GS61" i="135"/>
  <c r="EY61" i="135"/>
  <c r="GJ61" i="135" s="1"/>
  <c r="EP61" i="135"/>
  <c r="AF61" i="135"/>
  <c r="BM61" i="135"/>
  <c r="GS60" i="135"/>
  <c r="EY60" i="135"/>
  <c r="GJ60" i="135" s="1"/>
  <c r="EP60" i="135"/>
  <c r="AF60" i="135"/>
  <c r="BM60" i="135"/>
  <c r="GS59" i="135"/>
  <c r="EY59" i="135"/>
  <c r="GJ59" i="135" s="1"/>
  <c r="EP59" i="135"/>
  <c r="BM59" i="135"/>
  <c r="AF59" i="135"/>
  <c r="GS58" i="135"/>
  <c r="EY58" i="135"/>
  <c r="GJ58" i="135" s="1"/>
  <c r="EP58" i="135"/>
  <c r="BM58" i="135"/>
  <c r="AF58" i="135"/>
  <c r="GS57" i="135"/>
  <c r="EY57" i="135"/>
  <c r="GJ57" i="135" s="1"/>
  <c r="EP57" i="135"/>
  <c r="AF57" i="135"/>
  <c r="BM57" i="135"/>
  <c r="GS56" i="135"/>
  <c r="EY56" i="135"/>
  <c r="GJ56" i="135" s="1"/>
  <c r="EP56" i="135"/>
  <c r="AF56" i="135"/>
  <c r="BM56" i="135"/>
  <c r="GS55" i="135"/>
  <c r="EY55" i="135"/>
  <c r="GJ55" i="135" s="1"/>
  <c r="EP55" i="135"/>
  <c r="BM55" i="135"/>
  <c r="AF55" i="135"/>
  <c r="GS54" i="135"/>
  <c r="EY54" i="135"/>
  <c r="GJ54" i="135" s="1"/>
  <c r="EP54" i="135"/>
  <c r="AF54" i="135"/>
  <c r="BM54" i="135"/>
  <c r="GS53" i="135"/>
  <c r="EY53" i="135"/>
  <c r="GJ53" i="135" s="1"/>
  <c r="EP53" i="135"/>
  <c r="AF53" i="135"/>
  <c r="BM53" i="135"/>
  <c r="GS52" i="135"/>
  <c r="EY52" i="135"/>
  <c r="GJ52" i="135" s="1"/>
  <c r="EP52" i="135"/>
  <c r="AF52" i="135"/>
  <c r="BM52" i="135"/>
  <c r="GS51" i="135"/>
  <c r="EY51" i="135"/>
  <c r="GJ51" i="135" s="1"/>
  <c r="EP51" i="135"/>
  <c r="AF51" i="135"/>
  <c r="BM51" i="135"/>
  <c r="GS50" i="135"/>
  <c r="EY50" i="135"/>
  <c r="GJ50" i="135" s="1"/>
  <c r="EP50" i="135"/>
  <c r="AF50" i="135"/>
  <c r="BM50" i="135"/>
  <c r="GS49" i="135"/>
  <c r="EY49" i="135"/>
  <c r="GJ49" i="135" s="1"/>
  <c r="EP49" i="135"/>
  <c r="AF49" i="135"/>
  <c r="BM49" i="135"/>
  <c r="GS48" i="135"/>
  <c r="EY48" i="135"/>
  <c r="GJ48" i="135" s="1"/>
  <c r="EP48" i="135"/>
  <c r="AF48" i="135"/>
  <c r="BM48" i="135"/>
  <c r="GA23" i="135"/>
  <c r="GS47" i="135"/>
  <c r="EY47" i="135"/>
  <c r="GJ47" i="135" s="1"/>
  <c r="EP47" i="135"/>
  <c r="AF47" i="135"/>
  <c r="BM47" i="135"/>
  <c r="GA22" i="135"/>
  <c r="GS46" i="135"/>
  <c r="EY46" i="135"/>
  <c r="GJ46" i="135" s="1"/>
  <c r="EP46" i="135"/>
  <c r="AF46" i="135"/>
  <c r="BM46" i="135"/>
  <c r="GS45" i="135"/>
  <c r="GA21" i="135"/>
  <c r="EY45" i="135"/>
  <c r="GJ45" i="135" s="1"/>
  <c r="EP45" i="135"/>
  <c r="AF45" i="135"/>
  <c r="BM45" i="135"/>
  <c r="GA20" i="135"/>
  <c r="GS44" i="135"/>
  <c r="EY44" i="135"/>
  <c r="GJ44" i="135" s="1"/>
  <c r="EP44" i="135"/>
  <c r="AF44" i="135"/>
  <c r="BM44" i="135"/>
  <c r="GS43" i="135"/>
  <c r="EY43" i="135"/>
  <c r="GJ43" i="135" s="1"/>
  <c r="EP43" i="135"/>
  <c r="CN43" i="135"/>
  <c r="AF43" i="135"/>
  <c r="GS42" i="135"/>
  <c r="EY42" i="135"/>
  <c r="GJ42" i="135" s="1"/>
  <c r="EP42" i="135"/>
  <c r="CN42" i="135"/>
  <c r="AF42" i="135"/>
  <c r="GS41" i="135"/>
  <c r="EY41" i="135"/>
  <c r="GJ41" i="135" s="1"/>
  <c r="EP41" i="135"/>
  <c r="CN41" i="135"/>
  <c r="AF41" i="135"/>
  <c r="GS40" i="135"/>
  <c r="EY40" i="135"/>
  <c r="GJ40" i="135" s="1"/>
  <c r="EP40" i="135"/>
  <c r="CN40" i="135"/>
  <c r="AF40" i="135"/>
  <c r="GS39" i="135"/>
  <c r="EY39" i="135"/>
  <c r="GJ39" i="135" s="1"/>
  <c r="EP39" i="135"/>
  <c r="CN39" i="135"/>
  <c r="AF39" i="135"/>
  <c r="GS38" i="135"/>
  <c r="EY38" i="135"/>
  <c r="GJ38" i="135" s="1"/>
  <c r="EP38" i="135"/>
  <c r="CN38" i="135"/>
  <c r="AF38" i="135"/>
  <c r="GS37" i="135"/>
  <c r="EY37" i="135"/>
  <c r="GJ37" i="135" s="1"/>
  <c r="EP37" i="135"/>
  <c r="CN37" i="135"/>
  <c r="AF37" i="135"/>
  <c r="GS36" i="135"/>
  <c r="EY36" i="135"/>
  <c r="GJ36" i="135" s="1"/>
  <c r="EP36" i="135"/>
  <c r="CN36" i="135"/>
  <c r="AF36" i="135"/>
  <c r="GS35" i="135"/>
  <c r="EY35" i="135"/>
  <c r="GJ35" i="135" s="1"/>
  <c r="EP35" i="135"/>
  <c r="CN35" i="135"/>
  <c r="AF35" i="135"/>
  <c r="GS34" i="135"/>
  <c r="EY34" i="135"/>
  <c r="GJ34" i="135" s="1"/>
  <c r="EP34" i="135"/>
  <c r="CN34" i="135"/>
  <c r="AF34" i="135"/>
  <c r="GS33" i="135"/>
  <c r="EY33" i="135"/>
  <c r="GJ33" i="135" s="1"/>
  <c r="EP33" i="135"/>
  <c r="CN33" i="135"/>
  <c r="AF33" i="135"/>
  <c r="GS32" i="135"/>
  <c r="EY32" i="135"/>
  <c r="GJ32" i="135" s="1"/>
  <c r="EP32" i="135"/>
  <c r="CN32" i="135"/>
  <c r="AF32" i="135"/>
  <c r="DN28" i="135"/>
  <c r="GS31" i="135"/>
  <c r="EY31" i="135"/>
  <c r="GJ31" i="135" s="1"/>
  <c r="EP31" i="135"/>
  <c r="CN31" i="135"/>
  <c r="AF31" i="135"/>
  <c r="GS30" i="135"/>
  <c r="EY30" i="135"/>
  <c r="GJ30" i="135" s="1"/>
  <c r="EP30" i="135"/>
  <c r="CN30" i="135"/>
  <c r="AF30" i="135"/>
  <c r="DN26" i="135"/>
  <c r="GS29" i="135"/>
  <c r="EY29" i="135"/>
  <c r="GJ29" i="135" s="1"/>
  <c r="EP29" i="135"/>
  <c r="CN29" i="135"/>
  <c r="AF29" i="135"/>
  <c r="GS28" i="135"/>
  <c r="EY28" i="135"/>
  <c r="GJ28" i="135" s="1"/>
  <c r="EP28" i="135"/>
  <c r="CN28" i="135"/>
  <c r="AF28" i="135"/>
  <c r="GS27" i="135"/>
  <c r="EY27" i="135"/>
  <c r="GJ27" i="135" s="1"/>
  <c r="EP27" i="135"/>
  <c r="AF27" i="135"/>
  <c r="BM27" i="135"/>
  <c r="GS26" i="135"/>
  <c r="EY26" i="135"/>
  <c r="GJ26" i="135" s="1"/>
  <c r="EP26" i="135"/>
  <c r="AF26" i="135"/>
  <c r="BM26" i="135"/>
  <c r="GS25" i="135"/>
  <c r="EY25" i="135"/>
  <c r="GJ25" i="135" s="1"/>
  <c r="EP25" i="135"/>
  <c r="AF25" i="135"/>
  <c r="BM25" i="135"/>
  <c r="GS24" i="135"/>
  <c r="EY24" i="135"/>
  <c r="GJ24" i="135" s="1"/>
  <c r="EP24" i="135"/>
  <c r="AF24" i="135"/>
  <c r="BM24" i="135"/>
  <c r="DN24" i="135"/>
  <c r="GS23" i="135"/>
  <c r="EY23" i="135"/>
  <c r="GJ23" i="135" s="1"/>
  <c r="EP23" i="135"/>
  <c r="AF23" i="135"/>
  <c r="BM23" i="135"/>
  <c r="GS22" i="135"/>
  <c r="EY22" i="135"/>
  <c r="GJ22" i="135" s="1"/>
  <c r="EP22" i="135"/>
  <c r="AF22" i="135"/>
  <c r="BM22" i="135"/>
  <c r="DN22" i="135"/>
  <c r="GS21" i="135"/>
  <c r="EY21" i="135"/>
  <c r="GJ21" i="135" s="1"/>
  <c r="EP21" i="135"/>
  <c r="AF21" i="135"/>
  <c r="BM21" i="135"/>
  <c r="GS20" i="135"/>
  <c r="EY20" i="135"/>
  <c r="EP20" i="135"/>
  <c r="AF20" i="135"/>
  <c r="BM20" i="135"/>
  <c r="ES85" i="137"/>
  <c r="AB85" i="137"/>
  <c r="CE89" i="137"/>
  <c r="ET85" i="137"/>
  <c r="CF89" i="137"/>
  <c r="AD85" i="137"/>
  <c r="CH89" i="137"/>
  <c r="AG85" i="137"/>
  <c r="AC85" i="137"/>
  <c r="EU85" i="137"/>
  <c r="AF85" i="137"/>
  <c r="CI89" i="137"/>
  <c r="BH89" i="137"/>
  <c r="BG89" i="137"/>
  <c r="BF89" i="137"/>
  <c r="BE89" i="137"/>
  <c r="EJ27" i="137"/>
  <c r="BR91" i="137"/>
  <c r="EA87" i="137"/>
  <c r="DR87" i="137"/>
  <c r="AW91" i="137"/>
  <c r="AQ91" i="137"/>
  <c r="AK91" i="137"/>
  <c r="V87" i="137"/>
  <c r="K3" i="137" s="1"/>
  <c r="G87" i="137"/>
  <c r="P87" i="137"/>
  <c r="GR83" i="135"/>
  <c r="GQ83" i="135"/>
  <c r="GP83" i="135"/>
  <c r="GO83" i="135"/>
  <c r="FQ83" i="135"/>
  <c r="FP83" i="135"/>
  <c r="FO83" i="135"/>
  <c r="FN83" i="135"/>
  <c r="FH83" i="135"/>
  <c r="FG83" i="135"/>
  <c r="FF83" i="135"/>
  <c r="FE83" i="135"/>
  <c r="EX83" i="135"/>
  <c r="GI83" i="135" s="1"/>
  <c r="EW83" i="135"/>
  <c r="GH83" i="135" s="1"/>
  <c r="EV83" i="135"/>
  <c r="GG83" i="135" s="1"/>
  <c r="EU83" i="135"/>
  <c r="GF83" i="135" s="1"/>
  <c r="EO83" i="135"/>
  <c r="EN83" i="135"/>
  <c r="EM83" i="135"/>
  <c r="EL83" i="135"/>
  <c r="EF83" i="135"/>
  <c r="EE83" i="135"/>
  <c r="ED83" i="135"/>
  <c r="EC83" i="135"/>
  <c r="AT83" i="135"/>
  <c r="AS83" i="135"/>
  <c r="AR83" i="135"/>
  <c r="AQ83" i="135"/>
  <c r="AE83" i="135"/>
  <c r="AD83" i="135"/>
  <c r="AC83" i="135"/>
  <c r="AB83" i="135"/>
  <c r="S83" i="135"/>
  <c r="R83" i="135"/>
  <c r="Q83" i="135"/>
  <c r="P83" i="135"/>
  <c r="J83" i="135"/>
  <c r="I83" i="135"/>
  <c r="H83" i="135"/>
  <c r="G83" i="135"/>
  <c r="GR82" i="135"/>
  <c r="GO82" i="135"/>
  <c r="FQ82" i="135"/>
  <c r="FP82" i="135"/>
  <c r="FO82" i="135"/>
  <c r="FN82" i="135"/>
  <c r="FH82" i="135"/>
  <c r="FG82" i="135"/>
  <c r="FF82" i="135"/>
  <c r="FE82" i="135"/>
  <c r="EX82" i="135"/>
  <c r="GI82" i="135" s="1"/>
  <c r="EU82" i="135"/>
  <c r="GF82" i="135" s="1"/>
  <c r="EO82" i="135"/>
  <c r="EL82" i="135"/>
  <c r="EF82" i="135"/>
  <c r="EE82" i="135"/>
  <c r="ED82" i="135"/>
  <c r="EC82" i="135"/>
  <c r="AT82" i="135"/>
  <c r="AS82" i="135"/>
  <c r="AR82" i="135"/>
  <c r="AQ82" i="135"/>
  <c r="AE82" i="135"/>
  <c r="AB82" i="135"/>
  <c r="S82" i="135"/>
  <c r="R82" i="135"/>
  <c r="Q82" i="135"/>
  <c r="P82" i="135"/>
  <c r="J82" i="135"/>
  <c r="I82" i="135"/>
  <c r="H82" i="135"/>
  <c r="G82" i="135"/>
  <c r="GR81" i="135"/>
  <c r="GQ81" i="135"/>
  <c r="GP81" i="135"/>
  <c r="GO81" i="135"/>
  <c r="FQ81" i="135"/>
  <c r="FP81" i="135"/>
  <c r="FO81" i="135"/>
  <c r="FN81" i="135"/>
  <c r="FH81" i="135"/>
  <c r="FG81" i="135"/>
  <c r="FF81" i="135"/>
  <c r="FE81" i="135"/>
  <c r="EX81" i="135"/>
  <c r="GI81" i="135" s="1"/>
  <c r="EW81" i="135"/>
  <c r="GH81" i="135" s="1"/>
  <c r="EV81" i="135"/>
  <c r="GG81" i="135" s="1"/>
  <c r="EU81" i="135"/>
  <c r="GF81" i="135" s="1"/>
  <c r="EO81" i="135"/>
  <c r="EN81" i="135"/>
  <c r="EM81" i="135"/>
  <c r="EL81" i="135"/>
  <c r="EF81" i="135"/>
  <c r="EE81" i="135"/>
  <c r="ED81" i="135"/>
  <c r="EC81" i="135"/>
  <c r="AT81" i="135"/>
  <c r="AS81" i="135"/>
  <c r="AR81" i="135"/>
  <c r="AQ81" i="135"/>
  <c r="AE81" i="135"/>
  <c r="AD81" i="135"/>
  <c r="AC81" i="135"/>
  <c r="AB81" i="135"/>
  <c r="S81" i="135"/>
  <c r="R81" i="135"/>
  <c r="Q81" i="135"/>
  <c r="P81" i="135"/>
  <c r="J81" i="135"/>
  <c r="I81" i="135"/>
  <c r="H81" i="135"/>
  <c r="G81" i="135"/>
  <c r="GR80" i="135"/>
  <c r="GO80" i="135"/>
  <c r="FQ80" i="135"/>
  <c r="FP80" i="135"/>
  <c r="FO80" i="135"/>
  <c r="FN80" i="135"/>
  <c r="FH80" i="135"/>
  <c r="FG80" i="135"/>
  <c r="FF80" i="135"/>
  <c r="FE80" i="135"/>
  <c r="EX80" i="135"/>
  <c r="GI80" i="135" s="1"/>
  <c r="EU80" i="135"/>
  <c r="GF80" i="135" s="1"/>
  <c r="EO80" i="135"/>
  <c r="EL80" i="135"/>
  <c r="EF80" i="135"/>
  <c r="EE80" i="135"/>
  <c r="ED80" i="135"/>
  <c r="EC80" i="135"/>
  <c r="AT80" i="135"/>
  <c r="AS80" i="135"/>
  <c r="AR80" i="135"/>
  <c r="AQ80" i="135"/>
  <c r="AE80" i="135"/>
  <c r="AB80" i="135"/>
  <c r="S80" i="135"/>
  <c r="R80" i="135"/>
  <c r="Q80" i="135"/>
  <c r="P80" i="135"/>
  <c r="J80" i="135"/>
  <c r="I80" i="135"/>
  <c r="H80" i="135"/>
  <c r="G80" i="135"/>
  <c r="GR79" i="135"/>
  <c r="GQ79" i="135"/>
  <c r="GP79" i="135"/>
  <c r="GO79" i="135"/>
  <c r="FQ79" i="135"/>
  <c r="FP79" i="135"/>
  <c r="FO79" i="135"/>
  <c r="FN79" i="135"/>
  <c r="FH79" i="135"/>
  <c r="FG79" i="135"/>
  <c r="FF79" i="135"/>
  <c r="FE79" i="135"/>
  <c r="EX79" i="135"/>
  <c r="GI79" i="135" s="1"/>
  <c r="EW79" i="135"/>
  <c r="GH79" i="135" s="1"/>
  <c r="EV79" i="135"/>
  <c r="GG79" i="135" s="1"/>
  <c r="EU79" i="135"/>
  <c r="GF79" i="135" s="1"/>
  <c r="EO79" i="135"/>
  <c r="EN79" i="135"/>
  <c r="EM79" i="135"/>
  <c r="EL79" i="135"/>
  <c r="EF79" i="135"/>
  <c r="EE79" i="135"/>
  <c r="ED79" i="135"/>
  <c r="EC79" i="135"/>
  <c r="AT79" i="135"/>
  <c r="AS79" i="135"/>
  <c r="AR79" i="135"/>
  <c r="AQ79" i="135"/>
  <c r="AE79" i="135"/>
  <c r="AD79" i="135"/>
  <c r="AC79" i="135"/>
  <c r="AB79" i="135"/>
  <c r="S79" i="135"/>
  <c r="R79" i="135"/>
  <c r="Q79" i="135"/>
  <c r="P79" i="135"/>
  <c r="J79" i="135"/>
  <c r="I79" i="135"/>
  <c r="H79" i="135"/>
  <c r="G79" i="135"/>
  <c r="GR78" i="135"/>
  <c r="FQ78" i="135"/>
  <c r="FP78" i="135"/>
  <c r="FO78" i="135"/>
  <c r="FN78" i="135"/>
  <c r="FH78" i="135"/>
  <c r="FG78" i="135"/>
  <c r="FF78" i="135"/>
  <c r="FE78" i="135"/>
  <c r="EX78" i="135"/>
  <c r="GI78" i="135" s="1"/>
  <c r="EO78" i="135"/>
  <c r="EF78" i="135"/>
  <c r="EE78" i="135"/>
  <c r="ED78" i="135"/>
  <c r="EC78" i="135"/>
  <c r="AT78" i="135"/>
  <c r="AS78" i="135"/>
  <c r="AR78" i="135"/>
  <c r="AQ78" i="135"/>
  <c r="AE78" i="135"/>
  <c r="S78" i="135"/>
  <c r="R78" i="135"/>
  <c r="Q78" i="135"/>
  <c r="P78" i="135"/>
  <c r="J78" i="135"/>
  <c r="I78" i="135"/>
  <c r="H78" i="135"/>
  <c r="G78" i="135"/>
  <c r="GR77" i="135"/>
  <c r="GQ77" i="135"/>
  <c r="GP77" i="135"/>
  <c r="GO77" i="135"/>
  <c r="FQ77" i="135"/>
  <c r="FP77" i="135"/>
  <c r="FO77" i="135"/>
  <c r="FN77" i="135"/>
  <c r="FH77" i="135"/>
  <c r="FG77" i="135"/>
  <c r="FF77" i="135"/>
  <c r="FE77" i="135"/>
  <c r="EX77" i="135"/>
  <c r="GI77" i="135" s="1"/>
  <c r="EW77" i="135"/>
  <c r="GH77" i="135" s="1"/>
  <c r="EV77" i="135"/>
  <c r="GG77" i="135" s="1"/>
  <c r="EU77" i="135"/>
  <c r="GF77" i="135" s="1"/>
  <c r="EO77" i="135"/>
  <c r="EN77" i="135"/>
  <c r="EM77" i="135"/>
  <c r="EL77" i="135"/>
  <c r="EF77" i="135"/>
  <c r="EE77" i="135"/>
  <c r="ED77" i="135"/>
  <c r="EC77" i="135"/>
  <c r="AT77" i="135"/>
  <c r="AS77" i="135"/>
  <c r="AR77" i="135"/>
  <c r="AQ77" i="135"/>
  <c r="AE77" i="135"/>
  <c r="AD77" i="135"/>
  <c r="AC77" i="135"/>
  <c r="AB77" i="135"/>
  <c r="S77" i="135"/>
  <c r="R77" i="135"/>
  <c r="Q77" i="135"/>
  <c r="P77" i="135"/>
  <c r="J77" i="135"/>
  <c r="I77" i="135"/>
  <c r="H77" i="135"/>
  <c r="G77" i="135"/>
  <c r="GR76" i="135"/>
  <c r="FQ76" i="135"/>
  <c r="FP76" i="135"/>
  <c r="FO76" i="135"/>
  <c r="FN76" i="135"/>
  <c r="FH76" i="135"/>
  <c r="FG76" i="135"/>
  <c r="FF76" i="135"/>
  <c r="FE76" i="135"/>
  <c r="EX76" i="135"/>
  <c r="GI76" i="135" s="1"/>
  <c r="EO76" i="135"/>
  <c r="EF76" i="135"/>
  <c r="EE76" i="135"/>
  <c r="ED76" i="135"/>
  <c r="EC76" i="135"/>
  <c r="AT76" i="135"/>
  <c r="AS76" i="135"/>
  <c r="AR76" i="135"/>
  <c r="AQ76" i="135"/>
  <c r="AE76" i="135"/>
  <c r="S76" i="135"/>
  <c r="R76" i="135"/>
  <c r="Q76" i="135"/>
  <c r="P76" i="135"/>
  <c r="J76" i="135"/>
  <c r="I76" i="135"/>
  <c r="H76" i="135"/>
  <c r="G76" i="135"/>
  <c r="GR75" i="135"/>
  <c r="GQ75" i="135"/>
  <c r="GP75" i="135"/>
  <c r="GO75" i="135"/>
  <c r="FQ75" i="135"/>
  <c r="FP75" i="135"/>
  <c r="FO75" i="135"/>
  <c r="FN75" i="135"/>
  <c r="FH75" i="135"/>
  <c r="FG75" i="135"/>
  <c r="FF75" i="135"/>
  <c r="FE75" i="135"/>
  <c r="EX75" i="135"/>
  <c r="GI75" i="135" s="1"/>
  <c r="EW75" i="135"/>
  <c r="GH75" i="135" s="1"/>
  <c r="EV75" i="135"/>
  <c r="GG75" i="135" s="1"/>
  <c r="EU75" i="135"/>
  <c r="GF75" i="135" s="1"/>
  <c r="EO75" i="135"/>
  <c r="EN75" i="135"/>
  <c r="EM75" i="135"/>
  <c r="EL75" i="135"/>
  <c r="EF75" i="135"/>
  <c r="EE75" i="135"/>
  <c r="ED75" i="135"/>
  <c r="EC75" i="135"/>
  <c r="AT75" i="135"/>
  <c r="AS75" i="135"/>
  <c r="AR75" i="135"/>
  <c r="AQ75" i="135"/>
  <c r="AE75" i="135"/>
  <c r="AD75" i="135"/>
  <c r="AC75" i="135"/>
  <c r="AB75" i="135"/>
  <c r="S75" i="135"/>
  <c r="R75" i="135"/>
  <c r="Q75" i="135"/>
  <c r="P75" i="135"/>
  <c r="J75" i="135"/>
  <c r="I75" i="135"/>
  <c r="H75" i="135"/>
  <c r="G75" i="135"/>
  <c r="GR74" i="135"/>
  <c r="FQ74" i="135"/>
  <c r="FP74" i="135"/>
  <c r="FO74" i="135"/>
  <c r="FN74" i="135"/>
  <c r="FH74" i="135"/>
  <c r="FG74" i="135"/>
  <c r="FF74" i="135"/>
  <c r="FE74" i="135"/>
  <c r="EX74" i="135"/>
  <c r="GI74" i="135" s="1"/>
  <c r="EO74" i="135"/>
  <c r="EF74" i="135"/>
  <c r="EE74" i="135"/>
  <c r="ED74" i="135"/>
  <c r="EC74" i="135"/>
  <c r="AT74" i="135"/>
  <c r="AS74" i="135"/>
  <c r="AR74" i="135"/>
  <c r="AQ74" i="135"/>
  <c r="AE74" i="135"/>
  <c r="S74" i="135"/>
  <c r="R74" i="135"/>
  <c r="Q74" i="135"/>
  <c r="P74" i="135"/>
  <c r="J74" i="135"/>
  <c r="I74" i="135"/>
  <c r="H74" i="135"/>
  <c r="G74" i="135"/>
  <c r="GR73" i="135"/>
  <c r="GQ73" i="135"/>
  <c r="GP73" i="135"/>
  <c r="GO73" i="135"/>
  <c r="FQ73" i="135"/>
  <c r="FP73" i="135"/>
  <c r="FO73" i="135"/>
  <c r="FN73" i="135"/>
  <c r="FH73" i="135"/>
  <c r="FG73" i="135"/>
  <c r="FF73" i="135"/>
  <c r="FE73" i="135"/>
  <c r="EX73" i="135"/>
  <c r="GI73" i="135" s="1"/>
  <c r="EW73" i="135"/>
  <c r="GH73" i="135" s="1"/>
  <c r="EV73" i="135"/>
  <c r="GG73" i="135" s="1"/>
  <c r="EU73" i="135"/>
  <c r="GF73" i="135" s="1"/>
  <c r="EO73" i="135"/>
  <c r="EN73" i="135"/>
  <c r="EM73" i="135"/>
  <c r="EL73" i="135"/>
  <c r="EF73" i="135"/>
  <c r="EE73" i="135"/>
  <c r="ED73" i="135"/>
  <c r="EC73" i="135"/>
  <c r="AT73" i="135"/>
  <c r="AS73" i="135"/>
  <c r="AR73" i="135"/>
  <c r="AQ73" i="135"/>
  <c r="AE73" i="135"/>
  <c r="AD73" i="135"/>
  <c r="AC73" i="135"/>
  <c r="AB73" i="135"/>
  <c r="S73" i="135"/>
  <c r="R73" i="135"/>
  <c r="Q73" i="135"/>
  <c r="P73" i="135"/>
  <c r="J73" i="135"/>
  <c r="I73" i="135"/>
  <c r="H73" i="135"/>
  <c r="G73" i="135"/>
  <c r="GR72" i="135"/>
  <c r="FQ72" i="135"/>
  <c r="FP72" i="135"/>
  <c r="FO72" i="135"/>
  <c r="FN72" i="135"/>
  <c r="FH72" i="135"/>
  <c r="FG72" i="135"/>
  <c r="FF72" i="135"/>
  <c r="FE72" i="135"/>
  <c r="EX72" i="135"/>
  <c r="GI72" i="135" s="1"/>
  <c r="EO72" i="135"/>
  <c r="EF72" i="135"/>
  <c r="EE72" i="135"/>
  <c r="ED72" i="135"/>
  <c r="EC72" i="135"/>
  <c r="AT72" i="135"/>
  <c r="AS72" i="135"/>
  <c r="AR72" i="135"/>
  <c r="AQ72" i="135"/>
  <c r="AE72" i="135"/>
  <c r="S72" i="135"/>
  <c r="R72" i="135"/>
  <c r="Q72" i="135"/>
  <c r="P72" i="135"/>
  <c r="J72" i="135"/>
  <c r="I72" i="135"/>
  <c r="H72" i="135"/>
  <c r="G72" i="135"/>
  <c r="GR71" i="135"/>
  <c r="GQ71" i="135"/>
  <c r="GP71" i="135"/>
  <c r="GO71" i="135"/>
  <c r="FQ71" i="135"/>
  <c r="FP71" i="135"/>
  <c r="FO71" i="135"/>
  <c r="FN71" i="135"/>
  <c r="FH71" i="135"/>
  <c r="FG71" i="135"/>
  <c r="FF71" i="135"/>
  <c r="FE71" i="135"/>
  <c r="EX71" i="135"/>
  <c r="GI71" i="135" s="1"/>
  <c r="EW71" i="135"/>
  <c r="GH71" i="135" s="1"/>
  <c r="EV71" i="135"/>
  <c r="GG71" i="135" s="1"/>
  <c r="EU71" i="135"/>
  <c r="GF71" i="135" s="1"/>
  <c r="EO71" i="135"/>
  <c r="EN71" i="135"/>
  <c r="EM71" i="135"/>
  <c r="EL71" i="135"/>
  <c r="EF71" i="135"/>
  <c r="EE71" i="135"/>
  <c r="ED71" i="135"/>
  <c r="EC71" i="135"/>
  <c r="AT71" i="135"/>
  <c r="AS71" i="135"/>
  <c r="AR71" i="135"/>
  <c r="AQ71" i="135"/>
  <c r="AE71" i="135"/>
  <c r="AD71" i="135"/>
  <c r="AC71" i="135"/>
  <c r="AB71" i="135"/>
  <c r="S71" i="135"/>
  <c r="R71" i="135"/>
  <c r="Q71" i="135"/>
  <c r="P71" i="135"/>
  <c r="J71" i="135"/>
  <c r="I71" i="135"/>
  <c r="H71" i="135"/>
  <c r="G71" i="135"/>
  <c r="GR70" i="135"/>
  <c r="GO70" i="135"/>
  <c r="FQ70" i="135"/>
  <c r="FP70" i="135"/>
  <c r="FO70" i="135"/>
  <c r="FN70" i="135"/>
  <c r="FH70" i="135"/>
  <c r="FG70" i="135"/>
  <c r="FF70" i="135"/>
  <c r="FE70" i="135"/>
  <c r="EX70" i="135"/>
  <c r="GI70" i="135" s="1"/>
  <c r="EU70" i="135"/>
  <c r="GF70" i="135" s="1"/>
  <c r="EO70" i="135"/>
  <c r="EL70" i="135"/>
  <c r="EF70" i="135"/>
  <c r="EE70" i="135"/>
  <c r="ED70" i="135"/>
  <c r="EC70" i="135"/>
  <c r="AT70" i="135"/>
  <c r="AS70" i="135"/>
  <c r="AR70" i="135"/>
  <c r="AQ70" i="135"/>
  <c r="AE70" i="135"/>
  <c r="AB70" i="135"/>
  <c r="S70" i="135"/>
  <c r="R70" i="135"/>
  <c r="Q70" i="135"/>
  <c r="P70" i="135"/>
  <c r="J70" i="135"/>
  <c r="I70" i="135"/>
  <c r="H70" i="135"/>
  <c r="G70" i="135"/>
  <c r="GR69" i="135"/>
  <c r="GQ69" i="135"/>
  <c r="GP69" i="135"/>
  <c r="GO69" i="135"/>
  <c r="FQ69" i="135"/>
  <c r="FP69" i="135"/>
  <c r="FO69" i="135"/>
  <c r="FN69" i="135"/>
  <c r="FH69" i="135"/>
  <c r="FG69" i="135"/>
  <c r="FF69" i="135"/>
  <c r="FE69" i="135"/>
  <c r="EX69" i="135"/>
  <c r="GI69" i="135" s="1"/>
  <c r="EW69" i="135"/>
  <c r="GH69" i="135" s="1"/>
  <c r="EV69" i="135"/>
  <c r="GG69" i="135" s="1"/>
  <c r="EU69" i="135"/>
  <c r="GF69" i="135" s="1"/>
  <c r="EO69" i="135"/>
  <c r="EN69" i="135"/>
  <c r="EM69" i="135"/>
  <c r="EL69" i="135"/>
  <c r="EF69" i="135"/>
  <c r="EE69" i="135"/>
  <c r="ED69" i="135"/>
  <c r="EC69" i="135"/>
  <c r="AT69" i="135"/>
  <c r="AS69" i="135"/>
  <c r="AR69" i="135"/>
  <c r="AQ69" i="135"/>
  <c r="AE69" i="135"/>
  <c r="AD69" i="135"/>
  <c r="AC69" i="135"/>
  <c r="AB69" i="135"/>
  <c r="S69" i="135"/>
  <c r="R69" i="135"/>
  <c r="Q69" i="135"/>
  <c r="P69" i="135"/>
  <c r="J69" i="135"/>
  <c r="I69" i="135"/>
  <c r="H69" i="135"/>
  <c r="G69" i="135"/>
  <c r="GR68" i="135"/>
  <c r="GO68" i="135"/>
  <c r="FQ68" i="135"/>
  <c r="FP68" i="135"/>
  <c r="FO68" i="135"/>
  <c r="FN68" i="135"/>
  <c r="FH68" i="135"/>
  <c r="FG68" i="135"/>
  <c r="FF68" i="135"/>
  <c r="FE68" i="135"/>
  <c r="EX68" i="135"/>
  <c r="GI68" i="135" s="1"/>
  <c r="EU68" i="135"/>
  <c r="GF68" i="135" s="1"/>
  <c r="EO68" i="135"/>
  <c r="EL68" i="135"/>
  <c r="EF68" i="135"/>
  <c r="EE68" i="135"/>
  <c r="ED68" i="135"/>
  <c r="EC68" i="135"/>
  <c r="AT68" i="135"/>
  <c r="AS68" i="135"/>
  <c r="AR68" i="135"/>
  <c r="AQ68" i="135"/>
  <c r="AE68" i="135"/>
  <c r="AB68" i="135"/>
  <c r="S68" i="135"/>
  <c r="R68" i="135"/>
  <c r="Q68" i="135"/>
  <c r="P68" i="135"/>
  <c r="J68" i="135"/>
  <c r="I68" i="135"/>
  <c r="H68" i="135"/>
  <c r="G68" i="135"/>
  <c r="GR67" i="135"/>
  <c r="GQ67" i="135"/>
  <c r="GP67" i="135"/>
  <c r="GO67" i="135"/>
  <c r="FQ67" i="135"/>
  <c r="FP67" i="135"/>
  <c r="FO67" i="135"/>
  <c r="FN67" i="135"/>
  <c r="FH67" i="135"/>
  <c r="FG67" i="135"/>
  <c r="FF67" i="135"/>
  <c r="FE67" i="135"/>
  <c r="EX67" i="135"/>
  <c r="GI67" i="135" s="1"/>
  <c r="EW67" i="135"/>
  <c r="GH67" i="135" s="1"/>
  <c r="EV67" i="135"/>
  <c r="GG67" i="135" s="1"/>
  <c r="EU67" i="135"/>
  <c r="GF67" i="135" s="1"/>
  <c r="EO67" i="135"/>
  <c r="EN67" i="135"/>
  <c r="EM67" i="135"/>
  <c r="EL67" i="135"/>
  <c r="EF67" i="135"/>
  <c r="EE67" i="135"/>
  <c r="ED67" i="135"/>
  <c r="EC67" i="135"/>
  <c r="AT67" i="135"/>
  <c r="AS67" i="135"/>
  <c r="AR67" i="135"/>
  <c r="AQ67" i="135"/>
  <c r="AE67" i="135"/>
  <c r="AD67" i="135"/>
  <c r="AC67" i="135"/>
  <c r="AB67" i="135"/>
  <c r="S67" i="135"/>
  <c r="R67" i="135"/>
  <c r="Q67" i="135"/>
  <c r="P67" i="135"/>
  <c r="J67" i="135"/>
  <c r="I67" i="135"/>
  <c r="H67" i="135"/>
  <c r="G67" i="135"/>
  <c r="GR66" i="135"/>
  <c r="FQ66" i="135"/>
  <c r="FP66" i="135"/>
  <c r="FO66" i="135"/>
  <c r="FN66" i="135"/>
  <c r="FH66" i="135"/>
  <c r="FG66" i="135"/>
  <c r="FF66" i="135"/>
  <c r="FE66" i="135"/>
  <c r="EX66" i="135"/>
  <c r="GI66" i="135" s="1"/>
  <c r="EO66" i="135"/>
  <c r="EF66" i="135"/>
  <c r="EE66" i="135"/>
  <c r="ED66" i="135"/>
  <c r="EC66" i="135"/>
  <c r="AT66" i="135"/>
  <c r="AS66" i="135"/>
  <c r="AR66" i="135"/>
  <c r="AQ66" i="135"/>
  <c r="AE66" i="135"/>
  <c r="S66" i="135"/>
  <c r="R66" i="135"/>
  <c r="Q66" i="135"/>
  <c r="P66" i="135"/>
  <c r="J66" i="135"/>
  <c r="I66" i="135"/>
  <c r="H66" i="135"/>
  <c r="G66" i="135"/>
  <c r="GR65" i="135"/>
  <c r="GQ65" i="135"/>
  <c r="GP65" i="135"/>
  <c r="GO65" i="135"/>
  <c r="FQ65" i="135"/>
  <c r="FP65" i="135"/>
  <c r="FO65" i="135"/>
  <c r="FN65" i="135"/>
  <c r="FH65" i="135"/>
  <c r="FG65" i="135"/>
  <c r="FF65" i="135"/>
  <c r="FE65" i="135"/>
  <c r="EX65" i="135"/>
  <c r="GI65" i="135" s="1"/>
  <c r="EW65" i="135"/>
  <c r="GH65" i="135" s="1"/>
  <c r="EV65" i="135"/>
  <c r="GG65" i="135" s="1"/>
  <c r="EU65" i="135"/>
  <c r="GF65" i="135" s="1"/>
  <c r="EO65" i="135"/>
  <c r="EN65" i="135"/>
  <c r="EM65" i="135"/>
  <c r="EL65" i="135"/>
  <c r="EF65" i="135"/>
  <c r="EE65" i="135"/>
  <c r="ED65" i="135"/>
  <c r="EC65" i="135"/>
  <c r="AT65" i="135"/>
  <c r="AS65" i="135"/>
  <c r="AR65" i="135"/>
  <c r="AQ65" i="135"/>
  <c r="AE65" i="135"/>
  <c r="AD65" i="135"/>
  <c r="AC65" i="135"/>
  <c r="AB65" i="135"/>
  <c r="S65" i="135"/>
  <c r="R65" i="135"/>
  <c r="Q65" i="135"/>
  <c r="P65" i="135"/>
  <c r="J65" i="135"/>
  <c r="I65" i="135"/>
  <c r="H65" i="135"/>
  <c r="G65" i="135"/>
  <c r="GR64" i="135"/>
  <c r="FQ64" i="135"/>
  <c r="FP64" i="135"/>
  <c r="FO64" i="135"/>
  <c r="FN64" i="135"/>
  <c r="FH64" i="135"/>
  <c r="FG64" i="135"/>
  <c r="FF64" i="135"/>
  <c r="FE64" i="135"/>
  <c r="EX64" i="135"/>
  <c r="GI64" i="135" s="1"/>
  <c r="EO64" i="135"/>
  <c r="EF64" i="135"/>
  <c r="EE64" i="135"/>
  <c r="ED64" i="135"/>
  <c r="EC64" i="135"/>
  <c r="AT64" i="135"/>
  <c r="AS64" i="135"/>
  <c r="AR64" i="135"/>
  <c r="AQ64" i="135"/>
  <c r="AE64" i="135"/>
  <c r="S64" i="135"/>
  <c r="R64" i="135"/>
  <c r="Q64" i="135"/>
  <c r="P64" i="135"/>
  <c r="J64" i="135"/>
  <c r="I64" i="135"/>
  <c r="H64" i="135"/>
  <c r="G64" i="135"/>
  <c r="GR63" i="135"/>
  <c r="GQ63" i="135"/>
  <c r="GP63" i="135"/>
  <c r="GO63" i="135"/>
  <c r="FQ63" i="135"/>
  <c r="FP63" i="135"/>
  <c r="FO63" i="135"/>
  <c r="FN63" i="135"/>
  <c r="FH63" i="135"/>
  <c r="FG63" i="135"/>
  <c r="FF63" i="135"/>
  <c r="FE63" i="135"/>
  <c r="EX63" i="135"/>
  <c r="GI63" i="135" s="1"/>
  <c r="EW63" i="135"/>
  <c r="GH63" i="135" s="1"/>
  <c r="EV63" i="135"/>
  <c r="GG63" i="135" s="1"/>
  <c r="EU63" i="135"/>
  <c r="GF63" i="135" s="1"/>
  <c r="EO63" i="135"/>
  <c r="EN63" i="135"/>
  <c r="EM63" i="135"/>
  <c r="EL63" i="135"/>
  <c r="EF63" i="135"/>
  <c r="EE63" i="135"/>
  <c r="ED63" i="135"/>
  <c r="EC63" i="135"/>
  <c r="AT63" i="135"/>
  <c r="AS63" i="135"/>
  <c r="AR63" i="135"/>
  <c r="AQ63" i="135"/>
  <c r="AE63" i="135"/>
  <c r="AD63" i="135"/>
  <c r="AC63" i="135"/>
  <c r="AB63" i="135"/>
  <c r="S63" i="135"/>
  <c r="R63" i="135"/>
  <c r="Q63" i="135"/>
  <c r="P63" i="135"/>
  <c r="J63" i="135"/>
  <c r="I63" i="135"/>
  <c r="H63" i="135"/>
  <c r="G63" i="135"/>
  <c r="GR62" i="135"/>
  <c r="GO62" i="135"/>
  <c r="FQ62" i="135"/>
  <c r="FP62" i="135"/>
  <c r="FO62" i="135"/>
  <c r="FN62" i="135"/>
  <c r="FH62" i="135"/>
  <c r="FG62" i="135"/>
  <c r="FF62" i="135"/>
  <c r="FE62" i="135"/>
  <c r="EX62" i="135"/>
  <c r="GI62" i="135" s="1"/>
  <c r="EU62" i="135"/>
  <c r="GF62" i="135" s="1"/>
  <c r="EO62" i="135"/>
  <c r="EL62" i="135"/>
  <c r="EF62" i="135"/>
  <c r="EE62" i="135"/>
  <c r="ED62" i="135"/>
  <c r="EC62" i="135"/>
  <c r="AT62" i="135"/>
  <c r="AS62" i="135"/>
  <c r="AR62" i="135"/>
  <c r="AQ62" i="135"/>
  <c r="AE62" i="135"/>
  <c r="AB62" i="135"/>
  <c r="S62" i="135"/>
  <c r="R62" i="135"/>
  <c r="Q62" i="135"/>
  <c r="P62" i="135"/>
  <c r="J62" i="135"/>
  <c r="I62" i="135"/>
  <c r="H62" i="135"/>
  <c r="G62" i="135"/>
  <c r="GR61" i="135"/>
  <c r="GQ61" i="135"/>
  <c r="GP61" i="135"/>
  <c r="GO61" i="135"/>
  <c r="FQ61" i="135"/>
  <c r="FP61" i="135"/>
  <c r="FO61" i="135"/>
  <c r="FN61" i="135"/>
  <c r="FH61" i="135"/>
  <c r="FG61" i="135"/>
  <c r="FF61" i="135"/>
  <c r="FE61" i="135"/>
  <c r="EX61" i="135"/>
  <c r="GI61" i="135" s="1"/>
  <c r="EW61" i="135"/>
  <c r="GH61" i="135" s="1"/>
  <c r="EV61" i="135"/>
  <c r="GG61" i="135" s="1"/>
  <c r="EU61" i="135"/>
  <c r="GF61" i="135" s="1"/>
  <c r="EO61" i="135"/>
  <c r="EN61" i="135"/>
  <c r="EM61" i="135"/>
  <c r="EL61" i="135"/>
  <c r="EF61" i="135"/>
  <c r="EE61" i="135"/>
  <c r="ED61" i="135"/>
  <c r="EC61" i="135"/>
  <c r="AT61" i="135"/>
  <c r="AS61" i="135"/>
  <c r="AR61" i="135"/>
  <c r="AQ61" i="135"/>
  <c r="AE61" i="135"/>
  <c r="AD61" i="135"/>
  <c r="AC61" i="135"/>
  <c r="AB61" i="135"/>
  <c r="S61" i="135"/>
  <c r="R61" i="135"/>
  <c r="Q61" i="135"/>
  <c r="P61" i="135"/>
  <c r="J61" i="135"/>
  <c r="I61" i="135"/>
  <c r="H61" i="135"/>
  <c r="G61" i="135"/>
  <c r="GR60" i="135"/>
  <c r="GO60" i="135"/>
  <c r="FQ60" i="135"/>
  <c r="FP60" i="135"/>
  <c r="FO60" i="135"/>
  <c r="FN60" i="135"/>
  <c r="FH60" i="135"/>
  <c r="FG60" i="135"/>
  <c r="FF60" i="135"/>
  <c r="FE60" i="135"/>
  <c r="EX60" i="135"/>
  <c r="GI60" i="135" s="1"/>
  <c r="EU60" i="135"/>
  <c r="GF60" i="135" s="1"/>
  <c r="EO60" i="135"/>
  <c r="EL60" i="135"/>
  <c r="EF60" i="135"/>
  <c r="EE60" i="135"/>
  <c r="ED60" i="135"/>
  <c r="EC60" i="135"/>
  <c r="AT60" i="135"/>
  <c r="AS60" i="135"/>
  <c r="AR60" i="135"/>
  <c r="AQ60" i="135"/>
  <c r="AE60" i="135"/>
  <c r="AB60" i="135"/>
  <c r="S60" i="135"/>
  <c r="R60" i="135"/>
  <c r="Q60" i="135"/>
  <c r="P60" i="135"/>
  <c r="J60" i="135"/>
  <c r="I60" i="135"/>
  <c r="H60" i="135"/>
  <c r="G60" i="135"/>
  <c r="GR59" i="135"/>
  <c r="GQ59" i="135"/>
  <c r="GP59" i="135"/>
  <c r="GO59" i="135"/>
  <c r="FQ59" i="135"/>
  <c r="FP59" i="135"/>
  <c r="FO59" i="135"/>
  <c r="FN59" i="135"/>
  <c r="FH59" i="135"/>
  <c r="FG59" i="135"/>
  <c r="FF59" i="135"/>
  <c r="FE59" i="135"/>
  <c r="EX59" i="135"/>
  <c r="GI59" i="135" s="1"/>
  <c r="EW59" i="135"/>
  <c r="GH59" i="135" s="1"/>
  <c r="EV59" i="135"/>
  <c r="GG59" i="135" s="1"/>
  <c r="EU59" i="135"/>
  <c r="GF59" i="135" s="1"/>
  <c r="EO59" i="135"/>
  <c r="EN59" i="135"/>
  <c r="EM59" i="135"/>
  <c r="EL59" i="135"/>
  <c r="EF59" i="135"/>
  <c r="EE59" i="135"/>
  <c r="ED59" i="135"/>
  <c r="EC59" i="135"/>
  <c r="AT59" i="135"/>
  <c r="AS59" i="135"/>
  <c r="AR59" i="135"/>
  <c r="AQ59" i="135"/>
  <c r="AE59" i="135"/>
  <c r="AD59" i="135"/>
  <c r="AC59" i="135"/>
  <c r="AB59" i="135"/>
  <c r="S59" i="135"/>
  <c r="R59" i="135"/>
  <c r="Q59" i="135"/>
  <c r="P59" i="135"/>
  <c r="J59" i="135"/>
  <c r="I59" i="135"/>
  <c r="H59" i="135"/>
  <c r="G59" i="135"/>
  <c r="GR58" i="135"/>
  <c r="FQ58" i="135"/>
  <c r="FP58" i="135"/>
  <c r="FO58" i="135"/>
  <c r="FN58" i="135"/>
  <c r="FH58" i="135"/>
  <c r="FG58" i="135"/>
  <c r="FF58" i="135"/>
  <c r="FE58" i="135"/>
  <c r="EX58" i="135"/>
  <c r="GI58" i="135" s="1"/>
  <c r="EO58" i="135"/>
  <c r="EF58" i="135"/>
  <c r="EE58" i="135"/>
  <c r="ED58" i="135"/>
  <c r="EC58" i="135"/>
  <c r="AT58" i="135"/>
  <c r="AS58" i="135"/>
  <c r="AR58" i="135"/>
  <c r="AQ58" i="135"/>
  <c r="AE58" i="135"/>
  <c r="S58" i="135"/>
  <c r="R58" i="135"/>
  <c r="Q58" i="135"/>
  <c r="P58" i="135"/>
  <c r="J58" i="135"/>
  <c r="I58" i="135"/>
  <c r="H58" i="135"/>
  <c r="G58" i="135"/>
  <c r="GR57" i="135"/>
  <c r="GQ57" i="135"/>
  <c r="GP57" i="135"/>
  <c r="GO57" i="135"/>
  <c r="FQ57" i="135"/>
  <c r="FP57" i="135"/>
  <c r="FO57" i="135"/>
  <c r="FN57" i="135"/>
  <c r="FH57" i="135"/>
  <c r="FG57" i="135"/>
  <c r="FF57" i="135"/>
  <c r="FE57" i="135"/>
  <c r="EX57" i="135"/>
  <c r="GI57" i="135" s="1"/>
  <c r="EW57" i="135"/>
  <c r="GH57" i="135" s="1"/>
  <c r="EV57" i="135"/>
  <c r="GG57" i="135" s="1"/>
  <c r="EU57" i="135"/>
  <c r="GF57" i="135" s="1"/>
  <c r="EO57" i="135"/>
  <c r="EN57" i="135"/>
  <c r="EM57" i="135"/>
  <c r="EL57" i="135"/>
  <c r="EF57" i="135"/>
  <c r="EE57" i="135"/>
  <c r="ED57" i="135"/>
  <c r="EC57" i="135"/>
  <c r="AT57" i="135"/>
  <c r="AS57" i="135"/>
  <c r="AR57" i="135"/>
  <c r="AQ57" i="135"/>
  <c r="AE57" i="135"/>
  <c r="AD57" i="135"/>
  <c r="AC57" i="135"/>
  <c r="AB57" i="135"/>
  <c r="S57" i="135"/>
  <c r="R57" i="135"/>
  <c r="Q57" i="135"/>
  <c r="P57" i="135"/>
  <c r="J57" i="135"/>
  <c r="I57" i="135"/>
  <c r="H57" i="135"/>
  <c r="G57" i="135"/>
  <c r="GR56" i="135"/>
  <c r="FQ56" i="135"/>
  <c r="FP56" i="135"/>
  <c r="FO56" i="135"/>
  <c r="FN56" i="135"/>
  <c r="FH56" i="135"/>
  <c r="FG56" i="135"/>
  <c r="FF56" i="135"/>
  <c r="FE56" i="135"/>
  <c r="EX56" i="135"/>
  <c r="GI56" i="135" s="1"/>
  <c r="EO56" i="135"/>
  <c r="EF56" i="135"/>
  <c r="EE56" i="135"/>
  <c r="ED56" i="135"/>
  <c r="EC56" i="135"/>
  <c r="AT56" i="135"/>
  <c r="AS56" i="135"/>
  <c r="AR56" i="135"/>
  <c r="AQ56" i="135"/>
  <c r="AE56" i="135"/>
  <c r="S56" i="135"/>
  <c r="R56" i="135"/>
  <c r="Q56" i="135"/>
  <c r="P56" i="135"/>
  <c r="J56" i="135"/>
  <c r="I56" i="135"/>
  <c r="H56" i="135"/>
  <c r="G56" i="135"/>
  <c r="GR55" i="135"/>
  <c r="GQ55" i="135"/>
  <c r="GP55" i="135"/>
  <c r="GO55" i="135"/>
  <c r="FQ55" i="135"/>
  <c r="FP55" i="135"/>
  <c r="FO55" i="135"/>
  <c r="FN55" i="135"/>
  <c r="FH55" i="135"/>
  <c r="FG55" i="135"/>
  <c r="FF55" i="135"/>
  <c r="FE55" i="135"/>
  <c r="EX55" i="135"/>
  <c r="GI55" i="135" s="1"/>
  <c r="EW55" i="135"/>
  <c r="GH55" i="135" s="1"/>
  <c r="EV55" i="135"/>
  <c r="GG55" i="135" s="1"/>
  <c r="EU55" i="135"/>
  <c r="GF55" i="135" s="1"/>
  <c r="EO55" i="135"/>
  <c r="EN55" i="135"/>
  <c r="EM55" i="135"/>
  <c r="EL55" i="135"/>
  <c r="EF55" i="135"/>
  <c r="EE55" i="135"/>
  <c r="ED55" i="135"/>
  <c r="EC55" i="135"/>
  <c r="AT55" i="135"/>
  <c r="AS55" i="135"/>
  <c r="AR55" i="135"/>
  <c r="AQ55" i="135"/>
  <c r="AE55" i="135"/>
  <c r="AD55" i="135"/>
  <c r="AC55" i="135"/>
  <c r="AB55" i="135"/>
  <c r="S55" i="135"/>
  <c r="R55" i="135"/>
  <c r="Q55" i="135"/>
  <c r="P55" i="135"/>
  <c r="J55" i="135"/>
  <c r="I55" i="135"/>
  <c r="H55" i="135"/>
  <c r="G55" i="135"/>
  <c r="GR54" i="135"/>
  <c r="FQ54" i="135"/>
  <c r="FP54" i="135"/>
  <c r="FO54" i="135"/>
  <c r="FN54" i="135"/>
  <c r="FH54" i="135"/>
  <c r="FG54" i="135"/>
  <c r="FF54" i="135"/>
  <c r="FE54" i="135"/>
  <c r="EX54" i="135"/>
  <c r="GI54" i="135" s="1"/>
  <c r="EO54" i="135"/>
  <c r="EF54" i="135"/>
  <c r="EE54" i="135"/>
  <c r="ED54" i="135"/>
  <c r="EC54" i="135"/>
  <c r="AT54" i="135"/>
  <c r="AS54" i="135"/>
  <c r="AR54" i="135"/>
  <c r="AQ54" i="135"/>
  <c r="AE54" i="135"/>
  <c r="S54" i="135"/>
  <c r="R54" i="135"/>
  <c r="Q54" i="135"/>
  <c r="P54" i="135"/>
  <c r="J54" i="135"/>
  <c r="I54" i="135"/>
  <c r="H54" i="135"/>
  <c r="G54" i="135"/>
  <c r="GR53" i="135"/>
  <c r="GQ53" i="135"/>
  <c r="GP53" i="135"/>
  <c r="GO53" i="135"/>
  <c r="FQ53" i="135"/>
  <c r="FP53" i="135"/>
  <c r="FO53" i="135"/>
  <c r="FN53" i="135"/>
  <c r="FH53" i="135"/>
  <c r="FG53" i="135"/>
  <c r="FF53" i="135"/>
  <c r="FE53" i="135"/>
  <c r="EX53" i="135"/>
  <c r="GI53" i="135" s="1"/>
  <c r="EW53" i="135"/>
  <c r="GH53" i="135" s="1"/>
  <c r="EV53" i="135"/>
  <c r="GG53" i="135" s="1"/>
  <c r="EU53" i="135"/>
  <c r="GF53" i="135" s="1"/>
  <c r="EO53" i="135"/>
  <c r="EN53" i="135"/>
  <c r="EM53" i="135"/>
  <c r="EL53" i="135"/>
  <c r="EF53" i="135"/>
  <c r="EE53" i="135"/>
  <c r="ED53" i="135"/>
  <c r="EC53" i="135"/>
  <c r="AT53" i="135"/>
  <c r="AS53" i="135"/>
  <c r="AR53" i="135"/>
  <c r="AQ53" i="135"/>
  <c r="AE53" i="135"/>
  <c r="AD53" i="135"/>
  <c r="AC53" i="135"/>
  <c r="AB53" i="135"/>
  <c r="S53" i="135"/>
  <c r="R53" i="135"/>
  <c r="Q53" i="135"/>
  <c r="P53" i="135"/>
  <c r="J53" i="135"/>
  <c r="I53" i="135"/>
  <c r="H53" i="135"/>
  <c r="G53" i="135"/>
  <c r="GR52" i="135"/>
  <c r="FQ52" i="135"/>
  <c r="FP52" i="135"/>
  <c r="FO52" i="135"/>
  <c r="FN52" i="135"/>
  <c r="FH52" i="135"/>
  <c r="FG52" i="135"/>
  <c r="FF52" i="135"/>
  <c r="FE52" i="135"/>
  <c r="EX52" i="135"/>
  <c r="GI52" i="135" s="1"/>
  <c r="EO52" i="135"/>
  <c r="EF52" i="135"/>
  <c r="EE52" i="135"/>
  <c r="ED52" i="135"/>
  <c r="EC52" i="135"/>
  <c r="AT52" i="135"/>
  <c r="AS52" i="135"/>
  <c r="AR52" i="135"/>
  <c r="AQ52" i="135"/>
  <c r="AE52" i="135"/>
  <c r="S52" i="135"/>
  <c r="R52" i="135"/>
  <c r="Q52" i="135"/>
  <c r="P52" i="135"/>
  <c r="J52" i="135"/>
  <c r="I52" i="135"/>
  <c r="H52" i="135"/>
  <c r="G52" i="135"/>
  <c r="GR51" i="135"/>
  <c r="GQ51" i="135"/>
  <c r="GP51" i="135"/>
  <c r="GO51" i="135"/>
  <c r="FQ51" i="135"/>
  <c r="FP51" i="135"/>
  <c r="FO51" i="135"/>
  <c r="FN51" i="135"/>
  <c r="FH51" i="135"/>
  <c r="FG51" i="135"/>
  <c r="FF51" i="135"/>
  <c r="FE51" i="135"/>
  <c r="EX51" i="135"/>
  <c r="GI51" i="135" s="1"/>
  <c r="EW51" i="135"/>
  <c r="GH51" i="135" s="1"/>
  <c r="EV51" i="135"/>
  <c r="GG51" i="135" s="1"/>
  <c r="EU51" i="135"/>
  <c r="GF51" i="135" s="1"/>
  <c r="EO51" i="135"/>
  <c r="EN51" i="135"/>
  <c r="EM51" i="135"/>
  <c r="EL51" i="135"/>
  <c r="EF51" i="135"/>
  <c r="EE51" i="135"/>
  <c r="ED51" i="135"/>
  <c r="EC51" i="135"/>
  <c r="AT51" i="135"/>
  <c r="AS51" i="135"/>
  <c r="AR51" i="135"/>
  <c r="AQ51" i="135"/>
  <c r="AE51" i="135"/>
  <c r="AD51" i="135"/>
  <c r="AC51" i="135"/>
  <c r="AB51" i="135"/>
  <c r="S51" i="135"/>
  <c r="R51" i="135"/>
  <c r="Q51" i="135"/>
  <c r="P51" i="135"/>
  <c r="J51" i="135"/>
  <c r="I51" i="135"/>
  <c r="H51" i="135"/>
  <c r="G51" i="135"/>
  <c r="GR50" i="135"/>
  <c r="FQ50" i="135"/>
  <c r="FP50" i="135"/>
  <c r="FO50" i="135"/>
  <c r="FN50" i="135"/>
  <c r="FH50" i="135"/>
  <c r="FG50" i="135"/>
  <c r="FF50" i="135"/>
  <c r="FE50" i="135"/>
  <c r="EX50" i="135"/>
  <c r="GI50" i="135" s="1"/>
  <c r="EO50" i="135"/>
  <c r="EF50" i="135"/>
  <c r="EE50" i="135"/>
  <c r="ED50" i="135"/>
  <c r="EC50" i="135"/>
  <c r="AT50" i="135"/>
  <c r="AS50" i="135"/>
  <c r="AR50" i="135"/>
  <c r="AQ50" i="135"/>
  <c r="AE50" i="135"/>
  <c r="S50" i="135"/>
  <c r="R50" i="135"/>
  <c r="Q50" i="135"/>
  <c r="P50" i="135"/>
  <c r="J50" i="135"/>
  <c r="I50" i="135"/>
  <c r="H50" i="135"/>
  <c r="G50" i="135"/>
  <c r="GR49" i="135"/>
  <c r="GQ49" i="135"/>
  <c r="GP49" i="135"/>
  <c r="GO49" i="135"/>
  <c r="FQ49" i="135"/>
  <c r="FP49" i="135"/>
  <c r="FO49" i="135"/>
  <c r="FN49" i="135"/>
  <c r="FH49" i="135"/>
  <c r="FG49" i="135"/>
  <c r="FF49" i="135"/>
  <c r="FE49" i="135"/>
  <c r="EX49" i="135"/>
  <c r="GI49" i="135" s="1"/>
  <c r="EW49" i="135"/>
  <c r="GH49" i="135" s="1"/>
  <c r="EV49" i="135"/>
  <c r="GG49" i="135" s="1"/>
  <c r="EU49" i="135"/>
  <c r="GF49" i="135" s="1"/>
  <c r="EO49" i="135"/>
  <c r="EN49" i="135"/>
  <c r="EM49" i="135"/>
  <c r="EL49" i="135"/>
  <c r="EF49" i="135"/>
  <c r="EE49" i="135"/>
  <c r="ED49" i="135"/>
  <c r="EC49" i="135"/>
  <c r="AT49" i="135"/>
  <c r="AS49" i="135"/>
  <c r="AR49" i="135"/>
  <c r="AQ49" i="135"/>
  <c r="AE49" i="135"/>
  <c r="AD49" i="135"/>
  <c r="AC49" i="135"/>
  <c r="AB49" i="135"/>
  <c r="S49" i="135"/>
  <c r="R49" i="135"/>
  <c r="Q49" i="135"/>
  <c r="P49" i="135"/>
  <c r="J49" i="135"/>
  <c r="I49" i="135"/>
  <c r="H49" i="135"/>
  <c r="G49" i="135"/>
  <c r="GR48" i="135"/>
  <c r="FQ48" i="135"/>
  <c r="FP48" i="135"/>
  <c r="FO48" i="135"/>
  <c r="FN48" i="135"/>
  <c r="FH48" i="135"/>
  <c r="FG48" i="135"/>
  <c r="FF48" i="135"/>
  <c r="FE48" i="135"/>
  <c r="EX48" i="135"/>
  <c r="GI48" i="135" s="1"/>
  <c r="EO48" i="135"/>
  <c r="EF48" i="135"/>
  <c r="EE48" i="135"/>
  <c r="ED48" i="135"/>
  <c r="EC48" i="135"/>
  <c r="AT48" i="135"/>
  <c r="AS48" i="135"/>
  <c r="AR48" i="135"/>
  <c r="AQ48" i="135"/>
  <c r="AE48" i="135"/>
  <c r="S48" i="135"/>
  <c r="R48" i="135"/>
  <c r="Q48" i="135"/>
  <c r="P48" i="135"/>
  <c r="J48" i="135"/>
  <c r="I48" i="135"/>
  <c r="H48" i="135"/>
  <c r="G48" i="135"/>
  <c r="GR47" i="135"/>
  <c r="GQ47" i="135"/>
  <c r="GP47" i="135"/>
  <c r="GO47" i="135"/>
  <c r="FQ47" i="135"/>
  <c r="FP47" i="135"/>
  <c r="FO47" i="135"/>
  <c r="FN47" i="135"/>
  <c r="FH47" i="135"/>
  <c r="FG47" i="135"/>
  <c r="FF47" i="135"/>
  <c r="FE47" i="135"/>
  <c r="EX47" i="135"/>
  <c r="GI47" i="135" s="1"/>
  <c r="EW47" i="135"/>
  <c r="GH47" i="135" s="1"/>
  <c r="EV47" i="135"/>
  <c r="GG47" i="135" s="1"/>
  <c r="EU47" i="135"/>
  <c r="GF47" i="135" s="1"/>
  <c r="EO47" i="135"/>
  <c r="EN47" i="135"/>
  <c r="EM47" i="135"/>
  <c r="EL47" i="135"/>
  <c r="EF47" i="135"/>
  <c r="EE47" i="135"/>
  <c r="ED47" i="135"/>
  <c r="EC47" i="135"/>
  <c r="AT47" i="135"/>
  <c r="AS47" i="135"/>
  <c r="AR47" i="135"/>
  <c r="AQ47" i="135"/>
  <c r="AE47" i="135"/>
  <c r="AD47" i="135"/>
  <c r="AC47" i="135"/>
  <c r="AB47" i="135"/>
  <c r="S47" i="135"/>
  <c r="R47" i="135"/>
  <c r="Q47" i="135"/>
  <c r="P47" i="135"/>
  <c r="J47" i="135"/>
  <c r="I47" i="135"/>
  <c r="H47" i="135"/>
  <c r="G47" i="135"/>
  <c r="GR46" i="135"/>
  <c r="GO46" i="135"/>
  <c r="FQ46" i="135"/>
  <c r="FP46" i="135"/>
  <c r="FO46" i="135"/>
  <c r="FN46" i="135"/>
  <c r="FH46" i="135"/>
  <c r="FG46" i="135"/>
  <c r="FF46" i="135"/>
  <c r="FE46" i="135"/>
  <c r="EX46" i="135"/>
  <c r="GI46" i="135" s="1"/>
  <c r="EU46" i="135"/>
  <c r="GF46" i="135" s="1"/>
  <c r="EO46" i="135"/>
  <c r="EL46" i="135"/>
  <c r="EF46" i="135"/>
  <c r="EE46" i="135"/>
  <c r="ED46" i="135"/>
  <c r="EC46" i="135"/>
  <c r="AT46" i="135"/>
  <c r="AS46" i="135"/>
  <c r="AR46" i="135"/>
  <c r="AQ46" i="135"/>
  <c r="AE46" i="135"/>
  <c r="AB46" i="135"/>
  <c r="S46" i="135"/>
  <c r="R46" i="135"/>
  <c r="Q46" i="135"/>
  <c r="P46" i="135"/>
  <c r="J46" i="135"/>
  <c r="I46" i="135"/>
  <c r="H46" i="135"/>
  <c r="G46" i="135"/>
  <c r="GR45" i="135"/>
  <c r="GQ45" i="135"/>
  <c r="GP45" i="135"/>
  <c r="GO45" i="135"/>
  <c r="FQ45" i="135"/>
  <c r="FP45" i="135"/>
  <c r="FO45" i="135"/>
  <c r="FN45" i="135"/>
  <c r="FH45" i="135"/>
  <c r="FG45" i="135"/>
  <c r="FF45" i="135"/>
  <c r="FE45" i="135"/>
  <c r="EX45" i="135"/>
  <c r="GI45" i="135" s="1"/>
  <c r="EW45" i="135"/>
  <c r="GH45" i="135" s="1"/>
  <c r="EV45" i="135"/>
  <c r="GG45" i="135" s="1"/>
  <c r="EU45" i="135"/>
  <c r="GF45" i="135" s="1"/>
  <c r="EO45" i="135"/>
  <c r="EN45" i="135"/>
  <c r="EM45" i="135"/>
  <c r="EL45" i="135"/>
  <c r="EF45" i="135"/>
  <c r="EE45" i="135"/>
  <c r="ED45" i="135"/>
  <c r="EC45" i="135"/>
  <c r="AT45" i="135"/>
  <c r="AS45" i="135"/>
  <c r="AR45" i="135"/>
  <c r="AQ45" i="135"/>
  <c r="AE45" i="135"/>
  <c r="AD45" i="135"/>
  <c r="AC45" i="135"/>
  <c r="AB45" i="135"/>
  <c r="S45" i="135"/>
  <c r="R45" i="135"/>
  <c r="Q45" i="135"/>
  <c r="P45" i="135"/>
  <c r="J45" i="135"/>
  <c r="I45" i="135"/>
  <c r="H45" i="135"/>
  <c r="G45" i="135"/>
  <c r="GR44" i="135"/>
  <c r="GO44" i="135"/>
  <c r="FQ44" i="135"/>
  <c r="FP44" i="135"/>
  <c r="FO44" i="135"/>
  <c r="FN44" i="135"/>
  <c r="FH44" i="135"/>
  <c r="FG44" i="135"/>
  <c r="FF44" i="135"/>
  <c r="FE44" i="135"/>
  <c r="EX44" i="135"/>
  <c r="GI44" i="135" s="1"/>
  <c r="EU44" i="135"/>
  <c r="GF44" i="135" s="1"/>
  <c r="EO44" i="135"/>
  <c r="EL44" i="135"/>
  <c r="EF44" i="135"/>
  <c r="EE44" i="135"/>
  <c r="ED44" i="135"/>
  <c r="EC44" i="135"/>
  <c r="AT44" i="135"/>
  <c r="AS44" i="135"/>
  <c r="AR44" i="135"/>
  <c r="AQ44" i="135"/>
  <c r="AE44" i="135"/>
  <c r="AB44" i="135"/>
  <c r="S44" i="135"/>
  <c r="R44" i="135"/>
  <c r="Q44" i="135"/>
  <c r="P44" i="135"/>
  <c r="J44" i="135"/>
  <c r="I44" i="135"/>
  <c r="H44" i="135"/>
  <c r="G44" i="135"/>
  <c r="GR43" i="135"/>
  <c r="GQ43" i="135"/>
  <c r="GP43" i="135"/>
  <c r="GO43" i="135"/>
  <c r="FQ43" i="135"/>
  <c r="FP43" i="135"/>
  <c r="FO43" i="135"/>
  <c r="FN43" i="135"/>
  <c r="FH43" i="135"/>
  <c r="FG43" i="135"/>
  <c r="FF43" i="135"/>
  <c r="FE43" i="135"/>
  <c r="EX43" i="135"/>
  <c r="GI43" i="135" s="1"/>
  <c r="EW43" i="135"/>
  <c r="GH43" i="135" s="1"/>
  <c r="EV43" i="135"/>
  <c r="GG43" i="135" s="1"/>
  <c r="EU43" i="135"/>
  <c r="GF43" i="135" s="1"/>
  <c r="EO43" i="135"/>
  <c r="EN43" i="135"/>
  <c r="EM43" i="135"/>
  <c r="EL43" i="135"/>
  <c r="EF43" i="135"/>
  <c r="EE43" i="135"/>
  <c r="ED43" i="135"/>
  <c r="EC43" i="135"/>
  <c r="BU43" i="135"/>
  <c r="BT43" i="135"/>
  <c r="BS43" i="135"/>
  <c r="BR43" i="135"/>
  <c r="AE43" i="135"/>
  <c r="AD43" i="135"/>
  <c r="AC43" i="135"/>
  <c r="AB43" i="135"/>
  <c r="S43" i="135"/>
  <c r="R43" i="135"/>
  <c r="Q43" i="135"/>
  <c r="P43" i="135"/>
  <c r="J43" i="135"/>
  <c r="I43" i="135"/>
  <c r="H43" i="135"/>
  <c r="G43" i="135"/>
  <c r="GR42" i="135"/>
  <c r="GO42" i="135"/>
  <c r="FQ42" i="135"/>
  <c r="FP42" i="135"/>
  <c r="FO42" i="135"/>
  <c r="FN42" i="135"/>
  <c r="FH42" i="135"/>
  <c r="FG42" i="135"/>
  <c r="FF42" i="135"/>
  <c r="FE42" i="135"/>
  <c r="EX42" i="135"/>
  <c r="GI42" i="135" s="1"/>
  <c r="EU42" i="135"/>
  <c r="GF42" i="135" s="1"/>
  <c r="EO42" i="135"/>
  <c r="EL42" i="135"/>
  <c r="EF42" i="135"/>
  <c r="EE42" i="135"/>
  <c r="ED42" i="135"/>
  <c r="EC42" i="135"/>
  <c r="BU42" i="135"/>
  <c r="BT42" i="135"/>
  <c r="BS42" i="135"/>
  <c r="BR42" i="135"/>
  <c r="AE42" i="135"/>
  <c r="AB42" i="135"/>
  <c r="S42" i="135"/>
  <c r="R42" i="135"/>
  <c r="Q42" i="135"/>
  <c r="P42" i="135"/>
  <c r="J42" i="135"/>
  <c r="I42" i="135"/>
  <c r="H42" i="135"/>
  <c r="G42" i="135"/>
  <c r="GR41" i="135"/>
  <c r="GQ41" i="135"/>
  <c r="GP41" i="135"/>
  <c r="GO41" i="135"/>
  <c r="FQ41" i="135"/>
  <c r="FP41" i="135"/>
  <c r="FO41" i="135"/>
  <c r="FN41" i="135"/>
  <c r="FH41" i="135"/>
  <c r="FG41" i="135"/>
  <c r="FF41" i="135"/>
  <c r="FE41" i="135"/>
  <c r="EX41" i="135"/>
  <c r="GI41" i="135" s="1"/>
  <c r="EW41" i="135"/>
  <c r="GH41" i="135" s="1"/>
  <c r="EV41" i="135"/>
  <c r="GG41" i="135" s="1"/>
  <c r="EU41" i="135"/>
  <c r="GF41" i="135" s="1"/>
  <c r="EO41" i="135"/>
  <c r="EN41" i="135"/>
  <c r="EM41" i="135"/>
  <c r="EL41" i="135"/>
  <c r="EF41" i="135"/>
  <c r="EE41" i="135"/>
  <c r="ED41" i="135"/>
  <c r="EC41" i="135"/>
  <c r="BU41" i="135"/>
  <c r="BT41" i="135"/>
  <c r="BS41" i="135"/>
  <c r="BR41" i="135"/>
  <c r="AE41" i="135"/>
  <c r="AD41" i="135"/>
  <c r="AC41" i="135"/>
  <c r="AB41" i="135"/>
  <c r="S41" i="135"/>
  <c r="R41" i="135"/>
  <c r="Q41" i="135"/>
  <c r="P41" i="135"/>
  <c r="J41" i="135"/>
  <c r="I41" i="135"/>
  <c r="H41" i="135"/>
  <c r="G41" i="135"/>
  <c r="GR40" i="135"/>
  <c r="GO40" i="135"/>
  <c r="FQ40" i="135"/>
  <c r="FP40" i="135"/>
  <c r="FO40" i="135"/>
  <c r="FN40" i="135"/>
  <c r="FH40" i="135"/>
  <c r="FG40" i="135"/>
  <c r="FF40" i="135"/>
  <c r="FE40" i="135"/>
  <c r="EX40" i="135"/>
  <c r="GI40" i="135" s="1"/>
  <c r="EU40" i="135"/>
  <c r="GF40" i="135" s="1"/>
  <c r="EO40" i="135"/>
  <c r="EL40" i="135"/>
  <c r="EF40" i="135"/>
  <c r="EE40" i="135"/>
  <c r="ED40" i="135"/>
  <c r="EC40" i="135"/>
  <c r="BU40" i="135"/>
  <c r="BT40" i="135"/>
  <c r="BS40" i="135"/>
  <c r="BR40" i="135"/>
  <c r="AE40" i="135"/>
  <c r="AB40" i="135"/>
  <c r="S40" i="135"/>
  <c r="R40" i="135"/>
  <c r="Q40" i="135"/>
  <c r="P40" i="135"/>
  <c r="J40" i="135"/>
  <c r="I40" i="135"/>
  <c r="H40" i="135"/>
  <c r="G40" i="135"/>
  <c r="GR39" i="135"/>
  <c r="GQ39" i="135"/>
  <c r="GP39" i="135"/>
  <c r="GO39" i="135"/>
  <c r="FQ39" i="135"/>
  <c r="FP39" i="135"/>
  <c r="FO39" i="135"/>
  <c r="FN39" i="135"/>
  <c r="FH39" i="135"/>
  <c r="FG39" i="135"/>
  <c r="FF39" i="135"/>
  <c r="FE39" i="135"/>
  <c r="EX39" i="135"/>
  <c r="GI39" i="135" s="1"/>
  <c r="EW39" i="135"/>
  <c r="GH39" i="135" s="1"/>
  <c r="EV39" i="135"/>
  <c r="GG39" i="135" s="1"/>
  <c r="EU39" i="135"/>
  <c r="GF39" i="135" s="1"/>
  <c r="EO39" i="135"/>
  <c r="EN39" i="135"/>
  <c r="EM39" i="135"/>
  <c r="EL39" i="135"/>
  <c r="EF39" i="135"/>
  <c r="EE39" i="135"/>
  <c r="ED39" i="135"/>
  <c r="EC39" i="135"/>
  <c r="BU39" i="135"/>
  <c r="BT39" i="135"/>
  <c r="BS39" i="135"/>
  <c r="BR39" i="135"/>
  <c r="AE39" i="135"/>
  <c r="AD39" i="135"/>
  <c r="AC39" i="135"/>
  <c r="AB39" i="135"/>
  <c r="S39" i="135"/>
  <c r="R39" i="135"/>
  <c r="Q39" i="135"/>
  <c r="P39" i="135"/>
  <c r="J39" i="135"/>
  <c r="I39" i="135"/>
  <c r="H39" i="135"/>
  <c r="G39" i="135"/>
  <c r="GR38" i="135"/>
  <c r="GO38" i="135"/>
  <c r="FQ38" i="135"/>
  <c r="FP38" i="135"/>
  <c r="FO38" i="135"/>
  <c r="FN38" i="135"/>
  <c r="FH38" i="135"/>
  <c r="FG38" i="135"/>
  <c r="FF38" i="135"/>
  <c r="FE38" i="135"/>
  <c r="EX38" i="135"/>
  <c r="GI38" i="135" s="1"/>
  <c r="EU38" i="135"/>
  <c r="GF38" i="135" s="1"/>
  <c r="EO38" i="135"/>
  <c r="EL38" i="135"/>
  <c r="EF38" i="135"/>
  <c r="EE38" i="135"/>
  <c r="ED38" i="135"/>
  <c r="EC38" i="135"/>
  <c r="BU38" i="135"/>
  <c r="BT38" i="135"/>
  <c r="BS38" i="135"/>
  <c r="BR38" i="135"/>
  <c r="AE38" i="135"/>
  <c r="AB38" i="135"/>
  <c r="S38" i="135"/>
  <c r="R38" i="135"/>
  <c r="Q38" i="135"/>
  <c r="P38" i="135"/>
  <c r="J38" i="135"/>
  <c r="I38" i="135"/>
  <c r="H38" i="135"/>
  <c r="G38" i="135"/>
  <c r="GR37" i="135"/>
  <c r="GQ37" i="135"/>
  <c r="GP37" i="135"/>
  <c r="GO37" i="135"/>
  <c r="FQ37" i="135"/>
  <c r="FP37" i="135"/>
  <c r="FO37" i="135"/>
  <c r="FN37" i="135"/>
  <c r="FH37" i="135"/>
  <c r="FG37" i="135"/>
  <c r="FF37" i="135"/>
  <c r="FE37" i="135"/>
  <c r="EX37" i="135"/>
  <c r="GI37" i="135" s="1"/>
  <c r="EW37" i="135"/>
  <c r="GH37" i="135" s="1"/>
  <c r="EV37" i="135"/>
  <c r="GG37" i="135" s="1"/>
  <c r="EU37" i="135"/>
  <c r="GF37" i="135" s="1"/>
  <c r="EO37" i="135"/>
  <c r="EN37" i="135"/>
  <c r="EM37" i="135"/>
  <c r="EL37" i="135"/>
  <c r="EF37" i="135"/>
  <c r="EE37" i="135"/>
  <c r="ED37" i="135"/>
  <c r="EC37" i="135"/>
  <c r="BU37" i="135"/>
  <c r="BT37" i="135"/>
  <c r="BS37" i="135"/>
  <c r="BR37" i="135"/>
  <c r="AE37" i="135"/>
  <c r="AD37" i="135"/>
  <c r="AC37" i="135"/>
  <c r="AB37" i="135"/>
  <c r="S37" i="135"/>
  <c r="R37" i="135"/>
  <c r="Q37" i="135"/>
  <c r="P37" i="135"/>
  <c r="J37" i="135"/>
  <c r="I37" i="135"/>
  <c r="H37" i="135"/>
  <c r="G37" i="135"/>
  <c r="GR36" i="135"/>
  <c r="GO36" i="135"/>
  <c r="FQ36" i="135"/>
  <c r="FP36" i="135"/>
  <c r="FO36" i="135"/>
  <c r="FN36" i="135"/>
  <c r="FH36" i="135"/>
  <c r="FG36" i="135"/>
  <c r="FF36" i="135"/>
  <c r="FE36" i="135"/>
  <c r="EX36" i="135"/>
  <c r="GI36" i="135" s="1"/>
  <c r="EU36" i="135"/>
  <c r="GF36" i="135" s="1"/>
  <c r="EO36" i="135"/>
  <c r="EL36" i="135"/>
  <c r="EF36" i="135"/>
  <c r="EE36" i="135"/>
  <c r="ED36" i="135"/>
  <c r="EC36" i="135"/>
  <c r="BU36" i="135"/>
  <c r="BT36" i="135"/>
  <c r="BS36" i="135"/>
  <c r="BR36" i="135"/>
  <c r="AE36" i="135"/>
  <c r="AB36" i="135"/>
  <c r="S36" i="135"/>
  <c r="R36" i="135"/>
  <c r="Q36" i="135"/>
  <c r="P36" i="135"/>
  <c r="J36" i="135"/>
  <c r="I36" i="135"/>
  <c r="H36" i="135"/>
  <c r="G36" i="135"/>
  <c r="GR35" i="135"/>
  <c r="GQ35" i="135"/>
  <c r="GP35" i="135"/>
  <c r="GO35" i="135"/>
  <c r="FQ35" i="135"/>
  <c r="FP35" i="135"/>
  <c r="FO35" i="135"/>
  <c r="FN35" i="135"/>
  <c r="FH35" i="135"/>
  <c r="FG35" i="135"/>
  <c r="FF35" i="135"/>
  <c r="FE35" i="135"/>
  <c r="EX35" i="135"/>
  <c r="GI35" i="135" s="1"/>
  <c r="EW35" i="135"/>
  <c r="GH35" i="135" s="1"/>
  <c r="EV35" i="135"/>
  <c r="GG35" i="135" s="1"/>
  <c r="EU35" i="135"/>
  <c r="GF35" i="135" s="1"/>
  <c r="EO35" i="135"/>
  <c r="EN35" i="135"/>
  <c r="EM35" i="135"/>
  <c r="EL35" i="135"/>
  <c r="EF35" i="135"/>
  <c r="EE35" i="135"/>
  <c r="ED35" i="135"/>
  <c r="EC35" i="135"/>
  <c r="BU35" i="135"/>
  <c r="BT35" i="135"/>
  <c r="BS35" i="135"/>
  <c r="BR35" i="135"/>
  <c r="AE35" i="135"/>
  <c r="AD35" i="135"/>
  <c r="AC35" i="135"/>
  <c r="AB35" i="135"/>
  <c r="S35" i="135"/>
  <c r="R35" i="135"/>
  <c r="Q35" i="135"/>
  <c r="P35" i="135"/>
  <c r="J35" i="135"/>
  <c r="I35" i="135"/>
  <c r="H35" i="135"/>
  <c r="G35" i="135"/>
  <c r="GR34" i="135"/>
  <c r="GO34" i="135"/>
  <c r="FQ34" i="135"/>
  <c r="FP34" i="135"/>
  <c r="FO34" i="135"/>
  <c r="FN34" i="135"/>
  <c r="FH34" i="135"/>
  <c r="FG34" i="135"/>
  <c r="FF34" i="135"/>
  <c r="FE34" i="135"/>
  <c r="EX34" i="135"/>
  <c r="GI34" i="135" s="1"/>
  <c r="EU34" i="135"/>
  <c r="GF34" i="135" s="1"/>
  <c r="EO34" i="135"/>
  <c r="EL34" i="135"/>
  <c r="EF34" i="135"/>
  <c r="EE34" i="135"/>
  <c r="ED34" i="135"/>
  <c r="EC34" i="135"/>
  <c r="BU34" i="135"/>
  <c r="BT34" i="135"/>
  <c r="BS34" i="135"/>
  <c r="BR34" i="135"/>
  <c r="AE34" i="135"/>
  <c r="AB34" i="135"/>
  <c r="S34" i="135"/>
  <c r="R34" i="135"/>
  <c r="Q34" i="135"/>
  <c r="P34" i="135"/>
  <c r="J34" i="135"/>
  <c r="I34" i="135"/>
  <c r="H34" i="135"/>
  <c r="G34" i="135"/>
  <c r="GR33" i="135"/>
  <c r="GQ33" i="135"/>
  <c r="GP33" i="135"/>
  <c r="GO33" i="135"/>
  <c r="FQ33" i="135"/>
  <c r="FP33" i="135"/>
  <c r="FO33" i="135"/>
  <c r="FN33" i="135"/>
  <c r="FH33" i="135"/>
  <c r="FG33" i="135"/>
  <c r="FF33" i="135"/>
  <c r="FE33" i="135"/>
  <c r="EX33" i="135"/>
  <c r="GI33" i="135" s="1"/>
  <c r="EW33" i="135"/>
  <c r="GH33" i="135" s="1"/>
  <c r="EV33" i="135"/>
  <c r="GG33" i="135" s="1"/>
  <c r="EU33" i="135"/>
  <c r="GF33" i="135" s="1"/>
  <c r="EO33" i="135"/>
  <c r="EN33" i="135"/>
  <c r="EM33" i="135"/>
  <c r="EL33" i="135"/>
  <c r="EF33" i="135"/>
  <c r="EE33" i="135"/>
  <c r="ED33" i="135"/>
  <c r="EC33" i="135"/>
  <c r="BU33" i="135"/>
  <c r="BT33" i="135"/>
  <c r="BS33" i="135"/>
  <c r="BR33" i="135"/>
  <c r="AE33" i="135"/>
  <c r="AD33" i="135"/>
  <c r="AC33" i="135"/>
  <c r="AB33" i="135"/>
  <c r="S33" i="135"/>
  <c r="R33" i="135"/>
  <c r="Q33" i="135"/>
  <c r="P33" i="135"/>
  <c r="J33" i="135"/>
  <c r="I33" i="135"/>
  <c r="H33" i="135"/>
  <c r="G33" i="135"/>
  <c r="GR32" i="135"/>
  <c r="GO32" i="135"/>
  <c r="FQ32" i="135"/>
  <c r="FP32" i="135"/>
  <c r="FO32" i="135"/>
  <c r="FN32" i="135"/>
  <c r="FH32" i="135"/>
  <c r="FG32" i="135"/>
  <c r="FF32" i="135"/>
  <c r="FE32" i="135"/>
  <c r="EX32" i="135"/>
  <c r="GI32" i="135" s="1"/>
  <c r="EU32" i="135"/>
  <c r="GF32" i="135" s="1"/>
  <c r="EO32" i="135"/>
  <c r="EL32" i="135"/>
  <c r="EF32" i="135"/>
  <c r="EE32" i="135"/>
  <c r="ED32" i="135"/>
  <c r="EC32" i="135"/>
  <c r="BU32" i="135"/>
  <c r="BT32" i="135"/>
  <c r="BS32" i="135"/>
  <c r="BR32" i="135"/>
  <c r="AE32" i="135"/>
  <c r="AB32" i="135"/>
  <c r="S32" i="135"/>
  <c r="R32" i="135"/>
  <c r="Q32" i="135"/>
  <c r="P32" i="135"/>
  <c r="J32" i="135"/>
  <c r="I32" i="135"/>
  <c r="H32" i="135"/>
  <c r="G32" i="135"/>
  <c r="GR31" i="135"/>
  <c r="GQ31" i="135"/>
  <c r="GP31" i="135"/>
  <c r="GO31" i="135"/>
  <c r="FQ31" i="135"/>
  <c r="FP31" i="135"/>
  <c r="FO31" i="135"/>
  <c r="FN31" i="135"/>
  <c r="FH31" i="135"/>
  <c r="FG31" i="135"/>
  <c r="FF31" i="135"/>
  <c r="FE31" i="135"/>
  <c r="EX31" i="135"/>
  <c r="GI31" i="135" s="1"/>
  <c r="EW31" i="135"/>
  <c r="GH31" i="135" s="1"/>
  <c r="EV31" i="135"/>
  <c r="GG31" i="135" s="1"/>
  <c r="EU31" i="135"/>
  <c r="GF31" i="135" s="1"/>
  <c r="EO31" i="135"/>
  <c r="EN31" i="135"/>
  <c r="EM31" i="135"/>
  <c r="EL31" i="135"/>
  <c r="EF31" i="135"/>
  <c r="EE31" i="135"/>
  <c r="ED31" i="135"/>
  <c r="EC31" i="135"/>
  <c r="BU31" i="135"/>
  <c r="BT31" i="135"/>
  <c r="BS31" i="135"/>
  <c r="BR31" i="135"/>
  <c r="AE31" i="135"/>
  <c r="AD31" i="135"/>
  <c r="AC31" i="135"/>
  <c r="AB31" i="135"/>
  <c r="S31" i="135"/>
  <c r="R31" i="135"/>
  <c r="Q31" i="135"/>
  <c r="P31" i="135"/>
  <c r="J31" i="135"/>
  <c r="I31" i="135"/>
  <c r="H31" i="135"/>
  <c r="G31" i="135"/>
  <c r="GR30" i="135"/>
  <c r="GO30" i="135"/>
  <c r="FQ30" i="135"/>
  <c r="FP30" i="135"/>
  <c r="FO30" i="135"/>
  <c r="FN30" i="135"/>
  <c r="FH30" i="135"/>
  <c r="FG30" i="135"/>
  <c r="FF30" i="135"/>
  <c r="FE30" i="135"/>
  <c r="EX30" i="135"/>
  <c r="GI30" i="135" s="1"/>
  <c r="EU30" i="135"/>
  <c r="GF30" i="135" s="1"/>
  <c r="EO30" i="135"/>
  <c r="EL30" i="135"/>
  <c r="EF30" i="135"/>
  <c r="EE30" i="135"/>
  <c r="ED30" i="135"/>
  <c r="EC30" i="135"/>
  <c r="BU30" i="135"/>
  <c r="BT30" i="135"/>
  <c r="BS30" i="135"/>
  <c r="BR30" i="135"/>
  <c r="AE30" i="135"/>
  <c r="AB30" i="135"/>
  <c r="S30" i="135"/>
  <c r="R30" i="135"/>
  <c r="Q30" i="135"/>
  <c r="P30" i="135"/>
  <c r="J30" i="135"/>
  <c r="I30" i="135"/>
  <c r="H30" i="135"/>
  <c r="G30" i="135"/>
  <c r="GR29" i="135"/>
  <c r="GQ29" i="135"/>
  <c r="GP29" i="135"/>
  <c r="GO29" i="135"/>
  <c r="FQ29" i="135"/>
  <c r="FP29" i="135"/>
  <c r="FO29" i="135"/>
  <c r="FN29" i="135"/>
  <c r="FH29" i="135"/>
  <c r="FG29" i="135"/>
  <c r="FF29" i="135"/>
  <c r="FE29" i="135"/>
  <c r="EX29" i="135"/>
  <c r="GI29" i="135" s="1"/>
  <c r="EW29" i="135"/>
  <c r="GH29" i="135" s="1"/>
  <c r="EV29" i="135"/>
  <c r="GG29" i="135" s="1"/>
  <c r="EU29" i="135"/>
  <c r="GF29" i="135" s="1"/>
  <c r="EO29" i="135"/>
  <c r="EN29" i="135"/>
  <c r="EM29" i="135"/>
  <c r="EL29" i="135"/>
  <c r="EF29" i="135"/>
  <c r="EE29" i="135"/>
  <c r="ED29" i="135"/>
  <c r="EC29" i="135"/>
  <c r="BU29" i="135"/>
  <c r="BT29" i="135"/>
  <c r="BS29" i="135"/>
  <c r="BR29" i="135"/>
  <c r="AE29" i="135"/>
  <c r="AD29" i="135"/>
  <c r="AC29" i="135"/>
  <c r="AB29" i="135"/>
  <c r="S29" i="135"/>
  <c r="R29" i="135"/>
  <c r="Q29" i="135"/>
  <c r="P29" i="135"/>
  <c r="J29" i="135"/>
  <c r="I29" i="135"/>
  <c r="H29" i="135"/>
  <c r="G29" i="135"/>
  <c r="GR28" i="135"/>
  <c r="GO28" i="135"/>
  <c r="FQ28" i="135"/>
  <c r="FP28" i="135"/>
  <c r="FO28" i="135"/>
  <c r="FN28" i="135"/>
  <c r="FH28" i="135"/>
  <c r="FG28" i="135"/>
  <c r="FF28" i="135"/>
  <c r="FE28" i="135"/>
  <c r="EX28" i="135"/>
  <c r="GI28" i="135" s="1"/>
  <c r="EU28" i="135"/>
  <c r="GF28" i="135" s="1"/>
  <c r="EO28" i="135"/>
  <c r="EL28" i="135"/>
  <c r="EF28" i="135"/>
  <c r="EE28" i="135"/>
  <c r="ED28" i="135"/>
  <c r="EC28" i="135"/>
  <c r="BU28" i="135"/>
  <c r="BT28" i="135"/>
  <c r="BS28" i="135"/>
  <c r="AE28" i="135"/>
  <c r="AB28" i="135"/>
  <c r="S28" i="135"/>
  <c r="R28" i="135"/>
  <c r="Q28" i="135"/>
  <c r="P28" i="135"/>
  <c r="J28" i="135"/>
  <c r="I28" i="135"/>
  <c r="H28" i="135"/>
  <c r="G28" i="135"/>
  <c r="GR27" i="135"/>
  <c r="GQ27" i="135"/>
  <c r="GP27" i="135"/>
  <c r="GO27" i="135"/>
  <c r="FQ27" i="135"/>
  <c r="FP27" i="135"/>
  <c r="FO27" i="135"/>
  <c r="FN27" i="135"/>
  <c r="FH27" i="135"/>
  <c r="FG27" i="135"/>
  <c r="FF27" i="135"/>
  <c r="FE27" i="135"/>
  <c r="EX27" i="135"/>
  <c r="GI27" i="135" s="1"/>
  <c r="EW27" i="135"/>
  <c r="GH27" i="135" s="1"/>
  <c r="EV27" i="135"/>
  <c r="GG27" i="135" s="1"/>
  <c r="EU27" i="135"/>
  <c r="GF27" i="135" s="1"/>
  <c r="EO27" i="135"/>
  <c r="EN27" i="135"/>
  <c r="EM27" i="135"/>
  <c r="EL27" i="135"/>
  <c r="EF27" i="135"/>
  <c r="EE27" i="135"/>
  <c r="ED27" i="135"/>
  <c r="EC27" i="135"/>
  <c r="AT27" i="135"/>
  <c r="AS27" i="135"/>
  <c r="AR27" i="135"/>
  <c r="AQ27" i="135"/>
  <c r="AE27" i="135"/>
  <c r="AD27" i="135"/>
  <c r="AC27" i="135"/>
  <c r="AB27" i="135"/>
  <c r="S27" i="135"/>
  <c r="R27" i="135"/>
  <c r="Q27" i="135"/>
  <c r="P27" i="135"/>
  <c r="J27" i="135"/>
  <c r="I27" i="135"/>
  <c r="H27" i="135"/>
  <c r="G27" i="135"/>
  <c r="GR26" i="135"/>
  <c r="GO26" i="135"/>
  <c r="FQ26" i="135"/>
  <c r="FP26" i="135"/>
  <c r="FO26" i="135"/>
  <c r="FN26" i="135"/>
  <c r="FH26" i="135"/>
  <c r="FG26" i="135"/>
  <c r="FF26" i="135"/>
  <c r="FE26" i="135"/>
  <c r="EX26" i="135"/>
  <c r="GI26" i="135" s="1"/>
  <c r="EU26" i="135"/>
  <c r="GF26" i="135" s="1"/>
  <c r="EO26" i="135"/>
  <c r="EL26" i="135"/>
  <c r="EF26" i="135"/>
  <c r="EE26" i="135"/>
  <c r="ED26" i="135"/>
  <c r="EC26" i="135"/>
  <c r="AT26" i="135"/>
  <c r="AS26" i="135"/>
  <c r="AR26" i="135"/>
  <c r="AQ26" i="135"/>
  <c r="AE26" i="135"/>
  <c r="AB26" i="135"/>
  <c r="S26" i="135"/>
  <c r="R26" i="135"/>
  <c r="Q26" i="135"/>
  <c r="P26" i="135"/>
  <c r="J26" i="135"/>
  <c r="I26" i="135"/>
  <c r="H26" i="135"/>
  <c r="G26" i="135"/>
  <c r="GR25" i="135"/>
  <c r="GQ25" i="135"/>
  <c r="GP25" i="135"/>
  <c r="GO25" i="135"/>
  <c r="FQ25" i="135"/>
  <c r="FP25" i="135"/>
  <c r="FO25" i="135"/>
  <c r="FN25" i="135"/>
  <c r="FH25" i="135"/>
  <c r="FG25" i="135"/>
  <c r="FF25" i="135"/>
  <c r="FE25" i="135"/>
  <c r="EX25" i="135"/>
  <c r="GI25" i="135" s="1"/>
  <c r="EW25" i="135"/>
  <c r="GH25" i="135" s="1"/>
  <c r="EV25" i="135"/>
  <c r="GG25" i="135" s="1"/>
  <c r="EU25" i="135"/>
  <c r="GF25" i="135" s="1"/>
  <c r="EO25" i="135"/>
  <c r="EN25" i="135"/>
  <c r="EM25" i="135"/>
  <c r="EL25" i="135"/>
  <c r="EF25" i="135"/>
  <c r="EE25" i="135"/>
  <c r="ED25" i="135"/>
  <c r="EC25" i="135"/>
  <c r="AT25" i="135"/>
  <c r="AS25" i="135"/>
  <c r="AR25" i="135"/>
  <c r="AQ25" i="135"/>
  <c r="AE25" i="135"/>
  <c r="AD25" i="135"/>
  <c r="AC25" i="135"/>
  <c r="AB25" i="135"/>
  <c r="S25" i="135"/>
  <c r="R25" i="135"/>
  <c r="Q25" i="135"/>
  <c r="P25" i="135"/>
  <c r="J25" i="135"/>
  <c r="I25" i="135"/>
  <c r="H25" i="135"/>
  <c r="G25" i="135"/>
  <c r="GR24" i="135"/>
  <c r="GO24" i="135"/>
  <c r="FQ24" i="135"/>
  <c r="FP24" i="135"/>
  <c r="FO24" i="135"/>
  <c r="FN24" i="135"/>
  <c r="FH24" i="135"/>
  <c r="FG24" i="135"/>
  <c r="FF24" i="135"/>
  <c r="FE24" i="135"/>
  <c r="EX24" i="135"/>
  <c r="GI24" i="135" s="1"/>
  <c r="EU24" i="135"/>
  <c r="GF24" i="135" s="1"/>
  <c r="EO24" i="135"/>
  <c r="EL24" i="135"/>
  <c r="EF24" i="135"/>
  <c r="EE24" i="135"/>
  <c r="ED24" i="135"/>
  <c r="EC24" i="135"/>
  <c r="AT24" i="135"/>
  <c r="AS24" i="135"/>
  <c r="AR24" i="135"/>
  <c r="AQ24" i="135"/>
  <c r="AE24" i="135"/>
  <c r="AB24" i="135"/>
  <c r="S24" i="135"/>
  <c r="R24" i="135"/>
  <c r="Q24" i="135"/>
  <c r="P24" i="135"/>
  <c r="J24" i="135"/>
  <c r="I24" i="135"/>
  <c r="H24" i="135"/>
  <c r="G24" i="135"/>
  <c r="GR23" i="135"/>
  <c r="GQ23" i="135"/>
  <c r="GP23" i="135"/>
  <c r="GO23" i="135"/>
  <c r="FQ23" i="135"/>
  <c r="FP23" i="135"/>
  <c r="FO23" i="135"/>
  <c r="FN23" i="135"/>
  <c r="FH23" i="135"/>
  <c r="FG23" i="135"/>
  <c r="FF23" i="135"/>
  <c r="FE23" i="135"/>
  <c r="EX23" i="135"/>
  <c r="GI23" i="135" s="1"/>
  <c r="EW23" i="135"/>
  <c r="GH23" i="135" s="1"/>
  <c r="EV23" i="135"/>
  <c r="GG23" i="135" s="1"/>
  <c r="EU23" i="135"/>
  <c r="GF23" i="135" s="1"/>
  <c r="EO23" i="135"/>
  <c r="EN23" i="135"/>
  <c r="EM23" i="135"/>
  <c r="EL23" i="135"/>
  <c r="EF23" i="135"/>
  <c r="EE23" i="135"/>
  <c r="ED23" i="135"/>
  <c r="EC23" i="135"/>
  <c r="AT23" i="135"/>
  <c r="AS23" i="135"/>
  <c r="AR23" i="135"/>
  <c r="AQ23" i="135"/>
  <c r="AE23" i="135"/>
  <c r="AD23" i="135"/>
  <c r="AC23" i="135"/>
  <c r="AB23" i="135"/>
  <c r="S23" i="135"/>
  <c r="R23" i="135"/>
  <c r="Q23" i="135"/>
  <c r="P23" i="135"/>
  <c r="J23" i="135"/>
  <c r="I23" i="135"/>
  <c r="H23" i="135"/>
  <c r="G23" i="135"/>
  <c r="GR22" i="135"/>
  <c r="GO22" i="135"/>
  <c r="FQ22" i="135"/>
  <c r="FP22" i="135"/>
  <c r="FO22" i="135"/>
  <c r="FN22" i="135"/>
  <c r="FH22" i="135"/>
  <c r="FG22" i="135"/>
  <c r="FF22" i="135"/>
  <c r="FE22" i="135"/>
  <c r="EX22" i="135"/>
  <c r="GI22" i="135" s="1"/>
  <c r="EU22" i="135"/>
  <c r="GF22" i="135" s="1"/>
  <c r="EO22" i="135"/>
  <c r="EL22" i="135"/>
  <c r="EF22" i="135"/>
  <c r="EE22" i="135"/>
  <c r="ED22" i="135"/>
  <c r="EC22" i="135"/>
  <c r="AT22" i="135"/>
  <c r="AS22" i="135"/>
  <c r="AR22" i="135"/>
  <c r="AQ22" i="135"/>
  <c r="AE22" i="135"/>
  <c r="AB22" i="135"/>
  <c r="S22" i="135"/>
  <c r="R22" i="135"/>
  <c r="Q22" i="135"/>
  <c r="P22" i="135"/>
  <c r="J22" i="135"/>
  <c r="I22" i="135"/>
  <c r="H22" i="135"/>
  <c r="G22" i="135"/>
  <c r="GR21" i="135"/>
  <c r="GQ21" i="135"/>
  <c r="GP21" i="135"/>
  <c r="GO21" i="135"/>
  <c r="FQ21" i="135"/>
  <c r="FP21" i="135"/>
  <c r="FO21" i="135"/>
  <c r="FN21" i="135"/>
  <c r="FH21" i="135"/>
  <c r="FG21" i="135"/>
  <c r="FF21" i="135"/>
  <c r="FE21" i="135"/>
  <c r="EX21" i="135"/>
  <c r="GI21" i="135" s="1"/>
  <c r="EW21" i="135"/>
  <c r="GH21" i="135" s="1"/>
  <c r="EV21" i="135"/>
  <c r="GG21" i="135" s="1"/>
  <c r="EU21" i="135"/>
  <c r="EO21" i="135"/>
  <c r="EN21" i="135"/>
  <c r="EM21" i="135"/>
  <c r="EL21" i="135"/>
  <c r="EF21" i="135"/>
  <c r="EE21" i="135"/>
  <c r="ED21" i="135"/>
  <c r="EC21" i="135"/>
  <c r="AT21" i="135"/>
  <c r="AS21" i="135"/>
  <c r="AR21" i="135"/>
  <c r="AQ21" i="135"/>
  <c r="AE21" i="135"/>
  <c r="AD21" i="135"/>
  <c r="AC21" i="135"/>
  <c r="AB21" i="135"/>
  <c r="S21" i="135"/>
  <c r="R21" i="135"/>
  <c r="Q21" i="135"/>
  <c r="P21" i="135"/>
  <c r="J21" i="135"/>
  <c r="I21" i="135"/>
  <c r="H21" i="135"/>
  <c r="G21" i="135"/>
  <c r="GR20" i="135"/>
  <c r="FQ20" i="135"/>
  <c r="FP20" i="135"/>
  <c r="FO20" i="135"/>
  <c r="FN20" i="135"/>
  <c r="FH20" i="135"/>
  <c r="FG20" i="135"/>
  <c r="FF20" i="135"/>
  <c r="EX20" i="135"/>
  <c r="EO20" i="135"/>
  <c r="EL20" i="135"/>
  <c r="EF20" i="135"/>
  <c r="EE20" i="135"/>
  <c r="ED20" i="135"/>
  <c r="EC20" i="135"/>
  <c r="AT20" i="135"/>
  <c r="AS20" i="135"/>
  <c r="AR20" i="135"/>
  <c r="AQ20" i="135"/>
  <c r="AE20" i="135"/>
  <c r="AB20" i="135"/>
  <c r="S20" i="135"/>
  <c r="R20" i="135"/>
  <c r="Q20" i="135"/>
  <c r="J20" i="135"/>
  <c r="I20" i="135"/>
  <c r="H20" i="135"/>
  <c r="BK82" i="135"/>
  <c r="BJ82" i="135"/>
  <c r="BK80" i="135"/>
  <c r="BJ80" i="135"/>
  <c r="BJ78" i="135"/>
  <c r="BI78" i="135"/>
  <c r="BJ76" i="135"/>
  <c r="BI76" i="135"/>
  <c r="BJ74" i="135"/>
  <c r="BI74" i="135"/>
  <c r="BK72" i="135"/>
  <c r="BJ72" i="135"/>
  <c r="BI72" i="135"/>
  <c r="BK70" i="135"/>
  <c r="BJ70" i="135"/>
  <c r="BK68" i="135"/>
  <c r="BJ68" i="135"/>
  <c r="BJ66" i="135"/>
  <c r="BI66" i="135"/>
  <c r="BK64" i="135"/>
  <c r="BJ64" i="135"/>
  <c r="BI64" i="135"/>
  <c r="BK62" i="135"/>
  <c r="BJ62" i="135"/>
  <c r="BK60" i="135"/>
  <c r="BJ60" i="135"/>
  <c r="BJ58" i="135"/>
  <c r="BI58" i="135"/>
  <c r="BJ56" i="135"/>
  <c r="BI56" i="135"/>
  <c r="BJ54" i="135"/>
  <c r="BI54" i="135"/>
  <c r="BJ52" i="135"/>
  <c r="BI52" i="135"/>
  <c r="BJ50" i="135"/>
  <c r="BK48" i="135"/>
  <c r="BJ48" i="135"/>
  <c r="CL42" i="135"/>
  <c r="CK42" i="135"/>
  <c r="CL40" i="135"/>
  <c r="CK40" i="135"/>
  <c r="CL38" i="135"/>
  <c r="CK38" i="135"/>
  <c r="CL36" i="135"/>
  <c r="CK36" i="135"/>
  <c r="CL34" i="135"/>
  <c r="CK34" i="135"/>
  <c r="CL32" i="135"/>
  <c r="CK32" i="135"/>
  <c r="BK26" i="135"/>
  <c r="BJ26" i="135"/>
  <c r="BK24" i="135"/>
  <c r="BJ24" i="135"/>
  <c r="BU93" i="135" l="1"/>
  <c r="BT93" i="135"/>
  <c r="BS93" i="135"/>
  <c r="BR93" i="135"/>
  <c r="AQ85" i="135"/>
  <c r="AS85" i="135"/>
  <c r="FG85" i="135"/>
  <c r="FN85" i="135"/>
  <c r="FP85" i="135"/>
  <c r="GR85" i="135"/>
  <c r="AF85" i="135"/>
  <c r="CN93" i="135"/>
  <c r="GA25" i="135"/>
  <c r="DO21" i="135"/>
  <c r="BJ20" i="135"/>
  <c r="CK28" i="135"/>
  <c r="DO25" i="135"/>
  <c r="CK30" i="135"/>
  <c r="DO27" i="135"/>
  <c r="FX22" i="135"/>
  <c r="BJ46" i="135"/>
  <c r="BI48" i="135"/>
  <c r="DN21" i="135"/>
  <c r="BK20" i="135"/>
  <c r="DN23" i="135"/>
  <c r="BK22" i="135"/>
  <c r="DN25" i="135"/>
  <c r="CL28" i="135"/>
  <c r="DN27" i="135"/>
  <c r="CL30" i="135"/>
  <c r="FY20" i="135"/>
  <c r="BK44" i="135"/>
  <c r="FY22" i="135"/>
  <c r="BK46" i="135"/>
  <c r="BI50" i="135"/>
  <c r="Q85" i="135"/>
  <c r="S85" i="135"/>
  <c r="AE85" i="135"/>
  <c r="AR85" i="135"/>
  <c r="AT85" i="135"/>
  <c r="ED85" i="135"/>
  <c r="EF85" i="135"/>
  <c r="EO85" i="135"/>
  <c r="FF85" i="135"/>
  <c r="FH85" i="135"/>
  <c r="FO85" i="135"/>
  <c r="FQ85" i="135"/>
  <c r="BM85" i="135"/>
  <c r="EP85" i="135"/>
  <c r="GS85" i="135"/>
  <c r="BN85" i="135"/>
  <c r="EQ85" i="135"/>
  <c r="GT85" i="135"/>
  <c r="CO93" i="135"/>
  <c r="GB25" i="135"/>
  <c r="DO23" i="135"/>
  <c r="BJ22" i="135"/>
  <c r="FX20" i="135"/>
  <c r="BJ44" i="135"/>
  <c r="GI20" i="135"/>
  <c r="GI85" i="135" s="1"/>
  <c r="EX85" i="135"/>
  <c r="GJ20" i="135"/>
  <c r="GJ85" i="135" s="1"/>
  <c r="EY85" i="135"/>
  <c r="AG85" i="135"/>
  <c r="GK85" i="135"/>
  <c r="EZ85" i="135"/>
  <c r="O3" i="137"/>
  <c r="EE85" i="135"/>
  <c r="GF21" i="135"/>
  <c r="EC85" i="135"/>
  <c r="FE85" i="135"/>
  <c r="R85" i="135"/>
  <c r="G85" i="135"/>
  <c r="P85" i="135"/>
  <c r="I85" i="135"/>
  <c r="H85" i="135"/>
  <c r="J85" i="135"/>
  <c r="ES87" i="137"/>
  <c r="BC91" i="137"/>
  <c r="AJ91" i="137" s="1"/>
  <c r="CD91" i="137"/>
  <c r="BK91" i="137" s="1"/>
  <c r="AB87" i="137"/>
  <c r="O87" i="137" s="1"/>
  <c r="GP20" i="135"/>
  <c r="EV20" i="135"/>
  <c r="EM20" i="135"/>
  <c r="AC20" i="135"/>
  <c r="GP22" i="135"/>
  <c r="EV22" i="135"/>
  <c r="GG22" i="135" s="1"/>
  <c r="EM22" i="135"/>
  <c r="AC22" i="135"/>
  <c r="GP26" i="135"/>
  <c r="EV26" i="135"/>
  <c r="GG26" i="135" s="1"/>
  <c r="EM26" i="135"/>
  <c r="AC26" i="135"/>
  <c r="GP28" i="135"/>
  <c r="EV28" i="135"/>
  <c r="GG28" i="135" s="1"/>
  <c r="EM28" i="135"/>
  <c r="AC28" i="135"/>
  <c r="GP30" i="135"/>
  <c r="EM30" i="135"/>
  <c r="AC30" i="135"/>
  <c r="EV30" i="135"/>
  <c r="GG30" i="135" s="1"/>
  <c r="GP32" i="135"/>
  <c r="EV32" i="135"/>
  <c r="GG32" i="135" s="1"/>
  <c r="EM32" i="135"/>
  <c r="AC32" i="135"/>
  <c r="GP38" i="135"/>
  <c r="EV38" i="135"/>
  <c r="GG38" i="135" s="1"/>
  <c r="EM38" i="135"/>
  <c r="AC38" i="135"/>
  <c r="GP40" i="135"/>
  <c r="EV40" i="135"/>
  <c r="GG40" i="135" s="1"/>
  <c r="EM40" i="135"/>
  <c r="AC40" i="135"/>
  <c r="GP42" i="135"/>
  <c r="EV42" i="135"/>
  <c r="GG42" i="135" s="1"/>
  <c r="EM42" i="135"/>
  <c r="AC42" i="135"/>
  <c r="GO48" i="135"/>
  <c r="EU48" i="135"/>
  <c r="GF48" i="135" s="1"/>
  <c r="EL48" i="135"/>
  <c r="AB48" i="135"/>
  <c r="GQ52" i="135"/>
  <c r="EW52" i="135"/>
  <c r="GH52" i="135" s="1"/>
  <c r="EN52" i="135"/>
  <c r="AD52" i="135"/>
  <c r="GP54" i="135"/>
  <c r="EV54" i="135"/>
  <c r="GG54" i="135" s="1"/>
  <c r="EM54" i="135"/>
  <c r="AC54" i="135"/>
  <c r="GO56" i="135"/>
  <c r="EU56" i="135"/>
  <c r="GF56" i="135" s="1"/>
  <c r="EL56" i="135"/>
  <c r="AB56" i="135"/>
  <c r="GP58" i="135"/>
  <c r="EV58" i="135"/>
  <c r="GG58" i="135" s="1"/>
  <c r="EM58" i="135"/>
  <c r="AC58" i="135"/>
  <c r="GP60" i="135"/>
  <c r="EV60" i="135"/>
  <c r="GG60" i="135" s="1"/>
  <c r="EM60" i="135"/>
  <c r="AC60" i="135"/>
  <c r="GP62" i="135"/>
  <c r="EV62" i="135"/>
  <c r="GG62" i="135" s="1"/>
  <c r="EM62" i="135"/>
  <c r="AC62" i="135"/>
  <c r="GQ64" i="135"/>
  <c r="EW64" i="135"/>
  <c r="GH64" i="135" s="1"/>
  <c r="EN64" i="135"/>
  <c r="AD64" i="135"/>
  <c r="GP66" i="135"/>
  <c r="EV66" i="135"/>
  <c r="GG66" i="135" s="1"/>
  <c r="EM66" i="135"/>
  <c r="AC66" i="135"/>
  <c r="GP68" i="135"/>
  <c r="EV68" i="135"/>
  <c r="GG68" i="135" s="1"/>
  <c r="EM68" i="135"/>
  <c r="AC68" i="135"/>
  <c r="GP70" i="135"/>
  <c r="EV70" i="135"/>
  <c r="GG70" i="135" s="1"/>
  <c r="EM70" i="135"/>
  <c r="AC70" i="135"/>
  <c r="GO72" i="135"/>
  <c r="EU72" i="135"/>
  <c r="GF72" i="135" s="1"/>
  <c r="EL72" i="135"/>
  <c r="AB72" i="135"/>
  <c r="GP74" i="135"/>
  <c r="EV74" i="135"/>
  <c r="GG74" i="135" s="1"/>
  <c r="EM74" i="135"/>
  <c r="AC74" i="135"/>
  <c r="GO76" i="135"/>
  <c r="EU76" i="135"/>
  <c r="GF76" i="135" s="1"/>
  <c r="EL76" i="135"/>
  <c r="AB76" i="135"/>
  <c r="GP80" i="135"/>
  <c r="EV80" i="135"/>
  <c r="GG80" i="135" s="1"/>
  <c r="EM80" i="135"/>
  <c r="AC80" i="135"/>
  <c r="GQ22" i="135"/>
  <c r="EW22" i="135"/>
  <c r="GH22" i="135" s="1"/>
  <c r="EN22" i="135"/>
  <c r="AD22" i="135"/>
  <c r="GQ24" i="135"/>
  <c r="EW24" i="135"/>
  <c r="GH24" i="135" s="1"/>
  <c r="EN24" i="135"/>
  <c r="AD24" i="135"/>
  <c r="GQ26" i="135"/>
  <c r="EW26" i="135"/>
  <c r="GH26" i="135" s="1"/>
  <c r="EN26" i="135"/>
  <c r="AD26" i="135"/>
  <c r="GQ28" i="135"/>
  <c r="EW28" i="135"/>
  <c r="GH28" i="135" s="1"/>
  <c r="EN28" i="135"/>
  <c r="AD28" i="135"/>
  <c r="GQ30" i="135"/>
  <c r="EW30" i="135"/>
  <c r="GH30" i="135" s="1"/>
  <c r="EN30" i="135"/>
  <c r="AD30" i="135"/>
  <c r="GQ32" i="135"/>
  <c r="EW32" i="135"/>
  <c r="GH32" i="135" s="1"/>
  <c r="EN32" i="135"/>
  <c r="AD32" i="135"/>
  <c r="GQ34" i="135"/>
  <c r="EW34" i="135"/>
  <c r="GH34" i="135" s="1"/>
  <c r="EN34" i="135"/>
  <c r="AD34" i="135"/>
  <c r="GQ36" i="135"/>
  <c r="EW36" i="135"/>
  <c r="GH36" i="135" s="1"/>
  <c r="EN36" i="135"/>
  <c r="AD36" i="135"/>
  <c r="GQ38" i="135"/>
  <c r="EW38" i="135"/>
  <c r="GH38" i="135" s="1"/>
  <c r="EN38" i="135"/>
  <c r="AD38" i="135"/>
  <c r="GQ40" i="135"/>
  <c r="EW40" i="135"/>
  <c r="GH40" i="135" s="1"/>
  <c r="EN40" i="135"/>
  <c r="AD40" i="135"/>
  <c r="GQ42" i="135"/>
  <c r="EW42" i="135"/>
  <c r="GH42" i="135" s="1"/>
  <c r="EN42" i="135"/>
  <c r="AD42" i="135"/>
  <c r="GQ44" i="135"/>
  <c r="EW44" i="135"/>
  <c r="GH44" i="135" s="1"/>
  <c r="EN44" i="135"/>
  <c r="AD44" i="135"/>
  <c r="GQ46" i="135"/>
  <c r="EW46" i="135"/>
  <c r="GH46" i="135" s="1"/>
  <c r="EN46" i="135"/>
  <c r="AD46" i="135"/>
  <c r="GP48" i="135"/>
  <c r="EV48" i="135"/>
  <c r="GG48" i="135" s="1"/>
  <c r="EM48" i="135"/>
  <c r="AC48" i="135"/>
  <c r="GO50" i="135"/>
  <c r="EU50" i="135"/>
  <c r="GF50" i="135" s="1"/>
  <c r="EL50" i="135"/>
  <c r="AB50" i="135"/>
  <c r="GQ50" i="135"/>
  <c r="EW50" i="135"/>
  <c r="GH50" i="135" s="1"/>
  <c r="EN50" i="135"/>
  <c r="AD50" i="135"/>
  <c r="GP52" i="135"/>
  <c r="EV52" i="135"/>
  <c r="GG52" i="135" s="1"/>
  <c r="EM52" i="135"/>
  <c r="AC52" i="135"/>
  <c r="GO54" i="135"/>
  <c r="EU54" i="135"/>
  <c r="GF54" i="135" s="1"/>
  <c r="EL54" i="135"/>
  <c r="AB54" i="135"/>
  <c r="GQ54" i="135"/>
  <c r="EW54" i="135"/>
  <c r="GH54" i="135" s="1"/>
  <c r="EN54" i="135"/>
  <c r="AD54" i="135"/>
  <c r="GP56" i="135"/>
  <c r="EV56" i="135"/>
  <c r="GG56" i="135" s="1"/>
  <c r="EM56" i="135"/>
  <c r="AC56" i="135"/>
  <c r="GO58" i="135"/>
  <c r="EU58" i="135"/>
  <c r="GF58" i="135" s="1"/>
  <c r="EL58" i="135"/>
  <c r="AB58" i="135"/>
  <c r="GQ58" i="135"/>
  <c r="EW58" i="135"/>
  <c r="GH58" i="135" s="1"/>
  <c r="EN58" i="135"/>
  <c r="AD58" i="135"/>
  <c r="GQ60" i="135"/>
  <c r="EW60" i="135"/>
  <c r="GH60" i="135" s="1"/>
  <c r="EN60" i="135"/>
  <c r="AD60" i="135"/>
  <c r="GQ62" i="135"/>
  <c r="EW62" i="135"/>
  <c r="GH62" i="135" s="1"/>
  <c r="EN62" i="135"/>
  <c r="AD62" i="135"/>
  <c r="GP64" i="135"/>
  <c r="EV64" i="135"/>
  <c r="GG64" i="135" s="1"/>
  <c r="EM64" i="135"/>
  <c r="AC64" i="135"/>
  <c r="GO66" i="135"/>
  <c r="EU66" i="135"/>
  <c r="GF66" i="135" s="1"/>
  <c r="EL66" i="135"/>
  <c r="AB66" i="135"/>
  <c r="GQ66" i="135"/>
  <c r="EW66" i="135"/>
  <c r="GH66" i="135" s="1"/>
  <c r="EN66" i="135"/>
  <c r="AD66" i="135"/>
  <c r="GQ68" i="135"/>
  <c r="EW68" i="135"/>
  <c r="GH68" i="135" s="1"/>
  <c r="EN68" i="135"/>
  <c r="AD68" i="135"/>
  <c r="GQ70" i="135"/>
  <c r="EW70" i="135"/>
  <c r="GH70" i="135" s="1"/>
  <c r="EN70" i="135"/>
  <c r="AD70" i="135"/>
  <c r="GP72" i="135"/>
  <c r="EV72" i="135"/>
  <c r="GG72" i="135" s="1"/>
  <c r="EM72" i="135"/>
  <c r="AC72" i="135"/>
  <c r="GO74" i="135"/>
  <c r="EU74" i="135"/>
  <c r="GF74" i="135" s="1"/>
  <c r="EL74" i="135"/>
  <c r="AB74" i="135"/>
  <c r="GQ74" i="135"/>
  <c r="EW74" i="135"/>
  <c r="GH74" i="135" s="1"/>
  <c r="EN74" i="135"/>
  <c r="AD74" i="135"/>
  <c r="GP76" i="135"/>
  <c r="EV76" i="135"/>
  <c r="GG76" i="135" s="1"/>
  <c r="EM76" i="135"/>
  <c r="AC76" i="135"/>
  <c r="GO78" i="135"/>
  <c r="EU78" i="135"/>
  <c r="GF78" i="135" s="1"/>
  <c r="EL78" i="135"/>
  <c r="AB78" i="135"/>
  <c r="GQ78" i="135"/>
  <c r="EW78" i="135"/>
  <c r="GH78" i="135" s="1"/>
  <c r="EN78" i="135"/>
  <c r="AD78" i="135"/>
  <c r="GQ80" i="135"/>
  <c r="EW80" i="135"/>
  <c r="GH80" i="135" s="1"/>
  <c r="EN80" i="135"/>
  <c r="AD80" i="135"/>
  <c r="GQ82" i="135"/>
  <c r="EW82" i="135"/>
  <c r="GH82" i="135" s="1"/>
  <c r="EN82" i="135"/>
  <c r="AD82" i="135"/>
  <c r="AD20" i="135"/>
  <c r="EW20" i="135"/>
  <c r="GP24" i="135"/>
  <c r="EV24" i="135"/>
  <c r="EM24" i="135"/>
  <c r="AC24" i="135"/>
  <c r="GP34" i="135"/>
  <c r="EV34" i="135"/>
  <c r="GG34" i="135" s="1"/>
  <c r="EM34" i="135"/>
  <c r="AC34" i="135"/>
  <c r="GP36" i="135"/>
  <c r="EV36" i="135"/>
  <c r="GG36" i="135" s="1"/>
  <c r="EM36" i="135"/>
  <c r="AC36" i="135"/>
  <c r="GP44" i="135"/>
  <c r="EV44" i="135"/>
  <c r="GG44" i="135" s="1"/>
  <c r="EM44" i="135"/>
  <c r="AC44" i="135"/>
  <c r="GP46" i="135"/>
  <c r="EV46" i="135"/>
  <c r="GG46" i="135" s="1"/>
  <c r="EM46" i="135"/>
  <c r="AC46" i="135"/>
  <c r="GQ48" i="135"/>
  <c r="EW48" i="135"/>
  <c r="GH48" i="135" s="1"/>
  <c r="EN48" i="135"/>
  <c r="AD48" i="135"/>
  <c r="GP50" i="135"/>
  <c r="EV50" i="135"/>
  <c r="GG50" i="135" s="1"/>
  <c r="EM50" i="135"/>
  <c r="AC50" i="135"/>
  <c r="GO52" i="135"/>
  <c r="EU52" i="135"/>
  <c r="GF52" i="135" s="1"/>
  <c r="EL52" i="135"/>
  <c r="AB52" i="135"/>
  <c r="GQ56" i="135"/>
  <c r="EW56" i="135"/>
  <c r="GH56" i="135" s="1"/>
  <c r="EN56" i="135"/>
  <c r="AD56" i="135"/>
  <c r="GO64" i="135"/>
  <c r="EU64" i="135"/>
  <c r="GF64" i="135" s="1"/>
  <c r="EL64" i="135"/>
  <c r="AB64" i="135"/>
  <c r="GQ72" i="135"/>
  <c r="EW72" i="135"/>
  <c r="GH72" i="135" s="1"/>
  <c r="EN72" i="135"/>
  <c r="AD72" i="135"/>
  <c r="GQ76" i="135"/>
  <c r="EW76" i="135"/>
  <c r="GH76" i="135" s="1"/>
  <c r="EN76" i="135"/>
  <c r="AD76" i="135"/>
  <c r="GP78" i="135"/>
  <c r="EV78" i="135"/>
  <c r="GG78" i="135" s="1"/>
  <c r="EM78" i="135"/>
  <c r="AC78" i="135"/>
  <c r="GP82" i="135"/>
  <c r="EV82" i="135"/>
  <c r="GG82" i="135" s="1"/>
  <c r="EM82" i="135"/>
  <c r="AC82" i="135"/>
  <c r="EN20" i="135"/>
  <c r="GQ20" i="135"/>
  <c r="AR53" i="133"/>
  <c r="AQ53" i="133"/>
  <c r="AP53" i="133"/>
  <c r="AO53" i="133"/>
  <c r="AN53" i="133"/>
  <c r="AM53" i="133"/>
  <c r="AL53" i="133"/>
  <c r="AK53" i="133"/>
  <c r="AJ53" i="133"/>
  <c r="AI53" i="133"/>
  <c r="AH53" i="133"/>
  <c r="AG53" i="133"/>
  <c r="AF53" i="133"/>
  <c r="AE53" i="133"/>
  <c r="AD53" i="133"/>
  <c r="AC53" i="133"/>
  <c r="CU51" i="133"/>
  <c r="CT51" i="133"/>
  <c r="CS51" i="133"/>
  <c r="AR51" i="133"/>
  <c r="AQ51" i="133"/>
  <c r="AP51" i="133"/>
  <c r="AO51" i="133"/>
  <c r="AN51" i="133"/>
  <c r="AM51" i="133"/>
  <c r="AL51" i="133"/>
  <c r="AK51" i="133"/>
  <c r="AJ51" i="133"/>
  <c r="AI51" i="133"/>
  <c r="AH51" i="133"/>
  <c r="AG51" i="133"/>
  <c r="AF51" i="133"/>
  <c r="AE51" i="133"/>
  <c r="AD51" i="133"/>
  <c r="AC51" i="133"/>
  <c r="Y51" i="133"/>
  <c r="X51" i="133"/>
  <c r="W51" i="133"/>
  <c r="V51" i="133"/>
  <c r="U51" i="133"/>
  <c r="T51" i="133"/>
  <c r="S51" i="133"/>
  <c r="R51" i="133"/>
  <c r="Q51" i="133"/>
  <c r="P51" i="133"/>
  <c r="O51" i="133"/>
  <c r="N51" i="133"/>
  <c r="J51" i="133"/>
  <c r="I51" i="133"/>
  <c r="H51" i="133"/>
  <c r="CV50" i="133"/>
  <c r="CU50" i="133"/>
  <c r="CT50" i="133"/>
  <c r="CS50" i="133"/>
  <c r="AR50" i="133"/>
  <c r="AO50" i="133"/>
  <c r="AN50" i="133"/>
  <c r="AM50" i="133"/>
  <c r="AL50" i="133"/>
  <c r="AK50" i="133"/>
  <c r="AJ50" i="133"/>
  <c r="AI50" i="133"/>
  <c r="AH50" i="133"/>
  <c r="AG50" i="133"/>
  <c r="AF50" i="133"/>
  <c r="AE50" i="133"/>
  <c r="AD50" i="133"/>
  <c r="AC50" i="133"/>
  <c r="Y50" i="133"/>
  <c r="V50" i="133"/>
  <c r="U50" i="133"/>
  <c r="T50" i="133"/>
  <c r="S50" i="133"/>
  <c r="R50" i="133"/>
  <c r="Q50" i="133"/>
  <c r="P50" i="133"/>
  <c r="O50" i="133"/>
  <c r="N50" i="133"/>
  <c r="J50" i="133"/>
  <c r="I50" i="133"/>
  <c r="H50" i="133"/>
  <c r="G50" i="133"/>
  <c r="CV49" i="133"/>
  <c r="CU49" i="133"/>
  <c r="CT49" i="133"/>
  <c r="CS49" i="133"/>
  <c r="AR49" i="133"/>
  <c r="AQ49" i="133"/>
  <c r="AP49" i="133"/>
  <c r="AO49" i="133"/>
  <c r="AN49" i="133"/>
  <c r="AM49" i="133"/>
  <c r="AL49" i="133"/>
  <c r="AK49" i="133"/>
  <c r="AJ49" i="133"/>
  <c r="AI49" i="133"/>
  <c r="AH49" i="133"/>
  <c r="AG49" i="133"/>
  <c r="AF49" i="133"/>
  <c r="AE49" i="133"/>
  <c r="AD49" i="133"/>
  <c r="AC49" i="133"/>
  <c r="Y49" i="133"/>
  <c r="X49" i="133"/>
  <c r="W49" i="133"/>
  <c r="V49" i="133"/>
  <c r="U49" i="133"/>
  <c r="T49" i="133"/>
  <c r="S49" i="133"/>
  <c r="R49" i="133"/>
  <c r="Q49" i="133"/>
  <c r="P49" i="133"/>
  <c r="O49" i="133"/>
  <c r="N49" i="133"/>
  <c r="J49" i="133"/>
  <c r="I49" i="133"/>
  <c r="H49" i="133"/>
  <c r="G49" i="133"/>
  <c r="CV48" i="133"/>
  <c r="CU48" i="133"/>
  <c r="CT48" i="133"/>
  <c r="CS48" i="133"/>
  <c r="AR48" i="133"/>
  <c r="AN48" i="133"/>
  <c r="AM48" i="133"/>
  <c r="AL48" i="133"/>
  <c r="AK48" i="133"/>
  <c r="AJ48" i="133"/>
  <c r="AI48" i="133"/>
  <c r="AH48" i="133"/>
  <c r="AG48" i="133"/>
  <c r="AF48" i="133"/>
  <c r="AE48" i="133"/>
  <c r="AD48" i="133"/>
  <c r="AC48" i="133"/>
  <c r="Y48" i="133"/>
  <c r="U48" i="133"/>
  <c r="T48" i="133"/>
  <c r="S48" i="133"/>
  <c r="R48" i="133"/>
  <c r="Q48" i="133"/>
  <c r="P48" i="133"/>
  <c r="O48" i="133"/>
  <c r="N48" i="133"/>
  <c r="J48" i="133"/>
  <c r="I48" i="133"/>
  <c r="H48" i="133"/>
  <c r="G48" i="133"/>
  <c r="CV47" i="133"/>
  <c r="CU47" i="133"/>
  <c r="CT47" i="133"/>
  <c r="CS47" i="133"/>
  <c r="AR47" i="133"/>
  <c r="AQ47" i="133"/>
  <c r="AP47" i="133"/>
  <c r="AO47" i="133"/>
  <c r="AN47" i="133"/>
  <c r="AM47" i="133"/>
  <c r="AL47" i="133"/>
  <c r="AK47" i="133"/>
  <c r="AJ47" i="133"/>
  <c r="AI47" i="133"/>
  <c r="AH47" i="133"/>
  <c r="AG47" i="133"/>
  <c r="AF47" i="133"/>
  <c r="AE47" i="133"/>
  <c r="AD47" i="133"/>
  <c r="AC47" i="133"/>
  <c r="Y47" i="133"/>
  <c r="X47" i="133"/>
  <c r="W47" i="133"/>
  <c r="V47" i="133"/>
  <c r="U47" i="133"/>
  <c r="T47" i="133"/>
  <c r="S47" i="133"/>
  <c r="R47" i="133"/>
  <c r="Q47" i="133"/>
  <c r="P47" i="133"/>
  <c r="O47" i="133"/>
  <c r="N47" i="133"/>
  <c r="J47" i="133"/>
  <c r="I47" i="133"/>
  <c r="H47" i="133"/>
  <c r="G47" i="133"/>
  <c r="CV46" i="133"/>
  <c r="CU46" i="133"/>
  <c r="CT46" i="133"/>
  <c r="CS46" i="133"/>
  <c r="AR46" i="133"/>
  <c r="AN46" i="133"/>
  <c r="AM46" i="133"/>
  <c r="AL46" i="133"/>
  <c r="AK46" i="133"/>
  <c r="AJ46" i="133"/>
  <c r="AI46" i="133"/>
  <c r="AH46" i="133"/>
  <c r="AG46" i="133"/>
  <c r="AF46" i="133"/>
  <c r="AE46" i="133"/>
  <c r="AD46" i="133"/>
  <c r="AC46" i="133"/>
  <c r="Y46" i="133"/>
  <c r="U46" i="133"/>
  <c r="T46" i="133"/>
  <c r="S46" i="133"/>
  <c r="R46" i="133"/>
  <c r="Q46" i="133"/>
  <c r="P46" i="133"/>
  <c r="O46" i="133"/>
  <c r="N46" i="133"/>
  <c r="J46" i="133"/>
  <c r="I46" i="133"/>
  <c r="H46" i="133"/>
  <c r="G46" i="133"/>
  <c r="CV45" i="133"/>
  <c r="CU45" i="133"/>
  <c r="CT45" i="133"/>
  <c r="CS45" i="133"/>
  <c r="AR45" i="133"/>
  <c r="AQ45" i="133"/>
  <c r="AP45" i="133"/>
  <c r="AO45" i="133"/>
  <c r="AN45" i="133"/>
  <c r="AM45" i="133"/>
  <c r="AL45" i="133"/>
  <c r="AK45" i="133"/>
  <c r="AJ45" i="133"/>
  <c r="AI45" i="133"/>
  <c r="AH45" i="133"/>
  <c r="AG45" i="133"/>
  <c r="AF45" i="133"/>
  <c r="AE45" i="133"/>
  <c r="AD45" i="133"/>
  <c r="AC45" i="133"/>
  <c r="Y45" i="133"/>
  <c r="X45" i="133"/>
  <c r="W45" i="133"/>
  <c r="V45" i="133"/>
  <c r="U45" i="133"/>
  <c r="T45" i="133"/>
  <c r="S45" i="133"/>
  <c r="R45" i="133"/>
  <c r="Q45" i="133"/>
  <c r="P45" i="133"/>
  <c r="O45" i="133"/>
  <c r="N45" i="133"/>
  <c r="J45" i="133"/>
  <c r="I45" i="133"/>
  <c r="H45" i="133"/>
  <c r="G45" i="133"/>
  <c r="CV44" i="133"/>
  <c r="CU44" i="133"/>
  <c r="CT44" i="133"/>
  <c r="CS44" i="133"/>
  <c r="AR44" i="133"/>
  <c r="AO44" i="133"/>
  <c r="AN44" i="133"/>
  <c r="AM44" i="133"/>
  <c r="AL44" i="133"/>
  <c r="AK44" i="133"/>
  <c r="AJ44" i="133"/>
  <c r="AI44" i="133"/>
  <c r="AH44" i="133"/>
  <c r="AG44" i="133"/>
  <c r="AF44" i="133"/>
  <c r="AE44" i="133"/>
  <c r="AD44" i="133"/>
  <c r="AC44" i="133"/>
  <c r="Y44" i="133"/>
  <c r="V44" i="133"/>
  <c r="U44" i="133"/>
  <c r="T44" i="133"/>
  <c r="S44" i="133"/>
  <c r="R44" i="133"/>
  <c r="Q44" i="133"/>
  <c r="P44" i="133"/>
  <c r="O44" i="133"/>
  <c r="N44" i="133"/>
  <c r="J44" i="133"/>
  <c r="I44" i="133"/>
  <c r="H44" i="133"/>
  <c r="G44" i="133"/>
  <c r="CV43" i="133"/>
  <c r="CU43" i="133"/>
  <c r="CT43" i="133"/>
  <c r="CS43" i="133"/>
  <c r="AR43" i="133"/>
  <c r="AQ43" i="133"/>
  <c r="AP43" i="133"/>
  <c r="AO43" i="133"/>
  <c r="AN43" i="133"/>
  <c r="AM43" i="133"/>
  <c r="AL43" i="133"/>
  <c r="AK43" i="133"/>
  <c r="AJ43" i="133"/>
  <c r="AI43" i="133"/>
  <c r="AH43" i="133"/>
  <c r="AG43" i="133"/>
  <c r="AF43" i="133"/>
  <c r="AE43" i="133"/>
  <c r="AD43" i="133"/>
  <c r="AC43" i="133"/>
  <c r="Y43" i="133"/>
  <c r="X43" i="133"/>
  <c r="W43" i="133"/>
  <c r="V43" i="133"/>
  <c r="U43" i="133"/>
  <c r="T43" i="133"/>
  <c r="S43" i="133"/>
  <c r="R43" i="133"/>
  <c r="Q43" i="133"/>
  <c r="P43" i="133"/>
  <c r="O43" i="133"/>
  <c r="N43" i="133"/>
  <c r="J43" i="133"/>
  <c r="I43" i="133"/>
  <c r="H43" i="133"/>
  <c r="G43" i="133"/>
  <c r="CV42" i="133"/>
  <c r="CU42" i="133"/>
  <c r="CT42" i="133"/>
  <c r="CS42" i="133"/>
  <c r="AR42" i="133"/>
  <c r="AN42" i="133"/>
  <c r="AM42" i="133"/>
  <c r="AL42" i="133"/>
  <c r="AK42" i="133"/>
  <c r="AJ42" i="133"/>
  <c r="AI42" i="133"/>
  <c r="AH42" i="133"/>
  <c r="AG42" i="133"/>
  <c r="AF42" i="133"/>
  <c r="AE42" i="133"/>
  <c r="AD42" i="133"/>
  <c r="AC42" i="133"/>
  <c r="Y42" i="133"/>
  <c r="U42" i="133"/>
  <c r="T42" i="133"/>
  <c r="S42" i="133"/>
  <c r="R42" i="133"/>
  <c r="Q42" i="133"/>
  <c r="P42" i="133"/>
  <c r="O42" i="133"/>
  <c r="N42" i="133"/>
  <c r="J42" i="133"/>
  <c r="I42" i="133"/>
  <c r="H42" i="133"/>
  <c r="G42" i="133"/>
  <c r="CV41" i="133"/>
  <c r="CU41" i="133"/>
  <c r="CT41" i="133"/>
  <c r="CS41" i="133"/>
  <c r="AR41" i="133"/>
  <c r="AQ41" i="133"/>
  <c r="AP41" i="133"/>
  <c r="AO41" i="133"/>
  <c r="AN41" i="133"/>
  <c r="AM41" i="133"/>
  <c r="AL41" i="133"/>
  <c r="AK41" i="133"/>
  <c r="AJ41" i="133"/>
  <c r="AI41" i="133"/>
  <c r="AH41" i="133"/>
  <c r="AG41" i="133"/>
  <c r="AF41" i="133"/>
  <c r="AE41" i="133"/>
  <c r="AD41" i="133"/>
  <c r="AC41" i="133"/>
  <c r="Y41" i="133"/>
  <c r="X41" i="133"/>
  <c r="W41" i="133"/>
  <c r="V41" i="133"/>
  <c r="U41" i="133"/>
  <c r="T41" i="133"/>
  <c r="S41" i="133"/>
  <c r="R41" i="133"/>
  <c r="Q41" i="133"/>
  <c r="P41" i="133"/>
  <c r="O41" i="133"/>
  <c r="N41" i="133"/>
  <c r="J41" i="133"/>
  <c r="I41" i="133"/>
  <c r="H41" i="133"/>
  <c r="G41" i="133"/>
  <c r="CV40" i="133"/>
  <c r="CU40" i="133"/>
  <c r="CT40" i="133"/>
  <c r="CS40" i="133"/>
  <c r="AR40" i="133"/>
  <c r="AO40" i="133"/>
  <c r="AN40" i="133"/>
  <c r="AM40" i="133"/>
  <c r="AL40" i="133"/>
  <c r="AK40" i="133"/>
  <c r="AJ40" i="133"/>
  <c r="AI40" i="133"/>
  <c r="AH40" i="133"/>
  <c r="AG40" i="133"/>
  <c r="AF40" i="133"/>
  <c r="AE40" i="133"/>
  <c r="AD40" i="133"/>
  <c r="AC40" i="133"/>
  <c r="Y40" i="133"/>
  <c r="V40" i="133"/>
  <c r="U40" i="133"/>
  <c r="T40" i="133"/>
  <c r="S40" i="133"/>
  <c r="R40" i="133"/>
  <c r="Q40" i="133"/>
  <c r="P40" i="133"/>
  <c r="O40" i="133"/>
  <c r="N40" i="133"/>
  <c r="J40" i="133"/>
  <c r="I40" i="133"/>
  <c r="H40" i="133"/>
  <c r="G40" i="133"/>
  <c r="CV39" i="133"/>
  <c r="CU39" i="133"/>
  <c r="CT39" i="133"/>
  <c r="CS39" i="133"/>
  <c r="AR39" i="133"/>
  <c r="AQ39" i="133"/>
  <c r="AP39" i="133"/>
  <c r="AO39" i="133"/>
  <c r="AN39" i="133"/>
  <c r="AM39" i="133"/>
  <c r="AL39" i="133"/>
  <c r="AK39" i="133"/>
  <c r="AJ39" i="133"/>
  <c r="AI39" i="133"/>
  <c r="AH39" i="133"/>
  <c r="AG39" i="133"/>
  <c r="AF39" i="133"/>
  <c r="AE39" i="133"/>
  <c r="AD39" i="133"/>
  <c r="AC39" i="133"/>
  <c r="Y39" i="133"/>
  <c r="X39" i="133"/>
  <c r="W39" i="133"/>
  <c r="V39" i="133"/>
  <c r="U39" i="133"/>
  <c r="T39" i="133"/>
  <c r="S39" i="133"/>
  <c r="R39" i="133"/>
  <c r="Q39" i="133"/>
  <c r="P39" i="133"/>
  <c r="O39" i="133"/>
  <c r="N39" i="133"/>
  <c r="J39" i="133"/>
  <c r="I39" i="133"/>
  <c r="H39" i="133"/>
  <c r="G39" i="133"/>
  <c r="CV38" i="133"/>
  <c r="CU38" i="133"/>
  <c r="CT38" i="133"/>
  <c r="CS38" i="133"/>
  <c r="AR38" i="133"/>
  <c r="AN38" i="133"/>
  <c r="AM38" i="133"/>
  <c r="AL38" i="133"/>
  <c r="AK38" i="133"/>
  <c r="AJ38" i="133"/>
  <c r="AI38" i="133"/>
  <c r="AH38" i="133"/>
  <c r="AG38" i="133"/>
  <c r="AF38" i="133"/>
  <c r="AE38" i="133"/>
  <c r="AD38" i="133"/>
  <c r="AC38" i="133"/>
  <c r="Y38" i="133"/>
  <c r="U38" i="133"/>
  <c r="T38" i="133"/>
  <c r="S38" i="133"/>
  <c r="R38" i="133"/>
  <c r="Q38" i="133"/>
  <c r="P38" i="133"/>
  <c r="O38" i="133"/>
  <c r="N38" i="133"/>
  <c r="J38" i="133"/>
  <c r="I38" i="133"/>
  <c r="H38" i="133"/>
  <c r="G38" i="133"/>
  <c r="CV37" i="133"/>
  <c r="CU37" i="133"/>
  <c r="CT37" i="133"/>
  <c r="CS37" i="133"/>
  <c r="AR37" i="133"/>
  <c r="AQ37" i="133"/>
  <c r="AP37" i="133"/>
  <c r="AO37" i="133"/>
  <c r="AN37" i="133"/>
  <c r="AM37" i="133"/>
  <c r="AL37" i="133"/>
  <c r="AK37" i="133"/>
  <c r="AJ37" i="133"/>
  <c r="AI37" i="133"/>
  <c r="AH37" i="133"/>
  <c r="AG37" i="133"/>
  <c r="AF37" i="133"/>
  <c r="AE37" i="133"/>
  <c r="AD37" i="133"/>
  <c r="AC37" i="133"/>
  <c r="Y37" i="133"/>
  <c r="X37" i="133"/>
  <c r="W37" i="133"/>
  <c r="V37" i="133"/>
  <c r="U37" i="133"/>
  <c r="T37" i="133"/>
  <c r="S37" i="133"/>
  <c r="R37" i="133"/>
  <c r="Q37" i="133"/>
  <c r="P37" i="133"/>
  <c r="O37" i="133"/>
  <c r="N37" i="133"/>
  <c r="J37" i="133"/>
  <c r="I37" i="133"/>
  <c r="H37" i="133"/>
  <c r="G37" i="133"/>
  <c r="CV36" i="133"/>
  <c r="CU36" i="133"/>
  <c r="CT36" i="133"/>
  <c r="CS36" i="133"/>
  <c r="AR36" i="133"/>
  <c r="AN36" i="133"/>
  <c r="AM36" i="133"/>
  <c r="AL36" i="133"/>
  <c r="AK36" i="133"/>
  <c r="AJ36" i="133"/>
  <c r="AI36" i="133"/>
  <c r="AH36" i="133"/>
  <c r="AG36" i="133"/>
  <c r="AF36" i="133"/>
  <c r="AE36" i="133"/>
  <c r="AD36" i="133"/>
  <c r="AC36" i="133"/>
  <c r="Y36" i="133"/>
  <c r="U36" i="133"/>
  <c r="T36" i="133"/>
  <c r="S36" i="133"/>
  <c r="R36" i="133"/>
  <c r="Q36" i="133"/>
  <c r="P36" i="133"/>
  <c r="O36" i="133"/>
  <c r="N36" i="133"/>
  <c r="J36" i="133"/>
  <c r="I36" i="133"/>
  <c r="H36" i="133"/>
  <c r="G36" i="133"/>
  <c r="CV35" i="133"/>
  <c r="CU35" i="133"/>
  <c r="CT35" i="133"/>
  <c r="CS35" i="133"/>
  <c r="AR35" i="133"/>
  <c r="AQ35" i="133"/>
  <c r="AP35" i="133"/>
  <c r="AO35" i="133"/>
  <c r="AN35" i="133"/>
  <c r="AM35" i="133"/>
  <c r="AL35" i="133"/>
  <c r="AK35" i="133"/>
  <c r="AJ35" i="133"/>
  <c r="AI35" i="133"/>
  <c r="AH35" i="133"/>
  <c r="AG35" i="133"/>
  <c r="AF35" i="133"/>
  <c r="AE35" i="133"/>
  <c r="AD35" i="133"/>
  <c r="AC35" i="133"/>
  <c r="Y35" i="133"/>
  <c r="X35" i="133"/>
  <c r="W35" i="133"/>
  <c r="V35" i="133"/>
  <c r="U35" i="133"/>
  <c r="T35" i="133"/>
  <c r="S35" i="133"/>
  <c r="R35" i="133"/>
  <c r="Q35" i="133"/>
  <c r="P35" i="133"/>
  <c r="O35" i="133"/>
  <c r="N35" i="133"/>
  <c r="J35" i="133"/>
  <c r="I35" i="133"/>
  <c r="H35" i="133"/>
  <c r="G35" i="133"/>
  <c r="CV34" i="133"/>
  <c r="CU34" i="133"/>
  <c r="CT34" i="133"/>
  <c r="CS34" i="133"/>
  <c r="AR34" i="133"/>
  <c r="AN34" i="133"/>
  <c r="AM34" i="133"/>
  <c r="AL34" i="133"/>
  <c r="AK34" i="133"/>
  <c r="AJ34" i="133"/>
  <c r="AI34" i="133"/>
  <c r="AH34" i="133"/>
  <c r="AG34" i="133"/>
  <c r="AF34" i="133"/>
  <c r="AE34" i="133"/>
  <c r="AD34" i="133"/>
  <c r="AC34" i="133"/>
  <c r="Y34" i="133"/>
  <c r="U34" i="133"/>
  <c r="T34" i="133"/>
  <c r="S34" i="133"/>
  <c r="R34" i="133"/>
  <c r="Q34" i="133"/>
  <c r="P34" i="133"/>
  <c r="O34" i="133"/>
  <c r="N34" i="133"/>
  <c r="J34" i="133"/>
  <c r="I34" i="133"/>
  <c r="H34" i="133"/>
  <c r="G34" i="133"/>
  <c r="CV33" i="133"/>
  <c r="CU33" i="133"/>
  <c r="CT33" i="133"/>
  <c r="CS33" i="133"/>
  <c r="AR33" i="133"/>
  <c r="AQ33" i="133"/>
  <c r="AP33" i="133"/>
  <c r="AO33" i="133"/>
  <c r="AN33" i="133"/>
  <c r="AM33" i="133"/>
  <c r="AL33" i="133"/>
  <c r="AK33" i="133"/>
  <c r="AJ33" i="133"/>
  <c r="AI33" i="133"/>
  <c r="AH33" i="133"/>
  <c r="AG33" i="133"/>
  <c r="AF33" i="133"/>
  <c r="AE33" i="133"/>
  <c r="AD33" i="133"/>
  <c r="AC33" i="133"/>
  <c r="Y33" i="133"/>
  <c r="X33" i="133"/>
  <c r="W33" i="133"/>
  <c r="V33" i="133"/>
  <c r="U33" i="133"/>
  <c r="T33" i="133"/>
  <c r="S33" i="133"/>
  <c r="R33" i="133"/>
  <c r="Q33" i="133"/>
  <c r="P33" i="133"/>
  <c r="O33" i="133"/>
  <c r="N33" i="133"/>
  <c r="J33" i="133"/>
  <c r="I33" i="133"/>
  <c r="H33" i="133"/>
  <c r="G33" i="133"/>
  <c r="CV32" i="133"/>
  <c r="CU32" i="133"/>
  <c r="CT32" i="133"/>
  <c r="CS32" i="133"/>
  <c r="AR32" i="133"/>
  <c r="AO32" i="133"/>
  <c r="AN32" i="133"/>
  <c r="AM32" i="133"/>
  <c r="AL32" i="133"/>
  <c r="AK32" i="133"/>
  <c r="AJ32" i="133"/>
  <c r="AI32" i="133"/>
  <c r="AH32" i="133"/>
  <c r="AG32" i="133"/>
  <c r="AF32" i="133"/>
  <c r="AE32" i="133"/>
  <c r="AD32" i="133"/>
  <c r="AC32" i="133"/>
  <c r="Y32" i="133"/>
  <c r="V32" i="133"/>
  <c r="U32" i="133"/>
  <c r="T32" i="133"/>
  <c r="S32" i="133"/>
  <c r="R32" i="133"/>
  <c r="Q32" i="133"/>
  <c r="P32" i="133"/>
  <c r="O32" i="133"/>
  <c r="N32" i="133"/>
  <c r="J32" i="133"/>
  <c r="I32" i="133"/>
  <c r="H32" i="133"/>
  <c r="G32" i="133"/>
  <c r="CV31" i="133"/>
  <c r="CU31" i="133"/>
  <c r="CT31" i="133"/>
  <c r="CS31" i="133"/>
  <c r="BK31" i="133"/>
  <c r="BJ31" i="133"/>
  <c r="BI31" i="133"/>
  <c r="BH31" i="133"/>
  <c r="BG31" i="133"/>
  <c r="BF31" i="133"/>
  <c r="BE31" i="133"/>
  <c r="BD31" i="133"/>
  <c r="BC31" i="133"/>
  <c r="BB31" i="133"/>
  <c r="BA31" i="133"/>
  <c r="AZ31" i="133"/>
  <c r="AY31" i="133"/>
  <c r="AX31" i="133"/>
  <c r="AW31" i="133"/>
  <c r="AV31" i="133"/>
  <c r="Y31" i="133"/>
  <c r="X31" i="133"/>
  <c r="W31" i="133"/>
  <c r="V31" i="133"/>
  <c r="U31" i="133"/>
  <c r="T31" i="133"/>
  <c r="S31" i="133"/>
  <c r="R31" i="133"/>
  <c r="Q31" i="133"/>
  <c r="P31" i="133"/>
  <c r="O31" i="133"/>
  <c r="N31" i="133"/>
  <c r="J31" i="133"/>
  <c r="I31" i="133"/>
  <c r="H31" i="133"/>
  <c r="G31" i="133"/>
  <c r="CV30" i="133"/>
  <c r="CU30" i="133"/>
  <c r="CT30" i="133"/>
  <c r="CS30" i="133"/>
  <c r="BK30" i="133"/>
  <c r="BH30" i="133"/>
  <c r="BG30" i="133"/>
  <c r="BF30" i="133"/>
  <c r="BE30" i="133"/>
  <c r="BD30" i="133"/>
  <c r="BC30" i="133"/>
  <c r="BB30" i="133"/>
  <c r="BA30" i="133"/>
  <c r="AZ30" i="133"/>
  <c r="AY30" i="133"/>
  <c r="AX30" i="133"/>
  <c r="AW30" i="133"/>
  <c r="AV30" i="133"/>
  <c r="Y30" i="133"/>
  <c r="V30" i="133"/>
  <c r="U30" i="133"/>
  <c r="T30" i="133"/>
  <c r="S30" i="133"/>
  <c r="R30" i="133"/>
  <c r="Q30" i="133"/>
  <c r="P30" i="133"/>
  <c r="O30" i="133"/>
  <c r="N30" i="133"/>
  <c r="J30" i="133"/>
  <c r="I30" i="133"/>
  <c r="H30" i="133"/>
  <c r="G30" i="133"/>
  <c r="CV29" i="133"/>
  <c r="CU29" i="133"/>
  <c r="CT29" i="133"/>
  <c r="CS29" i="133"/>
  <c r="BK29" i="133"/>
  <c r="BJ29" i="133"/>
  <c r="BI29" i="133"/>
  <c r="BH29" i="133"/>
  <c r="BG29" i="133"/>
  <c r="BF29" i="133"/>
  <c r="BE29" i="133"/>
  <c r="BD29" i="133"/>
  <c r="BC29" i="133"/>
  <c r="BB29" i="133"/>
  <c r="BA29" i="133"/>
  <c r="AZ29" i="133"/>
  <c r="AY29" i="133"/>
  <c r="AX29" i="133"/>
  <c r="AW29" i="133"/>
  <c r="AV29" i="133"/>
  <c r="Y29" i="133"/>
  <c r="X29" i="133"/>
  <c r="W29" i="133"/>
  <c r="V29" i="133"/>
  <c r="U29" i="133"/>
  <c r="T29" i="133"/>
  <c r="S29" i="133"/>
  <c r="R29" i="133"/>
  <c r="Q29" i="133"/>
  <c r="P29" i="133"/>
  <c r="O29" i="133"/>
  <c r="N29" i="133"/>
  <c r="J29" i="133"/>
  <c r="I29" i="133"/>
  <c r="H29" i="133"/>
  <c r="G29" i="133"/>
  <c r="CV28" i="133"/>
  <c r="CU28" i="133"/>
  <c r="CT28" i="133"/>
  <c r="CS28" i="133"/>
  <c r="BK28" i="133"/>
  <c r="BH28" i="133"/>
  <c r="BG28" i="133"/>
  <c r="BF28" i="133"/>
  <c r="BE28" i="133"/>
  <c r="BD28" i="133"/>
  <c r="BC28" i="133"/>
  <c r="BB28" i="133"/>
  <c r="BA28" i="133"/>
  <c r="AZ28" i="133"/>
  <c r="AY28" i="133"/>
  <c r="AX28" i="133"/>
  <c r="AW28" i="133"/>
  <c r="AV28" i="133"/>
  <c r="Y28" i="133"/>
  <c r="V28" i="133"/>
  <c r="U28" i="133"/>
  <c r="T28" i="133"/>
  <c r="S28" i="133"/>
  <c r="R28" i="133"/>
  <c r="Q28" i="133"/>
  <c r="P28" i="133"/>
  <c r="O28" i="133"/>
  <c r="N28" i="133"/>
  <c r="J28" i="133"/>
  <c r="I28" i="133"/>
  <c r="H28" i="133"/>
  <c r="G28" i="133"/>
  <c r="CV27" i="133"/>
  <c r="CU27" i="133"/>
  <c r="CT27" i="133"/>
  <c r="CS27" i="133"/>
  <c r="BK27" i="133"/>
  <c r="BJ27" i="133"/>
  <c r="BI27" i="133"/>
  <c r="BH27" i="133"/>
  <c r="BG27" i="133"/>
  <c r="BF27" i="133"/>
  <c r="BE27" i="133"/>
  <c r="BD27" i="133"/>
  <c r="BC27" i="133"/>
  <c r="BB27" i="133"/>
  <c r="BA27" i="133"/>
  <c r="AZ27" i="133"/>
  <c r="AY27" i="133"/>
  <c r="AX27" i="133"/>
  <c r="AW27" i="133"/>
  <c r="AV27" i="133"/>
  <c r="Y27" i="133"/>
  <c r="X27" i="133"/>
  <c r="W27" i="133"/>
  <c r="V27" i="133"/>
  <c r="U27" i="133"/>
  <c r="T27" i="133"/>
  <c r="S27" i="133"/>
  <c r="R27" i="133"/>
  <c r="Q27" i="133"/>
  <c r="P27" i="133"/>
  <c r="O27" i="133"/>
  <c r="N27" i="133"/>
  <c r="J27" i="133"/>
  <c r="I27" i="133"/>
  <c r="H27" i="133"/>
  <c r="G27" i="133"/>
  <c r="CV26" i="133"/>
  <c r="CU26" i="133"/>
  <c r="CT26" i="133"/>
  <c r="CS26" i="133"/>
  <c r="BK26" i="133"/>
  <c r="BH26" i="133"/>
  <c r="BG26" i="133"/>
  <c r="BF26" i="133"/>
  <c r="BE26" i="133"/>
  <c r="BD26" i="133"/>
  <c r="BC26" i="133"/>
  <c r="BB26" i="133"/>
  <c r="BA26" i="133"/>
  <c r="AZ26" i="133"/>
  <c r="AY26" i="133"/>
  <c r="AX26" i="133"/>
  <c r="AW26" i="133"/>
  <c r="AV26" i="133"/>
  <c r="Y26" i="133"/>
  <c r="V26" i="133"/>
  <c r="U26" i="133"/>
  <c r="T26" i="133"/>
  <c r="S26" i="133"/>
  <c r="R26" i="133"/>
  <c r="Q26" i="133"/>
  <c r="P26" i="133"/>
  <c r="O26" i="133"/>
  <c r="N26" i="133"/>
  <c r="J26" i="133"/>
  <c r="I26" i="133"/>
  <c r="H26" i="133"/>
  <c r="G26" i="133"/>
  <c r="CV25" i="133"/>
  <c r="CU25" i="133"/>
  <c r="CT25" i="133"/>
  <c r="CS25" i="133"/>
  <c r="BK25" i="133"/>
  <c r="BK55" i="133" s="1"/>
  <c r="BJ25" i="133"/>
  <c r="BI25" i="133"/>
  <c r="BH25" i="133"/>
  <c r="BG25" i="133"/>
  <c r="BF25" i="133"/>
  <c r="BE25" i="133"/>
  <c r="BD25" i="133"/>
  <c r="BC25" i="133"/>
  <c r="BB25" i="133"/>
  <c r="BA25" i="133"/>
  <c r="AZ25" i="133"/>
  <c r="AY25" i="133"/>
  <c r="AX25" i="133"/>
  <c r="AW25" i="133"/>
  <c r="AV25" i="133"/>
  <c r="Y25" i="133"/>
  <c r="X25" i="133"/>
  <c r="W25" i="133"/>
  <c r="V25" i="133"/>
  <c r="U25" i="133"/>
  <c r="T25" i="133"/>
  <c r="S25" i="133"/>
  <c r="R25" i="133"/>
  <c r="Q25" i="133"/>
  <c r="P25" i="133"/>
  <c r="O25" i="133"/>
  <c r="N25" i="133"/>
  <c r="J25" i="133"/>
  <c r="I25" i="133"/>
  <c r="H25" i="133"/>
  <c r="G25" i="133"/>
  <c r="CV24" i="133"/>
  <c r="CU24" i="133"/>
  <c r="CT24" i="133"/>
  <c r="CS24" i="133"/>
  <c r="BH24" i="133"/>
  <c r="BG24" i="133"/>
  <c r="BF24" i="133"/>
  <c r="BE24" i="133"/>
  <c r="BD24" i="133"/>
  <c r="BC24" i="133"/>
  <c r="BB24" i="133"/>
  <c r="BA24" i="133"/>
  <c r="AZ24" i="133"/>
  <c r="AY24" i="133"/>
  <c r="AX24" i="133"/>
  <c r="AW24" i="133"/>
  <c r="Y24" i="133"/>
  <c r="V24" i="133"/>
  <c r="U24" i="133"/>
  <c r="T24" i="133"/>
  <c r="S24" i="133"/>
  <c r="R24" i="133"/>
  <c r="Q24" i="133"/>
  <c r="P24" i="133"/>
  <c r="O24" i="133"/>
  <c r="N24" i="133"/>
  <c r="J24" i="133"/>
  <c r="I24" i="133"/>
  <c r="H24" i="133"/>
  <c r="G24" i="133"/>
  <c r="CV23" i="133"/>
  <c r="CU23" i="133"/>
  <c r="CT23" i="133"/>
  <c r="CS23" i="133"/>
  <c r="AR23" i="133"/>
  <c r="AQ23" i="133"/>
  <c r="AP23" i="133"/>
  <c r="AO23" i="133"/>
  <c r="AN23" i="133"/>
  <c r="AM23" i="133"/>
  <c r="AL23" i="133"/>
  <c r="AK23" i="133"/>
  <c r="AJ23" i="133"/>
  <c r="AI23" i="133"/>
  <c r="AH23" i="133"/>
  <c r="AG23" i="133"/>
  <c r="AF23" i="133"/>
  <c r="AE23" i="133"/>
  <c r="AD23" i="133"/>
  <c r="AC23" i="133"/>
  <c r="Y23" i="133"/>
  <c r="X23" i="133"/>
  <c r="W23" i="133"/>
  <c r="V23" i="133"/>
  <c r="U23" i="133"/>
  <c r="T23" i="133"/>
  <c r="S23" i="133"/>
  <c r="R23" i="133"/>
  <c r="Q23" i="133"/>
  <c r="P23" i="133"/>
  <c r="O23" i="133"/>
  <c r="N23" i="133"/>
  <c r="J23" i="133"/>
  <c r="I23" i="133"/>
  <c r="H23" i="133"/>
  <c r="G23" i="133"/>
  <c r="CV22" i="133"/>
  <c r="CU22" i="133"/>
  <c r="CT22" i="133"/>
  <c r="CS22" i="133"/>
  <c r="AR22" i="133"/>
  <c r="AO22" i="133"/>
  <c r="AN22" i="133"/>
  <c r="AM22" i="133"/>
  <c r="AL22" i="133"/>
  <c r="AK22" i="133"/>
  <c r="AJ22" i="133"/>
  <c r="AI22" i="133"/>
  <c r="AH22" i="133"/>
  <c r="AG22" i="133"/>
  <c r="AF22" i="133"/>
  <c r="AE22" i="133"/>
  <c r="AD22" i="133"/>
  <c r="AC22" i="133"/>
  <c r="Y22" i="133"/>
  <c r="V22" i="133"/>
  <c r="U22" i="133"/>
  <c r="T22" i="133"/>
  <c r="S22" i="133"/>
  <c r="R22" i="133"/>
  <c r="Q22" i="133"/>
  <c r="P22" i="133"/>
  <c r="O22" i="133"/>
  <c r="N22" i="133"/>
  <c r="J22" i="133"/>
  <c r="I22" i="133"/>
  <c r="H22" i="133"/>
  <c r="G22" i="133"/>
  <c r="CV21" i="133"/>
  <c r="CU21" i="133"/>
  <c r="CT21" i="133"/>
  <c r="CS21" i="133"/>
  <c r="AR21" i="133"/>
  <c r="AQ21" i="133"/>
  <c r="AP21" i="133"/>
  <c r="AO21" i="133"/>
  <c r="AN21" i="133"/>
  <c r="AM21" i="133"/>
  <c r="AL21" i="133"/>
  <c r="AK21" i="133"/>
  <c r="AJ21" i="133"/>
  <c r="AI21" i="133"/>
  <c r="AH21" i="133"/>
  <c r="AG21" i="133"/>
  <c r="AF21" i="133"/>
  <c r="AE21" i="133"/>
  <c r="AD21" i="133"/>
  <c r="AC21" i="133"/>
  <c r="Y21" i="133"/>
  <c r="X21" i="133"/>
  <c r="W21" i="133"/>
  <c r="V21" i="133"/>
  <c r="U21" i="133"/>
  <c r="T21" i="133"/>
  <c r="S21" i="133"/>
  <c r="R21" i="133"/>
  <c r="Q21" i="133"/>
  <c r="P21" i="133"/>
  <c r="O21" i="133"/>
  <c r="N21" i="133"/>
  <c r="J21" i="133"/>
  <c r="I21" i="133"/>
  <c r="H21" i="133"/>
  <c r="G21" i="133"/>
  <c r="CV20" i="133"/>
  <c r="CU20" i="133"/>
  <c r="CT20" i="133"/>
  <c r="CS20" i="133"/>
  <c r="AR20" i="133"/>
  <c r="AO20" i="133"/>
  <c r="AN20" i="133"/>
  <c r="AM20" i="133"/>
  <c r="AL20" i="133"/>
  <c r="AK20" i="133"/>
  <c r="AJ20" i="133"/>
  <c r="AI20" i="133"/>
  <c r="AH20" i="133"/>
  <c r="AG20" i="133"/>
  <c r="AF20" i="133"/>
  <c r="AE20" i="133"/>
  <c r="AD20" i="133"/>
  <c r="AC20" i="133"/>
  <c r="Y20" i="133"/>
  <c r="V20" i="133"/>
  <c r="U20" i="133"/>
  <c r="T20" i="133"/>
  <c r="S20" i="133"/>
  <c r="R20" i="133"/>
  <c r="Q20" i="133"/>
  <c r="P20" i="133"/>
  <c r="O20" i="133"/>
  <c r="N20" i="133"/>
  <c r="J20" i="133"/>
  <c r="I20" i="133"/>
  <c r="H20" i="133"/>
  <c r="G20" i="133"/>
  <c r="CZ23" i="133"/>
  <c r="DC23" i="133"/>
  <c r="AN52" i="133"/>
  <c r="AM52" i="133"/>
  <c r="AL52" i="133"/>
  <c r="AK52" i="133"/>
  <c r="AJ52" i="133"/>
  <c r="AI52" i="133"/>
  <c r="AH52" i="133"/>
  <c r="AG52" i="133"/>
  <c r="AF52" i="133"/>
  <c r="AE52" i="133"/>
  <c r="AD52" i="133"/>
  <c r="AC52" i="133"/>
  <c r="DH50" i="133"/>
  <c r="DH44" i="133"/>
  <c r="DH40" i="133"/>
  <c r="O4" i="137" l="1"/>
  <c r="DH22" i="133"/>
  <c r="DH26" i="133"/>
  <c r="DH30" i="133"/>
  <c r="DG34" i="133"/>
  <c r="DG36" i="133"/>
  <c r="DG38" i="133"/>
  <c r="DH42" i="133"/>
  <c r="DG46" i="133"/>
  <c r="DG48" i="133"/>
  <c r="DH20" i="133"/>
  <c r="DH24" i="133"/>
  <c r="DH28" i="133"/>
  <c r="DH32" i="133"/>
  <c r="DH34" i="133"/>
  <c r="DH36" i="133"/>
  <c r="DH38" i="133"/>
  <c r="DG42" i="133"/>
  <c r="DH46" i="133"/>
  <c r="DH48" i="133"/>
  <c r="AV55" i="133"/>
  <c r="BR95" i="135"/>
  <c r="AQ87" i="135"/>
  <c r="P87" i="135"/>
  <c r="FN87" i="135"/>
  <c r="G53" i="133"/>
  <c r="I53" i="133"/>
  <c r="N53" i="133"/>
  <c r="P53" i="133"/>
  <c r="R53" i="133"/>
  <c r="T53" i="133"/>
  <c r="CS53" i="133"/>
  <c r="CU53" i="133"/>
  <c r="H53" i="133"/>
  <c r="J53" i="133"/>
  <c r="O53" i="133"/>
  <c r="Q53" i="133"/>
  <c r="S53" i="133"/>
  <c r="U53" i="133"/>
  <c r="Y53" i="133"/>
  <c r="CT53" i="133"/>
  <c r="CV53" i="133"/>
  <c r="DJ53" i="133"/>
  <c r="AX55" i="133"/>
  <c r="AZ55" i="133"/>
  <c r="BB55" i="133"/>
  <c r="BD55" i="133"/>
  <c r="BF55" i="133"/>
  <c r="EN85" i="135"/>
  <c r="FE87" i="135"/>
  <c r="EC87" i="135"/>
  <c r="FX25" i="135"/>
  <c r="AW55" i="133"/>
  <c r="AY55" i="133"/>
  <c r="BA55" i="133"/>
  <c r="BC55" i="133"/>
  <c r="BE55" i="133"/>
  <c r="BG55" i="133"/>
  <c r="GG20" i="135"/>
  <c r="EV85" i="135"/>
  <c r="K4" i="137"/>
  <c r="S4" i="137"/>
  <c r="FY25" i="135"/>
  <c r="BK85" i="135"/>
  <c r="CK93" i="135"/>
  <c r="CE21" i="133"/>
  <c r="AP32" i="133"/>
  <c r="DA20" i="133"/>
  <c r="DA23" i="133" s="1"/>
  <c r="CD21" i="133"/>
  <c r="BH55" i="133"/>
  <c r="EL85" i="135"/>
  <c r="EM85" i="135"/>
  <c r="G4" i="137"/>
  <c r="CL93" i="135"/>
  <c r="BI85" i="135"/>
  <c r="BJ85" i="135"/>
  <c r="GH20" i="135"/>
  <c r="GH85" i="135" s="1"/>
  <c r="EW85" i="135"/>
  <c r="EU85" i="135"/>
  <c r="GF85" i="135"/>
  <c r="GQ85" i="135"/>
  <c r="GO85" i="135"/>
  <c r="GP85" i="135"/>
  <c r="G87" i="135"/>
  <c r="O3" i="135" s="1"/>
  <c r="AD85" i="135"/>
  <c r="AB85" i="135"/>
  <c r="AC85" i="135"/>
  <c r="AC55" i="133"/>
  <c r="AE55" i="133"/>
  <c r="AG55" i="133"/>
  <c r="AI55" i="133"/>
  <c r="AK55" i="133"/>
  <c r="AM55" i="133"/>
  <c r="AD55" i="133"/>
  <c r="AF55" i="133"/>
  <c r="AH55" i="133"/>
  <c r="AJ55" i="133"/>
  <c r="AL55" i="133"/>
  <c r="AN55" i="133"/>
  <c r="CL55" i="133"/>
  <c r="GG24" i="135"/>
  <c r="BI30" i="133"/>
  <c r="AP20" i="133"/>
  <c r="AP22" i="133"/>
  <c r="BI24" i="133"/>
  <c r="BI26" i="133"/>
  <c r="BI28" i="133"/>
  <c r="AQ20" i="133"/>
  <c r="X20" i="133"/>
  <c r="AQ22" i="133"/>
  <c r="X22" i="133"/>
  <c r="AP36" i="133"/>
  <c r="W36" i="133"/>
  <c r="AQ40" i="133"/>
  <c r="X40" i="133"/>
  <c r="AP42" i="133"/>
  <c r="W42" i="133"/>
  <c r="AP48" i="133"/>
  <c r="W48" i="133"/>
  <c r="BJ24" i="133"/>
  <c r="X24" i="133"/>
  <c r="BJ26" i="133"/>
  <c r="X26" i="133"/>
  <c r="BJ28" i="133"/>
  <c r="X28" i="133"/>
  <c r="BJ30" i="133"/>
  <c r="X30" i="133"/>
  <c r="AQ32" i="133"/>
  <c r="X32" i="133"/>
  <c r="AP34" i="133"/>
  <c r="W34" i="133"/>
  <c r="AP38" i="133"/>
  <c r="W38" i="133"/>
  <c r="AQ44" i="133"/>
  <c r="X44" i="133"/>
  <c r="AP46" i="133"/>
  <c r="W46" i="133"/>
  <c r="AQ50" i="133"/>
  <c r="X50" i="133"/>
  <c r="DB23" i="133"/>
  <c r="W20" i="133"/>
  <c r="W22" i="133"/>
  <c r="AO34" i="133"/>
  <c r="V34" i="133"/>
  <c r="AQ34" i="133"/>
  <c r="X34" i="133"/>
  <c r="AO36" i="133"/>
  <c r="V36" i="133"/>
  <c r="AQ36" i="133"/>
  <c r="X36" i="133"/>
  <c r="AO38" i="133"/>
  <c r="V38" i="133"/>
  <c r="AQ38" i="133"/>
  <c r="X38" i="133"/>
  <c r="AP40" i="133"/>
  <c r="W40" i="133"/>
  <c r="AO42" i="133"/>
  <c r="V42" i="133"/>
  <c r="X42" i="133"/>
  <c r="AQ42" i="133"/>
  <c r="AP44" i="133"/>
  <c r="W44" i="133"/>
  <c r="AO46" i="133"/>
  <c r="V46" i="133"/>
  <c r="AQ46" i="133"/>
  <c r="X46" i="133"/>
  <c r="AO48" i="133"/>
  <c r="V48" i="133"/>
  <c r="AQ48" i="133"/>
  <c r="X48" i="133"/>
  <c r="AP50" i="133"/>
  <c r="W50" i="133"/>
  <c r="W24" i="133"/>
  <c r="W26" i="133"/>
  <c r="W28" i="133"/>
  <c r="W30" i="133"/>
  <c r="W32" i="133"/>
  <c r="G55" i="133" l="1"/>
  <c r="D4" i="137"/>
  <c r="AB40" i="73" s="1"/>
  <c r="FW27" i="135"/>
  <c r="EL87" i="135"/>
  <c r="CS55" i="133"/>
  <c r="N55" i="133"/>
  <c r="GG85" i="135"/>
  <c r="GF87" i="135" s="1"/>
  <c r="EU87" i="135"/>
  <c r="BI87" i="135"/>
  <c r="AP87" i="135" s="1"/>
  <c r="V53" i="133"/>
  <c r="DG53" i="133"/>
  <c r="CJ95" i="135"/>
  <c r="BQ95" i="135" s="1"/>
  <c r="DH53" i="133"/>
  <c r="GO87" i="135"/>
  <c r="AB87" i="135"/>
  <c r="W53" i="133"/>
  <c r="X53" i="133"/>
  <c r="DI53" i="133"/>
  <c r="BJ55" i="133"/>
  <c r="BI55" i="133"/>
  <c r="AC57" i="133"/>
  <c r="CZ25" i="133"/>
  <c r="AV57" i="133"/>
  <c r="BD57" i="133"/>
  <c r="AZ57" i="133"/>
  <c r="AK57" i="133"/>
  <c r="AG57" i="133"/>
  <c r="R55" i="133"/>
  <c r="AQ52" i="133"/>
  <c r="AQ55" i="133" s="1"/>
  <c r="AO52" i="133"/>
  <c r="AO55" i="133" s="1"/>
  <c r="AR52" i="133"/>
  <c r="AR55" i="133" s="1"/>
  <c r="AP52" i="133"/>
  <c r="AP55" i="133" s="1"/>
  <c r="CG217" i="84"/>
  <c r="CG216" i="84"/>
  <c r="CG215" i="84"/>
  <c r="CG214" i="84"/>
  <c r="CG213" i="84"/>
  <c r="CG212" i="84"/>
  <c r="CG211" i="84"/>
  <c r="CG210" i="84"/>
  <c r="CG209" i="84"/>
  <c r="CG208" i="84"/>
  <c r="CG207" i="84"/>
  <c r="CG206" i="84"/>
  <c r="CG205" i="84"/>
  <c r="CG204" i="84"/>
  <c r="CG203" i="84"/>
  <c r="CG202" i="84"/>
  <c r="CG201" i="84"/>
  <c r="BW180" i="84"/>
  <c r="BW181" i="84" s="1"/>
  <c r="BW182" i="84" s="1"/>
  <c r="BW183" i="84" s="1"/>
  <c r="BZ219" i="84"/>
  <c r="BU219" i="84"/>
  <c r="BT219" i="84"/>
  <c r="BS219" i="84"/>
  <c r="BR219" i="84"/>
  <c r="BQ219" i="84"/>
  <c r="BP219" i="84"/>
  <c r="BO219" i="84"/>
  <c r="BN219" i="84"/>
  <c r="BM219" i="84"/>
  <c r="BL219" i="84"/>
  <c r="BK219" i="84"/>
  <c r="BJ219" i="84"/>
  <c r="BI219" i="84"/>
  <c r="BH219" i="84"/>
  <c r="BG219" i="84"/>
  <c r="BC219" i="84"/>
  <c r="BB219" i="84"/>
  <c r="BA219" i="84"/>
  <c r="AZ219" i="84"/>
  <c r="AY219" i="84"/>
  <c r="AX219" i="84"/>
  <c r="AW219" i="84"/>
  <c r="AV219" i="84"/>
  <c r="AU219" i="84"/>
  <c r="AT219" i="84"/>
  <c r="AS219" i="84"/>
  <c r="AR219" i="84"/>
  <c r="AQ219" i="84"/>
  <c r="AP219" i="84"/>
  <c r="AO219" i="84"/>
  <c r="BU218" i="84"/>
  <c r="BT218" i="84"/>
  <c r="BS218" i="84"/>
  <c r="BR218" i="84"/>
  <c r="BQ218" i="84"/>
  <c r="BP218" i="84"/>
  <c r="BO218" i="84"/>
  <c r="BN218" i="84"/>
  <c r="BM218" i="84"/>
  <c r="BL218" i="84"/>
  <c r="BK218" i="84"/>
  <c r="BJ218" i="84"/>
  <c r="BI218" i="84"/>
  <c r="BH218" i="84"/>
  <c r="BG218" i="84"/>
  <c r="BC218" i="84"/>
  <c r="BB218" i="84"/>
  <c r="BA218" i="84"/>
  <c r="AZ218" i="84"/>
  <c r="AY218" i="84"/>
  <c r="AX218" i="84"/>
  <c r="AW218" i="84"/>
  <c r="AV218" i="84"/>
  <c r="AU218" i="84"/>
  <c r="AT218" i="84"/>
  <c r="AS218" i="84"/>
  <c r="AR218" i="84"/>
  <c r="AQ218" i="84"/>
  <c r="AP218" i="84"/>
  <c r="AO218" i="84"/>
  <c r="BU217" i="84"/>
  <c r="BT217" i="84"/>
  <c r="BS217" i="84"/>
  <c r="BR217" i="84"/>
  <c r="BQ217" i="84"/>
  <c r="BP217" i="84"/>
  <c r="BO217" i="84"/>
  <c r="BN217" i="84"/>
  <c r="BM217" i="84"/>
  <c r="BL217" i="84"/>
  <c r="BK217" i="84"/>
  <c r="BJ217" i="84"/>
  <c r="BI217" i="84"/>
  <c r="BH217" i="84"/>
  <c r="BG217" i="84"/>
  <c r="BC217" i="84"/>
  <c r="BB217" i="84"/>
  <c r="BA217" i="84"/>
  <c r="AZ217" i="84"/>
  <c r="AY217" i="84"/>
  <c r="AX217" i="84"/>
  <c r="AW217" i="84"/>
  <c r="AV217" i="84"/>
  <c r="AU217" i="84"/>
  <c r="AT217" i="84"/>
  <c r="AS217" i="84"/>
  <c r="AR217" i="84"/>
  <c r="AQ217" i="84"/>
  <c r="AP217" i="84"/>
  <c r="AO217" i="84"/>
  <c r="BU216" i="84"/>
  <c r="BT216" i="84"/>
  <c r="BS216" i="84"/>
  <c r="BR216" i="84"/>
  <c r="BQ216" i="84"/>
  <c r="BP216" i="84"/>
  <c r="BO216" i="84"/>
  <c r="BN216" i="84"/>
  <c r="BM216" i="84"/>
  <c r="BL216" i="84"/>
  <c r="BK216" i="84"/>
  <c r="BJ216" i="84"/>
  <c r="BI216" i="84"/>
  <c r="BH216" i="84"/>
  <c r="BG216" i="84"/>
  <c r="BC216" i="84"/>
  <c r="BB216" i="84"/>
  <c r="BA216" i="84"/>
  <c r="AZ216" i="84"/>
  <c r="AY216" i="84"/>
  <c r="AX216" i="84"/>
  <c r="AW216" i="84"/>
  <c r="AV216" i="84"/>
  <c r="AU216" i="84"/>
  <c r="AT216" i="84"/>
  <c r="AS216" i="84"/>
  <c r="AR216" i="84"/>
  <c r="AQ216" i="84"/>
  <c r="AP216" i="84"/>
  <c r="AO216" i="84"/>
  <c r="BU215" i="84"/>
  <c r="BT215" i="84"/>
  <c r="BS215" i="84"/>
  <c r="BR215" i="84"/>
  <c r="BQ215" i="84"/>
  <c r="BP215" i="84"/>
  <c r="BO215" i="84"/>
  <c r="BN215" i="84"/>
  <c r="BM215" i="84"/>
  <c r="BL215" i="84"/>
  <c r="BK215" i="84"/>
  <c r="BJ215" i="84"/>
  <c r="BI215" i="84"/>
  <c r="BH215" i="84"/>
  <c r="BG215" i="84"/>
  <c r="BC215" i="84"/>
  <c r="BB215" i="84"/>
  <c r="BA215" i="84"/>
  <c r="AZ215" i="84"/>
  <c r="AY215" i="84"/>
  <c r="AX215" i="84"/>
  <c r="AW215" i="84"/>
  <c r="AV215" i="84"/>
  <c r="AU215" i="84"/>
  <c r="AT215" i="84"/>
  <c r="AS215" i="84"/>
  <c r="AR215" i="84"/>
  <c r="AQ215" i="84"/>
  <c r="AP215" i="84"/>
  <c r="AO215" i="84"/>
  <c r="BU214" i="84"/>
  <c r="BT214" i="84"/>
  <c r="BS214" i="84"/>
  <c r="BR214" i="84"/>
  <c r="BQ214" i="84"/>
  <c r="BP214" i="84"/>
  <c r="BO214" i="84"/>
  <c r="BN214" i="84"/>
  <c r="BM214" i="84"/>
  <c r="BL214" i="84"/>
  <c r="BK214" i="84"/>
  <c r="BJ214" i="84"/>
  <c r="BI214" i="84"/>
  <c r="BH214" i="84"/>
  <c r="BG214" i="84"/>
  <c r="BC214" i="84"/>
  <c r="BB214" i="84"/>
  <c r="BA214" i="84"/>
  <c r="AZ214" i="84"/>
  <c r="AY214" i="84"/>
  <c r="AX214" i="84"/>
  <c r="AW214" i="84"/>
  <c r="AV214" i="84"/>
  <c r="AU214" i="84"/>
  <c r="AT214" i="84"/>
  <c r="AS214" i="84"/>
  <c r="AR214" i="84"/>
  <c r="AQ214" i="84"/>
  <c r="AP214" i="84"/>
  <c r="AO214" i="84"/>
  <c r="BU213" i="84"/>
  <c r="BT213" i="84"/>
  <c r="BS213" i="84"/>
  <c r="BR213" i="84"/>
  <c r="BQ213" i="84"/>
  <c r="BP213" i="84"/>
  <c r="BO213" i="84"/>
  <c r="BN213" i="84"/>
  <c r="BM213" i="84"/>
  <c r="BL213" i="84"/>
  <c r="BK213" i="84"/>
  <c r="BJ213" i="84"/>
  <c r="BI213" i="84"/>
  <c r="BH213" i="84"/>
  <c r="BG213" i="84"/>
  <c r="BC213" i="84"/>
  <c r="BB213" i="84"/>
  <c r="BA213" i="84"/>
  <c r="AZ213" i="84"/>
  <c r="AY213" i="84"/>
  <c r="AX213" i="84"/>
  <c r="AW213" i="84"/>
  <c r="AV213" i="84"/>
  <c r="AU213" i="84"/>
  <c r="AT213" i="84"/>
  <c r="AS213" i="84"/>
  <c r="AR213" i="84"/>
  <c r="AQ213" i="84"/>
  <c r="AP213" i="84"/>
  <c r="AO213" i="84"/>
  <c r="BU212" i="84"/>
  <c r="BT212" i="84"/>
  <c r="BS212" i="84"/>
  <c r="BR212" i="84"/>
  <c r="BQ212" i="84"/>
  <c r="BP212" i="84"/>
  <c r="BO212" i="84"/>
  <c r="BN212" i="84"/>
  <c r="BM212" i="84"/>
  <c r="BL212" i="84"/>
  <c r="BK212" i="84"/>
  <c r="BJ212" i="84"/>
  <c r="BI212" i="84"/>
  <c r="BH212" i="84"/>
  <c r="BG212" i="84"/>
  <c r="BC212" i="84"/>
  <c r="BB212" i="84"/>
  <c r="BA212" i="84"/>
  <c r="AZ212" i="84"/>
  <c r="AY212" i="84"/>
  <c r="AX212" i="84"/>
  <c r="AW212" i="84"/>
  <c r="AV212" i="84"/>
  <c r="AU212" i="84"/>
  <c r="AT212" i="84"/>
  <c r="AS212" i="84"/>
  <c r="AR212" i="84"/>
  <c r="AQ212" i="84"/>
  <c r="AP212" i="84"/>
  <c r="AO212" i="84"/>
  <c r="BU211" i="84"/>
  <c r="BT211" i="84"/>
  <c r="BS211" i="84"/>
  <c r="BR211" i="84"/>
  <c r="BQ211" i="84"/>
  <c r="BP211" i="84"/>
  <c r="BO211" i="84"/>
  <c r="BN211" i="84"/>
  <c r="BM211" i="84"/>
  <c r="BL211" i="84"/>
  <c r="BK211" i="84"/>
  <c r="BJ211" i="84"/>
  <c r="BI211" i="84"/>
  <c r="BH211" i="84"/>
  <c r="BG211" i="84"/>
  <c r="BC211" i="84"/>
  <c r="BB211" i="84"/>
  <c r="BA211" i="84"/>
  <c r="AZ211" i="84"/>
  <c r="AY211" i="84"/>
  <c r="AX211" i="84"/>
  <c r="AW211" i="84"/>
  <c r="AV211" i="84"/>
  <c r="AU211" i="84"/>
  <c r="AT211" i="84"/>
  <c r="AS211" i="84"/>
  <c r="AR211" i="84"/>
  <c r="AQ211" i="84"/>
  <c r="AP211" i="84"/>
  <c r="AO211" i="84"/>
  <c r="BU210" i="84"/>
  <c r="BT210" i="84"/>
  <c r="BS210" i="84"/>
  <c r="BR210" i="84"/>
  <c r="BQ210" i="84"/>
  <c r="BP210" i="84"/>
  <c r="BO210" i="84"/>
  <c r="BN210" i="84"/>
  <c r="BM210" i="84"/>
  <c r="BL210" i="84"/>
  <c r="BK210" i="84"/>
  <c r="BJ210" i="84"/>
  <c r="BI210" i="84"/>
  <c r="BH210" i="84"/>
  <c r="BG210" i="84"/>
  <c r="BC210" i="84"/>
  <c r="BB210" i="84"/>
  <c r="BA210" i="84"/>
  <c r="AZ210" i="84"/>
  <c r="AY210" i="84"/>
  <c r="AX210" i="84"/>
  <c r="AW210" i="84"/>
  <c r="AV210" i="84"/>
  <c r="AU210" i="84"/>
  <c r="AT210" i="84"/>
  <c r="AS210" i="84"/>
  <c r="AR210" i="84"/>
  <c r="AQ210" i="84"/>
  <c r="AP210" i="84"/>
  <c r="AO210" i="84"/>
  <c r="BU209" i="84"/>
  <c r="BT209" i="84"/>
  <c r="BS209" i="84"/>
  <c r="BR209" i="84"/>
  <c r="BQ209" i="84"/>
  <c r="BP209" i="84"/>
  <c r="BO209" i="84"/>
  <c r="BN209" i="84"/>
  <c r="BM209" i="84"/>
  <c r="BL209" i="84"/>
  <c r="BK209" i="84"/>
  <c r="BJ209" i="84"/>
  <c r="BI209" i="84"/>
  <c r="BH209" i="84"/>
  <c r="BG209" i="84"/>
  <c r="BC209" i="84"/>
  <c r="BB209" i="84"/>
  <c r="BA209" i="84"/>
  <c r="AZ209" i="84"/>
  <c r="AY209" i="84"/>
  <c r="AX209" i="84"/>
  <c r="AW209" i="84"/>
  <c r="AV209" i="84"/>
  <c r="AU209" i="84"/>
  <c r="AT209" i="84"/>
  <c r="AS209" i="84"/>
  <c r="AR209" i="84"/>
  <c r="AQ209" i="84"/>
  <c r="AP209" i="84"/>
  <c r="AO209" i="84"/>
  <c r="BU208" i="84"/>
  <c r="BT208" i="84"/>
  <c r="BS208" i="84"/>
  <c r="BR208" i="84"/>
  <c r="BQ208" i="84"/>
  <c r="BP208" i="84"/>
  <c r="BO208" i="84"/>
  <c r="BN208" i="84"/>
  <c r="BM208" i="84"/>
  <c r="BL208" i="84"/>
  <c r="BK208" i="84"/>
  <c r="BJ208" i="84"/>
  <c r="BI208" i="84"/>
  <c r="BH208" i="84"/>
  <c r="BG208" i="84"/>
  <c r="BC208" i="84"/>
  <c r="BB208" i="84"/>
  <c r="BA208" i="84"/>
  <c r="AZ208" i="84"/>
  <c r="AY208" i="84"/>
  <c r="AX208" i="84"/>
  <c r="AW208" i="84"/>
  <c r="AV208" i="84"/>
  <c r="AU208" i="84"/>
  <c r="AT208" i="84"/>
  <c r="AS208" i="84"/>
  <c r="AR208" i="84"/>
  <c r="AQ208" i="84"/>
  <c r="AP208" i="84"/>
  <c r="AO208" i="84"/>
  <c r="BU207" i="84"/>
  <c r="BT207" i="84"/>
  <c r="BS207" i="84"/>
  <c r="BR207" i="84"/>
  <c r="BQ207" i="84"/>
  <c r="BP207" i="84"/>
  <c r="BO207" i="84"/>
  <c r="BN207" i="84"/>
  <c r="BM207" i="84"/>
  <c r="BL207" i="84"/>
  <c r="BK207" i="84"/>
  <c r="BJ207" i="84"/>
  <c r="BI207" i="84"/>
  <c r="BH207" i="84"/>
  <c r="BG207" i="84"/>
  <c r="BC207" i="84"/>
  <c r="BB207" i="84"/>
  <c r="BA207" i="84"/>
  <c r="AZ207" i="84"/>
  <c r="AY207" i="84"/>
  <c r="AX207" i="84"/>
  <c r="AW207" i="84"/>
  <c r="AV207" i="84"/>
  <c r="AU207" i="84"/>
  <c r="AT207" i="84"/>
  <c r="AS207" i="84"/>
  <c r="AR207" i="84"/>
  <c r="AQ207" i="84"/>
  <c r="AP207" i="84"/>
  <c r="AO207" i="84"/>
  <c r="BU206" i="84"/>
  <c r="BT206" i="84"/>
  <c r="BS206" i="84"/>
  <c r="BR206" i="84"/>
  <c r="BQ206" i="84"/>
  <c r="BP206" i="84"/>
  <c r="BO206" i="84"/>
  <c r="BN206" i="84"/>
  <c r="BM206" i="84"/>
  <c r="BL206" i="84"/>
  <c r="BK206" i="84"/>
  <c r="BJ206" i="84"/>
  <c r="BI206" i="84"/>
  <c r="BH206" i="84"/>
  <c r="BG206" i="84"/>
  <c r="BC206" i="84"/>
  <c r="BB206" i="84"/>
  <c r="BA206" i="84"/>
  <c r="AZ206" i="84"/>
  <c r="AY206" i="84"/>
  <c r="AX206" i="84"/>
  <c r="AW206" i="84"/>
  <c r="AV206" i="84"/>
  <c r="AU206" i="84"/>
  <c r="AT206" i="84"/>
  <c r="AS206" i="84"/>
  <c r="AR206" i="84"/>
  <c r="AQ206" i="84"/>
  <c r="AP206" i="84"/>
  <c r="AO206" i="84"/>
  <c r="BU205" i="84"/>
  <c r="BT205" i="84"/>
  <c r="BS205" i="84"/>
  <c r="BR205" i="84"/>
  <c r="BQ205" i="84"/>
  <c r="BP205" i="84"/>
  <c r="BO205" i="84"/>
  <c r="BN205" i="84"/>
  <c r="BM205" i="84"/>
  <c r="BL205" i="84"/>
  <c r="BK205" i="84"/>
  <c r="BJ205" i="84"/>
  <c r="BI205" i="84"/>
  <c r="BH205" i="84"/>
  <c r="BG205" i="84"/>
  <c r="BC205" i="84"/>
  <c r="BB205" i="84"/>
  <c r="BA205" i="84"/>
  <c r="AZ205" i="84"/>
  <c r="AY205" i="84"/>
  <c r="AX205" i="84"/>
  <c r="AW205" i="84"/>
  <c r="AV205" i="84"/>
  <c r="AU205" i="84"/>
  <c r="AT205" i="84"/>
  <c r="AS205" i="84"/>
  <c r="AR205" i="84"/>
  <c r="AQ205" i="84"/>
  <c r="AP205" i="84"/>
  <c r="AO205" i="84"/>
  <c r="BU204" i="84"/>
  <c r="BT204" i="84"/>
  <c r="BS204" i="84"/>
  <c r="BR204" i="84"/>
  <c r="BQ204" i="84"/>
  <c r="BP204" i="84"/>
  <c r="BO204" i="84"/>
  <c r="BN204" i="84"/>
  <c r="BM204" i="84"/>
  <c r="BL204" i="84"/>
  <c r="BK204" i="84"/>
  <c r="BJ204" i="84"/>
  <c r="BI204" i="84"/>
  <c r="BH204" i="84"/>
  <c r="BG204" i="84"/>
  <c r="BC204" i="84"/>
  <c r="BB204" i="84"/>
  <c r="BA204" i="84"/>
  <c r="AZ204" i="84"/>
  <c r="AY204" i="84"/>
  <c r="AX204" i="84"/>
  <c r="AW204" i="84"/>
  <c r="AV204" i="84"/>
  <c r="AU204" i="84"/>
  <c r="AT204" i="84"/>
  <c r="AS204" i="84"/>
  <c r="AR204" i="84"/>
  <c r="AQ204" i="84"/>
  <c r="AP204" i="84"/>
  <c r="AO204" i="84"/>
  <c r="BU203" i="84"/>
  <c r="BT203" i="84"/>
  <c r="BS203" i="84"/>
  <c r="BR203" i="84"/>
  <c r="BQ203" i="84"/>
  <c r="BP203" i="84"/>
  <c r="BO203" i="84"/>
  <c r="BN203" i="84"/>
  <c r="BM203" i="84"/>
  <c r="BL203" i="84"/>
  <c r="BK203" i="84"/>
  <c r="BJ203" i="84"/>
  <c r="BI203" i="84"/>
  <c r="BH203" i="84"/>
  <c r="BG203" i="84"/>
  <c r="BC203" i="84"/>
  <c r="BB203" i="84"/>
  <c r="BA203" i="84"/>
  <c r="AZ203" i="84"/>
  <c r="AY203" i="84"/>
  <c r="AX203" i="84"/>
  <c r="AW203" i="84"/>
  <c r="AV203" i="84"/>
  <c r="AU203" i="84"/>
  <c r="AT203" i="84"/>
  <c r="AS203" i="84"/>
  <c r="AR203" i="84"/>
  <c r="AQ203" i="84"/>
  <c r="AP203" i="84"/>
  <c r="AO203" i="84"/>
  <c r="BU202" i="84"/>
  <c r="BT202" i="84"/>
  <c r="BS202" i="84"/>
  <c r="BR202" i="84"/>
  <c r="BQ202" i="84"/>
  <c r="BP202" i="84"/>
  <c r="BO202" i="84"/>
  <c r="BN202" i="84"/>
  <c r="BM202" i="84"/>
  <c r="BL202" i="84"/>
  <c r="BK202" i="84"/>
  <c r="BJ202" i="84"/>
  <c r="BI202" i="84"/>
  <c r="BH202" i="84"/>
  <c r="BG202" i="84"/>
  <c r="BC202" i="84"/>
  <c r="BB202" i="84"/>
  <c r="BA202" i="84"/>
  <c r="AZ202" i="84"/>
  <c r="AY202" i="84"/>
  <c r="AX202" i="84"/>
  <c r="AW202" i="84"/>
  <c r="AV202" i="84"/>
  <c r="AU202" i="84"/>
  <c r="AT202" i="84"/>
  <c r="AS202" i="84"/>
  <c r="AR202" i="84"/>
  <c r="AQ202" i="84"/>
  <c r="AP202" i="84"/>
  <c r="AO202" i="84"/>
  <c r="BU201" i="84"/>
  <c r="BT201" i="84"/>
  <c r="BS201" i="84"/>
  <c r="BR201" i="84"/>
  <c r="BQ201" i="84"/>
  <c r="BP201" i="84"/>
  <c r="BO201" i="84"/>
  <c r="BN201" i="84"/>
  <c r="BM201" i="84"/>
  <c r="BL201" i="84"/>
  <c r="BK201" i="84"/>
  <c r="BJ201" i="84"/>
  <c r="BI201" i="84"/>
  <c r="BH201" i="84"/>
  <c r="BG201" i="84"/>
  <c r="BC201" i="84"/>
  <c r="BB201" i="84"/>
  <c r="BA201" i="84"/>
  <c r="AZ201" i="84"/>
  <c r="AY201" i="84"/>
  <c r="AX201" i="84"/>
  <c r="AW201" i="84"/>
  <c r="AV201" i="84"/>
  <c r="AU201" i="84"/>
  <c r="AT201" i="84"/>
  <c r="AS201" i="84"/>
  <c r="AR201" i="84"/>
  <c r="AQ201" i="84"/>
  <c r="AP201" i="84"/>
  <c r="AO201" i="84"/>
  <c r="BU200" i="84"/>
  <c r="BT200" i="84"/>
  <c r="BS200" i="84"/>
  <c r="BR200" i="84"/>
  <c r="BQ200" i="84"/>
  <c r="BP200" i="84"/>
  <c r="BO200" i="84"/>
  <c r="BN200" i="84"/>
  <c r="BM200" i="84"/>
  <c r="BL200" i="84"/>
  <c r="BK200" i="84"/>
  <c r="BJ200" i="84"/>
  <c r="BI200" i="84"/>
  <c r="BH200" i="84"/>
  <c r="BG200" i="84"/>
  <c r="BC200" i="84"/>
  <c r="BB200" i="84"/>
  <c r="BA200" i="84"/>
  <c r="AZ200" i="84"/>
  <c r="AY200" i="84"/>
  <c r="AX200" i="84"/>
  <c r="AW200" i="84"/>
  <c r="AV200" i="84"/>
  <c r="AU200" i="84"/>
  <c r="AT200" i="84"/>
  <c r="AS200" i="84"/>
  <c r="AR200" i="84"/>
  <c r="AQ200" i="84"/>
  <c r="AP200" i="84"/>
  <c r="AO200" i="84"/>
  <c r="BU199" i="84"/>
  <c r="BT199" i="84"/>
  <c r="BS199" i="84"/>
  <c r="BR199" i="84"/>
  <c r="BQ199" i="84"/>
  <c r="BP199" i="84"/>
  <c r="BO199" i="84"/>
  <c r="BN199" i="84"/>
  <c r="BM199" i="84"/>
  <c r="BL199" i="84"/>
  <c r="BK199" i="84"/>
  <c r="BJ199" i="84"/>
  <c r="BI199" i="84"/>
  <c r="BH199" i="84"/>
  <c r="BG199" i="84"/>
  <c r="BC199" i="84"/>
  <c r="BB199" i="84"/>
  <c r="BA199" i="84"/>
  <c r="AZ199" i="84"/>
  <c r="AY199" i="84"/>
  <c r="AX199" i="84"/>
  <c r="AW199" i="84"/>
  <c r="AV199" i="84"/>
  <c r="AU199" i="84"/>
  <c r="AT199" i="84"/>
  <c r="AS199" i="84"/>
  <c r="AR199" i="84"/>
  <c r="AQ199" i="84"/>
  <c r="AP199" i="84"/>
  <c r="AO199" i="84"/>
  <c r="BU198" i="84"/>
  <c r="BT198" i="84"/>
  <c r="BS198" i="84"/>
  <c r="BR198" i="84"/>
  <c r="BQ198" i="84"/>
  <c r="BP198" i="84"/>
  <c r="BO198" i="84"/>
  <c r="BN198" i="84"/>
  <c r="BM198" i="84"/>
  <c r="BL198" i="84"/>
  <c r="BK198" i="84"/>
  <c r="BJ198" i="84"/>
  <c r="BI198" i="84"/>
  <c r="BH198" i="84"/>
  <c r="BG198" i="84"/>
  <c r="BC198" i="84"/>
  <c r="BB198" i="84"/>
  <c r="BA198" i="84"/>
  <c r="AZ198" i="84"/>
  <c r="AY198" i="84"/>
  <c r="AX198" i="84"/>
  <c r="AW198" i="84"/>
  <c r="AV198" i="84"/>
  <c r="AU198" i="84"/>
  <c r="AT198" i="84"/>
  <c r="AS198" i="84"/>
  <c r="AR198" i="84"/>
  <c r="AQ198" i="84"/>
  <c r="AP198" i="84"/>
  <c r="AO198" i="84"/>
  <c r="BU197" i="84"/>
  <c r="BT197" i="84"/>
  <c r="BS197" i="84"/>
  <c r="BR197" i="84"/>
  <c r="BQ197" i="84"/>
  <c r="BP197" i="84"/>
  <c r="BO197" i="84"/>
  <c r="BN197" i="84"/>
  <c r="BM197" i="84"/>
  <c r="BL197" i="84"/>
  <c r="BK197" i="84"/>
  <c r="BJ197" i="84"/>
  <c r="BI197" i="84"/>
  <c r="BH197" i="84"/>
  <c r="BG197" i="84"/>
  <c r="BC197" i="84"/>
  <c r="BB197" i="84"/>
  <c r="BA197" i="84"/>
  <c r="AZ197" i="84"/>
  <c r="AY197" i="84"/>
  <c r="AX197" i="84"/>
  <c r="AW197" i="84"/>
  <c r="AV197" i="84"/>
  <c r="AU197" i="84"/>
  <c r="AT197" i="84"/>
  <c r="AS197" i="84"/>
  <c r="AR197" i="84"/>
  <c r="AQ197" i="84"/>
  <c r="AP197" i="84"/>
  <c r="AO197" i="84"/>
  <c r="BU196" i="84"/>
  <c r="BT196" i="84"/>
  <c r="BS196" i="84"/>
  <c r="BR196" i="84"/>
  <c r="BQ196" i="84"/>
  <c r="BP196" i="84"/>
  <c r="BO196" i="84"/>
  <c r="BN196" i="84"/>
  <c r="BM196" i="84"/>
  <c r="BL196" i="84"/>
  <c r="BK196" i="84"/>
  <c r="BJ196" i="84"/>
  <c r="BI196" i="84"/>
  <c r="BH196" i="84"/>
  <c r="BG196" i="84"/>
  <c r="BC196" i="84"/>
  <c r="BB196" i="84"/>
  <c r="BA196" i="84"/>
  <c r="AZ196" i="84"/>
  <c r="AY196" i="84"/>
  <c r="AX196" i="84"/>
  <c r="AW196" i="84"/>
  <c r="AV196" i="84"/>
  <c r="AU196" i="84"/>
  <c r="AT196" i="84"/>
  <c r="AS196" i="84"/>
  <c r="AR196" i="84"/>
  <c r="AQ196" i="84"/>
  <c r="AP196" i="84"/>
  <c r="AO196" i="84"/>
  <c r="BU195" i="84"/>
  <c r="BT195" i="84"/>
  <c r="BS195" i="84"/>
  <c r="BR195" i="84"/>
  <c r="BQ195" i="84"/>
  <c r="BP195" i="84"/>
  <c r="BO195" i="84"/>
  <c r="BN195" i="84"/>
  <c r="BM195" i="84"/>
  <c r="BL195" i="84"/>
  <c r="BK195" i="84"/>
  <c r="BJ195" i="84"/>
  <c r="BI195" i="84"/>
  <c r="BH195" i="84"/>
  <c r="BG195" i="84"/>
  <c r="BC195" i="84"/>
  <c r="BB195" i="84"/>
  <c r="BA195" i="84"/>
  <c r="AZ195" i="84"/>
  <c r="AY195" i="84"/>
  <c r="AX195" i="84"/>
  <c r="AW195" i="84"/>
  <c r="AV195" i="84"/>
  <c r="AU195" i="84"/>
  <c r="AT195" i="84"/>
  <c r="AS195" i="84"/>
  <c r="AR195" i="84"/>
  <c r="AQ195" i="84"/>
  <c r="AP195" i="84"/>
  <c r="AO195" i="84"/>
  <c r="BU194" i="84"/>
  <c r="BT194" i="84"/>
  <c r="BS194" i="84"/>
  <c r="BR194" i="84"/>
  <c r="BQ194" i="84"/>
  <c r="BP194" i="84"/>
  <c r="BO194" i="84"/>
  <c r="BN194" i="84"/>
  <c r="BM194" i="84"/>
  <c r="BL194" i="84"/>
  <c r="BK194" i="84"/>
  <c r="BJ194" i="84"/>
  <c r="BI194" i="84"/>
  <c r="BH194" i="84"/>
  <c r="BG194" i="84"/>
  <c r="BC194" i="84"/>
  <c r="BB194" i="84"/>
  <c r="BA194" i="84"/>
  <c r="AZ194" i="84"/>
  <c r="AY194" i="84"/>
  <c r="AX194" i="84"/>
  <c r="AW194" i="84"/>
  <c r="AV194" i="84"/>
  <c r="AU194" i="84"/>
  <c r="AT194" i="84"/>
  <c r="AS194" i="84"/>
  <c r="AR194" i="84"/>
  <c r="AQ194" i="84"/>
  <c r="AP194" i="84"/>
  <c r="AO194" i="84"/>
  <c r="BU193" i="84"/>
  <c r="BT193" i="84"/>
  <c r="BS193" i="84"/>
  <c r="BR193" i="84"/>
  <c r="BQ193" i="84"/>
  <c r="BP193" i="84"/>
  <c r="BO193" i="84"/>
  <c r="BN193" i="84"/>
  <c r="BM193" i="84"/>
  <c r="BL193" i="84"/>
  <c r="BK193" i="84"/>
  <c r="BJ193" i="84"/>
  <c r="BI193" i="84"/>
  <c r="BH193" i="84"/>
  <c r="BG193" i="84"/>
  <c r="BC193" i="84"/>
  <c r="BB193" i="84"/>
  <c r="BA193" i="84"/>
  <c r="AZ193" i="84"/>
  <c r="AY193" i="84"/>
  <c r="AX193" i="84"/>
  <c r="AW193" i="84"/>
  <c r="AV193" i="84"/>
  <c r="AU193" i="84"/>
  <c r="AT193" i="84"/>
  <c r="AS193" i="84"/>
  <c r="AR193" i="84"/>
  <c r="AQ193" i="84"/>
  <c r="AP193" i="84"/>
  <c r="AO193" i="84"/>
  <c r="BU192" i="84"/>
  <c r="BT192" i="84"/>
  <c r="BS192" i="84"/>
  <c r="BR192" i="84"/>
  <c r="BQ192" i="84"/>
  <c r="BP192" i="84"/>
  <c r="BO192" i="84"/>
  <c r="BN192" i="84"/>
  <c r="BM192" i="84"/>
  <c r="BL192" i="84"/>
  <c r="BK192" i="84"/>
  <c r="BJ192" i="84"/>
  <c r="BI192" i="84"/>
  <c r="BH192" i="84"/>
  <c r="BG192" i="84"/>
  <c r="BC192" i="84"/>
  <c r="BB192" i="84"/>
  <c r="BA192" i="84"/>
  <c r="AZ192" i="84"/>
  <c r="AY192" i="84"/>
  <c r="AX192" i="84"/>
  <c r="AW192" i="84"/>
  <c r="AV192" i="84"/>
  <c r="AU192" i="84"/>
  <c r="AT192" i="84"/>
  <c r="AS192" i="84"/>
  <c r="AR192" i="84"/>
  <c r="AQ192" i="84"/>
  <c r="AP192" i="84"/>
  <c r="AO192" i="84"/>
  <c r="BU191" i="84"/>
  <c r="BT191" i="84"/>
  <c r="BS191" i="84"/>
  <c r="BR191" i="84"/>
  <c r="BQ191" i="84"/>
  <c r="BP191" i="84"/>
  <c r="BO191" i="84"/>
  <c r="BN191" i="84"/>
  <c r="BM191" i="84"/>
  <c r="BL191" i="84"/>
  <c r="BK191" i="84"/>
  <c r="BJ191" i="84"/>
  <c r="BI191" i="84"/>
  <c r="BH191" i="84"/>
  <c r="BG191" i="84"/>
  <c r="BC191" i="84"/>
  <c r="BB191" i="84"/>
  <c r="BA191" i="84"/>
  <c r="AZ191" i="84"/>
  <c r="AY191" i="84"/>
  <c r="AX191" i="84"/>
  <c r="AW191" i="84"/>
  <c r="AV191" i="84"/>
  <c r="AU191" i="84"/>
  <c r="AT191" i="84"/>
  <c r="AS191" i="84"/>
  <c r="AR191" i="84"/>
  <c r="AQ191" i="84"/>
  <c r="AP191" i="84"/>
  <c r="AO191" i="84"/>
  <c r="BU190" i="84"/>
  <c r="BT190" i="84"/>
  <c r="BS190" i="84"/>
  <c r="BR190" i="84"/>
  <c r="BQ190" i="84"/>
  <c r="BP190" i="84"/>
  <c r="BO190" i="84"/>
  <c r="BN190" i="84"/>
  <c r="BM190" i="84"/>
  <c r="BL190" i="84"/>
  <c r="BK190" i="84"/>
  <c r="BJ190" i="84"/>
  <c r="BI190" i="84"/>
  <c r="BH190" i="84"/>
  <c r="BG190" i="84"/>
  <c r="BC190" i="84"/>
  <c r="BB190" i="84"/>
  <c r="BA190" i="84"/>
  <c r="AZ190" i="84"/>
  <c r="AY190" i="84"/>
  <c r="AX190" i="84"/>
  <c r="AW190" i="84"/>
  <c r="AV190" i="84"/>
  <c r="AU190" i="84"/>
  <c r="AT190" i="84"/>
  <c r="AS190" i="84"/>
  <c r="AR190" i="84"/>
  <c r="AQ190" i="84"/>
  <c r="AP190" i="84"/>
  <c r="AO190" i="84"/>
  <c r="BU189" i="84"/>
  <c r="BT189" i="84"/>
  <c r="BS189" i="84"/>
  <c r="BR189" i="84"/>
  <c r="BQ189" i="84"/>
  <c r="BP189" i="84"/>
  <c r="BO189" i="84"/>
  <c r="BN189" i="84"/>
  <c r="BM189" i="84"/>
  <c r="BL189" i="84"/>
  <c r="BK189" i="84"/>
  <c r="BJ189" i="84"/>
  <c r="BI189" i="84"/>
  <c r="BH189" i="84"/>
  <c r="BG189" i="84"/>
  <c r="BC189" i="84"/>
  <c r="BB189" i="84"/>
  <c r="BA189" i="84"/>
  <c r="AZ189" i="84"/>
  <c r="AY189" i="84"/>
  <c r="AX189" i="84"/>
  <c r="AW189" i="84"/>
  <c r="AV189" i="84"/>
  <c r="AU189" i="84"/>
  <c r="AT189" i="84"/>
  <c r="AS189" i="84"/>
  <c r="AR189" i="84"/>
  <c r="AQ189" i="84"/>
  <c r="AP189" i="84"/>
  <c r="AO189" i="84"/>
  <c r="BU188" i="84"/>
  <c r="BT188" i="84"/>
  <c r="BS188" i="84"/>
  <c r="BR188" i="84"/>
  <c r="BQ188" i="84"/>
  <c r="BP188" i="84"/>
  <c r="BO188" i="84"/>
  <c r="BN188" i="84"/>
  <c r="BM188" i="84"/>
  <c r="BL188" i="84"/>
  <c r="BK188" i="84"/>
  <c r="BJ188" i="84"/>
  <c r="BI188" i="84"/>
  <c r="BH188" i="84"/>
  <c r="BG188" i="84"/>
  <c r="BC188" i="84"/>
  <c r="BB188" i="84"/>
  <c r="BA188" i="84"/>
  <c r="AZ188" i="84"/>
  <c r="AY188" i="84"/>
  <c r="AX188" i="84"/>
  <c r="AW188" i="84"/>
  <c r="AV188" i="84"/>
  <c r="AU188" i="84"/>
  <c r="AT188" i="84"/>
  <c r="AS188" i="84"/>
  <c r="AR188" i="84"/>
  <c r="AQ188" i="84"/>
  <c r="AP188" i="84"/>
  <c r="AO188" i="84"/>
  <c r="BU187" i="84"/>
  <c r="BT187" i="84"/>
  <c r="BS187" i="84"/>
  <c r="BR187" i="84"/>
  <c r="BQ187" i="84"/>
  <c r="BP187" i="84"/>
  <c r="BO187" i="84"/>
  <c r="BN187" i="84"/>
  <c r="BM187" i="84"/>
  <c r="BL187" i="84"/>
  <c r="BK187" i="84"/>
  <c r="BJ187" i="84"/>
  <c r="BI187" i="84"/>
  <c r="BH187" i="84"/>
  <c r="BG187" i="84"/>
  <c r="BC187" i="84"/>
  <c r="BB187" i="84"/>
  <c r="BA187" i="84"/>
  <c r="AZ187" i="84"/>
  <c r="AY187" i="84"/>
  <c r="AX187" i="84"/>
  <c r="AW187" i="84"/>
  <c r="AV187" i="84"/>
  <c r="AU187" i="84"/>
  <c r="AT187" i="84"/>
  <c r="AS187" i="84"/>
  <c r="AR187" i="84"/>
  <c r="AQ187" i="84"/>
  <c r="AP187" i="84"/>
  <c r="AO187" i="84"/>
  <c r="BU186" i="84"/>
  <c r="BT186" i="84"/>
  <c r="BS186" i="84"/>
  <c r="BR186" i="84"/>
  <c r="BQ186" i="84"/>
  <c r="BP186" i="84"/>
  <c r="BO186" i="84"/>
  <c r="BN186" i="84"/>
  <c r="BM186" i="84"/>
  <c r="BL186" i="84"/>
  <c r="BK186" i="84"/>
  <c r="BJ186" i="84"/>
  <c r="BI186" i="84"/>
  <c r="BH186" i="84"/>
  <c r="BG186" i="84"/>
  <c r="BC186" i="84"/>
  <c r="BB186" i="84"/>
  <c r="BA186" i="84"/>
  <c r="AZ186" i="84"/>
  <c r="AY186" i="84"/>
  <c r="AX186" i="84"/>
  <c r="AW186" i="84"/>
  <c r="AV186" i="84"/>
  <c r="AU186" i="84"/>
  <c r="AT186" i="84"/>
  <c r="AS186" i="84"/>
  <c r="AR186" i="84"/>
  <c r="AQ186" i="84"/>
  <c r="AP186" i="84"/>
  <c r="AO186" i="84"/>
  <c r="BU185" i="84"/>
  <c r="BT185" i="84"/>
  <c r="BS185" i="84"/>
  <c r="BR185" i="84"/>
  <c r="BQ185" i="84"/>
  <c r="BP185" i="84"/>
  <c r="BO185" i="84"/>
  <c r="BN185" i="84"/>
  <c r="BM185" i="84"/>
  <c r="BL185" i="84"/>
  <c r="BK185" i="84"/>
  <c r="BJ185" i="84"/>
  <c r="BI185" i="84"/>
  <c r="BH185" i="84"/>
  <c r="BG185" i="84"/>
  <c r="BC185" i="84"/>
  <c r="BB185" i="84"/>
  <c r="BA185" i="84"/>
  <c r="AZ185" i="84"/>
  <c r="AY185" i="84"/>
  <c r="AX185" i="84"/>
  <c r="AW185" i="84"/>
  <c r="AV185" i="84"/>
  <c r="AU185" i="84"/>
  <c r="AT185" i="84"/>
  <c r="AS185" i="84"/>
  <c r="AR185" i="84"/>
  <c r="AQ185" i="84"/>
  <c r="AP185" i="84"/>
  <c r="AO185" i="84"/>
  <c r="BU184" i="84"/>
  <c r="BT184" i="84"/>
  <c r="BS184" i="84"/>
  <c r="BR184" i="84"/>
  <c r="BQ184" i="84"/>
  <c r="BP184" i="84"/>
  <c r="BO184" i="84"/>
  <c r="BN184" i="84"/>
  <c r="BM184" i="84"/>
  <c r="BL184" i="84"/>
  <c r="BK184" i="84"/>
  <c r="BJ184" i="84"/>
  <c r="BI184" i="84"/>
  <c r="BH184" i="84"/>
  <c r="BG184" i="84"/>
  <c r="BC184" i="84"/>
  <c r="BB184" i="84"/>
  <c r="BA184" i="84"/>
  <c r="AZ184" i="84"/>
  <c r="AY184" i="84"/>
  <c r="AX184" i="84"/>
  <c r="AW184" i="84"/>
  <c r="AV184" i="84"/>
  <c r="AU184" i="84"/>
  <c r="AT184" i="84"/>
  <c r="AS184" i="84"/>
  <c r="AR184" i="84"/>
  <c r="AQ184" i="84"/>
  <c r="AP184" i="84"/>
  <c r="AO184" i="84"/>
  <c r="BU183" i="84"/>
  <c r="BT183" i="84"/>
  <c r="BS183" i="84"/>
  <c r="BR183" i="84"/>
  <c r="BQ183" i="84"/>
  <c r="BP183" i="84"/>
  <c r="BO183" i="84"/>
  <c r="BN183" i="84"/>
  <c r="BM183" i="84"/>
  <c r="BL183" i="84"/>
  <c r="BK183" i="84"/>
  <c r="BJ183" i="84"/>
  <c r="BI183" i="84"/>
  <c r="BH183" i="84"/>
  <c r="BG183" i="84"/>
  <c r="BC183" i="84"/>
  <c r="BB183" i="84"/>
  <c r="BA183" i="84"/>
  <c r="AZ183" i="84"/>
  <c r="AY183" i="84"/>
  <c r="AX183" i="84"/>
  <c r="AW183" i="84"/>
  <c r="AV183" i="84"/>
  <c r="AU183" i="84"/>
  <c r="AT183" i="84"/>
  <c r="AS183" i="84"/>
  <c r="AR183" i="84"/>
  <c r="AQ183" i="84"/>
  <c r="AP183" i="84"/>
  <c r="AO183" i="84"/>
  <c r="BU182" i="84"/>
  <c r="BT182" i="84"/>
  <c r="BS182" i="84"/>
  <c r="BR182" i="84"/>
  <c r="BQ182" i="84"/>
  <c r="BP182" i="84"/>
  <c r="BO182" i="84"/>
  <c r="BN182" i="84"/>
  <c r="BM182" i="84"/>
  <c r="BL182" i="84"/>
  <c r="BK182" i="84"/>
  <c r="BJ182" i="84"/>
  <c r="BI182" i="84"/>
  <c r="BH182" i="84"/>
  <c r="BG182" i="84"/>
  <c r="BC182" i="84"/>
  <c r="BB182" i="84"/>
  <c r="BA182" i="84"/>
  <c r="AZ182" i="84"/>
  <c r="AY182" i="84"/>
  <c r="AX182" i="84"/>
  <c r="AW182" i="84"/>
  <c r="AV182" i="84"/>
  <c r="AU182" i="84"/>
  <c r="AT182" i="84"/>
  <c r="AS182" i="84"/>
  <c r="AR182" i="84"/>
  <c r="AQ182" i="84"/>
  <c r="AP182" i="84"/>
  <c r="AO182" i="84"/>
  <c r="BU181" i="84"/>
  <c r="BT181" i="84"/>
  <c r="BS181" i="84"/>
  <c r="BR181" i="84"/>
  <c r="BQ181" i="84"/>
  <c r="BP181" i="84"/>
  <c r="BO181" i="84"/>
  <c r="BN181" i="84"/>
  <c r="BM181" i="84"/>
  <c r="BL181" i="84"/>
  <c r="BK181" i="84"/>
  <c r="BJ181" i="84"/>
  <c r="BI181" i="84"/>
  <c r="BH181" i="84"/>
  <c r="BG181" i="84"/>
  <c r="BC181" i="84"/>
  <c r="BB181" i="84"/>
  <c r="BA181" i="84"/>
  <c r="AZ181" i="84"/>
  <c r="AY181" i="84"/>
  <c r="AX181" i="84"/>
  <c r="AW181" i="84"/>
  <c r="AV181" i="84"/>
  <c r="AU181" i="84"/>
  <c r="AT181" i="84"/>
  <c r="AS181" i="84"/>
  <c r="AR181" i="84"/>
  <c r="AQ181" i="84"/>
  <c r="AP181" i="84"/>
  <c r="AO181" i="84"/>
  <c r="BU180" i="84"/>
  <c r="BT180" i="84"/>
  <c r="BS180" i="84"/>
  <c r="BR180" i="84"/>
  <c r="BQ180" i="84"/>
  <c r="BP180" i="84"/>
  <c r="BO180" i="84"/>
  <c r="BN180" i="84"/>
  <c r="BM180" i="84"/>
  <c r="BL180" i="84"/>
  <c r="BK180" i="84"/>
  <c r="BJ180" i="84"/>
  <c r="BI180" i="84"/>
  <c r="BH180" i="84"/>
  <c r="BG180" i="84"/>
  <c r="BC180" i="84"/>
  <c r="BB180" i="84"/>
  <c r="BA180" i="84"/>
  <c r="AZ180" i="84"/>
  <c r="AY180" i="84"/>
  <c r="AX180" i="84"/>
  <c r="AW180" i="84"/>
  <c r="AV180" i="84"/>
  <c r="AU180" i="84"/>
  <c r="AT180" i="84"/>
  <c r="AS180" i="84"/>
  <c r="AR180" i="84"/>
  <c r="AQ180" i="84"/>
  <c r="AP180" i="84"/>
  <c r="AO180" i="84"/>
  <c r="C214" i="79"/>
  <c r="CQ219" i="84" s="1"/>
  <c r="C213" i="79"/>
  <c r="CQ218" i="84" s="1"/>
  <c r="C212" i="79"/>
  <c r="CQ217" i="84" s="1"/>
  <c r="C211" i="79"/>
  <c r="CQ216" i="84" s="1"/>
  <c r="C210" i="79"/>
  <c r="CQ215" i="84" s="1"/>
  <c r="C209" i="79"/>
  <c r="CQ214" i="84" s="1"/>
  <c r="C208" i="79"/>
  <c r="CQ213" i="84" s="1"/>
  <c r="C207" i="79"/>
  <c r="CQ212" i="84" s="1"/>
  <c r="C206" i="79"/>
  <c r="CQ211" i="84" s="1"/>
  <c r="C205" i="79"/>
  <c r="CQ210" i="84" s="1"/>
  <c r="C204" i="79"/>
  <c r="CQ209" i="84" s="1"/>
  <c r="C203" i="79"/>
  <c r="CQ208" i="84" s="1"/>
  <c r="C202" i="79"/>
  <c r="CQ207" i="84" s="1"/>
  <c r="C201" i="79"/>
  <c r="CQ206" i="84" s="1"/>
  <c r="C200" i="79"/>
  <c r="CQ205" i="84" s="1"/>
  <c r="C199" i="79"/>
  <c r="CQ204" i="84" s="1"/>
  <c r="C198" i="79"/>
  <c r="CQ203" i="84" s="1"/>
  <c r="C197" i="79"/>
  <c r="CQ202" i="84" s="1"/>
  <c r="C196" i="79"/>
  <c r="CQ201" i="84" s="1"/>
  <c r="C195" i="79"/>
  <c r="CQ200" i="84" s="1"/>
  <c r="C194" i="79"/>
  <c r="CQ199" i="84" s="1"/>
  <c r="C193" i="79"/>
  <c r="CQ198" i="84" s="1"/>
  <c r="C192" i="79"/>
  <c r="CQ197" i="84" s="1"/>
  <c r="C191" i="79"/>
  <c r="CQ196" i="84" s="1"/>
  <c r="C190" i="79"/>
  <c r="CQ195" i="84" s="1"/>
  <c r="C189" i="79"/>
  <c r="CQ194" i="84" s="1"/>
  <c r="C188" i="79"/>
  <c r="CQ193" i="84" s="1"/>
  <c r="C187" i="79"/>
  <c r="CQ192" i="84" s="1"/>
  <c r="C186" i="79"/>
  <c r="CQ191" i="84" s="1"/>
  <c r="C185" i="79"/>
  <c r="CQ190" i="84" s="1"/>
  <c r="C184" i="79"/>
  <c r="CQ189" i="84" s="1"/>
  <c r="C183" i="79"/>
  <c r="CQ188" i="84" s="1"/>
  <c r="C182" i="79"/>
  <c r="CQ187" i="84" s="1"/>
  <c r="C181" i="79"/>
  <c r="CQ186" i="84" s="1"/>
  <c r="C180" i="79"/>
  <c r="CQ185" i="84" s="1"/>
  <c r="C179" i="79"/>
  <c r="CQ184" i="84" s="1"/>
  <c r="C178" i="79"/>
  <c r="CQ183" i="84" s="1"/>
  <c r="C177" i="79"/>
  <c r="CQ182" i="84" s="1"/>
  <c r="C176" i="79"/>
  <c r="CQ181" i="84" s="1"/>
  <c r="C175" i="79"/>
  <c r="CQ180" i="84" s="1"/>
  <c r="W3" i="135" l="1"/>
  <c r="O3" i="133"/>
  <c r="K3" i="133"/>
  <c r="G181" i="84"/>
  <c r="G184" i="84"/>
  <c r="G188" i="84"/>
  <c r="G192" i="84"/>
  <c r="G196" i="84"/>
  <c r="G200" i="84"/>
  <c r="O87" i="135"/>
  <c r="S4" i="135"/>
  <c r="K4" i="135"/>
  <c r="W4" i="135"/>
  <c r="O4" i="135"/>
  <c r="G4" i="135"/>
  <c r="DG55" i="133"/>
  <c r="O4" i="133" s="1"/>
  <c r="BH57" i="133"/>
  <c r="V55" i="133"/>
  <c r="AO57" i="133"/>
  <c r="G202" i="84"/>
  <c r="G206" i="84"/>
  <c r="G210" i="84"/>
  <c r="G214" i="84"/>
  <c r="CP202" i="84"/>
  <c r="CP206" i="84"/>
  <c r="CP210" i="84"/>
  <c r="CP214" i="84"/>
  <c r="G204" i="84"/>
  <c r="G208" i="84"/>
  <c r="G212" i="84"/>
  <c r="G216" i="84"/>
  <c r="CP204" i="84"/>
  <c r="CP208" i="84"/>
  <c r="CP212" i="84"/>
  <c r="CP216" i="84"/>
  <c r="Z201" i="84"/>
  <c r="Z203" i="84"/>
  <c r="Z205" i="84"/>
  <c r="Z207" i="84"/>
  <c r="Z209" i="84"/>
  <c r="Z211" i="84"/>
  <c r="Z213" i="84"/>
  <c r="Z215" i="84"/>
  <c r="Z217" i="84"/>
  <c r="M202" i="84"/>
  <c r="Z204" i="84"/>
  <c r="M206" i="84"/>
  <c r="Z208" i="84"/>
  <c r="M210" i="84"/>
  <c r="Z212" i="84"/>
  <c r="M214" i="84"/>
  <c r="Z216" i="84"/>
  <c r="G201" i="84"/>
  <c r="G203" i="84"/>
  <c r="G205" i="84"/>
  <c r="G207" i="84"/>
  <c r="G209" i="84"/>
  <c r="G211" i="84"/>
  <c r="G213" i="84"/>
  <c r="G215" i="84"/>
  <c r="G217" i="84"/>
  <c r="CP201" i="84"/>
  <c r="CP203" i="84"/>
  <c r="CP205" i="84"/>
  <c r="CP207" i="84"/>
  <c r="CP209" i="84"/>
  <c r="CP211" i="84"/>
  <c r="CP213" i="84"/>
  <c r="CP215" i="84"/>
  <c r="CP217" i="84"/>
  <c r="Z206" i="84"/>
  <c r="M205" i="84"/>
  <c r="G182" i="84"/>
  <c r="G180" i="84"/>
  <c r="G186" i="84"/>
  <c r="G190" i="84"/>
  <c r="G194" i="84"/>
  <c r="G198" i="84"/>
  <c r="CP218" i="84"/>
  <c r="G218" i="84"/>
  <c r="G219" i="84"/>
  <c r="CP219" i="84"/>
  <c r="CP183" i="84"/>
  <c r="CP185" i="84"/>
  <c r="CP189" i="84"/>
  <c r="G183" i="84"/>
  <c r="G187" i="84"/>
  <c r="G191" i="84"/>
  <c r="G193" i="84"/>
  <c r="G197" i="84"/>
  <c r="CP180" i="84"/>
  <c r="CP181" i="84"/>
  <c r="CP182" i="84"/>
  <c r="CP184" i="84"/>
  <c r="CP186" i="84"/>
  <c r="CP188" i="84"/>
  <c r="CP190" i="84"/>
  <c r="CP192" i="84"/>
  <c r="CP194" i="84"/>
  <c r="CP196" i="84"/>
  <c r="CP198" i="84"/>
  <c r="CP200" i="84"/>
  <c r="CP187" i="84"/>
  <c r="CP191" i="84"/>
  <c r="CP193" i="84"/>
  <c r="CP195" i="84"/>
  <c r="CP197" i="84"/>
  <c r="CP199" i="84"/>
  <c r="G185" i="84"/>
  <c r="G189" i="84"/>
  <c r="G195" i="84"/>
  <c r="G199" i="84"/>
  <c r="BW184" i="84"/>
  <c r="AC199" i="84" l="1"/>
  <c r="AI199" i="84" s="1"/>
  <c r="AC197" i="84"/>
  <c r="AI197" i="84" s="1"/>
  <c r="AC191" i="84"/>
  <c r="AH191" i="84" s="1"/>
  <c r="AC183" i="84"/>
  <c r="AH183" i="84" s="1"/>
  <c r="AC219" i="84"/>
  <c r="AI219" i="84" s="1"/>
  <c r="AC194" i="84"/>
  <c r="AI194" i="84" s="1"/>
  <c r="AC186" i="84"/>
  <c r="AH186" i="84" s="1"/>
  <c r="AC182" i="84"/>
  <c r="AH182" i="84" s="1"/>
  <c r="AC217" i="84"/>
  <c r="AI217" i="84" s="1"/>
  <c r="AC213" i="84"/>
  <c r="AI213" i="84" s="1"/>
  <c r="AC209" i="84"/>
  <c r="AI209" i="84" s="1"/>
  <c r="AC205" i="84"/>
  <c r="AI205" i="84" s="1"/>
  <c r="AC201" i="84"/>
  <c r="AI201" i="84" s="1"/>
  <c r="AC216" i="84"/>
  <c r="AI216" i="84" s="1"/>
  <c r="AC208" i="84"/>
  <c r="AI208" i="84" s="1"/>
  <c r="AC214" i="84"/>
  <c r="AI214" i="84" s="1"/>
  <c r="AC206" i="84"/>
  <c r="AI206" i="84" s="1"/>
  <c r="AC200" i="84"/>
  <c r="AI200" i="84" s="1"/>
  <c r="AC196" i="84"/>
  <c r="AI196" i="84" s="1"/>
  <c r="AC192" i="84"/>
  <c r="AI192" i="84" s="1"/>
  <c r="AC188" i="84"/>
  <c r="AH188" i="84" s="1"/>
  <c r="AC184" i="84"/>
  <c r="AH184" i="84" s="1"/>
  <c r="AC189" i="84"/>
  <c r="AH189" i="84" s="1"/>
  <c r="AC195" i="84"/>
  <c r="AI195" i="84" s="1"/>
  <c r="AC185" i="84"/>
  <c r="AH185" i="84" s="1"/>
  <c r="AC193" i="84"/>
  <c r="AI193" i="84" s="1"/>
  <c r="AC187" i="84"/>
  <c r="AH187" i="84" s="1"/>
  <c r="AC218" i="84"/>
  <c r="AI218" i="84" s="1"/>
  <c r="AC198" i="84"/>
  <c r="AI198" i="84" s="1"/>
  <c r="AC190" i="84"/>
  <c r="AH190" i="84" s="1"/>
  <c r="AC180" i="84"/>
  <c r="AH180" i="84" s="1"/>
  <c r="AC215" i="84"/>
  <c r="AI215" i="84" s="1"/>
  <c r="AC211" i="84"/>
  <c r="AI211" i="84" s="1"/>
  <c r="AC207" i="84"/>
  <c r="AI207" i="84" s="1"/>
  <c r="AC203" i="84"/>
  <c r="AI203" i="84" s="1"/>
  <c r="AC212" i="84"/>
  <c r="AI212" i="84" s="1"/>
  <c r="AC204" i="84"/>
  <c r="AI204" i="84" s="1"/>
  <c r="AC210" i="84"/>
  <c r="AI210" i="84" s="1"/>
  <c r="AC202" i="84"/>
  <c r="AI202" i="84" s="1"/>
  <c r="AC181" i="84"/>
  <c r="AH181" i="84" s="1"/>
  <c r="G4" i="133"/>
  <c r="S4" i="133"/>
  <c r="K4" i="133"/>
  <c r="AU57" i="133"/>
  <c r="AB57" i="133"/>
  <c r="M55" i="133"/>
  <c r="D4" i="135"/>
  <c r="AB42" i="73" s="1"/>
  <c r="M212" i="84"/>
  <c r="M213" i="84"/>
  <c r="M217" i="84"/>
  <c r="M209" i="84"/>
  <c r="M201" i="84"/>
  <c r="M204" i="84"/>
  <c r="Z202" i="84"/>
  <c r="M215" i="84"/>
  <c r="M211" i="84"/>
  <c r="M207" i="84"/>
  <c r="M203" i="84"/>
  <c r="M216" i="84"/>
  <c r="M208" i="84"/>
  <c r="Z214" i="84"/>
  <c r="Z210" i="84"/>
  <c r="Y217" i="84"/>
  <c r="L217" i="84"/>
  <c r="Y216" i="84"/>
  <c r="L216" i="84"/>
  <c r="Y215" i="84"/>
  <c r="L215" i="84"/>
  <c r="Y214" i="84"/>
  <c r="L214" i="84"/>
  <c r="Y213" i="84"/>
  <c r="L213" i="84"/>
  <c r="Y212" i="84"/>
  <c r="L212" i="84"/>
  <c r="Y211" i="84"/>
  <c r="L211" i="84"/>
  <c r="Y210" i="84"/>
  <c r="L210" i="84"/>
  <c r="Y209" i="84"/>
  <c r="L209" i="84"/>
  <c r="Y208" i="84"/>
  <c r="L208" i="84"/>
  <c r="Y207" i="84"/>
  <c r="L207" i="84"/>
  <c r="Y206" i="84"/>
  <c r="L206" i="84"/>
  <c r="Y205" i="84"/>
  <c r="L205" i="84"/>
  <c r="L204" i="84"/>
  <c r="Y204" i="84"/>
  <c r="Y203" i="84"/>
  <c r="L203" i="84"/>
  <c r="L202" i="84"/>
  <c r="Y202" i="84"/>
  <c r="Y201" i="84"/>
  <c r="L201" i="84"/>
  <c r="Y219" i="84"/>
  <c r="L219" i="84"/>
  <c r="L218" i="84"/>
  <c r="Y218" i="84"/>
  <c r="Z219" i="84"/>
  <c r="M219" i="84"/>
  <c r="Z218" i="84"/>
  <c r="M218" i="84"/>
  <c r="Y199" i="84"/>
  <c r="L199" i="84"/>
  <c r="Y197" i="84"/>
  <c r="L197" i="84"/>
  <c r="Y195" i="84"/>
  <c r="L195" i="84"/>
  <c r="Y193" i="84"/>
  <c r="L193" i="84"/>
  <c r="Z199" i="84"/>
  <c r="M199" i="84"/>
  <c r="Z193" i="84"/>
  <c r="M193" i="84"/>
  <c r="Z187" i="84"/>
  <c r="M187" i="84"/>
  <c r="M198" i="84"/>
  <c r="Z198" i="84"/>
  <c r="M194" i="84"/>
  <c r="Z194" i="84"/>
  <c r="M190" i="84"/>
  <c r="Z190" i="84"/>
  <c r="M188" i="84"/>
  <c r="Z188" i="84"/>
  <c r="Z181" i="84"/>
  <c r="M181" i="84"/>
  <c r="Z195" i="84"/>
  <c r="M195" i="84"/>
  <c r="Z185" i="84"/>
  <c r="M185" i="84"/>
  <c r="Y200" i="84"/>
  <c r="L200" i="84"/>
  <c r="Y198" i="84"/>
  <c r="L198" i="84"/>
  <c r="Y196" i="84"/>
  <c r="L196" i="84"/>
  <c r="Y194" i="84"/>
  <c r="L194" i="84"/>
  <c r="Y192" i="84"/>
  <c r="L192" i="84"/>
  <c r="Y191" i="84"/>
  <c r="L191" i="84"/>
  <c r="Y190" i="84"/>
  <c r="L190" i="84"/>
  <c r="Y189" i="84"/>
  <c r="L189" i="84"/>
  <c r="Y188" i="84"/>
  <c r="L188" i="84"/>
  <c r="Y187" i="84"/>
  <c r="L187" i="84"/>
  <c r="Y186" i="84"/>
  <c r="L186" i="84"/>
  <c r="Y185" i="84"/>
  <c r="L185" i="84"/>
  <c r="Y184" i="84"/>
  <c r="L184" i="84"/>
  <c r="Y183" i="84"/>
  <c r="L183" i="84"/>
  <c r="Y182" i="84"/>
  <c r="L182" i="84"/>
  <c r="Y181" i="84"/>
  <c r="L181" i="84"/>
  <c r="Y180" i="84"/>
  <c r="L180" i="84"/>
  <c r="Z197" i="84"/>
  <c r="M197" i="84"/>
  <c r="Z191" i="84"/>
  <c r="M191" i="84"/>
  <c r="M200" i="84"/>
  <c r="Z200" i="84"/>
  <c r="M196" i="84"/>
  <c r="Z196" i="84"/>
  <c r="M192" i="84"/>
  <c r="Z192" i="84"/>
  <c r="M186" i="84"/>
  <c r="Z186" i="84"/>
  <c r="M184" i="84"/>
  <c r="Z184" i="84"/>
  <c r="M182" i="84"/>
  <c r="Z182" i="84"/>
  <c r="M180" i="84"/>
  <c r="Z180" i="84"/>
  <c r="Z189" i="84"/>
  <c r="M189" i="84"/>
  <c r="Z183" i="84"/>
  <c r="M183" i="84"/>
  <c r="BW185" i="84"/>
  <c r="AE219" i="84"/>
  <c r="F214" i="79"/>
  <c r="K219" i="84" s="1"/>
  <c r="AE218" i="84"/>
  <c r="F213" i="79"/>
  <c r="X218" i="84" s="1"/>
  <c r="AE217" i="84"/>
  <c r="F212" i="79"/>
  <c r="CL217" i="84" s="1"/>
  <c r="AE216" i="84"/>
  <c r="F211" i="79"/>
  <c r="AE215" i="84"/>
  <c r="F210" i="79"/>
  <c r="CL215" i="84" s="1"/>
  <c r="AE214" i="84"/>
  <c r="F209" i="79"/>
  <c r="AE213" i="84"/>
  <c r="F208" i="79"/>
  <c r="AE212" i="84"/>
  <c r="F207" i="79"/>
  <c r="S212" i="84" s="1"/>
  <c r="AE211" i="84"/>
  <c r="F206" i="79"/>
  <c r="AE210" i="84"/>
  <c r="F205" i="79"/>
  <c r="AE209" i="84"/>
  <c r="F204" i="79"/>
  <c r="CL209" i="84" s="1"/>
  <c r="AE208" i="84"/>
  <c r="F203" i="79"/>
  <c r="AE207" i="84"/>
  <c r="F202" i="79"/>
  <c r="AE206" i="84"/>
  <c r="F201" i="79"/>
  <c r="X206" i="84" s="1"/>
  <c r="AE205" i="84"/>
  <c r="F200" i="79"/>
  <c r="AE204" i="84"/>
  <c r="F199" i="79"/>
  <c r="AE203" i="84"/>
  <c r="F198" i="79"/>
  <c r="S203" i="84" s="1"/>
  <c r="AE202" i="84"/>
  <c r="F197" i="79"/>
  <c r="AE201" i="84"/>
  <c r="F196" i="79"/>
  <c r="CL201" i="84" s="1"/>
  <c r="AE200" i="84"/>
  <c r="F195" i="79"/>
  <c r="Q200" i="84" s="1"/>
  <c r="AE199" i="84"/>
  <c r="F194" i="79"/>
  <c r="AE198" i="84"/>
  <c r="F193" i="79"/>
  <c r="Q198" i="84" s="1"/>
  <c r="AE197" i="84"/>
  <c r="F192" i="79"/>
  <c r="CL197" i="84" s="1"/>
  <c r="AE196" i="84"/>
  <c r="F191" i="79"/>
  <c r="AE195" i="84"/>
  <c r="F190" i="79"/>
  <c r="Q195" i="84" s="1"/>
  <c r="AE194" i="84"/>
  <c r="F189" i="79"/>
  <c r="Q194" i="84" s="1"/>
  <c r="AE193" i="84"/>
  <c r="F188" i="79"/>
  <c r="AE192" i="84"/>
  <c r="F187" i="79"/>
  <c r="Q192" i="84" s="1"/>
  <c r="AE191" i="84"/>
  <c r="F186" i="79"/>
  <c r="Q191" i="84" s="1"/>
  <c r="AE190" i="84"/>
  <c r="F185" i="79"/>
  <c r="AE189" i="84"/>
  <c r="F184" i="79"/>
  <c r="Q189" i="84" s="1"/>
  <c r="AE188" i="84"/>
  <c r="F183" i="79"/>
  <c r="Q188" i="84" s="1"/>
  <c r="AE187" i="84"/>
  <c r="F182" i="79"/>
  <c r="AE186" i="84"/>
  <c r="F181" i="79"/>
  <c r="Q186" i="84" s="1"/>
  <c r="AE185" i="84"/>
  <c r="F180" i="79"/>
  <c r="Q185" i="84" s="1"/>
  <c r="AE184" i="84"/>
  <c r="F179" i="79"/>
  <c r="AE183" i="84"/>
  <c r="F178" i="79"/>
  <c r="Q183" i="84" s="1"/>
  <c r="AE182" i="84"/>
  <c r="F177" i="79"/>
  <c r="AE181" i="84"/>
  <c r="F176" i="79"/>
  <c r="Q181" i="84" s="1"/>
  <c r="AE180" i="84"/>
  <c r="F175" i="79"/>
  <c r="Q180" i="84" s="1"/>
  <c r="AI185" i="84" l="1"/>
  <c r="AI188" i="84"/>
  <c r="AI180" i="84"/>
  <c r="AI187" i="84"/>
  <c r="AI186" i="84"/>
  <c r="AI191" i="84"/>
  <c r="AI181" i="84"/>
  <c r="AI190" i="84"/>
  <c r="AI184" i="84"/>
  <c r="AI182" i="84"/>
  <c r="AI183" i="84"/>
  <c r="AI189" i="84"/>
  <c r="AJ181" i="84"/>
  <c r="AJ202" i="84"/>
  <c r="AK202" i="84"/>
  <c r="AJ210" i="84"/>
  <c r="AK210" i="84"/>
  <c r="AJ204" i="84"/>
  <c r="AK204" i="84"/>
  <c r="AJ212" i="84"/>
  <c r="AK212" i="84"/>
  <c r="AJ203" i="84"/>
  <c r="AK203" i="84"/>
  <c r="AJ207" i="84"/>
  <c r="AK207" i="84"/>
  <c r="AJ211" i="84"/>
  <c r="AK211" i="84"/>
  <c r="AJ215" i="84"/>
  <c r="AK215" i="84"/>
  <c r="AJ180" i="84"/>
  <c r="AJ190" i="84"/>
  <c r="AJ198" i="84"/>
  <c r="AK198" i="84"/>
  <c r="AJ218" i="84"/>
  <c r="AK218" i="84"/>
  <c r="AJ187" i="84"/>
  <c r="AJ193" i="84"/>
  <c r="AK193" i="84"/>
  <c r="AJ185" i="84"/>
  <c r="AJ195" i="84"/>
  <c r="AK195" i="84"/>
  <c r="AJ199" i="84"/>
  <c r="AK199" i="84"/>
  <c r="AJ184" i="84"/>
  <c r="AJ188" i="84"/>
  <c r="AJ192" i="84"/>
  <c r="AK192" i="84"/>
  <c r="AJ196" i="84"/>
  <c r="AK196" i="84"/>
  <c r="AJ200" i="84"/>
  <c r="AK200" i="84"/>
  <c r="AJ206" i="84"/>
  <c r="AK206" i="84"/>
  <c r="AJ214" i="84"/>
  <c r="AK214" i="84"/>
  <c r="AJ208" i="84"/>
  <c r="AK208" i="84"/>
  <c r="AJ216" i="84"/>
  <c r="AK216" i="84"/>
  <c r="AJ201" i="84"/>
  <c r="AK201" i="84"/>
  <c r="AJ205" i="84"/>
  <c r="AK205" i="84"/>
  <c r="AJ209" i="84"/>
  <c r="AK209" i="84"/>
  <c r="AJ213" i="84"/>
  <c r="AK213" i="84"/>
  <c r="AJ217" i="84"/>
  <c r="AK217" i="84"/>
  <c r="AJ182" i="84"/>
  <c r="AJ186" i="84"/>
  <c r="AJ194" i="84"/>
  <c r="AK194" i="84"/>
  <c r="AJ219" i="84"/>
  <c r="AK219" i="84"/>
  <c r="AJ183" i="84"/>
  <c r="AJ191" i="84"/>
  <c r="AJ197" i="84"/>
  <c r="AK197" i="84"/>
  <c r="AJ189" i="84"/>
  <c r="AK181" i="84"/>
  <c r="AH202" i="84"/>
  <c r="AH210" i="84"/>
  <c r="AH204" i="84"/>
  <c r="AH212" i="84"/>
  <c r="AH203" i="84"/>
  <c r="AH207" i="84"/>
  <c r="AH211" i="84"/>
  <c r="AH215" i="84"/>
  <c r="AK180" i="84"/>
  <c r="AK190" i="84"/>
  <c r="AH198" i="84"/>
  <c r="AH218" i="84"/>
  <c r="AK187" i="84"/>
  <c r="AH193" i="84"/>
  <c r="AK185" i="84"/>
  <c r="AH195" i="84"/>
  <c r="AH199" i="84"/>
  <c r="AK184" i="84"/>
  <c r="AK188" i="84"/>
  <c r="AH192" i="84"/>
  <c r="AH196" i="84"/>
  <c r="AH200" i="84"/>
  <c r="AH206" i="84"/>
  <c r="AH214" i="84"/>
  <c r="AH208" i="84"/>
  <c r="AH216" i="84"/>
  <c r="AH201" i="84"/>
  <c r="AH205" i="84"/>
  <c r="AH209" i="84"/>
  <c r="AH213" i="84"/>
  <c r="AH217" i="84"/>
  <c r="AK182" i="84"/>
  <c r="AK186" i="84"/>
  <c r="AH194" i="84"/>
  <c r="AH219" i="84"/>
  <c r="AK183" i="84"/>
  <c r="AK191" i="84"/>
  <c r="AH197" i="84"/>
  <c r="AK189" i="84"/>
  <c r="D4" i="133"/>
  <c r="AB41" i="73" s="1"/>
  <c r="BX202" i="84"/>
  <c r="H202" i="84"/>
  <c r="CM202" i="84"/>
  <c r="R202" i="84"/>
  <c r="BX204" i="84"/>
  <c r="H204" i="84"/>
  <c r="CM204" i="84"/>
  <c r="R204" i="84"/>
  <c r="BX205" i="84"/>
  <c r="H205" i="84"/>
  <c r="CM205" i="84"/>
  <c r="R205" i="84"/>
  <c r="BX207" i="84"/>
  <c r="H207" i="84"/>
  <c r="CM207" i="84"/>
  <c r="R207" i="84"/>
  <c r="BX208" i="84"/>
  <c r="H208" i="84"/>
  <c r="CM208" i="84"/>
  <c r="R208" i="84"/>
  <c r="BX210" i="84"/>
  <c r="H210" i="84"/>
  <c r="CM210" i="84"/>
  <c r="R210" i="84"/>
  <c r="BX211" i="84"/>
  <c r="H211" i="84"/>
  <c r="CM211" i="84"/>
  <c r="R211" i="84"/>
  <c r="BX213" i="84"/>
  <c r="H213" i="84"/>
  <c r="CM213" i="84"/>
  <c r="R213" i="84"/>
  <c r="BX214" i="84"/>
  <c r="H214" i="84"/>
  <c r="CM214" i="84"/>
  <c r="R214" i="84"/>
  <c r="BX216" i="84"/>
  <c r="H216" i="84"/>
  <c r="CM216" i="84"/>
  <c r="R216" i="84"/>
  <c r="S202" i="84"/>
  <c r="S206" i="84"/>
  <c r="S214" i="84"/>
  <c r="S211" i="84"/>
  <c r="Q201" i="84"/>
  <c r="X201" i="84"/>
  <c r="K202" i="84"/>
  <c r="X202" i="84"/>
  <c r="Q203" i="84"/>
  <c r="X203" i="84"/>
  <c r="K204" i="84"/>
  <c r="X204" i="84"/>
  <c r="Q205" i="84"/>
  <c r="X205" i="84"/>
  <c r="K206" i="84"/>
  <c r="Q207" i="84"/>
  <c r="X207" i="84"/>
  <c r="K208" i="84"/>
  <c r="X208" i="84"/>
  <c r="Q209" i="84"/>
  <c r="X209" i="84"/>
  <c r="K210" i="84"/>
  <c r="X210" i="84"/>
  <c r="Q211" i="84"/>
  <c r="X211" i="84"/>
  <c r="K212" i="84"/>
  <c r="X212" i="84"/>
  <c r="Q213" i="84"/>
  <c r="X213" i="84"/>
  <c r="K214" i="84"/>
  <c r="X214" i="84"/>
  <c r="Q215" i="84"/>
  <c r="X215" i="84"/>
  <c r="K216" i="84"/>
  <c r="X216" i="84"/>
  <c r="Q217" i="84"/>
  <c r="X217" i="84"/>
  <c r="CL203" i="84"/>
  <c r="CL205" i="84"/>
  <c r="CL207" i="84"/>
  <c r="CL211" i="84"/>
  <c r="CL213" i="84"/>
  <c r="S208" i="84"/>
  <c r="S216" i="84"/>
  <c r="BX201" i="84"/>
  <c r="H201" i="84"/>
  <c r="CM201" i="84"/>
  <c r="R201" i="84"/>
  <c r="BX203" i="84"/>
  <c r="H203" i="84"/>
  <c r="CM203" i="84"/>
  <c r="R203" i="84"/>
  <c r="BX206" i="84"/>
  <c r="H206" i="84"/>
  <c r="CM206" i="84"/>
  <c r="R206" i="84"/>
  <c r="BX209" i="84"/>
  <c r="H209" i="84"/>
  <c r="CM209" i="84"/>
  <c r="R209" i="84"/>
  <c r="BX212" i="84"/>
  <c r="H212" i="84"/>
  <c r="CM212" i="84"/>
  <c r="R212" i="84"/>
  <c r="BX215" i="84"/>
  <c r="H215" i="84"/>
  <c r="CM215" i="84"/>
  <c r="R215" i="84"/>
  <c r="BX217" i="84"/>
  <c r="H217" i="84"/>
  <c r="CM217" i="84"/>
  <c r="R217" i="84"/>
  <c r="S204" i="84"/>
  <c r="S210" i="84"/>
  <c r="S207" i="84"/>
  <c r="S215" i="84"/>
  <c r="K201" i="84"/>
  <c r="CK201" i="84"/>
  <c r="Q202" i="84"/>
  <c r="CK202" i="84"/>
  <c r="K203" i="84"/>
  <c r="CK203" i="84"/>
  <c r="Q204" i="84"/>
  <c r="CK204" i="84"/>
  <c r="K205" i="84"/>
  <c r="CK205" i="84"/>
  <c r="Q206" i="84"/>
  <c r="CK206" i="84"/>
  <c r="K207" i="84"/>
  <c r="CK207" i="84"/>
  <c r="Q208" i="84"/>
  <c r="CK208" i="84"/>
  <c r="K209" i="84"/>
  <c r="CK209" i="84"/>
  <c r="Q210" i="84"/>
  <c r="CK210" i="84"/>
  <c r="K211" i="84"/>
  <c r="CK211" i="84"/>
  <c r="Q212" i="84"/>
  <c r="CK212" i="84"/>
  <c r="K213" i="84"/>
  <c r="CK213" i="84"/>
  <c r="Q214" i="84"/>
  <c r="CK214" i="84"/>
  <c r="K215" i="84"/>
  <c r="CK215" i="84"/>
  <c r="Q216" i="84"/>
  <c r="CK216" i="84"/>
  <c r="K217" i="84"/>
  <c r="CK217" i="84"/>
  <c r="CL202" i="84"/>
  <c r="CL204" i="84"/>
  <c r="CL206" i="84"/>
  <c r="CL208" i="84"/>
  <c r="CL210" i="84"/>
  <c r="CL212" i="84"/>
  <c r="CL214" i="84"/>
  <c r="CL216" i="84"/>
  <c r="S201" i="84"/>
  <c r="S205" i="84"/>
  <c r="S209" i="84"/>
  <c r="S213" i="84"/>
  <c r="S217" i="84"/>
  <c r="S218" i="84"/>
  <c r="S219" i="84"/>
  <c r="CL218" i="84"/>
  <c r="CL219" i="84"/>
  <c r="K218" i="84"/>
  <c r="Q219" i="84"/>
  <c r="BX218" i="84"/>
  <c r="H218" i="84"/>
  <c r="BX219" i="84"/>
  <c r="H219" i="84"/>
  <c r="R218" i="84"/>
  <c r="CM218" i="84"/>
  <c r="CM219" i="84"/>
  <c r="R219" i="84"/>
  <c r="Q218" i="84"/>
  <c r="CK218" i="84"/>
  <c r="CK219" i="84"/>
  <c r="X219" i="84"/>
  <c r="BX182" i="84"/>
  <c r="H182" i="84"/>
  <c r="BX184" i="84"/>
  <c r="H184" i="84"/>
  <c r="BX187" i="84"/>
  <c r="H187" i="84"/>
  <c r="BX190" i="84"/>
  <c r="H190" i="84"/>
  <c r="BX193" i="84"/>
  <c r="H193" i="84"/>
  <c r="BX196" i="84"/>
  <c r="H196" i="84"/>
  <c r="BX199" i="84"/>
  <c r="H199" i="84"/>
  <c r="R189" i="84"/>
  <c r="S189" i="84"/>
  <c r="R180" i="84"/>
  <c r="S182" i="84"/>
  <c r="R184" i="84"/>
  <c r="CM184" i="84"/>
  <c r="S186" i="84"/>
  <c r="R192" i="84"/>
  <c r="CM192" i="84"/>
  <c r="S196" i="84"/>
  <c r="R200" i="84"/>
  <c r="CM200" i="84"/>
  <c r="R191" i="84"/>
  <c r="S191" i="84"/>
  <c r="CM197" i="84"/>
  <c r="CL181" i="84"/>
  <c r="CL183" i="84"/>
  <c r="CL185" i="84"/>
  <c r="CL187" i="84"/>
  <c r="CL189" i="84"/>
  <c r="CL191" i="84"/>
  <c r="CL194" i="84"/>
  <c r="CL198" i="84"/>
  <c r="CM185" i="84"/>
  <c r="R195" i="84"/>
  <c r="S195" i="84"/>
  <c r="R181" i="84"/>
  <c r="S181" i="84"/>
  <c r="R188" i="84"/>
  <c r="CM188" i="84"/>
  <c r="S190" i="84"/>
  <c r="R194" i="84"/>
  <c r="CM194" i="84"/>
  <c r="S198" i="84"/>
  <c r="CM187" i="84"/>
  <c r="R193" i="84"/>
  <c r="S193" i="84"/>
  <c r="CM199" i="84"/>
  <c r="X180" i="84"/>
  <c r="K181" i="84"/>
  <c r="X182" i="84"/>
  <c r="Q182" i="84"/>
  <c r="K183" i="84"/>
  <c r="X184" i="84"/>
  <c r="Q184" i="84"/>
  <c r="K185" i="84"/>
  <c r="K186" i="84"/>
  <c r="K187" i="84"/>
  <c r="Q187" i="84"/>
  <c r="K188" i="84"/>
  <c r="K189" i="84"/>
  <c r="K190" i="84"/>
  <c r="Q190" i="84"/>
  <c r="K191" i="84"/>
  <c r="K192" i="84"/>
  <c r="K193" i="84"/>
  <c r="Q193" i="84"/>
  <c r="K194" i="84"/>
  <c r="K195" i="84"/>
  <c r="K196" i="84"/>
  <c r="Q196" i="84"/>
  <c r="K197" i="84"/>
  <c r="Q197" i="84"/>
  <c r="K198" i="84"/>
  <c r="K199" i="84"/>
  <c r="Q199" i="84"/>
  <c r="K200" i="84"/>
  <c r="CL193" i="84"/>
  <c r="BX180" i="84"/>
  <c r="H180" i="84"/>
  <c r="BX181" i="84"/>
  <c r="H181" i="84"/>
  <c r="BX183" i="84"/>
  <c r="H183" i="84"/>
  <c r="BX185" i="84"/>
  <c r="H185" i="84"/>
  <c r="BX186" i="84"/>
  <c r="H186" i="84"/>
  <c r="BX188" i="84"/>
  <c r="H188" i="84"/>
  <c r="BX189" i="84"/>
  <c r="H189" i="84"/>
  <c r="BX191" i="84"/>
  <c r="H191" i="84"/>
  <c r="BX192" i="84"/>
  <c r="H192" i="84"/>
  <c r="BX194" i="84"/>
  <c r="H194" i="84"/>
  <c r="BX195" i="84"/>
  <c r="H195" i="84"/>
  <c r="BX197" i="84"/>
  <c r="H197" i="84"/>
  <c r="BX198" i="84"/>
  <c r="H198" i="84"/>
  <c r="BX200" i="84"/>
  <c r="H200" i="84"/>
  <c r="CM183" i="84"/>
  <c r="CM180" i="84"/>
  <c r="R183" i="84"/>
  <c r="S183" i="84"/>
  <c r="CM189" i="84"/>
  <c r="S180" i="84"/>
  <c r="R182" i="84"/>
  <c r="CM182" i="84"/>
  <c r="S184" i="84"/>
  <c r="R186" i="84"/>
  <c r="CM186" i="84"/>
  <c r="S192" i="84"/>
  <c r="R196" i="84"/>
  <c r="CM196" i="84"/>
  <c r="S200" i="84"/>
  <c r="CM191" i="84"/>
  <c r="R197" i="84"/>
  <c r="S197" i="84"/>
  <c r="CL180" i="84"/>
  <c r="CL182" i="84"/>
  <c r="CL184" i="84"/>
  <c r="CL186" i="84"/>
  <c r="CL188" i="84"/>
  <c r="CL190" i="84"/>
  <c r="CL192" i="84"/>
  <c r="CL196" i="84"/>
  <c r="CL200" i="84"/>
  <c r="R185" i="84"/>
  <c r="S185" i="84"/>
  <c r="CM195" i="84"/>
  <c r="CM181" i="84"/>
  <c r="S188" i="84"/>
  <c r="R190" i="84"/>
  <c r="CM190" i="84"/>
  <c r="S194" i="84"/>
  <c r="R198" i="84"/>
  <c r="CM198" i="84"/>
  <c r="R187" i="84"/>
  <c r="S187" i="84"/>
  <c r="CM193" i="84"/>
  <c r="R199" i="84"/>
  <c r="S199" i="84"/>
  <c r="K180" i="84"/>
  <c r="CK180" i="84"/>
  <c r="X181" i="84"/>
  <c r="CK181" i="84"/>
  <c r="K182" i="84"/>
  <c r="CK182" i="84"/>
  <c r="X183" i="84"/>
  <c r="CK183" i="84"/>
  <c r="K184" i="84"/>
  <c r="CK184" i="84"/>
  <c r="X185" i="84"/>
  <c r="CK185" i="84"/>
  <c r="X186" i="84"/>
  <c r="CK186" i="84"/>
  <c r="X187" i="84"/>
  <c r="CK187" i="84"/>
  <c r="X188" i="84"/>
  <c r="CK188" i="84"/>
  <c r="X189" i="84"/>
  <c r="CK189" i="84"/>
  <c r="X190" i="84"/>
  <c r="CK190" i="84"/>
  <c r="X191" i="84"/>
  <c r="CK191" i="84"/>
  <c r="X192" i="84"/>
  <c r="CK192" i="84"/>
  <c r="X193" i="84"/>
  <c r="CK193" i="84"/>
  <c r="X194" i="84"/>
  <c r="CK194" i="84"/>
  <c r="X195" i="84"/>
  <c r="CK195" i="84"/>
  <c r="X196" i="84"/>
  <c r="CK196" i="84"/>
  <c r="X197" i="84"/>
  <c r="CK197" i="84"/>
  <c r="X198" i="84"/>
  <c r="CK198" i="84"/>
  <c r="X199" i="84"/>
  <c r="CK199" i="84"/>
  <c r="X200" i="84"/>
  <c r="CK200" i="84"/>
  <c r="CL195" i="84"/>
  <c r="CL199" i="84"/>
  <c r="BW186" i="84"/>
  <c r="CR206" i="84" l="1"/>
  <c r="CR203" i="84"/>
  <c r="CR210" i="84"/>
  <c r="CR213" i="84"/>
  <c r="CR218" i="84"/>
  <c r="CR189" i="84"/>
  <c r="CR207" i="84"/>
  <c r="CR190" i="84"/>
  <c r="CR211" i="84"/>
  <c r="CR205" i="84"/>
  <c r="CR208" i="84"/>
  <c r="CR202" i="84"/>
  <c r="CR214" i="84"/>
  <c r="CR209" i="84"/>
  <c r="CR217" i="84"/>
  <c r="CR215" i="84"/>
  <c r="CR212" i="84"/>
  <c r="CR185" i="84"/>
  <c r="CR204" i="84"/>
  <c r="CR216" i="84"/>
  <c r="CR201" i="84"/>
  <c r="U186" i="84"/>
  <c r="CR180" i="84"/>
  <c r="CR182" i="84"/>
  <c r="CR183" i="84"/>
  <c r="U218" i="84"/>
  <c r="CR188" i="84"/>
  <c r="CR181" i="84"/>
  <c r="CR186" i="84"/>
  <c r="CR200" i="84"/>
  <c r="CR198" i="84"/>
  <c r="CR192" i="84"/>
  <c r="CR184" i="84"/>
  <c r="CR197" i="84"/>
  <c r="CR195" i="84"/>
  <c r="CR194" i="84"/>
  <c r="BY200" i="84"/>
  <c r="CR196" i="84"/>
  <c r="CR187" i="84"/>
  <c r="CR199" i="84"/>
  <c r="U211" i="84"/>
  <c r="U216" i="84"/>
  <c r="U214" i="84"/>
  <c r="U208" i="84"/>
  <c r="U204" i="84"/>
  <c r="U202" i="84"/>
  <c r="U212" i="84"/>
  <c r="U210" i="84"/>
  <c r="U206" i="84"/>
  <c r="CR193" i="84"/>
  <c r="BY218" i="84"/>
  <c r="CR219" i="84"/>
  <c r="U203" i="84"/>
  <c r="U183" i="84"/>
  <c r="U217" i="84"/>
  <c r="U215" i="84"/>
  <c r="U213" i="84"/>
  <c r="U209" i="84"/>
  <c r="U207" i="84"/>
  <c r="BY217" i="84"/>
  <c r="BY215" i="84"/>
  <c r="BY212" i="84"/>
  <c r="BY209" i="84"/>
  <c r="BY206" i="84"/>
  <c r="BY203" i="84"/>
  <c r="BY201" i="84"/>
  <c r="U205" i="84"/>
  <c r="U201" i="84"/>
  <c r="BY216" i="84"/>
  <c r="BY214" i="84"/>
  <c r="BY213" i="84"/>
  <c r="BY211" i="84"/>
  <c r="BY210" i="84"/>
  <c r="BY208" i="84"/>
  <c r="BY207" i="84"/>
  <c r="BY205" i="84"/>
  <c r="BY204" i="84"/>
  <c r="BY202" i="84"/>
  <c r="BY198" i="84"/>
  <c r="BY197" i="84"/>
  <c r="BY195" i="84"/>
  <c r="BY194" i="84"/>
  <c r="BY192" i="84"/>
  <c r="BY191" i="84"/>
  <c r="BY189" i="84"/>
  <c r="BY188" i="84"/>
  <c r="BY186" i="84"/>
  <c r="A181" i="79" s="1"/>
  <c r="BY185" i="84"/>
  <c r="A180" i="79" s="1"/>
  <c r="BY183" i="84"/>
  <c r="BY181" i="84"/>
  <c r="BY180" i="84"/>
  <c r="BY199" i="84"/>
  <c r="BY196" i="84"/>
  <c r="BY193" i="84"/>
  <c r="BY190" i="84"/>
  <c r="BY187" i="84"/>
  <c r="BY184" i="84"/>
  <c r="BY182" i="84"/>
  <c r="A177" i="79" s="1"/>
  <c r="U192" i="84"/>
  <c r="U194" i="84"/>
  <c r="U198" i="84"/>
  <c r="U185" i="84"/>
  <c r="CR191" i="84"/>
  <c r="U193" i="84"/>
  <c r="U188" i="84"/>
  <c r="U181" i="84"/>
  <c r="U195" i="84"/>
  <c r="U191" i="84"/>
  <c r="U200" i="84"/>
  <c r="U180" i="84"/>
  <c r="U189" i="84"/>
  <c r="U219" i="84"/>
  <c r="C219" i="84" s="1"/>
  <c r="A178" i="79"/>
  <c r="A176" i="79"/>
  <c r="A175" i="79"/>
  <c r="U197" i="84"/>
  <c r="U196" i="84"/>
  <c r="U190" i="84"/>
  <c r="U187" i="84"/>
  <c r="U184" i="84"/>
  <c r="A179" i="79"/>
  <c r="U199" i="84"/>
  <c r="U182" i="84"/>
  <c r="BW187" i="84"/>
  <c r="BW188" i="84" l="1"/>
  <c r="A182" i="79"/>
  <c r="BW189" i="84" l="1"/>
  <c r="A183" i="79"/>
  <c r="BW190" i="84" l="1"/>
  <c r="A184" i="79"/>
  <c r="BW191" i="84" l="1"/>
  <c r="A185" i="79"/>
  <c r="BU179" i="84"/>
  <c r="BT179" i="84"/>
  <c r="BS179" i="84"/>
  <c r="BR179" i="84"/>
  <c r="BQ179" i="84"/>
  <c r="BP179" i="84"/>
  <c r="BO179" i="84"/>
  <c r="BN179" i="84"/>
  <c r="BM179" i="84"/>
  <c r="BL179" i="84"/>
  <c r="BK179" i="84"/>
  <c r="BJ179" i="84"/>
  <c r="BI179" i="84"/>
  <c r="BH179" i="84"/>
  <c r="BG179" i="84"/>
  <c r="BU178" i="84"/>
  <c r="BT178" i="84"/>
  <c r="BS178" i="84"/>
  <c r="BR178" i="84"/>
  <c r="BQ178" i="84"/>
  <c r="BP178" i="84"/>
  <c r="BO178" i="84"/>
  <c r="BN178" i="84"/>
  <c r="BM178" i="84"/>
  <c r="BL178" i="84"/>
  <c r="BK178" i="84"/>
  <c r="BJ178" i="84"/>
  <c r="BI178" i="84"/>
  <c r="BH178" i="84"/>
  <c r="BG178" i="84"/>
  <c r="BU177" i="84"/>
  <c r="BT177" i="84"/>
  <c r="BS177" i="84"/>
  <c r="BR177" i="84"/>
  <c r="BQ177" i="84"/>
  <c r="BP177" i="84"/>
  <c r="BO177" i="84"/>
  <c r="BN177" i="84"/>
  <c r="BM177" i="84"/>
  <c r="BL177" i="84"/>
  <c r="BK177" i="84"/>
  <c r="BJ177" i="84"/>
  <c r="BI177" i="84"/>
  <c r="BH177" i="84"/>
  <c r="BG177" i="84"/>
  <c r="BU176" i="84"/>
  <c r="BT176" i="84"/>
  <c r="BS176" i="84"/>
  <c r="BR176" i="84"/>
  <c r="BQ176" i="84"/>
  <c r="BP176" i="84"/>
  <c r="BO176" i="84"/>
  <c r="BN176" i="84"/>
  <c r="BM176" i="84"/>
  <c r="BL176" i="84"/>
  <c r="BK176" i="84"/>
  <c r="BJ176" i="84"/>
  <c r="BI176" i="84"/>
  <c r="BH176" i="84"/>
  <c r="BG176" i="84"/>
  <c r="BU175" i="84"/>
  <c r="BT175" i="84"/>
  <c r="BS175" i="84"/>
  <c r="BR175" i="84"/>
  <c r="BQ175" i="84"/>
  <c r="BP175" i="84"/>
  <c r="BO175" i="84"/>
  <c r="BN175" i="84"/>
  <c r="BM175" i="84"/>
  <c r="BL175" i="84"/>
  <c r="BK175" i="84"/>
  <c r="BJ175" i="84"/>
  <c r="BI175" i="84"/>
  <c r="BH175" i="84"/>
  <c r="BG175" i="84"/>
  <c r="BU174" i="84"/>
  <c r="BT174" i="84"/>
  <c r="BS174" i="84"/>
  <c r="BR174" i="84"/>
  <c r="BQ174" i="84"/>
  <c r="BP174" i="84"/>
  <c r="BO174" i="84"/>
  <c r="BN174" i="84"/>
  <c r="BM174" i="84"/>
  <c r="BL174" i="84"/>
  <c r="BK174" i="84"/>
  <c r="BJ174" i="84"/>
  <c r="BI174" i="84"/>
  <c r="BH174" i="84"/>
  <c r="BG174" i="84"/>
  <c r="BU173" i="84"/>
  <c r="BT173" i="84"/>
  <c r="BS173" i="84"/>
  <c r="BR173" i="84"/>
  <c r="BQ173" i="84"/>
  <c r="BP173" i="84"/>
  <c r="BO173" i="84"/>
  <c r="BN173" i="84"/>
  <c r="BM173" i="84"/>
  <c r="BL173" i="84"/>
  <c r="BK173" i="84"/>
  <c r="BJ173" i="84"/>
  <c r="BI173" i="84"/>
  <c r="BH173" i="84"/>
  <c r="BG173" i="84"/>
  <c r="BU172" i="84"/>
  <c r="BT172" i="84"/>
  <c r="BS172" i="84"/>
  <c r="BR172" i="84"/>
  <c r="BQ172" i="84"/>
  <c r="BP172" i="84"/>
  <c r="BO172" i="84"/>
  <c r="BN172" i="84"/>
  <c r="BM172" i="84"/>
  <c r="BL172" i="84"/>
  <c r="BK172" i="84"/>
  <c r="BJ172" i="84"/>
  <c r="BI172" i="84"/>
  <c r="BH172" i="84"/>
  <c r="BG172" i="84"/>
  <c r="BU171" i="84"/>
  <c r="BT171" i="84"/>
  <c r="BS171" i="84"/>
  <c r="BR171" i="84"/>
  <c r="BQ171" i="84"/>
  <c r="BP171" i="84"/>
  <c r="BO171" i="84"/>
  <c r="BN171" i="84"/>
  <c r="BM171" i="84"/>
  <c r="BL171" i="84"/>
  <c r="BK171" i="84"/>
  <c r="BJ171" i="84"/>
  <c r="BI171" i="84"/>
  <c r="BH171" i="84"/>
  <c r="BG171" i="84"/>
  <c r="BU170" i="84"/>
  <c r="BT170" i="84"/>
  <c r="BS170" i="84"/>
  <c r="BR170" i="84"/>
  <c r="BQ170" i="84"/>
  <c r="BP170" i="84"/>
  <c r="BO170" i="84"/>
  <c r="BN170" i="84"/>
  <c r="BM170" i="84"/>
  <c r="BL170" i="84"/>
  <c r="BK170" i="84"/>
  <c r="BJ170" i="84"/>
  <c r="BI170" i="84"/>
  <c r="BH170" i="84"/>
  <c r="BG170" i="84"/>
  <c r="BU169" i="84"/>
  <c r="BT169" i="84"/>
  <c r="BS169" i="84"/>
  <c r="BR169" i="84"/>
  <c r="BQ169" i="84"/>
  <c r="BP169" i="84"/>
  <c r="BO169" i="84"/>
  <c r="BN169" i="84"/>
  <c r="BM169" i="84"/>
  <c r="BL169" i="84"/>
  <c r="BK169" i="84"/>
  <c r="BJ169" i="84"/>
  <c r="BI169" i="84"/>
  <c r="BH169" i="84"/>
  <c r="BG169" i="84"/>
  <c r="BU168" i="84"/>
  <c r="BT168" i="84"/>
  <c r="BS168" i="84"/>
  <c r="BR168" i="84"/>
  <c r="BQ168" i="84"/>
  <c r="BP168" i="84"/>
  <c r="BO168" i="84"/>
  <c r="BN168" i="84"/>
  <c r="BM168" i="84"/>
  <c r="BL168" i="84"/>
  <c r="BK168" i="84"/>
  <c r="BJ168" i="84"/>
  <c r="BI168" i="84"/>
  <c r="BH168" i="84"/>
  <c r="BG168" i="84"/>
  <c r="BU167" i="84"/>
  <c r="BT167" i="84"/>
  <c r="BS167" i="84"/>
  <c r="BR167" i="84"/>
  <c r="BQ167" i="84"/>
  <c r="BP167" i="84"/>
  <c r="BO167" i="84"/>
  <c r="BN167" i="84"/>
  <c r="BM167" i="84"/>
  <c r="BL167" i="84"/>
  <c r="BK167" i="84"/>
  <c r="BJ167" i="84"/>
  <c r="BI167" i="84"/>
  <c r="BH167" i="84"/>
  <c r="BG167" i="84"/>
  <c r="BU166" i="84"/>
  <c r="BT166" i="84"/>
  <c r="BS166" i="84"/>
  <c r="BR166" i="84"/>
  <c r="BQ166" i="84"/>
  <c r="BP166" i="84"/>
  <c r="BO166" i="84"/>
  <c r="BN166" i="84"/>
  <c r="BM166" i="84"/>
  <c r="BL166" i="84"/>
  <c r="BK166" i="84"/>
  <c r="BJ166" i="84"/>
  <c r="BI166" i="84"/>
  <c r="BH166" i="84"/>
  <c r="BG166" i="84"/>
  <c r="BU165" i="84"/>
  <c r="BT165" i="84"/>
  <c r="BS165" i="84"/>
  <c r="BR165" i="84"/>
  <c r="BQ165" i="84"/>
  <c r="BP165" i="84"/>
  <c r="BO165" i="84"/>
  <c r="BN165" i="84"/>
  <c r="BM165" i="84"/>
  <c r="BL165" i="84"/>
  <c r="BK165" i="84"/>
  <c r="BJ165" i="84"/>
  <c r="BI165" i="84"/>
  <c r="BH165" i="84"/>
  <c r="BG165" i="84"/>
  <c r="BU164" i="84"/>
  <c r="BT164" i="84"/>
  <c r="BS164" i="84"/>
  <c r="BR164" i="84"/>
  <c r="BQ164" i="84"/>
  <c r="BP164" i="84"/>
  <c r="BO164" i="84"/>
  <c r="BN164" i="84"/>
  <c r="BM164" i="84"/>
  <c r="BL164" i="84"/>
  <c r="BK164" i="84"/>
  <c r="BJ164" i="84"/>
  <c r="BI164" i="84"/>
  <c r="BH164" i="84"/>
  <c r="BG164" i="84"/>
  <c r="BU163" i="84"/>
  <c r="BT163" i="84"/>
  <c r="BS163" i="84"/>
  <c r="BR163" i="84"/>
  <c r="BQ163" i="84"/>
  <c r="BP163" i="84"/>
  <c r="BO163" i="84"/>
  <c r="BN163" i="84"/>
  <c r="BM163" i="84"/>
  <c r="BL163" i="84"/>
  <c r="BK163" i="84"/>
  <c r="BJ163" i="84"/>
  <c r="BI163" i="84"/>
  <c r="BH163" i="84"/>
  <c r="BG163" i="84"/>
  <c r="BU162" i="84"/>
  <c r="BT162" i="84"/>
  <c r="BS162" i="84"/>
  <c r="BR162" i="84"/>
  <c r="BQ162" i="84"/>
  <c r="BP162" i="84"/>
  <c r="BO162" i="84"/>
  <c r="BN162" i="84"/>
  <c r="BM162" i="84"/>
  <c r="BL162" i="84"/>
  <c r="BK162" i="84"/>
  <c r="BJ162" i="84"/>
  <c r="BI162" i="84"/>
  <c r="BH162" i="84"/>
  <c r="BG162" i="84"/>
  <c r="BU161" i="84"/>
  <c r="BT161" i="84"/>
  <c r="BS161" i="84"/>
  <c r="BR161" i="84"/>
  <c r="BQ161" i="84"/>
  <c r="BP161" i="84"/>
  <c r="BO161" i="84"/>
  <c r="BN161" i="84"/>
  <c r="BM161" i="84"/>
  <c r="BL161" i="84"/>
  <c r="BK161" i="84"/>
  <c r="BJ161" i="84"/>
  <c r="BI161" i="84"/>
  <c r="BH161" i="84"/>
  <c r="BG161" i="84"/>
  <c r="BU160" i="84"/>
  <c r="BT160" i="84"/>
  <c r="BS160" i="84"/>
  <c r="BR160" i="84"/>
  <c r="BQ160" i="84"/>
  <c r="BP160" i="84"/>
  <c r="BO160" i="84"/>
  <c r="BN160" i="84"/>
  <c r="BM160" i="84"/>
  <c r="BL160" i="84"/>
  <c r="BK160" i="84"/>
  <c r="BJ160" i="84"/>
  <c r="BI160" i="84"/>
  <c r="BH160" i="84"/>
  <c r="BG160" i="84"/>
  <c r="BU159" i="84"/>
  <c r="BT159" i="84"/>
  <c r="BS159" i="84"/>
  <c r="BR159" i="84"/>
  <c r="BQ159" i="84"/>
  <c r="BP159" i="84"/>
  <c r="BO159" i="84"/>
  <c r="BN159" i="84"/>
  <c r="BM159" i="84"/>
  <c r="BL159" i="84"/>
  <c r="BK159" i="84"/>
  <c r="BJ159" i="84"/>
  <c r="BI159" i="84"/>
  <c r="BH159" i="84"/>
  <c r="BG159" i="84"/>
  <c r="BU158" i="84"/>
  <c r="BT158" i="84"/>
  <c r="BS158" i="84"/>
  <c r="BR158" i="84"/>
  <c r="BQ158" i="84"/>
  <c r="BP158" i="84"/>
  <c r="BO158" i="84"/>
  <c r="BN158" i="84"/>
  <c r="BM158" i="84"/>
  <c r="BL158" i="84"/>
  <c r="BK158" i="84"/>
  <c r="BJ158" i="84"/>
  <c r="BI158" i="84"/>
  <c r="BH158" i="84"/>
  <c r="BG158" i="84"/>
  <c r="BU157" i="84"/>
  <c r="BT157" i="84"/>
  <c r="BS157" i="84"/>
  <c r="BR157" i="84"/>
  <c r="BQ157" i="84"/>
  <c r="BP157" i="84"/>
  <c r="BO157" i="84"/>
  <c r="BN157" i="84"/>
  <c r="BM157" i="84"/>
  <c r="BL157" i="84"/>
  <c r="BK157" i="84"/>
  <c r="BJ157" i="84"/>
  <c r="BI157" i="84"/>
  <c r="BH157" i="84"/>
  <c r="BG157" i="84"/>
  <c r="BU156" i="84"/>
  <c r="BT156" i="84"/>
  <c r="BS156" i="84"/>
  <c r="BR156" i="84"/>
  <c r="BQ156" i="84"/>
  <c r="BP156" i="84"/>
  <c r="BO156" i="84"/>
  <c r="BN156" i="84"/>
  <c r="BM156" i="84"/>
  <c r="BL156" i="84"/>
  <c r="BK156" i="84"/>
  <c r="BJ156" i="84"/>
  <c r="BI156" i="84"/>
  <c r="BH156" i="84"/>
  <c r="BG156" i="84"/>
  <c r="BU155" i="84"/>
  <c r="BT155" i="84"/>
  <c r="BS155" i="84"/>
  <c r="BR155" i="84"/>
  <c r="BQ155" i="84"/>
  <c r="BP155" i="84"/>
  <c r="BO155" i="84"/>
  <c r="BN155" i="84"/>
  <c r="BM155" i="84"/>
  <c r="BL155" i="84"/>
  <c r="BK155" i="84"/>
  <c r="BJ155" i="84"/>
  <c r="BI155" i="84"/>
  <c r="BH155" i="84"/>
  <c r="BG155" i="84"/>
  <c r="BU154" i="84"/>
  <c r="BT154" i="84"/>
  <c r="BS154" i="84"/>
  <c r="BR154" i="84"/>
  <c r="BQ154" i="84"/>
  <c r="BP154" i="84"/>
  <c r="BO154" i="84"/>
  <c r="BN154" i="84"/>
  <c r="BM154" i="84"/>
  <c r="BL154" i="84"/>
  <c r="BK154" i="84"/>
  <c r="BJ154" i="84"/>
  <c r="BI154" i="84"/>
  <c r="BH154" i="84"/>
  <c r="BG154" i="84"/>
  <c r="BU153" i="84"/>
  <c r="BT153" i="84"/>
  <c r="BS153" i="84"/>
  <c r="BR153" i="84"/>
  <c r="BQ153" i="84"/>
  <c r="BP153" i="84"/>
  <c r="BO153" i="84"/>
  <c r="BN153" i="84"/>
  <c r="BM153" i="84"/>
  <c r="BL153" i="84"/>
  <c r="BK153" i="84"/>
  <c r="BJ153" i="84"/>
  <c r="BI153" i="84"/>
  <c r="BH153" i="84"/>
  <c r="BG153" i="84"/>
  <c r="BU152" i="84"/>
  <c r="BT152" i="84"/>
  <c r="BS152" i="84"/>
  <c r="BR152" i="84"/>
  <c r="BQ152" i="84"/>
  <c r="BP152" i="84"/>
  <c r="BO152" i="84"/>
  <c r="BN152" i="84"/>
  <c r="BM152" i="84"/>
  <c r="BL152" i="84"/>
  <c r="BK152" i="84"/>
  <c r="BJ152" i="84"/>
  <c r="BI152" i="84"/>
  <c r="BH152" i="84"/>
  <c r="BG152" i="84"/>
  <c r="BU151" i="84"/>
  <c r="BT151" i="84"/>
  <c r="BS151" i="84"/>
  <c r="BR151" i="84"/>
  <c r="BQ151" i="84"/>
  <c r="BP151" i="84"/>
  <c r="BO151" i="84"/>
  <c r="BN151" i="84"/>
  <c r="BM151" i="84"/>
  <c r="BL151" i="84"/>
  <c r="BK151" i="84"/>
  <c r="BJ151" i="84"/>
  <c r="BI151" i="84"/>
  <c r="BH151" i="84"/>
  <c r="BG151" i="84"/>
  <c r="BU150" i="84"/>
  <c r="BT150" i="84"/>
  <c r="BS150" i="84"/>
  <c r="BR150" i="84"/>
  <c r="BQ150" i="84"/>
  <c r="BP150" i="84"/>
  <c r="BO150" i="84"/>
  <c r="BN150" i="84"/>
  <c r="BM150" i="84"/>
  <c r="BL150" i="84"/>
  <c r="BK150" i="84"/>
  <c r="BJ150" i="84"/>
  <c r="BI150" i="84"/>
  <c r="BH150" i="84"/>
  <c r="BG150" i="84"/>
  <c r="BU149" i="84"/>
  <c r="BT149" i="84"/>
  <c r="BS149" i="84"/>
  <c r="BR149" i="84"/>
  <c r="BQ149" i="84"/>
  <c r="BP149" i="84"/>
  <c r="BO149" i="84"/>
  <c r="BN149" i="84"/>
  <c r="BM149" i="84"/>
  <c r="BL149" i="84"/>
  <c r="BK149" i="84"/>
  <c r="BJ149" i="84"/>
  <c r="BI149" i="84"/>
  <c r="BH149" i="84"/>
  <c r="BG149" i="84"/>
  <c r="BU148" i="84"/>
  <c r="BT148" i="84"/>
  <c r="BS148" i="84"/>
  <c r="BR148" i="84"/>
  <c r="BQ148" i="84"/>
  <c r="BP148" i="84"/>
  <c r="BO148" i="84"/>
  <c r="BN148" i="84"/>
  <c r="BM148" i="84"/>
  <c r="BL148" i="84"/>
  <c r="BK148" i="84"/>
  <c r="BJ148" i="84"/>
  <c r="BI148" i="84"/>
  <c r="BH148" i="84"/>
  <c r="BG148" i="84"/>
  <c r="BU147" i="84"/>
  <c r="BT147" i="84"/>
  <c r="BS147" i="84"/>
  <c r="BR147" i="84"/>
  <c r="BQ147" i="84"/>
  <c r="BP147" i="84"/>
  <c r="BO147" i="84"/>
  <c r="BN147" i="84"/>
  <c r="BM147" i="84"/>
  <c r="BL147" i="84"/>
  <c r="BK147" i="84"/>
  <c r="BJ147" i="84"/>
  <c r="BI147" i="84"/>
  <c r="BH147" i="84"/>
  <c r="BG147" i="84"/>
  <c r="BU146" i="84"/>
  <c r="BT146" i="84"/>
  <c r="BS146" i="84"/>
  <c r="BR146" i="84"/>
  <c r="BQ146" i="84"/>
  <c r="BP146" i="84"/>
  <c r="BO146" i="84"/>
  <c r="BN146" i="84"/>
  <c r="BM146" i="84"/>
  <c r="BL146" i="84"/>
  <c r="BK146" i="84"/>
  <c r="BJ146" i="84"/>
  <c r="BI146" i="84"/>
  <c r="BH146" i="84"/>
  <c r="BG146" i="84"/>
  <c r="BU145" i="84"/>
  <c r="BT145" i="84"/>
  <c r="BS145" i="84"/>
  <c r="BR145" i="84"/>
  <c r="BQ145" i="84"/>
  <c r="BP145" i="84"/>
  <c r="BO145" i="84"/>
  <c r="BN145" i="84"/>
  <c r="BM145" i="84"/>
  <c r="BL145" i="84"/>
  <c r="BK145" i="84"/>
  <c r="BJ145" i="84"/>
  <c r="BI145" i="84"/>
  <c r="BH145" i="84"/>
  <c r="BG145" i="84"/>
  <c r="BU144" i="84"/>
  <c r="BT144" i="84"/>
  <c r="BS144" i="84"/>
  <c r="BR144" i="84"/>
  <c r="BQ144" i="84"/>
  <c r="BP144" i="84"/>
  <c r="BO144" i="84"/>
  <c r="BN144" i="84"/>
  <c r="BM144" i="84"/>
  <c r="BL144" i="84"/>
  <c r="BK144" i="84"/>
  <c r="BJ144" i="84"/>
  <c r="BI144" i="84"/>
  <c r="BH144" i="84"/>
  <c r="BG144" i="84"/>
  <c r="BU143" i="84"/>
  <c r="BT143" i="84"/>
  <c r="BS143" i="84"/>
  <c r="BR143" i="84"/>
  <c r="BQ143" i="84"/>
  <c r="BP143" i="84"/>
  <c r="BO143" i="84"/>
  <c r="BN143" i="84"/>
  <c r="BM143" i="84"/>
  <c r="BL143" i="84"/>
  <c r="BK143" i="84"/>
  <c r="BJ143" i="84"/>
  <c r="BI143" i="84"/>
  <c r="BH143" i="84"/>
  <c r="BG143" i="84"/>
  <c r="BU142" i="84"/>
  <c r="BT142" i="84"/>
  <c r="BS142" i="84"/>
  <c r="BR142" i="84"/>
  <c r="BQ142" i="84"/>
  <c r="BP142" i="84"/>
  <c r="BO142" i="84"/>
  <c r="BN142" i="84"/>
  <c r="BM142" i="84"/>
  <c r="BL142" i="84"/>
  <c r="BK142" i="84"/>
  <c r="BJ142" i="84"/>
  <c r="BI142" i="84"/>
  <c r="BH142" i="84"/>
  <c r="BG142" i="84"/>
  <c r="BU141" i="84"/>
  <c r="BT141" i="84"/>
  <c r="BS141" i="84"/>
  <c r="BR141" i="84"/>
  <c r="BQ141" i="84"/>
  <c r="BP141" i="84"/>
  <c r="BO141" i="84"/>
  <c r="BN141" i="84"/>
  <c r="BM141" i="84"/>
  <c r="BL141" i="84"/>
  <c r="BK141" i="84"/>
  <c r="BJ141" i="84"/>
  <c r="BI141" i="84"/>
  <c r="BH141" i="84"/>
  <c r="BG141" i="84"/>
  <c r="BU140" i="84"/>
  <c r="BT140" i="84"/>
  <c r="BS140" i="84"/>
  <c r="BR140" i="84"/>
  <c r="BQ140" i="84"/>
  <c r="BP140" i="84"/>
  <c r="BO140" i="84"/>
  <c r="BN140" i="84"/>
  <c r="BM140" i="84"/>
  <c r="BL140" i="84"/>
  <c r="BK140" i="84"/>
  <c r="BJ140" i="84"/>
  <c r="BI140" i="84"/>
  <c r="BH140" i="84"/>
  <c r="BG140" i="84"/>
  <c r="BU139" i="84"/>
  <c r="BT139" i="84"/>
  <c r="BS139" i="84"/>
  <c r="BR139" i="84"/>
  <c r="BQ139" i="84"/>
  <c r="BP139" i="84"/>
  <c r="BO139" i="84"/>
  <c r="BN139" i="84"/>
  <c r="BM139" i="84"/>
  <c r="BL139" i="84"/>
  <c r="BK139" i="84"/>
  <c r="BJ139" i="84"/>
  <c r="BI139" i="84"/>
  <c r="BH139" i="84"/>
  <c r="BG139" i="84"/>
  <c r="BU138" i="84"/>
  <c r="BT138" i="84"/>
  <c r="BS138" i="84"/>
  <c r="BR138" i="84"/>
  <c r="BQ138" i="84"/>
  <c r="BP138" i="84"/>
  <c r="BO138" i="84"/>
  <c r="BN138" i="84"/>
  <c r="BM138" i="84"/>
  <c r="BL138" i="84"/>
  <c r="BK138" i="84"/>
  <c r="BJ138" i="84"/>
  <c r="BI138" i="84"/>
  <c r="BH138" i="84"/>
  <c r="BG138" i="84"/>
  <c r="BU137" i="84"/>
  <c r="BT137" i="84"/>
  <c r="BS137" i="84"/>
  <c r="BR137" i="84"/>
  <c r="BQ137" i="84"/>
  <c r="BP137" i="84"/>
  <c r="BO137" i="84"/>
  <c r="BN137" i="84"/>
  <c r="BM137" i="84"/>
  <c r="BL137" i="84"/>
  <c r="BK137" i="84"/>
  <c r="BJ137" i="84"/>
  <c r="BI137" i="84"/>
  <c r="BH137" i="84"/>
  <c r="BG137" i="84"/>
  <c r="BU136" i="84"/>
  <c r="BT136" i="84"/>
  <c r="BS136" i="84"/>
  <c r="BR136" i="84"/>
  <c r="BQ136" i="84"/>
  <c r="BP136" i="84"/>
  <c r="BO136" i="84"/>
  <c r="BN136" i="84"/>
  <c r="BM136" i="84"/>
  <c r="BL136" i="84"/>
  <c r="BK136" i="84"/>
  <c r="BJ136" i="84"/>
  <c r="BI136" i="84"/>
  <c r="BH136" i="84"/>
  <c r="BG136" i="84"/>
  <c r="BU135" i="84"/>
  <c r="BT135" i="84"/>
  <c r="BS135" i="84"/>
  <c r="BR135" i="84"/>
  <c r="BQ135" i="84"/>
  <c r="BP135" i="84"/>
  <c r="BO135" i="84"/>
  <c r="BN135" i="84"/>
  <c r="BM135" i="84"/>
  <c r="BL135" i="84"/>
  <c r="BK135" i="84"/>
  <c r="BJ135" i="84"/>
  <c r="BI135" i="84"/>
  <c r="BH135" i="84"/>
  <c r="BG135" i="84"/>
  <c r="BU134" i="84"/>
  <c r="BT134" i="84"/>
  <c r="BS134" i="84"/>
  <c r="BR134" i="84"/>
  <c r="BQ134" i="84"/>
  <c r="BP134" i="84"/>
  <c r="BO134" i="84"/>
  <c r="BN134" i="84"/>
  <c r="BM134" i="84"/>
  <c r="BL134" i="84"/>
  <c r="BK134" i="84"/>
  <c r="BJ134" i="84"/>
  <c r="BI134" i="84"/>
  <c r="BH134" i="84"/>
  <c r="BG134" i="84"/>
  <c r="BU133" i="84"/>
  <c r="BT133" i="84"/>
  <c r="BS133" i="84"/>
  <c r="BR133" i="84"/>
  <c r="BQ133" i="84"/>
  <c r="BP133" i="84"/>
  <c r="BO133" i="84"/>
  <c r="BN133" i="84"/>
  <c r="BM133" i="84"/>
  <c r="BL133" i="84"/>
  <c r="BK133" i="84"/>
  <c r="BJ133" i="84"/>
  <c r="BI133" i="84"/>
  <c r="BH133" i="84"/>
  <c r="BG133" i="84"/>
  <c r="BU132" i="84"/>
  <c r="BT132" i="84"/>
  <c r="BS132" i="84"/>
  <c r="BR132" i="84"/>
  <c r="BQ132" i="84"/>
  <c r="BP132" i="84"/>
  <c r="BO132" i="84"/>
  <c r="BN132" i="84"/>
  <c r="BM132" i="84"/>
  <c r="BL132" i="84"/>
  <c r="BK132" i="84"/>
  <c r="BJ132" i="84"/>
  <c r="BI132" i="84"/>
  <c r="BH132" i="84"/>
  <c r="BG132" i="84"/>
  <c r="BU131" i="84"/>
  <c r="BT131" i="84"/>
  <c r="BS131" i="84"/>
  <c r="BR131" i="84"/>
  <c r="BQ131" i="84"/>
  <c r="BP131" i="84"/>
  <c r="BO131" i="84"/>
  <c r="BN131" i="84"/>
  <c r="BM131" i="84"/>
  <c r="BL131" i="84"/>
  <c r="BK131" i="84"/>
  <c r="BJ131" i="84"/>
  <c r="BI131" i="84"/>
  <c r="BH131" i="84"/>
  <c r="BG131" i="84"/>
  <c r="BU130" i="84"/>
  <c r="BT130" i="84"/>
  <c r="BS130" i="84"/>
  <c r="BR130" i="84"/>
  <c r="BQ130" i="84"/>
  <c r="BP130" i="84"/>
  <c r="BO130" i="84"/>
  <c r="BN130" i="84"/>
  <c r="BM130" i="84"/>
  <c r="BL130" i="84"/>
  <c r="BK130" i="84"/>
  <c r="BJ130" i="84"/>
  <c r="BI130" i="84"/>
  <c r="BH130" i="84"/>
  <c r="BG130" i="84"/>
  <c r="BU129" i="84"/>
  <c r="BT129" i="84"/>
  <c r="BS129" i="84"/>
  <c r="BR129" i="84"/>
  <c r="BQ129" i="84"/>
  <c r="BP129" i="84"/>
  <c r="BO129" i="84"/>
  <c r="BN129" i="84"/>
  <c r="BM129" i="84"/>
  <c r="BL129" i="84"/>
  <c r="BK129" i="84"/>
  <c r="BJ129" i="84"/>
  <c r="BI129" i="84"/>
  <c r="BH129" i="84"/>
  <c r="BG129" i="84"/>
  <c r="BU128" i="84"/>
  <c r="BT128" i="84"/>
  <c r="BS128" i="84"/>
  <c r="BR128" i="84"/>
  <c r="BQ128" i="84"/>
  <c r="BP128" i="84"/>
  <c r="BO128" i="84"/>
  <c r="BN128" i="84"/>
  <c r="BM128" i="84"/>
  <c r="BL128" i="84"/>
  <c r="BK128" i="84"/>
  <c r="BJ128" i="84"/>
  <c r="BI128" i="84"/>
  <c r="BH128" i="84"/>
  <c r="BG128" i="84"/>
  <c r="BU127" i="84"/>
  <c r="BT127" i="84"/>
  <c r="BS127" i="84"/>
  <c r="BR127" i="84"/>
  <c r="BQ127" i="84"/>
  <c r="BP127" i="84"/>
  <c r="BO127" i="84"/>
  <c r="BN127" i="84"/>
  <c r="BM127" i="84"/>
  <c r="BL127" i="84"/>
  <c r="BK127" i="84"/>
  <c r="BJ127" i="84"/>
  <c r="BI127" i="84"/>
  <c r="BH127" i="84"/>
  <c r="BG127" i="84"/>
  <c r="BU126" i="84"/>
  <c r="BT126" i="84"/>
  <c r="BS126" i="84"/>
  <c r="BR126" i="84"/>
  <c r="BQ126" i="84"/>
  <c r="BP126" i="84"/>
  <c r="BO126" i="84"/>
  <c r="BN126" i="84"/>
  <c r="BM126" i="84"/>
  <c r="BL126" i="84"/>
  <c r="BK126" i="84"/>
  <c r="BJ126" i="84"/>
  <c r="BI126" i="84"/>
  <c r="BH126" i="84"/>
  <c r="BG126" i="84"/>
  <c r="BU125" i="84"/>
  <c r="BT125" i="84"/>
  <c r="BS125" i="84"/>
  <c r="BR125" i="84"/>
  <c r="BQ125" i="84"/>
  <c r="BP125" i="84"/>
  <c r="BO125" i="84"/>
  <c r="BN125" i="84"/>
  <c r="BM125" i="84"/>
  <c r="BL125" i="84"/>
  <c r="BK125" i="84"/>
  <c r="BJ125" i="84"/>
  <c r="BI125" i="84"/>
  <c r="BH125" i="84"/>
  <c r="BG125" i="84"/>
  <c r="BU124" i="84"/>
  <c r="BT124" i="84"/>
  <c r="BS124" i="84"/>
  <c r="BR124" i="84"/>
  <c r="BQ124" i="84"/>
  <c r="BP124" i="84"/>
  <c r="BO124" i="84"/>
  <c r="BN124" i="84"/>
  <c r="BM124" i="84"/>
  <c r="BL124" i="84"/>
  <c r="BK124" i="84"/>
  <c r="BJ124" i="84"/>
  <c r="BI124" i="84"/>
  <c r="BH124" i="84"/>
  <c r="BG124" i="84"/>
  <c r="BU123" i="84"/>
  <c r="BT123" i="84"/>
  <c r="BS123" i="84"/>
  <c r="BR123" i="84"/>
  <c r="BQ123" i="84"/>
  <c r="BP123" i="84"/>
  <c r="BO123" i="84"/>
  <c r="BN123" i="84"/>
  <c r="BM123" i="84"/>
  <c r="BL123" i="84"/>
  <c r="BK123" i="84"/>
  <c r="BJ123" i="84"/>
  <c r="BI123" i="84"/>
  <c r="BH123" i="84"/>
  <c r="BG123" i="84"/>
  <c r="BU122" i="84"/>
  <c r="BT122" i="84"/>
  <c r="BS122" i="84"/>
  <c r="BR122" i="84"/>
  <c r="BQ122" i="84"/>
  <c r="BP122" i="84"/>
  <c r="BO122" i="84"/>
  <c r="BN122" i="84"/>
  <c r="BM122" i="84"/>
  <c r="BL122" i="84"/>
  <c r="BK122" i="84"/>
  <c r="BJ122" i="84"/>
  <c r="BI122" i="84"/>
  <c r="BH122" i="84"/>
  <c r="BG122" i="84"/>
  <c r="BU121" i="84"/>
  <c r="BT121" i="84"/>
  <c r="BS121" i="84"/>
  <c r="BR121" i="84"/>
  <c r="BQ121" i="84"/>
  <c r="BP121" i="84"/>
  <c r="BO121" i="84"/>
  <c r="BN121" i="84"/>
  <c r="BM121" i="84"/>
  <c r="BL121" i="84"/>
  <c r="BK121" i="84"/>
  <c r="BJ121" i="84"/>
  <c r="BI121" i="84"/>
  <c r="BH121" i="84"/>
  <c r="BG121" i="84"/>
  <c r="BU120" i="84"/>
  <c r="BT120" i="84"/>
  <c r="BS120" i="84"/>
  <c r="BR120" i="84"/>
  <c r="BQ120" i="84"/>
  <c r="BP120" i="84"/>
  <c r="BO120" i="84"/>
  <c r="BN120" i="84"/>
  <c r="BM120" i="84"/>
  <c r="BL120" i="84"/>
  <c r="BK120" i="84"/>
  <c r="BJ120" i="84"/>
  <c r="BI120" i="84"/>
  <c r="BH120" i="84"/>
  <c r="BG120" i="84"/>
  <c r="BU119" i="84"/>
  <c r="BT119" i="84"/>
  <c r="BS119" i="84"/>
  <c r="BR119" i="84"/>
  <c r="BQ119" i="84"/>
  <c r="BP119" i="84"/>
  <c r="BO119" i="84"/>
  <c r="BN119" i="84"/>
  <c r="BM119" i="84"/>
  <c r="BL119" i="84"/>
  <c r="BK119" i="84"/>
  <c r="BJ119" i="84"/>
  <c r="BI119" i="84"/>
  <c r="BH119" i="84"/>
  <c r="BG119" i="84"/>
  <c r="BU118" i="84"/>
  <c r="BT118" i="84"/>
  <c r="BS118" i="84"/>
  <c r="BR118" i="84"/>
  <c r="BQ118" i="84"/>
  <c r="BP118" i="84"/>
  <c r="BO118" i="84"/>
  <c r="BN118" i="84"/>
  <c r="BM118" i="84"/>
  <c r="BL118" i="84"/>
  <c r="BK118" i="84"/>
  <c r="BJ118" i="84"/>
  <c r="BI118" i="84"/>
  <c r="BH118" i="84"/>
  <c r="BG118" i="84"/>
  <c r="BU117" i="84"/>
  <c r="BT117" i="84"/>
  <c r="BS117" i="84"/>
  <c r="BR117" i="84"/>
  <c r="BQ117" i="84"/>
  <c r="BP117" i="84"/>
  <c r="BO117" i="84"/>
  <c r="BN117" i="84"/>
  <c r="BM117" i="84"/>
  <c r="BL117" i="84"/>
  <c r="BK117" i="84"/>
  <c r="BJ117" i="84"/>
  <c r="BI117" i="84"/>
  <c r="BH117" i="84"/>
  <c r="BG117" i="84"/>
  <c r="BU116" i="84"/>
  <c r="BT116" i="84"/>
  <c r="BS116" i="84"/>
  <c r="BR116" i="84"/>
  <c r="BQ116" i="84"/>
  <c r="BP116" i="84"/>
  <c r="BO116" i="84"/>
  <c r="BN116" i="84"/>
  <c r="BM116" i="84"/>
  <c r="BL116" i="84"/>
  <c r="BK116" i="84"/>
  <c r="BJ116" i="84"/>
  <c r="BI116" i="84"/>
  <c r="BH116" i="84"/>
  <c r="BG116" i="84"/>
  <c r="BU115" i="84"/>
  <c r="BT115" i="84"/>
  <c r="BS115" i="84"/>
  <c r="BR115" i="84"/>
  <c r="BQ115" i="84"/>
  <c r="BP115" i="84"/>
  <c r="BO115" i="84"/>
  <c r="BN115" i="84"/>
  <c r="BM115" i="84"/>
  <c r="BL115" i="84"/>
  <c r="BK115" i="84"/>
  <c r="BJ115" i="84"/>
  <c r="BI115" i="84"/>
  <c r="BH115" i="84"/>
  <c r="BG115" i="84"/>
  <c r="BU114" i="84"/>
  <c r="BT114" i="84"/>
  <c r="BS114" i="84"/>
  <c r="BR114" i="84"/>
  <c r="BQ114" i="84"/>
  <c r="BP114" i="84"/>
  <c r="BO114" i="84"/>
  <c r="BN114" i="84"/>
  <c r="BM114" i="84"/>
  <c r="BL114" i="84"/>
  <c r="BK114" i="84"/>
  <c r="BJ114" i="84"/>
  <c r="BI114" i="84"/>
  <c r="BH114" i="84"/>
  <c r="BG114" i="84"/>
  <c r="BU113" i="84"/>
  <c r="BT113" i="84"/>
  <c r="BS113" i="84"/>
  <c r="BR113" i="84"/>
  <c r="BQ113" i="84"/>
  <c r="BP113" i="84"/>
  <c r="BO113" i="84"/>
  <c r="BN113" i="84"/>
  <c r="BM113" i="84"/>
  <c r="BL113" i="84"/>
  <c r="BK113" i="84"/>
  <c r="BJ113" i="84"/>
  <c r="BI113" i="84"/>
  <c r="BH113" i="84"/>
  <c r="BG113" i="84"/>
  <c r="BU112" i="84"/>
  <c r="BT112" i="84"/>
  <c r="BS112" i="84"/>
  <c r="BR112" i="84"/>
  <c r="BQ112" i="84"/>
  <c r="BP112" i="84"/>
  <c r="BO112" i="84"/>
  <c r="BN112" i="84"/>
  <c r="BM112" i="84"/>
  <c r="BL112" i="84"/>
  <c r="BK112" i="84"/>
  <c r="BJ112" i="84"/>
  <c r="BI112" i="84"/>
  <c r="BH112" i="84"/>
  <c r="BG112" i="84"/>
  <c r="BU111" i="84"/>
  <c r="BT111" i="84"/>
  <c r="BS111" i="84"/>
  <c r="BR111" i="84"/>
  <c r="BQ111" i="84"/>
  <c r="BP111" i="84"/>
  <c r="BO111" i="84"/>
  <c r="BN111" i="84"/>
  <c r="BM111" i="84"/>
  <c r="BL111" i="84"/>
  <c r="BK111" i="84"/>
  <c r="BJ111" i="84"/>
  <c r="BI111" i="84"/>
  <c r="BH111" i="84"/>
  <c r="BG111" i="84"/>
  <c r="BU110" i="84"/>
  <c r="BT110" i="84"/>
  <c r="BS110" i="84"/>
  <c r="BR110" i="84"/>
  <c r="BQ110" i="84"/>
  <c r="BP110" i="84"/>
  <c r="BO110" i="84"/>
  <c r="BN110" i="84"/>
  <c r="BM110" i="84"/>
  <c r="BL110" i="84"/>
  <c r="BK110" i="84"/>
  <c r="BJ110" i="84"/>
  <c r="BI110" i="84"/>
  <c r="BH110" i="84"/>
  <c r="BG110" i="84"/>
  <c r="BU109" i="84"/>
  <c r="BT109" i="84"/>
  <c r="BS109" i="84"/>
  <c r="BR109" i="84"/>
  <c r="BQ109" i="84"/>
  <c r="BP109" i="84"/>
  <c r="BO109" i="84"/>
  <c r="BN109" i="84"/>
  <c r="BM109" i="84"/>
  <c r="BL109" i="84"/>
  <c r="BK109" i="84"/>
  <c r="BJ109" i="84"/>
  <c r="BI109" i="84"/>
  <c r="BH109" i="84"/>
  <c r="BG109" i="84"/>
  <c r="BU108" i="84"/>
  <c r="BT108" i="84"/>
  <c r="BS108" i="84"/>
  <c r="BR108" i="84"/>
  <c r="BQ108" i="84"/>
  <c r="BP108" i="84"/>
  <c r="BO108" i="84"/>
  <c r="BN108" i="84"/>
  <c r="BM108" i="84"/>
  <c r="BL108" i="84"/>
  <c r="BK108" i="84"/>
  <c r="BJ108" i="84"/>
  <c r="BI108" i="84"/>
  <c r="BH108" i="84"/>
  <c r="BG108" i="84"/>
  <c r="BU107" i="84"/>
  <c r="BT107" i="84"/>
  <c r="BS107" i="84"/>
  <c r="BR107" i="84"/>
  <c r="BQ107" i="84"/>
  <c r="BP107" i="84"/>
  <c r="BO107" i="84"/>
  <c r="BN107" i="84"/>
  <c r="BM107" i="84"/>
  <c r="BL107" i="84"/>
  <c r="BK107" i="84"/>
  <c r="BJ107" i="84"/>
  <c r="BI107" i="84"/>
  <c r="BH107" i="84"/>
  <c r="BG107" i="84"/>
  <c r="BU106" i="84"/>
  <c r="BT106" i="84"/>
  <c r="BS106" i="84"/>
  <c r="BR106" i="84"/>
  <c r="BQ106" i="84"/>
  <c r="BP106" i="84"/>
  <c r="BO106" i="84"/>
  <c r="BN106" i="84"/>
  <c r="BM106" i="84"/>
  <c r="BL106" i="84"/>
  <c r="BK106" i="84"/>
  <c r="BJ106" i="84"/>
  <c r="BI106" i="84"/>
  <c r="BH106" i="84"/>
  <c r="BG106" i="84"/>
  <c r="BU105" i="84"/>
  <c r="BT105" i="84"/>
  <c r="BS105" i="84"/>
  <c r="BR105" i="84"/>
  <c r="BQ105" i="84"/>
  <c r="BP105" i="84"/>
  <c r="BO105" i="84"/>
  <c r="BN105" i="84"/>
  <c r="BM105" i="84"/>
  <c r="BL105" i="84"/>
  <c r="BK105" i="84"/>
  <c r="BJ105" i="84"/>
  <c r="BI105" i="84"/>
  <c r="BH105" i="84"/>
  <c r="BG105" i="84"/>
  <c r="BU104" i="84"/>
  <c r="BT104" i="84"/>
  <c r="BS104" i="84"/>
  <c r="BR104" i="84"/>
  <c r="BQ104" i="84"/>
  <c r="BP104" i="84"/>
  <c r="BO104" i="84"/>
  <c r="BN104" i="84"/>
  <c r="BM104" i="84"/>
  <c r="BL104" i="84"/>
  <c r="BK104" i="84"/>
  <c r="BJ104" i="84"/>
  <c r="BI104" i="84"/>
  <c r="BH104" i="84"/>
  <c r="BG104" i="84"/>
  <c r="BU103" i="84"/>
  <c r="BT103" i="84"/>
  <c r="BS103" i="84"/>
  <c r="BR103" i="84"/>
  <c r="BQ103" i="84"/>
  <c r="BP103" i="84"/>
  <c r="BO103" i="84"/>
  <c r="BN103" i="84"/>
  <c r="BM103" i="84"/>
  <c r="BL103" i="84"/>
  <c r="BK103" i="84"/>
  <c r="BJ103" i="84"/>
  <c r="BI103" i="84"/>
  <c r="BH103" i="84"/>
  <c r="BG103" i="84"/>
  <c r="BU102" i="84"/>
  <c r="BT102" i="84"/>
  <c r="BS102" i="84"/>
  <c r="BR102" i="84"/>
  <c r="BQ102" i="84"/>
  <c r="BP102" i="84"/>
  <c r="BO102" i="84"/>
  <c r="BN102" i="84"/>
  <c r="BM102" i="84"/>
  <c r="BL102" i="84"/>
  <c r="BK102" i="84"/>
  <c r="BJ102" i="84"/>
  <c r="BI102" i="84"/>
  <c r="BH102" i="84"/>
  <c r="BG102" i="84"/>
  <c r="BU101" i="84"/>
  <c r="BT101" i="84"/>
  <c r="BS101" i="84"/>
  <c r="BR101" i="84"/>
  <c r="BQ101" i="84"/>
  <c r="BP101" i="84"/>
  <c r="BO101" i="84"/>
  <c r="BN101" i="84"/>
  <c r="BM101" i="84"/>
  <c r="BL101" i="84"/>
  <c r="BK101" i="84"/>
  <c r="BJ101" i="84"/>
  <c r="BI101" i="84"/>
  <c r="BH101" i="84"/>
  <c r="BG101" i="84"/>
  <c r="BU100" i="84"/>
  <c r="BT100" i="84"/>
  <c r="BS100" i="84"/>
  <c r="BR100" i="84"/>
  <c r="BQ100" i="84"/>
  <c r="BP100" i="84"/>
  <c r="BO100" i="84"/>
  <c r="BN100" i="84"/>
  <c r="BM100" i="84"/>
  <c r="BL100" i="84"/>
  <c r="BK100" i="84"/>
  <c r="BJ100" i="84"/>
  <c r="BI100" i="84"/>
  <c r="BH100" i="84"/>
  <c r="BG100" i="84"/>
  <c r="BU99" i="84"/>
  <c r="BT99" i="84"/>
  <c r="BS99" i="84"/>
  <c r="BR99" i="84"/>
  <c r="BQ99" i="84"/>
  <c r="BP99" i="84"/>
  <c r="BO99" i="84"/>
  <c r="BN99" i="84"/>
  <c r="BM99" i="84"/>
  <c r="BL99" i="84"/>
  <c r="BK99" i="84"/>
  <c r="BJ99" i="84"/>
  <c r="BI99" i="84"/>
  <c r="BH99" i="84"/>
  <c r="BG99" i="84"/>
  <c r="BU98" i="84"/>
  <c r="BT98" i="84"/>
  <c r="BS98" i="84"/>
  <c r="BR98" i="84"/>
  <c r="BQ98" i="84"/>
  <c r="BP98" i="84"/>
  <c r="BO98" i="84"/>
  <c r="BN98" i="84"/>
  <c r="BM98" i="84"/>
  <c r="BL98" i="84"/>
  <c r="BK98" i="84"/>
  <c r="BJ98" i="84"/>
  <c r="BI98" i="84"/>
  <c r="BH98" i="84"/>
  <c r="BG98" i="84"/>
  <c r="BU97" i="84"/>
  <c r="BT97" i="84"/>
  <c r="BS97" i="84"/>
  <c r="BR97" i="84"/>
  <c r="BQ97" i="84"/>
  <c r="BP97" i="84"/>
  <c r="BO97" i="84"/>
  <c r="BN97" i="84"/>
  <c r="BM97" i="84"/>
  <c r="BL97" i="84"/>
  <c r="BK97" i="84"/>
  <c r="BJ97" i="84"/>
  <c r="BI97" i="84"/>
  <c r="BH97" i="84"/>
  <c r="BG97" i="84"/>
  <c r="BU96" i="84"/>
  <c r="BT96" i="84"/>
  <c r="BS96" i="84"/>
  <c r="BR96" i="84"/>
  <c r="BQ96" i="84"/>
  <c r="BP96" i="84"/>
  <c r="BO96" i="84"/>
  <c r="BN96" i="84"/>
  <c r="BM96" i="84"/>
  <c r="BL96" i="84"/>
  <c r="BK96" i="84"/>
  <c r="BJ96" i="84"/>
  <c r="BI96" i="84"/>
  <c r="BH96" i="84"/>
  <c r="BG96" i="84"/>
  <c r="BU95" i="84"/>
  <c r="BT95" i="84"/>
  <c r="BS95" i="84"/>
  <c r="BR95" i="84"/>
  <c r="BQ95" i="84"/>
  <c r="BP95" i="84"/>
  <c r="BO95" i="84"/>
  <c r="BN95" i="84"/>
  <c r="BM95" i="84"/>
  <c r="BL95" i="84"/>
  <c r="BK95" i="84"/>
  <c r="BJ95" i="84"/>
  <c r="BI95" i="84"/>
  <c r="BH95" i="84"/>
  <c r="BG95" i="84"/>
  <c r="BU94" i="84"/>
  <c r="BT94" i="84"/>
  <c r="BS94" i="84"/>
  <c r="BR94" i="84"/>
  <c r="BQ94" i="84"/>
  <c r="BP94" i="84"/>
  <c r="BO94" i="84"/>
  <c r="BN94" i="84"/>
  <c r="BM94" i="84"/>
  <c r="BL94" i="84"/>
  <c r="BK94" i="84"/>
  <c r="BJ94" i="84"/>
  <c r="BI94" i="84"/>
  <c r="BH94" i="84"/>
  <c r="BG94" i="84"/>
  <c r="BU93" i="84"/>
  <c r="BT93" i="84"/>
  <c r="BS93" i="84"/>
  <c r="BR93" i="84"/>
  <c r="BQ93" i="84"/>
  <c r="BP93" i="84"/>
  <c r="BO93" i="84"/>
  <c r="BN93" i="84"/>
  <c r="BM93" i="84"/>
  <c r="BL93" i="84"/>
  <c r="BK93" i="84"/>
  <c r="BJ93" i="84"/>
  <c r="BI93" i="84"/>
  <c r="BH93" i="84"/>
  <c r="BG93" i="84"/>
  <c r="BU92" i="84"/>
  <c r="BT92" i="84"/>
  <c r="BS92" i="84"/>
  <c r="BR92" i="84"/>
  <c r="BQ92" i="84"/>
  <c r="BP92" i="84"/>
  <c r="BO92" i="84"/>
  <c r="BN92" i="84"/>
  <c r="BM92" i="84"/>
  <c r="BL92" i="84"/>
  <c r="BK92" i="84"/>
  <c r="BJ92" i="84"/>
  <c r="BI92" i="84"/>
  <c r="BH92" i="84"/>
  <c r="BG92" i="84"/>
  <c r="BU91" i="84"/>
  <c r="BT91" i="84"/>
  <c r="BS91" i="84"/>
  <c r="BR91" i="84"/>
  <c r="BQ91" i="84"/>
  <c r="BP91" i="84"/>
  <c r="BO91" i="84"/>
  <c r="BN91" i="84"/>
  <c r="BM91" i="84"/>
  <c r="BL91" i="84"/>
  <c r="BK91" i="84"/>
  <c r="BJ91" i="84"/>
  <c r="BI91" i="84"/>
  <c r="BH91" i="84"/>
  <c r="BG91" i="84"/>
  <c r="BU90" i="84"/>
  <c r="BT90" i="84"/>
  <c r="BS90" i="84"/>
  <c r="BR90" i="84"/>
  <c r="BQ90" i="84"/>
  <c r="BP90" i="84"/>
  <c r="BO90" i="84"/>
  <c r="BN90" i="84"/>
  <c r="BM90" i="84"/>
  <c r="BL90" i="84"/>
  <c r="BK90" i="84"/>
  <c r="BJ90" i="84"/>
  <c r="BI90" i="84"/>
  <c r="BH90" i="84"/>
  <c r="BG90" i="84"/>
  <c r="BU89" i="84"/>
  <c r="BT89" i="84"/>
  <c r="BS89" i="84"/>
  <c r="BR89" i="84"/>
  <c r="BQ89" i="84"/>
  <c r="BP89" i="84"/>
  <c r="BO89" i="84"/>
  <c r="BN89" i="84"/>
  <c r="BM89" i="84"/>
  <c r="BL89" i="84"/>
  <c r="BK89" i="84"/>
  <c r="BJ89" i="84"/>
  <c r="BI89" i="84"/>
  <c r="BH89" i="84"/>
  <c r="BG89" i="84"/>
  <c r="BU88" i="84"/>
  <c r="BT88" i="84"/>
  <c r="BS88" i="84"/>
  <c r="BR88" i="84"/>
  <c r="BQ88" i="84"/>
  <c r="BP88" i="84"/>
  <c r="BO88" i="84"/>
  <c r="BN88" i="84"/>
  <c r="BM88" i="84"/>
  <c r="BL88" i="84"/>
  <c r="BK88" i="84"/>
  <c r="BJ88" i="84"/>
  <c r="BI88" i="84"/>
  <c r="BH88" i="84"/>
  <c r="BG88" i="84"/>
  <c r="BU87" i="84"/>
  <c r="BT87" i="84"/>
  <c r="BS87" i="84"/>
  <c r="BR87" i="84"/>
  <c r="BQ87" i="84"/>
  <c r="BP87" i="84"/>
  <c r="BO87" i="84"/>
  <c r="BN87" i="84"/>
  <c r="BM87" i="84"/>
  <c r="BL87" i="84"/>
  <c r="BK87" i="84"/>
  <c r="BJ87" i="84"/>
  <c r="BI87" i="84"/>
  <c r="BH87" i="84"/>
  <c r="BG87" i="84"/>
  <c r="BU86" i="84"/>
  <c r="BT86" i="84"/>
  <c r="BS86" i="84"/>
  <c r="BR86" i="84"/>
  <c r="BQ86" i="84"/>
  <c r="BP86" i="84"/>
  <c r="BO86" i="84"/>
  <c r="BN86" i="84"/>
  <c r="BM86" i="84"/>
  <c r="BL86" i="84"/>
  <c r="BK86" i="84"/>
  <c r="BJ86" i="84"/>
  <c r="BI86" i="84"/>
  <c r="BH86" i="84"/>
  <c r="BG86" i="84"/>
  <c r="BU85" i="84"/>
  <c r="BT85" i="84"/>
  <c r="BS85" i="84"/>
  <c r="BR85" i="84"/>
  <c r="BQ85" i="84"/>
  <c r="BP85" i="84"/>
  <c r="BO85" i="84"/>
  <c r="BN85" i="84"/>
  <c r="BM85" i="84"/>
  <c r="BL85" i="84"/>
  <c r="BK85" i="84"/>
  <c r="BJ85" i="84"/>
  <c r="BI85" i="84"/>
  <c r="BH85" i="84"/>
  <c r="BG85" i="84"/>
  <c r="BU84" i="84"/>
  <c r="BT84" i="84"/>
  <c r="BS84" i="84"/>
  <c r="BR84" i="84"/>
  <c r="BQ84" i="84"/>
  <c r="BP84" i="84"/>
  <c r="BO84" i="84"/>
  <c r="BN84" i="84"/>
  <c r="BM84" i="84"/>
  <c r="BL84" i="84"/>
  <c r="BK84" i="84"/>
  <c r="BJ84" i="84"/>
  <c r="BI84" i="84"/>
  <c r="BH84" i="84"/>
  <c r="BG84" i="84"/>
  <c r="BU83" i="84"/>
  <c r="BT83" i="84"/>
  <c r="BS83" i="84"/>
  <c r="BR83" i="84"/>
  <c r="BQ83" i="84"/>
  <c r="BP83" i="84"/>
  <c r="BO83" i="84"/>
  <c r="BN83" i="84"/>
  <c r="BM83" i="84"/>
  <c r="BL83" i="84"/>
  <c r="BK83" i="84"/>
  <c r="BJ83" i="84"/>
  <c r="BI83" i="84"/>
  <c r="BH83" i="84"/>
  <c r="BG83" i="84"/>
  <c r="BU82" i="84"/>
  <c r="BT82" i="84"/>
  <c r="BS82" i="84"/>
  <c r="BR82" i="84"/>
  <c r="BQ82" i="84"/>
  <c r="BP82" i="84"/>
  <c r="BO82" i="84"/>
  <c r="BN82" i="84"/>
  <c r="BM82" i="84"/>
  <c r="BL82" i="84"/>
  <c r="BK82" i="84"/>
  <c r="BJ82" i="84"/>
  <c r="BI82" i="84"/>
  <c r="BH82" i="84"/>
  <c r="BG82" i="84"/>
  <c r="BU81" i="84"/>
  <c r="BT81" i="84"/>
  <c r="BS81" i="84"/>
  <c r="BR81" i="84"/>
  <c r="BQ81" i="84"/>
  <c r="BP81" i="84"/>
  <c r="BO81" i="84"/>
  <c r="BN81" i="84"/>
  <c r="BM81" i="84"/>
  <c r="BL81" i="84"/>
  <c r="BK81" i="84"/>
  <c r="BJ81" i="84"/>
  <c r="BI81" i="84"/>
  <c r="BH81" i="84"/>
  <c r="BG81" i="84"/>
  <c r="BU80" i="84"/>
  <c r="BT80" i="84"/>
  <c r="BS80" i="84"/>
  <c r="BR80" i="84"/>
  <c r="BQ80" i="84"/>
  <c r="BP80" i="84"/>
  <c r="BO80" i="84"/>
  <c r="BN80" i="84"/>
  <c r="BM80" i="84"/>
  <c r="BL80" i="84"/>
  <c r="BK80" i="84"/>
  <c r="BJ80" i="84"/>
  <c r="BI80" i="84"/>
  <c r="BH80" i="84"/>
  <c r="BG80" i="84"/>
  <c r="BU79" i="84"/>
  <c r="BT79" i="84"/>
  <c r="BS79" i="84"/>
  <c r="BR79" i="84"/>
  <c r="BQ79" i="84"/>
  <c r="BP79" i="84"/>
  <c r="BO79" i="84"/>
  <c r="BN79" i="84"/>
  <c r="BM79" i="84"/>
  <c r="BL79" i="84"/>
  <c r="BK79" i="84"/>
  <c r="BJ79" i="84"/>
  <c r="BI79" i="84"/>
  <c r="BH79" i="84"/>
  <c r="BG79" i="84"/>
  <c r="BU78" i="84"/>
  <c r="BT78" i="84"/>
  <c r="BS78" i="84"/>
  <c r="BR78" i="84"/>
  <c r="BQ78" i="84"/>
  <c r="BP78" i="84"/>
  <c r="BO78" i="84"/>
  <c r="BN78" i="84"/>
  <c r="BM78" i="84"/>
  <c r="BL78" i="84"/>
  <c r="BK78" i="84"/>
  <c r="BJ78" i="84"/>
  <c r="BI78" i="84"/>
  <c r="BH78" i="84"/>
  <c r="BG78" i="84"/>
  <c r="BU77" i="84"/>
  <c r="BT77" i="84"/>
  <c r="BS77" i="84"/>
  <c r="BR77" i="84"/>
  <c r="BQ77" i="84"/>
  <c r="BP77" i="84"/>
  <c r="BO77" i="84"/>
  <c r="BN77" i="84"/>
  <c r="BM77" i="84"/>
  <c r="BL77" i="84"/>
  <c r="BK77" i="84"/>
  <c r="BJ77" i="84"/>
  <c r="BI77" i="84"/>
  <c r="BH77" i="84"/>
  <c r="BG77" i="84"/>
  <c r="BU76" i="84"/>
  <c r="BT76" i="84"/>
  <c r="BS76" i="84"/>
  <c r="BR76" i="84"/>
  <c r="BQ76" i="84"/>
  <c r="BP76" i="84"/>
  <c r="BO76" i="84"/>
  <c r="BN76" i="84"/>
  <c r="BM76" i="84"/>
  <c r="BL76" i="84"/>
  <c r="BK76" i="84"/>
  <c r="BJ76" i="84"/>
  <c r="BI76" i="84"/>
  <c r="BH76" i="84"/>
  <c r="BG76" i="84"/>
  <c r="BU75" i="84"/>
  <c r="BT75" i="84"/>
  <c r="BS75" i="84"/>
  <c r="BR75" i="84"/>
  <c r="BQ75" i="84"/>
  <c r="BP75" i="84"/>
  <c r="BO75" i="84"/>
  <c r="BN75" i="84"/>
  <c r="BM75" i="84"/>
  <c r="BL75" i="84"/>
  <c r="BK75" i="84"/>
  <c r="BJ75" i="84"/>
  <c r="BI75" i="84"/>
  <c r="BH75" i="84"/>
  <c r="BG75" i="84"/>
  <c r="BU74" i="84"/>
  <c r="BT74" i="84"/>
  <c r="BS74" i="84"/>
  <c r="BR74" i="84"/>
  <c r="BQ74" i="84"/>
  <c r="BP74" i="84"/>
  <c r="BO74" i="84"/>
  <c r="BN74" i="84"/>
  <c r="BM74" i="84"/>
  <c r="BL74" i="84"/>
  <c r="BK74" i="84"/>
  <c r="BJ74" i="84"/>
  <c r="BI74" i="84"/>
  <c r="BH74" i="84"/>
  <c r="BG74" i="84"/>
  <c r="BU73" i="84"/>
  <c r="BT73" i="84"/>
  <c r="BS73" i="84"/>
  <c r="BR73" i="84"/>
  <c r="BQ73" i="84"/>
  <c r="BP73" i="84"/>
  <c r="BO73" i="84"/>
  <c r="BN73" i="84"/>
  <c r="BM73" i="84"/>
  <c r="BL73" i="84"/>
  <c r="BK73" i="84"/>
  <c r="BJ73" i="84"/>
  <c r="BI73" i="84"/>
  <c r="BH73" i="84"/>
  <c r="BG73" i="84"/>
  <c r="BU72" i="84"/>
  <c r="BT72" i="84"/>
  <c r="BS72" i="84"/>
  <c r="BR72" i="84"/>
  <c r="BQ72" i="84"/>
  <c r="BP72" i="84"/>
  <c r="BO72" i="84"/>
  <c r="BN72" i="84"/>
  <c r="BM72" i="84"/>
  <c r="BL72" i="84"/>
  <c r="BK72" i="84"/>
  <c r="BJ72" i="84"/>
  <c r="BI72" i="84"/>
  <c r="BH72" i="84"/>
  <c r="BG72" i="84"/>
  <c r="BU71" i="84"/>
  <c r="BT71" i="84"/>
  <c r="BS71" i="84"/>
  <c r="BR71" i="84"/>
  <c r="BQ71" i="84"/>
  <c r="BP71" i="84"/>
  <c r="BO71" i="84"/>
  <c r="BN71" i="84"/>
  <c r="BM71" i="84"/>
  <c r="BL71" i="84"/>
  <c r="BK71" i="84"/>
  <c r="BJ71" i="84"/>
  <c r="BI71" i="84"/>
  <c r="BH71" i="84"/>
  <c r="BG71" i="84"/>
  <c r="BU70" i="84"/>
  <c r="BT70" i="84"/>
  <c r="BS70" i="84"/>
  <c r="BR70" i="84"/>
  <c r="BQ70" i="84"/>
  <c r="BP70" i="84"/>
  <c r="BO70" i="84"/>
  <c r="BN70" i="84"/>
  <c r="BM70" i="84"/>
  <c r="BL70" i="84"/>
  <c r="BK70" i="84"/>
  <c r="BJ70" i="84"/>
  <c r="BI70" i="84"/>
  <c r="BH70" i="84"/>
  <c r="BG70" i="84"/>
  <c r="BU69" i="84"/>
  <c r="BT69" i="84"/>
  <c r="BS69" i="84"/>
  <c r="BR69" i="84"/>
  <c r="BQ69" i="84"/>
  <c r="BP69" i="84"/>
  <c r="BO69" i="84"/>
  <c r="BN69" i="84"/>
  <c r="BM69" i="84"/>
  <c r="BL69" i="84"/>
  <c r="BK69" i="84"/>
  <c r="BJ69" i="84"/>
  <c r="BI69" i="84"/>
  <c r="BH69" i="84"/>
  <c r="BG69" i="84"/>
  <c r="BU68" i="84"/>
  <c r="BT68" i="84"/>
  <c r="BS68" i="84"/>
  <c r="BR68" i="84"/>
  <c r="BQ68" i="84"/>
  <c r="BP68" i="84"/>
  <c r="BO68" i="84"/>
  <c r="BN68" i="84"/>
  <c r="BM68" i="84"/>
  <c r="BL68" i="84"/>
  <c r="BK68" i="84"/>
  <c r="BJ68" i="84"/>
  <c r="BI68" i="84"/>
  <c r="BH68" i="84"/>
  <c r="BG68" i="84"/>
  <c r="BU67" i="84"/>
  <c r="BT67" i="84"/>
  <c r="BS67" i="84"/>
  <c r="BR67" i="84"/>
  <c r="BQ67" i="84"/>
  <c r="BP67" i="84"/>
  <c r="BO67" i="84"/>
  <c r="BN67" i="84"/>
  <c r="BM67" i="84"/>
  <c r="BL67" i="84"/>
  <c r="BK67" i="84"/>
  <c r="BJ67" i="84"/>
  <c r="BI67" i="84"/>
  <c r="BH67" i="84"/>
  <c r="BG67" i="84"/>
  <c r="BU66" i="84"/>
  <c r="BT66" i="84"/>
  <c r="BS66" i="84"/>
  <c r="BR66" i="84"/>
  <c r="BQ66" i="84"/>
  <c r="BP66" i="84"/>
  <c r="BO66" i="84"/>
  <c r="BN66" i="84"/>
  <c r="BM66" i="84"/>
  <c r="BL66" i="84"/>
  <c r="BK66" i="84"/>
  <c r="BJ66" i="84"/>
  <c r="BI66" i="84"/>
  <c r="BH66" i="84"/>
  <c r="BG66" i="84"/>
  <c r="BU65" i="84"/>
  <c r="BT65" i="84"/>
  <c r="BS65" i="84"/>
  <c r="BR65" i="84"/>
  <c r="BQ65" i="84"/>
  <c r="BP65" i="84"/>
  <c r="BO65" i="84"/>
  <c r="BN65" i="84"/>
  <c r="BM65" i="84"/>
  <c r="BL65" i="84"/>
  <c r="BK65" i="84"/>
  <c r="BJ65" i="84"/>
  <c r="BI65" i="84"/>
  <c r="BH65" i="84"/>
  <c r="BG65" i="84"/>
  <c r="BU64" i="84"/>
  <c r="BT64" i="84"/>
  <c r="BS64" i="84"/>
  <c r="BR64" i="84"/>
  <c r="BQ64" i="84"/>
  <c r="BP64" i="84"/>
  <c r="BO64" i="84"/>
  <c r="BN64" i="84"/>
  <c r="BM64" i="84"/>
  <c r="BL64" i="84"/>
  <c r="BK64" i="84"/>
  <c r="BJ64" i="84"/>
  <c r="BI64" i="84"/>
  <c r="BH64" i="84"/>
  <c r="BG64" i="84"/>
  <c r="BU63" i="84"/>
  <c r="BT63" i="84"/>
  <c r="BS63" i="84"/>
  <c r="BR63" i="84"/>
  <c r="BQ63" i="84"/>
  <c r="BP63" i="84"/>
  <c r="BO63" i="84"/>
  <c r="BN63" i="84"/>
  <c r="BM63" i="84"/>
  <c r="BL63" i="84"/>
  <c r="BK63" i="84"/>
  <c r="BJ63" i="84"/>
  <c r="BI63" i="84"/>
  <c r="BH63" i="84"/>
  <c r="BG63" i="84"/>
  <c r="BU62" i="84"/>
  <c r="BT62" i="84"/>
  <c r="BS62" i="84"/>
  <c r="BR62" i="84"/>
  <c r="BQ62" i="84"/>
  <c r="BP62" i="84"/>
  <c r="BO62" i="84"/>
  <c r="BN62" i="84"/>
  <c r="BM62" i="84"/>
  <c r="BL62" i="84"/>
  <c r="BK62" i="84"/>
  <c r="BJ62" i="84"/>
  <c r="BI62" i="84"/>
  <c r="BH62" i="84"/>
  <c r="BG62" i="84"/>
  <c r="BU61" i="84"/>
  <c r="BT61" i="84"/>
  <c r="BS61" i="84"/>
  <c r="BR61" i="84"/>
  <c r="BQ61" i="84"/>
  <c r="BP61" i="84"/>
  <c r="BO61" i="84"/>
  <c r="BN61" i="84"/>
  <c r="BM61" i="84"/>
  <c r="BL61" i="84"/>
  <c r="BK61" i="84"/>
  <c r="BJ61" i="84"/>
  <c r="BI61" i="84"/>
  <c r="BH61" i="84"/>
  <c r="BG61" i="84"/>
  <c r="BU60" i="84"/>
  <c r="BT60" i="84"/>
  <c r="BS60" i="84"/>
  <c r="BR60" i="84"/>
  <c r="BQ60" i="84"/>
  <c r="BP60" i="84"/>
  <c r="BO60" i="84"/>
  <c r="BN60" i="84"/>
  <c r="BM60" i="84"/>
  <c r="BL60" i="84"/>
  <c r="BK60" i="84"/>
  <c r="BJ60" i="84"/>
  <c r="BI60" i="84"/>
  <c r="BH60" i="84"/>
  <c r="BG60" i="84"/>
  <c r="BU59" i="84"/>
  <c r="BT59" i="84"/>
  <c r="BS59" i="84"/>
  <c r="BR59" i="84"/>
  <c r="BQ59" i="84"/>
  <c r="BP59" i="84"/>
  <c r="BO59" i="84"/>
  <c r="BN59" i="84"/>
  <c r="BM59" i="84"/>
  <c r="BL59" i="84"/>
  <c r="BK59" i="84"/>
  <c r="BJ59" i="84"/>
  <c r="BI59" i="84"/>
  <c r="BH59" i="84"/>
  <c r="BG59" i="84"/>
  <c r="BU58" i="84"/>
  <c r="BT58" i="84"/>
  <c r="BS58" i="84"/>
  <c r="BR58" i="84"/>
  <c r="BQ58" i="84"/>
  <c r="BP58" i="84"/>
  <c r="BO58" i="84"/>
  <c r="BN58" i="84"/>
  <c r="BM58" i="84"/>
  <c r="BL58" i="84"/>
  <c r="BK58" i="84"/>
  <c r="BJ58" i="84"/>
  <c r="BI58" i="84"/>
  <c r="BH58" i="84"/>
  <c r="BG58" i="84"/>
  <c r="BU57" i="84"/>
  <c r="BT57" i="84"/>
  <c r="BS57" i="84"/>
  <c r="BR57" i="84"/>
  <c r="BQ57" i="84"/>
  <c r="BP57" i="84"/>
  <c r="BO57" i="84"/>
  <c r="BN57" i="84"/>
  <c r="BM57" i="84"/>
  <c r="BL57" i="84"/>
  <c r="BK57" i="84"/>
  <c r="BJ57" i="84"/>
  <c r="BI57" i="84"/>
  <c r="BH57" i="84"/>
  <c r="BG57" i="84"/>
  <c r="BU56" i="84"/>
  <c r="BT56" i="84"/>
  <c r="BS56" i="84"/>
  <c r="BR56" i="84"/>
  <c r="BQ56" i="84"/>
  <c r="BP56" i="84"/>
  <c r="BO56" i="84"/>
  <c r="BN56" i="84"/>
  <c r="BM56" i="84"/>
  <c r="BL56" i="84"/>
  <c r="BK56" i="84"/>
  <c r="BJ56" i="84"/>
  <c r="BI56" i="84"/>
  <c r="BH56" i="84"/>
  <c r="BG56" i="84"/>
  <c r="BU55" i="84"/>
  <c r="BT55" i="84"/>
  <c r="BS55" i="84"/>
  <c r="BR55" i="84"/>
  <c r="BQ55" i="84"/>
  <c r="BP55" i="84"/>
  <c r="BO55" i="84"/>
  <c r="BN55" i="84"/>
  <c r="BM55" i="84"/>
  <c r="BL55" i="84"/>
  <c r="BK55" i="84"/>
  <c r="BJ55" i="84"/>
  <c r="BI55" i="84"/>
  <c r="BH55" i="84"/>
  <c r="BG55" i="84"/>
  <c r="BU54" i="84"/>
  <c r="BT54" i="84"/>
  <c r="BS54" i="84"/>
  <c r="BR54" i="84"/>
  <c r="BQ54" i="84"/>
  <c r="BP54" i="84"/>
  <c r="BO54" i="84"/>
  <c r="BN54" i="84"/>
  <c r="BM54" i="84"/>
  <c r="BL54" i="84"/>
  <c r="BK54" i="84"/>
  <c r="BJ54" i="84"/>
  <c r="BI54" i="84"/>
  <c r="BH54" i="84"/>
  <c r="BG54" i="84"/>
  <c r="BU53" i="84"/>
  <c r="BT53" i="84"/>
  <c r="BS53" i="84"/>
  <c r="BR53" i="84"/>
  <c r="BQ53" i="84"/>
  <c r="BP53" i="84"/>
  <c r="BO53" i="84"/>
  <c r="BN53" i="84"/>
  <c r="BM53" i="84"/>
  <c r="BL53" i="84"/>
  <c r="BK53" i="84"/>
  <c r="BJ53" i="84"/>
  <c r="BI53" i="84"/>
  <c r="BH53" i="84"/>
  <c r="BG53" i="84"/>
  <c r="BU52" i="84"/>
  <c r="BT52" i="84"/>
  <c r="BS52" i="84"/>
  <c r="BR52" i="84"/>
  <c r="BQ52" i="84"/>
  <c r="BP52" i="84"/>
  <c r="BO52" i="84"/>
  <c r="BN52" i="84"/>
  <c r="BM52" i="84"/>
  <c r="BL52" i="84"/>
  <c r="BK52" i="84"/>
  <c r="BJ52" i="84"/>
  <c r="BI52" i="84"/>
  <c r="BH52" i="84"/>
  <c r="BG52" i="84"/>
  <c r="BU51" i="84"/>
  <c r="BT51" i="84"/>
  <c r="BS51" i="84"/>
  <c r="BR51" i="84"/>
  <c r="BQ51" i="84"/>
  <c r="BP51" i="84"/>
  <c r="BO51" i="84"/>
  <c r="BN51" i="84"/>
  <c r="BM51" i="84"/>
  <c r="BL51" i="84"/>
  <c r="BK51" i="84"/>
  <c r="BJ51" i="84"/>
  <c r="BI51" i="84"/>
  <c r="BH51" i="84"/>
  <c r="BG51" i="84"/>
  <c r="BU50" i="84"/>
  <c r="BT50" i="84"/>
  <c r="BS50" i="84"/>
  <c r="BR50" i="84"/>
  <c r="BQ50" i="84"/>
  <c r="BP50" i="84"/>
  <c r="BO50" i="84"/>
  <c r="BN50" i="84"/>
  <c r="BM50" i="84"/>
  <c r="BL50" i="84"/>
  <c r="BK50" i="84"/>
  <c r="BJ50" i="84"/>
  <c r="BI50" i="84"/>
  <c r="BH50" i="84"/>
  <c r="BG50" i="84"/>
  <c r="BU49" i="84"/>
  <c r="BT49" i="84"/>
  <c r="BS49" i="84"/>
  <c r="BR49" i="84"/>
  <c r="BQ49" i="84"/>
  <c r="BP49" i="84"/>
  <c r="BO49" i="84"/>
  <c r="BN49" i="84"/>
  <c r="BM49" i="84"/>
  <c r="BL49" i="84"/>
  <c r="BK49" i="84"/>
  <c r="BJ49" i="84"/>
  <c r="BI49" i="84"/>
  <c r="BH49" i="84"/>
  <c r="BG49" i="84"/>
  <c r="BU48" i="84"/>
  <c r="BT48" i="84"/>
  <c r="BS48" i="84"/>
  <c r="BR48" i="84"/>
  <c r="BQ48" i="84"/>
  <c r="BP48" i="84"/>
  <c r="BO48" i="84"/>
  <c r="BN48" i="84"/>
  <c r="BM48" i="84"/>
  <c r="BL48" i="84"/>
  <c r="BK48" i="84"/>
  <c r="BJ48" i="84"/>
  <c r="BI48" i="84"/>
  <c r="BH48" i="84"/>
  <c r="BG48" i="84"/>
  <c r="BU47" i="84"/>
  <c r="BT47" i="84"/>
  <c r="BS47" i="84"/>
  <c r="BR47" i="84"/>
  <c r="BQ47" i="84"/>
  <c r="BP47" i="84"/>
  <c r="BO47" i="84"/>
  <c r="BN47" i="84"/>
  <c r="BM47" i="84"/>
  <c r="BL47" i="84"/>
  <c r="BK47" i="84"/>
  <c r="BJ47" i="84"/>
  <c r="BI47" i="84"/>
  <c r="BH47" i="84"/>
  <c r="BG47" i="84"/>
  <c r="BU46" i="84"/>
  <c r="BT46" i="84"/>
  <c r="BS46" i="84"/>
  <c r="BR46" i="84"/>
  <c r="BQ46" i="84"/>
  <c r="BP46" i="84"/>
  <c r="BO46" i="84"/>
  <c r="BN46" i="84"/>
  <c r="BM46" i="84"/>
  <c r="BL46" i="84"/>
  <c r="BK46" i="84"/>
  <c r="BJ46" i="84"/>
  <c r="BI46" i="84"/>
  <c r="BH46" i="84"/>
  <c r="BG46" i="84"/>
  <c r="BU45" i="84"/>
  <c r="BT45" i="84"/>
  <c r="BS45" i="84"/>
  <c r="BR45" i="84"/>
  <c r="BQ45" i="84"/>
  <c r="BP45" i="84"/>
  <c r="BO45" i="84"/>
  <c r="BN45" i="84"/>
  <c r="BM45" i="84"/>
  <c r="BL45" i="84"/>
  <c r="BK45" i="84"/>
  <c r="BJ45" i="84"/>
  <c r="BI45" i="84"/>
  <c r="BH45" i="84"/>
  <c r="BG45" i="84"/>
  <c r="BU44" i="84"/>
  <c r="BT44" i="84"/>
  <c r="BS44" i="84"/>
  <c r="BR44" i="84"/>
  <c r="BQ44" i="84"/>
  <c r="BP44" i="84"/>
  <c r="BO44" i="84"/>
  <c r="BN44" i="84"/>
  <c r="BM44" i="84"/>
  <c r="BL44" i="84"/>
  <c r="BK44" i="84"/>
  <c r="BJ44" i="84"/>
  <c r="BI44" i="84"/>
  <c r="BH44" i="84"/>
  <c r="BG44" i="84"/>
  <c r="BU43" i="84"/>
  <c r="BT43" i="84"/>
  <c r="BS43" i="84"/>
  <c r="BR43" i="84"/>
  <c r="BQ43" i="84"/>
  <c r="BP43" i="84"/>
  <c r="BO43" i="84"/>
  <c r="BN43" i="84"/>
  <c r="BM43" i="84"/>
  <c r="BL43" i="84"/>
  <c r="BK43" i="84"/>
  <c r="BJ43" i="84"/>
  <c r="BI43" i="84"/>
  <c r="BH43" i="84"/>
  <c r="BG43" i="84"/>
  <c r="BU42" i="84"/>
  <c r="BT42" i="84"/>
  <c r="BS42" i="84"/>
  <c r="BR42" i="84"/>
  <c r="BQ42" i="84"/>
  <c r="BP42" i="84"/>
  <c r="BO42" i="84"/>
  <c r="BN42" i="84"/>
  <c r="BM42" i="84"/>
  <c r="BL42" i="84"/>
  <c r="BK42" i="84"/>
  <c r="BJ42" i="84"/>
  <c r="BI42" i="84"/>
  <c r="BH42" i="84"/>
  <c r="BG42" i="84"/>
  <c r="BU41" i="84"/>
  <c r="BT41" i="84"/>
  <c r="BS41" i="84"/>
  <c r="BR41" i="84"/>
  <c r="BQ41" i="84"/>
  <c r="BP41" i="84"/>
  <c r="BO41" i="84"/>
  <c r="BN41" i="84"/>
  <c r="BM41" i="84"/>
  <c r="BL41" i="84"/>
  <c r="BK41" i="84"/>
  <c r="BJ41" i="84"/>
  <c r="BI41" i="84"/>
  <c r="BH41" i="84"/>
  <c r="BG41" i="84"/>
  <c r="BU40" i="84"/>
  <c r="BT40" i="84"/>
  <c r="BS40" i="84"/>
  <c r="BR40" i="84"/>
  <c r="BQ40" i="84"/>
  <c r="BP40" i="84"/>
  <c r="BO40" i="84"/>
  <c r="BN40" i="84"/>
  <c r="BM40" i="84"/>
  <c r="BL40" i="84"/>
  <c r="BK40" i="84"/>
  <c r="BJ40" i="84"/>
  <c r="BI40" i="84"/>
  <c r="BH40" i="84"/>
  <c r="BG40" i="84"/>
  <c r="BU39" i="84"/>
  <c r="BT39" i="84"/>
  <c r="BS39" i="84"/>
  <c r="BR39" i="84"/>
  <c r="BQ39" i="84"/>
  <c r="BP39" i="84"/>
  <c r="BO39" i="84"/>
  <c r="BN39" i="84"/>
  <c r="BM39" i="84"/>
  <c r="BL39" i="84"/>
  <c r="BK39" i="84"/>
  <c r="BJ39" i="84"/>
  <c r="BI39" i="84"/>
  <c r="BH39" i="84"/>
  <c r="BG39" i="84"/>
  <c r="BU38" i="84"/>
  <c r="BT38" i="84"/>
  <c r="BS38" i="84"/>
  <c r="BR38" i="84"/>
  <c r="BQ38" i="84"/>
  <c r="BP38" i="84"/>
  <c r="BO38" i="84"/>
  <c r="BN38" i="84"/>
  <c r="BM38" i="84"/>
  <c r="BL38" i="84"/>
  <c r="BK38" i="84"/>
  <c r="BJ38" i="84"/>
  <c r="BI38" i="84"/>
  <c r="BH38" i="84"/>
  <c r="BG38" i="84"/>
  <c r="BU37" i="84"/>
  <c r="BT37" i="84"/>
  <c r="BS37" i="84"/>
  <c r="BR37" i="84"/>
  <c r="BQ37" i="84"/>
  <c r="BP37" i="84"/>
  <c r="BO37" i="84"/>
  <c r="BN37" i="84"/>
  <c r="BM37" i="84"/>
  <c r="BL37" i="84"/>
  <c r="BK37" i="84"/>
  <c r="BJ37" i="84"/>
  <c r="BI37" i="84"/>
  <c r="BH37" i="84"/>
  <c r="BG37" i="84"/>
  <c r="BU36" i="84"/>
  <c r="BT36" i="84"/>
  <c r="BS36" i="84"/>
  <c r="BR36" i="84"/>
  <c r="BQ36" i="84"/>
  <c r="BP36" i="84"/>
  <c r="BO36" i="84"/>
  <c r="BN36" i="84"/>
  <c r="BM36" i="84"/>
  <c r="BL36" i="84"/>
  <c r="BK36" i="84"/>
  <c r="BJ36" i="84"/>
  <c r="BI36" i="84"/>
  <c r="BH36" i="84"/>
  <c r="BG36" i="84"/>
  <c r="BU35" i="84"/>
  <c r="BT35" i="84"/>
  <c r="BS35" i="84"/>
  <c r="BR35" i="84"/>
  <c r="BQ35" i="84"/>
  <c r="BP35" i="84"/>
  <c r="BO35" i="84"/>
  <c r="BN35" i="84"/>
  <c r="BM35" i="84"/>
  <c r="BL35" i="84"/>
  <c r="BK35" i="84"/>
  <c r="BJ35" i="84"/>
  <c r="BI35" i="84"/>
  <c r="BH35" i="84"/>
  <c r="BG35" i="84"/>
  <c r="BU34" i="84"/>
  <c r="BT34" i="84"/>
  <c r="BS34" i="84"/>
  <c r="BR34" i="84"/>
  <c r="BQ34" i="84"/>
  <c r="BP34" i="84"/>
  <c r="BO34" i="84"/>
  <c r="BN34" i="84"/>
  <c r="BM34" i="84"/>
  <c r="BL34" i="84"/>
  <c r="BJ34" i="84"/>
  <c r="BI34" i="84"/>
  <c r="BH34" i="84"/>
  <c r="BG34" i="84"/>
  <c r="BU33" i="84"/>
  <c r="BT33" i="84"/>
  <c r="BS33" i="84"/>
  <c r="BR33" i="84"/>
  <c r="BQ33" i="84"/>
  <c r="BP33" i="84"/>
  <c r="BO33" i="84"/>
  <c r="BN33" i="84"/>
  <c r="BM33" i="84"/>
  <c r="BL33" i="84"/>
  <c r="BK33" i="84"/>
  <c r="BJ33" i="84"/>
  <c r="BI33" i="84"/>
  <c r="BH33" i="84"/>
  <c r="BG33" i="84"/>
  <c r="BU32" i="84"/>
  <c r="BT32" i="84"/>
  <c r="BS32" i="84"/>
  <c r="BR32" i="84"/>
  <c r="BQ32" i="84"/>
  <c r="BP32" i="84"/>
  <c r="BO32" i="84"/>
  <c r="BN32" i="84"/>
  <c r="BM32" i="84"/>
  <c r="BL32" i="84"/>
  <c r="BK32" i="84"/>
  <c r="BJ32" i="84"/>
  <c r="BI32" i="84"/>
  <c r="BH32" i="84"/>
  <c r="BG32" i="84"/>
  <c r="BU31" i="84"/>
  <c r="BT31" i="84"/>
  <c r="BS31" i="84"/>
  <c r="BR31" i="84"/>
  <c r="BQ31" i="84"/>
  <c r="BP31" i="84"/>
  <c r="BO31" i="84"/>
  <c r="BN31" i="84"/>
  <c r="BM31" i="84"/>
  <c r="BL31" i="84"/>
  <c r="BK31" i="84"/>
  <c r="BJ31" i="84"/>
  <c r="BI31" i="84"/>
  <c r="BH31" i="84"/>
  <c r="BG31" i="84"/>
  <c r="BU30" i="84"/>
  <c r="BT30" i="84"/>
  <c r="BS30" i="84"/>
  <c r="BR30" i="84"/>
  <c r="BQ30" i="84"/>
  <c r="BP30" i="84"/>
  <c r="BO30" i="84"/>
  <c r="BN30" i="84"/>
  <c r="BM30" i="84"/>
  <c r="BL30" i="84"/>
  <c r="BK30" i="84"/>
  <c r="BJ30" i="84"/>
  <c r="BI30" i="84"/>
  <c r="BH30" i="84"/>
  <c r="BG30" i="84"/>
  <c r="BU29" i="84"/>
  <c r="BT29" i="84"/>
  <c r="BS29" i="84"/>
  <c r="BR29" i="84"/>
  <c r="BQ29" i="84"/>
  <c r="BP29" i="84"/>
  <c r="BO29" i="84"/>
  <c r="BN29" i="84"/>
  <c r="BM29" i="84"/>
  <c r="BL29" i="84"/>
  <c r="BK29" i="84"/>
  <c r="BJ29" i="84"/>
  <c r="BI29" i="84"/>
  <c r="BH29" i="84"/>
  <c r="BG29" i="84"/>
  <c r="BU28" i="84"/>
  <c r="BT28" i="84"/>
  <c r="BS28" i="84"/>
  <c r="BR28" i="84"/>
  <c r="BQ28" i="84"/>
  <c r="BP28" i="84"/>
  <c r="BO28" i="84"/>
  <c r="BN28" i="84"/>
  <c r="BM28" i="84"/>
  <c r="BL28" i="84"/>
  <c r="BK28" i="84"/>
  <c r="BJ28" i="84"/>
  <c r="BI28" i="84"/>
  <c r="BH28" i="84"/>
  <c r="BG28" i="84"/>
  <c r="BU27" i="84"/>
  <c r="BT27" i="84"/>
  <c r="BS27" i="84"/>
  <c r="BR27" i="84"/>
  <c r="BQ27" i="84"/>
  <c r="BP27" i="84"/>
  <c r="BO27" i="84"/>
  <c r="BN27" i="84"/>
  <c r="BM27" i="84"/>
  <c r="BL27" i="84"/>
  <c r="BK27" i="84"/>
  <c r="BJ27" i="84"/>
  <c r="BI27" i="84"/>
  <c r="BH27" i="84"/>
  <c r="BG27" i="84"/>
  <c r="BU26" i="84"/>
  <c r="BT26" i="84"/>
  <c r="BS26" i="84"/>
  <c r="BR26" i="84"/>
  <c r="BQ26" i="84"/>
  <c r="BP26" i="84"/>
  <c r="BO26" i="84"/>
  <c r="BN26" i="84"/>
  <c r="BM26" i="84"/>
  <c r="BL26" i="84"/>
  <c r="BK26" i="84"/>
  <c r="BJ26" i="84"/>
  <c r="BI26" i="84"/>
  <c r="BH26" i="84"/>
  <c r="BG26" i="84"/>
  <c r="BU25" i="84"/>
  <c r="BT25" i="84"/>
  <c r="BS25" i="84"/>
  <c r="BR25" i="84"/>
  <c r="BQ25" i="84"/>
  <c r="BP25" i="84"/>
  <c r="BO25" i="84"/>
  <c r="BN25" i="84"/>
  <c r="BM25" i="84"/>
  <c r="BL25" i="84"/>
  <c r="BK25" i="84"/>
  <c r="BJ25" i="84"/>
  <c r="BI25" i="84"/>
  <c r="BH25" i="84"/>
  <c r="BG25" i="84"/>
  <c r="BU24" i="84"/>
  <c r="BT24" i="84"/>
  <c r="BS24" i="84"/>
  <c r="BR24" i="84"/>
  <c r="BQ24" i="84"/>
  <c r="BP24" i="84"/>
  <c r="BO24" i="84"/>
  <c r="BN24" i="84"/>
  <c r="BM24" i="84"/>
  <c r="BL24" i="84"/>
  <c r="BK24" i="84"/>
  <c r="BJ24" i="84"/>
  <c r="BI24" i="84"/>
  <c r="BH24" i="84"/>
  <c r="BG24" i="84"/>
  <c r="BU23" i="84"/>
  <c r="BT23" i="84"/>
  <c r="BS23" i="84"/>
  <c r="BR23" i="84"/>
  <c r="BQ23" i="84"/>
  <c r="BP23" i="84"/>
  <c r="BO23" i="84"/>
  <c r="BN23" i="84"/>
  <c r="BM23" i="84"/>
  <c r="BL23" i="84"/>
  <c r="BK23" i="84"/>
  <c r="BJ23" i="84"/>
  <c r="BI23" i="84"/>
  <c r="BH23" i="84"/>
  <c r="BG23" i="84"/>
  <c r="BU22" i="84"/>
  <c r="BT22" i="84"/>
  <c r="BS22" i="84"/>
  <c r="BR22" i="84"/>
  <c r="BQ22" i="84"/>
  <c r="BP22" i="84"/>
  <c r="BO22" i="84"/>
  <c r="BN22" i="84"/>
  <c r="BM22" i="84"/>
  <c r="BL22" i="84"/>
  <c r="BK22" i="84"/>
  <c r="BJ22" i="84"/>
  <c r="BI22" i="84"/>
  <c r="BH22" i="84"/>
  <c r="BG22" i="84"/>
  <c r="BU21" i="84"/>
  <c r="BT21" i="84"/>
  <c r="BS21" i="84"/>
  <c r="BR21" i="84"/>
  <c r="BQ21" i="84"/>
  <c r="BP21" i="84"/>
  <c r="BO21" i="84"/>
  <c r="BN21" i="84"/>
  <c r="BM21" i="84"/>
  <c r="BL21" i="84"/>
  <c r="BK21" i="84"/>
  <c r="BJ21" i="84"/>
  <c r="BI21" i="84"/>
  <c r="BH21" i="84"/>
  <c r="BG21" i="84"/>
  <c r="BU20" i="84"/>
  <c r="BT20" i="84"/>
  <c r="BS20" i="84"/>
  <c r="BR20" i="84"/>
  <c r="BQ20" i="84"/>
  <c r="BP20" i="84"/>
  <c r="BO20" i="84"/>
  <c r="BN20" i="84"/>
  <c r="BM20" i="84"/>
  <c r="BL20" i="84"/>
  <c r="BK20" i="84"/>
  <c r="BJ20" i="84"/>
  <c r="BI20" i="84"/>
  <c r="BH20" i="84"/>
  <c r="BC179" i="84"/>
  <c r="BB179" i="84"/>
  <c r="BA179" i="84"/>
  <c r="AZ179" i="84"/>
  <c r="AY179" i="84"/>
  <c r="AX179" i="84"/>
  <c r="AW179" i="84"/>
  <c r="AV179" i="84"/>
  <c r="AU179" i="84"/>
  <c r="AT179" i="84"/>
  <c r="AS179" i="84"/>
  <c r="AR179" i="84"/>
  <c r="AQ179" i="84"/>
  <c r="AP179" i="84"/>
  <c r="AO179" i="84"/>
  <c r="BC178" i="84"/>
  <c r="BB178" i="84"/>
  <c r="BA178" i="84"/>
  <c r="AZ178" i="84"/>
  <c r="AY178" i="84"/>
  <c r="AX178" i="84"/>
  <c r="AW178" i="84"/>
  <c r="AV178" i="84"/>
  <c r="AU178" i="84"/>
  <c r="AT178" i="84"/>
  <c r="AS178" i="84"/>
  <c r="AR178" i="84"/>
  <c r="AQ178" i="84"/>
  <c r="AP178" i="84"/>
  <c r="AO178" i="84"/>
  <c r="BC177" i="84"/>
  <c r="BB177" i="84"/>
  <c r="BA177" i="84"/>
  <c r="AZ177" i="84"/>
  <c r="AY177" i="84"/>
  <c r="AX177" i="84"/>
  <c r="AW177" i="84"/>
  <c r="AV177" i="84"/>
  <c r="AU177" i="84"/>
  <c r="AT177" i="84"/>
  <c r="AS177" i="84"/>
  <c r="AR177" i="84"/>
  <c r="AQ177" i="84"/>
  <c r="AP177" i="84"/>
  <c r="AO177" i="84"/>
  <c r="BC176" i="84"/>
  <c r="BB176" i="84"/>
  <c r="BA176" i="84"/>
  <c r="AZ176" i="84"/>
  <c r="AY176" i="84"/>
  <c r="AX176" i="84"/>
  <c r="AW176" i="84"/>
  <c r="AV176" i="84"/>
  <c r="AU176" i="84"/>
  <c r="AT176" i="84"/>
  <c r="AS176" i="84"/>
  <c r="AR176" i="84"/>
  <c r="AQ176" i="84"/>
  <c r="AP176" i="84"/>
  <c r="AO176" i="84"/>
  <c r="BC175" i="84"/>
  <c r="BB175" i="84"/>
  <c r="BA175" i="84"/>
  <c r="AZ175" i="84"/>
  <c r="AY175" i="84"/>
  <c r="AX175" i="84"/>
  <c r="AW175" i="84"/>
  <c r="AV175" i="84"/>
  <c r="AU175" i="84"/>
  <c r="AT175" i="84"/>
  <c r="AS175" i="84"/>
  <c r="AR175" i="84"/>
  <c r="AQ175" i="84"/>
  <c r="AP175" i="84"/>
  <c r="AO175" i="84"/>
  <c r="BC174" i="84"/>
  <c r="BB174" i="84"/>
  <c r="BA174" i="84"/>
  <c r="AZ174" i="84"/>
  <c r="AY174" i="84"/>
  <c r="AX174" i="84"/>
  <c r="AW174" i="84"/>
  <c r="AV174" i="84"/>
  <c r="AU174" i="84"/>
  <c r="AT174" i="84"/>
  <c r="AS174" i="84"/>
  <c r="AR174" i="84"/>
  <c r="AQ174" i="84"/>
  <c r="AP174" i="84"/>
  <c r="AO174" i="84"/>
  <c r="BC173" i="84"/>
  <c r="BB173" i="84"/>
  <c r="BA173" i="84"/>
  <c r="AZ173" i="84"/>
  <c r="AY173" i="84"/>
  <c r="AX173" i="84"/>
  <c r="AW173" i="84"/>
  <c r="AV173" i="84"/>
  <c r="AU173" i="84"/>
  <c r="AT173" i="84"/>
  <c r="AS173" i="84"/>
  <c r="AR173" i="84"/>
  <c r="AQ173" i="84"/>
  <c r="AP173" i="84"/>
  <c r="AO173" i="84"/>
  <c r="BC172" i="84"/>
  <c r="BB172" i="84"/>
  <c r="BA172" i="84"/>
  <c r="AZ172" i="84"/>
  <c r="AY172" i="84"/>
  <c r="AX172" i="84"/>
  <c r="AW172" i="84"/>
  <c r="AV172" i="84"/>
  <c r="AU172" i="84"/>
  <c r="AT172" i="84"/>
  <c r="AS172" i="84"/>
  <c r="AR172" i="84"/>
  <c r="AQ172" i="84"/>
  <c r="AP172" i="84"/>
  <c r="AO172" i="84"/>
  <c r="BC171" i="84"/>
  <c r="BB171" i="84"/>
  <c r="BA171" i="84"/>
  <c r="AZ171" i="84"/>
  <c r="AY171" i="84"/>
  <c r="AX171" i="84"/>
  <c r="AW171" i="84"/>
  <c r="AV171" i="84"/>
  <c r="AU171" i="84"/>
  <c r="AT171" i="84"/>
  <c r="AS171" i="84"/>
  <c r="AR171" i="84"/>
  <c r="AQ171" i="84"/>
  <c r="AP171" i="84"/>
  <c r="AO171" i="84"/>
  <c r="BC170" i="84"/>
  <c r="BB170" i="84"/>
  <c r="BA170" i="84"/>
  <c r="AZ170" i="84"/>
  <c r="AY170" i="84"/>
  <c r="AX170" i="84"/>
  <c r="AW170" i="84"/>
  <c r="AV170" i="84"/>
  <c r="AU170" i="84"/>
  <c r="AT170" i="84"/>
  <c r="AS170" i="84"/>
  <c r="AR170" i="84"/>
  <c r="AQ170" i="84"/>
  <c r="AP170" i="84"/>
  <c r="AO170" i="84"/>
  <c r="BC169" i="84"/>
  <c r="BB169" i="84"/>
  <c r="BA169" i="84"/>
  <c r="AZ169" i="84"/>
  <c r="AY169" i="84"/>
  <c r="AX169" i="84"/>
  <c r="AW169" i="84"/>
  <c r="AV169" i="84"/>
  <c r="AU169" i="84"/>
  <c r="AT169" i="84"/>
  <c r="AS169" i="84"/>
  <c r="AR169" i="84"/>
  <c r="AQ169" i="84"/>
  <c r="AP169" i="84"/>
  <c r="AO169" i="84"/>
  <c r="BC168" i="84"/>
  <c r="BB168" i="84"/>
  <c r="BA168" i="84"/>
  <c r="AZ168" i="84"/>
  <c r="AY168" i="84"/>
  <c r="AX168" i="84"/>
  <c r="AW168" i="84"/>
  <c r="AV168" i="84"/>
  <c r="AU168" i="84"/>
  <c r="AT168" i="84"/>
  <c r="AS168" i="84"/>
  <c r="AR168" i="84"/>
  <c r="AQ168" i="84"/>
  <c r="AP168" i="84"/>
  <c r="AO168" i="84"/>
  <c r="BC167" i="84"/>
  <c r="BB167" i="84"/>
  <c r="BA167" i="84"/>
  <c r="AZ167" i="84"/>
  <c r="AY167" i="84"/>
  <c r="AX167" i="84"/>
  <c r="AW167" i="84"/>
  <c r="AV167" i="84"/>
  <c r="AU167" i="84"/>
  <c r="AT167" i="84"/>
  <c r="AS167" i="84"/>
  <c r="AR167" i="84"/>
  <c r="AQ167" i="84"/>
  <c r="AP167" i="84"/>
  <c r="AO167" i="84"/>
  <c r="BC166" i="84"/>
  <c r="BB166" i="84"/>
  <c r="BA166" i="84"/>
  <c r="AZ166" i="84"/>
  <c r="AY166" i="84"/>
  <c r="AX166" i="84"/>
  <c r="AW166" i="84"/>
  <c r="AV166" i="84"/>
  <c r="AU166" i="84"/>
  <c r="AT166" i="84"/>
  <c r="AS166" i="84"/>
  <c r="AR166" i="84"/>
  <c r="AQ166" i="84"/>
  <c r="AP166" i="84"/>
  <c r="AO166" i="84"/>
  <c r="BC165" i="84"/>
  <c r="BB165" i="84"/>
  <c r="BA165" i="84"/>
  <c r="AZ165" i="84"/>
  <c r="AY165" i="84"/>
  <c r="AX165" i="84"/>
  <c r="AW165" i="84"/>
  <c r="AV165" i="84"/>
  <c r="AU165" i="84"/>
  <c r="AT165" i="84"/>
  <c r="AS165" i="84"/>
  <c r="AR165" i="84"/>
  <c r="AQ165" i="84"/>
  <c r="AP165" i="84"/>
  <c r="AO165" i="84"/>
  <c r="BC164" i="84"/>
  <c r="BB164" i="84"/>
  <c r="BA164" i="84"/>
  <c r="AZ164" i="84"/>
  <c r="AY164" i="84"/>
  <c r="AX164" i="84"/>
  <c r="AW164" i="84"/>
  <c r="AV164" i="84"/>
  <c r="AU164" i="84"/>
  <c r="AT164" i="84"/>
  <c r="AS164" i="84"/>
  <c r="AR164" i="84"/>
  <c r="AQ164" i="84"/>
  <c r="AP164" i="84"/>
  <c r="AO164" i="84"/>
  <c r="BC163" i="84"/>
  <c r="BB163" i="84"/>
  <c r="BA163" i="84"/>
  <c r="AZ163" i="84"/>
  <c r="AY163" i="84"/>
  <c r="AX163" i="84"/>
  <c r="AW163" i="84"/>
  <c r="AV163" i="84"/>
  <c r="AU163" i="84"/>
  <c r="AT163" i="84"/>
  <c r="AS163" i="84"/>
  <c r="AR163" i="84"/>
  <c r="AQ163" i="84"/>
  <c r="AP163" i="84"/>
  <c r="AO163" i="84"/>
  <c r="BC162" i="84"/>
  <c r="BB162" i="84"/>
  <c r="BA162" i="84"/>
  <c r="AZ162" i="84"/>
  <c r="AY162" i="84"/>
  <c r="AX162" i="84"/>
  <c r="AW162" i="84"/>
  <c r="AV162" i="84"/>
  <c r="AU162" i="84"/>
  <c r="AT162" i="84"/>
  <c r="AS162" i="84"/>
  <c r="AR162" i="84"/>
  <c r="AQ162" i="84"/>
  <c r="AP162" i="84"/>
  <c r="AO162" i="84"/>
  <c r="BC161" i="84"/>
  <c r="BB161" i="84"/>
  <c r="BA161" i="84"/>
  <c r="AZ161" i="84"/>
  <c r="AY161" i="84"/>
  <c r="AX161" i="84"/>
  <c r="AW161" i="84"/>
  <c r="AV161" i="84"/>
  <c r="AU161" i="84"/>
  <c r="AT161" i="84"/>
  <c r="AS161" i="84"/>
  <c r="AR161" i="84"/>
  <c r="AQ161" i="84"/>
  <c r="AP161" i="84"/>
  <c r="AO161" i="84"/>
  <c r="BC160" i="84"/>
  <c r="BB160" i="84"/>
  <c r="BA160" i="84"/>
  <c r="AZ160" i="84"/>
  <c r="AY160" i="84"/>
  <c r="AX160" i="84"/>
  <c r="AW160" i="84"/>
  <c r="AV160" i="84"/>
  <c r="AU160" i="84"/>
  <c r="AT160" i="84"/>
  <c r="AS160" i="84"/>
  <c r="AR160" i="84"/>
  <c r="AQ160" i="84"/>
  <c r="AP160" i="84"/>
  <c r="AO160" i="84"/>
  <c r="BC159" i="84"/>
  <c r="BB159" i="84"/>
  <c r="BA159" i="84"/>
  <c r="AZ159" i="84"/>
  <c r="AY159" i="84"/>
  <c r="AX159" i="84"/>
  <c r="AW159" i="84"/>
  <c r="AV159" i="84"/>
  <c r="AU159" i="84"/>
  <c r="AT159" i="84"/>
  <c r="AS159" i="84"/>
  <c r="AR159" i="84"/>
  <c r="AQ159" i="84"/>
  <c r="AP159" i="84"/>
  <c r="AO159" i="84"/>
  <c r="BC158" i="84"/>
  <c r="BB158" i="84"/>
  <c r="BA158" i="84"/>
  <c r="AZ158" i="84"/>
  <c r="AY158" i="84"/>
  <c r="AX158" i="84"/>
  <c r="AW158" i="84"/>
  <c r="AV158" i="84"/>
  <c r="AU158" i="84"/>
  <c r="AT158" i="84"/>
  <c r="AS158" i="84"/>
  <c r="AR158" i="84"/>
  <c r="AQ158" i="84"/>
  <c r="AP158" i="84"/>
  <c r="AO158" i="84"/>
  <c r="BC157" i="84"/>
  <c r="BB157" i="84"/>
  <c r="BA157" i="84"/>
  <c r="AZ157" i="84"/>
  <c r="AY157" i="84"/>
  <c r="AX157" i="84"/>
  <c r="AW157" i="84"/>
  <c r="AV157" i="84"/>
  <c r="AU157" i="84"/>
  <c r="AT157" i="84"/>
  <c r="AS157" i="84"/>
  <c r="AR157" i="84"/>
  <c r="AQ157" i="84"/>
  <c r="AP157" i="84"/>
  <c r="AO157" i="84"/>
  <c r="BC156" i="84"/>
  <c r="BB156" i="84"/>
  <c r="BA156" i="84"/>
  <c r="AZ156" i="84"/>
  <c r="AY156" i="84"/>
  <c r="AX156" i="84"/>
  <c r="AW156" i="84"/>
  <c r="AV156" i="84"/>
  <c r="AU156" i="84"/>
  <c r="AT156" i="84"/>
  <c r="AS156" i="84"/>
  <c r="AR156" i="84"/>
  <c r="AQ156" i="84"/>
  <c r="AP156" i="84"/>
  <c r="AO156" i="84"/>
  <c r="BC155" i="84"/>
  <c r="BB155" i="84"/>
  <c r="BA155" i="84"/>
  <c r="AZ155" i="84"/>
  <c r="AY155" i="84"/>
  <c r="AX155" i="84"/>
  <c r="AW155" i="84"/>
  <c r="AV155" i="84"/>
  <c r="AU155" i="84"/>
  <c r="AT155" i="84"/>
  <c r="AS155" i="84"/>
  <c r="AR155" i="84"/>
  <c r="AQ155" i="84"/>
  <c r="AP155" i="84"/>
  <c r="AO155" i="84"/>
  <c r="BC154" i="84"/>
  <c r="BB154" i="84"/>
  <c r="BA154" i="84"/>
  <c r="AZ154" i="84"/>
  <c r="AY154" i="84"/>
  <c r="AX154" i="84"/>
  <c r="AW154" i="84"/>
  <c r="AV154" i="84"/>
  <c r="AU154" i="84"/>
  <c r="AT154" i="84"/>
  <c r="AS154" i="84"/>
  <c r="AR154" i="84"/>
  <c r="AQ154" i="84"/>
  <c r="AP154" i="84"/>
  <c r="AO154" i="84"/>
  <c r="BC153" i="84"/>
  <c r="BB153" i="84"/>
  <c r="BA153" i="84"/>
  <c r="AZ153" i="84"/>
  <c r="AY153" i="84"/>
  <c r="AX153" i="84"/>
  <c r="AW153" i="84"/>
  <c r="AV153" i="84"/>
  <c r="AU153" i="84"/>
  <c r="AT153" i="84"/>
  <c r="AS153" i="84"/>
  <c r="AR153" i="84"/>
  <c r="AQ153" i="84"/>
  <c r="AP153" i="84"/>
  <c r="AO153" i="84"/>
  <c r="BC152" i="84"/>
  <c r="BB152" i="84"/>
  <c r="BA152" i="84"/>
  <c r="AZ152" i="84"/>
  <c r="AY152" i="84"/>
  <c r="AX152" i="84"/>
  <c r="AW152" i="84"/>
  <c r="AV152" i="84"/>
  <c r="AU152" i="84"/>
  <c r="AT152" i="84"/>
  <c r="AS152" i="84"/>
  <c r="AR152" i="84"/>
  <c r="AQ152" i="84"/>
  <c r="AP152" i="84"/>
  <c r="AO152" i="84"/>
  <c r="BC151" i="84"/>
  <c r="BB151" i="84"/>
  <c r="BA151" i="84"/>
  <c r="AZ151" i="84"/>
  <c r="AY151" i="84"/>
  <c r="AX151" i="84"/>
  <c r="AW151" i="84"/>
  <c r="AV151" i="84"/>
  <c r="AU151" i="84"/>
  <c r="AT151" i="84"/>
  <c r="AS151" i="84"/>
  <c r="AR151" i="84"/>
  <c r="AQ151" i="84"/>
  <c r="AP151" i="84"/>
  <c r="AO151" i="84"/>
  <c r="BC150" i="84"/>
  <c r="BB150" i="84"/>
  <c r="BA150" i="84"/>
  <c r="AZ150" i="84"/>
  <c r="AY150" i="84"/>
  <c r="AX150" i="84"/>
  <c r="AW150" i="84"/>
  <c r="AV150" i="84"/>
  <c r="AU150" i="84"/>
  <c r="AT150" i="84"/>
  <c r="AS150" i="84"/>
  <c r="AR150" i="84"/>
  <c r="AQ150" i="84"/>
  <c r="AP150" i="84"/>
  <c r="AO150" i="84"/>
  <c r="BC149" i="84"/>
  <c r="BB149" i="84"/>
  <c r="BA149" i="84"/>
  <c r="AZ149" i="84"/>
  <c r="AY149" i="84"/>
  <c r="AX149" i="84"/>
  <c r="AW149" i="84"/>
  <c r="AV149" i="84"/>
  <c r="AU149" i="84"/>
  <c r="AT149" i="84"/>
  <c r="AS149" i="84"/>
  <c r="AR149" i="84"/>
  <c r="AQ149" i="84"/>
  <c r="AP149" i="84"/>
  <c r="AO149" i="84"/>
  <c r="BC148" i="84"/>
  <c r="BB148" i="84"/>
  <c r="BA148" i="84"/>
  <c r="AZ148" i="84"/>
  <c r="AY148" i="84"/>
  <c r="AX148" i="84"/>
  <c r="AW148" i="84"/>
  <c r="AV148" i="84"/>
  <c r="AU148" i="84"/>
  <c r="AT148" i="84"/>
  <c r="AS148" i="84"/>
  <c r="AR148" i="84"/>
  <c r="AQ148" i="84"/>
  <c r="AP148" i="84"/>
  <c r="AO148" i="84"/>
  <c r="BC147" i="84"/>
  <c r="BB147" i="84"/>
  <c r="BA147" i="84"/>
  <c r="AZ147" i="84"/>
  <c r="AY147" i="84"/>
  <c r="AX147" i="84"/>
  <c r="AW147" i="84"/>
  <c r="AV147" i="84"/>
  <c r="AU147" i="84"/>
  <c r="AT147" i="84"/>
  <c r="AS147" i="84"/>
  <c r="AR147" i="84"/>
  <c r="AQ147" i="84"/>
  <c r="AP147" i="84"/>
  <c r="AO147" i="84"/>
  <c r="BC146" i="84"/>
  <c r="BB146" i="84"/>
  <c r="BA146" i="84"/>
  <c r="AZ146" i="84"/>
  <c r="AY146" i="84"/>
  <c r="AX146" i="84"/>
  <c r="AW146" i="84"/>
  <c r="AV146" i="84"/>
  <c r="AU146" i="84"/>
  <c r="AT146" i="84"/>
  <c r="AS146" i="84"/>
  <c r="AR146" i="84"/>
  <c r="AQ146" i="84"/>
  <c r="AP146" i="84"/>
  <c r="AO146" i="84"/>
  <c r="BC145" i="84"/>
  <c r="BB145" i="84"/>
  <c r="BA145" i="84"/>
  <c r="AZ145" i="84"/>
  <c r="AY145" i="84"/>
  <c r="AX145" i="84"/>
  <c r="AW145" i="84"/>
  <c r="AV145" i="84"/>
  <c r="AU145" i="84"/>
  <c r="AT145" i="84"/>
  <c r="AS145" i="84"/>
  <c r="AR145" i="84"/>
  <c r="AQ145" i="84"/>
  <c r="AP145" i="84"/>
  <c r="AO145" i="84"/>
  <c r="BC144" i="84"/>
  <c r="BB144" i="84"/>
  <c r="BA144" i="84"/>
  <c r="AZ144" i="84"/>
  <c r="AY144" i="84"/>
  <c r="AX144" i="84"/>
  <c r="AW144" i="84"/>
  <c r="AV144" i="84"/>
  <c r="AU144" i="84"/>
  <c r="AT144" i="84"/>
  <c r="AS144" i="84"/>
  <c r="AR144" i="84"/>
  <c r="AQ144" i="84"/>
  <c r="AP144" i="84"/>
  <c r="AO144" i="84"/>
  <c r="BC143" i="84"/>
  <c r="BB143" i="84"/>
  <c r="BA143" i="84"/>
  <c r="AZ143" i="84"/>
  <c r="AY143" i="84"/>
  <c r="AX143" i="84"/>
  <c r="AW143" i="84"/>
  <c r="AV143" i="84"/>
  <c r="AU143" i="84"/>
  <c r="AT143" i="84"/>
  <c r="AS143" i="84"/>
  <c r="AR143" i="84"/>
  <c r="AQ143" i="84"/>
  <c r="AP143" i="84"/>
  <c r="AO143" i="84"/>
  <c r="BC142" i="84"/>
  <c r="BB142" i="84"/>
  <c r="BA142" i="84"/>
  <c r="AZ142" i="84"/>
  <c r="AY142" i="84"/>
  <c r="AX142" i="84"/>
  <c r="AW142" i="84"/>
  <c r="AV142" i="84"/>
  <c r="AU142" i="84"/>
  <c r="AT142" i="84"/>
  <c r="AS142" i="84"/>
  <c r="AR142" i="84"/>
  <c r="AQ142" i="84"/>
  <c r="AP142" i="84"/>
  <c r="AO142" i="84"/>
  <c r="BC141" i="84"/>
  <c r="BB141" i="84"/>
  <c r="BA141" i="84"/>
  <c r="AZ141" i="84"/>
  <c r="AY141" i="84"/>
  <c r="AX141" i="84"/>
  <c r="AW141" i="84"/>
  <c r="AV141" i="84"/>
  <c r="AU141" i="84"/>
  <c r="AT141" i="84"/>
  <c r="AS141" i="84"/>
  <c r="AR141" i="84"/>
  <c r="AQ141" i="84"/>
  <c r="AP141" i="84"/>
  <c r="AO141" i="84"/>
  <c r="BC140" i="84"/>
  <c r="BB140" i="84"/>
  <c r="BA140" i="84"/>
  <c r="AZ140" i="84"/>
  <c r="AY140" i="84"/>
  <c r="AX140" i="84"/>
  <c r="AW140" i="84"/>
  <c r="AV140" i="84"/>
  <c r="AU140" i="84"/>
  <c r="AT140" i="84"/>
  <c r="AS140" i="84"/>
  <c r="AR140" i="84"/>
  <c r="AQ140" i="84"/>
  <c r="AP140" i="84"/>
  <c r="AO140" i="84"/>
  <c r="BC139" i="84"/>
  <c r="BB139" i="84"/>
  <c r="BA139" i="84"/>
  <c r="AZ139" i="84"/>
  <c r="AY139" i="84"/>
  <c r="AX139" i="84"/>
  <c r="AW139" i="84"/>
  <c r="AV139" i="84"/>
  <c r="AU139" i="84"/>
  <c r="AT139" i="84"/>
  <c r="AS139" i="84"/>
  <c r="AR139" i="84"/>
  <c r="AQ139" i="84"/>
  <c r="AP139" i="84"/>
  <c r="AO139" i="84"/>
  <c r="BC138" i="84"/>
  <c r="BB138" i="84"/>
  <c r="BA138" i="84"/>
  <c r="AZ138" i="84"/>
  <c r="AY138" i="84"/>
  <c r="AX138" i="84"/>
  <c r="AW138" i="84"/>
  <c r="AV138" i="84"/>
  <c r="AU138" i="84"/>
  <c r="AT138" i="84"/>
  <c r="AS138" i="84"/>
  <c r="AR138" i="84"/>
  <c r="AQ138" i="84"/>
  <c r="AP138" i="84"/>
  <c r="AO138" i="84"/>
  <c r="BC137" i="84"/>
  <c r="BB137" i="84"/>
  <c r="BA137" i="84"/>
  <c r="AZ137" i="84"/>
  <c r="AY137" i="84"/>
  <c r="AX137" i="84"/>
  <c r="AW137" i="84"/>
  <c r="AV137" i="84"/>
  <c r="AU137" i="84"/>
  <c r="AT137" i="84"/>
  <c r="AS137" i="84"/>
  <c r="AR137" i="84"/>
  <c r="AQ137" i="84"/>
  <c r="AP137" i="84"/>
  <c r="AO137" i="84"/>
  <c r="BC136" i="84"/>
  <c r="BB136" i="84"/>
  <c r="BA136" i="84"/>
  <c r="AZ136" i="84"/>
  <c r="AY136" i="84"/>
  <c r="AX136" i="84"/>
  <c r="AW136" i="84"/>
  <c r="AV136" i="84"/>
  <c r="AU136" i="84"/>
  <c r="AT136" i="84"/>
  <c r="AS136" i="84"/>
  <c r="AR136" i="84"/>
  <c r="AQ136" i="84"/>
  <c r="AP136" i="84"/>
  <c r="AO136" i="84"/>
  <c r="BC135" i="84"/>
  <c r="BB135" i="84"/>
  <c r="BA135" i="84"/>
  <c r="AZ135" i="84"/>
  <c r="AY135" i="84"/>
  <c r="AX135" i="84"/>
  <c r="AW135" i="84"/>
  <c r="AV135" i="84"/>
  <c r="AU135" i="84"/>
  <c r="AT135" i="84"/>
  <c r="AS135" i="84"/>
  <c r="AR135" i="84"/>
  <c r="AQ135" i="84"/>
  <c r="AP135" i="84"/>
  <c r="AO135" i="84"/>
  <c r="BC134" i="84"/>
  <c r="BB134" i="84"/>
  <c r="BA134" i="84"/>
  <c r="AZ134" i="84"/>
  <c r="AY134" i="84"/>
  <c r="AX134" i="84"/>
  <c r="AW134" i="84"/>
  <c r="AV134" i="84"/>
  <c r="AU134" i="84"/>
  <c r="AT134" i="84"/>
  <c r="AS134" i="84"/>
  <c r="AR134" i="84"/>
  <c r="AQ134" i="84"/>
  <c r="AP134" i="84"/>
  <c r="AO134" i="84"/>
  <c r="BC133" i="84"/>
  <c r="BB133" i="84"/>
  <c r="BA133" i="84"/>
  <c r="AZ133" i="84"/>
  <c r="AY133" i="84"/>
  <c r="AX133" i="84"/>
  <c r="AW133" i="84"/>
  <c r="AV133" i="84"/>
  <c r="AU133" i="84"/>
  <c r="AT133" i="84"/>
  <c r="AS133" i="84"/>
  <c r="AR133" i="84"/>
  <c r="AQ133" i="84"/>
  <c r="AP133" i="84"/>
  <c r="AO133" i="84"/>
  <c r="BC132" i="84"/>
  <c r="BB132" i="84"/>
  <c r="BA132" i="84"/>
  <c r="AZ132" i="84"/>
  <c r="AY132" i="84"/>
  <c r="AX132" i="84"/>
  <c r="AW132" i="84"/>
  <c r="AV132" i="84"/>
  <c r="AU132" i="84"/>
  <c r="AT132" i="84"/>
  <c r="AS132" i="84"/>
  <c r="AR132" i="84"/>
  <c r="AQ132" i="84"/>
  <c r="AP132" i="84"/>
  <c r="AO132" i="84"/>
  <c r="BC131" i="84"/>
  <c r="BB131" i="84"/>
  <c r="BA131" i="84"/>
  <c r="AZ131" i="84"/>
  <c r="AY131" i="84"/>
  <c r="AX131" i="84"/>
  <c r="AW131" i="84"/>
  <c r="AV131" i="84"/>
  <c r="AU131" i="84"/>
  <c r="AT131" i="84"/>
  <c r="AS131" i="84"/>
  <c r="AR131" i="84"/>
  <c r="AQ131" i="84"/>
  <c r="AP131" i="84"/>
  <c r="AO131" i="84"/>
  <c r="BC130" i="84"/>
  <c r="BB130" i="84"/>
  <c r="BA130" i="84"/>
  <c r="AZ130" i="84"/>
  <c r="AY130" i="84"/>
  <c r="AX130" i="84"/>
  <c r="AW130" i="84"/>
  <c r="AV130" i="84"/>
  <c r="AU130" i="84"/>
  <c r="AT130" i="84"/>
  <c r="AS130" i="84"/>
  <c r="AR130" i="84"/>
  <c r="AQ130" i="84"/>
  <c r="AP130" i="84"/>
  <c r="AO130" i="84"/>
  <c r="BC129" i="84"/>
  <c r="BB129" i="84"/>
  <c r="BA129" i="84"/>
  <c r="AZ129" i="84"/>
  <c r="AY129" i="84"/>
  <c r="AX129" i="84"/>
  <c r="AW129" i="84"/>
  <c r="AV129" i="84"/>
  <c r="AU129" i="84"/>
  <c r="AT129" i="84"/>
  <c r="AS129" i="84"/>
  <c r="AR129" i="84"/>
  <c r="AQ129" i="84"/>
  <c r="AP129" i="84"/>
  <c r="AO129" i="84"/>
  <c r="BC128" i="84"/>
  <c r="BB128" i="84"/>
  <c r="BA128" i="84"/>
  <c r="AZ128" i="84"/>
  <c r="AY128" i="84"/>
  <c r="AX128" i="84"/>
  <c r="AW128" i="84"/>
  <c r="AV128" i="84"/>
  <c r="AU128" i="84"/>
  <c r="AT128" i="84"/>
  <c r="AS128" i="84"/>
  <c r="AR128" i="84"/>
  <c r="AQ128" i="84"/>
  <c r="AP128" i="84"/>
  <c r="AO128" i="84"/>
  <c r="BC127" i="84"/>
  <c r="BB127" i="84"/>
  <c r="BA127" i="84"/>
  <c r="AZ127" i="84"/>
  <c r="AY127" i="84"/>
  <c r="AX127" i="84"/>
  <c r="AW127" i="84"/>
  <c r="AV127" i="84"/>
  <c r="AU127" i="84"/>
  <c r="AT127" i="84"/>
  <c r="AS127" i="84"/>
  <c r="AR127" i="84"/>
  <c r="AQ127" i="84"/>
  <c r="AP127" i="84"/>
  <c r="AO127" i="84"/>
  <c r="BC126" i="84"/>
  <c r="BB126" i="84"/>
  <c r="BA126" i="84"/>
  <c r="AZ126" i="84"/>
  <c r="AY126" i="84"/>
  <c r="AX126" i="84"/>
  <c r="AW126" i="84"/>
  <c r="AV126" i="84"/>
  <c r="AU126" i="84"/>
  <c r="AT126" i="84"/>
  <c r="AS126" i="84"/>
  <c r="AR126" i="84"/>
  <c r="AQ126" i="84"/>
  <c r="AP126" i="84"/>
  <c r="AO126" i="84"/>
  <c r="BC125" i="84"/>
  <c r="BB125" i="84"/>
  <c r="BA125" i="84"/>
  <c r="AZ125" i="84"/>
  <c r="AY125" i="84"/>
  <c r="AX125" i="84"/>
  <c r="AW125" i="84"/>
  <c r="AV125" i="84"/>
  <c r="AU125" i="84"/>
  <c r="AT125" i="84"/>
  <c r="AS125" i="84"/>
  <c r="AR125" i="84"/>
  <c r="AQ125" i="84"/>
  <c r="AP125" i="84"/>
  <c r="AO125" i="84"/>
  <c r="BC124" i="84"/>
  <c r="BB124" i="84"/>
  <c r="BA124" i="84"/>
  <c r="AZ124" i="84"/>
  <c r="AY124" i="84"/>
  <c r="AX124" i="84"/>
  <c r="AW124" i="84"/>
  <c r="AV124" i="84"/>
  <c r="AU124" i="84"/>
  <c r="AT124" i="84"/>
  <c r="AS124" i="84"/>
  <c r="AR124" i="84"/>
  <c r="AQ124" i="84"/>
  <c r="AP124" i="84"/>
  <c r="AO124" i="84"/>
  <c r="BC123" i="84"/>
  <c r="BB123" i="84"/>
  <c r="BA123" i="84"/>
  <c r="AZ123" i="84"/>
  <c r="AY123" i="84"/>
  <c r="AX123" i="84"/>
  <c r="AW123" i="84"/>
  <c r="AV123" i="84"/>
  <c r="AU123" i="84"/>
  <c r="AT123" i="84"/>
  <c r="AS123" i="84"/>
  <c r="AR123" i="84"/>
  <c r="AQ123" i="84"/>
  <c r="AP123" i="84"/>
  <c r="AO123" i="84"/>
  <c r="BC122" i="84"/>
  <c r="BB122" i="84"/>
  <c r="BA122" i="84"/>
  <c r="AZ122" i="84"/>
  <c r="AY122" i="84"/>
  <c r="AX122" i="84"/>
  <c r="AW122" i="84"/>
  <c r="AV122" i="84"/>
  <c r="AU122" i="84"/>
  <c r="AT122" i="84"/>
  <c r="AS122" i="84"/>
  <c r="AR122" i="84"/>
  <c r="AQ122" i="84"/>
  <c r="AP122" i="84"/>
  <c r="AO122" i="84"/>
  <c r="BC121" i="84"/>
  <c r="BB121" i="84"/>
  <c r="BA121" i="84"/>
  <c r="AZ121" i="84"/>
  <c r="AY121" i="84"/>
  <c r="AX121" i="84"/>
  <c r="AW121" i="84"/>
  <c r="AV121" i="84"/>
  <c r="AU121" i="84"/>
  <c r="AT121" i="84"/>
  <c r="AS121" i="84"/>
  <c r="AR121" i="84"/>
  <c r="AQ121" i="84"/>
  <c r="AP121" i="84"/>
  <c r="AO121" i="84"/>
  <c r="BC120" i="84"/>
  <c r="BB120" i="84"/>
  <c r="BA120" i="84"/>
  <c r="AZ120" i="84"/>
  <c r="AY120" i="84"/>
  <c r="AX120" i="84"/>
  <c r="AW120" i="84"/>
  <c r="AV120" i="84"/>
  <c r="AU120" i="84"/>
  <c r="AT120" i="84"/>
  <c r="AS120" i="84"/>
  <c r="AR120" i="84"/>
  <c r="AQ120" i="84"/>
  <c r="AP120" i="84"/>
  <c r="AO120" i="84"/>
  <c r="BC119" i="84"/>
  <c r="BB119" i="84"/>
  <c r="BA119" i="84"/>
  <c r="AZ119" i="84"/>
  <c r="AY119" i="84"/>
  <c r="AX119" i="84"/>
  <c r="AW119" i="84"/>
  <c r="AV119" i="84"/>
  <c r="AU119" i="84"/>
  <c r="AT119" i="84"/>
  <c r="AS119" i="84"/>
  <c r="AR119" i="84"/>
  <c r="AQ119" i="84"/>
  <c r="AP119" i="84"/>
  <c r="AO119" i="84"/>
  <c r="BC118" i="84"/>
  <c r="BB118" i="84"/>
  <c r="BA118" i="84"/>
  <c r="AZ118" i="84"/>
  <c r="AY118" i="84"/>
  <c r="AX118" i="84"/>
  <c r="AW118" i="84"/>
  <c r="AV118" i="84"/>
  <c r="AU118" i="84"/>
  <c r="AT118" i="84"/>
  <c r="AS118" i="84"/>
  <c r="AR118" i="84"/>
  <c r="AQ118" i="84"/>
  <c r="AP118" i="84"/>
  <c r="AO118" i="84"/>
  <c r="BC117" i="84"/>
  <c r="BB117" i="84"/>
  <c r="BA117" i="84"/>
  <c r="AZ117" i="84"/>
  <c r="AY117" i="84"/>
  <c r="AX117" i="84"/>
  <c r="AW117" i="84"/>
  <c r="AV117" i="84"/>
  <c r="AU117" i="84"/>
  <c r="AT117" i="84"/>
  <c r="AS117" i="84"/>
  <c r="AR117" i="84"/>
  <c r="AQ117" i="84"/>
  <c r="AP117" i="84"/>
  <c r="AO117" i="84"/>
  <c r="BC116" i="84"/>
  <c r="BB116" i="84"/>
  <c r="BA116" i="84"/>
  <c r="AZ116" i="84"/>
  <c r="AY116" i="84"/>
  <c r="AX116" i="84"/>
  <c r="AW116" i="84"/>
  <c r="AV116" i="84"/>
  <c r="AU116" i="84"/>
  <c r="AT116" i="84"/>
  <c r="AS116" i="84"/>
  <c r="AR116" i="84"/>
  <c r="AQ116" i="84"/>
  <c r="AP116" i="84"/>
  <c r="AO116" i="84"/>
  <c r="BC115" i="84"/>
  <c r="BB115" i="84"/>
  <c r="BA115" i="84"/>
  <c r="AZ115" i="84"/>
  <c r="AY115" i="84"/>
  <c r="AX115" i="84"/>
  <c r="AW115" i="84"/>
  <c r="AV115" i="84"/>
  <c r="AU115" i="84"/>
  <c r="AT115" i="84"/>
  <c r="AS115" i="84"/>
  <c r="AR115" i="84"/>
  <c r="AQ115" i="84"/>
  <c r="AP115" i="84"/>
  <c r="AO115" i="84"/>
  <c r="BC114" i="84"/>
  <c r="BB114" i="84"/>
  <c r="BA114" i="84"/>
  <c r="AZ114" i="84"/>
  <c r="AY114" i="84"/>
  <c r="AX114" i="84"/>
  <c r="AW114" i="84"/>
  <c r="AV114" i="84"/>
  <c r="AU114" i="84"/>
  <c r="AT114" i="84"/>
  <c r="AS114" i="84"/>
  <c r="AR114" i="84"/>
  <c r="AQ114" i="84"/>
  <c r="AP114" i="84"/>
  <c r="AO114" i="84"/>
  <c r="BC113" i="84"/>
  <c r="BB113" i="84"/>
  <c r="BA113" i="84"/>
  <c r="AZ113" i="84"/>
  <c r="AY113" i="84"/>
  <c r="AX113" i="84"/>
  <c r="AW113" i="84"/>
  <c r="AV113" i="84"/>
  <c r="AU113" i="84"/>
  <c r="AT113" i="84"/>
  <c r="AS113" i="84"/>
  <c r="AR113" i="84"/>
  <c r="AQ113" i="84"/>
  <c r="AP113" i="84"/>
  <c r="AO113" i="84"/>
  <c r="BC112" i="84"/>
  <c r="BB112" i="84"/>
  <c r="BA112" i="84"/>
  <c r="AZ112" i="84"/>
  <c r="AY112" i="84"/>
  <c r="AX112" i="84"/>
  <c r="AW112" i="84"/>
  <c r="AV112" i="84"/>
  <c r="AU112" i="84"/>
  <c r="AT112" i="84"/>
  <c r="AS112" i="84"/>
  <c r="AR112" i="84"/>
  <c r="AQ112" i="84"/>
  <c r="AP112" i="84"/>
  <c r="AO112" i="84"/>
  <c r="BC111" i="84"/>
  <c r="BB111" i="84"/>
  <c r="BA111" i="84"/>
  <c r="AZ111" i="84"/>
  <c r="AY111" i="84"/>
  <c r="AX111" i="84"/>
  <c r="AW111" i="84"/>
  <c r="AV111" i="84"/>
  <c r="AU111" i="84"/>
  <c r="AT111" i="84"/>
  <c r="AS111" i="84"/>
  <c r="AR111" i="84"/>
  <c r="AQ111" i="84"/>
  <c r="AP111" i="84"/>
  <c r="AO111" i="84"/>
  <c r="BC110" i="84"/>
  <c r="BB110" i="84"/>
  <c r="BA110" i="84"/>
  <c r="AZ110" i="84"/>
  <c r="AY110" i="84"/>
  <c r="AX110" i="84"/>
  <c r="AW110" i="84"/>
  <c r="AV110" i="84"/>
  <c r="AU110" i="84"/>
  <c r="AT110" i="84"/>
  <c r="AS110" i="84"/>
  <c r="AR110" i="84"/>
  <c r="AQ110" i="84"/>
  <c r="AP110" i="84"/>
  <c r="AO110" i="84"/>
  <c r="BC109" i="84"/>
  <c r="BB109" i="84"/>
  <c r="BA109" i="84"/>
  <c r="AZ109" i="84"/>
  <c r="AY109" i="84"/>
  <c r="AX109" i="84"/>
  <c r="AW109" i="84"/>
  <c r="AV109" i="84"/>
  <c r="AU109" i="84"/>
  <c r="AT109" i="84"/>
  <c r="AS109" i="84"/>
  <c r="AR109" i="84"/>
  <c r="AQ109" i="84"/>
  <c r="AP109" i="84"/>
  <c r="AO109" i="84"/>
  <c r="BC108" i="84"/>
  <c r="BB108" i="84"/>
  <c r="BA108" i="84"/>
  <c r="AZ108" i="84"/>
  <c r="AY108" i="84"/>
  <c r="AX108" i="84"/>
  <c r="AW108" i="84"/>
  <c r="AV108" i="84"/>
  <c r="AU108" i="84"/>
  <c r="AT108" i="84"/>
  <c r="AS108" i="84"/>
  <c r="AR108" i="84"/>
  <c r="AQ108" i="84"/>
  <c r="AP108" i="84"/>
  <c r="AO108" i="84"/>
  <c r="BC107" i="84"/>
  <c r="BB107" i="84"/>
  <c r="BA107" i="84"/>
  <c r="AZ107" i="84"/>
  <c r="AY107" i="84"/>
  <c r="AX107" i="84"/>
  <c r="AW107" i="84"/>
  <c r="AV107" i="84"/>
  <c r="AU107" i="84"/>
  <c r="AT107" i="84"/>
  <c r="AS107" i="84"/>
  <c r="AR107" i="84"/>
  <c r="AQ107" i="84"/>
  <c r="AP107" i="84"/>
  <c r="AO107" i="84"/>
  <c r="BC106" i="84"/>
  <c r="BB106" i="84"/>
  <c r="BA106" i="84"/>
  <c r="AZ106" i="84"/>
  <c r="AY106" i="84"/>
  <c r="AX106" i="84"/>
  <c r="AW106" i="84"/>
  <c r="AV106" i="84"/>
  <c r="AU106" i="84"/>
  <c r="AT106" i="84"/>
  <c r="AS106" i="84"/>
  <c r="AR106" i="84"/>
  <c r="AQ106" i="84"/>
  <c r="AP106" i="84"/>
  <c r="AO106" i="84"/>
  <c r="BC105" i="84"/>
  <c r="BB105" i="84"/>
  <c r="BA105" i="84"/>
  <c r="AZ105" i="84"/>
  <c r="AY105" i="84"/>
  <c r="AX105" i="84"/>
  <c r="AW105" i="84"/>
  <c r="AV105" i="84"/>
  <c r="AU105" i="84"/>
  <c r="AT105" i="84"/>
  <c r="AS105" i="84"/>
  <c r="AR105" i="84"/>
  <c r="AQ105" i="84"/>
  <c r="AP105" i="84"/>
  <c r="AO105" i="84"/>
  <c r="BC104" i="84"/>
  <c r="BB104" i="84"/>
  <c r="BA104" i="84"/>
  <c r="AZ104" i="84"/>
  <c r="AY104" i="84"/>
  <c r="AX104" i="84"/>
  <c r="AW104" i="84"/>
  <c r="AV104" i="84"/>
  <c r="AU104" i="84"/>
  <c r="AT104" i="84"/>
  <c r="AS104" i="84"/>
  <c r="AR104" i="84"/>
  <c r="AQ104" i="84"/>
  <c r="AP104" i="84"/>
  <c r="AO104" i="84"/>
  <c r="BC103" i="84"/>
  <c r="BB103" i="84"/>
  <c r="BA103" i="84"/>
  <c r="AZ103" i="84"/>
  <c r="AY103" i="84"/>
  <c r="AX103" i="84"/>
  <c r="AW103" i="84"/>
  <c r="AV103" i="84"/>
  <c r="AU103" i="84"/>
  <c r="AT103" i="84"/>
  <c r="AS103" i="84"/>
  <c r="AR103" i="84"/>
  <c r="AQ103" i="84"/>
  <c r="AP103" i="84"/>
  <c r="AO103" i="84"/>
  <c r="BC102" i="84"/>
  <c r="BB102" i="84"/>
  <c r="BA102" i="84"/>
  <c r="AZ102" i="84"/>
  <c r="AY102" i="84"/>
  <c r="AX102" i="84"/>
  <c r="AW102" i="84"/>
  <c r="AV102" i="84"/>
  <c r="AU102" i="84"/>
  <c r="AT102" i="84"/>
  <c r="AS102" i="84"/>
  <c r="AR102" i="84"/>
  <c r="AQ102" i="84"/>
  <c r="AP102" i="84"/>
  <c r="AO102" i="84"/>
  <c r="BC101" i="84"/>
  <c r="BB101" i="84"/>
  <c r="BA101" i="84"/>
  <c r="AZ101" i="84"/>
  <c r="AY101" i="84"/>
  <c r="AX101" i="84"/>
  <c r="AW101" i="84"/>
  <c r="AV101" i="84"/>
  <c r="AU101" i="84"/>
  <c r="AT101" i="84"/>
  <c r="AS101" i="84"/>
  <c r="AR101" i="84"/>
  <c r="AQ101" i="84"/>
  <c r="AP101" i="84"/>
  <c r="AO101" i="84"/>
  <c r="BC100" i="84"/>
  <c r="BB100" i="84"/>
  <c r="BA100" i="84"/>
  <c r="AZ100" i="84"/>
  <c r="AY100" i="84"/>
  <c r="AX100" i="84"/>
  <c r="AW100" i="84"/>
  <c r="AV100" i="84"/>
  <c r="AU100" i="84"/>
  <c r="AT100" i="84"/>
  <c r="AS100" i="84"/>
  <c r="AR100" i="84"/>
  <c r="AQ100" i="84"/>
  <c r="AP100" i="84"/>
  <c r="AO100" i="84"/>
  <c r="BC99" i="84"/>
  <c r="BB99" i="84"/>
  <c r="BA99" i="84"/>
  <c r="AZ99" i="84"/>
  <c r="AY99" i="84"/>
  <c r="AX99" i="84"/>
  <c r="AW99" i="84"/>
  <c r="AV99" i="84"/>
  <c r="AU99" i="84"/>
  <c r="AT99" i="84"/>
  <c r="AS99" i="84"/>
  <c r="AR99" i="84"/>
  <c r="AQ99" i="84"/>
  <c r="AP99" i="84"/>
  <c r="AO99" i="84"/>
  <c r="BC98" i="84"/>
  <c r="BB98" i="84"/>
  <c r="BA98" i="84"/>
  <c r="AZ98" i="84"/>
  <c r="AY98" i="84"/>
  <c r="AX98" i="84"/>
  <c r="AW98" i="84"/>
  <c r="AV98" i="84"/>
  <c r="AU98" i="84"/>
  <c r="AT98" i="84"/>
  <c r="AS98" i="84"/>
  <c r="AR98" i="84"/>
  <c r="AQ98" i="84"/>
  <c r="AP98" i="84"/>
  <c r="AO98" i="84"/>
  <c r="BC97" i="84"/>
  <c r="BB97" i="84"/>
  <c r="BA97" i="84"/>
  <c r="AZ97" i="84"/>
  <c r="AY97" i="84"/>
  <c r="AX97" i="84"/>
  <c r="AW97" i="84"/>
  <c r="AV97" i="84"/>
  <c r="AU97" i="84"/>
  <c r="AT97" i="84"/>
  <c r="AS97" i="84"/>
  <c r="AR97" i="84"/>
  <c r="AQ97" i="84"/>
  <c r="AP97" i="84"/>
  <c r="AO97" i="84"/>
  <c r="BC96" i="84"/>
  <c r="BB96" i="84"/>
  <c r="BA96" i="84"/>
  <c r="AZ96" i="84"/>
  <c r="AY96" i="84"/>
  <c r="AX96" i="84"/>
  <c r="AW96" i="84"/>
  <c r="AV96" i="84"/>
  <c r="AU96" i="84"/>
  <c r="AT96" i="84"/>
  <c r="AS96" i="84"/>
  <c r="AR96" i="84"/>
  <c r="AQ96" i="84"/>
  <c r="AP96" i="84"/>
  <c r="AO96" i="84"/>
  <c r="BC95" i="84"/>
  <c r="BB95" i="84"/>
  <c r="BA95" i="84"/>
  <c r="AZ95" i="84"/>
  <c r="AY95" i="84"/>
  <c r="AX95" i="84"/>
  <c r="AW95" i="84"/>
  <c r="AV95" i="84"/>
  <c r="AU95" i="84"/>
  <c r="AT95" i="84"/>
  <c r="AS95" i="84"/>
  <c r="AR95" i="84"/>
  <c r="AQ95" i="84"/>
  <c r="AP95" i="84"/>
  <c r="AO95" i="84"/>
  <c r="BC94" i="84"/>
  <c r="BB94" i="84"/>
  <c r="BA94" i="84"/>
  <c r="AZ94" i="84"/>
  <c r="AY94" i="84"/>
  <c r="AX94" i="84"/>
  <c r="AW94" i="84"/>
  <c r="AV94" i="84"/>
  <c r="AU94" i="84"/>
  <c r="AT94" i="84"/>
  <c r="AS94" i="84"/>
  <c r="AR94" i="84"/>
  <c r="AQ94" i="84"/>
  <c r="AP94" i="84"/>
  <c r="AO94" i="84"/>
  <c r="BC93" i="84"/>
  <c r="BB93" i="84"/>
  <c r="BA93" i="84"/>
  <c r="AZ93" i="84"/>
  <c r="AY93" i="84"/>
  <c r="AX93" i="84"/>
  <c r="AW93" i="84"/>
  <c r="AV93" i="84"/>
  <c r="AU93" i="84"/>
  <c r="AT93" i="84"/>
  <c r="AS93" i="84"/>
  <c r="AR93" i="84"/>
  <c r="AQ93" i="84"/>
  <c r="AP93" i="84"/>
  <c r="AO93" i="84"/>
  <c r="BC92" i="84"/>
  <c r="BB92" i="84"/>
  <c r="BA92" i="84"/>
  <c r="AZ92" i="84"/>
  <c r="AY92" i="84"/>
  <c r="AX92" i="84"/>
  <c r="AW92" i="84"/>
  <c r="AV92" i="84"/>
  <c r="AU92" i="84"/>
  <c r="AT92" i="84"/>
  <c r="AS92" i="84"/>
  <c r="AR92" i="84"/>
  <c r="AQ92" i="84"/>
  <c r="AP92" i="84"/>
  <c r="AO92" i="84"/>
  <c r="BC91" i="84"/>
  <c r="BB91" i="84"/>
  <c r="BA91" i="84"/>
  <c r="AZ91" i="84"/>
  <c r="AY91" i="84"/>
  <c r="AX91" i="84"/>
  <c r="AW91" i="84"/>
  <c r="AV91" i="84"/>
  <c r="AU91" i="84"/>
  <c r="AT91" i="84"/>
  <c r="AS91" i="84"/>
  <c r="AR91" i="84"/>
  <c r="AQ91" i="84"/>
  <c r="AP91" i="84"/>
  <c r="AO91" i="84"/>
  <c r="BC90" i="84"/>
  <c r="BB90" i="84"/>
  <c r="BA90" i="84"/>
  <c r="AZ90" i="84"/>
  <c r="AY90" i="84"/>
  <c r="AX90" i="84"/>
  <c r="AW90" i="84"/>
  <c r="AV90" i="84"/>
  <c r="AU90" i="84"/>
  <c r="AT90" i="84"/>
  <c r="AS90" i="84"/>
  <c r="AR90" i="84"/>
  <c r="AQ90" i="84"/>
  <c r="AP90" i="84"/>
  <c r="AO90" i="84"/>
  <c r="BC89" i="84"/>
  <c r="BB89" i="84"/>
  <c r="BA89" i="84"/>
  <c r="AZ89" i="84"/>
  <c r="AY89" i="84"/>
  <c r="AX89" i="84"/>
  <c r="AW89" i="84"/>
  <c r="AV89" i="84"/>
  <c r="AU89" i="84"/>
  <c r="AT89" i="84"/>
  <c r="AS89" i="84"/>
  <c r="AR89" i="84"/>
  <c r="AQ89" i="84"/>
  <c r="AP89" i="84"/>
  <c r="AO89" i="84"/>
  <c r="BC88" i="84"/>
  <c r="BB88" i="84"/>
  <c r="BA88" i="84"/>
  <c r="AZ88" i="84"/>
  <c r="AY88" i="84"/>
  <c r="AX88" i="84"/>
  <c r="AW88" i="84"/>
  <c r="AV88" i="84"/>
  <c r="AU88" i="84"/>
  <c r="AT88" i="84"/>
  <c r="AS88" i="84"/>
  <c r="AR88" i="84"/>
  <c r="AQ88" i="84"/>
  <c r="AP88" i="84"/>
  <c r="AO88" i="84"/>
  <c r="BC87" i="84"/>
  <c r="BB87" i="84"/>
  <c r="BA87" i="84"/>
  <c r="AZ87" i="84"/>
  <c r="AY87" i="84"/>
  <c r="AX87" i="84"/>
  <c r="AW87" i="84"/>
  <c r="AV87" i="84"/>
  <c r="AU87" i="84"/>
  <c r="AT87" i="84"/>
  <c r="AS87" i="84"/>
  <c r="AR87" i="84"/>
  <c r="AQ87" i="84"/>
  <c r="AP87" i="84"/>
  <c r="AO87" i="84"/>
  <c r="BC86" i="84"/>
  <c r="BB86" i="84"/>
  <c r="BA86" i="84"/>
  <c r="AZ86" i="84"/>
  <c r="AY86" i="84"/>
  <c r="AX86" i="84"/>
  <c r="AW86" i="84"/>
  <c r="AV86" i="84"/>
  <c r="AU86" i="84"/>
  <c r="AT86" i="84"/>
  <c r="AS86" i="84"/>
  <c r="AR86" i="84"/>
  <c r="AQ86" i="84"/>
  <c r="AP86" i="84"/>
  <c r="AO86" i="84"/>
  <c r="BC85" i="84"/>
  <c r="BB85" i="84"/>
  <c r="BA85" i="84"/>
  <c r="AZ85" i="84"/>
  <c r="AY85" i="84"/>
  <c r="AX85" i="84"/>
  <c r="AW85" i="84"/>
  <c r="AV85" i="84"/>
  <c r="AU85" i="84"/>
  <c r="AT85" i="84"/>
  <c r="AS85" i="84"/>
  <c r="AR85" i="84"/>
  <c r="AQ85" i="84"/>
  <c r="AP85" i="84"/>
  <c r="AO85" i="84"/>
  <c r="BC84" i="84"/>
  <c r="BB84" i="84"/>
  <c r="BA84" i="84"/>
  <c r="AZ84" i="84"/>
  <c r="AY84" i="84"/>
  <c r="AX84" i="84"/>
  <c r="AW84" i="84"/>
  <c r="AV84" i="84"/>
  <c r="AU84" i="84"/>
  <c r="AT84" i="84"/>
  <c r="AS84" i="84"/>
  <c r="AR84" i="84"/>
  <c r="AQ84" i="84"/>
  <c r="AP84" i="84"/>
  <c r="AO84" i="84"/>
  <c r="BC83" i="84"/>
  <c r="BB83" i="84"/>
  <c r="BA83" i="84"/>
  <c r="AZ83" i="84"/>
  <c r="AY83" i="84"/>
  <c r="AX83" i="84"/>
  <c r="AW83" i="84"/>
  <c r="AV83" i="84"/>
  <c r="AU83" i="84"/>
  <c r="AT83" i="84"/>
  <c r="AS83" i="84"/>
  <c r="AR83" i="84"/>
  <c r="AQ83" i="84"/>
  <c r="AP83" i="84"/>
  <c r="AO83" i="84"/>
  <c r="BC82" i="84"/>
  <c r="BB82" i="84"/>
  <c r="BA82" i="84"/>
  <c r="AZ82" i="84"/>
  <c r="AY82" i="84"/>
  <c r="AX82" i="84"/>
  <c r="AW82" i="84"/>
  <c r="AV82" i="84"/>
  <c r="AU82" i="84"/>
  <c r="AT82" i="84"/>
  <c r="AS82" i="84"/>
  <c r="AR82" i="84"/>
  <c r="AQ82" i="84"/>
  <c r="AP82" i="84"/>
  <c r="AO82" i="84"/>
  <c r="BC81" i="84"/>
  <c r="BB81" i="84"/>
  <c r="BA81" i="84"/>
  <c r="AZ81" i="84"/>
  <c r="AY81" i="84"/>
  <c r="AX81" i="84"/>
  <c r="AW81" i="84"/>
  <c r="AV81" i="84"/>
  <c r="AU81" i="84"/>
  <c r="AT81" i="84"/>
  <c r="AS81" i="84"/>
  <c r="AR81" i="84"/>
  <c r="AQ81" i="84"/>
  <c r="AP81" i="84"/>
  <c r="AO81" i="84"/>
  <c r="BC80" i="84"/>
  <c r="BB80" i="84"/>
  <c r="BA80" i="84"/>
  <c r="AZ80" i="84"/>
  <c r="AY80" i="84"/>
  <c r="AX80" i="84"/>
  <c r="AW80" i="84"/>
  <c r="AV80" i="84"/>
  <c r="AU80" i="84"/>
  <c r="AT80" i="84"/>
  <c r="AS80" i="84"/>
  <c r="AR80" i="84"/>
  <c r="AQ80" i="84"/>
  <c r="AP80" i="84"/>
  <c r="AO80" i="84"/>
  <c r="BC79" i="84"/>
  <c r="BB79" i="84"/>
  <c r="BA79" i="84"/>
  <c r="AZ79" i="84"/>
  <c r="AY79" i="84"/>
  <c r="AX79" i="84"/>
  <c r="AW79" i="84"/>
  <c r="AV79" i="84"/>
  <c r="AU79" i="84"/>
  <c r="AT79" i="84"/>
  <c r="AS79" i="84"/>
  <c r="AR79" i="84"/>
  <c r="AQ79" i="84"/>
  <c r="AP79" i="84"/>
  <c r="AO79" i="84"/>
  <c r="BC78" i="84"/>
  <c r="BB78" i="84"/>
  <c r="BA78" i="84"/>
  <c r="AZ78" i="84"/>
  <c r="AY78" i="84"/>
  <c r="AX78" i="84"/>
  <c r="AW78" i="84"/>
  <c r="AV78" i="84"/>
  <c r="AU78" i="84"/>
  <c r="AT78" i="84"/>
  <c r="AS78" i="84"/>
  <c r="AR78" i="84"/>
  <c r="AQ78" i="84"/>
  <c r="AP78" i="84"/>
  <c r="AO78" i="84"/>
  <c r="BC77" i="84"/>
  <c r="BB77" i="84"/>
  <c r="BA77" i="84"/>
  <c r="AZ77" i="84"/>
  <c r="AY77" i="84"/>
  <c r="AX77" i="84"/>
  <c r="AW77" i="84"/>
  <c r="AV77" i="84"/>
  <c r="AU77" i="84"/>
  <c r="AT77" i="84"/>
  <c r="AS77" i="84"/>
  <c r="AR77" i="84"/>
  <c r="AQ77" i="84"/>
  <c r="AP77" i="84"/>
  <c r="AO77" i="84"/>
  <c r="BC76" i="84"/>
  <c r="BB76" i="84"/>
  <c r="BA76" i="84"/>
  <c r="AZ76" i="84"/>
  <c r="AY76" i="84"/>
  <c r="AX76" i="84"/>
  <c r="AW76" i="84"/>
  <c r="AV76" i="84"/>
  <c r="AU76" i="84"/>
  <c r="AT76" i="84"/>
  <c r="AS76" i="84"/>
  <c r="AR76" i="84"/>
  <c r="AQ76" i="84"/>
  <c r="AP76" i="84"/>
  <c r="AO76" i="84"/>
  <c r="BC75" i="84"/>
  <c r="BB75" i="84"/>
  <c r="BA75" i="84"/>
  <c r="AZ75" i="84"/>
  <c r="AY75" i="84"/>
  <c r="AX75" i="84"/>
  <c r="AW75" i="84"/>
  <c r="AV75" i="84"/>
  <c r="AU75" i="84"/>
  <c r="AT75" i="84"/>
  <c r="AS75" i="84"/>
  <c r="AR75" i="84"/>
  <c r="AQ75" i="84"/>
  <c r="AP75" i="84"/>
  <c r="AO75" i="84"/>
  <c r="BC74" i="84"/>
  <c r="BB74" i="84"/>
  <c r="BA74" i="84"/>
  <c r="AZ74" i="84"/>
  <c r="AY74" i="84"/>
  <c r="AX74" i="84"/>
  <c r="AW74" i="84"/>
  <c r="AV74" i="84"/>
  <c r="AU74" i="84"/>
  <c r="AT74" i="84"/>
  <c r="AS74" i="84"/>
  <c r="AR74" i="84"/>
  <c r="AQ74" i="84"/>
  <c r="AP74" i="84"/>
  <c r="AO74" i="84"/>
  <c r="BC73" i="84"/>
  <c r="BB73" i="84"/>
  <c r="BA73" i="84"/>
  <c r="AZ73" i="84"/>
  <c r="AY73" i="84"/>
  <c r="AX73" i="84"/>
  <c r="AW73" i="84"/>
  <c r="AV73" i="84"/>
  <c r="AU73" i="84"/>
  <c r="AT73" i="84"/>
  <c r="AS73" i="84"/>
  <c r="AR73" i="84"/>
  <c r="AQ73" i="84"/>
  <c r="AP73" i="84"/>
  <c r="AO73" i="84"/>
  <c r="BC72" i="84"/>
  <c r="BB72" i="84"/>
  <c r="BA72" i="84"/>
  <c r="AZ72" i="84"/>
  <c r="AY72" i="84"/>
  <c r="AX72" i="84"/>
  <c r="AW72" i="84"/>
  <c r="AV72" i="84"/>
  <c r="AU72" i="84"/>
  <c r="AT72" i="84"/>
  <c r="AS72" i="84"/>
  <c r="AR72" i="84"/>
  <c r="AQ72" i="84"/>
  <c r="AP72" i="84"/>
  <c r="AO72" i="84"/>
  <c r="BC71" i="84"/>
  <c r="BB71" i="84"/>
  <c r="BA71" i="84"/>
  <c r="AZ71" i="84"/>
  <c r="AY71" i="84"/>
  <c r="AX71" i="84"/>
  <c r="AW71" i="84"/>
  <c r="AV71" i="84"/>
  <c r="AU71" i="84"/>
  <c r="AT71" i="84"/>
  <c r="AS71" i="84"/>
  <c r="AR71" i="84"/>
  <c r="AQ71" i="84"/>
  <c r="AP71" i="84"/>
  <c r="AO71" i="84"/>
  <c r="BC70" i="84"/>
  <c r="BB70" i="84"/>
  <c r="BA70" i="84"/>
  <c r="AZ70" i="84"/>
  <c r="AY70" i="84"/>
  <c r="AX70" i="84"/>
  <c r="AW70" i="84"/>
  <c r="AV70" i="84"/>
  <c r="AU70" i="84"/>
  <c r="AT70" i="84"/>
  <c r="AS70" i="84"/>
  <c r="AR70" i="84"/>
  <c r="AQ70" i="84"/>
  <c r="AP70" i="84"/>
  <c r="AO70" i="84"/>
  <c r="BC69" i="84"/>
  <c r="BB69" i="84"/>
  <c r="BA69" i="84"/>
  <c r="AZ69" i="84"/>
  <c r="AY69" i="84"/>
  <c r="AX69" i="84"/>
  <c r="AW69" i="84"/>
  <c r="AV69" i="84"/>
  <c r="AU69" i="84"/>
  <c r="AT69" i="84"/>
  <c r="AS69" i="84"/>
  <c r="AR69" i="84"/>
  <c r="AQ69" i="84"/>
  <c r="AP69" i="84"/>
  <c r="AO69" i="84"/>
  <c r="BC68" i="84"/>
  <c r="BB68" i="84"/>
  <c r="BA68" i="84"/>
  <c r="AZ68" i="84"/>
  <c r="AY68" i="84"/>
  <c r="AX68" i="84"/>
  <c r="AW68" i="84"/>
  <c r="AV68" i="84"/>
  <c r="AU68" i="84"/>
  <c r="AT68" i="84"/>
  <c r="AS68" i="84"/>
  <c r="AR68" i="84"/>
  <c r="AQ68" i="84"/>
  <c r="AP68" i="84"/>
  <c r="AO68" i="84"/>
  <c r="BC67" i="84"/>
  <c r="BB67" i="84"/>
  <c r="BA67" i="84"/>
  <c r="AZ67" i="84"/>
  <c r="AY67" i="84"/>
  <c r="AX67" i="84"/>
  <c r="AW67" i="84"/>
  <c r="AV67" i="84"/>
  <c r="AU67" i="84"/>
  <c r="AT67" i="84"/>
  <c r="AS67" i="84"/>
  <c r="AR67" i="84"/>
  <c r="AQ67" i="84"/>
  <c r="AP67" i="84"/>
  <c r="AO67" i="84"/>
  <c r="BC66" i="84"/>
  <c r="BB66" i="84"/>
  <c r="BA66" i="84"/>
  <c r="AZ66" i="84"/>
  <c r="AY66" i="84"/>
  <c r="AX66" i="84"/>
  <c r="AW66" i="84"/>
  <c r="AV66" i="84"/>
  <c r="AU66" i="84"/>
  <c r="AT66" i="84"/>
  <c r="AS66" i="84"/>
  <c r="AR66" i="84"/>
  <c r="AQ66" i="84"/>
  <c r="AP66" i="84"/>
  <c r="AO66" i="84"/>
  <c r="BC65" i="84"/>
  <c r="BB65" i="84"/>
  <c r="BA65" i="84"/>
  <c r="AZ65" i="84"/>
  <c r="AY65" i="84"/>
  <c r="AX65" i="84"/>
  <c r="AW65" i="84"/>
  <c r="AV65" i="84"/>
  <c r="AU65" i="84"/>
  <c r="AT65" i="84"/>
  <c r="AS65" i="84"/>
  <c r="AR65" i="84"/>
  <c r="AQ65" i="84"/>
  <c r="AP65" i="84"/>
  <c r="AO65" i="84"/>
  <c r="BC64" i="84"/>
  <c r="BB64" i="84"/>
  <c r="BA64" i="84"/>
  <c r="AZ64" i="84"/>
  <c r="AY64" i="84"/>
  <c r="AX64" i="84"/>
  <c r="AW64" i="84"/>
  <c r="AV64" i="84"/>
  <c r="AU64" i="84"/>
  <c r="AT64" i="84"/>
  <c r="AS64" i="84"/>
  <c r="AR64" i="84"/>
  <c r="AQ64" i="84"/>
  <c r="AP64" i="84"/>
  <c r="AO64" i="84"/>
  <c r="BC63" i="84"/>
  <c r="BB63" i="84"/>
  <c r="BA63" i="84"/>
  <c r="AZ63" i="84"/>
  <c r="AY63" i="84"/>
  <c r="AX63" i="84"/>
  <c r="AW63" i="84"/>
  <c r="AV63" i="84"/>
  <c r="AU63" i="84"/>
  <c r="AT63" i="84"/>
  <c r="AS63" i="84"/>
  <c r="AR63" i="84"/>
  <c r="AQ63" i="84"/>
  <c r="AP63" i="84"/>
  <c r="AO63" i="84"/>
  <c r="BC62" i="84"/>
  <c r="BB62" i="84"/>
  <c r="BA62" i="84"/>
  <c r="AZ62" i="84"/>
  <c r="AY62" i="84"/>
  <c r="AX62" i="84"/>
  <c r="AW62" i="84"/>
  <c r="AV62" i="84"/>
  <c r="AU62" i="84"/>
  <c r="AT62" i="84"/>
  <c r="AS62" i="84"/>
  <c r="AR62" i="84"/>
  <c r="AQ62" i="84"/>
  <c r="AP62" i="84"/>
  <c r="AO62" i="84"/>
  <c r="BC61" i="84"/>
  <c r="BB61" i="84"/>
  <c r="BA61" i="84"/>
  <c r="AZ61" i="84"/>
  <c r="AY61" i="84"/>
  <c r="AX61" i="84"/>
  <c r="AW61" i="84"/>
  <c r="AV61" i="84"/>
  <c r="AU61" i="84"/>
  <c r="AT61" i="84"/>
  <c r="AS61" i="84"/>
  <c r="AR61" i="84"/>
  <c r="AQ61" i="84"/>
  <c r="AP61" i="84"/>
  <c r="AO61" i="84"/>
  <c r="BC60" i="84"/>
  <c r="BB60" i="84"/>
  <c r="BA60" i="84"/>
  <c r="AZ60" i="84"/>
  <c r="AY60" i="84"/>
  <c r="AX60" i="84"/>
  <c r="AW60" i="84"/>
  <c r="AV60" i="84"/>
  <c r="AU60" i="84"/>
  <c r="AT60" i="84"/>
  <c r="AS60" i="84"/>
  <c r="AR60" i="84"/>
  <c r="AQ60" i="84"/>
  <c r="AP60" i="84"/>
  <c r="AO60" i="84"/>
  <c r="BC59" i="84"/>
  <c r="BB59" i="84"/>
  <c r="BA59" i="84"/>
  <c r="AZ59" i="84"/>
  <c r="AY59" i="84"/>
  <c r="AX59" i="84"/>
  <c r="AW59" i="84"/>
  <c r="AV59" i="84"/>
  <c r="AU59" i="84"/>
  <c r="AT59" i="84"/>
  <c r="AS59" i="84"/>
  <c r="AR59" i="84"/>
  <c r="AQ59" i="84"/>
  <c r="AP59" i="84"/>
  <c r="AO59" i="84"/>
  <c r="BC58" i="84"/>
  <c r="BB58" i="84"/>
  <c r="BA58" i="84"/>
  <c r="AZ58" i="84"/>
  <c r="AY58" i="84"/>
  <c r="AX58" i="84"/>
  <c r="AW58" i="84"/>
  <c r="AV58" i="84"/>
  <c r="AU58" i="84"/>
  <c r="AT58" i="84"/>
  <c r="AS58" i="84"/>
  <c r="AR58" i="84"/>
  <c r="AQ58" i="84"/>
  <c r="AP58" i="84"/>
  <c r="AO58" i="84"/>
  <c r="BC57" i="84"/>
  <c r="BB57" i="84"/>
  <c r="BA57" i="84"/>
  <c r="AZ57" i="84"/>
  <c r="AY57" i="84"/>
  <c r="AX57" i="84"/>
  <c r="AW57" i="84"/>
  <c r="AV57" i="84"/>
  <c r="AU57" i="84"/>
  <c r="AT57" i="84"/>
  <c r="AS57" i="84"/>
  <c r="AR57" i="84"/>
  <c r="AQ57" i="84"/>
  <c r="AP57" i="84"/>
  <c r="AO57" i="84"/>
  <c r="BC56" i="84"/>
  <c r="BB56" i="84"/>
  <c r="BA56" i="84"/>
  <c r="AZ56" i="84"/>
  <c r="AY56" i="84"/>
  <c r="AX56" i="84"/>
  <c r="AW56" i="84"/>
  <c r="AV56" i="84"/>
  <c r="AU56" i="84"/>
  <c r="AT56" i="84"/>
  <c r="AS56" i="84"/>
  <c r="AR56" i="84"/>
  <c r="AQ56" i="84"/>
  <c r="AP56" i="84"/>
  <c r="AO56" i="84"/>
  <c r="BC55" i="84"/>
  <c r="BB55" i="84"/>
  <c r="BA55" i="84"/>
  <c r="AZ55" i="84"/>
  <c r="AY55" i="84"/>
  <c r="AX55" i="84"/>
  <c r="AW55" i="84"/>
  <c r="AV55" i="84"/>
  <c r="AU55" i="84"/>
  <c r="AT55" i="84"/>
  <c r="AS55" i="84"/>
  <c r="AR55" i="84"/>
  <c r="AQ55" i="84"/>
  <c r="AP55" i="84"/>
  <c r="AO55" i="84"/>
  <c r="BC54" i="84"/>
  <c r="BB54" i="84"/>
  <c r="BA54" i="84"/>
  <c r="AZ54" i="84"/>
  <c r="AY54" i="84"/>
  <c r="AX54" i="84"/>
  <c r="AW54" i="84"/>
  <c r="AV54" i="84"/>
  <c r="AU54" i="84"/>
  <c r="AT54" i="84"/>
  <c r="AS54" i="84"/>
  <c r="AR54" i="84"/>
  <c r="AQ54" i="84"/>
  <c r="AP54" i="84"/>
  <c r="AO54" i="84"/>
  <c r="BC53" i="84"/>
  <c r="BB53" i="84"/>
  <c r="BA53" i="84"/>
  <c r="AZ53" i="84"/>
  <c r="AY53" i="84"/>
  <c r="AX53" i="84"/>
  <c r="AW53" i="84"/>
  <c r="AV53" i="84"/>
  <c r="AU53" i="84"/>
  <c r="AT53" i="84"/>
  <c r="AS53" i="84"/>
  <c r="AR53" i="84"/>
  <c r="AQ53" i="84"/>
  <c r="AP53" i="84"/>
  <c r="AO53" i="84"/>
  <c r="BC52" i="84"/>
  <c r="BB52" i="84"/>
  <c r="BA52" i="84"/>
  <c r="AZ52" i="84"/>
  <c r="AY52" i="84"/>
  <c r="AX52" i="84"/>
  <c r="AW52" i="84"/>
  <c r="AV52" i="84"/>
  <c r="AU52" i="84"/>
  <c r="AT52" i="84"/>
  <c r="AS52" i="84"/>
  <c r="AR52" i="84"/>
  <c r="AQ52" i="84"/>
  <c r="AP52" i="84"/>
  <c r="AO52" i="84"/>
  <c r="BC51" i="84"/>
  <c r="BB51" i="84"/>
  <c r="BA51" i="84"/>
  <c r="AZ51" i="84"/>
  <c r="AY51" i="84"/>
  <c r="AX51" i="84"/>
  <c r="AW51" i="84"/>
  <c r="AV51" i="84"/>
  <c r="AU51" i="84"/>
  <c r="AT51" i="84"/>
  <c r="AS51" i="84"/>
  <c r="AR51" i="84"/>
  <c r="AQ51" i="84"/>
  <c r="AP51" i="84"/>
  <c r="AO51" i="84"/>
  <c r="BC50" i="84"/>
  <c r="BB50" i="84"/>
  <c r="BA50" i="84"/>
  <c r="AZ50" i="84"/>
  <c r="AY50" i="84"/>
  <c r="AX50" i="84"/>
  <c r="AW50" i="84"/>
  <c r="AV50" i="84"/>
  <c r="AU50" i="84"/>
  <c r="AT50" i="84"/>
  <c r="AS50" i="84"/>
  <c r="AR50" i="84"/>
  <c r="AQ50" i="84"/>
  <c r="AP50" i="84"/>
  <c r="AO50" i="84"/>
  <c r="BC49" i="84"/>
  <c r="BB49" i="84"/>
  <c r="BA49" i="84"/>
  <c r="AZ49" i="84"/>
  <c r="AY49" i="84"/>
  <c r="AX49" i="84"/>
  <c r="AW49" i="84"/>
  <c r="AV49" i="84"/>
  <c r="AU49" i="84"/>
  <c r="AT49" i="84"/>
  <c r="AS49" i="84"/>
  <c r="AR49" i="84"/>
  <c r="AQ49" i="84"/>
  <c r="AP49" i="84"/>
  <c r="AO49" i="84"/>
  <c r="BC48" i="84"/>
  <c r="BB48" i="84"/>
  <c r="BA48" i="84"/>
  <c r="AZ48" i="84"/>
  <c r="AY48" i="84"/>
  <c r="AX48" i="84"/>
  <c r="AW48" i="84"/>
  <c r="AV48" i="84"/>
  <c r="AU48" i="84"/>
  <c r="AT48" i="84"/>
  <c r="AS48" i="84"/>
  <c r="AR48" i="84"/>
  <c r="AQ48" i="84"/>
  <c r="AP48" i="84"/>
  <c r="AO48" i="84"/>
  <c r="BC47" i="84"/>
  <c r="BB47" i="84"/>
  <c r="BA47" i="84"/>
  <c r="AZ47" i="84"/>
  <c r="AY47" i="84"/>
  <c r="AX47" i="84"/>
  <c r="AW47" i="84"/>
  <c r="AV47" i="84"/>
  <c r="AU47" i="84"/>
  <c r="AT47" i="84"/>
  <c r="AS47" i="84"/>
  <c r="AR47" i="84"/>
  <c r="AQ47" i="84"/>
  <c r="AP47" i="84"/>
  <c r="AO47" i="84"/>
  <c r="BC46" i="84"/>
  <c r="BB46" i="84"/>
  <c r="BA46" i="84"/>
  <c r="AZ46" i="84"/>
  <c r="AY46" i="84"/>
  <c r="AX46" i="84"/>
  <c r="AW46" i="84"/>
  <c r="AV46" i="84"/>
  <c r="AU46" i="84"/>
  <c r="AT46" i="84"/>
  <c r="AS46" i="84"/>
  <c r="AR46" i="84"/>
  <c r="AQ46" i="84"/>
  <c r="AP46" i="84"/>
  <c r="AO46" i="84"/>
  <c r="BC45" i="84"/>
  <c r="BB45" i="84"/>
  <c r="BA45" i="84"/>
  <c r="AZ45" i="84"/>
  <c r="AY45" i="84"/>
  <c r="AX45" i="84"/>
  <c r="AW45" i="84"/>
  <c r="AV45" i="84"/>
  <c r="AU45" i="84"/>
  <c r="AT45" i="84"/>
  <c r="AS45" i="84"/>
  <c r="AR45" i="84"/>
  <c r="AQ45" i="84"/>
  <c r="AP45" i="84"/>
  <c r="AO45" i="84"/>
  <c r="BC44" i="84"/>
  <c r="BB44" i="84"/>
  <c r="BA44" i="84"/>
  <c r="AZ44" i="84"/>
  <c r="AY44" i="84"/>
  <c r="AX44" i="84"/>
  <c r="AW44" i="84"/>
  <c r="AV44" i="84"/>
  <c r="AU44" i="84"/>
  <c r="AT44" i="84"/>
  <c r="AS44" i="84"/>
  <c r="AR44" i="84"/>
  <c r="AQ44" i="84"/>
  <c r="AP44" i="84"/>
  <c r="AO44" i="84"/>
  <c r="BC43" i="84"/>
  <c r="BB43" i="84"/>
  <c r="BA43" i="84"/>
  <c r="AZ43" i="84"/>
  <c r="AY43" i="84"/>
  <c r="AX43" i="84"/>
  <c r="AW43" i="84"/>
  <c r="AV43" i="84"/>
  <c r="AU43" i="84"/>
  <c r="AT43" i="84"/>
  <c r="AS43" i="84"/>
  <c r="AR43" i="84"/>
  <c r="AQ43" i="84"/>
  <c r="AP43" i="84"/>
  <c r="AO43" i="84"/>
  <c r="BC42" i="84"/>
  <c r="BB42" i="84"/>
  <c r="BA42" i="84"/>
  <c r="AZ42" i="84"/>
  <c r="AY42" i="84"/>
  <c r="AX42" i="84"/>
  <c r="AW42" i="84"/>
  <c r="AV42" i="84"/>
  <c r="AU42" i="84"/>
  <c r="AT42" i="84"/>
  <c r="AS42" i="84"/>
  <c r="AR42" i="84"/>
  <c r="AQ42" i="84"/>
  <c r="AP42" i="84"/>
  <c r="AO42" i="84"/>
  <c r="BC41" i="84"/>
  <c r="BB41" i="84"/>
  <c r="BA41" i="84"/>
  <c r="AZ41" i="84"/>
  <c r="AY41" i="84"/>
  <c r="AX41" i="84"/>
  <c r="AW41" i="84"/>
  <c r="AV41" i="84"/>
  <c r="AU41" i="84"/>
  <c r="AT41" i="84"/>
  <c r="AS41" i="84"/>
  <c r="AR41" i="84"/>
  <c r="AQ41" i="84"/>
  <c r="AP41" i="84"/>
  <c r="AO41" i="84"/>
  <c r="BC40" i="84"/>
  <c r="BB40" i="84"/>
  <c r="BA40" i="84"/>
  <c r="AZ40" i="84"/>
  <c r="AY40" i="84"/>
  <c r="AX40" i="84"/>
  <c r="AW40" i="84"/>
  <c r="AV40" i="84"/>
  <c r="AU40" i="84"/>
  <c r="AT40" i="84"/>
  <c r="AS40" i="84"/>
  <c r="AR40" i="84"/>
  <c r="AQ40" i="84"/>
  <c r="AP40" i="84"/>
  <c r="AO40" i="84"/>
  <c r="BC39" i="84"/>
  <c r="BB39" i="84"/>
  <c r="BA39" i="84"/>
  <c r="AZ39" i="84"/>
  <c r="AY39" i="84"/>
  <c r="AX39" i="84"/>
  <c r="AW39" i="84"/>
  <c r="AV39" i="84"/>
  <c r="AU39" i="84"/>
  <c r="AT39" i="84"/>
  <c r="AS39" i="84"/>
  <c r="AR39" i="84"/>
  <c r="AQ39" i="84"/>
  <c r="AP39" i="84"/>
  <c r="AO39" i="84"/>
  <c r="BC38" i="84"/>
  <c r="BB38" i="84"/>
  <c r="BA38" i="84"/>
  <c r="AZ38" i="84"/>
  <c r="AY38" i="84"/>
  <c r="AX38" i="84"/>
  <c r="AW38" i="84"/>
  <c r="AV38" i="84"/>
  <c r="AU38" i="84"/>
  <c r="AT38" i="84"/>
  <c r="AS38" i="84"/>
  <c r="AR38" i="84"/>
  <c r="AQ38" i="84"/>
  <c r="AP38" i="84"/>
  <c r="AO38" i="84"/>
  <c r="BC37" i="84"/>
  <c r="BB37" i="84"/>
  <c r="BA37" i="84"/>
  <c r="AZ37" i="84"/>
  <c r="AY37" i="84"/>
  <c r="AX37" i="84"/>
  <c r="AW37" i="84"/>
  <c r="AV37" i="84"/>
  <c r="AU37" i="84"/>
  <c r="AT37" i="84"/>
  <c r="AS37" i="84"/>
  <c r="AR37" i="84"/>
  <c r="AQ37" i="84"/>
  <c r="AP37" i="84"/>
  <c r="AO37" i="84"/>
  <c r="BC36" i="84"/>
  <c r="BB36" i="84"/>
  <c r="BA36" i="84"/>
  <c r="AZ36" i="84"/>
  <c r="AY36" i="84"/>
  <c r="AX36" i="84"/>
  <c r="AW36" i="84"/>
  <c r="AV36" i="84"/>
  <c r="AU36" i="84"/>
  <c r="AT36" i="84"/>
  <c r="AS36" i="84"/>
  <c r="AR36" i="84"/>
  <c r="AQ36" i="84"/>
  <c r="AP36" i="84"/>
  <c r="AO36" i="84"/>
  <c r="BC35" i="84"/>
  <c r="BB35" i="84"/>
  <c r="BA35" i="84"/>
  <c r="AZ35" i="84"/>
  <c r="AY35" i="84"/>
  <c r="AX35" i="84"/>
  <c r="AW35" i="84"/>
  <c r="AV35" i="84"/>
  <c r="AU35" i="84"/>
  <c r="AT35" i="84"/>
  <c r="AS35" i="84"/>
  <c r="AR35" i="84"/>
  <c r="AQ35" i="84"/>
  <c r="AP35" i="84"/>
  <c r="AO35" i="84"/>
  <c r="BC34" i="84"/>
  <c r="BB34" i="84"/>
  <c r="BA34" i="84"/>
  <c r="AZ34" i="84"/>
  <c r="AY34" i="84"/>
  <c r="AX34" i="84"/>
  <c r="AW34" i="84"/>
  <c r="AV34" i="84"/>
  <c r="AU34" i="84"/>
  <c r="AT34" i="84"/>
  <c r="AS34" i="84"/>
  <c r="AR34" i="84"/>
  <c r="AQ34" i="84"/>
  <c r="AP34" i="84"/>
  <c r="AO34" i="84"/>
  <c r="BC33" i="84"/>
  <c r="BB33" i="84"/>
  <c r="BA33" i="84"/>
  <c r="AZ33" i="84"/>
  <c r="AY33" i="84"/>
  <c r="AX33" i="84"/>
  <c r="AW33" i="84"/>
  <c r="AV33" i="84"/>
  <c r="AU33" i="84"/>
  <c r="AT33" i="84"/>
  <c r="AS33" i="84"/>
  <c r="AR33" i="84"/>
  <c r="AQ33" i="84"/>
  <c r="AP33" i="84"/>
  <c r="AO33" i="84"/>
  <c r="BC32" i="84"/>
  <c r="BB32" i="84"/>
  <c r="BA32" i="84"/>
  <c r="AZ32" i="84"/>
  <c r="AY32" i="84"/>
  <c r="AX32" i="84"/>
  <c r="AW32" i="84"/>
  <c r="AV32" i="84"/>
  <c r="AU32" i="84"/>
  <c r="AT32" i="84"/>
  <c r="AS32" i="84"/>
  <c r="AR32" i="84"/>
  <c r="AQ32" i="84"/>
  <c r="AP32" i="84"/>
  <c r="AO32" i="84"/>
  <c r="BC31" i="84"/>
  <c r="BB31" i="84"/>
  <c r="BA31" i="84"/>
  <c r="AZ31" i="84"/>
  <c r="AY31" i="84"/>
  <c r="AX31" i="84"/>
  <c r="AW31" i="84"/>
  <c r="AV31" i="84"/>
  <c r="AU31" i="84"/>
  <c r="AT31" i="84"/>
  <c r="AS31" i="84"/>
  <c r="AR31" i="84"/>
  <c r="AQ31" i="84"/>
  <c r="AP31" i="84"/>
  <c r="AO31" i="84"/>
  <c r="BC30" i="84"/>
  <c r="BB30" i="84"/>
  <c r="BA30" i="84"/>
  <c r="AZ30" i="84"/>
  <c r="AY30" i="84"/>
  <c r="AX30" i="84"/>
  <c r="AW30" i="84"/>
  <c r="AV30" i="84"/>
  <c r="AU30" i="84"/>
  <c r="AT30" i="84"/>
  <c r="AS30" i="84"/>
  <c r="AR30" i="84"/>
  <c r="AQ30" i="84"/>
  <c r="AP30" i="84"/>
  <c r="AO30" i="84"/>
  <c r="BC29" i="84"/>
  <c r="BB29" i="84"/>
  <c r="BA29" i="84"/>
  <c r="AZ29" i="84"/>
  <c r="AY29" i="84"/>
  <c r="AX29" i="84"/>
  <c r="AW29" i="84"/>
  <c r="AV29" i="84"/>
  <c r="AU29" i="84"/>
  <c r="AT29" i="84"/>
  <c r="AS29" i="84"/>
  <c r="AR29" i="84"/>
  <c r="AQ29" i="84"/>
  <c r="AP29" i="84"/>
  <c r="AO29" i="84"/>
  <c r="BC28" i="84"/>
  <c r="BB28" i="84"/>
  <c r="BA28" i="84"/>
  <c r="AZ28" i="84"/>
  <c r="AY28" i="84"/>
  <c r="AX28" i="84"/>
  <c r="AW28" i="84"/>
  <c r="AV28" i="84"/>
  <c r="AU28" i="84"/>
  <c r="AT28" i="84"/>
  <c r="AS28" i="84"/>
  <c r="AR28" i="84"/>
  <c r="AQ28" i="84"/>
  <c r="AP28" i="84"/>
  <c r="AO28" i="84"/>
  <c r="BC27" i="84"/>
  <c r="BB27" i="84"/>
  <c r="BA27" i="84"/>
  <c r="AZ27" i="84"/>
  <c r="AY27" i="84"/>
  <c r="AX27" i="84"/>
  <c r="AW27" i="84"/>
  <c r="AV27" i="84"/>
  <c r="AU27" i="84"/>
  <c r="AT27" i="84"/>
  <c r="AS27" i="84"/>
  <c r="AR27" i="84"/>
  <c r="AQ27" i="84"/>
  <c r="AP27" i="84"/>
  <c r="AO27" i="84"/>
  <c r="BC26" i="84"/>
  <c r="BB26" i="84"/>
  <c r="BA26" i="84"/>
  <c r="AZ26" i="84"/>
  <c r="AY26" i="84"/>
  <c r="AX26" i="84"/>
  <c r="AW26" i="84"/>
  <c r="AV26" i="84"/>
  <c r="AU26" i="84"/>
  <c r="AT26" i="84"/>
  <c r="AS26" i="84"/>
  <c r="AR26" i="84"/>
  <c r="AQ26" i="84"/>
  <c r="AP26" i="84"/>
  <c r="AO26" i="84"/>
  <c r="BC25" i="84"/>
  <c r="BB25" i="84"/>
  <c r="BA25" i="84"/>
  <c r="AZ25" i="84"/>
  <c r="AY25" i="84"/>
  <c r="AX25" i="84"/>
  <c r="AW25" i="84"/>
  <c r="AV25" i="84"/>
  <c r="AU25" i="84"/>
  <c r="AT25" i="84"/>
  <c r="AS25" i="84"/>
  <c r="AR25" i="84"/>
  <c r="AQ25" i="84"/>
  <c r="AP25" i="84"/>
  <c r="AO25" i="84"/>
  <c r="BC24" i="84"/>
  <c r="BB24" i="84"/>
  <c r="BA24" i="84"/>
  <c r="AZ24" i="84"/>
  <c r="AY24" i="84"/>
  <c r="AX24" i="84"/>
  <c r="AW24" i="84"/>
  <c r="AV24" i="84"/>
  <c r="AU24" i="84"/>
  <c r="AT24" i="84"/>
  <c r="AS24" i="84"/>
  <c r="AR24" i="84"/>
  <c r="AQ24" i="84"/>
  <c r="AP24" i="84"/>
  <c r="AO24" i="84"/>
  <c r="BC23" i="84"/>
  <c r="BB23" i="84"/>
  <c r="BA23" i="84"/>
  <c r="AZ23" i="84"/>
  <c r="AY23" i="84"/>
  <c r="AX23" i="84"/>
  <c r="AW23" i="84"/>
  <c r="AV23" i="84"/>
  <c r="AU23" i="84"/>
  <c r="AT23" i="84"/>
  <c r="AS23" i="84"/>
  <c r="AR23" i="84"/>
  <c r="AQ23" i="84"/>
  <c r="AP23" i="84"/>
  <c r="AO23" i="84"/>
  <c r="BC22" i="84"/>
  <c r="BB22" i="84"/>
  <c r="BA22" i="84"/>
  <c r="AZ22" i="84"/>
  <c r="AY22" i="84"/>
  <c r="AX22" i="84"/>
  <c r="AW22" i="84"/>
  <c r="AV22" i="84"/>
  <c r="AU22" i="84"/>
  <c r="AT22" i="84"/>
  <c r="AS22" i="84"/>
  <c r="AR22" i="84"/>
  <c r="AQ22" i="84"/>
  <c r="AP22" i="84"/>
  <c r="AO22" i="84"/>
  <c r="BC21" i="84"/>
  <c r="BB21" i="84"/>
  <c r="BA21" i="84"/>
  <c r="AZ21" i="84"/>
  <c r="AY21" i="84"/>
  <c r="AX21" i="84"/>
  <c r="AW21" i="84"/>
  <c r="AV21" i="84"/>
  <c r="AU21" i="84"/>
  <c r="AT21" i="84"/>
  <c r="AS21" i="84"/>
  <c r="AR21" i="84"/>
  <c r="AQ21" i="84"/>
  <c r="AP21" i="84"/>
  <c r="AO21" i="84"/>
  <c r="BC20" i="84"/>
  <c r="BB20" i="84"/>
  <c r="BA20" i="84"/>
  <c r="AZ20" i="84"/>
  <c r="AY20" i="84"/>
  <c r="AX20" i="84"/>
  <c r="AW20" i="84"/>
  <c r="AV20" i="84"/>
  <c r="AU20" i="84"/>
  <c r="AT20" i="84"/>
  <c r="AS20" i="84"/>
  <c r="AR20" i="84"/>
  <c r="AQ20" i="84"/>
  <c r="AP20" i="84"/>
  <c r="BG20" i="84"/>
  <c r="AO20" i="84"/>
  <c r="AO18" i="84" l="1"/>
  <c r="BH18" i="84"/>
  <c r="BJ18" i="84"/>
  <c r="BL18" i="84"/>
  <c r="BN18" i="84"/>
  <c r="BP18" i="84"/>
  <c r="BR18" i="84"/>
  <c r="BT18" i="84"/>
  <c r="AP18" i="84"/>
  <c r="AR18" i="84"/>
  <c r="AT18" i="84"/>
  <c r="AV18" i="84"/>
  <c r="AX18" i="84"/>
  <c r="AZ18" i="84"/>
  <c r="BB18" i="84"/>
  <c r="BG18" i="84"/>
  <c r="BI18" i="84"/>
  <c r="BM18" i="84"/>
  <c r="BO18" i="84"/>
  <c r="BQ18" i="84"/>
  <c r="BS18" i="84"/>
  <c r="BU18" i="84"/>
  <c r="AQ18" i="84"/>
  <c r="AS18" i="84"/>
  <c r="AU18" i="84"/>
  <c r="AW18" i="84"/>
  <c r="AY18" i="84"/>
  <c r="BA18" i="84"/>
  <c r="BC18" i="84"/>
  <c r="BW192" i="84"/>
  <c r="A186" i="79"/>
  <c r="BW193" i="84" l="1"/>
  <c r="A187" i="79"/>
  <c r="BW194" i="84" l="1"/>
  <c r="A188" i="79"/>
  <c r="BW195" i="84" l="1"/>
  <c r="A189" i="79"/>
  <c r="BW196" i="84" l="1"/>
  <c r="A190" i="79"/>
  <c r="BW197" i="84" l="1"/>
  <c r="A191" i="79"/>
  <c r="BW198" i="84" l="1"/>
  <c r="A192" i="79"/>
  <c r="BW199" i="84" l="1"/>
  <c r="A193" i="79"/>
  <c r="BW200" i="84" l="1"/>
  <c r="A194" i="79"/>
  <c r="BW201" i="84" l="1"/>
  <c r="A195" i="79"/>
  <c r="BW202" i="84" l="1"/>
  <c r="BW203" i="84" l="1"/>
  <c r="BW204" i="84" l="1"/>
  <c r="BW205" i="84" l="1"/>
  <c r="BW206" i="84" l="1"/>
  <c r="BW207" i="84" l="1"/>
  <c r="BW208" i="84" l="1"/>
  <c r="BW209" i="84" l="1"/>
  <c r="BW210" i="84" l="1"/>
  <c r="BW211" i="84" l="1"/>
  <c r="BW212" i="84" l="1"/>
  <c r="BW213" i="84" l="1"/>
  <c r="BW214" i="84" l="1"/>
  <c r="BW215" i="84" l="1"/>
  <c r="BW216" i="84" l="1"/>
  <c r="BW217" i="84" l="1"/>
  <c r="BW218" i="84" l="1"/>
  <c r="BW219" i="84" l="1"/>
  <c r="A214" i="79" s="1"/>
  <c r="AB14" i="113" l="1"/>
  <c r="AB11" i="113" s="1"/>
  <c r="Z15" i="113"/>
  <c r="Z14" i="113"/>
  <c r="X19" i="113"/>
  <c r="X18" i="113"/>
  <c r="X17" i="113"/>
  <c r="X16" i="113"/>
  <c r="X15" i="113"/>
  <c r="X14" i="113"/>
  <c r="X11" i="113" l="1"/>
  <c r="Z11" i="113"/>
  <c r="H105" i="117" l="1"/>
  <c r="H106" i="117" s="1"/>
  <c r="G105" i="117"/>
  <c r="G106" i="117" s="1"/>
  <c r="F105" i="117"/>
  <c r="F106" i="117" s="1"/>
  <c r="H102" i="117"/>
  <c r="G102" i="117"/>
  <c r="H96" i="117"/>
  <c r="H97" i="117" s="1"/>
  <c r="G96" i="117"/>
  <c r="G97" i="117" s="1"/>
  <c r="F96" i="117"/>
  <c r="F97" i="117" s="1"/>
  <c r="D28" i="117"/>
  <c r="D27" i="117"/>
  <c r="D26" i="117"/>
  <c r="D19" i="117"/>
  <c r="D18" i="117"/>
  <c r="D17" i="117"/>
  <c r="S14" i="117"/>
  <c r="R14" i="117"/>
  <c r="Q14" i="117"/>
  <c r="P14" i="117"/>
  <c r="O14" i="117"/>
  <c r="N14" i="117"/>
  <c r="M14" i="117"/>
  <c r="L14" i="117"/>
  <c r="K14" i="117"/>
  <c r="J14" i="117"/>
  <c r="I14" i="117"/>
  <c r="H14" i="117"/>
  <c r="G14" i="117"/>
  <c r="F14" i="117"/>
  <c r="E14" i="117"/>
  <c r="D4" i="114"/>
  <c r="AB35" i="73" s="1"/>
  <c r="AC35" i="73" s="1"/>
  <c r="J24" i="116"/>
  <c r="I24" i="116"/>
  <c r="H24" i="116"/>
  <c r="G24" i="116"/>
  <c r="F24" i="116"/>
  <c r="E24" i="116"/>
  <c r="D24" i="116"/>
  <c r="C24" i="116"/>
  <c r="J23" i="116"/>
  <c r="I23" i="116"/>
  <c r="H23" i="116"/>
  <c r="G23" i="116"/>
  <c r="F23" i="116"/>
  <c r="E23" i="116"/>
  <c r="D23" i="116"/>
  <c r="C23" i="116"/>
  <c r="J15" i="116"/>
  <c r="I15" i="116"/>
  <c r="H15" i="116"/>
  <c r="G15" i="116"/>
  <c r="F15" i="116"/>
  <c r="E15" i="116"/>
  <c r="D15" i="116"/>
  <c r="C15" i="116"/>
  <c r="J14" i="116"/>
  <c r="I14" i="116"/>
  <c r="H14" i="116"/>
  <c r="G14" i="116"/>
  <c r="F14" i="116"/>
  <c r="E14" i="116"/>
  <c r="D14" i="116"/>
  <c r="C14" i="116"/>
  <c r="D4" i="116"/>
  <c r="AB37" i="73" s="1"/>
  <c r="AC37" i="73" s="1"/>
  <c r="S216" i="115"/>
  <c r="R216" i="115"/>
  <c r="Q216" i="115"/>
  <c r="J216" i="115"/>
  <c r="I216" i="115"/>
  <c r="H216" i="115"/>
  <c r="S215" i="115"/>
  <c r="R215" i="115"/>
  <c r="Q215" i="115"/>
  <c r="J215" i="115"/>
  <c r="I215" i="115"/>
  <c r="H215" i="115"/>
  <c r="S214" i="115"/>
  <c r="R214" i="115"/>
  <c r="Q214" i="115"/>
  <c r="J214" i="115"/>
  <c r="I214" i="115"/>
  <c r="H214" i="115"/>
  <c r="S213" i="115"/>
  <c r="R213" i="115"/>
  <c r="Q213" i="115"/>
  <c r="J213" i="115"/>
  <c r="I213" i="115"/>
  <c r="H213" i="115"/>
  <c r="S212" i="115"/>
  <c r="R212" i="115"/>
  <c r="Q212" i="115"/>
  <c r="J212" i="115"/>
  <c r="I212" i="115"/>
  <c r="H212" i="115"/>
  <c r="S211" i="115"/>
  <c r="R211" i="115"/>
  <c r="Q211" i="115"/>
  <c r="J211" i="115"/>
  <c r="I211" i="115"/>
  <c r="H211" i="115"/>
  <c r="S210" i="115"/>
  <c r="R210" i="115"/>
  <c r="Q210" i="115"/>
  <c r="J210" i="115"/>
  <c r="I210" i="115"/>
  <c r="H210" i="115"/>
  <c r="S209" i="115"/>
  <c r="R209" i="115"/>
  <c r="Q209" i="115"/>
  <c r="J209" i="115"/>
  <c r="I209" i="115"/>
  <c r="H209" i="115"/>
  <c r="S208" i="115"/>
  <c r="R208" i="115"/>
  <c r="Q208" i="115"/>
  <c r="J208" i="115"/>
  <c r="I208" i="115"/>
  <c r="H208" i="115"/>
  <c r="S207" i="115"/>
  <c r="R207" i="115"/>
  <c r="Q207" i="115"/>
  <c r="J207" i="115"/>
  <c r="I207" i="115"/>
  <c r="H207" i="115"/>
  <c r="S206" i="115"/>
  <c r="R206" i="115"/>
  <c r="Q206" i="115"/>
  <c r="J206" i="115"/>
  <c r="I206" i="115"/>
  <c r="H206" i="115"/>
  <c r="S205" i="115"/>
  <c r="R205" i="115"/>
  <c r="Q205" i="115"/>
  <c r="J205" i="115"/>
  <c r="I205" i="115"/>
  <c r="H205" i="115"/>
  <c r="S204" i="115"/>
  <c r="R204" i="115"/>
  <c r="Q204" i="115"/>
  <c r="J204" i="115"/>
  <c r="I204" i="115"/>
  <c r="H204" i="115"/>
  <c r="S203" i="115"/>
  <c r="R203" i="115"/>
  <c r="Q203" i="115"/>
  <c r="J203" i="115"/>
  <c r="I203" i="115"/>
  <c r="H203" i="115"/>
  <c r="S202" i="115"/>
  <c r="R202" i="115"/>
  <c r="Q202" i="115"/>
  <c r="J202" i="115"/>
  <c r="I202" i="115"/>
  <c r="H202" i="115"/>
  <c r="S201" i="115"/>
  <c r="R201" i="115"/>
  <c r="Q201" i="115"/>
  <c r="J201" i="115"/>
  <c r="I201" i="115"/>
  <c r="H201" i="115"/>
  <c r="S200" i="115"/>
  <c r="R200" i="115"/>
  <c r="Q200" i="115"/>
  <c r="J200" i="115"/>
  <c r="I200" i="115"/>
  <c r="H200" i="115"/>
  <c r="S199" i="115"/>
  <c r="R199" i="115"/>
  <c r="Q199" i="115"/>
  <c r="J199" i="115"/>
  <c r="I199" i="115"/>
  <c r="H199" i="115"/>
  <c r="S198" i="115"/>
  <c r="R198" i="115"/>
  <c r="Q198" i="115"/>
  <c r="J198" i="115"/>
  <c r="I198" i="115"/>
  <c r="H198" i="115"/>
  <c r="S197" i="115"/>
  <c r="R197" i="115"/>
  <c r="Q197" i="115"/>
  <c r="J197" i="115"/>
  <c r="I197" i="115"/>
  <c r="H197" i="115"/>
  <c r="S196" i="115"/>
  <c r="R196" i="115"/>
  <c r="Q196" i="115"/>
  <c r="J196" i="115"/>
  <c r="I196" i="115"/>
  <c r="H196" i="115"/>
  <c r="S195" i="115"/>
  <c r="R195" i="115"/>
  <c r="Q195" i="115"/>
  <c r="J195" i="115"/>
  <c r="I195" i="115"/>
  <c r="H195" i="115"/>
  <c r="S194" i="115"/>
  <c r="R194" i="115"/>
  <c r="Q194" i="115"/>
  <c r="J194" i="115"/>
  <c r="I194" i="115"/>
  <c r="H194" i="115"/>
  <c r="S193" i="115"/>
  <c r="R193" i="115"/>
  <c r="Q193" i="115"/>
  <c r="J193" i="115"/>
  <c r="I193" i="115"/>
  <c r="H193" i="115"/>
  <c r="S192" i="115"/>
  <c r="R192" i="115"/>
  <c r="Q192" i="115"/>
  <c r="J192" i="115"/>
  <c r="I192" i="115"/>
  <c r="H192" i="115"/>
  <c r="S191" i="115"/>
  <c r="R191" i="115"/>
  <c r="Q191" i="115"/>
  <c r="J191" i="115"/>
  <c r="I191" i="115"/>
  <c r="H191" i="115"/>
  <c r="S190" i="115"/>
  <c r="R190" i="115"/>
  <c r="Q190" i="115"/>
  <c r="J190" i="115"/>
  <c r="I190" i="115"/>
  <c r="H190" i="115"/>
  <c r="S189" i="115"/>
  <c r="R189" i="115"/>
  <c r="Q189" i="115"/>
  <c r="J189" i="115"/>
  <c r="I189" i="115"/>
  <c r="H189" i="115"/>
  <c r="S188" i="115"/>
  <c r="R188" i="115"/>
  <c r="Q188" i="115"/>
  <c r="J188" i="115"/>
  <c r="I188" i="115"/>
  <c r="H188" i="115"/>
  <c r="S187" i="115"/>
  <c r="R187" i="115"/>
  <c r="Q187" i="115"/>
  <c r="J187" i="115"/>
  <c r="I187" i="115"/>
  <c r="H187" i="115"/>
  <c r="S186" i="115"/>
  <c r="R186" i="115"/>
  <c r="Q186" i="115"/>
  <c r="J186" i="115"/>
  <c r="I186" i="115"/>
  <c r="H186" i="115"/>
  <c r="S185" i="115"/>
  <c r="R185" i="115"/>
  <c r="Q185" i="115"/>
  <c r="J185" i="115"/>
  <c r="I185" i="115"/>
  <c r="H185" i="115"/>
  <c r="S175" i="115"/>
  <c r="R175" i="115"/>
  <c r="Q175" i="115"/>
  <c r="M175" i="115"/>
  <c r="L175" i="115"/>
  <c r="K175" i="115"/>
  <c r="J175" i="115"/>
  <c r="I175" i="115"/>
  <c r="H175" i="115"/>
  <c r="S174" i="115"/>
  <c r="R174" i="115"/>
  <c r="Q174" i="115"/>
  <c r="M174" i="115"/>
  <c r="L174" i="115"/>
  <c r="K174" i="115"/>
  <c r="J174" i="115"/>
  <c r="I174" i="115"/>
  <c r="H174" i="115"/>
  <c r="S173" i="115"/>
  <c r="R173" i="115"/>
  <c r="Q173" i="115"/>
  <c r="M173" i="115"/>
  <c r="L173" i="115"/>
  <c r="K173" i="115"/>
  <c r="J173" i="115"/>
  <c r="I173" i="115"/>
  <c r="H173" i="115"/>
  <c r="S172" i="115"/>
  <c r="R172" i="115"/>
  <c r="Q172" i="115"/>
  <c r="M172" i="115"/>
  <c r="L172" i="115"/>
  <c r="K172" i="115"/>
  <c r="J172" i="115"/>
  <c r="I172" i="115"/>
  <c r="H172" i="115"/>
  <c r="S171" i="115"/>
  <c r="R171" i="115"/>
  <c r="Q171" i="115"/>
  <c r="M171" i="115"/>
  <c r="L171" i="115"/>
  <c r="K171" i="115"/>
  <c r="J171" i="115"/>
  <c r="I171" i="115"/>
  <c r="H171" i="115"/>
  <c r="S170" i="115"/>
  <c r="R170" i="115"/>
  <c r="Q170" i="115"/>
  <c r="M170" i="115"/>
  <c r="L170" i="115"/>
  <c r="K170" i="115"/>
  <c r="J170" i="115"/>
  <c r="I170" i="115"/>
  <c r="H170" i="115"/>
  <c r="S169" i="115"/>
  <c r="R169" i="115"/>
  <c r="Q169" i="115"/>
  <c r="M169" i="115"/>
  <c r="L169" i="115"/>
  <c r="K169" i="115"/>
  <c r="J169" i="115"/>
  <c r="I169" i="115"/>
  <c r="H169" i="115"/>
  <c r="S168" i="115"/>
  <c r="R168" i="115"/>
  <c r="Q168" i="115"/>
  <c r="M168" i="115"/>
  <c r="L168" i="115"/>
  <c r="K168" i="115"/>
  <c r="J168" i="115"/>
  <c r="I168" i="115"/>
  <c r="H168" i="115"/>
  <c r="S167" i="115"/>
  <c r="R167" i="115"/>
  <c r="Q167" i="115"/>
  <c r="M167" i="115"/>
  <c r="L167" i="115"/>
  <c r="K167" i="115"/>
  <c r="J167" i="115"/>
  <c r="I167" i="115"/>
  <c r="H167" i="115"/>
  <c r="S166" i="115"/>
  <c r="R166" i="115"/>
  <c r="Q166" i="115"/>
  <c r="M166" i="115"/>
  <c r="L166" i="115"/>
  <c r="K166" i="115"/>
  <c r="J166" i="115"/>
  <c r="I166" i="115"/>
  <c r="H166" i="115"/>
  <c r="S165" i="115"/>
  <c r="R165" i="115"/>
  <c r="Q165" i="115"/>
  <c r="M165" i="115"/>
  <c r="L165" i="115"/>
  <c r="K165" i="115"/>
  <c r="J165" i="115"/>
  <c r="I165" i="115"/>
  <c r="H165" i="115"/>
  <c r="S164" i="115"/>
  <c r="R164" i="115"/>
  <c r="Q164" i="115"/>
  <c r="M164" i="115"/>
  <c r="L164" i="115"/>
  <c r="K164" i="115"/>
  <c r="J164" i="115"/>
  <c r="I164" i="115"/>
  <c r="H164" i="115"/>
  <c r="S163" i="115"/>
  <c r="R163" i="115"/>
  <c r="Q163" i="115"/>
  <c r="M163" i="115"/>
  <c r="L163" i="115"/>
  <c r="K163" i="115"/>
  <c r="J163" i="115"/>
  <c r="I163" i="115"/>
  <c r="H163" i="115"/>
  <c r="S162" i="115"/>
  <c r="R162" i="115"/>
  <c r="Q162" i="115"/>
  <c r="M162" i="115"/>
  <c r="L162" i="115"/>
  <c r="K162" i="115"/>
  <c r="J162" i="115"/>
  <c r="I162" i="115"/>
  <c r="H162" i="115"/>
  <c r="S161" i="115"/>
  <c r="R161" i="115"/>
  <c r="Q161" i="115"/>
  <c r="M161" i="115"/>
  <c r="L161" i="115"/>
  <c r="K161" i="115"/>
  <c r="J161" i="115"/>
  <c r="I161" i="115"/>
  <c r="H161" i="115"/>
  <c r="S160" i="115"/>
  <c r="R160" i="115"/>
  <c r="Q160" i="115"/>
  <c r="M160" i="115"/>
  <c r="L160" i="115"/>
  <c r="K160" i="115"/>
  <c r="J160" i="115"/>
  <c r="I160" i="115"/>
  <c r="H160" i="115"/>
  <c r="S159" i="115"/>
  <c r="R159" i="115"/>
  <c r="Q159" i="115"/>
  <c r="M159" i="115"/>
  <c r="L159" i="115"/>
  <c r="K159" i="115"/>
  <c r="J159" i="115"/>
  <c r="I159" i="115"/>
  <c r="H159" i="115"/>
  <c r="S158" i="115"/>
  <c r="R158" i="115"/>
  <c r="Q158" i="115"/>
  <c r="M158" i="115"/>
  <c r="L158" i="115"/>
  <c r="K158" i="115"/>
  <c r="J158" i="115"/>
  <c r="I158" i="115"/>
  <c r="H158" i="115"/>
  <c r="S157" i="115"/>
  <c r="R157" i="115"/>
  <c r="Q157" i="115"/>
  <c r="M157" i="115"/>
  <c r="L157" i="115"/>
  <c r="K157" i="115"/>
  <c r="J157" i="115"/>
  <c r="I157" i="115"/>
  <c r="H157" i="115"/>
  <c r="S156" i="115"/>
  <c r="R156" i="115"/>
  <c r="Q156" i="115"/>
  <c r="M156" i="115"/>
  <c r="L156" i="115"/>
  <c r="K156" i="115"/>
  <c r="J156" i="115"/>
  <c r="I156" i="115"/>
  <c r="H156" i="115"/>
  <c r="S155" i="115"/>
  <c r="R155" i="115"/>
  <c r="Q155" i="115"/>
  <c r="M155" i="115"/>
  <c r="L155" i="115"/>
  <c r="K155" i="115"/>
  <c r="J155" i="115"/>
  <c r="I155" i="115"/>
  <c r="H155" i="115"/>
  <c r="S154" i="115"/>
  <c r="R154" i="115"/>
  <c r="Q154" i="115"/>
  <c r="M154" i="115"/>
  <c r="L154" i="115"/>
  <c r="K154" i="115"/>
  <c r="J154" i="115"/>
  <c r="I154" i="115"/>
  <c r="H154" i="115"/>
  <c r="S153" i="115"/>
  <c r="R153" i="115"/>
  <c r="Q153" i="115"/>
  <c r="M153" i="115"/>
  <c r="L153" i="115"/>
  <c r="K153" i="115"/>
  <c r="J153" i="115"/>
  <c r="I153" i="115"/>
  <c r="H153" i="115"/>
  <c r="S152" i="115"/>
  <c r="R152" i="115"/>
  <c r="Q152" i="115"/>
  <c r="M152" i="115"/>
  <c r="L152" i="115"/>
  <c r="K152" i="115"/>
  <c r="J152" i="115"/>
  <c r="I152" i="115"/>
  <c r="H152" i="115"/>
  <c r="S151" i="115"/>
  <c r="R151" i="115"/>
  <c r="Q151" i="115"/>
  <c r="M151" i="115"/>
  <c r="L151" i="115"/>
  <c r="K151" i="115"/>
  <c r="J151" i="115"/>
  <c r="I151" i="115"/>
  <c r="H151" i="115"/>
  <c r="S150" i="115"/>
  <c r="R150" i="115"/>
  <c r="Q150" i="115"/>
  <c r="M150" i="115"/>
  <c r="L150" i="115"/>
  <c r="K150" i="115"/>
  <c r="J150" i="115"/>
  <c r="I150" i="115"/>
  <c r="H150" i="115"/>
  <c r="S149" i="115"/>
  <c r="R149" i="115"/>
  <c r="Q149" i="115"/>
  <c r="M149" i="115"/>
  <c r="L149" i="115"/>
  <c r="K149" i="115"/>
  <c r="J149" i="115"/>
  <c r="I149" i="115"/>
  <c r="H149" i="115"/>
  <c r="S148" i="115"/>
  <c r="R148" i="115"/>
  <c r="Q148" i="115"/>
  <c r="M148" i="115"/>
  <c r="L148" i="115"/>
  <c r="K148" i="115"/>
  <c r="J148" i="115"/>
  <c r="I148" i="115"/>
  <c r="H148" i="115"/>
  <c r="S147" i="115"/>
  <c r="R147" i="115"/>
  <c r="Q147" i="115"/>
  <c r="M147" i="115"/>
  <c r="L147" i="115"/>
  <c r="K147" i="115"/>
  <c r="J147" i="115"/>
  <c r="I147" i="115"/>
  <c r="H147" i="115"/>
  <c r="S146" i="115"/>
  <c r="R146" i="115"/>
  <c r="Q146" i="115"/>
  <c r="M146" i="115"/>
  <c r="L146" i="115"/>
  <c r="K146" i="115"/>
  <c r="J146" i="115"/>
  <c r="I146" i="115"/>
  <c r="H146" i="115"/>
  <c r="S145" i="115"/>
  <c r="R145" i="115"/>
  <c r="Q145" i="115"/>
  <c r="M145" i="115"/>
  <c r="L145" i="115"/>
  <c r="K145" i="115"/>
  <c r="J145" i="115"/>
  <c r="I145" i="115"/>
  <c r="H145" i="115"/>
  <c r="S144" i="115"/>
  <c r="R144" i="115"/>
  <c r="Q144" i="115"/>
  <c r="M144" i="115"/>
  <c r="L144" i="115"/>
  <c r="K144" i="115"/>
  <c r="J144" i="115"/>
  <c r="I144" i="115"/>
  <c r="H144" i="115"/>
  <c r="M63" i="115"/>
  <c r="L63" i="115"/>
  <c r="K63" i="115"/>
  <c r="M62" i="115"/>
  <c r="L62" i="115"/>
  <c r="K62" i="115"/>
  <c r="M61" i="115"/>
  <c r="L61" i="115"/>
  <c r="K61" i="115"/>
  <c r="M60" i="115"/>
  <c r="L60" i="115"/>
  <c r="K60" i="115"/>
  <c r="M59" i="115"/>
  <c r="L59" i="115"/>
  <c r="K59" i="115"/>
  <c r="M58" i="115"/>
  <c r="L58" i="115"/>
  <c r="K58" i="115"/>
  <c r="M57" i="115"/>
  <c r="L57" i="115"/>
  <c r="K57" i="115"/>
  <c r="M56" i="115"/>
  <c r="L56" i="115"/>
  <c r="K56" i="115"/>
  <c r="M55" i="115"/>
  <c r="L55" i="115"/>
  <c r="K55" i="115"/>
  <c r="M54" i="115"/>
  <c r="L54" i="115"/>
  <c r="K54" i="115"/>
  <c r="M53" i="115"/>
  <c r="L53" i="115"/>
  <c r="K53" i="115"/>
  <c r="M52" i="115"/>
  <c r="L52" i="115"/>
  <c r="K52" i="115"/>
  <c r="M51" i="115"/>
  <c r="L51" i="115"/>
  <c r="K51" i="115"/>
  <c r="M50" i="115"/>
  <c r="L50" i="115"/>
  <c r="K50" i="115"/>
  <c r="M49" i="115"/>
  <c r="L49" i="115"/>
  <c r="K49" i="115"/>
  <c r="M48" i="115"/>
  <c r="L48" i="115"/>
  <c r="K48" i="115"/>
  <c r="M47" i="115"/>
  <c r="L47" i="115"/>
  <c r="K47" i="115"/>
  <c r="M46" i="115"/>
  <c r="L46" i="115"/>
  <c r="K46" i="115"/>
  <c r="M45" i="115"/>
  <c r="L45" i="115"/>
  <c r="K45" i="115"/>
  <c r="M44" i="115"/>
  <c r="L44" i="115"/>
  <c r="K44" i="115"/>
  <c r="M43" i="115"/>
  <c r="L43" i="115"/>
  <c r="K43" i="115"/>
  <c r="M42" i="115"/>
  <c r="L42" i="115"/>
  <c r="K42" i="115"/>
  <c r="M41" i="115"/>
  <c r="L41" i="115"/>
  <c r="K41" i="115"/>
  <c r="M40" i="115"/>
  <c r="L40" i="115"/>
  <c r="K40" i="115"/>
  <c r="M39" i="115"/>
  <c r="L39" i="115"/>
  <c r="K39" i="115"/>
  <c r="M38" i="115"/>
  <c r="L38" i="115"/>
  <c r="K38" i="115"/>
  <c r="M37" i="115"/>
  <c r="L37" i="115"/>
  <c r="K37" i="115"/>
  <c r="M36" i="115"/>
  <c r="L36" i="115"/>
  <c r="K36" i="115"/>
  <c r="M35" i="115"/>
  <c r="L35" i="115"/>
  <c r="K35" i="115"/>
  <c r="M34" i="115"/>
  <c r="L34" i="115"/>
  <c r="K34" i="115"/>
  <c r="M33" i="115"/>
  <c r="L33" i="115"/>
  <c r="K33" i="115"/>
  <c r="M32" i="115"/>
  <c r="L32" i="115"/>
  <c r="K32" i="115"/>
  <c r="I38" i="114"/>
  <c r="H38" i="114"/>
  <c r="G38" i="114"/>
  <c r="I37" i="114"/>
  <c r="H37" i="114"/>
  <c r="G37" i="114"/>
  <c r="I36" i="114"/>
  <c r="H36" i="114"/>
  <c r="G36" i="114"/>
  <c r="I35" i="114"/>
  <c r="H35" i="114"/>
  <c r="G35" i="114"/>
  <c r="L27" i="114"/>
  <c r="K27" i="114"/>
  <c r="J27" i="114"/>
  <c r="I27" i="114"/>
  <c r="H27" i="114"/>
  <c r="G27" i="114"/>
  <c r="L26" i="114"/>
  <c r="K26" i="114"/>
  <c r="J26" i="114"/>
  <c r="I26" i="114"/>
  <c r="H26" i="114"/>
  <c r="G26" i="114"/>
  <c r="L25" i="114"/>
  <c r="K25" i="114"/>
  <c r="J25" i="114"/>
  <c r="I25" i="114"/>
  <c r="H25" i="114"/>
  <c r="G25" i="114"/>
  <c r="L24" i="114"/>
  <c r="K24" i="114"/>
  <c r="J24" i="114"/>
  <c r="I24" i="114"/>
  <c r="H24" i="114"/>
  <c r="G24" i="114"/>
  <c r="L18" i="114"/>
  <c r="K18" i="114"/>
  <c r="J18" i="114"/>
  <c r="L17" i="114"/>
  <c r="K17" i="114"/>
  <c r="J17" i="114"/>
  <c r="L16" i="114"/>
  <c r="K16" i="114"/>
  <c r="J16" i="114"/>
  <c r="L15" i="114"/>
  <c r="K15" i="114"/>
  <c r="J15" i="114"/>
  <c r="J138" i="113"/>
  <c r="I138" i="113"/>
  <c r="H138" i="113"/>
  <c r="J137" i="113"/>
  <c r="I137" i="113"/>
  <c r="H137" i="113"/>
  <c r="J136" i="113"/>
  <c r="I136" i="113"/>
  <c r="H136" i="113"/>
  <c r="J135" i="113"/>
  <c r="I135" i="113"/>
  <c r="H135" i="113"/>
  <c r="J134" i="113"/>
  <c r="I134" i="113"/>
  <c r="H134" i="113"/>
  <c r="J133" i="113"/>
  <c r="I133" i="113"/>
  <c r="H133" i="113"/>
  <c r="J132" i="113"/>
  <c r="I132" i="113"/>
  <c r="H132" i="113"/>
  <c r="J131" i="113"/>
  <c r="I131" i="113"/>
  <c r="H131" i="113"/>
  <c r="J130" i="113"/>
  <c r="I130" i="113"/>
  <c r="H130" i="113"/>
  <c r="J129" i="113"/>
  <c r="I129" i="113"/>
  <c r="H129" i="113"/>
  <c r="J128" i="113"/>
  <c r="I128" i="113"/>
  <c r="H128" i="113"/>
  <c r="J127" i="113"/>
  <c r="I127" i="113"/>
  <c r="H127" i="113"/>
  <c r="J126" i="113"/>
  <c r="I126" i="113"/>
  <c r="H126" i="113"/>
  <c r="J125" i="113"/>
  <c r="I125" i="113"/>
  <c r="H125" i="113"/>
  <c r="J124" i="113"/>
  <c r="I124" i="113"/>
  <c r="H124" i="113"/>
  <c r="J123" i="113"/>
  <c r="I123" i="113"/>
  <c r="H123" i="113"/>
  <c r="J122" i="113"/>
  <c r="I122" i="113"/>
  <c r="H122" i="113"/>
  <c r="J121" i="113"/>
  <c r="I121" i="113"/>
  <c r="H121" i="113"/>
  <c r="J120" i="113"/>
  <c r="I120" i="113"/>
  <c r="H120" i="113"/>
  <c r="J119" i="113"/>
  <c r="I119" i="113"/>
  <c r="H119" i="113"/>
  <c r="J118" i="113"/>
  <c r="I118" i="113"/>
  <c r="H118" i="113"/>
  <c r="J117" i="113"/>
  <c r="I117" i="113"/>
  <c r="H117" i="113"/>
  <c r="J116" i="113"/>
  <c r="I116" i="113"/>
  <c r="H116" i="113"/>
  <c r="J115" i="113"/>
  <c r="I115" i="113"/>
  <c r="H115" i="113"/>
  <c r="J114" i="113"/>
  <c r="I114" i="113"/>
  <c r="H114" i="113"/>
  <c r="J113" i="113"/>
  <c r="I113" i="113"/>
  <c r="H113" i="113"/>
  <c r="J112" i="113"/>
  <c r="I112" i="113"/>
  <c r="H112" i="113"/>
  <c r="J111" i="113"/>
  <c r="I111" i="113"/>
  <c r="H111" i="113"/>
  <c r="J110" i="113"/>
  <c r="I110" i="113"/>
  <c r="H110" i="113"/>
  <c r="J109" i="113"/>
  <c r="I109" i="113"/>
  <c r="H109" i="113"/>
  <c r="J108" i="113"/>
  <c r="I108" i="113"/>
  <c r="H108" i="113"/>
  <c r="J107" i="113"/>
  <c r="I107" i="113"/>
  <c r="H107" i="113"/>
  <c r="M98" i="113"/>
  <c r="L98" i="113"/>
  <c r="K98" i="113"/>
  <c r="J98" i="113"/>
  <c r="I98" i="113"/>
  <c r="H98" i="113"/>
  <c r="M97" i="113"/>
  <c r="L97" i="113"/>
  <c r="K97" i="113"/>
  <c r="J97" i="113"/>
  <c r="I97" i="113"/>
  <c r="H97" i="113"/>
  <c r="M96" i="113"/>
  <c r="L96" i="113"/>
  <c r="K96" i="113"/>
  <c r="J96" i="113"/>
  <c r="I96" i="113"/>
  <c r="H96" i="113"/>
  <c r="M95" i="113"/>
  <c r="L95" i="113"/>
  <c r="K95" i="113"/>
  <c r="J95" i="113"/>
  <c r="I95" i="113"/>
  <c r="H95" i="113"/>
  <c r="M94" i="113"/>
  <c r="L94" i="113"/>
  <c r="K94" i="113"/>
  <c r="J94" i="113"/>
  <c r="I94" i="113"/>
  <c r="H94" i="113"/>
  <c r="M93" i="113"/>
  <c r="L93" i="113"/>
  <c r="K93" i="113"/>
  <c r="J93" i="113"/>
  <c r="I93" i="113"/>
  <c r="H93" i="113"/>
  <c r="M92" i="113"/>
  <c r="L92" i="113"/>
  <c r="K92" i="113"/>
  <c r="J92" i="113"/>
  <c r="I92" i="113"/>
  <c r="H92" i="113"/>
  <c r="M91" i="113"/>
  <c r="L91" i="113"/>
  <c r="K91" i="113"/>
  <c r="J91" i="113"/>
  <c r="I91" i="113"/>
  <c r="H91" i="113"/>
  <c r="M90" i="113"/>
  <c r="L90" i="113"/>
  <c r="K90" i="113"/>
  <c r="J90" i="113"/>
  <c r="I90" i="113"/>
  <c r="H90" i="113"/>
  <c r="M89" i="113"/>
  <c r="L89" i="113"/>
  <c r="K89" i="113"/>
  <c r="J89" i="113"/>
  <c r="I89" i="113"/>
  <c r="H89" i="113"/>
  <c r="M88" i="113"/>
  <c r="L88" i="113"/>
  <c r="K88" i="113"/>
  <c r="J88" i="113"/>
  <c r="I88" i="113"/>
  <c r="H88" i="113"/>
  <c r="M87" i="113"/>
  <c r="L87" i="113"/>
  <c r="K87" i="113"/>
  <c r="J87" i="113"/>
  <c r="I87" i="113"/>
  <c r="H87" i="113"/>
  <c r="M86" i="113"/>
  <c r="L86" i="113"/>
  <c r="K86" i="113"/>
  <c r="J86" i="113"/>
  <c r="I86" i="113"/>
  <c r="H86" i="113"/>
  <c r="M85" i="113"/>
  <c r="L85" i="113"/>
  <c r="K85" i="113"/>
  <c r="J85" i="113"/>
  <c r="I85" i="113"/>
  <c r="H85" i="113"/>
  <c r="M84" i="113"/>
  <c r="L84" i="113"/>
  <c r="K84" i="113"/>
  <c r="J84" i="113"/>
  <c r="I84" i="113"/>
  <c r="H84" i="113"/>
  <c r="M83" i="113"/>
  <c r="L83" i="113"/>
  <c r="K83" i="113"/>
  <c r="J83" i="113"/>
  <c r="I83" i="113"/>
  <c r="H83" i="113"/>
  <c r="M82" i="113"/>
  <c r="L82" i="113"/>
  <c r="K82" i="113"/>
  <c r="J82" i="113"/>
  <c r="I82" i="113"/>
  <c r="H82" i="113"/>
  <c r="M81" i="113"/>
  <c r="L81" i="113"/>
  <c r="K81" i="113"/>
  <c r="J81" i="113"/>
  <c r="I81" i="113"/>
  <c r="H81" i="113"/>
  <c r="M80" i="113"/>
  <c r="L80" i="113"/>
  <c r="K80" i="113"/>
  <c r="J80" i="113"/>
  <c r="I80" i="113"/>
  <c r="H80" i="113"/>
  <c r="M79" i="113"/>
  <c r="L79" i="113"/>
  <c r="K79" i="113"/>
  <c r="J79" i="113"/>
  <c r="I79" i="113"/>
  <c r="H79" i="113"/>
  <c r="M78" i="113"/>
  <c r="L78" i="113"/>
  <c r="K78" i="113"/>
  <c r="J78" i="113"/>
  <c r="I78" i="113"/>
  <c r="H78" i="113"/>
  <c r="M77" i="113"/>
  <c r="L77" i="113"/>
  <c r="K77" i="113"/>
  <c r="J77" i="113"/>
  <c r="I77" i="113"/>
  <c r="H77" i="113"/>
  <c r="M76" i="113"/>
  <c r="L76" i="113"/>
  <c r="K76" i="113"/>
  <c r="J76" i="113"/>
  <c r="I76" i="113"/>
  <c r="H76" i="113"/>
  <c r="M75" i="113"/>
  <c r="L75" i="113"/>
  <c r="K75" i="113"/>
  <c r="J75" i="113"/>
  <c r="I75" i="113"/>
  <c r="H75" i="113"/>
  <c r="M74" i="113"/>
  <c r="L74" i="113"/>
  <c r="K74" i="113"/>
  <c r="J74" i="113"/>
  <c r="I74" i="113"/>
  <c r="H74" i="113"/>
  <c r="M73" i="113"/>
  <c r="L73" i="113"/>
  <c r="K73" i="113"/>
  <c r="J73" i="113"/>
  <c r="I73" i="113"/>
  <c r="H73" i="113"/>
  <c r="M72" i="113"/>
  <c r="L72" i="113"/>
  <c r="K72" i="113"/>
  <c r="J72" i="113"/>
  <c r="I72" i="113"/>
  <c r="H72" i="113"/>
  <c r="M71" i="113"/>
  <c r="L71" i="113"/>
  <c r="K71" i="113"/>
  <c r="J71" i="113"/>
  <c r="I71" i="113"/>
  <c r="H71" i="113"/>
  <c r="M70" i="113"/>
  <c r="L70" i="113"/>
  <c r="K70" i="113"/>
  <c r="J70" i="113"/>
  <c r="I70" i="113"/>
  <c r="H70" i="113"/>
  <c r="M69" i="113"/>
  <c r="L69" i="113"/>
  <c r="K69" i="113"/>
  <c r="J69" i="113"/>
  <c r="I69" i="113"/>
  <c r="H69" i="113"/>
  <c r="M68" i="113"/>
  <c r="L68" i="113"/>
  <c r="K68" i="113"/>
  <c r="J68" i="113"/>
  <c r="I68" i="113"/>
  <c r="H68" i="113"/>
  <c r="M67" i="113"/>
  <c r="L67" i="113"/>
  <c r="K67" i="113"/>
  <c r="J67" i="113"/>
  <c r="I67" i="113"/>
  <c r="H67" i="113"/>
  <c r="M58" i="113"/>
  <c r="L58" i="113"/>
  <c r="K58" i="113"/>
  <c r="M57" i="113"/>
  <c r="L57" i="113"/>
  <c r="K57" i="113"/>
  <c r="M56" i="113"/>
  <c r="L56" i="113"/>
  <c r="K56" i="113"/>
  <c r="M55" i="113"/>
  <c r="L55" i="113"/>
  <c r="K55" i="113"/>
  <c r="M54" i="113"/>
  <c r="L54" i="113"/>
  <c r="K54" i="113"/>
  <c r="M53" i="113"/>
  <c r="L53" i="113"/>
  <c r="K53" i="113"/>
  <c r="M52" i="113"/>
  <c r="L52" i="113"/>
  <c r="K52" i="113"/>
  <c r="M51" i="113"/>
  <c r="L51" i="113"/>
  <c r="K51" i="113"/>
  <c r="M50" i="113"/>
  <c r="L50" i="113"/>
  <c r="K50" i="113"/>
  <c r="M49" i="113"/>
  <c r="L49" i="113"/>
  <c r="K49" i="113"/>
  <c r="M48" i="113"/>
  <c r="L48" i="113"/>
  <c r="K48" i="113"/>
  <c r="M47" i="113"/>
  <c r="L47" i="113"/>
  <c r="K47" i="113"/>
  <c r="M46" i="113"/>
  <c r="L46" i="113"/>
  <c r="K46" i="113"/>
  <c r="M45" i="113"/>
  <c r="L45" i="113"/>
  <c r="K45" i="113"/>
  <c r="M44" i="113"/>
  <c r="L44" i="113"/>
  <c r="K44" i="113"/>
  <c r="M43" i="113"/>
  <c r="L43" i="113"/>
  <c r="K43" i="113"/>
  <c r="M42" i="113"/>
  <c r="L42" i="113"/>
  <c r="K42" i="113"/>
  <c r="M41" i="113"/>
  <c r="L41" i="113"/>
  <c r="K41" i="113"/>
  <c r="M40" i="113"/>
  <c r="L40" i="113"/>
  <c r="K40" i="113"/>
  <c r="M39" i="113"/>
  <c r="L39" i="113"/>
  <c r="K39" i="113"/>
  <c r="M38" i="113"/>
  <c r="L38" i="113"/>
  <c r="K38" i="113"/>
  <c r="M37" i="113"/>
  <c r="L37" i="113"/>
  <c r="K37" i="113"/>
  <c r="M36" i="113"/>
  <c r="L36" i="113"/>
  <c r="K36" i="113"/>
  <c r="M35" i="113"/>
  <c r="L35" i="113"/>
  <c r="K35" i="113"/>
  <c r="M34" i="113"/>
  <c r="L34" i="113"/>
  <c r="K34" i="113"/>
  <c r="M33" i="113"/>
  <c r="L33" i="113"/>
  <c r="K33" i="113"/>
  <c r="M32" i="113"/>
  <c r="L32" i="113"/>
  <c r="K32" i="113"/>
  <c r="M31" i="113"/>
  <c r="L31" i="113"/>
  <c r="K31" i="113"/>
  <c r="M30" i="113"/>
  <c r="L30" i="113"/>
  <c r="K30" i="113"/>
  <c r="M29" i="113"/>
  <c r="L29" i="113"/>
  <c r="K29" i="113"/>
  <c r="M28" i="113"/>
  <c r="L28" i="113"/>
  <c r="K28" i="113"/>
  <c r="M27" i="113"/>
  <c r="L27" i="113"/>
  <c r="K27" i="113"/>
  <c r="H103" i="117" l="1"/>
  <c r="H104" i="117"/>
  <c r="G103" i="117"/>
  <c r="G104" i="117"/>
  <c r="F26" i="116"/>
  <c r="J26" i="116"/>
  <c r="D26" i="116"/>
  <c r="C26" i="116"/>
  <c r="I26" i="116"/>
  <c r="H26" i="116"/>
  <c r="G26" i="116"/>
  <c r="E26" i="116"/>
  <c r="H29" i="114"/>
  <c r="L29" i="114"/>
  <c r="BU16" i="84"/>
  <c r="BP16" i="84"/>
  <c r="BC16" i="84"/>
  <c r="AX16" i="84"/>
  <c r="L65" i="115"/>
  <c r="I177" i="115"/>
  <c r="M177" i="115"/>
  <c r="G29" i="114"/>
  <c r="K29" i="114"/>
  <c r="J20" i="114"/>
  <c r="G40" i="114"/>
  <c r="H218" i="115"/>
  <c r="D17" i="116"/>
  <c r="H17" i="116"/>
  <c r="E17" i="116"/>
  <c r="I17" i="116"/>
  <c r="C17" i="116"/>
  <c r="G17" i="116"/>
  <c r="F17" i="116"/>
  <c r="J17" i="116"/>
  <c r="J177" i="115"/>
  <c r="M65" i="115"/>
  <c r="K177" i="115"/>
  <c r="R177" i="115"/>
  <c r="Q218" i="115"/>
  <c r="S218" i="115"/>
  <c r="Q177" i="115"/>
  <c r="K65" i="115"/>
  <c r="H177" i="115"/>
  <c r="L177" i="115"/>
  <c r="S177" i="115"/>
  <c r="R218" i="115"/>
  <c r="I218" i="115"/>
  <c r="J218" i="115"/>
  <c r="H40" i="114"/>
  <c r="L20" i="114"/>
  <c r="K20" i="114"/>
  <c r="I29" i="114"/>
  <c r="I40" i="114"/>
  <c r="J29" i="114"/>
  <c r="J140" i="113"/>
  <c r="L60" i="113"/>
  <c r="J100" i="113"/>
  <c r="K60" i="113"/>
  <c r="K100" i="113"/>
  <c r="M60" i="113"/>
  <c r="H100" i="113"/>
  <c r="L100" i="113"/>
  <c r="I140" i="113"/>
  <c r="I100" i="113"/>
  <c r="M100" i="113"/>
  <c r="H140" i="113"/>
  <c r="C28" i="116" l="1"/>
  <c r="J31" i="114"/>
  <c r="G28" i="116"/>
  <c r="G31" i="114"/>
  <c r="H179" i="115"/>
  <c r="G42" i="114"/>
  <c r="J86" i="117"/>
  <c r="K179" i="115"/>
  <c r="Q220" i="115"/>
  <c r="I65" i="115"/>
  <c r="Q179" i="115"/>
  <c r="J59" i="117"/>
  <c r="H20" i="114"/>
  <c r="H220" i="115"/>
  <c r="C19" i="116"/>
  <c r="O59" i="117"/>
  <c r="G19" i="116"/>
  <c r="H142" i="113"/>
  <c r="H102" i="113"/>
  <c r="K62" i="113"/>
  <c r="K102" i="113"/>
  <c r="M3" i="114" l="1"/>
  <c r="J3" i="114"/>
  <c r="J28" i="116"/>
  <c r="B31" i="114"/>
  <c r="J19" i="116"/>
  <c r="C179" i="115"/>
  <c r="C102" i="113"/>
  <c r="AC41" i="73" l="1"/>
  <c r="AC42" i="73" l="1"/>
  <c r="AC40" i="73"/>
  <c r="R24" i="101" l="1"/>
  <c r="Q24" i="101"/>
  <c r="P24" i="101"/>
  <c r="O24" i="101"/>
  <c r="N24" i="101"/>
  <c r="M24" i="101"/>
  <c r="L24" i="101"/>
  <c r="K24" i="101"/>
  <c r="J24" i="101"/>
  <c r="C174" i="79" l="1"/>
  <c r="CQ179" i="84" s="1"/>
  <c r="C173" i="79"/>
  <c r="CQ178" i="84" s="1"/>
  <c r="C172" i="79"/>
  <c r="CQ177" i="84" s="1"/>
  <c r="C171" i="79"/>
  <c r="CQ176" i="84" s="1"/>
  <c r="C170" i="79"/>
  <c r="CQ175" i="84" s="1"/>
  <c r="C169" i="79"/>
  <c r="CQ174" i="84" s="1"/>
  <c r="C168" i="79"/>
  <c r="CQ173" i="84" s="1"/>
  <c r="C167" i="79"/>
  <c r="CQ172" i="84" s="1"/>
  <c r="C166" i="79"/>
  <c r="CQ171" i="84" s="1"/>
  <c r="C165" i="79"/>
  <c r="CQ170" i="84" s="1"/>
  <c r="C164" i="79"/>
  <c r="CQ169" i="84" s="1"/>
  <c r="C163" i="79"/>
  <c r="CQ168" i="84" s="1"/>
  <c r="C162" i="79"/>
  <c r="CQ167" i="84" s="1"/>
  <c r="C161" i="79"/>
  <c r="CQ166" i="84" s="1"/>
  <c r="C160" i="79"/>
  <c r="CQ165" i="84" s="1"/>
  <c r="C159" i="79"/>
  <c r="CQ164" i="84" s="1"/>
  <c r="C158" i="79"/>
  <c r="CQ163" i="84" s="1"/>
  <c r="C157" i="79"/>
  <c r="CQ162" i="84" s="1"/>
  <c r="C156" i="79"/>
  <c r="CQ161" i="84" s="1"/>
  <c r="C155" i="79"/>
  <c r="CQ160" i="84" s="1"/>
  <c r="C154" i="79"/>
  <c r="CQ159" i="84" s="1"/>
  <c r="C153" i="79"/>
  <c r="CQ158" i="84" s="1"/>
  <c r="C152" i="79"/>
  <c r="CQ157" i="84" s="1"/>
  <c r="C151" i="79"/>
  <c r="CQ156" i="84" s="1"/>
  <c r="C150" i="79"/>
  <c r="CQ155" i="84" s="1"/>
  <c r="C149" i="79"/>
  <c r="CQ154" i="84" s="1"/>
  <c r="C148" i="79"/>
  <c r="CQ153" i="84" s="1"/>
  <c r="C147" i="79"/>
  <c r="CQ152" i="84" s="1"/>
  <c r="C146" i="79"/>
  <c r="CQ151" i="84" s="1"/>
  <c r="C145" i="79"/>
  <c r="CQ150" i="84" s="1"/>
  <c r="C144" i="79"/>
  <c r="CQ149" i="84" s="1"/>
  <c r="C143" i="79"/>
  <c r="CQ148" i="84" s="1"/>
  <c r="C142" i="79"/>
  <c r="CQ147" i="84" s="1"/>
  <c r="C141" i="79"/>
  <c r="CQ146" i="84" s="1"/>
  <c r="C140" i="79"/>
  <c r="CQ145" i="84" s="1"/>
  <c r="C139" i="79"/>
  <c r="CQ144" i="84" s="1"/>
  <c r="C138" i="79"/>
  <c r="CQ143" i="84" s="1"/>
  <c r="C137" i="79"/>
  <c r="CQ142" i="84" s="1"/>
  <c r="C136" i="79"/>
  <c r="CQ141" i="84" s="1"/>
  <c r="C135" i="79"/>
  <c r="CQ140" i="84" s="1"/>
  <c r="C134" i="79"/>
  <c r="CQ139" i="84" s="1"/>
  <c r="C133" i="79"/>
  <c r="CQ138" i="84" s="1"/>
  <c r="C132" i="79"/>
  <c r="CQ137" i="84" s="1"/>
  <c r="C131" i="79"/>
  <c r="CQ136" i="84" s="1"/>
  <c r="C130" i="79"/>
  <c r="CQ135" i="84" s="1"/>
  <c r="C129" i="79"/>
  <c r="CQ134" i="84" s="1"/>
  <c r="C128" i="79"/>
  <c r="CQ133" i="84" s="1"/>
  <c r="C127" i="79"/>
  <c r="CQ132" i="84" s="1"/>
  <c r="C126" i="79"/>
  <c r="CQ131" i="84" s="1"/>
  <c r="C125" i="79"/>
  <c r="CQ130" i="84" s="1"/>
  <c r="C124" i="79"/>
  <c r="CQ129" i="84" s="1"/>
  <c r="C123" i="79"/>
  <c r="CQ128" i="84" s="1"/>
  <c r="C122" i="79"/>
  <c r="CQ127" i="84" s="1"/>
  <c r="C121" i="79"/>
  <c r="CQ126" i="84" s="1"/>
  <c r="C120" i="79"/>
  <c r="CQ125" i="84" s="1"/>
  <c r="C119" i="79"/>
  <c r="CQ124" i="84" s="1"/>
  <c r="C118" i="79"/>
  <c r="CQ123" i="84" s="1"/>
  <c r="C117" i="79"/>
  <c r="CQ122" i="84" s="1"/>
  <c r="C116" i="79"/>
  <c r="CQ121" i="84" s="1"/>
  <c r="C115" i="79"/>
  <c r="CQ120" i="84" s="1"/>
  <c r="C114" i="79"/>
  <c r="CQ119" i="84" s="1"/>
  <c r="C113" i="79"/>
  <c r="CQ118" i="84" s="1"/>
  <c r="C112" i="79"/>
  <c r="CQ117" i="84" s="1"/>
  <c r="C111" i="79"/>
  <c r="CQ116" i="84" s="1"/>
  <c r="C110" i="79"/>
  <c r="CQ115" i="84" s="1"/>
  <c r="C109" i="79"/>
  <c r="CQ114" i="84" s="1"/>
  <c r="C108" i="79"/>
  <c r="CQ113" i="84" s="1"/>
  <c r="C107" i="79"/>
  <c r="CQ112" i="84" s="1"/>
  <c r="C106" i="79"/>
  <c r="CQ111" i="84" s="1"/>
  <c r="C105" i="79"/>
  <c r="CQ110" i="84" s="1"/>
  <c r="C104" i="79"/>
  <c r="CQ109" i="84" s="1"/>
  <c r="C103" i="79"/>
  <c r="CQ108" i="84" s="1"/>
  <c r="C102" i="79"/>
  <c r="CQ107" i="84" s="1"/>
  <c r="C101" i="79"/>
  <c r="CQ106" i="84" s="1"/>
  <c r="C100" i="79"/>
  <c r="CQ105" i="84" s="1"/>
  <c r="C99" i="79"/>
  <c r="CQ104" i="84" s="1"/>
  <c r="C98" i="79"/>
  <c r="CQ103" i="84" s="1"/>
  <c r="C97" i="79"/>
  <c r="CQ102" i="84" s="1"/>
  <c r="C96" i="79"/>
  <c r="CQ101" i="84" s="1"/>
  <c r="C95" i="79"/>
  <c r="CQ100" i="84" s="1"/>
  <c r="C94" i="79"/>
  <c r="CQ99" i="84" s="1"/>
  <c r="C93" i="79"/>
  <c r="CQ98" i="84" s="1"/>
  <c r="C92" i="79"/>
  <c r="CQ97" i="84" s="1"/>
  <c r="C91" i="79"/>
  <c r="CQ96" i="84" s="1"/>
  <c r="C90" i="79"/>
  <c r="CQ95" i="84" s="1"/>
  <c r="C89" i="79"/>
  <c r="CQ94" i="84" s="1"/>
  <c r="C88" i="79"/>
  <c r="CQ93" i="84" s="1"/>
  <c r="C87" i="79"/>
  <c r="CQ92" i="84" s="1"/>
  <c r="C86" i="79"/>
  <c r="CQ91" i="84" s="1"/>
  <c r="C85" i="79"/>
  <c r="CQ90" i="84" s="1"/>
  <c r="C84" i="79"/>
  <c r="CQ89" i="84" s="1"/>
  <c r="C83" i="79"/>
  <c r="CQ88" i="84" s="1"/>
  <c r="C82" i="79"/>
  <c r="CQ87" i="84" s="1"/>
  <c r="C81" i="79"/>
  <c r="CQ86" i="84" s="1"/>
  <c r="C80" i="79"/>
  <c r="CQ85" i="84" s="1"/>
  <c r="C79" i="79"/>
  <c r="CQ84" i="84" s="1"/>
  <c r="C78" i="79"/>
  <c r="CQ83" i="84" s="1"/>
  <c r="C77" i="79"/>
  <c r="CQ82" i="84" s="1"/>
  <c r="C76" i="79"/>
  <c r="CQ81" i="84" s="1"/>
  <c r="C75" i="79"/>
  <c r="CQ80" i="84" s="1"/>
  <c r="C74" i="79"/>
  <c r="CQ79" i="84" s="1"/>
  <c r="C73" i="79"/>
  <c r="CQ78" i="84" s="1"/>
  <c r="C72" i="79"/>
  <c r="CQ77" i="84" s="1"/>
  <c r="C71" i="79"/>
  <c r="CQ76" i="84" s="1"/>
  <c r="C70" i="79"/>
  <c r="CQ75" i="84" s="1"/>
  <c r="C69" i="79"/>
  <c r="CQ74" i="84" s="1"/>
  <c r="C68" i="79"/>
  <c r="CQ73" i="84" s="1"/>
  <c r="C67" i="79"/>
  <c r="CQ72" i="84" s="1"/>
  <c r="C66" i="79"/>
  <c r="CQ71" i="84" s="1"/>
  <c r="C65" i="79"/>
  <c r="CQ70" i="84" s="1"/>
  <c r="C64" i="79"/>
  <c r="CQ69" i="84" s="1"/>
  <c r="C63" i="79"/>
  <c r="CQ68" i="84" s="1"/>
  <c r="C62" i="79"/>
  <c r="CQ67" i="84" s="1"/>
  <c r="C61" i="79"/>
  <c r="CQ66" i="84" s="1"/>
  <c r="C60" i="79"/>
  <c r="CQ65" i="84" s="1"/>
  <c r="C59" i="79"/>
  <c r="CQ64" i="84" s="1"/>
  <c r="C58" i="79"/>
  <c r="CQ63" i="84" s="1"/>
  <c r="C57" i="79"/>
  <c r="CQ62" i="84" s="1"/>
  <c r="C56" i="79"/>
  <c r="CQ61" i="84" s="1"/>
  <c r="C55" i="79"/>
  <c r="CQ60" i="84" s="1"/>
  <c r="C54" i="79"/>
  <c r="CQ59" i="84" s="1"/>
  <c r="C53" i="79"/>
  <c r="CQ58" i="84" s="1"/>
  <c r="C52" i="79"/>
  <c r="CQ57" i="84" s="1"/>
  <c r="C51" i="79"/>
  <c r="CQ56" i="84" s="1"/>
  <c r="C50" i="79"/>
  <c r="CQ55" i="84" s="1"/>
  <c r="C49" i="79"/>
  <c r="CQ54" i="84" s="1"/>
  <c r="C48" i="79"/>
  <c r="CQ53" i="84" s="1"/>
  <c r="C47" i="79"/>
  <c r="CQ52" i="84" s="1"/>
  <c r="C46" i="79"/>
  <c r="CQ51" i="84" s="1"/>
  <c r="C45" i="79"/>
  <c r="CQ50" i="84" s="1"/>
  <c r="C44" i="79"/>
  <c r="CQ49" i="84" s="1"/>
  <c r="C43" i="79"/>
  <c r="CQ48" i="84" s="1"/>
  <c r="C42" i="79"/>
  <c r="CQ47" i="84" s="1"/>
  <c r="C41" i="79"/>
  <c r="CQ46" i="84" s="1"/>
  <c r="C40" i="79"/>
  <c r="CQ45" i="84" s="1"/>
  <c r="C39" i="79"/>
  <c r="CQ44" i="84" s="1"/>
  <c r="C38" i="79"/>
  <c r="CQ43" i="84" s="1"/>
  <c r="C37" i="79"/>
  <c r="CQ42" i="84" s="1"/>
  <c r="C36" i="79"/>
  <c r="CQ41" i="84" s="1"/>
  <c r="C35" i="79"/>
  <c r="CQ40" i="84" s="1"/>
  <c r="C34" i="79"/>
  <c r="CQ39" i="84" s="1"/>
  <c r="C33" i="79"/>
  <c r="CQ38" i="84" s="1"/>
  <c r="C32" i="79"/>
  <c r="CQ37" i="84" s="1"/>
  <c r="C31" i="79"/>
  <c r="CQ36" i="84" s="1"/>
  <c r="C30" i="79"/>
  <c r="CQ35" i="84" s="1"/>
  <c r="C29" i="79"/>
  <c r="CQ34" i="84" s="1"/>
  <c r="C28" i="79"/>
  <c r="CQ33" i="84" s="1"/>
  <c r="CQ32" i="84"/>
  <c r="CQ31" i="84"/>
  <c r="C25" i="79"/>
  <c r="CQ30" i="84" s="1"/>
  <c r="C24" i="79"/>
  <c r="CQ29" i="84" s="1"/>
  <c r="C23" i="79"/>
  <c r="CQ28" i="84" s="1"/>
  <c r="C22" i="79"/>
  <c r="CQ27" i="84" s="1"/>
  <c r="C21" i="79"/>
  <c r="CQ26" i="84" s="1"/>
  <c r="C20" i="79"/>
  <c r="CQ25" i="84" s="1"/>
  <c r="C19" i="79"/>
  <c r="CQ24" i="84" s="1"/>
  <c r="C18" i="79"/>
  <c r="CQ23" i="84" s="1"/>
  <c r="C15" i="79"/>
  <c r="CQ22" i="84" s="1"/>
  <c r="C14" i="79"/>
  <c r="CQ21" i="84" s="1"/>
  <c r="C13" i="79"/>
  <c r="CQ20" i="84" l="1"/>
  <c r="CP20" i="84"/>
  <c r="G20" i="84"/>
  <c r="CP22" i="84"/>
  <c r="CP26" i="84"/>
  <c r="CP30" i="84"/>
  <c r="CP21" i="84"/>
  <c r="CP23" i="84"/>
  <c r="CP25" i="84"/>
  <c r="CP27" i="84"/>
  <c r="CP29" i="84"/>
  <c r="CP31" i="84"/>
  <c r="CP33" i="84"/>
  <c r="CP35" i="84"/>
  <c r="CP37" i="84"/>
  <c r="CP39" i="84"/>
  <c r="CP41" i="84"/>
  <c r="CP43" i="84"/>
  <c r="CP45" i="84"/>
  <c r="CP47" i="84"/>
  <c r="CP49" i="84"/>
  <c r="CP51" i="84"/>
  <c r="CP53" i="84"/>
  <c r="CP55" i="84"/>
  <c r="CP57" i="84"/>
  <c r="CP59" i="84"/>
  <c r="CP61" i="84"/>
  <c r="CP63" i="84"/>
  <c r="CP65" i="84"/>
  <c r="CP67" i="84"/>
  <c r="CP69" i="84"/>
  <c r="CP71" i="84"/>
  <c r="CP73" i="84"/>
  <c r="CP75" i="84"/>
  <c r="CP77" i="84"/>
  <c r="CP79" i="84"/>
  <c r="CP81" i="84"/>
  <c r="CP83" i="84"/>
  <c r="CP85" i="84"/>
  <c r="CP87" i="84"/>
  <c r="CP89" i="84"/>
  <c r="CP91" i="84"/>
  <c r="CP93" i="84"/>
  <c r="CP95" i="84"/>
  <c r="CP97" i="84"/>
  <c r="CP99" i="84"/>
  <c r="CP101" i="84"/>
  <c r="CP103" i="84"/>
  <c r="CP105" i="84"/>
  <c r="CP107" i="84"/>
  <c r="CP109" i="84"/>
  <c r="CP111" i="84"/>
  <c r="CP113" i="84"/>
  <c r="CP115" i="84"/>
  <c r="CP117" i="84"/>
  <c r="CP119" i="84"/>
  <c r="CP121" i="84"/>
  <c r="CP123" i="84"/>
  <c r="CP125" i="84"/>
  <c r="CP127" i="84"/>
  <c r="CP129" i="84"/>
  <c r="CP131" i="84"/>
  <c r="CP133" i="84"/>
  <c r="CP135" i="84"/>
  <c r="CP137" i="84"/>
  <c r="CP139" i="84"/>
  <c r="CP141" i="84"/>
  <c r="CP143" i="84"/>
  <c r="CP145" i="84"/>
  <c r="CP147" i="84"/>
  <c r="CP149" i="84"/>
  <c r="CP151" i="84"/>
  <c r="CP153" i="84"/>
  <c r="CP155" i="84"/>
  <c r="CP157" i="84"/>
  <c r="CP159" i="84"/>
  <c r="CP161" i="84"/>
  <c r="CP163" i="84"/>
  <c r="CP165" i="84"/>
  <c r="CP167" i="84"/>
  <c r="CP169" i="84"/>
  <c r="CP171" i="84"/>
  <c r="CP173" i="84"/>
  <c r="CP175" i="84"/>
  <c r="CP177" i="84"/>
  <c r="CP179" i="84"/>
  <c r="CG185" i="84"/>
  <c r="CG181" i="84"/>
  <c r="CG188" i="84"/>
  <c r="CG190" i="84"/>
  <c r="CG194" i="84"/>
  <c r="CG198" i="84"/>
  <c r="CG187" i="84"/>
  <c r="CG193" i="84"/>
  <c r="CG199" i="84"/>
  <c r="CG183" i="84"/>
  <c r="CG189" i="84"/>
  <c r="CG180" i="84"/>
  <c r="CG182" i="84"/>
  <c r="CG184" i="84"/>
  <c r="CG186" i="84"/>
  <c r="CG192" i="84"/>
  <c r="CG196" i="84"/>
  <c r="CG200" i="84"/>
  <c r="CG191" i="84"/>
  <c r="CG195" i="84"/>
  <c r="CG197" i="84"/>
  <c r="CP24" i="84"/>
  <c r="CP28" i="84"/>
  <c r="CP32" i="84"/>
  <c r="CP34" i="84"/>
  <c r="CP36" i="84"/>
  <c r="CP38" i="84"/>
  <c r="CP40" i="84"/>
  <c r="CP42" i="84"/>
  <c r="CP44" i="84"/>
  <c r="CP46" i="84"/>
  <c r="CP48" i="84"/>
  <c r="CP50" i="84"/>
  <c r="CP52" i="84"/>
  <c r="CP54" i="84"/>
  <c r="CP56" i="84"/>
  <c r="CP58" i="84"/>
  <c r="CP60" i="84"/>
  <c r="CP62" i="84"/>
  <c r="CP64" i="84"/>
  <c r="CP66" i="84"/>
  <c r="CP68" i="84"/>
  <c r="CP70" i="84"/>
  <c r="CP72" i="84"/>
  <c r="CP74" i="84"/>
  <c r="CP76" i="84"/>
  <c r="CP78" i="84"/>
  <c r="CP80" i="84"/>
  <c r="CP82" i="84"/>
  <c r="CP84" i="84"/>
  <c r="CP86" i="84"/>
  <c r="CP88" i="84"/>
  <c r="CP90" i="84"/>
  <c r="CP92" i="84"/>
  <c r="CP94" i="84"/>
  <c r="CP96" i="84"/>
  <c r="CP98" i="84"/>
  <c r="CP100" i="84"/>
  <c r="CP102" i="84"/>
  <c r="CP104" i="84"/>
  <c r="CP106" i="84"/>
  <c r="CP108" i="84"/>
  <c r="CP110" i="84"/>
  <c r="CP112" i="84"/>
  <c r="CP114" i="84"/>
  <c r="CP116" i="84"/>
  <c r="CP118" i="84"/>
  <c r="CP120" i="84"/>
  <c r="CP122" i="84"/>
  <c r="CP124" i="84"/>
  <c r="CP126" i="84"/>
  <c r="CP128" i="84"/>
  <c r="CP130" i="84"/>
  <c r="CP132" i="84"/>
  <c r="CP134" i="84"/>
  <c r="CP136" i="84"/>
  <c r="CP138" i="84"/>
  <c r="CP140" i="84"/>
  <c r="CP142" i="84"/>
  <c r="CP144" i="84"/>
  <c r="CP146" i="84"/>
  <c r="CP148" i="84"/>
  <c r="CP150" i="84"/>
  <c r="CP152" i="84"/>
  <c r="CP154" i="84"/>
  <c r="CP156" i="84"/>
  <c r="CP158" i="84"/>
  <c r="CP160" i="84"/>
  <c r="CP162" i="84"/>
  <c r="CP164" i="84"/>
  <c r="CP166" i="84"/>
  <c r="CP168" i="84"/>
  <c r="CP170" i="84"/>
  <c r="CP172" i="84"/>
  <c r="CP174" i="84"/>
  <c r="CP176" i="84"/>
  <c r="CP178" i="84"/>
  <c r="CG218" i="84"/>
  <c r="CG20" i="84"/>
  <c r="CG219" i="84"/>
  <c r="G28" i="84"/>
  <c r="G44" i="84"/>
  <c r="G60" i="84"/>
  <c r="G80" i="84"/>
  <c r="G104" i="84"/>
  <c r="G128" i="84"/>
  <c r="G156" i="84"/>
  <c r="G176" i="84"/>
  <c r="G32" i="84"/>
  <c r="G48" i="84"/>
  <c r="G68" i="84"/>
  <c r="G84" i="84"/>
  <c r="G96" i="84"/>
  <c r="G112" i="84"/>
  <c r="G124" i="84"/>
  <c r="G140" i="84"/>
  <c r="G152" i="84"/>
  <c r="G168" i="84"/>
  <c r="G25" i="84"/>
  <c r="G29" i="84"/>
  <c r="G33" i="84"/>
  <c r="G41" i="84"/>
  <c r="G45" i="84"/>
  <c r="G49" i="84"/>
  <c r="G53" i="84"/>
  <c r="G57" i="84"/>
  <c r="G61" i="84"/>
  <c r="G65" i="84"/>
  <c r="G69" i="84"/>
  <c r="G73" i="84"/>
  <c r="G77" i="84"/>
  <c r="G81" i="84"/>
  <c r="G85" i="84"/>
  <c r="G89" i="84"/>
  <c r="G93" i="84"/>
  <c r="G97" i="84"/>
  <c r="G101" i="84"/>
  <c r="G105" i="84"/>
  <c r="G109" i="84"/>
  <c r="G113" i="84"/>
  <c r="G117" i="84"/>
  <c r="G121" i="84"/>
  <c r="G125" i="84"/>
  <c r="G129" i="84"/>
  <c r="G133" i="84"/>
  <c r="G137" i="84"/>
  <c r="G141" i="84"/>
  <c r="G145" i="84"/>
  <c r="G149" i="84"/>
  <c r="G153" i="84"/>
  <c r="G157" i="84"/>
  <c r="G161" i="84"/>
  <c r="G165" i="84"/>
  <c r="G169" i="84"/>
  <c r="G173" i="84"/>
  <c r="G177" i="84"/>
  <c r="G36" i="84"/>
  <c r="G56" i="84"/>
  <c r="G72" i="84"/>
  <c r="G88" i="84"/>
  <c r="G100" i="84"/>
  <c r="G116" i="84"/>
  <c r="G136" i="84"/>
  <c r="G148" i="84"/>
  <c r="G164" i="84"/>
  <c r="G34" i="84"/>
  <c r="G38" i="84"/>
  <c r="G42" i="84"/>
  <c r="G46" i="84"/>
  <c r="G50" i="84"/>
  <c r="G54" i="84"/>
  <c r="G58" i="84"/>
  <c r="G62" i="84"/>
  <c r="G66" i="84"/>
  <c r="G70" i="84"/>
  <c r="G74" i="84"/>
  <c r="G78" i="84"/>
  <c r="G82" i="84"/>
  <c r="G86" i="84"/>
  <c r="G90" i="84"/>
  <c r="G94" i="84"/>
  <c r="G98" i="84"/>
  <c r="G102" i="84"/>
  <c r="G106" i="84"/>
  <c r="G110" i="84"/>
  <c r="G114" i="84"/>
  <c r="G118" i="84"/>
  <c r="G122" i="84"/>
  <c r="G126" i="84"/>
  <c r="G130" i="84"/>
  <c r="G134" i="84"/>
  <c r="G138" i="84"/>
  <c r="G142" i="84"/>
  <c r="G146" i="84"/>
  <c r="G150" i="84"/>
  <c r="G154" i="84"/>
  <c r="G158" i="84"/>
  <c r="G162" i="84"/>
  <c r="G166" i="84"/>
  <c r="G170" i="84"/>
  <c r="G174" i="84"/>
  <c r="G24" i="84"/>
  <c r="G40" i="84"/>
  <c r="G52" i="84"/>
  <c r="G64" i="84"/>
  <c r="G76" i="84"/>
  <c r="G92" i="84"/>
  <c r="G108" i="84"/>
  <c r="G120" i="84"/>
  <c r="G132" i="84"/>
  <c r="G144" i="84"/>
  <c r="G160" i="84"/>
  <c r="G172" i="84"/>
  <c r="G23" i="84"/>
  <c r="G27" i="84"/>
  <c r="G31" i="84"/>
  <c r="G35" i="84"/>
  <c r="G39" i="84"/>
  <c r="G43" i="84"/>
  <c r="G47" i="84"/>
  <c r="G51" i="84"/>
  <c r="G55" i="84"/>
  <c r="G59" i="84"/>
  <c r="G63" i="84"/>
  <c r="G67" i="84"/>
  <c r="G71" i="84"/>
  <c r="G75" i="84"/>
  <c r="G79" i="84"/>
  <c r="G83" i="84"/>
  <c r="G87" i="84"/>
  <c r="G91" i="84"/>
  <c r="G95" i="84"/>
  <c r="G99" i="84"/>
  <c r="G103" i="84"/>
  <c r="G107" i="84"/>
  <c r="G111" i="84"/>
  <c r="G115" i="84"/>
  <c r="G119" i="84"/>
  <c r="G123" i="84"/>
  <c r="G127" i="84"/>
  <c r="G131" i="84"/>
  <c r="G135" i="84"/>
  <c r="G139" i="84"/>
  <c r="G143" i="84"/>
  <c r="G147" i="84"/>
  <c r="G151" i="84"/>
  <c r="G155" i="84"/>
  <c r="G159" i="84"/>
  <c r="G163" i="84"/>
  <c r="G167" i="84"/>
  <c r="G171" i="84"/>
  <c r="G175" i="84"/>
  <c r="AP21" i="104" l="1"/>
  <c r="AR21" i="104"/>
  <c r="AO12" i="104"/>
  <c r="AQ12" i="104"/>
  <c r="AS12" i="104"/>
  <c r="AO21" i="104"/>
  <c r="AQ21" i="104"/>
  <c r="AS21" i="104"/>
  <c r="AP12" i="104"/>
  <c r="AR12" i="104"/>
  <c r="AO11" i="104"/>
  <c r="AS16" i="104"/>
  <c r="I73" i="117" s="1"/>
  <c r="AS9" i="104"/>
  <c r="I66" i="117" s="1"/>
  <c r="AS15" i="104"/>
  <c r="I72" i="117" s="1"/>
  <c r="AS10" i="104"/>
  <c r="I67" i="117" s="1"/>
  <c r="AS11" i="104"/>
  <c r="I68" i="117" s="1"/>
  <c r="AS14" i="104"/>
  <c r="I71" i="117" s="1"/>
  <c r="AS13" i="104"/>
  <c r="I70" i="117" s="1"/>
  <c r="AS8" i="104"/>
  <c r="AR11" i="104"/>
  <c r="H68" i="117" s="1"/>
  <c r="AR14" i="104"/>
  <c r="H71" i="117" s="1"/>
  <c r="AR13" i="104"/>
  <c r="H70" i="117" s="1"/>
  <c r="AR16" i="104"/>
  <c r="H73" i="117" s="1"/>
  <c r="AR9" i="104"/>
  <c r="H66" i="117" s="1"/>
  <c r="AR15" i="104"/>
  <c r="H72" i="117" s="1"/>
  <c r="AR10" i="104"/>
  <c r="AP9" i="104"/>
  <c r="F66" i="117" s="1"/>
  <c r="AP14" i="104"/>
  <c r="F71" i="117" s="1"/>
  <c r="AR8" i="104"/>
  <c r="H65" i="117" s="1"/>
  <c r="AP13" i="104"/>
  <c r="F70" i="117" s="1"/>
  <c r="AP16" i="104"/>
  <c r="F73" i="117" s="1"/>
  <c r="AP11" i="104"/>
  <c r="F68" i="117" s="1"/>
  <c r="AP15" i="104"/>
  <c r="F72" i="117" s="1"/>
  <c r="AP10" i="104"/>
  <c r="F67" i="117" s="1"/>
  <c r="AP8" i="104"/>
  <c r="F65" i="117" s="1"/>
  <c r="AQ14" i="104"/>
  <c r="G71" i="117" s="1"/>
  <c r="AQ9" i="104"/>
  <c r="G66" i="117" s="1"/>
  <c r="AQ13" i="104"/>
  <c r="G70" i="117" s="1"/>
  <c r="AQ16" i="104"/>
  <c r="G73" i="117" s="1"/>
  <c r="AQ11" i="104"/>
  <c r="G68" i="117" s="1"/>
  <c r="AQ15" i="104"/>
  <c r="G72" i="117" s="1"/>
  <c r="AQ10" i="104"/>
  <c r="G67" i="117" s="1"/>
  <c r="AQ8" i="104"/>
  <c r="G65" i="117" s="1"/>
  <c r="AO9" i="104"/>
  <c r="E66" i="117" s="1"/>
  <c r="AO14" i="104"/>
  <c r="E71" i="117" s="1"/>
  <c r="AO17" i="104"/>
  <c r="E74" i="117" s="1"/>
  <c r="AO15" i="104"/>
  <c r="AO10" i="104"/>
  <c r="E67" i="117" s="1"/>
  <c r="AO16" i="104"/>
  <c r="E73" i="117" s="1"/>
  <c r="AO13" i="104"/>
  <c r="AO18" i="104"/>
  <c r="E75" i="117" s="1"/>
  <c r="AO22" i="104"/>
  <c r="E79" i="117" s="1"/>
  <c r="AO25" i="104"/>
  <c r="E82" i="117" s="1"/>
  <c r="AO20" i="104"/>
  <c r="E77" i="117" s="1"/>
  <c r="AO24" i="104"/>
  <c r="E81" i="117" s="1"/>
  <c r="AO19" i="104"/>
  <c r="E76" i="117" s="1"/>
  <c r="AO23" i="104"/>
  <c r="E80" i="117" s="1"/>
  <c r="AO8" i="104"/>
  <c r="AC35" i="84"/>
  <c r="AI35" i="84" s="1"/>
  <c r="AC92" i="84"/>
  <c r="AI92" i="84" s="1"/>
  <c r="AC40" i="84"/>
  <c r="AI40" i="84" s="1"/>
  <c r="AC166" i="84"/>
  <c r="AH166" i="84" s="1"/>
  <c r="AC162" i="84"/>
  <c r="AH162" i="84" s="1"/>
  <c r="AC154" i="84"/>
  <c r="AH154" i="84" s="1"/>
  <c r="AC142" i="84"/>
  <c r="AI142" i="84" s="1"/>
  <c r="AC171" i="84"/>
  <c r="AH171" i="84" s="1"/>
  <c r="AC163" i="84"/>
  <c r="AH163" i="84" s="1"/>
  <c r="AC155" i="84"/>
  <c r="AH155" i="84" s="1"/>
  <c r="AC147" i="84"/>
  <c r="AI147" i="84" s="1"/>
  <c r="AC139" i="84"/>
  <c r="AI139" i="84" s="1"/>
  <c r="AC131" i="84"/>
  <c r="AI131" i="84" s="1"/>
  <c r="AC123" i="84"/>
  <c r="AI123" i="84" s="1"/>
  <c r="AC115" i="84"/>
  <c r="AI115" i="84" s="1"/>
  <c r="AC107" i="84"/>
  <c r="AI107" i="84" s="1"/>
  <c r="AC99" i="84"/>
  <c r="AI99" i="84" s="1"/>
  <c r="AC95" i="84"/>
  <c r="AI95" i="84" s="1"/>
  <c r="AC91" i="84"/>
  <c r="AI91" i="84" s="1"/>
  <c r="AC87" i="84"/>
  <c r="AI87" i="84" s="1"/>
  <c r="AC83" i="84"/>
  <c r="AI83" i="84" s="1"/>
  <c r="AC79" i="84"/>
  <c r="AI79" i="84" s="1"/>
  <c r="AC71" i="84"/>
  <c r="AI71" i="84" s="1"/>
  <c r="AC67" i="84"/>
  <c r="AI67" i="84" s="1"/>
  <c r="AC63" i="84"/>
  <c r="AI63" i="84" s="1"/>
  <c r="AC55" i="84"/>
  <c r="AI55" i="84" s="1"/>
  <c r="AC51" i="84"/>
  <c r="AI51" i="84" s="1"/>
  <c r="AC47" i="84"/>
  <c r="AI47" i="84" s="1"/>
  <c r="AC39" i="84"/>
  <c r="AI39" i="84" s="1"/>
  <c r="AC31" i="84"/>
  <c r="AI31" i="84" s="1"/>
  <c r="AC23" i="84"/>
  <c r="AI23" i="84" s="1"/>
  <c r="AC172" i="84"/>
  <c r="AH172" i="84" s="1"/>
  <c r="AC160" i="84"/>
  <c r="AH160" i="84" s="1"/>
  <c r="AC144" i="84"/>
  <c r="AI144" i="84" s="1"/>
  <c r="AC132" i="84"/>
  <c r="AI132" i="84" s="1"/>
  <c r="AC120" i="84"/>
  <c r="AI120" i="84" s="1"/>
  <c r="AC108" i="84"/>
  <c r="AI108" i="84" s="1"/>
  <c r="AC76" i="84"/>
  <c r="AI76" i="84" s="1"/>
  <c r="AC64" i="84"/>
  <c r="AI64" i="84" s="1"/>
  <c r="AC52" i="84"/>
  <c r="AI52" i="84" s="1"/>
  <c r="AC24" i="84"/>
  <c r="AI24" i="84" s="1"/>
  <c r="AC50" i="84"/>
  <c r="AI50" i="84" s="1"/>
  <c r="AC42" i="84"/>
  <c r="AI42" i="84" s="1"/>
  <c r="AC38" i="84"/>
  <c r="AI38" i="84" s="1"/>
  <c r="AC34" i="84"/>
  <c r="AI34" i="84" s="1"/>
  <c r="AC164" i="84"/>
  <c r="AH164" i="84" s="1"/>
  <c r="AC148" i="84"/>
  <c r="AI148" i="84" s="1"/>
  <c r="AC136" i="84"/>
  <c r="AI136" i="84" s="1"/>
  <c r="AC116" i="84"/>
  <c r="AI116" i="84" s="1"/>
  <c r="AC100" i="84"/>
  <c r="AI100" i="84" s="1"/>
  <c r="AC72" i="84"/>
  <c r="AI72" i="84" s="1"/>
  <c r="AC45" i="84"/>
  <c r="AI45" i="84" s="1"/>
  <c r="AC41" i="84"/>
  <c r="AI41" i="84" s="1"/>
  <c r="AC29" i="84"/>
  <c r="AI29" i="84" s="1"/>
  <c r="AC168" i="84"/>
  <c r="AH168" i="84" s="1"/>
  <c r="AC152" i="84"/>
  <c r="AH152" i="84" s="1"/>
  <c r="AC140" i="84"/>
  <c r="AI140" i="84" s="1"/>
  <c r="AC124" i="84"/>
  <c r="AI124" i="84" s="1"/>
  <c r="AC112" i="84"/>
  <c r="AI112" i="84" s="1"/>
  <c r="AC68" i="84"/>
  <c r="AI68" i="84" s="1"/>
  <c r="AC48" i="84"/>
  <c r="AI48" i="84" s="1"/>
  <c r="AC80" i="84"/>
  <c r="AI80" i="84" s="1"/>
  <c r="AC28" i="84"/>
  <c r="AI28" i="84" s="1"/>
  <c r="AC20" i="84"/>
  <c r="AI20" i="84" s="1"/>
  <c r="AC175" i="84"/>
  <c r="AH175" i="84" s="1"/>
  <c r="AC167" i="84"/>
  <c r="AH167" i="84" s="1"/>
  <c r="AC159" i="84"/>
  <c r="AH159" i="84" s="1"/>
  <c r="AC151" i="84"/>
  <c r="AH151" i="84" s="1"/>
  <c r="AC143" i="84"/>
  <c r="AI143" i="84" s="1"/>
  <c r="AC135" i="84"/>
  <c r="AI135" i="84" s="1"/>
  <c r="AC127" i="84"/>
  <c r="AI127" i="84" s="1"/>
  <c r="AC119" i="84"/>
  <c r="AI119" i="84" s="1"/>
  <c r="AC111" i="84"/>
  <c r="AI111" i="84" s="1"/>
  <c r="AC103" i="84"/>
  <c r="AI103" i="84" s="1"/>
  <c r="AC75" i="84"/>
  <c r="AI75" i="84" s="1"/>
  <c r="AC59" i="84"/>
  <c r="AI59" i="84" s="1"/>
  <c r="AC43" i="84"/>
  <c r="AI43" i="84" s="1"/>
  <c r="AC27" i="84"/>
  <c r="AI27" i="84" s="1"/>
  <c r="AC174" i="84"/>
  <c r="AH174" i="84" s="1"/>
  <c r="AC170" i="84"/>
  <c r="AH170" i="84" s="1"/>
  <c r="AC158" i="84"/>
  <c r="AH158" i="84" s="1"/>
  <c r="AC150" i="84"/>
  <c r="AH150" i="84" s="1"/>
  <c r="AC146" i="84"/>
  <c r="AI146" i="84" s="1"/>
  <c r="AC138" i="84"/>
  <c r="AI138" i="84" s="1"/>
  <c r="AC134" i="84"/>
  <c r="AI134" i="84" s="1"/>
  <c r="AC130" i="84"/>
  <c r="AI130" i="84" s="1"/>
  <c r="AC126" i="84"/>
  <c r="AI126" i="84" s="1"/>
  <c r="AC122" i="84"/>
  <c r="AI122" i="84" s="1"/>
  <c r="AC118" i="84"/>
  <c r="AI118" i="84" s="1"/>
  <c r="AC114" i="84"/>
  <c r="AI114" i="84" s="1"/>
  <c r="AC110" i="84"/>
  <c r="AI110" i="84" s="1"/>
  <c r="AC106" i="84"/>
  <c r="AI106" i="84" s="1"/>
  <c r="AC102" i="84"/>
  <c r="AI102" i="84" s="1"/>
  <c r="AC98" i="84"/>
  <c r="AI98" i="84" s="1"/>
  <c r="AC94" i="84"/>
  <c r="AI94" i="84" s="1"/>
  <c r="AC90" i="84"/>
  <c r="AI90" i="84" s="1"/>
  <c r="AC86" i="84"/>
  <c r="AI86" i="84" s="1"/>
  <c r="AC82" i="84"/>
  <c r="AI82" i="84" s="1"/>
  <c r="AC78" i="84"/>
  <c r="AI78" i="84" s="1"/>
  <c r="AC74" i="84"/>
  <c r="AI74" i="84" s="1"/>
  <c r="AC70" i="84"/>
  <c r="AI70" i="84" s="1"/>
  <c r="AC66" i="84"/>
  <c r="AI66" i="84" s="1"/>
  <c r="AC62" i="84"/>
  <c r="AI62" i="84" s="1"/>
  <c r="AC58" i="84"/>
  <c r="AI58" i="84" s="1"/>
  <c r="AC54" i="84"/>
  <c r="AI54" i="84" s="1"/>
  <c r="AC46" i="84"/>
  <c r="AI46" i="84" s="1"/>
  <c r="AC88" i="84"/>
  <c r="AI88" i="84" s="1"/>
  <c r="AC56" i="84"/>
  <c r="AI56" i="84" s="1"/>
  <c r="AC36" i="84"/>
  <c r="AI36" i="84" s="1"/>
  <c r="AC177" i="84"/>
  <c r="AH177" i="84" s="1"/>
  <c r="AC173" i="84"/>
  <c r="AH173" i="84" s="1"/>
  <c r="AC169" i="84"/>
  <c r="AH169" i="84" s="1"/>
  <c r="AC165" i="84"/>
  <c r="AH165" i="84" s="1"/>
  <c r="AC161" i="84"/>
  <c r="AH161" i="84" s="1"/>
  <c r="AC157" i="84"/>
  <c r="AH157" i="84" s="1"/>
  <c r="AC153" i="84"/>
  <c r="AH153" i="84" s="1"/>
  <c r="AC149" i="84"/>
  <c r="AI149" i="84" s="1"/>
  <c r="AC145" i="84"/>
  <c r="AI145" i="84" s="1"/>
  <c r="AC141" i="84"/>
  <c r="AI141" i="84" s="1"/>
  <c r="AC137" i="84"/>
  <c r="AI137" i="84" s="1"/>
  <c r="AC133" i="84"/>
  <c r="AI133" i="84" s="1"/>
  <c r="AC129" i="84"/>
  <c r="AI129" i="84" s="1"/>
  <c r="AC125" i="84"/>
  <c r="AI125" i="84" s="1"/>
  <c r="AC121" i="84"/>
  <c r="AI121" i="84" s="1"/>
  <c r="AC117" i="84"/>
  <c r="AI117" i="84" s="1"/>
  <c r="AC113" i="84"/>
  <c r="AI113" i="84" s="1"/>
  <c r="AC109" i="84"/>
  <c r="AI109" i="84" s="1"/>
  <c r="AC105" i="84"/>
  <c r="AI105" i="84" s="1"/>
  <c r="AC101" i="84"/>
  <c r="AI101" i="84" s="1"/>
  <c r="AC97" i="84"/>
  <c r="AI97" i="84" s="1"/>
  <c r="AC93" i="84"/>
  <c r="AI93" i="84" s="1"/>
  <c r="AC89" i="84"/>
  <c r="AI89" i="84" s="1"/>
  <c r="AC85" i="84"/>
  <c r="AI85" i="84" s="1"/>
  <c r="AC81" i="84"/>
  <c r="AI81" i="84" s="1"/>
  <c r="AC77" i="84"/>
  <c r="AI77" i="84" s="1"/>
  <c r="AC73" i="84"/>
  <c r="AI73" i="84" s="1"/>
  <c r="AC69" i="84"/>
  <c r="AI69" i="84" s="1"/>
  <c r="AC65" i="84"/>
  <c r="AI65" i="84" s="1"/>
  <c r="AC61" i="84"/>
  <c r="AI61" i="84" s="1"/>
  <c r="AC57" i="84"/>
  <c r="AI57" i="84" s="1"/>
  <c r="AC53" i="84"/>
  <c r="AI53" i="84" s="1"/>
  <c r="AC49" i="84"/>
  <c r="AI49" i="84" s="1"/>
  <c r="AC33" i="84"/>
  <c r="AI33" i="84" s="1"/>
  <c r="AC25" i="84"/>
  <c r="AI25" i="84" s="1"/>
  <c r="AC96" i="84"/>
  <c r="AI96" i="84" s="1"/>
  <c r="AC84" i="84"/>
  <c r="AI84" i="84" s="1"/>
  <c r="AC32" i="84"/>
  <c r="AI32" i="84" s="1"/>
  <c r="AC176" i="84"/>
  <c r="AH176" i="84" s="1"/>
  <c r="AC156" i="84"/>
  <c r="AH156" i="84" s="1"/>
  <c r="AC128" i="84"/>
  <c r="AI128" i="84" s="1"/>
  <c r="AC104" i="84"/>
  <c r="AI104" i="84" s="1"/>
  <c r="AC60" i="84"/>
  <c r="AI60" i="84" s="1"/>
  <c r="AC44" i="84"/>
  <c r="AI44" i="84" s="1"/>
  <c r="AQ17" i="104"/>
  <c r="G74" i="117" s="1"/>
  <c r="AS17" i="104"/>
  <c r="I74" i="117" s="1"/>
  <c r="AQ18" i="104"/>
  <c r="G75" i="117" s="1"/>
  <c r="AS18" i="104"/>
  <c r="I75" i="117" s="1"/>
  <c r="AQ19" i="104"/>
  <c r="G76" i="117" s="1"/>
  <c r="AS19" i="104"/>
  <c r="I76" i="117" s="1"/>
  <c r="AQ20" i="104"/>
  <c r="G77" i="117" s="1"/>
  <c r="AS20" i="104"/>
  <c r="I77" i="117" s="1"/>
  <c r="AQ22" i="104"/>
  <c r="G79" i="117" s="1"/>
  <c r="AS22" i="104"/>
  <c r="I79" i="117" s="1"/>
  <c r="AQ23" i="104"/>
  <c r="G80" i="117" s="1"/>
  <c r="AS23" i="104"/>
  <c r="I80" i="117" s="1"/>
  <c r="AQ24" i="104"/>
  <c r="G81" i="117" s="1"/>
  <c r="AS24" i="104"/>
  <c r="I81" i="117" s="1"/>
  <c r="AQ25" i="104"/>
  <c r="G82" i="117" s="1"/>
  <c r="AS25" i="104"/>
  <c r="I82" i="117" s="1"/>
  <c r="I65" i="117"/>
  <c r="AP17" i="104"/>
  <c r="F74" i="117" s="1"/>
  <c r="AR17" i="104"/>
  <c r="H74" i="117" s="1"/>
  <c r="AR18" i="104"/>
  <c r="H75" i="117" s="1"/>
  <c r="AR19" i="104"/>
  <c r="H76" i="117" s="1"/>
  <c r="AR20" i="104"/>
  <c r="H77" i="117" s="1"/>
  <c r="AR22" i="104"/>
  <c r="H79" i="117" s="1"/>
  <c r="AR23" i="104"/>
  <c r="H80" i="117" s="1"/>
  <c r="AR24" i="104"/>
  <c r="H81" i="117" s="1"/>
  <c r="AR25" i="104"/>
  <c r="H82" i="117" s="1"/>
  <c r="H67" i="117"/>
  <c r="AP18" i="104"/>
  <c r="F75" i="117" s="1"/>
  <c r="AP19" i="104"/>
  <c r="F76" i="117" s="1"/>
  <c r="AP20" i="104"/>
  <c r="F77" i="117" s="1"/>
  <c r="AP22" i="104"/>
  <c r="F79" i="117" s="1"/>
  <c r="AP23" i="104"/>
  <c r="F80" i="117" s="1"/>
  <c r="AP24" i="104"/>
  <c r="F81" i="117" s="1"/>
  <c r="AP25" i="104"/>
  <c r="F82" i="117" s="1"/>
  <c r="B27" i="104"/>
  <c r="B28" i="104"/>
  <c r="B26" i="104"/>
  <c r="B9" i="104"/>
  <c r="B24" i="104"/>
  <c r="F25" i="79"/>
  <c r="CM30" i="84" s="1"/>
  <c r="F21" i="79"/>
  <c r="CL26" i="84" s="1"/>
  <c r="CM31" i="84"/>
  <c r="F22" i="79"/>
  <c r="F24" i="79"/>
  <c r="F18" i="79"/>
  <c r="F15" i="79"/>
  <c r="F19" i="79"/>
  <c r="F20" i="79"/>
  <c r="F14" i="79"/>
  <c r="CL21" i="84" s="1"/>
  <c r="F23" i="79"/>
  <c r="B8" i="104"/>
  <c r="F13" i="79"/>
  <c r="F31" i="79"/>
  <c r="F29" i="79"/>
  <c r="F32" i="79"/>
  <c r="F33" i="79"/>
  <c r="F30" i="79"/>
  <c r="F28" i="79"/>
  <c r="AE27" i="104"/>
  <c r="AE25" i="104"/>
  <c r="BR26" i="133" s="1"/>
  <c r="BR30" i="133" s="1"/>
  <c r="AG26" i="104"/>
  <c r="AF26" i="104"/>
  <c r="AF24" i="104"/>
  <c r="AG25" i="104"/>
  <c r="AE26" i="104"/>
  <c r="AE24" i="104"/>
  <c r="AG24" i="104"/>
  <c r="AF25" i="104"/>
  <c r="BS26" i="133" s="1"/>
  <c r="BS30" i="133" s="1"/>
  <c r="AG27" i="104"/>
  <c r="AF27" i="104"/>
  <c r="C167" i="104"/>
  <c r="D167" i="104"/>
  <c r="D163" i="104"/>
  <c r="C163" i="104"/>
  <c r="D159" i="104"/>
  <c r="C151" i="104"/>
  <c r="D147" i="104"/>
  <c r="C147" i="104"/>
  <c r="D143" i="104"/>
  <c r="C135" i="104"/>
  <c r="D131" i="104"/>
  <c r="C131" i="104"/>
  <c r="D127" i="104"/>
  <c r="C119" i="104"/>
  <c r="C115" i="104"/>
  <c r="D111" i="104"/>
  <c r="C103" i="104"/>
  <c r="C99" i="104"/>
  <c r="D95" i="104"/>
  <c r="C87" i="104"/>
  <c r="C71" i="104"/>
  <c r="D55" i="104"/>
  <c r="C55" i="104"/>
  <c r="D51" i="104"/>
  <c r="C39" i="104"/>
  <c r="D35" i="104"/>
  <c r="C132" i="104"/>
  <c r="D120" i="104"/>
  <c r="C96" i="104"/>
  <c r="C52" i="104"/>
  <c r="D40" i="104"/>
  <c r="D166" i="104"/>
  <c r="C166" i="104"/>
  <c r="D162" i="104"/>
  <c r="D146" i="104"/>
  <c r="D130" i="104"/>
  <c r="D114" i="104"/>
  <c r="D98" i="104"/>
  <c r="D82" i="104"/>
  <c r="D58" i="104"/>
  <c r="C58" i="104"/>
  <c r="D54" i="104"/>
  <c r="D42" i="104"/>
  <c r="C42" i="104"/>
  <c r="D38" i="104"/>
  <c r="D152" i="104"/>
  <c r="C104" i="104"/>
  <c r="D88" i="104"/>
  <c r="C161" i="104"/>
  <c r="C145" i="104"/>
  <c r="C129" i="104"/>
  <c r="C113" i="104"/>
  <c r="C97" i="104"/>
  <c r="C81" i="104"/>
  <c r="D65" i="104"/>
  <c r="C57" i="104"/>
  <c r="D49" i="104"/>
  <c r="C41" i="104"/>
  <c r="D156" i="104"/>
  <c r="C128" i="104"/>
  <c r="D112" i="104"/>
  <c r="D100" i="104"/>
  <c r="C56" i="104"/>
  <c r="C164" i="104"/>
  <c r="C68" i="104"/>
  <c r="D19" i="104"/>
  <c r="C18" i="104"/>
  <c r="D25" i="104"/>
  <c r="D17" i="104"/>
  <c r="C17" i="104"/>
  <c r="D9" i="104"/>
  <c r="C16" i="104"/>
  <c r="D139" i="104"/>
  <c r="C51" i="104"/>
  <c r="D39" i="104"/>
  <c r="C35" i="104"/>
  <c r="C31" i="104"/>
  <c r="D27" i="104"/>
  <c r="C160" i="104"/>
  <c r="C148" i="104"/>
  <c r="D132" i="104"/>
  <c r="D96" i="104"/>
  <c r="D80" i="104"/>
  <c r="C40" i="104"/>
  <c r="C28" i="104"/>
  <c r="D158" i="104"/>
  <c r="C158" i="104"/>
  <c r="C154" i="104"/>
  <c r="D142" i="104"/>
  <c r="C142" i="104"/>
  <c r="C138" i="104"/>
  <c r="D126" i="104"/>
  <c r="C126" i="104"/>
  <c r="C122" i="104"/>
  <c r="D110" i="104"/>
  <c r="C110" i="104"/>
  <c r="C106" i="104"/>
  <c r="D94" i="104"/>
  <c r="C94" i="104"/>
  <c r="C90" i="104"/>
  <c r="D78" i="104"/>
  <c r="C78" i="104"/>
  <c r="C74" i="104"/>
  <c r="C54" i="104"/>
  <c r="C124" i="104"/>
  <c r="D104" i="104"/>
  <c r="D44" i="104"/>
  <c r="D165" i="104"/>
  <c r="C157" i="104"/>
  <c r="D149" i="104"/>
  <c r="C141" i="104"/>
  <c r="D133" i="104"/>
  <c r="C125" i="104"/>
  <c r="D117" i="104"/>
  <c r="C109" i="104"/>
  <c r="D101" i="104"/>
  <c r="C93" i="104"/>
  <c r="D85" i="104"/>
  <c r="C77" i="104"/>
  <c r="D69" i="104"/>
  <c r="C53" i="104"/>
  <c r="D53" i="104"/>
  <c r="C37" i="104"/>
  <c r="D37" i="104"/>
  <c r="D33" i="104"/>
  <c r="D128" i="104"/>
  <c r="C72" i="104"/>
  <c r="C36" i="104"/>
  <c r="D164" i="104"/>
  <c r="C92" i="104"/>
  <c r="D68" i="104"/>
  <c r="D32" i="104"/>
  <c r="D23" i="104"/>
  <c r="D15" i="104"/>
  <c r="C15" i="104"/>
  <c r="D18" i="104"/>
  <c r="C10" i="104"/>
  <c r="C13" i="104"/>
  <c r="D20" i="104"/>
  <c r="D12" i="104"/>
  <c r="D123" i="104"/>
  <c r="D79" i="104"/>
  <c r="C75" i="104"/>
  <c r="D8" i="104"/>
  <c r="C159" i="104"/>
  <c r="C155" i="104"/>
  <c r="C143" i="104"/>
  <c r="C139" i="104"/>
  <c r="C127" i="104"/>
  <c r="C123" i="104"/>
  <c r="C111" i="104"/>
  <c r="D107" i="104"/>
  <c r="C107" i="104"/>
  <c r="C95" i="104"/>
  <c r="D91" i="104"/>
  <c r="C91" i="104"/>
  <c r="C79" i="104"/>
  <c r="D75" i="104"/>
  <c r="D59" i="104"/>
  <c r="D43" i="104"/>
  <c r="C27" i="104"/>
  <c r="D160" i="104"/>
  <c r="D148" i="104"/>
  <c r="C108" i="104"/>
  <c r="D64" i="104"/>
  <c r="D154" i="104"/>
  <c r="D138" i="104"/>
  <c r="D122" i="104"/>
  <c r="D106" i="104"/>
  <c r="D90" i="104"/>
  <c r="D74" i="104"/>
  <c r="D66" i="104"/>
  <c r="C66" i="104"/>
  <c r="D62" i="104"/>
  <c r="D50" i="104"/>
  <c r="C50" i="104"/>
  <c r="D46" i="104"/>
  <c r="C38" i="104"/>
  <c r="D34" i="104"/>
  <c r="D30" i="104"/>
  <c r="C136" i="104"/>
  <c r="D124" i="104"/>
  <c r="C76" i="104"/>
  <c r="D60" i="104"/>
  <c r="D161" i="104"/>
  <c r="C153" i="104"/>
  <c r="D145" i="104"/>
  <c r="C137" i="104"/>
  <c r="D129" i="104"/>
  <c r="C121" i="104"/>
  <c r="D113" i="104"/>
  <c r="C105" i="104"/>
  <c r="D97" i="104"/>
  <c r="C89" i="104"/>
  <c r="D81" i="104"/>
  <c r="C73" i="104"/>
  <c r="C65" i="104"/>
  <c r="D57" i="104"/>
  <c r="C49" i="104"/>
  <c r="D41" i="104"/>
  <c r="C140" i="104"/>
  <c r="C84" i="104"/>
  <c r="C144" i="104"/>
  <c r="C116" i="104"/>
  <c r="D92" i="104"/>
  <c r="D48" i="104"/>
  <c r="C32" i="104"/>
  <c r="C11" i="104"/>
  <c r="C14" i="104"/>
  <c r="D10" i="104"/>
  <c r="C21" i="104"/>
  <c r="D13" i="104"/>
  <c r="C24" i="104"/>
  <c r="D16" i="104"/>
  <c r="D155" i="104"/>
  <c r="D151" i="104"/>
  <c r="D135" i="104"/>
  <c r="D119" i="104"/>
  <c r="D115" i="104"/>
  <c r="D103" i="104"/>
  <c r="D99" i="104"/>
  <c r="D87" i="104"/>
  <c r="D83" i="104"/>
  <c r="C83" i="104"/>
  <c r="D71" i="104"/>
  <c r="D67" i="104"/>
  <c r="C67" i="104"/>
  <c r="D63" i="104"/>
  <c r="C63" i="104"/>
  <c r="C59" i="104"/>
  <c r="D47" i="104"/>
  <c r="C47" i="104"/>
  <c r="C43" i="104"/>
  <c r="D31" i="104"/>
  <c r="C120" i="104"/>
  <c r="D108" i="104"/>
  <c r="C80" i="104"/>
  <c r="C64" i="104"/>
  <c r="D52" i="104"/>
  <c r="D28" i="104"/>
  <c r="C162" i="104"/>
  <c r="D150" i="104"/>
  <c r="C150" i="104"/>
  <c r="C146" i="104"/>
  <c r="D134" i="104"/>
  <c r="C134" i="104"/>
  <c r="C130" i="104"/>
  <c r="D118" i="104"/>
  <c r="C118" i="104"/>
  <c r="C114" i="104"/>
  <c r="D102" i="104"/>
  <c r="C102" i="104"/>
  <c r="C98" i="104"/>
  <c r="D86" i="104"/>
  <c r="C86" i="104"/>
  <c r="C82" i="104"/>
  <c r="D70" i="104"/>
  <c r="C70" i="104"/>
  <c r="C62" i="104"/>
  <c r="C46" i="104"/>
  <c r="C34" i="104"/>
  <c r="C30" i="104"/>
  <c r="D26" i="104"/>
  <c r="C26" i="104"/>
  <c r="C152" i="104"/>
  <c r="D136" i="104"/>
  <c r="C88" i="104"/>
  <c r="D76" i="104"/>
  <c r="C60" i="104"/>
  <c r="C44" i="104"/>
  <c r="C165" i="104"/>
  <c r="D157" i="104"/>
  <c r="D153" i="104"/>
  <c r="C149" i="104"/>
  <c r="D141" i="104"/>
  <c r="D137" i="104"/>
  <c r="C133" i="104"/>
  <c r="D125" i="104"/>
  <c r="D121" i="104"/>
  <c r="C117" i="104"/>
  <c r="D109" i="104"/>
  <c r="D105" i="104"/>
  <c r="C101" i="104"/>
  <c r="D93" i="104"/>
  <c r="D89" i="104"/>
  <c r="C85" i="104"/>
  <c r="D77" i="104"/>
  <c r="D73" i="104"/>
  <c r="C69" i="104"/>
  <c r="C61" i="104"/>
  <c r="D61" i="104"/>
  <c r="C45" i="104"/>
  <c r="D45" i="104"/>
  <c r="C33" i="104"/>
  <c r="C29" i="104"/>
  <c r="D29" i="104"/>
  <c r="C156" i="104"/>
  <c r="D140" i="104"/>
  <c r="C112" i="104"/>
  <c r="C100" i="104"/>
  <c r="D84" i="104"/>
  <c r="D72" i="104"/>
  <c r="D56" i="104"/>
  <c r="D36" i="104"/>
  <c r="D144" i="104"/>
  <c r="D116" i="104"/>
  <c r="C48" i="104"/>
  <c r="C19" i="104"/>
  <c r="D11" i="104"/>
  <c r="D22" i="104"/>
  <c r="C22" i="104"/>
  <c r="D14" i="104"/>
  <c r="C25" i="104"/>
  <c r="D21" i="104"/>
  <c r="D24" i="104"/>
  <c r="C20" i="104"/>
  <c r="C12" i="104"/>
  <c r="B19" i="104"/>
  <c r="B11" i="104"/>
  <c r="B22" i="104"/>
  <c r="B25" i="104"/>
  <c r="B20" i="104"/>
  <c r="B23" i="104"/>
  <c r="B17" i="104"/>
  <c r="B16" i="104"/>
  <c r="B15" i="104"/>
  <c r="B21" i="104"/>
  <c r="B13" i="104"/>
  <c r="B12" i="104"/>
  <c r="Z151" i="84"/>
  <c r="M151" i="84"/>
  <c r="Z91" i="84"/>
  <c r="M91" i="84"/>
  <c r="Y87" i="84"/>
  <c r="L87" i="84"/>
  <c r="Y63" i="84"/>
  <c r="L63" i="84"/>
  <c r="Z51" i="84"/>
  <c r="M51" i="84"/>
  <c r="Y47" i="84"/>
  <c r="L47" i="84"/>
  <c r="Y31" i="84"/>
  <c r="Y132" i="84"/>
  <c r="L132" i="84"/>
  <c r="Z120" i="84"/>
  <c r="M120" i="84"/>
  <c r="Y92" i="84"/>
  <c r="L92" i="84"/>
  <c r="Y76" i="84"/>
  <c r="L76" i="84"/>
  <c r="Z64" i="84"/>
  <c r="M64" i="84"/>
  <c r="Z24" i="84"/>
  <c r="M24" i="84"/>
  <c r="Z174" i="84"/>
  <c r="M174" i="84"/>
  <c r="Z158" i="84"/>
  <c r="M158" i="84"/>
  <c r="Z142" i="84"/>
  <c r="M142" i="84"/>
  <c r="Z126" i="84"/>
  <c r="M126" i="84"/>
  <c r="Z110" i="84"/>
  <c r="M110" i="84"/>
  <c r="Z94" i="84"/>
  <c r="M94" i="84"/>
  <c r="Z70" i="84"/>
  <c r="M70" i="84"/>
  <c r="Y70" i="84"/>
  <c r="L70" i="84"/>
  <c r="Z66" i="84"/>
  <c r="M66" i="84"/>
  <c r="Z54" i="84"/>
  <c r="M54" i="84"/>
  <c r="Y54" i="84"/>
  <c r="L54" i="84"/>
  <c r="Z50" i="84"/>
  <c r="M50" i="84"/>
  <c r="Z38" i="84"/>
  <c r="M38" i="84"/>
  <c r="Z34" i="84"/>
  <c r="M34" i="84"/>
  <c r="Z22" i="84"/>
  <c r="M22" i="84"/>
  <c r="Z164" i="84"/>
  <c r="M164" i="84"/>
  <c r="Y116" i="84"/>
  <c r="L116" i="84"/>
  <c r="Z100" i="84"/>
  <c r="M100" i="84"/>
  <c r="Y177" i="84"/>
  <c r="L177" i="84"/>
  <c r="Z169" i="84"/>
  <c r="M169" i="84"/>
  <c r="Z165" i="84"/>
  <c r="M165" i="84"/>
  <c r="Y161" i="84"/>
  <c r="L161" i="84"/>
  <c r="Z153" i="84"/>
  <c r="M153" i="84"/>
  <c r="Z149" i="84"/>
  <c r="M149" i="84"/>
  <c r="Y145" i="84"/>
  <c r="L145" i="84"/>
  <c r="Z137" i="84"/>
  <c r="M137" i="84"/>
  <c r="Z133" i="84"/>
  <c r="M133" i="84"/>
  <c r="Y129" i="84"/>
  <c r="Z121" i="84"/>
  <c r="M121" i="84"/>
  <c r="Z117" i="84"/>
  <c r="M117" i="84"/>
  <c r="Y113" i="84"/>
  <c r="L113" i="84"/>
  <c r="Z105" i="84"/>
  <c r="M105" i="84"/>
  <c r="Z101" i="84"/>
  <c r="M101" i="84"/>
  <c r="Y97" i="84"/>
  <c r="L97" i="84"/>
  <c r="Z89" i="84"/>
  <c r="M89" i="84"/>
  <c r="Z85" i="84"/>
  <c r="M85" i="84"/>
  <c r="Y81" i="84"/>
  <c r="L81" i="84"/>
  <c r="Y73" i="84"/>
  <c r="L73" i="84"/>
  <c r="Z73" i="84"/>
  <c r="M73" i="84"/>
  <c r="Y57" i="84"/>
  <c r="L57" i="84"/>
  <c r="Z57" i="84"/>
  <c r="M57" i="84"/>
  <c r="Y45" i="84"/>
  <c r="L45" i="84"/>
  <c r="Y41" i="84"/>
  <c r="L41" i="84"/>
  <c r="Z37" i="84"/>
  <c r="M37" i="84"/>
  <c r="Y29" i="84"/>
  <c r="Y25" i="84"/>
  <c r="Z21" i="84"/>
  <c r="Z140" i="84"/>
  <c r="M140" i="84"/>
  <c r="Y84" i="84"/>
  <c r="L84" i="84"/>
  <c r="Y48" i="84"/>
  <c r="L48" i="84"/>
  <c r="Y176" i="84"/>
  <c r="L176" i="84"/>
  <c r="Y80" i="84"/>
  <c r="L80" i="84"/>
  <c r="Z28" i="84"/>
  <c r="M28" i="84"/>
  <c r="Z179" i="84"/>
  <c r="M179" i="84"/>
  <c r="Z167" i="84"/>
  <c r="M167" i="84"/>
  <c r="Z135" i="84"/>
  <c r="M135" i="84"/>
  <c r="Y171" i="84"/>
  <c r="L171" i="84"/>
  <c r="Y167" i="84"/>
  <c r="L167" i="84"/>
  <c r="Y155" i="84"/>
  <c r="L155" i="84"/>
  <c r="Y151" i="84"/>
  <c r="L151" i="84"/>
  <c r="Y139" i="84"/>
  <c r="L139" i="84"/>
  <c r="Y135" i="84"/>
  <c r="L135" i="84"/>
  <c r="Y123" i="84"/>
  <c r="L123" i="84"/>
  <c r="Z119" i="84"/>
  <c r="M119" i="84"/>
  <c r="Y119" i="84"/>
  <c r="L119" i="84"/>
  <c r="Y107" i="84"/>
  <c r="L107" i="84"/>
  <c r="Z103" i="84"/>
  <c r="M103" i="84"/>
  <c r="Y103" i="84"/>
  <c r="L103" i="84"/>
  <c r="Y91" i="84"/>
  <c r="L91" i="84"/>
  <c r="Z87" i="84"/>
  <c r="M87" i="84"/>
  <c r="Z71" i="84"/>
  <c r="M71" i="84"/>
  <c r="Z55" i="84"/>
  <c r="M55" i="84"/>
  <c r="Y43" i="84"/>
  <c r="L43" i="84"/>
  <c r="Z39" i="84"/>
  <c r="M39" i="84"/>
  <c r="Y27" i="84"/>
  <c r="Z23" i="84"/>
  <c r="M23" i="84"/>
  <c r="Y144" i="84"/>
  <c r="L144" i="84"/>
  <c r="Z132" i="84"/>
  <c r="M132" i="84"/>
  <c r="Y108" i="84"/>
  <c r="L108" i="84"/>
  <c r="Y64" i="84"/>
  <c r="L64" i="84"/>
  <c r="Z52" i="84"/>
  <c r="M52" i="84"/>
  <c r="Z40" i="84"/>
  <c r="M40" i="84"/>
  <c r="Z170" i="84"/>
  <c r="M170" i="84"/>
  <c r="Y170" i="84"/>
  <c r="L170" i="84"/>
  <c r="Y166" i="84"/>
  <c r="L166" i="84"/>
  <c r="Z154" i="84"/>
  <c r="M154" i="84"/>
  <c r="Y154" i="84"/>
  <c r="L154" i="84"/>
  <c r="Y150" i="84"/>
  <c r="L150" i="84"/>
  <c r="Z138" i="84"/>
  <c r="M138" i="84"/>
  <c r="Y138" i="84"/>
  <c r="L138" i="84"/>
  <c r="Y134" i="84"/>
  <c r="L134" i="84"/>
  <c r="Z122" i="84"/>
  <c r="M122" i="84"/>
  <c r="Y122" i="84"/>
  <c r="L122" i="84"/>
  <c r="Y118" i="84"/>
  <c r="L118" i="84"/>
  <c r="Z106" i="84"/>
  <c r="M106" i="84"/>
  <c r="Y106" i="84"/>
  <c r="L106" i="84"/>
  <c r="Y102" i="84"/>
  <c r="L102" i="84"/>
  <c r="Z90" i="84"/>
  <c r="M90" i="84"/>
  <c r="Y90" i="84"/>
  <c r="L90" i="84"/>
  <c r="Y86" i="84"/>
  <c r="L86" i="84"/>
  <c r="Y66" i="84"/>
  <c r="L66" i="84"/>
  <c r="Y38" i="84"/>
  <c r="L38" i="84"/>
  <c r="Y34" i="84"/>
  <c r="L34" i="84"/>
  <c r="Y22" i="84"/>
  <c r="L22" i="84"/>
  <c r="Y136" i="84"/>
  <c r="L136" i="84"/>
  <c r="Z116" i="84"/>
  <c r="M116" i="84"/>
  <c r="Z56" i="84"/>
  <c r="M56" i="84"/>
  <c r="Y173" i="84"/>
  <c r="L173" i="84"/>
  <c r="Y157" i="84"/>
  <c r="L157" i="84"/>
  <c r="Y141" i="84"/>
  <c r="Y125" i="84"/>
  <c r="L125" i="84"/>
  <c r="Y109" i="84"/>
  <c r="L109" i="84"/>
  <c r="Y93" i="84"/>
  <c r="L93" i="84"/>
  <c r="Z77" i="84"/>
  <c r="M77" i="84"/>
  <c r="Y69" i="84"/>
  <c r="L69" i="84"/>
  <c r="Z61" i="84"/>
  <c r="M61" i="84"/>
  <c r="Y53" i="84"/>
  <c r="L53" i="84"/>
  <c r="Z41" i="84"/>
  <c r="M41" i="84"/>
  <c r="Y37" i="84"/>
  <c r="L37" i="84"/>
  <c r="Z25" i="84"/>
  <c r="M25" i="84"/>
  <c r="Y152" i="84"/>
  <c r="L152" i="84"/>
  <c r="Y96" i="84"/>
  <c r="L96" i="84"/>
  <c r="Z32" i="84"/>
  <c r="Z176" i="84"/>
  <c r="M176" i="84"/>
  <c r="Y104" i="84"/>
  <c r="L104" i="84"/>
  <c r="Z80" i="84"/>
  <c r="M80" i="84"/>
  <c r="Z44" i="84"/>
  <c r="M44" i="84"/>
  <c r="Y28" i="84"/>
  <c r="Z131" i="84"/>
  <c r="M131" i="84"/>
  <c r="Z127" i="84"/>
  <c r="M127" i="84"/>
  <c r="Z115" i="84"/>
  <c r="M115" i="84"/>
  <c r="Z111" i="84"/>
  <c r="M111" i="84"/>
  <c r="Z99" i="84"/>
  <c r="M99" i="84"/>
  <c r="Z95" i="84"/>
  <c r="M95" i="84"/>
  <c r="Y95" i="84"/>
  <c r="L95" i="84"/>
  <c r="Z83" i="84"/>
  <c r="M83" i="84"/>
  <c r="Z79" i="84"/>
  <c r="M79" i="84"/>
  <c r="Y79" i="84"/>
  <c r="L79" i="84"/>
  <c r="Z75" i="84"/>
  <c r="M75" i="84"/>
  <c r="Y75" i="84"/>
  <c r="L75" i="84"/>
  <c r="Y71" i="84"/>
  <c r="L71" i="84"/>
  <c r="Z59" i="84"/>
  <c r="M59" i="84"/>
  <c r="Y59" i="84"/>
  <c r="L59" i="84"/>
  <c r="Y55" i="84"/>
  <c r="L55" i="84"/>
  <c r="Z43" i="84"/>
  <c r="M43" i="84"/>
  <c r="Y39" i="84"/>
  <c r="L39" i="84"/>
  <c r="Z27" i="84"/>
  <c r="M27" i="84"/>
  <c r="Y23" i="84"/>
  <c r="Y172" i="84"/>
  <c r="L172" i="84"/>
  <c r="Y160" i="84"/>
  <c r="L160" i="84"/>
  <c r="Z144" i="84"/>
  <c r="M144" i="84"/>
  <c r="Z108" i="84"/>
  <c r="M108" i="84"/>
  <c r="Z92" i="84"/>
  <c r="M92" i="84"/>
  <c r="Y52" i="84"/>
  <c r="L52" i="84"/>
  <c r="Y24" i="84"/>
  <c r="Z166" i="84"/>
  <c r="M166" i="84"/>
  <c r="Z150" i="84"/>
  <c r="M150" i="84"/>
  <c r="Z134" i="84"/>
  <c r="M134" i="84"/>
  <c r="Z118" i="84"/>
  <c r="M118" i="84"/>
  <c r="Z102" i="84"/>
  <c r="M102" i="84"/>
  <c r="Z86" i="84"/>
  <c r="M86" i="84"/>
  <c r="Z78" i="84"/>
  <c r="M78" i="84"/>
  <c r="Y78" i="84"/>
  <c r="L78" i="84"/>
  <c r="Z74" i="84"/>
  <c r="M74" i="84"/>
  <c r="Z62" i="84"/>
  <c r="M62" i="84"/>
  <c r="Y62" i="84"/>
  <c r="L62" i="84"/>
  <c r="Z58" i="84"/>
  <c r="M58" i="84"/>
  <c r="Y50" i="84"/>
  <c r="L50" i="84"/>
  <c r="Z46" i="84"/>
  <c r="M46" i="84"/>
  <c r="Z42" i="84"/>
  <c r="M42" i="84"/>
  <c r="Z30" i="84"/>
  <c r="Z26" i="84"/>
  <c r="M26" i="84"/>
  <c r="Y148" i="84"/>
  <c r="L148" i="84"/>
  <c r="Z136" i="84"/>
  <c r="M136" i="84"/>
  <c r="Y88" i="84"/>
  <c r="L88" i="84"/>
  <c r="Z72" i="84"/>
  <c r="M72" i="84"/>
  <c r="Z36" i="84"/>
  <c r="M36" i="84"/>
  <c r="Z177" i="84"/>
  <c r="M177" i="84"/>
  <c r="Y169" i="84"/>
  <c r="L169" i="84"/>
  <c r="Z161" i="84"/>
  <c r="M161" i="84"/>
  <c r="Y153" i="84"/>
  <c r="L153" i="84"/>
  <c r="Z145" i="84"/>
  <c r="M145" i="84"/>
  <c r="Y137" i="84"/>
  <c r="L137" i="84"/>
  <c r="Z129" i="84"/>
  <c r="M129" i="84"/>
  <c r="Y121" i="84"/>
  <c r="L121" i="84"/>
  <c r="Z113" i="84"/>
  <c r="M113" i="84"/>
  <c r="Y105" i="84"/>
  <c r="L105" i="84"/>
  <c r="Z97" i="84"/>
  <c r="M97" i="84"/>
  <c r="Y89" i="84"/>
  <c r="L89" i="84"/>
  <c r="Z81" i="84"/>
  <c r="M81" i="84"/>
  <c r="Y65" i="84"/>
  <c r="L65" i="84"/>
  <c r="Z65" i="84"/>
  <c r="M65" i="84"/>
  <c r="Y49" i="84"/>
  <c r="Z49" i="84"/>
  <c r="M49" i="84"/>
  <c r="Z45" i="84"/>
  <c r="M45" i="84"/>
  <c r="Y33" i="84"/>
  <c r="Z29" i="84"/>
  <c r="M29" i="84"/>
  <c r="Y21" i="84"/>
  <c r="Y168" i="84"/>
  <c r="L168" i="84"/>
  <c r="Z152" i="84"/>
  <c r="M152" i="84"/>
  <c r="Y124" i="84"/>
  <c r="L124" i="84"/>
  <c r="Y112" i="84"/>
  <c r="L112" i="84"/>
  <c r="Z96" i="84"/>
  <c r="M96" i="84"/>
  <c r="Z84" i="84"/>
  <c r="M84" i="84"/>
  <c r="Z68" i="84"/>
  <c r="M68" i="84"/>
  <c r="Z48" i="84"/>
  <c r="M48" i="84"/>
  <c r="Y156" i="84"/>
  <c r="L156" i="84"/>
  <c r="Y128" i="84"/>
  <c r="L128" i="84"/>
  <c r="Z104" i="84"/>
  <c r="M104" i="84"/>
  <c r="Z60" i="84"/>
  <c r="M60" i="84"/>
  <c r="Y44" i="84"/>
  <c r="L44" i="84"/>
  <c r="Z163" i="84"/>
  <c r="M163" i="84"/>
  <c r="Z147" i="84"/>
  <c r="M147" i="84"/>
  <c r="Y179" i="84"/>
  <c r="L179" i="84"/>
  <c r="Z175" i="84"/>
  <c r="M175" i="84"/>
  <c r="Y175" i="84"/>
  <c r="L175" i="84"/>
  <c r="Z171" i="84"/>
  <c r="M171" i="84"/>
  <c r="Y163" i="84"/>
  <c r="L163" i="84"/>
  <c r="Z159" i="84"/>
  <c r="M159" i="84"/>
  <c r="Y159" i="84"/>
  <c r="L159" i="84"/>
  <c r="Z155" i="84"/>
  <c r="M155" i="84"/>
  <c r="Y147" i="84"/>
  <c r="L147" i="84"/>
  <c r="Z143" i="84"/>
  <c r="M143" i="84"/>
  <c r="Y143" i="84"/>
  <c r="L143" i="84"/>
  <c r="Z139" i="84"/>
  <c r="M139" i="84"/>
  <c r="Y131" i="84"/>
  <c r="L131" i="84"/>
  <c r="Y127" i="84"/>
  <c r="L127" i="84"/>
  <c r="Z123" i="84"/>
  <c r="M123" i="84"/>
  <c r="Y115" i="84"/>
  <c r="L115" i="84"/>
  <c r="Y111" i="84"/>
  <c r="L111" i="84"/>
  <c r="Z107" i="84"/>
  <c r="M107" i="84"/>
  <c r="Y99" i="84"/>
  <c r="L99" i="84"/>
  <c r="Y83" i="84"/>
  <c r="L83" i="84"/>
  <c r="Z67" i="84"/>
  <c r="M67" i="84"/>
  <c r="Y67" i="84"/>
  <c r="L67" i="84"/>
  <c r="Z63" i="84"/>
  <c r="M63" i="84"/>
  <c r="Y51" i="84"/>
  <c r="L51" i="84"/>
  <c r="Z47" i="84"/>
  <c r="M47" i="84"/>
  <c r="Z35" i="84"/>
  <c r="M35" i="84"/>
  <c r="Y35" i="84"/>
  <c r="Z31" i="84"/>
  <c r="Z172" i="84"/>
  <c r="M172" i="84"/>
  <c r="Z160" i="84"/>
  <c r="M160" i="84"/>
  <c r="Y120" i="84"/>
  <c r="L120" i="84"/>
  <c r="Z76" i="84"/>
  <c r="M76" i="84"/>
  <c r="Y40" i="84"/>
  <c r="L40" i="84"/>
  <c r="Z178" i="84"/>
  <c r="M178" i="84"/>
  <c r="Y178" i="84"/>
  <c r="L178" i="84"/>
  <c r="Y174" i="84"/>
  <c r="L174" i="84"/>
  <c r="Z162" i="84"/>
  <c r="M162" i="84"/>
  <c r="Y162" i="84"/>
  <c r="L162" i="84"/>
  <c r="Y158" i="84"/>
  <c r="L158" i="84"/>
  <c r="Z146" i="84"/>
  <c r="M146" i="84"/>
  <c r="Y146" i="84"/>
  <c r="L146" i="84"/>
  <c r="Y142" i="84"/>
  <c r="L142" i="84"/>
  <c r="Z130" i="84"/>
  <c r="M130" i="84"/>
  <c r="Y130" i="84"/>
  <c r="L130" i="84"/>
  <c r="Y126" i="84"/>
  <c r="L126" i="84"/>
  <c r="Z114" i="84"/>
  <c r="M114" i="84"/>
  <c r="Y114" i="84"/>
  <c r="L114" i="84"/>
  <c r="Y110" i="84"/>
  <c r="L110" i="84"/>
  <c r="Z98" i="84"/>
  <c r="M98" i="84"/>
  <c r="Y98" i="84"/>
  <c r="L98" i="84"/>
  <c r="Y94" i="84"/>
  <c r="L94" i="84"/>
  <c r="Z82" i="84"/>
  <c r="M82" i="84"/>
  <c r="Y82" i="84"/>
  <c r="L82" i="84"/>
  <c r="Y74" i="84"/>
  <c r="L74" i="84"/>
  <c r="Y58" i="84"/>
  <c r="L58" i="84"/>
  <c r="Y46" i="84"/>
  <c r="L46" i="84"/>
  <c r="Y42" i="84"/>
  <c r="L42" i="84"/>
  <c r="Y30" i="84"/>
  <c r="Y26" i="84"/>
  <c r="Y164" i="84"/>
  <c r="L164" i="84"/>
  <c r="Z148" i="84"/>
  <c r="M148" i="84"/>
  <c r="Y100" i="84"/>
  <c r="L100" i="84"/>
  <c r="Z88" i="84"/>
  <c r="M88" i="84"/>
  <c r="Y72" i="84"/>
  <c r="L72" i="84"/>
  <c r="Y56" i="84"/>
  <c r="L56" i="84"/>
  <c r="Y36" i="84"/>
  <c r="L36" i="84"/>
  <c r="Z173" i="84"/>
  <c r="M173" i="84"/>
  <c r="Y165" i="84"/>
  <c r="L165" i="84"/>
  <c r="Z157" i="84"/>
  <c r="M157" i="84"/>
  <c r="Y149" i="84"/>
  <c r="L149" i="84"/>
  <c r="Z141" i="84"/>
  <c r="M141" i="84"/>
  <c r="Y133" i="84"/>
  <c r="L133" i="84"/>
  <c r="Z125" i="84"/>
  <c r="M125" i="84"/>
  <c r="Y117" i="84"/>
  <c r="L117" i="84"/>
  <c r="Z109" i="84"/>
  <c r="M109" i="84"/>
  <c r="Y101" i="84"/>
  <c r="L101" i="84"/>
  <c r="Z93" i="84"/>
  <c r="M93" i="84"/>
  <c r="Y85" i="84"/>
  <c r="L85" i="84"/>
  <c r="Y77" i="84"/>
  <c r="L77" i="84"/>
  <c r="Z69" i="84"/>
  <c r="M69" i="84"/>
  <c r="Y61" i="84"/>
  <c r="L61" i="84"/>
  <c r="Z53" i="84"/>
  <c r="M53" i="84"/>
  <c r="Z33" i="84"/>
  <c r="Z168" i="84"/>
  <c r="M168" i="84"/>
  <c r="Y140" i="84"/>
  <c r="L140" i="84"/>
  <c r="Z124" i="84"/>
  <c r="M124" i="84"/>
  <c r="Z112" i="84"/>
  <c r="M112" i="84"/>
  <c r="Y68" i="84"/>
  <c r="L68" i="84"/>
  <c r="Y32" i="84"/>
  <c r="Z156" i="84"/>
  <c r="M156" i="84"/>
  <c r="Z128" i="84"/>
  <c r="M128" i="84"/>
  <c r="Y60" i="84"/>
  <c r="L60" i="84"/>
  <c r="Z20" i="84"/>
  <c r="M20" i="84"/>
  <c r="Y20" i="84"/>
  <c r="L20" i="84"/>
  <c r="B127" i="104"/>
  <c r="F134" i="79"/>
  <c r="CK139" i="84" s="1"/>
  <c r="B111" i="104"/>
  <c r="F118" i="79"/>
  <c r="CM123" i="84" s="1"/>
  <c r="B95" i="104"/>
  <c r="F102" i="79"/>
  <c r="CM107" i="84" s="1"/>
  <c r="B63" i="104"/>
  <c r="F70" i="79"/>
  <c r="CK75" i="84" s="1"/>
  <c r="B47" i="104"/>
  <c r="F54" i="79"/>
  <c r="CK59" i="84" s="1"/>
  <c r="F115" i="79"/>
  <c r="CL120" i="84" s="1"/>
  <c r="B108" i="104"/>
  <c r="F103" i="79"/>
  <c r="CL108" i="84" s="1"/>
  <c r="B96" i="104"/>
  <c r="F71" i="79"/>
  <c r="CL76" i="84" s="1"/>
  <c r="B64" i="104"/>
  <c r="F35" i="79"/>
  <c r="F165" i="79"/>
  <c r="CL170" i="84" s="1"/>
  <c r="B158" i="104"/>
  <c r="F161" i="79"/>
  <c r="CL166" i="84" s="1"/>
  <c r="B154" i="104"/>
  <c r="F149" i="79"/>
  <c r="CL154" i="84" s="1"/>
  <c r="B142" i="104"/>
  <c r="F145" i="79"/>
  <c r="CL150" i="84" s="1"/>
  <c r="B138" i="104"/>
  <c r="F133" i="79"/>
  <c r="CL138" i="84" s="1"/>
  <c r="B126" i="104"/>
  <c r="F129" i="79"/>
  <c r="CL134" i="84" s="1"/>
  <c r="B122" i="104"/>
  <c r="F117" i="79"/>
  <c r="CL122" i="84" s="1"/>
  <c r="B110" i="104"/>
  <c r="F113" i="79"/>
  <c r="CL118" i="84" s="1"/>
  <c r="B106" i="104"/>
  <c r="F101" i="79"/>
  <c r="CL106" i="84" s="1"/>
  <c r="B94" i="104"/>
  <c r="F97" i="79"/>
  <c r="CL102" i="84" s="1"/>
  <c r="B90" i="104"/>
  <c r="F85" i="79"/>
  <c r="CL90" i="84" s="1"/>
  <c r="B78" i="104"/>
  <c r="F81" i="79"/>
  <c r="CL86" i="84" s="1"/>
  <c r="B74" i="104"/>
  <c r="F41" i="79"/>
  <c r="CK46" i="84" s="1"/>
  <c r="B34" i="104"/>
  <c r="F143" i="79"/>
  <c r="CL148" i="84" s="1"/>
  <c r="B136" i="104"/>
  <c r="F83" i="79"/>
  <c r="CM88" i="84" s="1"/>
  <c r="B76" i="104"/>
  <c r="F51" i="79"/>
  <c r="CL56" i="84" s="1"/>
  <c r="B44" i="104"/>
  <c r="B161" i="104"/>
  <c r="F168" i="79"/>
  <c r="CL173" i="84" s="1"/>
  <c r="B157" i="104"/>
  <c r="F164" i="79"/>
  <c r="CK169" i="84" s="1"/>
  <c r="B145" i="104"/>
  <c r="F152" i="79"/>
  <c r="CM157" i="84" s="1"/>
  <c r="B141" i="104"/>
  <c r="F148" i="79"/>
  <c r="CM153" i="84" s="1"/>
  <c r="B129" i="104"/>
  <c r="F136" i="79"/>
  <c r="CL141" i="84" s="1"/>
  <c r="B125" i="104"/>
  <c r="F132" i="79"/>
  <c r="CK137" i="84" s="1"/>
  <c r="B113" i="104"/>
  <c r="F120" i="79"/>
  <c r="CM125" i="84" s="1"/>
  <c r="B97" i="104"/>
  <c r="F104" i="79"/>
  <c r="CL109" i="84" s="1"/>
  <c r="B81" i="104"/>
  <c r="F88" i="79"/>
  <c r="CM93" i="84" s="1"/>
  <c r="B163" i="104"/>
  <c r="F170" i="79"/>
  <c r="CM175" i="84" s="1"/>
  <c r="B147" i="104"/>
  <c r="F154" i="79"/>
  <c r="CM159" i="84" s="1"/>
  <c r="B131" i="104"/>
  <c r="F138" i="79"/>
  <c r="CM143" i="84" s="1"/>
  <c r="B115" i="104"/>
  <c r="F122" i="79"/>
  <c r="CK127" i="84" s="1"/>
  <c r="B99" i="104"/>
  <c r="F106" i="79"/>
  <c r="CK111" i="84" s="1"/>
  <c r="B83" i="104"/>
  <c r="F90" i="79"/>
  <c r="CK95" i="84" s="1"/>
  <c r="B79" i="104"/>
  <c r="F86" i="79"/>
  <c r="CM91" i="84" s="1"/>
  <c r="B67" i="104"/>
  <c r="F74" i="79"/>
  <c r="CL79" i="84" s="1"/>
  <c r="B55" i="104"/>
  <c r="F62" i="79"/>
  <c r="CM67" i="84" s="1"/>
  <c r="B51" i="104"/>
  <c r="F58" i="79"/>
  <c r="CM63" i="84" s="1"/>
  <c r="B39" i="104"/>
  <c r="F46" i="79"/>
  <c r="CM51" i="84" s="1"/>
  <c r="B35" i="104"/>
  <c r="F42" i="79"/>
  <c r="CK47" i="84" s="1"/>
  <c r="F167" i="79"/>
  <c r="CK172" i="84" s="1"/>
  <c r="B160" i="104"/>
  <c r="F69" i="79"/>
  <c r="CM74" i="84" s="1"/>
  <c r="B62" i="104"/>
  <c r="F65" i="79"/>
  <c r="CL70" i="84" s="1"/>
  <c r="B58" i="104"/>
  <c r="F53" i="79"/>
  <c r="CK58" i="84" s="1"/>
  <c r="B46" i="104"/>
  <c r="F49" i="79"/>
  <c r="CL54" i="84" s="1"/>
  <c r="B42" i="104"/>
  <c r="F37" i="79"/>
  <c r="CK42" i="84" s="1"/>
  <c r="B30" i="104"/>
  <c r="F159" i="79"/>
  <c r="CK164" i="84" s="1"/>
  <c r="B152" i="104"/>
  <c r="F95" i="79"/>
  <c r="CK100" i="84" s="1"/>
  <c r="B88" i="104"/>
  <c r="F67" i="79"/>
  <c r="CL72" i="84" s="1"/>
  <c r="B60" i="104"/>
  <c r="B109" i="104"/>
  <c r="F116" i="79"/>
  <c r="CM121" i="84" s="1"/>
  <c r="B93" i="104"/>
  <c r="F100" i="79"/>
  <c r="CL105" i="84" s="1"/>
  <c r="B77" i="104"/>
  <c r="F84" i="79"/>
  <c r="CM89" i="84" s="1"/>
  <c r="B65" i="104"/>
  <c r="F72" i="79"/>
  <c r="CK77" i="84" s="1"/>
  <c r="B61" i="104"/>
  <c r="F68" i="79"/>
  <c r="CL73" i="84" s="1"/>
  <c r="B45" i="104"/>
  <c r="F52" i="79"/>
  <c r="CL57" i="84" s="1"/>
  <c r="B33" i="104"/>
  <c r="F40" i="79"/>
  <c r="CK45" i="84" s="1"/>
  <c r="B29" i="104"/>
  <c r="F36" i="79"/>
  <c r="CL41" i="84" s="1"/>
  <c r="F119" i="79"/>
  <c r="CK124" i="84" s="1"/>
  <c r="B112" i="104"/>
  <c r="F43" i="79"/>
  <c r="CL48" i="84" s="1"/>
  <c r="B36" i="104"/>
  <c r="F171" i="79"/>
  <c r="CK176" i="84" s="1"/>
  <c r="B164" i="104"/>
  <c r="F151" i="79"/>
  <c r="CK156" i="84" s="1"/>
  <c r="B144" i="104"/>
  <c r="B143" i="104"/>
  <c r="F150" i="79"/>
  <c r="CK155" i="84" s="1"/>
  <c r="B139" i="104"/>
  <c r="F146" i="79"/>
  <c r="CL151" i="84" s="1"/>
  <c r="B123" i="104"/>
  <c r="F130" i="79"/>
  <c r="CL135" i="84" s="1"/>
  <c r="B107" i="104"/>
  <c r="F114" i="79"/>
  <c r="CL119" i="84" s="1"/>
  <c r="B91" i="104"/>
  <c r="F98" i="79"/>
  <c r="CL103" i="84" s="1"/>
  <c r="B75" i="104"/>
  <c r="F82" i="79"/>
  <c r="CM87" i="84" s="1"/>
  <c r="F139" i="79"/>
  <c r="CL144" i="84" s="1"/>
  <c r="B132" i="104"/>
  <c r="F127" i="79"/>
  <c r="CL132" i="84" s="1"/>
  <c r="B120" i="104"/>
  <c r="F47" i="79"/>
  <c r="CL52" i="84" s="1"/>
  <c r="B40" i="104"/>
  <c r="F173" i="79"/>
  <c r="CM178" i="84" s="1"/>
  <c r="B166" i="104"/>
  <c r="F169" i="79"/>
  <c r="CL174" i="84" s="1"/>
  <c r="B162" i="104"/>
  <c r="F157" i="79"/>
  <c r="CK162" i="84" s="1"/>
  <c r="B150" i="104"/>
  <c r="F153" i="79"/>
  <c r="CL158" i="84" s="1"/>
  <c r="B146" i="104"/>
  <c r="F141" i="79"/>
  <c r="CK146" i="84" s="1"/>
  <c r="B134" i="104"/>
  <c r="F137" i="79"/>
  <c r="CL142" i="84" s="1"/>
  <c r="B130" i="104"/>
  <c r="F125" i="79"/>
  <c r="CK130" i="84" s="1"/>
  <c r="B118" i="104"/>
  <c r="F121" i="79"/>
  <c r="CL126" i="84" s="1"/>
  <c r="B114" i="104"/>
  <c r="F109" i="79"/>
  <c r="CK114" i="84" s="1"/>
  <c r="B102" i="104"/>
  <c r="F105" i="79"/>
  <c r="CL110" i="84" s="1"/>
  <c r="B98" i="104"/>
  <c r="F93" i="79"/>
  <c r="CK98" i="84" s="1"/>
  <c r="B86" i="104"/>
  <c r="F89" i="79"/>
  <c r="CL94" i="84" s="1"/>
  <c r="B82" i="104"/>
  <c r="F77" i="79"/>
  <c r="CK82" i="84" s="1"/>
  <c r="B70" i="104"/>
  <c r="F131" i="79"/>
  <c r="CL136" i="84" s="1"/>
  <c r="B124" i="104"/>
  <c r="F111" i="79"/>
  <c r="CL116" i="84" s="1"/>
  <c r="B104" i="104"/>
  <c r="B153" i="104"/>
  <c r="F160" i="79"/>
  <c r="CL165" i="84" s="1"/>
  <c r="B137" i="104"/>
  <c r="F144" i="79"/>
  <c r="CM149" i="84" s="1"/>
  <c r="B121" i="104"/>
  <c r="F128" i="79"/>
  <c r="CL133" i="84" s="1"/>
  <c r="B105" i="104"/>
  <c r="F112" i="79"/>
  <c r="CM117" i="84" s="1"/>
  <c r="B101" i="104"/>
  <c r="F108" i="79"/>
  <c r="CK113" i="84" s="1"/>
  <c r="B89" i="104"/>
  <c r="F96" i="79"/>
  <c r="CL101" i="84" s="1"/>
  <c r="B85" i="104"/>
  <c r="F92" i="79"/>
  <c r="CM97" i="84" s="1"/>
  <c r="B73" i="104"/>
  <c r="F80" i="79"/>
  <c r="CM85" i="84" s="1"/>
  <c r="B69" i="104"/>
  <c r="F76" i="79"/>
  <c r="CK81" i="84" s="1"/>
  <c r="B49" i="104"/>
  <c r="F56" i="79"/>
  <c r="CL61" i="84" s="1"/>
  <c r="F147" i="79"/>
  <c r="CL152" i="84" s="1"/>
  <c r="B140" i="104"/>
  <c r="F135" i="79"/>
  <c r="CL140" i="84" s="1"/>
  <c r="B128" i="104"/>
  <c r="F79" i="79"/>
  <c r="CL84" i="84" s="1"/>
  <c r="B72" i="104"/>
  <c r="F99" i="79"/>
  <c r="CL104" i="84" s="1"/>
  <c r="B92" i="104"/>
  <c r="F75" i="79"/>
  <c r="CM80" i="84" s="1"/>
  <c r="B68" i="104"/>
  <c r="F39" i="79"/>
  <c r="CK44" i="84" s="1"/>
  <c r="B32" i="104"/>
  <c r="B159" i="104"/>
  <c r="F166" i="79"/>
  <c r="CK171" i="84" s="1"/>
  <c r="B155" i="104"/>
  <c r="F162" i="79"/>
  <c r="CL167" i="84" s="1"/>
  <c r="B167" i="104"/>
  <c r="F174" i="79"/>
  <c r="CL179" i="84" s="1"/>
  <c r="B151" i="104"/>
  <c r="F158" i="79"/>
  <c r="CK163" i="84" s="1"/>
  <c r="B135" i="104"/>
  <c r="F142" i="79"/>
  <c r="CK147" i="84" s="1"/>
  <c r="B119" i="104"/>
  <c r="F126" i="79"/>
  <c r="CK131" i="84" s="1"/>
  <c r="B103" i="104"/>
  <c r="F110" i="79"/>
  <c r="CK115" i="84" s="1"/>
  <c r="B87" i="104"/>
  <c r="F94" i="79"/>
  <c r="CK99" i="84" s="1"/>
  <c r="B71" i="104"/>
  <c r="F78" i="79"/>
  <c r="CM83" i="84" s="1"/>
  <c r="B59" i="104"/>
  <c r="F66" i="79"/>
  <c r="CK71" i="84" s="1"/>
  <c r="B43" i="104"/>
  <c r="F50" i="79"/>
  <c r="CK55" i="84" s="1"/>
  <c r="B31" i="104"/>
  <c r="F38" i="79"/>
  <c r="CM43" i="84" s="1"/>
  <c r="F34" i="79"/>
  <c r="F155" i="79"/>
  <c r="CM160" i="84" s="1"/>
  <c r="B148" i="104"/>
  <c r="F87" i="79"/>
  <c r="CK92" i="84" s="1"/>
  <c r="B80" i="104"/>
  <c r="F59" i="79"/>
  <c r="CK64" i="84" s="1"/>
  <c r="B52" i="104"/>
  <c r="F73" i="79"/>
  <c r="CK78" i="84" s="1"/>
  <c r="B66" i="104"/>
  <c r="F61" i="79"/>
  <c r="CM66" i="84" s="1"/>
  <c r="B54" i="104"/>
  <c r="F57" i="79"/>
  <c r="CK62" i="84" s="1"/>
  <c r="B50" i="104"/>
  <c r="F45" i="79"/>
  <c r="CL50" i="84" s="1"/>
  <c r="B38" i="104"/>
  <c r="B165" i="104"/>
  <c r="F172" i="79"/>
  <c r="CL177" i="84" s="1"/>
  <c r="B149" i="104"/>
  <c r="F156" i="79"/>
  <c r="CM161" i="84" s="1"/>
  <c r="B133" i="104"/>
  <c r="F140" i="79"/>
  <c r="CL145" i="84" s="1"/>
  <c r="B117" i="104"/>
  <c r="F124" i="79"/>
  <c r="CM129" i="84" s="1"/>
  <c r="B57" i="104"/>
  <c r="F64" i="79"/>
  <c r="CK69" i="84" s="1"/>
  <c r="B53" i="104"/>
  <c r="F60" i="79"/>
  <c r="CL65" i="84" s="1"/>
  <c r="B41" i="104"/>
  <c r="F48" i="79"/>
  <c r="CK53" i="84" s="1"/>
  <c r="B37" i="104"/>
  <c r="F44" i="79"/>
  <c r="CL49" i="84" s="1"/>
  <c r="F163" i="79"/>
  <c r="CM168" i="84" s="1"/>
  <c r="B156" i="104"/>
  <c r="F107" i="79"/>
  <c r="CM112" i="84" s="1"/>
  <c r="B100" i="104"/>
  <c r="F91" i="79"/>
  <c r="CK96" i="84" s="1"/>
  <c r="B84" i="104"/>
  <c r="F63" i="79"/>
  <c r="CM68" i="84" s="1"/>
  <c r="B56" i="104"/>
  <c r="F123" i="79"/>
  <c r="CK128" i="84" s="1"/>
  <c r="B116" i="104"/>
  <c r="F55" i="79"/>
  <c r="CL60" i="84" s="1"/>
  <c r="B48" i="104"/>
  <c r="AI176" i="84" l="1"/>
  <c r="AI153" i="84"/>
  <c r="AI169" i="84"/>
  <c r="AI170" i="84"/>
  <c r="AI161" i="84"/>
  <c r="AI177" i="84"/>
  <c r="AI162" i="84"/>
  <c r="AI156" i="84"/>
  <c r="AI157" i="84"/>
  <c r="AI165" i="84"/>
  <c r="AI173" i="84"/>
  <c r="AI150" i="84"/>
  <c r="AI158" i="84"/>
  <c r="AI166" i="84"/>
  <c r="AI174" i="84"/>
  <c r="F69" i="117"/>
  <c r="F42" i="117"/>
  <c r="P122" i="117"/>
  <c r="Q131" i="117"/>
  <c r="G78" i="117"/>
  <c r="G51" i="117"/>
  <c r="S122" i="117"/>
  <c r="I69" i="117"/>
  <c r="I42" i="117"/>
  <c r="O122" i="117"/>
  <c r="E69" i="117"/>
  <c r="E42" i="117"/>
  <c r="P131" i="117"/>
  <c r="F78" i="117"/>
  <c r="F51" i="117"/>
  <c r="AI152" i="84"/>
  <c r="AI160" i="84"/>
  <c r="AI163" i="84"/>
  <c r="AI151" i="84"/>
  <c r="AI167" i="84"/>
  <c r="E65" i="117"/>
  <c r="H150" i="117"/>
  <c r="E68" i="117"/>
  <c r="E41" i="117"/>
  <c r="AI154" i="84"/>
  <c r="H69" i="117"/>
  <c r="H42" i="117"/>
  <c r="R122" i="117"/>
  <c r="S131" i="117"/>
  <c r="I78" i="117"/>
  <c r="I51" i="117"/>
  <c r="O131" i="117"/>
  <c r="E78" i="117"/>
  <c r="E51" i="117"/>
  <c r="Q122" i="117"/>
  <c r="G69" i="117"/>
  <c r="G42" i="117"/>
  <c r="R131" i="117"/>
  <c r="H78" i="117"/>
  <c r="H51" i="117"/>
  <c r="AI168" i="84"/>
  <c r="AI164" i="84"/>
  <c r="AI172" i="84"/>
  <c r="AI155" i="84"/>
  <c r="AI171" i="84"/>
  <c r="AI159" i="84"/>
  <c r="AI175" i="84"/>
  <c r="I84" i="117"/>
  <c r="E43" i="117"/>
  <c r="E70" i="117"/>
  <c r="E45" i="117"/>
  <c r="E72" i="117"/>
  <c r="AJ28" i="84"/>
  <c r="AK28" i="84"/>
  <c r="AJ80" i="84"/>
  <c r="AK80" i="84"/>
  <c r="AJ48" i="84"/>
  <c r="AK48" i="84"/>
  <c r="AJ68" i="84"/>
  <c r="AK68" i="84"/>
  <c r="AH112" i="84"/>
  <c r="AK112" i="84"/>
  <c r="AH124" i="84"/>
  <c r="AK124" i="84"/>
  <c r="AH140" i="84"/>
  <c r="AK140" i="84"/>
  <c r="AJ152" i="84"/>
  <c r="AJ168" i="84"/>
  <c r="AJ29" i="84"/>
  <c r="AK29" i="84"/>
  <c r="AJ41" i="84"/>
  <c r="AK41" i="84"/>
  <c r="AJ45" i="84"/>
  <c r="AK45" i="84"/>
  <c r="AJ72" i="84"/>
  <c r="AK72" i="84"/>
  <c r="AH100" i="84"/>
  <c r="AK100" i="84"/>
  <c r="AH116" i="84"/>
  <c r="AK116" i="84"/>
  <c r="AH136" i="84"/>
  <c r="AK136" i="84"/>
  <c r="AH148" i="84"/>
  <c r="AK148" i="84"/>
  <c r="AJ164" i="84"/>
  <c r="AJ34" i="84"/>
  <c r="AK34" i="84"/>
  <c r="AJ38" i="84"/>
  <c r="AK38" i="84"/>
  <c r="AJ42" i="84"/>
  <c r="AK42" i="84"/>
  <c r="AJ50" i="84"/>
  <c r="AK50" i="84"/>
  <c r="AJ24" i="84"/>
  <c r="AK24" i="84"/>
  <c r="AJ52" i="84"/>
  <c r="AK52" i="84"/>
  <c r="AJ64" i="84"/>
  <c r="AH64" i="84"/>
  <c r="AJ76" i="84"/>
  <c r="AK76" i="84"/>
  <c r="AH108" i="84"/>
  <c r="AK108" i="84"/>
  <c r="AH120" i="84"/>
  <c r="AK120" i="84"/>
  <c r="AH132" i="84"/>
  <c r="AK132" i="84"/>
  <c r="AH144" i="84"/>
  <c r="AK144" i="84"/>
  <c r="AJ160" i="84"/>
  <c r="AJ172" i="84"/>
  <c r="AJ23" i="84"/>
  <c r="AK23" i="84"/>
  <c r="AJ31" i="84"/>
  <c r="AK31" i="84"/>
  <c r="AJ39" i="84"/>
  <c r="AK39" i="84"/>
  <c r="AJ47" i="84"/>
  <c r="AK47" i="84"/>
  <c r="AJ51" i="84"/>
  <c r="AK51" i="84"/>
  <c r="AJ55" i="84"/>
  <c r="AK55" i="84"/>
  <c r="AJ63" i="84"/>
  <c r="AK63" i="84"/>
  <c r="AJ67" i="84"/>
  <c r="AK67" i="84"/>
  <c r="AJ71" i="84"/>
  <c r="AK71" i="84"/>
  <c r="AJ79" i="84"/>
  <c r="AK79" i="84"/>
  <c r="AJ83" i="84"/>
  <c r="AK83" i="84"/>
  <c r="AH87" i="84"/>
  <c r="AK87" i="84"/>
  <c r="AH91" i="84"/>
  <c r="AK91" i="84"/>
  <c r="AH95" i="84"/>
  <c r="AK95" i="84"/>
  <c r="AH99" i="84"/>
  <c r="AK99" i="84"/>
  <c r="AH107" i="84"/>
  <c r="AK107" i="84"/>
  <c r="AH115" i="84"/>
  <c r="AK115" i="84"/>
  <c r="AH123" i="84"/>
  <c r="AK123" i="84"/>
  <c r="AH131" i="84"/>
  <c r="AK131" i="84"/>
  <c r="AH139" i="84"/>
  <c r="AK139" i="84"/>
  <c r="AH147" i="84"/>
  <c r="AK147" i="84"/>
  <c r="AJ155" i="84"/>
  <c r="AJ163" i="84"/>
  <c r="AJ171" i="84"/>
  <c r="AH105" i="84"/>
  <c r="AK105" i="84"/>
  <c r="AH109" i="84"/>
  <c r="AK109" i="84"/>
  <c r="AH113" i="84"/>
  <c r="AK113" i="84"/>
  <c r="AH117" i="84"/>
  <c r="AK117" i="84"/>
  <c r="AH121" i="84"/>
  <c r="AK121" i="84"/>
  <c r="AH125" i="84"/>
  <c r="AK125" i="84"/>
  <c r="AH129" i="84"/>
  <c r="AK129" i="84"/>
  <c r="AH133" i="84"/>
  <c r="AK133" i="84"/>
  <c r="AH137" i="84"/>
  <c r="AK137" i="84"/>
  <c r="AH141" i="84"/>
  <c r="AK141" i="84"/>
  <c r="AH145" i="84"/>
  <c r="AK145" i="84"/>
  <c r="AH149" i="84"/>
  <c r="AJ149" i="84"/>
  <c r="AJ153" i="84"/>
  <c r="AJ157" i="84"/>
  <c r="AJ161" i="84"/>
  <c r="AJ165" i="84"/>
  <c r="AJ169" i="84"/>
  <c r="AJ173" i="84"/>
  <c r="AJ177" i="84"/>
  <c r="AJ36" i="84"/>
  <c r="AK36" i="84"/>
  <c r="AJ56" i="84"/>
  <c r="AK56" i="84"/>
  <c r="AH88" i="84"/>
  <c r="AK88" i="84"/>
  <c r="AJ46" i="84"/>
  <c r="AK46" i="84"/>
  <c r="AJ54" i="84"/>
  <c r="AK54" i="84"/>
  <c r="AJ58" i="84"/>
  <c r="AK58" i="84"/>
  <c r="AJ62" i="84"/>
  <c r="AK62" i="84"/>
  <c r="AJ66" i="84"/>
  <c r="AK66" i="84"/>
  <c r="AJ70" i="84"/>
  <c r="AK70" i="84"/>
  <c r="AJ74" i="84"/>
  <c r="AK74" i="84"/>
  <c r="AJ78" i="84"/>
  <c r="AK78" i="84"/>
  <c r="AJ82" i="84"/>
  <c r="AK82" i="84"/>
  <c r="AH90" i="84"/>
  <c r="AK90" i="84"/>
  <c r="AH102" i="84"/>
  <c r="AK102" i="84"/>
  <c r="AH106" i="84"/>
  <c r="AK106" i="84"/>
  <c r="AJ44" i="84"/>
  <c r="AK44" i="84"/>
  <c r="AJ60" i="84"/>
  <c r="AK60" i="84"/>
  <c r="AH104" i="84"/>
  <c r="AK104" i="84"/>
  <c r="AH128" i="84"/>
  <c r="AK128" i="84"/>
  <c r="AJ156" i="84"/>
  <c r="AJ176" i="84"/>
  <c r="AJ32" i="84"/>
  <c r="AK32" i="84"/>
  <c r="AJ84" i="84"/>
  <c r="AK84" i="84"/>
  <c r="AH96" i="84"/>
  <c r="AK96" i="84"/>
  <c r="AJ25" i="84"/>
  <c r="AK25" i="84"/>
  <c r="AJ33" i="84"/>
  <c r="AK33" i="84"/>
  <c r="AJ49" i="84"/>
  <c r="AK49" i="84"/>
  <c r="AJ53" i="84"/>
  <c r="AK53" i="84"/>
  <c r="AJ57" i="84"/>
  <c r="AK57" i="84"/>
  <c r="AJ61" i="84"/>
  <c r="AK61" i="84"/>
  <c r="AJ65" i="84"/>
  <c r="AK65" i="84"/>
  <c r="AJ69" i="84"/>
  <c r="AK69" i="84"/>
  <c r="AJ73" i="84"/>
  <c r="AK73" i="84"/>
  <c r="AJ77" i="84"/>
  <c r="AK77" i="84"/>
  <c r="AJ81" i="84"/>
  <c r="AK81" i="84"/>
  <c r="AJ85" i="84"/>
  <c r="AH85" i="84"/>
  <c r="AH89" i="84"/>
  <c r="AK89" i="84"/>
  <c r="AH93" i="84"/>
  <c r="AK93" i="84"/>
  <c r="AH97" i="84"/>
  <c r="AK97" i="84"/>
  <c r="AH101" i="84"/>
  <c r="AK101" i="84"/>
  <c r="AH86" i="84"/>
  <c r="AK86" i="84"/>
  <c r="AH94" i="84"/>
  <c r="AK94" i="84"/>
  <c r="AH98" i="84"/>
  <c r="AK98" i="84"/>
  <c r="AH110" i="84"/>
  <c r="AK110" i="84"/>
  <c r="AH114" i="84"/>
  <c r="AK114" i="84"/>
  <c r="AH118" i="84"/>
  <c r="AK118" i="84"/>
  <c r="AH122" i="84"/>
  <c r="AK122" i="84"/>
  <c r="AH126" i="84"/>
  <c r="AK126" i="84"/>
  <c r="AH130" i="84"/>
  <c r="AK130" i="84"/>
  <c r="AH134" i="84"/>
  <c r="AK134" i="84"/>
  <c r="AH138" i="84"/>
  <c r="AK138" i="84"/>
  <c r="AH142" i="84"/>
  <c r="AK142" i="84"/>
  <c r="AH146" i="84"/>
  <c r="AK146" i="84"/>
  <c r="AJ150" i="84"/>
  <c r="AJ154" i="84"/>
  <c r="AJ158" i="84"/>
  <c r="AJ162" i="84"/>
  <c r="AJ166" i="84"/>
  <c r="AJ170" i="84"/>
  <c r="AJ174" i="84"/>
  <c r="AJ40" i="84"/>
  <c r="AK40" i="84"/>
  <c r="AH92" i="84"/>
  <c r="AK92" i="84"/>
  <c r="AJ27" i="84"/>
  <c r="AK27" i="84"/>
  <c r="AJ35" i="84"/>
  <c r="AK35" i="84"/>
  <c r="AJ43" i="84"/>
  <c r="AK43" i="84"/>
  <c r="AJ59" i="84"/>
  <c r="AK59" i="84"/>
  <c r="AJ75" i="84"/>
  <c r="AK75" i="84"/>
  <c r="AH103" i="84"/>
  <c r="AK103" i="84"/>
  <c r="AH111" i="84"/>
  <c r="AK111" i="84"/>
  <c r="AH119" i="84"/>
  <c r="AK119" i="84"/>
  <c r="AH127" i="84"/>
  <c r="AK127" i="84"/>
  <c r="AH135" i="84"/>
  <c r="AK135" i="84"/>
  <c r="AH143" i="84"/>
  <c r="AK143" i="84"/>
  <c r="AJ151" i="84"/>
  <c r="AJ159" i="84"/>
  <c r="AJ167" i="84"/>
  <c r="AJ175" i="84"/>
  <c r="AH28" i="84"/>
  <c r="AH80" i="84"/>
  <c r="AH48" i="84"/>
  <c r="AH68" i="84"/>
  <c r="AJ112" i="84"/>
  <c r="AJ124" i="84"/>
  <c r="AJ140" i="84"/>
  <c r="AK152" i="84"/>
  <c r="AK168" i="84"/>
  <c r="AH29" i="84"/>
  <c r="AH41" i="84"/>
  <c r="AH45" i="84"/>
  <c r="AH72" i="84"/>
  <c r="AJ100" i="84"/>
  <c r="AJ116" i="84"/>
  <c r="AJ136" i="84"/>
  <c r="AJ148" i="84"/>
  <c r="AK164" i="84"/>
  <c r="AH34" i="84"/>
  <c r="AH38" i="84"/>
  <c r="AH42" i="84"/>
  <c r="AH50" i="84"/>
  <c r="AH24" i="84"/>
  <c r="AH52" i="84"/>
  <c r="AK64" i="84"/>
  <c r="AH76" i="84"/>
  <c r="AJ108" i="84"/>
  <c r="AJ120" i="84"/>
  <c r="AJ132" i="84"/>
  <c r="AJ144" i="84"/>
  <c r="AK160" i="84"/>
  <c r="AK172" i="84"/>
  <c r="AH23" i="84"/>
  <c r="AH31" i="84"/>
  <c r="AH39" i="84"/>
  <c r="AH47" i="84"/>
  <c r="AH51" i="84"/>
  <c r="AH55" i="84"/>
  <c r="AH63" i="84"/>
  <c r="AH67" i="84"/>
  <c r="AH71" i="84"/>
  <c r="AH79" i="84"/>
  <c r="AH83" i="84"/>
  <c r="AJ87" i="84"/>
  <c r="AJ91" i="84"/>
  <c r="AJ95" i="84"/>
  <c r="AJ99" i="84"/>
  <c r="AJ107" i="84"/>
  <c r="AJ115" i="84"/>
  <c r="AJ123" i="84"/>
  <c r="AJ131" i="84"/>
  <c r="AJ139" i="84"/>
  <c r="AJ147" i="84"/>
  <c r="AK155" i="84"/>
  <c r="AK163" i="84"/>
  <c r="AK171" i="84"/>
  <c r="AJ105" i="84"/>
  <c r="AJ109" i="84"/>
  <c r="AJ113" i="84"/>
  <c r="AJ117" i="84"/>
  <c r="AJ121" i="84"/>
  <c r="AJ125" i="84"/>
  <c r="AJ129" i="84"/>
  <c r="AJ133" i="84"/>
  <c r="AJ137" i="84"/>
  <c r="AJ141" i="84"/>
  <c r="AJ145" i="84"/>
  <c r="AK149" i="84"/>
  <c r="AK153" i="84"/>
  <c r="AK157" i="84"/>
  <c r="AK161" i="84"/>
  <c r="AK165" i="84"/>
  <c r="AK169" i="84"/>
  <c r="AK173" i="84"/>
  <c r="AK177" i="84"/>
  <c r="AH36" i="84"/>
  <c r="AH56" i="84"/>
  <c r="AJ88" i="84"/>
  <c r="AH46" i="84"/>
  <c r="AH54" i="84"/>
  <c r="AH58" i="84"/>
  <c r="AH62" i="84"/>
  <c r="AH66" i="84"/>
  <c r="AH70" i="84"/>
  <c r="AH74" i="84"/>
  <c r="AH78" i="84"/>
  <c r="AH82" i="84"/>
  <c r="AJ90" i="84"/>
  <c r="AJ102" i="84"/>
  <c r="AJ106" i="84"/>
  <c r="AH44" i="84"/>
  <c r="AH60" i="84"/>
  <c r="AJ104" i="84"/>
  <c r="AJ128" i="84"/>
  <c r="AK156" i="84"/>
  <c r="AK176" i="84"/>
  <c r="AH32" i="84"/>
  <c r="AH84" i="84"/>
  <c r="AJ96" i="84"/>
  <c r="AH25" i="84"/>
  <c r="AH33" i="84"/>
  <c r="AH49" i="84"/>
  <c r="AH53" i="84"/>
  <c r="AH57" i="84"/>
  <c r="AH61" i="84"/>
  <c r="AH65" i="84"/>
  <c r="AH69" i="84"/>
  <c r="AH73" i="84"/>
  <c r="AH77" i="84"/>
  <c r="AH81" i="84"/>
  <c r="AK85" i="84"/>
  <c r="AJ89" i="84"/>
  <c r="AJ93" i="84"/>
  <c r="AJ97" i="84"/>
  <c r="AJ101" i="84"/>
  <c r="AJ86" i="84"/>
  <c r="AJ94" i="84"/>
  <c r="AJ98" i="84"/>
  <c r="AJ110" i="84"/>
  <c r="AJ114" i="84"/>
  <c r="AJ118" i="84"/>
  <c r="AJ122" i="84"/>
  <c r="AJ126" i="84"/>
  <c r="AJ130" i="84"/>
  <c r="AJ134" i="84"/>
  <c r="AJ138" i="84"/>
  <c r="AJ142" i="84"/>
  <c r="AJ146" i="84"/>
  <c r="AK150" i="84"/>
  <c r="AK154" i="84"/>
  <c r="AK158" i="84"/>
  <c r="AK162" i="84"/>
  <c r="AK166" i="84"/>
  <c r="AK170" i="84"/>
  <c r="AK174" i="84"/>
  <c r="AH40" i="84"/>
  <c r="AJ92" i="84"/>
  <c r="AH27" i="84"/>
  <c r="AH35" i="84"/>
  <c r="AH43" i="84"/>
  <c r="AH59" i="84"/>
  <c r="AH75" i="84"/>
  <c r="AJ103" i="84"/>
  <c r="AJ111" i="84"/>
  <c r="AJ119" i="84"/>
  <c r="AJ127" i="84"/>
  <c r="AJ135" i="84"/>
  <c r="AJ143" i="84"/>
  <c r="AK151" i="84"/>
  <c r="AK159" i="84"/>
  <c r="AK167" i="84"/>
  <c r="AK175" i="84"/>
  <c r="AK20" i="84"/>
  <c r="AJ20" i="84"/>
  <c r="AH20" i="84"/>
  <c r="H40" i="84"/>
  <c r="H38" i="84"/>
  <c r="O125" i="117"/>
  <c r="O124" i="117"/>
  <c r="E44" i="117"/>
  <c r="O119" i="117"/>
  <c r="P125" i="117"/>
  <c r="F45" i="117"/>
  <c r="P123" i="117"/>
  <c r="F43" i="117"/>
  <c r="P120" i="117"/>
  <c r="F40" i="117"/>
  <c r="P118" i="117"/>
  <c r="F38" i="117"/>
  <c r="O128" i="117"/>
  <c r="P134" i="117"/>
  <c r="F54" i="117"/>
  <c r="P132" i="117"/>
  <c r="F52" i="117"/>
  <c r="P129" i="117"/>
  <c r="F49" i="117"/>
  <c r="H155" i="117"/>
  <c r="H143" i="117"/>
  <c r="I155" i="117"/>
  <c r="H146" i="117"/>
  <c r="O118" i="117"/>
  <c r="E38" i="117"/>
  <c r="O120" i="117"/>
  <c r="R125" i="117"/>
  <c r="H45" i="117"/>
  <c r="R123" i="117"/>
  <c r="H43" i="117"/>
  <c r="R120" i="117"/>
  <c r="H40" i="117"/>
  <c r="R118" i="117"/>
  <c r="H38" i="117"/>
  <c r="O130" i="117"/>
  <c r="H179" i="117"/>
  <c r="H175" i="117"/>
  <c r="I179" i="117"/>
  <c r="I175" i="117"/>
  <c r="R134" i="117"/>
  <c r="H54" i="117"/>
  <c r="R132" i="117"/>
  <c r="H52" i="117"/>
  <c r="R129" i="117"/>
  <c r="H49" i="117"/>
  <c r="R127" i="117"/>
  <c r="H47" i="117"/>
  <c r="I46" i="117"/>
  <c r="S126" i="117"/>
  <c r="I45" i="117"/>
  <c r="S125" i="117"/>
  <c r="I44" i="117"/>
  <c r="S124" i="117"/>
  <c r="I43" i="117"/>
  <c r="S123" i="117"/>
  <c r="I41" i="117"/>
  <c r="S121" i="117"/>
  <c r="S120" i="117"/>
  <c r="I40" i="117"/>
  <c r="S119" i="117"/>
  <c r="I39" i="117"/>
  <c r="H187" i="117"/>
  <c r="H183" i="117"/>
  <c r="I187" i="117"/>
  <c r="I183" i="117"/>
  <c r="S118" i="117"/>
  <c r="I38" i="117"/>
  <c r="O127" i="117"/>
  <c r="O132" i="117"/>
  <c r="E52" i="117"/>
  <c r="I55" i="117"/>
  <c r="S135" i="117"/>
  <c r="I54" i="117"/>
  <c r="S134" i="117"/>
  <c r="I53" i="117"/>
  <c r="S133" i="117"/>
  <c r="I52" i="117"/>
  <c r="S132" i="117"/>
  <c r="I50" i="117"/>
  <c r="S130" i="117"/>
  <c r="I49" i="117"/>
  <c r="S129" i="117"/>
  <c r="I48" i="117"/>
  <c r="S128" i="117"/>
  <c r="I47" i="117"/>
  <c r="S127" i="117"/>
  <c r="O126" i="117"/>
  <c r="E46" i="117"/>
  <c r="O121" i="117"/>
  <c r="H163" i="117"/>
  <c r="I163" i="117"/>
  <c r="P126" i="117"/>
  <c r="F46" i="117"/>
  <c r="P124" i="117"/>
  <c r="F44" i="117"/>
  <c r="P121" i="117"/>
  <c r="F41" i="117"/>
  <c r="P119" i="117"/>
  <c r="F39" i="117"/>
  <c r="O133" i="117"/>
  <c r="E53" i="117"/>
  <c r="P135" i="117"/>
  <c r="F55" i="117"/>
  <c r="P133" i="117"/>
  <c r="F53" i="117"/>
  <c r="P130" i="117"/>
  <c r="F50" i="117"/>
  <c r="P128" i="117"/>
  <c r="F48" i="117"/>
  <c r="O123" i="117"/>
  <c r="R126" i="117"/>
  <c r="H46" i="117"/>
  <c r="R124" i="117"/>
  <c r="H44" i="117"/>
  <c r="R121" i="117"/>
  <c r="H41" i="117"/>
  <c r="R119" i="117"/>
  <c r="H39" i="117"/>
  <c r="O135" i="117"/>
  <c r="E55" i="117"/>
  <c r="R135" i="117"/>
  <c r="H55" i="117"/>
  <c r="R133" i="117"/>
  <c r="H53" i="117"/>
  <c r="R130" i="117"/>
  <c r="H50" i="117"/>
  <c r="R128" i="117"/>
  <c r="H48" i="117"/>
  <c r="P127" i="117"/>
  <c r="F47" i="117"/>
  <c r="G46" i="117"/>
  <c r="Q126" i="117"/>
  <c r="G45" i="117"/>
  <c r="Q125" i="117"/>
  <c r="G44" i="117"/>
  <c r="Q124" i="117"/>
  <c r="G43" i="117"/>
  <c r="Q123" i="117"/>
  <c r="Q121" i="117"/>
  <c r="G41" i="117"/>
  <c r="Q120" i="117"/>
  <c r="G40" i="117"/>
  <c r="G39" i="117"/>
  <c r="Q119" i="117"/>
  <c r="G38" i="117"/>
  <c r="Q118" i="117"/>
  <c r="O134" i="117"/>
  <c r="E54" i="117"/>
  <c r="O129" i="117"/>
  <c r="G55" i="117"/>
  <c r="Q135" i="117"/>
  <c r="G54" i="117"/>
  <c r="Q134" i="117"/>
  <c r="G53" i="117"/>
  <c r="Q133" i="117"/>
  <c r="G52" i="117"/>
  <c r="Q132" i="117"/>
  <c r="G50" i="117"/>
  <c r="Q130" i="117"/>
  <c r="G49" i="117"/>
  <c r="Q129" i="117"/>
  <c r="G48" i="117"/>
  <c r="Q128" i="117"/>
  <c r="G47" i="117"/>
  <c r="Q127" i="117"/>
  <c r="H33" i="84"/>
  <c r="H29" i="84"/>
  <c r="H39" i="84"/>
  <c r="H36" i="84"/>
  <c r="H32" i="84"/>
  <c r="H23" i="84"/>
  <c r="H27" i="84"/>
  <c r="BU40" i="133"/>
  <c r="BS40" i="133"/>
  <c r="BU62" i="133"/>
  <c r="BS64" i="133"/>
  <c r="BU66" i="133"/>
  <c r="BS68" i="133"/>
  <c r="BU70" i="133"/>
  <c r="BS42" i="133"/>
  <c r="BU42" i="133"/>
  <c r="BS44" i="133"/>
  <c r="BU44" i="133"/>
  <c r="BS46" i="133"/>
  <c r="BU46" i="133"/>
  <c r="BS48" i="133"/>
  <c r="BU48" i="133"/>
  <c r="BS50" i="133"/>
  <c r="BU50" i="133"/>
  <c r="BS52" i="133"/>
  <c r="BU52" i="133"/>
  <c r="BS54" i="133"/>
  <c r="BU54" i="133"/>
  <c r="BS56" i="133"/>
  <c r="BU56" i="133"/>
  <c r="BS58" i="133"/>
  <c r="BU58" i="133"/>
  <c r="BS60" i="133"/>
  <c r="BU60" i="133"/>
  <c r="BS62" i="133"/>
  <c r="BU64" i="133"/>
  <c r="BS66" i="133"/>
  <c r="BU68" i="133"/>
  <c r="BS70" i="133"/>
  <c r="BR42" i="133"/>
  <c r="BT42" i="133"/>
  <c r="BR44" i="133"/>
  <c r="BT44" i="133"/>
  <c r="BR46" i="133"/>
  <c r="BT46" i="133"/>
  <c r="BR48" i="133"/>
  <c r="BT48" i="133"/>
  <c r="BR50" i="133"/>
  <c r="BT50" i="133"/>
  <c r="BR52" i="133"/>
  <c r="BT52" i="133"/>
  <c r="BR54" i="133"/>
  <c r="BT54" i="133"/>
  <c r="BR56" i="133"/>
  <c r="BT56" i="133"/>
  <c r="BR58" i="133"/>
  <c r="BT58" i="133"/>
  <c r="BR60" i="133"/>
  <c r="BT60" i="133"/>
  <c r="BR62" i="133"/>
  <c r="BT62" i="133"/>
  <c r="BR64" i="133"/>
  <c r="BT64" i="133"/>
  <c r="BR66" i="133"/>
  <c r="BT66" i="133"/>
  <c r="BR68" i="133"/>
  <c r="BT68" i="133"/>
  <c r="BR70" i="133"/>
  <c r="BT70" i="133"/>
  <c r="BT40" i="133"/>
  <c r="BR40" i="133"/>
  <c r="BS25" i="133"/>
  <c r="BS29" i="133" s="1"/>
  <c r="BR25" i="133"/>
  <c r="BR29" i="133" s="1"/>
  <c r="H35" i="84"/>
  <c r="H34" i="84"/>
  <c r="H24" i="84"/>
  <c r="H37" i="84"/>
  <c r="H28" i="84"/>
  <c r="H25" i="84"/>
  <c r="H22" i="84"/>
  <c r="CK24" i="84"/>
  <c r="CM28" i="84"/>
  <c r="CM32" i="84"/>
  <c r="CK36" i="84"/>
  <c r="CK21" i="84"/>
  <c r="CL25" i="84"/>
  <c r="CL33" i="84"/>
  <c r="CK37" i="84"/>
  <c r="CL22" i="84"/>
  <c r="CK26" i="84"/>
  <c r="CK34" i="84"/>
  <c r="CM34" i="84"/>
  <c r="CK27" i="84"/>
  <c r="CM27" i="84"/>
  <c r="CM35" i="84"/>
  <c r="CM60" i="84"/>
  <c r="CK80" i="84"/>
  <c r="CM104" i="84"/>
  <c r="CL156" i="84"/>
  <c r="CM48" i="84"/>
  <c r="CL68" i="84"/>
  <c r="CK84" i="84"/>
  <c r="CL112" i="84"/>
  <c r="CM140" i="84"/>
  <c r="CK140" i="84"/>
  <c r="CK152" i="84"/>
  <c r="CL168" i="84"/>
  <c r="CK41" i="84"/>
  <c r="CL45" i="84"/>
  <c r="CK49" i="84"/>
  <c r="CK57" i="84"/>
  <c r="CK61" i="84"/>
  <c r="CK65" i="84"/>
  <c r="CK73" i="84"/>
  <c r="CK85" i="84"/>
  <c r="CM101" i="84"/>
  <c r="CK105" i="84"/>
  <c r="CK109" i="84"/>
  <c r="CK117" i="84"/>
  <c r="CM133" i="84"/>
  <c r="CK141" i="84"/>
  <c r="CK145" i="84"/>
  <c r="CK149" i="84"/>
  <c r="CM165" i="84"/>
  <c r="CK173" i="84"/>
  <c r="CK177" i="84"/>
  <c r="CK56" i="84"/>
  <c r="CK72" i="84"/>
  <c r="CL88" i="84"/>
  <c r="CM116" i="84"/>
  <c r="CK116" i="84"/>
  <c r="CK136" i="84"/>
  <c r="CM148" i="84"/>
  <c r="CK148" i="84"/>
  <c r="CL38" i="84"/>
  <c r="CK38" i="84"/>
  <c r="CM38" i="84"/>
  <c r="CL46" i="84"/>
  <c r="CM50" i="84"/>
  <c r="CK54" i="84"/>
  <c r="CL24" i="84"/>
  <c r="CM36" i="84"/>
  <c r="CK25" i="84"/>
  <c r="CM25" i="84"/>
  <c r="CM33" i="84"/>
  <c r="CM22" i="84"/>
  <c r="CK30" i="84"/>
  <c r="CL34" i="84"/>
  <c r="CL27" i="84"/>
  <c r="CK31" i="84"/>
  <c r="CL44" i="84"/>
  <c r="CK60" i="84"/>
  <c r="CL80" i="84"/>
  <c r="CK104" i="84"/>
  <c r="CL128" i="84"/>
  <c r="CL176" i="84"/>
  <c r="CK48" i="84"/>
  <c r="CM84" i="84"/>
  <c r="CM96" i="84"/>
  <c r="CL124" i="84"/>
  <c r="CM152" i="84"/>
  <c r="CM41" i="84"/>
  <c r="CM49" i="84"/>
  <c r="CM53" i="84"/>
  <c r="CM57" i="84"/>
  <c r="CM61" i="84"/>
  <c r="CM65" i="84"/>
  <c r="CM69" i="84"/>
  <c r="CM73" i="84"/>
  <c r="CM77" i="84"/>
  <c r="CM81" i="84"/>
  <c r="CL85" i="84"/>
  <c r="CL89" i="84"/>
  <c r="CL93" i="84"/>
  <c r="CL97" i="84"/>
  <c r="CK97" i="84"/>
  <c r="CM105" i="84"/>
  <c r="CM109" i="84"/>
  <c r="CM113" i="84"/>
  <c r="CL117" i="84"/>
  <c r="CL121" i="84"/>
  <c r="CL125" i="84"/>
  <c r="CL129" i="84"/>
  <c r="CM137" i="84"/>
  <c r="CM141" i="84"/>
  <c r="CM145" i="84"/>
  <c r="CL149" i="84"/>
  <c r="CL153" i="84"/>
  <c r="CK153" i="84"/>
  <c r="CL157" i="84"/>
  <c r="CL161" i="84"/>
  <c r="CM169" i="84"/>
  <c r="CM173" i="84"/>
  <c r="CM177" i="84"/>
  <c r="CM56" i="84"/>
  <c r="CM72" i="84"/>
  <c r="CK88" i="84"/>
  <c r="CL100" i="84"/>
  <c r="CM136" i="84"/>
  <c r="CL164" i="84"/>
  <c r="CM46" i="84"/>
  <c r="CK50" i="84"/>
  <c r="CM54" i="84"/>
  <c r="CL62" i="84"/>
  <c r="CL66" i="84"/>
  <c r="CK66" i="84"/>
  <c r="CM70" i="84"/>
  <c r="CL78" i="84"/>
  <c r="CL82" i="84"/>
  <c r="CM86" i="84"/>
  <c r="CK86" i="84"/>
  <c r="CM90" i="84"/>
  <c r="CL98" i="84"/>
  <c r="CM102" i="84"/>
  <c r="CK102" i="84"/>
  <c r="CM106" i="84"/>
  <c r="CL114" i="84"/>
  <c r="CM118" i="84"/>
  <c r="CK118" i="84"/>
  <c r="CM122" i="84"/>
  <c r="CL130" i="84"/>
  <c r="CM134" i="84"/>
  <c r="CK134" i="84"/>
  <c r="CM138" i="84"/>
  <c r="CL146" i="84"/>
  <c r="CM150" i="84"/>
  <c r="CK150" i="84"/>
  <c r="CM154" i="84"/>
  <c r="CL162" i="84"/>
  <c r="CM166" i="84"/>
  <c r="CK166" i="84"/>
  <c r="CM170" i="84"/>
  <c r="CM40" i="84"/>
  <c r="CM52" i="84"/>
  <c r="CM76" i="84"/>
  <c r="CL92" i="84"/>
  <c r="CK70" i="84"/>
  <c r="CK90" i="84"/>
  <c r="CK106" i="84"/>
  <c r="CK122" i="84"/>
  <c r="CK138" i="84"/>
  <c r="CK154" i="84"/>
  <c r="CK170" i="84"/>
  <c r="CL178" i="84"/>
  <c r="CK52" i="84"/>
  <c r="CL64" i="84"/>
  <c r="CK76" i="84"/>
  <c r="CM108" i="84"/>
  <c r="CK108" i="84"/>
  <c r="CK120" i="84"/>
  <c r="CM132" i="84"/>
  <c r="CK132" i="84"/>
  <c r="CK144" i="84"/>
  <c r="CL160" i="84"/>
  <c r="CL47" i="84"/>
  <c r="CL55" i="84"/>
  <c r="CL67" i="84"/>
  <c r="CK67" i="84"/>
  <c r="CL71" i="84"/>
  <c r="CM79" i="84"/>
  <c r="CK83" i="84"/>
  <c r="CL87" i="84"/>
  <c r="CK87" i="84"/>
  <c r="CK91" i="84"/>
  <c r="CL95" i="84"/>
  <c r="CL99" i="84"/>
  <c r="CK103" i="84"/>
  <c r="CL107" i="84"/>
  <c r="CL115" i="84"/>
  <c r="CK119" i="84"/>
  <c r="CL123" i="84"/>
  <c r="CL131" i="84"/>
  <c r="CK135" i="84"/>
  <c r="CM139" i="84"/>
  <c r="CL147" i="84"/>
  <c r="CK151" i="84"/>
  <c r="CM155" i="84"/>
  <c r="CL163" i="84"/>
  <c r="CK167" i="84"/>
  <c r="CM171" i="84"/>
  <c r="CK179" i="84"/>
  <c r="CM120" i="84"/>
  <c r="CM144" i="84"/>
  <c r="CL172" i="84"/>
  <c r="CL43" i="84"/>
  <c r="CM47" i="84"/>
  <c r="CM55" i="84"/>
  <c r="CM59" i="84"/>
  <c r="CK63" i="84"/>
  <c r="CM71" i="84"/>
  <c r="CM75" i="84"/>
  <c r="CK79" i="84"/>
  <c r="CM99" i="84"/>
  <c r="CM103" i="84"/>
  <c r="CK107" i="84"/>
  <c r="CM115" i="84"/>
  <c r="CM119" i="84"/>
  <c r="CK123" i="84"/>
  <c r="CM131" i="84"/>
  <c r="CL143" i="84"/>
  <c r="CK143" i="84"/>
  <c r="CM147" i="84"/>
  <c r="CL159" i="84"/>
  <c r="CK159" i="84"/>
  <c r="CM163" i="84"/>
  <c r="CL175" i="84"/>
  <c r="CK175" i="84"/>
  <c r="CM179" i="84"/>
  <c r="Y18" i="84"/>
  <c r="Z18" i="84"/>
  <c r="CL28" i="84"/>
  <c r="CL32" i="84"/>
  <c r="CM21" i="84"/>
  <c r="CK29" i="84"/>
  <c r="CM29" i="84"/>
  <c r="CM37" i="84"/>
  <c r="CM26" i="84"/>
  <c r="CL30" i="84"/>
  <c r="CL23" i="84"/>
  <c r="CL31" i="84"/>
  <c r="CK35" i="84"/>
  <c r="CM44" i="84"/>
  <c r="CM128" i="84"/>
  <c r="CM176" i="84"/>
  <c r="CK68" i="84"/>
  <c r="CL96" i="84"/>
  <c r="CK112" i="84"/>
  <c r="CM124" i="84"/>
  <c r="CK168" i="84"/>
  <c r="CM45" i="84"/>
  <c r="CK89" i="84"/>
  <c r="CK93" i="84"/>
  <c r="CK101" i="84"/>
  <c r="CK121" i="84"/>
  <c r="CK125" i="84"/>
  <c r="CK129" i="84"/>
  <c r="CK133" i="84"/>
  <c r="CK157" i="84"/>
  <c r="CK161" i="84"/>
  <c r="CK165" i="84"/>
  <c r="CM100" i="84"/>
  <c r="CM164" i="84"/>
  <c r="CM42" i="84"/>
  <c r="CM58" i="84"/>
  <c r="CM24" i="84"/>
  <c r="CK28" i="84"/>
  <c r="CK32" i="84"/>
  <c r="CL36" i="84"/>
  <c r="CL29" i="84"/>
  <c r="CK33" i="84"/>
  <c r="CL37" i="84"/>
  <c r="CK22" i="84"/>
  <c r="CK23" i="84"/>
  <c r="CM23" i="84"/>
  <c r="CL35" i="84"/>
  <c r="CM156" i="84"/>
  <c r="CL53" i="84"/>
  <c r="CL69" i="84"/>
  <c r="CL77" i="84"/>
  <c r="CL81" i="84"/>
  <c r="CL113" i="84"/>
  <c r="CL137" i="84"/>
  <c r="CL169" i="84"/>
  <c r="CL42" i="84"/>
  <c r="CL58" i="84"/>
  <c r="CM62" i="84"/>
  <c r="CL74" i="84"/>
  <c r="CK74" i="84"/>
  <c r="CM78" i="84"/>
  <c r="CM82" i="84"/>
  <c r="CM94" i="84"/>
  <c r="CK94" i="84"/>
  <c r="CM98" i="84"/>
  <c r="CM110" i="84"/>
  <c r="CK110" i="84"/>
  <c r="CM114" i="84"/>
  <c r="CM126" i="84"/>
  <c r="CK126" i="84"/>
  <c r="CM130" i="84"/>
  <c r="CM142" i="84"/>
  <c r="CK142" i="84"/>
  <c r="CM146" i="84"/>
  <c r="CM158" i="84"/>
  <c r="CK158" i="84"/>
  <c r="CM162" i="84"/>
  <c r="CM174" i="84"/>
  <c r="CK174" i="84"/>
  <c r="CK178" i="84"/>
  <c r="CL40" i="84"/>
  <c r="CM64" i="84"/>
  <c r="CM92" i="84"/>
  <c r="CK40" i="84"/>
  <c r="CK160" i="84"/>
  <c r="CM172" i="84"/>
  <c r="CK39" i="84"/>
  <c r="CM39" i="84"/>
  <c r="CK43" i="84"/>
  <c r="CL51" i="84"/>
  <c r="CK51" i="84"/>
  <c r="CL63" i="84"/>
  <c r="CL83" i="84"/>
  <c r="CL91" i="84"/>
  <c r="CM95" i="84"/>
  <c r="CM111" i="84"/>
  <c r="CM127" i="84"/>
  <c r="CM135" i="84"/>
  <c r="CL139" i="84"/>
  <c r="CM151" i="84"/>
  <c r="CL155" i="84"/>
  <c r="CM167" i="84"/>
  <c r="CL171" i="84"/>
  <c r="CL39" i="84"/>
  <c r="CL59" i="84"/>
  <c r="CL75" i="84"/>
  <c r="CL111" i="84"/>
  <c r="CL127" i="84"/>
  <c r="E40" i="117"/>
  <c r="H31" i="84"/>
  <c r="H26" i="84"/>
  <c r="H30" i="84"/>
  <c r="H60" i="84"/>
  <c r="H128" i="84"/>
  <c r="H68" i="84"/>
  <c r="H96" i="84"/>
  <c r="H112" i="84"/>
  <c r="H168" i="84"/>
  <c r="H50" i="84"/>
  <c r="H62" i="84"/>
  <c r="H66" i="84"/>
  <c r="H78" i="84"/>
  <c r="H64" i="84"/>
  <c r="H92" i="84"/>
  <c r="H160" i="84"/>
  <c r="H43" i="84"/>
  <c r="H55" i="84"/>
  <c r="H71" i="84"/>
  <c r="H83" i="84"/>
  <c r="H99" i="84"/>
  <c r="H115" i="84"/>
  <c r="H131" i="84"/>
  <c r="H147" i="84"/>
  <c r="H163" i="84"/>
  <c r="H179" i="84"/>
  <c r="H167" i="84"/>
  <c r="H171" i="84"/>
  <c r="H61" i="84"/>
  <c r="H81" i="84"/>
  <c r="H85" i="84"/>
  <c r="H97" i="84"/>
  <c r="H101" i="84"/>
  <c r="H113" i="84"/>
  <c r="H117" i="84"/>
  <c r="H133" i="84"/>
  <c r="H149" i="84"/>
  <c r="H165" i="84"/>
  <c r="H87" i="84"/>
  <c r="H103" i="84"/>
  <c r="H119" i="84"/>
  <c r="H135" i="84"/>
  <c r="H151" i="84"/>
  <c r="H155" i="84"/>
  <c r="H41" i="84"/>
  <c r="H45" i="84"/>
  <c r="H57" i="84"/>
  <c r="H73" i="84"/>
  <c r="H77" i="84"/>
  <c r="H89" i="84"/>
  <c r="H105" i="84"/>
  <c r="H121" i="84"/>
  <c r="H47" i="84"/>
  <c r="H51" i="84"/>
  <c r="H63" i="84"/>
  <c r="H67" i="84"/>
  <c r="H79" i="84"/>
  <c r="H91" i="84"/>
  <c r="H95" i="84"/>
  <c r="H111" i="84"/>
  <c r="H127" i="84"/>
  <c r="H143" i="84"/>
  <c r="H159" i="84"/>
  <c r="H175" i="84"/>
  <c r="H93" i="84"/>
  <c r="H109" i="84"/>
  <c r="H125" i="84"/>
  <c r="H137" i="84"/>
  <c r="H141" i="84"/>
  <c r="H153" i="84"/>
  <c r="H157" i="84"/>
  <c r="H169" i="84"/>
  <c r="H173" i="84"/>
  <c r="H76" i="84"/>
  <c r="H108" i="84"/>
  <c r="H120" i="84"/>
  <c r="H49" i="84"/>
  <c r="H53" i="84"/>
  <c r="H65" i="84"/>
  <c r="H69" i="84"/>
  <c r="H129" i="84"/>
  <c r="H145" i="84"/>
  <c r="H161" i="84"/>
  <c r="H177" i="84"/>
  <c r="H44" i="84"/>
  <c r="H80" i="84"/>
  <c r="H104" i="84"/>
  <c r="H84" i="84"/>
  <c r="H140" i="84"/>
  <c r="H152" i="84"/>
  <c r="H116" i="84"/>
  <c r="H136" i="84"/>
  <c r="H82" i="84"/>
  <c r="H94" i="84"/>
  <c r="H98" i="84"/>
  <c r="H110" i="84"/>
  <c r="H114" i="84"/>
  <c r="H126" i="84"/>
  <c r="H130" i="84"/>
  <c r="H142" i="84"/>
  <c r="H146" i="84"/>
  <c r="H158" i="84"/>
  <c r="H162" i="84"/>
  <c r="H174" i="84"/>
  <c r="H178" i="84"/>
  <c r="H52" i="84"/>
  <c r="H132" i="84"/>
  <c r="H144" i="84"/>
  <c r="H156" i="84"/>
  <c r="H176" i="84"/>
  <c r="H48" i="84"/>
  <c r="H124" i="84"/>
  <c r="H72" i="84"/>
  <c r="H100" i="84"/>
  <c r="H164" i="84"/>
  <c r="H42" i="84"/>
  <c r="H54" i="84"/>
  <c r="H58" i="84"/>
  <c r="H70" i="84"/>
  <c r="H74" i="84"/>
  <c r="H172" i="84"/>
  <c r="H56" i="84"/>
  <c r="H88" i="84"/>
  <c r="H148" i="84"/>
  <c r="H46" i="84"/>
  <c r="H86" i="84"/>
  <c r="H90" i="84"/>
  <c r="H102" i="84"/>
  <c r="H106" i="84"/>
  <c r="H118" i="84"/>
  <c r="H122" i="84"/>
  <c r="H134" i="84"/>
  <c r="H138" i="84"/>
  <c r="H150" i="84"/>
  <c r="H154" i="84"/>
  <c r="H166" i="84"/>
  <c r="H170" i="84"/>
  <c r="H59" i="84"/>
  <c r="H75" i="84"/>
  <c r="H107" i="84"/>
  <c r="H123" i="84"/>
  <c r="H139" i="84"/>
  <c r="BX21" i="84"/>
  <c r="H21" i="84"/>
  <c r="H20" i="84"/>
  <c r="BX87" i="84"/>
  <c r="BX119" i="84"/>
  <c r="BX151" i="84"/>
  <c r="BX41" i="84"/>
  <c r="BX57" i="84"/>
  <c r="BX77" i="84"/>
  <c r="BX105" i="84"/>
  <c r="BX51" i="84"/>
  <c r="BX67" i="84"/>
  <c r="BX91" i="84"/>
  <c r="BX111" i="84"/>
  <c r="BX143" i="84"/>
  <c r="BX175" i="84"/>
  <c r="BX109" i="84"/>
  <c r="BX137" i="84"/>
  <c r="BX153" i="84"/>
  <c r="BX169" i="84"/>
  <c r="BX59" i="84"/>
  <c r="BX107" i="84"/>
  <c r="BX139" i="84"/>
  <c r="BX49" i="84"/>
  <c r="BX65" i="84"/>
  <c r="BX129" i="84"/>
  <c r="BX161" i="84"/>
  <c r="BX43" i="84"/>
  <c r="BX71" i="84"/>
  <c r="BX99" i="84"/>
  <c r="BX131" i="84"/>
  <c r="BX163" i="84"/>
  <c r="BX167" i="84"/>
  <c r="BX61" i="84"/>
  <c r="BX85" i="84"/>
  <c r="BX101" i="84"/>
  <c r="BX117" i="84"/>
  <c r="BX149" i="84"/>
  <c r="BX94" i="84"/>
  <c r="BX110" i="84"/>
  <c r="BX126" i="84"/>
  <c r="BX142" i="84"/>
  <c r="BX158" i="84"/>
  <c r="BX174" i="84"/>
  <c r="BX52" i="84"/>
  <c r="BX144" i="84"/>
  <c r="BX176" i="84"/>
  <c r="BX124" i="84"/>
  <c r="BX100" i="84"/>
  <c r="BX42" i="84"/>
  <c r="BX58" i="84"/>
  <c r="BX74" i="84"/>
  <c r="BX88" i="84"/>
  <c r="BX46" i="84"/>
  <c r="BX90" i="84"/>
  <c r="BX106" i="84"/>
  <c r="BX122" i="84"/>
  <c r="BX138" i="84"/>
  <c r="BX154" i="84"/>
  <c r="BX170" i="84"/>
  <c r="BX76" i="84"/>
  <c r="BX120" i="84"/>
  <c r="BX53" i="84"/>
  <c r="BX69" i="84"/>
  <c r="BX145" i="84"/>
  <c r="BX177" i="84"/>
  <c r="BX39" i="84"/>
  <c r="BX55" i="84"/>
  <c r="BX83" i="84"/>
  <c r="BX115" i="84"/>
  <c r="BX147" i="84"/>
  <c r="BX179" i="84"/>
  <c r="BY179" i="84" s="1"/>
  <c r="BX171" i="84"/>
  <c r="BX81" i="84"/>
  <c r="BX97" i="84"/>
  <c r="BX113" i="84"/>
  <c r="BX133" i="84"/>
  <c r="BX165" i="84"/>
  <c r="BX20" i="84"/>
  <c r="BX33" i="84"/>
  <c r="BX30" i="84"/>
  <c r="BX37" i="84"/>
  <c r="BX36" i="84"/>
  <c r="BX112" i="84"/>
  <c r="BX66" i="84"/>
  <c r="BX44" i="84"/>
  <c r="BX28" i="84"/>
  <c r="BX26" i="84"/>
  <c r="BX23" i="84"/>
  <c r="BX34" i="84"/>
  <c r="BX22" i="84"/>
  <c r="BX68" i="84"/>
  <c r="BX160" i="84"/>
  <c r="BX140" i="84"/>
  <c r="BX98" i="84"/>
  <c r="BX146" i="84"/>
  <c r="BX132" i="84"/>
  <c r="BX48" i="84"/>
  <c r="BX72" i="84"/>
  <c r="BX70" i="84"/>
  <c r="BX86" i="84"/>
  <c r="BX134" i="84"/>
  <c r="BX40" i="84"/>
  <c r="BX25" i="84"/>
  <c r="BX35" i="84"/>
  <c r="BX32" i="84"/>
  <c r="BX31" i="84"/>
  <c r="BX27" i="84"/>
  <c r="BX60" i="84"/>
  <c r="BX50" i="84"/>
  <c r="BX64" i="84"/>
  <c r="BX104" i="84"/>
  <c r="BX116" i="84"/>
  <c r="BX82" i="84"/>
  <c r="BX114" i="84"/>
  <c r="BX130" i="84"/>
  <c r="BX162" i="84"/>
  <c r="BX178" i="84"/>
  <c r="BX156" i="84"/>
  <c r="BX164" i="84"/>
  <c r="BX54" i="84"/>
  <c r="BX172" i="84"/>
  <c r="BX56" i="84"/>
  <c r="BX148" i="84"/>
  <c r="BX102" i="84"/>
  <c r="BX118" i="84"/>
  <c r="BX150" i="84"/>
  <c r="BX166" i="84"/>
  <c r="BX108" i="84"/>
  <c r="BX128" i="84"/>
  <c r="BX96" i="84"/>
  <c r="BX168" i="84"/>
  <c r="BX62" i="84"/>
  <c r="BX78" i="84"/>
  <c r="BX92" i="84"/>
  <c r="BX80" i="84"/>
  <c r="BX84" i="84"/>
  <c r="BX152" i="84"/>
  <c r="BX136" i="84"/>
  <c r="BX103" i="84"/>
  <c r="BX135" i="84"/>
  <c r="BX155" i="84"/>
  <c r="BX45" i="84"/>
  <c r="BX73" i="84"/>
  <c r="BX89" i="84"/>
  <c r="BX121" i="84"/>
  <c r="BX47" i="84"/>
  <c r="BX63" i="84"/>
  <c r="BX79" i="84"/>
  <c r="BX95" i="84"/>
  <c r="BX127" i="84"/>
  <c r="BX159" i="84"/>
  <c r="BX93" i="84"/>
  <c r="BX125" i="84"/>
  <c r="BX141" i="84"/>
  <c r="BX157" i="84"/>
  <c r="BX173" i="84"/>
  <c r="BX75" i="84"/>
  <c r="BX123" i="84"/>
  <c r="BX29" i="84"/>
  <c r="BX38" i="84"/>
  <c r="BX24" i="84"/>
  <c r="E50" i="117"/>
  <c r="E38" i="114"/>
  <c r="E27" i="114"/>
  <c r="D35" i="114"/>
  <c r="D24" i="114"/>
  <c r="E37" i="114"/>
  <c r="E26" i="114"/>
  <c r="F27" i="114"/>
  <c r="F38" i="114"/>
  <c r="D26" i="114"/>
  <c r="D37" i="114"/>
  <c r="F37" i="114"/>
  <c r="F26" i="114"/>
  <c r="E25" i="114"/>
  <c r="E36" i="114"/>
  <c r="F36" i="114"/>
  <c r="F25" i="114"/>
  <c r="D25" i="114"/>
  <c r="D36" i="114"/>
  <c r="F35" i="114"/>
  <c r="F24" i="114"/>
  <c r="E24" i="114"/>
  <c r="E35" i="114"/>
  <c r="D38" i="114"/>
  <c r="D27" i="114"/>
  <c r="C8" i="104"/>
  <c r="C9" i="104"/>
  <c r="B10" i="104"/>
  <c r="C23" i="104"/>
  <c r="B18" i="104"/>
  <c r="B14" i="104"/>
  <c r="AE112" i="84"/>
  <c r="X43" i="84"/>
  <c r="X131" i="84"/>
  <c r="AE104" i="84"/>
  <c r="X149" i="84"/>
  <c r="AE87" i="84"/>
  <c r="X48" i="84"/>
  <c r="AE77" i="84"/>
  <c r="X164" i="84"/>
  <c r="AE51" i="84"/>
  <c r="AE111" i="84"/>
  <c r="AE137" i="84"/>
  <c r="X166" i="84"/>
  <c r="AE49" i="84"/>
  <c r="AE129" i="84"/>
  <c r="X64" i="84"/>
  <c r="AE128" i="84"/>
  <c r="AE96" i="84"/>
  <c r="AE168" i="84"/>
  <c r="X177" i="84"/>
  <c r="AE62" i="84"/>
  <c r="AE78" i="84"/>
  <c r="AE92" i="84"/>
  <c r="X39" i="84"/>
  <c r="X55" i="84"/>
  <c r="X83" i="84"/>
  <c r="X115" i="84"/>
  <c r="X147" i="84"/>
  <c r="X179" i="84"/>
  <c r="X171" i="84"/>
  <c r="AE80" i="84"/>
  <c r="AE84" i="84"/>
  <c r="AE152" i="84"/>
  <c r="X113" i="84"/>
  <c r="X133" i="84"/>
  <c r="AE136" i="84"/>
  <c r="X38" i="84"/>
  <c r="X142" i="84"/>
  <c r="X144" i="84"/>
  <c r="AE103" i="84"/>
  <c r="AE135" i="84"/>
  <c r="AE155" i="84"/>
  <c r="AE45" i="84"/>
  <c r="AE73" i="84"/>
  <c r="AE89" i="84"/>
  <c r="AE121" i="84"/>
  <c r="X100" i="84"/>
  <c r="X42" i="84"/>
  <c r="AE47" i="84"/>
  <c r="AE63" i="84"/>
  <c r="AE79" i="84"/>
  <c r="AE95" i="84"/>
  <c r="AE127" i="84"/>
  <c r="AE159" i="84"/>
  <c r="AE93" i="84"/>
  <c r="AE125" i="84"/>
  <c r="AE141" i="84"/>
  <c r="AE157" i="84"/>
  <c r="AE173" i="84"/>
  <c r="X88" i="84"/>
  <c r="X46" i="84"/>
  <c r="X90" i="84"/>
  <c r="X106" i="84"/>
  <c r="X122" i="84"/>
  <c r="X138" i="84"/>
  <c r="X154" i="84"/>
  <c r="X170" i="84"/>
  <c r="X76" i="84"/>
  <c r="X120" i="84"/>
  <c r="AE75" i="84"/>
  <c r="AE123" i="84"/>
  <c r="AE24" i="84"/>
  <c r="AE33" i="84"/>
  <c r="AE27" i="84"/>
  <c r="AE29" i="84"/>
  <c r="X23" i="84"/>
  <c r="X22" i="84"/>
  <c r="AE68" i="84"/>
  <c r="AE64" i="84"/>
  <c r="X71" i="84"/>
  <c r="X167" i="84"/>
  <c r="X61" i="84"/>
  <c r="AE116" i="84"/>
  <c r="X132" i="84"/>
  <c r="X54" i="84"/>
  <c r="AE67" i="84"/>
  <c r="AE175" i="84"/>
  <c r="AE153" i="84"/>
  <c r="X148" i="84"/>
  <c r="X134" i="84"/>
  <c r="AE53" i="84"/>
  <c r="AE69" i="84"/>
  <c r="AE145" i="84"/>
  <c r="AE177" i="84"/>
  <c r="X62" i="84"/>
  <c r="X92" i="84"/>
  <c r="AE39" i="84"/>
  <c r="AE55" i="84"/>
  <c r="AE83" i="84"/>
  <c r="AE115" i="84"/>
  <c r="AE147" i="84"/>
  <c r="AE171" i="84"/>
  <c r="X84" i="84"/>
  <c r="AE81" i="84"/>
  <c r="AE97" i="84"/>
  <c r="AE113" i="84"/>
  <c r="AE133" i="84"/>
  <c r="AE165" i="84"/>
  <c r="AE82" i="84"/>
  <c r="AE98" i="84"/>
  <c r="AE114" i="84"/>
  <c r="AE130" i="84"/>
  <c r="AE146" i="84"/>
  <c r="AE162" i="84"/>
  <c r="AE132" i="84"/>
  <c r="X87" i="84"/>
  <c r="X119" i="84"/>
  <c r="X151" i="84"/>
  <c r="AE156" i="84"/>
  <c r="AE48" i="84"/>
  <c r="X41" i="84"/>
  <c r="X57" i="84"/>
  <c r="X77" i="84"/>
  <c r="X105" i="84"/>
  <c r="AE72" i="84"/>
  <c r="AE164" i="84"/>
  <c r="AE54" i="84"/>
  <c r="AE70" i="84"/>
  <c r="AE172" i="84"/>
  <c r="X51" i="84"/>
  <c r="X67" i="84"/>
  <c r="X91" i="84"/>
  <c r="X111" i="84"/>
  <c r="X143" i="84"/>
  <c r="X175" i="84"/>
  <c r="X153" i="84"/>
  <c r="X169" i="84"/>
  <c r="AE56" i="84"/>
  <c r="AE148" i="84"/>
  <c r="AE86" i="84"/>
  <c r="AE102" i="84"/>
  <c r="AE118" i="84"/>
  <c r="AE134" i="84"/>
  <c r="AE150" i="84"/>
  <c r="AE166" i="84"/>
  <c r="AE40" i="84"/>
  <c r="AE108" i="84"/>
  <c r="X59" i="84"/>
  <c r="X107" i="84"/>
  <c r="X139" i="84"/>
  <c r="X25" i="84"/>
  <c r="X28" i="84"/>
  <c r="X26" i="84"/>
  <c r="X32" i="84"/>
  <c r="AE23" i="84"/>
  <c r="AE50" i="84"/>
  <c r="X99" i="84"/>
  <c r="AE44" i="84"/>
  <c r="AE151" i="84"/>
  <c r="AE57" i="84"/>
  <c r="X172" i="84"/>
  <c r="AE143" i="84"/>
  <c r="AE169" i="84"/>
  <c r="X118" i="84"/>
  <c r="X40" i="84"/>
  <c r="AE59" i="84"/>
  <c r="AE139" i="84"/>
  <c r="AE25" i="84"/>
  <c r="AE36" i="84"/>
  <c r="AE28" i="84"/>
  <c r="AE32" i="84"/>
  <c r="X31" i="84"/>
  <c r="CL20" i="84"/>
  <c r="AE60" i="84"/>
  <c r="AE66" i="84"/>
  <c r="AE160" i="84"/>
  <c r="X163" i="84"/>
  <c r="AE140" i="84"/>
  <c r="X178" i="84"/>
  <c r="AE119" i="84"/>
  <c r="AE41" i="84"/>
  <c r="AE105" i="84"/>
  <c r="X70" i="84"/>
  <c r="AE91" i="84"/>
  <c r="AE109" i="84"/>
  <c r="X102" i="84"/>
  <c r="X150" i="84"/>
  <c r="X108" i="84"/>
  <c r="AE107" i="84"/>
  <c r="AE65" i="84"/>
  <c r="AE161" i="84"/>
  <c r="X66" i="84"/>
  <c r="X160" i="84"/>
  <c r="AE43" i="84"/>
  <c r="AE71" i="84"/>
  <c r="AE99" i="84"/>
  <c r="AE131" i="84"/>
  <c r="AE163" i="84"/>
  <c r="AE167" i="84"/>
  <c r="AE61" i="84"/>
  <c r="AE85" i="84"/>
  <c r="AE101" i="84"/>
  <c r="AE117" i="84"/>
  <c r="AE149" i="84"/>
  <c r="X116" i="84"/>
  <c r="AE38" i="84"/>
  <c r="AE94" i="84"/>
  <c r="AE110" i="84"/>
  <c r="AE126" i="84"/>
  <c r="AE142" i="84"/>
  <c r="AE158" i="84"/>
  <c r="AE174" i="84"/>
  <c r="AE52" i="84"/>
  <c r="AE144" i="84"/>
  <c r="X103" i="84"/>
  <c r="X135" i="84"/>
  <c r="X155" i="84"/>
  <c r="AE176" i="84"/>
  <c r="AE124" i="84"/>
  <c r="X73" i="84"/>
  <c r="X89" i="84"/>
  <c r="AE100" i="84"/>
  <c r="AE42" i="84"/>
  <c r="AE58" i="84"/>
  <c r="AE74" i="84"/>
  <c r="X47" i="84"/>
  <c r="X63" i="84"/>
  <c r="X79" i="84"/>
  <c r="X95" i="84"/>
  <c r="X127" i="84"/>
  <c r="X159" i="84"/>
  <c r="X141" i="84"/>
  <c r="X157" i="84"/>
  <c r="X173" i="84"/>
  <c r="AE88" i="84"/>
  <c r="AE46" i="84"/>
  <c r="AE90" i="84"/>
  <c r="AE106" i="84"/>
  <c r="AE122" i="84"/>
  <c r="AE138" i="84"/>
  <c r="AE154" i="84"/>
  <c r="AE170" i="84"/>
  <c r="AE76" i="84"/>
  <c r="AE120" i="84"/>
  <c r="X75" i="84"/>
  <c r="X123" i="84"/>
  <c r="AE20" i="84"/>
  <c r="X24" i="84"/>
  <c r="X27" i="84"/>
  <c r="AE35" i="84"/>
  <c r="AE34" i="84"/>
  <c r="AE31" i="84"/>
  <c r="X35" i="84"/>
  <c r="CK20" i="84"/>
  <c r="CM20" i="84"/>
  <c r="K128" i="84"/>
  <c r="K65" i="84"/>
  <c r="K161" i="84"/>
  <c r="K92" i="84"/>
  <c r="K39" i="84"/>
  <c r="K115" i="84"/>
  <c r="K147" i="84"/>
  <c r="K104" i="84"/>
  <c r="K140" i="84"/>
  <c r="K97" i="84"/>
  <c r="K133" i="84"/>
  <c r="K38" i="84"/>
  <c r="K135" i="84"/>
  <c r="K176" i="84"/>
  <c r="K124" i="84"/>
  <c r="K72" i="84"/>
  <c r="K58" i="84"/>
  <c r="K74" i="84"/>
  <c r="K47" i="84"/>
  <c r="K63" i="84"/>
  <c r="K79" i="84"/>
  <c r="K127" i="84"/>
  <c r="K137" i="84"/>
  <c r="K153" i="84"/>
  <c r="K169" i="84"/>
  <c r="K56" i="84"/>
  <c r="K46" i="84"/>
  <c r="K120" i="84"/>
  <c r="K123" i="84"/>
  <c r="K60" i="84"/>
  <c r="K37" i="84"/>
  <c r="K53" i="84"/>
  <c r="K177" i="84"/>
  <c r="K34" i="84"/>
  <c r="K62" i="84"/>
  <c r="K78" i="84"/>
  <c r="K64" i="84"/>
  <c r="K43" i="84"/>
  <c r="K71" i="84"/>
  <c r="K99" i="84"/>
  <c r="K163" i="84"/>
  <c r="K84" i="84"/>
  <c r="K152" i="84"/>
  <c r="K101" i="84"/>
  <c r="K149" i="84"/>
  <c r="K116" i="84"/>
  <c r="K132" i="84"/>
  <c r="K167" i="84"/>
  <c r="K48" i="84"/>
  <c r="K121" i="84"/>
  <c r="K100" i="84"/>
  <c r="K172" i="84"/>
  <c r="K51" i="84"/>
  <c r="K67" i="84"/>
  <c r="K111" i="84"/>
  <c r="K143" i="84"/>
  <c r="K171" i="84"/>
  <c r="K125" i="84"/>
  <c r="K157" i="84"/>
  <c r="K173" i="84"/>
  <c r="K88" i="84"/>
  <c r="K86" i="84"/>
  <c r="K102" i="84"/>
  <c r="K118" i="84"/>
  <c r="K134" i="84"/>
  <c r="K150" i="84"/>
  <c r="K166" i="84"/>
  <c r="K96" i="84"/>
  <c r="K168" i="84"/>
  <c r="K36" i="84"/>
  <c r="K50" i="84"/>
  <c r="K66" i="84"/>
  <c r="K55" i="84"/>
  <c r="K83" i="84"/>
  <c r="K179" i="84"/>
  <c r="K44" i="84"/>
  <c r="K81" i="84"/>
  <c r="K113" i="84"/>
  <c r="K165" i="84"/>
  <c r="K136" i="84"/>
  <c r="K94" i="84"/>
  <c r="K110" i="84"/>
  <c r="K126" i="84"/>
  <c r="K142" i="84"/>
  <c r="K158" i="84"/>
  <c r="K174" i="84"/>
  <c r="K52" i="84"/>
  <c r="K144" i="84"/>
  <c r="K103" i="84"/>
  <c r="K41" i="84"/>
  <c r="K57" i="84"/>
  <c r="K77" i="84"/>
  <c r="K105" i="84"/>
  <c r="K164" i="84"/>
  <c r="K42" i="84"/>
  <c r="K95" i="84"/>
  <c r="K159" i="84"/>
  <c r="K139" i="84"/>
  <c r="K109" i="84"/>
  <c r="K148" i="84"/>
  <c r="K90" i="84"/>
  <c r="K106" i="84"/>
  <c r="K122" i="84"/>
  <c r="K138" i="84"/>
  <c r="K154" i="84"/>
  <c r="K170" i="84"/>
  <c r="K76" i="84"/>
  <c r="K75" i="84"/>
  <c r="K68" i="84"/>
  <c r="K112" i="84"/>
  <c r="K69" i="84"/>
  <c r="K145" i="84"/>
  <c r="K160" i="84"/>
  <c r="K131" i="84"/>
  <c r="K151" i="84"/>
  <c r="K80" i="84"/>
  <c r="K61" i="84"/>
  <c r="K85" i="84"/>
  <c r="K117" i="84"/>
  <c r="K22" i="84"/>
  <c r="K82" i="84"/>
  <c r="K98" i="84"/>
  <c r="K114" i="84"/>
  <c r="K130" i="84"/>
  <c r="K146" i="84"/>
  <c r="K162" i="84"/>
  <c r="K178" i="84"/>
  <c r="K87" i="84"/>
  <c r="K119" i="84"/>
  <c r="K156" i="84"/>
  <c r="K45" i="84"/>
  <c r="K73" i="84"/>
  <c r="K89" i="84"/>
  <c r="K54" i="84"/>
  <c r="K70" i="84"/>
  <c r="K91" i="84"/>
  <c r="K175" i="84"/>
  <c r="K93" i="84"/>
  <c r="K40" i="84"/>
  <c r="K108" i="84"/>
  <c r="K59" i="84"/>
  <c r="K107" i="84"/>
  <c r="K155" i="84"/>
  <c r="X96" i="84"/>
  <c r="X33" i="84"/>
  <c r="X65" i="84"/>
  <c r="X161" i="84"/>
  <c r="X50" i="84"/>
  <c r="X44" i="84"/>
  <c r="X140" i="84"/>
  <c r="X81" i="84"/>
  <c r="X165" i="84"/>
  <c r="X110" i="84"/>
  <c r="X174" i="84"/>
  <c r="X176" i="84"/>
  <c r="X72" i="84"/>
  <c r="X74" i="84"/>
  <c r="X137" i="84"/>
  <c r="X60" i="84"/>
  <c r="X112" i="84"/>
  <c r="X37" i="84"/>
  <c r="X69" i="84"/>
  <c r="X80" i="84"/>
  <c r="X152" i="84"/>
  <c r="X85" i="84"/>
  <c r="X117" i="84"/>
  <c r="X82" i="84"/>
  <c r="X114" i="84"/>
  <c r="X146" i="84"/>
  <c r="X45" i="84"/>
  <c r="X93" i="84"/>
  <c r="X30" i="84"/>
  <c r="X128" i="84"/>
  <c r="X168" i="84"/>
  <c r="X49" i="84"/>
  <c r="X129" i="84"/>
  <c r="X36" i="84"/>
  <c r="X104" i="84"/>
  <c r="X29" i="84"/>
  <c r="X97" i="84"/>
  <c r="X136" i="84"/>
  <c r="X94" i="84"/>
  <c r="X126" i="84"/>
  <c r="X158" i="84"/>
  <c r="X52" i="84"/>
  <c r="X124" i="84"/>
  <c r="X58" i="84"/>
  <c r="X109" i="84"/>
  <c r="X56" i="84"/>
  <c r="X68" i="84"/>
  <c r="X21" i="84"/>
  <c r="X53" i="84"/>
  <c r="X145" i="84"/>
  <c r="X34" i="84"/>
  <c r="X78" i="84"/>
  <c r="X101" i="84"/>
  <c r="X98" i="84"/>
  <c r="X130" i="84"/>
  <c r="X162" i="84"/>
  <c r="X156" i="84"/>
  <c r="X121" i="84"/>
  <c r="X125" i="84"/>
  <c r="X86" i="84"/>
  <c r="BY178" i="84" l="1"/>
  <c r="H84" i="117"/>
  <c r="G84" i="117"/>
  <c r="F84" i="117"/>
  <c r="Q137" i="117"/>
  <c r="S137" i="117"/>
  <c r="R137" i="117"/>
  <c r="O137" i="117"/>
  <c r="P137" i="117"/>
  <c r="E84" i="117"/>
  <c r="H57" i="117"/>
  <c r="F57" i="117"/>
  <c r="G57" i="117"/>
  <c r="I57" i="117"/>
  <c r="CR20" i="84"/>
  <c r="E39" i="117"/>
  <c r="BR32" i="133"/>
  <c r="G3" i="133" s="1"/>
  <c r="BR41" i="133"/>
  <c r="BT41" i="133"/>
  <c r="BR43" i="133"/>
  <c r="BT43" i="133"/>
  <c r="BR45" i="133"/>
  <c r="BT45" i="133"/>
  <c r="BR47" i="133"/>
  <c r="BT47" i="133"/>
  <c r="BR49" i="133"/>
  <c r="BT49" i="133"/>
  <c r="BR51" i="133"/>
  <c r="BT51" i="133"/>
  <c r="BR53" i="133"/>
  <c r="BT53" i="133"/>
  <c r="BR55" i="133"/>
  <c r="BT55" i="133"/>
  <c r="BR57" i="133"/>
  <c r="BT57" i="133"/>
  <c r="BR59" i="133"/>
  <c r="BT59" i="133"/>
  <c r="BR61" i="133"/>
  <c r="BT61" i="133"/>
  <c r="BR63" i="133"/>
  <c r="BT63" i="133"/>
  <c r="BR65" i="133"/>
  <c r="BT65" i="133"/>
  <c r="BR67" i="133"/>
  <c r="BT67" i="133"/>
  <c r="BR69" i="133"/>
  <c r="BT69" i="133"/>
  <c r="BT39" i="133"/>
  <c r="BR39" i="133"/>
  <c r="BU61" i="133"/>
  <c r="BU63" i="133"/>
  <c r="BS65" i="133"/>
  <c r="BU65" i="133"/>
  <c r="BS67" i="133"/>
  <c r="BS69" i="133"/>
  <c r="BU69" i="133"/>
  <c r="BS39" i="133"/>
  <c r="BS41" i="133"/>
  <c r="BU41" i="133"/>
  <c r="BS43" i="133"/>
  <c r="BU43" i="133"/>
  <c r="BS45" i="133"/>
  <c r="BU45" i="133"/>
  <c r="BS47" i="133"/>
  <c r="BU47" i="133"/>
  <c r="BS49" i="133"/>
  <c r="BU49" i="133"/>
  <c r="BS51" i="133"/>
  <c r="BU51" i="133"/>
  <c r="BS53" i="133"/>
  <c r="BU53" i="133"/>
  <c r="BS55" i="133"/>
  <c r="BU55" i="133"/>
  <c r="BS57" i="133"/>
  <c r="BU57" i="133"/>
  <c r="BS59" i="133"/>
  <c r="BU59" i="133"/>
  <c r="BS61" i="133"/>
  <c r="BS63" i="133"/>
  <c r="BU67" i="133"/>
  <c r="BU39" i="133"/>
  <c r="CL18" i="84"/>
  <c r="CM18" i="84"/>
  <c r="CK18" i="84"/>
  <c r="BY168" i="84"/>
  <c r="BY172" i="84"/>
  <c r="BY177" i="84"/>
  <c r="BY174" i="84"/>
  <c r="BY175" i="84"/>
  <c r="BY176" i="84"/>
  <c r="BY166" i="84"/>
  <c r="BY164" i="84"/>
  <c r="BY165" i="84"/>
  <c r="BY170" i="84"/>
  <c r="BY163" i="84"/>
  <c r="BY169" i="84"/>
  <c r="BY173" i="84"/>
  <c r="BY162" i="84"/>
  <c r="BY159" i="84"/>
  <c r="BY157" i="84"/>
  <c r="BY155" i="84"/>
  <c r="BY153" i="84"/>
  <c r="BY151" i="84"/>
  <c r="BY149" i="84"/>
  <c r="BY147" i="84"/>
  <c r="BY145" i="84"/>
  <c r="BY143" i="84"/>
  <c r="BY141" i="84"/>
  <c r="BY139" i="84"/>
  <c r="BY137" i="84"/>
  <c r="BY135" i="84"/>
  <c r="BY133" i="84"/>
  <c r="BY131" i="84"/>
  <c r="BY129" i="84"/>
  <c r="BY127" i="84"/>
  <c r="BY125" i="84"/>
  <c r="BY123" i="84"/>
  <c r="BY121" i="84"/>
  <c r="BY119" i="84"/>
  <c r="BY117" i="84"/>
  <c r="BY115" i="84"/>
  <c r="BY113" i="84"/>
  <c r="BY111" i="84"/>
  <c r="BY109" i="84"/>
  <c r="BY107" i="84"/>
  <c r="BY105" i="84"/>
  <c r="BY103" i="84"/>
  <c r="BY101" i="84"/>
  <c r="BY99" i="84"/>
  <c r="BY97" i="84"/>
  <c r="BY95" i="84"/>
  <c r="BY93" i="84"/>
  <c r="BY91" i="84"/>
  <c r="BY89" i="84"/>
  <c r="BY87" i="84"/>
  <c r="BY85" i="84"/>
  <c r="BY83" i="84"/>
  <c r="BY81" i="84"/>
  <c r="BY79" i="84"/>
  <c r="BY77" i="84"/>
  <c r="BY75" i="84"/>
  <c r="BY73" i="84"/>
  <c r="BY71" i="84"/>
  <c r="BY69" i="84"/>
  <c r="BY67" i="84"/>
  <c r="BY65" i="84"/>
  <c r="BY63" i="84"/>
  <c r="BY61" i="84"/>
  <c r="BY59" i="84"/>
  <c r="BY57" i="84"/>
  <c r="BY55" i="84"/>
  <c r="BY53" i="84"/>
  <c r="BY51" i="84"/>
  <c r="BY49" i="84"/>
  <c r="BY47" i="84"/>
  <c r="BY45" i="84"/>
  <c r="BY43" i="84"/>
  <c r="BY41" i="84"/>
  <c r="BY39" i="84"/>
  <c r="BY37" i="84"/>
  <c r="BY35" i="84"/>
  <c r="BY33" i="84"/>
  <c r="A28" i="79" s="1"/>
  <c r="BY31" i="84"/>
  <c r="A26" i="79" s="1"/>
  <c r="BY29" i="84"/>
  <c r="BY27" i="84"/>
  <c r="BY25" i="84"/>
  <c r="BY23" i="84"/>
  <c r="BY21" i="84"/>
  <c r="BY160" i="84"/>
  <c r="BY156" i="84"/>
  <c r="BY152" i="84"/>
  <c r="BY148" i="84"/>
  <c r="BY144" i="84"/>
  <c r="BY140" i="84"/>
  <c r="BY136" i="84"/>
  <c r="BY132" i="84"/>
  <c r="BY128" i="84"/>
  <c r="BY124" i="84"/>
  <c r="BY120" i="84"/>
  <c r="BY116" i="84"/>
  <c r="BY112" i="84"/>
  <c r="BY108" i="84"/>
  <c r="BY104" i="84"/>
  <c r="BY100" i="84"/>
  <c r="BY96" i="84"/>
  <c r="BY92" i="84"/>
  <c r="BY88" i="84"/>
  <c r="BY84" i="84"/>
  <c r="BY80" i="84"/>
  <c r="BY76" i="84"/>
  <c r="BY72" i="84"/>
  <c r="BY68" i="84"/>
  <c r="BY64" i="84"/>
  <c r="BY60" i="84"/>
  <c r="BY56" i="84"/>
  <c r="BY52" i="84"/>
  <c r="BY48" i="84"/>
  <c r="BY44" i="84"/>
  <c r="BY40" i="84"/>
  <c r="BY36" i="84"/>
  <c r="BY32" i="84"/>
  <c r="A27" i="79" s="1"/>
  <c r="BY28" i="84"/>
  <c r="BY24" i="84"/>
  <c r="BY20" i="84"/>
  <c r="BY158" i="84"/>
  <c r="BY154" i="84"/>
  <c r="BY150" i="84"/>
  <c r="BY146" i="84"/>
  <c r="BY142" i="84"/>
  <c r="BY138" i="84"/>
  <c r="BY134" i="84"/>
  <c r="BY130" i="84"/>
  <c r="BY126" i="84"/>
  <c r="BY122" i="84"/>
  <c r="BY118" i="84"/>
  <c r="BY114" i="84"/>
  <c r="BY110" i="84"/>
  <c r="BY106" i="84"/>
  <c r="BY102" i="84"/>
  <c r="BY98" i="84"/>
  <c r="BY94" i="84"/>
  <c r="BY90" i="84"/>
  <c r="BY86" i="84"/>
  <c r="BY82" i="84"/>
  <c r="BY78" i="84"/>
  <c r="BY74" i="84"/>
  <c r="BY70" i="84"/>
  <c r="BY66" i="84"/>
  <c r="BY62" i="84"/>
  <c r="BY58" i="84"/>
  <c r="BY54" i="84"/>
  <c r="BY50" i="84"/>
  <c r="BY46" i="84"/>
  <c r="BY42" i="84"/>
  <c r="BY38" i="84"/>
  <c r="BY34" i="84"/>
  <c r="BY30" i="84"/>
  <c r="BY26" i="84"/>
  <c r="BY22" i="84"/>
  <c r="BY171" i="84"/>
  <c r="BY167" i="84"/>
  <c r="BY161" i="84"/>
  <c r="H18" i="84"/>
  <c r="A212" i="79"/>
  <c r="BZ217" i="84" s="1"/>
  <c r="C217" i="84" s="1"/>
  <c r="A210" i="79"/>
  <c r="BZ215" i="84" s="1"/>
  <c r="C215" i="84" s="1"/>
  <c r="A208" i="79"/>
  <c r="BZ213" i="84" s="1"/>
  <c r="C213" i="84" s="1"/>
  <c r="A206" i="79"/>
  <c r="BZ211" i="84" s="1"/>
  <c r="C211" i="84" s="1"/>
  <c r="A204" i="79"/>
  <c r="BZ209" i="84" s="1"/>
  <c r="C209" i="84" s="1"/>
  <c r="A202" i="79"/>
  <c r="BZ207" i="84" s="1"/>
  <c r="C207" i="84" s="1"/>
  <c r="A200" i="79"/>
  <c r="BZ205" i="84" s="1"/>
  <c r="C205" i="84" s="1"/>
  <c r="A198" i="79"/>
  <c r="BZ203" i="84" s="1"/>
  <c r="C203" i="84" s="1"/>
  <c r="A196" i="79"/>
  <c r="BZ201" i="84" s="1"/>
  <c r="C201" i="84" s="1"/>
  <c r="BZ179" i="84"/>
  <c r="A211" i="79"/>
  <c r="BZ216" i="84" s="1"/>
  <c r="C216" i="84" s="1"/>
  <c r="A209" i="79"/>
  <c r="BZ214" i="84" s="1"/>
  <c r="C214" i="84" s="1"/>
  <c r="A207" i="79"/>
  <c r="BZ212" i="84" s="1"/>
  <c r="C212" i="84" s="1"/>
  <c r="A205" i="79"/>
  <c r="BZ210" i="84" s="1"/>
  <c r="C210" i="84" s="1"/>
  <c r="A203" i="79"/>
  <c r="BZ208" i="84" s="1"/>
  <c r="C208" i="84" s="1"/>
  <c r="A201" i="79"/>
  <c r="BZ206" i="84" s="1"/>
  <c r="C206" i="84" s="1"/>
  <c r="A199" i="79"/>
  <c r="BZ204" i="84" s="1"/>
  <c r="C204" i="84" s="1"/>
  <c r="A197" i="79"/>
  <c r="BZ202" i="84" s="1"/>
  <c r="C202" i="84" s="1"/>
  <c r="BZ198" i="84"/>
  <c r="C198" i="84" s="1"/>
  <c r="BZ195" i="84"/>
  <c r="C195" i="84" s="1"/>
  <c r="BZ192" i="84"/>
  <c r="C192" i="84" s="1"/>
  <c r="BZ189" i="84"/>
  <c r="BZ186" i="84"/>
  <c r="BZ183" i="84"/>
  <c r="BZ181" i="84"/>
  <c r="BZ196" i="84"/>
  <c r="C196" i="84" s="1"/>
  <c r="BZ190" i="84"/>
  <c r="BZ184" i="84"/>
  <c r="BZ182" i="84"/>
  <c r="BZ200" i="84"/>
  <c r="C200" i="84" s="1"/>
  <c r="BZ197" i="84"/>
  <c r="C197" i="84" s="1"/>
  <c r="BZ194" i="84"/>
  <c r="C194" i="84" s="1"/>
  <c r="BZ191" i="84"/>
  <c r="C191" i="84" s="1"/>
  <c r="BZ188" i="84"/>
  <c r="BZ185" i="84"/>
  <c r="BZ180" i="84"/>
  <c r="BZ199" i="84"/>
  <c r="C199" i="84" s="1"/>
  <c r="BZ193" i="84"/>
  <c r="C193" i="84" s="1"/>
  <c r="BZ187" i="84"/>
  <c r="E49" i="117"/>
  <c r="E47" i="117"/>
  <c r="E48" i="117"/>
  <c r="I167" i="117"/>
  <c r="I171" i="117"/>
  <c r="H167" i="117"/>
  <c r="H171" i="117"/>
  <c r="H159" i="117"/>
  <c r="I159" i="117"/>
  <c r="E40" i="114"/>
  <c r="F29" i="114"/>
  <c r="F40" i="114"/>
  <c r="E29" i="114"/>
  <c r="D29" i="114"/>
  <c r="D40" i="114"/>
  <c r="AJ36" i="104"/>
  <c r="AC22" i="104"/>
  <c r="AC27" i="104"/>
  <c r="AI38" i="104"/>
  <c r="AB20" i="104"/>
  <c r="CP37" i="137" s="1"/>
  <c r="CP47" i="137" s="1"/>
  <c r="AB36" i="104"/>
  <c r="AC30" i="104"/>
  <c r="AH13" i="104"/>
  <c r="CV34" i="135" s="1"/>
  <c r="CV44" i="135" s="1"/>
  <c r="AD19" i="104"/>
  <c r="AB21" i="104"/>
  <c r="CP38" i="137" s="1"/>
  <c r="CP48" i="137" s="1"/>
  <c r="AB37" i="104"/>
  <c r="AC31" i="104"/>
  <c r="AI14" i="104"/>
  <c r="AB22" i="104"/>
  <c r="AB38" i="104"/>
  <c r="AJ15" i="104"/>
  <c r="AH37" i="104"/>
  <c r="AD28" i="104"/>
  <c r="AJ14" i="104"/>
  <c r="AH20" i="104"/>
  <c r="CV37" i="135" s="1"/>
  <c r="CV47" i="135" s="1"/>
  <c r="AI25" i="104"/>
  <c r="AJ30" i="104"/>
  <c r="AH36" i="104"/>
  <c r="AC17" i="104"/>
  <c r="CQ36" i="137" s="1"/>
  <c r="CQ46" i="137" s="1"/>
  <c r="AD17" i="104"/>
  <c r="AJ21" i="104"/>
  <c r="AH27" i="104"/>
  <c r="AJ37" i="104"/>
  <c r="AD14" i="104"/>
  <c r="AD30" i="104"/>
  <c r="AI15" i="104"/>
  <c r="AJ20" i="104"/>
  <c r="AI27" i="104"/>
  <c r="AH38" i="104"/>
  <c r="AB19" i="104"/>
  <c r="AC39" i="104"/>
  <c r="AI18" i="104"/>
  <c r="AJ39" i="104"/>
  <c r="AJ27" i="104"/>
  <c r="AB25" i="104"/>
  <c r="AJ19" i="104"/>
  <c r="AB15" i="104"/>
  <c r="AD15" i="104"/>
  <c r="AH21" i="104"/>
  <c r="CV38" i="135" s="1"/>
  <c r="CV48" i="135" s="1"/>
  <c r="AC12" i="104"/>
  <c r="AC28" i="104"/>
  <c r="AD12" i="104"/>
  <c r="AI21" i="104"/>
  <c r="CW38" i="135" s="1"/>
  <c r="CW48" i="135" s="1"/>
  <c r="AI37" i="104"/>
  <c r="AC21" i="104"/>
  <c r="CQ38" i="137" s="1"/>
  <c r="CQ48" i="137" s="1"/>
  <c r="AC37" i="104"/>
  <c r="AD21" i="104"/>
  <c r="AD37" i="104"/>
  <c r="AI12" i="104"/>
  <c r="CW33" i="135" s="1"/>
  <c r="CW43" i="135" s="1"/>
  <c r="AJ17" i="104"/>
  <c r="AH23" i="104"/>
  <c r="AI28" i="104"/>
  <c r="AH39" i="104"/>
  <c r="AD18" i="104"/>
  <c r="AH22" i="104"/>
  <c r="AJ28" i="104"/>
  <c r="AI39" i="104"/>
  <c r="AB31" i="104"/>
  <c r="AH17" i="104"/>
  <c r="CV36" i="135" s="1"/>
  <c r="CV46" i="135" s="1"/>
  <c r="AB12" i="104"/>
  <c r="AB28" i="104"/>
  <c r="AC14" i="104"/>
  <c r="AD23" i="104"/>
  <c r="AJ23" i="104"/>
  <c r="AB27" i="104"/>
  <c r="AB13" i="104"/>
  <c r="AB29" i="104"/>
  <c r="AC15" i="104"/>
  <c r="AD27" i="104"/>
  <c r="AH25" i="104"/>
  <c r="AB23" i="104"/>
  <c r="AB14" i="104"/>
  <c r="AB30" i="104"/>
  <c r="AC18" i="104"/>
  <c r="AD31" i="104"/>
  <c r="AD36" i="104"/>
  <c r="AH12" i="104"/>
  <c r="CV33" i="135" s="1"/>
  <c r="CV43" i="135" s="1"/>
  <c r="AI17" i="104"/>
  <c r="CW36" i="135" s="1"/>
  <c r="CW46" i="135" s="1"/>
  <c r="AJ22" i="104"/>
  <c r="AH28" i="104"/>
  <c r="AJ38" i="104"/>
  <c r="AC25" i="104"/>
  <c r="AD25" i="104"/>
  <c r="AJ13" i="104"/>
  <c r="AH19" i="104"/>
  <c r="AJ29" i="104"/>
  <c r="AC38" i="104"/>
  <c r="AD22" i="104"/>
  <c r="AD38" i="104"/>
  <c r="AJ12" i="104"/>
  <c r="AH18" i="104"/>
  <c r="AI23" i="104"/>
  <c r="AH30" i="104"/>
  <c r="AB39" i="104"/>
  <c r="AI22" i="104"/>
  <c r="AD39" i="104"/>
  <c r="AH29" i="104"/>
  <c r="AC19" i="104"/>
  <c r="AB17" i="104"/>
  <c r="CP36" i="137" s="1"/>
  <c r="CP46" i="137" s="1"/>
  <c r="AC23" i="104"/>
  <c r="AI30" i="104"/>
  <c r="AB18" i="104"/>
  <c r="AJ31" i="104"/>
  <c r="AC20" i="104"/>
  <c r="CQ37" i="137" s="1"/>
  <c r="CQ47" i="137" s="1"/>
  <c r="AC36" i="104"/>
  <c r="AD20" i="104"/>
  <c r="AI13" i="104"/>
  <c r="CW34" i="135" s="1"/>
  <c r="CW44" i="135" s="1"/>
  <c r="AJ18" i="104"/>
  <c r="AI29" i="104"/>
  <c r="AC13" i="104"/>
  <c r="AC29" i="104"/>
  <c r="AD13" i="104"/>
  <c r="AD29" i="104"/>
  <c r="AH15" i="104"/>
  <c r="AI20" i="104"/>
  <c r="CW37" i="135" s="1"/>
  <c r="CW47" i="135" s="1"/>
  <c r="AJ25" i="104"/>
  <c r="AH31" i="104"/>
  <c r="AI36" i="104"/>
  <c r="AH14" i="104"/>
  <c r="AI19" i="104"/>
  <c r="AI31" i="104"/>
  <c r="X20" i="84"/>
  <c r="X18" i="84" s="1"/>
  <c r="K20" i="84"/>
  <c r="CQ34" i="137" l="1"/>
  <c r="CQ44" i="137" s="1"/>
  <c r="CU122" i="137" s="1"/>
  <c r="CP34" i="137"/>
  <c r="CP44" i="137" s="1"/>
  <c r="CP33" i="137"/>
  <c r="CP43" i="137" s="1"/>
  <c r="CT121" i="137" s="1"/>
  <c r="CQ33" i="137"/>
  <c r="CQ43" i="137" s="1"/>
  <c r="E86" i="117"/>
  <c r="E88" i="117" s="1"/>
  <c r="E57" i="117"/>
  <c r="E59" i="117" s="1"/>
  <c r="E61" i="117" s="1"/>
  <c r="O139" i="117"/>
  <c r="DA122" i="135"/>
  <c r="CY122" i="135"/>
  <c r="CW122" i="135"/>
  <c r="DA118" i="135"/>
  <c r="CY118" i="135"/>
  <c r="CW118" i="135"/>
  <c r="CY66" i="135"/>
  <c r="DA114" i="135"/>
  <c r="CY114" i="135"/>
  <c r="CW114" i="135"/>
  <c r="DA110" i="135"/>
  <c r="CY110" i="135"/>
  <c r="CW110" i="135"/>
  <c r="DA106" i="135"/>
  <c r="CY106" i="135"/>
  <c r="CW106" i="135"/>
  <c r="DA102" i="135"/>
  <c r="CY102" i="135"/>
  <c r="CW102" i="135"/>
  <c r="DA98" i="135"/>
  <c r="CY98" i="135"/>
  <c r="CW98" i="135"/>
  <c r="DA94" i="135"/>
  <c r="CY94" i="135"/>
  <c r="CW94" i="135"/>
  <c r="DA90" i="135"/>
  <c r="CY90" i="135"/>
  <c r="CW90" i="135"/>
  <c r="DA86" i="135"/>
  <c r="CY86" i="135"/>
  <c r="CW86" i="135"/>
  <c r="DA66" i="135"/>
  <c r="CW66" i="135"/>
  <c r="DA62" i="135"/>
  <c r="CW62" i="135"/>
  <c r="CY62" i="135"/>
  <c r="CU77" i="137"/>
  <c r="CS77" i="137"/>
  <c r="CQ77" i="137"/>
  <c r="CU73" i="137"/>
  <c r="CS73" i="137"/>
  <c r="CQ73" i="137"/>
  <c r="CU81" i="137"/>
  <c r="CS81" i="137"/>
  <c r="CQ81" i="137"/>
  <c r="CU69" i="137"/>
  <c r="CS69" i="137"/>
  <c r="CQ69" i="137"/>
  <c r="CT80" i="137"/>
  <c r="CR80" i="137"/>
  <c r="CP80" i="137"/>
  <c r="CT68" i="137"/>
  <c r="CR68" i="137"/>
  <c r="CP68" i="137"/>
  <c r="CT76" i="137"/>
  <c r="CR76" i="137"/>
  <c r="CP76" i="137"/>
  <c r="CT72" i="137"/>
  <c r="CR72" i="137"/>
  <c r="CP72" i="137"/>
  <c r="DA80" i="135"/>
  <c r="CY80" i="135"/>
  <c r="CW80" i="135"/>
  <c r="DA76" i="135"/>
  <c r="CY76" i="135"/>
  <c r="CW76" i="135"/>
  <c r="DA72" i="135"/>
  <c r="CY72" i="135"/>
  <c r="CW72" i="135"/>
  <c r="DA68" i="135"/>
  <c r="CY68" i="135"/>
  <c r="CW68" i="135"/>
  <c r="CX68" i="135"/>
  <c r="CV68" i="135"/>
  <c r="CX80" i="135"/>
  <c r="CX76" i="135"/>
  <c r="CX72" i="135"/>
  <c r="CZ68" i="135"/>
  <c r="CZ80" i="135"/>
  <c r="CV80" i="135"/>
  <c r="CZ76" i="135"/>
  <c r="CV76" i="135"/>
  <c r="CZ72" i="135"/>
  <c r="CV72" i="135"/>
  <c r="CX70" i="135"/>
  <c r="CV70" i="135"/>
  <c r="CX82" i="135"/>
  <c r="CX78" i="135"/>
  <c r="CX74" i="135"/>
  <c r="CZ82" i="135"/>
  <c r="CV82" i="135"/>
  <c r="CZ78" i="135"/>
  <c r="CV78" i="135"/>
  <c r="CZ74" i="135"/>
  <c r="CV74" i="135"/>
  <c r="CZ70" i="135"/>
  <c r="CU76" i="137"/>
  <c r="CS76" i="137"/>
  <c r="CQ76" i="137"/>
  <c r="CU72" i="137"/>
  <c r="CS72" i="137"/>
  <c r="CQ72" i="137"/>
  <c r="CU68" i="137"/>
  <c r="CS68" i="137"/>
  <c r="CQ68" i="137"/>
  <c r="CU80" i="137"/>
  <c r="CS80" i="137"/>
  <c r="CQ80" i="137"/>
  <c r="CZ69" i="135"/>
  <c r="CZ81" i="135"/>
  <c r="CV81" i="135"/>
  <c r="CZ77" i="135"/>
  <c r="CV77" i="135"/>
  <c r="CZ73" i="135"/>
  <c r="CV73" i="135"/>
  <c r="CX69" i="135"/>
  <c r="CX81" i="135"/>
  <c r="CX77" i="135"/>
  <c r="CX73" i="135"/>
  <c r="CV69" i="135"/>
  <c r="CX122" i="135"/>
  <c r="CX118" i="135"/>
  <c r="CX66" i="135"/>
  <c r="CV66" i="135"/>
  <c r="CZ62" i="135"/>
  <c r="CX62" i="135"/>
  <c r="CV62" i="135"/>
  <c r="CZ122" i="135"/>
  <c r="CV122" i="135"/>
  <c r="CZ118" i="135"/>
  <c r="CV118" i="135"/>
  <c r="CX114" i="135"/>
  <c r="CX110" i="135"/>
  <c r="CX106" i="135"/>
  <c r="CX102" i="135"/>
  <c r="CX98" i="135"/>
  <c r="CX94" i="135"/>
  <c r="CX90" i="135"/>
  <c r="CX86" i="135"/>
  <c r="CZ114" i="135"/>
  <c r="CV114" i="135"/>
  <c r="CZ110" i="135"/>
  <c r="CV110" i="135"/>
  <c r="CZ106" i="135"/>
  <c r="CV106" i="135"/>
  <c r="CZ102" i="135"/>
  <c r="CV102" i="135"/>
  <c r="CZ98" i="135"/>
  <c r="CV98" i="135"/>
  <c r="CZ94" i="135"/>
  <c r="CV94" i="135"/>
  <c r="CZ90" i="135"/>
  <c r="CV90" i="135"/>
  <c r="CZ86" i="135"/>
  <c r="CV86" i="135"/>
  <c r="CZ66" i="135"/>
  <c r="CY69" i="135"/>
  <c r="DA81" i="135"/>
  <c r="CY81" i="135"/>
  <c r="CW81" i="135"/>
  <c r="DA77" i="135"/>
  <c r="CY77" i="135"/>
  <c r="CW77" i="135"/>
  <c r="DA73" i="135"/>
  <c r="CY73" i="135"/>
  <c r="CW73" i="135"/>
  <c r="CW69" i="135"/>
  <c r="DA69" i="135"/>
  <c r="CS122" i="137"/>
  <c r="CU118" i="137"/>
  <c r="CQ118" i="137"/>
  <c r="CS114" i="137"/>
  <c r="CU110" i="137"/>
  <c r="CQ110" i="137"/>
  <c r="CS106" i="137"/>
  <c r="CU102" i="137"/>
  <c r="CQ102" i="137"/>
  <c r="CS98" i="137"/>
  <c r="CU62" i="137"/>
  <c r="CQ62" i="137"/>
  <c r="CS94" i="137"/>
  <c r="CU90" i="137"/>
  <c r="CQ90" i="137"/>
  <c r="CS86" i="137"/>
  <c r="CU66" i="137"/>
  <c r="CQ66" i="137"/>
  <c r="CZ121" i="135"/>
  <c r="CV121" i="135"/>
  <c r="CZ117" i="135"/>
  <c r="CV117" i="135"/>
  <c r="CZ65" i="135"/>
  <c r="CX65" i="135"/>
  <c r="CV65" i="135"/>
  <c r="CZ61" i="135"/>
  <c r="CX61" i="135"/>
  <c r="CV61" i="135"/>
  <c r="CX121" i="135"/>
  <c r="CX117" i="135"/>
  <c r="CZ113" i="135"/>
  <c r="CV113" i="135"/>
  <c r="CZ109" i="135"/>
  <c r="CV109" i="135"/>
  <c r="CZ105" i="135"/>
  <c r="CV105" i="135"/>
  <c r="CZ101" i="135"/>
  <c r="CV101" i="135"/>
  <c r="CZ97" i="135"/>
  <c r="CV97" i="135"/>
  <c r="CZ93" i="135"/>
  <c r="CV93" i="135"/>
  <c r="CZ89" i="135"/>
  <c r="CV89" i="135"/>
  <c r="CZ85" i="135"/>
  <c r="CV85" i="135"/>
  <c r="CX113" i="135"/>
  <c r="CX109" i="135"/>
  <c r="CX105" i="135"/>
  <c r="CX101" i="135"/>
  <c r="CX97" i="135"/>
  <c r="CX93" i="135"/>
  <c r="CX89" i="135"/>
  <c r="CX85" i="135"/>
  <c r="CT122" i="137"/>
  <c r="CR122" i="137"/>
  <c r="CP122" i="137"/>
  <c r="CT118" i="137"/>
  <c r="CR118" i="137"/>
  <c r="CP118" i="137"/>
  <c r="CT114" i="137"/>
  <c r="CR114" i="137"/>
  <c r="CP114" i="137"/>
  <c r="CT110" i="137"/>
  <c r="CR110" i="137"/>
  <c r="CP110" i="137"/>
  <c r="CT106" i="137"/>
  <c r="CR106" i="137"/>
  <c r="CP106" i="137"/>
  <c r="CT102" i="137"/>
  <c r="CR102" i="137"/>
  <c r="CP102" i="137"/>
  <c r="CT98" i="137"/>
  <c r="CR98" i="137"/>
  <c r="CP98" i="137"/>
  <c r="CT94" i="137"/>
  <c r="CR94" i="137"/>
  <c r="CP94" i="137"/>
  <c r="CT90" i="137"/>
  <c r="CR90" i="137"/>
  <c r="CP90" i="137"/>
  <c r="CT86" i="137"/>
  <c r="CR86" i="137"/>
  <c r="CP86" i="137"/>
  <c r="CT66" i="137"/>
  <c r="CR66" i="137"/>
  <c r="CP66" i="137"/>
  <c r="CT62" i="137"/>
  <c r="CR62" i="137"/>
  <c r="CP62" i="137"/>
  <c r="CR121" i="137"/>
  <c r="CT117" i="137"/>
  <c r="CP117" i="137"/>
  <c r="CR113" i="137"/>
  <c r="CT109" i="137"/>
  <c r="CP109" i="137"/>
  <c r="CR105" i="137"/>
  <c r="CT101" i="137"/>
  <c r="CP101" i="137"/>
  <c r="CR97" i="137"/>
  <c r="CT93" i="137"/>
  <c r="CP93" i="137"/>
  <c r="CR89" i="137"/>
  <c r="CT85" i="137"/>
  <c r="CP85" i="137"/>
  <c r="CR65" i="137"/>
  <c r="CT61" i="137"/>
  <c r="CP61" i="137"/>
  <c r="DA121" i="135"/>
  <c r="CY121" i="135"/>
  <c r="CW121" i="135"/>
  <c r="DA117" i="135"/>
  <c r="CY117" i="135"/>
  <c r="CW117" i="135"/>
  <c r="DA113" i="135"/>
  <c r="CY113" i="135"/>
  <c r="CW113" i="135"/>
  <c r="DA109" i="135"/>
  <c r="CY109" i="135"/>
  <c r="CW109" i="135"/>
  <c r="DA105" i="135"/>
  <c r="CY105" i="135"/>
  <c r="CW105" i="135"/>
  <c r="DA101" i="135"/>
  <c r="CY101" i="135"/>
  <c r="CW101" i="135"/>
  <c r="DA97" i="135"/>
  <c r="CY97" i="135"/>
  <c r="CW97" i="135"/>
  <c r="DA93" i="135"/>
  <c r="CY93" i="135"/>
  <c r="CW93" i="135"/>
  <c r="DA89" i="135"/>
  <c r="CY89" i="135"/>
  <c r="CW89" i="135"/>
  <c r="DA85" i="135"/>
  <c r="CY85" i="135"/>
  <c r="CW85" i="135"/>
  <c r="CY65" i="135"/>
  <c r="CY61" i="135"/>
  <c r="DA65" i="135"/>
  <c r="CW65" i="135"/>
  <c r="DA61" i="135"/>
  <c r="CW61" i="135"/>
  <c r="CU78" i="137"/>
  <c r="CS78" i="137"/>
  <c r="CQ78" i="137"/>
  <c r="CU74" i="137"/>
  <c r="CS74" i="137"/>
  <c r="CQ74" i="137"/>
  <c r="CU70" i="137"/>
  <c r="CS70" i="137"/>
  <c r="CQ70" i="137"/>
  <c r="CU82" i="137"/>
  <c r="CS82" i="137"/>
  <c r="CQ82" i="137"/>
  <c r="CY70" i="135"/>
  <c r="DA82" i="135"/>
  <c r="CY82" i="135"/>
  <c r="CW82" i="135"/>
  <c r="DA78" i="135"/>
  <c r="CY78" i="135"/>
  <c r="CW78" i="135"/>
  <c r="DA74" i="135"/>
  <c r="CY74" i="135"/>
  <c r="CW74" i="135"/>
  <c r="DA70" i="135"/>
  <c r="CW70" i="135"/>
  <c r="CU121" i="137"/>
  <c r="CS121" i="137"/>
  <c r="CQ121" i="137"/>
  <c r="CU117" i="137"/>
  <c r="CS117" i="137"/>
  <c r="CQ117" i="137"/>
  <c r="CU113" i="137"/>
  <c r="CS113" i="137"/>
  <c r="CQ113" i="137"/>
  <c r="CU109" i="137"/>
  <c r="CS109" i="137"/>
  <c r="CQ109" i="137"/>
  <c r="CU105" i="137"/>
  <c r="CS105" i="137"/>
  <c r="CQ105" i="137"/>
  <c r="CU101" i="137"/>
  <c r="CS101" i="137"/>
  <c r="CQ101" i="137"/>
  <c r="CU97" i="137"/>
  <c r="CS97" i="137"/>
  <c r="CQ97" i="137"/>
  <c r="CU61" i="137"/>
  <c r="CS61" i="137"/>
  <c r="CQ61" i="137"/>
  <c r="CU93" i="137"/>
  <c r="CS93" i="137"/>
  <c r="CQ93" i="137"/>
  <c r="CU89" i="137"/>
  <c r="CS89" i="137"/>
  <c r="CQ89" i="137"/>
  <c r="CU85" i="137"/>
  <c r="CS85" i="137"/>
  <c r="CQ85" i="137"/>
  <c r="CU65" i="137"/>
  <c r="CS65" i="137"/>
  <c r="CQ65" i="137"/>
  <c r="CT82" i="137"/>
  <c r="CR82" i="137"/>
  <c r="CP82" i="137"/>
  <c r="CT70" i="137"/>
  <c r="CR70" i="137"/>
  <c r="CP70" i="137"/>
  <c r="CT78" i="137"/>
  <c r="CR78" i="137"/>
  <c r="CP78" i="137"/>
  <c r="CT74" i="137"/>
  <c r="CR74" i="137"/>
  <c r="CP74" i="137"/>
  <c r="CT81" i="137"/>
  <c r="CR81" i="137"/>
  <c r="CP81" i="137"/>
  <c r="CT77" i="137"/>
  <c r="CR77" i="137"/>
  <c r="CP77" i="137"/>
  <c r="CT73" i="137"/>
  <c r="CR73" i="137"/>
  <c r="CP73" i="137"/>
  <c r="CT69" i="137"/>
  <c r="CR69" i="137"/>
  <c r="CP69" i="137"/>
  <c r="CR175" i="84"/>
  <c r="CR163" i="84"/>
  <c r="CR130" i="84"/>
  <c r="CR126" i="84"/>
  <c r="CR111" i="84"/>
  <c r="CR102" i="84"/>
  <c r="CR73" i="84"/>
  <c r="CR61" i="84"/>
  <c r="CR154" i="84"/>
  <c r="CR141" i="84"/>
  <c r="CR133" i="84"/>
  <c r="CR129" i="84"/>
  <c r="CR84" i="84"/>
  <c r="CR60" i="84"/>
  <c r="CR56" i="84"/>
  <c r="CR52" i="84"/>
  <c r="CR48" i="84"/>
  <c r="CR35" i="84"/>
  <c r="CR153" i="84"/>
  <c r="CR136" i="84"/>
  <c r="CR128" i="84"/>
  <c r="CR124" i="84"/>
  <c r="CR38" i="84"/>
  <c r="CR49" i="84"/>
  <c r="CR116" i="84"/>
  <c r="CR112" i="84"/>
  <c r="CR108" i="84"/>
  <c r="CR99" i="84"/>
  <c r="CR86" i="84"/>
  <c r="CR74" i="84"/>
  <c r="CR50" i="84"/>
  <c r="CR42" i="84"/>
  <c r="CR53" i="84"/>
  <c r="CR36" i="84"/>
  <c r="CR176" i="84"/>
  <c r="CR172" i="84"/>
  <c r="CR168" i="84"/>
  <c r="CR164" i="84"/>
  <c r="CR160" i="84"/>
  <c r="CR155" i="84"/>
  <c r="CR151" i="84"/>
  <c r="CR142" i="84"/>
  <c r="CR138" i="84"/>
  <c r="CR115" i="84"/>
  <c r="CR107" i="84"/>
  <c r="CR98" i="84"/>
  <c r="CR89" i="84"/>
  <c r="CR171" i="84"/>
  <c r="CR167" i="84"/>
  <c r="CR150" i="84"/>
  <c r="CR146" i="84"/>
  <c r="CR137" i="84"/>
  <c r="CR125" i="84"/>
  <c r="CR118" i="84"/>
  <c r="CR114" i="84"/>
  <c r="CR110" i="84"/>
  <c r="CR106" i="84"/>
  <c r="CR97" i="84"/>
  <c r="CR80" i="84"/>
  <c r="CR76" i="84"/>
  <c r="CR72" i="84"/>
  <c r="CR68" i="84"/>
  <c r="CR64" i="84"/>
  <c r="CR44" i="84"/>
  <c r="CR45" i="84"/>
  <c r="CR174" i="84"/>
  <c r="CR170" i="84"/>
  <c r="CR166" i="84"/>
  <c r="CR157" i="84"/>
  <c r="CR149" i="84"/>
  <c r="CR145" i="84"/>
  <c r="CR140" i="84"/>
  <c r="CR132" i="84"/>
  <c r="CR117" i="84"/>
  <c r="CR113" i="84"/>
  <c r="CR105" i="84"/>
  <c r="CR91" i="84"/>
  <c r="CR83" i="84"/>
  <c r="CR79" i="84"/>
  <c r="CR75" i="84"/>
  <c r="CR71" i="84"/>
  <c r="CR63" i="84"/>
  <c r="CR59" i="84"/>
  <c r="CR55" i="84"/>
  <c r="CR51" i="84"/>
  <c r="CR47" i="84"/>
  <c r="CR43" i="84"/>
  <c r="CR39" i="84"/>
  <c r="CR69" i="84"/>
  <c r="CR57" i="84"/>
  <c r="CR177" i="84"/>
  <c r="CR173" i="84"/>
  <c r="CR169" i="84"/>
  <c r="CR165" i="84"/>
  <c r="CR139" i="84"/>
  <c r="CR131" i="84"/>
  <c r="CR123" i="84"/>
  <c r="CR94" i="84"/>
  <c r="CR90" i="84"/>
  <c r="CR70" i="84"/>
  <c r="CR66" i="84"/>
  <c r="CR62" i="84"/>
  <c r="CR58" i="84"/>
  <c r="CR77" i="84"/>
  <c r="CR65" i="84"/>
  <c r="CR147" i="84"/>
  <c r="CR134" i="84"/>
  <c r="CR122" i="84"/>
  <c r="CR93" i="84"/>
  <c r="CR85" i="84"/>
  <c r="CR81" i="84"/>
  <c r="CR41" i="84"/>
  <c r="CR159" i="84"/>
  <c r="CR101" i="84"/>
  <c r="CR92" i="84"/>
  <c r="CR88" i="84"/>
  <c r="CR40" i="84"/>
  <c r="CR162" i="84"/>
  <c r="CR109" i="84"/>
  <c r="CR100" i="84"/>
  <c r="CR96" i="84"/>
  <c r="CR87" i="84"/>
  <c r="CR67" i="84"/>
  <c r="CR46" i="84"/>
  <c r="CR161" i="84"/>
  <c r="CR156" i="84"/>
  <c r="CR152" i="84"/>
  <c r="CR148" i="84"/>
  <c r="CR144" i="84"/>
  <c r="CR135" i="84"/>
  <c r="CR127" i="84"/>
  <c r="CR103" i="84"/>
  <c r="CR82" i="84"/>
  <c r="CR78" i="84"/>
  <c r="CR54" i="84"/>
  <c r="A213" i="79"/>
  <c r="BZ218" i="84" s="1"/>
  <c r="C218" i="84" s="1"/>
  <c r="Q4" i="117"/>
  <c r="D42" i="114"/>
  <c r="F213" i="115"/>
  <c r="L255" i="115"/>
  <c r="F172" i="115"/>
  <c r="L295" i="115"/>
  <c r="L278" i="115"/>
  <c r="L238" i="115"/>
  <c r="F196" i="115"/>
  <c r="F155" i="115"/>
  <c r="L239" i="115"/>
  <c r="F197" i="115"/>
  <c r="L279" i="115"/>
  <c r="F156" i="115"/>
  <c r="F206" i="115"/>
  <c r="L288" i="115"/>
  <c r="L248" i="115"/>
  <c r="F165" i="115"/>
  <c r="M290" i="115"/>
  <c r="M250" i="115"/>
  <c r="G208" i="115"/>
  <c r="G167" i="115"/>
  <c r="L281" i="115"/>
  <c r="L241" i="115"/>
  <c r="F199" i="115"/>
  <c r="F158" i="115"/>
  <c r="L282" i="115"/>
  <c r="L242" i="115"/>
  <c r="F200" i="115"/>
  <c r="F159" i="115"/>
  <c r="K231" i="115"/>
  <c r="E189" i="115"/>
  <c r="K271" i="115"/>
  <c r="E148" i="115"/>
  <c r="K284" i="115"/>
  <c r="K244" i="115"/>
  <c r="E202" i="115"/>
  <c r="E161" i="115"/>
  <c r="G205" i="115"/>
  <c r="M287" i="115"/>
  <c r="M247" i="115"/>
  <c r="G164" i="115"/>
  <c r="L247" i="115"/>
  <c r="F205" i="115"/>
  <c r="L287" i="115"/>
  <c r="F164" i="115"/>
  <c r="F214" i="115"/>
  <c r="L296" i="115"/>
  <c r="F173" i="115"/>
  <c r="L256" i="115"/>
  <c r="K297" i="115"/>
  <c r="K257" i="115"/>
  <c r="E215" i="115"/>
  <c r="E174" i="115"/>
  <c r="L274" i="115"/>
  <c r="L234" i="115"/>
  <c r="F192" i="115"/>
  <c r="F151" i="115"/>
  <c r="G214" i="115"/>
  <c r="M296" i="115"/>
  <c r="M256" i="115"/>
  <c r="G173" i="115"/>
  <c r="F202" i="115"/>
  <c r="L244" i="115"/>
  <c r="L284" i="115"/>
  <c r="F161" i="115"/>
  <c r="M274" i="115"/>
  <c r="M234" i="115"/>
  <c r="G151" i="115"/>
  <c r="G192" i="115"/>
  <c r="K277" i="115"/>
  <c r="K237" i="115"/>
  <c r="E195" i="115"/>
  <c r="E154" i="115"/>
  <c r="K247" i="115"/>
  <c r="E205" i="115"/>
  <c r="K287" i="115"/>
  <c r="E164" i="115"/>
  <c r="K281" i="115"/>
  <c r="K241" i="115"/>
  <c r="E199" i="115"/>
  <c r="E158" i="115"/>
  <c r="K242" i="115"/>
  <c r="E200" i="115"/>
  <c r="K282" i="115"/>
  <c r="E159" i="115"/>
  <c r="M278" i="115"/>
  <c r="M238" i="115"/>
  <c r="G155" i="115"/>
  <c r="G196" i="115"/>
  <c r="M286" i="115"/>
  <c r="M246" i="115"/>
  <c r="G204" i="115"/>
  <c r="G163" i="115"/>
  <c r="K239" i="115"/>
  <c r="E197" i="115"/>
  <c r="E156" i="115"/>
  <c r="K279" i="115"/>
  <c r="K272" i="115"/>
  <c r="K232" i="115"/>
  <c r="E190" i="115"/>
  <c r="E149" i="115"/>
  <c r="L297" i="115"/>
  <c r="L257" i="115"/>
  <c r="F215" i="115"/>
  <c r="F174" i="115"/>
  <c r="K234" i="115"/>
  <c r="E192" i="115"/>
  <c r="K274" i="115"/>
  <c r="E151" i="115"/>
  <c r="L290" i="115"/>
  <c r="L250" i="115"/>
  <c r="F208" i="115"/>
  <c r="F167" i="115"/>
  <c r="M277" i="115"/>
  <c r="M237" i="115"/>
  <c r="G154" i="115"/>
  <c r="G195" i="115"/>
  <c r="M271" i="115"/>
  <c r="M231" i="115"/>
  <c r="G148" i="115"/>
  <c r="G189" i="115"/>
  <c r="M272" i="115"/>
  <c r="G149" i="115"/>
  <c r="M232" i="115"/>
  <c r="G190" i="115"/>
  <c r="M241" i="115"/>
  <c r="G158" i="115"/>
  <c r="M281" i="115"/>
  <c r="G199" i="115"/>
  <c r="M282" i="115"/>
  <c r="M242" i="115"/>
  <c r="G159" i="115"/>
  <c r="G200" i="115"/>
  <c r="L298" i="115"/>
  <c r="L258" i="115"/>
  <c r="F216" i="115"/>
  <c r="F175" i="115"/>
  <c r="K258" i="115"/>
  <c r="E216" i="115"/>
  <c r="K298" i="115"/>
  <c r="E175" i="115"/>
  <c r="M236" i="115"/>
  <c r="M276" i="115"/>
  <c r="G153" i="115"/>
  <c r="G194" i="115"/>
  <c r="K280" i="115"/>
  <c r="K240" i="115"/>
  <c r="E198" i="115"/>
  <c r="E157" i="115"/>
  <c r="M298" i="115"/>
  <c r="M258" i="115"/>
  <c r="G216" i="115"/>
  <c r="G175" i="115"/>
  <c r="L286" i="115"/>
  <c r="L246" i="115"/>
  <c r="F204" i="115"/>
  <c r="F163" i="115"/>
  <c r="K286" i="115"/>
  <c r="K246" i="115"/>
  <c r="E204" i="115"/>
  <c r="E163" i="115"/>
  <c r="E213" i="115"/>
  <c r="K255" i="115"/>
  <c r="E172" i="115"/>
  <c r="K295" i="115"/>
  <c r="M233" i="115"/>
  <c r="M273" i="115"/>
  <c r="G150" i="115"/>
  <c r="G191" i="115"/>
  <c r="K273" i="115"/>
  <c r="K233" i="115"/>
  <c r="E191" i="115"/>
  <c r="E150" i="115"/>
  <c r="K288" i="115"/>
  <c r="K248" i="115"/>
  <c r="E206" i="115"/>
  <c r="E165" i="115"/>
  <c r="K278" i="115"/>
  <c r="E196" i="115"/>
  <c r="K238" i="115"/>
  <c r="E155" i="115"/>
  <c r="K250" i="115"/>
  <c r="E208" i="115"/>
  <c r="K290" i="115"/>
  <c r="E167" i="115"/>
  <c r="M244" i="115"/>
  <c r="M284" i="115"/>
  <c r="G161" i="115"/>
  <c r="G202" i="115"/>
  <c r="L232" i="115"/>
  <c r="F190" i="115"/>
  <c r="L272" i="115"/>
  <c r="F149" i="115"/>
  <c r="L289" i="115"/>
  <c r="L249" i="115"/>
  <c r="F207" i="115"/>
  <c r="F166" i="115"/>
  <c r="K289" i="115"/>
  <c r="K249" i="115"/>
  <c r="E207" i="115"/>
  <c r="E166" i="115"/>
  <c r="G206" i="115"/>
  <c r="M288" i="115"/>
  <c r="M248" i="115"/>
  <c r="G165" i="115"/>
  <c r="G215" i="115"/>
  <c r="G174" i="115"/>
  <c r="M257" i="115"/>
  <c r="M297" i="115"/>
  <c r="F194" i="115"/>
  <c r="L236" i="115"/>
  <c r="L276" i="115"/>
  <c r="F153" i="115"/>
  <c r="K276" i="115"/>
  <c r="K236" i="115"/>
  <c r="E194" i="115"/>
  <c r="E153" i="115"/>
  <c r="L231" i="115"/>
  <c r="F189" i="115"/>
  <c r="L271" i="115"/>
  <c r="F148" i="115"/>
  <c r="F198" i="115"/>
  <c r="L280" i="115"/>
  <c r="F157" i="115"/>
  <c r="L240" i="115"/>
  <c r="L277" i="115"/>
  <c r="L237" i="115"/>
  <c r="F195" i="115"/>
  <c r="F154" i="115"/>
  <c r="M279" i="115"/>
  <c r="M239" i="115"/>
  <c r="G156" i="115"/>
  <c r="G197" i="115"/>
  <c r="M280" i="115"/>
  <c r="M240" i="115"/>
  <c r="G157" i="115"/>
  <c r="G198" i="115"/>
  <c r="G207" i="115"/>
  <c r="M249" i="115"/>
  <c r="G166" i="115"/>
  <c r="M289" i="115"/>
  <c r="K296" i="115"/>
  <c r="K256" i="115"/>
  <c r="E173" i="115"/>
  <c r="E214" i="115"/>
  <c r="L273" i="115"/>
  <c r="L233" i="115"/>
  <c r="F191" i="115"/>
  <c r="F150" i="115"/>
  <c r="G213" i="115"/>
  <c r="M295" i="115"/>
  <c r="M255" i="115"/>
  <c r="G172" i="115"/>
  <c r="D31" i="114"/>
  <c r="L153" i="113"/>
  <c r="G112" i="113"/>
  <c r="G153" i="113"/>
  <c r="G72" i="113"/>
  <c r="J158" i="113"/>
  <c r="E117" i="113"/>
  <c r="E158" i="113"/>
  <c r="E77" i="113"/>
  <c r="F159" i="113"/>
  <c r="K159" i="113"/>
  <c r="F118" i="113"/>
  <c r="F78" i="113"/>
  <c r="G121" i="113"/>
  <c r="G162" i="113"/>
  <c r="L162" i="113"/>
  <c r="G81" i="113"/>
  <c r="L165" i="113"/>
  <c r="G124" i="113"/>
  <c r="G84" i="113"/>
  <c r="G165" i="113"/>
  <c r="J170" i="113"/>
  <c r="E129" i="113"/>
  <c r="E170" i="113"/>
  <c r="E89" i="113"/>
  <c r="E153" i="113"/>
  <c r="J153" i="113"/>
  <c r="E112" i="113"/>
  <c r="E72" i="113"/>
  <c r="F154" i="113"/>
  <c r="F113" i="113"/>
  <c r="F73" i="113"/>
  <c r="K154" i="113"/>
  <c r="E171" i="113"/>
  <c r="E130" i="113"/>
  <c r="J171" i="113"/>
  <c r="E90" i="113"/>
  <c r="L177" i="113"/>
  <c r="G136" i="113"/>
  <c r="G177" i="113"/>
  <c r="G96" i="113"/>
  <c r="F168" i="113"/>
  <c r="K168" i="113"/>
  <c r="F127" i="113"/>
  <c r="F87" i="113"/>
  <c r="E155" i="113"/>
  <c r="J155" i="113"/>
  <c r="E114" i="113"/>
  <c r="E74" i="113"/>
  <c r="E165" i="113"/>
  <c r="J165" i="113"/>
  <c r="E124" i="113"/>
  <c r="E84" i="113"/>
  <c r="F179" i="113"/>
  <c r="F138" i="113"/>
  <c r="K179" i="113"/>
  <c r="F98" i="113"/>
  <c r="G168" i="113"/>
  <c r="L168" i="113"/>
  <c r="G127" i="113"/>
  <c r="G87" i="113"/>
  <c r="F171" i="113"/>
  <c r="F130" i="113"/>
  <c r="K171" i="113"/>
  <c r="F90" i="113"/>
  <c r="J160" i="113"/>
  <c r="E119" i="113"/>
  <c r="E79" i="113"/>
  <c r="E160" i="113"/>
  <c r="F121" i="113"/>
  <c r="F162" i="113"/>
  <c r="F81" i="113"/>
  <c r="K162" i="113"/>
  <c r="F169" i="113"/>
  <c r="K169" i="113"/>
  <c r="F128" i="113"/>
  <c r="F88" i="113"/>
  <c r="G160" i="113"/>
  <c r="L160" i="113"/>
  <c r="G119" i="113"/>
  <c r="G79" i="113"/>
  <c r="F163" i="113"/>
  <c r="F122" i="113"/>
  <c r="K163" i="113"/>
  <c r="F82" i="113"/>
  <c r="E179" i="113"/>
  <c r="E138" i="113"/>
  <c r="J179" i="113"/>
  <c r="E98" i="113"/>
  <c r="F137" i="113"/>
  <c r="F178" i="113"/>
  <c r="F97" i="113"/>
  <c r="K178" i="113"/>
  <c r="G176" i="113"/>
  <c r="L176" i="113"/>
  <c r="G135" i="113"/>
  <c r="G95" i="113"/>
  <c r="J154" i="113"/>
  <c r="E154" i="113"/>
  <c r="E113" i="113"/>
  <c r="E73" i="113"/>
  <c r="L167" i="113"/>
  <c r="G167" i="113"/>
  <c r="G126" i="113"/>
  <c r="G86" i="113"/>
  <c r="E167" i="113"/>
  <c r="E126" i="113"/>
  <c r="J167" i="113"/>
  <c r="E86" i="113"/>
  <c r="J168" i="113"/>
  <c r="E127" i="113"/>
  <c r="E87" i="113"/>
  <c r="E168" i="113"/>
  <c r="G158" i="113"/>
  <c r="L158" i="113"/>
  <c r="G77" i="113"/>
  <c r="G117" i="113"/>
  <c r="L161" i="113"/>
  <c r="G120" i="113"/>
  <c r="G161" i="113"/>
  <c r="G80" i="113"/>
  <c r="F152" i="113"/>
  <c r="K152" i="113"/>
  <c r="F111" i="113"/>
  <c r="F71" i="113"/>
  <c r="E159" i="113"/>
  <c r="J159" i="113"/>
  <c r="E118" i="113"/>
  <c r="E78" i="113"/>
  <c r="F157" i="113"/>
  <c r="K157" i="113"/>
  <c r="F116" i="113"/>
  <c r="F76" i="113"/>
  <c r="E177" i="113"/>
  <c r="J177" i="113"/>
  <c r="E136" i="113"/>
  <c r="E96" i="113"/>
  <c r="F153" i="113"/>
  <c r="K153" i="113"/>
  <c r="F112" i="113"/>
  <c r="F72" i="113"/>
  <c r="F176" i="113"/>
  <c r="K176" i="113"/>
  <c r="F135" i="113"/>
  <c r="F95" i="113"/>
  <c r="L179" i="113"/>
  <c r="G138" i="113"/>
  <c r="G179" i="113"/>
  <c r="G98" i="113"/>
  <c r="F165" i="113"/>
  <c r="K165" i="113"/>
  <c r="F124" i="113"/>
  <c r="F84" i="113"/>
  <c r="L171" i="113"/>
  <c r="G130" i="113"/>
  <c r="G171" i="113"/>
  <c r="G90" i="113"/>
  <c r="F155" i="113"/>
  <c r="K155" i="113"/>
  <c r="F74" i="113"/>
  <c r="F114" i="113"/>
  <c r="J152" i="113"/>
  <c r="E71" i="113"/>
  <c r="E111" i="113"/>
  <c r="E152" i="113"/>
  <c r="F177" i="113"/>
  <c r="K177" i="113"/>
  <c r="F136" i="113"/>
  <c r="F96" i="113"/>
  <c r="G129" i="113"/>
  <c r="G170" i="113"/>
  <c r="L170" i="113"/>
  <c r="G89" i="113"/>
  <c r="J178" i="113"/>
  <c r="E137" i="113"/>
  <c r="E178" i="113"/>
  <c r="E97" i="113"/>
  <c r="E161" i="113"/>
  <c r="J161" i="113"/>
  <c r="E120" i="113"/>
  <c r="E80" i="113"/>
  <c r="F129" i="113"/>
  <c r="F170" i="113"/>
  <c r="F89" i="113"/>
  <c r="K170" i="113"/>
  <c r="F167" i="113"/>
  <c r="F126" i="113"/>
  <c r="K167" i="113"/>
  <c r="F86" i="113"/>
  <c r="L169" i="113"/>
  <c r="G128" i="113"/>
  <c r="G169" i="113"/>
  <c r="G88" i="113"/>
  <c r="F160" i="113"/>
  <c r="K160" i="113"/>
  <c r="F119" i="113"/>
  <c r="F79" i="113"/>
  <c r="E157" i="113"/>
  <c r="J157" i="113"/>
  <c r="E116" i="113"/>
  <c r="E76" i="113"/>
  <c r="G137" i="113"/>
  <c r="G178" i="113"/>
  <c r="L178" i="113"/>
  <c r="G97" i="113"/>
  <c r="F158" i="113"/>
  <c r="F117" i="113"/>
  <c r="K158" i="113"/>
  <c r="F77" i="113"/>
  <c r="E163" i="113"/>
  <c r="E122" i="113"/>
  <c r="J163" i="113"/>
  <c r="E82" i="113"/>
  <c r="E169" i="113"/>
  <c r="J169" i="113"/>
  <c r="E128" i="113"/>
  <c r="E88" i="113"/>
  <c r="L163" i="113"/>
  <c r="G122" i="113"/>
  <c r="G163" i="113"/>
  <c r="G82" i="113"/>
  <c r="F161" i="113"/>
  <c r="K161" i="113"/>
  <c r="F120" i="113"/>
  <c r="F80" i="113"/>
  <c r="G152" i="113"/>
  <c r="L152" i="113"/>
  <c r="G111" i="113"/>
  <c r="G71" i="113"/>
  <c r="L155" i="113"/>
  <c r="G155" i="113"/>
  <c r="G114" i="113"/>
  <c r="G74" i="113"/>
  <c r="G154" i="113"/>
  <c r="L154" i="113"/>
  <c r="G73" i="113"/>
  <c r="G113" i="113"/>
  <c r="L157" i="113"/>
  <c r="G116" i="113"/>
  <c r="G76" i="113"/>
  <c r="G157" i="113"/>
  <c r="J162" i="113"/>
  <c r="E121" i="113"/>
  <c r="E162" i="113"/>
  <c r="E81" i="113"/>
  <c r="L159" i="113"/>
  <c r="G159" i="113"/>
  <c r="G78" i="113"/>
  <c r="G118" i="113"/>
  <c r="J176" i="113"/>
  <c r="E135" i="113"/>
  <c r="E95" i="113"/>
  <c r="E176" i="113"/>
  <c r="CR61" i="137" l="1"/>
  <c r="CP65" i="137"/>
  <c r="CT65" i="137"/>
  <c r="CR85" i="137"/>
  <c r="CP89" i="137"/>
  <c r="CT89" i="137"/>
  <c r="CR93" i="137"/>
  <c r="CP97" i="137"/>
  <c r="CT97" i="137"/>
  <c r="CR101" i="137"/>
  <c r="CP105" i="137"/>
  <c r="CT105" i="137"/>
  <c r="CR109" i="137"/>
  <c r="CP113" i="137"/>
  <c r="CT113" i="137"/>
  <c r="CR117" i="137"/>
  <c r="CP121" i="137"/>
  <c r="CS66" i="137"/>
  <c r="CQ86" i="137"/>
  <c r="CU86" i="137"/>
  <c r="CS90" i="137"/>
  <c r="CQ94" i="137"/>
  <c r="CU94" i="137"/>
  <c r="CS62" i="137"/>
  <c r="CQ98" i="137"/>
  <c r="CU98" i="137"/>
  <c r="CS102" i="137"/>
  <c r="CQ106" i="137"/>
  <c r="CU106" i="137"/>
  <c r="CS110" i="137"/>
  <c r="CQ114" i="137"/>
  <c r="CU114" i="137"/>
  <c r="CS118" i="137"/>
  <c r="CQ122" i="137"/>
  <c r="D4" i="117"/>
  <c r="AB38" i="73" s="1"/>
  <c r="AC38" i="73" s="1"/>
  <c r="Q3" i="117"/>
  <c r="I16" i="61" l="1"/>
  <c r="J32" i="116" s="1"/>
  <c r="H16" i="61"/>
  <c r="I32" i="116" s="1"/>
  <c r="G16" i="61"/>
  <c r="F16" i="61"/>
  <c r="E16" i="61"/>
  <c r="F32" i="116" s="1"/>
  <c r="D16" i="61"/>
  <c r="E32" i="116" s="1"/>
  <c r="C16" i="61"/>
  <c r="B16" i="61"/>
  <c r="DO38" i="135" l="1"/>
  <c r="DO48" i="135" s="1"/>
  <c r="DN38" i="135"/>
  <c r="DN48" i="135" s="1"/>
  <c r="DO37" i="135"/>
  <c r="DO47" i="135" s="1"/>
  <c r="DN37" i="135"/>
  <c r="DN47" i="135" s="1"/>
  <c r="DO36" i="135"/>
  <c r="DO46" i="135" s="1"/>
  <c r="DN36" i="135"/>
  <c r="DN46" i="135" s="1"/>
  <c r="DO34" i="135"/>
  <c r="DO44" i="135" s="1"/>
  <c r="DN34" i="135"/>
  <c r="DN44" i="135" s="1"/>
  <c r="DO33" i="135"/>
  <c r="DO43" i="135" s="1"/>
  <c r="DN33" i="135"/>
  <c r="DN43" i="135" s="1"/>
  <c r="CE26" i="133"/>
  <c r="CE30" i="133" s="1"/>
  <c r="P138" i="113"/>
  <c r="O138" i="113"/>
  <c r="P137" i="113"/>
  <c r="O137" i="113"/>
  <c r="P136" i="113"/>
  <c r="O136" i="113"/>
  <c r="P135" i="113"/>
  <c r="O135" i="113"/>
  <c r="P130" i="113"/>
  <c r="O130" i="113"/>
  <c r="P129" i="113"/>
  <c r="O129" i="113"/>
  <c r="P128" i="113"/>
  <c r="O128" i="113"/>
  <c r="P127" i="113"/>
  <c r="O127" i="113"/>
  <c r="P126" i="113"/>
  <c r="O126" i="113"/>
  <c r="P124" i="113"/>
  <c r="O124" i="113"/>
  <c r="P122" i="113"/>
  <c r="P121" i="113"/>
  <c r="P120" i="113"/>
  <c r="DI38" i="137"/>
  <c r="DI48" i="137" s="1"/>
  <c r="P119" i="113"/>
  <c r="DI37" i="137"/>
  <c r="DI47" i="137" s="1"/>
  <c r="P118" i="113"/>
  <c r="P117" i="113"/>
  <c r="P116" i="113"/>
  <c r="DI36" i="137"/>
  <c r="DI46" i="137" s="1"/>
  <c r="P114" i="113"/>
  <c r="P113" i="113"/>
  <c r="P112" i="113"/>
  <c r="DI34" i="137"/>
  <c r="DI44" i="137" s="1"/>
  <c r="P111" i="113"/>
  <c r="DI33" i="137"/>
  <c r="DI43" i="137" s="1"/>
  <c r="M24" i="115"/>
  <c r="L24" i="115"/>
  <c r="K24" i="115"/>
  <c r="J24" i="115"/>
  <c r="I24" i="115"/>
  <c r="H24" i="115"/>
  <c r="G24" i="115"/>
  <c r="M23" i="115"/>
  <c r="L23" i="115"/>
  <c r="K23" i="115"/>
  <c r="J23" i="115"/>
  <c r="I23" i="115"/>
  <c r="H23" i="115"/>
  <c r="G23" i="115"/>
  <c r="M22" i="115"/>
  <c r="L22" i="115"/>
  <c r="K22" i="115"/>
  <c r="J22" i="115"/>
  <c r="I22" i="115"/>
  <c r="H22" i="115"/>
  <c r="G22" i="115"/>
  <c r="M21" i="115"/>
  <c r="L21" i="115"/>
  <c r="K21" i="115"/>
  <c r="J21" i="115"/>
  <c r="I21" i="115"/>
  <c r="H21" i="115"/>
  <c r="G21" i="115"/>
  <c r="M20" i="115"/>
  <c r="L20" i="115"/>
  <c r="K20" i="115"/>
  <c r="M19" i="115"/>
  <c r="L19" i="115"/>
  <c r="K19" i="115"/>
  <c r="M18" i="115"/>
  <c r="L18" i="115"/>
  <c r="K18" i="115"/>
  <c r="M17" i="115"/>
  <c r="L17" i="115"/>
  <c r="K17" i="115"/>
  <c r="CD26" i="133" l="1"/>
  <c r="CD30" i="133" s="1"/>
  <c r="CD40" i="133" s="1"/>
  <c r="CD25" i="133"/>
  <c r="CD29" i="133" s="1"/>
  <c r="CF39" i="133" s="1"/>
  <c r="DH38" i="137"/>
  <c r="DH48" i="137" s="1"/>
  <c r="DJ82" i="137" s="1"/>
  <c r="DH37" i="137"/>
  <c r="DH47" i="137" s="1"/>
  <c r="DJ81" i="137" s="1"/>
  <c r="DH33" i="137"/>
  <c r="DH43" i="137" s="1"/>
  <c r="DJ121" i="137" s="1"/>
  <c r="DH34" i="137"/>
  <c r="DH44" i="137" s="1"/>
  <c r="DJ122" i="137" s="1"/>
  <c r="DH36" i="137"/>
  <c r="DH46" i="137" s="1"/>
  <c r="DJ80" i="137" s="1"/>
  <c r="CE62" i="133"/>
  <c r="CG62" i="133"/>
  <c r="CE64" i="133"/>
  <c r="CG64" i="133"/>
  <c r="CE66" i="133"/>
  <c r="CG66" i="133"/>
  <c r="CG68" i="133"/>
  <c r="CE40" i="133"/>
  <c r="CG40" i="133"/>
  <c r="CE42" i="133"/>
  <c r="CG42" i="133"/>
  <c r="CE44" i="133"/>
  <c r="CG44" i="133"/>
  <c r="CE46" i="133"/>
  <c r="CG46" i="133"/>
  <c r="CE48" i="133"/>
  <c r="CG48" i="133"/>
  <c r="CE50" i="133"/>
  <c r="CG50" i="133"/>
  <c r="CE52" i="133"/>
  <c r="CG52" i="133"/>
  <c r="CE54" i="133"/>
  <c r="CG54" i="133"/>
  <c r="CE56" i="133"/>
  <c r="CG56" i="133"/>
  <c r="CE58" i="133"/>
  <c r="CG58" i="133"/>
  <c r="CE60" i="133"/>
  <c r="CG60" i="133"/>
  <c r="CE68" i="133"/>
  <c r="CE70" i="133"/>
  <c r="CG70" i="133"/>
  <c r="DM122" i="137"/>
  <c r="DK122" i="137"/>
  <c r="DI122" i="137"/>
  <c r="DM118" i="137"/>
  <c r="DK118" i="137"/>
  <c r="DI118" i="137"/>
  <c r="DM114" i="137"/>
  <c r="DK114" i="137"/>
  <c r="DI114" i="137"/>
  <c r="DM110" i="137"/>
  <c r="DK110" i="137"/>
  <c r="DI110" i="137"/>
  <c r="DM106" i="137"/>
  <c r="DK106" i="137"/>
  <c r="DI106" i="137"/>
  <c r="DM102" i="137"/>
  <c r="DK102" i="137"/>
  <c r="DI102" i="137"/>
  <c r="DM98" i="137"/>
  <c r="DK98" i="137"/>
  <c r="DI98" i="137"/>
  <c r="DM94" i="137"/>
  <c r="DK94" i="137"/>
  <c r="DI94" i="137"/>
  <c r="DM90" i="137"/>
  <c r="DK90" i="137"/>
  <c r="DI90" i="137"/>
  <c r="DM86" i="137"/>
  <c r="DK86" i="137"/>
  <c r="DI86" i="137"/>
  <c r="DM66" i="137"/>
  <c r="DK66" i="137"/>
  <c r="DI66" i="137"/>
  <c r="DM62" i="137"/>
  <c r="DK62" i="137"/>
  <c r="DI62" i="137"/>
  <c r="DM80" i="137"/>
  <c r="DK80" i="137"/>
  <c r="DI80" i="137"/>
  <c r="DM76" i="137"/>
  <c r="DK76" i="137"/>
  <c r="DI76" i="137"/>
  <c r="DM72" i="137"/>
  <c r="DK72" i="137"/>
  <c r="DI72" i="137"/>
  <c r="DM68" i="137"/>
  <c r="DK68" i="137"/>
  <c r="DI68" i="137"/>
  <c r="DM82" i="137"/>
  <c r="DK82" i="137"/>
  <c r="DI82" i="137"/>
  <c r="DM78" i="137"/>
  <c r="DK78" i="137"/>
  <c r="DI78" i="137"/>
  <c r="DM74" i="137"/>
  <c r="DK74" i="137"/>
  <c r="DI74" i="137"/>
  <c r="DM70" i="137"/>
  <c r="DK70" i="137"/>
  <c r="DI70" i="137"/>
  <c r="DP65" i="135"/>
  <c r="DR121" i="135"/>
  <c r="DN121" i="135"/>
  <c r="DR117" i="135"/>
  <c r="DN117" i="135"/>
  <c r="DR113" i="135"/>
  <c r="DN113" i="135"/>
  <c r="DR109" i="135"/>
  <c r="DN109" i="135"/>
  <c r="DR105" i="135"/>
  <c r="DN105" i="135"/>
  <c r="DR101" i="135"/>
  <c r="DN101" i="135"/>
  <c r="DR97" i="135"/>
  <c r="DN97" i="135"/>
  <c r="DR93" i="135"/>
  <c r="DP93" i="135"/>
  <c r="DN93" i="135"/>
  <c r="DR89" i="135"/>
  <c r="DP89" i="135"/>
  <c r="DN89" i="135"/>
  <c r="DR85" i="135"/>
  <c r="DP85" i="135"/>
  <c r="DN85" i="135"/>
  <c r="DN65" i="135"/>
  <c r="DR61" i="135"/>
  <c r="DP61" i="135"/>
  <c r="DN61" i="135"/>
  <c r="DR65" i="135"/>
  <c r="DP121" i="135"/>
  <c r="DP117" i="135"/>
  <c r="DP113" i="135"/>
  <c r="DP109" i="135"/>
  <c r="DP105" i="135"/>
  <c r="DP101" i="135"/>
  <c r="DP97" i="135"/>
  <c r="DS122" i="135"/>
  <c r="DQ122" i="135"/>
  <c r="DO122" i="135"/>
  <c r="DS118" i="135"/>
  <c r="DQ118" i="135"/>
  <c r="DO118" i="135"/>
  <c r="DS114" i="135"/>
  <c r="DQ114" i="135"/>
  <c r="DO114" i="135"/>
  <c r="DS110" i="135"/>
  <c r="DQ110" i="135"/>
  <c r="DO110" i="135"/>
  <c r="DS106" i="135"/>
  <c r="DQ106" i="135"/>
  <c r="DO106" i="135"/>
  <c r="DS102" i="135"/>
  <c r="DQ102" i="135"/>
  <c r="DO102" i="135"/>
  <c r="DS98" i="135"/>
  <c r="DQ98" i="135"/>
  <c r="DO98" i="135"/>
  <c r="DS66" i="135"/>
  <c r="DQ66" i="135"/>
  <c r="DO66" i="135"/>
  <c r="DQ94" i="135"/>
  <c r="DQ90" i="135"/>
  <c r="DQ86" i="135"/>
  <c r="DS62" i="135"/>
  <c r="DO62" i="135"/>
  <c r="DS94" i="135"/>
  <c r="DO94" i="135"/>
  <c r="DS90" i="135"/>
  <c r="DO90" i="135"/>
  <c r="DS86" i="135"/>
  <c r="DO86" i="135"/>
  <c r="DQ62" i="135"/>
  <c r="DQ80" i="135"/>
  <c r="DQ76" i="135"/>
  <c r="DQ72" i="135"/>
  <c r="DQ68" i="135"/>
  <c r="DS80" i="135"/>
  <c r="DO80" i="135"/>
  <c r="DS76" i="135"/>
  <c r="DO76" i="135"/>
  <c r="DS72" i="135"/>
  <c r="DO72" i="135"/>
  <c r="DS68" i="135"/>
  <c r="DO68" i="135"/>
  <c r="DR81" i="135"/>
  <c r="DP81" i="135"/>
  <c r="DN81" i="135"/>
  <c r="DR77" i="135"/>
  <c r="DP77" i="135"/>
  <c r="DN77" i="135"/>
  <c r="DR73" i="135"/>
  <c r="DP73" i="135"/>
  <c r="DN73" i="135"/>
  <c r="DR69" i="135"/>
  <c r="DP69" i="135"/>
  <c r="DN69" i="135"/>
  <c r="DQ82" i="135"/>
  <c r="DQ78" i="135"/>
  <c r="DQ74" i="135"/>
  <c r="DQ70" i="135"/>
  <c r="DS82" i="135"/>
  <c r="DO82" i="135"/>
  <c r="DS78" i="135"/>
  <c r="DO78" i="135"/>
  <c r="DS74" i="135"/>
  <c r="DO74" i="135"/>
  <c r="DS70" i="135"/>
  <c r="DO70" i="135"/>
  <c r="DI117" i="137"/>
  <c r="DM121" i="137"/>
  <c r="DK121" i="137"/>
  <c r="DI121" i="137"/>
  <c r="DM117" i="137"/>
  <c r="DK117" i="137"/>
  <c r="DM113" i="137"/>
  <c r="DK113" i="137"/>
  <c r="DI113" i="137"/>
  <c r="DM109" i="137"/>
  <c r="DK109" i="137"/>
  <c r="DI109" i="137"/>
  <c r="DM105" i="137"/>
  <c r="DK105" i="137"/>
  <c r="DI105" i="137"/>
  <c r="DM101" i="137"/>
  <c r="DK101" i="137"/>
  <c r="DI101" i="137"/>
  <c r="DM97" i="137"/>
  <c r="DK97" i="137"/>
  <c r="DI97" i="137"/>
  <c r="DM93" i="137"/>
  <c r="DK93" i="137"/>
  <c r="DI93" i="137"/>
  <c r="DM89" i="137"/>
  <c r="DK89" i="137"/>
  <c r="DI89" i="137"/>
  <c r="DM85" i="137"/>
  <c r="DK85" i="137"/>
  <c r="DI85" i="137"/>
  <c r="DM65" i="137"/>
  <c r="DK65" i="137"/>
  <c r="DI65" i="137"/>
  <c r="DM61" i="137"/>
  <c r="DK61" i="137"/>
  <c r="DI61" i="137"/>
  <c r="DM81" i="137"/>
  <c r="DK81" i="137"/>
  <c r="DI81" i="137"/>
  <c r="DM77" i="137"/>
  <c r="DK77" i="137"/>
  <c r="DI77" i="137"/>
  <c r="DM73" i="137"/>
  <c r="DK73" i="137"/>
  <c r="DI73" i="137"/>
  <c r="DM69" i="137"/>
  <c r="DK69" i="137"/>
  <c r="DI69" i="137"/>
  <c r="DS121" i="135"/>
  <c r="DQ121" i="135"/>
  <c r="DO121" i="135"/>
  <c r="DS117" i="135"/>
  <c r="DQ117" i="135"/>
  <c r="DO117" i="135"/>
  <c r="DS113" i="135"/>
  <c r="DQ113" i="135"/>
  <c r="DO113" i="135"/>
  <c r="DS109" i="135"/>
  <c r="DQ109" i="135"/>
  <c r="DO109" i="135"/>
  <c r="DS105" i="135"/>
  <c r="DQ105" i="135"/>
  <c r="DO105" i="135"/>
  <c r="DS101" i="135"/>
  <c r="DQ101" i="135"/>
  <c r="DO101" i="135"/>
  <c r="DS97" i="135"/>
  <c r="DQ97" i="135"/>
  <c r="DO97" i="135"/>
  <c r="DS65" i="135"/>
  <c r="DQ65" i="135"/>
  <c r="DS93" i="135"/>
  <c r="DO93" i="135"/>
  <c r="DS89" i="135"/>
  <c r="DO89" i="135"/>
  <c r="DS85" i="135"/>
  <c r="DO85" i="135"/>
  <c r="DQ61" i="135"/>
  <c r="DQ93" i="135"/>
  <c r="DQ89" i="135"/>
  <c r="DQ85" i="135"/>
  <c r="DO65" i="135"/>
  <c r="DS61" i="135"/>
  <c r="DO61" i="135"/>
  <c r="DP122" i="135"/>
  <c r="DP118" i="135"/>
  <c r="DP114" i="135"/>
  <c r="DP110" i="135"/>
  <c r="DP106" i="135"/>
  <c r="DP102" i="135"/>
  <c r="DP98" i="135"/>
  <c r="DR94" i="135"/>
  <c r="DP94" i="135"/>
  <c r="DN94" i="135"/>
  <c r="DR90" i="135"/>
  <c r="DP90" i="135"/>
  <c r="DN90" i="135"/>
  <c r="DR86" i="135"/>
  <c r="DP86" i="135"/>
  <c r="DN86" i="135"/>
  <c r="DR62" i="135"/>
  <c r="DP62" i="135"/>
  <c r="DN62" i="135"/>
  <c r="DN122" i="135"/>
  <c r="DN118" i="135"/>
  <c r="DN114" i="135"/>
  <c r="DN110" i="135"/>
  <c r="DN106" i="135"/>
  <c r="DN102" i="135"/>
  <c r="DN98" i="135"/>
  <c r="DP66" i="135"/>
  <c r="DR122" i="135"/>
  <c r="DR118" i="135"/>
  <c r="DR114" i="135"/>
  <c r="DR110" i="135"/>
  <c r="DR106" i="135"/>
  <c r="DR102" i="135"/>
  <c r="DR98" i="135"/>
  <c r="DR66" i="135"/>
  <c r="DN66" i="135"/>
  <c r="DR80" i="135"/>
  <c r="DP80" i="135"/>
  <c r="DN80" i="135"/>
  <c r="DR76" i="135"/>
  <c r="DP76" i="135"/>
  <c r="DN76" i="135"/>
  <c r="DR72" i="135"/>
  <c r="DP72" i="135"/>
  <c r="DN72" i="135"/>
  <c r="DR68" i="135"/>
  <c r="DP68" i="135"/>
  <c r="DN68" i="135"/>
  <c r="DS81" i="135"/>
  <c r="DO81" i="135"/>
  <c r="DS77" i="135"/>
  <c r="DO77" i="135"/>
  <c r="DS73" i="135"/>
  <c r="DO73" i="135"/>
  <c r="DS69" i="135"/>
  <c r="DO69" i="135"/>
  <c r="DQ81" i="135"/>
  <c r="DQ77" i="135"/>
  <c r="DQ73" i="135"/>
  <c r="DQ69" i="135"/>
  <c r="DR82" i="135"/>
  <c r="DP82" i="135"/>
  <c r="DN82" i="135"/>
  <c r="DR78" i="135"/>
  <c r="DP78" i="135"/>
  <c r="DN78" i="135"/>
  <c r="DR74" i="135"/>
  <c r="DP74" i="135"/>
  <c r="DN74" i="135"/>
  <c r="DR70" i="135"/>
  <c r="DP70" i="135"/>
  <c r="DN70" i="135"/>
  <c r="CE25" i="133"/>
  <c r="CE29" i="133" s="1"/>
  <c r="N137" i="113"/>
  <c r="N124" i="113"/>
  <c r="N128" i="113"/>
  <c r="N136" i="113"/>
  <c r="N129" i="113"/>
  <c r="N127" i="113"/>
  <c r="N135" i="113"/>
  <c r="N126" i="113"/>
  <c r="N130" i="113"/>
  <c r="N138" i="113"/>
  <c r="K26" i="115"/>
  <c r="J17" i="115"/>
  <c r="K102" i="117"/>
  <c r="P102" i="117" s="1"/>
  <c r="I20" i="115"/>
  <c r="J109" i="117"/>
  <c r="L26" i="115"/>
  <c r="H19" i="115"/>
  <c r="I107" i="117"/>
  <c r="N112" i="113"/>
  <c r="O113" i="113"/>
  <c r="N116" i="113"/>
  <c r="O117" i="113"/>
  <c r="N120" i="113"/>
  <c r="O121" i="113"/>
  <c r="I18" i="115"/>
  <c r="J105" i="117"/>
  <c r="H17" i="115"/>
  <c r="I102" i="117"/>
  <c r="L102" i="117" s="1"/>
  <c r="M102" i="117" s="1"/>
  <c r="J18" i="115"/>
  <c r="K105" i="117"/>
  <c r="J20" i="115"/>
  <c r="K109" i="117"/>
  <c r="I17" i="115"/>
  <c r="J102" i="117"/>
  <c r="N102" i="117" s="1"/>
  <c r="M26" i="115"/>
  <c r="I19" i="115"/>
  <c r="J107" i="117"/>
  <c r="N111" i="113"/>
  <c r="O112" i="113"/>
  <c r="O116" i="113"/>
  <c r="N119" i="113"/>
  <c r="O120" i="113"/>
  <c r="H20" i="115"/>
  <c r="I109" i="117"/>
  <c r="O111" i="113"/>
  <c r="N114" i="113"/>
  <c r="N118" i="113"/>
  <c r="O119" i="113"/>
  <c r="N122" i="113"/>
  <c r="H18" i="115"/>
  <c r="I105" i="117"/>
  <c r="J19" i="115"/>
  <c r="K107" i="117"/>
  <c r="N113" i="113"/>
  <c r="O114" i="113"/>
  <c r="N117" i="113"/>
  <c r="O118" i="113"/>
  <c r="N121" i="113"/>
  <c r="O122" i="113"/>
  <c r="O189" i="115"/>
  <c r="O110" i="115"/>
  <c r="O73" i="115"/>
  <c r="P190" i="115"/>
  <c r="P111" i="115"/>
  <c r="P74" i="115"/>
  <c r="N192" i="115"/>
  <c r="N113" i="115"/>
  <c r="N76" i="115"/>
  <c r="P194" i="115"/>
  <c r="P115" i="115"/>
  <c r="P78" i="115"/>
  <c r="N196" i="115"/>
  <c r="N117" i="115"/>
  <c r="N80" i="115"/>
  <c r="O197" i="115"/>
  <c r="O118" i="115"/>
  <c r="O81" i="115"/>
  <c r="P198" i="115"/>
  <c r="P119" i="115"/>
  <c r="P82" i="115"/>
  <c r="N200" i="115"/>
  <c r="N121" i="115"/>
  <c r="N84" i="115"/>
  <c r="P202" i="115"/>
  <c r="P123" i="115"/>
  <c r="P86" i="115"/>
  <c r="N204" i="115"/>
  <c r="N125" i="115"/>
  <c r="N88" i="115"/>
  <c r="O205" i="115"/>
  <c r="O126" i="115"/>
  <c r="O89" i="115"/>
  <c r="P206" i="115"/>
  <c r="P90" i="115"/>
  <c r="P127" i="115"/>
  <c r="N208" i="115"/>
  <c r="N129" i="115"/>
  <c r="N92" i="115"/>
  <c r="O213" i="115"/>
  <c r="O134" i="115"/>
  <c r="O97" i="115"/>
  <c r="P214" i="115"/>
  <c r="P135" i="115"/>
  <c r="P98" i="115"/>
  <c r="N216" i="115"/>
  <c r="N137" i="115"/>
  <c r="N100" i="115"/>
  <c r="P189" i="115"/>
  <c r="P110" i="115"/>
  <c r="P73" i="115"/>
  <c r="N191" i="115"/>
  <c r="N112" i="115"/>
  <c r="N75" i="115"/>
  <c r="O192" i="115"/>
  <c r="O113" i="115"/>
  <c r="O76" i="115"/>
  <c r="N195" i="115"/>
  <c r="N116" i="115"/>
  <c r="N79" i="115"/>
  <c r="O196" i="115"/>
  <c r="O117" i="115"/>
  <c r="O80" i="115"/>
  <c r="P197" i="115"/>
  <c r="P118" i="115"/>
  <c r="P81" i="115"/>
  <c r="N199" i="115"/>
  <c r="N120" i="115"/>
  <c r="N83" i="115"/>
  <c r="O200" i="115"/>
  <c r="O121" i="115"/>
  <c r="O84" i="115"/>
  <c r="O204" i="115"/>
  <c r="O125" i="115"/>
  <c r="O88" i="115"/>
  <c r="P205" i="115"/>
  <c r="P126" i="115"/>
  <c r="P89" i="115"/>
  <c r="N207" i="115"/>
  <c r="N128" i="115"/>
  <c r="N91" i="115"/>
  <c r="O208" i="115"/>
  <c r="O129" i="115"/>
  <c r="O92" i="115"/>
  <c r="P134" i="115"/>
  <c r="P97" i="115"/>
  <c r="P213" i="115"/>
  <c r="N215" i="115"/>
  <c r="N136" i="115"/>
  <c r="N99" i="115"/>
  <c r="O216" i="115"/>
  <c r="O137" i="115"/>
  <c r="O100" i="115"/>
  <c r="N190" i="115"/>
  <c r="N111" i="115"/>
  <c r="N74" i="115"/>
  <c r="O191" i="115"/>
  <c r="O112" i="115"/>
  <c r="O75" i="115"/>
  <c r="P192" i="115"/>
  <c r="P113" i="115"/>
  <c r="P76" i="115"/>
  <c r="N194" i="115"/>
  <c r="N115" i="115"/>
  <c r="N78" i="115"/>
  <c r="O195" i="115"/>
  <c r="O79" i="115"/>
  <c r="O116" i="115"/>
  <c r="P196" i="115"/>
  <c r="P117" i="115"/>
  <c r="P80" i="115"/>
  <c r="N198" i="115"/>
  <c r="N119" i="115"/>
  <c r="N82" i="115"/>
  <c r="O199" i="115"/>
  <c r="O120" i="115"/>
  <c r="O83" i="115"/>
  <c r="P200" i="115"/>
  <c r="P121" i="115"/>
  <c r="P84" i="115"/>
  <c r="N202" i="115"/>
  <c r="N123" i="115"/>
  <c r="N86" i="115"/>
  <c r="P204" i="115"/>
  <c r="P125" i="115"/>
  <c r="P88" i="115"/>
  <c r="N206" i="115"/>
  <c r="N127" i="115"/>
  <c r="N90" i="115"/>
  <c r="O207" i="115"/>
  <c r="O128" i="115"/>
  <c r="O91" i="115"/>
  <c r="P208" i="115"/>
  <c r="P92" i="115"/>
  <c r="P129" i="115"/>
  <c r="N214" i="115"/>
  <c r="N135" i="115"/>
  <c r="N98" i="115"/>
  <c r="O215" i="115"/>
  <c r="O136" i="115"/>
  <c r="O99" i="115"/>
  <c r="P216" i="115"/>
  <c r="P100" i="115"/>
  <c r="P137" i="115"/>
  <c r="N189" i="115"/>
  <c r="N110" i="115"/>
  <c r="N73" i="115"/>
  <c r="O190" i="115"/>
  <c r="O111" i="115"/>
  <c r="O74" i="115"/>
  <c r="P191" i="115"/>
  <c r="P112" i="115"/>
  <c r="P75" i="115"/>
  <c r="O194" i="115"/>
  <c r="O115" i="115"/>
  <c r="O78" i="115"/>
  <c r="P195" i="115"/>
  <c r="P116" i="115"/>
  <c r="P79" i="115"/>
  <c r="N197" i="115"/>
  <c r="N118" i="115"/>
  <c r="N81" i="115"/>
  <c r="O198" i="115"/>
  <c r="O119" i="115"/>
  <c r="O82" i="115"/>
  <c r="P199" i="115"/>
  <c r="P120" i="115"/>
  <c r="P83" i="115"/>
  <c r="O202" i="115"/>
  <c r="O123" i="115"/>
  <c r="O86" i="115"/>
  <c r="N205" i="115"/>
  <c r="N126" i="115"/>
  <c r="N89" i="115"/>
  <c r="O206" i="115"/>
  <c r="O90" i="115"/>
  <c r="O127" i="115"/>
  <c r="P207" i="115"/>
  <c r="P128" i="115"/>
  <c r="P91" i="115"/>
  <c r="N213" i="115"/>
  <c r="N134" i="115"/>
  <c r="N97" i="115"/>
  <c r="O214" i="115"/>
  <c r="O135" i="115"/>
  <c r="O98" i="115"/>
  <c r="P215" i="115"/>
  <c r="P136" i="115"/>
  <c r="P99" i="115"/>
  <c r="Q12" i="2"/>
  <c r="N35" i="114"/>
  <c r="R13" i="2"/>
  <c r="O36" i="114"/>
  <c r="P15" i="2"/>
  <c r="M38" i="114"/>
  <c r="R12" i="2"/>
  <c r="O35" i="114"/>
  <c r="P14" i="2"/>
  <c r="M37" i="114"/>
  <c r="Q15" i="2"/>
  <c r="N38" i="114"/>
  <c r="P13" i="2"/>
  <c r="M36" i="114"/>
  <c r="Q14" i="2"/>
  <c r="N37" i="114"/>
  <c r="R15" i="2"/>
  <c r="O38" i="114"/>
  <c r="P12" i="2"/>
  <c r="M35" i="114"/>
  <c r="Q13" i="2"/>
  <c r="N36" i="114"/>
  <c r="R14" i="2"/>
  <c r="O37" i="114"/>
  <c r="R37" i="1"/>
  <c r="Q40" i="1"/>
  <c r="R57" i="1"/>
  <c r="Q29" i="1"/>
  <c r="R31" i="1"/>
  <c r="Q34" i="1"/>
  <c r="R35" i="1"/>
  <c r="Q39" i="1"/>
  <c r="R40" i="1"/>
  <c r="R45" i="1"/>
  <c r="Q49" i="1"/>
  <c r="R50" i="1"/>
  <c r="Q59" i="1"/>
  <c r="R60" i="1"/>
  <c r="R27" i="1"/>
  <c r="Q31" i="1"/>
  <c r="Q45" i="1"/>
  <c r="Q50" i="1"/>
  <c r="Q28" i="1"/>
  <c r="R29" i="1"/>
  <c r="Q33" i="1"/>
  <c r="R34" i="1"/>
  <c r="R39" i="1"/>
  <c r="Q43" i="1"/>
  <c r="R49" i="1"/>
  <c r="S60" i="1"/>
  <c r="Q35" i="1"/>
  <c r="R47" i="1"/>
  <c r="Q60" i="1"/>
  <c r="R28" i="1"/>
  <c r="R33" i="1"/>
  <c r="R38" i="1"/>
  <c r="R43" i="1"/>
  <c r="R48" i="1"/>
  <c r="R58" i="1"/>
  <c r="R59" i="1"/>
  <c r="S38" i="1"/>
  <c r="S43" i="1"/>
  <c r="S48" i="1"/>
  <c r="S27" i="1"/>
  <c r="S37" i="1"/>
  <c r="S47" i="1"/>
  <c r="S57" i="1"/>
  <c r="S28" i="1"/>
  <c r="S31" i="1"/>
  <c r="S35" i="1"/>
  <c r="Q38" i="1"/>
  <c r="S40" i="1"/>
  <c r="S45" i="1"/>
  <c r="Q48" i="1"/>
  <c r="S50" i="1"/>
  <c r="Q58" i="1"/>
  <c r="S33" i="1"/>
  <c r="S58" i="1"/>
  <c r="Q27" i="1"/>
  <c r="S29" i="1"/>
  <c r="S34" i="1"/>
  <c r="Q37" i="1"/>
  <c r="S39" i="1"/>
  <c r="Q47" i="1"/>
  <c r="S49" i="1"/>
  <c r="Q57" i="1"/>
  <c r="S59" i="1"/>
  <c r="M18" i="113"/>
  <c r="M14" i="113"/>
  <c r="J18" i="113"/>
  <c r="G18" i="113"/>
  <c r="G17" i="113"/>
  <c r="G16" i="113"/>
  <c r="L105" i="117" l="1"/>
  <c r="I106" i="117"/>
  <c r="P105" i="117"/>
  <c r="P106" i="117" s="1"/>
  <c r="K106" i="117"/>
  <c r="N105" i="117"/>
  <c r="J106" i="117"/>
  <c r="N104" i="117"/>
  <c r="N103" i="117"/>
  <c r="M103" i="117"/>
  <c r="M104" i="117"/>
  <c r="O102" i="117"/>
  <c r="L103" i="117"/>
  <c r="L104" i="117"/>
  <c r="P103" i="117"/>
  <c r="P104" i="117"/>
  <c r="K108" i="117"/>
  <c r="P107" i="117"/>
  <c r="P108" i="117" s="1"/>
  <c r="J108" i="117"/>
  <c r="N107" i="117"/>
  <c r="N108" i="117" s="1"/>
  <c r="J110" i="117"/>
  <c r="N109" i="117"/>
  <c r="N110" i="117" s="1"/>
  <c r="I110" i="117"/>
  <c r="L109" i="117"/>
  <c r="K110" i="117"/>
  <c r="P109" i="117"/>
  <c r="P110" i="117" s="1"/>
  <c r="I108" i="117"/>
  <c r="L107" i="117"/>
  <c r="K103" i="117"/>
  <c r="K104" i="117"/>
  <c r="J104" i="117"/>
  <c r="J103" i="117"/>
  <c r="I103" i="117"/>
  <c r="I104" i="117"/>
  <c r="CD39" i="133"/>
  <c r="CD69" i="133"/>
  <c r="CD55" i="133"/>
  <c r="CD63" i="133"/>
  <c r="CD47" i="133"/>
  <c r="CD67" i="133"/>
  <c r="CD59" i="133"/>
  <c r="CD51" i="133"/>
  <c r="CD43" i="133"/>
  <c r="CD65" i="133"/>
  <c r="CD61" i="133"/>
  <c r="CD57" i="133"/>
  <c r="CD53" i="133"/>
  <c r="CD49" i="133"/>
  <c r="CD45" i="133"/>
  <c r="CD41" i="133"/>
  <c r="CF54" i="133"/>
  <c r="CF66" i="133"/>
  <c r="CF68" i="133"/>
  <c r="CF46" i="133"/>
  <c r="CF62" i="133"/>
  <c r="CF58" i="133"/>
  <c r="CF50" i="133"/>
  <c r="CF42" i="133"/>
  <c r="CF64" i="133"/>
  <c r="CF70" i="133"/>
  <c r="CF60" i="133"/>
  <c r="CF56" i="133"/>
  <c r="CF52" i="133"/>
  <c r="CF48" i="133"/>
  <c r="CF44" i="133"/>
  <c r="CF40" i="133"/>
  <c r="CD66" i="133"/>
  <c r="CD64" i="133"/>
  <c r="CD62" i="133"/>
  <c r="CD70" i="133"/>
  <c r="CD68" i="133"/>
  <c r="CD60" i="133"/>
  <c r="CD58" i="133"/>
  <c r="CD56" i="133"/>
  <c r="CD54" i="133"/>
  <c r="CD52" i="133"/>
  <c r="CD50" i="133"/>
  <c r="CD48" i="133"/>
  <c r="CD46" i="133"/>
  <c r="CD44" i="133"/>
  <c r="CD42" i="133"/>
  <c r="CD32" i="133"/>
  <c r="S3" i="133" s="1"/>
  <c r="D3" i="133" s="1"/>
  <c r="X41" i="73" s="1"/>
  <c r="CF69" i="133"/>
  <c r="CF67" i="133"/>
  <c r="CF65" i="133"/>
  <c r="CF63" i="133"/>
  <c r="CF61" i="133"/>
  <c r="CF59" i="133"/>
  <c r="CF57" i="133"/>
  <c r="CF55" i="133"/>
  <c r="CF53" i="133"/>
  <c r="CF51" i="133"/>
  <c r="CF49" i="133"/>
  <c r="CF47" i="133"/>
  <c r="CF45" i="133"/>
  <c r="CF43" i="133"/>
  <c r="CF41" i="133"/>
  <c r="DL121" i="137"/>
  <c r="K98" i="117"/>
  <c r="DH110" i="137"/>
  <c r="DJ76" i="137"/>
  <c r="DL81" i="137"/>
  <c r="DJ78" i="137"/>
  <c r="DL86" i="137"/>
  <c r="DH73" i="137"/>
  <c r="DJ61" i="137"/>
  <c r="DH74" i="137"/>
  <c r="DL82" i="137"/>
  <c r="DH62" i="137"/>
  <c r="DJ98" i="137"/>
  <c r="DL122" i="137"/>
  <c r="DJ77" i="137"/>
  <c r="DL97" i="137"/>
  <c r="DJ70" i="137"/>
  <c r="DL74" i="137"/>
  <c r="DH82" i="137"/>
  <c r="DH72" i="137"/>
  <c r="DL80" i="137"/>
  <c r="DJ66" i="137"/>
  <c r="DH94" i="137"/>
  <c r="DL102" i="137"/>
  <c r="DJ114" i="137"/>
  <c r="DJ69" i="137"/>
  <c r="DL73" i="137"/>
  <c r="DH81" i="137"/>
  <c r="DH89" i="137"/>
  <c r="DJ109" i="137"/>
  <c r="DL65" i="137"/>
  <c r="DJ93" i="137"/>
  <c r="DH105" i="137"/>
  <c r="DL113" i="137"/>
  <c r="DH70" i="137"/>
  <c r="DL70" i="137"/>
  <c r="DJ74" i="137"/>
  <c r="DH78" i="137"/>
  <c r="DL78" i="137"/>
  <c r="DJ68" i="137"/>
  <c r="DL72" i="137"/>
  <c r="DH80" i="137"/>
  <c r="DJ118" i="137"/>
  <c r="DL62" i="137"/>
  <c r="DH86" i="137"/>
  <c r="DJ90" i="137"/>
  <c r="DL94" i="137"/>
  <c r="DH102" i="137"/>
  <c r="DJ106" i="137"/>
  <c r="DL110" i="137"/>
  <c r="DH122" i="137"/>
  <c r="DH69" i="137"/>
  <c r="DL69" i="137"/>
  <c r="DJ73" i="137"/>
  <c r="DH77" i="137"/>
  <c r="DL77" i="137"/>
  <c r="DL117" i="137"/>
  <c r="DH65" i="137"/>
  <c r="DJ85" i="137"/>
  <c r="DL89" i="137"/>
  <c r="DH97" i="137"/>
  <c r="DJ101" i="137"/>
  <c r="DL105" i="137"/>
  <c r="DH113" i="137"/>
  <c r="DH121" i="137"/>
  <c r="DH68" i="137"/>
  <c r="DL68" i="137"/>
  <c r="DJ72" i="137"/>
  <c r="DH76" i="137"/>
  <c r="DL76" i="137"/>
  <c r="DH118" i="137"/>
  <c r="DL118" i="137"/>
  <c r="DJ62" i="137"/>
  <c r="DH66" i="137"/>
  <c r="DL66" i="137"/>
  <c r="DJ86" i="137"/>
  <c r="DH90" i="137"/>
  <c r="DL90" i="137"/>
  <c r="DJ94" i="137"/>
  <c r="DH98" i="137"/>
  <c r="DL98" i="137"/>
  <c r="DJ102" i="137"/>
  <c r="DH106" i="137"/>
  <c r="DL106" i="137"/>
  <c r="DJ110" i="137"/>
  <c r="DH114" i="137"/>
  <c r="DL114" i="137"/>
  <c r="DJ117" i="137"/>
  <c r="DH61" i="137"/>
  <c r="DL61" i="137"/>
  <c r="DJ65" i="137"/>
  <c r="DH85" i="137"/>
  <c r="DL85" i="137"/>
  <c r="DJ89" i="137"/>
  <c r="DH93" i="137"/>
  <c r="DL93" i="137"/>
  <c r="DJ97" i="137"/>
  <c r="DH101" i="137"/>
  <c r="DL101" i="137"/>
  <c r="DJ105" i="137"/>
  <c r="DH109" i="137"/>
  <c r="DL109" i="137"/>
  <c r="DJ113" i="137"/>
  <c r="DH117" i="137"/>
  <c r="CG67" i="133"/>
  <c r="CE61" i="133"/>
  <c r="CG61" i="133"/>
  <c r="CE63" i="133"/>
  <c r="CG63" i="133"/>
  <c r="CE65" i="133"/>
  <c r="CG65" i="133"/>
  <c r="CE67" i="133"/>
  <c r="CE69" i="133"/>
  <c r="CG69" i="133"/>
  <c r="CE39" i="133"/>
  <c r="CG39" i="133"/>
  <c r="CE41" i="133"/>
  <c r="CG41" i="133"/>
  <c r="CE43" i="133"/>
  <c r="CG43" i="133"/>
  <c r="CE45" i="133"/>
  <c r="CG45" i="133"/>
  <c r="CE47" i="133"/>
  <c r="CG47" i="133"/>
  <c r="CE49" i="133"/>
  <c r="CG49" i="133"/>
  <c r="CE51" i="133"/>
  <c r="CG51" i="133"/>
  <c r="CE53" i="133"/>
  <c r="CG53" i="133"/>
  <c r="CE55" i="133"/>
  <c r="CG55" i="133"/>
  <c r="CE57" i="133"/>
  <c r="CG57" i="133"/>
  <c r="CE59" i="133"/>
  <c r="CG59" i="133"/>
  <c r="K28" i="115"/>
  <c r="M3" i="115" s="1"/>
  <c r="I26" i="115"/>
  <c r="J12" i="113"/>
  <c r="J14" i="113"/>
  <c r="H26" i="115"/>
  <c r="J26" i="115"/>
  <c r="M40" i="114"/>
  <c r="O40" i="114"/>
  <c r="N40" i="114"/>
  <c r="R69" i="1"/>
  <c r="R68" i="1"/>
  <c r="Q70" i="1"/>
  <c r="R70" i="1"/>
  <c r="R67" i="1"/>
  <c r="Q69" i="1"/>
  <c r="Q68" i="1"/>
  <c r="Q67" i="1"/>
  <c r="S68" i="1"/>
  <c r="S69" i="1"/>
  <c r="S70" i="1"/>
  <c r="S67" i="1"/>
  <c r="O105" i="117" l="1"/>
  <c r="O106" i="117" s="1"/>
  <c r="N106" i="117"/>
  <c r="M105" i="117"/>
  <c r="M106" i="117" s="1"/>
  <c r="L106" i="117"/>
  <c r="O103" i="117"/>
  <c r="O104" i="117"/>
  <c r="O109" i="117"/>
  <c r="O110" i="117" s="1"/>
  <c r="O107" i="117"/>
  <c r="O108" i="117" s="1"/>
  <c r="L110" i="117"/>
  <c r="M109" i="117"/>
  <c r="M110" i="117" s="1"/>
  <c r="L108" i="117"/>
  <c r="M107" i="117"/>
  <c r="M108" i="117" s="1"/>
  <c r="K99" i="117"/>
  <c r="P98" i="117"/>
  <c r="P99" i="117" s="1"/>
  <c r="BR34" i="133"/>
  <c r="H28" i="115"/>
  <c r="J3" i="115" s="1"/>
  <c r="M42" i="114"/>
  <c r="P3" i="114" s="1"/>
  <c r="Y41" i="73" l="1"/>
  <c r="C28" i="115"/>
  <c r="D3" i="114"/>
  <c r="X35" i="73" s="1"/>
  <c r="Y35" i="73" s="1"/>
  <c r="B42" i="114"/>
  <c r="X16" i="84" l="1"/>
  <c r="F23" i="115" l="1"/>
  <c r="E23" i="115"/>
  <c r="F22" i="115"/>
  <c r="E22" i="115"/>
  <c r="F21" i="115"/>
  <c r="E21" i="115"/>
  <c r="M19" i="113"/>
  <c r="L19" i="113"/>
  <c r="K19" i="113"/>
  <c r="J19" i="113"/>
  <c r="I19" i="113"/>
  <c r="H19" i="113"/>
  <c r="F19" i="113"/>
  <c r="E19" i="113"/>
  <c r="L18" i="113"/>
  <c r="K18" i="113"/>
  <c r="I18" i="113"/>
  <c r="H18" i="113"/>
  <c r="F18" i="113"/>
  <c r="E18" i="113"/>
  <c r="M17" i="113"/>
  <c r="L17" i="113"/>
  <c r="K17" i="113"/>
  <c r="J17" i="113"/>
  <c r="H17" i="113"/>
  <c r="F17" i="113"/>
  <c r="E17" i="113"/>
  <c r="M16" i="113"/>
  <c r="L16" i="113"/>
  <c r="K16" i="113"/>
  <c r="K93" i="117"/>
  <c r="P93" i="117" s="1"/>
  <c r="I16" i="113"/>
  <c r="H16" i="113"/>
  <c r="F16" i="113"/>
  <c r="M15" i="113"/>
  <c r="L15" i="113"/>
  <c r="K15" i="113"/>
  <c r="L14" i="113"/>
  <c r="K14" i="113"/>
  <c r="J98" i="117"/>
  <c r="I98" i="117"/>
  <c r="M13" i="113"/>
  <c r="L13" i="113"/>
  <c r="K13" i="113"/>
  <c r="J96" i="117"/>
  <c r="M12" i="113"/>
  <c r="L12" i="113"/>
  <c r="K12" i="113"/>
  <c r="N96" i="117" l="1"/>
  <c r="J97" i="117"/>
  <c r="P94" i="117"/>
  <c r="P95" i="117"/>
  <c r="I99" i="117"/>
  <c r="L98" i="117"/>
  <c r="J99" i="117"/>
  <c r="N98" i="117"/>
  <c r="N99" i="117" s="1"/>
  <c r="K95" i="117"/>
  <c r="K94" i="117"/>
  <c r="K96" i="117"/>
  <c r="I96" i="117"/>
  <c r="J93" i="117"/>
  <c r="N93" i="117" s="1"/>
  <c r="I100" i="117"/>
  <c r="K100" i="117"/>
  <c r="J100" i="117"/>
  <c r="H12" i="113"/>
  <c r="I93" i="117"/>
  <c r="L93" i="117" s="1"/>
  <c r="M93" i="117" s="1"/>
  <c r="M94" i="117" s="1"/>
  <c r="M21" i="113"/>
  <c r="I14" i="113"/>
  <c r="I15" i="113"/>
  <c r="I12" i="113"/>
  <c r="H32" i="116"/>
  <c r="J13" i="113"/>
  <c r="J15" i="113"/>
  <c r="J16" i="113"/>
  <c r="H13" i="113"/>
  <c r="H14" i="113"/>
  <c r="H15" i="113"/>
  <c r="G32" i="116"/>
  <c r="I17" i="113"/>
  <c r="L21" i="113"/>
  <c r="I13" i="113"/>
  <c r="E16" i="113"/>
  <c r="K21" i="113"/>
  <c r="G19" i="113"/>
  <c r="L96" i="117" l="1"/>
  <c r="I97" i="117"/>
  <c r="P96" i="117"/>
  <c r="P97" i="117" s="1"/>
  <c r="K97" i="117"/>
  <c r="O96" i="117"/>
  <c r="O97" i="117" s="1"/>
  <c r="N97" i="117"/>
  <c r="M95" i="117"/>
  <c r="N95" i="117"/>
  <c r="N94" i="117"/>
  <c r="O93" i="117"/>
  <c r="O98" i="117"/>
  <c r="O99" i="117" s="1"/>
  <c r="L99" i="117"/>
  <c r="M98" i="117"/>
  <c r="M99" i="117" s="1"/>
  <c r="L94" i="117"/>
  <c r="L95" i="117"/>
  <c r="J101" i="117"/>
  <c r="N100" i="117"/>
  <c r="I101" i="117"/>
  <c r="L100" i="117"/>
  <c r="K101" i="117"/>
  <c r="P100" i="117"/>
  <c r="P101" i="117" s="1"/>
  <c r="J94" i="117"/>
  <c r="J95" i="117"/>
  <c r="I95" i="117"/>
  <c r="I94" i="117"/>
  <c r="G34" i="116"/>
  <c r="K3" i="116" s="1"/>
  <c r="H21" i="113"/>
  <c r="J21" i="113"/>
  <c r="K23" i="113"/>
  <c r="M3" i="113" s="1"/>
  <c r="I21" i="113"/>
  <c r="V112" i="117" l="1"/>
  <c r="L3" i="117" s="1"/>
  <c r="D3" i="117" s="1"/>
  <c r="X38" i="73" s="1"/>
  <c r="Y38" i="73" s="1"/>
  <c r="M96" i="117"/>
  <c r="M97" i="117" s="1"/>
  <c r="L97" i="117"/>
  <c r="O94" i="117"/>
  <c r="O95" i="117"/>
  <c r="N101" i="117"/>
  <c r="O100" i="117"/>
  <c r="L101" i="117"/>
  <c r="M100" i="117"/>
  <c r="L112" i="117"/>
  <c r="H23" i="113"/>
  <c r="J3" i="113" l="1"/>
  <c r="C23" i="113"/>
  <c r="A174" i="79" l="1"/>
  <c r="CG179" i="84" s="1"/>
  <c r="S170" i="84"/>
  <c r="Q172" i="84"/>
  <c r="Q173" i="84"/>
  <c r="R178" i="84"/>
  <c r="Q156" i="84"/>
  <c r="S154" i="84"/>
  <c r="R160" i="84"/>
  <c r="S174" i="84"/>
  <c r="S158" i="84"/>
  <c r="R179" i="84"/>
  <c r="Q177" i="84"/>
  <c r="S175" i="84"/>
  <c r="S171" i="84"/>
  <c r="S163" i="84"/>
  <c r="S159" i="84"/>
  <c r="S155" i="84"/>
  <c r="Q162" i="84"/>
  <c r="S160" i="84"/>
  <c r="S152" i="84"/>
  <c r="R172" i="84"/>
  <c r="Q175" i="84"/>
  <c r="R173" i="84"/>
  <c r="S173" i="84"/>
  <c r="R169" i="84"/>
  <c r="R161" i="84"/>
  <c r="Q159" i="84"/>
  <c r="R157" i="84"/>
  <c r="S157" i="84"/>
  <c r="R153" i="84"/>
  <c r="R150" i="84"/>
  <c r="R156" i="84"/>
  <c r="Q150" i="84"/>
  <c r="Q157" i="84"/>
  <c r="Q178" i="84"/>
  <c r="R168" i="84"/>
  <c r="Q166" i="84"/>
  <c r="Q171" i="84"/>
  <c r="S169" i="84"/>
  <c r="R165" i="84"/>
  <c r="Q155" i="84"/>
  <c r="S153" i="84"/>
  <c r="S150" i="84"/>
  <c r="S178" i="84"/>
  <c r="Q176" i="84"/>
  <c r="R170" i="84"/>
  <c r="Q168" i="84"/>
  <c r="R166" i="84"/>
  <c r="Q164" i="84"/>
  <c r="R154" i="84"/>
  <c r="Q152" i="84"/>
  <c r="S179" i="84"/>
  <c r="R171" i="84"/>
  <c r="Q169" i="84"/>
  <c r="R167" i="84"/>
  <c r="Q165" i="84"/>
  <c r="R163" i="84"/>
  <c r="R155" i="84"/>
  <c r="Q153" i="84"/>
  <c r="R151" i="84"/>
  <c r="R152" i="84"/>
  <c r="S176" i="84"/>
  <c r="Q174" i="84"/>
  <c r="Q170" i="84"/>
  <c r="S168" i="84"/>
  <c r="S164" i="84"/>
  <c r="R164" i="84"/>
  <c r="Q167" i="84"/>
  <c r="S165" i="84"/>
  <c r="Q151" i="84"/>
  <c r="R174" i="84"/>
  <c r="S166" i="84"/>
  <c r="S162" i="84"/>
  <c r="R162" i="84"/>
  <c r="Q160" i="84"/>
  <c r="R158" i="84"/>
  <c r="Q158" i="84"/>
  <c r="R175" i="84"/>
  <c r="S167" i="84"/>
  <c r="Q161" i="84"/>
  <c r="R159" i="84"/>
  <c r="S151" i="84"/>
  <c r="Q154" i="84"/>
  <c r="R176" i="84"/>
  <c r="S172" i="84"/>
  <c r="Q179" i="84"/>
  <c r="R177" i="84"/>
  <c r="S177" i="84"/>
  <c r="Q163" i="84"/>
  <c r="S161" i="84"/>
  <c r="S156" i="84"/>
  <c r="G179" i="84" l="1"/>
  <c r="U170" i="84"/>
  <c r="U169" i="84"/>
  <c r="U154" i="84"/>
  <c r="U160" i="84"/>
  <c r="U157" i="84"/>
  <c r="U153" i="84"/>
  <c r="U165" i="84"/>
  <c r="U168" i="84"/>
  <c r="U155" i="84"/>
  <c r="U171" i="84"/>
  <c r="U161" i="84"/>
  <c r="U164" i="84"/>
  <c r="U176" i="84"/>
  <c r="U166" i="84"/>
  <c r="U177" i="84"/>
  <c r="U173" i="84"/>
  <c r="U174" i="84"/>
  <c r="U163" i="84"/>
  <c r="U151" i="84"/>
  <c r="U167" i="84"/>
  <c r="U152" i="84"/>
  <c r="U150" i="84"/>
  <c r="U162" i="84"/>
  <c r="U172" i="84"/>
  <c r="U179" i="84"/>
  <c r="U158" i="84"/>
  <c r="U178" i="84"/>
  <c r="U159" i="84"/>
  <c r="U175" i="84"/>
  <c r="U156" i="84"/>
  <c r="A169" i="79"/>
  <c r="CG174" i="84" s="1"/>
  <c r="A172" i="79"/>
  <c r="CG177" i="84" s="1"/>
  <c r="A148" i="79"/>
  <c r="CG153" i="84" s="1"/>
  <c r="A162" i="79"/>
  <c r="CG167" i="84" s="1"/>
  <c r="A165" i="79"/>
  <c r="CG170" i="84" s="1"/>
  <c r="A159" i="79"/>
  <c r="CG164" i="84" s="1"/>
  <c r="A152" i="79"/>
  <c r="CG157" i="84" s="1"/>
  <c r="A155" i="79"/>
  <c r="CG160" i="84" s="1"/>
  <c r="A153" i="79"/>
  <c r="A149" i="79"/>
  <c r="CG154" i="84" s="1"/>
  <c r="A151" i="79"/>
  <c r="CG156" i="84" s="1"/>
  <c r="A156" i="79"/>
  <c r="CG161" i="84" s="1"/>
  <c r="A147" i="79"/>
  <c r="CG152" i="84" s="1"/>
  <c r="A160" i="79"/>
  <c r="CG165" i="84" s="1"/>
  <c r="A163" i="79"/>
  <c r="CG168" i="84" s="1"/>
  <c r="A154" i="79"/>
  <c r="CG159" i="84" s="1"/>
  <c r="A170" i="79"/>
  <c r="CG175" i="84" s="1"/>
  <c r="A145" i="79"/>
  <c r="CG150" i="84" s="1"/>
  <c r="A161" i="79"/>
  <c r="CG166" i="84" s="1"/>
  <c r="A164" i="79"/>
  <c r="CG169" i="84" s="1"/>
  <c r="A168" i="79"/>
  <c r="CG173" i="84" s="1"/>
  <c r="A157" i="79"/>
  <c r="CG162" i="84" s="1"/>
  <c r="A167" i="79"/>
  <c r="CG172" i="84" s="1"/>
  <c r="A150" i="79"/>
  <c r="CG155" i="84" s="1"/>
  <c r="A146" i="79"/>
  <c r="CG151" i="84" s="1"/>
  <c r="C183" i="84" l="1"/>
  <c r="C184" i="84"/>
  <c r="C182" i="84"/>
  <c r="C180" i="84"/>
  <c r="C186" i="84"/>
  <c r="C189" i="84"/>
  <c r="C190" i="84"/>
  <c r="C185" i="84"/>
  <c r="C188" i="84"/>
  <c r="C187" i="84"/>
  <c r="C181" i="84"/>
  <c r="AC179" i="84"/>
  <c r="AH179" i="84" s="1"/>
  <c r="CG158" i="84"/>
  <c r="A171" i="79"/>
  <c r="CG176" i="84" s="1"/>
  <c r="BZ176" i="84"/>
  <c r="C176" i="84" s="1"/>
  <c r="AE179" i="84"/>
  <c r="A166" i="79"/>
  <c r="BZ159" i="84"/>
  <c r="BZ161" i="84"/>
  <c r="C161" i="84" s="1"/>
  <c r="A158" i="79"/>
  <c r="BZ164" i="84"/>
  <c r="C164" i="84" s="1"/>
  <c r="BZ165" i="84"/>
  <c r="C165" i="84" s="1"/>
  <c r="BZ151" i="84"/>
  <c r="BZ157" i="84"/>
  <c r="BZ156" i="84"/>
  <c r="BZ172" i="84"/>
  <c r="C172" i="84" s="1"/>
  <c r="BZ173" i="84"/>
  <c r="C173" i="84" s="1"/>
  <c r="BZ152" i="84"/>
  <c r="BZ170" i="84"/>
  <c r="C170" i="84" s="1"/>
  <c r="BZ155" i="84"/>
  <c r="BZ162" i="84"/>
  <c r="C162" i="84" s="1"/>
  <c r="BZ175" i="84"/>
  <c r="C175" i="84" s="1"/>
  <c r="BZ158" i="84"/>
  <c r="BZ160" i="84"/>
  <c r="BZ169" i="84"/>
  <c r="C169" i="84" s="1"/>
  <c r="BZ150" i="84"/>
  <c r="BZ168" i="84"/>
  <c r="C168" i="84" s="1"/>
  <c r="BZ154" i="84"/>
  <c r="A173" i="79"/>
  <c r="CG178" i="84" s="1"/>
  <c r="BZ174" i="84"/>
  <c r="C174" i="84" s="1"/>
  <c r="BZ167" i="84"/>
  <c r="C167" i="84" s="1"/>
  <c r="BZ177" i="84"/>
  <c r="C177" i="84" s="1"/>
  <c r="BZ166" i="84"/>
  <c r="C166" i="84" s="1"/>
  <c r="BZ153" i="84"/>
  <c r="AI179" i="84" l="1"/>
  <c r="AJ179" i="84"/>
  <c r="AK179" i="84"/>
  <c r="BZ171" i="84"/>
  <c r="CG171" i="84"/>
  <c r="BZ163" i="84"/>
  <c r="CG163" i="84"/>
  <c r="V162" i="104"/>
  <c r="T162" i="104"/>
  <c r="R162" i="104"/>
  <c r="P162" i="104"/>
  <c r="N162" i="104"/>
  <c r="L162" i="104"/>
  <c r="J162" i="104"/>
  <c r="H162" i="104"/>
  <c r="F162" i="104"/>
  <c r="S162" i="104"/>
  <c r="O162" i="104"/>
  <c r="K162" i="104"/>
  <c r="G162" i="104"/>
  <c r="U162" i="104"/>
  <c r="M162" i="104"/>
  <c r="E162" i="104"/>
  <c r="I162" i="104"/>
  <c r="Q162" i="104"/>
  <c r="V163" i="104"/>
  <c r="T163" i="104"/>
  <c r="R163" i="104"/>
  <c r="P163" i="104"/>
  <c r="N163" i="104"/>
  <c r="L163" i="104"/>
  <c r="J163" i="104"/>
  <c r="H163" i="104"/>
  <c r="F163" i="104"/>
  <c r="U163" i="104"/>
  <c r="Q163" i="104"/>
  <c r="M163" i="104"/>
  <c r="I163" i="104"/>
  <c r="E163" i="104"/>
  <c r="S163" i="104"/>
  <c r="K163" i="104"/>
  <c r="G163" i="104"/>
  <c r="O163" i="104"/>
  <c r="V164" i="104"/>
  <c r="T164" i="104"/>
  <c r="R164" i="104"/>
  <c r="P164" i="104"/>
  <c r="N164" i="104"/>
  <c r="L164" i="104"/>
  <c r="J164" i="104"/>
  <c r="H164" i="104"/>
  <c r="F164" i="104"/>
  <c r="S164" i="104"/>
  <c r="O164" i="104"/>
  <c r="K164" i="104"/>
  <c r="G164" i="104"/>
  <c r="Q164" i="104"/>
  <c r="I164" i="104"/>
  <c r="U164" i="104"/>
  <c r="E164" i="104"/>
  <c r="M164" i="104"/>
  <c r="V158" i="104"/>
  <c r="T158" i="104"/>
  <c r="R158" i="104"/>
  <c r="P158" i="104"/>
  <c r="S158" i="104"/>
  <c r="O158" i="104"/>
  <c r="M158" i="104"/>
  <c r="K158" i="104"/>
  <c r="I158" i="104"/>
  <c r="G158" i="104"/>
  <c r="E158" i="104"/>
  <c r="U158" i="104"/>
  <c r="N158" i="104"/>
  <c r="J158" i="104"/>
  <c r="F158" i="104"/>
  <c r="Q158" i="104"/>
  <c r="H158" i="104"/>
  <c r="L158" i="104"/>
  <c r="V161" i="104"/>
  <c r="T161" i="104"/>
  <c r="R161" i="104"/>
  <c r="P161" i="104"/>
  <c r="N161" i="104"/>
  <c r="L161" i="104"/>
  <c r="J161" i="104"/>
  <c r="H161" i="104"/>
  <c r="F161" i="104"/>
  <c r="U161" i="104"/>
  <c r="Q161" i="104"/>
  <c r="M161" i="104"/>
  <c r="I161" i="104"/>
  <c r="E161" i="104"/>
  <c r="O161" i="104"/>
  <c r="G161" i="104"/>
  <c r="K161" i="104"/>
  <c r="S161" i="104"/>
  <c r="U152" i="104"/>
  <c r="S152" i="104"/>
  <c r="Q152" i="104"/>
  <c r="O152" i="104"/>
  <c r="M152" i="104"/>
  <c r="K152" i="104"/>
  <c r="I152" i="104"/>
  <c r="G152" i="104"/>
  <c r="E152" i="104"/>
  <c r="V152" i="104"/>
  <c r="R152" i="104"/>
  <c r="N152" i="104"/>
  <c r="J152" i="104"/>
  <c r="F152" i="104"/>
  <c r="T152" i="104"/>
  <c r="L152" i="104"/>
  <c r="H152" i="104"/>
  <c r="P152" i="104"/>
  <c r="U149" i="104"/>
  <c r="S149" i="104"/>
  <c r="Q149" i="104"/>
  <c r="O149" i="104"/>
  <c r="M149" i="104"/>
  <c r="K149" i="104"/>
  <c r="I149" i="104"/>
  <c r="G149" i="104"/>
  <c r="E149" i="104"/>
  <c r="T149" i="104"/>
  <c r="P149" i="104"/>
  <c r="L149" i="104"/>
  <c r="H149" i="104"/>
  <c r="R149" i="104"/>
  <c r="J149" i="104"/>
  <c r="N149" i="104"/>
  <c r="V149" i="104"/>
  <c r="F149" i="104"/>
  <c r="V165" i="104"/>
  <c r="T165" i="104"/>
  <c r="R165" i="104"/>
  <c r="P165" i="104"/>
  <c r="N165" i="104"/>
  <c r="L165" i="104"/>
  <c r="J165" i="104"/>
  <c r="H165" i="104"/>
  <c r="F165" i="104"/>
  <c r="U165" i="104"/>
  <c r="Q165" i="104"/>
  <c r="M165" i="104"/>
  <c r="I165" i="104"/>
  <c r="E165" i="104"/>
  <c r="O165" i="104"/>
  <c r="G165" i="104"/>
  <c r="S165" i="104"/>
  <c r="K165" i="104"/>
  <c r="U154" i="104"/>
  <c r="S154" i="104"/>
  <c r="Q154" i="104"/>
  <c r="O154" i="104"/>
  <c r="M154" i="104"/>
  <c r="K154" i="104"/>
  <c r="I154" i="104"/>
  <c r="G154" i="104"/>
  <c r="E154" i="104"/>
  <c r="V154" i="104"/>
  <c r="R154" i="104"/>
  <c r="N154" i="104"/>
  <c r="J154" i="104"/>
  <c r="F154" i="104"/>
  <c r="P154" i="104"/>
  <c r="H154" i="104"/>
  <c r="T154" i="104"/>
  <c r="L154" i="104"/>
  <c r="U155" i="104"/>
  <c r="S155" i="104"/>
  <c r="Q155" i="104"/>
  <c r="O155" i="104"/>
  <c r="M155" i="104"/>
  <c r="K155" i="104"/>
  <c r="I155" i="104"/>
  <c r="G155" i="104"/>
  <c r="E155" i="104"/>
  <c r="T155" i="104"/>
  <c r="P155" i="104"/>
  <c r="L155" i="104"/>
  <c r="H155" i="104"/>
  <c r="V155" i="104"/>
  <c r="N155" i="104"/>
  <c r="F155" i="104"/>
  <c r="R155" i="104"/>
  <c r="J155" i="104"/>
  <c r="U156" i="104"/>
  <c r="S156" i="104"/>
  <c r="Q156" i="104"/>
  <c r="O156" i="104"/>
  <c r="M156" i="104"/>
  <c r="K156" i="104"/>
  <c r="I156" i="104"/>
  <c r="G156" i="104"/>
  <c r="E156" i="104"/>
  <c r="V156" i="104"/>
  <c r="R156" i="104"/>
  <c r="N156" i="104"/>
  <c r="J156" i="104"/>
  <c r="F156" i="104"/>
  <c r="T156" i="104"/>
  <c r="L156" i="104"/>
  <c r="P156" i="104"/>
  <c r="H156" i="104"/>
  <c r="U157" i="104"/>
  <c r="S157" i="104"/>
  <c r="Q157" i="104"/>
  <c r="O157" i="104"/>
  <c r="M157" i="104"/>
  <c r="K157" i="104"/>
  <c r="I157" i="104"/>
  <c r="G157" i="104"/>
  <c r="E157" i="104"/>
  <c r="T157" i="104"/>
  <c r="P157" i="104"/>
  <c r="L157" i="104"/>
  <c r="H157" i="104"/>
  <c r="R157" i="104"/>
  <c r="J157" i="104"/>
  <c r="N157" i="104"/>
  <c r="V157" i="104"/>
  <c r="F157" i="104"/>
  <c r="U150" i="104"/>
  <c r="S150" i="104"/>
  <c r="Q150" i="104"/>
  <c r="O150" i="104"/>
  <c r="M150" i="104"/>
  <c r="K150" i="104"/>
  <c r="I150" i="104"/>
  <c r="G150" i="104"/>
  <c r="E150" i="104"/>
  <c r="V150" i="104"/>
  <c r="R150" i="104"/>
  <c r="N150" i="104"/>
  <c r="J150" i="104"/>
  <c r="F150" i="104"/>
  <c r="P150" i="104"/>
  <c r="H150" i="104"/>
  <c r="L150" i="104"/>
  <c r="T150" i="104"/>
  <c r="V160" i="104"/>
  <c r="T160" i="104"/>
  <c r="R160" i="104"/>
  <c r="P160" i="104"/>
  <c r="N160" i="104"/>
  <c r="L160" i="104"/>
  <c r="J160" i="104"/>
  <c r="H160" i="104"/>
  <c r="F160" i="104"/>
  <c r="S160" i="104"/>
  <c r="O160" i="104"/>
  <c r="K160" i="104"/>
  <c r="G160" i="104"/>
  <c r="Q160" i="104"/>
  <c r="I160" i="104"/>
  <c r="M160" i="104"/>
  <c r="E160" i="104"/>
  <c r="U160" i="104"/>
  <c r="U153" i="104"/>
  <c r="S153" i="104"/>
  <c r="Q153" i="104"/>
  <c r="O153" i="104"/>
  <c r="M153" i="104"/>
  <c r="K153" i="104"/>
  <c r="I153" i="104"/>
  <c r="G153" i="104"/>
  <c r="E153" i="104"/>
  <c r="T153" i="104"/>
  <c r="P153" i="104"/>
  <c r="L153" i="104"/>
  <c r="H153" i="104"/>
  <c r="R153" i="104"/>
  <c r="J153" i="104"/>
  <c r="V153" i="104"/>
  <c r="F153" i="104"/>
  <c r="N153" i="104"/>
  <c r="BZ178" i="84"/>
  <c r="G178" i="84"/>
  <c r="AC178" i="84" l="1"/>
  <c r="AH178" i="84" s="1"/>
  <c r="C179" i="84"/>
  <c r="C163" i="84"/>
  <c r="S151" i="104" s="1"/>
  <c r="C171" i="84"/>
  <c r="T159" i="104" s="1"/>
  <c r="CR158" i="84"/>
  <c r="CR179" i="84"/>
  <c r="AE178" i="84"/>
  <c r="AI178" i="84" l="1"/>
  <c r="AJ178" i="84"/>
  <c r="AK178" i="84"/>
  <c r="M151" i="104"/>
  <c r="P151" i="104"/>
  <c r="T151" i="104"/>
  <c r="R151" i="104"/>
  <c r="I159" i="104"/>
  <c r="U159" i="104"/>
  <c r="G159" i="104"/>
  <c r="L159" i="104"/>
  <c r="E159" i="104"/>
  <c r="S159" i="104"/>
  <c r="K151" i="104"/>
  <c r="V151" i="104"/>
  <c r="H151" i="104"/>
  <c r="J159" i="104"/>
  <c r="P159" i="104"/>
  <c r="H159" i="104"/>
  <c r="M159" i="104"/>
  <c r="K159" i="104"/>
  <c r="O151" i="104"/>
  <c r="G151" i="104"/>
  <c r="L151" i="104"/>
  <c r="F151" i="104"/>
  <c r="R159" i="104"/>
  <c r="Q159" i="104"/>
  <c r="U151" i="104"/>
  <c r="E151" i="104"/>
  <c r="J151" i="104"/>
  <c r="N159" i="104"/>
  <c r="Q151" i="104"/>
  <c r="F159" i="104"/>
  <c r="V159" i="104"/>
  <c r="O159" i="104"/>
  <c r="I151" i="104"/>
  <c r="N151" i="104"/>
  <c r="V167" i="104"/>
  <c r="T167" i="104"/>
  <c r="R167" i="104"/>
  <c r="P167" i="104"/>
  <c r="N167" i="104"/>
  <c r="L167" i="104"/>
  <c r="J167" i="104"/>
  <c r="H167" i="104"/>
  <c r="F167" i="104"/>
  <c r="U167" i="104"/>
  <c r="Q167" i="104"/>
  <c r="M167" i="104"/>
  <c r="I167" i="104"/>
  <c r="E167" i="104"/>
  <c r="S167" i="104"/>
  <c r="K167" i="104"/>
  <c r="O167" i="104"/>
  <c r="G167" i="104"/>
  <c r="C178" i="84" l="1"/>
  <c r="CR178" i="84"/>
  <c r="V166" i="104" l="1"/>
  <c r="T166" i="104"/>
  <c r="R166" i="104"/>
  <c r="P166" i="104"/>
  <c r="N166" i="104"/>
  <c r="L166" i="104"/>
  <c r="J166" i="104"/>
  <c r="H166" i="104"/>
  <c r="F166" i="104"/>
  <c r="S166" i="104"/>
  <c r="O166" i="104"/>
  <c r="K166" i="104"/>
  <c r="G166" i="104"/>
  <c r="U166" i="104"/>
  <c r="M166" i="104"/>
  <c r="E166" i="104"/>
  <c r="Q166" i="104"/>
  <c r="I166" i="104"/>
  <c r="A139" i="79"/>
  <c r="CG144" i="84" s="1"/>
  <c r="A64" i="79"/>
  <c r="CG69" i="84" s="1"/>
  <c r="A92" i="79"/>
  <c r="CG97" i="84" s="1"/>
  <c r="A115" i="79"/>
  <c r="A80" i="79"/>
  <c r="CG85" i="84" s="1"/>
  <c r="A102" i="79"/>
  <c r="CG107" i="84" s="1"/>
  <c r="A53" i="79"/>
  <c r="CG58" i="84" s="1"/>
  <c r="A73" i="79"/>
  <c r="CG78" i="84" s="1"/>
  <c r="A45" i="79"/>
  <c r="CG50" i="84" s="1"/>
  <c r="A81" i="79"/>
  <c r="CG86" i="84" s="1"/>
  <c r="A37" i="79"/>
  <c r="CG42" i="84" s="1"/>
  <c r="A24" i="79"/>
  <c r="CG29" i="84" s="1"/>
  <c r="A97" i="79"/>
  <c r="CG102" i="84" s="1"/>
  <c r="A113" i="79"/>
  <c r="CG118" i="84" s="1"/>
  <c r="A84" i="79"/>
  <c r="CG89" i="84" s="1"/>
  <c r="A61" i="79"/>
  <c r="CG66" i="84" s="1"/>
  <c r="A89" i="79"/>
  <c r="CG94" i="84" s="1"/>
  <c r="A93" i="79"/>
  <c r="CG98" i="84" s="1"/>
  <c r="A18" i="79"/>
  <c r="CG23" i="84" s="1"/>
  <c r="A60" i="79"/>
  <c r="CG65" i="84" s="1"/>
  <c r="A51" i="79"/>
  <c r="CG56" i="84" s="1"/>
  <c r="A50" i="79"/>
  <c r="CG55" i="84" s="1"/>
  <c r="A106" i="79"/>
  <c r="CG111" i="84" s="1"/>
  <c r="A42" i="79"/>
  <c r="CG47" i="84" s="1"/>
  <c r="A124" i="79"/>
  <c r="CG129" i="84" s="1"/>
  <c r="A76" i="79"/>
  <c r="CG81" i="84" s="1"/>
  <c r="A137" i="79"/>
  <c r="CG142" i="84" s="1"/>
  <c r="A78" i="79"/>
  <c r="CG83" i="84" s="1"/>
  <c r="A88" i="79"/>
  <c r="CG93" i="84" s="1"/>
  <c r="A119" i="79"/>
  <c r="CG124" i="84" s="1"/>
  <c r="A22" i="79"/>
  <c r="CG27" i="84" s="1"/>
  <c r="A66" i="79"/>
  <c r="CG71" i="84" s="1"/>
  <c r="A86" i="79"/>
  <c r="CG91" i="84" s="1"/>
  <c r="A134" i="79"/>
  <c r="CG139" i="84" s="1"/>
  <c r="A118" i="79"/>
  <c r="CG123" i="84" s="1"/>
  <c r="A49" i="79"/>
  <c r="CG54" i="84" s="1"/>
  <c r="A91" i="79"/>
  <c r="CG96" i="84" s="1"/>
  <c r="A101" i="79"/>
  <c r="CG106" i="84" s="1"/>
  <c r="A20" i="79"/>
  <c r="CG25" i="84" s="1"/>
  <c r="A133" i="79"/>
  <c r="CG138" i="84" s="1"/>
  <c r="A77" i="79"/>
  <c r="CG82" i="84" s="1"/>
  <c r="A14" i="79"/>
  <c r="A71" i="79"/>
  <c r="CG76" i="84" s="1"/>
  <c r="A52" i="79"/>
  <c r="CG57" i="84" s="1"/>
  <c r="A44" i="79"/>
  <c r="CG49" i="84" s="1"/>
  <c r="A39" i="79"/>
  <c r="CG44" i="84" s="1"/>
  <c r="A62" i="79"/>
  <c r="CG67" i="84" s="1"/>
  <c r="A72" i="79"/>
  <c r="CG77" i="84" s="1"/>
  <c r="A90" i="79"/>
  <c r="A120" i="79"/>
  <c r="CG125" i="84" s="1"/>
  <c r="A96" i="79"/>
  <c r="CG101" i="84" s="1"/>
  <c r="A112" i="79"/>
  <c r="CG117" i="84" s="1"/>
  <c r="A100" i="79"/>
  <c r="CG105" i="84" s="1"/>
  <c r="A70" i="79"/>
  <c r="CG75" i="84" s="1"/>
  <c r="A55" i="79"/>
  <c r="CG60" i="84" s="1"/>
  <c r="A94" i="79"/>
  <c r="CG99" i="84" s="1"/>
  <c r="A34" i="79"/>
  <c r="CG39" i="84" s="1"/>
  <c r="A40" i="79"/>
  <c r="CG45" i="84" s="1"/>
  <c r="A130" i="79"/>
  <c r="CG135" i="84" s="1"/>
  <c r="A136" i="79"/>
  <c r="CG141" i="84" s="1"/>
  <c r="A19" i="79"/>
  <c r="CG24" i="84" s="1"/>
  <c r="A75" i="79"/>
  <c r="CG80" i="84" s="1"/>
  <c r="A111" i="79"/>
  <c r="CG116" i="84" s="1"/>
  <c r="A141" i="79"/>
  <c r="CG146" i="84" s="1"/>
  <c r="A95" i="79"/>
  <c r="CG100" i="84" s="1"/>
  <c r="A43" i="79"/>
  <c r="CG48" i="84" s="1"/>
  <c r="A15" i="79"/>
  <c r="CC22" i="84" s="1"/>
  <c r="A143" i="79"/>
  <c r="CG148" i="84" s="1"/>
  <c r="A59" i="79"/>
  <c r="CG64" i="84" s="1"/>
  <c r="A23" i="79"/>
  <c r="CG28" i="84" s="1"/>
  <c r="A99" i="79"/>
  <c r="A87" i="79"/>
  <c r="CG92" i="84" s="1"/>
  <c r="A116" i="79"/>
  <c r="A54" i="79"/>
  <c r="CG59" i="84" s="1"/>
  <c r="A74" i="79"/>
  <c r="CG79" i="84" s="1"/>
  <c r="A132" i="79"/>
  <c r="CG137" i="84" s="1"/>
  <c r="A108" i="79"/>
  <c r="CG113" i="84" s="1"/>
  <c r="A32" i="79"/>
  <c r="CG37" i="84" s="1"/>
  <c r="A48" i="79"/>
  <c r="CG53" i="84" s="1"/>
  <c r="A68" i="79"/>
  <c r="CG73" i="84" s="1"/>
  <c r="A67" i="79"/>
  <c r="CG72" i="84" s="1"/>
  <c r="A83" i="79"/>
  <c r="CG88" i="84" s="1"/>
  <c r="A30" i="79"/>
  <c r="CG35" i="84" s="1"/>
  <c r="A140" i="79"/>
  <c r="CG145" i="84" s="1"/>
  <c r="A110" i="79"/>
  <c r="CG115" i="84" s="1"/>
  <c r="A126" i="79"/>
  <c r="CG131" i="84" s="1"/>
  <c r="A63" i="79"/>
  <c r="CG68" i="84" s="1"/>
  <c r="A29" i="79"/>
  <c r="CG34" i="84" s="1"/>
  <c r="A47" i="79"/>
  <c r="CG52" i="84" s="1"/>
  <c r="A25" i="79"/>
  <c r="CG30" i="84" s="1"/>
  <c r="A138" i="79"/>
  <c r="A31" i="79"/>
  <c r="CG36" i="84" s="1"/>
  <c r="A21" i="79"/>
  <c r="CG26" i="84" s="1"/>
  <c r="A131" i="79"/>
  <c r="CG136" i="84" s="1"/>
  <c r="A41" i="79"/>
  <c r="CG46" i="84" s="1"/>
  <c r="A125" i="79"/>
  <c r="CG130" i="84" s="1"/>
  <c r="A69" i="79"/>
  <c r="CG74" i="84" s="1"/>
  <c r="A85" i="79"/>
  <c r="CG90" i="84" s="1"/>
  <c r="A46" i="79"/>
  <c r="CG51" i="84" s="1"/>
  <c r="A35" i="79"/>
  <c r="CG40" i="84" s="1"/>
  <c r="A82" i="79"/>
  <c r="CG87" i="84" s="1"/>
  <c r="A135" i="79"/>
  <c r="CG140" i="84" s="1"/>
  <c r="A58" i="79"/>
  <c r="CG63" i="84" s="1"/>
  <c r="A128" i="79"/>
  <c r="CG133" i="84" s="1"/>
  <c r="A38" i="79"/>
  <c r="CG43" i="84" s="1"/>
  <c r="A121" i="79"/>
  <c r="CG126" i="84" s="1"/>
  <c r="A36" i="79"/>
  <c r="CG41" i="84" s="1"/>
  <c r="A103" i="79"/>
  <c r="CG108" i="84" s="1"/>
  <c r="CG31" i="84"/>
  <c r="A98" i="79"/>
  <c r="CG103" i="84" s="1"/>
  <c r="A104" i="79"/>
  <c r="CG109" i="84" s="1"/>
  <c r="A114" i="79"/>
  <c r="A122" i="79"/>
  <c r="CG127" i="84" s="1"/>
  <c r="A33" i="79"/>
  <c r="CG38" i="84" s="1"/>
  <c r="A127" i="79"/>
  <c r="CG132" i="84" s="1"/>
  <c r="A56" i="79"/>
  <c r="CG61" i="84" s="1"/>
  <c r="A109" i="79"/>
  <c r="CG114" i="84" s="1"/>
  <c r="A129" i="79"/>
  <c r="CG134" i="84" s="1"/>
  <c r="A57" i="79"/>
  <c r="CG62" i="84" s="1"/>
  <c r="A65" i="79"/>
  <c r="CG70" i="84" s="1"/>
  <c r="A107" i="79"/>
  <c r="CG112" i="84" s="1"/>
  <c r="A117" i="79"/>
  <c r="CG122" i="84" s="1"/>
  <c r="A105" i="79"/>
  <c r="CG110" i="84" s="1"/>
  <c r="CG32" i="84"/>
  <c r="A79" i="79"/>
  <c r="CG84" i="84" s="1"/>
  <c r="A123" i="79"/>
  <c r="CG128" i="84" s="1"/>
  <c r="CG33" i="84"/>
  <c r="A142" i="79"/>
  <c r="CG147" i="84" s="1"/>
  <c r="A144" i="79"/>
  <c r="CG149" i="84" s="1"/>
  <c r="CC21" i="84" l="1"/>
  <c r="G21" i="84"/>
  <c r="CG21" i="84"/>
  <c r="CG119" i="84"/>
  <c r="CG120" i="84"/>
  <c r="CG143" i="84"/>
  <c r="CG121" i="84"/>
  <c r="CG104" i="84"/>
  <c r="G22" i="84"/>
  <c r="CG22" i="84"/>
  <c r="CG95" i="84"/>
  <c r="BK34" i="84"/>
  <c r="BK18" i="84" s="1"/>
  <c r="G37" i="84"/>
  <c r="G26" i="84"/>
  <c r="G30" i="84"/>
  <c r="L28" i="84"/>
  <c r="K28" i="84"/>
  <c r="L29" i="84"/>
  <c r="K29" i="84"/>
  <c r="L30" i="84"/>
  <c r="M30" i="84"/>
  <c r="K30" i="84"/>
  <c r="M31" i="84"/>
  <c r="L31" i="84"/>
  <c r="K31" i="84"/>
  <c r="L26" i="84"/>
  <c r="K26" i="84"/>
  <c r="L24" i="84"/>
  <c r="K24" i="84"/>
  <c r="L49" i="84"/>
  <c r="K49" i="84"/>
  <c r="L129" i="84"/>
  <c r="K129" i="84"/>
  <c r="M32" i="84"/>
  <c r="L32" i="84"/>
  <c r="K32" i="84"/>
  <c r="L141" i="84"/>
  <c r="K141" i="84"/>
  <c r="L33" i="84"/>
  <c r="M33" i="84"/>
  <c r="K33" i="84"/>
  <c r="L35" i="84"/>
  <c r="K35" i="84"/>
  <c r="L25" i="84"/>
  <c r="K25" i="84"/>
  <c r="L27" i="84"/>
  <c r="K27" i="84"/>
  <c r="L21" i="84"/>
  <c r="M21" i="84"/>
  <c r="K21" i="84"/>
  <c r="L23" i="84"/>
  <c r="K23" i="84"/>
  <c r="AC21" i="84" l="1"/>
  <c r="AI21" i="84" s="1"/>
  <c r="AE21" i="84"/>
  <c r="AC37" i="84"/>
  <c r="AI37" i="84" s="1"/>
  <c r="AC22" i="84"/>
  <c r="AI22" i="84" s="1"/>
  <c r="AC30" i="84"/>
  <c r="AI30" i="84" s="1"/>
  <c r="AC26" i="84"/>
  <c r="AI26" i="84" s="1"/>
  <c r="CG18" i="84"/>
  <c r="F4" i="84" s="1"/>
  <c r="K18" i="84"/>
  <c r="M18" i="84"/>
  <c r="G18" i="84"/>
  <c r="CR104" i="84"/>
  <c r="CR121" i="84"/>
  <c r="CR143" i="84"/>
  <c r="CR120" i="84"/>
  <c r="L18" i="84"/>
  <c r="AE22" i="84"/>
  <c r="CR119" i="84"/>
  <c r="AE26" i="84"/>
  <c r="AE37" i="84"/>
  <c r="AE30" i="84"/>
  <c r="CK16" i="84"/>
  <c r="J4" i="84" s="1"/>
  <c r="AJ21" i="84" l="1"/>
  <c r="AH21" i="84"/>
  <c r="AK21" i="84"/>
  <c r="AJ26" i="84"/>
  <c r="AK26" i="84"/>
  <c r="AJ30" i="84"/>
  <c r="AK30" i="84"/>
  <c r="AJ22" i="84"/>
  <c r="AK22" i="84"/>
  <c r="AJ37" i="84"/>
  <c r="AK37" i="84"/>
  <c r="AH26" i="84"/>
  <c r="AH30" i="84"/>
  <c r="AH22" i="84"/>
  <c r="AH37" i="84"/>
  <c r="CR95" i="84"/>
  <c r="CR23" i="84"/>
  <c r="CR28" i="84"/>
  <c r="CR32" i="84"/>
  <c r="CR33" i="84"/>
  <c r="CR34" i="84"/>
  <c r="CR27" i="84"/>
  <c r="CR31" i="84"/>
  <c r="CR29" i="84"/>
  <c r="CR24" i="84"/>
  <c r="CR25" i="84"/>
  <c r="AE18" i="84"/>
  <c r="AC18" i="84"/>
  <c r="CR21" i="84" l="1"/>
  <c r="CR22" i="84"/>
  <c r="CR30" i="84"/>
  <c r="AH18" i="84"/>
  <c r="AK18" i="84"/>
  <c r="AJ18" i="84"/>
  <c r="AI18" i="84"/>
  <c r="CR37" i="84"/>
  <c r="CR26" i="84"/>
  <c r="S21" i="84"/>
  <c r="R25" i="84"/>
  <c r="S29" i="84"/>
  <c r="S37" i="84"/>
  <c r="R41" i="84"/>
  <c r="S45" i="84"/>
  <c r="R53" i="84"/>
  <c r="S57" i="84"/>
  <c r="S61" i="84"/>
  <c r="S69" i="84"/>
  <c r="S73" i="84"/>
  <c r="S77" i="84"/>
  <c r="R85" i="84"/>
  <c r="S89" i="84"/>
  <c r="S93" i="84"/>
  <c r="R101" i="84"/>
  <c r="S105" i="84"/>
  <c r="S109" i="84"/>
  <c r="R121" i="84"/>
  <c r="S129" i="84"/>
  <c r="S133" i="84"/>
  <c r="R137" i="84"/>
  <c r="S145" i="84"/>
  <c r="S22" i="84"/>
  <c r="R26" i="84"/>
  <c r="S34" i="84"/>
  <c r="S38" i="84"/>
  <c r="S50" i="84"/>
  <c r="S58" i="84"/>
  <c r="S62" i="84"/>
  <c r="R66" i="84"/>
  <c r="R74" i="84"/>
  <c r="S78" i="84"/>
  <c r="R82" i="84"/>
  <c r="S90" i="84"/>
  <c r="R94" i="84"/>
  <c r="S98" i="84"/>
  <c r="R110" i="84"/>
  <c r="S118" i="84"/>
  <c r="R122" i="84"/>
  <c r="R126" i="84"/>
  <c r="R130" i="84"/>
  <c r="R134" i="84"/>
  <c r="R138" i="84"/>
  <c r="R142" i="84"/>
  <c r="R146" i="84"/>
  <c r="S23" i="84"/>
  <c r="R27" i="84"/>
  <c r="R31" i="84"/>
  <c r="S35" i="84"/>
  <c r="R39" i="84"/>
  <c r="R43" i="84"/>
  <c r="R47" i="84"/>
  <c r="S51" i="84"/>
  <c r="S55" i="84"/>
  <c r="R59" i="84"/>
  <c r="R67" i="84"/>
  <c r="S71" i="84"/>
  <c r="R75" i="84"/>
  <c r="R79" i="84"/>
  <c r="S83" i="84"/>
  <c r="R87" i="84"/>
  <c r="R91" i="84"/>
  <c r="R95" i="84"/>
  <c r="R99" i="84"/>
  <c r="R103" i="84"/>
  <c r="R107" i="84"/>
  <c r="R111" i="84"/>
  <c r="R115" i="84"/>
  <c r="S119" i="84"/>
  <c r="S123" i="84"/>
  <c r="R127" i="84"/>
  <c r="R131" i="84"/>
  <c r="S135" i="84"/>
  <c r="S139" i="84"/>
  <c r="R143" i="84"/>
  <c r="S147" i="84"/>
  <c r="S24" i="84"/>
  <c r="S28" i="84"/>
  <c r="S32" i="84"/>
  <c r="R36" i="84"/>
  <c r="S40" i="84"/>
  <c r="R44" i="84"/>
  <c r="S48" i="84"/>
  <c r="S52" i="84"/>
  <c r="S56" i="84"/>
  <c r="S60" i="84"/>
  <c r="S64" i="84"/>
  <c r="R68" i="84"/>
  <c r="R72" i="84"/>
  <c r="R76" i="84"/>
  <c r="R80" i="84"/>
  <c r="R84" i="84"/>
  <c r="S92" i="84"/>
  <c r="S96" i="84"/>
  <c r="S100" i="84"/>
  <c r="S104" i="84"/>
  <c r="S108" i="84"/>
  <c r="S112" i="84"/>
  <c r="S120" i="84"/>
  <c r="S124" i="84"/>
  <c r="R128" i="84"/>
  <c r="S132" i="84"/>
  <c r="S136" i="84"/>
  <c r="S140" i="84"/>
  <c r="R144" i="84"/>
  <c r="R148" i="84"/>
  <c r="S88" i="84"/>
  <c r="R63" i="84"/>
  <c r="R114" i="84"/>
  <c r="R117" i="84"/>
  <c r="S20" i="84"/>
  <c r="S116" i="84"/>
  <c r="S46" i="84"/>
  <c r="S106" i="84"/>
  <c r="R21" i="84"/>
  <c r="S27" i="84"/>
  <c r="S31" i="84"/>
  <c r="S33" i="84"/>
  <c r="R33" i="84"/>
  <c r="S47" i="84"/>
  <c r="S49" i="84"/>
  <c r="R49" i="84"/>
  <c r="S53" i="84"/>
  <c r="S65" i="84"/>
  <c r="R65" i="84"/>
  <c r="R69" i="84"/>
  <c r="S75" i="84"/>
  <c r="R81" i="84"/>
  <c r="S81" i="84"/>
  <c r="S91" i="84"/>
  <c r="R97" i="84"/>
  <c r="S97" i="84"/>
  <c r="S107" i="84"/>
  <c r="R113" i="84"/>
  <c r="S113" i="84"/>
  <c r="R119" i="84"/>
  <c r="R123" i="84"/>
  <c r="R125" i="84"/>
  <c r="S125" i="84"/>
  <c r="R135" i="84"/>
  <c r="S137" i="84"/>
  <c r="R141" i="84"/>
  <c r="S141" i="84"/>
  <c r="S26" i="84"/>
  <c r="S42" i="84"/>
  <c r="R42" i="84"/>
  <c r="R50" i="84"/>
  <c r="S54" i="84"/>
  <c r="R54" i="84"/>
  <c r="R60" i="84"/>
  <c r="R70" i="84"/>
  <c r="S70" i="84"/>
  <c r="R86" i="84"/>
  <c r="S86" i="84"/>
  <c r="R102" i="84"/>
  <c r="S102" i="84"/>
  <c r="S126" i="84"/>
  <c r="S142" i="84"/>
  <c r="R30" i="84"/>
  <c r="CR18" i="84" l="1"/>
  <c r="P4" i="84" s="1"/>
  <c r="D4" i="84" s="1"/>
  <c r="AB33" i="73" s="1"/>
  <c r="AC33" i="73" s="1"/>
  <c r="AH16" i="84"/>
  <c r="S44" i="84"/>
  <c r="S148" i="84"/>
  <c r="S82" i="84"/>
  <c r="R77" i="84"/>
  <c r="R98" i="84"/>
  <c r="R45" i="84"/>
  <c r="R29" i="84"/>
  <c r="R139" i="84"/>
  <c r="S39" i="84"/>
  <c r="S74" i="84"/>
  <c r="R145" i="84"/>
  <c r="R37" i="84"/>
  <c r="R90" i="84"/>
  <c r="R129" i="84"/>
  <c r="S101" i="84"/>
  <c r="S146" i="84"/>
  <c r="S143" i="84"/>
  <c r="S85" i="84"/>
  <c r="R58" i="84"/>
  <c r="S130" i="84"/>
  <c r="R104" i="84"/>
  <c r="R83" i="84"/>
  <c r="S99" i="84"/>
  <c r="R89" i="84"/>
  <c r="R55" i="84"/>
  <c r="R140" i="84"/>
  <c r="R147" i="84"/>
  <c r="S36" i="84"/>
  <c r="R132" i="84"/>
  <c r="R88" i="84"/>
  <c r="S128" i="84"/>
  <c r="S144" i="84"/>
  <c r="R40" i="84"/>
  <c r="R136" i="84"/>
  <c r="R120" i="84"/>
  <c r="R64" i="84"/>
  <c r="S127" i="84"/>
  <c r="S111" i="84"/>
  <c r="S95" i="84"/>
  <c r="R51" i="84"/>
  <c r="R48" i="84"/>
  <c r="R32" i="84"/>
  <c r="S79" i="84"/>
  <c r="R35" i="84"/>
  <c r="R92" i="84"/>
  <c r="R96" i="84"/>
  <c r="S115" i="84"/>
  <c r="R105" i="84"/>
  <c r="S134" i="84"/>
  <c r="R118" i="84"/>
  <c r="S94" i="84"/>
  <c r="S84" i="84"/>
  <c r="R78" i="84"/>
  <c r="R62" i="84"/>
  <c r="S131" i="84"/>
  <c r="R93" i="84"/>
  <c r="S67" i="84"/>
  <c r="R61" i="84"/>
  <c r="S43" i="84"/>
  <c r="R23" i="84"/>
  <c r="R22" i="84"/>
  <c r="R124" i="84"/>
  <c r="S110" i="84"/>
  <c r="R100" i="84"/>
  <c r="S66" i="84"/>
  <c r="S121" i="84"/>
  <c r="R109" i="84"/>
  <c r="R73" i="84"/>
  <c r="S59" i="84"/>
  <c r="S138" i="84"/>
  <c r="S122" i="84"/>
  <c r="S103" i="84"/>
  <c r="S87" i="84"/>
  <c r="R57" i="84"/>
  <c r="R108" i="84"/>
  <c r="S80" i="84"/>
  <c r="S76" i="84"/>
  <c r="S72" i="84"/>
  <c r="S68" i="84"/>
  <c r="R56" i="84"/>
  <c r="R52" i="84"/>
  <c r="R38" i="84"/>
  <c r="R34" i="84"/>
  <c r="R28" i="84"/>
  <c r="R24" i="84"/>
  <c r="R133" i="84"/>
  <c r="R71" i="84"/>
  <c r="S41" i="84"/>
  <c r="S25" i="84"/>
  <c r="R112" i="84"/>
  <c r="R106" i="84"/>
  <c r="S63" i="84"/>
  <c r="S117" i="84"/>
  <c r="R46" i="84"/>
  <c r="R116" i="84"/>
  <c r="S114" i="84"/>
  <c r="R20" i="84"/>
  <c r="S30" i="84"/>
  <c r="BK16" i="84" l="1"/>
  <c r="BG16" i="84" s="1"/>
  <c r="AS16" i="84"/>
  <c r="AO16" i="84" l="1"/>
  <c r="Q25" i="84" l="1"/>
  <c r="Q23" i="84"/>
  <c r="Q32" i="84"/>
  <c r="Q26" i="84"/>
  <c r="Q24" i="84"/>
  <c r="Q22" i="84"/>
  <c r="Q21" i="84"/>
  <c r="U21" i="84" l="1"/>
  <c r="U24" i="84"/>
  <c r="U32" i="84"/>
  <c r="U25" i="84"/>
  <c r="U22" i="84"/>
  <c r="U26" i="84"/>
  <c r="U23" i="84"/>
  <c r="S149" i="84"/>
  <c r="S18" i="84" s="1"/>
  <c r="Q35" i="84"/>
  <c r="Q34" i="84"/>
  <c r="Q33" i="84"/>
  <c r="Q38" i="84"/>
  <c r="Q42" i="84"/>
  <c r="Q46" i="84"/>
  <c r="Q50" i="84"/>
  <c r="Q54" i="84"/>
  <c r="Q58" i="84"/>
  <c r="Q62" i="84"/>
  <c r="Q66" i="84"/>
  <c r="Q70" i="84"/>
  <c r="Q74" i="84"/>
  <c r="Q78" i="84"/>
  <c r="Q82" i="84"/>
  <c r="Q86" i="84"/>
  <c r="Q90" i="84"/>
  <c r="Q94" i="84"/>
  <c r="Q98" i="84"/>
  <c r="Q102" i="84"/>
  <c r="Q106" i="84"/>
  <c r="Q110" i="84"/>
  <c r="Q114" i="84"/>
  <c r="Q118" i="84"/>
  <c r="Q122" i="84"/>
  <c r="Q126" i="84"/>
  <c r="Q130" i="84"/>
  <c r="Q134" i="84"/>
  <c r="Q138" i="84"/>
  <c r="Q37" i="84"/>
  <c r="Q41" i="84"/>
  <c r="Q45" i="84"/>
  <c r="Q49" i="84"/>
  <c r="Q53" i="84"/>
  <c r="Q57" i="84"/>
  <c r="Q61" i="84"/>
  <c r="Q65" i="84"/>
  <c r="Q69" i="84"/>
  <c r="Q71" i="84"/>
  <c r="Q73" i="84"/>
  <c r="Q77" i="84"/>
  <c r="Q81" i="84"/>
  <c r="Q85" i="84"/>
  <c r="Q87" i="84"/>
  <c r="Q89" i="84"/>
  <c r="Q93" i="84"/>
  <c r="Q95" i="84"/>
  <c r="Q97" i="84"/>
  <c r="Q101" i="84"/>
  <c r="Q103" i="84"/>
  <c r="Q105" i="84"/>
  <c r="Q109" i="84"/>
  <c r="Q111" i="84"/>
  <c r="Q113" i="84"/>
  <c r="Q117" i="84"/>
  <c r="U111" i="84" l="1"/>
  <c r="U113" i="84"/>
  <c r="U109" i="84"/>
  <c r="U103" i="84"/>
  <c r="U97" i="84"/>
  <c r="U93" i="84"/>
  <c r="U87" i="84"/>
  <c r="U81" i="84"/>
  <c r="U73" i="84"/>
  <c r="U69" i="84"/>
  <c r="U61" i="84"/>
  <c r="U53" i="84"/>
  <c r="U45" i="84"/>
  <c r="U37" i="84"/>
  <c r="U134" i="84"/>
  <c r="U126" i="84"/>
  <c r="U118" i="84"/>
  <c r="U110" i="84"/>
  <c r="U102" i="84"/>
  <c r="U94" i="84"/>
  <c r="U86" i="84"/>
  <c r="U78" i="84"/>
  <c r="U70" i="84"/>
  <c r="U62" i="84"/>
  <c r="U54" i="84"/>
  <c r="U46" i="84"/>
  <c r="U38" i="84"/>
  <c r="U34" i="84"/>
  <c r="U117" i="84"/>
  <c r="U105" i="84"/>
  <c r="U101" i="84"/>
  <c r="U95" i="84"/>
  <c r="U89" i="84"/>
  <c r="U85" i="84"/>
  <c r="U77" i="84"/>
  <c r="U71" i="84"/>
  <c r="U65" i="84"/>
  <c r="U57" i="84"/>
  <c r="U49" i="84"/>
  <c r="U41" i="84"/>
  <c r="U138" i="84"/>
  <c r="U130" i="84"/>
  <c r="U122" i="84"/>
  <c r="U114" i="84"/>
  <c r="U106" i="84"/>
  <c r="U98" i="84"/>
  <c r="U90" i="84"/>
  <c r="U82" i="84"/>
  <c r="U74" i="84"/>
  <c r="U66" i="84"/>
  <c r="U58" i="84"/>
  <c r="U50" i="84"/>
  <c r="U42" i="84"/>
  <c r="U33" i="84"/>
  <c r="U35" i="84"/>
  <c r="P3" i="84"/>
  <c r="R149" i="84"/>
  <c r="R18" i="84" s="1"/>
  <c r="Q146" i="84"/>
  <c r="Q142" i="84"/>
  <c r="Q30" i="84"/>
  <c r="Q27" i="84"/>
  <c r="Q29" i="84"/>
  <c r="Q31" i="84"/>
  <c r="Q28" i="84"/>
  <c r="Q148" i="84"/>
  <c r="Q144" i="84"/>
  <c r="Q139" i="84"/>
  <c r="Q137" i="84"/>
  <c r="Q135" i="84"/>
  <c r="Q133" i="84"/>
  <c r="Q131" i="84"/>
  <c r="Q129" i="84"/>
  <c r="Q127" i="84"/>
  <c r="Q125" i="84"/>
  <c r="Q123" i="84"/>
  <c r="Q121" i="84"/>
  <c r="Q119" i="84"/>
  <c r="Q115" i="84"/>
  <c r="Q107" i="84"/>
  <c r="Q99" i="84"/>
  <c r="Q91" i="84"/>
  <c r="Q83" i="84"/>
  <c r="Q79" i="84"/>
  <c r="Q75" i="84"/>
  <c r="Q67" i="84"/>
  <c r="Q63" i="84"/>
  <c r="Q59" i="84"/>
  <c r="Q55" i="84"/>
  <c r="Q51" i="84"/>
  <c r="Q47" i="84"/>
  <c r="Q43" i="84"/>
  <c r="Q39" i="84"/>
  <c r="Q149" i="84"/>
  <c r="Q147" i="84"/>
  <c r="Q145" i="84"/>
  <c r="Q143" i="84"/>
  <c r="Q140" i="84"/>
  <c r="Q136" i="84"/>
  <c r="Q132" i="84"/>
  <c r="Q128" i="84"/>
  <c r="Q124" i="84"/>
  <c r="Q120" i="84"/>
  <c r="Q116" i="84"/>
  <c r="Q112" i="84"/>
  <c r="Q108" i="84"/>
  <c r="Q104" i="84"/>
  <c r="Q100" i="84"/>
  <c r="Q96" i="84"/>
  <c r="Q92" i="84"/>
  <c r="Q88" i="84"/>
  <c r="Q84" i="84"/>
  <c r="Q80" i="84"/>
  <c r="Q76" i="84"/>
  <c r="Q72" i="84"/>
  <c r="Q68" i="84"/>
  <c r="Q64" i="84"/>
  <c r="Q60" i="84"/>
  <c r="Q56" i="84"/>
  <c r="Q52" i="84"/>
  <c r="Q48" i="84"/>
  <c r="Q44" i="84"/>
  <c r="Q40" i="84"/>
  <c r="Q36" i="84"/>
  <c r="BZ149" i="84"/>
  <c r="Q141" i="84"/>
  <c r="U40" i="84" l="1"/>
  <c r="U56" i="84"/>
  <c r="U72" i="84"/>
  <c r="U88" i="84"/>
  <c r="U104" i="84"/>
  <c r="U120" i="84"/>
  <c r="U136" i="84"/>
  <c r="U147" i="84"/>
  <c r="U47" i="84"/>
  <c r="U63" i="84"/>
  <c r="U83" i="84"/>
  <c r="U115" i="84"/>
  <c r="U125" i="84"/>
  <c r="U133" i="84"/>
  <c r="U144" i="84"/>
  <c r="U30" i="84"/>
  <c r="U48" i="84"/>
  <c r="U64" i="84"/>
  <c r="U80" i="84"/>
  <c r="U96" i="84"/>
  <c r="U112" i="84"/>
  <c r="U128" i="84"/>
  <c r="U143" i="84"/>
  <c r="U39" i="84"/>
  <c r="U55" i="84"/>
  <c r="U75" i="84"/>
  <c r="U99" i="84"/>
  <c r="U121" i="84"/>
  <c r="U129" i="84"/>
  <c r="U137" i="84"/>
  <c r="U28" i="84"/>
  <c r="U29" i="84"/>
  <c r="U146" i="84"/>
  <c r="U141" i="84"/>
  <c r="U36" i="84"/>
  <c r="U44" i="84"/>
  <c r="U52" i="84"/>
  <c r="U60" i="84"/>
  <c r="U68" i="84"/>
  <c r="U76" i="84"/>
  <c r="U84" i="84"/>
  <c r="U92" i="84"/>
  <c r="U100" i="84"/>
  <c r="U108" i="84"/>
  <c r="U116" i="84"/>
  <c r="U124" i="84"/>
  <c r="U132" i="84"/>
  <c r="U140" i="84"/>
  <c r="U145" i="84"/>
  <c r="U43" i="84"/>
  <c r="U51" i="84"/>
  <c r="U59" i="84"/>
  <c r="U67" i="84"/>
  <c r="U79" i="84"/>
  <c r="U91" i="84"/>
  <c r="U107" i="84"/>
  <c r="U119" i="84"/>
  <c r="U123" i="84"/>
  <c r="U127" i="84"/>
  <c r="U131" i="84"/>
  <c r="U135" i="84"/>
  <c r="U139" i="84"/>
  <c r="U148" i="84"/>
  <c r="U31" i="84"/>
  <c r="U27" i="84"/>
  <c r="U142" i="84"/>
  <c r="U149" i="84"/>
  <c r="C153" i="84" l="1"/>
  <c r="S141" i="104" s="1"/>
  <c r="C150" i="84"/>
  <c r="O138" i="104" s="1"/>
  <c r="C151" i="84"/>
  <c r="O139" i="104" s="1"/>
  <c r="C152" i="84"/>
  <c r="Q140" i="104" s="1"/>
  <c r="C158" i="84"/>
  <c r="U146" i="104" s="1"/>
  <c r="C160" i="84"/>
  <c r="O148" i="104" s="1"/>
  <c r="C159" i="84"/>
  <c r="Q147" i="104" s="1"/>
  <c r="C156" i="84"/>
  <c r="O144" i="104" s="1"/>
  <c r="C157" i="84"/>
  <c r="U145" i="104" s="1"/>
  <c r="C154" i="84"/>
  <c r="O142" i="104" s="1"/>
  <c r="C155" i="84"/>
  <c r="Q143" i="104" s="1"/>
  <c r="C149" i="84"/>
  <c r="S137" i="104" s="1"/>
  <c r="BZ33" i="84"/>
  <c r="C33" i="84" s="1"/>
  <c r="BZ145" i="84"/>
  <c r="C145" i="84" s="1"/>
  <c r="BZ127" i="84"/>
  <c r="C127" i="84" s="1"/>
  <c r="BZ107" i="84"/>
  <c r="C107" i="84" s="1"/>
  <c r="BZ91" i="84"/>
  <c r="C91" i="84" s="1"/>
  <c r="BZ79" i="84"/>
  <c r="C79" i="84" s="1"/>
  <c r="BZ67" i="84"/>
  <c r="C67" i="84" s="1"/>
  <c r="BZ59" i="84"/>
  <c r="C59" i="84" s="1"/>
  <c r="BZ51" i="84"/>
  <c r="C51" i="84" s="1"/>
  <c r="BZ43" i="84"/>
  <c r="C43" i="84" s="1"/>
  <c r="BZ148" i="84"/>
  <c r="C148" i="84" s="1"/>
  <c r="BZ140" i="84"/>
  <c r="C140" i="84" s="1"/>
  <c r="BZ132" i="84"/>
  <c r="C132" i="84" s="1"/>
  <c r="BZ124" i="84"/>
  <c r="C124" i="84" s="1"/>
  <c r="BZ116" i="84"/>
  <c r="C116" i="84" s="1"/>
  <c r="BZ108" i="84"/>
  <c r="C108" i="84" s="1"/>
  <c r="BZ100" i="84"/>
  <c r="C100" i="84" s="1"/>
  <c r="BZ92" i="84"/>
  <c r="C92" i="84" s="1"/>
  <c r="BZ84" i="84"/>
  <c r="C84" i="84" s="1"/>
  <c r="BZ76" i="84"/>
  <c r="C76" i="84" s="1"/>
  <c r="BZ68" i="84"/>
  <c r="C68" i="84" s="1"/>
  <c r="BZ60" i="84"/>
  <c r="C60" i="84" s="1"/>
  <c r="BZ52" i="84"/>
  <c r="C52" i="84" s="1"/>
  <c r="BZ44" i="84"/>
  <c r="C44" i="84" s="1"/>
  <c r="BZ36" i="84"/>
  <c r="C36" i="84" s="1"/>
  <c r="BZ31" i="84"/>
  <c r="BZ131" i="84"/>
  <c r="C131" i="84" s="1"/>
  <c r="BZ133" i="84"/>
  <c r="C133" i="84" s="1"/>
  <c r="BZ119" i="84"/>
  <c r="C119" i="84" s="1"/>
  <c r="BZ103" i="84"/>
  <c r="C103" i="84" s="1"/>
  <c r="BZ87" i="84"/>
  <c r="C87" i="84" s="1"/>
  <c r="BZ147" i="84"/>
  <c r="C147" i="84" s="1"/>
  <c r="BZ139" i="84"/>
  <c r="C139" i="84" s="1"/>
  <c r="BZ129" i="84"/>
  <c r="C129" i="84" s="1"/>
  <c r="BZ121" i="84"/>
  <c r="C121" i="84" s="1"/>
  <c r="BZ113" i="84"/>
  <c r="C113" i="84" s="1"/>
  <c r="BZ105" i="84"/>
  <c r="C105" i="84" s="1"/>
  <c r="BZ97" i="84"/>
  <c r="C97" i="84" s="1"/>
  <c r="BZ89" i="84"/>
  <c r="C89" i="84" s="1"/>
  <c r="BZ81" i="84"/>
  <c r="C81" i="84" s="1"/>
  <c r="BZ73" i="84"/>
  <c r="C73" i="84" s="1"/>
  <c r="BZ65" i="84"/>
  <c r="C65" i="84" s="1"/>
  <c r="BZ57" i="84"/>
  <c r="C57" i="84" s="1"/>
  <c r="BZ49" i="84"/>
  <c r="C49" i="84" s="1"/>
  <c r="BZ41" i="84"/>
  <c r="C41" i="84" s="1"/>
  <c r="BZ146" i="84"/>
  <c r="C146" i="84" s="1"/>
  <c r="BZ138" i="84"/>
  <c r="C138" i="84" s="1"/>
  <c r="BZ130" i="84"/>
  <c r="C130" i="84" s="1"/>
  <c r="BZ122" i="84"/>
  <c r="C122" i="84" s="1"/>
  <c r="BZ114" i="84"/>
  <c r="C114" i="84" s="1"/>
  <c r="BZ106" i="84"/>
  <c r="C106" i="84" s="1"/>
  <c r="BZ98" i="84"/>
  <c r="C98" i="84" s="1"/>
  <c r="BZ90" i="84"/>
  <c r="C90" i="84" s="1"/>
  <c r="BZ82" i="84"/>
  <c r="C82" i="84" s="1"/>
  <c r="BZ74" i="84"/>
  <c r="C74" i="84" s="1"/>
  <c r="BZ66" i="84"/>
  <c r="C66" i="84" s="1"/>
  <c r="BZ58" i="84"/>
  <c r="C58" i="84" s="1"/>
  <c r="BZ50" i="84"/>
  <c r="C50" i="84" s="1"/>
  <c r="BZ42" i="84"/>
  <c r="C42" i="84" s="1"/>
  <c r="BZ35" i="84"/>
  <c r="C35" i="84" s="1"/>
  <c r="BZ32" i="84"/>
  <c r="C32" i="84" s="1"/>
  <c r="BZ137" i="84"/>
  <c r="C137" i="84" s="1"/>
  <c r="BZ115" i="84"/>
  <c r="C115" i="84" s="1"/>
  <c r="BZ99" i="84"/>
  <c r="C99" i="84" s="1"/>
  <c r="BZ83" i="84"/>
  <c r="C83" i="84" s="1"/>
  <c r="BZ75" i="84"/>
  <c r="C75" i="84" s="1"/>
  <c r="BZ63" i="84"/>
  <c r="C63" i="84" s="1"/>
  <c r="BZ55" i="84"/>
  <c r="C55" i="84" s="1"/>
  <c r="BZ47" i="84"/>
  <c r="C47" i="84" s="1"/>
  <c r="BZ39" i="84"/>
  <c r="C39" i="84" s="1"/>
  <c r="BZ144" i="84"/>
  <c r="C144" i="84" s="1"/>
  <c r="BZ136" i="84"/>
  <c r="C136" i="84" s="1"/>
  <c r="BZ128" i="84"/>
  <c r="C128" i="84" s="1"/>
  <c r="BZ120" i="84"/>
  <c r="C120" i="84" s="1"/>
  <c r="BZ112" i="84"/>
  <c r="C112" i="84" s="1"/>
  <c r="BZ104" i="84"/>
  <c r="C104" i="84" s="1"/>
  <c r="BZ96" i="84"/>
  <c r="C96" i="84" s="1"/>
  <c r="BZ88" i="84"/>
  <c r="C88" i="84" s="1"/>
  <c r="BZ80" i="84"/>
  <c r="C80" i="84" s="1"/>
  <c r="BZ72" i="84"/>
  <c r="C72" i="84" s="1"/>
  <c r="BZ64" i="84"/>
  <c r="C64" i="84" s="1"/>
  <c r="BZ56" i="84"/>
  <c r="C56" i="84" s="1"/>
  <c r="BZ48" i="84"/>
  <c r="C48" i="84" s="1"/>
  <c r="BZ40" i="84"/>
  <c r="C40" i="84" s="1"/>
  <c r="BZ30" i="84"/>
  <c r="C30" i="84" s="1"/>
  <c r="BZ29" i="84"/>
  <c r="BZ28" i="84"/>
  <c r="C28" i="84" s="1"/>
  <c r="BZ141" i="84"/>
  <c r="C141" i="84" s="1"/>
  <c r="BZ123" i="84"/>
  <c r="C123" i="84" s="1"/>
  <c r="BZ111" i="84"/>
  <c r="C111" i="84" s="1"/>
  <c r="BZ95" i="84"/>
  <c r="C95" i="84" s="1"/>
  <c r="BZ71" i="84"/>
  <c r="C71" i="84" s="1"/>
  <c r="BZ143" i="84"/>
  <c r="C143" i="84" s="1"/>
  <c r="BZ135" i="84"/>
  <c r="C135" i="84" s="1"/>
  <c r="BZ125" i="84"/>
  <c r="C125" i="84" s="1"/>
  <c r="BZ117" i="84"/>
  <c r="C117" i="84" s="1"/>
  <c r="BZ109" i="84"/>
  <c r="C109" i="84" s="1"/>
  <c r="BZ101" i="84"/>
  <c r="C101" i="84" s="1"/>
  <c r="BZ93" i="84"/>
  <c r="C93" i="84" s="1"/>
  <c r="BZ85" i="84"/>
  <c r="C85" i="84" s="1"/>
  <c r="BZ77" i="84"/>
  <c r="C77" i="84" s="1"/>
  <c r="BZ69" i="84"/>
  <c r="C69" i="84" s="1"/>
  <c r="BZ61" i="84"/>
  <c r="C61" i="84" s="1"/>
  <c r="BZ53" i="84"/>
  <c r="C53" i="84" s="1"/>
  <c r="BZ45" i="84"/>
  <c r="C45" i="84" s="1"/>
  <c r="BZ142" i="84"/>
  <c r="C142" i="84" s="1"/>
  <c r="BZ134" i="84"/>
  <c r="C134" i="84" s="1"/>
  <c r="BZ126" i="84"/>
  <c r="C126" i="84" s="1"/>
  <c r="BZ118" i="84"/>
  <c r="C118" i="84" s="1"/>
  <c r="BZ110" i="84"/>
  <c r="C110" i="84" s="1"/>
  <c r="BZ102" i="84"/>
  <c r="C102" i="84" s="1"/>
  <c r="BZ94" i="84"/>
  <c r="C94" i="84" s="1"/>
  <c r="BZ86" i="84"/>
  <c r="C86" i="84" s="1"/>
  <c r="BZ78" i="84"/>
  <c r="C78" i="84" s="1"/>
  <c r="BZ70" i="84"/>
  <c r="C70" i="84" s="1"/>
  <c r="BZ62" i="84"/>
  <c r="C62" i="84" s="1"/>
  <c r="BZ54" i="84"/>
  <c r="C54" i="84" s="1"/>
  <c r="BZ46" i="84"/>
  <c r="C46" i="84" s="1"/>
  <c r="BZ38" i="84"/>
  <c r="C38" i="84" s="1"/>
  <c r="BZ26" i="84"/>
  <c r="C26" i="84" s="1"/>
  <c r="S139" i="104" l="1"/>
  <c r="T139" i="104"/>
  <c r="J141" i="104"/>
  <c r="G144" i="104"/>
  <c r="L140" i="104"/>
  <c r="V146" i="104"/>
  <c r="K138" i="104"/>
  <c r="U147" i="104"/>
  <c r="F146" i="104"/>
  <c r="H139" i="104"/>
  <c r="H141" i="104"/>
  <c r="K146" i="104"/>
  <c r="S146" i="104"/>
  <c r="I139" i="104"/>
  <c r="V139" i="104"/>
  <c r="M141" i="104"/>
  <c r="G141" i="104"/>
  <c r="K142" i="104"/>
  <c r="R145" i="104"/>
  <c r="F147" i="104"/>
  <c r="R148" i="104"/>
  <c r="Q142" i="104"/>
  <c r="L144" i="104"/>
  <c r="F148" i="104"/>
  <c r="H140" i="104"/>
  <c r="Q138" i="104"/>
  <c r="P142" i="104"/>
  <c r="V142" i="104"/>
  <c r="Q144" i="104"/>
  <c r="V144" i="104"/>
  <c r="Q148" i="104"/>
  <c r="K148" i="104"/>
  <c r="O140" i="104"/>
  <c r="M140" i="104"/>
  <c r="P138" i="104"/>
  <c r="V138" i="104"/>
  <c r="N143" i="104"/>
  <c r="J145" i="104"/>
  <c r="R147" i="104"/>
  <c r="J143" i="104"/>
  <c r="K145" i="104"/>
  <c r="I145" i="104"/>
  <c r="G147" i="104"/>
  <c r="E147" i="104"/>
  <c r="Q146" i="104"/>
  <c r="P146" i="104"/>
  <c r="H146" i="104"/>
  <c r="J146" i="104"/>
  <c r="N146" i="104"/>
  <c r="R139" i="104"/>
  <c r="Q139" i="104"/>
  <c r="F139" i="104"/>
  <c r="K139" i="104"/>
  <c r="T141" i="104"/>
  <c r="E141" i="104"/>
  <c r="U141" i="104"/>
  <c r="N141" i="104"/>
  <c r="O141" i="104"/>
  <c r="O143" i="104"/>
  <c r="U143" i="104"/>
  <c r="L143" i="104"/>
  <c r="G143" i="104"/>
  <c r="P143" i="104"/>
  <c r="E143" i="104"/>
  <c r="N145" i="104"/>
  <c r="T145" i="104"/>
  <c r="S145" i="104"/>
  <c r="P145" i="104"/>
  <c r="Q145" i="104"/>
  <c r="L147" i="104"/>
  <c r="O147" i="104"/>
  <c r="H147" i="104"/>
  <c r="M147" i="104"/>
  <c r="M143" i="104"/>
  <c r="N142" i="104"/>
  <c r="I142" i="104"/>
  <c r="J142" i="104"/>
  <c r="T142" i="104"/>
  <c r="S142" i="104"/>
  <c r="H144" i="104"/>
  <c r="R144" i="104"/>
  <c r="F144" i="104"/>
  <c r="I144" i="104"/>
  <c r="S144" i="104"/>
  <c r="T148" i="104"/>
  <c r="I148" i="104"/>
  <c r="H148" i="104"/>
  <c r="V148" i="104"/>
  <c r="S148" i="104"/>
  <c r="V140" i="104"/>
  <c r="G140" i="104"/>
  <c r="N140" i="104"/>
  <c r="E140" i="104"/>
  <c r="U140" i="104"/>
  <c r="N138" i="104"/>
  <c r="I138" i="104"/>
  <c r="J138" i="104"/>
  <c r="T138" i="104"/>
  <c r="S138" i="104"/>
  <c r="H143" i="104"/>
  <c r="F143" i="104"/>
  <c r="V143" i="104"/>
  <c r="K143" i="104"/>
  <c r="S143" i="104"/>
  <c r="T143" i="104"/>
  <c r="R143" i="104"/>
  <c r="I143" i="104"/>
  <c r="V145" i="104"/>
  <c r="L145" i="104"/>
  <c r="G145" i="104"/>
  <c r="O145" i="104"/>
  <c r="F145" i="104"/>
  <c r="H145" i="104"/>
  <c r="E145" i="104"/>
  <c r="M145" i="104"/>
  <c r="J147" i="104"/>
  <c r="V147" i="104"/>
  <c r="T147" i="104"/>
  <c r="K147" i="104"/>
  <c r="S147" i="104"/>
  <c r="N147" i="104"/>
  <c r="P147" i="104"/>
  <c r="I147" i="104"/>
  <c r="I146" i="104"/>
  <c r="R146" i="104"/>
  <c r="O146" i="104"/>
  <c r="G146" i="104"/>
  <c r="M146" i="104"/>
  <c r="E146" i="104"/>
  <c r="T146" i="104"/>
  <c r="L146" i="104"/>
  <c r="P139" i="104"/>
  <c r="J139" i="104"/>
  <c r="E139" i="104"/>
  <c r="M139" i="104"/>
  <c r="U139" i="104"/>
  <c r="L139" i="104"/>
  <c r="N139" i="104"/>
  <c r="G139" i="104"/>
  <c r="P141" i="104"/>
  <c r="R141" i="104"/>
  <c r="I141" i="104"/>
  <c r="Q141" i="104"/>
  <c r="L141" i="104"/>
  <c r="F141" i="104"/>
  <c r="V141" i="104"/>
  <c r="K141" i="104"/>
  <c r="R142" i="104"/>
  <c r="H142" i="104"/>
  <c r="E142" i="104"/>
  <c r="M142" i="104"/>
  <c r="U142" i="104"/>
  <c r="F142" i="104"/>
  <c r="L142" i="104"/>
  <c r="G142" i="104"/>
  <c r="P144" i="104"/>
  <c r="T144" i="104"/>
  <c r="K144" i="104"/>
  <c r="M144" i="104"/>
  <c r="U144" i="104"/>
  <c r="J144" i="104"/>
  <c r="E144" i="104"/>
  <c r="N144" i="104"/>
  <c r="P148" i="104"/>
  <c r="J148" i="104"/>
  <c r="E148" i="104"/>
  <c r="M148" i="104"/>
  <c r="U148" i="104"/>
  <c r="L148" i="104"/>
  <c r="N148" i="104"/>
  <c r="G148" i="104"/>
  <c r="F140" i="104"/>
  <c r="R140" i="104"/>
  <c r="T140" i="104"/>
  <c r="K140" i="104"/>
  <c r="S140" i="104"/>
  <c r="J140" i="104"/>
  <c r="P140" i="104"/>
  <c r="I140" i="104"/>
  <c r="R138" i="104"/>
  <c r="H138" i="104"/>
  <c r="E138" i="104"/>
  <c r="M138" i="104"/>
  <c r="U138" i="104"/>
  <c r="F138" i="104"/>
  <c r="L138" i="104"/>
  <c r="G138" i="104"/>
  <c r="U137" i="104"/>
  <c r="T137" i="104"/>
  <c r="E137" i="104"/>
  <c r="J137" i="104"/>
  <c r="M137" i="104"/>
  <c r="P137" i="104"/>
  <c r="R137" i="104"/>
  <c r="I137" i="104"/>
  <c r="Q137" i="104"/>
  <c r="L137" i="104"/>
  <c r="H137" i="104"/>
  <c r="F137" i="104"/>
  <c r="N137" i="104"/>
  <c r="V137" i="104"/>
  <c r="G137" i="104"/>
  <c r="K137" i="104"/>
  <c r="O137" i="104"/>
  <c r="V26" i="104"/>
  <c r="T26" i="104"/>
  <c r="R26" i="104"/>
  <c r="P26" i="104"/>
  <c r="N26" i="104"/>
  <c r="L26" i="104"/>
  <c r="J26" i="104"/>
  <c r="H26" i="104"/>
  <c r="F26" i="104"/>
  <c r="S26" i="104"/>
  <c r="O26" i="104"/>
  <c r="K26" i="104"/>
  <c r="G26" i="104"/>
  <c r="U26" i="104"/>
  <c r="Q26" i="104"/>
  <c r="M26" i="104"/>
  <c r="I26" i="104"/>
  <c r="E26" i="104"/>
  <c r="V14" i="104"/>
  <c r="T14" i="104"/>
  <c r="R14" i="104"/>
  <c r="P14" i="104"/>
  <c r="N14" i="104"/>
  <c r="L14" i="104"/>
  <c r="J14" i="104"/>
  <c r="H14" i="104"/>
  <c r="F14" i="104"/>
  <c r="S14" i="104"/>
  <c r="O14" i="104"/>
  <c r="K14" i="104"/>
  <c r="G14" i="104"/>
  <c r="U14" i="104"/>
  <c r="Q14" i="104"/>
  <c r="M14" i="104"/>
  <c r="I14" i="104"/>
  <c r="E14" i="104"/>
  <c r="V34" i="104"/>
  <c r="T34" i="104"/>
  <c r="R34" i="104"/>
  <c r="P34" i="104"/>
  <c r="N34" i="104"/>
  <c r="L34" i="104"/>
  <c r="J34" i="104"/>
  <c r="H34" i="104"/>
  <c r="F34" i="104"/>
  <c r="U34" i="104"/>
  <c r="S34" i="104"/>
  <c r="Q34" i="104"/>
  <c r="O34" i="104"/>
  <c r="M34" i="104"/>
  <c r="K34" i="104"/>
  <c r="I34" i="104"/>
  <c r="G34" i="104"/>
  <c r="E34" i="104"/>
  <c r="V50" i="104"/>
  <c r="T50" i="104"/>
  <c r="R50" i="104"/>
  <c r="P50" i="104"/>
  <c r="N50" i="104"/>
  <c r="L50" i="104"/>
  <c r="J50" i="104"/>
  <c r="H50" i="104"/>
  <c r="F50" i="104"/>
  <c r="U50" i="104"/>
  <c r="S50" i="104"/>
  <c r="Q50" i="104"/>
  <c r="O50" i="104"/>
  <c r="M50" i="104"/>
  <c r="K50" i="104"/>
  <c r="I50" i="104"/>
  <c r="G50" i="104"/>
  <c r="E50" i="104"/>
  <c r="V66" i="104"/>
  <c r="T66" i="104"/>
  <c r="R66" i="104"/>
  <c r="P66" i="104"/>
  <c r="N66" i="104"/>
  <c r="L66" i="104"/>
  <c r="J66" i="104"/>
  <c r="H66" i="104"/>
  <c r="F66" i="104"/>
  <c r="S66" i="104"/>
  <c r="O66" i="104"/>
  <c r="K66" i="104"/>
  <c r="G66" i="104"/>
  <c r="U66" i="104"/>
  <c r="Q66" i="104"/>
  <c r="M66" i="104"/>
  <c r="I66" i="104"/>
  <c r="E66" i="104"/>
  <c r="V82" i="104"/>
  <c r="T82" i="104"/>
  <c r="R82" i="104"/>
  <c r="P82" i="104"/>
  <c r="N82" i="104"/>
  <c r="L82" i="104"/>
  <c r="J82" i="104"/>
  <c r="H82" i="104"/>
  <c r="F82" i="104"/>
  <c r="S82" i="104"/>
  <c r="O82" i="104"/>
  <c r="K82" i="104"/>
  <c r="G82" i="104"/>
  <c r="U82" i="104"/>
  <c r="Q82" i="104"/>
  <c r="M82" i="104"/>
  <c r="I82" i="104"/>
  <c r="E82" i="104"/>
  <c r="V98" i="104"/>
  <c r="T98" i="104"/>
  <c r="R98" i="104"/>
  <c r="P98" i="104"/>
  <c r="N98" i="104"/>
  <c r="L98" i="104"/>
  <c r="J98" i="104"/>
  <c r="H98" i="104"/>
  <c r="F98" i="104"/>
  <c r="S98" i="104"/>
  <c r="O98" i="104"/>
  <c r="K98" i="104"/>
  <c r="G98" i="104"/>
  <c r="U98" i="104"/>
  <c r="Q98" i="104"/>
  <c r="M98" i="104"/>
  <c r="I98" i="104"/>
  <c r="E98" i="104"/>
  <c r="V114" i="104"/>
  <c r="T114" i="104"/>
  <c r="R114" i="104"/>
  <c r="P114" i="104"/>
  <c r="N114" i="104"/>
  <c r="L114" i="104"/>
  <c r="J114" i="104"/>
  <c r="H114" i="104"/>
  <c r="F114" i="104"/>
  <c r="S114" i="104"/>
  <c r="O114" i="104"/>
  <c r="K114" i="104"/>
  <c r="G114" i="104"/>
  <c r="U114" i="104"/>
  <c r="Q114" i="104"/>
  <c r="M114" i="104"/>
  <c r="I114" i="104"/>
  <c r="E114" i="104"/>
  <c r="U130" i="104"/>
  <c r="S130" i="104"/>
  <c r="Q130" i="104"/>
  <c r="O130" i="104"/>
  <c r="M130" i="104"/>
  <c r="K130" i="104"/>
  <c r="I130" i="104"/>
  <c r="G130" i="104"/>
  <c r="E130" i="104"/>
  <c r="T130" i="104"/>
  <c r="P130" i="104"/>
  <c r="L130" i="104"/>
  <c r="H130" i="104"/>
  <c r="V130" i="104"/>
  <c r="N130" i="104"/>
  <c r="F130" i="104"/>
  <c r="R130" i="104"/>
  <c r="J130" i="104"/>
  <c r="V41" i="104"/>
  <c r="T41" i="104"/>
  <c r="R41" i="104"/>
  <c r="P41" i="104"/>
  <c r="N41" i="104"/>
  <c r="L41" i="104"/>
  <c r="J41" i="104"/>
  <c r="H41" i="104"/>
  <c r="F41" i="104"/>
  <c r="U41" i="104"/>
  <c r="S41" i="104"/>
  <c r="Q41" i="104"/>
  <c r="O41" i="104"/>
  <c r="M41" i="104"/>
  <c r="K41" i="104"/>
  <c r="I41" i="104"/>
  <c r="G41" i="104"/>
  <c r="E41" i="104"/>
  <c r="V57" i="104"/>
  <c r="T57" i="104"/>
  <c r="R57" i="104"/>
  <c r="P57" i="104"/>
  <c r="N57" i="104"/>
  <c r="L57" i="104"/>
  <c r="J57" i="104"/>
  <c r="H57" i="104"/>
  <c r="F57" i="104"/>
  <c r="U57" i="104"/>
  <c r="S57" i="104"/>
  <c r="Q57" i="104"/>
  <c r="O57" i="104"/>
  <c r="M57" i="104"/>
  <c r="K57" i="104"/>
  <c r="I57" i="104"/>
  <c r="G57" i="104"/>
  <c r="E57" i="104"/>
  <c r="V73" i="104"/>
  <c r="T73" i="104"/>
  <c r="R73" i="104"/>
  <c r="P73" i="104"/>
  <c r="N73" i="104"/>
  <c r="L73" i="104"/>
  <c r="J73" i="104"/>
  <c r="H73" i="104"/>
  <c r="F73" i="104"/>
  <c r="U73" i="104"/>
  <c r="Q73" i="104"/>
  <c r="M73" i="104"/>
  <c r="I73" i="104"/>
  <c r="E73" i="104"/>
  <c r="S73" i="104"/>
  <c r="O73" i="104"/>
  <c r="K73" i="104"/>
  <c r="G73" i="104"/>
  <c r="V89" i="104"/>
  <c r="T89" i="104"/>
  <c r="R89" i="104"/>
  <c r="P89" i="104"/>
  <c r="N89" i="104"/>
  <c r="L89" i="104"/>
  <c r="J89" i="104"/>
  <c r="H89" i="104"/>
  <c r="F89" i="104"/>
  <c r="U89" i="104"/>
  <c r="Q89" i="104"/>
  <c r="M89" i="104"/>
  <c r="I89" i="104"/>
  <c r="E89" i="104"/>
  <c r="S89" i="104"/>
  <c r="O89" i="104"/>
  <c r="K89" i="104"/>
  <c r="G89" i="104"/>
  <c r="V105" i="104"/>
  <c r="T105" i="104"/>
  <c r="R105" i="104"/>
  <c r="P105" i="104"/>
  <c r="N105" i="104"/>
  <c r="L105" i="104"/>
  <c r="J105" i="104"/>
  <c r="H105" i="104"/>
  <c r="F105" i="104"/>
  <c r="U105" i="104"/>
  <c r="Q105" i="104"/>
  <c r="M105" i="104"/>
  <c r="I105" i="104"/>
  <c r="E105" i="104"/>
  <c r="S105" i="104"/>
  <c r="O105" i="104"/>
  <c r="K105" i="104"/>
  <c r="G105" i="104"/>
  <c r="U123" i="104"/>
  <c r="S123" i="104"/>
  <c r="Q123" i="104"/>
  <c r="O123" i="104"/>
  <c r="M123" i="104"/>
  <c r="K123" i="104"/>
  <c r="I123" i="104"/>
  <c r="G123" i="104"/>
  <c r="E123" i="104"/>
  <c r="V123" i="104"/>
  <c r="R123" i="104"/>
  <c r="N123" i="104"/>
  <c r="J123" i="104"/>
  <c r="F123" i="104"/>
  <c r="T123" i="104"/>
  <c r="L123" i="104"/>
  <c r="P123" i="104"/>
  <c r="H123" i="104"/>
  <c r="V59" i="104"/>
  <c r="T59" i="104"/>
  <c r="R59" i="104"/>
  <c r="P59" i="104"/>
  <c r="N59" i="104"/>
  <c r="L59" i="104"/>
  <c r="J59" i="104"/>
  <c r="H59" i="104"/>
  <c r="U59" i="104"/>
  <c r="Q59" i="104"/>
  <c r="M59" i="104"/>
  <c r="I59" i="104"/>
  <c r="F59" i="104"/>
  <c r="S59" i="104"/>
  <c r="O59" i="104"/>
  <c r="K59" i="104"/>
  <c r="G59" i="104"/>
  <c r="E59" i="104"/>
  <c r="V99" i="104"/>
  <c r="T99" i="104"/>
  <c r="R99" i="104"/>
  <c r="P99" i="104"/>
  <c r="N99" i="104"/>
  <c r="L99" i="104"/>
  <c r="J99" i="104"/>
  <c r="H99" i="104"/>
  <c r="F99" i="104"/>
  <c r="U99" i="104"/>
  <c r="Q99" i="104"/>
  <c r="M99" i="104"/>
  <c r="I99" i="104"/>
  <c r="E99" i="104"/>
  <c r="S99" i="104"/>
  <c r="O99" i="104"/>
  <c r="K99" i="104"/>
  <c r="G99" i="104"/>
  <c r="U129" i="104"/>
  <c r="S129" i="104"/>
  <c r="Q129" i="104"/>
  <c r="O129" i="104"/>
  <c r="M129" i="104"/>
  <c r="K129" i="104"/>
  <c r="I129" i="104"/>
  <c r="G129" i="104"/>
  <c r="E129" i="104"/>
  <c r="V129" i="104"/>
  <c r="R129" i="104"/>
  <c r="N129" i="104"/>
  <c r="J129" i="104"/>
  <c r="F129" i="104"/>
  <c r="P129" i="104"/>
  <c r="H129" i="104"/>
  <c r="T129" i="104"/>
  <c r="L129" i="104"/>
  <c r="V28" i="104"/>
  <c r="T28" i="104"/>
  <c r="R28" i="104"/>
  <c r="P28" i="104"/>
  <c r="N28" i="104"/>
  <c r="L28" i="104"/>
  <c r="J28" i="104"/>
  <c r="H28" i="104"/>
  <c r="F28" i="104"/>
  <c r="S28" i="104"/>
  <c r="O28" i="104"/>
  <c r="K28" i="104"/>
  <c r="G28" i="104"/>
  <c r="U28" i="104"/>
  <c r="Q28" i="104"/>
  <c r="M28" i="104"/>
  <c r="I28" i="104"/>
  <c r="E28" i="104"/>
  <c r="V44" i="104"/>
  <c r="T44" i="104"/>
  <c r="R44" i="104"/>
  <c r="P44" i="104"/>
  <c r="N44" i="104"/>
  <c r="L44" i="104"/>
  <c r="J44" i="104"/>
  <c r="H44" i="104"/>
  <c r="F44" i="104"/>
  <c r="U44" i="104"/>
  <c r="S44" i="104"/>
  <c r="Q44" i="104"/>
  <c r="O44" i="104"/>
  <c r="M44" i="104"/>
  <c r="K44" i="104"/>
  <c r="I44" i="104"/>
  <c r="G44" i="104"/>
  <c r="E44" i="104"/>
  <c r="V60" i="104"/>
  <c r="T60" i="104"/>
  <c r="R60" i="104"/>
  <c r="P60" i="104"/>
  <c r="N60" i="104"/>
  <c r="L60" i="104"/>
  <c r="J60" i="104"/>
  <c r="H60" i="104"/>
  <c r="F60" i="104"/>
  <c r="S60" i="104"/>
  <c r="O60" i="104"/>
  <c r="K60" i="104"/>
  <c r="G60" i="104"/>
  <c r="U60" i="104"/>
  <c r="Q60" i="104"/>
  <c r="M60" i="104"/>
  <c r="I60" i="104"/>
  <c r="E60" i="104"/>
  <c r="V76" i="104"/>
  <c r="T76" i="104"/>
  <c r="R76" i="104"/>
  <c r="P76" i="104"/>
  <c r="N76" i="104"/>
  <c r="L76" i="104"/>
  <c r="J76" i="104"/>
  <c r="H76" i="104"/>
  <c r="F76" i="104"/>
  <c r="S76" i="104"/>
  <c r="O76" i="104"/>
  <c r="K76" i="104"/>
  <c r="G76" i="104"/>
  <c r="U76" i="104"/>
  <c r="Q76" i="104"/>
  <c r="M76" i="104"/>
  <c r="I76" i="104"/>
  <c r="E76" i="104"/>
  <c r="V92" i="104"/>
  <c r="T92" i="104"/>
  <c r="R92" i="104"/>
  <c r="P92" i="104"/>
  <c r="N92" i="104"/>
  <c r="L92" i="104"/>
  <c r="J92" i="104"/>
  <c r="H92" i="104"/>
  <c r="F92" i="104"/>
  <c r="S92" i="104"/>
  <c r="O92" i="104"/>
  <c r="K92" i="104"/>
  <c r="G92" i="104"/>
  <c r="U92" i="104"/>
  <c r="Q92" i="104"/>
  <c r="M92" i="104"/>
  <c r="I92" i="104"/>
  <c r="E92" i="104"/>
  <c r="V108" i="104"/>
  <c r="T108" i="104"/>
  <c r="R108" i="104"/>
  <c r="P108" i="104"/>
  <c r="N108" i="104"/>
  <c r="L108" i="104"/>
  <c r="J108" i="104"/>
  <c r="H108" i="104"/>
  <c r="F108" i="104"/>
  <c r="S108" i="104"/>
  <c r="O108" i="104"/>
  <c r="K108" i="104"/>
  <c r="G108" i="104"/>
  <c r="U108" i="104"/>
  <c r="Q108" i="104"/>
  <c r="M108" i="104"/>
  <c r="I108" i="104"/>
  <c r="E108" i="104"/>
  <c r="U124" i="104"/>
  <c r="S124" i="104"/>
  <c r="Q124" i="104"/>
  <c r="O124" i="104"/>
  <c r="M124" i="104"/>
  <c r="K124" i="104"/>
  <c r="I124" i="104"/>
  <c r="G124" i="104"/>
  <c r="E124" i="104"/>
  <c r="T124" i="104"/>
  <c r="P124" i="104"/>
  <c r="L124" i="104"/>
  <c r="H124" i="104"/>
  <c r="R124" i="104"/>
  <c r="J124" i="104"/>
  <c r="V124" i="104"/>
  <c r="N124" i="104"/>
  <c r="F124" i="104"/>
  <c r="V27" i="104"/>
  <c r="T27" i="104"/>
  <c r="R27" i="104"/>
  <c r="P27" i="104"/>
  <c r="N27" i="104"/>
  <c r="L27" i="104"/>
  <c r="J27" i="104"/>
  <c r="H27" i="104"/>
  <c r="F27" i="104"/>
  <c r="U27" i="104"/>
  <c r="Q27" i="104"/>
  <c r="M27" i="104"/>
  <c r="I27" i="104"/>
  <c r="E27" i="104"/>
  <c r="S27" i="104"/>
  <c r="O27" i="104"/>
  <c r="K27" i="104"/>
  <c r="G27" i="104"/>
  <c r="V43" i="104"/>
  <c r="T43" i="104"/>
  <c r="R43" i="104"/>
  <c r="P43" i="104"/>
  <c r="N43" i="104"/>
  <c r="L43" i="104"/>
  <c r="J43" i="104"/>
  <c r="H43" i="104"/>
  <c r="F43" i="104"/>
  <c r="U43" i="104"/>
  <c r="S43" i="104"/>
  <c r="Q43" i="104"/>
  <c r="O43" i="104"/>
  <c r="M43" i="104"/>
  <c r="K43" i="104"/>
  <c r="I43" i="104"/>
  <c r="G43" i="104"/>
  <c r="E43" i="104"/>
  <c r="V63" i="104"/>
  <c r="T63" i="104"/>
  <c r="R63" i="104"/>
  <c r="P63" i="104"/>
  <c r="N63" i="104"/>
  <c r="L63" i="104"/>
  <c r="J63" i="104"/>
  <c r="H63" i="104"/>
  <c r="F63" i="104"/>
  <c r="U63" i="104"/>
  <c r="Q63" i="104"/>
  <c r="M63" i="104"/>
  <c r="I63" i="104"/>
  <c r="E63" i="104"/>
  <c r="S63" i="104"/>
  <c r="O63" i="104"/>
  <c r="K63" i="104"/>
  <c r="G63" i="104"/>
  <c r="V87" i="104"/>
  <c r="T87" i="104"/>
  <c r="R87" i="104"/>
  <c r="P87" i="104"/>
  <c r="N87" i="104"/>
  <c r="L87" i="104"/>
  <c r="J87" i="104"/>
  <c r="H87" i="104"/>
  <c r="F87" i="104"/>
  <c r="U87" i="104"/>
  <c r="Q87" i="104"/>
  <c r="M87" i="104"/>
  <c r="I87" i="104"/>
  <c r="E87" i="104"/>
  <c r="S87" i="104"/>
  <c r="O87" i="104"/>
  <c r="K87" i="104"/>
  <c r="G87" i="104"/>
  <c r="U125" i="104"/>
  <c r="S125" i="104"/>
  <c r="Q125" i="104"/>
  <c r="O125" i="104"/>
  <c r="M125" i="104"/>
  <c r="K125" i="104"/>
  <c r="I125" i="104"/>
  <c r="G125" i="104"/>
  <c r="E125" i="104"/>
  <c r="V125" i="104"/>
  <c r="R125" i="104"/>
  <c r="N125" i="104"/>
  <c r="J125" i="104"/>
  <c r="F125" i="104"/>
  <c r="P125" i="104"/>
  <c r="H125" i="104"/>
  <c r="T125" i="104"/>
  <c r="L125" i="104"/>
  <c r="V23" i="104"/>
  <c r="T23" i="104"/>
  <c r="R23" i="104"/>
  <c r="P23" i="104"/>
  <c r="N23" i="104"/>
  <c r="L23" i="104"/>
  <c r="J23" i="104"/>
  <c r="H23" i="104"/>
  <c r="F23" i="104"/>
  <c r="U23" i="104"/>
  <c r="Q23" i="104"/>
  <c r="M23" i="104"/>
  <c r="I23" i="104"/>
  <c r="E23" i="104"/>
  <c r="S23" i="104"/>
  <c r="O23" i="104"/>
  <c r="K23" i="104"/>
  <c r="G23" i="104"/>
  <c r="V38" i="104"/>
  <c r="T38" i="104"/>
  <c r="R38" i="104"/>
  <c r="P38" i="104"/>
  <c r="N38" i="104"/>
  <c r="L38" i="104"/>
  <c r="J38" i="104"/>
  <c r="H38" i="104"/>
  <c r="F38" i="104"/>
  <c r="U38" i="104"/>
  <c r="S38" i="104"/>
  <c r="Q38" i="104"/>
  <c r="O38" i="104"/>
  <c r="M38" i="104"/>
  <c r="K38" i="104"/>
  <c r="I38" i="104"/>
  <c r="G38" i="104"/>
  <c r="E38" i="104"/>
  <c r="V54" i="104"/>
  <c r="T54" i="104"/>
  <c r="R54" i="104"/>
  <c r="P54" i="104"/>
  <c r="N54" i="104"/>
  <c r="L54" i="104"/>
  <c r="J54" i="104"/>
  <c r="H54" i="104"/>
  <c r="F54" i="104"/>
  <c r="U54" i="104"/>
  <c r="S54" i="104"/>
  <c r="Q54" i="104"/>
  <c r="O54" i="104"/>
  <c r="M54" i="104"/>
  <c r="K54" i="104"/>
  <c r="I54" i="104"/>
  <c r="G54" i="104"/>
  <c r="E54" i="104"/>
  <c r="V70" i="104"/>
  <c r="T70" i="104"/>
  <c r="R70" i="104"/>
  <c r="P70" i="104"/>
  <c r="N70" i="104"/>
  <c r="L70" i="104"/>
  <c r="J70" i="104"/>
  <c r="H70" i="104"/>
  <c r="F70" i="104"/>
  <c r="S70" i="104"/>
  <c r="O70" i="104"/>
  <c r="K70" i="104"/>
  <c r="G70" i="104"/>
  <c r="U70" i="104"/>
  <c r="Q70" i="104"/>
  <c r="M70" i="104"/>
  <c r="I70" i="104"/>
  <c r="E70" i="104"/>
  <c r="V86" i="104"/>
  <c r="T86" i="104"/>
  <c r="R86" i="104"/>
  <c r="P86" i="104"/>
  <c r="N86" i="104"/>
  <c r="L86" i="104"/>
  <c r="J86" i="104"/>
  <c r="H86" i="104"/>
  <c r="F86" i="104"/>
  <c r="S86" i="104"/>
  <c r="O86" i="104"/>
  <c r="K86" i="104"/>
  <c r="G86" i="104"/>
  <c r="U86" i="104"/>
  <c r="Q86" i="104"/>
  <c r="M86" i="104"/>
  <c r="I86" i="104"/>
  <c r="E86" i="104"/>
  <c r="V102" i="104"/>
  <c r="T102" i="104"/>
  <c r="R102" i="104"/>
  <c r="P102" i="104"/>
  <c r="N102" i="104"/>
  <c r="L102" i="104"/>
  <c r="J102" i="104"/>
  <c r="H102" i="104"/>
  <c r="F102" i="104"/>
  <c r="S102" i="104"/>
  <c r="O102" i="104"/>
  <c r="K102" i="104"/>
  <c r="G102" i="104"/>
  <c r="U102" i="104"/>
  <c r="Q102" i="104"/>
  <c r="M102" i="104"/>
  <c r="I102" i="104"/>
  <c r="E102" i="104"/>
  <c r="U118" i="104"/>
  <c r="S118" i="104"/>
  <c r="Q118" i="104"/>
  <c r="O118" i="104"/>
  <c r="M118" i="104"/>
  <c r="K118" i="104"/>
  <c r="I118" i="104"/>
  <c r="G118" i="104"/>
  <c r="E118" i="104"/>
  <c r="T118" i="104"/>
  <c r="P118" i="104"/>
  <c r="L118" i="104"/>
  <c r="H118" i="104"/>
  <c r="V118" i="104"/>
  <c r="N118" i="104"/>
  <c r="F118" i="104"/>
  <c r="R118" i="104"/>
  <c r="J118" i="104"/>
  <c r="U134" i="104"/>
  <c r="S134" i="104"/>
  <c r="Q134" i="104"/>
  <c r="O134" i="104"/>
  <c r="M134" i="104"/>
  <c r="K134" i="104"/>
  <c r="I134" i="104"/>
  <c r="G134" i="104"/>
  <c r="E134" i="104"/>
  <c r="T134" i="104"/>
  <c r="P134" i="104"/>
  <c r="L134" i="104"/>
  <c r="H134" i="104"/>
  <c r="V134" i="104"/>
  <c r="N134" i="104"/>
  <c r="F134" i="104"/>
  <c r="R134" i="104"/>
  <c r="J134" i="104"/>
  <c r="V37" i="104"/>
  <c r="T37" i="104"/>
  <c r="R37" i="104"/>
  <c r="P37" i="104"/>
  <c r="N37" i="104"/>
  <c r="L37" i="104"/>
  <c r="J37" i="104"/>
  <c r="H37" i="104"/>
  <c r="F37" i="104"/>
  <c r="U37" i="104"/>
  <c r="S37" i="104"/>
  <c r="Q37" i="104"/>
  <c r="O37" i="104"/>
  <c r="M37" i="104"/>
  <c r="K37" i="104"/>
  <c r="I37" i="104"/>
  <c r="G37" i="104"/>
  <c r="E37" i="104"/>
  <c r="V53" i="104"/>
  <c r="T53" i="104"/>
  <c r="R53" i="104"/>
  <c r="P53" i="104"/>
  <c r="N53" i="104"/>
  <c r="L53" i="104"/>
  <c r="J53" i="104"/>
  <c r="H53" i="104"/>
  <c r="F53" i="104"/>
  <c r="U53" i="104"/>
  <c r="S53" i="104"/>
  <c r="Q53" i="104"/>
  <c r="O53" i="104"/>
  <c r="M53" i="104"/>
  <c r="K53" i="104"/>
  <c r="I53" i="104"/>
  <c r="G53" i="104"/>
  <c r="E53" i="104"/>
  <c r="V69" i="104"/>
  <c r="T69" i="104"/>
  <c r="R69" i="104"/>
  <c r="P69" i="104"/>
  <c r="N69" i="104"/>
  <c r="L69" i="104"/>
  <c r="J69" i="104"/>
  <c r="H69" i="104"/>
  <c r="F69" i="104"/>
  <c r="U69" i="104"/>
  <c r="Q69" i="104"/>
  <c r="M69" i="104"/>
  <c r="I69" i="104"/>
  <c r="E69" i="104"/>
  <c r="S69" i="104"/>
  <c r="O69" i="104"/>
  <c r="K69" i="104"/>
  <c r="G69" i="104"/>
  <c r="V85" i="104"/>
  <c r="T85" i="104"/>
  <c r="R85" i="104"/>
  <c r="P85" i="104"/>
  <c r="N85" i="104"/>
  <c r="L85" i="104"/>
  <c r="J85" i="104"/>
  <c r="H85" i="104"/>
  <c r="F85" i="104"/>
  <c r="U85" i="104"/>
  <c r="Q85" i="104"/>
  <c r="M85" i="104"/>
  <c r="I85" i="104"/>
  <c r="E85" i="104"/>
  <c r="S85" i="104"/>
  <c r="O85" i="104"/>
  <c r="K85" i="104"/>
  <c r="G85" i="104"/>
  <c r="V101" i="104"/>
  <c r="T101" i="104"/>
  <c r="R101" i="104"/>
  <c r="P101" i="104"/>
  <c r="N101" i="104"/>
  <c r="L101" i="104"/>
  <c r="J101" i="104"/>
  <c r="H101" i="104"/>
  <c r="F101" i="104"/>
  <c r="U101" i="104"/>
  <c r="Q101" i="104"/>
  <c r="M101" i="104"/>
  <c r="I101" i="104"/>
  <c r="E101" i="104"/>
  <c r="S101" i="104"/>
  <c r="O101" i="104"/>
  <c r="K101" i="104"/>
  <c r="G101" i="104"/>
  <c r="U117" i="104"/>
  <c r="S117" i="104"/>
  <c r="Q117" i="104"/>
  <c r="O117" i="104"/>
  <c r="M117" i="104"/>
  <c r="K117" i="104"/>
  <c r="I117" i="104"/>
  <c r="G117" i="104"/>
  <c r="E117" i="104"/>
  <c r="V117" i="104"/>
  <c r="R117" i="104"/>
  <c r="N117" i="104"/>
  <c r="J117" i="104"/>
  <c r="F117" i="104"/>
  <c r="P117" i="104"/>
  <c r="H117" i="104"/>
  <c r="T117" i="104"/>
  <c r="L117" i="104"/>
  <c r="U135" i="104"/>
  <c r="S135" i="104"/>
  <c r="Q135" i="104"/>
  <c r="O135" i="104"/>
  <c r="M135" i="104"/>
  <c r="K135" i="104"/>
  <c r="I135" i="104"/>
  <c r="G135" i="104"/>
  <c r="E135" i="104"/>
  <c r="V135" i="104"/>
  <c r="R135" i="104"/>
  <c r="N135" i="104"/>
  <c r="J135" i="104"/>
  <c r="F135" i="104"/>
  <c r="T135" i="104"/>
  <c r="L135" i="104"/>
  <c r="P135" i="104"/>
  <c r="H135" i="104"/>
  <c r="V91" i="104"/>
  <c r="T91" i="104"/>
  <c r="R91" i="104"/>
  <c r="P91" i="104"/>
  <c r="N91" i="104"/>
  <c r="L91" i="104"/>
  <c r="J91" i="104"/>
  <c r="H91" i="104"/>
  <c r="F91" i="104"/>
  <c r="U91" i="104"/>
  <c r="Q91" i="104"/>
  <c r="M91" i="104"/>
  <c r="I91" i="104"/>
  <c r="E91" i="104"/>
  <c r="S91" i="104"/>
  <c r="O91" i="104"/>
  <c r="K91" i="104"/>
  <c r="G91" i="104"/>
  <c r="U121" i="104"/>
  <c r="S121" i="104"/>
  <c r="Q121" i="104"/>
  <c r="O121" i="104"/>
  <c r="M121" i="104"/>
  <c r="K121" i="104"/>
  <c r="I121" i="104"/>
  <c r="G121" i="104"/>
  <c r="E121" i="104"/>
  <c r="V121" i="104"/>
  <c r="R121" i="104"/>
  <c r="N121" i="104"/>
  <c r="J121" i="104"/>
  <c r="F121" i="104"/>
  <c r="P121" i="104"/>
  <c r="H121" i="104"/>
  <c r="T121" i="104"/>
  <c r="L121" i="104"/>
  <c r="V32" i="104"/>
  <c r="T32" i="104"/>
  <c r="R32" i="104"/>
  <c r="P32" i="104"/>
  <c r="N32" i="104"/>
  <c r="L32" i="104"/>
  <c r="J32" i="104"/>
  <c r="H32" i="104"/>
  <c r="F32" i="104"/>
  <c r="S32" i="104"/>
  <c r="O32" i="104"/>
  <c r="K32" i="104"/>
  <c r="G32" i="104"/>
  <c r="U32" i="104"/>
  <c r="Q32" i="104"/>
  <c r="M32" i="104"/>
  <c r="I32" i="104"/>
  <c r="E32" i="104"/>
  <c r="V48" i="104"/>
  <c r="T48" i="104"/>
  <c r="R48" i="104"/>
  <c r="P48" i="104"/>
  <c r="N48" i="104"/>
  <c r="L48" i="104"/>
  <c r="J48" i="104"/>
  <c r="H48" i="104"/>
  <c r="F48" i="104"/>
  <c r="U48" i="104"/>
  <c r="S48" i="104"/>
  <c r="Q48" i="104"/>
  <c r="O48" i="104"/>
  <c r="M48" i="104"/>
  <c r="K48" i="104"/>
  <c r="I48" i="104"/>
  <c r="G48" i="104"/>
  <c r="E48" i="104"/>
  <c r="V64" i="104"/>
  <c r="T64" i="104"/>
  <c r="R64" i="104"/>
  <c r="P64" i="104"/>
  <c r="N64" i="104"/>
  <c r="L64" i="104"/>
  <c r="J64" i="104"/>
  <c r="H64" i="104"/>
  <c r="F64" i="104"/>
  <c r="S64" i="104"/>
  <c r="O64" i="104"/>
  <c r="K64" i="104"/>
  <c r="G64" i="104"/>
  <c r="U64" i="104"/>
  <c r="Q64" i="104"/>
  <c r="M64" i="104"/>
  <c r="I64" i="104"/>
  <c r="E64" i="104"/>
  <c r="V80" i="104"/>
  <c r="T80" i="104"/>
  <c r="R80" i="104"/>
  <c r="P80" i="104"/>
  <c r="N80" i="104"/>
  <c r="L80" i="104"/>
  <c r="J80" i="104"/>
  <c r="H80" i="104"/>
  <c r="F80" i="104"/>
  <c r="S80" i="104"/>
  <c r="O80" i="104"/>
  <c r="K80" i="104"/>
  <c r="G80" i="104"/>
  <c r="U80" i="104"/>
  <c r="Q80" i="104"/>
  <c r="M80" i="104"/>
  <c r="I80" i="104"/>
  <c r="E80" i="104"/>
  <c r="V96" i="104"/>
  <c r="T96" i="104"/>
  <c r="R96" i="104"/>
  <c r="P96" i="104"/>
  <c r="N96" i="104"/>
  <c r="L96" i="104"/>
  <c r="J96" i="104"/>
  <c r="H96" i="104"/>
  <c r="F96" i="104"/>
  <c r="S96" i="104"/>
  <c r="O96" i="104"/>
  <c r="K96" i="104"/>
  <c r="G96" i="104"/>
  <c r="U96" i="104"/>
  <c r="Q96" i="104"/>
  <c r="M96" i="104"/>
  <c r="I96" i="104"/>
  <c r="E96" i="104"/>
  <c r="V112" i="104"/>
  <c r="T112" i="104"/>
  <c r="R112" i="104"/>
  <c r="P112" i="104"/>
  <c r="N112" i="104"/>
  <c r="L112" i="104"/>
  <c r="J112" i="104"/>
  <c r="H112" i="104"/>
  <c r="F112" i="104"/>
  <c r="S112" i="104"/>
  <c r="O112" i="104"/>
  <c r="K112" i="104"/>
  <c r="G112" i="104"/>
  <c r="U112" i="104"/>
  <c r="Q112" i="104"/>
  <c r="M112" i="104"/>
  <c r="I112" i="104"/>
  <c r="E112" i="104"/>
  <c r="U128" i="104"/>
  <c r="S128" i="104"/>
  <c r="Q128" i="104"/>
  <c r="O128" i="104"/>
  <c r="M128" i="104"/>
  <c r="K128" i="104"/>
  <c r="I128" i="104"/>
  <c r="G128" i="104"/>
  <c r="E128" i="104"/>
  <c r="T128" i="104"/>
  <c r="P128" i="104"/>
  <c r="L128" i="104"/>
  <c r="H128" i="104"/>
  <c r="R128" i="104"/>
  <c r="J128" i="104"/>
  <c r="V128" i="104"/>
  <c r="N128" i="104"/>
  <c r="F128" i="104"/>
  <c r="V31" i="104"/>
  <c r="T31" i="104"/>
  <c r="R31" i="104"/>
  <c r="P31" i="104"/>
  <c r="N31" i="104"/>
  <c r="L31" i="104"/>
  <c r="J31" i="104"/>
  <c r="H31" i="104"/>
  <c r="F31" i="104"/>
  <c r="U31" i="104"/>
  <c r="Q31" i="104"/>
  <c r="M31" i="104"/>
  <c r="I31" i="104"/>
  <c r="E31" i="104"/>
  <c r="S31" i="104"/>
  <c r="O31" i="104"/>
  <c r="K31" i="104"/>
  <c r="G31" i="104"/>
  <c r="V47" i="104"/>
  <c r="T47" i="104"/>
  <c r="R47" i="104"/>
  <c r="P47" i="104"/>
  <c r="N47" i="104"/>
  <c r="L47" i="104"/>
  <c r="J47" i="104"/>
  <c r="H47" i="104"/>
  <c r="F47" i="104"/>
  <c r="U47" i="104"/>
  <c r="S47" i="104"/>
  <c r="Q47" i="104"/>
  <c r="O47" i="104"/>
  <c r="M47" i="104"/>
  <c r="K47" i="104"/>
  <c r="I47" i="104"/>
  <c r="G47" i="104"/>
  <c r="E47" i="104"/>
  <c r="V67" i="104"/>
  <c r="T67" i="104"/>
  <c r="R67" i="104"/>
  <c r="P67" i="104"/>
  <c r="N67" i="104"/>
  <c r="L67" i="104"/>
  <c r="J67" i="104"/>
  <c r="H67" i="104"/>
  <c r="F67" i="104"/>
  <c r="U67" i="104"/>
  <c r="Q67" i="104"/>
  <c r="M67" i="104"/>
  <c r="I67" i="104"/>
  <c r="E67" i="104"/>
  <c r="S67" i="104"/>
  <c r="O67" i="104"/>
  <c r="K67" i="104"/>
  <c r="G67" i="104"/>
  <c r="V95" i="104"/>
  <c r="T95" i="104"/>
  <c r="R95" i="104"/>
  <c r="P95" i="104"/>
  <c r="N95" i="104"/>
  <c r="L95" i="104"/>
  <c r="J95" i="104"/>
  <c r="H95" i="104"/>
  <c r="F95" i="104"/>
  <c r="U95" i="104"/>
  <c r="Q95" i="104"/>
  <c r="M95" i="104"/>
  <c r="I95" i="104"/>
  <c r="E95" i="104"/>
  <c r="S95" i="104"/>
  <c r="O95" i="104"/>
  <c r="K95" i="104"/>
  <c r="G95" i="104"/>
  <c r="U133" i="104"/>
  <c r="S133" i="104"/>
  <c r="Q133" i="104"/>
  <c r="O133" i="104"/>
  <c r="M133" i="104"/>
  <c r="K133" i="104"/>
  <c r="I133" i="104"/>
  <c r="G133" i="104"/>
  <c r="E133" i="104"/>
  <c r="V133" i="104"/>
  <c r="R133" i="104"/>
  <c r="N133" i="104"/>
  <c r="J133" i="104"/>
  <c r="F133" i="104"/>
  <c r="P133" i="104"/>
  <c r="H133" i="104"/>
  <c r="T133" i="104"/>
  <c r="L133" i="104"/>
  <c r="V42" i="104"/>
  <c r="T42" i="104"/>
  <c r="R42" i="104"/>
  <c r="P42" i="104"/>
  <c r="N42" i="104"/>
  <c r="L42" i="104"/>
  <c r="J42" i="104"/>
  <c r="H42" i="104"/>
  <c r="F42" i="104"/>
  <c r="U42" i="104"/>
  <c r="S42" i="104"/>
  <c r="Q42" i="104"/>
  <c r="O42" i="104"/>
  <c r="M42" i="104"/>
  <c r="K42" i="104"/>
  <c r="I42" i="104"/>
  <c r="G42" i="104"/>
  <c r="E42" i="104"/>
  <c r="V58" i="104"/>
  <c r="T58" i="104"/>
  <c r="R58" i="104"/>
  <c r="P58" i="104"/>
  <c r="N58" i="104"/>
  <c r="L58" i="104"/>
  <c r="J58" i="104"/>
  <c r="H58" i="104"/>
  <c r="F58" i="104"/>
  <c r="U58" i="104"/>
  <c r="S58" i="104"/>
  <c r="Q58" i="104"/>
  <c r="O58" i="104"/>
  <c r="M58" i="104"/>
  <c r="K58" i="104"/>
  <c r="I58" i="104"/>
  <c r="G58" i="104"/>
  <c r="E58" i="104"/>
  <c r="V74" i="104"/>
  <c r="T74" i="104"/>
  <c r="R74" i="104"/>
  <c r="P74" i="104"/>
  <c r="N74" i="104"/>
  <c r="L74" i="104"/>
  <c r="J74" i="104"/>
  <c r="H74" i="104"/>
  <c r="F74" i="104"/>
  <c r="S74" i="104"/>
  <c r="O74" i="104"/>
  <c r="K74" i="104"/>
  <c r="G74" i="104"/>
  <c r="U74" i="104"/>
  <c r="Q74" i="104"/>
  <c r="M74" i="104"/>
  <c r="I74" i="104"/>
  <c r="E74" i="104"/>
  <c r="V90" i="104"/>
  <c r="T90" i="104"/>
  <c r="R90" i="104"/>
  <c r="P90" i="104"/>
  <c r="N90" i="104"/>
  <c r="L90" i="104"/>
  <c r="J90" i="104"/>
  <c r="H90" i="104"/>
  <c r="F90" i="104"/>
  <c r="S90" i="104"/>
  <c r="O90" i="104"/>
  <c r="K90" i="104"/>
  <c r="G90" i="104"/>
  <c r="U90" i="104"/>
  <c r="Q90" i="104"/>
  <c r="M90" i="104"/>
  <c r="I90" i="104"/>
  <c r="E90" i="104"/>
  <c r="V106" i="104"/>
  <c r="T106" i="104"/>
  <c r="R106" i="104"/>
  <c r="P106" i="104"/>
  <c r="N106" i="104"/>
  <c r="L106" i="104"/>
  <c r="J106" i="104"/>
  <c r="H106" i="104"/>
  <c r="F106" i="104"/>
  <c r="S106" i="104"/>
  <c r="O106" i="104"/>
  <c r="K106" i="104"/>
  <c r="G106" i="104"/>
  <c r="U106" i="104"/>
  <c r="Q106" i="104"/>
  <c r="M106" i="104"/>
  <c r="I106" i="104"/>
  <c r="E106" i="104"/>
  <c r="U122" i="104"/>
  <c r="S122" i="104"/>
  <c r="Q122" i="104"/>
  <c r="O122" i="104"/>
  <c r="M122" i="104"/>
  <c r="K122" i="104"/>
  <c r="I122" i="104"/>
  <c r="G122" i="104"/>
  <c r="E122" i="104"/>
  <c r="T122" i="104"/>
  <c r="P122" i="104"/>
  <c r="L122" i="104"/>
  <c r="H122" i="104"/>
  <c r="V122" i="104"/>
  <c r="N122" i="104"/>
  <c r="F122" i="104"/>
  <c r="R122" i="104"/>
  <c r="J122" i="104"/>
  <c r="V33" i="104"/>
  <c r="T33" i="104"/>
  <c r="R33" i="104"/>
  <c r="P33" i="104"/>
  <c r="N33" i="104"/>
  <c r="L33" i="104"/>
  <c r="J33" i="104"/>
  <c r="H33" i="104"/>
  <c r="F33" i="104"/>
  <c r="U33" i="104"/>
  <c r="S33" i="104"/>
  <c r="Q33" i="104"/>
  <c r="O33" i="104"/>
  <c r="M33" i="104"/>
  <c r="K33" i="104"/>
  <c r="I33" i="104"/>
  <c r="E33" i="104"/>
  <c r="G33" i="104"/>
  <c r="V49" i="104"/>
  <c r="T49" i="104"/>
  <c r="R49" i="104"/>
  <c r="P49" i="104"/>
  <c r="N49" i="104"/>
  <c r="L49" i="104"/>
  <c r="J49" i="104"/>
  <c r="H49" i="104"/>
  <c r="F49" i="104"/>
  <c r="U49" i="104"/>
  <c r="S49" i="104"/>
  <c r="Q49" i="104"/>
  <c r="O49" i="104"/>
  <c r="M49" i="104"/>
  <c r="K49" i="104"/>
  <c r="I49" i="104"/>
  <c r="G49" i="104"/>
  <c r="E49" i="104"/>
  <c r="V65" i="104"/>
  <c r="T65" i="104"/>
  <c r="R65" i="104"/>
  <c r="P65" i="104"/>
  <c r="N65" i="104"/>
  <c r="L65" i="104"/>
  <c r="J65" i="104"/>
  <c r="H65" i="104"/>
  <c r="F65" i="104"/>
  <c r="U65" i="104"/>
  <c r="Q65" i="104"/>
  <c r="M65" i="104"/>
  <c r="I65" i="104"/>
  <c r="E65" i="104"/>
  <c r="S65" i="104"/>
  <c r="O65" i="104"/>
  <c r="K65" i="104"/>
  <c r="G65" i="104"/>
  <c r="V81" i="104"/>
  <c r="T81" i="104"/>
  <c r="R81" i="104"/>
  <c r="P81" i="104"/>
  <c r="N81" i="104"/>
  <c r="L81" i="104"/>
  <c r="J81" i="104"/>
  <c r="H81" i="104"/>
  <c r="F81" i="104"/>
  <c r="U81" i="104"/>
  <c r="Q81" i="104"/>
  <c r="M81" i="104"/>
  <c r="I81" i="104"/>
  <c r="E81" i="104"/>
  <c r="S81" i="104"/>
  <c r="O81" i="104"/>
  <c r="K81" i="104"/>
  <c r="G81" i="104"/>
  <c r="V97" i="104"/>
  <c r="T97" i="104"/>
  <c r="R97" i="104"/>
  <c r="P97" i="104"/>
  <c r="N97" i="104"/>
  <c r="L97" i="104"/>
  <c r="J97" i="104"/>
  <c r="H97" i="104"/>
  <c r="F97" i="104"/>
  <c r="U97" i="104"/>
  <c r="Q97" i="104"/>
  <c r="M97" i="104"/>
  <c r="I97" i="104"/>
  <c r="E97" i="104"/>
  <c r="S97" i="104"/>
  <c r="O97" i="104"/>
  <c r="K97" i="104"/>
  <c r="G97" i="104"/>
  <c r="V113" i="104"/>
  <c r="T113" i="104"/>
  <c r="R113" i="104"/>
  <c r="P113" i="104"/>
  <c r="N113" i="104"/>
  <c r="L113" i="104"/>
  <c r="J113" i="104"/>
  <c r="H113" i="104"/>
  <c r="F113" i="104"/>
  <c r="U113" i="104"/>
  <c r="Q113" i="104"/>
  <c r="M113" i="104"/>
  <c r="I113" i="104"/>
  <c r="E113" i="104"/>
  <c r="S113" i="104"/>
  <c r="O113" i="104"/>
  <c r="K113" i="104"/>
  <c r="G113" i="104"/>
  <c r="U131" i="104"/>
  <c r="S131" i="104"/>
  <c r="Q131" i="104"/>
  <c r="O131" i="104"/>
  <c r="M131" i="104"/>
  <c r="K131" i="104"/>
  <c r="I131" i="104"/>
  <c r="G131" i="104"/>
  <c r="E131" i="104"/>
  <c r="V131" i="104"/>
  <c r="R131" i="104"/>
  <c r="N131" i="104"/>
  <c r="J131" i="104"/>
  <c r="F131" i="104"/>
  <c r="T131" i="104"/>
  <c r="L131" i="104"/>
  <c r="P131" i="104"/>
  <c r="H131" i="104"/>
  <c r="V83" i="104"/>
  <c r="T83" i="104"/>
  <c r="R83" i="104"/>
  <c r="P83" i="104"/>
  <c r="N83" i="104"/>
  <c r="L83" i="104"/>
  <c r="J83" i="104"/>
  <c r="H83" i="104"/>
  <c r="F83" i="104"/>
  <c r="U83" i="104"/>
  <c r="Q83" i="104"/>
  <c r="M83" i="104"/>
  <c r="I83" i="104"/>
  <c r="E83" i="104"/>
  <c r="S83" i="104"/>
  <c r="O83" i="104"/>
  <c r="K83" i="104"/>
  <c r="G83" i="104"/>
  <c r="V111" i="104"/>
  <c r="T111" i="104"/>
  <c r="R111" i="104"/>
  <c r="P111" i="104"/>
  <c r="N111" i="104"/>
  <c r="L111" i="104"/>
  <c r="J111" i="104"/>
  <c r="H111" i="104"/>
  <c r="F111" i="104"/>
  <c r="U111" i="104"/>
  <c r="Q111" i="104"/>
  <c r="M111" i="104"/>
  <c r="I111" i="104"/>
  <c r="E111" i="104"/>
  <c r="S111" i="104"/>
  <c r="O111" i="104"/>
  <c r="K111" i="104"/>
  <c r="G111" i="104"/>
  <c r="V16" i="104"/>
  <c r="T16" i="104"/>
  <c r="R16" i="104"/>
  <c r="P16" i="104"/>
  <c r="N16" i="104"/>
  <c r="L16" i="104"/>
  <c r="J16" i="104"/>
  <c r="H16" i="104"/>
  <c r="F16" i="104"/>
  <c r="S16" i="104"/>
  <c r="O16" i="104"/>
  <c r="K16" i="104"/>
  <c r="G16" i="104"/>
  <c r="U16" i="104"/>
  <c r="Q16" i="104"/>
  <c r="M16" i="104"/>
  <c r="I16" i="104"/>
  <c r="E16" i="104"/>
  <c r="V18" i="104"/>
  <c r="T18" i="104"/>
  <c r="R18" i="104"/>
  <c r="P18" i="104"/>
  <c r="N18" i="104"/>
  <c r="L18" i="104"/>
  <c r="J18" i="104"/>
  <c r="H18" i="104"/>
  <c r="F18" i="104"/>
  <c r="S18" i="104"/>
  <c r="O18" i="104"/>
  <c r="K18" i="104"/>
  <c r="G18" i="104"/>
  <c r="U18" i="104"/>
  <c r="Q18" i="104"/>
  <c r="M18" i="104"/>
  <c r="I18" i="104"/>
  <c r="E18" i="104"/>
  <c r="V36" i="104"/>
  <c r="T36" i="104"/>
  <c r="R36" i="104"/>
  <c r="P36" i="104"/>
  <c r="N36" i="104"/>
  <c r="L36" i="104"/>
  <c r="J36" i="104"/>
  <c r="H36" i="104"/>
  <c r="F36" i="104"/>
  <c r="U36" i="104"/>
  <c r="S36" i="104"/>
  <c r="Q36" i="104"/>
  <c r="O36" i="104"/>
  <c r="M36" i="104"/>
  <c r="K36" i="104"/>
  <c r="I36" i="104"/>
  <c r="G36" i="104"/>
  <c r="E36" i="104"/>
  <c r="V52" i="104"/>
  <c r="T52" i="104"/>
  <c r="R52" i="104"/>
  <c r="P52" i="104"/>
  <c r="N52" i="104"/>
  <c r="L52" i="104"/>
  <c r="J52" i="104"/>
  <c r="H52" i="104"/>
  <c r="F52" i="104"/>
  <c r="U52" i="104"/>
  <c r="S52" i="104"/>
  <c r="Q52" i="104"/>
  <c r="O52" i="104"/>
  <c r="M52" i="104"/>
  <c r="K52" i="104"/>
  <c r="I52" i="104"/>
  <c r="G52" i="104"/>
  <c r="E52" i="104"/>
  <c r="V68" i="104"/>
  <c r="T68" i="104"/>
  <c r="R68" i="104"/>
  <c r="P68" i="104"/>
  <c r="N68" i="104"/>
  <c r="L68" i="104"/>
  <c r="J68" i="104"/>
  <c r="H68" i="104"/>
  <c r="F68" i="104"/>
  <c r="S68" i="104"/>
  <c r="O68" i="104"/>
  <c r="K68" i="104"/>
  <c r="G68" i="104"/>
  <c r="U68" i="104"/>
  <c r="Q68" i="104"/>
  <c r="M68" i="104"/>
  <c r="I68" i="104"/>
  <c r="E68" i="104"/>
  <c r="V84" i="104"/>
  <c r="T84" i="104"/>
  <c r="R84" i="104"/>
  <c r="P84" i="104"/>
  <c r="N84" i="104"/>
  <c r="L84" i="104"/>
  <c r="J84" i="104"/>
  <c r="H84" i="104"/>
  <c r="F84" i="104"/>
  <c r="S84" i="104"/>
  <c r="O84" i="104"/>
  <c r="K84" i="104"/>
  <c r="G84" i="104"/>
  <c r="U84" i="104"/>
  <c r="Q84" i="104"/>
  <c r="M84" i="104"/>
  <c r="I84" i="104"/>
  <c r="E84" i="104"/>
  <c r="V100" i="104"/>
  <c r="T100" i="104"/>
  <c r="R100" i="104"/>
  <c r="P100" i="104"/>
  <c r="N100" i="104"/>
  <c r="L100" i="104"/>
  <c r="J100" i="104"/>
  <c r="H100" i="104"/>
  <c r="F100" i="104"/>
  <c r="S100" i="104"/>
  <c r="O100" i="104"/>
  <c r="K100" i="104"/>
  <c r="G100" i="104"/>
  <c r="U100" i="104"/>
  <c r="Q100" i="104"/>
  <c r="M100" i="104"/>
  <c r="I100" i="104"/>
  <c r="E100" i="104"/>
  <c r="U116" i="104"/>
  <c r="S116" i="104"/>
  <c r="Q116" i="104"/>
  <c r="O116" i="104"/>
  <c r="M116" i="104"/>
  <c r="K116" i="104"/>
  <c r="I116" i="104"/>
  <c r="G116" i="104"/>
  <c r="E116" i="104"/>
  <c r="T116" i="104"/>
  <c r="P116" i="104"/>
  <c r="L116" i="104"/>
  <c r="H116" i="104"/>
  <c r="R116" i="104"/>
  <c r="J116" i="104"/>
  <c r="V116" i="104"/>
  <c r="N116" i="104"/>
  <c r="F116" i="104"/>
  <c r="U132" i="104"/>
  <c r="S132" i="104"/>
  <c r="Q132" i="104"/>
  <c r="O132" i="104"/>
  <c r="M132" i="104"/>
  <c r="K132" i="104"/>
  <c r="I132" i="104"/>
  <c r="G132" i="104"/>
  <c r="E132" i="104"/>
  <c r="T132" i="104"/>
  <c r="P132" i="104"/>
  <c r="L132" i="104"/>
  <c r="H132" i="104"/>
  <c r="R132" i="104"/>
  <c r="J132" i="104"/>
  <c r="V132" i="104"/>
  <c r="N132" i="104"/>
  <c r="F132" i="104"/>
  <c r="V35" i="104"/>
  <c r="T35" i="104"/>
  <c r="R35" i="104"/>
  <c r="P35" i="104"/>
  <c r="N35" i="104"/>
  <c r="L35" i="104"/>
  <c r="J35" i="104"/>
  <c r="H35" i="104"/>
  <c r="F35" i="104"/>
  <c r="U35" i="104"/>
  <c r="S35" i="104"/>
  <c r="Q35" i="104"/>
  <c r="O35" i="104"/>
  <c r="M35" i="104"/>
  <c r="K35" i="104"/>
  <c r="I35" i="104"/>
  <c r="G35" i="104"/>
  <c r="E35" i="104"/>
  <c r="V51" i="104"/>
  <c r="T51" i="104"/>
  <c r="R51" i="104"/>
  <c r="P51" i="104"/>
  <c r="N51" i="104"/>
  <c r="L51" i="104"/>
  <c r="J51" i="104"/>
  <c r="H51" i="104"/>
  <c r="F51" i="104"/>
  <c r="U51" i="104"/>
  <c r="S51" i="104"/>
  <c r="Q51" i="104"/>
  <c r="O51" i="104"/>
  <c r="M51" i="104"/>
  <c r="K51" i="104"/>
  <c r="I51" i="104"/>
  <c r="G51" i="104"/>
  <c r="E51" i="104"/>
  <c r="V71" i="104"/>
  <c r="T71" i="104"/>
  <c r="R71" i="104"/>
  <c r="P71" i="104"/>
  <c r="N71" i="104"/>
  <c r="L71" i="104"/>
  <c r="J71" i="104"/>
  <c r="H71" i="104"/>
  <c r="F71" i="104"/>
  <c r="U71" i="104"/>
  <c r="Q71" i="104"/>
  <c r="M71" i="104"/>
  <c r="I71" i="104"/>
  <c r="E71" i="104"/>
  <c r="S71" i="104"/>
  <c r="O71" i="104"/>
  <c r="K71" i="104"/>
  <c r="G71" i="104"/>
  <c r="V103" i="104"/>
  <c r="T103" i="104"/>
  <c r="R103" i="104"/>
  <c r="P103" i="104"/>
  <c r="N103" i="104"/>
  <c r="L103" i="104"/>
  <c r="J103" i="104"/>
  <c r="H103" i="104"/>
  <c r="F103" i="104"/>
  <c r="U103" i="104"/>
  <c r="Q103" i="104"/>
  <c r="M103" i="104"/>
  <c r="I103" i="104"/>
  <c r="E103" i="104"/>
  <c r="S103" i="104"/>
  <c r="O103" i="104"/>
  <c r="K103" i="104"/>
  <c r="G103" i="104"/>
  <c r="V20" i="104"/>
  <c r="T20" i="104"/>
  <c r="R20" i="104"/>
  <c r="P20" i="104"/>
  <c r="N20" i="104"/>
  <c r="L20" i="104"/>
  <c r="J20" i="104"/>
  <c r="H20" i="104"/>
  <c r="F20" i="104"/>
  <c r="S20" i="104"/>
  <c r="O20" i="104"/>
  <c r="K20" i="104"/>
  <c r="G20" i="104"/>
  <c r="U20" i="104"/>
  <c r="Q20" i="104"/>
  <c r="M20" i="104"/>
  <c r="I20" i="104"/>
  <c r="E20" i="104"/>
  <c r="V30" i="104"/>
  <c r="T30" i="104"/>
  <c r="R30" i="104"/>
  <c r="P30" i="104"/>
  <c r="N30" i="104"/>
  <c r="L30" i="104"/>
  <c r="J30" i="104"/>
  <c r="H30" i="104"/>
  <c r="F30" i="104"/>
  <c r="S30" i="104"/>
  <c r="O30" i="104"/>
  <c r="K30" i="104"/>
  <c r="G30" i="104"/>
  <c r="U30" i="104"/>
  <c r="Q30" i="104"/>
  <c r="M30" i="104"/>
  <c r="I30" i="104"/>
  <c r="E30" i="104"/>
  <c r="V46" i="104"/>
  <c r="T46" i="104"/>
  <c r="R46" i="104"/>
  <c r="P46" i="104"/>
  <c r="N46" i="104"/>
  <c r="L46" i="104"/>
  <c r="J46" i="104"/>
  <c r="H46" i="104"/>
  <c r="F46" i="104"/>
  <c r="U46" i="104"/>
  <c r="S46" i="104"/>
  <c r="Q46" i="104"/>
  <c r="O46" i="104"/>
  <c r="M46" i="104"/>
  <c r="K46" i="104"/>
  <c r="I46" i="104"/>
  <c r="G46" i="104"/>
  <c r="E46" i="104"/>
  <c r="V62" i="104"/>
  <c r="T62" i="104"/>
  <c r="R62" i="104"/>
  <c r="P62" i="104"/>
  <c r="N62" i="104"/>
  <c r="L62" i="104"/>
  <c r="J62" i="104"/>
  <c r="H62" i="104"/>
  <c r="F62" i="104"/>
  <c r="S62" i="104"/>
  <c r="O62" i="104"/>
  <c r="K62" i="104"/>
  <c r="G62" i="104"/>
  <c r="U62" i="104"/>
  <c r="Q62" i="104"/>
  <c r="M62" i="104"/>
  <c r="I62" i="104"/>
  <c r="E62" i="104"/>
  <c r="V78" i="104"/>
  <c r="T78" i="104"/>
  <c r="R78" i="104"/>
  <c r="P78" i="104"/>
  <c r="N78" i="104"/>
  <c r="L78" i="104"/>
  <c r="J78" i="104"/>
  <c r="H78" i="104"/>
  <c r="F78" i="104"/>
  <c r="S78" i="104"/>
  <c r="O78" i="104"/>
  <c r="K78" i="104"/>
  <c r="G78" i="104"/>
  <c r="U78" i="104"/>
  <c r="Q78" i="104"/>
  <c r="M78" i="104"/>
  <c r="I78" i="104"/>
  <c r="E78" i="104"/>
  <c r="V94" i="104"/>
  <c r="T94" i="104"/>
  <c r="R94" i="104"/>
  <c r="P94" i="104"/>
  <c r="N94" i="104"/>
  <c r="L94" i="104"/>
  <c r="J94" i="104"/>
  <c r="H94" i="104"/>
  <c r="F94" i="104"/>
  <c r="S94" i="104"/>
  <c r="O94" i="104"/>
  <c r="K94" i="104"/>
  <c r="G94" i="104"/>
  <c r="U94" i="104"/>
  <c r="Q94" i="104"/>
  <c r="M94" i="104"/>
  <c r="I94" i="104"/>
  <c r="E94" i="104"/>
  <c r="V110" i="104"/>
  <c r="T110" i="104"/>
  <c r="R110" i="104"/>
  <c r="P110" i="104"/>
  <c r="N110" i="104"/>
  <c r="L110" i="104"/>
  <c r="J110" i="104"/>
  <c r="H110" i="104"/>
  <c r="F110" i="104"/>
  <c r="S110" i="104"/>
  <c r="O110" i="104"/>
  <c r="K110" i="104"/>
  <c r="G110" i="104"/>
  <c r="U110" i="104"/>
  <c r="Q110" i="104"/>
  <c r="M110" i="104"/>
  <c r="I110" i="104"/>
  <c r="E110" i="104"/>
  <c r="U126" i="104"/>
  <c r="S126" i="104"/>
  <c r="Q126" i="104"/>
  <c r="O126" i="104"/>
  <c r="M126" i="104"/>
  <c r="K126" i="104"/>
  <c r="I126" i="104"/>
  <c r="G126" i="104"/>
  <c r="E126" i="104"/>
  <c r="T126" i="104"/>
  <c r="P126" i="104"/>
  <c r="L126" i="104"/>
  <c r="H126" i="104"/>
  <c r="V126" i="104"/>
  <c r="N126" i="104"/>
  <c r="F126" i="104"/>
  <c r="R126" i="104"/>
  <c r="J126" i="104"/>
  <c r="V29" i="104"/>
  <c r="T29" i="104"/>
  <c r="R29" i="104"/>
  <c r="P29" i="104"/>
  <c r="N29" i="104"/>
  <c r="L29" i="104"/>
  <c r="J29" i="104"/>
  <c r="H29" i="104"/>
  <c r="F29" i="104"/>
  <c r="U29" i="104"/>
  <c r="Q29" i="104"/>
  <c r="M29" i="104"/>
  <c r="I29" i="104"/>
  <c r="E29" i="104"/>
  <c r="S29" i="104"/>
  <c r="O29" i="104"/>
  <c r="K29" i="104"/>
  <c r="G29" i="104"/>
  <c r="V45" i="104"/>
  <c r="T45" i="104"/>
  <c r="R45" i="104"/>
  <c r="P45" i="104"/>
  <c r="N45" i="104"/>
  <c r="L45" i="104"/>
  <c r="J45" i="104"/>
  <c r="H45" i="104"/>
  <c r="F45" i="104"/>
  <c r="U45" i="104"/>
  <c r="S45" i="104"/>
  <c r="Q45" i="104"/>
  <c r="O45" i="104"/>
  <c r="M45" i="104"/>
  <c r="K45" i="104"/>
  <c r="I45" i="104"/>
  <c r="G45" i="104"/>
  <c r="E45" i="104"/>
  <c r="V61" i="104"/>
  <c r="T61" i="104"/>
  <c r="R61" i="104"/>
  <c r="P61" i="104"/>
  <c r="N61" i="104"/>
  <c r="L61" i="104"/>
  <c r="J61" i="104"/>
  <c r="H61" i="104"/>
  <c r="F61" i="104"/>
  <c r="U61" i="104"/>
  <c r="Q61" i="104"/>
  <c r="M61" i="104"/>
  <c r="I61" i="104"/>
  <c r="E61" i="104"/>
  <c r="S61" i="104"/>
  <c r="O61" i="104"/>
  <c r="K61" i="104"/>
  <c r="G61" i="104"/>
  <c r="V77" i="104"/>
  <c r="T77" i="104"/>
  <c r="R77" i="104"/>
  <c r="P77" i="104"/>
  <c r="N77" i="104"/>
  <c r="L77" i="104"/>
  <c r="J77" i="104"/>
  <c r="H77" i="104"/>
  <c r="F77" i="104"/>
  <c r="U77" i="104"/>
  <c r="Q77" i="104"/>
  <c r="M77" i="104"/>
  <c r="I77" i="104"/>
  <c r="E77" i="104"/>
  <c r="S77" i="104"/>
  <c r="O77" i="104"/>
  <c r="K77" i="104"/>
  <c r="G77" i="104"/>
  <c r="V93" i="104"/>
  <c r="T93" i="104"/>
  <c r="R93" i="104"/>
  <c r="P93" i="104"/>
  <c r="N93" i="104"/>
  <c r="L93" i="104"/>
  <c r="J93" i="104"/>
  <c r="H93" i="104"/>
  <c r="F93" i="104"/>
  <c r="U93" i="104"/>
  <c r="Q93" i="104"/>
  <c r="M93" i="104"/>
  <c r="I93" i="104"/>
  <c r="E93" i="104"/>
  <c r="S93" i="104"/>
  <c r="O93" i="104"/>
  <c r="K93" i="104"/>
  <c r="G93" i="104"/>
  <c r="V109" i="104"/>
  <c r="T109" i="104"/>
  <c r="R109" i="104"/>
  <c r="P109" i="104"/>
  <c r="N109" i="104"/>
  <c r="L109" i="104"/>
  <c r="J109" i="104"/>
  <c r="H109" i="104"/>
  <c r="F109" i="104"/>
  <c r="U109" i="104"/>
  <c r="Q109" i="104"/>
  <c r="M109" i="104"/>
  <c r="I109" i="104"/>
  <c r="E109" i="104"/>
  <c r="S109" i="104"/>
  <c r="O109" i="104"/>
  <c r="K109" i="104"/>
  <c r="G109" i="104"/>
  <c r="U127" i="104"/>
  <c r="S127" i="104"/>
  <c r="Q127" i="104"/>
  <c r="O127" i="104"/>
  <c r="M127" i="104"/>
  <c r="K127" i="104"/>
  <c r="I127" i="104"/>
  <c r="G127" i="104"/>
  <c r="E127" i="104"/>
  <c r="V127" i="104"/>
  <c r="R127" i="104"/>
  <c r="N127" i="104"/>
  <c r="J127" i="104"/>
  <c r="F127" i="104"/>
  <c r="T127" i="104"/>
  <c r="L127" i="104"/>
  <c r="P127" i="104"/>
  <c r="H127" i="104"/>
  <c r="V75" i="104"/>
  <c r="T75" i="104"/>
  <c r="R75" i="104"/>
  <c r="P75" i="104"/>
  <c r="N75" i="104"/>
  <c r="L75" i="104"/>
  <c r="J75" i="104"/>
  <c r="H75" i="104"/>
  <c r="F75" i="104"/>
  <c r="U75" i="104"/>
  <c r="Q75" i="104"/>
  <c r="M75" i="104"/>
  <c r="I75" i="104"/>
  <c r="E75" i="104"/>
  <c r="S75" i="104"/>
  <c r="O75" i="104"/>
  <c r="K75" i="104"/>
  <c r="G75" i="104"/>
  <c r="V107" i="104"/>
  <c r="T107" i="104"/>
  <c r="R107" i="104"/>
  <c r="P107" i="104"/>
  <c r="N107" i="104"/>
  <c r="L107" i="104"/>
  <c r="J107" i="104"/>
  <c r="H107" i="104"/>
  <c r="F107" i="104"/>
  <c r="U107" i="104"/>
  <c r="Q107" i="104"/>
  <c r="M107" i="104"/>
  <c r="I107" i="104"/>
  <c r="E107" i="104"/>
  <c r="S107" i="104"/>
  <c r="O107" i="104"/>
  <c r="K107" i="104"/>
  <c r="G107" i="104"/>
  <c r="U119" i="104"/>
  <c r="S119" i="104"/>
  <c r="Q119" i="104"/>
  <c r="O119" i="104"/>
  <c r="M119" i="104"/>
  <c r="K119" i="104"/>
  <c r="I119" i="104"/>
  <c r="G119" i="104"/>
  <c r="E119" i="104"/>
  <c r="V119" i="104"/>
  <c r="R119" i="104"/>
  <c r="N119" i="104"/>
  <c r="J119" i="104"/>
  <c r="F119" i="104"/>
  <c r="T119" i="104"/>
  <c r="L119" i="104"/>
  <c r="P119" i="104"/>
  <c r="H119" i="104"/>
  <c r="V24" i="104"/>
  <c r="T24" i="104"/>
  <c r="R24" i="104"/>
  <c r="P24" i="104"/>
  <c r="N24" i="104"/>
  <c r="L24" i="104"/>
  <c r="J24" i="104"/>
  <c r="H24" i="104"/>
  <c r="F24" i="104"/>
  <c r="S24" i="104"/>
  <c r="O24" i="104"/>
  <c r="K24" i="104"/>
  <c r="G24" i="104"/>
  <c r="U24" i="104"/>
  <c r="Q24" i="104"/>
  <c r="M24" i="104"/>
  <c r="I24" i="104"/>
  <c r="E24" i="104"/>
  <c r="V40" i="104"/>
  <c r="T40" i="104"/>
  <c r="R40" i="104"/>
  <c r="P40" i="104"/>
  <c r="N40" i="104"/>
  <c r="L40" i="104"/>
  <c r="J40" i="104"/>
  <c r="H40" i="104"/>
  <c r="F40" i="104"/>
  <c r="U40" i="104"/>
  <c r="S40" i="104"/>
  <c r="Q40" i="104"/>
  <c r="O40" i="104"/>
  <c r="M40" i="104"/>
  <c r="K40" i="104"/>
  <c r="I40" i="104"/>
  <c r="G40" i="104"/>
  <c r="E40" i="104"/>
  <c r="V56" i="104"/>
  <c r="T56" i="104"/>
  <c r="R56" i="104"/>
  <c r="P56" i="104"/>
  <c r="N56" i="104"/>
  <c r="L56" i="104"/>
  <c r="J56" i="104"/>
  <c r="H56" i="104"/>
  <c r="F56" i="104"/>
  <c r="U56" i="104"/>
  <c r="S56" i="104"/>
  <c r="Q56" i="104"/>
  <c r="O56" i="104"/>
  <c r="M56" i="104"/>
  <c r="K56" i="104"/>
  <c r="I56" i="104"/>
  <c r="G56" i="104"/>
  <c r="E56" i="104"/>
  <c r="V72" i="104"/>
  <c r="T72" i="104"/>
  <c r="R72" i="104"/>
  <c r="P72" i="104"/>
  <c r="N72" i="104"/>
  <c r="L72" i="104"/>
  <c r="J72" i="104"/>
  <c r="H72" i="104"/>
  <c r="F72" i="104"/>
  <c r="S72" i="104"/>
  <c r="O72" i="104"/>
  <c r="K72" i="104"/>
  <c r="G72" i="104"/>
  <c r="U72" i="104"/>
  <c r="Q72" i="104"/>
  <c r="M72" i="104"/>
  <c r="I72" i="104"/>
  <c r="E72" i="104"/>
  <c r="V88" i="104"/>
  <c r="T88" i="104"/>
  <c r="R88" i="104"/>
  <c r="P88" i="104"/>
  <c r="N88" i="104"/>
  <c r="L88" i="104"/>
  <c r="J88" i="104"/>
  <c r="H88" i="104"/>
  <c r="F88" i="104"/>
  <c r="S88" i="104"/>
  <c r="O88" i="104"/>
  <c r="K88" i="104"/>
  <c r="G88" i="104"/>
  <c r="U88" i="104"/>
  <c r="Q88" i="104"/>
  <c r="M88" i="104"/>
  <c r="I88" i="104"/>
  <c r="E88" i="104"/>
  <c r="V104" i="104"/>
  <c r="T104" i="104"/>
  <c r="R104" i="104"/>
  <c r="P104" i="104"/>
  <c r="N104" i="104"/>
  <c r="L104" i="104"/>
  <c r="J104" i="104"/>
  <c r="H104" i="104"/>
  <c r="F104" i="104"/>
  <c r="S104" i="104"/>
  <c r="O104" i="104"/>
  <c r="K104" i="104"/>
  <c r="G104" i="104"/>
  <c r="U104" i="104"/>
  <c r="Q104" i="104"/>
  <c r="M104" i="104"/>
  <c r="I104" i="104"/>
  <c r="E104" i="104"/>
  <c r="U120" i="104"/>
  <c r="S120" i="104"/>
  <c r="Q120" i="104"/>
  <c r="O120" i="104"/>
  <c r="M120" i="104"/>
  <c r="K120" i="104"/>
  <c r="I120" i="104"/>
  <c r="G120" i="104"/>
  <c r="E120" i="104"/>
  <c r="T120" i="104"/>
  <c r="P120" i="104"/>
  <c r="L120" i="104"/>
  <c r="H120" i="104"/>
  <c r="R120" i="104"/>
  <c r="J120" i="104"/>
  <c r="V120" i="104"/>
  <c r="N120" i="104"/>
  <c r="F120" i="104"/>
  <c r="U136" i="104"/>
  <c r="S136" i="104"/>
  <c r="Q136" i="104"/>
  <c r="O136" i="104"/>
  <c r="M136" i="104"/>
  <c r="K136" i="104"/>
  <c r="I136" i="104"/>
  <c r="G136" i="104"/>
  <c r="E136" i="104"/>
  <c r="T136" i="104"/>
  <c r="P136" i="104"/>
  <c r="L136" i="104"/>
  <c r="H136" i="104"/>
  <c r="R136" i="104"/>
  <c r="J136" i="104"/>
  <c r="V136" i="104"/>
  <c r="N136" i="104"/>
  <c r="F136" i="104"/>
  <c r="V39" i="104"/>
  <c r="T39" i="104"/>
  <c r="R39" i="104"/>
  <c r="P39" i="104"/>
  <c r="N39" i="104"/>
  <c r="L39" i="104"/>
  <c r="J39" i="104"/>
  <c r="H39" i="104"/>
  <c r="F39" i="104"/>
  <c r="U39" i="104"/>
  <c r="S39" i="104"/>
  <c r="Q39" i="104"/>
  <c r="O39" i="104"/>
  <c r="M39" i="104"/>
  <c r="K39" i="104"/>
  <c r="I39" i="104"/>
  <c r="G39" i="104"/>
  <c r="E39" i="104"/>
  <c r="V55" i="104"/>
  <c r="T55" i="104"/>
  <c r="R55" i="104"/>
  <c r="P55" i="104"/>
  <c r="N55" i="104"/>
  <c r="L55" i="104"/>
  <c r="J55" i="104"/>
  <c r="H55" i="104"/>
  <c r="F55" i="104"/>
  <c r="U55" i="104"/>
  <c r="S55" i="104"/>
  <c r="Q55" i="104"/>
  <c r="O55" i="104"/>
  <c r="M55" i="104"/>
  <c r="K55" i="104"/>
  <c r="I55" i="104"/>
  <c r="G55" i="104"/>
  <c r="E55" i="104"/>
  <c r="V79" i="104"/>
  <c r="T79" i="104"/>
  <c r="R79" i="104"/>
  <c r="P79" i="104"/>
  <c r="N79" i="104"/>
  <c r="L79" i="104"/>
  <c r="J79" i="104"/>
  <c r="H79" i="104"/>
  <c r="F79" i="104"/>
  <c r="U79" i="104"/>
  <c r="Q79" i="104"/>
  <c r="M79" i="104"/>
  <c r="I79" i="104"/>
  <c r="E79" i="104"/>
  <c r="S79" i="104"/>
  <c r="O79" i="104"/>
  <c r="K79" i="104"/>
  <c r="G79" i="104"/>
  <c r="V115" i="104"/>
  <c r="T115" i="104"/>
  <c r="R115" i="104"/>
  <c r="P115" i="104"/>
  <c r="N115" i="104"/>
  <c r="L115" i="104"/>
  <c r="J115" i="104"/>
  <c r="H115" i="104"/>
  <c r="F115" i="104"/>
  <c r="U115" i="104"/>
  <c r="Q115" i="104"/>
  <c r="M115" i="104"/>
  <c r="I115" i="104"/>
  <c r="E115" i="104"/>
  <c r="S115" i="104"/>
  <c r="O115" i="104"/>
  <c r="K115" i="104"/>
  <c r="G115" i="104"/>
  <c r="V21" i="104"/>
  <c r="T21" i="104"/>
  <c r="R21" i="104"/>
  <c r="P21" i="104"/>
  <c r="N21" i="104"/>
  <c r="L21" i="104"/>
  <c r="J21" i="104"/>
  <c r="H21" i="104"/>
  <c r="F21" i="104"/>
  <c r="U21" i="104"/>
  <c r="Q21" i="104"/>
  <c r="M21" i="104"/>
  <c r="I21" i="104"/>
  <c r="E21" i="104"/>
  <c r="S21" i="104"/>
  <c r="O21" i="104"/>
  <c r="K21" i="104"/>
  <c r="G21" i="104"/>
  <c r="BZ37" i="84"/>
  <c r="C37" i="84" s="1"/>
  <c r="BZ34" i="84"/>
  <c r="C34" i="84" s="1"/>
  <c r="BZ27" i="84"/>
  <c r="C27" i="84" s="1"/>
  <c r="V22" i="104" l="1"/>
  <c r="T22" i="104"/>
  <c r="R22" i="104"/>
  <c r="P22" i="104"/>
  <c r="N22" i="104"/>
  <c r="L22" i="104"/>
  <c r="J22" i="104"/>
  <c r="H22" i="104"/>
  <c r="F22" i="104"/>
  <c r="S22" i="104"/>
  <c r="O22" i="104"/>
  <c r="K22" i="104"/>
  <c r="G22" i="104"/>
  <c r="U22" i="104"/>
  <c r="Q22" i="104"/>
  <c r="M22" i="104"/>
  <c r="I22" i="104"/>
  <c r="E22" i="104"/>
  <c r="V15" i="104"/>
  <c r="T15" i="104"/>
  <c r="R15" i="104"/>
  <c r="P15" i="104"/>
  <c r="N15" i="104"/>
  <c r="L15" i="104"/>
  <c r="J15" i="104"/>
  <c r="H15" i="104"/>
  <c r="F15" i="104"/>
  <c r="U15" i="104"/>
  <c r="Q15" i="104"/>
  <c r="M15" i="104"/>
  <c r="I15" i="104"/>
  <c r="E15" i="104"/>
  <c r="S15" i="104"/>
  <c r="O15" i="104"/>
  <c r="K15" i="104"/>
  <c r="G15" i="104"/>
  <c r="V25" i="104"/>
  <c r="T25" i="104"/>
  <c r="R25" i="104"/>
  <c r="P25" i="104"/>
  <c r="N25" i="104"/>
  <c r="L25" i="104"/>
  <c r="J25" i="104"/>
  <c r="H25" i="104"/>
  <c r="F25" i="104"/>
  <c r="U25" i="104"/>
  <c r="Q25" i="104"/>
  <c r="M25" i="104"/>
  <c r="I25" i="104"/>
  <c r="E25" i="104"/>
  <c r="S25" i="104"/>
  <c r="O25" i="104"/>
  <c r="K25" i="104"/>
  <c r="G25" i="104"/>
  <c r="AB39" i="73" l="1"/>
  <c r="AC39" i="73" s="1"/>
  <c r="I16" i="2" l="1"/>
  <c r="G16" i="2"/>
  <c r="F16" i="2"/>
  <c r="F24" i="115" l="1"/>
  <c r="E24" i="115"/>
  <c r="K16" i="2" l="1"/>
  <c r="J16" i="2"/>
  <c r="H16" i="2"/>
  <c r="M16" i="2" l="1"/>
  <c r="N16" i="2"/>
  <c r="L16" i="2"/>
  <c r="Q20" i="84" l="1"/>
  <c r="Q18" i="84" l="1"/>
  <c r="U20" i="84"/>
  <c r="BZ20" i="84"/>
  <c r="C31" i="84" l="1"/>
  <c r="P19" i="104" s="1"/>
  <c r="C20" i="84"/>
  <c r="U18" i="84"/>
  <c r="BZ23" i="84"/>
  <c r="C23" i="84" s="1"/>
  <c r="BZ24" i="84"/>
  <c r="C24" i="84" s="1"/>
  <c r="BZ25" i="84"/>
  <c r="C25" i="84" s="1"/>
  <c r="BZ21" i="84"/>
  <c r="C21" i="84" s="1"/>
  <c r="Q19" i="104" l="1"/>
  <c r="E19" i="104"/>
  <c r="R19" i="104"/>
  <c r="L19" i="104"/>
  <c r="S19" i="104"/>
  <c r="J19" i="104"/>
  <c r="G19" i="104"/>
  <c r="U19" i="104"/>
  <c r="T19" i="104"/>
  <c r="C29" i="84"/>
  <c r="P17" i="104" s="1"/>
  <c r="K19" i="104"/>
  <c r="I19" i="104"/>
  <c r="F19" i="104"/>
  <c r="N19" i="104"/>
  <c r="V19" i="104"/>
  <c r="O19" i="104"/>
  <c r="M19" i="104"/>
  <c r="H19" i="104"/>
  <c r="CC18" i="84"/>
  <c r="Q16" i="84"/>
  <c r="V13" i="104"/>
  <c r="T13" i="104"/>
  <c r="R13" i="104"/>
  <c r="P13" i="104"/>
  <c r="N13" i="104"/>
  <c r="L13" i="104"/>
  <c r="J13" i="104"/>
  <c r="H13" i="104"/>
  <c r="F13" i="104"/>
  <c r="U13" i="104"/>
  <c r="Q13" i="104"/>
  <c r="M13" i="104"/>
  <c r="I13" i="104"/>
  <c r="E13" i="104"/>
  <c r="S13" i="104"/>
  <c r="O13" i="104"/>
  <c r="K13" i="104"/>
  <c r="G13" i="104"/>
  <c r="V9" i="104"/>
  <c r="T9" i="104"/>
  <c r="R9" i="104"/>
  <c r="P9" i="104"/>
  <c r="N9" i="104"/>
  <c r="L9" i="104"/>
  <c r="J9" i="104"/>
  <c r="H9" i="104"/>
  <c r="F9" i="104"/>
  <c r="U9" i="104"/>
  <c r="Q9" i="104"/>
  <c r="M9" i="104"/>
  <c r="I9" i="104"/>
  <c r="E9" i="104"/>
  <c r="S9" i="104"/>
  <c r="O9" i="104"/>
  <c r="K9" i="104"/>
  <c r="G9" i="104"/>
  <c r="V12" i="104"/>
  <c r="T12" i="104"/>
  <c r="R12" i="104"/>
  <c r="P12" i="104"/>
  <c r="N12" i="104"/>
  <c r="L12" i="104"/>
  <c r="J12" i="104"/>
  <c r="H12" i="104"/>
  <c r="F12" i="104"/>
  <c r="S12" i="104"/>
  <c r="O12" i="104"/>
  <c r="K12" i="104"/>
  <c r="G12" i="104"/>
  <c r="U12" i="104"/>
  <c r="Q12" i="104"/>
  <c r="M12" i="104"/>
  <c r="I12" i="104"/>
  <c r="E12" i="104"/>
  <c r="V11" i="104"/>
  <c r="T11" i="104"/>
  <c r="R11" i="104"/>
  <c r="P11" i="104"/>
  <c r="N11" i="104"/>
  <c r="L11" i="104"/>
  <c r="J11" i="104"/>
  <c r="H11" i="104"/>
  <c r="F11" i="104"/>
  <c r="U11" i="104"/>
  <c r="Q11" i="104"/>
  <c r="M11" i="104"/>
  <c r="I11" i="104"/>
  <c r="E11" i="104"/>
  <c r="S11" i="104"/>
  <c r="O11" i="104"/>
  <c r="K11" i="104"/>
  <c r="G11" i="104"/>
  <c r="U8" i="104"/>
  <c r="V8" i="104"/>
  <c r="S8" i="104"/>
  <c r="T8" i="104"/>
  <c r="Q8" i="104"/>
  <c r="R8" i="104"/>
  <c r="O8" i="104"/>
  <c r="P8" i="104"/>
  <c r="M8" i="104"/>
  <c r="N8" i="104"/>
  <c r="K8" i="104"/>
  <c r="L8" i="104"/>
  <c r="I8" i="104"/>
  <c r="J8" i="104"/>
  <c r="G8" i="104"/>
  <c r="H8" i="104"/>
  <c r="E8" i="104"/>
  <c r="AB26" i="104" s="1"/>
  <c r="F8" i="104"/>
  <c r="BZ22" i="84"/>
  <c r="C22" i="84" s="1"/>
  <c r="AI11" i="104" l="1"/>
  <c r="F147" i="115" s="1"/>
  <c r="AI26" i="104"/>
  <c r="AC11" i="104"/>
  <c r="AC26" i="104"/>
  <c r="AH11" i="104"/>
  <c r="E188" i="115" s="1"/>
  <c r="AH26" i="104"/>
  <c r="AJ11" i="104"/>
  <c r="M270" i="115" s="1"/>
  <c r="AJ26" i="104"/>
  <c r="E125" i="113"/>
  <c r="E85" i="113"/>
  <c r="J166" i="113"/>
  <c r="E166" i="113"/>
  <c r="AD11" i="104"/>
  <c r="AD26" i="104"/>
  <c r="N17" i="104"/>
  <c r="I17" i="104"/>
  <c r="O17" i="104"/>
  <c r="K17" i="104"/>
  <c r="F17" i="104"/>
  <c r="V17" i="104"/>
  <c r="M17" i="104"/>
  <c r="L17" i="104"/>
  <c r="S17" i="104"/>
  <c r="Q17" i="104"/>
  <c r="J17" i="104"/>
  <c r="R17" i="104"/>
  <c r="G17" i="104"/>
  <c r="E17" i="104"/>
  <c r="U17" i="104"/>
  <c r="T17" i="104"/>
  <c r="H17" i="104"/>
  <c r="AB10" i="104"/>
  <c r="AB11" i="104"/>
  <c r="L270" i="115"/>
  <c r="AC9" i="104"/>
  <c r="AC10" i="104"/>
  <c r="AH9" i="104"/>
  <c r="K268" i="115" s="1"/>
  <c r="AH10" i="104"/>
  <c r="AJ9" i="104"/>
  <c r="G145" i="115" s="1"/>
  <c r="AJ10" i="104"/>
  <c r="AD9" i="104"/>
  <c r="AD10" i="104"/>
  <c r="AI9" i="104"/>
  <c r="L228" i="115" s="1"/>
  <c r="AI10" i="104"/>
  <c r="AB8" i="104"/>
  <c r="AB9" i="104"/>
  <c r="AH32" i="104"/>
  <c r="E209" i="115" s="1"/>
  <c r="AH35" i="104"/>
  <c r="AJ32" i="104"/>
  <c r="M251" i="115" s="1"/>
  <c r="AJ35" i="104"/>
  <c r="AC32" i="104"/>
  <c r="F91" i="113" s="1"/>
  <c r="AC35" i="104"/>
  <c r="AB32" i="104"/>
  <c r="E131" i="113" s="1"/>
  <c r="AB35" i="104"/>
  <c r="AD32" i="104"/>
  <c r="G91" i="113" s="1"/>
  <c r="AD35" i="104"/>
  <c r="AI32" i="104"/>
  <c r="F209" i="115" s="1"/>
  <c r="AI35" i="104"/>
  <c r="AD33" i="104"/>
  <c r="G173" i="113" s="1"/>
  <c r="AD34" i="104"/>
  <c r="AI33" i="104"/>
  <c r="L292" i="115" s="1"/>
  <c r="AI34" i="104"/>
  <c r="AC33" i="104"/>
  <c r="F92" i="113" s="1"/>
  <c r="AC34" i="104"/>
  <c r="AH33" i="104"/>
  <c r="E210" i="115" s="1"/>
  <c r="AH34" i="104"/>
  <c r="AJ33" i="104"/>
  <c r="M292" i="115" s="1"/>
  <c r="AJ34" i="104"/>
  <c r="AB33" i="104"/>
  <c r="E92" i="113" s="1"/>
  <c r="AB34" i="104"/>
  <c r="K173" i="113"/>
  <c r="X3" i="84"/>
  <c r="AC3" i="84"/>
  <c r="S3" i="84"/>
  <c r="BZ18" i="84"/>
  <c r="F3" i="84" s="1"/>
  <c r="AC24" i="104"/>
  <c r="AH24" i="104"/>
  <c r="AJ24" i="104"/>
  <c r="AB24" i="104"/>
  <c r="AD24" i="104"/>
  <c r="AI24" i="104"/>
  <c r="V10" i="104"/>
  <c r="T10" i="104"/>
  <c r="R10" i="104"/>
  <c r="P10" i="104"/>
  <c r="N10" i="104"/>
  <c r="L10" i="104"/>
  <c r="J10" i="104"/>
  <c r="H10" i="104"/>
  <c r="F10" i="104"/>
  <c r="S10" i="104"/>
  <c r="O10" i="104"/>
  <c r="K10" i="104"/>
  <c r="G10" i="104"/>
  <c r="U10" i="104"/>
  <c r="Q10" i="104"/>
  <c r="M10" i="104"/>
  <c r="I10" i="104"/>
  <c r="E10" i="104"/>
  <c r="AB16" i="104" s="1"/>
  <c r="G108" i="113" l="1"/>
  <c r="K149" i="113"/>
  <c r="L151" i="113"/>
  <c r="K151" i="113"/>
  <c r="CQ32" i="137"/>
  <c r="CQ42" i="137" s="1"/>
  <c r="CS120" i="137" s="1"/>
  <c r="K270" i="115"/>
  <c r="O188" i="115"/>
  <c r="F70" i="113"/>
  <c r="F188" i="115"/>
  <c r="M230" i="115"/>
  <c r="P188" i="115"/>
  <c r="N188" i="115"/>
  <c r="K230" i="115"/>
  <c r="F110" i="113"/>
  <c r="G188" i="115"/>
  <c r="G147" i="115"/>
  <c r="E147" i="115"/>
  <c r="R25" i="1"/>
  <c r="F151" i="113"/>
  <c r="L230" i="115"/>
  <c r="G70" i="113"/>
  <c r="G110" i="113"/>
  <c r="G203" i="115"/>
  <c r="M245" i="115"/>
  <c r="M285" i="115"/>
  <c r="G162" i="115"/>
  <c r="K285" i="115"/>
  <c r="E203" i="115"/>
  <c r="K245" i="115"/>
  <c r="E162" i="115"/>
  <c r="F166" i="113"/>
  <c r="F85" i="113"/>
  <c r="F125" i="113"/>
  <c r="K166" i="113"/>
  <c r="L285" i="115"/>
  <c r="F203" i="115"/>
  <c r="L245" i="115"/>
  <c r="F162" i="115"/>
  <c r="P110" i="113"/>
  <c r="G151" i="113"/>
  <c r="G166" i="113"/>
  <c r="G85" i="113"/>
  <c r="G125" i="113"/>
  <c r="L166" i="113"/>
  <c r="N125" i="113"/>
  <c r="Q44" i="1"/>
  <c r="CP35" i="137"/>
  <c r="CP45" i="137" s="1"/>
  <c r="E75" i="113"/>
  <c r="E115" i="113"/>
  <c r="J156" i="113"/>
  <c r="E156" i="113"/>
  <c r="AD8" i="104"/>
  <c r="AD16" i="104"/>
  <c r="AC8" i="104"/>
  <c r="AC16" i="104"/>
  <c r="AJ8" i="104"/>
  <c r="M227" i="115" s="1"/>
  <c r="AJ16" i="104"/>
  <c r="AI8" i="104"/>
  <c r="CW31" i="135" s="1"/>
  <c r="CW41" i="135" s="1"/>
  <c r="DA119" i="135" s="1"/>
  <c r="AI16" i="104"/>
  <c r="AH8" i="104"/>
  <c r="CV31" i="135" s="1"/>
  <c r="CV41" i="135" s="1"/>
  <c r="CZ119" i="135" s="1"/>
  <c r="AH16" i="104"/>
  <c r="K172" i="113"/>
  <c r="DN32" i="135"/>
  <c r="DN42" i="135" s="1"/>
  <c r="F108" i="113"/>
  <c r="G149" i="113"/>
  <c r="CV32" i="135"/>
  <c r="CV42" i="135" s="1"/>
  <c r="CV64" i="135" s="1"/>
  <c r="F68" i="113"/>
  <c r="L268" i="115"/>
  <c r="M268" i="115"/>
  <c r="K228" i="115"/>
  <c r="R23" i="1"/>
  <c r="F149" i="113"/>
  <c r="CW32" i="135"/>
  <c r="CW42" i="135" s="1"/>
  <c r="CY120" i="135" s="1"/>
  <c r="E150" i="113"/>
  <c r="G209" i="115"/>
  <c r="E69" i="113"/>
  <c r="F145" i="115"/>
  <c r="G68" i="113"/>
  <c r="P107" i="115"/>
  <c r="M228" i="115"/>
  <c r="E145" i="115"/>
  <c r="E186" i="115"/>
  <c r="N109" i="115"/>
  <c r="O109" i="115"/>
  <c r="E151" i="113"/>
  <c r="E110" i="113"/>
  <c r="J151" i="113"/>
  <c r="E70" i="113"/>
  <c r="P130" i="115"/>
  <c r="E168" i="115"/>
  <c r="F210" i="115"/>
  <c r="G131" i="113"/>
  <c r="M291" i="115"/>
  <c r="K251" i="115"/>
  <c r="O131" i="113"/>
  <c r="DO32" i="135"/>
  <c r="DO42" i="135" s="1"/>
  <c r="F186" i="115"/>
  <c r="P108" i="113"/>
  <c r="L149" i="113"/>
  <c r="G186" i="115"/>
  <c r="L269" i="115"/>
  <c r="F187" i="115"/>
  <c r="L229" i="115"/>
  <c r="F146" i="115"/>
  <c r="M269" i="115"/>
  <c r="G146" i="115"/>
  <c r="M229" i="115"/>
  <c r="G187" i="115"/>
  <c r="K269" i="115"/>
  <c r="E187" i="115"/>
  <c r="K229" i="115"/>
  <c r="E146" i="115"/>
  <c r="CP32" i="137"/>
  <c r="CP42" i="137" s="1"/>
  <c r="J149" i="113"/>
  <c r="E68" i="113"/>
  <c r="E149" i="113"/>
  <c r="E108" i="113"/>
  <c r="O210" i="115"/>
  <c r="L173" i="113"/>
  <c r="L251" i="115"/>
  <c r="E91" i="113"/>
  <c r="G168" i="115"/>
  <c r="N209" i="115"/>
  <c r="K291" i="115"/>
  <c r="F172" i="113"/>
  <c r="P131" i="113"/>
  <c r="L172" i="113"/>
  <c r="E172" i="113"/>
  <c r="F131" i="113"/>
  <c r="F168" i="115"/>
  <c r="O130" i="115"/>
  <c r="L291" i="115"/>
  <c r="G172" i="113"/>
  <c r="Q52" i="1"/>
  <c r="J172" i="113"/>
  <c r="L294" i="115"/>
  <c r="F212" i="115"/>
  <c r="L254" i="115"/>
  <c r="F171" i="115"/>
  <c r="G134" i="113"/>
  <c r="L175" i="113"/>
  <c r="G94" i="113"/>
  <c r="G175" i="113"/>
  <c r="E175" i="113"/>
  <c r="J175" i="113"/>
  <c r="E134" i="113"/>
  <c r="E94" i="113"/>
  <c r="F175" i="113"/>
  <c r="K175" i="113"/>
  <c r="F134" i="113"/>
  <c r="F94" i="113"/>
  <c r="M294" i="115"/>
  <c r="G212" i="115"/>
  <c r="M254" i="115"/>
  <c r="G171" i="115"/>
  <c r="K294" i="115"/>
  <c r="K254" i="115"/>
  <c r="E212" i="115"/>
  <c r="E171" i="115"/>
  <c r="L252" i="115"/>
  <c r="P132" i="113"/>
  <c r="G132" i="113"/>
  <c r="F18" i="115"/>
  <c r="F169" i="115"/>
  <c r="G13" i="113"/>
  <c r="G92" i="113"/>
  <c r="R53" i="1"/>
  <c r="G210" i="115"/>
  <c r="F173" i="113"/>
  <c r="G18" i="115"/>
  <c r="K252" i="115"/>
  <c r="M252" i="115"/>
  <c r="N94" i="115"/>
  <c r="K292" i="115"/>
  <c r="N132" i="113"/>
  <c r="E173" i="113"/>
  <c r="J173" i="113"/>
  <c r="E13" i="113"/>
  <c r="E132" i="113"/>
  <c r="P131" i="115"/>
  <c r="G169" i="115"/>
  <c r="E169" i="115"/>
  <c r="F13" i="113"/>
  <c r="F132" i="113"/>
  <c r="E133" i="113"/>
  <c r="E93" i="113"/>
  <c r="E174" i="113"/>
  <c r="J174" i="113"/>
  <c r="G211" i="115"/>
  <c r="G170" i="115"/>
  <c r="M293" i="115"/>
  <c r="M253" i="115"/>
  <c r="K293" i="115"/>
  <c r="E211" i="115"/>
  <c r="K253" i="115"/>
  <c r="E170" i="115"/>
  <c r="F174" i="113"/>
  <c r="F93" i="113"/>
  <c r="F133" i="113"/>
  <c r="K174" i="113"/>
  <c r="L293" i="115"/>
  <c r="F211" i="115"/>
  <c r="L253" i="115"/>
  <c r="F170" i="115"/>
  <c r="G174" i="113"/>
  <c r="G93" i="113"/>
  <c r="G133" i="113"/>
  <c r="L174" i="113"/>
  <c r="F201" i="115"/>
  <c r="F160" i="115"/>
  <c r="L283" i="115"/>
  <c r="L243" i="115"/>
  <c r="G164" i="113"/>
  <c r="G123" i="113"/>
  <c r="L164" i="113"/>
  <c r="G83" i="113"/>
  <c r="J164" i="113"/>
  <c r="E83" i="113"/>
  <c r="E123" i="113"/>
  <c r="E164" i="113"/>
  <c r="M243" i="115"/>
  <c r="G201" i="115"/>
  <c r="M283" i="115"/>
  <c r="G160" i="115"/>
  <c r="E201" i="115"/>
  <c r="E160" i="115"/>
  <c r="K283" i="115"/>
  <c r="K243" i="115"/>
  <c r="F164" i="113"/>
  <c r="F123" i="113"/>
  <c r="F83" i="113"/>
  <c r="K164" i="113"/>
  <c r="K16" i="84"/>
  <c r="J3" i="84" s="1"/>
  <c r="D3" i="84" s="1"/>
  <c r="G3" i="117" s="1"/>
  <c r="E109" i="113" l="1"/>
  <c r="E14" i="113"/>
  <c r="F109" i="113"/>
  <c r="G109" i="113"/>
  <c r="G150" i="113"/>
  <c r="CP31" i="137"/>
  <c r="CP41" i="137" s="1"/>
  <c r="CT119" i="137" s="1"/>
  <c r="CQ31" i="137"/>
  <c r="CQ41" i="137" s="1"/>
  <c r="CS119" i="137" s="1"/>
  <c r="L148" i="113"/>
  <c r="Q26" i="1"/>
  <c r="R26" i="1"/>
  <c r="S26" i="1"/>
  <c r="CS112" i="137"/>
  <c r="CQ64" i="137"/>
  <c r="F69" i="113"/>
  <c r="G14" i="113"/>
  <c r="CQ120" i="137"/>
  <c r="K150" i="113"/>
  <c r="S24" i="1"/>
  <c r="L150" i="113"/>
  <c r="J150" i="113"/>
  <c r="F14" i="113"/>
  <c r="CS96" i="137"/>
  <c r="CU92" i="137"/>
  <c r="R24" i="1"/>
  <c r="F150" i="113"/>
  <c r="G69" i="113"/>
  <c r="CU88" i="137"/>
  <c r="CS108" i="137"/>
  <c r="CQ84" i="137"/>
  <c r="CU100" i="137"/>
  <c r="CU63" i="137"/>
  <c r="CS84" i="137"/>
  <c r="CQ96" i="137"/>
  <c r="CQ104" i="137"/>
  <c r="CU112" i="137"/>
  <c r="CQ60" i="137"/>
  <c r="CS88" i="137"/>
  <c r="CU60" i="137"/>
  <c r="CQ108" i="137"/>
  <c r="CU116" i="137"/>
  <c r="CU64" i="137"/>
  <c r="CQ88" i="137"/>
  <c r="CS92" i="137"/>
  <c r="CS60" i="137"/>
  <c r="CS100" i="137"/>
  <c r="CU104" i="137"/>
  <c r="CQ112" i="137"/>
  <c r="CS116" i="137"/>
  <c r="CU120" i="137"/>
  <c r="CS64" i="137"/>
  <c r="CU84" i="137"/>
  <c r="CQ92" i="137"/>
  <c r="CU96" i="137"/>
  <c r="CQ100" i="137"/>
  <c r="CS104" i="137"/>
  <c r="CU108" i="137"/>
  <c r="CQ116" i="137"/>
  <c r="F107" i="113"/>
  <c r="P109" i="115"/>
  <c r="O72" i="115"/>
  <c r="G144" i="115"/>
  <c r="O110" i="113"/>
  <c r="N72" i="115"/>
  <c r="G148" i="113"/>
  <c r="CY59" i="135"/>
  <c r="CS91" i="137"/>
  <c r="DA99" i="135"/>
  <c r="S25" i="1"/>
  <c r="P72" i="115"/>
  <c r="CW91" i="135"/>
  <c r="CY111" i="135"/>
  <c r="CX115" i="135"/>
  <c r="CZ111" i="135"/>
  <c r="CX83" i="135"/>
  <c r="CZ95" i="135"/>
  <c r="CX63" i="135"/>
  <c r="E148" i="113"/>
  <c r="E181" i="113" s="1"/>
  <c r="G107" i="113"/>
  <c r="DN31" i="135"/>
  <c r="DN41" i="135" s="1"/>
  <c r="DR119" i="135" s="1"/>
  <c r="CX99" i="135"/>
  <c r="CZ87" i="135"/>
  <c r="CZ103" i="135"/>
  <c r="CV59" i="135"/>
  <c r="CW59" i="135"/>
  <c r="DA83" i="135"/>
  <c r="CY95" i="135"/>
  <c r="CW107" i="135"/>
  <c r="DA115" i="135"/>
  <c r="CQ87" i="137"/>
  <c r="CS107" i="137"/>
  <c r="G12" i="113"/>
  <c r="K267" i="115"/>
  <c r="L267" i="115"/>
  <c r="F185" i="115"/>
  <c r="P106" i="115"/>
  <c r="F67" i="113"/>
  <c r="E185" i="115"/>
  <c r="CX91" i="135"/>
  <c r="CX107" i="135"/>
  <c r="CZ83" i="135"/>
  <c r="CZ91" i="135"/>
  <c r="CZ99" i="135"/>
  <c r="CZ107" i="135"/>
  <c r="CZ115" i="135"/>
  <c r="CZ59" i="135"/>
  <c r="CV119" i="135"/>
  <c r="CW63" i="135"/>
  <c r="CW83" i="135"/>
  <c r="CY87" i="135"/>
  <c r="DA91" i="135"/>
  <c r="CW99" i="135"/>
  <c r="CY103" i="135"/>
  <c r="DA107" i="135"/>
  <c r="CW115" i="135"/>
  <c r="CY119" i="135"/>
  <c r="CQ63" i="137"/>
  <c r="CU87" i="137"/>
  <c r="CS99" i="137"/>
  <c r="CQ111" i="137"/>
  <c r="CU119" i="137"/>
  <c r="R52" i="1"/>
  <c r="DI32" i="137"/>
  <c r="DI42" i="137" s="1"/>
  <c r="DM120" i="137" s="1"/>
  <c r="G185" i="115"/>
  <c r="G67" i="113"/>
  <c r="K148" i="113"/>
  <c r="E144" i="115"/>
  <c r="L227" i="115"/>
  <c r="F17" i="115"/>
  <c r="P107" i="113"/>
  <c r="DO31" i="135"/>
  <c r="DO41" i="135" s="1"/>
  <c r="DS119" i="135" s="1"/>
  <c r="M267" i="115"/>
  <c r="DI31" i="137"/>
  <c r="DI41" i="137" s="1"/>
  <c r="DI59" i="137" s="1"/>
  <c r="F148" i="113"/>
  <c r="K227" i="115"/>
  <c r="F144" i="115"/>
  <c r="CX87" i="135"/>
  <c r="CX95" i="135"/>
  <c r="CX103" i="135"/>
  <c r="CX111" i="135"/>
  <c r="CV83" i="135"/>
  <c r="CV87" i="135"/>
  <c r="CV91" i="135"/>
  <c r="CV95" i="135"/>
  <c r="CV99" i="135"/>
  <c r="CV103" i="135"/>
  <c r="CV107" i="135"/>
  <c r="CV111" i="135"/>
  <c r="CV115" i="135"/>
  <c r="CX119" i="135"/>
  <c r="CX59" i="135"/>
  <c r="CV63" i="135"/>
  <c r="CZ63" i="135"/>
  <c r="DA59" i="135"/>
  <c r="DA63" i="135"/>
  <c r="CY63" i="135"/>
  <c r="CY83" i="135"/>
  <c r="CW87" i="135"/>
  <c r="DA87" i="135"/>
  <c r="CY91" i="135"/>
  <c r="CW95" i="135"/>
  <c r="DA95" i="135"/>
  <c r="CY99" i="135"/>
  <c r="CW103" i="135"/>
  <c r="DA103" i="135"/>
  <c r="CY107" i="135"/>
  <c r="CW111" i="135"/>
  <c r="DA111" i="135"/>
  <c r="CY115" i="135"/>
  <c r="CW119" i="135"/>
  <c r="CU59" i="137"/>
  <c r="CQ83" i="137"/>
  <c r="CS87" i="137"/>
  <c r="CU91" i="137"/>
  <c r="CQ99" i="137"/>
  <c r="CS103" i="137"/>
  <c r="CU107" i="137"/>
  <c r="CQ115" i="137"/>
  <c r="CV104" i="135"/>
  <c r="CZ112" i="135"/>
  <c r="DA96" i="135"/>
  <c r="N107" i="115"/>
  <c r="O203" i="115"/>
  <c r="O87" i="115"/>
  <c r="O124" i="115"/>
  <c r="N203" i="115"/>
  <c r="N87" i="115"/>
  <c r="N124" i="115"/>
  <c r="P125" i="113"/>
  <c r="S44" i="1"/>
  <c r="O125" i="113"/>
  <c r="R44" i="1"/>
  <c r="P124" i="115"/>
  <c r="P203" i="115"/>
  <c r="P87" i="115"/>
  <c r="CZ60" i="135"/>
  <c r="CX116" i="135"/>
  <c r="CW92" i="135"/>
  <c r="D32" i="116"/>
  <c r="CV35" i="135"/>
  <c r="CV45" i="135" s="1"/>
  <c r="CV50" i="135" s="1"/>
  <c r="K275" i="115"/>
  <c r="K235" i="115"/>
  <c r="E193" i="115"/>
  <c r="E152" i="115"/>
  <c r="CW35" i="135"/>
  <c r="CW45" i="135" s="1"/>
  <c r="CW50" i="135" s="1"/>
  <c r="L275" i="115"/>
  <c r="L235" i="115"/>
  <c r="F193" i="115"/>
  <c r="F152" i="115"/>
  <c r="M275" i="115"/>
  <c r="G152" i="115"/>
  <c r="G177" i="115" s="1"/>
  <c r="M235" i="115"/>
  <c r="M260" i="115" s="1"/>
  <c r="G193" i="115"/>
  <c r="CQ35" i="137"/>
  <c r="CQ45" i="137" s="1"/>
  <c r="K156" i="113"/>
  <c r="F75" i="113"/>
  <c r="F156" i="113"/>
  <c r="F115" i="113"/>
  <c r="L156" i="113"/>
  <c r="G75" i="113"/>
  <c r="G156" i="113"/>
  <c r="G115" i="113"/>
  <c r="N115" i="113"/>
  <c r="DH35" i="137"/>
  <c r="DH45" i="137" s="1"/>
  <c r="Q32" i="1"/>
  <c r="CR79" i="137"/>
  <c r="CT75" i="137"/>
  <c r="CP75" i="137"/>
  <c r="CR71" i="137"/>
  <c r="CT67" i="137"/>
  <c r="CP67" i="137"/>
  <c r="CT79" i="137"/>
  <c r="CP79" i="137"/>
  <c r="CR75" i="137"/>
  <c r="CT71" i="137"/>
  <c r="CP71" i="137"/>
  <c r="CR67" i="137"/>
  <c r="P93" i="115"/>
  <c r="N70" i="115"/>
  <c r="CY64" i="135"/>
  <c r="CW120" i="135"/>
  <c r="CY112" i="135"/>
  <c r="S52" i="1"/>
  <c r="N186" i="115"/>
  <c r="CP103" i="137"/>
  <c r="O94" i="115"/>
  <c r="CZ96" i="135"/>
  <c r="CX104" i="135"/>
  <c r="CV88" i="135"/>
  <c r="CX84" i="135"/>
  <c r="CZ64" i="135"/>
  <c r="CW88" i="135"/>
  <c r="CY108" i="135"/>
  <c r="CW64" i="135"/>
  <c r="DA100" i="135"/>
  <c r="CT87" i="137"/>
  <c r="CP111" i="137"/>
  <c r="O131" i="115"/>
  <c r="N131" i="113"/>
  <c r="O108" i="113"/>
  <c r="CZ88" i="135"/>
  <c r="CZ104" i="135"/>
  <c r="CX88" i="135"/>
  <c r="CV120" i="135"/>
  <c r="CX120" i="135"/>
  <c r="CV96" i="135"/>
  <c r="CV112" i="135"/>
  <c r="CX100" i="135"/>
  <c r="CX60" i="135"/>
  <c r="P186" i="115"/>
  <c r="DA64" i="135"/>
  <c r="CY92" i="135"/>
  <c r="CW104" i="135"/>
  <c r="DA112" i="135"/>
  <c r="CY60" i="135"/>
  <c r="DA84" i="135"/>
  <c r="CY96" i="135"/>
  <c r="CW108" i="135"/>
  <c r="DA116" i="135"/>
  <c r="N109" i="113"/>
  <c r="N130" i="115"/>
  <c r="O107" i="115"/>
  <c r="N93" i="115"/>
  <c r="S23" i="1"/>
  <c r="O186" i="115"/>
  <c r="E107" i="113"/>
  <c r="E140" i="113" s="1"/>
  <c r="C32" i="116"/>
  <c r="J148" i="113"/>
  <c r="J181" i="113" s="1"/>
  <c r="E67" i="113"/>
  <c r="E100" i="113" s="1"/>
  <c r="CT59" i="137"/>
  <c r="CR87" i="137"/>
  <c r="CP99" i="137"/>
  <c r="CT107" i="137"/>
  <c r="CR119" i="137"/>
  <c r="CZ84" i="135"/>
  <c r="CZ92" i="135"/>
  <c r="CZ100" i="135"/>
  <c r="CZ108" i="135"/>
  <c r="CZ116" i="135"/>
  <c r="CX96" i="135"/>
  <c r="CX112" i="135"/>
  <c r="CV60" i="135"/>
  <c r="CX64" i="135"/>
  <c r="CV84" i="135"/>
  <c r="CV92" i="135"/>
  <c r="CV100" i="135"/>
  <c r="CV108" i="135"/>
  <c r="CV116" i="135"/>
  <c r="CX92" i="135"/>
  <c r="CX108" i="135"/>
  <c r="CZ120" i="135"/>
  <c r="P70" i="115"/>
  <c r="DA60" i="135"/>
  <c r="CY84" i="135"/>
  <c r="DA88" i="135"/>
  <c r="CW96" i="135"/>
  <c r="CY100" i="135"/>
  <c r="DA104" i="135"/>
  <c r="CW112" i="135"/>
  <c r="CY116" i="135"/>
  <c r="DA120" i="135"/>
  <c r="CW60" i="135"/>
  <c r="CW84" i="135"/>
  <c r="CY88" i="135"/>
  <c r="DA92" i="135"/>
  <c r="CW100" i="135"/>
  <c r="CY104" i="135"/>
  <c r="DA108" i="135"/>
  <c r="CW116" i="135"/>
  <c r="Q24" i="1"/>
  <c r="E18" i="115"/>
  <c r="R63" i="1"/>
  <c r="P209" i="115"/>
  <c r="O70" i="115"/>
  <c r="S53" i="1"/>
  <c r="O132" i="113"/>
  <c r="N110" i="113"/>
  <c r="Q25" i="1"/>
  <c r="P94" i="115"/>
  <c r="O209" i="115"/>
  <c r="N108" i="115"/>
  <c r="N187" i="115"/>
  <c r="N71" i="115"/>
  <c r="P187" i="115"/>
  <c r="P71" i="115"/>
  <c r="P108" i="115"/>
  <c r="O187" i="115"/>
  <c r="O71" i="115"/>
  <c r="O108" i="115"/>
  <c r="DP116" i="135"/>
  <c r="DP108" i="135"/>
  <c r="DP100" i="135"/>
  <c r="DR92" i="135"/>
  <c r="DN92" i="135"/>
  <c r="DP88" i="135"/>
  <c r="DR84" i="135"/>
  <c r="DN84" i="135"/>
  <c r="DP64" i="135"/>
  <c r="DR60" i="135"/>
  <c r="DN60" i="135"/>
  <c r="DR116" i="135"/>
  <c r="DR108" i="135"/>
  <c r="DR100" i="135"/>
  <c r="DN120" i="135"/>
  <c r="DN112" i="135"/>
  <c r="DN104" i="135"/>
  <c r="DN96" i="135"/>
  <c r="DP120" i="135"/>
  <c r="DP112" i="135"/>
  <c r="DP104" i="135"/>
  <c r="DP96" i="135"/>
  <c r="DP92" i="135"/>
  <c r="DR88" i="135"/>
  <c r="DN88" i="135"/>
  <c r="DP84" i="135"/>
  <c r="DR64" i="135"/>
  <c r="DN64" i="135"/>
  <c r="DP60" i="135"/>
  <c r="DR120" i="135"/>
  <c r="DR112" i="135"/>
  <c r="DR104" i="135"/>
  <c r="DR96" i="135"/>
  <c r="DN116" i="135"/>
  <c r="DN108" i="135"/>
  <c r="DN100" i="135"/>
  <c r="DQ120" i="135"/>
  <c r="DS116" i="135"/>
  <c r="DO116" i="135"/>
  <c r="DQ112" i="135"/>
  <c r="DS108" i="135"/>
  <c r="DO108" i="135"/>
  <c r="DQ104" i="135"/>
  <c r="DS100" i="135"/>
  <c r="DO100" i="135"/>
  <c r="DQ96" i="135"/>
  <c r="DQ92" i="135"/>
  <c r="DQ84" i="135"/>
  <c r="DO64" i="135"/>
  <c r="DO60" i="135"/>
  <c r="DO92" i="135"/>
  <c r="DO88" i="135"/>
  <c r="DO84" i="135"/>
  <c r="DQ60" i="135"/>
  <c r="DS120" i="135"/>
  <c r="DO120" i="135"/>
  <c r="DQ116" i="135"/>
  <c r="DS112" i="135"/>
  <c r="DO112" i="135"/>
  <c r="DQ108" i="135"/>
  <c r="DS104" i="135"/>
  <c r="DO104" i="135"/>
  <c r="DQ100" i="135"/>
  <c r="DS96" i="135"/>
  <c r="DO96" i="135"/>
  <c r="DQ88" i="135"/>
  <c r="DS64" i="135"/>
  <c r="DS60" i="135"/>
  <c r="DS92" i="135"/>
  <c r="DS88" i="135"/>
  <c r="DS84" i="135"/>
  <c r="DQ64" i="135"/>
  <c r="N108" i="113"/>
  <c r="DH32" i="137"/>
  <c r="DH42" i="137" s="1"/>
  <c r="Q23" i="1"/>
  <c r="CR120" i="137"/>
  <c r="CT116" i="137"/>
  <c r="CP116" i="137"/>
  <c r="CR112" i="137"/>
  <c r="CT108" i="137"/>
  <c r="CP108" i="137"/>
  <c r="CR104" i="137"/>
  <c r="CT100" i="137"/>
  <c r="CP100" i="137"/>
  <c r="CR96" i="137"/>
  <c r="CT92" i="137"/>
  <c r="CP92" i="137"/>
  <c r="CR88" i="137"/>
  <c r="CT84" i="137"/>
  <c r="CP84" i="137"/>
  <c r="CR64" i="137"/>
  <c r="CP60" i="137"/>
  <c r="CR60" i="137"/>
  <c r="CT120" i="137"/>
  <c r="CP120" i="137"/>
  <c r="CR116" i="137"/>
  <c r="CT112" i="137"/>
  <c r="CP112" i="137"/>
  <c r="CR108" i="137"/>
  <c r="CT104" i="137"/>
  <c r="CP104" i="137"/>
  <c r="CR100" i="137"/>
  <c r="CT96" i="137"/>
  <c r="CP96" i="137"/>
  <c r="CR92" i="137"/>
  <c r="CT88" i="137"/>
  <c r="CP88" i="137"/>
  <c r="CR84" i="137"/>
  <c r="CT64" i="137"/>
  <c r="CP64" i="137"/>
  <c r="CT60" i="137"/>
  <c r="P210" i="115"/>
  <c r="O93" i="115"/>
  <c r="E20" i="115"/>
  <c r="P96" i="115"/>
  <c r="P212" i="115"/>
  <c r="P133" i="115"/>
  <c r="F15" i="113"/>
  <c r="E15" i="113"/>
  <c r="G15" i="113"/>
  <c r="F20" i="115"/>
  <c r="N133" i="115"/>
  <c r="N212" i="115"/>
  <c r="N96" i="115"/>
  <c r="G20" i="115"/>
  <c r="O134" i="113"/>
  <c r="R55" i="1"/>
  <c r="R65" i="1" s="1"/>
  <c r="N134" i="113"/>
  <c r="Q55" i="1"/>
  <c r="P134" i="113"/>
  <c r="S55" i="1"/>
  <c r="O133" i="115"/>
  <c r="O96" i="115"/>
  <c r="O212" i="115"/>
  <c r="N210" i="115"/>
  <c r="Q53" i="1"/>
  <c r="N131" i="115"/>
  <c r="F19" i="115"/>
  <c r="E19" i="115"/>
  <c r="G19" i="115"/>
  <c r="P133" i="113"/>
  <c r="S54" i="1"/>
  <c r="O211" i="115"/>
  <c r="O95" i="115"/>
  <c r="O132" i="115"/>
  <c r="O133" i="113"/>
  <c r="R54" i="1"/>
  <c r="N132" i="115"/>
  <c r="N211" i="115"/>
  <c r="N95" i="115"/>
  <c r="P132" i="115"/>
  <c r="P211" i="115"/>
  <c r="P95" i="115"/>
  <c r="N133" i="113"/>
  <c r="Q54" i="1"/>
  <c r="O123" i="113"/>
  <c r="R42" i="1"/>
  <c r="P122" i="115"/>
  <c r="P201" i="115"/>
  <c r="P85" i="115"/>
  <c r="P123" i="113"/>
  <c r="S42" i="1"/>
  <c r="N201" i="115"/>
  <c r="N85" i="115"/>
  <c r="N122" i="115"/>
  <c r="N123" i="113"/>
  <c r="Q42" i="1"/>
  <c r="O201" i="115"/>
  <c r="O85" i="115"/>
  <c r="O122" i="115"/>
  <c r="CP115" i="137" l="1"/>
  <c r="CR103" i="137"/>
  <c r="CT91" i="137"/>
  <c r="CP83" i="137"/>
  <c r="CP50" i="137"/>
  <c r="CR99" i="137"/>
  <c r="CP63" i="137"/>
  <c r="CT63" i="137"/>
  <c r="G181" i="113"/>
  <c r="CR107" i="137"/>
  <c r="CT95" i="137"/>
  <c r="CR59" i="137"/>
  <c r="CT115" i="137"/>
  <c r="CR111" i="137"/>
  <c r="CP107" i="137"/>
  <c r="CT99" i="137"/>
  <c r="CR95" i="137"/>
  <c r="CP91" i="137"/>
  <c r="CT83" i="137"/>
  <c r="CR63" i="137"/>
  <c r="CP59" i="137"/>
  <c r="CR115" i="137"/>
  <c r="CT103" i="137"/>
  <c r="CP95" i="137"/>
  <c r="CR83" i="137"/>
  <c r="CT111" i="137"/>
  <c r="CR91" i="137"/>
  <c r="CP87" i="137"/>
  <c r="CU115" i="137"/>
  <c r="CS111" i="137"/>
  <c r="CQ107" i="137"/>
  <c r="CU99" i="137"/>
  <c r="CQ95" i="137"/>
  <c r="CQ91" i="137"/>
  <c r="CU83" i="137"/>
  <c r="CS63" i="137"/>
  <c r="CQ59" i="137"/>
  <c r="CS115" i="137"/>
  <c r="CU103" i="137"/>
  <c r="CS95" i="137"/>
  <c r="CS83" i="137"/>
  <c r="CP119" i="137"/>
  <c r="CQ119" i="137"/>
  <c r="CU95" i="137"/>
  <c r="CS59" i="137"/>
  <c r="CU111" i="137"/>
  <c r="CQ103" i="137"/>
  <c r="P109" i="113"/>
  <c r="O109" i="113"/>
  <c r="DN95" i="135"/>
  <c r="L181" i="113"/>
  <c r="L300" i="115"/>
  <c r="F140" i="113"/>
  <c r="DK100" i="137"/>
  <c r="DK108" i="137"/>
  <c r="G17" i="115"/>
  <c r="G26" i="115" s="1"/>
  <c r="DM84" i="137"/>
  <c r="DM100" i="137"/>
  <c r="DP119" i="135"/>
  <c r="DM87" i="137"/>
  <c r="E17" i="115"/>
  <c r="E26" i="115" s="1"/>
  <c r="N69" i="115"/>
  <c r="DP83" i="135"/>
  <c r="DN111" i="135"/>
  <c r="DQ91" i="135"/>
  <c r="DP103" i="135"/>
  <c r="DN63" i="135"/>
  <c r="DR87" i="135"/>
  <c r="DN103" i="135"/>
  <c r="DN119" i="135"/>
  <c r="DI111" i="137"/>
  <c r="DQ103" i="135"/>
  <c r="DI120" i="137"/>
  <c r="DI64" i="137"/>
  <c r="DI116" i="137"/>
  <c r="DI88" i="137"/>
  <c r="DK88" i="137"/>
  <c r="O106" i="115"/>
  <c r="DP95" i="135"/>
  <c r="DP111" i="135"/>
  <c r="DP59" i="135"/>
  <c r="DR63" i="135"/>
  <c r="DN87" i="135"/>
  <c r="DP91" i="135"/>
  <c r="DN99" i="135"/>
  <c r="DN107" i="135"/>
  <c r="DN115" i="135"/>
  <c r="DI63" i="137"/>
  <c r="DK99" i="137"/>
  <c r="DM119" i="137"/>
  <c r="DS91" i="135"/>
  <c r="DO115" i="135"/>
  <c r="S65" i="1"/>
  <c r="F100" i="113"/>
  <c r="P69" i="115"/>
  <c r="DI112" i="137"/>
  <c r="DM88" i="137"/>
  <c r="DI108" i="137"/>
  <c r="DI100" i="137"/>
  <c r="DK60" i="137"/>
  <c r="DM96" i="137"/>
  <c r="DK120" i="137"/>
  <c r="DK64" i="137"/>
  <c r="DI84" i="137"/>
  <c r="Q63" i="1"/>
  <c r="E218" i="115"/>
  <c r="S22" i="1"/>
  <c r="P185" i="115"/>
  <c r="DK116" i="137"/>
  <c r="DM104" i="137"/>
  <c r="DI96" i="137"/>
  <c r="DK84" i="137"/>
  <c r="DM116" i="137"/>
  <c r="DK96" i="137"/>
  <c r="DI60" i="137"/>
  <c r="DM60" i="137"/>
  <c r="DK104" i="137"/>
  <c r="DM112" i="137"/>
  <c r="DI104" i="137"/>
  <c r="DK92" i="137"/>
  <c r="DM64" i="137"/>
  <c r="DK112" i="137"/>
  <c r="DI92" i="137"/>
  <c r="DM108" i="137"/>
  <c r="DM92" i="137"/>
  <c r="G140" i="113"/>
  <c r="F177" i="115"/>
  <c r="L260" i="115"/>
  <c r="E177" i="115"/>
  <c r="N106" i="115"/>
  <c r="N185" i="115"/>
  <c r="DP99" i="135"/>
  <c r="DP107" i="135"/>
  <c r="DP115" i="135"/>
  <c r="DN59" i="135"/>
  <c r="DR59" i="135"/>
  <c r="DP63" i="135"/>
  <c r="DN83" i="135"/>
  <c r="DR83" i="135"/>
  <c r="DP87" i="135"/>
  <c r="DN91" i="135"/>
  <c r="DR91" i="135"/>
  <c r="DR95" i="135"/>
  <c r="DR99" i="135"/>
  <c r="DR103" i="135"/>
  <c r="DR107" i="135"/>
  <c r="DR111" i="135"/>
  <c r="DR115" i="135"/>
  <c r="DK83" i="137"/>
  <c r="DI95" i="137"/>
  <c r="DM103" i="137"/>
  <c r="DK115" i="137"/>
  <c r="DO63" i="135"/>
  <c r="DS83" i="135"/>
  <c r="DO99" i="135"/>
  <c r="DS107" i="135"/>
  <c r="DQ119" i="135"/>
  <c r="O185" i="115"/>
  <c r="R22" i="1"/>
  <c r="O107" i="113"/>
  <c r="DK59" i="137"/>
  <c r="DM63" i="137"/>
  <c r="DI87" i="137"/>
  <c r="DK91" i="137"/>
  <c r="DM95" i="137"/>
  <c r="DI103" i="137"/>
  <c r="DK107" i="137"/>
  <c r="DM111" i="137"/>
  <c r="DK119" i="137"/>
  <c r="DO59" i="135"/>
  <c r="DQ83" i="135"/>
  <c r="DQ63" i="135"/>
  <c r="DS87" i="135"/>
  <c r="DQ95" i="135"/>
  <c r="DS99" i="135"/>
  <c r="DO107" i="135"/>
  <c r="DQ111" i="135"/>
  <c r="DS115" i="135"/>
  <c r="K260" i="115"/>
  <c r="K181" i="113"/>
  <c r="O69" i="115"/>
  <c r="DM59" i="137"/>
  <c r="DK63" i="137"/>
  <c r="DI83" i="137"/>
  <c r="DM83" i="137"/>
  <c r="DK87" i="137"/>
  <c r="DI91" i="137"/>
  <c r="DM91" i="137"/>
  <c r="DK95" i="137"/>
  <c r="DI99" i="137"/>
  <c r="DM99" i="137"/>
  <c r="DK103" i="137"/>
  <c r="DI107" i="137"/>
  <c r="DM107" i="137"/>
  <c r="DK111" i="137"/>
  <c r="DI115" i="137"/>
  <c r="DM115" i="137"/>
  <c r="DI119" i="137"/>
  <c r="DS59" i="135"/>
  <c r="DS63" i="135"/>
  <c r="DQ87" i="135"/>
  <c r="DQ59" i="135"/>
  <c r="DO83" i="135"/>
  <c r="DO87" i="135"/>
  <c r="DO91" i="135"/>
  <c r="DO95" i="135"/>
  <c r="DS95" i="135"/>
  <c r="DQ99" i="135"/>
  <c r="DO103" i="135"/>
  <c r="DS103" i="135"/>
  <c r="DQ107" i="135"/>
  <c r="DO111" i="135"/>
  <c r="DS111" i="135"/>
  <c r="DQ115" i="135"/>
  <c r="DO119" i="135"/>
  <c r="G218" i="115"/>
  <c r="F218" i="115"/>
  <c r="K300" i="115"/>
  <c r="Q65" i="1"/>
  <c r="F181" i="113"/>
  <c r="M300" i="115"/>
  <c r="G100" i="113"/>
  <c r="S63" i="1"/>
  <c r="F12" i="113"/>
  <c r="F21" i="113" s="1"/>
  <c r="P115" i="113"/>
  <c r="S32" i="1"/>
  <c r="CU75" i="137"/>
  <c r="CQ75" i="137"/>
  <c r="CS71" i="137"/>
  <c r="CU79" i="137"/>
  <c r="CU67" i="137"/>
  <c r="CQ67" i="137"/>
  <c r="CQ79" i="137"/>
  <c r="CS75" i="137"/>
  <c r="CU71" i="137"/>
  <c r="CQ71" i="137"/>
  <c r="CS79" i="137"/>
  <c r="CS67" i="137"/>
  <c r="CQ50" i="137"/>
  <c r="CP52" i="137" s="1"/>
  <c r="G3" i="137" s="1"/>
  <c r="DO35" i="135"/>
  <c r="DO45" i="135" s="1"/>
  <c r="O114" i="115"/>
  <c r="O193" i="115"/>
  <c r="O77" i="115"/>
  <c r="DN35" i="135"/>
  <c r="DN45" i="135" s="1"/>
  <c r="N114" i="115"/>
  <c r="N193" i="115"/>
  <c r="N77" i="115"/>
  <c r="DJ79" i="137"/>
  <c r="DH71" i="137"/>
  <c r="DJ67" i="137"/>
  <c r="DH79" i="137"/>
  <c r="DH67" i="137"/>
  <c r="DJ71" i="137"/>
  <c r="DL75" i="137"/>
  <c r="DJ75" i="137"/>
  <c r="DL79" i="137"/>
  <c r="DL71" i="137"/>
  <c r="DL67" i="137"/>
  <c r="DH75" i="137"/>
  <c r="DI35" i="137"/>
  <c r="DI45" i="137" s="1"/>
  <c r="O115" i="113"/>
  <c r="R32" i="1"/>
  <c r="P193" i="115"/>
  <c r="P77" i="115"/>
  <c r="P114" i="115"/>
  <c r="P139" i="115" s="1"/>
  <c r="DA79" i="135"/>
  <c r="CW79" i="135"/>
  <c r="CY75" i="135"/>
  <c r="DA71" i="135"/>
  <c r="CW71" i="135"/>
  <c r="DA67" i="135"/>
  <c r="CY67" i="135"/>
  <c r="CY79" i="135"/>
  <c r="DA75" i="135"/>
  <c r="CW75" i="135"/>
  <c r="CY71" i="135"/>
  <c r="CW67" i="135"/>
  <c r="CZ79" i="135"/>
  <c r="CZ75" i="135"/>
  <c r="CZ71" i="135"/>
  <c r="CV67" i="135"/>
  <c r="CX75" i="135"/>
  <c r="CX67" i="135"/>
  <c r="CZ67" i="135"/>
  <c r="CV79" i="135"/>
  <c r="CV75" i="135"/>
  <c r="CV71" i="135"/>
  <c r="CX79" i="135"/>
  <c r="CX71" i="135"/>
  <c r="DH31" i="137"/>
  <c r="DH41" i="137" s="1"/>
  <c r="DL119" i="137" s="1"/>
  <c r="S227" i="115"/>
  <c r="Q64" i="1"/>
  <c r="R227" i="115"/>
  <c r="CV52" i="135"/>
  <c r="G3" i="135" s="1"/>
  <c r="S64" i="1"/>
  <c r="Q22" i="1"/>
  <c r="Q62" i="1" s="1"/>
  <c r="N107" i="113"/>
  <c r="N140" i="113" s="1"/>
  <c r="E12" i="113"/>
  <c r="E21" i="113" s="1"/>
  <c r="R64" i="1"/>
  <c r="G21" i="113"/>
  <c r="DL120" i="137"/>
  <c r="DJ60" i="137"/>
  <c r="DL84" i="137"/>
  <c r="DJ100" i="137"/>
  <c r="DH84" i="137"/>
  <c r="DL92" i="137"/>
  <c r="DJ96" i="137"/>
  <c r="DJ116" i="137"/>
  <c r="DH64" i="137"/>
  <c r="DJ84" i="137"/>
  <c r="DL88" i="137"/>
  <c r="DH96" i="137"/>
  <c r="DH104" i="137"/>
  <c r="DL112" i="137"/>
  <c r="DH100" i="137"/>
  <c r="DJ104" i="137"/>
  <c r="DL108" i="137"/>
  <c r="DH116" i="137"/>
  <c r="DJ120" i="137"/>
  <c r="DJ64" i="137"/>
  <c r="DH92" i="137"/>
  <c r="DH60" i="137"/>
  <c r="DJ88" i="137"/>
  <c r="DH112" i="137"/>
  <c r="DL104" i="137"/>
  <c r="DL60" i="137"/>
  <c r="DL64" i="137"/>
  <c r="DH88" i="137"/>
  <c r="DJ92" i="137"/>
  <c r="DL96" i="137"/>
  <c r="DJ108" i="137"/>
  <c r="DH120" i="137"/>
  <c r="DL100" i="137"/>
  <c r="DH108" i="137"/>
  <c r="DJ112" i="137"/>
  <c r="DL116" i="137"/>
  <c r="F26" i="115"/>
  <c r="S229" i="115"/>
  <c r="R229" i="115"/>
  <c r="S228" i="115"/>
  <c r="R228" i="115"/>
  <c r="C34" i="116"/>
  <c r="J34" i="116" s="1"/>
  <c r="G3" i="115"/>
  <c r="G3" i="114"/>
  <c r="G3" i="113"/>
  <c r="X33" i="73"/>
  <c r="P102" i="115" l="1"/>
  <c r="E183" i="113"/>
  <c r="R62" i="1"/>
  <c r="R72" i="1" s="1"/>
  <c r="J183" i="113"/>
  <c r="O140" i="113"/>
  <c r="P140" i="113"/>
  <c r="S62" i="1"/>
  <c r="S72" i="1" s="1"/>
  <c r="E179" i="115"/>
  <c r="I260" i="115"/>
  <c r="E142" i="113"/>
  <c r="P218" i="115"/>
  <c r="N102" i="115"/>
  <c r="O139" i="115"/>
  <c r="E102" i="113"/>
  <c r="E220" i="115"/>
  <c r="O102" i="115"/>
  <c r="I300" i="115"/>
  <c r="S226" i="115"/>
  <c r="O218" i="115"/>
  <c r="N139" i="115"/>
  <c r="R226" i="115"/>
  <c r="R231" i="115" s="1"/>
  <c r="DL63" i="137"/>
  <c r="Q72" i="1"/>
  <c r="N218" i="115"/>
  <c r="DH103" i="137"/>
  <c r="DJ91" i="137"/>
  <c r="DL111" i="137"/>
  <c r="DJ59" i="137"/>
  <c r="DH87" i="137"/>
  <c r="DL95" i="137"/>
  <c r="DJ107" i="137"/>
  <c r="DJ119" i="137"/>
  <c r="DM79" i="137"/>
  <c r="DI79" i="137"/>
  <c r="DK75" i="137"/>
  <c r="DM71" i="137"/>
  <c r="DI71" i="137"/>
  <c r="DK67" i="137"/>
  <c r="DK79" i="137"/>
  <c r="DM75" i="137"/>
  <c r="DI75" i="137"/>
  <c r="DK71" i="137"/>
  <c r="DM67" i="137"/>
  <c r="DI67" i="137"/>
  <c r="DI50" i="137"/>
  <c r="DR79" i="135"/>
  <c r="DN79" i="135"/>
  <c r="DP75" i="135"/>
  <c r="DR71" i="135"/>
  <c r="DN71" i="135"/>
  <c r="DN67" i="135"/>
  <c r="DP79" i="135"/>
  <c r="DR75" i="135"/>
  <c r="DN75" i="135"/>
  <c r="DP71" i="135"/>
  <c r="DR67" i="135"/>
  <c r="DP67" i="135"/>
  <c r="DN50" i="135"/>
  <c r="DO67" i="135"/>
  <c r="DO79" i="135"/>
  <c r="DO75" i="135"/>
  <c r="DO71" i="135"/>
  <c r="DQ79" i="135"/>
  <c r="DQ71" i="135"/>
  <c r="DS79" i="135"/>
  <c r="DS75" i="135"/>
  <c r="DS71" i="135"/>
  <c r="DS67" i="135"/>
  <c r="DQ75" i="135"/>
  <c r="DQ67" i="135"/>
  <c r="DO50" i="135"/>
  <c r="DH59" i="137"/>
  <c r="DH63" i="137"/>
  <c r="DJ83" i="137"/>
  <c r="DL87" i="137"/>
  <c r="DH95" i="137"/>
  <c r="DJ99" i="137"/>
  <c r="DL103" i="137"/>
  <c r="DH111" i="137"/>
  <c r="DJ115" i="137"/>
  <c r="DH50" i="137"/>
  <c r="DH52" i="137" s="1"/>
  <c r="CP54" i="137" s="1"/>
  <c r="DH119" i="137"/>
  <c r="DL59" i="137"/>
  <c r="DJ63" i="137"/>
  <c r="DH83" i="137"/>
  <c r="DL83" i="137"/>
  <c r="DJ87" i="137"/>
  <c r="DH91" i="137"/>
  <c r="DL91" i="137"/>
  <c r="DJ95" i="137"/>
  <c r="DH99" i="137"/>
  <c r="DL99" i="137"/>
  <c r="DJ103" i="137"/>
  <c r="DH107" i="137"/>
  <c r="DL107" i="137"/>
  <c r="DJ111" i="137"/>
  <c r="DH115" i="137"/>
  <c r="DL115" i="137"/>
  <c r="R232" i="115"/>
  <c r="E23" i="113"/>
  <c r="E28" i="115"/>
  <c r="G3" i="116"/>
  <c r="D3" i="116" s="1"/>
  <c r="X37" i="73" s="1"/>
  <c r="Y37" i="73" s="1"/>
  <c r="Y33" i="73"/>
  <c r="M4" i="113" l="1"/>
  <c r="L139" i="115"/>
  <c r="N142" i="113"/>
  <c r="C142" i="113" s="1"/>
  <c r="L102" i="115"/>
  <c r="M4" i="115"/>
  <c r="N220" i="115"/>
  <c r="P3" i="115" s="1"/>
  <c r="DN52" i="135"/>
  <c r="S3" i="137"/>
  <c r="S4" i="115"/>
  <c r="D4" i="113"/>
  <c r="AB34" i="73" s="1"/>
  <c r="AC34" i="73" s="1"/>
  <c r="S3" i="115" l="1"/>
  <c r="P3" i="113"/>
  <c r="D3" i="113" s="1"/>
  <c r="X34" i="73" s="1"/>
  <c r="Y34" i="73" s="1"/>
  <c r="D3" i="137"/>
  <c r="X40" i="73" s="1"/>
  <c r="Y40" i="73" s="1"/>
  <c r="C220" i="115"/>
  <c r="X39" i="73"/>
  <c r="Y39" i="73" s="1"/>
  <c r="S3" i="135"/>
  <c r="CV54" i="135"/>
  <c r="D4" i="115"/>
  <c r="AB36" i="73" s="1"/>
  <c r="AC36" i="73" s="1"/>
  <c r="AC43" i="73" s="1"/>
  <c r="AC44" i="73" s="1"/>
  <c r="D3" i="115"/>
  <c r="X36" i="73" s="1"/>
  <c r="Y36" i="73" s="1"/>
  <c r="D3" i="135" l="1"/>
  <c r="X42" i="73" s="1"/>
  <c r="Y42" i="73" s="1"/>
  <c r="Y43" i="73" s="1"/>
  <c r="Y44" i="73" s="1"/>
</calcChain>
</file>

<file path=xl/sharedStrings.xml><?xml version="1.0" encoding="utf-8"?>
<sst xmlns="http://schemas.openxmlformats.org/spreadsheetml/2006/main" count="36114" uniqueCount="15040">
  <si>
    <t>HESES19</t>
  </si>
  <si>
    <t>Higher Education Students Early Statistics Survey 2019-20</t>
  </si>
  <si>
    <t>DRAFT TABLE</t>
  </si>
  <si>
    <t>Provider:</t>
  </si>
  <si>
    <t>SAMPLE</t>
  </si>
  <si>
    <t>UKPRN:</t>
  </si>
  <si>
    <t>Workbook information</t>
  </si>
  <si>
    <t>Date workbook submitted:</t>
  </si>
  <si>
    <r>
      <t xml:space="preserve">HESES19 template version: </t>
    </r>
    <r>
      <rPr>
        <sz val="10.5"/>
        <rFont val="Arial"/>
        <family val="2"/>
      </rPr>
      <t>X.X (Final version XX/XX/XX)</t>
    </r>
  </si>
  <si>
    <t>Submission number:</t>
  </si>
  <si>
    <r>
      <t xml:space="preserve">Template notes: </t>
    </r>
    <r>
      <rPr>
        <sz val="10.5"/>
        <rFont val="Arial"/>
        <family val="2"/>
      </rPr>
      <t>These sample tables contain all of the worksheets needed to complete HESES19, but cannot be used as a valid submission.</t>
    </r>
  </si>
  <si>
    <t>Deadline:</t>
  </si>
  <si>
    <t xml:space="preserve">Provider student data contact: </t>
  </si>
  <si>
    <t xml:space="preserve">Email: </t>
  </si>
  <si>
    <t>Validation check:</t>
  </si>
  <si>
    <t>No validation errors</t>
  </si>
  <si>
    <t>First-stage credibility check:</t>
  </si>
  <si>
    <t>No first-stage credibility warnings</t>
  </si>
  <si>
    <t>Guidance</t>
  </si>
  <si>
    <t>These sample tables are provided as a tool to help you prepare for the HESES19 return.</t>
  </si>
  <si>
    <t>You can enter data into any of the tables as you would in the final HESES19 workbook, which will be released in October 2019. Validation and first-stage credibility checks are listed below or to the side of each table, but these are for information only, and are not functional in this workbook; these will be functional in the final HESES19 workbook. There are no funding or comparison tables included in this workbook.</t>
  </si>
  <si>
    <t xml:space="preserve">Please do not attempt to upload this workbook to the OfS portal; we cannot accept this workbook as a valid HESES19 submission and the upload will fail. </t>
  </si>
  <si>
    <t>Your provider's HESES19 workbook will be released in October 2019 on the OfS portal. You should use that workbook for your HESES19 submission. The workbook will also contain additional worksheets to those shown in this workboook.</t>
  </si>
  <si>
    <t>The census dates for HESES19 are as follows:
- For further education and sixth form colleges and academies: 1 November 2019.
- For all other providers: 1 December 2019.</t>
  </si>
  <si>
    <t>Please note that we are currently carrying out testing on the HESES19 workbook, and consequently there may be differences between these sample tables and the final workbooks when they are released.</t>
  </si>
  <si>
    <t>These are all available on the OfS website at:</t>
  </si>
  <si>
    <t>https://www.officeforstudents.org.uk/data-and-analysis/data-collection/</t>
  </si>
  <si>
    <t>Specific notes regarding differences between the sample workbook and your final HESES19 workbook</t>
  </si>
  <si>
    <t>The sample workbook does not contain the funding or comparison tables.</t>
  </si>
  <si>
    <t>The courses table is visible in the sample workbook, but will only be visible in the final workbooks of further education and sixth form colleges and academies, for whom its completion is mandatory. It serves the same function as the Courses sheet in the HEIFES workbook completed by such providers in previous years.</t>
  </si>
  <si>
    <t>The list of courses that is used to populate the Courses table has been omitted from this workbook, as the list has not yet been finalised. This list will be updated and included for the release of HESES19.</t>
  </si>
  <si>
    <t>These sample tables are unprotected, however the final HESES19 workbook will be protected.</t>
  </si>
  <si>
    <t>If you require any assistance with your HESES19 submission, please email:</t>
  </si>
  <si>
    <t>heses@officeforstudents.org.uk</t>
  </si>
  <si>
    <t>Validation check</t>
  </si>
  <si>
    <t>Credibility check</t>
  </si>
  <si>
    <t>Courses</t>
  </si>
  <si>
    <t>Table 1</t>
  </si>
  <si>
    <t>Table 2</t>
  </si>
  <si>
    <t>Table 3</t>
  </si>
  <si>
    <t>Table 4</t>
  </si>
  <si>
    <t>Table 5</t>
  </si>
  <si>
    <t>Table 6</t>
  </si>
  <si>
    <t>Table 7a</t>
  </si>
  <si>
    <t>Table 7b</t>
  </si>
  <si>
    <t>Table 7c</t>
  </si>
  <si>
    <t>Courses table: Countable years of instance between 1 August 2019 and census date at course level</t>
  </si>
  <si>
    <t>The courses table is only visible in the workbooks of further education and sixth form colleges and academies, for whom its completion is mandatory. It serves the same function as the Courses sheet in the HEIFES workbook completed by such providers in previous years.</t>
  </si>
  <si>
    <t>Validation: OK</t>
  </si>
  <si>
    <t>First-stage credibility: OK</t>
  </si>
  <si>
    <t>Full-time</t>
  </si>
  <si>
    <t>Sandwich year out</t>
  </si>
  <si>
    <t>Part-time</t>
  </si>
  <si>
    <t>Years countable between 1 August 2019 and census date inclusive</t>
  </si>
  <si>
    <t>Home and EU</t>
  </si>
  <si>
    <t>Row number</t>
  </si>
  <si>
    <t>Learning aim reference</t>
  </si>
  <si>
    <t>H LEARNAIM</t>
  </si>
  <si>
    <t>Price group 1</t>
  </si>
  <si>
    <t>Price group 1 proportion</t>
  </si>
  <si>
    <t>Price group 2</t>
  </si>
  <si>
    <t>Price group 2 proportion</t>
  </si>
  <si>
    <t>Price group 3</t>
  </si>
  <si>
    <t>Price group 3 proportion</t>
  </si>
  <si>
    <t>(a) OfS-fundable</t>
  </si>
  <si>
    <t>(b) Non-fundable</t>
  </si>
  <si>
    <t>(c) Island and overseas</t>
  </si>
  <si>
    <t>UK-domiciled</t>
  </si>
  <si>
    <t>Other Home and EU</t>
  </si>
  <si>
    <t>Course title</t>
  </si>
  <si>
    <t>Level</t>
  </si>
  <si>
    <t>Sub-level</t>
  </si>
  <si>
    <t>Length</t>
  </si>
  <si>
    <t>(i)</t>
  </si>
  <si>
    <t>(ii)</t>
  </si>
  <si>
    <t>Validation checks for Courses Table (see Appendix 2 for full definitions of the underlying formulae)</t>
  </si>
  <si>
    <t>1. The following rows have an invalid or no learning aim reference:</t>
  </si>
  <si>
    <t>2. The following rows have the same combination of learning aim, level and length:</t>
  </si>
  <si>
    <t>3. The following rows should have proportions entered:</t>
  </si>
  <si>
    <t>4. In the following rows, the total of the price group proportions does not equal 100%:</t>
  </si>
  <si>
    <t>5. In the following rows, the price group proportion is not a whole percentage:</t>
  </si>
  <si>
    <t xml:space="preserve">6. In the following rows, the level has not been entered as 'UG', 'PGT (UG fee)', 'PGT (Masters' loan)' or 'PGT (Other)': </t>
  </si>
  <si>
    <t>7. In the following rows, the length has not been entered as 'Standard' or 'Long':</t>
  </si>
  <si>
    <t>8. The following cells do not contain whole numbers:</t>
  </si>
  <si>
    <t>9. The following cells contain negative numbers:</t>
  </si>
  <si>
    <t>10. The following rows have been left blank when data has been entered below them:</t>
  </si>
  <si>
    <t>11. The following rows have a learning aim reference but no years countable:</t>
  </si>
  <si>
    <t>First-stage credibility checks for Courses Table (see Appendix 3 for full definitions of the underlying formulae)</t>
  </si>
  <si>
    <t>1. In the following rows, a proportion has been entered as 0% where there is more than one price group:</t>
  </si>
  <si>
    <t>2. In the following rows, the level entered does not match the level for the course on LARS:</t>
  </si>
  <si>
    <t>Courses table Column 1 manipulation</t>
  </si>
  <si>
    <t>Tables 1 to 3</t>
  </si>
  <si>
    <t>1 Full-time</t>
  </si>
  <si>
    <t>3 Part-time</t>
  </si>
  <si>
    <t>HEFCE-fundable</t>
  </si>
  <si>
    <t>Non-fundable</t>
  </si>
  <si>
    <t>Island &amp; overseas</t>
  </si>
  <si>
    <t>Island and overseas</t>
  </si>
  <si>
    <t>Other Home &amp; EU</t>
  </si>
  <si>
    <t>Price group</t>
  </si>
  <si>
    <t>Mode</t>
  </si>
  <si>
    <t>B</t>
  </si>
  <si>
    <t>Standard</t>
  </si>
  <si>
    <t>UG</t>
  </si>
  <si>
    <t>B/Standard/UG</t>
  </si>
  <si>
    <t>Full-time and sandwich year out</t>
  </si>
  <si>
    <t>FHEQ level 4 and 5 apprenticeship</t>
  </si>
  <si>
    <t>PG (UG fee)</t>
  </si>
  <si>
    <t>B/Standard/PG (UG Fee)</t>
  </si>
  <si>
    <t>FHEQ level 6+ apprenticeship</t>
  </si>
  <si>
    <t>PG (Masters' loan)</t>
  </si>
  <si>
    <t>B/Standard/PG (Masters' loan)</t>
  </si>
  <si>
    <t>All other UG</t>
  </si>
  <si>
    <t>PG (Other)</t>
  </si>
  <si>
    <t>B/Standard/PG (Other)</t>
  </si>
  <si>
    <t>Apprenticeship</t>
  </si>
  <si>
    <t>Long</t>
  </si>
  <si>
    <t>B/Long/UG</t>
  </si>
  <si>
    <t>All other PG (UG fee)</t>
  </si>
  <si>
    <t>B/Long/PG (UG Fee)</t>
  </si>
  <si>
    <t>PG (Masters loan)</t>
  </si>
  <si>
    <t>B/Long/PG (Masters' loan)</t>
  </si>
  <si>
    <t>All other PGT (Masters' loan)</t>
  </si>
  <si>
    <t>B/Long/PG (Other)</t>
  </si>
  <si>
    <t>C1</t>
  </si>
  <si>
    <t>C1/Standard/UG</t>
  </si>
  <si>
    <t>All other PGT (Other)</t>
  </si>
  <si>
    <t>C1/Standard/PG (UG Fee)</t>
  </si>
  <si>
    <t>C1/Standard/PG (Masters' loan)</t>
  </si>
  <si>
    <t>C1/Standard/PG (Other)</t>
  </si>
  <si>
    <t>C1/Long/UG</t>
  </si>
  <si>
    <t>C1/Long/PG (UG Fee)</t>
  </si>
  <si>
    <t>C1/Long/PG (Masters' loan)</t>
  </si>
  <si>
    <t>C1/Long/PG (Other)</t>
  </si>
  <si>
    <t>C2</t>
  </si>
  <si>
    <t>C2/Standard/UG</t>
  </si>
  <si>
    <t>C2/Standard/PG (UG Fee)</t>
  </si>
  <si>
    <t>C2/Standard/PG (Masters' loan)</t>
  </si>
  <si>
    <t>C2/Standard/PG (Other)</t>
  </si>
  <si>
    <t>C2/Long/UG</t>
  </si>
  <si>
    <t>C2/Long/PG (UG Fee)</t>
  </si>
  <si>
    <t>C2/Long/PG (Masters' loan)</t>
  </si>
  <si>
    <t>C2/Long/PG (Other)</t>
  </si>
  <si>
    <t>D</t>
  </si>
  <si>
    <t>D/Standard/UG</t>
  </si>
  <si>
    <t>D/Standard/PG (UG Fee)</t>
  </si>
  <si>
    <t>D/Standard/PG (Masters' loan)</t>
  </si>
  <si>
    <t>D/Standard/PG (Other)</t>
  </si>
  <si>
    <t>D/Long/UG</t>
  </si>
  <si>
    <t>D/Long/PG (UG Fee)</t>
  </si>
  <si>
    <t>D/Long/PG (Masters' loan)</t>
  </si>
  <si>
    <t>D/Long/PG (Other)</t>
  </si>
  <si>
    <t>Courses validation and credibility checks</t>
  </si>
  <si>
    <t>Val check</t>
  </si>
  <si>
    <t>Cred check</t>
  </si>
  <si>
    <t>Validation Flags</t>
  </si>
  <si>
    <t>1a. Invalid LARS</t>
  </si>
  <si>
    <t>1b. No LARS</t>
  </si>
  <si>
    <t>2. Proportions missing</t>
  </si>
  <si>
    <t>3. Total proportion  &lt;&gt; 100%</t>
  </si>
  <si>
    <t>4. Proportion not whole</t>
  </si>
  <si>
    <t>5. Invalid level</t>
  </si>
  <si>
    <t>6. Sub-level &lt;&gt; Level</t>
  </si>
  <si>
    <t>7. Invalid length</t>
  </si>
  <si>
    <t>8. Whole numbers</t>
  </si>
  <si>
    <t>9. Negative numbers</t>
  </si>
  <si>
    <t>10. Blank rows</t>
  </si>
  <si>
    <t>11. No students on course</t>
  </si>
  <si>
    <t>Credibility Flags</t>
  </si>
  <si>
    <t>1. Course entered more than once</t>
  </si>
  <si>
    <t>2. 0% price group split</t>
  </si>
  <si>
    <t>3. LARS level</t>
  </si>
  <si>
    <t>Set to 1 to enable test</t>
  </si>
  <si>
    <t>OfS-fundable</t>
  </si>
  <si>
    <t>PG (UG fee) apprenticeship</t>
  </si>
  <si>
    <t>PG (Masters' loan) apprenticeship</t>
  </si>
  <si>
    <t>Validation check 1a and 1b - Invalid or no learning aim</t>
  </si>
  <si>
    <t>Validation check 2 - Proportion empty</t>
  </si>
  <si>
    <t>Validation check 3 - Proportions not total 100%</t>
  </si>
  <si>
    <t>Validation check 4 - Proportions not whole</t>
  </si>
  <si>
    <t>Validation checks 5 and 7 - Incorrect Level and Length</t>
  </si>
  <si>
    <t>Validation check 6 - Sub-level &lt;&gt; Level</t>
  </si>
  <si>
    <t>Validation check 8 - whole numbers</t>
  </si>
  <si>
    <t>Validation check 9 - negative numbers</t>
  </si>
  <si>
    <t>Validation check 10 - No blank rows</t>
  </si>
  <si>
    <t>Validation check 11 - course with no students entered</t>
  </si>
  <si>
    <t>Cred check 1 - Learning aim entered more than once</t>
  </si>
  <si>
    <t>Cred check 2 - 0% split price groups</t>
  </si>
  <si>
    <t>Cred check 3 - LARS level</t>
  </si>
  <si>
    <t>All other PG (Masters' loan)</t>
  </si>
  <si>
    <t>PG (Other) apprenticeship</t>
  </si>
  <si>
    <t>All other PG (Other)</t>
  </si>
  <si>
    <t>Sub</t>
  </si>
  <si>
    <t>Row validity</t>
  </si>
  <si>
    <t>1a. Invalid</t>
  </si>
  <si>
    <t>1b. None</t>
  </si>
  <si>
    <t>Prop 1</t>
  </si>
  <si>
    <t>Prop 2</t>
  </si>
  <si>
    <t>Prop 3</t>
  </si>
  <si>
    <t>Prop1 = 100</t>
  </si>
  <si>
    <t>Prop1+2 = 100</t>
  </si>
  <si>
    <t>Prop1+2+3 = 100</t>
  </si>
  <si>
    <t>Prop incorrectly entered</t>
  </si>
  <si>
    <t>Blank check</t>
  </si>
  <si>
    <t>Blank row</t>
  </si>
  <si>
    <t>Full list of LEARNAIMREFs for recognised HE qualifications on LARS</t>
  </si>
  <si>
    <t>Learning aim reference (LEARNAIMREF)</t>
  </si>
  <si>
    <t>Foundation Degree in Illustration</t>
  </si>
  <si>
    <t>Professional Graduate Certificate in Education</t>
  </si>
  <si>
    <t>H00100567</t>
  </si>
  <si>
    <t>HNC in Building Services Engineering</t>
  </si>
  <si>
    <t>H00100572</t>
  </si>
  <si>
    <t>HNC in Building Services Engineering (Refrigeration)</t>
  </si>
  <si>
    <t>H00100573</t>
  </si>
  <si>
    <t>HNC in Building Studies</t>
  </si>
  <si>
    <t>H00100575</t>
  </si>
  <si>
    <t>HNC in Business</t>
  </si>
  <si>
    <t>H00100576</t>
  </si>
  <si>
    <t>HNC in Business and Finance</t>
  </si>
  <si>
    <t>H00100588</t>
  </si>
  <si>
    <t>HNC in Civil Engineering Studies</t>
  </si>
  <si>
    <t>H00100592</t>
  </si>
  <si>
    <t>HNC in Computer Studies</t>
  </si>
  <si>
    <t>H00100597</t>
  </si>
  <si>
    <t>HNC in Computing</t>
  </si>
  <si>
    <t>H00100618</t>
  </si>
  <si>
    <t>HNC in Engineering</t>
  </si>
  <si>
    <t>H00100623</t>
  </si>
  <si>
    <t>HNC in Engineering (Electrical/Electronic)</t>
  </si>
  <si>
    <t>H00100628</t>
  </si>
  <si>
    <t>HNC in Engineering (Instrumentation and Control)</t>
  </si>
  <si>
    <t>H00100632</t>
  </si>
  <si>
    <t>HNC in Engineering (Mechanical Engineering)</t>
  </si>
  <si>
    <t>H00100633</t>
  </si>
  <si>
    <t>HNC in Engineering (Mechanical/Manufacture)</t>
  </si>
  <si>
    <t>H00100689</t>
  </si>
  <si>
    <t>HNC in Science (Chemistry)</t>
  </si>
  <si>
    <t>H00100706</t>
  </si>
  <si>
    <t>HNC in Textiles</t>
  </si>
  <si>
    <t>H00100719</t>
  </si>
  <si>
    <t>HND in Animal Care</t>
  </si>
  <si>
    <t>H00100733</t>
  </si>
  <si>
    <t>HND in Building Studies</t>
  </si>
  <si>
    <t>H00100737</t>
  </si>
  <si>
    <t>HND in Business</t>
  </si>
  <si>
    <t>H00100738</t>
  </si>
  <si>
    <t>HND in Business and Finance</t>
  </si>
  <si>
    <t>H00100742</t>
  </si>
  <si>
    <t>HND in Business Information Technology</t>
  </si>
  <si>
    <t>H00100760</t>
  </si>
  <si>
    <t>HND in Computer Studies</t>
  </si>
  <si>
    <t>H00100764</t>
  </si>
  <si>
    <t>HND in Computing</t>
  </si>
  <si>
    <t>H00100776</t>
  </si>
  <si>
    <t>HND in Design</t>
  </si>
  <si>
    <t>H00100794</t>
  </si>
  <si>
    <t>HND in Design (Fashion/Textiles)</t>
  </si>
  <si>
    <t>H00100834</t>
  </si>
  <si>
    <t>HND in Engineering</t>
  </si>
  <si>
    <t>H00100839</t>
  </si>
  <si>
    <t>HND in Engineering (Electrical/Electronic)</t>
  </si>
  <si>
    <t>H00100843</t>
  </si>
  <si>
    <t>HND in Engineering (Electronics)</t>
  </si>
  <si>
    <t>H00100845</t>
  </si>
  <si>
    <t>HND in Engineering (Manufacture)</t>
  </si>
  <si>
    <t>H00100848</t>
  </si>
  <si>
    <t>HND in Engineering (Mechanical/Manufacture)</t>
  </si>
  <si>
    <t>H00100888</t>
  </si>
  <si>
    <t>HND in Horticulture</t>
  </si>
  <si>
    <t>H00100902</t>
  </si>
  <si>
    <t>HND in Media</t>
  </si>
  <si>
    <t>H00100936</t>
  </si>
  <si>
    <t>HND in Media (Journalism)</t>
  </si>
  <si>
    <t>H00100947</t>
  </si>
  <si>
    <t>HND in Nautical Science</t>
  </si>
  <si>
    <t>H00100948</t>
  </si>
  <si>
    <t>HND in Performing Arts</t>
  </si>
  <si>
    <t>H00101000</t>
  </si>
  <si>
    <t>HND in Science (Sports Studies)</t>
  </si>
  <si>
    <t>H00101020</t>
  </si>
  <si>
    <t>HND in Travel and Tourism Management</t>
  </si>
  <si>
    <t>H00114135</t>
  </si>
  <si>
    <t>PGCE (Post Graduate Certificate in Education)</t>
  </si>
  <si>
    <t>H00114171</t>
  </si>
  <si>
    <t>BA in Journalism</t>
  </si>
  <si>
    <t>H00114185</t>
  </si>
  <si>
    <t>BEng in Integrated Engineering</t>
  </si>
  <si>
    <t>H00118332</t>
  </si>
  <si>
    <t>HND in Business and Marketing</t>
  </si>
  <si>
    <t>H00119773</t>
  </si>
  <si>
    <t>HNC in Horticulture</t>
  </si>
  <si>
    <t>H00204728</t>
  </si>
  <si>
    <t>HNC in Art and Design (Fine Art)</t>
  </si>
  <si>
    <t>H00204729</t>
  </si>
  <si>
    <t>HNC in Art and Design (Graphic Design)</t>
  </si>
  <si>
    <t>H00204734</t>
  </si>
  <si>
    <t>HNC in Art and Design (Textiles)</t>
  </si>
  <si>
    <t>H00204794</t>
  </si>
  <si>
    <t>HND in Art and Design (Fine Art)</t>
  </si>
  <si>
    <t>H00204795</t>
  </si>
  <si>
    <t>HND in Art and Design (Graphic Design)</t>
  </si>
  <si>
    <t>H00204800</t>
  </si>
  <si>
    <t>HND in Art and Design (Textiles)</t>
  </si>
  <si>
    <t>H00204840</t>
  </si>
  <si>
    <t>HND in Public Services</t>
  </si>
  <si>
    <t>H00221464</t>
  </si>
  <si>
    <t>HNC in Business Studies</t>
  </si>
  <si>
    <t>H00221485</t>
  </si>
  <si>
    <t>HND in Engineering (Telecommunications)</t>
  </si>
  <si>
    <t>H00221488</t>
  </si>
  <si>
    <t>HND in Equine Studies</t>
  </si>
  <si>
    <t>H00221535</t>
  </si>
  <si>
    <t>HNC in Mechanical and Production Engineering</t>
  </si>
  <si>
    <t>H00221554</t>
  </si>
  <si>
    <t>HND in Multi Media</t>
  </si>
  <si>
    <t>H00221601</t>
  </si>
  <si>
    <t>HND in Science (Sports Therapy)</t>
  </si>
  <si>
    <t>H00222221</t>
  </si>
  <si>
    <t>HND in Design (Multi-Media)</t>
  </si>
  <si>
    <t>H00223115</t>
  </si>
  <si>
    <t>Certificate in Education Part 1</t>
  </si>
  <si>
    <t>H00223119</t>
  </si>
  <si>
    <t>BSc (Hons) in Aquaculture and Fishery Management</t>
  </si>
  <si>
    <t>H00223120</t>
  </si>
  <si>
    <t>Certificate in Education - Post 16</t>
  </si>
  <si>
    <t>H00223133</t>
  </si>
  <si>
    <t>H00223134</t>
  </si>
  <si>
    <t>BA (Hons) in Business Studies</t>
  </si>
  <si>
    <t>H00223139</t>
  </si>
  <si>
    <t>Certificate of Education</t>
  </si>
  <si>
    <t>H00229202</t>
  </si>
  <si>
    <t>H00229204</t>
  </si>
  <si>
    <t>PGC in Education</t>
  </si>
  <si>
    <t>H00229687</t>
  </si>
  <si>
    <t>BEng (Hons) in Mechanical Engineering</t>
  </si>
  <si>
    <t>H00229692</t>
  </si>
  <si>
    <t>BA (Hons) in Professional Studies (Social Work)</t>
  </si>
  <si>
    <t>H00229693</t>
  </si>
  <si>
    <t>Certificate in Education</t>
  </si>
  <si>
    <t>H00229695</t>
  </si>
  <si>
    <t>BA (Hons) in Professional Studies (Early Childhood Studies)</t>
  </si>
  <si>
    <t>H00229700</t>
  </si>
  <si>
    <t>BA (Hons) in Documentary Photography</t>
  </si>
  <si>
    <t>H00229723</t>
  </si>
  <si>
    <t>BSc (Hons) in Biomedical Sciences</t>
  </si>
  <si>
    <t>H00229726</t>
  </si>
  <si>
    <t>BSc (Hons) in Biological Sciences</t>
  </si>
  <si>
    <t>H00229736</t>
  </si>
  <si>
    <t>MSc in Acoustics</t>
  </si>
  <si>
    <t>H00229745</t>
  </si>
  <si>
    <t>BSc (Hons) in Osteopathic Medicine</t>
  </si>
  <si>
    <t>H00229871</t>
  </si>
  <si>
    <t>BA (Hons) in Furniture Design and Making</t>
  </si>
  <si>
    <t>H00229876</t>
  </si>
  <si>
    <t>H00229899</t>
  </si>
  <si>
    <t>BA (Hons) in Education and Training</t>
  </si>
  <si>
    <t>H00229902</t>
  </si>
  <si>
    <t>H00229999</t>
  </si>
  <si>
    <t>BA (Hons) in Performing Arts</t>
  </si>
  <si>
    <t>H00230245</t>
  </si>
  <si>
    <t>BA (Hons) in Business; Management and Organisation</t>
  </si>
  <si>
    <t>H00230253</t>
  </si>
  <si>
    <t>BA (Hons) in Marketing</t>
  </si>
  <si>
    <t>H00230254</t>
  </si>
  <si>
    <t>BSc (Hons) in Computing</t>
  </si>
  <si>
    <t>H00230257</t>
  </si>
  <si>
    <t>BSc (Hons) Sport Science (Human Performance)</t>
  </si>
  <si>
    <t>H00230260</t>
  </si>
  <si>
    <t>BA (Hons) in Leisure Management</t>
  </si>
  <si>
    <t>H00230680</t>
  </si>
  <si>
    <t>BA (Hons) in Educational Studies</t>
  </si>
  <si>
    <t>H00230684</t>
  </si>
  <si>
    <t>BA (Hons) in Graphic Design</t>
  </si>
  <si>
    <t>H00230698</t>
  </si>
  <si>
    <t>H00230699</t>
  </si>
  <si>
    <t>MBA in Business Administration</t>
  </si>
  <si>
    <t>H00230703</t>
  </si>
  <si>
    <t>MA in Marketing</t>
  </si>
  <si>
    <t>H00230704</t>
  </si>
  <si>
    <t>MSc in Personnel &amp; Development Studies</t>
  </si>
  <si>
    <t>H00230712</t>
  </si>
  <si>
    <t>BSc in Business Computing</t>
  </si>
  <si>
    <t>H00230713</t>
  </si>
  <si>
    <t>BSc in Integrated Technology</t>
  </si>
  <si>
    <t>H00230718</t>
  </si>
  <si>
    <t>BEd in Bachelor of Education (INSET)</t>
  </si>
  <si>
    <t>H00230722</t>
  </si>
  <si>
    <t>BA (Hons) in Design Crafts for the Entertainment Industries</t>
  </si>
  <si>
    <t>H00230810</t>
  </si>
  <si>
    <t>BA (Hons) in Acting Studies</t>
  </si>
  <si>
    <t>H00231663</t>
  </si>
  <si>
    <t>BA (Hons) in Primary Education with Qualified Teacher Status (QTS)</t>
  </si>
  <si>
    <t>H00231666</t>
  </si>
  <si>
    <t>BA (Hons) in Art &amp; Design</t>
  </si>
  <si>
    <t>H00231682</t>
  </si>
  <si>
    <t>BSc (Hons) in Ophthalmic Dispensing with Management</t>
  </si>
  <si>
    <t>H00231683</t>
  </si>
  <si>
    <t>LLB (Hons) - Bachelor of Law</t>
  </si>
  <si>
    <t>H00231689</t>
  </si>
  <si>
    <t>DipHE in Youth and Community Work Development</t>
  </si>
  <si>
    <t>H00231870</t>
  </si>
  <si>
    <t>LLB Law Degree</t>
  </si>
  <si>
    <t>H00232885</t>
  </si>
  <si>
    <t>HND in Business &amp; Management</t>
  </si>
  <si>
    <t>H00232887</t>
  </si>
  <si>
    <t>HND in Computing (Software Engineering)</t>
  </si>
  <si>
    <t>H00232888</t>
  </si>
  <si>
    <t>HND in Aerospace Engineering</t>
  </si>
  <si>
    <t>H00232897</t>
  </si>
  <si>
    <t>HND in Hospitality Management</t>
  </si>
  <si>
    <t>H00232899</t>
  </si>
  <si>
    <t>HNC in Business &amp; Management</t>
  </si>
  <si>
    <t>H00232902</t>
  </si>
  <si>
    <t>HNC in Aerospace Engineering</t>
  </si>
  <si>
    <t>H00232903</t>
  </si>
  <si>
    <t>HNC in Manufacturing Engineering</t>
  </si>
  <si>
    <t>H00232911</t>
  </si>
  <si>
    <t>HNC in Hospitality Management</t>
  </si>
  <si>
    <t>H00232915</t>
  </si>
  <si>
    <t>HNC in Housing</t>
  </si>
  <si>
    <t>H00235372</t>
  </si>
  <si>
    <t>BA (Hons) in Hotel &amp; Catering</t>
  </si>
  <si>
    <t>H00235390</t>
  </si>
  <si>
    <t>MBA in Master of Business Administration</t>
  </si>
  <si>
    <t>H00235420</t>
  </si>
  <si>
    <t>Post Graduate Certificate of Education (DMAQI)</t>
  </si>
  <si>
    <t>H00235453</t>
  </si>
  <si>
    <t>BA (Hons) in Creative Music Technology</t>
  </si>
  <si>
    <t>H00235454</t>
  </si>
  <si>
    <t>BA (Hons) in Popular Music Studies</t>
  </si>
  <si>
    <t>H00235455</t>
  </si>
  <si>
    <t>BA (Hons) in Business &amp; Management</t>
  </si>
  <si>
    <t>H00236818</t>
  </si>
  <si>
    <t>HNC in Chemical Engineering</t>
  </si>
  <si>
    <t>H00239128</t>
  </si>
  <si>
    <t>H00239334</t>
  </si>
  <si>
    <t>H00239419</t>
  </si>
  <si>
    <t>BSc (Hons) in Media Technology (Production)</t>
  </si>
  <si>
    <t>H00239642</t>
  </si>
  <si>
    <t>BSc (Hons) in Animal Management</t>
  </si>
  <si>
    <t>H00239643</t>
  </si>
  <si>
    <t>BSc (Hons) in Wildlife Management</t>
  </si>
  <si>
    <t>H00239645</t>
  </si>
  <si>
    <t>BA (Hons) in Applied Youth and Community Studies</t>
  </si>
  <si>
    <t>H00239646</t>
  </si>
  <si>
    <t>DipHE in Youth &amp; Community Work</t>
  </si>
  <si>
    <t>H00239647</t>
  </si>
  <si>
    <t>PGCE in CertEd (PCET)</t>
  </si>
  <si>
    <t>H00239670</t>
  </si>
  <si>
    <t>BA (Hons) in Performance Design &amp; Management</t>
  </si>
  <si>
    <t>H00239671</t>
  </si>
  <si>
    <t>PGD in Writing for the Stage</t>
  </si>
  <si>
    <t>H00239931</t>
  </si>
  <si>
    <t>BSc in Aeronautical Engineering</t>
  </si>
  <si>
    <t>H00239937</t>
  </si>
  <si>
    <t>DipHE in Fine Art</t>
  </si>
  <si>
    <t>H00239989</t>
  </si>
  <si>
    <t>HNC in Electrical / Electronic Engineering</t>
  </si>
  <si>
    <t>H00239990</t>
  </si>
  <si>
    <t>HND in Electrical / Electronic Engineering</t>
  </si>
  <si>
    <t>H00239992</t>
  </si>
  <si>
    <t>HND in Mechanical Engineering</t>
  </si>
  <si>
    <t>H00240046</t>
  </si>
  <si>
    <t>BA (Hons) in Visual Communication</t>
  </si>
  <si>
    <t>H00240047</t>
  </si>
  <si>
    <t>BA (Hons) in Interior Design</t>
  </si>
  <si>
    <t>H00240048</t>
  </si>
  <si>
    <t>BA (Hons) in Printed Textiles</t>
  </si>
  <si>
    <t>H00240049</t>
  </si>
  <si>
    <t>BA (Hons) in Clothing Fashion</t>
  </si>
  <si>
    <t>H00240050</t>
  </si>
  <si>
    <t>BA (Hons) in Fine Art (Part-Time)</t>
  </si>
  <si>
    <t>H00240298</t>
  </si>
  <si>
    <t>HND in Theatre</t>
  </si>
  <si>
    <t>H00240382</t>
  </si>
  <si>
    <t>BA in Business Administration (FT)</t>
  </si>
  <si>
    <t>H00240383</t>
  </si>
  <si>
    <t>BA in Business Studies (FT)</t>
  </si>
  <si>
    <t>H00240384</t>
  </si>
  <si>
    <t>BA in Business Studies (PT)</t>
  </si>
  <si>
    <t>H00240387</t>
  </si>
  <si>
    <t>HND in Legal Studies (FT)</t>
  </si>
  <si>
    <t>H00240389</t>
  </si>
  <si>
    <t>LLB (Hons) (FT)</t>
  </si>
  <si>
    <t>H00240390</t>
  </si>
  <si>
    <t>LLB (FT)</t>
  </si>
  <si>
    <t>H00240391</t>
  </si>
  <si>
    <t>LLB (PT)</t>
  </si>
  <si>
    <t>H00240392</t>
  </si>
  <si>
    <t>BA (Hons) in Management (FT)</t>
  </si>
  <si>
    <t>H00240397</t>
  </si>
  <si>
    <t>BA (Hons) Criminology and Criminal Justice</t>
  </si>
  <si>
    <t>H00240399</t>
  </si>
  <si>
    <t>BA in Graphic Design</t>
  </si>
  <si>
    <t>H00240400</t>
  </si>
  <si>
    <t>BA (Hons) in English Language &amp; Literary Studies (FT)</t>
  </si>
  <si>
    <t>H00240431</t>
  </si>
  <si>
    <t>BSc in Animal Science and Welfare</t>
  </si>
  <si>
    <t>H00240442</t>
  </si>
  <si>
    <t>Applied Biology (Combination Degree)</t>
  </si>
  <si>
    <t>H00240472</t>
  </si>
  <si>
    <t>HND in Social Sciences</t>
  </si>
  <si>
    <t>H00240473</t>
  </si>
  <si>
    <t>BSc in Computing</t>
  </si>
  <si>
    <t>H00240474</t>
  </si>
  <si>
    <t>BA (Hons) in Design in Wildlife Photography</t>
  </si>
  <si>
    <t>H00240475</t>
  </si>
  <si>
    <t>BA (Hons) in Hospitality Management</t>
  </si>
  <si>
    <t>H00240476</t>
  </si>
  <si>
    <t>BA (Hons) in Hospitality Management (International Hotel Management)</t>
  </si>
  <si>
    <t>H00240477</t>
  </si>
  <si>
    <t>BA (Hons) in Hospitality Management (Tourism)</t>
  </si>
  <si>
    <t>H00240478</t>
  </si>
  <si>
    <t>BA (Hons) in Design</t>
  </si>
  <si>
    <t>H00240480</t>
  </si>
  <si>
    <t>H00240481</t>
  </si>
  <si>
    <t>PGCE Post Compulsory Education &amp; Training</t>
  </si>
  <si>
    <t>H00240491</t>
  </si>
  <si>
    <t>BEng Mechatronics</t>
  </si>
  <si>
    <t>H00240493</t>
  </si>
  <si>
    <t>BSc in Mechanical &amp; Production Engineering</t>
  </si>
  <si>
    <t>H00240503</t>
  </si>
  <si>
    <t>BA (Hons) in Post Compulsory Education</t>
  </si>
  <si>
    <t>H00240504</t>
  </si>
  <si>
    <t>Certificate of Education - Post Compulsory Education</t>
  </si>
  <si>
    <t>H00240583</t>
  </si>
  <si>
    <t>BA (Hons) in Business Management</t>
  </si>
  <si>
    <t>H00240588</t>
  </si>
  <si>
    <t>BA (Hons) in Illustration</t>
  </si>
  <si>
    <t>H00240608</t>
  </si>
  <si>
    <t>BA (Hons) in Photography</t>
  </si>
  <si>
    <t>H00240638</t>
  </si>
  <si>
    <t>HND in Graphic Design (Illustration)</t>
  </si>
  <si>
    <t>H00240639</t>
  </si>
  <si>
    <t>HND in 3D Design</t>
  </si>
  <si>
    <t>H00240662</t>
  </si>
  <si>
    <t>BA in Behavioural Studies</t>
  </si>
  <si>
    <t>H00240688</t>
  </si>
  <si>
    <t>BA (Hons) in Textile for Fashion</t>
  </si>
  <si>
    <t>H00240691</t>
  </si>
  <si>
    <t>Certificate in Education (CertEd)</t>
  </si>
  <si>
    <t>H00240697</t>
  </si>
  <si>
    <t>HND in Sport &amp; Exercise Science</t>
  </si>
  <si>
    <t>H00240698</t>
  </si>
  <si>
    <t>HND in Sports Science</t>
  </si>
  <si>
    <t>H00240701</t>
  </si>
  <si>
    <t>BA (Hons) in Management and Administration</t>
  </si>
  <si>
    <t>H00240768</t>
  </si>
  <si>
    <t>H00240772</t>
  </si>
  <si>
    <t>BSc in Quality Management</t>
  </si>
  <si>
    <t>H00240841</t>
  </si>
  <si>
    <t>BA in Media Studies (ACCRO)</t>
  </si>
  <si>
    <t>H00240855</t>
  </si>
  <si>
    <t>MA in Public History (RUSKN)</t>
  </si>
  <si>
    <t>H00240856</t>
  </si>
  <si>
    <t>DipHE in Social Change (RUSKN)</t>
  </si>
  <si>
    <t>H00240878</t>
  </si>
  <si>
    <t>H00240882</t>
  </si>
  <si>
    <t>BA (Hons) in Applied Social Science</t>
  </si>
  <si>
    <t>H00240889</t>
  </si>
  <si>
    <t>HND in Music Production</t>
  </si>
  <si>
    <t>H00240890</t>
  </si>
  <si>
    <t>HND in Music Performance</t>
  </si>
  <si>
    <t>H00240967</t>
  </si>
  <si>
    <t>H00240968</t>
  </si>
  <si>
    <t>BA (Hons) Photography</t>
  </si>
  <si>
    <t>H00240969</t>
  </si>
  <si>
    <t>BA (Hons) in Scientific and Natural History Illustration</t>
  </si>
  <si>
    <t>H00240970</t>
  </si>
  <si>
    <t>BA (Hons) in Technical and Information Illustration</t>
  </si>
  <si>
    <t>H00240985</t>
  </si>
  <si>
    <t>HND in 3D Design Craft</t>
  </si>
  <si>
    <t>H00240986</t>
  </si>
  <si>
    <t>BA in Business Management</t>
  </si>
  <si>
    <t>H00240993</t>
  </si>
  <si>
    <t>BSc in Health &amp; Social Care</t>
  </si>
  <si>
    <t>H00240995</t>
  </si>
  <si>
    <t>BSc in Learning Disabilities</t>
  </si>
  <si>
    <t>H00241022</t>
  </si>
  <si>
    <t>HNC in Forensic Science and Law</t>
  </si>
  <si>
    <t>H00241024</t>
  </si>
  <si>
    <t>PGCE in Art &amp; Design</t>
  </si>
  <si>
    <t>H00241032</t>
  </si>
  <si>
    <t>BA (Hons) in Marketing &amp; Sales</t>
  </si>
  <si>
    <t>H00241035</t>
  </si>
  <si>
    <t>BA (Hons) in Psychology &amp; Management</t>
  </si>
  <si>
    <t>H00241037</t>
  </si>
  <si>
    <t>BA (Hons) in Fashion Design</t>
  </si>
  <si>
    <t>H00241050</t>
  </si>
  <si>
    <t>New Media Design - Foundation Award</t>
  </si>
  <si>
    <t>H00241057</t>
  </si>
  <si>
    <t>MA in Youth &amp; Community Development</t>
  </si>
  <si>
    <t>H00241059</t>
  </si>
  <si>
    <t>BA (Hons) in Early Childhood Studies</t>
  </si>
  <si>
    <t>H00241060</t>
  </si>
  <si>
    <t>DipHE in Counselling &amp; Human Relations</t>
  </si>
  <si>
    <t>H00241065</t>
  </si>
  <si>
    <t>HND in Law</t>
  </si>
  <si>
    <t>H00241066</t>
  </si>
  <si>
    <t>Foundation Degree in Automotive Engineering with Motorsport</t>
  </si>
  <si>
    <t>H00241068</t>
  </si>
  <si>
    <t>HNC in Graphic Design</t>
  </si>
  <si>
    <t>H00241071</t>
  </si>
  <si>
    <t>Foundation Degree in Business Administration</t>
  </si>
  <si>
    <t>H00241072</t>
  </si>
  <si>
    <t>HNC in Spatial Design</t>
  </si>
  <si>
    <t>H00241076</t>
  </si>
  <si>
    <t>PGD in Biomedical Science</t>
  </si>
  <si>
    <t>H00241077</t>
  </si>
  <si>
    <t>MSc in Biomedical Science</t>
  </si>
  <si>
    <t>H00241088</t>
  </si>
  <si>
    <t>BSc (Hons) in Land Management &amp; Technology</t>
  </si>
  <si>
    <t>H00241089</t>
  </si>
  <si>
    <t>H00241091</t>
  </si>
  <si>
    <t>BA (Hons) in Counselling</t>
  </si>
  <si>
    <t>H00241092</t>
  </si>
  <si>
    <t>BSc (Hons) in Construction Management</t>
  </si>
  <si>
    <t>H00241094</t>
  </si>
  <si>
    <t>HND in Media (Moving Image)</t>
  </si>
  <si>
    <t>H00241098</t>
  </si>
  <si>
    <t>Foundation Degree in Technology</t>
  </si>
  <si>
    <t>H00241100</t>
  </si>
  <si>
    <t>FdA Teaching and Learning Support</t>
  </si>
  <si>
    <t>H00241101</t>
  </si>
  <si>
    <t>Foundation Degree in Digital Media Production</t>
  </si>
  <si>
    <t>H00241105</t>
  </si>
  <si>
    <t>Foundation Degree in Multimedia and Web Design</t>
  </si>
  <si>
    <t>H00241112</t>
  </si>
  <si>
    <t>DipHE in Business Information Technology</t>
  </si>
  <si>
    <t>H00241125</t>
  </si>
  <si>
    <t>BA (Hons) in Music Production</t>
  </si>
  <si>
    <t>H00241126</t>
  </si>
  <si>
    <t>MA in Women's Studies</t>
  </si>
  <si>
    <t>H00241127</t>
  </si>
  <si>
    <t>Foundation Degree in Land-based Studies</t>
  </si>
  <si>
    <t>H00241135</t>
  </si>
  <si>
    <t>HNC in Civil Engineering</t>
  </si>
  <si>
    <t>H00241136</t>
  </si>
  <si>
    <t>HND in Civil Engineering</t>
  </si>
  <si>
    <t>H00241137</t>
  </si>
  <si>
    <t>HNC in Construction</t>
  </si>
  <si>
    <t>H00241138</t>
  </si>
  <si>
    <t>HND in Construction</t>
  </si>
  <si>
    <t>H00241145</t>
  </si>
  <si>
    <t>Foundation Degree in Pre-16 Learning and Teaching Support</t>
  </si>
  <si>
    <t>H00241146</t>
  </si>
  <si>
    <t>Foundation Degree in Information Communications Enabling Technologies</t>
  </si>
  <si>
    <t>H00241152</t>
  </si>
  <si>
    <t>Foundation Degree in Equine Studies</t>
  </si>
  <si>
    <t>H00241160</t>
  </si>
  <si>
    <t>Foundation Degree in Multimedia</t>
  </si>
  <si>
    <t>H00241162</t>
  </si>
  <si>
    <t>H00241165</t>
  </si>
  <si>
    <t>Foundation Degree in Health Related Exercise and Fitness</t>
  </si>
  <si>
    <t>H00243000</t>
  </si>
  <si>
    <t>Foundation Degree in Construction</t>
  </si>
  <si>
    <t>H00243003</t>
  </si>
  <si>
    <t>H00243004</t>
  </si>
  <si>
    <t>H00243005</t>
  </si>
  <si>
    <t>Foundation Degree in Personal Training and Fitness</t>
  </si>
  <si>
    <t>H00243007</t>
  </si>
  <si>
    <t>Agricultural Management</t>
  </si>
  <si>
    <t>H00243012</t>
  </si>
  <si>
    <t>Foundation Degree in Countryside Management</t>
  </si>
  <si>
    <t>H00243014</t>
  </si>
  <si>
    <t>Golf Course Management</t>
  </si>
  <si>
    <t>H00243015</t>
  </si>
  <si>
    <t>Foundation Degree in Golf Course Management</t>
  </si>
  <si>
    <t>H00243017</t>
  </si>
  <si>
    <t>Landscape and Garden Design</t>
  </si>
  <si>
    <t>H00243019</t>
  </si>
  <si>
    <t>Foundation Degree in Landscape and Garden Design</t>
  </si>
  <si>
    <t>H00243023</t>
  </si>
  <si>
    <t>Foundation Degree in Animal Science</t>
  </si>
  <si>
    <t>H00243030</t>
  </si>
  <si>
    <t>Foundation Degree in Tourism &amp; Hospitality Business Management</t>
  </si>
  <si>
    <t>H00243032</t>
  </si>
  <si>
    <t>H00243033</t>
  </si>
  <si>
    <t>Foundation Degree in Positive Practice in Childcare</t>
  </si>
  <si>
    <t>H00243034</t>
  </si>
  <si>
    <t>Foundation Degree in Learning Support</t>
  </si>
  <si>
    <t>H00243035</t>
  </si>
  <si>
    <t>Foundation Degree for Teaching Assistants in Educational Studies</t>
  </si>
  <si>
    <t>H00243042</t>
  </si>
  <si>
    <t>DipHE in Operating Department Practice</t>
  </si>
  <si>
    <t>H00243043</t>
  </si>
  <si>
    <t>BA (Hons) in Digital Media Production</t>
  </si>
  <si>
    <t>H00243045</t>
  </si>
  <si>
    <t>Foundation Degree in Health and Social Care</t>
  </si>
  <si>
    <t>H00243046</t>
  </si>
  <si>
    <t>Foundation Degree in Food Manufacturing Management</t>
  </si>
  <si>
    <t>H00243047</t>
  </si>
  <si>
    <t>Foundation Degree in Professional Photography</t>
  </si>
  <si>
    <t>H00243054</t>
  </si>
  <si>
    <t>BSc (Hons) in Clinical Physiology</t>
  </si>
  <si>
    <t>H00243057</t>
  </si>
  <si>
    <t>Foundation Degree in Hospitality Business Management</t>
  </si>
  <si>
    <t>H00243060</t>
  </si>
  <si>
    <t>Certificate in Food Technology</t>
  </si>
  <si>
    <t>H00243064</t>
  </si>
  <si>
    <t>Foundation Degree in Educare and Early Childhood</t>
  </si>
  <si>
    <t>H00243066</t>
  </si>
  <si>
    <t>Foundation Degree in Culinary Arts</t>
  </si>
  <si>
    <t>H00243067</t>
  </si>
  <si>
    <t>Foundation Degree in Public Services</t>
  </si>
  <si>
    <t>H00243068</t>
  </si>
  <si>
    <t>Foundation Degree in Hospitality Management</t>
  </si>
  <si>
    <t>H00243071</t>
  </si>
  <si>
    <t>Foundation Degree in Creative Arts</t>
  </si>
  <si>
    <t>H00243072</t>
  </si>
  <si>
    <t>Foundation Degree in Performing Arts</t>
  </si>
  <si>
    <t>H00243073</t>
  </si>
  <si>
    <t>Foundation Degree in Fashion and Theatre Costume Interpretation</t>
  </si>
  <si>
    <t>H00243075</t>
  </si>
  <si>
    <t>H00243076</t>
  </si>
  <si>
    <t>Foundation Degree in Business</t>
  </si>
  <si>
    <t>H00243077</t>
  </si>
  <si>
    <t>BA in Digital Arts</t>
  </si>
  <si>
    <t>H00243078</t>
  </si>
  <si>
    <t>BA/BSC (Hons) in Computer Studies</t>
  </si>
  <si>
    <t>H00243080</t>
  </si>
  <si>
    <t>Foundation Degree in Computer Games Production</t>
  </si>
  <si>
    <t>H00243083</t>
  </si>
  <si>
    <t>Foundation Degree in Business and Management</t>
  </si>
  <si>
    <t>H00243084</t>
  </si>
  <si>
    <t>Foundation Degree in Accounting and Business Studies</t>
  </si>
  <si>
    <t>H00243085</t>
  </si>
  <si>
    <t>Foundation Degree in Applied Microbiology</t>
  </si>
  <si>
    <t>H00243086</t>
  </si>
  <si>
    <t>Foundation Degree in Health and Physical Recreation</t>
  </si>
  <si>
    <t>H00243090</t>
  </si>
  <si>
    <t>Foundation Degree in Music Technology</t>
  </si>
  <si>
    <t>H00243094</t>
  </si>
  <si>
    <t>BA (Hons) in Sports Management with Business Administration</t>
  </si>
  <si>
    <t>H00243096</t>
  </si>
  <si>
    <t>BA (Hons) in TV and Video Production</t>
  </si>
  <si>
    <t>H00243101</t>
  </si>
  <si>
    <t>BA (Hons) in Social Sciences</t>
  </si>
  <si>
    <t>H00243103</t>
  </si>
  <si>
    <t>Foundation Degree in Business Management</t>
  </si>
  <si>
    <t>H00243104</t>
  </si>
  <si>
    <t>Foundation Degree in Public Sector Management</t>
  </si>
  <si>
    <t>H00243106</t>
  </si>
  <si>
    <t>Foundation Degree in Leisure Management</t>
  </si>
  <si>
    <t>H00243107</t>
  </si>
  <si>
    <t>Foundation Degree in Tourism Management</t>
  </si>
  <si>
    <t>H00243112</t>
  </si>
  <si>
    <t>Post Graduate Certificate in Education (PGCE)</t>
  </si>
  <si>
    <t>H00243113</t>
  </si>
  <si>
    <t>Foundation Degree in TV and Radio Production</t>
  </si>
  <si>
    <t>H00243114</t>
  </si>
  <si>
    <t>Foundation Degree in Design for Interactive New Media</t>
  </si>
  <si>
    <t>H00243115</t>
  </si>
  <si>
    <t>Foundation Degree in Music Production</t>
  </si>
  <si>
    <t>H00243116</t>
  </si>
  <si>
    <t>Foundation Degree in Aeronautical Engineering</t>
  </si>
  <si>
    <t>H00243118</t>
  </si>
  <si>
    <t>Foundation Degree in Electrical and Electronic Engineering</t>
  </si>
  <si>
    <t>H00243119</t>
  </si>
  <si>
    <t>Foundation Degree in Computing</t>
  </si>
  <si>
    <t>H00243122</t>
  </si>
  <si>
    <t>Foundation Degree in Network Computing</t>
  </si>
  <si>
    <t>H00243129</t>
  </si>
  <si>
    <t>BA (Hons) in Fine Art</t>
  </si>
  <si>
    <t>H00243142</t>
  </si>
  <si>
    <t>Foundation Degree in Coastal Conservation with Marine Biology</t>
  </si>
  <si>
    <t>H00243144</t>
  </si>
  <si>
    <t>FdA Criminology and Criminal Justice</t>
  </si>
  <si>
    <t>H00243145</t>
  </si>
  <si>
    <t>Foundation Degree in Spatial Design (Interior and Landscape)</t>
  </si>
  <si>
    <t>H00243146</t>
  </si>
  <si>
    <t>Foundation Degree in Applied Ornithology</t>
  </si>
  <si>
    <t>H00243147</t>
  </si>
  <si>
    <t>Foundation Degree in Equine Management</t>
  </si>
  <si>
    <t>H00243148</t>
  </si>
  <si>
    <t>Foundation Degree in Wildlife and Countryside Conservation</t>
  </si>
  <si>
    <t>H00243149</t>
  </si>
  <si>
    <t>Foundation Degree in Animal Management and Behaviour</t>
  </si>
  <si>
    <t>H00243150</t>
  </si>
  <si>
    <t>Foundation Degree in Sport and Adventure Management</t>
  </si>
  <si>
    <t>H00243151</t>
  </si>
  <si>
    <t>Foundation Degree in Agriculture</t>
  </si>
  <si>
    <t>H00243152</t>
  </si>
  <si>
    <t>BSc (Hons) in Wildlife and Countryside Conservation</t>
  </si>
  <si>
    <t>H00243153</t>
  </si>
  <si>
    <t>BSc (Hons) in Animal Science and Management</t>
  </si>
  <si>
    <t>H00243154</t>
  </si>
  <si>
    <t>BSc (Hons) in Equine Science and Management</t>
  </si>
  <si>
    <t>H00243155</t>
  </si>
  <si>
    <t>BSc (Hons) in Applied Animal Behaviour and Training</t>
  </si>
  <si>
    <t>H00243168</t>
  </si>
  <si>
    <t>BA in Professional Writing</t>
  </si>
  <si>
    <t>H00243177</t>
  </si>
  <si>
    <t>Foundation Degree in Communication at Work</t>
  </si>
  <si>
    <t>H00243178</t>
  </si>
  <si>
    <t>Foundation Degree in Logistics</t>
  </si>
  <si>
    <t>H00243179</t>
  </si>
  <si>
    <t>Foundation Degree in World Class Manufacturing</t>
  </si>
  <si>
    <t>H00243180</t>
  </si>
  <si>
    <t>BA in English Studies</t>
  </si>
  <si>
    <t>H00243181</t>
  </si>
  <si>
    <t>BA (Hons) in Fine and Applied Arts</t>
  </si>
  <si>
    <t>H00243182</t>
  </si>
  <si>
    <t>Foundation Degree in Theatre Arts</t>
  </si>
  <si>
    <t>H00243187</t>
  </si>
  <si>
    <t>H00243189</t>
  </si>
  <si>
    <t>Foundation Degree in Textile Design</t>
  </si>
  <si>
    <t>H00243192</t>
  </si>
  <si>
    <t>BEng (Hons) in Industrial Systems Engineering</t>
  </si>
  <si>
    <t>H00243195</t>
  </si>
  <si>
    <t>DipHE in Psychodynamic Counselling</t>
  </si>
  <si>
    <t>H00243198</t>
  </si>
  <si>
    <t>BSc (Hons) in Forensic Science (with a Foundation Year)</t>
  </si>
  <si>
    <t>H00243199</t>
  </si>
  <si>
    <t>BSc (Hons) in Applied Biology (with a Foundation Year)</t>
  </si>
  <si>
    <t>H00243202</t>
  </si>
  <si>
    <t>BSc (Hons) in Computer Science</t>
  </si>
  <si>
    <t>H00243206</t>
  </si>
  <si>
    <t>BEng (Hons) in Electrical Engineering</t>
  </si>
  <si>
    <t>H00243209</t>
  </si>
  <si>
    <t>H00243212</t>
  </si>
  <si>
    <t>H00243216</t>
  </si>
  <si>
    <t>H00243218</t>
  </si>
  <si>
    <t>HNC in Mechanical Engineering</t>
  </si>
  <si>
    <t>H00243221</t>
  </si>
  <si>
    <t>H00243223</t>
  </si>
  <si>
    <t>Foundation Degree in Sports Therapy</t>
  </si>
  <si>
    <t>H00243224</t>
  </si>
  <si>
    <t>Foundation Degree in TV and Film Production</t>
  </si>
  <si>
    <t>H00243225</t>
  </si>
  <si>
    <t>Foundation Degree in Graphic Design</t>
  </si>
  <si>
    <t>H00243226</t>
  </si>
  <si>
    <t>BSc (Hons) in Veterinary Nursing Science</t>
  </si>
  <si>
    <t>H00243227</t>
  </si>
  <si>
    <t>MA in Archaeological Illustration</t>
  </si>
  <si>
    <t>H00243228</t>
  </si>
  <si>
    <t>H00243230</t>
  </si>
  <si>
    <t>BA (Hons) in New Media</t>
  </si>
  <si>
    <t>H00243232</t>
  </si>
  <si>
    <t>BA (Hons) in Sequential Illustration</t>
  </si>
  <si>
    <t>H00243233</t>
  </si>
  <si>
    <t>H00243234</t>
  </si>
  <si>
    <t>H00243235</t>
  </si>
  <si>
    <t>Foundation Degree in Early Years</t>
  </si>
  <si>
    <t>H00243236</t>
  </si>
  <si>
    <t>Foundation Degree in Science</t>
  </si>
  <si>
    <t>H00243238</t>
  </si>
  <si>
    <t>H00243239</t>
  </si>
  <si>
    <t>Foundation Degree in Holistic Therapies</t>
  </si>
  <si>
    <t>H00243240</t>
  </si>
  <si>
    <t>H00243242</t>
  </si>
  <si>
    <t>Foundation Degree in Business and Event Management</t>
  </si>
  <si>
    <t>H00243245</t>
  </si>
  <si>
    <t>H00243251</t>
  </si>
  <si>
    <t>H00243258</t>
  </si>
  <si>
    <t>BA Combined Honours (LINCS)</t>
  </si>
  <si>
    <t>H00243260</t>
  </si>
  <si>
    <t>HNC in Telecommunications</t>
  </si>
  <si>
    <t>H00243261</t>
  </si>
  <si>
    <t>H00243262</t>
  </si>
  <si>
    <t>Foundation Degree in Travel and Tourism Management</t>
  </si>
  <si>
    <t>H00243264</t>
  </si>
  <si>
    <t>BA (Hons) in Social Work</t>
  </si>
  <si>
    <t>H00243272</t>
  </si>
  <si>
    <t>BA (Hons) in Accounting and Finance</t>
  </si>
  <si>
    <t>H00243273</t>
  </si>
  <si>
    <t>Foundation Degree in Enterprise Computing</t>
  </si>
  <si>
    <t>H00243276</t>
  </si>
  <si>
    <t>H00243277</t>
  </si>
  <si>
    <t>HNC in Multimedia</t>
  </si>
  <si>
    <t>H00243278</t>
  </si>
  <si>
    <t>H00243286</t>
  </si>
  <si>
    <t>BA in Fine Art for Design</t>
  </si>
  <si>
    <t>H00243287</t>
  </si>
  <si>
    <t>BA in Photography</t>
  </si>
  <si>
    <t>H00243291</t>
  </si>
  <si>
    <t>BA (Hons) in Business Management - Conversion</t>
  </si>
  <si>
    <t>H00243292</t>
  </si>
  <si>
    <t>Foundation Degree in Applied Technology</t>
  </si>
  <si>
    <t>H00243293</t>
  </si>
  <si>
    <t>Foundation Degree in Care Management</t>
  </si>
  <si>
    <t>H00243294</t>
  </si>
  <si>
    <t>HND in Sports Performance and Coaching</t>
  </si>
  <si>
    <t>H00243295</t>
  </si>
  <si>
    <t>Foundation Degree for Teaching Assistants</t>
  </si>
  <si>
    <t>H00243297</t>
  </si>
  <si>
    <t>BSc (Hons) in Psychology (with a foundation year)</t>
  </si>
  <si>
    <t>H00243301</t>
  </si>
  <si>
    <t>HND in Internet Technology</t>
  </si>
  <si>
    <t>H00243302</t>
  </si>
  <si>
    <t>Foundation Degree in Management with Business</t>
  </si>
  <si>
    <t>H00243305</t>
  </si>
  <si>
    <t>H00243306</t>
  </si>
  <si>
    <t>BSc (Hons) in Social Work</t>
  </si>
  <si>
    <t>H00243313</t>
  </si>
  <si>
    <t>Foundation Degree in Events and Facilities Management</t>
  </si>
  <si>
    <t>H00243314</t>
  </si>
  <si>
    <t>H00243315</t>
  </si>
  <si>
    <t>BSc (Hons) in Nautical Science</t>
  </si>
  <si>
    <t>H00243317</t>
  </si>
  <si>
    <t>Foundation Degree in Early Years Practice</t>
  </si>
  <si>
    <t>H00243318</t>
  </si>
  <si>
    <t>H00243319</t>
  </si>
  <si>
    <t>Foundation Degree in Construction Inspection and Control</t>
  </si>
  <si>
    <t>H00243321</t>
  </si>
  <si>
    <t>BA (Hons) in Service Sector Management</t>
  </si>
  <si>
    <t>H00243322</t>
  </si>
  <si>
    <t>H00243323</t>
  </si>
  <si>
    <t>BA (Hons) in Tourism and Business Management</t>
  </si>
  <si>
    <t>H00243324</t>
  </si>
  <si>
    <t>BA in Creative Music</t>
  </si>
  <si>
    <t>H00243333</t>
  </si>
  <si>
    <t>Foundation Degree in Health and Social Welfare</t>
  </si>
  <si>
    <t>H00243336</t>
  </si>
  <si>
    <t>H00243337</t>
  </si>
  <si>
    <t>H00243342</t>
  </si>
  <si>
    <t>BA in Social Work and Welfare Studies</t>
  </si>
  <si>
    <t>H00243350</t>
  </si>
  <si>
    <t>BA (Hons) in Education (Learning Support)</t>
  </si>
  <si>
    <t>H00243351</t>
  </si>
  <si>
    <t>Foundation Degree in Early Years (Childcare and Education)</t>
  </si>
  <si>
    <t>H00243355</t>
  </si>
  <si>
    <t>HND in Wildlife and Countryside</t>
  </si>
  <si>
    <t>H00243356</t>
  </si>
  <si>
    <t>HNC in Wildlife and Countryside</t>
  </si>
  <si>
    <t>H00243358</t>
  </si>
  <si>
    <t>Foundation Degree in Crime, Deviance and Society, Psychology and Sociology</t>
  </si>
  <si>
    <t>H00243361</t>
  </si>
  <si>
    <t>BA (Hons) in Archaeology and Landscape History</t>
  </si>
  <si>
    <t>H00243362</t>
  </si>
  <si>
    <t>BA (Hons) in Business Management and Organisation</t>
  </si>
  <si>
    <t>H00243363</t>
  </si>
  <si>
    <t>BA (Hons) in Cultural Studies</t>
  </si>
  <si>
    <t>H00243364</t>
  </si>
  <si>
    <t>BSc (Hons) in Integrated Technologies</t>
  </si>
  <si>
    <t>H00243366</t>
  </si>
  <si>
    <t>Foundation Degree in Learning Support (Secondary/FE)</t>
  </si>
  <si>
    <t>H00243367</t>
  </si>
  <si>
    <t>H00243370</t>
  </si>
  <si>
    <t>H00243371</t>
  </si>
  <si>
    <t>H00243373</t>
  </si>
  <si>
    <t>BA (Hons) in Business Management with Human Resource Management</t>
  </si>
  <si>
    <t>H00243375</t>
  </si>
  <si>
    <t>BA (Hons) in Business Management with Marketing</t>
  </si>
  <si>
    <t>H00243378</t>
  </si>
  <si>
    <t>Foundation Degree in Culinary Profession</t>
  </si>
  <si>
    <t>H00243380</t>
  </si>
  <si>
    <t>FdA History and Heritage Management Studies</t>
  </si>
  <si>
    <t>H00243381</t>
  </si>
  <si>
    <t>Foundation Degree in Working with Young People in the Community</t>
  </si>
  <si>
    <t>H00243382</t>
  </si>
  <si>
    <t>Foundation Degree in Sports Development</t>
  </si>
  <si>
    <t>H00243383</t>
  </si>
  <si>
    <t>MA in Visual Design</t>
  </si>
  <si>
    <t>H00243384</t>
  </si>
  <si>
    <t>H00243387</t>
  </si>
  <si>
    <t>PGD in Counselling</t>
  </si>
  <si>
    <t>H00243388</t>
  </si>
  <si>
    <t>Foundation Degree in Sports Coaching</t>
  </si>
  <si>
    <t>H00243389</t>
  </si>
  <si>
    <t>Foundation Degree in Sport and Recreation Management</t>
  </si>
  <si>
    <t>H00243395</t>
  </si>
  <si>
    <t>Foundation Degree in Integrated Technology</t>
  </si>
  <si>
    <t>H00243396</t>
  </si>
  <si>
    <t>H00243398</t>
  </si>
  <si>
    <t>Foundation Degree in Information Communication Technology</t>
  </si>
  <si>
    <t>H00243399</t>
  </si>
  <si>
    <t>H00243401</t>
  </si>
  <si>
    <t>Foundation Degree in Business Information Technology</t>
  </si>
  <si>
    <t>H00243404</t>
  </si>
  <si>
    <t>Foundation Degree in Sport and Exercise Development</t>
  </si>
  <si>
    <t>H00243405</t>
  </si>
  <si>
    <t>BA (Hons) in English</t>
  </si>
  <si>
    <t>H00243406</t>
  </si>
  <si>
    <t>BA (Hons) in Health and Applied Social Studies</t>
  </si>
  <si>
    <t>H00243407</t>
  </si>
  <si>
    <t>Foundation Degree in Computer Engineering</t>
  </si>
  <si>
    <t>H00243408</t>
  </si>
  <si>
    <t>H00243409</t>
  </si>
  <si>
    <t>Foundation Degree in Managing Crime and Disorder</t>
  </si>
  <si>
    <t>H00243410</t>
  </si>
  <si>
    <t>BSc (Hons) in Internet Media Technologies</t>
  </si>
  <si>
    <t>H00243411</t>
  </si>
  <si>
    <t>BSc in Information Technologies</t>
  </si>
  <si>
    <t>H00243412</t>
  </si>
  <si>
    <t>BSc (Hons) in Information Technologies</t>
  </si>
  <si>
    <t>H00243414</t>
  </si>
  <si>
    <t>Foundation Degree in Music and New Media Management</t>
  </si>
  <si>
    <t>H00243425</t>
  </si>
  <si>
    <t>H00243426</t>
  </si>
  <si>
    <t>Foundation Degree in Electrical Engineering</t>
  </si>
  <si>
    <t>H00243427</t>
  </si>
  <si>
    <t>H00243428</t>
  </si>
  <si>
    <t>H00243429</t>
  </si>
  <si>
    <t>H00243430</t>
  </si>
  <si>
    <t>H00243433</t>
  </si>
  <si>
    <t>H00243443</t>
  </si>
  <si>
    <t>BA (Hons) in Fashion Business</t>
  </si>
  <si>
    <t>H00243444</t>
  </si>
  <si>
    <t>BA (Hons) in Fine Art - Combined Media</t>
  </si>
  <si>
    <t>H00243445</t>
  </si>
  <si>
    <t>H00243446</t>
  </si>
  <si>
    <t>BA (Hons) in Photo Media</t>
  </si>
  <si>
    <t>H00243447</t>
  </si>
  <si>
    <t>BA (Hons) in Theatre Design and Practice</t>
  </si>
  <si>
    <t>H00243448</t>
  </si>
  <si>
    <t>Foundation Degree in Fashion Business</t>
  </si>
  <si>
    <t>H00243449</t>
  </si>
  <si>
    <t>Foundation Degree in Fine Art - Combined Media</t>
  </si>
  <si>
    <t>H00243450</t>
  </si>
  <si>
    <t>H00243452</t>
  </si>
  <si>
    <t>Foundation Degree in Theatre Design and Practice</t>
  </si>
  <si>
    <t>H00243453</t>
  </si>
  <si>
    <t>PGD in Human Resource Management / Development</t>
  </si>
  <si>
    <t>H00243454</t>
  </si>
  <si>
    <t>Certificate in Education (Post Compulsory Education and Training)</t>
  </si>
  <si>
    <t>H00243455</t>
  </si>
  <si>
    <t>BA (Hons) in Professional Studies in Education</t>
  </si>
  <si>
    <t>H00243456</t>
  </si>
  <si>
    <t>BA (Hons) in Business</t>
  </si>
  <si>
    <t>H00243457</t>
  </si>
  <si>
    <t>H00243458</t>
  </si>
  <si>
    <t>H00243459</t>
  </si>
  <si>
    <t>H00243461</t>
  </si>
  <si>
    <t>H00243462</t>
  </si>
  <si>
    <t>H00243463</t>
  </si>
  <si>
    <t>H00243464</t>
  </si>
  <si>
    <t>Foundation Degree in Polymer Technology</t>
  </si>
  <si>
    <t>H00243466</t>
  </si>
  <si>
    <t>Foundation Degree in Construction (Architectural Design)</t>
  </si>
  <si>
    <t>H00243467</t>
  </si>
  <si>
    <t>Foundation Degree in Construction (Quantity Surveying)</t>
  </si>
  <si>
    <t>H00243468</t>
  </si>
  <si>
    <t>HND in Sports Studies</t>
  </si>
  <si>
    <t>H00243470</t>
  </si>
  <si>
    <t>PGCE in Education (Post Compulsory)</t>
  </si>
  <si>
    <t>H00243475</t>
  </si>
  <si>
    <t>Foundation Degree in Social Care with Health</t>
  </si>
  <si>
    <t>H00243477</t>
  </si>
  <si>
    <t>Foundation Degree in Spa Management</t>
  </si>
  <si>
    <t>H00243485</t>
  </si>
  <si>
    <t>Foundation Degree in Event Management</t>
  </si>
  <si>
    <t>H00243499</t>
  </si>
  <si>
    <t>PGCE in Education (Post Compulsory Education and Training)</t>
  </si>
  <si>
    <t>H00243501</t>
  </si>
  <si>
    <t>Foundation Degree in Computer Network Management</t>
  </si>
  <si>
    <t>H00243508</t>
  </si>
  <si>
    <t>H00243511</t>
  </si>
  <si>
    <t>Foundation Degree in Musical Theatre</t>
  </si>
  <si>
    <t>H00243512</t>
  </si>
  <si>
    <t>Foundation Degree in Fashion Design and Practice</t>
  </si>
  <si>
    <t>H00243517</t>
  </si>
  <si>
    <t>Foundation Degree in Fine Art Practice</t>
  </si>
  <si>
    <t>H00243522</t>
  </si>
  <si>
    <t>Foundation Degree in Media Practice</t>
  </si>
  <si>
    <t>H00243524</t>
  </si>
  <si>
    <t>Foundation Degree in ICT (Business Applications Development)</t>
  </si>
  <si>
    <t>H00243528</t>
  </si>
  <si>
    <t>Foundation Degree in Public Services Management</t>
  </si>
  <si>
    <t>H00243529</t>
  </si>
  <si>
    <t>H00243534</t>
  </si>
  <si>
    <t>BMus (Hons) in Jazz Pop and Commercial Music</t>
  </si>
  <si>
    <t>H00243538</t>
  </si>
  <si>
    <t>Foundation Degree in Architectural and Interior Design</t>
  </si>
  <si>
    <t>H00243540</t>
  </si>
  <si>
    <t>H00243541</t>
  </si>
  <si>
    <t>Foundation Degree in Floristry Design and Innovation</t>
  </si>
  <si>
    <t>H00243544</t>
  </si>
  <si>
    <t>Foundation Degree in Food Production</t>
  </si>
  <si>
    <t>H00243549</t>
  </si>
  <si>
    <t>Foundation Degree in Health Services Management and Administration</t>
  </si>
  <si>
    <t>H00243553</t>
  </si>
  <si>
    <t>Foundation Degree in Early Years (SureStart Sector Endorsed Scheme)</t>
  </si>
  <si>
    <t>Diploma in Management Studies (DMS)</t>
  </si>
  <si>
    <t>H00243564</t>
  </si>
  <si>
    <t>H00243565</t>
  </si>
  <si>
    <t>Foundation Degree in Applied Digital Media (Broadcasting)</t>
  </si>
  <si>
    <t>H00243566</t>
  </si>
  <si>
    <t>Foundation Degree in Professional Studies in Education</t>
  </si>
  <si>
    <t>H00243567</t>
  </si>
  <si>
    <t>H00243568</t>
  </si>
  <si>
    <t>BA (Hons) Combined Honours Scheme</t>
  </si>
  <si>
    <t>H00243569</t>
  </si>
  <si>
    <t>BSc (Hons) in Computing and Information Systems</t>
  </si>
  <si>
    <t>H00243572</t>
  </si>
  <si>
    <t>H00243573</t>
  </si>
  <si>
    <t>Foundation Degree in Graphic Design and Production</t>
  </si>
  <si>
    <t>H00243576</t>
  </si>
  <si>
    <t>Foundation Degree in Travel and Tourism</t>
  </si>
  <si>
    <t>H00243577</t>
  </si>
  <si>
    <t>H00243578</t>
  </si>
  <si>
    <t>Foundation Degree in Sports and Exercise Science</t>
  </si>
  <si>
    <t>H00243580</t>
  </si>
  <si>
    <t>H00243583</t>
  </si>
  <si>
    <t>Foundation Degree in Business Management with E-Commerce</t>
  </si>
  <si>
    <t>H00243585</t>
  </si>
  <si>
    <t>BA (Hons) in Artist Blacksmithing</t>
  </si>
  <si>
    <t>H00243586</t>
  </si>
  <si>
    <t>BA (Hons) in Contemporary Applied Arts</t>
  </si>
  <si>
    <t>H00243587</t>
  </si>
  <si>
    <t>H00243588</t>
  </si>
  <si>
    <t>Foundation Degree in Contemporary Applied Arts</t>
  </si>
  <si>
    <t>H00243589</t>
  </si>
  <si>
    <t>Foundation Degree in Fine and Applied Arts</t>
  </si>
  <si>
    <t>H00243590</t>
  </si>
  <si>
    <t>H00243591</t>
  </si>
  <si>
    <t>H00243592</t>
  </si>
  <si>
    <t>Foundation Degree in Photography</t>
  </si>
  <si>
    <t>H00243595</t>
  </si>
  <si>
    <t>H00243603</t>
  </si>
  <si>
    <t>BSc (Hons) in Multimedia Computing</t>
  </si>
  <si>
    <t>H00243607</t>
  </si>
  <si>
    <t>Certificate In Education (Post Compulsory)</t>
  </si>
  <si>
    <t>H00243609</t>
  </si>
  <si>
    <t>BSc (Hons) in Polymer Technology</t>
  </si>
  <si>
    <t>H00243610</t>
  </si>
  <si>
    <t>Foundation Degree in Applied Computing</t>
  </si>
  <si>
    <t>H00243611</t>
  </si>
  <si>
    <t>BA (Hons) in English and History</t>
  </si>
  <si>
    <t>H00243612</t>
  </si>
  <si>
    <t>BA (Hons) in Social Science</t>
  </si>
  <si>
    <t>H00243613</t>
  </si>
  <si>
    <t>HND in Business Studies</t>
  </si>
  <si>
    <t>H00243614</t>
  </si>
  <si>
    <t>H00243615</t>
  </si>
  <si>
    <t>Foundation Degree in Counselling</t>
  </si>
  <si>
    <t>H00243616</t>
  </si>
  <si>
    <t>Foundation Degree in Small Business Enterprise</t>
  </si>
  <si>
    <t>H00243625</t>
  </si>
  <si>
    <t>Foundation Degree in Veterinary Nursing with Practice Management</t>
  </si>
  <si>
    <t>H00243626</t>
  </si>
  <si>
    <t>BA (Hons) in Equine and Business Management</t>
  </si>
  <si>
    <t>H00243627</t>
  </si>
  <si>
    <t>BA (Hons) in Equine Studies</t>
  </si>
  <si>
    <t>H00243628</t>
  </si>
  <si>
    <t>BA (Hons) in Business and Management for the Horseracing Industry</t>
  </si>
  <si>
    <t>H00243629</t>
  </si>
  <si>
    <t>BSc (Hons) in Equine and Human Sport Science</t>
  </si>
  <si>
    <t>H00243630</t>
  </si>
  <si>
    <t>BSc (Hons) in Equine Science</t>
  </si>
  <si>
    <t>H00243631</t>
  </si>
  <si>
    <t>BSc (Hons) in Equestrian Performance Management</t>
  </si>
  <si>
    <t>H00243632</t>
  </si>
  <si>
    <t>Foundation Degree in Animal Management</t>
  </si>
  <si>
    <t>H00243633</t>
  </si>
  <si>
    <t>Foundation Degree in Equestrian Performance Management</t>
  </si>
  <si>
    <t>H00243634</t>
  </si>
  <si>
    <t>Foundation Degree in Garden Design</t>
  </si>
  <si>
    <t>H00243635</t>
  </si>
  <si>
    <t>Foundation Degree in Sport Fisheries and Aquaculture</t>
  </si>
  <si>
    <t>H00243637</t>
  </si>
  <si>
    <t>Foundation Degree in Wildlife Management</t>
  </si>
  <si>
    <t>H00243638</t>
  </si>
  <si>
    <t>Foundation Degree in New Media Design and Technology</t>
  </si>
  <si>
    <t>H00243639</t>
  </si>
  <si>
    <t>H00243640</t>
  </si>
  <si>
    <t>Professional Graduation Certificate in Education</t>
  </si>
  <si>
    <t>H00243641</t>
  </si>
  <si>
    <t>BA (Hons) in Education (Early Years)</t>
  </si>
  <si>
    <t>H00243642</t>
  </si>
  <si>
    <t>Foundation Degree in Criminal Justice (Police Studies)</t>
  </si>
  <si>
    <t>H00243649</t>
  </si>
  <si>
    <t>Certificate of Higher Education in Counselling</t>
  </si>
  <si>
    <t>H00243652</t>
  </si>
  <si>
    <t>Foundation Degree in Early Years and Special Educational Needs</t>
  </si>
  <si>
    <t>H00243653</t>
  </si>
  <si>
    <t>Foundation Degree in Factual TV and Video Production</t>
  </si>
  <si>
    <t>H00243654</t>
  </si>
  <si>
    <t>Foundation Degree in Interactive Multimedia Arts and Animation</t>
  </si>
  <si>
    <t>H00243656</t>
  </si>
  <si>
    <t>Foundation Degree in Small Scale Theatre Practice</t>
  </si>
  <si>
    <t>H00243657</t>
  </si>
  <si>
    <t>Foundation Degree in Photography and Digital Imaging</t>
  </si>
  <si>
    <t>H00243658</t>
  </si>
  <si>
    <t>BA (Hons) in Culture Mind and Modernity</t>
  </si>
  <si>
    <t>H00243659</t>
  </si>
  <si>
    <t>BA (Hons) in Digital Graphic Design</t>
  </si>
  <si>
    <t>H00243660</t>
  </si>
  <si>
    <t>Foundation Degree in Complementary Therapy</t>
  </si>
  <si>
    <t>H00243661</t>
  </si>
  <si>
    <t>H00243663</t>
  </si>
  <si>
    <t>Foundation Degree in Sport and Fitness Management</t>
  </si>
  <si>
    <t>H00243664</t>
  </si>
  <si>
    <t>Foundation Degree in Early Years Practice (Sector Endorsed)</t>
  </si>
  <si>
    <t>H00243666</t>
  </si>
  <si>
    <t>BA in Sport and Adventure Management</t>
  </si>
  <si>
    <t>H00243667</t>
  </si>
  <si>
    <t>Foundation Degree in Canine Behaviour and Training</t>
  </si>
  <si>
    <t>H00243668</t>
  </si>
  <si>
    <t>H00243671</t>
  </si>
  <si>
    <t>BSc in Equine Business Management</t>
  </si>
  <si>
    <t>H00243672</t>
  </si>
  <si>
    <t>BSc in Equine Science</t>
  </si>
  <si>
    <t>H00243673</t>
  </si>
  <si>
    <t>Foundation Degree in Equine Management, Business and Equitation</t>
  </si>
  <si>
    <t>H00243676</t>
  </si>
  <si>
    <t>BA (Hons) in Furniture</t>
  </si>
  <si>
    <t>H00243677</t>
  </si>
  <si>
    <t>H00243683</t>
  </si>
  <si>
    <t>H00243700</t>
  </si>
  <si>
    <t>Foundation Degree in Interior Design</t>
  </si>
  <si>
    <t>H00243706</t>
  </si>
  <si>
    <t>BA (Hons) in Computer Game Design</t>
  </si>
  <si>
    <t>H00243708</t>
  </si>
  <si>
    <t>Foundation Degree in Early Childhood Studies</t>
  </si>
  <si>
    <t>H00243710</t>
  </si>
  <si>
    <t>Professional Graduate Certificate (Post Compulsory Education)</t>
  </si>
  <si>
    <t>H00243711</t>
  </si>
  <si>
    <t>BA (Hons) in Music Performance</t>
  </si>
  <si>
    <t>H00243712</t>
  </si>
  <si>
    <t>BA (Hons) in Music Composition for Film and Media</t>
  </si>
  <si>
    <t>H00243714</t>
  </si>
  <si>
    <t>BA (Hons) in Education and Training Management</t>
  </si>
  <si>
    <t>H00243716</t>
  </si>
  <si>
    <t>Foundation Degree in Arboriculture and Tree Care</t>
  </si>
  <si>
    <t>H00243717</t>
  </si>
  <si>
    <t>Foundation Degree in Horticulture</t>
  </si>
  <si>
    <t>H00243718</t>
  </si>
  <si>
    <t>Foundation Degree in Lowland Woodland Management</t>
  </si>
  <si>
    <t>H00243720</t>
  </si>
  <si>
    <t>Foundation Degree in Zoo Resource Management</t>
  </si>
  <si>
    <t>H00243721</t>
  </si>
  <si>
    <t>BA (Hons) in Art and Design (Interdisciplinary)</t>
  </si>
  <si>
    <t>H00243726</t>
  </si>
  <si>
    <t>Foundation Degree in Built Environment</t>
  </si>
  <si>
    <t>H00243729</t>
  </si>
  <si>
    <t>Foundation Degree in Social Care</t>
  </si>
  <si>
    <t>H00243730</t>
  </si>
  <si>
    <t>Foundation Degree in Electrical and Electronic Technology</t>
  </si>
  <si>
    <t>H00243732</t>
  </si>
  <si>
    <t>H00243737</t>
  </si>
  <si>
    <t>Foundation Degree in Police and Community Studies</t>
  </si>
  <si>
    <t>H00243739</t>
  </si>
  <si>
    <t>H00243740</t>
  </si>
  <si>
    <t>Foundation Degree in Sport Coaching and Exercise</t>
  </si>
  <si>
    <t>H00243741</t>
  </si>
  <si>
    <t>Foundation Degree in Sport Development</t>
  </si>
  <si>
    <t>H00243744</t>
  </si>
  <si>
    <t>Foundation Degree in Gaming Technology</t>
  </si>
  <si>
    <t>H00243745</t>
  </si>
  <si>
    <t>H00243746</t>
  </si>
  <si>
    <t>H00243752</t>
  </si>
  <si>
    <t>Foundation Degree in Supporting Children's Development and Learning</t>
  </si>
  <si>
    <t>H00243754</t>
  </si>
  <si>
    <t>Foundation Degree in Furniture Making</t>
  </si>
  <si>
    <t>H00243755</t>
  </si>
  <si>
    <t>H00243758</t>
  </si>
  <si>
    <t>HE Bridging Programme (Equine Business Management)</t>
  </si>
  <si>
    <t>H00243759</t>
  </si>
  <si>
    <t>HE Bridging Programme (Equine Science)</t>
  </si>
  <si>
    <t>H00243761</t>
  </si>
  <si>
    <t>HE Bridging Programme (Wildlife and Countryside Management)</t>
  </si>
  <si>
    <t>H00243762</t>
  </si>
  <si>
    <t>HE Bridging Programme (Applied Animal Science)</t>
  </si>
  <si>
    <t>H00243763</t>
  </si>
  <si>
    <t>HE Bridging Programme (Applied Animal Behaviour and Training)</t>
  </si>
  <si>
    <t>H00243764</t>
  </si>
  <si>
    <t>Foundation Degree in Youth and Community Studies</t>
  </si>
  <si>
    <t>H00243770</t>
  </si>
  <si>
    <t>H00243772</t>
  </si>
  <si>
    <t>Foundation Degree in Electrical/Electronic Engineering</t>
  </si>
  <si>
    <t>H00243778</t>
  </si>
  <si>
    <t>Foundation Degree in Accounting and Finance</t>
  </si>
  <si>
    <t>H00243781</t>
  </si>
  <si>
    <t>H00243782</t>
  </si>
  <si>
    <t>Foundation Degree in Business and Finance</t>
  </si>
  <si>
    <t>H00243783</t>
  </si>
  <si>
    <t>H00243785</t>
  </si>
  <si>
    <t>H00243786</t>
  </si>
  <si>
    <t>H00243788</t>
  </si>
  <si>
    <t>H00243789</t>
  </si>
  <si>
    <t>BA (Hons) in Design Studies</t>
  </si>
  <si>
    <t>H00243790</t>
  </si>
  <si>
    <t>Foundation Degree in Licensed Trade Management</t>
  </si>
  <si>
    <t>H00243791</t>
  </si>
  <si>
    <t>H00243793</t>
  </si>
  <si>
    <t>Postgraduate Diploma in Interprofessional Healthcare Education</t>
  </si>
  <si>
    <t>H00243795</t>
  </si>
  <si>
    <t>Foundation Degree in Computer Game Design</t>
  </si>
  <si>
    <t>H00243796</t>
  </si>
  <si>
    <t>BA in Counselling</t>
  </si>
  <si>
    <t>H00243797</t>
  </si>
  <si>
    <t>MSc in Perfusion Science</t>
  </si>
  <si>
    <t>H00243798</t>
  </si>
  <si>
    <t>Foundation Degree in Healthcare Science</t>
  </si>
  <si>
    <t>H00243799</t>
  </si>
  <si>
    <t>Foundation Degree in Culinary and Patisserie Arts</t>
  </si>
  <si>
    <t>H00243800</t>
  </si>
  <si>
    <t>Foundation Degree in Physical Activity and Health Promotion</t>
  </si>
  <si>
    <t>H00243801</t>
  </si>
  <si>
    <t>Foundation Degree in Airline and Airport Management</t>
  </si>
  <si>
    <t>H00243802</t>
  </si>
  <si>
    <t>H00243804</t>
  </si>
  <si>
    <t>BA (Hons) in Lifelong Learning</t>
  </si>
  <si>
    <t>H00243805</t>
  </si>
  <si>
    <t>Foundation Degree in Electrical / Electronic Engineering</t>
  </si>
  <si>
    <t>H00243806</t>
  </si>
  <si>
    <t>Foundation Degree in Mechanical / Manufacturing Engineering</t>
  </si>
  <si>
    <t>H00243807</t>
  </si>
  <si>
    <t>Foundation Degree in Multi-Skill Engineering</t>
  </si>
  <si>
    <t>H00243814</t>
  </si>
  <si>
    <t>Foundation Degree in Management with Outdoor Activities</t>
  </si>
  <si>
    <t>H00243815</t>
  </si>
  <si>
    <t>H00243816</t>
  </si>
  <si>
    <t>Foundation Degree in Video Practice</t>
  </si>
  <si>
    <t>H00243821</t>
  </si>
  <si>
    <t>H00243822</t>
  </si>
  <si>
    <t>Foundation Degree in Sustainable Construction</t>
  </si>
  <si>
    <t>H00243823</t>
  </si>
  <si>
    <t>BSc in Sustainable Construction</t>
  </si>
  <si>
    <t>H00243824</t>
  </si>
  <si>
    <t>Foundation Degree in Criminal Justice and Public Services</t>
  </si>
  <si>
    <t>H00243825</t>
  </si>
  <si>
    <t>Initial Certificate in Teaching, Training and Learning</t>
  </si>
  <si>
    <t>H00243827</t>
  </si>
  <si>
    <t>Foundation Degree in Animal Health and Welfare</t>
  </si>
  <si>
    <t>H00243828</t>
  </si>
  <si>
    <t>Foundation Degree in Urban Conservation</t>
  </si>
  <si>
    <t>H00243829</t>
  </si>
  <si>
    <t>Foundation Degree in Plant Use and Design</t>
  </si>
  <si>
    <t>H00243830</t>
  </si>
  <si>
    <t>Foundation Degree in Theatre Studies</t>
  </si>
  <si>
    <t>H00243831</t>
  </si>
  <si>
    <t>Foundation Degree in Creative Digital Media</t>
  </si>
  <si>
    <t>H00243832</t>
  </si>
  <si>
    <t>Foundation Degree in e-Technology</t>
  </si>
  <si>
    <t>H00243833</t>
  </si>
  <si>
    <t>Foundation Degree in Counselling Skills and Studies</t>
  </si>
  <si>
    <t>H00243834</t>
  </si>
  <si>
    <t>Foundation Degree in Equine Sports Therapy and Rehabilitation</t>
  </si>
  <si>
    <t>H00243837</t>
  </si>
  <si>
    <t>Foundation Degree in Administration in the NHS</t>
  </si>
  <si>
    <t>H00243838</t>
  </si>
  <si>
    <t>BA (Hons) in Education Studies</t>
  </si>
  <si>
    <t>H00243839</t>
  </si>
  <si>
    <t>BA (Hons) in Information Technology in Education</t>
  </si>
  <si>
    <t>H00243841</t>
  </si>
  <si>
    <t>Foundation Degree in Applied Arts</t>
  </si>
  <si>
    <t>H00243842</t>
  </si>
  <si>
    <t>Foundation Degree in Graphic Communication</t>
  </si>
  <si>
    <t>H00243844</t>
  </si>
  <si>
    <t>Foundation Degree in Interior Architecture</t>
  </si>
  <si>
    <t>H00243845</t>
  </si>
  <si>
    <t>Foundation Degree in Fashion Design Manufacture</t>
  </si>
  <si>
    <t>H00243846</t>
  </si>
  <si>
    <t>BA (Hons) in Graphic Communication</t>
  </si>
  <si>
    <t>H00243847</t>
  </si>
  <si>
    <t>BA (Hons) in Fashion Design Manufacture</t>
  </si>
  <si>
    <t>H00243849</t>
  </si>
  <si>
    <t>Foundation Degree in Popular Music</t>
  </si>
  <si>
    <t>H00243850</t>
  </si>
  <si>
    <t>H00243851</t>
  </si>
  <si>
    <t>Foundation Degree in Young People and Young Peoples Services</t>
  </si>
  <si>
    <t>H00243852</t>
  </si>
  <si>
    <t>Foundation Degree in Software Design and Development</t>
  </si>
  <si>
    <t>H00243857</t>
  </si>
  <si>
    <t>BA (Hons) in Education</t>
  </si>
  <si>
    <t>H00243858</t>
  </si>
  <si>
    <t>Foundation Degree in Internet Computing for Business</t>
  </si>
  <si>
    <t>H00243859</t>
  </si>
  <si>
    <t>Foundation Degree in Maintenance Engineering</t>
  </si>
  <si>
    <t>H00243860</t>
  </si>
  <si>
    <t>Foundation Degree in Music Management</t>
  </si>
  <si>
    <t>H00243861</t>
  </si>
  <si>
    <t>Foundation Degree in Public Services Administration</t>
  </si>
  <si>
    <t>H00243862</t>
  </si>
  <si>
    <t>Foundation Degree in Sport and Exercise Studies</t>
  </si>
  <si>
    <t>H00243863</t>
  </si>
  <si>
    <t>Foundation Degree in Business Operations</t>
  </si>
  <si>
    <t>H00243864</t>
  </si>
  <si>
    <t>Foundation Degree in Complementary Therapies</t>
  </si>
  <si>
    <t>H00243865</t>
  </si>
  <si>
    <t>Foundation Degree in Computing and Networking</t>
  </si>
  <si>
    <t>H00243866</t>
  </si>
  <si>
    <t>Foundation Degree in Education and Care</t>
  </si>
  <si>
    <t>H00243867</t>
  </si>
  <si>
    <t>BA in Post-Compulsory Education</t>
  </si>
  <si>
    <t>H00243868</t>
  </si>
  <si>
    <t>Certificate in Education (Post Compulsory Education and Training - QTLS)</t>
  </si>
  <si>
    <t>H00243869</t>
  </si>
  <si>
    <t>PGCE in Education (Post Compulsory Education and Training - QTLS)</t>
  </si>
  <si>
    <t>H00243872</t>
  </si>
  <si>
    <t>BSc (Hons) in Community Specialist Practice</t>
  </si>
  <si>
    <t>H00243876</t>
  </si>
  <si>
    <t>H00243879</t>
  </si>
  <si>
    <t>BA (Hons) in Pastoral Counselling and Psychology</t>
  </si>
  <si>
    <t>H00243882</t>
  </si>
  <si>
    <t>Professional Graduate Certificate in Education (Post Compulsory)</t>
  </si>
  <si>
    <t>H00243883</t>
  </si>
  <si>
    <t>Foundation Degree in Computing (Systems and Networking)</t>
  </si>
  <si>
    <t>H00243887</t>
  </si>
  <si>
    <t>Foundation Degree in Classroom Support</t>
  </si>
  <si>
    <t>H00243888</t>
  </si>
  <si>
    <t>H00243889</t>
  </si>
  <si>
    <t>Foundation Degree in Early Years (Sector Endorsed)</t>
  </si>
  <si>
    <t>H00243890</t>
  </si>
  <si>
    <t>Foundation Degree in Communication At Work</t>
  </si>
  <si>
    <t>H00243891</t>
  </si>
  <si>
    <t>PGCE in Education (Primary)</t>
  </si>
  <si>
    <t>H00243892</t>
  </si>
  <si>
    <t>PGCE in Education (Secondary)</t>
  </si>
  <si>
    <t>H00243893</t>
  </si>
  <si>
    <t>H00243894</t>
  </si>
  <si>
    <t>BSc (Hons) in Computing with Software Engineering</t>
  </si>
  <si>
    <t>H00243896</t>
  </si>
  <si>
    <t>Foundation Degree in Metallurgy and Materials</t>
  </si>
  <si>
    <t>H00243897</t>
  </si>
  <si>
    <t>MA in International Business Management</t>
  </si>
  <si>
    <t>H00243898</t>
  </si>
  <si>
    <t>BEd in Education (Primary with Qualified Teacher Status)</t>
  </si>
  <si>
    <t>H00243899</t>
  </si>
  <si>
    <t>BSc (Hons) in Beauty Therapy with Management</t>
  </si>
  <si>
    <t>H00243901</t>
  </si>
  <si>
    <t>H00243903</t>
  </si>
  <si>
    <t>DipHE in Counselling and Human Relations</t>
  </si>
  <si>
    <t>H00243904</t>
  </si>
  <si>
    <t>H00243907</t>
  </si>
  <si>
    <t>H00243908</t>
  </si>
  <si>
    <t>Foundation Degree in Community Health Development</t>
  </si>
  <si>
    <t>H00243909</t>
  </si>
  <si>
    <t>Foundation Degree in Supporting and Managing Learning in Education</t>
  </si>
  <si>
    <t>H00243910</t>
  </si>
  <si>
    <t>LLB (Hons) Bachelor of Law</t>
  </si>
  <si>
    <t>H00243913</t>
  </si>
  <si>
    <t>BA (Hons) in Management and Organisations</t>
  </si>
  <si>
    <t>H00243914</t>
  </si>
  <si>
    <t>BA (Hons) in Marketing and Law</t>
  </si>
  <si>
    <t>H00243915</t>
  </si>
  <si>
    <t>BA (Hons) in Marketing and Sales</t>
  </si>
  <si>
    <t>H00243916</t>
  </si>
  <si>
    <t>BA (Hons) in Marketing Communications</t>
  </si>
  <si>
    <t>H00243917</t>
  </si>
  <si>
    <t>H00243918</t>
  </si>
  <si>
    <t>BA (Hons) in Primary Education (with Qualified Teacher Status)</t>
  </si>
  <si>
    <t>H00243919</t>
  </si>
  <si>
    <t>BA (Hons) in Public Services Management</t>
  </si>
  <si>
    <t>H00243920</t>
  </si>
  <si>
    <t>BA (Hons) in Social and Community Care</t>
  </si>
  <si>
    <t>H00243921</t>
  </si>
  <si>
    <t>BA (Hons) in Textile Design</t>
  </si>
  <si>
    <t>H00243922</t>
  </si>
  <si>
    <t>BA (Hons) in Tourism Management</t>
  </si>
  <si>
    <t>H00243923</t>
  </si>
  <si>
    <t>BA (Hons) in Youth and Community Development</t>
  </si>
  <si>
    <t>H00243924</t>
  </si>
  <si>
    <t>BEd Bachelor of Education</t>
  </si>
  <si>
    <t>H00243925</t>
  </si>
  <si>
    <t>BEd Bachelor of Education (with Qualified Teacher Status)</t>
  </si>
  <si>
    <t>H00243926</t>
  </si>
  <si>
    <t>BA (Hons) in Accountancy and Law</t>
  </si>
  <si>
    <t>H00243927</t>
  </si>
  <si>
    <t>BA (Hons) in Art and Design</t>
  </si>
  <si>
    <t>H00243929</t>
  </si>
  <si>
    <t>BA (Hons) in Business Administration</t>
  </si>
  <si>
    <t>H00243930</t>
  </si>
  <si>
    <t>H00243932</t>
  </si>
  <si>
    <t>BA (Hons) in Combined Studies</t>
  </si>
  <si>
    <t>H00243933</t>
  </si>
  <si>
    <t>BA (Hons) in Counselling and Psychology in Community Settings</t>
  </si>
  <si>
    <t>H00243934</t>
  </si>
  <si>
    <t>H00243935</t>
  </si>
  <si>
    <t>H00243936</t>
  </si>
  <si>
    <t>H00243937</t>
  </si>
  <si>
    <t>BA (Hons) in Financial Services</t>
  </si>
  <si>
    <t>H00243938</t>
  </si>
  <si>
    <t>H00243939</t>
  </si>
  <si>
    <t>BA (Hons) in Graphic Media Communication</t>
  </si>
  <si>
    <t>H00243940</t>
  </si>
  <si>
    <t>BA (Hons) in Health and Social Welfare</t>
  </si>
  <si>
    <t>H00243941</t>
  </si>
  <si>
    <t>BA (Hons) in Human Resource Management</t>
  </si>
  <si>
    <t>H00243942</t>
  </si>
  <si>
    <t>MA in Marketing Practice</t>
  </si>
  <si>
    <t>H00243948</t>
  </si>
  <si>
    <t>MA in Printmaking</t>
  </si>
  <si>
    <t>H00243951</t>
  </si>
  <si>
    <t>MA in Youth and Community Development</t>
  </si>
  <si>
    <t>H00243954</t>
  </si>
  <si>
    <t>MA in Education</t>
  </si>
  <si>
    <t>H00243955</t>
  </si>
  <si>
    <t>PGD in Education</t>
  </si>
  <si>
    <t>H00243956</t>
  </si>
  <si>
    <t>H00243958</t>
  </si>
  <si>
    <t>PGD in Post Compulsory Education and Training</t>
  </si>
  <si>
    <t>H00243959</t>
  </si>
  <si>
    <t>MA in Management</t>
  </si>
  <si>
    <t>H00243962</t>
  </si>
  <si>
    <t>MA in Leadership and Management in Education</t>
  </si>
  <si>
    <t>H00243972</t>
  </si>
  <si>
    <t>PGD in Visual Culture</t>
  </si>
  <si>
    <t>H00243990</t>
  </si>
  <si>
    <t>H00243991</t>
  </si>
  <si>
    <t>BA (Hons) in Design Crafts</t>
  </si>
  <si>
    <t>H00243992</t>
  </si>
  <si>
    <t>BA (Hons) in Graphic Design and Illustration</t>
  </si>
  <si>
    <t>H00243993</t>
  </si>
  <si>
    <t>H00243995</t>
  </si>
  <si>
    <t>BA (Hons) in Media, Photography and Video</t>
  </si>
  <si>
    <t>H00243999</t>
  </si>
  <si>
    <t>H00244000</t>
  </si>
  <si>
    <t>BA (Hons) in Digital Media Design</t>
  </si>
  <si>
    <t>H00244001</t>
  </si>
  <si>
    <t>BA (Hons) in Contemporary Textiles</t>
  </si>
  <si>
    <t>H00244002</t>
  </si>
  <si>
    <t>Foundation Degree in Photographic Media</t>
  </si>
  <si>
    <t>H00244429</t>
  </si>
  <si>
    <t>PGD in Business Administration</t>
  </si>
  <si>
    <t>H00244440</t>
  </si>
  <si>
    <t>Foundation Degree in Legal Practice</t>
  </si>
  <si>
    <t>H00244445</t>
  </si>
  <si>
    <t>H00244446</t>
  </si>
  <si>
    <t>Foundation Degree in Coaching and Sport Development</t>
  </si>
  <si>
    <t>H00244447</t>
  </si>
  <si>
    <t>Foundation Degree in Business and Management / Information Technology</t>
  </si>
  <si>
    <t>H00244448</t>
  </si>
  <si>
    <t>Foundation Degree in Supporting Teaching and Learning</t>
  </si>
  <si>
    <t>H00244449</t>
  </si>
  <si>
    <t>Foundation Degree in Information and Communication Technology</t>
  </si>
  <si>
    <t>H00244450</t>
  </si>
  <si>
    <t>Foundation Degree in New and Interactive Media</t>
  </si>
  <si>
    <t>H00244451</t>
  </si>
  <si>
    <t>Foundation Degree in Animal Science and Management</t>
  </si>
  <si>
    <t>H00244452</t>
  </si>
  <si>
    <t>Foundation Degree in Logistics and Supply Chain</t>
  </si>
  <si>
    <t>H00244454</t>
  </si>
  <si>
    <t>Foundation Degree in Software Development</t>
  </si>
  <si>
    <t>H00244456</t>
  </si>
  <si>
    <t>H00244460</t>
  </si>
  <si>
    <t>DipHE in Media Production</t>
  </si>
  <si>
    <t>H00244464</t>
  </si>
  <si>
    <t>Foundation Degree in Photography and Digital Design</t>
  </si>
  <si>
    <t>H00244467</t>
  </si>
  <si>
    <t>Foundation Degree in Casino Operations Management</t>
  </si>
  <si>
    <t>H00244469</t>
  </si>
  <si>
    <t>H00244470</t>
  </si>
  <si>
    <t>Foundation Degree in Hospitality Management (Licensed Retail)</t>
  </si>
  <si>
    <t>H00244471</t>
  </si>
  <si>
    <t>BA (Hons) in Sports Development</t>
  </si>
  <si>
    <t>H00244479</t>
  </si>
  <si>
    <t>H00244481</t>
  </si>
  <si>
    <t>Foundation Degree in Glass Manufacturing Management</t>
  </si>
  <si>
    <t>H00244482</t>
  </si>
  <si>
    <t>Foundation Degree in Logistics and Supply Chain Management</t>
  </si>
  <si>
    <t>H00244483</t>
  </si>
  <si>
    <t>Foundation Degree in Management and Business Enterprise</t>
  </si>
  <si>
    <t>H00244484</t>
  </si>
  <si>
    <t>Foundation Degree in Sports Performance Coaching</t>
  </si>
  <si>
    <t>H00244485</t>
  </si>
  <si>
    <t>Foundation Degree in Fine Art</t>
  </si>
  <si>
    <t>H00244486</t>
  </si>
  <si>
    <t>Foundation Degree in Youth Work</t>
  </si>
  <si>
    <t>H00244488</t>
  </si>
  <si>
    <t>Foundation Degree in Human Resource Management</t>
  </si>
  <si>
    <t>H00244490</t>
  </si>
  <si>
    <t>BA (Hons) in Games Design</t>
  </si>
  <si>
    <t>H00244491</t>
  </si>
  <si>
    <t>H00244492</t>
  </si>
  <si>
    <t>H00244493</t>
  </si>
  <si>
    <t>BA (Hons) in Interactive Multimedia</t>
  </si>
  <si>
    <t>H00244494</t>
  </si>
  <si>
    <t>BA (Hons) in Television and Film Design</t>
  </si>
  <si>
    <t>H00244495</t>
  </si>
  <si>
    <t>BA (Hons) in Web Design</t>
  </si>
  <si>
    <t>H00244496</t>
  </si>
  <si>
    <t>Foundation Degree in Health and Community Care Services</t>
  </si>
  <si>
    <t>H00244497</t>
  </si>
  <si>
    <t>H00244498</t>
  </si>
  <si>
    <t>H00244499</t>
  </si>
  <si>
    <t>Foundation Degree in Design for Digital Media</t>
  </si>
  <si>
    <t>H00244500</t>
  </si>
  <si>
    <t>H00244502</t>
  </si>
  <si>
    <t>FdSc Nautical Science</t>
  </si>
  <si>
    <t>H00244503</t>
  </si>
  <si>
    <t>BEng (Hons) in Autosport Technology</t>
  </si>
  <si>
    <t>H00244504</t>
  </si>
  <si>
    <t>BA (Hons) Fine Art and Professional Practice</t>
  </si>
  <si>
    <t>H00244505</t>
  </si>
  <si>
    <t>Foundation Degree in Professional Practice (Hair Salon Practice)</t>
  </si>
  <si>
    <t>H00244506</t>
  </si>
  <si>
    <t>Foundation Degree in Professional Practice (Beauty Therapy)</t>
  </si>
  <si>
    <t>H00244507</t>
  </si>
  <si>
    <t>Foundation Degree in Professional Practice (Complementary Therapy)</t>
  </si>
  <si>
    <t>H00244508</t>
  </si>
  <si>
    <t>Foundation Degree in Professional Practice (Sport and Rehabilitation Therapies)</t>
  </si>
  <si>
    <t>H00244510</t>
  </si>
  <si>
    <t>H00244511</t>
  </si>
  <si>
    <t>Foundation Degree in Creative and Cultural Industries: Heritage and Culture</t>
  </si>
  <si>
    <t>H00244512</t>
  </si>
  <si>
    <t>Foundation Degree in Creative and Cultural Industries: Creative Arts for Employment</t>
  </si>
  <si>
    <t>H00244513</t>
  </si>
  <si>
    <t>Foundation Degree in Business Improvement Techniques</t>
  </si>
  <si>
    <t>H00244514</t>
  </si>
  <si>
    <t>Foundation Degree in Sports Coaching and Development</t>
  </si>
  <si>
    <t>H00244515</t>
  </si>
  <si>
    <t>BA (Hons) in Graphic and Media Design</t>
  </si>
  <si>
    <t>H00244516</t>
  </si>
  <si>
    <t>BA (Hons) in Spatial Design (Interior and Landscape)</t>
  </si>
  <si>
    <t>H00244517</t>
  </si>
  <si>
    <t>H00244518</t>
  </si>
  <si>
    <t>H00244522</t>
  </si>
  <si>
    <t>H00244523</t>
  </si>
  <si>
    <t>Foundation Degree in International Travel and Tourism Operations Management</t>
  </si>
  <si>
    <t>H00244529</t>
  </si>
  <si>
    <t>Foundation Degree in Financial Services and Law</t>
  </si>
  <si>
    <t>H00244530</t>
  </si>
  <si>
    <t>Foundation Degree in Care Practice</t>
  </si>
  <si>
    <t>H00244531</t>
  </si>
  <si>
    <t>BA in Criminology</t>
  </si>
  <si>
    <t>H00244532</t>
  </si>
  <si>
    <t>H00244534</t>
  </si>
  <si>
    <t>BA in Cultural Studies (Combined Studies)</t>
  </si>
  <si>
    <t>H00244535</t>
  </si>
  <si>
    <t>BA in Media Studies</t>
  </si>
  <si>
    <t>H00244537</t>
  </si>
  <si>
    <t>Certificate in Education (Post Compulsory)</t>
  </si>
  <si>
    <t>H00244544</t>
  </si>
  <si>
    <t>BSc (Hons) in Clinical Professional Practice</t>
  </si>
  <si>
    <t>H00244550</t>
  </si>
  <si>
    <t>H00244553</t>
  </si>
  <si>
    <t>Foundation Degree in Business Studies</t>
  </si>
  <si>
    <t>H00244554</t>
  </si>
  <si>
    <t>Foundation Degree in Nuclear Decommissioning</t>
  </si>
  <si>
    <t>H00244555</t>
  </si>
  <si>
    <t>Foundation Degree in the Integrated Education of Children and Young People</t>
  </si>
  <si>
    <t>H00244556</t>
  </si>
  <si>
    <t>Foundation Degree in Tourism and Events Management</t>
  </si>
  <si>
    <t>H00244557</t>
  </si>
  <si>
    <t>H00244558</t>
  </si>
  <si>
    <t>Foundation Degree in Media Production</t>
  </si>
  <si>
    <t>H00244559</t>
  </si>
  <si>
    <t>Foundation Degree in Working with Children and Young People</t>
  </si>
  <si>
    <t>H00244560</t>
  </si>
  <si>
    <t>Foundation Degree in Motorsport Technology</t>
  </si>
  <si>
    <t>H00244561</t>
  </si>
  <si>
    <t>H00244562</t>
  </si>
  <si>
    <t>Foundation Degree in Integrated Practice (Early Years and Children)</t>
  </si>
  <si>
    <t>H00244563</t>
  </si>
  <si>
    <t>Foundation Degree in Integrated Practice (Young People)</t>
  </si>
  <si>
    <t>H00244564</t>
  </si>
  <si>
    <t>Foundation Degree in Fashion and Clothing Technology</t>
  </si>
  <si>
    <t>H00244565</t>
  </si>
  <si>
    <t>H00244566</t>
  </si>
  <si>
    <t>H00244567</t>
  </si>
  <si>
    <t>Foundation Degree in Network Administration</t>
  </si>
  <si>
    <t>H00244568</t>
  </si>
  <si>
    <t>Foundation Degree in Network Infrastructure</t>
  </si>
  <si>
    <t>H00244570</t>
  </si>
  <si>
    <t>H00244571</t>
  </si>
  <si>
    <t>H00244572</t>
  </si>
  <si>
    <t>H00244573</t>
  </si>
  <si>
    <t>BA (Hons) in Equine Management</t>
  </si>
  <si>
    <t>H00244574</t>
  </si>
  <si>
    <t>BA (Hons) in Garden Design and Business Management</t>
  </si>
  <si>
    <t>H00244575</t>
  </si>
  <si>
    <t>BA (Hons) in Golf Management</t>
  </si>
  <si>
    <t>H00244578</t>
  </si>
  <si>
    <t>H00244579</t>
  </si>
  <si>
    <t>Foundation Degree in Counselling (Integrative)</t>
  </si>
  <si>
    <t>H00244580</t>
  </si>
  <si>
    <t>Foundation Degree in Counselling (Humanistic)</t>
  </si>
  <si>
    <t>H00244581</t>
  </si>
  <si>
    <t>Foundation Degree in Neighbourhood Management</t>
  </si>
  <si>
    <t>H00244582</t>
  </si>
  <si>
    <t>Foundation Degree in Engineering</t>
  </si>
  <si>
    <t>H00244583</t>
  </si>
  <si>
    <t>Foundation Degree in Building Services Engineering</t>
  </si>
  <si>
    <t>H00244584</t>
  </si>
  <si>
    <t>Foundation Degree in Leisure and Tourism</t>
  </si>
  <si>
    <t>H00244589</t>
  </si>
  <si>
    <t>H00244594</t>
  </si>
  <si>
    <t>BA (Hons) in Fine Art Practices</t>
  </si>
  <si>
    <t>H00244595</t>
  </si>
  <si>
    <t>BA (Hons) in Applied Arts</t>
  </si>
  <si>
    <t>H00244596</t>
  </si>
  <si>
    <t>BA (Hons) in Spatial Design</t>
  </si>
  <si>
    <t>H00244597</t>
  </si>
  <si>
    <t>BA (Hons) in Fashion</t>
  </si>
  <si>
    <t>H00244598</t>
  </si>
  <si>
    <t>H00244605</t>
  </si>
  <si>
    <t>H00244608</t>
  </si>
  <si>
    <t>BA (Hons) in Theatre Arts</t>
  </si>
  <si>
    <t>H00244610</t>
  </si>
  <si>
    <t>Foundation Degree in Early Years Studies</t>
  </si>
  <si>
    <t>H00244612</t>
  </si>
  <si>
    <t>Foundation Degree in Fashion</t>
  </si>
  <si>
    <t>H00244613</t>
  </si>
  <si>
    <t>Foundation Degree in Fashion Interpretation and Practice</t>
  </si>
  <si>
    <t>H00244615</t>
  </si>
  <si>
    <t>Foundation Degree in Law</t>
  </si>
  <si>
    <t>H00244618</t>
  </si>
  <si>
    <t>Foundation Degree in Retail Management and Leadership</t>
  </si>
  <si>
    <t>H00244619</t>
  </si>
  <si>
    <t>H00244620</t>
  </si>
  <si>
    <t>HND in Visual Communication</t>
  </si>
  <si>
    <t>H00244621</t>
  </si>
  <si>
    <t>H00244622</t>
  </si>
  <si>
    <t>Foundation Degree in Youth in the Community</t>
  </si>
  <si>
    <t>H00244625</t>
  </si>
  <si>
    <t>Foundation Degree in Animal Welfare</t>
  </si>
  <si>
    <t>H00244626</t>
  </si>
  <si>
    <t>H00244627</t>
  </si>
  <si>
    <t>HNC in Animal Welfare</t>
  </si>
  <si>
    <t>H00244628</t>
  </si>
  <si>
    <t>BSc (Hons) in Animal Welfare</t>
  </si>
  <si>
    <t>H00244629</t>
  </si>
  <si>
    <t>BSc (Hons) in Veterinary Nursing with Practice Management</t>
  </si>
  <si>
    <t>H00244630</t>
  </si>
  <si>
    <t>H00244631</t>
  </si>
  <si>
    <t>Foundation Degree in Equine Business Management</t>
  </si>
  <si>
    <t>H00244632</t>
  </si>
  <si>
    <t>Foundation Degree in Equine Science</t>
  </si>
  <si>
    <t>H00244633</t>
  </si>
  <si>
    <t>H00244634</t>
  </si>
  <si>
    <t>BA (Hons) in Equine Business Management</t>
  </si>
  <si>
    <t>H00244635</t>
  </si>
  <si>
    <t>H00244636</t>
  </si>
  <si>
    <t>H00244637</t>
  </si>
  <si>
    <t>Foundation Degree in Library and Information Studies</t>
  </si>
  <si>
    <t>H00244640</t>
  </si>
  <si>
    <t>Foundation Degree in Airline and Airport Operations</t>
  </si>
  <si>
    <t>H00244641</t>
  </si>
  <si>
    <t>Foundation Degree in Contemporary Music Production</t>
  </si>
  <si>
    <t>H00244645</t>
  </si>
  <si>
    <t>Foundation Degree in Families, Parenting and Communities</t>
  </si>
  <si>
    <t>H00244646</t>
  </si>
  <si>
    <t>Foundation Degree in Beauty and Spa Services</t>
  </si>
  <si>
    <t>H00244647</t>
  </si>
  <si>
    <t>Foundation Degree in Cabin Crew Management</t>
  </si>
  <si>
    <t>H00244649</t>
  </si>
  <si>
    <t>Foundation Degree in Spa Therapies</t>
  </si>
  <si>
    <t>H00244650</t>
  </si>
  <si>
    <t>BA (Hons) in Business and Management</t>
  </si>
  <si>
    <t>H00244651</t>
  </si>
  <si>
    <t>BA (Hons) in Children and Young Persons</t>
  </si>
  <si>
    <t>H00244652</t>
  </si>
  <si>
    <t>BA (Hons) in Contemporary Dance</t>
  </si>
  <si>
    <t>H00244653</t>
  </si>
  <si>
    <t>BA (Hons) in Creative Practice</t>
  </si>
  <si>
    <t>H00244654</t>
  </si>
  <si>
    <t>BA (Hons) in Television and Media</t>
  </si>
  <si>
    <t>H00244655</t>
  </si>
  <si>
    <t>BSc (Hons) in Sports Therapy</t>
  </si>
  <si>
    <t>H00244657</t>
  </si>
  <si>
    <t>Foundation Degree in Acting</t>
  </si>
  <si>
    <t>H00244658</t>
  </si>
  <si>
    <t>Foundation Degree in Animation and Illustration</t>
  </si>
  <si>
    <t>H00244659</t>
  </si>
  <si>
    <t>Foundation Degree in Beauty Therapy Management</t>
  </si>
  <si>
    <t>H00244660</t>
  </si>
  <si>
    <t>Foundation Degree in Children and Young Persons</t>
  </si>
  <si>
    <t>H00244661</t>
  </si>
  <si>
    <t>Foundation Degree in Coaching for Participation and Sport Performance</t>
  </si>
  <si>
    <t>H00244662</t>
  </si>
  <si>
    <t>Foundation Degree in Commercial Photographic Practice</t>
  </si>
  <si>
    <t>H00244663</t>
  </si>
  <si>
    <t>Foundation Degree in Community and Public Services</t>
  </si>
  <si>
    <t>H00244664</t>
  </si>
  <si>
    <t>H00244665</t>
  </si>
  <si>
    <t>Foundation Degree in Contemporary Ceramic Practice</t>
  </si>
  <si>
    <t>H00244666</t>
  </si>
  <si>
    <t>Foundation Degree in Contemporary Dance</t>
  </si>
  <si>
    <t>H00244667</t>
  </si>
  <si>
    <t>Foundation Degree in Creative Advertising</t>
  </si>
  <si>
    <t>H00244668</t>
  </si>
  <si>
    <t>Foundation Degree in Editorial and News Media Design</t>
  </si>
  <si>
    <t>H00244669</t>
  </si>
  <si>
    <t>H00244670</t>
  </si>
  <si>
    <t>H00244671</t>
  </si>
  <si>
    <t>H00244672</t>
  </si>
  <si>
    <t>H00244673</t>
  </si>
  <si>
    <t>Foundation Degree in ICT Support</t>
  </si>
  <si>
    <t>H00244675</t>
  </si>
  <si>
    <t>Foundation Degree in Live Music and Touring Production</t>
  </si>
  <si>
    <t>H00244676</t>
  </si>
  <si>
    <t>Foundation Degree in Managing and Developing Performance Sport</t>
  </si>
  <si>
    <t>H00244678</t>
  </si>
  <si>
    <t>H00244679</t>
  </si>
  <si>
    <t>Foundation Degree in Sports Training and Rehabilitation</t>
  </si>
  <si>
    <t>H00244680</t>
  </si>
  <si>
    <t>Foundation Degree in Stage Management and Technical Production</t>
  </si>
  <si>
    <t>H00244681</t>
  </si>
  <si>
    <t>Foundation Degree in Television and Media Practice</t>
  </si>
  <si>
    <t>H00244682</t>
  </si>
  <si>
    <t>Foundation Degree in Textiles</t>
  </si>
  <si>
    <t>H00244683</t>
  </si>
  <si>
    <t>H00244684</t>
  </si>
  <si>
    <t>Foundation Degree in Web Design and Development</t>
  </si>
  <si>
    <t>H00244685</t>
  </si>
  <si>
    <t>BSc (Hons) in Garden Design</t>
  </si>
  <si>
    <t>H00244686</t>
  </si>
  <si>
    <t>Foundation Degree in Creative and Cultural Industries: Graphics and Digital Design</t>
  </si>
  <si>
    <t>H00244687</t>
  </si>
  <si>
    <t>Foundation Degree in Mechanical Technology</t>
  </si>
  <si>
    <t>H00244688</t>
  </si>
  <si>
    <t>Foundation Degree in Manufacturing</t>
  </si>
  <si>
    <t>H00244689</t>
  </si>
  <si>
    <t>Foundation Degree in Playwork</t>
  </si>
  <si>
    <t>H00244691</t>
  </si>
  <si>
    <t>Foundation Degree in Creative Business and Information Technology</t>
  </si>
  <si>
    <t>H00244692</t>
  </si>
  <si>
    <t>Foundation Degree in Early Years Childcare and Education</t>
  </si>
  <si>
    <t>H00244693</t>
  </si>
  <si>
    <t>Foundation Degree in Working in the Voluntary and Community Sector</t>
  </si>
  <si>
    <t>H00244695</t>
  </si>
  <si>
    <t>BA (Hons) in Musical Theatre Studies</t>
  </si>
  <si>
    <t>H00244696</t>
  </si>
  <si>
    <t>Foundation Degree in TV and Broadcast Media</t>
  </si>
  <si>
    <t>H00244697</t>
  </si>
  <si>
    <t>BA (Hons) in Psychological Studies</t>
  </si>
  <si>
    <t>H00244698</t>
  </si>
  <si>
    <t>BA (Hons) in Counselling Studies</t>
  </si>
  <si>
    <t>H00244699</t>
  </si>
  <si>
    <t>BA (Hons) in Performance Studies (Drama)</t>
  </si>
  <si>
    <t>H00244701</t>
  </si>
  <si>
    <t>Foundation Degree in Advertising and Promotion</t>
  </si>
  <si>
    <t>H00244702</t>
  </si>
  <si>
    <t>H00244703</t>
  </si>
  <si>
    <t>H00244704</t>
  </si>
  <si>
    <t>Foundation Degree in Mental Health</t>
  </si>
  <si>
    <t>H00244705</t>
  </si>
  <si>
    <t>BA (Hons) in Health and Social Care</t>
  </si>
  <si>
    <t>H00244706</t>
  </si>
  <si>
    <t>BSc (Hons) in Manufacturing Management</t>
  </si>
  <si>
    <t>H00244707</t>
  </si>
  <si>
    <t>BSc (Hons) in Food Manufacturing Management</t>
  </si>
  <si>
    <t>H00244708</t>
  </si>
  <si>
    <t>BSc (Hons) in Logistics Management</t>
  </si>
  <si>
    <t>H00244709</t>
  </si>
  <si>
    <t>BA (Hons) in Music Practice and Technology</t>
  </si>
  <si>
    <t>H00244710</t>
  </si>
  <si>
    <t>BA (Hons) in 3D Design</t>
  </si>
  <si>
    <t>H00244711</t>
  </si>
  <si>
    <t>H00244712</t>
  </si>
  <si>
    <t>BA (Hons) in Moving Image</t>
  </si>
  <si>
    <t>H00244715</t>
  </si>
  <si>
    <t>Foundation Degree in Sound and Media Technology</t>
  </si>
  <si>
    <t>H00244716</t>
  </si>
  <si>
    <t>BSc (Hons) in Motorsport Engineering</t>
  </si>
  <si>
    <t>H00244717</t>
  </si>
  <si>
    <t>H00244718</t>
  </si>
  <si>
    <t>Foundation Degree in Family Learning</t>
  </si>
  <si>
    <t>H00244719</t>
  </si>
  <si>
    <t>Foundation Degree in Working in the Community</t>
  </si>
  <si>
    <t>H00244720</t>
  </si>
  <si>
    <t>Foundation Degree in Automotive Engineering (Manufacturing)</t>
  </si>
  <si>
    <t>H00244721</t>
  </si>
  <si>
    <t>Foundation Degree in Game Design and Development</t>
  </si>
  <si>
    <t>H00244723</t>
  </si>
  <si>
    <t>FdSc Marine Biology and Coastal Zone Management</t>
  </si>
  <si>
    <t>H00244724</t>
  </si>
  <si>
    <t>BSc (Hons) Marine Biology and Coastal Zone Management</t>
  </si>
  <si>
    <t>H00244725</t>
  </si>
  <si>
    <t>BSc (Hons) in Network Engineering and Systems Administration</t>
  </si>
  <si>
    <t>H00244726</t>
  </si>
  <si>
    <t>Foundation Degree in Network Engineering and Systems Administration</t>
  </si>
  <si>
    <t>H00244727</t>
  </si>
  <si>
    <t>Foundation Degree in Professional Practice (Health and Social Care)</t>
  </si>
  <si>
    <t>H00244728</t>
  </si>
  <si>
    <t>Foundation Degree in Project Control</t>
  </si>
  <si>
    <t>H00244729</t>
  </si>
  <si>
    <t>H00244730</t>
  </si>
  <si>
    <t>Foundation Degree in Ophthalmic Science and Technology</t>
  </si>
  <si>
    <t>H00244731</t>
  </si>
  <si>
    <t>H00244732</t>
  </si>
  <si>
    <t>H00244733</t>
  </si>
  <si>
    <t>Foundation Degree in Business Information Systems</t>
  </si>
  <si>
    <t>H00244734</t>
  </si>
  <si>
    <t>Foundation Degree in Events Management</t>
  </si>
  <si>
    <t>H00244735</t>
  </si>
  <si>
    <t>DipHE in Social and Community Studies</t>
  </si>
  <si>
    <t>H00244736</t>
  </si>
  <si>
    <t>H00244737</t>
  </si>
  <si>
    <t>Foundation Degree in Photo Imaging</t>
  </si>
  <si>
    <t>H00244738</t>
  </si>
  <si>
    <t>H00244739</t>
  </si>
  <si>
    <t>Foundation Degree in Environmental Health</t>
  </si>
  <si>
    <t>H00244740</t>
  </si>
  <si>
    <t>PGD in Acoustic Noise Control</t>
  </si>
  <si>
    <t>H00244741</t>
  </si>
  <si>
    <t>MSc in Acoustic Noise Control</t>
  </si>
  <si>
    <t>H00244742</t>
  </si>
  <si>
    <t>Foundation Degree in Creative Practices</t>
  </si>
  <si>
    <t>H00244743</t>
  </si>
  <si>
    <t>H00244744</t>
  </si>
  <si>
    <t>Foundation Degree in Fashion Design and Production</t>
  </si>
  <si>
    <t>H00244745</t>
  </si>
  <si>
    <t>H00244746</t>
  </si>
  <si>
    <t>Foundation Degree in Dance and Theatre Arts</t>
  </si>
  <si>
    <t>H00244747</t>
  </si>
  <si>
    <t>Foundation Degree in Telecommunications</t>
  </si>
  <si>
    <t>H00244748</t>
  </si>
  <si>
    <t>H00244750</t>
  </si>
  <si>
    <t>H00244751</t>
  </si>
  <si>
    <t>BA (Hons) in Communication Design</t>
  </si>
  <si>
    <t>H00244752</t>
  </si>
  <si>
    <t>BSc (Hons) in Computing and Internet Technologies</t>
  </si>
  <si>
    <t>H00244753</t>
  </si>
  <si>
    <t>H00244754</t>
  </si>
  <si>
    <t>BA (Hons) in Fashion Media and Promotion</t>
  </si>
  <si>
    <t>H00244755</t>
  </si>
  <si>
    <t>BA (Hons) in Fine Art (Painting)</t>
  </si>
  <si>
    <t>H00244756</t>
  </si>
  <si>
    <t>BA (Hons) in Fine Art (Printmaking)</t>
  </si>
  <si>
    <t>H00244757</t>
  </si>
  <si>
    <t>BA (Hons) in Fine Art (Sculpture)</t>
  </si>
  <si>
    <t>H00244758</t>
  </si>
  <si>
    <t>BA (Hons) in Media Arts</t>
  </si>
  <si>
    <t>H00244759</t>
  </si>
  <si>
    <t>BA (Hons) in Surface and Textile Design</t>
  </si>
  <si>
    <t>H00244760</t>
  </si>
  <si>
    <t>H00244761</t>
  </si>
  <si>
    <t>H00244762</t>
  </si>
  <si>
    <t>H00244763</t>
  </si>
  <si>
    <t>BSc (Hons) in Applied Animal Behaviour</t>
  </si>
  <si>
    <t>H00244764</t>
  </si>
  <si>
    <t>Foundation Degree in Music</t>
  </si>
  <si>
    <t>H00244765</t>
  </si>
  <si>
    <t>H00244766</t>
  </si>
  <si>
    <t>Foundation Degree in Theatre</t>
  </si>
  <si>
    <t>H00244772</t>
  </si>
  <si>
    <t>Foundation Degree in Clinical Physiology</t>
  </si>
  <si>
    <t>H00244773</t>
  </si>
  <si>
    <t>Foundation Degree in Audiology</t>
  </si>
  <si>
    <t>H00244775</t>
  </si>
  <si>
    <t>H00244777</t>
  </si>
  <si>
    <t>Foundation Degree in Computing (Business Information Technology)</t>
  </si>
  <si>
    <t>H00244779</t>
  </si>
  <si>
    <t>Foundation Degree in Health Services Management</t>
  </si>
  <si>
    <t>H00244781</t>
  </si>
  <si>
    <t>Foundation Degree in Business and Marketing</t>
  </si>
  <si>
    <t>H00244782</t>
  </si>
  <si>
    <t>H00244783</t>
  </si>
  <si>
    <t>Foundation Degree in Costume Design and Interpretation</t>
  </si>
  <si>
    <t>H00244784</t>
  </si>
  <si>
    <t>Foundation Degree in Fashion Design and Interpretation</t>
  </si>
  <si>
    <t>H00244785</t>
  </si>
  <si>
    <t>Foundation Degree in Digital Media Journalism</t>
  </si>
  <si>
    <t>H00244786</t>
  </si>
  <si>
    <t>Foundation Degree in Lens-based Photo Media</t>
  </si>
  <si>
    <t>H00244788</t>
  </si>
  <si>
    <t>Foundation Degree in Broadcast Media</t>
  </si>
  <si>
    <t>H00244789</t>
  </si>
  <si>
    <t>BA (Hons) in Applied Creative Design</t>
  </si>
  <si>
    <t>H00244791</t>
  </si>
  <si>
    <t>BA (Hons) in Lens-based Photo Media</t>
  </si>
  <si>
    <t>H00244793</t>
  </si>
  <si>
    <t>Foundation Degree in Construction Management</t>
  </si>
  <si>
    <t>H00244794</t>
  </si>
  <si>
    <t>Foundation Degree in Engineering Technology</t>
  </si>
  <si>
    <t>H00244795</t>
  </si>
  <si>
    <t>Foundation Degree in Dance</t>
  </si>
  <si>
    <t>H00244797</t>
  </si>
  <si>
    <t>Foundation Degree in Music Performance</t>
  </si>
  <si>
    <t>H00244798</t>
  </si>
  <si>
    <t>H00244799</t>
  </si>
  <si>
    <t>H00244801</t>
  </si>
  <si>
    <t>H00244802</t>
  </si>
  <si>
    <t>BA (Hons) in Acting</t>
  </si>
  <si>
    <t>H00244803</t>
  </si>
  <si>
    <t>BA (Hons) in Dance</t>
  </si>
  <si>
    <t>H00244804</t>
  </si>
  <si>
    <t>H00244805</t>
  </si>
  <si>
    <t>H00244806</t>
  </si>
  <si>
    <t>HND in Applied Information Technology</t>
  </si>
  <si>
    <t>H00244807</t>
  </si>
  <si>
    <t>H00244808</t>
  </si>
  <si>
    <t>H00244809</t>
  </si>
  <si>
    <t>Foundation Degree in Analytical Chemistry</t>
  </si>
  <si>
    <t>H00244810</t>
  </si>
  <si>
    <t>Foundation Degree in Biotechnology</t>
  </si>
  <si>
    <t>H00244811</t>
  </si>
  <si>
    <t>Foundation Degree in Leadership and Management</t>
  </si>
  <si>
    <t>H00244812</t>
  </si>
  <si>
    <t>BSc (Hons) in Applied Computing for Business</t>
  </si>
  <si>
    <t>H00244813</t>
  </si>
  <si>
    <t>BSc (Hons) in Management of Engineering Technologies</t>
  </si>
  <si>
    <t>H00244814</t>
  </si>
  <si>
    <t>BSc (Hons) in Applied Sports Coaching Science</t>
  </si>
  <si>
    <t>H00244815</t>
  </si>
  <si>
    <t>BSc (Hons) in Applied Health and Exercise Science</t>
  </si>
  <si>
    <t>H00244822</t>
  </si>
  <si>
    <t>Foundation Degree in Criminology (with Applied Social Science)</t>
  </si>
  <si>
    <t>H00244826</t>
  </si>
  <si>
    <t>Foundation Degree in Automotive Technologies</t>
  </si>
  <si>
    <t>H00244827</t>
  </si>
  <si>
    <t>H00244828</t>
  </si>
  <si>
    <t>Foundation Degree in Management and Leadership</t>
  </si>
  <si>
    <t>H00244829</t>
  </si>
  <si>
    <t>Foundation Degree in Human Resources Management and Business</t>
  </si>
  <si>
    <t>H00244830</t>
  </si>
  <si>
    <t>H00244831</t>
  </si>
  <si>
    <t>Foundation Degree in Salon and Spa Management</t>
  </si>
  <si>
    <t>H00244835</t>
  </si>
  <si>
    <t>H00244836</t>
  </si>
  <si>
    <t>Foundation Degree in Adventure Education Management</t>
  </si>
  <si>
    <t>H00244838</t>
  </si>
  <si>
    <t>BA (Hons) in Visual Communications</t>
  </si>
  <si>
    <t>H00244839</t>
  </si>
  <si>
    <t>H00244840</t>
  </si>
  <si>
    <t>BA (Hons) in Printed Textiles and Surface Pattern Design</t>
  </si>
  <si>
    <t>H00244841</t>
  </si>
  <si>
    <t>BA (Hons) in Fashion and Clothing</t>
  </si>
  <si>
    <t>H00244842</t>
  </si>
  <si>
    <t>H00244843</t>
  </si>
  <si>
    <t>H00244844</t>
  </si>
  <si>
    <t>BA (Hons) in Creative Advertising</t>
  </si>
  <si>
    <t>H00244845</t>
  </si>
  <si>
    <t>Foundation Degree in Advertising</t>
  </si>
  <si>
    <t>H00244846</t>
  </si>
  <si>
    <t>H00244847</t>
  </si>
  <si>
    <t>Foundation Degree in Housing Studies</t>
  </si>
  <si>
    <t>H00244848</t>
  </si>
  <si>
    <t>Foundation Degree in Complementary Medicine</t>
  </si>
  <si>
    <t>H00244849</t>
  </si>
  <si>
    <t>BA (Hons) in Photographic Media</t>
  </si>
  <si>
    <t>H00244852</t>
  </si>
  <si>
    <t>BA (Hons) in English and Politics (Joint Hons)</t>
  </si>
  <si>
    <t>H00244853</t>
  </si>
  <si>
    <t>BA (Hons) in English and Sociology (Joint Hons)</t>
  </si>
  <si>
    <t>H00244854</t>
  </si>
  <si>
    <t>BA (Hons) in History and English (Joint Hons)</t>
  </si>
  <si>
    <t>H00244855</t>
  </si>
  <si>
    <t>BA (Hons) in History and Politics (Joint Hons)</t>
  </si>
  <si>
    <t>H00244856</t>
  </si>
  <si>
    <t>BA (Hons) in History and Sociology (Joint Hons)</t>
  </si>
  <si>
    <t>H00244857</t>
  </si>
  <si>
    <t>BSc (Hons) in Applied Psychology</t>
  </si>
  <si>
    <t>H00244859</t>
  </si>
  <si>
    <t>H00244860</t>
  </si>
  <si>
    <t>BA (Hons) in Early Years Childcare</t>
  </si>
  <si>
    <t>H00244861</t>
  </si>
  <si>
    <t>BA (Hons) in Working with Children and Young People</t>
  </si>
  <si>
    <t>H00244862</t>
  </si>
  <si>
    <t>BA (Hons) in Business Accounting</t>
  </si>
  <si>
    <t>H00244863</t>
  </si>
  <si>
    <t>BA (Hons) in Fine Art (Integrated Media)</t>
  </si>
  <si>
    <t>H00244864</t>
  </si>
  <si>
    <t>Foundation Degree in Public Sector Studies</t>
  </si>
  <si>
    <t>H00244865</t>
  </si>
  <si>
    <t>Foundation Degree in Management in Adult Care Settings</t>
  </si>
  <si>
    <t>H00244866</t>
  </si>
  <si>
    <t>HE Bridging Programme: Theatre Arts</t>
  </si>
  <si>
    <t>H00244867</t>
  </si>
  <si>
    <t>HE Bridging Programme: Music</t>
  </si>
  <si>
    <t>H00244869</t>
  </si>
  <si>
    <t>Foundation Degree in Children's and Young People's Services</t>
  </si>
  <si>
    <t>H00244870</t>
  </si>
  <si>
    <t>Foundation Degree in Arboriculture</t>
  </si>
  <si>
    <t>H00244871</t>
  </si>
  <si>
    <t>Foundation Degree in Civil Engineering</t>
  </si>
  <si>
    <t>H00244872</t>
  </si>
  <si>
    <t>H00244873</t>
  </si>
  <si>
    <t>H00244874</t>
  </si>
  <si>
    <t>Foundation Degree in Horticulture and Garden Design</t>
  </si>
  <si>
    <t>H00244875</t>
  </si>
  <si>
    <t>Foundation Degree in Land Management</t>
  </si>
  <si>
    <t>H00244876</t>
  </si>
  <si>
    <t>Foundation Degree in Sportsturf and Groundsmanship</t>
  </si>
  <si>
    <t>H00244877</t>
  </si>
  <si>
    <t>H00244878</t>
  </si>
  <si>
    <t>H00244879</t>
  </si>
  <si>
    <t>H00244882</t>
  </si>
  <si>
    <t>H00244883</t>
  </si>
  <si>
    <t>Foundation Degree in Golf Management</t>
  </si>
  <si>
    <t>H00244884</t>
  </si>
  <si>
    <t>H00244885</t>
  </si>
  <si>
    <t>Foundation Degree in Animal Behaviour and Welfare</t>
  </si>
  <si>
    <t>H00244886</t>
  </si>
  <si>
    <t>H00244889</t>
  </si>
  <si>
    <t>Foundation Degree in Contemporary Textile Practice</t>
  </si>
  <si>
    <t>H00244890</t>
  </si>
  <si>
    <t>Foundation Degree in Costume Construction for Stage and Screen</t>
  </si>
  <si>
    <t>H00244891</t>
  </si>
  <si>
    <t>Foundation Degree in Commercial Photography</t>
  </si>
  <si>
    <t>H00244892</t>
  </si>
  <si>
    <t>Foundation Degree in Forensic Science and Archaeology</t>
  </si>
  <si>
    <t>H00244893</t>
  </si>
  <si>
    <t>H00244894</t>
  </si>
  <si>
    <t>BA (Hons) in Film Arts</t>
  </si>
  <si>
    <t>H00244895</t>
  </si>
  <si>
    <t>BA (Hons) in Animation Arts</t>
  </si>
  <si>
    <t>H00244896</t>
  </si>
  <si>
    <t>BA (Hons) in Design For Games</t>
  </si>
  <si>
    <t>H00244899</t>
  </si>
  <si>
    <t>Foundation Degree in Animation Arts</t>
  </si>
  <si>
    <t>H00244900</t>
  </si>
  <si>
    <t>Foundation Degree in Applied Arts (Ceramics, Glass and Metals)</t>
  </si>
  <si>
    <t>H00244901</t>
  </si>
  <si>
    <t>Foundation Degree in Design For Games</t>
  </si>
  <si>
    <t>H00244903</t>
  </si>
  <si>
    <t>H00244904</t>
  </si>
  <si>
    <t>Foundation Degree in Film Arts</t>
  </si>
  <si>
    <t>H00244905</t>
  </si>
  <si>
    <t>Foundation Degree in Fine Art Practices</t>
  </si>
  <si>
    <t>H00244906</t>
  </si>
  <si>
    <t>H00244907</t>
  </si>
  <si>
    <t>Foundation Degree in Illustration and Print</t>
  </si>
  <si>
    <t>H00244908</t>
  </si>
  <si>
    <t>Foundation Degree in Spatial Design</t>
  </si>
  <si>
    <t>H00244909</t>
  </si>
  <si>
    <t>Foundation Degree in Electrical Power Engineering</t>
  </si>
  <si>
    <t>H00244910</t>
  </si>
  <si>
    <t>Foundation Degree in Engineering Systems</t>
  </si>
  <si>
    <t>H00244914</t>
  </si>
  <si>
    <t>Diploma in Teaching in the Lifelong Learning Sector (DTLLS)</t>
  </si>
  <si>
    <t>H00244916</t>
  </si>
  <si>
    <t>Foundation Degree in Retail Management</t>
  </si>
  <si>
    <t>H00244917</t>
  </si>
  <si>
    <t>Foundation Degree in Housing and Community Studies</t>
  </si>
  <si>
    <t>H00244918</t>
  </si>
  <si>
    <t>Foundation Degree in Hospital and Health Care</t>
  </si>
  <si>
    <t>H00244919</t>
  </si>
  <si>
    <t>DipHE in Community and Youth Work</t>
  </si>
  <si>
    <t>H00244920</t>
  </si>
  <si>
    <t>Foundation Degree in Art and Design Enterprise</t>
  </si>
  <si>
    <t>H00244922</t>
  </si>
  <si>
    <t>H00244923</t>
  </si>
  <si>
    <t>H00244925</t>
  </si>
  <si>
    <t>HND in Criminology</t>
  </si>
  <si>
    <t>H00244926</t>
  </si>
  <si>
    <t>H00244927</t>
  </si>
  <si>
    <t>H00244928</t>
  </si>
  <si>
    <t>H00244929</t>
  </si>
  <si>
    <t>H00244932</t>
  </si>
  <si>
    <t>BA (Hons) in Airline and Airport Management</t>
  </si>
  <si>
    <t>H00244933</t>
  </si>
  <si>
    <t>BA (Hons) in Contemporary Acting</t>
  </si>
  <si>
    <t>H00244934</t>
  </si>
  <si>
    <t>BA (Hons) in Music Enterprise</t>
  </si>
  <si>
    <t>H00244935</t>
  </si>
  <si>
    <t>BA (Hons) in Contemporary Directing</t>
  </si>
  <si>
    <t>H00244936</t>
  </si>
  <si>
    <t>Certificate of Higher Education for Teachers in the Lifelong Learning Sector</t>
  </si>
  <si>
    <t>H00244937</t>
  </si>
  <si>
    <t>Certificate of Higher Education for Literacy Teachers in the Lifelong Learning Sector</t>
  </si>
  <si>
    <t>H00244938</t>
  </si>
  <si>
    <t>Certificate of Higher Education for Numeracy Teachers in the Lifelong Learning Sector</t>
  </si>
  <si>
    <t>H00244939</t>
  </si>
  <si>
    <t>BA (Hons) English: Communication at Work</t>
  </si>
  <si>
    <t>H00244940</t>
  </si>
  <si>
    <t>Professional Certificate in Education (Post Compulsory)</t>
  </si>
  <si>
    <t>H00244941</t>
  </si>
  <si>
    <t>H00244942</t>
  </si>
  <si>
    <t>BSc (Hons) in Applied Animal Science</t>
  </si>
  <si>
    <t>H00244943</t>
  </si>
  <si>
    <t>Foundation Degree in Planning and Development</t>
  </si>
  <si>
    <t>H00244944</t>
  </si>
  <si>
    <t>Certificate in Education (Teaching in the Lifelong Learning Sector)</t>
  </si>
  <si>
    <t>H00244945</t>
  </si>
  <si>
    <t>PGCE in Education (Teaching in the Lifelong Learning Sector)</t>
  </si>
  <si>
    <t>H00244950</t>
  </si>
  <si>
    <t>HNC in Business (Bridging Modules)</t>
  </si>
  <si>
    <t>H00244951</t>
  </si>
  <si>
    <t>HNC in Applied Information Technology</t>
  </si>
  <si>
    <t>H00244953</t>
  </si>
  <si>
    <t>Certificate in Education - Lifelong Learning Sector (Mathematics and Numeracy)</t>
  </si>
  <si>
    <t>H00244954</t>
  </si>
  <si>
    <t>Certificate in Education - Lifelong Learning Sector (English Literacy)</t>
  </si>
  <si>
    <t>H00244955</t>
  </si>
  <si>
    <t>Certificate in Education - Lifelong Learning Sector (English ESOL)</t>
  </si>
  <si>
    <t>H00244960</t>
  </si>
  <si>
    <t>Foundation Degree in Popular Music and Production</t>
  </si>
  <si>
    <t>H00244961</t>
  </si>
  <si>
    <t>H00244962</t>
  </si>
  <si>
    <t>H00244963</t>
  </si>
  <si>
    <t>Foundation Degree in Criminal Justice</t>
  </si>
  <si>
    <t>H00244964</t>
  </si>
  <si>
    <t>Foundation Degree in Marine Engineering</t>
  </si>
  <si>
    <t>H00244965</t>
  </si>
  <si>
    <t>Foundation Degree in Working with Young People</t>
  </si>
  <si>
    <t>H00244966</t>
  </si>
  <si>
    <t>H00244967</t>
  </si>
  <si>
    <t>Foundation Degree in Service Sector Management</t>
  </si>
  <si>
    <t>H00244968</t>
  </si>
  <si>
    <t>Foundation Degree in Applied Music Practice</t>
  </si>
  <si>
    <t>H00244969</t>
  </si>
  <si>
    <t>Foundation Degree in Applied Art</t>
  </si>
  <si>
    <t>H00244970</t>
  </si>
  <si>
    <t>Foundation Degree in Media Design (Publishing)</t>
  </si>
  <si>
    <t>H00244971</t>
  </si>
  <si>
    <t>Foundation Degree in Marine Operations</t>
  </si>
  <si>
    <t>H00244972</t>
  </si>
  <si>
    <t>BEng (Hons) in Marine Engineering</t>
  </si>
  <si>
    <t>H00244974</t>
  </si>
  <si>
    <t>H00244978</t>
  </si>
  <si>
    <t>H00244980</t>
  </si>
  <si>
    <t>PGD in Perfusion Science</t>
  </si>
  <si>
    <t>H00244981</t>
  </si>
  <si>
    <t>H00244982</t>
  </si>
  <si>
    <t>Foundation Degree in Managing Health and Care Services</t>
  </si>
  <si>
    <t>H00244984</t>
  </si>
  <si>
    <t>Foundation Degree in E-Communications</t>
  </si>
  <si>
    <t>H00244986</t>
  </si>
  <si>
    <t>Professional Diploma in Management Studies</t>
  </si>
  <si>
    <t>H00244987</t>
  </si>
  <si>
    <t>Foundation Degree in Teaching in the Lifelong Learning Sector</t>
  </si>
  <si>
    <t>H00244989</t>
  </si>
  <si>
    <t>H00244990</t>
  </si>
  <si>
    <t>Foundation Degree in Fire and Rescue Service Management</t>
  </si>
  <si>
    <t>H00244991</t>
  </si>
  <si>
    <t>Foundation Degree in Conservation Management</t>
  </si>
  <si>
    <t>H00244992</t>
  </si>
  <si>
    <t>H00244993</t>
  </si>
  <si>
    <t>Foundation Degree in Creative Industries and Technologies</t>
  </si>
  <si>
    <t>H00244994</t>
  </si>
  <si>
    <t>Foundation Degree in Fashion Design</t>
  </si>
  <si>
    <t>H00244995</t>
  </si>
  <si>
    <t>Foundation Degree in Creative Digital Communication</t>
  </si>
  <si>
    <t>H00244996</t>
  </si>
  <si>
    <t>BA (Hons) in Contemporary 3D Crafts</t>
  </si>
  <si>
    <t>H00244997</t>
  </si>
  <si>
    <t>H00244998</t>
  </si>
  <si>
    <t>BA in Education and Training</t>
  </si>
  <si>
    <t>H00244999</t>
  </si>
  <si>
    <t>Foundation Degree in Mechanical Engineering</t>
  </si>
  <si>
    <t>H00245001</t>
  </si>
  <si>
    <t>H00245007</t>
  </si>
  <si>
    <t>Foundation Degree in Animal Collection Management</t>
  </si>
  <si>
    <t>H00245008</t>
  </si>
  <si>
    <t>Foundation Degree in Wildlife Management and Conservation</t>
  </si>
  <si>
    <t>H00245011</t>
  </si>
  <si>
    <t>H00245013</t>
  </si>
  <si>
    <t>Foundation Degree in Literacies for Life</t>
  </si>
  <si>
    <t>H00245014</t>
  </si>
  <si>
    <t>FdSc Interactive Media Development</t>
  </si>
  <si>
    <t>H00245015</t>
  </si>
  <si>
    <t>BA (Hons) Management in the Workplace</t>
  </si>
  <si>
    <t>H00245018</t>
  </si>
  <si>
    <t>Foundation Degree in Promoting Healthy Communities</t>
  </si>
  <si>
    <t>H00245019</t>
  </si>
  <si>
    <t>Foundation Degree in Criminological Studies</t>
  </si>
  <si>
    <t>H00245020</t>
  </si>
  <si>
    <t>Foundation Degree in Sustainable Communities</t>
  </si>
  <si>
    <t>H00245021</t>
  </si>
  <si>
    <t>MA in Children's Literature</t>
  </si>
  <si>
    <t>H00245022</t>
  </si>
  <si>
    <t>H00245023</t>
  </si>
  <si>
    <t>Foundation Degree in Computer Networks and Communications</t>
  </si>
  <si>
    <t>H00245024</t>
  </si>
  <si>
    <t>Foundation Degree in Information Technology for Business</t>
  </si>
  <si>
    <t>H00245025</t>
  </si>
  <si>
    <t>Foundation Degree in Telecoms and Management</t>
  </si>
  <si>
    <t>H00245026</t>
  </si>
  <si>
    <t>BSc (Hons) in Wildlife and Countryside</t>
  </si>
  <si>
    <t>H00245027</t>
  </si>
  <si>
    <t>HND in Media Technology (Music)</t>
  </si>
  <si>
    <t>H00245028</t>
  </si>
  <si>
    <t>Foundation Degree in Design (Media Make-Up)</t>
  </si>
  <si>
    <t>H00245029</t>
  </si>
  <si>
    <t>H00245030</t>
  </si>
  <si>
    <t>BA (Hons) in Business Management with Finance</t>
  </si>
  <si>
    <t>H00245031</t>
  </si>
  <si>
    <t>H00245032</t>
  </si>
  <si>
    <t>BA (Hons) Acting</t>
  </si>
  <si>
    <t>H00245033</t>
  </si>
  <si>
    <t>BA (Hons) Musical Theatre</t>
  </si>
  <si>
    <t>H00245034</t>
  </si>
  <si>
    <t>H00245035</t>
  </si>
  <si>
    <t>BA (Hons) in Garden Design</t>
  </si>
  <si>
    <t>H00245036</t>
  </si>
  <si>
    <t>BA (Hons) in Floristry Design</t>
  </si>
  <si>
    <t>H00245037</t>
  </si>
  <si>
    <t>BA (Hons) in Police and Community Studies</t>
  </si>
  <si>
    <t>H00245038</t>
  </si>
  <si>
    <t>BA (Hons) in Sport and Adventure Management</t>
  </si>
  <si>
    <t>H00245039</t>
  </si>
  <si>
    <t>BSc (Hons) in Agricultural Resource Management</t>
  </si>
  <si>
    <t>H00245040</t>
  </si>
  <si>
    <t>Foundation Degree in Design</t>
  </si>
  <si>
    <t>H00245041</t>
  </si>
  <si>
    <t>Foundation Degree in Floristry Design</t>
  </si>
  <si>
    <t>H00245042</t>
  </si>
  <si>
    <t>H00245043</t>
  </si>
  <si>
    <t>H00245044</t>
  </si>
  <si>
    <t>H00245045</t>
  </si>
  <si>
    <t>H00245046</t>
  </si>
  <si>
    <t>Foundation Degree in Police and Forensic Studies</t>
  </si>
  <si>
    <t>H00245047</t>
  </si>
  <si>
    <t>Foundation Degree in Sustainable Environmental Management and Technologies</t>
  </si>
  <si>
    <t>H00245048</t>
  </si>
  <si>
    <t>MA in Agricultural Resource Management</t>
  </si>
  <si>
    <t>H00245049</t>
  </si>
  <si>
    <t>MA in Equine Business Management</t>
  </si>
  <si>
    <t>H00245050</t>
  </si>
  <si>
    <t>Foundation Degree in Project Management</t>
  </si>
  <si>
    <t>H00245051</t>
  </si>
  <si>
    <t>H00245052</t>
  </si>
  <si>
    <t>H00245053</t>
  </si>
  <si>
    <t>H00245056</t>
  </si>
  <si>
    <t>Foundation Degree in Sport Coaching</t>
  </si>
  <si>
    <t>H00245057</t>
  </si>
  <si>
    <t>H00245058</t>
  </si>
  <si>
    <t>Foundation Degree in Music Composition for Film and Media</t>
  </si>
  <si>
    <t>H00245059</t>
  </si>
  <si>
    <t>Foundation Degree in Early Years Care and Education</t>
  </si>
  <si>
    <t>H00245060</t>
  </si>
  <si>
    <t>H00245061</t>
  </si>
  <si>
    <t>Foundation Degree in Automotive Engineering</t>
  </si>
  <si>
    <t>H00245062</t>
  </si>
  <si>
    <t>Foundation Degree in Motorsport Engineering</t>
  </si>
  <si>
    <t>H00245063</t>
  </si>
  <si>
    <t>BA (Hons) n Contemporary Media Arts Practice</t>
  </si>
  <si>
    <t>H00245064</t>
  </si>
  <si>
    <t>H00245065</t>
  </si>
  <si>
    <t>H00245066</t>
  </si>
  <si>
    <t>H00245067</t>
  </si>
  <si>
    <t>Foundation Degree in Creative Art Practice</t>
  </si>
  <si>
    <t>H00245068</t>
  </si>
  <si>
    <t>H00245069</t>
  </si>
  <si>
    <t>Foundation Degree in Community Health and Social Care</t>
  </si>
  <si>
    <t>H00245070</t>
  </si>
  <si>
    <t>H00245071</t>
  </si>
  <si>
    <t>Foundation Degree in Business and Human Resource Management</t>
  </si>
  <si>
    <t>H00245072</t>
  </si>
  <si>
    <t>Foundation Degree in Financial Services</t>
  </si>
  <si>
    <t>H00245073</t>
  </si>
  <si>
    <t>Foundation Degree in Health Trainers</t>
  </si>
  <si>
    <t>H00245074</t>
  </si>
  <si>
    <t>BA (Hons) in Housing Studies</t>
  </si>
  <si>
    <t>H00245075</t>
  </si>
  <si>
    <t>Foundation Degree in Health and Safety Management</t>
  </si>
  <si>
    <t>H00245076</t>
  </si>
  <si>
    <t>Foundation Degree in Packaging, Design and Branding</t>
  </si>
  <si>
    <t>H00245077</t>
  </si>
  <si>
    <t>Foundation Degree in Fashion, Textiles and Promotion</t>
  </si>
  <si>
    <t>H00245080</t>
  </si>
  <si>
    <t>H00245081</t>
  </si>
  <si>
    <t>BA (Hons) in Design for Digital Media</t>
  </si>
  <si>
    <t>H00245082</t>
  </si>
  <si>
    <t>H00245084</t>
  </si>
  <si>
    <t>Foundation Degree in Architectural Technology</t>
  </si>
  <si>
    <t>H00245085</t>
  </si>
  <si>
    <t>Foundation Degree in Automotive Technology</t>
  </si>
  <si>
    <t>H00245086</t>
  </si>
  <si>
    <t>Foundation Degree in Business and Financial Management</t>
  </si>
  <si>
    <t>H00245087</t>
  </si>
  <si>
    <t>Foundation Degree in Construction Project Management</t>
  </si>
  <si>
    <t>H00245088</t>
  </si>
  <si>
    <t>Foundation Degree in Ports and Logistics</t>
  </si>
  <si>
    <t>H00245089</t>
  </si>
  <si>
    <t>BA (Hons) in Community Performance Practice</t>
  </si>
  <si>
    <t>H00245090</t>
  </si>
  <si>
    <t>BEng (Hons) in Engineering Technology</t>
  </si>
  <si>
    <t>H00245091</t>
  </si>
  <si>
    <t>H00245093</t>
  </si>
  <si>
    <t>H00245094</t>
  </si>
  <si>
    <t>H00245096</t>
  </si>
  <si>
    <t>H00245099</t>
  </si>
  <si>
    <t>BEng (Hons) in Electrical and Electronic Engineering</t>
  </si>
  <si>
    <t>H00245100</t>
  </si>
  <si>
    <t>BSc (Hons) in Wildlife Management and Conservation</t>
  </si>
  <si>
    <t>H00245101</t>
  </si>
  <si>
    <t>Foundation Degree in Information, Advice and Guidance</t>
  </si>
  <si>
    <t>H00245102</t>
  </si>
  <si>
    <t>Foundation Degree in Forensic Science</t>
  </si>
  <si>
    <t>H00245103</t>
  </si>
  <si>
    <t>BA (Hons) History and Heritage</t>
  </si>
  <si>
    <t>H00245104</t>
  </si>
  <si>
    <t>H00245105</t>
  </si>
  <si>
    <t>Foundation Degree in Islamic Studies</t>
  </si>
  <si>
    <t>H00245106</t>
  </si>
  <si>
    <t>Foundation Degree in Theatre and Performance</t>
  </si>
  <si>
    <t>H00245107</t>
  </si>
  <si>
    <t>Foundation Degree in Education (Teaching Assistants)</t>
  </si>
  <si>
    <t>H00245108</t>
  </si>
  <si>
    <t>Foundation Degree in Creative and Cultural Industries: Digital Media Production</t>
  </si>
  <si>
    <t>H00245109</t>
  </si>
  <si>
    <t>Foundation Degree in Digital Production: Photography</t>
  </si>
  <si>
    <t>H00245110</t>
  </si>
  <si>
    <t>H00245111</t>
  </si>
  <si>
    <t>Foundation Degree in Film and TV Production Technology and Management</t>
  </si>
  <si>
    <t>H00245112</t>
  </si>
  <si>
    <t>H00245113</t>
  </si>
  <si>
    <t>Foundation Degree in Manufacturing Technology</t>
  </si>
  <si>
    <t>H00245117</t>
  </si>
  <si>
    <t>Foundation Degree in Digital Radio Production</t>
  </si>
  <si>
    <t>H00245118</t>
  </si>
  <si>
    <t>Foundation Degree in Motor Engineering</t>
  </si>
  <si>
    <t>H00245119</t>
  </si>
  <si>
    <t>Foundation Degree in Software Engineering</t>
  </si>
  <si>
    <t>H00245120</t>
  </si>
  <si>
    <t>H00245121</t>
  </si>
  <si>
    <t>Foundation Degree in Legal Studies</t>
  </si>
  <si>
    <t>H00245124</t>
  </si>
  <si>
    <t>BSc (Hons) in Environmental Conservation</t>
  </si>
  <si>
    <t>H00245125</t>
  </si>
  <si>
    <t>Foundation Degree in Environmental Conservation</t>
  </si>
  <si>
    <t>H00245126</t>
  </si>
  <si>
    <t>Foundation Degree in Young Children's Learning and Development</t>
  </si>
  <si>
    <t>H00245128</t>
  </si>
  <si>
    <t>Foundation Degree in Media Writing and Production</t>
  </si>
  <si>
    <t>H00245130</t>
  </si>
  <si>
    <t>H00245131</t>
  </si>
  <si>
    <t>Foundation Degree in Web Development and Management</t>
  </si>
  <si>
    <t>H00245132</t>
  </si>
  <si>
    <t>Foundation Degree in Live Music and Theatre Production</t>
  </si>
  <si>
    <t>H00245133</t>
  </si>
  <si>
    <t>Foundation Degree in Beauty Therapy and Spa Management</t>
  </si>
  <si>
    <t>H00245134</t>
  </si>
  <si>
    <t>Foundation Degree in Management of Construction Technologies</t>
  </si>
  <si>
    <t>H00245135</t>
  </si>
  <si>
    <t>Foundation Degree in Applied Laboratory Techniques</t>
  </si>
  <si>
    <t>H00245136</t>
  </si>
  <si>
    <t>Foundation Degree in Network and Security Technologies</t>
  </si>
  <si>
    <t>H00245137</t>
  </si>
  <si>
    <t>BA (Hons) in Design Management</t>
  </si>
  <si>
    <t>H00245138</t>
  </si>
  <si>
    <t>BA (Hons) in Events Management</t>
  </si>
  <si>
    <t>H00245139</t>
  </si>
  <si>
    <t>BA (Hons) in Sport Management and Development</t>
  </si>
  <si>
    <t>H00245140</t>
  </si>
  <si>
    <t>BA (Hons) in Hospitality and Culinary Management</t>
  </si>
  <si>
    <t>H00245141</t>
  </si>
  <si>
    <t>BA (Hons) in Travel and Tourism Management</t>
  </si>
  <si>
    <t>H00245142</t>
  </si>
  <si>
    <t>BA (Hons) in Professional Practice in Complementary Therapies</t>
  </si>
  <si>
    <t>H00245143</t>
  </si>
  <si>
    <t>BA (Hons) in Social Care</t>
  </si>
  <si>
    <t>H00245144</t>
  </si>
  <si>
    <t>BSc (Hons) in Applied Technology</t>
  </si>
  <si>
    <t>H00245145</t>
  </si>
  <si>
    <t>BA (Hons) in Textiles and Surface Design</t>
  </si>
  <si>
    <t>H00245146</t>
  </si>
  <si>
    <t>BA (Hons) in Applied Arts for Enterprise</t>
  </si>
  <si>
    <t>H00245147</t>
  </si>
  <si>
    <t>BA (Hons) in Fashion Enterprise</t>
  </si>
  <si>
    <t>H00245148</t>
  </si>
  <si>
    <t>Foundation Degree in Creative Audio Technologies</t>
  </si>
  <si>
    <t>H00245149</t>
  </si>
  <si>
    <t>H00245150</t>
  </si>
  <si>
    <t>H00245151</t>
  </si>
  <si>
    <t>FdA Professional Practice in Early Years</t>
  </si>
  <si>
    <t>H00245152</t>
  </si>
  <si>
    <t>FdA Management</t>
  </si>
  <si>
    <t>H00245153</t>
  </si>
  <si>
    <t>BA (Hons) Early Childhood Studies</t>
  </si>
  <si>
    <t>H00245154</t>
  </si>
  <si>
    <t>Foundation Degree in Physical Activity and Sport</t>
  </si>
  <si>
    <t>H00245155</t>
  </si>
  <si>
    <t>H00245156</t>
  </si>
  <si>
    <t>H00245157</t>
  </si>
  <si>
    <t>Foundation Degree in Veterinary Nursing Science</t>
  </si>
  <si>
    <t>H00245158</t>
  </si>
  <si>
    <t>Foundation Degree in Security Management and Consultancy</t>
  </si>
  <si>
    <t>H00245159</t>
  </si>
  <si>
    <t>Foundation Degree in Communication and Networking Technologies</t>
  </si>
  <si>
    <t>H00245160</t>
  </si>
  <si>
    <t>Foundation Degree in Corporate Administration</t>
  </si>
  <si>
    <t>H00245161</t>
  </si>
  <si>
    <t>Foundation Degree in Corporate Administration with Human Resources</t>
  </si>
  <si>
    <t>H00245162</t>
  </si>
  <si>
    <t>Foundation Degree in Corporate Administration with Law</t>
  </si>
  <si>
    <t>H00245163</t>
  </si>
  <si>
    <t>Foundation Degree in Corporate Administration with Management</t>
  </si>
  <si>
    <t>H00245164</t>
  </si>
  <si>
    <t>Foundation Degree in Management Information Systems with Computing</t>
  </si>
  <si>
    <t>H00245165</t>
  </si>
  <si>
    <t>Foundation Degree in Organisational Leadership</t>
  </si>
  <si>
    <t>H00245166</t>
  </si>
  <si>
    <t>Foundation Degree in Outdoor Activities and Coaching</t>
  </si>
  <si>
    <t>H00245167</t>
  </si>
  <si>
    <t>Foundation Degree in Outdoor Activities and Management</t>
  </si>
  <si>
    <t>H00245168</t>
  </si>
  <si>
    <t>Foundation Degree in Outdoor Activities and Public Services</t>
  </si>
  <si>
    <t>H00245169</t>
  </si>
  <si>
    <t>Foundation Degree in Public Sector Administration</t>
  </si>
  <si>
    <t>H00245170</t>
  </si>
  <si>
    <t>Foundation Degree in Public Sector Administration with Human Resources</t>
  </si>
  <si>
    <t>H00245171</t>
  </si>
  <si>
    <t>Foundation Degree in Public Sector Administration with Law</t>
  </si>
  <si>
    <t>H00245172</t>
  </si>
  <si>
    <t>Foundation Degree in Public Sector Administration with Management</t>
  </si>
  <si>
    <t>H00245173</t>
  </si>
  <si>
    <t>Foundation Degree in Public Services with Law</t>
  </si>
  <si>
    <t>H00245174</t>
  </si>
  <si>
    <t>Foundation Degree in Software Development with Multimedia</t>
  </si>
  <si>
    <t>H00245175</t>
  </si>
  <si>
    <t>Foundation Degree in Sport and Coaching</t>
  </si>
  <si>
    <t>H00245176</t>
  </si>
  <si>
    <t>Foundation Degree in Sport and Management</t>
  </si>
  <si>
    <t>H00245177</t>
  </si>
  <si>
    <t>Foundation Degree in Sport and Science</t>
  </si>
  <si>
    <t>H00245180</t>
  </si>
  <si>
    <t>H00245182</t>
  </si>
  <si>
    <t>Professional Certificate in Education (DTLLS)</t>
  </si>
  <si>
    <t>H00245183</t>
  </si>
  <si>
    <t>Professional Graduate Certificate in Education (DTLLS)</t>
  </si>
  <si>
    <t>H00245184</t>
  </si>
  <si>
    <t>Foundation Degree in Customer Care and Contact Centre Management</t>
  </si>
  <si>
    <t>H00245185</t>
  </si>
  <si>
    <t>Foundation Degree in Payroll Management</t>
  </si>
  <si>
    <t>H00245186</t>
  </si>
  <si>
    <t>HND in Theatrical Makeup and Costume</t>
  </si>
  <si>
    <t>H00245187</t>
  </si>
  <si>
    <t>Foundation Degree in Animal Therapy and Rehabilitation</t>
  </si>
  <si>
    <t>H00245188</t>
  </si>
  <si>
    <t>Foundation Degree in Animal Assisted Therapy</t>
  </si>
  <si>
    <t>H00245189</t>
  </si>
  <si>
    <t>BSc (Hons) in Canine Behaviour and Training</t>
  </si>
  <si>
    <t>H00245191</t>
  </si>
  <si>
    <t>MSc in Osteopathy</t>
  </si>
  <si>
    <t>H00245192</t>
  </si>
  <si>
    <t>H00245193</t>
  </si>
  <si>
    <t>Foundation Degree in Post Compulsory Education and Training</t>
  </si>
  <si>
    <t>H00245194</t>
  </si>
  <si>
    <t>Foundation Degree in Advanced Practices in Beauty Therapy</t>
  </si>
  <si>
    <t>H00245195</t>
  </si>
  <si>
    <t>Foundation Degree in Creative Practice in Community Settings</t>
  </si>
  <si>
    <t>H00245196</t>
  </si>
  <si>
    <t>Foundation Degree in Community Development Work</t>
  </si>
  <si>
    <t>H00245197</t>
  </si>
  <si>
    <t>BEng in Metallurgy and Materials</t>
  </si>
  <si>
    <t>H00245198</t>
  </si>
  <si>
    <t>BSc (Hons) in Business Computing Solutions</t>
  </si>
  <si>
    <t>H00245199</t>
  </si>
  <si>
    <t>BSc (Hons) in Business Computing Solutions (with Networking)</t>
  </si>
  <si>
    <t>H00245200</t>
  </si>
  <si>
    <t>BSc (Hons) in Business Computing Solutions (with Internet Applications)</t>
  </si>
  <si>
    <t>H00245201</t>
  </si>
  <si>
    <t>BSc (Hons) in Business Computing Solutions (with Technical Support)</t>
  </si>
  <si>
    <t>H00245202</t>
  </si>
  <si>
    <t>BA (Hons) in Contemporary Surface Design and Textiles</t>
  </si>
  <si>
    <t>H00245203</t>
  </si>
  <si>
    <t>BA (Hons) in Beauty Therapy Management</t>
  </si>
  <si>
    <t>H00245204</t>
  </si>
  <si>
    <t>BA (Hons) in Advertising and Campaign Management</t>
  </si>
  <si>
    <t>H00245205</t>
  </si>
  <si>
    <t>BA (Hons) in Graphic Design, Illustration and Digital Media</t>
  </si>
  <si>
    <t>H00245209</t>
  </si>
  <si>
    <t>Foundation Degree in Music Business and Management</t>
  </si>
  <si>
    <t>H00245210</t>
  </si>
  <si>
    <t>BA (Hons) in Music Business and Management</t>
  </si>
  <si>
    <t>H00245211</t>
  </si>
  <si>
    <t>BA (Hons) in Contemporary Photographic Arts Practice</t>
  </si>
  <si>
    <t>H00245212</t>
  </si>
  <si>
    <t>H00245213</t>
  </si>
  <si>
    <t>Foundation Degree in Computing (Information Systems)</t>
  </si>
  <si>
    <t>H00245214</t>
  </si>
  <si>
    <t>H00245216</t>
  </si>
  <si>
    <t>HE Bridging Programme: Business Administration</t>
  </si>
  <si>
    <t>H00245217</t>
  </si>
  <si>
    <t>HE Bridging Programme: Computing (Information Systems)</t>
  </si>
  <si>
    <t>H00245218</t>
  </si>
  <si>
    <t>BSc (Ord/Hons) in Animal Behaviour and Welfare</t>
  </si>
  <si>
    <t>H00245219</t>
  </si>
  <si>
    <t>BSc (Ord/Hons) in Conservation Management</t>
  </si>
  <si>
    <t>H00245220</t>
  </si>
  <si>
    <t>BEng (Hons) Mechatronics</t>
  </si>
  <si>
    <t>H00245221</t>
  </si>
  <si>
    <t>BEng Mechanical and Production Engineering</t>
  </si>
  <si>
    <t>H00245222</t>
  </si>
  <si>
    <t>BEng (Hons) Mechanical and Production Engineering</t>
  </si>
  <si>
    <t>H00245223</t>
  </si>
  <si>
    <t>H00245224</t>
  </si>
  <si>
    <t>HE Bridging Programme: Network Engineering and System Administration</t>
  </si>
  <si>
    <t>H00245225</t>
  </si>
  <si>
    <t>H00245226</t>
  </si>
  <si>
    <t>Foundation Degree in Creative Writing Enterprise</t>
  </si>
  <si>
    <t>H00245229</t>
  </si>
  <si>
    <t>Foundation Degree in Teaching and Learning</t>
  </si>
  <si>
    <t>H00245231</t>
  </si>
  <si>
    <t>Enhanced First Degree in Osteopathic Medicine (Integrated)</t>
  </si>
  <si>
    <t>H00245232</t>
  </si>
  <si>
    <t>Foundation Degree in Education and Learning Support</t>
  </si>
  <si>
    <t>H00245233</t>
  </si>
  <si>
    <t>Foundation Degree in Process Engineering</t>
  </si>
  <si>
    <t>H00245235</t>
  </si>
  <si>
    <t>BSc (Hons) in Media Production (Film and Television)</t>
  </si>
  <si>
    <t>H00245236</t>
  </si>
  <si>
    <t>BSc (Hons) in Media Production (Radio)</t>
  </si>
  <si>
    <t>H00245237</t>
  </si>
  <si>
    <t>BSc (Hons) in Media Production (Photography)</t>
  </si>
  <si>
    <t>H00245238</t>
  </si>
  <si>
    <t>BSc (Hons) in Media Production (Music)</t>
  </si>
  <si>
    <t>H00245239</t>
  </si>
  <si>
    <t>BSc (Hons) in Media Production (Multimedia)</t>
  </si>
  <si>
    <t>H00245240</t>
  </si>
  <si>
    <t>DipHE in Counselling (Humanistic/Gestalt)</t>
  </si>
  <si>
    <t>H00245241</t>
  </si>
  <si>
    <t>Foundation Degree in Working with Children</t>
  </si>
  <si>
    <t>H00245242</t>
  </si>
  <si>
    <t>HNC in Legal Studies</t>
  </si>
  <si>
    <t>H00245243</t>
  </si>
  <si>
    <t>HNC in Contracting Management</t>
  </si>
  <si>
    <t>H00245244</t>
  </si>
  <si>
    <t>Foundation Degree in Science (First Year)</t>
  </si>
  <si>
    <t>H00245245</t>
  </si>
  <si>
    <t>Foundation Degree in Human Resources Management</t>
  </si>
  <si>
    <t>H00245246</t>
  </si>
  <si>
    <t>BEng in Engineering</t>
  </si>
  <si>
    <t>H00245247</t>
  </si>
  <si>
    <t>Foundation Degree in Health and Personal Training</t>
  </si>
  <si>
    <t>H00245253</t>
  </si>
  <si>
    <t>Foundation Degree in Professional Practice: Art and Design</t>
  </si>
  <si>
    <t>H00245254</t>
  </si>
  <si>
    <t>Foundation Degree in Spa (Management)</t>
  </si>
  <si>
    <t>H00245255</t>
  </si>
  <si>
    <t>Foundation Degree in Spa (Therapies)</t>
  </si>
  <si>
    <t>H00245256</t>
  </si>
  <si>
    <t>Foundation Degree in Hairdressing and Salon Management</t>
  </si>
  <si>
    <t>H00245257</t>
  </si>
  <si>
    <t>Foundation Degree in Teaching in the Lifelong Learning Sector (ESOL)</t>
  </si>
  <si>
    <t>H00245258</t>
  </si>
  <si>
    <t>Foundation Degree in Teaching in the Lifelong Learning Sector (Skills For Life : Literacy)</t>
  </si>
  <si>
    <t>H00245259</t>
  </si>
  <si>
    <t>Foundation Degree in Teaching in the Lifelong Learning Sector (Production Design)</t>
  </si>
  <si>
    <t>H00245260</t>
  </si>
  <si>
    <t>Foundation Degree in Teaching in the Lifelong Learning Sector (Public Services)</t>
  </si>
  <si>
    <t>H00245261</t>
  </si>
  <si>
    <t>Foundation Degree in Teaching in the Lifelong Learning Sector (Mechanical and Manufacturing Engineering)</t>
  </si>
  <si>
    <t>H00245262</t>
  </si>
  <si>
    <t>Foundation Degree in Sport and Fitness</t>
  </si>
  <si>
    <t>H00245265</t>
  </si>
  <si>
    <t>Professional Diploma in Teaching in the Lifelong Learning Sector</t>
  </si>
  <si>
    <t>H00245266</t>
  </si>
  <si>
    <t>Professional Graduate Diploma in Teaching in the Lifelong Learning Sector</t>
  </si>
  <si>
    <t>H00245267</t>
  </si>
  <si>
    <t>Foundation Degree in Supply Chain Management</t>
  </si>
  <si>
    <t>H00245268</t>
  </si>
  <si>
    <t>Foundation Degree in Integrated Children's Services</t>
  </si>
  <si>
    <t>H00245269</t>
  </si>
  <si>
    <t>BSc (Hons) in Biomedical Science</t>
  </si>
  <si>
    <t>H00245270</t>
  </si>
  <si>
    <t>BSc (Hons) in Applied Biomedical Science</t>
  </si>
  <si>
    <t>H00245271</t>
  </si>
  <si>
    <t>Foundation Degree in Tourism Management (Aviation Management and Operations)</t>
  </si>
  <si>
    <t>H00245272</t>
  </si>
  <si>
    <t>Foundation Degree in Tourism Management (Adventure Tourism)</t>
  </si>
  <si>
    <t>H00245273</t>
  </si>
  <si>
    <t>Foundation Degree in Tourism Management (International Tourism)</t>
  </si>
  <si>
    <t>H00245274</t>
  </si>
  <si>
    <t>Foundation Degree in Tourism Management (Visitor Attractions)</t>
  </si>
  <si>
    <t>H00245275</t>
  </si>
  <si>
    <t>Foundation Degree in Hospitality Management (Culinary Arts)</t>
  </si>
  <si>
    <t>H00245276</t>
  </si>
  <si>
    <t>Foundation Degree in Hospitality Management (Events)</t>
  </si>
  <si>
    <t>H00245277</t>
  </si>
  <si>
    <t>Foundation Degree in Hospitality Management (Hotel, Resorts and Restaurants)</t>
  </si>
  <si>
    <t>H00245278</t>
  </si>
  <si>
    <t>Foundation Degree in Hospitality Management (Pubs, Clubs and Nightclubs)</t>
  </si>
  <si>
    <t>H00245279</t>
  </si>
  <si>
    <t>H00245280</t>
  </si>
  <si>
    <t>H00245281</t>
  </si>
  <si>
    <t>H00245283</t>
  </si>
  <si>
    <t>H00245285</t>
  </si>
  <si>
    <t>BA (Hons) in Early Years Practice</t>
  </si>
  <si>
    <t>H00245286</t>
  </si>
  <si>
    <t>BSc (Hons) in Complementary Therapies</t>
  </si>
  <si>
    <t>H00245287</t>
  </si>
  <si>
    <t>PGD in Human Resource Management</t>
  </si>
  <si>
    <t>H00245289</t>
  </si>
  <si>
    <t>H00245291</t>
  </si>
  <si>
    <t>H00245292</t>
  </si>
  <si>
    <t>H00245293</t>
  </si>
  <si>
    <t>Professional Graduate Certificate in Teaching in the Lifelong Learning Sector</t>
  </si>
  <si>
    <t>H00245294</t>
  </si>
  <si>
    <t>BA in Fine Art</t>
  </si>
  <si>
    <t>H00245295</t>
  </si>
  <si>
    <t>DipHE in Web Technology</t>
  </si>
  <si>
    <t>H00245296</t>
  </si>
  <si>
    <t>DipHE in Multimedia Technology</t>
  </si>
  <si>
    <t>H00245297</t>
  </si>
  <si>
    <t>H00245298</t>
  </si>
  <si>
    <t>Diploma in Teaching in the Lifelong Learning Sector</t>
  </si>
  <si>
    <t>H00245299</t>
  </si>
  <si>
    <t>Foundation Degree in Early Childhood Services</t>
  </si>
  <si>
    <t>H00245304</t>
  </si>
  <si>
    <t>DipHE in Business Studies</t>
  </si>
  <si>
    <t>H00245306</t>
  </si>
  <si>
    <t>BSc (Hons) in Applied Science</t>
  </si>
  <si>
    <t>H00245307</t>
  </si>
  <si>
    <t>BSc (Hons) in Mechanical and Manufacturing Engineering</t>
  </si>
  <si>
    <t>H00245308</t>
  </si>
  <si>
    <t>Foundation Degree in Computing for Games and Interactive Media</t>
  </si>
  <si>
    <t>H00245309</t>
  </si>
  <si>
    <t>Foundation Degree in Games Development</t>
  </si>
  <si>
    <t>H00245310</t>
  </si>
  <si>
    <t>Foundation Degree in Renewable Energy Technologies</t>
  </si>
  <si>
    <t>H00245311</t>
  </si>
  <si>
    <t>Foundation Degree in Subsea Engineering</t>
  </si>
  <si>
    <t>H00245312</t>
  </si>
  <si>
    <t>MSc in Applied Computing</t>
  </si>
  <si>
    <t>H00245313</t>
  </si>
  <si>
    <t>Foundation Degree in Fitness Training and Healthy Lifestyles</t>
  </si>
  <si>
    <t>H00245314</t>
  </si>
  <si>
    <t>Foundation Degree in Sports Tourism, Coaching and Development</t>
  </si>
  <si>
    <t>H00245315</t>
  </si>
  <si>
    <t>BSc (Hons) in Engineering Systems</t>
  </si>
  <si>
    <t>H00245316</t>
  </si>
  <si>
    <t>Foundation Degree in Process Plant Engineering</t>
  </si>
  <si>
    <t>H00245317</t>
  </si>
  <si>
    <t>Foundation Degree in Managing Drug and Alcohol Misuse</t>
  </si>
  <si>
    <t>H00245318</t>
  </si>
  <si>
    <t>Foundation Degree in Healthcare Leadership</t>
  </si>
  <si>
    <t>H00245319</t>
  </si>
  <si>
    <t>Foundation Degree in Spatial Disciplines</t>
  </si>
  <si>
    <t>H00245320</t>
  </si>
  <si>
    <t>BA (Hons) Health and Social Care (Adult)</t>
  </si>
  <si>
    <t>H00245321</t>
  </si>
  <si>
    <t>BA (Hons) Health and Social Care (Child)</t>
  </si>
  <si>
    <t>H00245322</t>
  </si>
  <si>
    <t>BSc (Hons) in Interactive Design</t>
  </si>
  <si>
    <t>H00245323</t>
  </si>
  <si>
    <t>BSc (Ord/Hons) in Computer Science</t>
  </si>
  <si>
    <t>H00245324</t>
  </si>
  <si>
    <t>H00245325</t>
  </si>
  <si>
    <t>BA (Hons) in Wildlife and Environmental Photography</t>
  </si>
  <si>
    <t>H00245326</t>
  </si>
  <si>
    <t>HE Bridging Programme: Autosport Technology</t>
  </si>
  <si>
    <t>H00245327</t>
  </si>
  <si>
    <t>Foundation Degree in Supporting Teaching and Learning in Schools</t>
  </si>
  <si>
    <t>H00245328</t>
  </si>
  <si>
    <t>HNC in Electrical/Electronic Engineering</t>
  </si>
  <si>
    <t>H00245329</t>
  </si>
  <si>
    <t>HND in Electrical/Electronic Engineering</t>
  </si>
  <si>
    <t>H00245330</t>
  </si>
  <si>
    <t>H00245331</t>
  </si>
  <si>
    <t>H00245332</t>
  </si>
  <si>
    <t>Foundation Degree in Alcohol and Substance Misuse at Work</t>
  </si>
  <si>
    <t>H00245333</t>
  </si>
  <si>
    <t>H00245334</t>
  </si>
  <si>
    <t>Foundation Degree in Sports Science</t>
  </si>
  <si>
    <t>H00245335</t>
  </si>
  <si>
    <t>Foundation Degree in Sports Science with Sports Management</t>
  </si>
  <si>
    <t>H00245336</t>
  </si>
  <si>
    <t>Foundation Degree in Exercise, Health and Fitness with Management</t>
  </si>
  <si>
    <t>H00245337</t>
  </si>
  <si>
    <t>H00245338</t>
  </si>
  <si>
    <t>Foundation Degree in Sports Performance (Motorsport)</t>
  </si>
  <si>
    <t>H00245339</t>
  </si>
  <si>
    <t>BSc (Hons) in Applied Sports Science</t>
  </si>
  <si>
    <t>H00245340</t>
  </si>
  <si>
    <t>BSc (Hons) in Applied Sports Science (Management)</t>
  </si>
  <si>
    <t>H00245341</t>
  </si>
  <si>
    <t>Foundation Degree in Human Biology and Health Sciences</t>
  </si>
  <si>
    <t>H00245342</t>
  </si>
  <si>
    <t>Foundation Degree in Human Biology and Medical Sciences</t>
  </si>
  <si>
    <t>H00245343</t>
  </si>
  <si>
    <t>BA (Hons) in Leadership and Management (Late Night Entertainment)</t>
  </si>
  <si>
    <t>H00245344</t>
  </si>
  <si>
    <t>H00245345</t>
  </si>
  <si>
    <t>BA (Hons) in Food Manufacturing and Management</t>
  </si>
  <si>
    <t>H00245346</t>
  </si>
  <si>
    <t>H00245347</t>
  </si>
  <si>
    <t>BA (Hons) in Tourism Management and Event Operations</t>
  </si>
  <si>
    <t>H00245348</t>
  </si>
  <si>
    <t>BA (Hons) in Tourism Management and Airline Studies</t>
  </si>
  <si>
    <t>H00245349</t>
  </si>
  <si>
    <t>H00245350</t>
  </si>
  <si>
    <t>BA (Hons) in Leisure Management with Sports Development</t>
  </si>
  <si>
    <t>H00245351</t>
  </si>
  <si>
    <t>BA (Hons) in Leisure Management and Event Operations</t>
  </si>
  <si>
    <t>H00245352</t>
  </si>
  <si>
    <t>H00245353</t>
  </si>
  <si>
    <t>H00245354</t>
  </si>
  <si>
    <t>BA (Hons) in Event Management</t>
  </si>
  <si>
    <t>H00245355</t>
  </si>
  <si>
    <t>H00245356</t>
  </si>
  <si>
    <t>Foundation Degree in Leadership and Management (Late Night Entertainment)</t>
  </si>
  <si>
    <t>H00245357</t>
  </si>
  <si>
    <t>H00245358</t>
  </si>
  <si>
    <t>H00245359</t>
  </si>
  <si>
    <t>Foundation Degree in Applied Sciences (Investigative and Diagnostic Techniques)</t>
  </si>
  <si>
    <t>H00245360</t>
  </si>
  <si>
    <t>Foundation Degree in Sport Coaching Development and Fitness</t>
  </si>
  <si>
    <t>H00245361</t>
  </si>
  <si>
    <t>Foundation Degree in Tourism and Hospitality Management</t>
  </si>
  <si>
    <t>H00245362</t>
  </si>
  <si>
    <t>Foundation Degree in Sustainable Wastes and Environmental Management</t>
  </si>
  <si>
    <t>H00245363</t>
  </si>
  <si>
    <t>BA (Hons) in Planning and Development</t>
  </si>
  <si>
    <t>H00245364</t>
  </si>
  <si>
    <t>BSc (Hons) in Animal Behaviour and Welfare</t>
  </si>
  <si>
    <t>H00245365</t>
  </si>
  <si>
    <t>BSc (Hons) in Sport Coaching Development and Fitness</t>
  </si>
  <si>
    <t>H00245368</t>
  </si>
  <si>
    <t>Foundation Degree in Digital Marketing</t>
  </si>
  <si>
    <t>H00245369</t>
  </si>
  <si>
    <t>Foundation Degree in Managing for Social Care</t>
  </si>
  <si>
    <t>H00245370</t>
  </si>
  <si>
    <t>Foundation Degree in Software Applications Development</t>
  </si>
  <si>
    <t>H00245371</t>
  </si>
  <si>
    <t>Foundation Degree in Computer Forensics</t>
  </si>
  <si>
    <t>H00245372</t>
  </si>
  <si>
    <t>BA (Hons) in Photography and Digital Design</t>
  </si>
  <si>
    <t>H00245373</t>
  </si>
  <si>
    <t>Foundation Degree in Design Engineering</t>
  </si>
  <si>
    <t>H00245374</t>
  </si>
  <si>
    <t>Foundation Degree in Eco Technology</t>
  </si>
  <si>
    <t>H00245375</t>
  </si>
  <si>
    <t>Foundation Degree in Technical Illustration</t>
  </si>
  <si>
    <t>H00245376</t>
  </si>
  <si>
    <t>BSc (Hons) Project Management</t>
  </si>
  <si>
    <t>H00245377</t>
  </si>
  <si>
    <t>BSc (Hons) in Youth Work</t>
  </si>
  <si>
    <t>H00245378</t>
  </si>
  <si>
    <t>BA (Hons) in Television Production</t>
  </si>
  <si>
    <t>H00245379</t>
  </si>
  <si>
    <t>BA (Hons) in Commercial Photography Studies</t>
  </si>
  <si>
    <t>H00245380</t>
  </si>
  <si>
    <t>DipHE in Youth and Community Studies</t>
  </si>
  <si>
    <t>H00245381</t>
  </si>
  <si>
    <t>Foundation Degree in Business and Events Management</t>
  </si>
  <si>
    <t>H00245382</t>
  </si>
  <si>
    <t>BA (Hons) in Psychological Studies (with Counselling)</t>
  </si>
  <si>
    <t>H00245383</t>
  </si>
  <si>
    <t>BA (Hons) in Journalism</t>
  </si>
  <si>
    <t>H00245384</t>
  </si>
  <si>
    <t>BA (Hons) in Multimedia Design and Animation</t>
  </si>
  <si>
    <t>H00245385</t>
  </si>
  <si>
    <t>Foundation Degree in Web Design</t>
  </si>
  <si>
    <t>H00245386</t>
  </si>
  <si>
    <t>H00245387</t>
  </si>
  <si>
    <t>Foundation Degree in Management for Children's Care</t>
  </si>
  <si>
    <t>H00245388</t>
  </si>
  <si>
    <t>H00245389</t>
  </si>
  <si>
    <t>Foundation Degree in Equine Business Management (Horseracing Industry)</t>
  </si>
  <si>
    <t>H00245390</t>
  </si>
  <si>
    <t>Foundation Degree in Hairdressing Management</t>
  </si>
  <si>
    <t>H00245391</t>
  </si>
  <si>
    <t>Foundation Degree in Beauty Therapies Management</t>
  </si>
  <si>
    <t>H00245392</t>
  </si>
  <si>
    <t>H00245393</t>
  </si>
  <si>
    <t>H00245394</t>
  </si>
  <si>
    <t>Foundation Degree in Communications Engineering</t>
  </si>
  <si>
    <t>H00245395</t>
  </si>
  <si>
    <t>H00245396</t>
  </si>
  <si>
    <t>HND in Digital Film and Video</t>
  </si>
  <si>
    <t>H00245397</t>
  </si>
  <si>
    <t>H00245398</t>
  </si>
  <si>
    <t>Foundation Degree in Spatial and Interior Design</t>
  </si>
  <si>
    <t>H00245399</t>
  </si>
  <si>
    <t>Foundation Degree in 3D Design</t>
  </si>
  <si>
    <t>H00245400</t>
  </si>
  <si>
    <t>Foundation Degree in Fashion Accessories</t>
  </si>
  <si>
    <t>H00245401</t>
  </si>
  <si>
    <t>H00245402</t>
  </si>
  <si>
    <t>H00245403</t>
  </si>
  <si>
    <t>Foundation Degree in Animation</t>
  </si>
  <si>
    <t>H00245404</t>
  </si>
  <si>
    <t>Foundation Degree in Journalism</t>
  </si>
  <si>
    <t>H00245405</t>
  </si>
  <si>
    <t>H00245406</t>
  </si>
  <si>
    <t>Foundation Degree in Moving Image</t>
  </si>
  <si>
    <t>H00245407</t>
  </si>
  <si>
    <t>Foundation Degree in Children, Parenting and Communities</t>
  </si>
  <si>
    <t>H00245408</t>
  </si>
  <si>
    <t>Foundation Degree in Film Production and Management</t>
  </si>
  <si>
    <t>H00245410</t>
  </si>
  <si>
    <t>H00245411</t>
  </si>
  <si>
    <t>Foundation Degree in Stitched Textiles</t>
  </si>
  <si>
    <t>H00245412</t>
  </si>
  <si>
    <t>Foundation Degree in Therapeutic Counselling</t>
  </si>
  <si>
    <t>H00245413</t>
  </si>
  <si>
    <t>Foundation Degree in Creative Industries (Popular Music Technology)</t>
  </si>
  <si>
    <t>H00245415</t>
  </si>
  <si>
    <t>DipHE in Lifelong Learning and Professional Development</t>
  </si>
  <si>
    <t>H00245416</t>
  </si>
  <si>
    <t>BA (Hons) in Lifelong Learning and Professional Development</t>
  </si>
  <si>
    <t>H00245417</t>
  </si>
  <si>
    <t>MA in Lifelong Learning and Professional Development</t>
  </si>
  <si>
    <t>H00245418</t>
  </si>
  <si>
    <t>H00245419</t>
  </si>
  <si>
    <t>H00245420</t>
  </si>
  <si>
    <t>MA in Entrepreneurship for Creative Practice</t>
  </si>
  <si>
    <t>H00245421</t>
  </si>
  <si>
    <t>Foundation Degree in Digital Film, Games and Animation</t>
  </si>
  <si>
    <t>H00245422</t>
  </si>
  <si>
    <t>BA (Hons) in Digital Film, Games and Animation</t>
  </si>
  <si>
    <t>H00245423</t>
  </si>
  <si>
    <t>H00245424</t>
  </si>
  <si>
    <t>H00245425</t>
  </si>
  <si>
    <t>H00245426</t>
  </si>
  <si>
    <t>BA (Hons) in Neighbourhood Management</t>
  </si>
  <si>
    <t>H00245427</t>
  </si>
  <si>
    <t>BA (Hons) in Fire and Rescue Service Management</t>
  </si>
  <si>
    <t>H00245428</t>
  </si>
  <si>
    <t>H00245429</t>
  </si>
  <si>
    <t>H00245430</t>
  </si>
  <si>
    <t>Foundation Degree in Accounting</t>
  </si>
  <si>
    <t>H00245431</t>
  </si>
  <si>
    <t>H00245432</t>
  </si>
  <si>
    <t>Foundation Degree in Working with Special Needs</t>
  </si>
  <si>
    <t>H00245433</t>
  </si>
  <si>
    <t>BA (Hons) in Leadership and Management</t>
  </si>
  <si>
    <t>H00245434</t>
  </si>
  <si>
    <t>Foundation Degree in Automotive Management and Technologies</t>
  </si>
  <si>
    <t>H00245435</t>
  </si>
  <si>
    <t>H00245436</t>
  </si>
  <si>
    <t>H00245437</t>
  </si>
  <si>
    <t>Foundation Degree in Applied Sports Coaching Science</t>
  </si>
  <si>
    <t>H00245438</t>
  </si>
  <si>
    <t>H00245439</t>
  </si>
  <si>
    <t>Foundation Degree in Creative and Cultural Industries</t>
  </si>
  <si>
    <t>H00245440</t>
  </si>
  <si>
    <t>Foundation Degree in Refrigeration and Air Conditioning Engineering</t>
  </si>
  <si>
    <t>H00245441</t>
  </si>
  <si>
    <t>Foundation Degree in Tourism and Hospitality Business Management</t>
  </si>
  <si>
    <t>H00245442</t>
  </si>
  <si>
    <t>Foundation Degree in Management for Hairdressing Industries</t>
  </si>
  <si>
    <t>H00245443</t>
  </si>
  <si>
    <t>Foundation Degree in Applied Scientific and Investigative Methods</t>
  </si>
  <si>
    <t>H00245444</t>
  </si>
  <si>
    <t>BA (Hons) in Young Children's Learning and Development</t>
  </si>
  <si>
    <t>H00245445</t>
  </si>
  <si>
    <t>Foundation Degree in 3 Dimensional Design Crafts</t>
  </si>
  <si>
    <t>H00245446</t>
  </si>
  <si>
    <t>Foundation Degree in Web and Mobile Games Design</t>
  </si>
  <si>
    <t>H00245447</t>
  </si>
  <si>
    <t>BA (Hons) in Animation</t>
  </si>
  <si>
    <t>H00245448</t>
  </si>
  <si>
    <t>BA (Hons) in Architectural Design</t>
  </si>
  <si>
    <t>H00245449</t>
  </si>
  <si>
    <t>Foundation Degree in Art and Design in the Public Realm</t>
  </si>
  <si>
    <t>H00245450</t>
  </si>
  <si>
    <t>H00245451</t>
  </si>
  <si>
    <t>H00245452</t>
  </si>
  <si>
    <t>Foundation Degree in Crime and Community Safety</t>
  </si>
  <si>
    <t>H00245453</t>
  </si>
  <si>
    <t>Foundation Degree in Digital Media</t>
  </si>
  <si>
    <t>H00245454</t>
  </si>
  <si>
    <t>Foundation Degree in Professional Development in Education</t>
  </si>
  <si>
    <t>H00245455</t>
  </si>
  <si>
    <t>Foundation Degree in Accountancy and Management</t>
  </si>
  <si>
    <t>H00245457</t>
  </si>
  <si>
    <t>Foundation Degree in Electrical/Electronic Marine Engineering</t>
  </si>
  <si>
    <t>H00245458</t>
  </si>
  <si>
    <t>BA in Illustration with Animation</t>
  </si>
  <si>
    <t>H00245459</t>
  </si>
  <si>
    <t>H00245460</t>
  </si>
  <si>
    <t>BA (Hons) Stage Management and Technical Theatre</t>
  </si>
  <si>
    <t>H00245461</t>
  </si>
  <si>
    <t>Professional Graduate Certificate in Education (Post Compulsory Education and Training)</t>
  </si>
  <si>
    <t>H00245462</t>
  </si>
  <si>
    <t>H00245463</t>
  </si>
  <si>
    <t>Foundation Degree in Children's Services</t>
  </si>
  <si>
    <t>H00245464</t>
  </si>
  <si>
    <t>Foundation Degree in Physical Activity and Health</t>
  </si>
  <si>
    <t>H00245465</t>
  </si>
  <si>
    <t>Foundation Degree in Health &amp; Social Care</t>
  </si>
  <si>
    <t>H00245466</t>
  </si>
  <si>
    <t>H00245467</t>
  </si>
  <si>
    <t>Foundation Degree in Applied Chemistry</t>
  </si>
  <si>
    <t>H00245468</t>
  </si>
  <si>
    <t>Foundation Degree in Performance (Acting)</t>
  </si>
  <si>
    <t>H00245469</t>
  </si>
  <si>
    <t>Foundation Degree in Performance (Dance)</t>
  </si>
  <si>
    <t>H00245470</t>
  </si>
  <si>
    <t>Foundation Degree in Artistic Make-up and Special Effects</t>
  </si>
  <si>
    <t>H00245471</t>
  </si>
  <si>
    <t>Foundation Degree in Graphic Design and eMedia</t>
  </si>
  <si>
    <t>H00245472</t>
  </si>
  <si>
    <t>Foundation Degree in Retailing</t>
  </si>
  <si>
    <t>H00245473</t>
  </si>
  <si>
    <t>Foundation Degree in Print and Digital Media Production and Management</t>
  </si>
  <si>
    <t>H00245474</t>
  </si>
  <si>
    <t>H00245475</t>
  </si>
  <si>
    <t>Foundation Degree in Teaching and Learning Support</t>
  </si>
  <si>
    <t>H00245476</t>
  </si>
  <si>
    <t>H00245477</t>
  </si>
  <si>
    <t>H00245478</t>
  </si>
  <si>
    <t>Foundation Degree in Public Health and Social Care</t>
  </si>
  <si>
    <t>H00245479</t>
  </si>
  <si>
    <t>Foundation Degree in Art and Design</t>
  </si>
  <si>
    <t>H00245480</t>
  </si>
  <si>
    <t>H00245481</t>
  </si>
  <si>
    <t>Foundation Degree in Administration and Business Support</t>
  </si>
  <si>
    <t>H00245482</t>
  </si>
  <si>
    <t>Foundation Degree in Trade Union Studies</t>
  </si>
  <si>
    <t>H00245483</t>
  </si>
  <si>
    <t>BA (Ord/Hons) in Creative Music Production</t>
  </si>
  <si>
    <t>H00245484</t>
  </si>
  <si>
    <t>BA (Hons) in Education and Professional Studies</t>
  </si>
  <si>
    <t>H00245485</t>
  </si>
  <si>
    <t>H00245486</t>
  </si>
  <si>
    <t>HNC in Nautical Science</t>
  </si>
  <si>
    <t>H00245487</t>
  </si>
  <si>
    <t>H00245488</t>
  </si>
  <si>
    <t>H00245489</t>
  </si>
  <si>
    <t>H00245490</t>
  </si>
  <si>
    <t>Foundation Degree in Administration and Business Technology</t>
  </si>
  <si>
    <t>H00245491</t>
  </si>
  <si>
    <t>Foundation Degree in Automotive Business Management and Technology</t>
  </si>
  <si>
    <t>H00245492</t>
  </si>
  <si>
    <t>Foundation Degree in Communication and Computer Networks</t>
  </si>
  <si>
    <t>H00245493</t>
  </si>
  <si>
    <t>Foundation Degree in Complementary Health Therapies</t>
  </si>
  <si>
    <t>H00245494</t>
  </si>
  <si>
    <t>Foundation Degree in Computer Aided Design</t>
  </si>
  <si>
    <t>H00245495</t>
  </si>
  <si>
    <t>Foundation Degree in Computing and Information Technology</t>
  </si>
  <si>
    <t>H00245496</t>
  </si>
  <si>
    <t>Foundation Degree in Contact Centre Management</t>
  </si>
  <si>
    <t>H00245497</t>
  </si>
  <si>
    <t>Foundation Degree in Creative Arts Therapies</t>
  </si>
  <si>
    <t>H00245498</t>
  </si>
  <si>
    <t>Foundation Degree in Dance Theatre Performance</t>
  </si>
  <si>
    <t>H00245499</t>
  </si>
  <si>
    <t>H00245500</t>
  </si>
  <si>
    <t>Foundation Degree in Childhood Studies</t>
  </si>
  <si>
    <t>H00245501</t>
  </si>
  <si>
    <t>Foundation Degree in Food and Beverage Management</t>
  </si>
  <si>
    <t>H00245502</t>
  </si>
  <si>
    <t>Foundation Degree in Graphic Design and Interactive Multimedia</t>
  </si>
  <si>
    <t>H00245503</t>
  </si>
  <si>
    <t>Foundation Degree in Interactive Multimedia and Graphic Design</t>
  </si>
  <si>
    <t>H00245504</t>
  </si>
  <si>
    <t>Foundation Degree in Internet Technologies</t>
  </si>
  <si>
    <t>H00245505</t>
  </si>
  <si>
    <t>Foundation Degree in Management of Security Services</t>
  </si>
  <si>
    <t>H00245506</t>
  </si>
  <si>
    <t>H00245507</t>
  </si>
  <si>
    <t>H00245508</t>
  </si>
  <si>
    <t>Foundation Degree in Theatre Media Performance</t>
  </si>
  <si>
    <t>H00245509</t>
  </si>
  <si>
    <t>Post Graduate Certificate of Education</t>
  </si>
  <si>
    <t>H00245510</t>
  </si>
  <si>
    <t>H00245511</t>
  </si>
  <si>
    <t>Foundation Degree in Health and Social Care Practice</t>
  </si>
  <si>
    <t>H00245512</t>
  </si>
  <si>
    <t>Foundation Degree in Aerospace Engineering Manufacturing</t>
  </si>
  <si>
    <t>H00245513</t>
  </si>
  <si>
    <t>HND in Amenity  Horticulture</t>
  </si>
  <si>
    <t>H00245514</t>
  </si>
  <si>
    <t>HNC in Amenity Horticulture</t>
  </si>
  <si>
    <t>H00245515</t>
  </si>
  <si>
    <t>HND in Arboriculture</t>
  </si>
  <si>
    <t>H00245516</t>
  </si>
  <si>
    <t>HNC in Arboriculture</t>
  </si>
  <si>
    <t>H00245517</t>
  </si>
  <si>
    <t>HND in Garden and Landscape Design</t>
  </si>
  <si>
    <t>H00245518</t>
  </si>
  <si>
    <t>HNC in Garden and Landscape Design</t>
  </si>
  <si>
    <t>H00245519</t>
  </si>
  <si>
    <t>HND in Sports Turf Management</t>
  </si>
  <si>
    <t>H00245520</t>
  </si>
  <si>
    <t>HNC in Sports Turf Management</t>
  </si>
  <si>
    <t>H00245521</t>
  </si>
  <si>
    <t>Foundation Degree in Housing</t>
  </si>
  <si>
    <t>H00245522</t>
  </si>
  <si>
    <t>H00245523</t>
  </si>
  <si>
    <t>Foundation Degree in Assistant Practitioner in Podiatry</t>
  </si>
  <si>
    <t>H00245524</t>
  </si>
  <si>
    <t>H00245525</t>
  </si>
  <si>
    <t>H00245526</t>
  </si>
  <si>
    <t>H00245527</t>
  </si>
  <si>
    <t>BSc (Hons) in Health and Wellbeing</t>
  </si>
  <si>
    <t>H00245528</t>
  </si>
  <si>
    <t>BSc (Hons) in Podiatry</t>
  </si>
  <si>
    <t>H00245529</t>
  </si>
  <si>
    <t>BSc (Hons) in Specialist Community Public Health Practice</t>
  </si>
  <si>
    <t>H00245530</t>
  </si>
  <si>
    <t>BSc (Hons) in Podiatric Medicine</t>
  </si>
  <si>
    <t>H00245531</t>
  </si>
  <si>
    <t>Foundation Degree in Television Production</t>
  </si>
  <si>
    <t>H00245532</t>
  </si>
  <si>
    <t>Foundation Degree in Radio Production</t>
  </si>
  <si>
    <t>H00245533</t>
  </si>
  <si>
    <t>H00245534</t>
  </si>
  <si>
    <t>BA in Interactive Media</t>
  </si>
  <si>
    <t>H00245535</t>
  </si>
  <si>
    <t>Foundation Degree in 3D Visualisation</t>
  </si>
  <si>
    <t>H00245536</t>
  </si>
  <si>
    <t>Foundation Degree in 3D Character Animation</t>
  </si>
  <si>
    <t>H00245537</t>
  </si>
  <si>
    <t>Foundation Degree in Video (Production and Post Production)</t>
  </si>
  <si>
    <t>H00245538</t>
  </si>
  <si>
    <t>Foundation Degree in International Fashion Marketing</t>
  </si>
  <si>
    <t>H00245539</t>
  </si>
  <si>
    <t>H00245540</t>
  </si>
  <si>
    <t>BSc in Psychology</t>
  </si>
  <si>
    <t>H00245541</t>
  </si>
  <si>
    <t>Certificate of Post Compulsory Education and Training (PCET)</t>
  </si>
  <si>
    <t>H00245542</t>
  </si>
  <si>
    <t>Certificate of Post Compulsory Education and Training (PGCE)</t>
  </si>
  <si>
    <t>H00245543</t>
  </si>
  <si>
    <t>Foundation Degree in Digital Graphic Design</t>
  </si>
  <si>
    <t>H00245544</t>
  </si>
  <si>
    <t>BSc in Media and Creative Industries Business</t>
  </si>
  <si>
    <t>H00245547</t>
  </si>
  <si>
    <t>BSc (Hons) in Games Development</t>
  </si>
  <si>
    <t>H00245548</t>
  </si>
  <si>
    <t>H00245549</t>
  </si>
  <si>
    <t>BA (Hons) in Special Make-Up Effects and Artistry</t>
  </si>
  <si>
    <t>H00245550</t>
  </si>
  <si>
    <t>Foundation Degree in Law and Legal Practice</t>
  </si>
  <si>
    <t>H00245551</t>
  </si>
  <si>
    <t>BA (Hons) in Law and Social Welfare</t>
  </si>
  <si>
    <t>H00245552</t>
  </si>
  <si>
    <t>BA (Hons) in Law (Individual Programme of Study)</t>
  </si>
  <si>
    <t>H00245553</t>
  </si>
  <si>
    <t>BA (Hons) in Accountancy</t>
  </si>
  <si>
    <t>H00245554</t>
  </si>
  <si>
    <t>Foundation Degree in Network Infrastructure Technologies</t>
  </si>
  <si>
    <t>H00245555</t>
  </si>
  <si>
    <t>Foundation Degree in Make-Up Artistry and Special Make-Up Effects</t>
  </si>
  <si>
    <t>H00245556</t>
  </si>
  <si>
    <t>H00245557</t>
  </si>
  <si>
    <t>Foundation Degree in Ophthalmic Dispensing</t>
  </si>
  <si>
    <t>H00245558</t>
  </si>
  <si>
    <t>Foundation Degree in Construction Design and Management</t>
  </si>
  <si>
    <t>H00245559</t>
  </si>
  <si>
    <t>Foundation Degree in Engineering with Management</t>
  </si>
  <si>
    <t>H00245560</t>
  </si>
  <si>
    <t>Foundation Degree in Multimedia and Design</t>
  </si>
  <si>
    <t>H00245561</t>
  </si>
  <si>
    <t>BA in Illustration Narrative and Sequential</t>
  </si>
  <si>
    <t>H00245562</t>
  </si>
  <si>
    <t>BA in Fine Art Drawing for Fine Art Practice</t>
  </si>
  <si>
    <t>H00245563</t>
  </si>
  <si>
    <t>H00245564</t>
  </si>
  <si>
    <t>H00245565</t>
  </si>
  <si>
    <t>Post Compulsory Education Initial Teacher Education Awards</t>
  </si>
  <si>
    <t>H00245566</t>
  </si>
  <si>
    <t>MA in Professional Writing</t>
  </si>
  <si>
    <t>H00245567</t>
  </si>
  <si>
    <t>MA in Critical Approaches to International Media</t>
  </si>
  <si>
    <t>H00245568</t>
  </si>
  <si>
    <t>BA in Community Studies</t>
  </si>
  <si>
    <t>H00245569</t>
  </si>
  <si>
    <t>Foundation Degree in Operational Management (Service Industries)</t>
  </si>
  <si>
    <t>H00245570</t>
  </si>
  <si>
    <t>Foundation Degree in Engineering (Mechanical)</t>
  </si>
  <si>
    <t>H00245571</t>
  </si>
  <si>
    <t>Foundation Degree in Engineering (Mechatronics)</t>
  </si>
  <si>
    <t>H00245572</t>
  </si>
  <si>
    <t>HNC in Instrumentation and Control Engineering</t>
  </si>
  <si>
    <t>H00245573</t>
  </si>
  <si>
    <t>HND in Instrumentation and Control Engineering</t>
  </si>
  <si>
    <t>H00245574</t>
  </si>
  <si>
    <t>HNC in Operations Engineering</t>
  </si>
  <si>
    <t>H00245575</t>
  </si>
  <si>
    <t>HND in Operations Engineering</t>
  </si>
  <si>
    <t>H00245576</t>
  </si>
  <si>
    <t>H00245577</t>
  </si>
  <si>
    <t>HND in Telecommunications</t>
  </si>
  <si>
    <t>H00245578</t>
  </si>
  <si>
    <t>H00245579</t>
  </si>
  <si>
    <t>HND in Manufacturing Engineering</t>
  </si>
  <si>
    <t>H00245580</t>
  </si>
  <si>
    <t>Foundation Degree in Contemporary Theatre Practice</t>
  </si>
  <si>
    <t>H00245581</t>
  </si>
  <si>
    <t>Foundation Degree in Health and Physical Activity</t>
  </si>
  <si>
    <t>H00245582</t>
  </si>
  <si>
    <t>H00245583</t>
  </si>
  <si>
    <t>H00245584</t>
  </si>
  <si>
    <t>Foundation Degree in Community Governance</t>
  </si>
  <si>
    <t>H00245585</t>
  </si>
  <si>
    <t>H00245586</t>
  </si>
  <si>
    <t>Foundation Degree in Fashion and Costume</t>
  </si>
  <si>
    <t>H00245587</t>
  </si>
  <si>
    <t>Certificate of Higher Education (Learning and Skills)</t>
  </si>
  <si>
    <t>H00245588</t>
  </si>
  <si>
    <t>Post Graduate Certificate (Learning and Skills)</t>
  </si>
  <si>
    <t>H00245589</t>
  </si>
  <si>
    <t>H00245590</t>
  </si>
  <si>
    <t>BSc (Hons) in Applied Computing</t>
  </si>
  <si>
    <t>H00245591</t>
  </si>
  <si>
    <t>Foundation Degree in Applied Sports Management and Development</t>
  </si>
  <si>
    <t>H00245592</t>
  </si>
  <si>
    <t>Foundation Degree in Applied Health and Exercise Science</t>
  </si>
  <si>
    <t>H00245593</t>
  </si>
  <si>
    <t>Foundation Degree in Technical Theatre</t>
  </si>
  <si>
    <t>H00245594</t>
  </si>
  <si>
    <t>Foundation Degree in Business, Management and Communications</t>
  </si>
  <si>
    <t>H00245595</t>
  </si>
  <si>
    <t>Foundation Degree in Jewellery and Applied Art</t>
  </si>
  <si>
    <t>H00245596</t>
  </si>
  <si>
    <t>H00245597</t>
  </si>
  <si>
    <t>H00245598</t>
  </si>
  <si>
    <t>H00245599</t>
  </si>
  <si>
    <t>H00245600</t>
  </si>
  <si>
    <t>Foundation Degree in Fashion Design and Manufacture</t>
  </si>
  <si>
    <t>H00245601</t>
  </si>
  <si>
    <t>Foundation Degree in Public Services and Policing Studies</t>
  </si>
  <si>
    <t>H00245602</t>
  </si>
  <si>
    <t>H00245603</t>
  </si>
  <si>
    <t>BA (Hons) in Person-Centred Counselling and Psychotherapy</t>
  </si>
  <si>
    <t>H00245604</t>
  </si>
  <si>
    <t>H00245605</t>
  </si>
  <si>
    <t>H00245606</t>
  </si>
  <si>
    <t>Foundation Degree in Professional Practices in Spa and Salon Management</t>
  </si>
  <si>
    <t>H00245607</t>
  </si>
  <si>
    <t>Foundation Degree in Public and Community Services</t>
  </si>
  <si>
    <t>H00245608</t>
  </si>
  <si>
    <t>Foundation Degree in Supported Learning</t>
  </si>
  <si>
    <t>H00245609</t>
  </si>
  <si>
    <t>H00245610</t>
  </si>
  <si>
    <t>Foundation Degree in Applied Health and Social Care</t>
  </si>
  <si>
    <t>H00245611</t>
  </si>
  <si>
    <t>Foundation Degree in Complementary Health Care</t>
  </si>
  <si>
    <t>H00245612</t>
  </si>
  <si>
    <t>H00245613</t>
  </si>
  <si>
    <t>H00245614</t>
  </si>
  <si>
    <t>BA (Hons) in Business Management in Housing</t>
  </si>
  <si>
    <t>H00245615</t>
  </si>
  <si>
    <t>H00245616</t>
  </si>
  <si>
    <t>BA (Hons) in Management, Business and Administration</t>
  </si>
  <si>
    <t>H00245617</t>
  </si>
  <si>
    <t>BA(Hons) in Supported Learning in Education</t>
  </si>
  <si>
    <t>H00245618</t>
  </si>
  <si>
    <t>H00245619</t>
  </si>
  <si>
    <t>H00245620</t>
  </si>
  <si>
    <t>Postgraduate Certificate in Education (PGCE)</t>
  </si>
  <si>
    <t>H00245621</t>
  </si>
  <si>
    <t>Foundation Degree in Early Years Leadership, Education and Practice</t>
  </si>
  <si>
    <t>H00245622</t>
  </si>
  <si>
    <t>BA (Hons) in Illustration and print</t>
  </si>
  <si>
    <t>H00245623</t>
  </si>
  <si>
    <t>H00245624</t>
  </si>
  <si>
    <t>H00245625</t>
  </si>
  <si>
    <t>BA in Early Childhood Studies</t>
  </si>
  <si>
    <t>H00245626</t>
  </si>
  <si>
    <t>BA (Hons) in Educational Leadership and Children's Workforce</t>
  </si>
  <si>
    <t>H00245627</t>
  </si>
  <si>
    <t>Foundation Degree in Media Make-up and Hair Design for Television Film and Theatre</t>
  </si>
  <si>
    <t>H00245628</t>
  </si>
  <si>
    <t>MA in Fine Art</t>
  </si>
  <si>
    <t>H00245629</t>
  </si>
  <si>
    <t>BA (Hons) Fashion and Costume for Performance</t>
  </si>
  <si>
    <t>H00245630</t>
  </si>
  <si>
    <t>BSC (Hons) in Sports Coaching</t>
  </si>
  <si>
    <t>H00245631</t>
  </si>
  <si>
    <t>H00245632</t>
  </si>
  <si>
    <t>BA (Hons) in Business with Finance</t>
  </si>
  <si>
    <t>H00245633</t>
  </si>
  <si>
    <t>BA (Hons) in Business with Marketing</t>
  </si>
  <si>
    <t>H00245634</t>
  </si>
  <si>
    <t>Postgraduate Diploma in Human Resource Management</t>
  </si>
  <si>
    <t>H00245636</t>
  </si>
  <si>
    <t>Foundation Degree in Photography and Video</t>
  </si>
  <si>
    <t>H00245637</t>
  </si>
  <si>
    <t>Foundation Degree in Learning Practitioners</t>
  </si>
  <si>
    <t>H00245638</t>
  </si>
  <si>
    <t>Foundation Degree in Sport with Coaching</t>
  </si>
  <si>
    <t>H00245639</t>
  </si>
  <si>
    <t>Foundation Degree in Sport with Management</t>
  </si>
  <si>
    <t>H00245640</t>
  </si>
  <si>
    <t>Foundation Degree in Sport with Science</t>
  </si>
  <si>
    <t>H00245641</t>
  </si>
  <si>
    <t>H00245642</t>
  </si>
  <si>
    <t>BA (Hons) in Person-Centred Counselling and Human Relations</t>
  </si>
  <si>
    <t>H00245643</t>
  </si>
  <si>
    <t>Foundation Degree in Outdoor Adventurous Activities</t>
  </si>
  <si>
    <t>H00245644</t>
  </si>
  <si>
    <t>Foundation Degree in Arts for the Creative Industries</t>
  </si>
  <si>
    <t>H00245645</t>
  </si>
  <si>
    <t>Foundation Degree in Creative Hairdressing</t>
  </si>
  <si>
    <t>H00245646</t>
  </si>
  <si>
    <t>MA in Early Years Practice</t>
  </si>
  <si>
    <t>H00245647</t>
  </si>
  <si>
    <t>Foundation Degree in Accountancy</t>
  </si>
  <si>
    <t>H00245648</t>
  </si>
  <si>
    <t>Foundation Degree in Casting Technology</t>
  </si>
  <si>
    <t>H00245649</t>
  </si>
  <si>
    <t>MSc in Computing</t>
  </si>
  <si>
    <t>H00245650</t>
  </si>
  <si>
    <t>H00245651</t>
  </si>
  <si>
    <t>BA (Hons) in Culture, Identity and Learning</t>
  </si>
  <si>
    <t>H00245652</t>
  </si>
  <si>
    <t>H00245653</t>
  </si>
  <si>
    <t>Foundation Degree in Computer Technology</t>
  </si>
  <si>
    <t>H00245654</t>
  </si>
  <si>
    <t>H00245655</t>
  </si>
  <si>
    <t>FdEng Automotive Engineering and Technology</t>
  </si>
  <si>
    <t>H00245656</t>
  </si>
  <si>
    <t>FEng Autosport Engineering and Technology</t>
  </si>
  <si>
    <t>H00245657</t>
  </si>
  <si>
    <t>BEng (Hons) in Automotive Engineering and Technology</t>
  </si>
  <si>
    <t>H00245658</t>
  </si>
  <si>
    <t>HE Bridging Programme: Automotive Engineering</t>
  </si>
  <si>
    <t>H00245659</t>
  </si>
  <si>
    <t>MA in Visual Arts</t>
  </si>
  <si>
    <t>H00245660</t>
  </si>
  <si>
    <t>Foundation Degree in Managerial and Organisational Development</t>
  </si>
  <si>
    <t>H00245661</t>
  </si>
  <si>
    <t>BSC (Hons) in Software Applications Development</t>
  </si>
  <si>
    <t>H00245662</t>
  </si>
  <si>
    <t>DipHE in Person-Centred Counselling and Human Relations</t>
  </si>
  <si>
    <t>H00245663</t>
  </si>
  <si>
    <t>Foundation Degree in Social and Community Care</t>
  </si>
  <si>
    <t>H00245664</t>
  </si>
  <si>
    <t>Foundation Degree in Hospitality and Travel Management</t>
  </si>
  <si>
    <t>H00245665</t>
  </si>
  <si>
    <t>H00245666</t>
  </si>
  <si>
    <t>Foundation Degree in Computer Aided Engineering</t>
  </si>
  <si>
    <t>H00245667</t>
  </si>
  <si>
    <t>BSC (Hons) in Construction Engineering Management</t>
  </si>
  <si>
    <t>H00245668</t>
  </si>
  <si>
    <t>MA in Inclusive Education</t>
  </si>
  <si>
    <t>H00245669</t>
  </si>
  <si>
    <t>BA (Hons) in Business Management and Communication</t>
  </si>
  <si>
    <t>H00245670</t>
  </si>
  <si>
    <t>BA (Hons) Underwater and Surface-Based Imaging</t>
  </si>
  <si>
    <t>H00245671</t>
  </si>
  <si>
    <t>H00245672</t>
  </si>
  <si>
    <t>BA (Hons) Music Business</t>
  </si>
  <si>
    <t>H00245673</t>
  </si>
  <si>
    <t>MA Image and Time-Based Media</t>
  </si>
  <si>
    <t>H00245674</t>
  </si>
  <si>
    <t>BA (Hons) Counselling Practice</t>
  </si>
  <si>
    <t>H00245675</t>
  </si>
  <si>
    <t>Foundation Degree Sport Studies</t>
  </si>
  <si>
    <t>H00245676</t>
  </si>
  <si>
    <t>BA (Hons) Broadcast Media</t>
  </si>
  <si>
    <t>H00245677</t>
  </si>
  <si>
    <t>BA (Hons) 3 Dimensional Design Crafts</t>
  </si>
  <si>
    <t>H00245678</t>
  </si>
  <si>
    <t>Foundation Degree Leadership &amp; Management in the Air Traffic Industry</t>
  </si>
  <si>
    <t>H00245679</t>
  </si>
  <si>
    <t>Foundation Degree Coaching &amp; Fitness</t>
  </si>
  <si>
    <t>H00245680</t>
  </si>
  <si>
    <t>BSC (Hons) Equine Business Management</t>
  </si>
  <si>
    <t>H00245681</t>
  </si>
  <si>
    <t>BSC (Hons) Equine Science</t>
  </si>
  <si>
    <t>H00245682</t>
  </si>
  <si>
    <t>BSC (Hons) Equine Therapy and Rehabilitation</t>
  </si>
  <si>
    <t>H00245683</t>
  </si>
  <si>
    <t>Foundation Degree in Equine Therapy and Rehabilitation</t>
  </si>
  <si>
    <t>H00245684</t>
  </si>
  <si>
    <t>H00245685</t>
  </si>
  <si>
    <t>BA Community Development</t>
  </si>
  <si>
    <t>H00245686</t>
  </si>
  <si>
    <t>Foundation Degree in Rehabilitation</t>
  </si>
  <si>
    <t>H00245687</t>
  </si>
  <si>
    <t>Diploma in Management Studies</t>
  </si>
  <si>
    <t>H00245688</t>
  </si>
  <si>
    <t>Foundation Degree in Logistics Management</t>
  </si>
  <si>
    <t>H00245689</t>
  </si>
  <si>
    <t>Foundation Degree Complementary Therapies Management</t>
  </si>
  <si>
    <t>H00245690</t>
  </si>
  <si>
    <t>BA (Hons) Furniture Making Top Up</t>
  </si>
  <si>
    <t>H00245691</t>
  </si>
  <si>
    <t>Foundation Degree Airside Operations Management</t>
  </si>
  <si>
    <t>H00245692</t>
  </si>
  <si>
    <t>Foundation Degree Public Services (Uniformed)</t>
  </si>
  <si>
    <t>H00245693</t>
  </si>
  <si>
    <t>Foundation Degree Education (Lifelong Learning)</t>
  </si>
  <si>
    <t>H00245694</t>
  </si>
  <si>
    <t>Foundation Degree in Sport Coaching and Fitness Therapy</t>
  </si>
  <si>
    <t>H00245695</t>
  </si>
  <si>
    <t>MA Design</t>
  </si>
  <si>
    <t>H00245696</t>
  </si>
  <si>
    <t>MA Media and Communications</t>
  </si>
  <si>
    <t>H00245697</t>
  </si>
  <si>
    <t>BA (Hons) Early Years Care and Education</t>
  </si>
  <si>
    <t>H00245698</t>
  </si>
  <si>
    <t>Diploma in Higher Education in Business</t>
  </si>
  <si>
    <t>H00245700</t>
  </si>
  <si>
    <t>BA (Hons) Interior Design</t>
  </si>
  <si>
    <t>H00245701</t>
  </si>
  <si>
    <t>BA (Hons) Sport and Recreation Management</t>
  </si>
  <si>
    <t>H00245702</t>
  </si>
  <si>
    <t>BSc (Hons) Applied Animal Studies</t>
  </si>
  <si>
    <t>H00245703</t>
  </si>
  <si>
    <t>BSc (Hons) Applied Conservation Biology</t>
  </si>
  <si>
    <t>H00245704</t>
  </si>
  <si>
    <t>BSc (Hons) Arboriculture</t>
  </si>
  <si>
    <t>H00245705</t>
  </si>
  <si>
    <t>BSc (Hons) Civil Engineering</t>
  </si>
  <si>
    <t>H00245706</t>
  </si>
  <si>
    <t>BSc (Hons) Equine Management</t>
  </si>
  <si>
    <t>H00245707</t>
  </si>
  <si>
    <t>BSc (Hons) Horticulture and Garden Design</t>
  </si>
  <si>
    <t>H00245708</t>
  </si>
  <si>
    <t>BSc (Hons) Sports Therapy</t>
  </si>
  <si>
    <t>H00245709</t>
  </si>
  <si>
    <t>Foundation Degree Outdoor Adventure</t>
  </si>
  <si>
    <t>H00245710</t>
  </si>
  <si>
    <t>Foundation Degree Sports Management and Coaching</t>
  </si>
  <si>
    <t>H00245711</t>
  </si>
  <si>
    <t>Foundation Degree Agriculture</t>
  </si>
  <si>
    <t>H00245712</t>
  </si>
  <si>
    <t>Foundation Degree Applied Animal Studies</t>
  </si>
  <si>
    <t>H00245713</t>
  </si>
  <si>
    <t>Foundation Degree Building Services</t>
  </si>
  <si>
    <t>H00245714</t>
  </si>
  <si>
    <t>Foundation Degree Building Services Engineering</t>
  </si>
  <si>
    <t>H00245715</t>
  </si>
  <si>
    <t>Foundation Degree Countryside and Wildlife Management</t>
  </si>
  <si>
    <t>H00245716</t>
  </si>
  <si>
    <t>Foundation Degree Sports Performance and Coaching</t>
  </si>
  <si>
    <t>H00245717</t>
  </si>
  <si>
    <t>Foundation Degree Sports Therapy</t>
  </si>
  <si>
    <t>H00245718</t>
  </si>
  <si>
    <t>HNC in Applied Animal Studies</t>
  </si>
  <si>
    <t>H00245719</t>
  </si>
  <si>
    <t>H00245720</t>
  </si>
  <si>
    <t>H00245721</t>
  </si>
  <si>
    <t>HNC in Construction Management</t>
  </si>
  <si>
    <t>H00245722</t>
  </si>
  <si>
    <t>HNC in Outdoor Recreation Management</t>
  </si>
  <si>
    <t>H00245723</t>
  </si>
  <si>
    <t>HND in Animal Welfare and Management</t>
  </si>
  <si>
    <t>H00245724</t>
  </si>
  <si>
    <t>HND in Applied Animal Studies</t>
  </si>
  <si>
    <t>H00245725</t>
  </si>
  <si>
    <t>HND in Interior Design</t>
  </si>
  <si>
    <t>H00245726</t>
  </si>
  <si>
    <t>HND in Outdoor Recreation Management</t>
  </si>
  <si>
    <t>H00245727</t>
  </si>
  <si>
    <t>MSc Sports Therapy</t>
  </si>
  <si>
    <t>H00245728</t>
  </si>
  <si>
    <t>MSc Animal Welfare</t>
  </si>
  <si>
    <t>H00245729</t>
  </si>
  <si>
    <t>Foundation Degree in Construction and Surveying</t>
  </si>
  <si>
    <t>H00245730</t>
  </si>
  <si>
    <t>BSc (Hons) Sports Performance and Coaching</t>
  </si>
  <si>
    <t>H00245731</t>
  </si>
  <si>
    <t>BA (Hons) Creative Practice Design</t>
  </si>
  <si>
    <t>H00245732</t>
  </si>
  <si>
    <t>BA (Hons) Creative Practice Digital</t>
  </si>
  <si>
    <t>H00245733</t>
  </si>
  <si>
    <t>BA (Hons) Creative Practice Retail</t>
  </si>
  <si>
    <t>H00245734</t>
  </si>
  <si>
    <t>HND in Sports Management</t>
  </si>
  <si>
    <t>H00245735</t>
  </si>
  <si>
    <t>HND in Horticulture and Garden Design</t>
  </si>
  <si>
    <t>H00245736</t>
  </si>
  <si>
    <t>Foundation Degree Conservation and Land Management</t>
  </si>
  <si>
    <t>H00245737</t>
  </si>
  <si>
    <t>Foundation Degree Agriculture and Land Management</t>
  </si>
  <si>
    <t>H00245738</t>
  </si>
  <si>
    <t>BA (Hons) Sports Management</t>
  </si>
  <si>
    <t>H00245739</t>
  </si>
  <si>
    <t>Foundation Degree in Graphics &amp; Digital Media</t>
  </si>
  <si>
    <t>H00245740</t>
  </si>
  <si>
    <t>Foundation Degree in Film Production &amp; Management</t>
  </si>
  <si>
    <t>H00245741</t>
  </si>
  <si>
    <t>H00245742</t>
  </si>
  <si>
    <t>H00245743</t>
  </si>
  <si>
    <t>H00245744</t>
  </si>
  <si>
    <t>Foundation Degree in Complimentary Therapeutic Practices for Health &amp; Well Being</t>
  </si>
  <si>
    <t>H00245745</t>
  </si>
  <si>
    <t>BA (Hons) Creative Practice Arts</t>
  </si>
  <si>
    <t>H00245746</t>
  </si>
  <si>
    <t>BA (Hons) Education</t>
  </si>
  <si>
    <t>H00245747</t>
  </si>
  <si>
    <t>H00245748</t>
  </si>
  <si>
    <t>Foundation Degree in Young Childrens Learning and Development</t>
  </si>
  <si>
    <t>H00245749</t>
  </si>
  <si>
    <t>BEng (Hons) Engineering</t>
  </si>
  <si>
    <t>H00245750</t>
  </si>
  <si>
    <t>H00245751</t>
  </si>
  <si>
    <t>Foundation Degree in Pensions Administration and Management</t>
  </si>
  <si>
    <t>H00245752</t>
  </si>
  <si>
    <t>Foundation Degree in Applied Networking</t>
  </si>
  <si>
    <t>H00245753</t>
  </si>
  <si>
    <t>Foundation Degree in Children's Care Learning and Development</t>
  </si>
  <si>
    <t>H00245754</t>
  </si>
  <si>
    <t>Foundation Degree in Retail</t>
  </si>
  <si>
    <t>H00245755</t>
  </si>
  <si>
    <t>Foundation Degree in Animal Welfare and Management</t>
  </si>
  <si>
    <t>H00245756</t>
  </si>
  <si>
    <t>Foundation Degree in Event and Hospitality Management</t>
  </si>
  <si>
    <t>H00245757</t>
  </si>
  <si>
    <t>H00245758</t>
  </si>
  <si>
    <t>BA (Hons) in Business Management with English</t>
  </si>
  <si>
    <t>H00245759</t>
  </si>
  <si>
    <t>DipHE in Law</t>
  </si>
  <si>
    <t>H00245760</t>
  </si>
  <si>
    <t>BSc (Hons) in Sport Coaching</t>
  </si>
  <si>
    <t>H00245761</t>
  </si>
  <si>
    <t>Foundation Degree in Applied Statistics with Communications</t>
  </si>
  <si>
    <t>H00245762</t>
  </si>
  <si>
    <t>BA (Hons) in Media Writing with Production</t>
  </si>
  <si>
    <t>H00245763</t>
  </si>
  <si>
    <t>HE Bridging Programme: Literacies for Life</t>
  </si>
  <si>
    <t>H00245764</t>
  </si>
  <si>
    <t>BA (Hons) in Integrative Relational Counselling</t>
  </si>
  <si>
    <t>H00245765</t>
  </si>
  <si>
    <t>HNC in Marine Engineering</t>
  </si>
  <si>
    <t>H00245766</t>
  </si>
  <si>
    <t>H00245767</t>
  </si>
  <si>
    <t>Foundation Degree in Community Policing and Justice Management</t>
  </si>
  <si>
    <t>H00245768</t>
  </si>
  <si>
    <t>BA (Hons) in Criminology</t>
  </si>
  <si>
    <t>H00245769</t>
  </si>
  <si>
    <t>H00245770</t>
  </si>
  <si>
    <t>H00245771</t>
  </si>
  <si>
    <t>Foundation Degree in Operational Management</t>
  </si>
  <si>
    <t>H00245772</t>
  </si>
  <si>
    <t>BA (Hons) in Television and Digital Film Production</t>
  </si>
  <si>
    <t>H00245773</t>
  </si>
  <si>
    <t>BA (Hons) in Motion Graphics</t>
  </si>
  <si>
    <t>H00245774</t>
  </si>
  <si>
    <t>BA (Hons) in Special Effects Makeup</t>
  </si>
  <si>
    <t>H00245775</t>
  </si>
  <si>
    <t>H00245776</t>
  </si>
  <si>
    <t>BA (Hons) in Community and Youth Work</t>
  </si>
  <si>
    <t>H00245777</t>
  </si>
  <si>
    <t>Foundation Degree in Integrated Care</t>
  </si>
  <si>
    <t>H00245778</t>
  </si>
  <si>
    <t>BA (Hons) in Costume</t>
  </si>
  <si>
    <t>H00245779</t>
  </si>
  <si>
    <t>Foundation Degree in Community Development</t>
  </si>
  <si>
    <t>H00245780</t>
  </si>
  <si>
    <t>H00245781</t>
  </si>
  <si>
    <t>Foundation Degree in Residential Surveying</t>
  </si>
  <si>
    <t>H00245782</t>
  </si>
  <si>
    <t>HND in Criminological Science</t>
  </si>
  <si>
    <t>H00245783</t>
  </si>
  <si>
    <t>HNC in Criminological Science</t>
  </si>
  <si>
    <t>H00245784</t>
  </si>
  <si>
    <t>HND in Forensic Science</t>
  </si>
  <si>
    <t>H00245785</t>
  </si>
  <si>
    <t>HNC in Forensic Science</t>
  </si>
  <si>
    <t>H00245786</t>
  </si>
  <si>
    <t>HND in Sport, Exercise and Health Sciences</t>
  </si>
  <si>
    <t>H00245787</t>
  </si>
  <si>
    <t>HND in Sport, Exercise and Therapy Sciences</t>
  </si>
  <si>
    <t>H00245788</t>
  </si>
  <si>
    <t>HND in Sport and Exercise Science</t>
  </si>
  <si>
    <t>H00245789</t>
  </si>
  <si>
    <t>BA in Refrigeration and Air Conditioning</t>
  </si>
  <si>
    <t>H00245790</t>
  </si>
  <si>
    <t>BA in Applied Computing With Multimedia Technologies</t>
  </si>
  <si>
    <t>H00245791</t>
  </si>
  <si>
    <t>Foundation Degree in Applied Computing With Multimedia Technologies</t>
  </si>
  <si>
    <t>H00245792</t>
  </si>
  <si>
    <t>Foundation Degree in Food Production Management</t>
  </si>
  <si>
    <t>H00245793</t>
  </si>
  <si>
    <t>BA in Productivity and Innovation Development</t>
  </si>
  <si>
    <t>H00245794</t>
  </si>
  <si>
    <t>H00245795</t>
  </si>
  <si>
    <t>BA in Education and Professional Development</t>
  </si>
  <si>
    <t>H00245796</t>
  </si>
  <si>
    <t>Foundation Degree in Educational Management and Administration</t>
  </si>
  <si>
    <t>H00245797</t>
  </si>
  <si>
    <t>MA in Professional Development</t>
  </si>
  <si>
    <t>H00245798</t>
  </si>
  <si>
    <t>HE Bridging Programme: Hospitality and Licensed Retail Management</t>
  </si>
  <si>
    <t>H00245799</t>
  </si>
  <si>
    <t>BA in Music Production</t>
  </si>
  <si>
    <t>H00245800</t>
  </si>
  <si>
    <t>DipHE in Music Production</t>
  </si>
  <si>
    <t>H00245802</t>
  </si>
  <si>
    <t>Foundation Degree in Commercial Music Production and Recording</t>
  </si>
  <si>
    <t>H00245804</t>
  </si>
  <si>
    <t>H00245805</t>
  </si>
  <si>
    <t>BA in Music (Classical)</t>
  </si>
  <si>
    <t>H00245806</t>
  </si>
  <si>
    <t>DipHE in Music (Classical)</t>
  </si>
  <si>
    <t>H00245808</t>
  </si>
  <si>
    <t>MA in Composition</t>
  </si>
  <si>
    <t>H00245809</t>
  </si>
  <si>
    <t>PGD in Composition</t>
  </si>
  <si>
    <t>H00245811</t>
  </si>
  <si>
    <t>MA in Performance</t>
  </si>
  <si>
    <t>H00245812</t>
  </si>
  <si>
    <t>PGD in Performance</t>
  </si>
  <si>
    <t>H00245814</t>
  </si>
  <si>
    <t>MA in Music Production</t>
  </si>
  <si>
    <t>H00245815</t>
  </si>
  <si>
    <t>PGD in Music Production</t>
  </si>
  <si>
    <t>H00245817</t>
  </si>
  <si>
    <t>MA in Music (Performance)</t>
  </si>
  <si>
    <t>H00245818</t>
  </si>
  <si>
    <t>PGD in Music (Performance)</t>
  </si>
  <si>
    <t>H00245820</t>
  </si>
  <si>
    <t>MA in Music (Composition)</t>
  </si>
  <si>
    <t>H00245821</t>
  </si>
  <si>
    <t>PGD in Music (Composition)</t>
  </si>
  <si>
    <t>H00245823</t>
  </si>
  <si>
    <t>MMus in Music (Performance)</t>
  </si>
  <si>
    <t>H00245824</t>
  </si>
  <si>
    <t>MMus in Music (Composition)</t>
  </si>
  <si>
    <t>H00245825</t>
  </si>
  <si>
    <t>BA in Music (Combined)</t>
  </si>
  <si>
    <t>H00245826</t>
  </si>
  <si>
    <t>DipHE in Music (Combined)</t>
  </si>
  <si>
    <t>H00245828</t>
  </si>
  <si>
    <t>BSc (Hons) in Agriculture with Land Management</t>
  </si>
  <si>
    <t>H00245829</t>
  </si>
  <si>
    <t>Foundation Degree in Agriculture with Land Management</t>
  </si>
  <si>
    <t>H00245830</t>
  </si>
  <si>
    <t>BSc (Hons) in Animal Management and Science</t>
  </si>
  <si>
    <t>H00245831</t>
  </si>
  <si>
    <t>H00245832</t>
  </si>
  <si>
    <t>H00245833</t>
  </si>
  <si>
    <t>H00245834</t>
  </si>
  <si>
    <t>H00245835</t>
  </si>
  <si>
    <t>BSc (Hons) in Equine Management</t>
  </si>
  <si>
    <t>H00245836</t>
  </si>
  <si>
    <t>Foundation Degree in Equine Sports Management</t>
  </si>
  <si>
    <t>H00245837</t>
  </si>
  <si>
    <t>Foundation Degree in Equine Leisure and Events Management</t>
  </si>
  <si>
    <t>H00245838</t>
  </si>
  <si>
    <t>Foundation Degree in  Sports Surface Management</t>
  </si>
  <si>
    <t>H00245839</t>
  </si>
  <si>
    <t>Foundation Degree in Landscape and Garden Management</t>
  </si>
  <si>
    <t>H00245840</t>
  </si>
  <si>
    <t>H00245841</t>
  </si>
  <si>
    <t>H00245842</t>
  </si>
  <si>
    <t>H00245843</t>
  </si>
  <si>
    <t>Foundation Degree in Veterinary Nursing</t>
  </si>
  <si>
    <t>H00245844</t>
  </si>
  <si>
    <t>PGCE in Teaching in the Lifelong Learning Sector</t>
  </si>
  <si>
    <t>H00245845</t>
  </si>
  <si>
    <t>BA in Education And Lifelong Learning</t>
  </si>
  <si>
    <t>H00245846</t>
  </si>
  <si>
    <t>BA (Hons) in Engineering Illustration</t>
  </si>
  <si>
    <t>H00245847</t>
  </si>
  <si>
    <t>BEng (Hons) in Sustainable Energy Technology</t>
  </si>
  <si>
    <t>H00245848</t>
  </si>
  <si>
    <t>Foundation Degree in Engineering Illustration</t>
  </si>
  <si>
    <t>H00245849</t>
  </si>
  <si>
    <t>Foundation Degree in Sustainable Energy Technology</t>
  </si>
  <si>
    <t>H00245850</t>
  </si>
  <si>
    <t>FdEng Marine Engineering</t>
  </si>
  <si>
    <t>H00245851</t>
  </si>
  <si>
    <t>Foundation Degree in Gaming Operations Management</t>
  </si>
  <si>
    <t>H00245852</t>
  </si>
  <si>
    <t>Foundation Degree in Sport Studies and Development</t>
  </si>
  <si>
    <t>H00245853</t>
  </si>
  <si>
    <t>BA (Hons) in Sports Studies and Development</t>
  </si>
  <si>
    <t>H00245854</t>
  </si>
  <si>
    <t>BEng (Hons) in Professional Engineering (Power Systems)</t>
  </si>
  <si>
    <t>H00245855</t>
  </si>
  <si>
    <t>HE Bridging Programme: Health and Social Care</t>
  </si>
  <si>
    <t>H00245856</t>
  </si>
  <si>
    <t>HE Bridging Programme: Business Management</t>
  </si>
  <si>
    <t>H00245857</t>
  </si>
  <si>
    <t>MSc in Productivity and Innovation Development</t>
  </si>
  <si>
    <t>H00245858</t>
  </si>
  <si>
    <t>H00245859</t>
  </si>
  <si>
    <t>H00245860</t>
  </si>
  <si>
    <t>H00245861</t>
  </si>
  <si>
    <t>H00245862</t>
  </si>
  <si>
    <t>H00245863</t>
  </si>
  <si>
    <t>H00245864</t>
  </si>
  <si>
    <t>H00245865</t>
  </si>
  <si>
    <t>BA (Hons) in Design (Fashion)</t>
  </si>
  <si>
    <t>H00245866</t>
  </si>
  <si>
    <t>BA (Hons) in Design (Fashion/ Textiles)</t>
  </si>
  <si>
    <t>H00245867</t>
  </si>
  <si>
    <t>H00245868</t>
  </si>
  <si>
    <t>Foundation Degree in Health and Social Care Studies</t>
  </si>
  <si>
    <t>H00245869</t>
  </si>
  <si>
    <t>Foundation Degree in Interior and Spatial Design</t>
  </si>
  <si>
    <t>H00245870</t>
  </si>
  <si>
    <t>Foundation Degree in Media Make Up</t>
  </si>
  <si>
    <t>H00245871</t>
  </si>
  <si>
    <t>Foundation Degree in Engineering (Automotive Engineering)</t>
  </si>
  <si>
    <t>H00245872</t>
  </si>
  <si>
    <t>Foundation Degree in Engineering (Design and Manufacture)</t>
  </si>
  <si>
    <t>H00245873</t>
  </si>
  <si>
    <t>Foundation Degree in Enterprise in Computer Games Technology</t>
  </si>
  <si>
    <t>H00245874</t>
  </si>
  <si>
    <t>BA (Hons) in Design (Graphic Design)</t>
  </si>
  <si>
    <t>H00245875</t>
  </si>
  <si>
    <t>BA (Hons) in Design (Interior Textiles)</t>
  </si>
  <si>
    <t>H00245876</t>
  </si>
  <si>
    <t>BA (Hons) in Design (Textiles and Surface Pattern)</t>
  </si>
  <si>
    <t>H00245877</t>
  </si>
  <si>
    <t>BA (Hons) in Design (Surface Design)</t>
  </si>
  <si>
    <t>H00245878</t>
  </si>
  <si>
    <t>BSc (Hons) in Health and Social Care Management</t>
  </si>
  <si>
    <t>H00245879</t>
  </si>
  <si>
    <t>BA in Jazz</t>
  </si>
  <si>
    <t>H00245880</t>
  </si>
  <si>
    <t>DipHE in Jazz</t>
  </si>
  <si>
    <t>H00245882</t>
  </si>
  <si>
    <t>BA in Music</t>
  </si>
  <si>
    <t>H00245883</t>
  </si>
  <si>
    <t>DipHE in Music</t>
  </si>
  <si>
    <t>H00245885</t>
  </si>
  <si>
    <t>BA in Popular Music Studies</t>
  </si>
  <si>
    <t>H00245886</t>
  </si>
  <si>
    <t>DipHE in Popular Music Studies</t>
  </si>
  <si>
    <t>H00245888</t>
  </si>
  <si>
    <t>Foundation Degree in Agriculture with Land Management (Extended - Year 0)</t>
  </si>
  <si>
    <t>H00245889</t>
  </si>
  <si>
    <t>Foundation Degree in Animal Management (Extended - Year 0)</t>
  </si>
  <si>
    <t>H00245890</t>
  </si>
  <si>
    <t>Foundation Degree in Countryside Management (Extended - Year 0)</t>
  </si>
  <si>
    <t>H00245891</t>
  </si>
  <si>
    <t>Foundation Degree in Equine Leisure and Events Management (Extended - Year 0)</t>
  </si>
  <si>
    <t>H00245892</t>
  </si>
  <si>
    <t>Foundation Degree in Horticulture (Extended - Year 0)</t>
  </si>
  <si>
    <t>H00245893</t>
  </si>
  <si>
    <t>Foundation Degree in Business Management and Enterprise</t>
  </si>
  <si>
    <t>H00245894</t>
  </si>
  <si>
    <t>Foundation Degree in Children, Young People and their Services</t>
  </si>
  <si>
    <t>H00245895</t>
  </si>
  <si>
    <t>BA in Music (Jazz)</t>
  </si>
  <si>
    <t>H00245896</t>
  </si>
  <si>
    <t>DipHE in Music (Jazz)</t>
  </si>
  <si>
    <t>H00245898</t>
  </si>
  <si>
    <t>BA in Music (Popular)</t>
  </si>
  <si>
    <t>H00245899</t>
  </si>
  <si>
    <t>DipHE in Music (Popular)</t>
  </si>
  <si>
    <t>H00245901</t>
  </si>
  <si>
    <t>BA in Music (Production)</t>
  </si>
  <si>
    <t>H00245902</t>
  </si>
  <si>
    <t>DipHE in Music (Production)</t>
  </si>
  <si>
    <t>H00245905</t>
  </si>
  <si>
    <t>H00245906</t>
  </si>
  <si>
    <t>Foundation Degree in Event and Tourism Management</t>
  </si>
  <si>
    <t>H00245907</t>
  </si>
  <si>
    <t>H00245908</t>
  </si>
  <si>
    <t>H00245909</t>
  </si>
  <si>
    <t>H00245910</t>
  </si>
  <si>
    <t>BA (Hons) in Moving Image Production</t>
  </si>
  <si>
    <t>H00245911</t>
  </si>
  <si>
    <t>MA in Design Enterprise</t>
  </si>
  <si>
    <t>H00245912</t>
  </si>
  <si>
    <t>Foundation Degree in Sport, Exercise and Health Sciences</t>
  </si>
  <si>
    <t>H00245913</t>
  </si>
  <si>
    <t>MA in Education, Innovation and Enterprise</t>
  </si>
  <si>
    <t>H00245914</t>
  </si>
  <si>
    <t>MSc in Strategic Personnel and Development</t>
  </si>
  <si>
    <t>H00245915</t>
  </si>
  <si>
    <t>MSc in Relationship Therapy</t>
  </si>
  <si>
    <t>H00245916</t>
  </si>
  <si>
    <t>PGD in Relationship Therapy (Psychosexual Therapy)</t>
  </si>
  <si>
    <t>H00245917</t>
  </si>
  <si>
    <t>H00245918</t>
  </si>
  <si>
    <t>H00245919</t>
  </si>
  <si>
    <t>BA (Hons) in Learning and Development in Post-Compulsory Education and Training</t>
  </si>
  <si>
    <t>H00245920</t>
  </si>
  <si>
    <t>H00245921</t>
  </si>
  <si>
    <t>Foundation Degree in Early Childhood Policy and Practice</t>
  </si>
  <si>
    <t>H00245922</t>
  </si>
  <si>
    <t>BA in Working with Children and Young People (Hons Stage)</t>
  </si>
  <si>
    <t>H00245923</t>
  </si>
  <si>
    <t>MA in Relationship Therapy</t>
  </si>
  <si>
    <t>H00245924</t>
  </si>
  <si>
    <t>PGD in Creative Pattern Cutting</t>
  </si>
  <si>
    <t>H00245925</t>
  </si>
  <si>
    <t>H00245926</t>
  </si>
  <si>
    <t>BSc (Hons) in Integrated Technology</t>
  </si>
  <si>
    <t>H00245927</t>
  </si>
  <si>
    <t>BA in Performing Arts (Theatre) (Hons Stage)</t>
  </si>
  <si>
    <t>H00245928</t>
  </si>
  <si>
    <t>H00245929</t>
  </si>
  <si>
    <t>BA (Hons) in Contemporary Performance Practice</t>
  </si>
  <si>
    <t>H00245930</t>
  </si>
  <si>
    <t>BA (Hons) in Dance Practice</t>
  </si>
  <si>
    <t>H00245931</t>
  </si>
  <si>
    <t>BA (Hons) in Criminal Justice</t>
  </si>
  <si>
    <t>H00245932</t>
  </si>
  <si>
    <t>BA (Hons) in Law and Criminology</t>
  </si>
  <si>
    <t>H00245933</t>
  </si>
  <si>
    <t>H00245934</t>
  </si>
  <si>
    <t>H00245935</t>
  </si>
  <si>
    <t>Foundation Degree in Animation and Games Art</t>
  </si>
  <si>
    <t>H00245936</t>
  </si>
  <si>
    <t>BA (Hons) in Fashion and Textile Design</t>
  </si>
  <si>
    <t>H00245937</t>
  </si>
  <si>
    <t>H00245938</t>
  </si>
  <si>
    <t>BA (Hons) in Fine Arts and Crafts</t>
  </si>
  <si>
    <t>H00245939</t>
  </si>
  <si>
    <t>BA (Hons) in Dance Practice with Digital Performance</t>
  </si>
  <si>
    <t>H00245940</t>
  </si>
  <si>
    <t>BA in Illustration and Animation (Hons Stage)</t>
  </si>
  <si>
    <t>H00245941</t>
  </si>
  <si>
    <t>BSc (Hons) in Sports, Exercise and Health Sciences</t>
  </si>
  <si>
    <t>H00245942</t>
  </si>
  <si>
    <t>Foundation Degree in Integrated Wildlife Conservation</t>
  </si>
  <si>
    <t>H00245943</t>
  </si>
  <si>
    <t>H00245944</t>
  </si>
  <si>
    <t>MSc in Human Resource Management</t>
  </si>
  <si>
    <t>H00245945</t>
  </si>
  <si>
    <t>H00245946</t>
  </si>
  <si>
    <t>H00245959</t>
  </si>
  <si>
    <t>Foundation Degree in Animal Science and Health</t>
  </si>
  <si>
    <t>H00245960</t>
  </si>
  <si>
    <t>BSc (Hons) in Animal Science and Health</t>
  </si>
  <si>
    <t>H00245961</t>
  </si>
  <si>
    <t>H00245962</t>
  </si>
  <si>
    <t>BSc (Hons) in Veterinary Nursing</t>
  </si>
  <si>
    <t>H00245963</t>
  </si>
  <si>
    <t>H00245964</t>
  </si>
  <si>
    <t>BA (Hons) in Business, Strategy and Management</t>
  </si>
  <si>
    <t>H00245965</t>
  </si>
  <si>
    <t>H00245966</t>
  </si>
  <si>
    <t>BA (Hons) in Professional Studies (Performing Arts) (L6 Top up)</t>
  </si>
  <si>
    <t>H00245967</t>
  </si>
  <si>
    <t>Foundation Degree in Integrated Engineering</t>
  </si>
  <si>
    <t>H00245968</t>
  </si>
  <si>
    <t>BA (Hons) in Early Years Care and Education</t>
  </si>
  <si>
    <t>H00245969</t>
  </si>
  <si>
    <t>BSc (Hons) in Equine and Human Sports Science</t>
  </si>
  <si>
    <t>H00245970</t>
  </si>
  <si>
    <t>BSc (Hons) in Equitation Coaching Sports Science</t>
  </si>
  <si>
    <t>H00245971</t>
  </si>
  <si>
    <t>Foundation Degree in Horseracing Industry</t>
  </si>
  <si>
    <t>H00245972</t>
  </si>
  <si>
    <t>BSc (Hons) in Horseracing Industry</t>
  </si>
  <si>
    <t>H00245973</t>
  </si>
  <si>
    <t>Foundation Degree in Digital Film Production</t>
  </si>
  <si>
    <t>H00245974</t>
  </si>
  <si>
    <t>BA (Hons) in Digital Film Production</t>
  </si>
  <si>
    <t>H00245976</t>
  </si>
  <si>
    <t>BA in Early Years (with EYPS)</t>
  </si>
  <si>
    <t>H00245977</t>
  </si>
  <si>
    <t>H00245978</t>
  </si>
  <si>
    <t>H00245979</t>
  </si>
  <si>
    <t>BSc (Hons) in Equine Sports Coaching</t>
  </si>
  <si>
    <t>H00245980</t>
  </si>
  <si>
    <t>BSc (Hons) in Equine Sports Performance</t>
  </si>
  <si>
    <t>H00245981</t>
  </si>
  <si>
    <t>BSc (Hons) in Equine Studies</t>
  </si>
  <si>
    <t>H00245982</t>
  </si>
  <si>
    <t>Foundation Degree in Fashion and Clothing Design</t>
  </si>
  <si>
    <t>H00245983</t>
  </si>
  <si>
    <t>HE Bridging Programme (Animal Behaviour and Welfare)</t>
  </si>
  <si>
    <t>H00245984</t>
  </si>
  <si>
    <t>HE Bridging Programme (Environmental Conservation)</t>
  </si>
  <si>
    <t>H00245985</t>
  </si>
  <si>
    <t>H00245986</t>
  </si>
  <si>
    <t>Foundation Degree in Creative Film and Moving Image Production</t>
  </si>
  <si>
    <t>H00245987</t>
  </si>
  <si>
    <t>Foundation Degree in Creative Fashion Practices</t>
  </si>
  <si>
    <t>H00245988</t>
  </si>
  <si>
    <t>Foundation Degree in Computing and Internet Technologies</t>
  </si>
  <si>
    <t>H00245989</t>
  </si>
  <si>
    <t>Foundation Degree in Computer Games Technology</t>
  </si>
  <si>
    <t>H00245990</t>
  </si>
  <si>
    <t>Foundation Degree in Media Make-up</t>
  </si>
  <si>
    <t>H00245991</t>
  </si>
  <si>
    <t>BA (Hons) in Media Make-up</t>
  </si>
  <si>
    <t>H00245992</t>
  </si>
  <si>
    <t>Foundation Degree in Digital Film Production Design</t>
  </si>
  <si>
    <t>H00245993</t>
  </si>
  <si>
    <t>BA (Hons) in Digital Film Production Design</t>
  </si>
  <si>
    <t>H00245995</t>
  </si>
  <si>
    <t>Foundation Degree in Early Childhood Studies with Teaching Assistant option</t>
  </si>
  <si>
    <t>H00245996</t>
  </si>
  <si>
    <t>BA (Hons) in Early Childhood Studies with Practitioner  option</t>
  </si>
  <si>
    <t>H00245997</t>
  </si>
  <si>
    <t>H00245998</t>
  </si>
  <si>
    <t>BA (Hons) in Public Health and Social Care</t>
  </si>
  <si>
    <t>H00245999</t>
  </si>
  <si>
    <t>BA (Hons) in Criminological Studies</t>
  </si>
  <si>
    <t>H00246000</t>
  </si>
  <si>
    <t>Foundation Degree in Rural Environmental Management</t>
  </si>
  <si>
    <t>H00246001</t>
  </si>
  <si>
    <t>BA (Hons) in Fashion and Textiles</t>
  </si>
  <si>
    <t>H00246002</t>
  </si>
  <si>
    <t>Foundation Degree in Agricultural Management</t>
  </si>
  <si>
    <t>H00246003</t>
  </si>
  <si>
    <t>MSc in Applied Animal Behaviour and Training</t>
  </si>
  <si>
    <t>H00246004</t>
  </si>
  <si>
    <t>H00246005</t>
  </si>
  <si>
    <t>H00246006</t>
  </si>
  <si>
    <t>Foundation Degree in Sports and Development</t>
  </si>
  <si>
    <t>H00246007</t>
  </si>
  <si>
    <t>Foundation Degree in Travel Operations Management</t>
  </si>
  <si>
    <t>H00246008</t>
  </si>
  <si>
    <t>BA (Hons) in Children's Learning and Development</t>
  </si>
  <si>
    <t>H00246009</t>
  </si>
  <si>
    <t>Foundation Degree in Fashion and Jewellery</t>
  </si>
  <si>
    <t>H00246010</t>
  </si>
  <si>
    <t>H00246011</t>
  </si>
  <si>
    <t>Foundation Degree in Teaching Support Assistant</t>
  </si>
  <si>
    <t>H00246012</t>
  </si>
  <si>
    <t>H00246013</t>
  </si>
  <si>
    <t>H00246014</t>
  </si>
  <si>
    <t>BSc (Hons) in Applied Animal Management</t>
  </si>
  <si>
    <t>H00246016</t>
  </si>
  <si>
    <t>H00246017</t>
  </si>
  <si>
    <t>H00246018</t>
  </si>
  <si>
    <t>BA (Hons) in Film and Screen Media</t>
  </si>
  <si>
    <t>H00246019</t>
  </si>
  <si>
    <t>H00246020</t>
  </si>
  <si>
    <t>H00246021</t>
  </si>
  <si>
    <t>BA (Hons) in Jewellery Design</t>
  </si>
  <si>
    <t>H00246022</t>
  </si>
  <si>
    <t>H00246023</t>
  </si>
  <si>
    <t>H00246024</t>
  </si>
  <si>
    <t>H00246025</t>
  </si>
  <si>
    <t>Foundation Degree in Creative Arts Practice</t>
  </si>
  <si>
    <t>H00246026</t>
  </si>
  <si>
    <t>Foundation Degree in Sports and Exercise Sciences</t>
  </si>
  <si>
    <t>H00246027</t>
  </si>
  <si>
    <t>H00246028</t>
  </si>
  <si>
    <t>H00246029</t>
  </si>
  <si>
    <t>Foundation Degree in Graphic design</t>
  </si>
  <si>
    <t>H00246030</t>
  </si>
  <si>
    <t>H00246031</t>
  </si>
  <si>
    <t>BA (Hons) in Photography (Top-up)</t>
  </si>
  <si>
    <t>H00246032</t>
  </si>
  <si>
    <t>BA in Business and Management</t>
  </si>
  <si>
    <t>H00246033</t>
  </si>
  <si>
    <t>H00246034</t>
  </si>
  <si>
    <t>Foundation Degree in Applied Ecology</t>
  </si>
  <si>
    <t>H00246035</t>
  </si>
  <si>
    <t>DipHE in Applied Biological Science</t>
  </si>
  <si>
    <t>H00246036</t>
  </si>
  <si>
    <t>BA (Hons) in Psychology and Marketing</t>
  </si>
  <si>
    <t>H00246037</t>
  </si>
  <si>
    <t>BA (Hons) in Media Production (Performance) (Top-up)</t>
  </si>
  <si>
    <t>H00246038</t>
  </si>
  <si>
    <t>BA (Hons) in Education (Lifelong Learning Sector) (Top-up)</t>
  </si>
  <si>
    <t>H00246039</t>
  </si>
  <si>
    <t>BA (Hons) in Acting for Live and Recorded Media</t>
  </si>
  <si>
    <t>H00246040</t>
  </si>
  <si>
    <t>H00246041</t>
  </si>
  <si>
    <t>H00246042</t>
  </si>
  <si>
    <t>Foundation Degree in Exercise Health and Fitness</t>
  </si>
  <si>
    <t>H00246043</t>
  </si>
  <si>
    <t>HNC in Engineering (Automotive Management and Technology)</t>
  </si>
  <si>
    <t>H00246044</t>
  </si>
  <si>
    <t>BA (Hons) in Ceramics</t>
  </si>
  <si>
    <t>H00246045</t>
  </si>
  <si>
    <t>BA (Hons) in Contemporary Crafts</t>
  </si>
  <si>
    <t>H00246046</t>
  </si>
  <si>
    <t>BA (Hons) in Glass</t>
  </si>
  <si>
    <t>H00246047</t>
  </si>
  <si>
    <t>BA (Hons) in Jewellery and Silversmithing</t>
  </si>
  <si>
    <t>H00246048</t>
  </si>
  <si>
    <t>BA (Hons) in Sculptural Metals</t>
  </si>
  <si>
    <t>H00246049</t>
  </si>
  <si>
    <t>BA (Hons) in Textiles</t>
  </si>
  <si>
    <t>H00246050</t>
  </si>
  <si>
    <t>MA in Creative Practices for Sustainability</t>
  </si>
  <si>
    <t>H00246051</t>
  </si>
  <si>
    <t>MA in Critical Curatorial Practices</t>
  </si>
  <si>
    <t>H00246052</t>
  </si>
  <si>
    <t>Foundation Degree in Supporting the Mental Health of Children and Young People</t>
  </si>
  <si>
    <t>H00246053</t>
  </si>
  <si>
    <t>Foundation Degree in Creative Arts and Design Practice</t>
  </si>
  <si>
    <t>H00246054</t>
  </si>
  <si>
    <t>Foundation Degree in Costume in Practice</t>
  </si>
  <si>
    <t>H00246055</t>
  </si>
  <si>
    <t>BSc (Hons) in Aircraft Maintenance, Operations and Management</t>
  </si>
  <si>
    <t>H00246056</t>
  </si>
  <si>
    <t>LLM in International and Comparative Law</t>
  </si>
  <si>
    <t>H00246057</t>
  </si>
  <si>
    <t>BA (Hons) in Youth and Community Studies</t>
  </si>
  <si>
    <t>H00246058</t>
  </si>
  <si>
    <t>H00246059</t>
  </si>
  <si>
    <t>Foundation Degree in Applied Bioscience Technology</t>
  </si>
  <si>
    <t>H00246060</t>
  </si>
  <si>
    <t>BA (Hons) in Health and Social Care (Substance Misuse)</t>
  </si>
  <si>
    <t>H00246061</t>
  </si>
  <si>
    <t>H00246062</t>
  </si>
  <si>
    <t>Foundation Degree in Fashion Design, Pattern Cutting and Construction</t>
  </si>
  <si>
    <t>H00246063</t>
  </si>
  <si>
    <t>BA (Hons) in Fashion Design with Business</t>
  </si>
  <si>
    <t>H00246064</t>
  </si>
  <si>
    <t>H00246065</t>
  </si>
  <si>
    <t>Foundation Degree in Contemporary Crafts</t>
  </si>
  <si>
    <t>H00246066</t>
  </si>
  <si>
    <t>H00246067</t>
  </si>
  <si>
    <t>Foundation Degree in Electrical Engineering and Renewable Energy</t>
  </si>
  <si>
    <t>H00246068</t>
  </si>
  <si>
    <t>H00246069</t>
  </si>
  <si>
    <t>Foundation Degree in Electrical Electronic Engineering</t>
  </si>
  <si>
    <t>H00246070</t>
  </si>
  <si>
    <t>Foundation Degree in Mechanical Manufacturing Engineering</t>
  </si>
  <si>
    <t>H00246071</t>
  </si>
  <si>
    <t>H00246072</t>
  </si>
  <si>
    <t>H00246073</t>
  </si>
  <si>
    <t>H00246074</t>
  </si>
  <si>
    <t>H00246075</t>
  </si>
  <si>
    <t>H00246076</t>
  </si>
  <si>
    <t>Foundation Degree in Business Management with Enterprise and Marketing</t>
  </si>
  <si>
    <t>H00246077</t>
  </si>
  <si>
    <t>Foundation Degree in Business Management with Human Resources</t>
  </si>
  <si>
    <t>H00246078</t>
  </si>
  <si>
    <t>Foundation Degree in Business Management with Leadership</t>
  </si>
  <si>
    <t>H00246079</t>
  </si>
  <si>
    <t>Foundation Degree in Business Management with Finance</t>
  </si>
  <si>
    <t>H00246080</t>
  </si>
  <si>
    <t>Foundation Degree in Children and Young People</t>
  </si>
  <si>
    <t>H00246081</t>
  </si>
  <si>
    <t>H00246082</t>
  </si>
  <si>
    <t>H00246083</t>
  </si>
  <si>
    <t>Foundation Degree in Integrated Youth Services</t>
  </si>
  <si>
    <t>H00246084</t>
  </si>
  <si>
    <t>Foundation Degree in Health Care Practice</t>
  </si>
  <si>
    <t>H00246085</t>
  </si>
  <si>
    <t>Foundation Degree in Teaching Assistants</t>
  </si>
  <si>
    <t>H00246086</t>
  </si>
  <si>
    <t>BEng (Hons) in Engineering</t>
  </si>
  <si>
    <t>H00246087</t>
  </si>
  <si>
    <t>BA (Hons) in Combined Studies (OUVA)</t>
  </si>
  <si>
    <t>H00246088</t>
  </si>
  <si>
    <t>H00246089</t>
  </si>
  <si>
    <t>Foundation Degree in Computing and Systems Development (Software Development)</t>
  </si>
  <si>
    <t>H00246090</t>
  </si>
  <si>
    <t>Foundation Degree in Computing and Systems Development (ICT Systems Support)</t>
  </si>
  <si>
    <t>H00246092</t>
  </si>
  <si>
    <t>Foundation Degree in Motorsports Engineering</t>
  </si>
  <si>
    <t>H00246093</t>
  </si>
  <si>
    <t>H00246094</t>
  </si>
  <si>
    <t>BA (Hons) in Three Dimensional Design</t>
  </si>
  <si>
    <t>H00246095</t>
  </si>
  <si>
    <t>H00246096</t>
  </si>
  <si>
    <t>BA (Hons) in Learning Disability Studies</t>
  </si>
  <si>
    <t>H00246097</t>
  </si>
  <si>
    <t>BA (Hons) in Pastoral Care with Psychology</t>
  </si>
  <si>
    <t>H00246099</t>
  </si>
  <si>
    <t>H00246100</t>
  </si>
  <si>
    <t>BA (Hons) in Business Enterprise (Top up)</t>
  </si>
  <si>
    <t>H00246101</t>
  </si>
  <si>
    <t>BA (Hons) in Counselling Studies (Top up)</t>
  </si>
  <si>
    <t>H00246102</t>
  </si>
  <si>
    <t>H00246103</t>
  </si>
  <si>
    <t>H00246104</t>
  </si>
  <si>
    <t>BSc (Hons) in Applied Zoology (Top up)</t>
  </si>
  <si>
    <t>H00246105</t>
  </si>
  <si>
    <t>BSc (Hons) in Combined Social Science</t>
  </si>
  <si>
    <t>H00246106</t>
  </si>
  <si>
    <t>BSc (Hons) in Combined Social Science (Top up)</t>
  </si>
  <si>
    <t>H00246107</t>
  </si>
  <si>
    <t>BSc (Hons) in Environmental Resource Management (Top up)</t>
  </si>
  <si>
    <t>H00246108</t>
  </si>
  <si>
    <t>BSc (Hons) in Equitation Science (Top up)</t>
  </si>
  <si>
    <t>H00246109</t>
  </si>
  <si>
    <t>BSc (Hons) in Health and Social Care (Top up)</t>
  </si>
  <si>
    <t>H00246110</t>
  </si>
  <si>
    <t>BSc (Hons) in Horticulture (Top up)</t>
  </si>
  <si>
    <t>H00246111</t>
  </si>
  <si>
    <t>BSc (Hons) in Rural Business Management (Top up)</t>
  </si>
  <si>
    <t>H00246112</t>
  </si>
  <si>
    <t>BSc (Hons) in Sports Performance and Coaching (Top up)</t>
  </si>
  <si>
    <t>H00246114</t>
  </si>
  <si>
    <t>CertEd in Education (Full time)</t>
  </si>
  <si>
    <t>H00246115</t>
  </si>
  <si>
    <t>CertEd in Education (Part time)</t>
  </si>
  <si>
    <t>H00246118</t>
  </si>
  <si>
    <t>DipHE in Person-Centred Counselling and Therapy</t>
  </si>
  <si>
    <t>H00246119</t>
  </si>
  <si>
    <t>Diploma in Teaching English (Literacy CPD) in the Lifelong Sector</t>
  </si>
  <si>
    <t>H00246120</t>
  </si>
  <si>
    <t>Diploma in Teaching Mathematics (Numeracy CPD) in the Lifelong Sector</t>
  </si>
  <si>
    <t>H00246121</t>
  </si>
  <si>
    <t>H00246122</t>
  </si>
  <si>
    <t>H00246123</t>
  </si>
  <si>
    <t>Foundation Degree in Contemporary Creative Practice</t>
  </si>
  <si>
    <t>H00246124</t>
  </si>
  <si>
    <t>H00246125</t>
  </si>
  <si>
    <t>Foundation Degree in E-Business Management</t>
  </si>
  <si>
    <t>H00246126</t>
  </si>
  <si>
    <t>Foundation Degree in Education and Training in the Lifelong Learning Sector</t>
  </si>
  <si>
    <t>H00246127</t>
  </si>
  <si>
    <t>H00246128</t>
  </si>
  <si>
    <t>Foundation Degree in Health and Community Studies</t>
  </si>
  <si>
    <t>H00246129</t>
  </si>
  <si>
    <t>H00246130</t>
  </si>
  <si>
    <t>Foundation Degree in Housing With Support</t>
  </si>
  <si>
    <t>H00246131</t>
  </si>
  <si>
    <t>Foundation Degree in Lean Manufacturing and Processing</t>
  </si>
  <si>
    <t>H00246132</t>
  </si>
  <si>
    <t>Foundation Degree in Live Arts Performance</t>
  </si>
  <si>
    <t>H00246133</t>
  </si>
  <si>
    <t>Foundation Degree in Multimedia Design</t>
  </si>
  <si>
    <t>H00246134</t>
  </si>
  <si>
    <t>Foundation Degree in Newspaper and Magazine Journalism</t>
  </si>
  <si>
    <t>H00246135</t>
  </si>
  <si>
    <t>Foundation Degree in Tourism</t>
  </si>
  <si>
    <t>H00246136</t>
  </si>
  <si>
    <t>Foundation Degree in Adventure Sports Coaching</t>
  </si>
  <si>
    <t>H00246137</t>
  </si>
  <si>
    <t>H00246138</t>
  </si>
  <si>
    <t>Foundation Degree in Animal Behaviour and Psychology</t>
  </si>
  <si>
    <t>H00246139</t>
  </si>
  <si>
    <t>Foundation Degree in Animal Health</t>
  </si>
  <si>
    <t>H00246140</t>
  </si>
  <si>
    <t>Foundation Degree in Animal Husbandry and Welfare</t>
  </si>
  <si>
    <t>H00246141</t>
  </si>
  <si>
    <t>Foundation Degree in Conservation and Ecology</t>
  </si>
  <si>
    <t>H00246142</t>
  </si>
  <si>
    <t>Foundation Degree in Carbon Management</t>
  </si>
  <si>
    <t>H00246143</t>
  </si>
  <si>
    <t>Foundation Degree in Computer Networking</t>
  </si>
  <si>
    <t>H00246144</t>
  </si>
  <si>
    <t>Foundation Degree in Computing, Networking and Software Development</t>
  </si>
  <si>
    <t>H00246145</t>
  </si>
  <si>
    <t>Foundation Degree in Conservation and Countryside Management</t>
  </si>
  <si>
    <t>H00246146</t>
  </si>
  <si>
    <t>H00246147</t>
  </si>
  <si>
    <t>Foundation Degree in Equine Behaviour and Training</t>
  </si>
  <si>
    <t>H00246148</t>
  </si>
  <si>
    <t>Foundation Degree in Equine Sports Performance and Coaching</t>
  </si>
  <si>
    <t>H00246149</t>
  </si>
  <si>
    <t>Foundation Degree in Food Studies</t>
  </si>
  <si>
    <t>H00246150</t>
  </si>
  <si>
    <t>H00246151</t>
  </si>
  <si>
    <t>Foundation Degree in Golf Operations Management</t>
  </si>
  <si>
    <t>H00246152</t>
  </si>
  <si>
    <t>Foundation Degree in Healthcare Practice</t>
  </si>
  <si>
    <t>H00246153</t>
  </si>
  <si>
    <t>H00246154</t>
  </si>
  <si>
    <t>Foundation Degree in Information Technology</t>
  </si>
  <si>
    <t>H00246155</t>
  </si>
  <si>
    <t>Foundation Degree in Marine Aquaculture</t>
  </si>
  <si>
    <t>H00246156</t>
  </si>
  <si>
    <t>Foundation Degree in Marine Conservation</t>
  </si>
  <si>
    <t>H00246157</t>
  </si>
  <si>
    <t>Foundation Degree in Marine Science</t>
  </si>
  <si>
    <t>H00246158</t>
  </si>
  <si>
    <t>Foundation Degree in Marine Sports Science</t>
  </si>
  <si>
    <t>H00246159</t>
  </si>
  <si>
    <t>Foundation Degree in Operational Yacht Science</t>
  </si>
  <si>
    <t>H00246160</t>
  </si>
  <si>
    <t>Foundation Degree in Police Studies</t>
  </si>
  <si>
    <t>H00246161</t>
  </si>
  <si>
    <t>Foundation Degree in Public Services With Outdoor Education</t>
  </si>
  <si>
    <t>H00246162</t>
  </si>
  <si>
    <t>H00246163</t>
  </si>
  <si>
    <t>Foundation Degree in Rescue and Emergency Management</t>
  </si>
  <si>
    <t>H00246164</t>
  </si>
  <si>
    <t>Foundation Degree in River Conservation Management</t>
  </si>
  <si>
    <t>H00246165</t>
  </si>
  <si>
    <t>Foundation Degree in Rural Business Management</t>
  </si>
  <si>
    <t>H00246166</t>
  </si>
  <si>
    <t>H00246167</t>
  </si>
  <si>
    <t>Foundation Degree in Sport, Health and Fitness</t>
  </si>
  <si>
    <t>H00246168</t>
  </si>
  <si>
    <t>Foundation Degree in Sports Development and Coaching</t>
  </si>
  <si>
    <t>H00246169</t>
  </si>
  <si>
    <t>Foundation Degree in Surf Science and Technology</t>
  </si>
  <si>
    <t>H00246170</t>
  </si>
  <si>
    <t>H00246171</t>
  </si>
  <si>
    <t>Foundation Degree in Tournament Golf</t>
  </si>
  <si>
    <t>H00246172</t>
  </si>
  <si>
    <t>H00246173</t>
  </si>
  <si>
    <t>Foundation Degree in Wildlife Education and Media</t>
  </si>
  <si>
    <t>H00246174</t>
  </si>
  <si>
    <t>Foundation Degree in Zoological Conservation</t>
  </si>
  <si>
    <t>H00246175</t>
  </si>
  <si>
    <t>HNC in Complementary Health Therapies</t>
  </si>
  <si>
    <t>H00246176</t>
  </si>
  <si>
    <t>H00246177</t>
  </si>
  <si>
    <t>HNC in Health and Community Studies</t>
  </si>
  <si>
    <t>H00246178</t>
  </si>
  <si>
    <t>PGCE in Education (Part time)</t>
  </si>
  <si>
    <t>H00246179</t>
  </si>
  <si>
    <t>H00246180</t>
  </si>
  <si>
    <t>Foundation Degree in Mental Health Work</t>
  </si>
  <si>
    <t>H00246181</t>
  </si>
  <si>
    <t>Foundation Degree in Alcohol and Substance Misuse Work</t>
  </si>
  <si>
    <t>H00246182</t>
  </si>
  <si>
    <t>BA (Hons) in  Design (Interior Textiles and Surface Design</t>
  </si>
  <si>
    <t>H00246183</t>
  </si>
  <si>
    <t>PGCE in Practice Education</t>
  </si>
  <si>
    <t>H00246184</t>
  </si>
  <si>
    <t>PGDIP in Practice Education</t>
  </si>
  <si>
    <t>H00246185</t>
  </si>
  <si>
    <t>BA (Hons) in Integrative Counselling</t>
  </si>
  <si>
    <t>H00246186</t>
  </si>
  <si>
    <t>BSc (Hons) in Computing and Systems Development</t>
  </si>
  <si>
    <t>H00246187</t>
  </si>
  <si>
    <t>H00246188</t>
  </si>
  <si>
    <t>HND in Marine Engineering</t>
  </si>
  <si>
    <t>H00246189</t>
  </si>
  <si>
    <t>Foundation Degree in Print</t>
  </si>
  <si>
    <t>H00246190</t>
  </si>
  <si>
    <t>BA (Hons) in English with History</t>
  </si>
  <si>
    <t>H00246191</t>
  </si>
  <si>
    <t>BA (Hons) in History with English</t>
  </si>
  <si>
    <t>H00246192</t>
  </si>
  <si>
    <t>Foundation Degree in Counselling (Coaching and Mentoring)</t>
  </si>
  <si>
    <t>H00246193</t>
  </si>
  <si>
    <t>Foundation Degree in Counselling (Brief Interventions)</t>
  </si>
  <si>
    <t>H00246194</t>
  </si>
  <si>
    <t>H00246195</t>
  </si>
  <si>
    <t>Foundation Degree in Fashion Retail and Enterprise</t>
  </si>
  <si>
    <t>H00246196</t>
  </si>
  <si>
    <t>Foundation Degree in Printed and Constructed Textiles</t>
  </si>
  <si>
    <t>H00246197</t>
  </si>
  <si>
    <t>Foundation Degree in Contemporary Applied Art and Design</t>
  </si>
  <si>
    <t>H00246198</t>
  </si>
  <si>
    <t>H00246199</t>
  </si>
  <si>
    <t>Foundation Degree in Furniture and Fine Product</t>
  </si>
  <si>
    <t>H00246200</t>
  </si>
  <si>
    <t>H00246201</t>
  </si>
  <si>
    <t>Foundation Degree in Digital Audio Technology</t>
  </si>
  <si>
    <t>H00246202</t>
  </si>
  <si>
    <t>H00246203</t>
  </si>
  <si>
    <t>H00246204</t>
  </si>
  <si>
    <t>H00246205</t>
  </si>
  <si>
    <t>H00246206</t>
  </si>
  <si>
    <t>H00246207</t>
  </si>
  <si>
    <t>Foundation Degree in Games Design</t>
  </si>
  <si>
    <t>H00246208</t>
  </si>
  <si>
    <t>H00246209</t>
  </si>
  <si>
    <t>Foundation Degree in Acting and Performance Practice</t>
  </si>
  <si>
    <t>H00246210</t>
  </si>
  <si>
    <t>H00246211</t>
  </si>
  <si>
    <t>H00246212</t>
  </si>
  <si>
    <t>H00246213</t>
  </si>
  <si>
    <t>Foundation Degree in Sound Engineering</t>
  </si>
  <si>
    <t>H00246214</t>
  </si>
  <si>
    <t>Foundation Degree in Stage Management and Technical Theatre</t>
  </si>
  <si>
    <t>H00246215</t>
  </si>
  <si>
    <t>H00246216</t>
  </si>
  <si>
    <t>H00246217</t>
  </si>
  <si>
    <t>Foundation Degree in Industrial Applications of Biological and Chemical Science</t>
  </si>
  <si>
    <t>H00246218</t>
  </si>
  <si>
    <t>Foundation Degree in Laboratory Operations</t>
  </si>
  <si>
    <t>H00246219</t>
  </si>
  <si>
    <t>H00246220</t>
  </si>
  <si>
    <t>H00246221</t>
  </si>
  <si>
    <t>Foundation Degree in Education and Training</t>
  </si>
  <si>
    <t>H00246222</t>
  </si>
  <si>
    <t>Foundation Degree in Education and Training for 14-19</t>
  </si>
  <si>
    <t>H00246223</t>
  </si>
  <si>
    <t>Foundation Degree in Education and Training for English Literacy and Language Specialists</t>
  </si>
  <si>
    <t>H00246224</t>
  </si>
  <si>
    <t>Foundation Degree in Education and Training for Mathematics and Numeracy Specialists</t>
  </si>
  <si>
    <t>H00246225</t>
  </si>
  <si>
    <t>H00246226</t>
  </si>
  <si>
    <t>Foundation Degree in Sport and Exercise Therapies</t>
  </si>
  <si>
    <t>H00246227</t>
  </si>
  <si>
    <t>H00246228</t>
  </si>
  <si>
    <t>H00246229</t>
  </si>
  <si>
    <t>Foundation Degree in Early Years, Care and Education</t>
  </si>
  <si>
    <t>H00246230</t>
  </si>
  <si>
    <t>H00246231</t>
  </si>
  <si>
    <t>Foundation Degree in Illustration Arts</t>
  </si>
  <si>
    <t>H00246232</t>
  </si>
  <si>
    <t>Foundation Degree in Exercise Science and Fitness</t>
  </si>
  <si>
    <t>H00246233</t>
  </si>
  <si>
    <t>H00246234</t>
  </si>
  <si>
    <t>Foundation Degree in Outdoor Education</t>
  </si>
  <si>
    <t>H00246235</t>
  </si>
  <si>
    <t>H00246236</t>
  </si>
  <si>
    <t>H00246237</t>
  </si>
  <si>
    <t>H00246238</t>
  </si>
  <si>
    <t>Foundation Degree in Events and Conference Management</t>
  </si>
  <si>
    <t>H00246239</t>
  </si>
  <si>
    <t>H00246240</t>
  </si>
  <si>
    <t>Foundation Degree in Three Dimensional Design</t>
  </si>
  <si>
    <t>H00246241</t>
  </si>
  <si>
    <t>Foundation Degree in Yacht Operations</t>
  </si>
  <si>
    <t>H00246242</t>
  </si>
  <si>
    <t>Foundation Degree in Three Dimensional Design (Interior and Spatial Design)</t>
  </si>
  <si>
    <t>H00246243</t>
  </si>
  <si>
    <t>Foundation Degree in Three Dimensional Design (Contemporary Crafts)</t>
  </si>
  <si>
    <t>H00246244</t>
  </si>
  <si>
    <t>Foundation Degree in Biosciences</t>
  </si>
  <si>
    <t>H00246245</t>
  </si>
  <si>
    <t>Foundation Degree in Modern Music Practice (Performance and Technology)</t>
  </si>
  <si>
    <t>H00246246</t>
  </si>
  <si>
    <t>Foundation Degree in Drama, Performance and Arts Management</t>
  </si>
  <si>
    <t>H00246247</t>
  </si>
  <si>
    <t>Foundation Degree in Uniformed Services</t>
  </si>
  <si>
    <t>H00246248</t>
  </si>
  <si>
    <t>Foundation Degree in Engineering Technologies</t>
  </si>
  <si>
    <t>H00246249</t>
  </si>
  <si>
    <t>Foundation Degree in Sustainable Construction and the Built Environment</t>
  </si>
  <si>
    <t>H00246250</t>
  </si>
  <si>
    <t>PGCE in Education (Incorporating the Diploma in Teaching in the Lifelong Learning Sector)</t>
  </si>
  <si>
    <t>H00246251</t>
  </si>
  <si>
    <t>H00246252</t>
  </si>
  <si>
    <t>Foundation Degree in Computing and Internet Technology</t>
  </si>
  <si>
    <t>H00246253</t>
  </si>
  <si>
    <t>Foundation Degree in Managing in the Public Sector Service</t>
  </si>
  <si>
    <t>H00246254</t>
  </si>
  <si>
    <t>Foundation Degree in E-Business Technologies</t>
  </si>
  <si>
    <t>H00246255</t>
  </si>
  <si>
    <t>Foundation Degree in History, Heritage and Archaeology</t>
  </si>
  <si>
    <t>H00246256</t>
  </si>
  <si>
    <t>FdSc Network Engineering, Security and Systems Administration</t>
  </si>
  <si>
    <t>H00246257</t>
  </si>
  <si>
    <t>BSc (Hons) Network Engineering, Security and Systems Administration</t>
  </si>
  <si>
    <t>H00246258</t>
  </si>
  <si>
    <t>FdSc Software Engineering and Game Development</t>
  </si>
  <si>
    <t>H00246259</t>
  </si>
  <si>
    <t>BSc (Hons) Software Engineering and Game Development</t>
  </si>
  <si>
    <t>H00246260</t>
  </si>
  <si>
    <t>Foundation Degree in Creative and Editorial Photography</t>
  </si>
  <si>
    <t>H00246261</t>
  </si>
  <si>
    <t>H00246262</t>
  </si>
  <si>
    <t>Foundation Degree in Music Practitioners</t>
  </si>
  <si>
    <t>H00246263</t>
  </si>
  <si>
    <t>Foundation Degree in Applied Studies (Early Childhood and Learning Support Pathways)</t>
  </si>
  <si>
    <t>H00246264</t>
  </si>
  <si>
    <t>H00246265</t>
  </si>
  <si>
    <t>H00246266</t>
  </si>
  <si>
    <t>H00246267</t>
  </si>
  <si>
    <t>BSc (Hons) in Equine Science (Top up)</t>
  </si>
  <si>
    <t>H00246268</t>
  </si>
  <si>
    <t>Foundation Degree in Equine Science and Management (Full time)</t>
  </si>
  <si>
    <t>H00246269</t>
  </si>
  <si>
    <t>Foundation Degree in Equine Science and Management (Part time)</t>
  </si>
  <si>
    <t>H00246270</t>
  </si>
  <si>
    <t>Foundation Degree in Equine Science, Complementary Therapy and N.H (Full time)</t>
  </si>
  <si>
    <t>H00246271</t>
  </si>
  <si>
    <t>Foundation Degree in Equine Science, Complementary Therapy and N.H (Part time)</t>
  </si>
  <si>
    <t>H00246274</t>
  </si>
  <si>
    <t>H00246275</t>
  </si>
  <si>
    <t>BSc (Hons) in Landscape Design and Management (Top up)</t>
  </si>
  <si>
    <t>H00246276</t>
  </si>
  <si>
    <t>Diploma in Garden Design (Full time)</t>
  </si>
  <si>
    <t>H00246277</t>
  </si>
  <si>
    <t>Diploma in Garden Design (Part time)</t>
  </si>
  <si>
    <t>H00246278</t>
  </si>
  <si>
    <t>Diploma in Landscape Design Technology (Full time)</t>
  </si>
  <si>
    <t>H00246279</t>
  </si>
  <si>
    <t>Diploma in Landscape Design Technology (Part time)</t>
  </si>
  <si>
    <t>H00246280</t>
  </si>
  <si>
    <t>Foundation Degree in Garden and Landscape Design (Full time)</t>
  </si>
  <si>
    <t>H00246281</t>
  </si>
  <si>
    <t>Foundation Degree in Garden and Landscape Design (Part time)</t>
  </si>
  <si>
    <t>H00246282</t>
  </si>
  <si>
    <t>Foundation Degree in Horticulture Business and Innovation (Full time)</t>
  </si>
  <si>
    <t>H00246283</t>
  </si>
  <si>
    <t>Foundation Degree in Agriculture (Part time)</t>
  </si>
  <si>
    <t>H00246284</t>
  </si>
  <si>
    <t>Foundation Degree in Agriculture (Full time)</t>
  </si>
  <si>
    <t>H00246285</t>
  </si>
  <si>
    <t>Foundation Degree in  Agriculture with Dairy Herd Management (Full time)</t>
  </si>
  <si>
    <t>H00246286</t>
  </si>
  <si>
    <t>Foundation Degree in  Agriculture with Dairy Herd Management (Part time)</t>
  </si>
  <si>
    <t>H00246287</t>
  </si>
  <si>
    <t>Foundation Degree in Countryside Conservation and Recreation Management (Part time)</t>
  </si>
  <si>
    <t>H00246288</t>
  </si>
  <si>
    <t>Foundation Degree in Machinery Dealership Management (Part time)</t>
  </si>
  <si>
    <t>H00246289</t>
  </si>
  <si>
    <t>Foundation Degree in Agricultural Engineering and Mechanism (Part time)</t>
  </si>
  <si>
    <t>H00246290</t>
  </si>
  <si>
    <t>Foundation Degree in Construction Plant Engineering (Part time)</t>
  </si>
  <si>
    <t>H00246291</t>
  </si>
  <si>
    <t>Foundation Degree in Food Industry with Management (Full time)</t>
  </si>
  <si>
    <t>H00246292</t>
  </si>
  <si>
    <t>Foundation Degree in Food Industry with Management (Part time)</t>
  </si>
  <si>
    <t>H00246293</t>
  </si>
  <si>
    <t>Foundation Degree in Food Industry with Management</t>
  </si>
  <si>
    <t>H00246294</t>
  </si>
  <si>
    <t>BSc in Food Technology (Top up)</t>
  </si>
  <si>
    <t>H00246295</t>
  </si>
  <si>
    <t>BSc (Hons) in Food Technology (Top up)</t>
  </si>
  <si>
    <t>H00246296</t>
  </si>
  <si>
    <t>BSc in Food Technology (Full time)</t>
  </si>
  <si>
    <t>H00246297</t>
  </si>
  <si>
    <t>BSc (Hons) in Food Technology (Full time)</t>
  </si>
  <si>
    <t>H00246298</t>
  </si>
  <si>
    <t>Foundation Degree in Dairy Technology (Part time)</t>
  </si>
  <si>
    <t>H00246299</t>
  </si>
  <si>
    <t>Foundation Degree in Adventure Sports and Management (Full time)</t>
  </si>
  <si>
    <t>H00246300</t>
  </si>
  <si>
    <t>Foundation Degree in Rural Events Management</t>
  </si>
  <si>
    <t>H00246302</t>
  </si>
  <si>
    <t>H00246303</t>
  </si>
  <si>
    <t>H00246304</t>
  </si>
  <si>
    <t>Foundation Degree in Aviations Management and Operations</t>
  </si>
  <si>
    <t>H00246305</t>
  </si>
  <si>
    <t>BSc (Hons) in Air Transport Management</t>
  </si>
  <si>
    <t>H00246306</t>
  </si>
  <si>
    <t>Foundation Degree in Theatrical and Media Make-Up</t>
  </si>
  <si>
    <t>H00246307</t>
  </si>
  <si>
    <t>Foundation Degree in Venue and Events Management</t>
  </si>
  <si>
    <t>H00246308</t>
  </si>
  <si>
    <t>BA (Hons) in Managing in the Service Sector: Travel and Tourism</t>
  </si>
  <si>
    <t>H00246309</t>
  </si>
  <si>
    <t>BA (Hons) in Managing in the Service Sector</t>
  </si>
  <si>
    <t>H00246310</t>
  </si>
  <si>
    <t>H00246311</t>
  </si>
  <si>
    <t>H00246312</t>
  </si>
  <si>
    <t>Foundation Degree in Media - (Moving Image and Audio)</t>
  </si>
  <si>
    <t>H00246313</t>
  </si>
  <si>
    <t>Foundation Degree in Performance - Physical Theatre</t>
  </si>
  <si>
    <t>H00246314</t>
  </si>
  <si>
    <t>H00246315</t>
  </si>
  <si>
    <t>H00246316</t>
  </si>
  <si>
    <t>BA (Hons) in Sports Coaching</t>
  </si>
  <si>
    <t>H00246317</t>
  </si>
  <si>
    <t>H00246319</t>
  </si>
  <si>
    <t>DipHE in Graphic Design</t>
  </si>
  <si>
    <t>H00246320</t>
  </si>
  <si>
    <t>H00246322</t>
  </si>
  <si>
    <t>DipHE in Fashion Design</t>
  </si>
  <si>
    <t>H00246323</t>
  </si>
  <si>
    <t>H00246325</t>
  </si>
  <si>
    <t>DipHE in Interior Design</t>
  </si>
  <si>
    <t>H00246326</t>
  </si>
  <si>
    <t>H00246328</t>
  </si>
  <si>
    <t>H00246329</t>
  </si>
  <si>
    <t>Foundation Degree in Fashion Communication and Marketing</t>
  </si>
  <si>
    <t>H00246330</t>
  </si>
  <si>
    <t>BA (Hons) in Fashion Communication and Marketing</t>
  </si>
  <si>
    <t>H00246331</t>
  </si>
  <si>
    <t>H00246333</t>
  </si>
  <si>
    <t>DipHE in Photography</t>
  </si>
  <si>
    <t>H00246334</t>
  </si>
  <si>
    <t>H00246336</t>
  </si>
  <si>
    <t>DipHE in Journalism</t>
  </si>
  <si>
    <t>H00246337</t>
  </si>
  <si>
    <t>BA (Hons) in Creative Writing for Media</t>
  </si>
  <si>
    <t>H00246339</t>
  </si>
  <si>
    <t>DipHE in Creative Writing for Media</t>
  </si>
  <si>
    <t>H00246340</t>
  </si>
  <si>
    <t>BA (Hons) in Digital Animation</t>
  </si>
  <si>
    <t>H00246341</t>
  </si>
  <si>
    <t>BA (Hons) in Television and Screen Media</t>
  </si>
  <si>
    <t>H00246343</t>
  </si>
  <si>
    <t>DipHE in Television and Screen Media</t>
  </si>
  <si>
    <t>H00246344</t>
  </si>
  <si>
    <t>Foundation Degree in Production for Live Performance and Events</t>
  </si>
  <si>
    <t>H00246346</t>
  </si>
  <si>
    <t>H00246348</t>
  </si>
  <si>
    <t>H00246349</t>
  </si>
  <si>
    <t>BA (Hons) in Music Production, Performance and Composition</t>
  </si>
  <si>
    <t>H00246351</t>
  </si>
  <si>
    <t>DipHE in Music Production, Performance and Composition</t>
  </si>
  <si>
    <t>H00246352</t>
  </si>
  <si>
    <t>Foundation Degree in Engineering (Mechanical/Electrical)</t>
  </si>
  <si>
    <t>H00246354</t>
  </si>
  <si>
    <t>H00246355</t>
  </si>
  <si>
    <t>Foundation Degree in Network Technology</t>
  </si>
  <si>
    <t>H00246356</t>
  </si>
  <si>
    <t>BSc (Hons) in Network Technology</t>
  </si>
  <si>
    <t>H00246357</t>
  </si>
  <si>
    <t>BSc (Hons) in Creative Writing for Media</t>
  </si>
  <si>
    <t>H00246358</t>
  </si>
  <si>
    <t>H00246360</t>
  </si>
  <si>
    <t>H00246361</t>
  </si>
  <si>
    <t>H00246362</t>
  </si>
  <si>
    <t>Foundation Degree in Personal Fitness Training</t>
  </si>
  <si>
    <t>H00246363</t>
  </si>
  <si>
    <t>BSc (Hons) in Sport Studies</t>
  </si>
  <si>
    <t>H00246365</t>
  </si>
  <si>
    <t>DipHE in Sport Studies</t>
  </si>
  <si>
    <t>H00246366</t>
  </si>
  <si>
    <t>H00246367</t>
  </si>
  <si>
    <t>H00246368</t>
  </si>
  <si>
    <t>H00246369</t>
  </si>
  <si>
    <t>BSc (Hons) in Social Studies</t>
  </si>
  <si>
    <t>H00246371</t>
  </si>
  <si>
    <t>DipHE in Social Studies</t>
  </si>
  <si>
    <t>H00246372</t>
  </si>
  <si>
    <t>BA (Hons) in Special Education Studies</t>
  </si>
  <si>
    <t>H00246373</t>
  </si>
  <si>
    <t>BA (Hons) in Early Years Education</t>
  </si>
  <si>
    <t>H00246375</t>
  </si>
  <si>
    <t>H00246376</t>
  </si>
  <si>
    <t>BSc (Hons) in Criminology and Forensic Investigation</t>
  </si>
  <si>
    <t>H00246378</t>
  </si>
  <si>
    <t>DipHE in Criminology and Forensic Investigation</t>
  </si>
  <si>
    <t>H00246379</t>
  </si>
  <si>
    <t>H00246380</t>
  </si>
  <si>
    <t>BSc (Hons) in Counselling Studies</t>
  </si>
  <si>
    <t>H00246381</t>
  </si>
  <si>
    <t>BSc (Hons) in Psychology</t>
  </si>
  <si>
    <t>H00246382</t>
  </si>
  <si>
    <t>BSc (Hons) in Child and Adolescent Psychology</t>
  </si>
  <si>
    <t>H00246383</t>
  </si>
  <si>
    <t>H00246384</t>
  </si>
  <si>
    <t>BA (Hons) in Business, Organisational Behaviour and Coaching</t>
  </si>
  <si>
    <t>H00246385</t>
  </si>
  <si>
    <t>BA (Hons) in Leadership and Management (Top up)</t>
  </si>
  <si>
    <t>H00246386</t>
  </si>
  <si>
    <t>BA (Hons) in Contemporary Fine Art Practice</t>
  </si>
  <si>
    <t>H00246387</t>
  </si>
  <si>
    <t>H00246388</t>
  </si>
  <si>
    <t>Foundation Degree in Express Logistics</t>
  </si>
  <si>
    <t>H00246389</t>
  </si>
  <si>
    <t>H00246390</t>
  </si>
  <si>
    <t>Foundation Degree in Fashion Marketing and Retail</t>
  </si>
  <si>
    <t>H00246391</t>
  </si>
  <si>
    <t>H00246392</t>
  </si>
  <si>
    <t>H00246393</t>
  </si>
  <si>
    <t>BSc in Counselling (1 year Top up)</t>
  </si>
  <si>
    <t>H00246394</t>
  </si>
  <si>
    <t>Foundation Degree in Photography Practice</t>
  </si>
  <si>
    <t>H00246395</t>
  </si>
  <si>
    <t>H00246396</t>
  </si>
  <si>
    <t>Foundation Degree in Humanistic Counselling based on Transactional Analysis</t>
  </si>
  <si>
    <t>H00246397</t>
  </si>
  <si>
    <t>BA (Hons) in Humanistic and Integrative Counselling  (Top up)</t>
  </si>
  <si>
    <t>H00246398</t>
  </si>
  <si>
    <t>BA (Hons) in Humanistic Transactional Analysis Counselling (Top up)</t>
  </si>
  <si>
    <t>H00246399</t>
  </si>
  <si>
    <t>H00246400</t>
  </si>
  <si>
    <t>H00246401</t>
  </si>
  <si>
    <t>Foundation Degree in Sport Injury and Treatment</t>
  </si>
  <si>
    <t>H00246402</t>
  </si>
  <si>
    <t>Foundation Degree in Sport and Performance</t>
  </si>
  <si>
    <t>H00246403</t>
  </si>
  <si>
    <t>H00246404</t>
  </si>
  <si>
    <t>Foundation Degree in Biochemistry</t>
  </si>
  <si>
    <t>H00246405</t>
  </si>
  <si>
    <t>Foundation Degree in Art and Design in the Creative Industries (Fine Art)</t>
  </si>
  <si>
    <t>H00246406</t>
  </si>
  <si>
    <t>H00246407</t>
  </si>
  <si>
    <t>Foundation Degree in Media Production (Moving Image)</t>
  </si>
  <si>
    <t>H00246408</t>
  </si>
  <si>
    <t>Foundation Degree in Interactive Media and Games Development</t>
  </si>
  <si>
    <t>H00246409</t>
  </si>
  <si>
    <t>Foundation Degree in Arts Paralegal Skills</t>
  </si>
  <si>
    <t>H00246410</t>
  </si>
  <si>
    <t>H00246411</t>
  </si>
  <si>
    <t>H00246412</t>
  </si>
  <si>
    <t>Foundation Degree in Fisheries Management</t>
  </si>
  <si>
    <t>H00246413</t>
  </si>
  <si>
    <t>H00246414</t>
  </si>
  <si>
    <t>Foundation Degree in Computing (Games Design)</t>
  </si>
  <si>
    <t>H00246415</t>
  </si>
  <si>
    <t>BSc (Hons) in Motorsport Technology</t>
  </si>
  <si>
    <t>H00246416</t>
  </si>
  <si>
    <t>BSc (Hons) in Acupuncture</t>
  </si>
  <si>
    <t>H00246417</t>
  </si>
  <si>
    <t>BSc (Hons) in Herbal Medicine</t>
  </si>
  <si>
    <t>H00246418</t>
  </si>
  <si>
    <t>BSc (Hons) in Golf Science and Development</t>
  </si>
  <si>
    <t>H00246419</t>
  </si>
  <si>
    <t>BA (Hons) in Sports Business Management</t>
  </si>
  <si>
    <t>H00246420</t>
  </si>
  <si>
    <t>Foundation Degree in Animation for Industry</t>
  </si>
  <si>
    <t>H00246421</t>
  </si>
  <si>
    <t>H00246422</t>
  </si>
  <si>
    <t>Foundation Degree in Building Services and Sustainability</t>
  </si>
  <si>
    <t>H00246423</t>
  </si>
  <si>
    <t>Foundation Degree in Business IT and Networking</t>
  </si>
  <si>
    <t>H00246424</t>
  </si>
  <si>
    <t>Foundation Degree in IT and Networking Security</t>
  </si>
  <si>
    <t>H00246425</t>
  </si>
  <si>
    <t>Foundation Degree in Child and Family Studies</t>
  </si>
  <si>
    <t>H00246426</t>
  </si>
  <si>
    <t>H00246427</t>
  </si>
  <si>
    <t>H00246428</t>
  </si>
  <si>
    <t>Foundation Degree in Psychology and Crime</t>
  </si>
  <si>
    <t>H00246429</t>
  </si>
  <si>
    <t>H00246430</t>
  </si>
  <si>
    <t>H00246431</t>
  </si>
  <si>
    <t>Foundation Degree in Sport Fitness and Personal Training</t>
  </si>
  <si>
    <t>H00246432</t>
  </si>
  <si>
    <t>Foundation Degree in Professional Culinary Arts</t>
  </si>
  <si>
    <t>H00246433</t>
  </si>
  <si>
    <t>H00246434</t>
  </si>
  <si>
    <t>H00246435</t>
  </si>
  <si>
    <t>H00246436</t>
  </si>
  <si>
    <t>H00246437</t>
  </si>
  <si>
    <t>Foundation Degree in CGI 3D CM and Animation</t>
  </si>
  <si>
    <t>H00246438</t>
  </si>
  <si>
    <t>Foundation Degree in Music and Sound Technology</t>
  </si>
  <si>
    <t>H00246439</t>
  </si>
  <si>
    <t>H00246440</t>
  </si>
  <si>
    <t>H00246441</t>
  </si>
  <si>
    <t>H00246442</t>
  </si>
  <si>
    <t>Foundation Degree in Sports Studies</t>
  </si>
  <si>
    <t>H00246443</t>
  </si>
  <si>
    <t>BA (Hons) in Contempory Fine Art Practice</t>
  </si>
  <si>
    <t>H00246444</t>
  </si>
  <si>
    <t>Foundation Degree in Fashion Marketing and Retailing</t>
  </si>
  <si>
    <t>H00246445</t>
  </si>
  <si>
    <t>H00246447</t>
  </si>
  <si>
    <t>H00246448</t>
  </si>
  <si>
    <t>H00246449</t>
  </si>
  <si>
    <t>Foundation Degree in Digital Media Design</t>
  </si>
  <si>
    <t>H00246450</t>
  </si>
  <si>
    <t>Foundation Degree in Person Centred Counselling</t>
  </si>
  <si>
    <t>H00246451</t>
  </si>
  <si>
    <t>Foundation Degree in Music Production and Creative Recording</t>
  </si>
  <si>
    <t>H00246452</t>
  </si>
  <si>
    <t>H00246453</t>
  </si>
  <si>
    <t>Foundation Degree in Sport Coaching and Development</t>
  </si>
  <si>
    <t>H00246454</t>
  </si>
  <si>
    <t>BSc (Hons) in Computer Games Technology</t>
  </si>
  <si>
    <t>H00246455</t>
  </si>
  <si>
    <t>HND Computer Aided Design</t>
  </si>
  <si>
    <t>H00246456</t>
  </si>
  <si>
    <t>HNC Computer Aided Design</t>
  </si>
  <si>
    <t>H00246457</t>
  </si>
  <si>
    <t>H00246458</t>
  </si>
  <si>
    <t>Foundation Degree in Heath and Social Care Practice - (Weston College</t>
  </si>
  <si>
    <t>H00246460</t>
  </si>
  <si>
    <t>H00246461</t>
  </si>
  <si>
    <t>Foundation Degree in Food Science and Technology</t>
  </si>
  <si>
    <t>H00246462</t>
  </si>
  <si>
    <t>H00246463</t>
  </si>
  <si>
    <t>MA Post Compulsory in Education and Teaching</t>
  </si>
  <si>
    <t>H00246464</t>
  </si>
  <si>
    <t>Postgraduate Diploma in Youth and Community Development</t>
  </si>
  <si>
    <t>H00246465</t>
  </si>
  <si>
    <t>MA in Practitioner Research</t>
  </si>
  <si>
    <t>H00246466</t>
  </si>
  <si>
    <t>MA in Teaching</t>
  </si>
  <si>
    <t>H00246467</t>
  </si>
  <si>
    <t>MA in Youth and Community Studies</t>
  </si>
  <si>
    <t>H00246468</t>
  </si>
  <si>
    <t>BA (Hons) in Hospitality and Travel Management (Top up)</t>
  </si>
  <si>
    <t>H00246469</t>
  </si>
  <si>
    <t>BA (Hons) Teaching and Learning Support</t>
  </si>
  <si>
    <t>H00246470</t>
  </si>
  <si>
    <t>Foundation Degree in Health and Social Care (Full Time) (Care)</t>
  </si>
  <si>
    <t>H00246471</t>
  </si>
  <si>
    <t>Foundation Degree in Health and Social Care (Full Time) (Early Years)</t>
  </si>
  <si>
    <t>H00246472</t>
  </si>
  <si>
    <t>Foundation Degree in Health and Social Care (Part Time) (Care)</t>
  </si>
  <si>
    <t>H00246473</t>
  </si>
  <si>
    <t>HND in Building Studies (Full Time)</t>
  </si>
  <si>
    <t>H00246474</t>
  </si>
  <si>
    <t>HND in Building Surveying (Full Time)</t>
  </si>
  <si>
    <t>H00246475</t>
  </si>
  <si>
    <t>HND in Quantity Surveying (Full Time)</t>
  </si>
  <si>
    <t>H00246476</t>
  </si>
  <si>
    <t>HND in Construction Management (Full Time)</t>
  </si>
  <si>
    <t>H00246477</t>
  </si>
  <si>
    <t>HND in Architectural Design (Full Time)</t>
  </si>
  <si>
    <t>H00246478</t>
  </si>
  <si>
    <t>HNC in Building Studies (Part Time)</t>
  </si>
  <si>
    <t>H00246479</t>
  </si>
  <si>
    <t>HNC in Building Surveying (Part Time)</t>
  </si>
  <si>
    <t>H00246480</t>
  </si>
  <si>
    <t>HNC in Quantity Surveying (Part Time)</t>
  </si>
  <si>
    <t>H00246481</t>
  </si>
  <si>
    <t>HNC Construction Management (Part Time)</t>
  </si>
  <si>
    <t>H00246482</t>
  </si>
  <si>
    <t>HNC Architectural Design (Part Time)</t>
  </si>
  <si>
    <t>H00246483</t>
  </si>
  <si>
    <t>H00246484</t>
  </si>
  <si>
    <t>H00246485</t>
  </si>
  <si>
    <t>H00246486</t>
  </si>
  <si>
    <t>H00246487</t>
  </si>
  <si>
    <t>H00246488</t>
  </si>
  <si>
    <t>Foundation Degree in Computer Games Development</t>
  </si>
  <si>
    <t>H00246489</t>
  </si>
  <si>
    <t>BA (Hons) in Criminology and Criminology Justice</t>
  </si>
  <si>
    <t>H00246490</t>
  </si>
  <si>
    <t>H00246491</t>
  </si>
  <si>
    <t>BSc (Hons) in Science (Foundation Entry)</t>
  </si>
  <si>
    <t>H00246492</t>
  </si>
  <si>
    <t>BSc (Hons) in Psychology (Year One)</t>
  </si>
  <si>
    <t>H00246493</t>
  </si>
  <si>
    <t>H00246494</t>
  </si>
  <si>
    <t>BSc (Hons) in Mathematics (Year One)</t>
  </si>
  <si>
    <t>H00246495</t>
  </si>
  <si>
    <t>LLB (Hons) Batchelor of Law</t>
  </si>
  <si>
    <t>H00246496</t>
  </si>
  <si>
    <t>LLB (Hons) Batchelor of Law with Criminology (Year One)</t>
  </si>
  <si>
    <t>H00246497</t>
  </si>
  <si>
    <t>Foundation Degree in Prisons and Law Enforcement</t>
  </si>
  <si>
    <t>H00246498</t>
  </si>
  <si>
    <t>Foundation Degree in Early Years Education and Care</t>
  </si>
  <si>
    <t>H00246499</t>
  </si>
  <si>
    <t>H00246500</t>
  </si>
  <si>
    <t>BSc (Hons) in Viticulture and Oenology</t>
  </si>
  <si>
    <t>H00246501</t>
  </si>
  <si>
    <t>H00246502</t>
  </si>
  <si>
    <t>Foundation Degree in Wine Business</t>
  </si>
  <si>
    <t>H00246503</t>
  </si>
  <si>
    <t>H00246504</t>
  </si>
  <si>
    <t>H00246505</t>
  </si>
  <si>
    <t>H00246506</t>
  </si>
  <si>
    <t>Foundation Degree in Forestry and Woodland Management</t>
  </si>
  <si>
    <t>H00246507</t>
  </si>
  <si>
    <t>H00246508</t>
  </si>
  <si>
    <t>Foundation Degree in Wine Production</t>
  </si>
  <si>
    <t>H00246509</t>
  </si>
  <si>
    <t>H00246510</t>
  </si>
  <si>
    <t>H00246511</t>
  </si>
  <si>
    <t>Foundation Degree in Health and Active Lifestyles</t>
  </si>
  <si>
    <t>H00246512</t>
  </si>
  <si>
    <t>Foundation Degree in Music and Production</t>
  </si>
  <si>
    <t>H00246513</t>
  </si>
  <si>
    <t>BSc (Hons) in Social Sciences</t>
  </si>
  <si>
    <t>H00246514</t>
  </si>
  <si>
    <t>H00246515</t>
  </si>
  <si>
    <t>BA (Hons) in Digital Arts Practice</t>
  </si>
  <si>
    <t>H00246516</t>
  </si>
  <si>
    <t>BSc (Hons) in Construction and Project Management</t>
  </si>
  <si>
    <t>H00246517</t>
  </si>
  <si>
    <t>H00246518</t>
  </si>
  <si>
    <t>LLB (Hons) in Law</t>
  </si>
  <si>
    <t>H00246519</t>
  </si>
  <si>
    <t>BA (Hons) in Early Years</t>
  </si>
  <si>
    <t>H00246520</t>
  </si>
  <si>
    <t>Foundation Degree in Performing Arts (Technical Theatre)</t>
  </si>
  <si>
    <t>H00246521</t>
  </si>
  <si>
    <t>Foundation Degree in Performing Arts (Performance)</t>
  </si>
  <si>
    <t>H00246522</t>
  </si>
  <si>
    <t>BA (Hons) in History And English Literature</t>
  </si>
  <si>
    <t>H00246523</t>
  </si>
  <si>
    <t>BA (Hons) in Humanities</t>
  </si>
  <si>
    <t>H00246524</t>
  </si>
  <si>
    <t>BA (Hons) in Digital Journalism</t>
  </si>
  <si>
    <t>H00246525</t>
  </si>
  <si>
    <t>H00246526</t>
  </si>
  <si>
    <t>BSc (Hons) in Health and Community Studies</t>
  </si>
  <si>
    <t>H00246527</t>
  </si>
  <si>
    <t>BSc (Hons) in Psychological Studies</t>
  </si>
  <si>
    <t>H00246528</t>
  </si>
  <si>
    <t>H00246529</t>
  </si>
  <si>
    <t>BA (Hons) in Creative Media Practice</t>
  </si>
  <si>
    <t>H00246530</t>
  </si>
  <si>
    <t>BSc (Hons) in Ophthalmic Dispensing</t>
  </si>
  <si>
    <t>H00246531</t>
  </si>
  <si>
    <t>Foundation Degree in Networking and Security Technologies</t>
  </si>
  <si>
    <t>H00246532</t>
  </si>
  <si>
    <t>H00246533</t>
  </si>
  <si>
    <t>H00246534</t>
  </si>
  <si>
    <t>H00246535</t>
  </si>
  <si>
    <t>H00246537</t>
  </si>
  <si>
    <t>H00246538</t>
  </si>
  <si>
    <t>Foundation Degree in Care Management in the Community</t>
  </si>
  <si>
    <t>H00246539</t>
  </si>
  <si>
    <t>Foundation Degree in Leadership in Voluntary and Community Organisations</t>
  </si>
  <si>
    <t>H00246540</t>
  </si>
  <si>
    <t>H00246541</t>
  </si>
  <si>
    <t>Foundation Degree in Applied Sport and Exercise Science</t>
  </si>
  <si>
    <t>H00246542</t>
  </si>
  <si>
    <t>H00246543</t>
  </si>
  <si>
    <t>H00246544</t>
  </si>
  <si>
    <t>Foundation Degree in Management and Administration for the Public Sector</t>
  </si>
  <si>
    <t>H00246545</t>
  </si>
  <si>
    <t>Foundation Degree in Supporting Learning and Teaching</t>
  </si>
  <si>
    <t>H00246546</t>
  </si>
  <si>
    <t>H00246547</t>
  </si>
  <si>
    <t>H00246548</t>
  </si>
  <si>
    <t>H00246549</t>
  </si>
  <si>
    <t>H00246550</t>
  </si>
  <si>
    <t>H00246551</t>
  </si>
  <si>
    <t>Foundation Degree in Housing and Communities</t>
  </si>
  <si>
    <t>H00246552</t>
  </si>
  <si>
    <t>Foundation Degree in Assistant Practitioner (Podiatry)</t>
  </si>
  <si>
    <t>H00246553</t>
  </si>
  <si>
    <t>Foundation Degree in Computing with Networking</t>
  </si>
  <si>
    <t>H00246554</t>
  </si>
  <si>
    <t>Foundation Degree in Applied Business Computing</t>
  </si>
  <si>
    <t>H00246555</t>
  </si>
  <si>
    <t>H00246556</t>
  </si>
  <si>
    <t>Foundation Degree in Public Health and Health Promotion</t>
  </si>
  <si>
    <t>H00246557</t>
  </si>
  <si>
    <t>BA (Hons) in Art and Design 3D Design and Craft Foundation Year (Level 0)</t>
  </si>
  <si>
    <t>H00246558</t>
  </si>
  <si>
    <t>BA (Hons) in Art and Design 3D Design and Craft</t>
  </si>
  <si>
    <t>H00246559</t>
  </si>
  <si>
    <t>BA (Hons) in Art and Design Fashion and Textiles Foundation Year (Level 0)</t>
  </si>
  <si>
    <t>H00246560</t>
  </si>
  <si>
    <t>BA (Hons) in Art and Design Fashion and Textiles</t>
  </si>
  <si>
    <t>H00246561</t>
  </si>
  <si>
    <t>BA (Hons) in Art and Design Fine Art Foundation Year (Level 0)</t>
  </si>
  <si>
    <t>H00246562</t>
  </si>
  <si>
    <t>H00246563</t>
  </si>
  <si>
    <t>BA (Hons) in Art and Design Graphic Design Foundation Year (Level 0)</t>
  </si>
  <si>
    <t>H00246564</t>
  </si>
  <si>
    <t>BA (Hons) in Art and Design Graphic Design</t>
  </si>
  <si>
    <t>H00246565</t>
  </si>
  <si>
    <t>H00246566</t>
  </si>
  <si>
    <t>H00246567</t>
  </si>
  <si>
    <t>Foundation Degree in Art and Design: Professional Practice</t>
  </si>
  <si>
    <t>H00246568</t>
  </si>
  <si>
    <t>BA (Hons) in Management</t>
  </si>
  <si>
    <t>H00246569</t>
  </si>
  <si>
    <t>Foundation Degree in Management</t>
  </si>
  <si>
    <t>H00246570</t>
  </si>
  <si>
    <t>BA (Hons) in Management Hospitality</t>
  </si>
  <si>
    <t>H00246571</t>
  </si>
  <si>
    <t>Foundation Degree in Management Hospitality</t>
  </si>
  <si>
    <t>H00246572</t>
  </si>
  <si>
    <t>BA (Hons) in Management Sport</t>
  </si>
  <si>
    <t>H00246573</t>
  </si>
  <si>
    <t>Foundation Degree in Management Sport</t>
  </si>
  <si>
    <t>H00246575</t>
  </si>
  <si>
    <t>H00246577</t>
  </si>
  <si>
    <t>BSc (Hons) in Computing Solutions (Internet)</t>
  </si>
  <si>
    <t>H00246578</t>
  </si>
  <si>
    <t>Foundation Degree in Computing Solutions (Internet)</t>
  </si>
  <si>
    <t>H00246579</t>
  </si>
  <si>
    <t>BSc (Hons) in Computing Solutions (Networks)</t>
  </si>
  <si>
    <t>H00246580</t>
  </si>
  <si>
    <t>Foundation Degree in Computing Solutions (Networks)</t>
  </si>
  <si>
    <t>H00246582</t>
  </si>
  <si>
    <t>H00246583</t>
  </si>
  <si>
    <t>BSc (Hons) in Construction Management (Commercial Management)</t>
  </si>
  <si>
    <t>H00246584</t>
  </si>
  <si>
    <t>BSc (Hons) in Construction Management (Site Management)</t>
  </si>
  <si>
    <t>H00246585</t>
  </si>
  <si>
    <t>BA in Early Years</t>
  </si>
  <si>
    <t>H00246586</t>
  </si>
  <si>
    <t>H00246589</t>
  </si>
  <si>
    <t>PGCE in Education</t>
  </si>
  <si>
    <t>H00246590</t>
  </si>
  <si>
    <t>BA (Hons) in Creative Performance (Acting)</t>
  </si>
  <si>
    <t>H00246591</t>
  </si>
  <si>
    <t>Foundation Degree in Creative Performance (Acting)</t>
  </si>
  <si>
    <t>H00246592</t>
  </si>
  <si>
    <t>BA (Hons) in Technical Theatre</t>
  </si>
  <si>
    <t>H00246593</t>
  </si>
  <si>
    <t>H00246594</t>
  </si>
  <si>
    <t>BA (Hons) in Musical Theatre</t>
  </si>
  <si>
    <t>H00246595</t>
  </si>
  <si>
    <t>H00246596</t>
  </si>
  <si>
    <t>BA (Hons) in Music</t>
  </si>
  <si>
    <t>H00246597</t>
  </si>
  <si>
    <t>H00246598</t>
  </si>
  <si>
    <t>BA (Hons) in Popular Music</t>
  </si>
  <si>
    <t>H00246599</t>
  </si>
  <si>
    <t>BA (Hons) in Film Music and Soundtrack Production</t>
  </si>
  <si>
    <t>H00246601</t>
  </si>
  <si>
    <t>DipHE in Film Music and Soundtrack Production</t>
  </si>
  <si>
    <t>H00246603</t>
  </si>
  <si>
    <t>DipHE in Person Centred Counselling</t>
  </si>
  <si>
    <t>H00246604</t>
  </si>
  <si>
    <t>H00246605</t>
  </si>
  <si>
    <t>H00246606</t>
  </si>
  <si>
    <t>H00246607</t>
  </si>
  <si>
    <t>Foundation Degree in Make-up Artistry (Fashion and Media) (Full time)</t>
  </si>
  <si>
    <t>H00246608</t>
  </si>
  <si>
    <t>Foundation Degree in Make-up Artistry (Special Effects) (Full time)</t>
  </si>
  <si>
    <t>H00246609</t>
  </si>
  <si>
    <t>BA (Hons) in Make-up Artistry (Fashion and Media) (Full time)</t>
  </si>
  <si>
    <t>H00246610</t>
  </si>
  <si>
    <t>BA (Hons) in Make-up Artistry (Special Effects) (Full time)</t>
  </si>
  <si>
    <t>H00246611</t>
  </si>
  <si>
    <t>Foundation Degree in Design for Interiors (Full time)</t>
  </si>
  <si>
    <t>H00246612</t>
  </si>
  <si>
    <t>Foundation Degree in Contemporary Art Practice (Full time)</t>
  </si>
  <si>
    <t>H00246613</t>
  </si>
  <si>
    <t>Foundation Degree in Costume Design (Full time)</t>
  </si>
  <si>
    <t>H00246614</t>
  </si>
  <si>
    <t>Foundation Degree in Fashion Design (Full time)</t>
  </si>
  <si>
    <t>H00246615</t>
  </si>
  <si>
    <t>Foundation Degree in Theatre and Performance (Full time)</t>
  </si>
  <si>
    <t>H00246616</t>
  </si>
  <si>
    <t>BA (Hons) in Acting for Live and Recorded Media (Full time)</t>
  </si>
  <si>
    <t>H00246617</t>
  </si>
  <si>
    <t>BA (Hons) in Musical Theatre (Full time)</t>
  </si>
  <si>
    <t>H00246618</t>
  </si>
  <si>
    <t>BA (Hons) in Creative Media and Visual Communication (Full time, Part time)</t>
  </si>
  <si>
    <t>H00246619</t>
  </si>
  <si>
    <t>Foundation Degree in Broadcast Television (Full time)</t>
  </si>
  <si>
    <t>H00246620</t>
  </si>
  <si>
    <t>Foundation Degree in 3D Modelling and Animation for Games and Media (Full time, Part time)</t>
  </si>
  <si>
    <t>H00246621</t>
  </si>
  <si>
    <t>Foundation Degree in Technical Events Management (Full time)</t>
  </si>
  <si>
    <t>H00246622</t>
  </si>
  <si>
    <t>Foundation Degree in Dance Theatre (Full time)</t>
  </si>
  <si>
    <t>H00246623</t>
  </si>
  <si>
    <t>Foundation Degree in Popular Music Performance (Full time)</t>
  </si>
  <si>
    <t>H00246624</t>
  </si>
  <si>
    <t>Foundation Degree in Popular Music Production (Full time)</t>
  </si>
  <si>
    <t>H00246625</t>
  </si>
  <si>
    <t>Foundation Degree in Computer Network Management (Full time, Part time)</t>
  </si>
  <si>
    <t>H00246626</t>
  </si>
  <si>
    <t>Foundation Degree in Computer Systems Support (Full time, Part time)</t>
  </si>
  <si>
    <t>H00246627</t>
  </si>
  <si>
    <t>Foundation Degree in Computer Network Security (Full time, Part time)</t>
  </si>
  <si>
    <t>H00246628</t>
  </si>
  <si>
    <t>BSc (Hons) in Business Computing with IT (Full time, Part time)</t>
  </si>
  <si>
    <t>H00246629</t>
  </si>
  <si>
    <t>Foundation Degree in Mobile Applications Development (Full time, Part time)</t>
  </si>
  <si>
    <t>H00246630</t>
  </si>
  <si>
    <t>Foundation Degree in Computing with Database Development (Full time, Part time)</t>
  </si>
  <si>
    <t>H00246631</t>
  </si>
  <si>
    <t>Foundation Degree in Sports Science (Full time, Part time)</t>
  </si>
  <si>
    <t>H00246632</t>
  </si>
  <si>
    <t>BA (Hons) in Public Services and Social Justice (Full time)</t>
  </si>
  <si>
    <t>H00246633</t>
  </si>
  <si>
    <t>Foundation Degree in Venue Operations Management (Full time)</t>
  </si>
  <si>
    <t>H00246634</t>
  </si>
  <si>
    <t>BSc (Hons) in International Fashion Marketing (Full time)</t>
  </si>
  <si>
    <t>H00246635</t>
  </si>
  <si>
    <t>MA in Strategic Human Resource Management and Development (Part time)</t>
  </si>
  <si>
    <t>H00246636</t>
  </si>
  <si>
    <t>BSc (Hons) in Human Resource Management with Development (Full time)</t>
  </si>
  <si>
    <t>H00246637</t>
  </si>
  <si>
    <t>BSc (Hons) in Financial Management (Full time)</t>
  </si>
  <si>
    <t>H00246638</t>
  </si>
  <si>
    <t>BSc (Hons) in Creative Media Management (Full time)</t>
  </si>
  <si>
    <t>H00246639</t>
  </si>
  <si>
    <t>BSc (Hons) in Marketing Management (Full time)</t>
  </si>
  <si>
    <t>H00246640</t>
  </si>
  <si>
    <t>BSc (Hons) in Finance and Accounting (Full time)</t>
  </si>
  <si>
    <t>H00246641</t>
  </si>
  <si>
    <t>Foundation Degree in Sports Coaching (Full time, Part time)</t>
  </si>
  <si>
    <t>H00246642</t>
  </si>
  <si>
    <t>Foundation Degree in Sport and Fitness Management (Full time, Part time)</t>
  </si>
  <si>
    <t>H00246645</t>
  </si>
  <si>
    <t>Foundation Degree in Boat Design and Production</t>
  </si>
  <si>
    <t>H00246646</t>
  </si>
  <si>
    <t>HNC in Games Design for Industry</t>
  </si>
  <si>
    <t>H00246647</t>
  </si>
  <si>
    <t>HNC in Media Production</t>
  </si>
  <si>
    <t>H00246648</t>
  </si>
  <si>
    <t>H00246649</t>
  </si>
  <si>
    <t>H00246650</t>
  </si>
  <si>
    <t>HNC in Music Performance and Technology</t>
  </si>
  <si>
    <t>H00246651</t>
  </si>
  <si>
    <t>HNC in DJ and Electronic Music Production</t>
  </si>
  <si>
    <t>H00246652</t>
  </si>
  <si>
    <t>HNC in Music for Film and Television</t>
  </si>
  <si>
    <t>H00246653</t>
  </si>
  <si>
    <t>HND in Games Design for Industry</t>
  </si>
  <si>
    <t>H00246654</t>
  </si>
  <si>
    <t>H00246655</t>
  </si>
  <si>
    <t>HND in Media Production</t>
  </si>
  <si>
    <t>H00246656</t>
  </si>
  <si>
    <t>HND in Music Performance and Technology</t>
  </si>
  <si>
    <t>H00246657</t>
  </si>
  <si>
    <t>HND in DJ and Electronic Music Production</t>
  </si>
  <si>
    <t>H00246658</t>
  </si>
  <si>
    <t>HND in Music for Film and Television</t>
  </si>
  <si>
    <t>H00246659</t>
  </si>
  <si>
    <t>HND in Small Scale Theatre</t>
  </si>
  <si>
    <t>H00246660</t>
  </si>
  <si>
    <t>HND in Sport Recreation and Facility Management</t>
  </si>
  <si>
    <t>H00246662</t>
  </si>
  <si>
    <t>HNC in Chemistry</t>
  </si>
  <si>
    <t>H00246663</t>
  </si>
  <si>
    <t>H00246664</t>
  </si>
  <si>
    <t>Foundation Degree in Construction, Management and Sustainable Practice</t>
  </si>
  <si>
    <t>H00246665</t>
  </si>
  <si>
    <t>FdSc Project Management</t>
  </si>
  <si>
    <t>H00246666</t>
  </si>
  <si>
    <t>Foundation Degree in Professional Practice Health and Social Care (Gerontology)</t>
  </si>
  <si>
    <t>H00246667</t>
  </si>
  <si>
    <t>Foundation Degree in Professional Practice Health and Social Care (Substance Misuse)</t>
  </si>
  <si>
    <t>H00246668</t>
  </si>
  <si>
    <t>Foundation Degree in Professional Practice Health and Social Care (Learning Disability)</t>
  </si>
  <si>
    <t>H00246669</t>
  </si>
  <si>
    <t>FdA Professional Practice in Health and Social Care (Children and Families)</t>
  </si>
  <si>
    <t>H00246670</t>
  </si>
  <si>
    <t>FdA Professional Practice in Health and Social Care (Combined)</t>
  </si>
  <si>
    <t>H00246671</t>
  </si>
  <si>
    <t>FdA Professional Practice in Health and Social Care (Mental Health)</t>
  </si>
  <si>
    <t>H00246672</t>
  </si>
  <si>
    <t>H00246673</t>
  </si>
  <si>
    <t>BA (Hons) in Community and Social Care: Policy and Practice</t>
  </si>
  <si>
    <t>H00246674</t>
  </si>
  <si>
    <t>Foundation Degree in Welfare of Animals (Animal Collections)</t>
  </si>
  <si>
    <t>H00246675</t>
  </si>
  <si>
    <t>H00246676</t>
  </si>
  <si>
    <t>H00246677</t>
  </si>
  <si>
    <t>H00246678</t>
  </si>
  <si>
    <t>Foundation Degree in Welfare of Animals (Management)</t>
  </si>
  <si>
    <t>H00246679</t>
  </si>
  <si>
    <t>Foundation Degree in Welfare of Animals (Nursing)</t>
  </si>
  <si>
    <t>H00246680</t>
  </si>
  <si>
    <t>H00246681</t>
  </si>
  <si>
    <t>Foundation Degree in Commercial Floral Design</t>
  </si>
  <si>
    <t>H00246682</t>
  </si>
  <si>
    <t>H00246683</t>
  </si>
  <si>
    <t>MA in Contemporary Crafts</t>
  </si>
  <si>
    <t>H00246684</t>
  </si>
  <si>
    <t>Foundation Degree in Film and Media Production</t>
  </si>
  <si>
    <t>H00246685</t>
  </si>
  <si>
    <t>H00246686</t>
  </si>
  <si>
    <t>Foundation Degree in Chemistry</t>
  </si>
  <si>
    <t>H00246687</t>
  </si>
  <si>
    <t>BSc (Hons) in Psychology and Criminology</t>
  </si>
  <si>
    <t>H00246688</t>
  </si>
  <si>
    <t>H00246689</t>
  </si>
  <si>
    <t>H00246690</t>
  </si>
  <si>
    <t>Foundation Degree in Human Biosciences</t>
  </si>
  <si>
    <t>H00246691</t>
  </si>
  <si>
    <t>H00246692</t>
  </si>
  <si>
    <t>H00246693</t>
  </si>
  <si>
    <t>Foundation Degree in Arts in Creative Digital Media</t>
  </si>
  <si>
    <t>H00246694</t>
  </si>
  <si>
    <t>H00246695</t>
  </si>
  <si>
    <t>H00246696</t>
  </si>
  <si>
    <t>Foundation Degree in Early Years and Childhood Studies</t>
  </si>
  <si>
    <t>H00246697</t>
  </si>
  <si>
    <t>Post Graduate Certificate in Education in Secondary Physics and Maths (PGCE)</t>
  </si>
  <si>
    <t>H00246698</t>
  </si>
  <si>
    <t>BA (Hons) in Music Production and Technology</t>
  </si>
  <si>
    <t>H00246699</t>
  </si>
  <si>
    <t>BA (Hons) in Music Production and Technology (Performance)</t>
  </si>
  <si>
    <t>H00246700</t>
  </si>
  <si>
    <t>H00246701</t>
  </si>
  <si>
    <t>H00246702</t>
  </si>
  <si>
    <t>BSc (Hons) in Animal Science</t>
  </si>
  <si>
    <t>H00246703</t>
  </si>
  <si>
    <t>BSc (Hons) in Bio-Veterinary Science</t>
  </si>
  <si>
    <t>H00246704</t>
  </si>
  <si>
    <t>BSc (Hons) in Equestrian Sports Science</t>
  </si>
  <si>
    <t>H00246705</t>
  </si>
  <si>
    <t>H00246706</t>
  </si>
  <si>
    <t>BSc (Hons) in Sports Coaching</t>
  </si>
  <si>
    <t>H00246707</t>
  </si>
  <si>
    <t>H00246708</t>
  </si>
  <si>
    <t>H00246709</t>
  </si>
  <si>
    <t>Foundation Degree in Equine Performance</t>
  </si>
  <si>
    <t>H00246710</t>
  </si>
  <si>
    <t>Foundation Degree in Equine Veterinary Nursing Science</t>
  </si>
  <si>
    <t>H00246711</t>
  </si>
  <si>
    <t>H00246712</t>
  </si>
  <si>
    <t>H00246713</t>
  </si>
  <si>
    <t>Professional Graduate Certificate in Education (PGCE)</t>
  </si>
  <si>
    <t>H00246714</t>
  </si>
  <si>
    <t>CertED in Education</t>
  </si>
  <si>
    <t>H00246715</t>
  </si>
  <si>
    <t>H00246716</t>
  </si>
  <si>
    <t>Foundation Degree in Business and Management Studies</t>
  </si>
  <si>
    <t>H00246717</t>
  </si>
  <si>
    <t>Foundation Degree in Business and Logistics Management</t>
  </si>
  <si>
    <t>H00246718</t>
  </si>
  <si>
    <t>H00246719</t>
  </si>
  <si>
    <t>H00246720</t>
  </si>
  <si>
    <t>H00246721</t>
  </si>
  <si>
    <t>H00246722</t>
  </si>
  <si>
    <t>H00246723</t>
  </si>
  <si>
    <t>H00246724</t>
  </si>
  <si>
    <t>Foundation Degree in Electronic Engineering</t>
  </si>
  <si>
    <t>H00246725</t>
  </si>
  <si>
    <t>H00246726</t>
  </si>
  <si>
    <t>Foundation Degree in Life Science Laboratory Technology and Bio-Manufacturing</t>
  </si>
  <si>
    <t>H00246727</t>
  </si>
  <si>
    <t>H00246728</t>
  </si>
  <si>
    <t>HND in Applied Chemistry</t>
  </si>
  <si>
    <t>H00246729</t>
  </si>
  <si>
    <t>HNC in Applied Chemistry</t>
  </si>
  <si>
    <t>H00246730</t>
  </si>
  <si>
    <t>H00246731</t>
  </si>
  <si>
    <t>H00246732</t>
  </si>
  <si>
    <t>H00246733</t>
  </si>
  <si>
    <t>H00246734</t>
  </si>
  <si>
    <t>HND in Building Services Engineering</t>
  </si>
  <si>
    <t>H00246735</t>
  </si>
  <si>
    <t>H00246736</t>
  </si>
  <si>
    <t>H00246737</t>
  </si>
  <si>
    <t>HNC in Engineering (Electrical)</t>
  </si>
  <si>
    <t>H00246738</t>
  </si>
  <si>
    <t>HNC in Engineering (Electronic)</t>
  </si>
  <si>
    <t>H00246739</t>
  </si>
  <si>
    <t>HNC in Engineering (Mechanical)</t>
  </si>
  <si>
    <t>H00246740</t>
  </si>
  <si>
    <t>HNC in Engineering (Renewable Energy)</t>
  </si>
  <si>
    <t>H00246741</t>
  </si>
  <si>
    <t>HNC in Information Technology</t>
  </si>
  <si>
    <t>H00246742</t>
  </si>
  <si>
    <t>H00246743</t>
  </si>
  <si>
    <t>HND in Information Technology</t>
  </si>
  <si>
    <t>H00246744</t>
  </si>
  <si>
    <t>Foundation Degree in Design and Fashion Technology</t>
  </si>
  <si>
    <t>H00246745</t>
  </si>
  <si>
    <t>H00246746</t>
  </si>
  <si>
    <t>Foundation Degree in Computing Software Engineering</t>
  </si>
  <si>
    <t>H00246747</t>
  </si>
  <si>
    <t>H00246748</t>
  </si>
  <si>
    <t>H00246749</t>
  </si>
  <si>
    <t>HNC in Construction and the Built Environment</t>
  </si>
  <si>
    <t>H00246750</t>
  </si>
  <si>
    <t>H00246751</t>
  </si>
  <si>
    <t>HNC in Engineering (Electrical and Electronic)</t>
  </si>
  <si>
    <t>H00246752</t>
  </si>
  <si>
    <t>HNC in Engineering (Mechatronics)</t>
  </si>
  <si>
    <t>H00246753</t>
  </si>
  <si>
    <t>HNC in Engineering (Manufacturing)</t>
  </si>
  <si>
    <t>H00246754</t>
  </si>
  <si>
    <t>Foundation Degree in Substance Misuse</t>
  </si>
  <si>
    <t>H00246755</t>
  </si>
  <si>
    <t>H00246756</t>
  </si>
  <si>
    <t>H00246757</t>
  </si>
  <si>
    <t>BA (Hons) in Visual Arts</t>
  </si>
  <si>
    <t>H00246758</t>
  </si>
  <si>
    <t>BA in Early Childhood (Top up)</t>
  </si>
  <si>
    <t>H00246759</t>
  </si>
  <si>
    <t>BA in Education Studies</t>
  </si>
  <si>
    <t>H00246760</t>
  </si>
  <si>
    <t>HNC in Engineering (Electronic Systems)</t>
  </si>
  <si>
    <t>H00246761</t>
  </si>
  <si>
    <t>HNC in Engineering (Design and Manufacture)</t>
  </si>
  <si>
    <t>H00246762</t>
  </si>
  <si>
    <t>BEng (Hons) in Aeronautical Engineering</t>
  </si>
  <si>
    <t>H00246763</t>
  </si>
  <si>
    <t>BA (Hons) in Visual Merchandising</t>
  </si>
  <si>
    <t>H00246764</t>
  </si>
  <si>
    <t>Foundation Degree in Visual Merchandising</t>
  </si>
  <si>
    <t>H00246765</t>
  </si>
  <si>
    <t>H00246766</t>
  </si>
  <si>
    <t>H00246767</t>
  </si>
  <si>
    <t>Foundation Degree in Electrical Systems and Installation</t>
  </si>
  <si>
    <t>H00246768</t>
  </si>
  <si>
    <t>Foundation Degree in Electrical Systems and Control</t>
  </si>
  <si>
    <t>H00246769</t>
  </si>
  <si>
    <t>H00246770</t>
  </si>
  <si>
    <t>Foundation Degree in Salon Management</t>
  </si>
  <si>
    <t>H00246771</t>
  </si>
  <si>
    <t>CertEd in Post Compulsory Education and Training Level 5</t>
  </si>
  <si>
    <t>H00246772</t>
  </si>
  <si>
    <t>PGCE in Post Compulsory Education and Training Level 6</t>
  </si>
  <si>
    <t>H00246773</t>
  </si>
  <si>
    <t>H00246774</t>
  </si>
  <si>
    <t>Foundation Degree in Internet and Business Technology</t>
  </si>
  <si>
    <t>H00246775</t>
  </si>
  <si>
    <t>Foundation Degree in Early Years Education</t>
  </si>
  <si>
    <t>H00246776</t>
  </si>
  <si>
    <t>H00246777</t>
  </si>
  <si>
    <t>BA (Hons) in Fine Art (Top-Up)</t>
  </si>
  <si>
    <t>H00246778</t>
  </si>
  <si>
    <t>H00246779</t>
  </si>
  <si>
    <t>H00246780</t>
  </si>
  <si>
    <t>Foundation Degree in Children, Families and Community Health</t>
  </si>
  <si>
    <t>H00246781</t>
  </si>
  <si>
    <t>H00246782</t>
  </si>
  <si>
    <t>Foundation Degree in Footwear</t>
  </si>
  <si>
    <t>H00246783</t>
  </si>
  <si>
    <t>H00246784</t>
  </si>
  <si>
    <t>H00246785</t>
  </si>
  <si>
    <t>BA (Hons) in Early Childhood</t>
  </si>
  <si>
    <t>H00246786</t>
  </si>
  <si>
    <t>BA (Hons) in Special Needs</t>
  </si>
  <si>
    <t>H00246787</t>
  </si>
  <si>
    <t>BA (Hons) in English Literature</t>
  </si>
  <si>
    <t>H00246788</t>
  </si>
  <si>
    <t>H00246789</t>
  </si>
  <si>
    <t>Foundation Degree in Plant and Process Engineering</t>
  </si>
  <si>
    <t>H00246790</t>
  </si>
  <si>
    <t>Foundation Degree in Sport (Sports Therapy)</t>
  </si>
  <si>
    <t>H00246791</t>
  </si>
  <si>
    <t>BSc (Hons) in Combined Studies</t>
  </si>
  <si>
    <t>H00246792</t>
  </si>
  <si>
    <t>H00246793</t>
  </si>
  <si>
    <t>Foundation Degree in Professional Practice in Construction Operations Management</t>
  </si>
  <si>
    <t>H00246794</t>
  </si>
  <si>
    <t>Foundation Degree in Marine Ecology and Conservation</t>
  </si>
  <si>
    <t>H00246795</t>
  </si>
  <si>
    <t>Foundation Degree in Sports Coaching and Performance</t>
  </si>
  <si>
    <t>H00246796</t>
  </si>
  <si>
    <t>Foundation Degree in Dental Technology</t>
  </si>
  <si>
    <t>H00246797</t>
  </si>
  <si>
    <t>Foundation Degree in Teaching Assistance</t>
  </si>
  <si>
    <t>H00246798</t>
  </si>
  <si>
    <t>PGCE in Teaching in the Learning and Skills Sector</t>
  </si>
  <si>
    <t>H00246799</t>
  </si>
  <si>
    <t>CertEd in Teaching in the Learning and Skills Sector</t>
  </si>
  <si>
    <t>H00246800</t>
  </si>
  <si>
    <t>H00246801</t>
  </si>
  <si>
    <t>DipHE in Teaching English: Literacy and ESOL</t>
  </si>
  <si>
    <t>H00246802</t>
  </si>
  <si>
    <t>DipHE in Teaching English: Literacy</t>
  </si>
  <si>
    <t>H00246803</t>
  </si>
  <si>
    <t>DipHE in Teaching English: ESOL</t>
  </si>
  <si>
    <t>H00246804</t>
  </si>
  <si>
    <t>DipHE in Teaching Mathematics: Numeracy</t>
  </si>
  <si>
    <t>H00246809</t>
  </si>
  <si>
    <t>H00246810</t>
  </si>
  <si>
    <t>BA (Hons) in Creative Writing</t>
  </si>
  <si>
    <t>H00246811</t>
  </si>
  <si>
    <t>Foundation Degree in Sports Rehabilitation</t>
  </si>
  <si>
    <t>H00246812</t>
  </si>
  <si>
    <t>H00246813</t>
  </si>
  <si>
    <t>Foundation Degree in Interior Design Practice</t>
  </si>
  <si>
    <t>H00246814</t>
  </si>
  <si>
    <t>Foundation Degree in Health and Nutrition</t>
  </si>
  <si>
    <t>H00246815</t>
  </si>
  <si>
    <t>Foundation Degree in Exercise, Health &amp; Fitness</t>
  </si>
  <si>
    <t>H00246816</t>
  </si>
  <si>
    <t>Foundation Degree in Environmental &amp; Public Health</t>
  </si>
  <si>
    <t>H00246817</t>
  </si>
  <si>
    <t>Foundation Degree in English Studies</t>
  </si>
  <si>
    <t>H00246818</t>
  </si>
  <si>
    <t>Foundation Degree in Digital Visualisation (Art &amp; Design)</t>
  </si>
  <si>
    <t>H00246819</t>
  </si>
  <si>
    <t>H00246820</t>
  </si>
  <si>
    <t>Foundation Degree in Children &amp; Young Peoples Workforce</t>
  </si>
  <si>
    <t>H00246821</t>
  </si>
  <si>
    <t>Foundation Degree in Commercial Music Performance &amp; Production</t>
  </si>
  <si>
    <t>H00246822</t>
  </si>
  <si>
    <t>Foundation Degree in Performance</t>
  </si>
  <si>
    <t>H00246823</t>
  </si>
  <si>
    <t>Foundation Degree in Biomedical Studies</t>
  </si>
  <si>
    <t>H00246824</t>
  </si>
  <si>
    <t>Foundation Degree in Photography &amp; Digital Imaging</t>
  </si>
  <si>
    <t>H00246825</t>
  </si>
  <si>
    <t>BSc (Hons) in Archaeology</t>
  </si>
  <si>
    <t>H00246826</t>
  </si>
  <si>
    <t>Foundation Degree in Archaeology</t>
  </si>
  <si>
    <t>H00246827</t>
  </si>
  <si>
    <t>Foundation Degree in Media Advertising</t>
  </si>
  <si>
    <t>H00246828</t>
  </si>
  <si>
    <t>Foundation Degree in Complementary Body Therapies</t>
  </si>
  <si>
    <t>H00246829</t>
  </si>
  <si>
    <t>Foundation Degree in Action Photography</t>
  </si>
  <si>
    <t>H00246830</t>
  </si>
  <si>
    <t>HND in Applied Psychology</t>
  </si>
  <si>
    <t>H00246831</t>
  </si>
  <si>
    <t>H00246832</t>
  </si>
  <si>
    <t>Foundation Degree in History, Heritage &amp; Archaeology</t>
  </si>
  <si>
    <t>H00246833</t>
  </si>
  <si>
    <t>Foundation Degree in Early Childhood Education</t>
  </si>
  <si>
    <t>H00246834</t>
  </si>
  <si>
    <t>H00246835</t>
  </si>
  <si>
    <t>Foundation Degree in Community Studies (Development &amp; Youth Work)</t>
  </si>
  <si>
    <t>H00246836</t>
  </si>
  <si>
    <t>Foundation Degree in Counselling Studies</t>
  </si>
  <si>
    <t>H00246837</t>
  </si>
  <si>
    <t>Foundation Degree in Web Technology</t>
  </si>
  <si>
    <t>H00246838</t>
  </si>
  <si>
    <t>BA (Hons) in Silversmithing &amp; Jewellery</t>
  </si>
  <si>
    <t>H00246839</t>
  </si>
  <si>
    <t>Foundation Degree in Silversmithing &amp; Jewellery</t>
  </si>
  <si>
    <t>H00246840</t>
  </si>
  <si>
    <t>HND in Sound Engineering &amp; Multimedia Integration</t>
  </si>
  <si>
    <t>H00246841</t>
  </si>
  <si>
    <t>H00246842</t>
  </si>
  <si>
    <t>BA (Hons) in Contemporary World Jazz</t>
  </si>
  <si>
    <t>H00246843</t>
  </si>
  <si>
    <t>BSc (Hons) in Digital Film Technology (Top up)</t>
  </si>
  <si>
    <t>H00246844</t>
  </si>
  <si>
    <t>H00246845</t>
  </si>
  <si>
    <t>Foundation Degree in Digital Media Technologies</t>
  </si>
  <si>
    <t>H00246846</t>
  </si>
  <si>
    <t>H00246847</t>
  </si>
  <si>
    <t>H00246848</t>
  </si>
  <si>
    <t>Foundation Degree in Pharmaceutical Science</t>
  </si>
  <si>
    <t>H00246849</t>
  </si>
  <si>
    <t>H00246850</t>
  </si>
  <si>
    <t>HNC in Sustainable Building</t>
  </si>
  <si>
    <t>H00246851</t>
  </si>
  <si>
    <t>Foundation Degree in Education and Training for Specialists in Learning Difficulties and Disabilities</t>
  </si>
  <si>
    <t>H00246852</t>
  </si>
  <si>
    <t>Foundation Degree in Strength Conditioning &amp; Sports Coaching</t>
  </si>
  <si>
    <t>H00246853</t>
  </si>
  <si>
    <t>Foundation Degree in Business Practice Management</t>
  </si>
  <si>
    <t>H00246854</t>
  </si>
  <si>
    <t>DipHE in Social Sciences</t>
  </si>
  <si>
    <t>H00246855</t>
  </si>
  <si>
    <t>DipHE in English &amp; Creative Writing</t>
  </si>
  <si>
    <t>H00246856</t>
  </si>
  <si>
    <t>DipHE in Cultural and Environmental Studies</t>
  </si>
  <si>
    <t>H00246857</t>
  </si>
  <si>
    <t>Foundation Degree in Acting and Theatre</t>
  </si>
  <si>
    <t>H00246858</t>
  </si>
  <si>
    <t>Postgraduate Diploma in Osteopathy</t>
  </si>
  <si>
    <t>H00246859</t>
  </si>
  <si>
    <t>Postgraduate Diploma in Post Compulsory Education and Training</t>
  </si>
  <si>
    <t>H00246860</t>
  </si>
  <si>
    <t>BA (Hons) in Sport Studies (top-up)</t>
  </si>
  <si>
    <t>H00246861</t>
  </si>
  <si>
    <t>Foundation Degree in Business &amp; Professional Administration</t>
  </si>
  <si>
    <t>H00246862</t>
  </si>
  <si>
    <t>Foundation Degree in Sport Coaching and Development (top-up)</t>
  </si>
  <si>
    <t>H00246863</t>
  </si>
  <si>
    <t>Foundation Degree in Sport and Exercise Science</t>
  </si>
  <si>
    <t>H00246864</t>
  </si>
  <si>
    <t>Foundation Degree in Criminal Justice (Human Rights)</t>
  </si>
  <si>
    <t>H00246865</t>
  </si>
  <si>
    <t>BSc (Hons) in Sport, Development and Coaching</t>
  </si>
  <si>
    <t>H00246866</t>
  </si>
  <si>
    <t>HND in Criminal Justice</t>
  </si>
  <si>
    <t>H00246867</t>
  </si>
  <si>
    <t>HNC in Mechanical Engineering and Computer Aided Engineering</t>
  </si>
  <si>
    <t>H00246868</t>
  </si>
  <si>
    <t>HNC in Electrical &amp; Electronic Engineering</t>
  </si>
  <si>
    <t>H00246869</t>
  </si>
  <si>
    <t>H00246870</t>
  </si>
  <si>
    <t>H00246871</t>
  </si>
  <si>
    <t>BA (Hons) in Applied Social Work</t>
  </si>
  <si>
    <t>H00246872</t>
  </si>
  <si>
    <t>H00246873</t>
  </si>
  <si>
    <t>BA (Hons) in Creative Practices and Enterprise</t>
  </si>
  <si>
    <t>H00246874</t>
  </si>
  <si>
    <t>BA (Hons) in Childhood Studies</t>
  </si>
  <si>
    <t>H00246875</t>
  </si>
  <si>
    <t>BA (Hons) in English and Psychology in Society</t>
  </si>
  <si>
    <t>H00246876</t>
  </si>
  <si>
    <t>BA (Hons) in English with Cultural Studies</t>
  </si>
  <si>
    <t>H00246877</t>
  </si>
  <si>
    <t>BA (Hons) in Hospitality Tourism and Leisure Management</t>
  </si>
  <si>
    <t>H00246878</t>
  </si>
  <si>
    <t>H00246879</t>
  </si>
  <si>
    <t>BSc (Hons) in Applied Sport Health and Exercise</t>
  </si>
  <si>
    <t>H00246880</t>
  </si>
  <si>
    <t>BSc (Hons) in Business Computing</t>
  </si>
  <si>
    <t>H00246881</t>
  </si>
  <si>
    <t>BSc (Hons) in Psychology with Sociology</t>
  </si>
  <si>
    <t>H00246882</t>
  </si>
  <si>
    <t>Foundation Degree in Arts and Well Being</t>
  </si>
  <si>
    <t>H00246883</t>
  </si>
  <si>
    <t>H00246884</t>
  </si>
  <si>
    <t>H00246885</t>
  </si>
  <si>
    <t>Foundation Degree in Health Studies</t>
  </si>
  <si>
    <t>H00246886</t>
  </si>
  <si>
    <t>BSc (Hons) in Electrical Electronic Engineering</t>
  </si>
  <si>
    <t>H00246887</t>
  </si>
  <si>
    <t>BSc (Hons) in Mechanical Manufacturing Engineering</t>
  </si>
  <si>
    <t>H00246888</t>
  </si>
  <si>
    <t>H00246889</t>
  </si>
  <si>
    <t>Foundation Degree in Management of Culinary Arts</t>
  </si>
  <si>
    <t>H00246890</t>
  </si>
  <si>
    <t>H00246891</t>
  </si>
  <si>
    <t>Foundation Degree in Popular Music Performance and Production</t>
  </si>
  <si>
    <t>H00246892</t>
  </si>
  <si>
    <t>H00246893</t>
  </si>
  <si>
    <t>Foundation Degree in Sport Health and Exercise</t>
  </si>
  <si>
    <t>H00246894</t>
  </si>
  <si>
    <t>H00246895</t>
  </si>
  <si>
    <t>Foundation Degree in Dementia Care</t>
  </si>
  <si>
    <t>H00246896</t>
  </si>
  <si>
    <t>Foundation Degree in Mental Health Practise</t>
  </si>
  <si>
    <t>H00246897</t>
  </si>
  <si>
    <t>BA (Hons) in Leadership in Public Services</t>
  </si>
  <si>
    <t>H00246898</t>
  </si>
  <si>
    <t>BSc (Hons) in Information Communication Technology</t>
  </si>
  <si>
    <t>H00246899</t>
  </si>
  <si>
    <t>BA (Hons) in Early Childhood Policy and Practice (top up)</t>
  </si>
  <si>
    <t>H00246900</t>
  </si>
  <si>
    <t>BA (Hons) in Counselling with Brief Interventions</t>
  </si>
  <si>
    <t>H00246901</t>
  </si>
  <si>
    <t>BA (Hons) in Business with Retail Management</t>
  </si>
  <si>
    <t>H00246902</t>
  </si>
  <si>
    <t>H00246903</t>
  </si>
  <si>
    <t>BEng (Hons) in Robotics and Mechatronics</t>
  </si>
  <si>
    <t>H00246904</t>
  </si>
  <si>
    <t>BEng (Hons) in Electrical and Electronics Engineering</t>
  </si>
  <si>
    <t>H00246905</t>
  </si>
  <si>
    <t>BSc (Hons) in Developing Practice in Complementary Therapies</t>
  </si>
  <si>
    <t>H00246906</t>
  </si>
  <si>
    <t>Foundation Degree in Purchasing and Supply</t>
  </si>
  <si>
    <t>H00246907</t>
  </si>
  <si>
    <t>H00246908</t>
  </si>
  <si>
    <t>H00246909</t>
  </si>
  <si>
    <t>H00246910</t>
  </si>
  <si>
    <t>H00246911</t>
  </si>
  <si>
    <t>HNC in Mechanical Design and Manufacture</t>
  </si>
  <si>
    <t>H00246912</t>
  </si>
  <si>
    <t>Foundation Degree in Journalism and Practical Media</t>
  </si>
  <si>
    <t>H00246913</t>
  </si>
  <si>
    <t>H00246914</t>
  </si>
  <si>
    <t>BA (Hons) in Business and Marketing</t>
  </si>
  <si>
    <t>H00246915</t>
  </si>
  <si>
    <t>BSc (Hons) in Sports (Sports Therapy)</t>
  </si>
  <si>
    <t>H00246916</t>
  </si>
  <si>
    <t>PGCert in Post Compulsory Education and Training</t>
  </si>
  <si>
    <t>H00246917</t>
  </si>
  <si>
    <t>Diploma in Post Compulsory Education and Training</t>
  </si>
  <si>
    <t>H00246918</t>
  </si>
  <si>
    <t>H00246919</t>
  </si>
  <si>
    <t>Diploma in Teaching for the Lifelong Learning Sector (DTLLS)</t>
  </si>
  <si>
    <t>H00246920</t>
  </si>
  <si>
    <t>Foundation Degree in Public services</t>
  </si>
  <si>
    <t>H00246922</t>
  </si>
  <si>
    <t>H00246923</t>
  </si>
  <si>
    <t>Foundation Degree in Art and Design in the Creative Industries (Fashion and Textiles)</t>
  </si>
  <si>
    <t>H00246924</t>
  </si>
  <si>
    <t>Foundation Degree in Art and Design in the Creative Industries (Graphic Design)</t>
  </si>
  <si>
    <t>H00246925</t>
  </si>
  <si>
    <t>Foundation Degree in Creative Music Production</t>
  </si>
  <si>
    <t>H00246926</t>
  </si>
  <si>
    <t>Foundation Degree in Biological Sciences</t>
  </si>
  <si>
    <t>H00246927</t>
  </si>
  <si>
    <t>Foundation Degree in Computing (Network Systems)</t>
  </si>
  <si>
    <t>H00246928</t>
  </si>
  <si>
    <t>H00246929</t>
  </si>
  <si>
    <t>Foundation Degree in Food and Culinary Arts</t>
  </si>
  <si>
    <t>H00246930</t>
  </si>
  <si>
    <t>H00246931</t>
  </si>
  <si>
    <t>BA (Hons) in Creative Music Production</t>
  </si>
  <si>
    <t>H00246932</t>
  </si>
  <si>
    <t>BA (Hons) in Accounting</t>
  </si>
  <si>
    <t>H00246933</t>
  </si>
  <si>
    <t>Foundation Degree in Business Marketing</t>
  </si>
  <si>
    <t>H00246934</t>
  </si>
  <si>
    <t>H00246935</t>
  </si>
  <si>
    <t>Foundation Degree in Legal Studies (Full Time)</t>
  </si>
  <si>
    <t>H00246936</t>
  </si>
  <si>
    <t>H00246937</t>
  </si>
  <si>
    <t>Foundation Degree in International Business with Mandarin</t>
  </si>
  <si>
    <t>H00246938</t>
  </si>
  <si>
    <t>H00246939</t>
  </si>
  <si>
    <t>Foundation Degree in Administrative Management</t>
  </si>
  <si>
    <t>H00246940</t>
  </si>
  <si>
    <t>Foundation Degree in Mechanical Design and Manufacturing</t>
  </si>
  <si>
    <t>H00246941</t>
  </si>
  <si>
    <t>H00246942</t>
  </si>
  <si>
    <t>Foundation Degree in Early Years Sector Endorsed</t>
  </si>
  <si>
    <t>H00246943</t>
  </si>
  <si>
    <t>H00246944</t>
  </si>
  <si>
    <t>HNC in Business and Management</t>
  </si>
  <si>
    <t>H00246945</t>
  </si>
  <si>
    <t>HND in Business and Management</t>
  </si>
  <si>
    <t>H00246946</t>
  </si>
  <si>
    <t>H00246947</t>
  </si>
  <si>
    <t>BSc (Hons) in Equine Performance Management</t>
  </si>
  <si>
    <t>H00246948</t>
  </si>
  <si>
    <t>BSc (Hons) in Animal Management (Top-Up)</t>
  </si>
  <si>
    <t>H00246949</t>
  </si>
  <si>
    <t>H00246950</t>
  </si>
  <si>
    <t>H00246951</t>
  </si>
  <si>
    <t>Foundation Degree in Business Systems Management</t>
  </si>
  <si>
    <t>H00246952</t>
  </si>
  <si>
    <t>H00246953</t>
  </si>
  <si>
    <t>BA (Hons) in Art and Design (Foundation year entry)</t>
  </si>
  <si>
    <t>H00246954</t>
  </si>
  <si>
    <t>CertEd in Community Arts: Theatre Practitioner</t>
  </si>
  <si>
    <t>H00246955</t>
  </si>
  <si>
    <t>Foundation Degree in Administration Management</t>
  </si>
  <si>
    <t>H00246956</t>
  </si>
  <si>
    <t>Foundation Degree in Building Services and Sustainable Engineering</t>
  </si>
  <si>
    <t>H00246957</t>
  </si>
  <si>
    <t>H00246958</t>
  </si>
  <si>
    <t>H00246959</t>
  </si>
  <si>
    <t>H00246960</t>
  </si>
  <si>
    <t>DipHE in Humanistic Gestalt Counselling</t>
  </si>
  <si>
    <t>H00246961</t>
  </si>
  <si>
    <t>H00246962</t>
  </si>
  <si>
    <t>H00246963</t>
  </si>
  <si>
    <t>Foundation Degree in Applied Computing with Business Technologies</t>
  </si>
  <si>
    <t>H00246964</t>
  </si>
  <si>
    <t>H00246965</t>
  </si>
  <si>
    <t>H00246966</t>
  </si>
  <si>
    <t>H00246967</t>
  </si>
  <si>
    <t>H00246968</t>
  </si>
  <si>
    <t>H00246969</t>
  </si>
  <si>
    <t>H00246971</t>
  </si>
  <si>
    <t>BA (Hons) in Performing Arts (Top-Up)</t>
  </si>
  <si>
    <t>H00246972</t>
  </si>
  <si>
    <t>Professional Diploma in Education (PDE) in (DTLLS)</t>
  </si>
  <si>
    <t>H00246973</t>
  </si>
  <si>
    <t>Professional Graduate Diploma in Education (PGDE)</t>
  </si>
  <si>
    <t>H00246976</t>
  </si>
  <si>
    <t>MA in Art, Designs and The Book</t>
  </si>
  <si>
    <t>H00246977</t>
  </si>
  <si>
    <t>MA in Contemporary Art and Professional Practice</t>
  </si>
  <si>
    <t>H00246978</t>
  </si>
  <si>
    <t>MA in Sculptural Practice</t>
  </si>
  <si>
    <t>H00246979</t>
  </si>
  <si>
    <t>Post Graduate Certificate in Management Studies</t>
  </si>
  <si>
    <t>H00246980</t>
  </si>
  <si>
    <t>H00246981</t>
  </si>
  <si>
    <t>BA (Hons) in Community Policing and Justice Management</t>
  </si>
  <si>
    <t>H00246982</t>
  </si>
  <si>
    <t>BA (Hons) in Positive Practice with Children and Young People</t>
  </si>
  <si>
    <t>H00246983</t>
  </si>
  <si>
    <t>H00246984</t>
  </si>
  <si>
    <t>H00246985</t>
  </si>
  <si>
    <t>Foundation Degree in Psychology and Criminal Behaviour</t>
  </si>
  <si>
    <t>H00247006</t>
  </si>
  <si>
    <t>H00247007</t>
  </si>
  <si>
    <t>Foundation Degree in Community Coaching and Sports Development</t>
  </si>
  <si>
    <t>H00247008</t>
  </si>
  <si>
    <t>BSc (Hons) in Community Coaching and Sports Development (top-up)</t>
  </si>
  <si>
    <t>H00247009</t>
  </si>
  <si>
    <t>BSc (Hons) in Sports Coaching and Performance (top-up)</t>
  </si>
  <si>
    <t>H00247010</t>
  </si>
  <si>
    <t>BA (Hons) in Performance Arts (top-up)</t>
  </si>
  <si>
    <t>H00247011</t>
  </si>
  <si>
    <t>Post Graduate Certificate in Education</t>
  </si>
  <si>
    <t>H00247012</t>
  </si>
  <si>
    <t>H00247013</t>
  </si>
  <si>
    <t>H00247014</t>
  </si>
  <si>
    <t>BA (Hons) in Historical and Performance Costume for Stage and Screen</t>
  </si>
  <si>
    <t>H00247015</t>
  </si>
  <si>
    <t>H00247016</t>
  </si>
  <si>
    <t>H00247017</t>
  </si>
  <si>
    <t>H00247018</t>
  </si>
  <si>
    <t>BA (Hons) in English Studies</t>
  </si>
  <si>
    <t>H00247019</t>
  </si>
  <si>
    <t>BA (Hons) in Multi-Platform Journalism</t>
  </si>
  <si>
    <t>H00247020</t>
  </si>
  <si>
    <t>BA (Hons) in Professional Writing</t>
  </si>
  <si>
    <t>H00247021</t>
  </si>
  <si>
    <t>BA (Hons) in Commercial Photography</t>
  </si>
  <si>
    <t>H00247022</t>
  </si>
  <si>
    <t>BA (Hons) in Digital Film and Television Production</t>
  </si>
  <si>
    <t>H00247023</t>
  </si>
  <si>
    <t>BA (Hons) in Special Effects Make-up Design for TV, Film and Theatre</t>
  </si>
  <si>
    <t>H00247024</t>
  </si>
  <si>
    <t>BA (Hons) in Disability Studies (Inclusive Practice)</t>
  </si>
  <si>
    <t>H00247025</t>
  </si>
  <si>
    <t>Foundation Degree in Security Management</t>
  </si>
  <si>
    <t>H00247026</t>
  </si>
  <si>
    <t>BSc (Hons) in Computer Games Design</t>
  </si>
  <si>
    <t>H00247028</t>
  </si>
  <si>
    <t>DipHE in Computer Games Design</t>
  </si>
  <si>
    <t>H00247029</t>
  </si>
  <si>
    <t>H00247030</t>
  </si>
  <si>
    <t>H00271675</t>
  </si>
  <si>
    <t>HNC in Business and Accounting</t>
  </si>
  <si>
    <t>H00271688</t>
  </si>
  <si>
    <t>HNC in Business Management</t>
  </si>
  <si>
    <t>H00271719</t>
  </si>
  <si>
    <t>H00271735</t>
  </si>
  <si>
    <t>HNC in Electrical and Electronic Engineering</t>
  </si>
  <si>
    <t>H00271736</t>
  </si>
  <si>
    <t>HNC in Electrical Engineering</t>
  </si>
  <si>
    <t>H00271740</t>
  </si>
  <si>
    <t>HNC in Electronic Systems Engineering</t>
  </si>
  <si>
    <t>H00271748</t>
  </si>
  <si>
    <t>H00271750</t>
  </si>
  <si>
    <t>HNC in Engineering Design and Manufacture (Mechanical Engineering)</t>
  </si>
  <si>
    <t>H00271766</t>
  </si>
  <si>
    <t>HNC in Fine Art</t>
  </si>
  <si>
    <t>H00271778</t>
  </si>
  <si>
    <t>HNC in Garden Design with Plantsmanship</t>
  </si>
  <si>
    <t>H00271791</t>
  </si>
  <si>
    <t>HNC in Horticulture (Garden Design)</t>
  </si>
  <si>
    <t>H00271794</t>
  </si>
  <si>
    <t>HNC in Hospitality Management Studies</t>
  </si>
  <si>
    <t>H00271803</t>
  </si>
  <si>
    <t>H00271818</t>
  </si>
  <si>
    <t>HNC in Manufacturing Engineering (Mechatronics)</t>
  </si>
  <si>
    <t>H00271825</t>
  </si>
  <si>
    <t>HNC in Mechanical and Manufacturing Engineering</t>
  </si>
  <si>
    <t>H00271843</t>
  </si>
  <si>
    <t>HNC in Pharmaceutical Sciences</t>
  </si>
  <si>
    <t>H00271844</t>
  </si>
  <si>
    <t>HNC in Photography</t>
  </si>
  <si>
    <t>H00271847</t>
  </si>
  <si>
    <t>HNC in Plant and Process Engineering (Mechatronics)</t>
  </si>
  <si>
    <t>H00271849</t>
  </si>
  <si>
    <t>HNC in Polymer Technology</t>
  </si>
  <si>
    <t>H00272237</t>
  </si>
  <si>
    <t>HND in Computing and Software Development</t>
  </si>
  <si>
    <t>H00272246</t>
  </si>
  <si>
    <t>HND in Computing (Software Development)</t>
  </si>
  <si>
    <t>H00272312</t>
  </si>
  <si>
    <t>HND in Engineering (Mechanical)</t>
  </si>
  <si>
    <t>H00272335</t>
  </si>
  <si>
    <t>HND in Fashion and Textiles</t>
  </si>
  <si>
    <t>H00272343</t>
  </si>
  <si>
    <t>HND in Fine Art</t>
  </si>
  <si>
    <t>H00272345</t>
  </si>
  <si>
    <t>HND in Fine Arts</t>
  </si>
  <si>
    <t>H00272363</t>
  </si>
  <si>
    <t>H00272388</t>
  </si>
  <si>
    <t>HND in Health and Social Care</t>
  </si>
  <si>
    <t>H00272411</t>
  </si>
  <si>
    <t>HND in Hospitality, Travel and Tourism Management</t>
  </si>
  <si>
    <t>H00272426</t>
  </si>
  <si>
    <t>H00272486</t>
  </si>
  <si>
    <t>HND in Media and Communications</t>
  </si>
  <si>
    <t>H00272489</t>
  </si>
  <si>
    <t>HND in Media Moving Image</t>
  </si>
  <si>
    <t>H00272706</t>
  </si>
  <si>
    <t>HND in Performing Arts (Theatre)</t>
  </si>
  <si>
    <t>H00272712</t>
  </si>
  <si>
    <t>HND in Photography</t>
  </si>
  <si>
    <t>H00272713</t>
  </si>
  <si>
    <t>HND in Photography and Digital Imaging</t>
  </si>
  <si>
    <t>H00272724</t>
  </si>
  <si>
    <t>HND in Plant and Process Engineering (Mechatronics)</t>
  </si>
  <si>
    <t>H00272753</t>
  </si>
  <si>
    <t>HND in Specialist Make Up</t>
  </si>
  <si>
    <t>H00272760</t>
  </si>
  <si>
    <t>HND in Sport and Exercise</t>
  </si>
  <si>
    <t>H00272805</t>
  </si>
  <si>
    <t>H00272808</t>
  </si>
  <si>
    <t>HND in Textile Design</t>
  </si>
  <si>
    <t>H00272814</t>
  </si>
  <si>
    <t>HND in Tourism and Business Management</t>
  </si>
  <si>
    <t>H00272835</t>
  </si>
  <si>
    <t>H00283001</t>
  </si>
  <si>
    <t>HNC to HND Conversion Code - 3D Design</t>
  </si>
  <si>
    <t>H00283003</t>
  </si>
  <si>
    <t>HNC to HND Conversion Code - Aeronautical Engineering</t>
  </si>
  <si>
    <t>H00283005</t>
  </si>
  <si>
    <t>HNC to HND Conversion Code - Animal Management</t>
  </si>
  <si>
    <t>H00283006</t>
  </si>
  <si>
    <t>HNC to HND Conversion Code - Applied Biology</t>
  </si>
  <si>
    <t>H00283007</t>
  </si>
  <si>
    <t>HNC to HND Conversion Code - Applied Chemistry</t>
  </si>
  <si>
    <t>H00283008</t>
  </si>
  <si>
    <t>HNC to HND Conversion Code - Art and Design</t>
  </si>
  <si>
    <t>H00283009</t>
  </si>
  <si>
    <t>HNC to HND Conversion Code - Automotive Engineering</t>
  </si>
  <si>
    <t>H00283013</t>
  </si>
  <si>
    <t>HNC to HND Conversion Code - Business</t>
  </si>
  <si>
    <t>H00283018</t>
  </si>
  <si>
    <t>HNC to HND Conversion Code - Computing and Systems Development</t>
  </si>
  <si>
    <t>H00283020</t>
  </si>
  <si>
    <t>HNC to HND Conversion Code - Construction and the Built Environment</t>
  </si>
  <si>
    <t>H00283021</t>
  </si>
  <si>
    <t>HNC to HND Conversion Code - Electrical and Electronic Engineering</t>
  </si>
  <si>
    <t>H00283022</t>
  </si>
  <si>
    <t>HNC to HND Conversion Code - Electrical Engineering</t>
  </si>
  <si>
    <t>H00283024</t>
  </si>
  <si>
    <t>HNC to HND Conversion Code - Electronic Engineering</t>
  </si>
  <si>
    <t>H00283025</t>
  </si>
  <si>
    <t>HNC to HND Conversion Code - Environmental Conservation</t>
  </si>
  <si>
    <t>H00283026</t>
  </si>
  <si>
    <t>HNC to HND Conversion Code - Equine Management</t>
  </si>
  <si>
    <t>H00283027</t>
  </si>
  <si>
    <t>HNC to HND Conversion Code - Fashion and Textiles</t>
  </si>
  <si>
    <t>H00283028</t>
  </si>
  <si>
    <t>HNC to HND Conversion Code - Fine Art</t>
  </si>
  <si>
    <t>H00283030</t>
  </si>
  <si>
    <t>HNC to HND Conversion Code - General Engineering</t>
  </si>
  <si>
    <t>H00283031</t>
  </si>
  <si>
    <t>HNC to HND Conversion Code - Graphic Design</t>
  </si>
  <si>
    <t>H00283032</t>
  </si>
  <si>
    <t>HNC to HND Conversion Code - Hair and Beauty Management</t>
  </si>
  <si>
    <t>H00283033</t>
  </si>
  <si>
    <t>HNC to HND Conversion Code - Health and Social Care</t>
  </si>
  <si>
    <t>H00283034</t>
  </si>
  <si>
    <t>HNC to HND Conversion Code - Horticulture</t>
  </si>
  <si>
    <t>H00283035</t>
  </si>
  <si>
    <t>HNC to HND Conversion Code - Hospitality Management</t>
  </si>
  <si>
    <t>H00283036</t>
  </si>
  <si>
    <t>HNC to HND Conversion Code - Interactive Media</t>
  </si>
  <si>
    <t>H00283037</t>
  </si>
  <si>
    <t>HNC to HND Conversion Code - Manufacturing Engineering</t>
  </si>
  <si>
    <t>H00283038</t>
  </si>
  <si>
    <t>HNC to HND Conversion Code - Marine Engineering</t>
  </si>
  <si>
    <t>H00283039</t>
  </si>
  <si>
    <t>HNC to HND Conversion Code - Mechanical Engineering</t>
  </si>
  <si>
    <t>H00283041</t>
  </si>
  <si>
    <t>HNC to HND Conversion Code - Music</t>
  </si>
  <si>
    <t>H00283044</t>
  </si>
  <si>
    <t>HNC to HND Conversion Code - Operations Engineering</t>
  </si>
  <si>
    <t>H00283045</t>
  </si>
  <si>
    <t>HNC to HND Conversion Code - Performing Arts</t>
  </si>
  <si>
    <t>H00283046</t>
  </si>
  <si>
    <t>HNC to HND Conversion Code - Photography</t>
  </si>
  <si>
    <t>H00283047</t>
  </si>
  <si>
    <t>HNC to HND Conversion Code - Public Services</t>
  </si>
  <si>
    <t>H00283048</t>
  </si>
  <si>
    <t>HNC to HND Conversion Code - Sport</t>
  </si>
  <si>
    <t>H00283049</t>
  </si>
  <si>
    <t>HNC to HND Conversion Code - Sport and Exercise Sciences</t>
  </si>
  <si>
    <t>H00283051</t>
  </si>
  <si>
    <t>HNC to HND Conversion Code - Travel and Tourism Management</t>
  </si>
  <si>
    <t>H00283052</t>
  </si>
  <si>
    <t>HNC to HND Conversion Code - Vehicle Operations Management</t>
  </si>
  <si>
    <t>H00289871</t>
  </si>
  <si>
    <t>BA (Hons) in Architecture</t>
  </si>
  <si>
    <t>H00289878</t>
  </si>
  <si>
    <t>H00300000</t>
  </si>
  <si>
    <t>H00300001</t>
  </si>
  <si>
    <t>Foundation Degree in in Nuclear Engineering (Decommissioning)</t>
  </si>
  <si>
    <t>H00300002</t>
  </si>
  <si>
    <t>Foundation Degree in in Nuclear Engineering (Power Generation)</t>
  </si>
  <si>
    <t>H00300003</t>
  </si>
  <si>
    <t>BA (Hons) in Professional Studies (Creative Industries)</t>
  </si>
  <si>
    <t>H00300004</t>
  </si>
  <si>
    <t>Foundation Degree in Business and Administration (Bexley)</t>
  </si>
  <si>
    <t>H00300005</t>
  </si>
  <si>
    <t>Foundation Degree in Applied Professional Studies (Bexley)</t>
  </si>
  <si>
    <t>H00300006</t>
  </si>
  <si>
    <t>H00300007</t>
  </si>
  <si>
    <t>BA (Hons) in Communication Design (Graphic Design)</t>
  </si>
  <si>
    <t>H00300008</t>
  </si>
  <si>
    <t>BA (Hons) in Communication Design (Illustration)</t>
  </si>
  <si>
    <t>H00300009</t>
  </si>
  <si>
    <t>Foundation Degree in Engineering (Electrical/Electronic)</t>
  </si>
  <si>
    <t>H00300010</t>
  </si>
  <si>
    <t>Foundation Degree in Engineering (Manufacturing)</t>
  </si>
  <si>
    <t>H00300011</t>
  </si>
  <si>
    <t>BSc (Hons) in Sports Science and Coaching Studies</t>
  </si>
  <si>
    <t>H00300012</t>
  </si>
  <si>
    <t>Foundation Degree in Equine Business and Event Management</t>
  </si>
  <si>
    <t>H00300013</t>
  </si>
  <si>
    <t>Extended Foundation Degree in Equine Business and Event Management</t>
  </si>
  <si>
    <t>H00300014</t>
  </si>
  <si>
    <t>Foundation Degree in Drama Practioners</t>
  </si>
  <si>
    <t>H00300015</t>
  </si>
  <si>
    <t>Foundation Degree in Contemporary Fine Art Practice</t>
  </si>
  <si>
    <t>H00300016</t>
  </si>
  <si>
    <t>Foundation Degree in Sport, Fitness and Personal Training</t>
  </si>
  <si>
    <t>H00300017</t>
  </si>
  <si>
    <t>H00300018</t>
  </si>
  <si>
    <t>H00300019</t>
  </si>
  <si>
    <t>H00300020</t>
  </si>
  <si>
    <t>H00300021</t>
  </si>
  <si>
    <t>H00300022</t>
  </si>
  <si>
    <t>BSc (Hons) in Computing Strategy and Management</t>
  </si>
  <si>
    <t>H00300023</t>
  </si>
  <si>
    <t>Foundation Degree in Computing Management</t>
  </si>
  <si>
    <t>H00300024</t>
  </si>
  <si>
    <t>Foundation Degree in Games Art</t>
  </si>
  <si>
    <t>H00300025</t>
  </si>
  <si>
    <t>DipHE in Games Art</t>
  </si>
  <si>
    <t>H00300026</t>
  </si>
  <si>
    <t>H00300027</t>
  </si>
  <si>
    <t>Foundation Degree in Enterprise</t>
  </si>
  <si>
    <t>H00300028</t>
  </si>
  <si>
    <t>H00300029</t>
  </si>
  <si>
    <t>H00300030</t>
  </si>
  <si>
    <t>Foundation Degree in Management with Health Sector</t>
  </si>
  <si>
    <t>H00300031</t>
  </si>
  <si>
    <t>H00300032</t>
  </si>
  <si>
    <t>BA (Hons in Management</t>
  </si>
  <si>
    <t>H00300033</t>
  </si>
  <si>
    <t>BA (Hons) in Public Sector Management</t>
  </si>
  <si>
    <t>H00300034</t>
  </si>
  <si>
    <t>H00300035</t>
  </si>
  <si>
    <t>Foundation Degree in Holistic Health Therapies and Spa Management</t>
  </si>
  <si>
    <t>H00300036</t>
  </si>
  <si>
    <t>Foundation Degree in Media Make-up, Special Effects Make-up and Hair Design</t>
  </si>
  <si>
    <t>H00300037</t>
  </si>
  <si>
    <t>H00300038</t>
  </si>
  <si>
    <t>BA (Hons) in Educational Leadership - Children's Workforce</t>
  </si>
  <si>
    <t>H00300039</t>
  </si>
  <si>
    <t>H00300040</t>
  </si>
  <si>
    <t>H00300041</t>
  </si>
  <si>
    <t>BSc (Hons) in Games and Digital Media</t>
  </si>
  <si>
    <t>H00300042</t>
  </si>
  <si>
    <t>H00300043</t>
  </si>
  <si>
    <t>BA (Hons) in Hospitality and Travel Management</t>
  </si>
  <si>
    <t>H00300044</t>
  </si>
  <si>
    <t>BA (Hons) in Graphic Media Design</t>
  </si>
  <si>
    <t>H00300045</t>
  </si>
  <si>
    <t>BA (Hons) in Media Make Up with Special Effects</t>
  </si>
  <si>
    <t>H00300046</t>
  </si>
  <si>
    <t>H00300047</t>
  </si>
  <si>
    <t>BA (Hons) in Surface Design and Textile Innovation</t>
  </si>
  <si>
    <t>H00300048</t>
  </si>
  <si>
    <t>H00300049</t>
  </si>
  <si>
    <t>H00300050</t>
  </si>
  <si>
    <t>BSc (Hons) in Computer Networks and Systems Support</t>
  </si>
  <si>
    <t>H00300051</t>
  </si>
  <si>
    <t>BSc (Hons) in Internet Applications</t>
  </si>
  <si>
    <t>H00300052</t>
  </si>
  <si>
    <t>H00300053</t>
  </si>
  <si>
    <t>H00300054</t>
  </si>
  <si>
    <t>Foundation Degree in Physical Activity, Health and Wellbeing</t>
  </si>
  <si>
    <t>H00300055</t>
  </si>
  <si>
    <t>BSc (Hons) in Sport and Physical Activity</t>
  </si>
  <si>
    <t>H00300056</t>
  </si>
  <si>
    <t>H00300057</t>
  </si>
  <si>
    <t>BA (Hons) in Business Management (Human Resource Management)</t>
  </si>
  <si>
    <t>H00300058</t>
  </si>
  <si>
    <t>BA (Hons) in Business Management (Finance)</t>
  </si>
  <si>
    <t>H00300059</t>
  </si>
  <si>
    <t>BA (Hons) in Business Management (Marketing)</t>
  </si>
  <si>
    <t>H00300060</t>
  </si>
  <si>
    <t>H00300061</t>
  </si>
  <si>
    <t>H00300062</t>
  </si>
  <si>
    <t>MEd in Information and Communication Technology</t>
  </si>
  <si>
    <t>H00300063</t>
  </si>
  <si>
    <t>BA (Hons) in Childhood and Youth Studies</t>
  </si>
  <si>
    <t>H00300064</t>
  </si>
  <si>
    <t>MA in Childhood and Youth Studies</t>
  </si>
  <si>
    <t>H00300065</t>
  </si>
  <si>
    <t>H00300066</t>
  </si>
  <si>
    <t>H00300067</t>
  </si>
  <si>
    <t>H00300068</t>
  </si>
  <si>
    <t>MEd in Early Childhood</t>
  </si>
  <si>
    <t>H00300069</t>
  </si>
  <si>
    <t>H00300070</t>
  </si>
  <si>
    <t>MEd in Inclusive Practice</t>
  </si>
  <si>
    <t>H00300071</t>
  </si>
  <si>
    <t>MEd in Leadership and Management</t>
  </si>
  <si>
    <t>H00300072</t>
  </si>
  <si>
    <t>H00300073</t>
  </si>
  <si>
    <t>H00300074</t>
  </si>
  <si>
    <t>BA (Hons) in Supporting and Managing Learning in Education</t>
  </si>
  <si>
    <t>H00300075</t>
  </si>
  <si>
    <t>H00300076</t>
  </si>
  <si>
    <t>Postgraduate Diploma in Youth and Community Development (NYA/JNC recognition)</t>
  </si>
  <si>
    <t>H00300077</t>
  </si>
  <si>
    <t>BA (Hons) in Youth and Community Development (NYA/JNA recognition)</t>
  </si>
  <si>
    <t>H00300078</t>
  </si>
  <si>
    <t>MA Youth and Community Development</t>
  </si>
  <si>
    <t>H00300079</t>
  </si>
  <si>
    <t>BA (Hons) in Business and Management Studies</t>
  </si>
  <si>
    <t>H00300080</t>
  </si>
  <si>
    <t>Foundation Degree in Sport Studies</t>
  </si>
  <si>
    <t>H00300081</t>
  </si>
  <si>
    <t>BSc (Hons) in Sports, Coaching and Health Studies Sciences (top up)</t>
  </si>
  <si>
    <t>H00300082</t>
  </si>
  <si>
    <t>Foundation Degree in Arts in Equestrian Practice and Technology</t>
  </si>
  <si>
    <t>H00300083</t>
  </si>
  <si>
    <t>Foundation Degree in Science in Welfare of Animals (Health Care Management)</t>
  </si>
  <si>
    <t>H00300084</t>
  </si>
  <si>
    <t>Foundation Degree in Science in Welfare of Animals (Wildlife Care Management)</t>
  </si>
  <si>
    <t>H00300085</t>
  </si>
  <si>
    <t>Foundation Degree in Arts in Professional Floristry and Floral Design</t>
  </si>
  <si>
    <t>H00300086</t>
  </si>
  <si>
    <t>Foundation Degree in Science in Equine Science in Industry</t>
  </si>
  <si>
    <t>H00300087</t>
  </si>
  <si>
    <t>H00300088</t>
  </si>
  <si>
    <t>BA (Hons) in Film and Digital Media</t>
  </si>
  <si>
    <t>H00300089</t>
  </si>
  <si>
    <t>BSc (Hons) in Software Engineering</t>
  </si>
  <si>
    <t>H00300090</t>
  </si>
  <si>
    <t>H00300091</t>
  </si>
  <si>
    <t>H00300092</t>
  </si>
  <si>
    <t>H00300093</t>
  </si>
  <si>
    <t>H00300094</t>
  </si>
  <si>
    <t>H00300095</t>
  </si>
  <si>
    <t>LLB (Hons) in Law (Accountancy)</t>
  </si>
  <si>
    <t>H00300096</t>
  </si>
  <si>
    <t>LLB (Hons) in Law (Marketing)</t>
  </si>
  <si>
    <t>H00300097</t>
  </si>
  <si>
    <t>PgDip in Law</t>
  </si>
  <si>
    <t>H00300098</t>
  </si>
  <si>
    <t>H00300099</t>
  </si>
  <si>
    <t>LLB (Hons) in Law (Social Welfare)</t>
  </si>
  <si>
    <t>H00300100</t>
  </si>
  <si>
    <t>H00300101</t>
  </si>
  <si>
    <t>H00300102</t>
  </si>
  <si>
    <t>BA (Hons) in Social Nutrition and Health</t>
  </si>
  <si>
    <t>H00300103</t>
  </si>
  <si>
    <t>DipHE in Computing Management</t>
  </si>
  <si>
    <t>H00300104</t>
  </si>
  <si>
    <t>Foundation Degree in Professional Business Management</t>
  </si>
  <si>
    <t>H00300105</t>
  </si>
  <si>
    <t>Foundation Degree in Professional Leadership and Management</t>
  </si>
  <si>
    <t>H00300106</t>
  </si>
  <si>
    <t>Foundation Degree in DJ and Electronic Music</t>
  </si>
  <si>
    <t>H00300107</t>
  </si>
  <si>
    <t>Foundation Degree in Songwriting</t>
  </si>
  <si>
    <t>H00300108</t>
  </si>
  <si>
    <t>Foundation Degree in Paralegal Practice</t>
  </si>
  <si>
    <t>H00300109</t>
  </si>
  <si>
    <t>FdSc Sports Coaching and Exercise Instruction</t>
  </si>
  <si>
    <t>H00300110</t>
  </si>
  <si>
    <t>BSc (Hons) Sports Coaching and Exercise Instruction</t>
  </si>
  <si>
    <t>H00300111</t>
  </si>
  <si>
    <t>FdA Sports Studies and Development</t>
  </si>
  <si>
    <t>H00300112</t>
  </si>
  <si>
    <t>BA (Hons) Sports Studies and Development</t>
  </si>
  <si>
    <t>H00300113</t>
  </si>
  <si>
    <t>H00300114</t>
  </si>
  <si>
    <t>H00300115</t>
  </si>
  <si>
    <t>H00300116</t>
  </si>
  <si>
    <t>Foundation Degree in Graphic Media and Communication</t>
  </si>
  <si>
    <t>H00300117</t>
  </si>
  <si>
    <t>H00300118</t>
  </si>
  <si>
    <t>BA (Hons) in Visual Arts (Art and Design)</t>
  </si>
  <si>
    <t>H00300119</t>
  </si>
  <si>
    <t>BA (Hons) in Visual Arts (Fine Art)</t>
  </si>
  <si>
    <t>H00300120</t>
  </si>
  <si>
    <t>H00300121</t>
  </si>
  <si>
    <t>BSc (Hons) in Games Assets Development</t>
  </si>
  <si>
    <t>H00300122</t>
  </si>
  <si>
    <t>In-Service Certificate in Education (Lifelong Learning)</t>
  </si>
  <si>
    <t>H00300123</t>
  </si>
  <si>
    <t>In-Service Professional Graduate Certificate in Education (Lifelong Learning)</t>
  </si>
  <si>
    <t>H00300124</t>
  </si>
  <si>
    <t>BA (Hons) in Education and Professional Development</t>
  </si>
  <si>
    <t>H00300125</t>
  </si>
  <si>
    <t>BSc (Hons) in Applied Computing (Forensics)</t>
  </si>
  <si>
    <t>H00300126</t>
  </si>
  <si>
    <t>BSc (Hons) in Applied Computing (Software Applications)</t>
  </si>
  <si>
    <t>H00300127</t>
  </si>
  <si>
    <t>BSc (Hons) in Applied Computing (Networking )</t>
  </si>
  <si>
    <t>H00300128</t>
  </si>
  <si>
    <t>H00300129</t>
  </si>
  <si>
    <t>BSc (Hons) in Applied Computing (Games and Digital Media)</t>
  </si>
  <si>
    <t>H00300130</t>
  </si>
  <si>
    <t>H00300131</t>
  </si>
  <si>
    <t>H00300132</t>
  </si>
  <si>
    <t>Foundation Degree in Animation and Moving Image</t>
  </si>
  <si>
    <t>H00300133</t>
  </si>
  <si>
    <t>Foundation Degree in Contemporary Photographic Practice</t>
  </si>
  <si>
    <t>H00300134</t>
  </si>
  <si>
    <t>Foundation Degree in Graphic Design and Advertising</t>
  </si>
  <si>
    <t>H00300135</t>
  </si>
  <si>
    <t>Foundation Degree in Film and TV Production</t>
  </si>
  <si>
    <t>H00300136</t>
  </si>
  <si>
    <t>H00300137</t>
  </si>
  <si>
    <t>H00300138</t>
  </si>
  <si>
    <t>Foundation Degree in IT Management for Business</t>
  </si>
  <si>
    <t>H00300139</t>
  </si>
  <si>
    <t>Foundation Degree in Applied Computing with Education</t>
  </si>
  <si>
    <t>H00300140</t>
  </si>
  <si>
    <t>Foundation Degree with Games Technology</t>
  </si>
  <si>
    <t>H00300141</t>
  </si>
  <si>
    <t>H00300142</t>
  </si>
  <si>
    <t>BSc (Hons) in Health Related Exercise and Fitness</t>
  </si>
  <si>
    <t>H00300143</t>
  </si>
  <si>
    <t>BSc (Hons) in Sports Coaching (Performance and Participation)</t>
  </si>
  <si>
    <t>H00300144</t>
  </si>
  <si>
    <t>Foundation Degree in Sports Coaching (Performance and Participation)</t>
  </si>
  <si>
    <t>H00300145</t>
  </si>
  <si>
    <t>BA (Hons) in Education Studies (Top-Up)</t>
  </si>
  <si>
    <t>H00300146</t>
  </si>
  <si>
    <t>BA (Hons) in Child and Youth Studies (Top-Up)</t>
  </si>
  <si>
    <t>H00300147</t>
  </si>
  <si>
    <t>BSc (Hons) in Games Enterprise</t>
  </si>
  <si>
    <t>H00300148</t>
  </si>
  <si>
    <t>H00300149</t>
  </si>
  <si>
    <t>BA (Hons) in Education and Psychology</t>
  </si>
  <si>
    <t>H00300150</t>
  </si>
  <si>
    <t>BA (Hons) in Education and Sociology</t>
  </si>
  <si>
    <t>H00300151</t>
  </si>
  <si>
    <t>H00300152</t>
  </si>
  <si>
    <t>BA (Hons) in Criminology and Sociology</t>
  </si>
  <si>
    <t>H00300153</t>
  </si>
  <si>
    <t>H00300154</t>
  </si>
  <si>
    <t>Foundation Degree in Computing (Forensics and Security)</t>
  </si>
  <si>
    <t>H00300155</t>
  </si>
  <si>
    <t>H00300156</t>
  </si>
  <si>
    <t>BA (Hons) in Contemporary Photographic Arts</t>
  </si>
  <si>
    <t>H00300157</t>
  </si>
  <si>
    <t>H00300158</t>
  </si>
  <si>
    <t>BA (Hons) in Fashion (Design, Production and Promotion)</t>
  </si>
  <si>
    <t>H00300159</t>
  </si>
  <si>
    <t>BA (Hons) in Fine Art for Design</t>
  </si>
  <si>
    <t>H00300160</t>
  </si>
  <si>
    <t>H00300161</t>
  </si>
  <si>
    <t>H00300162</t>
  </si>
  <si>
    <t>Foundation Degree in Creative Sound Technology</t>
  </si>
  <si>
    <t>H00300163</t>
  </si>
  <si>
    <t>Foundation Degree in Complementary Healthcare</t>
  </si>
  <si>
    <t>H00300164</t>
  </si>
  <si>
    <t>H00300165</t>
  </si>
  <si>
    <t>Foundation Degree in Public and Emergency Services Management</t>
  </si>
  <si>
    <t>H00300166</t>
  </si>
  <si>
    <t>BSc (Hons) in Sports Studies (Health and Fitness)</t>
  </si>
  <si>
    <t>H00300167</t>
  </si>
  <si>
    <t>BSc (Hons) in Sports Studies (Teaching and Coaching)</t>
  </si>
  <si>
    <t>H00300168</t>
  </si>
  <si>
    <t>DipHE in Sports Studies (Health and Fitness)</t>
  </si>
  <si>
    <t>H00300169</t>
  </si>
  <si>
    <t>DipHE in Sports Studies (Teaching and Coaching)</t>
  </si>
  <si>
    <t>H00300170</t>
  </si>
  <si>
    <t>H00300171</t>
  </si>
  <si>
    <t>BA (Hons) in Business and Management (Top - Up)</t>
  </si>
  <si>
    <t>H00300172</t>
  </si>
  <si>
    <t>H00300173</t>
  </si>
  <si>
    <t>BSC (Hons) in Computing (Top - Up)</t>
  </si>
  <si>
    <t>H00300174</t>
  </si>
  <si>
    <t>Foundation Degree in Criminology</t>
  </si>
  <si>
    <t>H00300175</t>
  </si>
  <si>
    <t>BA (Hons) in Criminology (Top - Up)</t>
  </si>
  <si>
    <t>H00300176</t>
  </si>
  <si>
    <t>H00300177</t>
  </si>
  <si>
    <t>H00300178</t>
  </si>
  <si>
    <t>BA (Hons) in Film-Making and Creative Media Production</t>
  </si>
  <si>
    <t>H00300179</t>
  </si>
  <si>
    <t>H00300180</t>
  </si>
  <si>
    <t>H00300181</t>
  </si>
  <si>
    <t>BA (Hons) in Broadcast Media</t>
  </si>
  <si>
    <t>H00300182</t>
  </si>
  <si>
    <t>BA (Hons) Music Performance</t>
  </si>
  <si>
    <t>H00300183</t>
  </si>
  <si>
    <t>MA in Creative Practice</t>
  </si>
  <si>
    <t>H00300184</t>
  </si>
  <si>
    <t>Foundation Degree in Digital Imaging and Photography</t>
  </si>
  <si>
    <t>H00300185</t>
  </si>
  <si>
    <t>Foundation Degree in Creating Performance</t>
  </si>
  <si>
    <t>H00300186</t>
  </si>
  <si>
    <t>Foundation Degree in Graphic Arts</t>
  </si>
  <si>
    <t>H00300187</t>
  </si>
  <si>
    <t>Foundation Degree in Contemporary Media Practice</t>
  </si>
  <si>
    <t>H00300188</t>
  </si>
  <si>
    <t>BA (Hons) in Digital Imaging and Photography</t>
  </si>
  <si>
    <t>H00300189</t>
  </si>
  <si>
    <t>BA (Hons) in Creating Performance</t>
  </si>
  <si>
    <t>H00300190</t>
  </si>
  <si>
    <t>BA (Hons) in Graphic Arts</t>
  </si>
  <si>
    <t>H00300191</t>
  </si>
  <si>
    <t>BA (Hons) in Contemporary Media Practice</t>
  </si>
  <si>
    <t>H00300192</t>
  </si>
  <si>
    <t>BSc (Hons) in Health and Social Care</t>
  </si>
  <si>
    <t>H00300193</t>
  </si>
  <si>
    <t>H00300194</t>
  </si>
  <si>
    <t>Foundation Degree in Sports Therapy, Health and Fitness</t>
  </si>
  <si>
    <t>H00300195</t>
  </si>
  <si>
    <t>H00300196</t>
  </si>
  <si>
    <t>H00300197</t>
  </si>
  <si>
    <t>In-Service Postgraduate Certificate in Education (Lifelong Learning)</t>
  </si>
  <si>
    <t>H00300198</t>
  </si>
  <si>
    <t>Pre-Service Certificate in Education (Lifelong Learning)</t>
  </si>
  <si>
    <t>H00300199</t>
  </si>
  <si>
    <t>Pre-Service Professional Graduate Certificate in Education (Lifelong Learning)</t>
  </si>
  <si>
    <t>H00300200</t>
  </si>
  <si>
    <t>H00300201</t>
  </si>
  <si>
    <t>BSc (Hons) in Construction Management (top-up)</t>
  </si>
  <si>
    <t>H00300202</t>
  </si>
  <si>
    <t>H00300203</t>
  </si>
  <si>
    <t>BEng in Engineering Technology (top -up)</t>
  </si>
  <si>
    <t>H00300204</t>
  </si>
  <si>
    <t>H00300205</t>
  </si>
  <si>
    <t>BSc (Hons) in Sport and Health Sciences</t>
  </si>
  <si>
    <t>H00300206</t>
  </si>
  <si>
    <t>H00300207</t>
  </si>
  <si>
    <t>H00300208</t>
  </si>
  <si>
    <t>H00300209</t>
  </si>
  <si>
    <t>BA (Hons) in Journalism and Digital Media</t>
  </si>
  <si>
    <t>H00300210</t>
  </si>
  <si>
    <t>H00300211</t>
  </si>
  <si>
    <t>H00300212</t>
  </si>
  <si>
    <t>H00300213</t>
  </si>
  <si>
    <t>H00300214</t>
  </si>
  <si>
    <t>H00300215</t>
  </si>
  <si>
    <t>H00300216</t>
  </si>
  <si>
    <t>H00300217</t>
  </si>
  <si>
    <t>H00300218</t>
  </si>
  <si>
    <t>H00300219</t>
  </si>
  <si>
    <t>BA (Hons) in Acting and Theatre Practice</t>
  </si>
  <si>
    <t>H00300220</t>
  </si>
  <si>
    <t>BA (Hons) in Technical and Theatre Production</t>
  </si>
  <si>
    <t>H00300221</t>
  </si>
  <si>
    <t>H00300222</t>
  </si>
  <si>
    <t>Foundation Degree in Express Logistics Management</t>
  </si>
  <si>
    <t>H00300223</t>
  </si>
  <si>
    <t>H00300224</t>
  </si>
  <si>
    <t>BA (Hons) in Professional Practice in Construction Site Management</t>
  </si>
  <si>
    <t>H00300225</t>
  </si>
  <si>
    <t>BA (Hons) in Professional Practice in Quantity Surveying and Commercial  Management</t>
  </si>
  <si>
    <t>H00300226</t>
  </si>
  <si>
    <t>H00300227</t>
  </si>
  <si>
    <t>Foundation Degree in Science in Web Design and Development</t>
  </si>
  <si>
    <t>H00300228</t>
  </si>
  <si>
    <t>Foundation Degree in Science in Media Production</t>
  </si>
  <si>
    <t>H00300229</t>
  </si>
  <si>
    <t>BA (Hons) in Film, Animation , Music and Enterprise</t>
  </si>
  <si>
    <t>H00300230</t>
  </si>
  <si>
    <t>H00300231</t>
  </si>
  <si>
    <t>BA (Hons) in Music and Promotion</t>
  </si>
  <si>
    <t>H00300232</t>
  </si>
  <si>
    <t>BA (Hons) in Digital Film and Visual Film Effects Production</t>
  </si>
  <si>
    <t>H00300233</t>
  </si>
  <si>
    <t>BA (Hons) in Music Production and Sound Recording</t>
  </si>
  <si>
    <t>H00300234</t>
  </si>
  <si>
    <t>H00300235</t>
  </si>
  <si>
    <t>H00300236</t>
  </si>
  <si>
    <t>BSc (Hons) in Equine Therapies</t>
  </si>
  <si>
    <t>H00300237</t>
  </si>
  <si>
    <t>BSc (Hons) in Equine Therapies (Top-Up)</t>
  </si>
  <si>
    <t>H00300238</t>
  </si>
  <si>
    <t>Foundation Degree in Equine Therapies</t>
  </si>
  <si>
    <t>H00300239</t>
  </si>
  <si>
    <t>MSc in Equine Behaviour and Welfare</t>
  </si>
  <si>
    <t>H00300240</t>
  </si>
  <si>
    <t>BA (Hons) in Fine Art (Full-Time)</t>
  </si>
  <si>
    <t>H00300241</t>
  </si>
  <si>
    <t>H00300242</t>
  </si>
  <si>
    <t>H00300243</t>
  </si>
  <si>
    <t>Foundation Degree in Public Service Management</t>
  </si>
  <si>
    <t>H00300244</t>
  </si>
  <si>
    <t>Foundation Degree in Equitation Training and Behaviour</t>
  </si>
  <si>
    <t>H00300245</t>
  </si>
  <si>
    <t>BSc (Hons) in Renewable Energy and Carbon Management</t>
  </si>
  <si>
    <t>H00300246</t>
  </si>
  <si>
    <t>BA (Hons) in Business Enterprise Management</t>
  </si>
  <si>
    <t>H00300247</t>
  </si>
  <si>
    <t>Foundation Degree in Hospitality and Tourism Management</t>
  </si>
  <si>
    <t>H00300248</t>
  </si>
  <si>
    <t>BSc (Hons) in Health, Community and Social Sciences</t>
  </si>
  <si>
    <t>H00300249</t>
  </si>
  <si>
    <t>BSc (Hons) in Agriculture and Food</t>
  </si>
  <si>
    <t>H00300250</t>
  </si>
  <si>
    <t>BA (Hons) in Contemporary Creative Practice</t>
  </si>
  <si>
    <t>H00300251</t>
  </si>
  <si>
    <t>BA (Hons) in Film</t>
  </si>
  <si>
    <t>H00300252</t>
  </si>
  <si>
    <t>H00300253</t>
  </si>
  <si>
    <t>H00300254</t>
  </si>
  <si>
    <t>PGCE in Vocational Subjects (14-19) Health and Social Care</t>
  </si>
  <si>
    <t>H00300255</t>
  </si>
  <si>
    <t>PGCE in Vocational Subjects (14-19) Applied Business</t>
  </si>
  <si>
    <t>H00300256</t>
  </si>
  <si>
    <t>PGCE in Secondary Computer Science</t>
  </si>
  <si>
    <t>H00300257</t>
  </si>
  <si>
    <t>PGCE in Secondary Mathematics</t>
  </si>
  <si>
    <t>H00300258</t>
  </si>
  <si>
    <t>PGCE in Secondary Education</t>
  </si>
  <si>
    <t>H00300259</t>
  </si>
  <si>
    <t>PGCE in Secondary Citizenship</t>
  </si>
  <si>
    <t>H00300260</t>
  </si>
  <si>
    <t>PGCE in Secondary Science</t>
  </si>
  <si>
    <t>H00300261</t>
  </si>
  <si>
    <t>PGCE in Secondary Physics</t>
  </si>
  <si>
    <t>H00300262</t>
  </si>
  <si>
    <t>PGCE in Secondary Chemistry</t>
  </si>
  <si>
    <t>H00300263</t>
  </si>
  <si>
    <t>PGCE in Primary French</t>
  </si>
  <si>
    <t>H00300264</t>
  </si>
  <si>
    <t>PGCE in Primary</t>
  </si>
  <si>
    <t>H00300265</t>
  </si>
  <si>
    <t>PGCE in Secondary Design Technology</t>
  </si>
  <si>
    <t>H00300266</t>
  </si>
  <si>
    <t>PGCE in Vocational Subjects (14-19) Leisure and Tourism</t>
  </si>
  <si>
    <t>H00300267</t>
  </si>
  <si>
    <t>PGCE in Key Stage 2/3 Science</t>
  </si>
  <si>
    <t>H00300268</t>
  </si>
  <si>
    <t>BEng (Hons) in Electronic and Electrical Engineering (Top-Up)</t>
  </si>
  <si>
    <t>H00300269</t>
  </si>
  <si>
    <t>BEng (Hons) in Mechanical Engineering (Top-Up)</t>
  </si>
  <si>
    <t>H00300270</t>
  </si>
  <si>
    <t>BA (Hons) in Primary Education</t>
  </si>
  <si>
    <t>H00300271</t>
  </si>
  <si>
    <t>BA (Hons) in Primary Education (Mathematics)</t>
  </si>
  <si>
    <t>H00300272</t>
  </si>
  <si>
    <t>BA (Hons) in Primary Education (English)</t>
  </si>
  <si>
    <t>H00300273</t>
  </si>
  <si>
    <t>BA (Hons) in Primary Education (Science)</t>
  </si>
  <si>
    <t>H00300274</t>
  </si>
  <si>
    <t>BA (Hons) in Teaching and Learning in the Primary Phase</t>
  </si>
  <si>
    <t>H00300275</t>
  </si>
  <si>
    <t>MEd in Education</t>
  </si>
  <si>
    <t>H00300276</t>
  </si>
  <si>
    <t>Post Graduate Diploma in Education and Training</t>
  </si>
  <si>
    <t>H00300277</t>
  </si>
  <si>
    <t>Post Graduate Diploma in Education and Training (with Teaching Disabled Learners)</t>
  </si>
  <si>
    <t>H00300278</t>
  </si>
  <si>
    <t>Post Graduate Diploma in Education and Training (with Teaching ESOL)</t>
  </si>
  <si>
    <t>H00300279</t>
  </si>
  <si>
    <t>Post Graduate Diploma in Education and Training (with Teaching Literacy)</t>
  </si>
  <si>
    <t>H00300280</t>
  </si>
  <si>
    <t>Post Graduate Diploma in Education and Training (with Teaching Numeracy)</t>
  </si>
  <si>
    <t>H00300281</t>
  </si>
  <si>
    <t>MA in Photography</t>
  </si>
  <si>
    <t>H00300282</t>
  </si>
  <si>
    <t>H00300283</t>
  </si>
  <si>
    <t>H00300284</t>
  </si>
  <si>
    <t>Professional Graduate Certificate in Education Young People and Adult Learning Specialists</t>
  </si>
  <si>
    <t>H00300285</t>
  </si>
  <si>
    <t>BA (Hons) in Business Management (Enterprise and Marketing)</t>
  </si>
  <si>
    <t>H00300286</t>
  </si>
  <si>
    <t>BA (Hons) in Business Management (Leadership)</t>
  </si>
  <si>
    <t>H00300287</t>
  </si>
  <si>
    <t>MA in Management (Healthcare)</t>
  </si>
  <si>
    <t>H00300288</t>
  </si>
  <si>
    <t>MA in Management (Hospitality)</t>
  </si>
  <si>
    <t>H00300289</t>
  </si>
  <si>
    <t>H00300290</t>
  </si>
  <si>
    <t>MSc in International Business</t>
  </si>
  <si>
    <t>H00300293</t>
  </si>
  <si>
    <t>MEd in Education and Professional Development</t>
  </si>
  <si>
    <t>H00300294</t>
  </si>
  <si>
    <t>PGCE in English, Literacy and Language Specialists</t>
  </si>
  <si>
    <t>H00300295</t>
  </si>
  <si>
    <t>PGCE in Mathematics and Numeracy Specialists</t>
  </si>
  <si>
    <t>H00300296</t>
  </si>
  <si>
    <t>PGCE Specialists in Learning Disabilities and Difficulties</t>
  </si>
  <si>
    <t>H00300297</t>
  </si>
  <si>
    <t>PGCE in Young People and Adult Learning Specialists</t>
  </si>
  <si>
    <t>H00300298</t>
  </si>
  <si>
    <t>Foundation Degree in Sport, Coaching , Health and Fitness</t>
  </si>
  <si>
    <t>H00300299</t>
  </si>
  <si>
    <t>Foundation Degree in Actor Training for Theatre and Media Performance</t>
  </si>
  <si>
    <t>H00300300</t>
  </si>
  <si>
    <t>Foundation Degree in Applied Architectural Stonework and Conservation</t>
  </si>
  <si>
    <t>H00300301</t>
  </si>
  <si>
    <t>H00300302</t>
  </si>
  <si>
    <t>BA (Hons) in Teaching and Learning</t>
  </si>
  <si>
    <t>H00300303</t>
  </si>
  <si>
    <t>BA (Hons) in Applied Sports Management and Development</t>
  </si>
  <si>
    <t>H00300304</t>
  </si>
  <si>
    <t>BA (Hons) in Children and Young People</t>
  </si>
  <si>
    <t>H00300305</t>
  </si>
  <si>
    <t>BA (Hons) in Creative Enterprise (Acting)</t>
  </si>
  <si>
    <t>H00300306</t>
  </si>
  <si>
    <t>BA (Hons) in Creative Enterprise (Applied Arts)</t>
  </si>
  <si>
    <t>H00300307</t>
  </si>
  <si>
    <t>BA (Hons) in Creative Enterprise (Contemporary Dance)</t>
  </si>
  <si>
    <t>H00300308</t>
  </si>
  <si>
    <t>BA (Hons) in Creative Enterprise (Digital Media)</t>
  </si>
  <si>
    <t>H00300309</t>
  </si>
  <si>
    <t>BA (Hons) in Creative Enterprise (Directing)</t>
  </si>
  <si>
    <t>H00300310</t>
  </si>
  <si>
    <t>BA (Hons) in Creative Enterprise (Events and Production Management)</t>
  </si>
  <si>
    <t>H00300311</t>
  </si>
  <si>
    <t>BA (Hons) in Creative Enterprise (Fashion and Textiles</t>
  </si>
  <si>
    <t>H00300312</t>
  </si>
  <si>
    <t>BA (Hons) in Creative Enterprise (Music)</t>
  </si>
  <si>
    <t>H00300313</t>
  </si>
  <si>
    <t>BA (Hons) in Creative Enterprise (Musical Theatre)</t>
  </si>
  <si>
    <t>H00300314</t>
  </si>
  <si>
    <t>BA (Hons) in Creative Enterprise (TV and Media)</t>
  </si>
  <si>
    <t>H00300315</t>
  </si>
  <si>
    <t>BSc (Hons) in Air Transport Management (Top-Up)</t>
  </si>
  <si>
    <t>H00300316</t>
  </si>
  <si>
    <t>Foundation Degree in Aviation Management and Operations</t>
  </si>
  <si>
    <t>H00300317</t>
  </si>
  <si>
    <t>Foundation Degree in Aviation Management and Operations - Pilot Studies</t>
  </si>
  <si>
    <t>H00300318</t>
  </si>
  <si>
    <t>H00300319</t>
  </si>
  <si>
    <t>Foundation Degree in 3D Design for Fashion and Jewellery</t>
  </si>
  <si>
    <t>H00300320</t>
  </si>
  <si>
    <t>H00300321</t>
  </si>
  <si>
    <t>H00300322</t>
  </si>
  <si>
    <t>H00300323</t>
  </si>
  <si>
    <t>Foundation Degree in Football Coaching and Development</t>
  </si>
  <si>
    <t>H00300324</t>
  </si>
  <si>
    <t>BA (Hons) in Music Business</t>
  </si>
  <si>
    <t>H00300325</t>
  </si>
  <si>
    <t>BMus in Popular Music Performance</t>
  </si>
  <si>
    <t>H00300326</t>
  </si>
  <si>
    <t>H00300327</t>
  </si>
  <si>
    <t>BA (Hons) in Business and Computing</t>
  </si>
  <si>
    <t>H00300328</t>
  </si>
  <si>
    <t>H00300329</t>
  </si>
  <si>
    <t>H00300330</t>
  </si>
  <si>
    <t>H00300331</t>
  </si>
  <si>
    <t>Foundation Degree in Animal Behaviour (Zoo)</t>
  </si>
  <si>
    <t>H00300332</t>
  </si>
  <si>
    <t>FdA Working with Young People</t>
  </si>
  <si>
    <t>H00300333</t>
  </si>
  <si>
    <t>Foundation Degree in English Communication at Work</t>
  </si>
  <si>
    <t>H00300334</t>
  </si>
  <si>
    <t>Foundation Degree in Interaction Media Development</t>
  </si>
  <si>
    <t>H00300335</t>
  </si>
  <si>
    <t>BSC (Hons) Interactive Media Development</t>
  </si>
  <si>
    <t>H00300336</t>
  </si>
  <si>
    <t>BA (Hons) Digital Production and Filmmaking</t>
  </si>
  <si>
    <t>H00300337</t>
  </si>
  <si>
    <t>BA (Hons) in Creative Music</t>
  </si>
  <si>
    <t>H00300338</t>
  </si>
  <si>
    <t>Foundation Degree in Computing Technologies (with Foundation Year)</t>
  </si>
  <si>
    <t>H00300339</t>
  </si>
  <si>
    <t>Foundation Degree in Computing Technologies</t>
  </si>
  <si>
    <t>H00300340</t>
  </si>
  <si>
    <t>BSc (Hons) in Computing Technologies</t>
  </si>
  <si>
    <t>H00300341</t>
  </si>
  <si>
    <t>BA (Hons) in Creative and Interactive Design</t>
  </si>
  <si>
    <t>H00300342</t>
  </si>
  <si>
    <t>BA (Hons) in Fine Art Practice</t>
  </si>
  <si>
    <t>H00300343</t>
  </si>
  <si>
    <t>BA (Hons) in Games Design and Development</t>
  </si>
  <si>
    <t>H00300344</t>
  </si>
  <si>
    <t>BA (Hons) in Performance</t>
  </si>
  <si>
    <t>H00300345</t>
  </si>
  <si>
    <t>H00300346</t>
  </si>
  <si>
    <t>BSc (Hons) in Refrigeration and Air Conditioning Engineering</t>
  </si>
  <si>
    <t>H00300347</t>
  </si>
  <si>
    <t>BSc (Hons) in Laboratory Management</t>
  </si>
  <si>
    <t>H00300348</t>
  </si>
  <si>
    <t>H00300349</t>
  </si>
  <si>
    <t>BSc (Hons) in Construction Management (Top-Up)</t>
  </si>
  <si>
    <t>H00300350</t>
  </si>
  <si>
    <t>BSc (Hons) in Computer Systems Development (Top-Up)</t>
  </si>
  <si>
    <t>H00300351</t>
  </si>
  <si>
    <t>H00300352</t>
  </si>
  <si>
    <t>H00300353</t>
  </si>
  <si>
    <t>HNC in Housing Studies</t>
  </si>
  <si>
    <t>H00300354</t>
  </si>
  <si>
    <t>H00300355</t>
  </si>
  <si>
    <t>BSc (Hons) in Professional Aviation Pilot Practice</t>
  </si>
  <si>
    <t>H00300356</t>
  </si>
  <si>
    <t>BA(Hons) in Professional Practice in Construction Site Management</t>
  </si>
  <si>
    <t>H00300357</t>
  </si>
  <si>
    <t>H00300358</t>
  </si>
  <si>
    <t>H00300359</t>
  </si>
  <si>
    <t>BA (Hons) in Work Based and Integrated Studies (WBIS)</t>
  </si>
  <si>
    <t>H00300360</t>
  </si>
  <si>
    <t>BSc (Hons) in Work Based and Integrated Studies (WBIS)</t>
  </si>
  <si>
    <t>H00300361</t>
  </si>
  <si>
    <t>PGDIP in Work Based and Integrated Studies (WBIS)</t>
  </si>
  <si>
    <t>H00300363</t>
  </si>
  <si>
    <t>DipHE in Work Based and Integrated Studies (WBIS)</t>
  </si>
  <si>
    <t>H00300364</t>
  </si>
  <si>
    <t>CertEd in Work Based and Integrated Studies (WBIS)</t>
  </si>
  <si>
    <t>H00300365</t>
  </si>
  <si>
    <t>Foundation Degree in Arts in Work Based and Integrated Studies (WBIS)</t>
  </si>
  <si>
    <t>H00300366</t>
  </si>
  <si>
    <t>Foundation Degree in Science in Work Based and Integrated Studies (WBIS)</t>
  </si>
  <si>
    <t>H00300367</t>
  </si>
  <si>
    <t>PGCE in Work Based and Integrated Studies (WBIS)</t>
  </si>
  <si>
    <t>H00300368</t>
  </si>
  <si>
    <t>BA (Hons) in Criminology, Psychology and Social Justice</t>
  </si>
  <si>
    <t>H00300369</t>
  </si>
  <si>
    <t>H00300370</t>
  </si>
  <si>
    <t>H00300371</t>
  </si>
  <si>
    <t>Additional Diploma in Teaching Mathematics (Numeracy) in the Lifelong Learning Sector</t>
  </si>
  <si>
    <t>H00300372</t>
  </si>
  <si>
    <t>Additional Diploma in Teaching English (Literacy and ESOL) in the Lifelong Learning Sector</t>
  </si>
  <si>
    <t>H00300373</t>
  </si>
  <si>
    <t>Professional Graduate Certificate in Education (Diploma in Lifelong Learning Sector) in Literacy and ESOL</t>
  </si>
  <si>
    <t>H00300374</t>
  </si>
  <si>
    <t>CertEd in (Diploma in Teaching in the Lifelong Learning Sector)</t>
  </si>
  <si>
    <t>H00300375</t>
  </si>
  <si>
    <t>BA (Hons) in Youth and Community Work</t>
  </si>
  <si>
    <t>H00300376</t>
  </si>
  <si>
    <t>Professional Graduate Certificate in Education in Post Compulsory Education</t>
  </si>
  <si>
    <t>H00300377</t>
  </si>
  <si>
    <t>Foundation Degree in Education and Learning</t>
  </si>
  <si>
    <t>H00300378</t>
  </si>
  <si>
    <t>H00300379</t>
  </si>
  <si>
    <t>Foundation Degree in Theatre and Contemporary Performance</t>
  </si>
  <si>
    <t>H00300380</t>
  </si>
  <si>
    <t>H00300381</t>
  </si>
  <si>
    <t>Post Graduate Certificate in Education in Post Compulsory Education</t>
  </si>
  <si>
    <t>H00300382</t>
  </si>
  <si>
    <t>Foundation Degree in Childhood Studies and Professional Practice</t>
  </si>
  <si>
    <t>H00300383</t>
  </si>
  <si>
    <t>Foundation Degree in Community Studies and Young People</t>
  </si>
  <si>
    <t>H00300384</t>
  </si>
  <si>
    <t>H00300385</t>
  </si>
  <si>
    <t>H00300386</t>
  </si>
  <si>
    <t>H00300387</t>
  </si>
  <si>
    <t>HNC in Graphic Design (Illustration)</t>
  </si>
  <si>
    <t>H00300388</t>
  </si>
  <si>
    <t>MBA in Hospitality Management</t>
  </si>
  <si>
    <t>H00300389</t>
  </si>
  <si>
    <t>H00300390</t>
  </si>
  <si>
    <t>Diploma in Education and Training (120 Credits)</t>
  </si>
  <si>
    <t>H00300391</t>
  </si>
  <si>
    <t>Diploma in Education and Training - English Literacy (120 Credits)</t>
  </si>
  <si>
    <t>H00300392</t>
  </si>
  <si>
    <t>Diploma in Education and Training - Mathematics (120 Credits)</t>
  </si>
  <si>
    <t>H00300393</t>
  </si>
  <si>
    <t>Diploma in Education and Training - Teaching Disabled Learners  (120 Credits)</t>
  </si>
  <si>
    <t>H00300399</t>
  </si>
  <si>
    <t>Certificate in Education and Training (120 Credits)</t>
  </si>
  <si>
    <t>H00300400</t>
  </si>
  <si>
    <t>Certificate in Education and Training (with Teaching Disabled Learners) (120 Credits)</t>
  </si>
  <si>
    <t>H00300401</t>
  </si>
  <si>
    <t>Certificate in Education and Training (with Teaching ESOL) (120 Credits)</t>
  </si>
  <si>
    <t>H00300402</t>
  </si>
  <si>
    <t>Certificate in Education and Training (with Teaching Literacy) (120 Credits)</t>
  </si>
  <si>
    <t>H00300403</t>
  </si>
  <si>
    <t>Certificate in Education and Training (with Teaching Numeracy) (120 Credits)</t>
  </si>
  <si>
    <t>H00300404</t>
  </si>
  <si>
    <t>Foundation Degree in Aviation Operations Management</t>
  </si>
  <si>
    <t>H00300405</t>
  </si>
  <si>
    <t>H00300406</t>
  </si>
  <si>
    <t>BA (Hons) in Business Management (Top Up)</t>
  </si>
  <si>
    <t>H00300407</t>
  </si>
  <si>
    <t>BSc (Hons) in Wildlife Ecology and Conservation</t>
  </si>
  <si>
    <t>H00300408</t>
  </si>
  <si>
    <t>H00300409</t>
  </si>
  <si>
    <t>H00300410</t>
  </si>
  <si>
    <t>Foundation Degree in Paralegal Practice (Distance Learning)</t>
  </si>
  <si>
    <t>H00300411</t>
  </si>
  <si>
    <t>Foundation Degree in ICT Systems for Business Administration</t>
  </si>
  <si>
    <t>H00300412</t>
  </si>
  <si>
    <t>Foundation Degree in Animal Conservation</t>
  </si>
  <si>
    <t>H00300413</t>
  </si>
  <si>
    <t>Foundation Degree in Applied Animal Management</t>
  </si>
  <si>
    <t>H00300414</t>
  </si>
  <si>
    <t>BSc (Hons) Applied Animal Management</t>
  </si>
  <si>
    <t>H00300415</t>
  </si>
  <si>
    <t>H00300416</t>
  </si>
  <si>
    <t>H00300417</t>
  </si>
  <si>
    <t>BA (Hons) in Costume Production and Associated Crafts</t>
  </si>
  <si>
    <t>H00300418</t>
  </si>
  <si>
    <t>BA (Hons) in Painting, Drawing and Printmaking</t>
  </si>
  <si>
    <t>H00300419</t>
  </si>
  <si>
    <t>H00300420</t>
  </si>
  <si>
    <t>Foundation Degree in Health and Complementary Therapies</t>
  </si>
  <si>
    <t>H00300421</t>
  </si>
  <si>
    <t>H00300422</t>
  </si>
  <si>
    <t>Foundation Degree in Music Performance (Heavy Metal)</t>
  </si>
  <si>
    <t>H00300423</t>
  </si>
  <si>
    <t>Foundation Degree in Music Performance (Popular Music)</t>
  </si>
  <si>
    <t>H00300424</t>
  </si>
  <si>
    <t>H00300425</t>
  </si>
  <si>
    <t>MBA (Global)</t>
  </si>
  <si>
    <t>H00300426</t>
  </si>
  <si>
    <t>H00300427</t>
  </si>
  <si>
    <t>H00300428</t>
  </si>
  <si>
    <t>H00300429</t>
  </si>
  <si>
    <t>Foundation Degree in Sports Coaching and Physical Education</t>
  </si>
  <si>
    <t>H00300430</t>
  </si>
  <si>
    <t>MA in Early Childhood Studies</t>
  </si>
  <si>
    <t>H00300431</t>
  </si>
  <si>
    <t>PG Dip in Early Childhood Studies</t>
  </si>
  <si>
    <t>H00300433</t>
  </si>
  <si>
    <t>H00300434</t>
  </si>
  <si>
    <t>HND in Furniture Design and Make</t>
  </si>
  <si>
    <t>H00300435</t>
  </si>
  <si>
    <t>H00300436</t>
  </si>
  <si>
    <t>H00300437</t>
  </si>
  <si>
    <t>BA (Hons) in Personal Professional Development</t>
  </si>
  <si>
    <t>H00300438</t>
  </si>
  <si>
    <t>MA in Personal Professional Development</t>
  </si>
  <si>
    <t>H00300439</t>
  </si>
  <si>
    <t>PCET</t>
  </si>
  <si>
    <t>H00300440</t>
  </si>
  <si>
    <t>H00300441</t>
  </si>
  <si>
    <t>Foundation Degree in Early Year and Education</t>
  </si>
  <si>
    <t>H00300442</t>
  </si>
  <si>
    <t>BA (Hons) in Early Years and Education</t>
  </si>
  <si>
    <t>H00300443</t>
  </si>
  <si>
    <t>H00300444</t>
  </si>
  <si>
    <t>H00300445</t>
  </si>
  <si>
    <t>H00300446</t>
  </si>
  <si>
    <t>Foundation Degree in Audio Music and Production</t>
  </si>
  <si>
    <t>H00300447</t>
  </si>
  <si>
    <t>H00300448</t>
  </si>
  <si>
    <t>Foundation Degree in Live Sound</t>
  </si>
  <si>
    <t>H00300449</t>
  </si>
  <si>
    <t>H00300450</t>
  </si>
  <si>
    <t>Foundation Degree in Mechanical and Manufacture</t>
  </si>
  <si>
    <t>H00300451</t>
  </si>
  <si>
    <t>H00300452</t>
  </si>
  <si>
    <t>H00300453</t>
  </si>
  <si>
    <t>H00300454</t>
  </si>
  <si>
    <t>BSc (Hons) in Woodland Conservation Management</t>
  </si>
  <si>
    <t>H00300455</t>
  </si>
  <si>
    <t>Foundation Degree in Woodland Conservation Management</t>
  </si>
  <si>
    <t>H00300456</t>
  </si>
  <si>
    <t>HNC in General Engineering</t>
  </si>
  <si>
    <t>H00300457</t>
  </si>
  <si>
    <t>Foundation Degree in Animal Health and Management</t>
  </si>
  <si>
    <t>H00300458</t>
  </si>
  <si>
    <t>Foundation Degree in Applied Outdoor Adventure</t>
  </si>
  <si>
    <t>H00300459</t>
  </si>
  <si>
    <t>Foundation Degree in Wildlife  Ecology and Conservation</t>
  </si>
  <si>
    <t>H00300460</t>
  </si>
  <si>
    <t>H00300462</t>
  </si>
  <si>
    <t>H00300463</t>
  </si>
  <si>
    <t>H00300464</t>
  </si>
  <si>
    <t>H00300465</t>
  </si>
  <si>
    <t>H00300466</t>
  </si>
  <si>
    <t>BA (Hons) in Chrildren's Care, Learning and Development</t>
  </si>
  <si>
    <t>H00300467</t>
  </si>
  <si>
    <t>Foundation Degree in Children's Care, Learning and Development</t>
  </si>
  <si>
    <t>H00300468</t>
  </si>
  <si>
    <t>H00300469</t>
  </si>
  <si>
    <t>Foundation Degree in Performance Practice</t>
  </si>
  <si>
    <t>H00300470</t>
  </si>
  <si>
    <t>Foundation Degree in Arts in Retail Management Innovation</t>
  </si>
  <si>
    <t>H00300471</t>
  </si>
  <si>
    <t>BA (Hons) in Music (Classical)</t>
  </si>
  <si>
    <t>H00300472</t>
  </si>
  <si>
    <t>BA (Hons) in Music (Jazz)</t>
  </si>
  <si>
    <t>H00300473</t>
  </si>
  <si>
    <t>BA (Hons) in Music (Popular)</t>
  </si>
  <si>
    <t>H00300474</t>
  </si>
  <si>
    <t>BA (Hons) in Music  (Production)</t>
  </si>
  <si>
    <t>H00300475</t>
  </si>
  <si>
    <t>BA (Hons) in Music (Combined)</t>
  </si>
  <si>
    <t>H00300476</t>
  </si>
  <si>
    <t>H00300477</t>
  </si>
  <si>
    <t>H00300478</t>
  </si>
  <si>
    <t>H00300479</t>
  </si>
  <si>
    <t>MA in Music (Production)</t>
  </si>
  <si>
    <t>H00300480</t>
  </si>
  <si>
    <t>MA in Music (Combined)</t>
  </si>
  <si>
    <t>H00300481</t>
  </si>
  <si>
    <t>H00300482</t>
  </si>
  <si>
    <t>H00300483</t>
  </si>
  <si>
    <t>MMus in Music (Production)</t>
  </si>
  <si>
    <t>H00300484</t>
  </si>
  <si>
    <t>MMus in Music (Combined)</t>
  </si>
  <si>
    <t>H00300485</t>
  </si>
  <si>
    <t>Postgraduate Diploma in Music (Performance)</t>
  </si>
  <si>
    <t>H00300486</t>
  </si>
  <si>
    <t>Postgraduate Diploma in Music (Production)</t>
  </si>
  <si>
    <t>H00300487</t>
  </si>
  <si>
    <t>Postgraduate Diploma in Music (Composition)</t>
  </si>
  <si>
    <t>H00300488</t>
  </si>
  <si>
    <t>Postgraduate Diploma in Music (Combined)</t>
  </si>
  <si>
    <t>H00300489</t>
  </si>
  <si>
    <t>Foundation Degree in Photography and Digital Arts</t>
  </si>
  <si>
    <t>H00300490</t>
  </si>
  <si>
    <t>Foundation Degree in Aircraft Engineering</t>
  </si>
  <si>
    <t>H00300491</t>
  </si>
  <si>
    <t>H00300492</t>
  </si>
  <si>
    <t>H00300493</t>
  </si>
  <si>
    <t>H00300494</t>
  </si>
  <si>
    <t>BSc (Hons) in Animal and Wildlife Management</t>
  </si>
  <si>
    <t>H00300495</t>
  </si>
  <si>
    <t>H00300496</t>
  </si>
  <si>
    <t>Foundation Degree in Digital Media and Engineering</t>
  </si>
  <si>
    <t>H00300497</t>
  </si>
  <si>
    <t>Foundation Degree in Electronic and Electrical Engineering</t>
  </si>
  <si>
    <t>H00300498</t>
  </si>
  <si>
    <t>Foundation Degree in Leadership and Management (Beauty)</t>
  </si>
  <si>
    <t>H00300499</t>
  </si>
  <si>
    <t>Foundation Degree in Leadership and Management (Engineering)</t>
  </si>
  <si>
    <t>H00300500</t>
  </si>
  <si>
    <t>Foundation Degree in Leadership and Management (Hair)</t>
  </si>
  <si>
    <t>H00300501</t>
  </si>
  <si>
    <t>Foundation Degree in Leadership and Management (Hospilality)</t>
  </si>
  <si>
    <t>H00300502</t>
  </si>
  <si>
    <t>Foundation Degree in Leadership and Management (Sport)</t>
  </si>
  <si>
    <t>H00300503</t>
  </si>
  <si>
    <t>H00300504</t>
  </si>
  <si>
    <t>H00300505</t>
  </si>
  <si>
    <t>H00300506</t>
  </si>
  <si>
    <t>Foundation Degree in Networking and Security</t>
  </si>
  <si>
    <t>H00300507</t>
  </si>
  <si>
    <t>H00300508</t>
  </si>
  <si>
    <t>H00300509</t>
  </si>
  <si>
    <t>Foundation Degree in Social Care (Adult and Community)</t>
  </si>
  <si>
    <t>H00300510</t>
  </si>
  <si>
    <t>H00300511</t>
  </si>
  <si>
    <t>Foundation Degree in Wildlife Conservation and Habitat Management</t>
  </si>
  <si>
    <t>H00300512</t>
  </si>
  <si>
    <t>H00300513</t>
  </si>
  <si>
    <t>BEng Tech (Hons) in Electronic and Electrical Engineering</t>
  </si>
  <si>
    <t>H00300514</t>
  </si>
  <si>
    <t>H00300515</t>
  </si>
  <si>
    <t>BA (Hons) in Performance Practice</t>
  </si>
  <si>
    <t>H00300516</t>
  </si>
  <si>
    <t>H00300517</t>
  </si>
  <si>
    <t>H00300518</t>
  </si>
  <si>
    <t>BA (Hons) in Social Care (top-up)</t>
  </si>
  <si>
    <t>H00300520</t>
  </si>
  <si>
    <t>PGCE (DET)</t>
  </si>
  <si>
    <t>H00300521</t>
  </si>
  <si>
    <t>H00300522</t>
  </si>
  <si>
    <t>H00300523</t>
  </si>
  <si>
    <t>Certificate in Education (Inc-Service)</t>
  </si>
  <si>
    <t>H00300524</t>
  </si>
  <si>
    <t>Post Graduate Cert in Education (Inc-Service)</t>
  </si>
  <si>
    <t>H00300525</t>
  </si>
  <si>
    <t>Professional Graduate Cert in Education (Inc-Service)</t>
  </si>
  <si>
    <t>H00300526</t>
  </si>
  <si>
    <t>H00300527</t>
  </si>
  <si>
    <t>Foundation Degree in Equine Science and Management</t>
  </si>
  <si>
    <t>H00300528</t>
  </si>
  <si>
    <t>H00300529</t>
  </si>
  <si>
    <t>Foundation Degree in Food Technology and Development</t>
  </si>
  <si>
    <t>H00300530</t>
  </si>
  <si>
    <t>BSc (Hons) in Applied Computing (Top-Up)</t>
  </si>
  <si>
    <t>H00300531</t>
  </si>
  <si>
    <t>H00300533</t>
  </si>
  <si>
    <t>Foundation Degree in Creativity for the Interactive Industries</t>
  </si>
  <si>
    <t>H00300534</t>
  </si>
  <si>
    <t>Foundation Degree in Development for the Interactive Industries</t>
  </si>
  <si>
    <t>H00300535</t>
  </si>
  <si>
    <t>BSc (Hons) in Civil Engineering</t>
  </si>
  <si>
    <t>H00300536</t>
  </si>
  <si>
    <t>H00300537</t>
  </si>
  <si>
    <t>BA (Hons) in Leadership, Management and Organisation</t>
  </si>
  <si>
    <t>H00300538</t>
  </si>
  <si>
    <t>H00300539</t>
  </si>
  <si>
    <t>H00300540</t>
  </si>
  <si>
    <t>H00300541</t>
  </si>
  <si>
    <t>BA (Hons) in Contemporary Music</t>
  </si>
  <si>
    <t>H00300542</t>
  </si>
  <si>
    <t>H00300543</t>
  </si>
  <si>
    <t>BA (Hons) in Dance Professional Practice</t>
  </si>
  <si>
    <t>H00300544</t>
  </si>
  <si>
    <t>H00300545</t>
  </si>
  <si>
    <t>HNC in Extractives, Mining and Related Manufacturing</t>
  </si>
  <si>
    <t>H00300546</t>
  </si>
  <si>
    <t>HND in Mineral Products Technology</t>
  </si>
  <si>
    <t>H00300547</t>
  </si>
  <si>
    <t>H00300548</t>
  </si>
  <si>
    <t>BA (Hons) in Applied Studies Music (Top-Up)</t>
  </si>
  <si>
    <t>H00300549</t>
  </si>
  <si>
    <t>BA (Hons) in Applied Studies Theatre (Top-Up)</t>
  </si>
  <si>
    <t>H00300550</t>
  </si>
  <si>
    <t>Foundation Degree in Film and Television Production (Television)</t>
  </si>
  <si>
    <t>H00300551</t>
  </si>
  <si>
    <t>H00300552</t>
  </si>
  <si>
    <t>Foundation Degree in Business with Marketing Management</t>
  </si>
  <si>
    <t>H00300553</t>
  </si>
  <si>
    <t>BA (Hons) in Business (Top-Up)</t>
  </si>
  <si>
    <t>H00300554</t>
  </si>
  <si>
    <t>H00300555</t>
  </si>
  <si>
    <t>Foundation Degree in Software Networking</t>
  </si>
  <si>
    <t>H00300556</t>
  </si>
  <si>
    <t>BSc (Hons) in Computer Networking (Top-Up)</t>
  </si>
  <si>
    <t>H00300557</t>
  </si>
  <si>
    <t>BEng in Electronic and Electrical Engineering</t>
  </si>
  <si>
    <t>H00300558</t>
  </si>
  <si>
    <t>Foundation Degree in Exercise, Health and Wellbeing</t>
  </si>
  <si>
    <t>H00300559</t>
  </si>
  <si>
    <t>LLB (Hons) in Bachelor of Laws</t>
  </si>
  <si>
    <t>H00300560</t>
  </si>
  <si>
    <t>Foundation Degree in Law and Criminal Studies</t>
  </si>
  <si>
    <t>H00300561</t>
  </si>
  <si>
    <t>BA (Hons) in Marketing Management</t>
  </si>
  <si>
    <t>H00300562</t>
  </si>
  <si>
    <t>BSc (Hons) in Networking and Security</t>
  </si>
  <si>
    <t>H00300563</t>
  </si>
  <si>
    <t>BA (Hons) in Retail Management</t>
  </si>
  <si>
    <t>H00300564</t>
  </si>
  <si>
    <t>H00300565</t>
  </si>
  <si>
    <t>Foundation Degree in Science in Sports Performance</t>
  </si>
  <si>
    <t>H00300566</t>
  </si>
  <si>
    <t>Foundation Degree in Arts in Sports Coaching</t>
  </si>
  <si>
    <t>H00300567</t>
  </si>
  <si>
    <t>Foundation Degree in Arts in Tourism and Aviation</t>
  </si>
  <si>
    <t>H00300568</t>
  </si>
  <si>
    <t>MSc in Applied Aquaculture and Sports Fisheries</t>
  </si>
  <si>
    <t>H00300569</t>
  </si>
  <si>
    <t>MSc in Equine Behaviour, Performance and Training</t>
  </si>
  <si>
    <t>H00300570</t>
  </si>
  <si>
    <t>Foundation Degree in Applied Photography</t>
  </si>
  <si>
    <t>H00300571</t>
  </si>
  <si>
    <t>Diploma in Teaching in the Lifelong Learner Sector (DTLLS)</t>
  </si>
  <si>
    <t>H00300572</t>
  </si>
  <si>
    <t>Foundation Degree in Music and Sound Production</t>
  </si>
  <si>
    <t>H00300573</t>
  </si>
  <si>
    <t>H00300574</t>
  </si>
  <si>
    <t>BA (Hons) in Health and Social Care Management</t>
  </si>
  <si>
    <t>H00300575</t>
  </si>
  <si>
    <t>H00300576</t>
  </si>
  <si>
    <t>H00300577</t>
  </si>
  <si>
    <t>Foundation Degree in Fashion and Textile Design</t>
  </si>
  <si>
    <t>H00300578</t>
  </si>
  <si>
    <t>Foundation Degree in Web Design and Software Development</t>
  </si>
  <si>
    <t>H00300579</t>
  </si>
  <si>
    <t>Foundation Degree in Network Management</t>
  </si>
  <si>
    <t>H00300580</t>
  </si>
  <si>
    <t>Foundation Degree in Sports Fitness and Personal Training</t>
  </si>
  <si>
    <t>H00300582</t>
  </si>
  <si>
    <t>H00300583</t>
  </si>
  <si>
    <t>H00300584</t>
  </si>
  <si>
    <t>BSc (Hons) in Sports Performance</t>
  </si>
  <si>
    <t>H00300585</t>
  </si>
  <si>
    <t>BSc (Hons) in Sports Conditioning and Injury Management</t>
  </si>
  <si>
    <t>H00300586</t>
  </si>
  <si>
    <t>H00300587</t>
  </si>
  <si>
    <t>BSc (Hons) in Agriculture, Conservation and Sustainable Management</t>
  </si>
  <si>
    <t>H00300588</t>
  </si>
  <si>
    <t>H00300589</t>
  </si>
  <si>
    <t>H00300590</t>
  </si>
  <si>
    <t>H00300591</t>
  </si>
  <si>
    <t>H00300592</t>
  </si>
  <si>
    <t>Foundation Degree in Agricultural Business Management</t>
  </si>
  <si>
    <t>H00300593</t>
  </si>
  <si>
    <t>BA  (Hons) in Graphic Design</t>
  </si>
  <si>
    <t>H00300594</t>
  </si>
  <si>
    <t>BA (Hons) in History, Heritage and Archaeology</t>
  </si>
  <si>
    <t>H00300595</t>
  </si>
  <si>
    <t>Diploma in Education and Training</t>
  </si>
  <si>
    <t>H00300596</t>
  </si>
  <si>
    <t>BA (Hons) in Contemporary Media Design and Production (top up)</t>
  </si>
  <si>
    <t>H00300597</t>
  </si>
  <si>
    <t>BSc (Hons) in Health and Well Being</t>
  </si>
  <si>
    <t>H00300598</t>
  </si>
  <si>
    <t>H00300599</t>
  </si>
  <si>
    <t>H00300600</t>
  </si>
  <si>
    <t>H00300601</t>
  </si>
  <si>
    <t>BA (Hons) in Coaching and Mentoring (top-up)</t>
  </si>
  <si>
    <t>H00300602</t>
  </si>
  <si>
    <t>Foundation Degree in Coaching and Mentoring</t>
  </si>
  <si>
    <t>H00300603</t>
  </si>
  <si>
    <t>BSc (Ord) in Construction</t>
  </si>
  <si>
    <t>H00300604</t>
  </si>
  <si>
    <t>BSc (Hons) in Construction</t>
  </si>
  <si>
    <t>H00300605</t>
  </si>
  <si>
    <t>H00300606</t>
  </si>
  <si>
    <t>Foundation Degree in Health Care Play Specialise</t>
  </si>
  <si>
    <t>H00300607</t>
  </si>
  <si>
    <t>H00300608</t>
  </si>
  <si>
    <t>Foundation Degree in Paralegal Studies</t>
  </si>
  <si>
    <t>H00300613</t>
  </si>
  <si>
    <t>CertED in Education and Training</t>
  </si>
  <si>
    <t>H00300614</t>
  </si>
  <si>
    <t>PGCE in Education and Training</t>
  </si>
  <si>
    <t>H00300616</t>
  </si>
  <si>
    <t>Foundation Degree in Arts in Marketing Management</t>
  </si>
  <si>
    <t>H00300617</t>
  </si>
  <si>
    <t>Foundation Degree in Arts in Management and Business Enterprise</t>
  </si>
  <si>
    <t>H00300618</t>
  </si>
  <si>
    <t>H00300619</t>
  </si>
  <si>
    <t>H00300620</t>
  </si>
  <si>
    <t>DIPHE in Social Care Practice</t>
  </si>
  <si>
    <t>H00300621</t>
  </si>
  <si>
    <t>H00300622</t>
  </si>
  <si>
    <t>BA (Hons) in Contemporary Design Crafts</t>
  </si>
  <si>
    <t>H00300623</t>
  </si>
  <si>
    <t>Ba (Hons) in Fine Art</t>
  </si>
  <si>
    <t>H00300624</t>
  </si>
  <si>
    <t>H00300625</t>
  </si>
  <si>
    <t>H00300626</t>
  </si>
  <si>
    <t>BA (Hons) in Illustration and Animation</t>
  </si>
  <si>
    <t>H00300627</t>
  </si>
  <si>
    <t>H00300628</t>
  </si>
  <si>
    <t>H00300629</t>
  </si>
  <si>
    <t>H00300630</t>
  </si>
  <si>
    <t>H00300631</t>
  </si>
  <si>
    <t>Foundation Degree in Film and Photography</t>
  </si>
  <si>
    <t>H00300632</t>
  </si>
  <si>
    <t>H00300633</t>
  </si>
  <si>
    <t>H00300634</t>
  </si>
  <si>
    <t>BSc (Hons) in Technology</t>
  </si>
  <si>
    <t>H00300635</t>
  </si>
  <si>
    <t>HND in Engineering (Mechanical and Manufacturing)</t>
  </si>
  <si>
    <t>H00300636</t>
  </si>
  <si>
    <t>HND in Engineering (Electrical and Electronic)</t>
  </si>
  <si>
    <t>H00300637</t>
  </si>
  <si>
    <t>PGCE in Maths (Numeracy)</t>
  </si>
  <si>
    <t>H00300638</t>
  </si>
  <si>
    <t>CertED in Mathematics (Numeracy)</t>
  </si>
  <si>
    <t>H00300639</t>
  </si>
  <si>
    <t>PGCE in Advanced Certificate in Teaching Mathematics (Numeracy)</t>
  </si>
  <si>
    <t>H00300640</t>
  </si>
  <si>
    <t>BA (Hons) in Social Science and Humanities (Foundation Entry)</t>
  </si>
  <si>
    <t>H00300641</t>
  </si>
  <si>
    <t>Foundation Degree in Health, Exercise and Lifestyle</t>
  </si>
  <si>
    <t>H00300642</t>
  </si>
  <si>
    <t>MA in Architecture</t>
  </si>
  <si>
    <t>H00300643</t>
  </si>
  <si>
    <t>BA (Hons) in Visual Culture: Theory and Practice</t>
  </si>
  <si>
    <t>H00300644</t>
  </si>
  <si>
    <t>BA (Hons) in Early Years, Childcare and Education</t>
  </si>
  <si>
    <t>H00300645</t>
  </si>
  <si>
    <t>BA (Hons) in Social Welfare and Policy</t>
  </si>
  <si>
    <t>H00300646</t>
  </si>
  <si>
    <t>BA (Hons) in Business and Management (Top Up)</t>
  </si>
  <si>
    <t>H00300647</t>
  </si>
  <si>
    <t>BA (Hons) in Health and Social Care (Top Up)</t>
  </si>
  <si>
    <t>H00300648</t>
  </si>
  <si>
    <t>Foundation Degree in Healthcare Services</t>
  </si>
  <si>
    <t>H00300649</t>
  </si>
  <si>
    <t>BA (Hons) in Sport (Coaching Development)</t>
  </si>
  <si>
    <t>H00300650</t>
  </si>
  <si>
    <t>H00300651</t>
  </si>
  <si>
    <t>Foundation Degree in Visual Arts</t>
  </si>
  <si>
    <t>H00300652</t>
  </si>
  <si>
    <t>H00300653</t>
  </si>
  <si>
    <t>Foundation Degree in Roots and Popular Music</t>
  </si>
  <si>
    <t>H00300654</t>
  </si>
  <si>
    <t>Foundation Degree in Film  and Television Production (Film)</t>
  </si>
  <si>
    <t>H00300655</t>
  </si>
  <si>
    <t>BA (Hons) in Contemporary Media Design and Production</t>
  </si>
  <si>
    <t>H00300656</t>
  </si>
  <si>
    <t>BA (Hons) in Business Studies (Top Up)</t>
  </si>
  <si>
    <t>H00300657</t>
  </si>
  <si>
    <t>BA (Hons) in Contemporary Textiles Products</t>
  </si>
  <si>
    <t>H00300658</t>
  </si>
  <si>
    <t>BA (Hons) in Costume Interpretation with Design</t>
  </si>
  <si>
    <t>H00300659</t>
  </si>
  <si>
    <t>H00300660</t>
  </si>
  <si>
    <t>BA (Hons) in Illustration for Commercial Application</t>
  </si>
  <si>
    <t>H00300661</t>
  </si>
  <si>
    <t>H00300662</t>
  </si>
  <si>
    <t>BA (Hons) in Production Design for Stage and Screen</t>
  </si>
  <si>
    <t>H00300663</t>
  </si>
  <si>
    <t>BA (Hons) in Creative Film and Moving image Production (Top Up)</t>
  </si>
  <si>
    <t>H00300664</t>
  </si>
  <si>
    <t>H00300665</t>
  </si>
  <si>
    <t>H00300666</t>
  </si>
  <si>
    <t>BA (Hons) in Fine Arts</t>
  </si>
  <si>
    <t>H00300667</t>
  </si>
  <si>
    <t>HNC in Furniture: Design and Make</t>
  </si>
  <si>
    <t>H00300669</t>
  </si>
  <si>
    <t>Foundation Degree in Writing for Performance</t>
  </si>
  <si>
    <t>H00300671</t>
  </si>
  <si>
    <t>BA (Hons) in English Studies: Creative Writing and Critical Practise</t>
  </si>
  <si>
    <t>H00300673</t>
  </si>
  <si>
    <t>BA (Hons) in History with Social Science</t>
  </si>
  <si>
    <t>H00300675</t>
  </si>
  <si>
    <t>BA (Hons) in Social and Political Studies</t>
  </si>
  <si>
    <t>H00300677</t>
  </si>
  <si>
    <t>Foundation Degree in Business and Social Enterprise</t>
  </si>
  <si>
    <t>H00300678</t>
  </si>
  <si>
    <t>BA (Hons) in Youth Work</t>
  </si>
  <si>
    <t>H00300679</t>
  </si>
  <si>
    <t>H00300680</t>
  </si>
  <si>
    <t>BA (Hons) in International Labour and Trade Union Studies</t>
  </si>
  <si>
    <t>H00300681</t>
  </si>
  <si>
    <t>MA in International Labour and Trade Union Studies</t>
  </si>
  <si>
    <t>H00300682</t>
  </si>
  <si>
    <t>BA (Hons) in Sports Coaching and School Sports</t>
  </si>
  <si>
    <t>H00300683</t>
  </si>
  <si>
    <t>Foundation Degree in Public Services and Social Justice</t>
  </si>
  <si>
    <t>H00300684</t>
  </si>
  <si>
    <t>Foundation Degree in International Tourism Management</t>
  </si>
  <si>
    <t>H00300685</t>
  </si>
  <si>
    <t>H00300686</t>
  </si>
  <si>
    <t>Foundation Degree in Finance and Accounting</t>
  </si>
  <si>
    <t>H00300687</t>
  </si>
  <si>
    <t>Foundation Degree in The Independent Musician - Production, Performance and Management</t>
  </si>
  <si>
    <t>H00300689</t>
  </si>
  <si>
    <t>Foundation Degree in Science: Mineral Products Technology</t>
  </si>
  <si>
    <t>H00300690</t>
  </si>
  <si>
    <t>H00300691</t>
  </si>
  <si>
    <t>Foundation Degree in Psychology and Health Studies</t>
  </si>
  <si>
    <t>H00300692</t>
  </si>
  <si>
    <t>Foundation Degree in Criminal Justice (Policing)</t>
  </si>
  <si>
    <t>H00300693</t>
  </si>
  <si>
    <t>HNC in Marine Leisure Management</t>
  </si>
  <si>
    <t>H00300694</t>
  </si>
  <si>
    <t>H00300695</t>
  </si>
  <si>
    <t>BSc (Hons) in Horticulture (Plant Science)</t>
  </si>
  <si>
    <t>H00300696</t>
  </si>
  <si>
    <t>H00300697</t>
  </si>
  <si>
    <t>BSc (Hons) in Tournament Golf</t>
  </si>
  <si>
    <t>H00300698</t>
  </si>
  <si>
    <t>BSc (Hons) in Tournament Golf (Top Up)</t>
  </si>
  <si>
    <t>H00300699</t>
  </si>
  <si>
    <t>BA (Hons) in Business Management with Sustainability</t>
  </si>
  <si>
    <t>H00300700</t>
  </si>
  <si>
    <t>H00300701</t>
  </si>
  <si>
    <t>H00300702</t>
  </si>
  <si>
    <t>Foundation Degree in Digital Design</t>
  </si>
  <si>
    <t>H00300703</t>
  </si>
  <si>
    <t>Foundation Degree in Film and Television Production</t>
  </si>
  <si>
    <t>H00300704</t>
  </si>
  <si>
    <t>H00300705</t>
  </si>
  <si>
    <t>Foundation Degree in Performing Arts (Contemporary Theatre Performance)</t>
  </si>
  <si>
    <t>H00300706</t>
  </si>
  <si>
    <t>Foundation Degree in Performing Arts (Dance)</t>
  </si>
  <si>
    <t>H00300707</t>
  </si>
  <si>
    <t>Foundation Degree in Performing Arts (Music Theatre)</t>
  </si>
  <si>
    <t>H00300708</t>
  </si>
  <si>
    <t>BSc in Computer Generated Imagery (3D Computer Modelling and Animation)</t>
  </si>
  <si>
    <t>H00300709</t>
  </si>
  <si>
    <t>BSc in Computer Generated Imagery (3D Architectural Visualisation))</t>
  </si>
  <si>
    <t>H00300710</t>
  </si>
  <si>
    <t>Foundation Degree in Computer Generated Imagery (3D Computer Modelling and Animation)</t>
  </si>
  <si>
    <t>H00300711</t>
  </si>
  <si>
    <t>Foundation Degree in Computer Generated Imagery (3D Architectural Visualisation))</t>
  </si>
  <si>
    <t>H00300712</t>
  </si>
  <si>
    <t>Foundation Degree in Computing with networking</t>
  </si>
  <si>
    <t>H00300713</t>
  </si>
  <si>
    <t>Foundation Degree in Business Computing</t>
  </si>
  <si>
    <t>H00300714</t>
  </si>
  <si>
    <t>Foundation Degree in Engineering (Mechanical Design)</t>
  </si>
  <si>
    <t>H00300715</t>
  </si>
  <si>
    <t>Foundation Degree in Engineering (Manufacturing Management)</t>
  </si>
  <si>
    <t>H00300716</t>
  </si>
  <si>
    <t>Foundation Degree in Health and Well-Being</t>
  </si>
  <si>
    <t>H00300717</t>
  </si>
  <si>
    <t>H00300718</t>
  </si>
  <si>
    <t>Foundation Degree in Arts in Accounting</t>
  </si>
  <si>
    <t>H00300719</t>
  </si>
  <si>
    <t>Foundation Degree in Arts in Art Enterprise</t>
  </si>
  <si>
    <t>H00300720</t>
  </si>
  <si>
    <t>Foundation Degree in Science in Biomedical Sciences (Chemical and Pharmaceutical Science)</t>
  </si>
  <si>
    <t>H00300721</t>
  </si>
  <si>
    <t>Foundation Degree in Science in Biomedical Sciences (Biotechnical Sciences)</t>
  </si>
  <si>
    <t>H00300722</t>
  </si>
  <si>
    <t>HND Animal Biology and Wildlife Conservation</t>
  </si>
  <si>
    <t>H00300723</t>
  </si>
  <si>
    <t>HNC Animal Biology and Wildlife Conservation</t>
  </si>
  <si>
    <t>H00300724</t>
  </si>
  <si>
    <t>Foundation Degree in Professional Accounting Practice</t>
  </si>
  <si>
    <t>H00300725</t>
  </si>
  <si>
    <t>Foundation Degree in Professional IT Practice</t>
  </si>
  <si>
    <t>H00300726</t>
  </si>
  <si>
    <t>DIPHE in Professional Practice in Leading and Managing Care Services (Dementia Care)</t>
  </si>
  <si>
    <t>H00300727</t>
  </si>
  <si>
    <t>DIPHE in Professional Practice in Leading and Managing Care Services (End of life care)</t>
  </si>
  <si>
    <t>H00300728</t>
  </si>
  <si>
    <t>DIPHE in Professional Practice in Leading and Managing Care Services (Business, Quality and Service Improvement)</t>
  </si>
  <si>
    <t>H00300729</t>
  </si>
  <si>
    <t>Professional Diploma in Care Leadership and Management (Business Development and Enterprise)</t>
  </si>
  <si>
    <t>H00300730</t>
  </si>
  <si>
    <t>Professional Diploma in Care Leadership and Management (Learning Disabilities)</t>
  </si>
  <si>
    <t>H00300731</t>
  </si>
  <si>
    <t>Diploma in Professional Practice in Social Care (Business &amp; Enterprise)</t>
  </si>
  <si>
    <t>H00300732</t>
  </si>
  <si>
    <t>Diploma in Professional Practice in Social Care (Dementia)</t>
  </si>
  <si>
    <t>H00300733</t>
  </si>
  <si>
    <t>Foundation Degree in Marine Ecology</t>
  </si>
  <si>
    <t>H00300734</t>
  </si>
  <si>
    <t>H00300735</t>
  </si>
  <si>
    <t>Foundation Degree in Professional Practice in International Trade</t>
  </si>
  <si>
    <t>H00300736</t>
  </si>
  <si>
    <t>Foundation Degree in Cyber Security</t>
  </si>
  <si>
    <t>H00300737</t>
  </si>
  <si>
    <t>Foundation Degree in Cyber Security - (Worcester College of Technology)</t>
  </si>
  <si>
    <t>H00300738</t>
  </si>
  <si>
    <t>Foundation Degree in Psychology and Sociology</t>
  </si>
  <si>
    <t>H00300739</t>
  </si>
  <si>
    <t>BSc (Hons) in Veterinary Physiotherapy</t>
  </si>
  <si>
    <t>H00300740</t>
  </si>
  <si>
    <t>H00300741</t>
  </si>
  <si>
    <t>H00300742</t>
  </si>
  <si>
    <t>H00300743</t>
  </si>
  <si>
    <t>H00300744</t>
  </si>
  <si>
    <t>BSc (Hons) in Animal Behaviour and Training</t>
  </si>
  <si>
    <t>H00300745</t>
  </si>
  <si>
    <t>H00300746</t>
  </si>
  <si>
    <t>Foundation Degree in Equitation Coaching</t>
  </si>
  <si>
    <t>H00300747</t>
  </si>
  <si>
    <t>H00300748</t>
  </si>
  <si>
    <t>BSc (Hons) in Equine Performance Coaching</t>
  </si>
  <si>
    <t>H00300749</t>
  </si>
  <si>
    <t>BSc (Hons) in Equine Therapy and Rehabilitation</t>
  </si>
  <si>
    <t>H00300750</t>
  </si>
  <si>
    <t>HND in Digital Film Production</t>
  </si>
  <si>
    <t>H00300751</t>
  </si>
  <si>
    <t>H00300752</t>
  </si>
  <si>
    <t>H00300753</t>
  </si>
  <si>
    <t>Foundation Degree in Professional Development (Health and Social Care)</t>
  </si>
  <si>
    <t>H00300754</t>
  </si>
  <si>
    <t>H00300755</t>
  </si>
  <si>
    <t>Foundation Degree in Health and Social Care Practice - Health (Assistant Practitioner) Higher Apprenticeship</t>
  </si>
  <si>
    <t>H00300757</t>
  </si>
  <si>
    <t>HNC in Building Services</t>
  </si>
  <si>
    <t>H00300758</t>
  </si>
  <si>
    <t>H00300759</t>
  </si>
  <si>
    <t>H00300760</t>
  </si>
  <si>
    <t>H00300761</t>
  </si>
  <si>
    <t>HNC in Electromechanical Engineering (Renewable Energy Systems)</t>
  </si>
  <si>
    <t>H00300762</t>
  </si>
  <si>
    <t>Foundation Degree in Aerospace Computer Systems</t>
  </si>
  <si>
    <t>H00300763</t>
  </si>
  <si>
    <t>Foundation Degree in Nuclear Related Technology (Design Engineering)</t>
  </si>
  <si>
    <t>H00300764</t>
  </si>
  <si>
    <t>Foundation Degree in Aeronautical Engineering (Manufacture)</t>
  </si>
  <si>
    <t>H00300765</t>
  </si>
  <si>
    <t>HNC in Manufacturing Technology</t>
  </si>
  <si>
    <t>H00300766</t>
  </si>
  <si>
    <t>HNC in Electrical and Electronic Technology</t>
  </si>
  <si>
    <t>H00300767</t>
  </si>
  <si>
    <t>HNC in Mechanical Technology</t>
  </si>
  <si>
    <t>H00300768</t>
  </si>
  <si>
    <t>H00300769</t>
  </si>
  <si>
    <t>Foundation Degree in Process Engineering Management</t>
  </si>
  <si>
    <t>H00300770</t>
  </si>
  <si>
    <t>H00300771</t>
  </si>
  <si>
    <t>H00300772</t>
  </si>
  <si>
    <t>H00300773</t>
  </si>
  <si>
    <t>H00300774</t>
  </si>
  <si>
    <t>H00300775</t>
  </si>
  <si>
    <t>H00300776</t>
  </si>
  <si>
    <t>H00300777</t>
  </si>
  <si>
    <t>H00300778</t>
  </si>
  <si>
    <t>HND in Electrical and Electronic Technology</t>
  </si>
  <si>
    <t>H00300779</t>
  </si>
  <si>
    <t>HNC in Mechatronics Engineering</t>
  </si>
  <si>
    <t>H00300780</t>
  </si>
  <si>
    <t>H00300781</t>
  </si>
  <si>
    <t>H00300782</t>
  </si>
  <si>
    <t>Foundation Degree in Aircraft Maintenance</t>
  </si>
  <si>
    <t>H00300783</t>
  </si>
  <si>
    <t>H00300784</t>
  </si>
  <si>
    <t>H00300785</t>
  </si>
  <si>
    <t>Foundation Degree in Industrial Engineering</t>
  </si>
  <si>
    <t>H00300786</t>
  </si>
  <si>
    <t>H00300787</t>
  </si>
  <si>
    <t>Foundation Degree in Space Technology</t>
  </si>
  <si>
    <t>H00300788</t>
  </si>
  <si>
    <t>Foundation Degree in Railway Engineering</t>
  </si>
  <si>
    <t>H00300789</t>
  </si>
  <si>
    <t>HNC in Railway Engineering</t>
  </si>
  <si>
    <t>H00300790</t>
  </si>
  <si>
    <t>HNC in Aeronautical Engineering</t>
  </si>
  <si>
    <t>H00300791</t>
  </si>
  <si>
    <t>H00300792</t>
  </si>
  <si>
    <t>HNC in Mechatronics</t>
  </si>
  <si>
    <t>H00300793</t>
  </si>
  <si>
    <t>Foundation Degree in Mechanical Manufacture</t>
  </si>
  <si>
    <t>H00300794</t>
  </si>
  <si>
    <t>HNC in Fabrication and Welding</t>
  </si>
  <si>
    <t>H00300795</t>
  </si>
  <si>
    <t>HNC in Plant and Process Engineering</t>
  </si>
  <si>
    <t>H00300796</t>
  </si>
  <si>
    <t>H00300797</t>
  </si>
  <si>
    <t>H00300798</t>
  </si>
  <si>
    <t>H00300799</t>
  </si>
  <si>
    <t>H00300800</t>
  </si>
  <si>
    <t>HNC in Mechanical and Computer Aided Engineering</t>
  </si>
  <si>
    <t>H00300801</t>
  </si>
  <si>
    <t>H00300802</t>
  </si>
  <si>
    <t>HNC in Engineering Technologies - Mechanical</t>
  </si>
  <si>
    <t>H00300803</t>
  </si>
  <si>
    <t>HNC in  Technologies - Electrical and Electronics</t>
  </si>
  <si>
    <t>H00300804</t>
  </si>
  <si>
    <t>H00300805</t>
  </si>
  <si>
    <t>H00300806</t>
  </si>
  <si>
    <t>HNC in Electronics</t>
  </si>
  <si>
    <t>H00300807</t>
  </si>
  <si>
    <t>Foundation Degree in Electronics and Communications</t>
  </si>
  <si>
    <t>H00300808</t>
  </si>
  <si>
    <t>H00300809</t>
  </si>
  <si>
    <t>HNC in Engineering (Electrical and Electronics)</t>
  </si>
  <si>
    <t>H00300810</t>
  </si>
  <si>
    <t>H00300811</t>
  </si>
  <si>
    <t>HNC in Electrical and Electronic Engineering by Flexible Open learning</t>
  </si>
  <si>
    <t>H00300812</t>
  </si>
  <si>
    <t>HND in Mechatronics</t>
  </si>
  <si>
    <t>H00300813</t>
  </si>
  <si>
    <t>H00300814</t>
  </si>
  <si>
    <t>HND Mechanical Engineering by Flexible Open Learning</t>
  </si>
  <si>
    <t>H00300815</t>
  </si>
  <si>
    <t>DipHE in Manufacturing Engineering</t>
  </si>
  <si>
    <t>H00300816</t>
  </si>
  <si>
    <t>H00300817</t>
  </si>
  <si>
    <t>Foundation Degree in Supporting Children with Special Educational Needs and Disabilities</t>
  </si>
  <si>
    <t>H00300818</t>
  </si>
  <si>
    <t>BA (Hons) in Physical Education and Sports Coaching</t>
  </si>
  <si>
    <t>H00300819</t>
  </si>
  <si>
    <t>MA in Literature and Digital Culture</t>
  </si>
  <si>
    <t>H00300820</t>
  </si>
  <si>
    <t>MA in Creative Industries: Practice, Business and Innovations</t>
  </si>
  <si>
    <t>H00300821</t>
  </si>
  <si>
    <t>MMus in Creative Music: Technology</t>
  </si>
  <si>
    <t>H00300822</t>
  </si>
  <si>
    <t>MEd in Advancing Professional Practice</t>
  </si>
  <si>
    <t>H00300823</t>
  </si>
  <si>
    <t>BA (Hons) in International Football Business Management</t>
  </si>
  <si>
    <t>H00300824</t>
  </si>
  <si>
    <t>MA in Creative Pattern Cutting</t>
  </si>
  <si>
    <t>H00300825</t>
  </si>
  <si>
    <t>BA (Hons) in Applied Arts for Enterprise (top up)</t>
  </si>
  <si>
    <t>H00300826</t>
  </si>
  <si>
    <t>H00300827</t>
  </si>
  <si>
    <t>H00300828</t>
  </si>
  <si>
    <t>H00300829</t>
  </si>
  <si>
    <t>Foundation Degree in Film and Moving Image Production</t>
  </si>
  <si>
    <t>H00300830</t>
  </si>
  <si>
    <t>H00300831</t>
  </si>
  <si>
    <t>H00300832</t>
  </si>
  <si>
    <t>BA (Hons) in Applied Studies (Music) (Top-up)</t>
  </si>
  <si>
    <t>H00300833</t>
  </si>
  <si>
    <t>BSc (Hons) in Engineering (Mechanical) (Top-up)</t>
  </si>
  <si>
    <t>H00300834</t>
  </si>
  <si>
    <t>BSc (Hons) in Engineering (Electrical and Electronic) (Top-up)</t>
  </si>
  <si>
    <t>H00300835</t>
  </si>
  <si>
    <t>H00300836</t>
  </si>
  <si>
    <t>H00300837</t>
  </si>
  <si>
    <t>Foundation Degree Arts in Independent Game Development</t>
  </si>
  <si>
    <t>H00300838</t>
  </si>
  <si>
    <t>Foundation Degree in Applied Sports Performance</t>
  </si>
  <si>
    <t>H00300839</t>
  </si>
  <si>
    <t>BSc (Hons) Applied Sports Performance</t>
  </si>
  <si>
    <t>H00300840</t>
  </si>
  <si>
    <t>FdA Business and Financial Management</t>
  </si>
  <si>
    <t>H00300841</t>
  </si>
  <si>
    <t>BA (Hons) Business and Financial Management</t>
  </si>
  <si>
    <t>H00300842</t>
  </si>
  <si>
    <t>BA (Hons) Graphic Design and Visual Communication</t>
  </si>
  <si>
    <t>H00300843</t>
  </si>
  <si>
    <t>PGCE in Secondary English</t>
  </si>
  <si>
    <t>H00300844</t>
  </si>
  <si>
    <t>HNC in Operational Yacht Science</t>
  </si>
  <si>
    <t>H00300845</t>
  </si>
  <si>
    <t>BSc (Hons) in Horticulture (Garden and Landscape Design)</t>
  </si>
  <si>
    <t>H00300846</t>
  </si>
  <si>
    <t>H00300847</t>
  </si>
  <si>
    <t>H00300848</t>
  </si>
  <si>
    <t>BSc (Hons) Human Biosciences</t>
  </si>
  <si>
    <t>H00300849</t>
  </si>
  <si>
    <t>FdSc Human Biosciences</t>
  </si>
  <si>
    <t>H00300850</t>
  </si>
  <si>
    <t>H00300851</t>
  </si>
  <si>
    <t>H00300852</t>
  </si>
  <si>
    <t>H00300853</t>
  </si>
  <si>
    <t>H00300854</t>
  </si>
  <si>
    <t>Foundation Degree in Creative Media Production</t>
  </si>
  <si>
    <t>H00300855</t>
  </si>
  <si>
    <t>BA (Hons) in Social Policy, Health and Housing</t>
  </si>
  <si>
    <t>H00300856</t>
  </si>
  <si>
    <t>Foundation Degree in Social Policy, Health and Housing</t>
  </si>
  <si>
    <t>H00300857</t>
  </si>
  <si>
    <t>BA (Hons) Creative Illustration</t>
  </si>
  <si>
    <t>H00300858</t>
  </si>
  <si>
    <t>H00300859</t>
  </si>
  <si>
    <t>H00300860</t>
  </si>
  <si>
    <t>Foundation Degree in Fashion and Textiles</t>
  </si>
  <si>
    <t>H00300861</t>
  </si>
  <si>
    <t>H00300862</t>
  </si>
  <si>
    <t>H00300863</t>
  </si>
  <si>
    <t>H00300864</t>
  </si>
  <si>
    <t>FdSc Events Management</t>
  </si>
  <si>
    <t>H00300865</t>
  </si>
  <si>
    <t>BSc (Hons) in Events Management</t>
  </si>
  <si>
    <t>H00300866</t>
  </si>
  <si>
    <t>FdA Family Support and Wellbeing</t>
  </si>
  <si>
    <t>H00300867</t>
  </si>
  <si>
    <t>FdSc Hospitality and Licensed Retail Management</t>
  </si>
  <si>
    <t>H00300868</t>
  </si>
  <si>
    <t>BSc (Hons) in Hospitality Management</t>
  </si>
  <si>
    <t>H00300869</t>
  </si>
  <si>
    <t>FdSc Tourism Enterprise Management</t>
  </si>
  <si>
    <t>H00300870</t>
  </si>
  <si>
    <t>BSc (Hons) in Tourism Enterprise Management</t>
  </si>
  <si>
    <t>H00300871</t>
  </si>
  <si>
    <t>HNC in Criminal Justice</t>
  </si>
  <si>
    <t>H00300872</t>
  </si>
  <si>
    <t>BA (Hons) in Audio and Music (Top-Up)</t>
  </si>
  <si>
    <t>H00300873</t>
  </si>
  <si>
    <t>BA (Hons) in Early Years Care and Childhood Studies</t>
  </si>
  <si>
    <t>H00300874</t>
  </si>
  <si>
    <t>H00300875</t>
  </si>
  <si>
    <t>H00300876</t>
  </si>
  <si>
    <t>H00300877</t>
  </si>
  <si>
    <t>Foundation Degree in Children, Young People and Families</t>
  </si>
  <si>
    <t>H00300878</t>
  </si>
  <si>
    <t>H00300879</t>
  </si>
  <si>
    <t>H00300880</t>
  </si>
  <si>
    <t>H00300881</t>
  </si>
  <si>
    <t>H00300882</t>
  </si>
  <si>
    <t>BA (Hons) in Service Sector Management (top-Up)</t>
  </si>
  <si>
    <t>H00300883</t>
  </si>
  <si>
    <t>H00300884</t>
  </si>
  <si>
    <t>H00300885</t>
  </si>
  <si>
    <t>BA (Hons) in Music (Business</t>
  </si>
  <si>
    <t>H00300886</t>
  </si>
  <si>
    <t>BA (Hons) in Music (Classical with Jazz)</t>
  </si>
  <si>
    <t>H00300887</t>
  </si>
  <si>
    <t>BA (Hons) in Music (Classical with Popular)</t>
  </si>
  <si>
    <t>H00300888</t>
  </si>
  <si>
    <t>BA (Hons) in Music (Classical with Production)</t>
  </si>
  <si>
    <t>H00300889</t>
  </si>
  <si>
    <t>BA (Hons) in Music (Jazz with Classical)</t>
  </si>
  <si>
    <t>H00300890</t>
  </si>
  <si>
    <t>BA (Hons) in Music (Jazz with Popular)</t>
  </si>
  <si>
    <t>H00300891</t>
  </si>
  <si>
    <t>BA (Hons) in Music (Jazz with Production)</t>
  </si>
  <si>
    <t>H00300892</t>
  </si>
  <si>
    <t>BA (Hons) in Music (Popular with Classical)</t>
  </si>
  <si>
    <t>H00300893</t>
  </si>
  <si>
    <t>BA (Hons) in Music (Popular with Jazz)</t>
  </si>
  <si>
    <t>H00300894</t>
  </si>
  <si>
    <t>BA (Hons) in Music (Popular with Production)</t>
  </si>
  <si>
    <t>H00300895</t>
  </si>
  <si>
    <t>BA (Hons) in Music (Production with Classical)</t>
  </si>
  <si>
    <t>H00300896</t>
  </si>
  <si>
    <t>BA (Hons) in Music (Production with Jazz)</t>
  </si>
  <si>
    <t>H00300897</t>
  </si>
  <si>
    <t>BA (Hons) in Music (Production with Popular)</t>
  </si>
  <si>
    <t>H00300898</t>
  </si>
  <si>
    <t>Foundation Degree in Music Technology and Production</t>
  </si>
  <si>
    <t>H00300899</t>
  </si>
  <si>
    <t>Foundation Degree in Veterinary Health Studies</t>
  </si>
  <si>
    <t>H00300900</t>
  </si>
  <si>
    <t>Foundation Degree in Disability Studies (Inclusive Practice)</t>
  </si>
  <si>
    <t>H00300901</t>
  </si>
  <si>
    <t>BA (Hons) in Retail Management (top-up)</t>
  </si>
  <si>
    <t>H00300902</t>
  </si>
  <si>
    <t>H00300903</t>
  </si>
  <si>
    <t>BA (Hons) in Education and Curriculum Studies</t>
  </si>
  <si>
    <t>H00300904</t>
  </si>
  <si>
    <t>BSc (Hons) in Applied Marine Zoology</t>
  </si>
  <si>
    <t>H00300905</t>
  </si>
  <si>
    <t>BSc (Hons) in Applied Zoology and Conservation</t>
  </si>
  <si>
    <t>H00300906</t>
  </si>
  <si>
    <t>Foundation Degree in Coastal Safety Management</t>
  </si>
  <si>
    <t>H00300907</t>
  </si>
  <si>
    <t>Foundation Degree in Estate and Farm Enterprise Management</t>
  </si>
  <si>
    <t>H00300908</t>
  </si>
  <si>
    <t>HNC in Analytical Chemistry</t>
  </si>
  <si>
    <t>H00300909</t>
  </si>
  <si>
    <t>H00300910</t>
  </si>
  <si>
    <t>H00300911</t>
  </si>
  <si>
    <t>BA (Hons) in Business Management with Accounting</t>
  </si>
  <si>
    <t>H00300912</t>
  </si>
  <si>
    <t>H00300913</t>
  </si>
  <si>
    <t>H00300914</t>
  </si>
  <si>
    <t>H00300915</t>
  </si>
  <si>
    <t>BA (Hons) in Criminological Studies with Social Science</t>
  </si>
  <si>
    <t>H00300916</t>
  </si>
  <si>
    <t>Enhanced First Degree in Strategic Business Environment</t>
  </si>
  <si>
    <t>H00300917</t>
  </si>
  <si>
    <t>BA (Hons) in Fashion Design and Production</t>
  </si>
  <si>
    <t>H00300918</t>
  </si>
  <si>
    <t>BA (Hons) in Design for Visual Communication</t>
  </si>
  <si>
    <t>H00300919</t>
  </si>
  <si>
    <t>BA (Hons) in Filmmaking</t>
  </si>
  <si>
    <t>H00300920</t>
  </si>
  <si>
    <t>Foundation Degree in Film Production</t>
  </si>
  <si>
    <t>H00300921</t>
  </si>
  <si>
    <t>H00300922</t>
  </si>
  <si>
    <t>H00300923</t>
  </si>
  <si>
    <t>BA (Hons) in Media Production</t>
  </si>
  <si>
    <t>H00300924</t>
  </si>
  <si>
    <t>BA (Hons) in Media Production (Film)</t>
  </si>
  <si>
    <t>H00300925</t>
  </si>
  <si>
    <t>BA (Hons) in Media Production (Television)</t>
  </si>
  <si>
    <t>H00300926</t>
  </si>
  <si>
    <t>BA (Hons) in Media Production (Radio)</t>
  </si>
  <si>
    <t>H00300927</t>
  </si>
  <si>
    <t>BA (Hons) in Media Production (Journalism)</t>
  </si>
  <si>
    <t>H00300928</t>
  </si>
  <si>
    <t>BA (Hons) in Media Production (Documentary)</t>
  </si>
  <si>
    <t>H00300929</t>
  </si>
  <si>
    <t>H00300930</t>
  </si>
  <si>
    <t>BA (Hons) in English Literature with Sociology</t>
  </si>
  <si>
    <t>H00300931</t>
  </si>
  <si>
    <t>BA (Hons) in English Literature with Psychology</t>
  </si>
  <si>
    <t>H00300932</t>
  </si>
  <si>
    <t>BA (Hons) in Early Years: Education and Practice</t>
  </si>
  <si>
    <t>H00300933</t>
  </si>
  <si>
    <t>Foundation Degree in Early Years: Education and Practice</t>
  </si>
  <si>
    <t>H00300934</t>
  </si>
  <si>
    <t>H00300935</t>
  </si>
  <si>
    <t>H00300936</t>
  </si>
  <si>
    <t>BSc (Hons) in Health and Social Care Studies</t>
  </si>
  <si>
    <t>H00300937</t>
  </si>
  <si>
    <t>Foundation Degree in Communications systems, security and computing</t>
  </si>
  <si>
    <t>H00300938</t>
  </si>
  <si>
    <t>Foundation Degree in Information Systems Management</t>
  </si>
  <si>
    <t>H00300939</t>
  </si>
  <si>
    <t>Foundation Degree in Business Management for IT</t>
  </si>
  <si>
    <t>H00300940</t>
  </si>
  <si>
    <t>H00300941</t>
  </si>
  <si>
    <t>HND in Applied Animal Science</t>
  </si>
  <si>
    <t>H00300942</t>
  </si>
  <si>
    <t>HNC in Applied Animal Science</t>
  </si>
  <si>
    <t>H00300943</t>
  </si>
  <si>
    <t>PGCE for Higher Education Teachers</t>
  </si>
  <si>
    <t>H00300944</t>
  </si>
  <si>
    <t>H00300946</t>
  </si>
  <si>
    <t>H00300947</t>
  </si>
  <si>
    <t>HND in Architectural Design</t>
  </si>
  <si>
    <t>H00300948</t>
  </si>
  <si>
    <t>H00300949</t>
  </si>
  <si>
    <t>HND in Building Surveying</t>
  </si>
  <si>
    <t>H00300950</t>
  </si>
  <si>
    <t>HND in Construction Management</t>
  </si>
  <si>
    <t>H00300951</t>
  </si>
  <si>
    <t>HND in Quantity Surveying</t>
  </si>
  <si>
    <t>H00300952</t>
  </si>
  <si>
    <t>Foundation Degree in Health and Social Care (Care)</t>
  </si>
  <si>
    <t>H00300953</t>
  </si>
  <si>
    <t>Foundation Degree in Health and Social Care (Early Years)</t>
  </si>
  <si>
    <t>H00300954</t>
  </si>
  <si>
    <t>H00300955</t>
  </si>
  <si>
    <t>HNC in Architectural Design</t>
  </si>
  <si>
    <t>H00300956</t>
  </si>
  <si>
    <t>HNC in Building Surveying</t>
  </si>
  <si>
    <t>H00300957</t>
  </si>
  <si>
    <t>HNC in Quantity Surveying</t>
  </si>
  <si>
    <t>H00300958</t>
  </si>
  <si>
    <t>H00300959</t>
  </si>
  <si>
    <t>H00300960</t>
  </si>
  <si>
    <t>Foundation Degree in Applied Professional Studies</t>
  </si>
  <si>
    <t>H00300961</t>
  </si>
  <si>
    <t>Foundation Degree in Communications Systems Engineering (Framework 418)</t>
  </si>
  <si>
    <t>H00300962</t>
  </si>
  <si>
    <t>Foundation Degree in Information and Communications Technology (Framework 418)</t>
  </si>
  <si>
    <t>H00300963</t>
  </si>
  <si>
    <t>HND in Health Management (2 year programme) - Yeovil College</t>
  </si>
  <si>
    <t>H00300964</t>
  </si>
  <si>
    <t>Foundation Degree in Sports Development and Coaching - Yeovil College</t>
  </si>
  <si>
    <t>H00300965</t>
  </si>
  <si>
    <t>Foundation Degree in Early Years Care and Education - Yeovil College</t>
  </si>
  <si>
    <t>H00300966</t>
  </si>
  <si>
    <t>BA (Hons) in Early Years and Education - Yeovil College</t>
  </si>
  <si>
    <t>H00300967</t>
  </si>
  <si>
    <t>Foundation Degree in Graphic Design - Yeovil College</t>
  </si>
  <si>
    <t>H00300968</t>
  </si>
  <si>
    <t>Foundation Degree in Sports Coaching and Fitness - Yeovil College</t>
  </si>
  <si>
    <t>H00300969</t>
  </si>
  <si>
    <t>Foundation Degree in Fine Arts - Yeovil College</t>
  </si>
  <si>
    <t>H00300970</t>
  </si>
  <si>
    <t>Foundation Degree in Media - Yeovil College</t>
  </si>
  <si>
    <t>H00300971</t>
  </si>
  <si>
    <t>Foundation Degree in Photography - Yeovil College</t>
  </si>
  <si>
    <t>H00300972</t>
  </si>
  <si>
    <t>Foundation Degree in Teaching and Learning - (New College Nottingham)</t>
  </si>
  <si>
    <t>H00300973</t>
  </si>
  <si>
    <t>BA (Hons) in Cultural Studies - (Wirral Metropolitan College)</t>
  </si>
  <si>
    <t>H00300975</t>
  </si>
  <si>
    <t>Foundation Degree in Early Years Childcare and Education - (Havering College of Further and Higher Education)</t>
  </si>
  <si>
    <t>H00300976</t>
  </si>
  <si>
    <t>BA (Hons) in Security and Offender Management (Top Up) - (Derby College)</t>
  </si>
  <si>
    <t>H00300977</t>
  </si>
  <si>
    <t>BSc (Hons) in Construction Management for Sustainability and Regeneration of the Built Environment - (Havering College of Further and Higher Education)</t>
  </si>
  <si>
    <t>H00300978</t>
  </si>
  <si>
    <t>BA (Hons) in Music and Creative Music Technology - (New College Nottingham (NCN)</t>
  </si>
  <si>
    <t>H00300979</t>
  </si>
  <si>
    <t>Foundation Degree in Healthcare Practice - (Framework 602)</t>
  </si>
  <si>
    <t>H00300980</t>
  </si>
  <si>
    <t>H00300981</t>
  </si>
  <si>
    <t>Foundation Degree in Integrated Care Practice - (Framework 602)</t>
  </si>
  <si>
    <t>H00300982</t>
  </si>
  <si>
    <t>Foundation Degree in Mental Health - (Framework 602)</t>
  </si>
  <si>
    <t>H00300983</t>
  </si>
  <si>
    <t>BSc (Hons) in Personal Training with Strength and Conditioning (Top) - (City and Islington College)</t>
  </si>
  <si>
    <t>H00300984</t>
  </si>
  <si>
    <t>BSc (Hons) in Physical Education and Coaching (Top-Up) - (City and Islington College)</t>
  </si>
  <si>
    <t>H00300985</t>
  </si>
  <si>
    <t>Foundation Degree in Education: Primary Pathway - (City and Islington College )</t>
  </si>
  <si>
    <t>H00300986</t>
  </si>
  <si>
    <t>Foundation Degree in Public Service Management - (City and Islington College)</t>
  </si>
  <si>
    <t>H00300987</t>
  </si>
  <si>
    <t>CertEd in Post Compulsory Education and Training - (Riverside College Halton)</t>
  </si>
  <si>
    <t>H00300988</t>
  </si>
  <si>
    <t>PGCE in Post Compulsory Education and Training - (Riverside College Halton)</t>
  </si>
  <si>
    <t>H00300989</t>
  </si>
  <si>
    <t>Foundation Degree in Working with Children and young People - (City and Islington College)</t>
  </si>
  <si>
    <t>H00300990</t>
  </si>
  <si>
    <t>BA (Hons) in English Literature with Criminology - (Farnborough College of Technology)</t>
  </si>
  <si>
    <t>H00300991</t>
  </si>
  <si>
    <t>BSc (Hons) in Psychology with Sociology - (Farnborough College of Technology)</t>
  </si>
  <si>
    <t>H00300992</t>
  </si>
  <si>
    <t>Diploma in Education in Education and Training: Teaching Disabled Learners - (West Thames College)</t>
  </si>
  <si>
    <t>H00300993</t>
  </si>
  <si>
    <t>BA (Hons) in applied Studies (Creative Digital Media)(Top-Up) - (West Nottinghamshire College)</t>
  </si>
  <si>
    <t>H00300995</t>
  </si>
  <si>
    <t>Diploma in Education and Training - (Lincoln College)</t>
  </si>
  <si>
    <t>H00300996</t>
  </si>
  <si>
    <t>Foundation Degree in Information and Communication Technology (Framework 418)</t>
  </si>
  <si>
    <t>H00300997</t>
  </si>
  <si>
    <t>Foundation Degree in Chemical Science (Framework 563)</t>
  </si>
  <si>
    <t>H00300998</t>
  </si>
  <si>
    <t>Foundation Degree in Food Manufacture (Framework 563)</t>
  </si>
  <si>
    <t>H00300999</t>
  </si>
  <si>
    <t>DIPHE in Professional Practice in Leading and Managing Care Services (Mental Health) - (Framework 584)</t>
  </si>
  <si>
    <t>H00301000</t>
  </si>
  <si>
    <t>BA Hons in Contemporary Photography - (Stockport College)</t>
  </si>
  <si>
    <t>H00301001</t>
  </si>
  <si>
    <t>BA Hons in Graphic Arts and Design - (Stockport College)</t>
  </si>
  <si>
    <t>H00301002</t>
  </si>
  <si>
    <t>BA Hons in Motion Design - (Stockport College)</t>
  </si>
  <si>
    <t>H00301003</t>
  </si>
  <si>
    <t>BA Hons in Illustration - (Stockport College)</t>
  </si>
  <si>
    <t>H00301004</t>
  </si>
  <si>
    <t>BA Hons in Childhood Studies - (Stockport College)</t>
  </si>
  <si>
    <t>H00301005</t>
  </si>
  <si>
    <t>BA Hons in Health and Social Care - (Stockport College)</t>
  </si>
  <si>
    <t>H00301006</t>
  </si>
  <si>
    <t>Foundation Degree in TV Production - (Stockport College)</t>
  </si>
  <si>
    <t>H00301007</t>
  </si>
  <si>
    <t>Foundation Degree in Early Years Practice - (Stockport College)</t>
  </si>
  <si>
    <t>H00301008</t>
  </si>
  <si>
    <t>Foundation Degree in Working with Children and Young People - (Stockport College)</t>
  </si>
  <si>
    <t>H00301009</t>
  </si>
  <si>
    <t>Foundation Degree in Interior Design with Sustainability - (Stockport College)</t>
  </si>
  <si>
    <t>H00301010</t>
  </si>
  <si>
    <t>Foundation Degree in Health and Social Care (Acute Hospital Care) - (Framework 602)</t>
  </si>
  <si>
    <t>H00301011</t>
  </si>
  <si>
    <t>Foundation Degree in Health and Social Care (Primary Care) - (Framework 602)</t>
  </si>
  <si>
    <t>H00301012</t>
  </si>
  <si>
    <t>Foundation Degree in Health and Social Care (Mental Health Care) - Framework 602)</t>
  </si>
  <si>
    <t>H00301013</t>
  </si>
  <si>
    <t>Foundation Degree in Health and Social Care (Maternity Support) - (Framework 602)</t>
  </si>
  <si>
    <t>H00301014</t>
  </si>
  <si>
    <t>Foundation Degree in Health and Social Care (Rehabilitation Therapy) - (Framework 602)</t>
  </si>
  <si>
    <t>H00301015</t>
  </si>
  <si>
    <t>BA (Hons) in Business Management Practice - (Yeovil College)</t>
  </si>
  <si>
    <t>H00301016</t>
  </si>
  <si>
    <t>Foundation Degree in Forensic Science - (Yeovil College)</t>
  </si>
  <si>
    <t>H00301017</t>
  </si>
  <si>
    <t>Foundation Degree in Educational Support - (Yeovil College)</t>
  </si>
  <si>
    <t>H00301018</t>
  </si>
  <si>
    <t>Foundation Degree in Mental Health Practice - (City College Norwich)</t>
  </si>
  <si>
    <t>H00301019</t>
  </si>
  <si>
    <t>CertED in Photography and Video - (Leicester College)</t>
  </si>
  <si>
    <t>H00301020</t>
  </si>
  <si>
    <t>CertED in Graphic Design and eMedia- (Leicester College)</t>
  </si>
  <si>
    <t>H00301021</t>
  </si>
  <si>
    <t>CertED in Fashion and Costume - (Leicester College)</t>
  </si>
  <si>
    <t>H00301022</t>
  </si>
  <si>
    <t>CertED in Footwear - (Leicester College)</t>
  </si>
  <si>
    <t>H00301023</t>
  </si>
  <si>
    <t>H00301024</t>
  </si>
  <si>
    <t>Foundation Degree in Health Studies - (City College Norwich)</t>
  </si>
  <si>
    <t>H00301025</t>
  </si>
  <si>
    <t>HND in Enterprise Information Systems - (Solihull College)</t>
  </si>
  <si>
    <t>H00301026</t>
  </si>
  <si>
    <t>Foundation Degree in Computing - (Aylesbury College)</t>
  </si>
  <si>
    <t>H00301027</t>
  </si>
  <si>
    <t>BA Hons in Fine Art (Painting) - (St Helens College)</t>
  </si>
  <si>
    <t>H00301028</t>
  </si>
  <si>
    <t>BA Hons in Game Art - (St Helens College)</t>
  </si>
  <si>
    <t>H00301029</t>
  </si>
  <si>
    <t>BA Hons in Graphic Design - (St Helens College)</t>
  </si>
  <si>
    <t>H00301030</t>
  </si>
  <si>
    <t>BA Hons in Photography - (St Helens College)</t>
  </si>
  <si>
    <t>H00301031</t>
  </si>
  <si>
    <t>Foundation Degree in Applied Microbiology - (St Helens College)</t>
  </si>
  <si>
    <t>H00301032</t>
  </si>
  <si>
    <t>Foundation Degree in Criminal Justice - (St Helens College)</t>
  </si>
  <si>
    <t>H00301033</t>
  </si>
  <si>
    <t>Foundation Degree in Fashion with Textiles - (South Devon College)</t>
  </si>
  <si>
    <t>H00301034</t>
  </si>
  <si>
    <t>Foundation Degree in Games and Interactive Design - (South Devon College)</t>
  </si>
  <si>
    <t>H00301035</t>
  </si>
  <si>
    <t>BSc (Hons) in Horticulture with Plantmanship and Design - (Sparsholt College)</t>
  </si>
  <si>
    <t>H00301036</t>
  </si>
  <si>
    <t>Foundation Degree in Horticulture with Plantmanship and Design - (Sparsholt College)</t>
  </si>
  <si>
    <t>H00301037</t>
  </si>
  <si>
    <t>BA (Hons) in Music (New Music)</t>
  </si>
  <si>
    <t>H00301038</t>
  </si>
  <si>
    <t>BA (Hons) in Music (Film Music)</t>
  </si>
  <si>
    <t>H00301039</t>
  </si>
  <si>
    <t>Foundation Degree in Clinical Dental Technology - (Mid Kent College)</t>
  </si>
  <si>
    <t>H00301040</t>
  </si>
  <si>
    <t>Foundation Degree in Advanced Dental Nursing - (Mid Kent College)</t>
  </si>
  <si>
    <t>H00301041</t>
  </si>
  <si>
    <t>BA (Hons) in Business Management - (Holy Cross College)</t>
  </si>
  <si>
    <t>H00301042</t>
  </si>
  <si>
    <t>BA (Hons) in History - (Holy Cross College)</t>
  </si>
  <si>
    <t>H00301043</t>
  </si>
  <si>
    <t>BSc (Hons) in Health Management - (Yeovil College)</t>
  </si>
  <si>
    <t>H00301044</t>
  </si>
  <si>
    <t>BSc (Hons) in Health and Social Care - (Yeovil College)</t>
  </si>
  <si>
    <t>H00301045</t>
  </si>
  <si>
    <t>Additional Diploma in Teaching Disabled Learners - (Ealing, Hammersmith and West London College)</t>
  </si>
  <si>
    <t>H00301046</t>
  </si>
  <si>
    <t>Certificate in Education (DET) - (Ealing, Hammersmith and West London College)</t>
  </si>
  <si>
    <t>H00301047</t>
  </si>
  <si>
    <t>Professional Graduate Certificate in Education (DET) - (Ealing, Hammersmith and West London College)</t>
  </si>
  <si>
    <t>H00301048</t>
  </si>
  <si>
    <t>CERTED in Mineral Products Technology - (University of Derby)</t>
  </si>
  <si>
    <t>H00301049</t>
  </si>
  <si>
    <t>University Diploma in Post-Compulsory Education and Training - (Yeovil College)</t>
  </si>
  <si>
    <t>H00301050</t>
  </si>
  <si>
    <t>BSc (Hons) Public Services and the Community</t>
  </si>
  <si>
    <t>H00301051</t>
  </si>
  <si>
    <t>BSc (Hons) in Equestrian Sports Coaching - (Hartpury College)</t>
  </si>
  <si>
    <t>H00301052</t>
  </si>
  <si>
    <t>BSc (Hons) in Sport and Exercise Nutrition  - (Hartpury College)</t>
  </si>
  <si>
    <t>H00301053</t>
  </si>
  <si>
    <t>BSc (Hons) in Sports Therapy - (Hartpury College)</t>
  </si>
  <si>
    <t>H00301054</t>
  </si>
  <si>
    <t>BSc (Hons) in Physical Education and School Sport - (Hartpury College)</t>
  </si>
  <si>
    <t>H00301055</t>
  </si>
  <si>
    <t>Foundation Degree in Agriculture - (Hartpury College)</t>
  </si>
  <si>
    <t>H00301056</t>
  </si>
  <si>
    <t>Foundation Degree in Sport Performance - (Hartpury College)</t>
  </si>
  <si>
    <t>H00301057</t>
  </si>
  <si>
    <t>Foundation Degree in Sports Business Management - (Hartpury College)</t>
  </si>
  <si>
    <t>H00301058</t>
  </si>
  <si>
    <t>PGD in Human Resource Management - (Doncaster College)</t>
  </si>
  <si>
    <t>H00301059</t>
  </si>
  <si>
    <t>Foundation Degree in Management - (University of Chichester)</t>
  </si>
  <si>
    <t>H00301060</t>
  </si>
  <si>
    <t>BA (Hons) in Business Studies (Top up) - (University of Chichester)</t>
  </si>
  <si>
    <t>H00301061</t>
  </si>
  <si>
    <t>Foundation Degree in Mechanical and Manufacturing Engineering - (Framework 550)</t>
  </si>
  <si>
    <t>H00301062</t>
  </si>
  <si>
    <t>Foundation Degree in Materials Engineering - (Framework 550)</t>
  </si>
  <si>
    <t>H00301063</t>
  </si>
  <si>
    <t>Foundation Degree in Mechanical Engineering - (Framework 550)</t>
  </si>
  <si>
    <t>H00301064</t>
  </si>
  <si>
    <t>Foundation Degree in Engineering (Electronic Design) - (Framework 550)</t>
  </si>
  <si>
    <t>H00301065</t>
  </si>
  <si>
    <t>HNC in Mechanical and Manufacturing Engineering - (Framework 550)</t>
  </si>
  <si>
    <t>H00301066</t>
  </si>
  <si>
    <t>Foundation Degree in Production Engineering - (Framework 550)</t>
  </si>
  <si>
    <t>H00301067</t>
  </si>
  <si>
    <t>HNC in Engineering (Mechanical Design) - (Framework 550)</t>
  </si>
  <si>
    <t>H00301068</t>
  </si>
  <si>
    <t>HNC in  Engineering (Manufacturing Management) - (Framework 550)</t>
  </si>
  <si>
    <t>H00301069</t>
  </si>
  <si>
    <t>HNC in Engineering (Electronic Design) - (Framework 550)</t>
  </si>
  <si>
    <t>H00301070</t>
  </si>
  <si>
    <t>Foundation Degree in Computing and Information Systems - (Framework 418)</t>
  </si>
  <si>
    <t>H00301071</t>
  </si>
  <si>
    <t>Foundation Degree in Computing - (Framework 418)</t>
  </si>
  <si>
    <t>H00301072</t>
  </si>
  <si>
    <t>Foundation Degree in Information Technology - (Framework 418)</t>
  </si>
  <si>
    <t>H00301073</t>
  </si>
  <si>
    <t>BOst in Osteopathic Medicine - (NESCOT)</t>
  </si>
  <si>
    <t>H00301074</t>
  </si>
  <si>
    <t>MOst in Osteopathic Medicine - (NESCOT)</t>
  </si>
  <si>
    <t>H00301075</t>
  </si>
  <si>
    <t>MSc in Perfusion Sciences - (NESCOT)</t>
  </si>
  <si>
    <t>H00301076</t>
  </si>
  <si>
    <t>Postgraduate Diploma in Perfusion Sciences - (NESCOT)</t>
  </si>
  <si>
    <t>H00301077</t>
  </si>
  <si>
    <t>Postgraduate Diploma in Osteopathic Medicine - (NESCOT)</t>
  </si>
  <si>
    <t>H00301078</t>
  </si>
  <si>
    <t>Enhanced First Degree in Osteopathic Medicine - (NESCOT)</t>
  </si>
  <si>
    <t>H00301079</t>
  </si>
  <si>
    <t>Foundation Degree in Sports Therapy - (NESCOT)</t>
  </si>
  <si>
    <t>H00301080</t>
  </si>
  <si>
    <t>Foundation Degree in Healthcare Degrees - (NESCOT)</t>
  </si>
  <si>
    <t>H00301081</t>
  </si>
  <si>
    <t>Foundation Degree in Applied Biological Degrees - (NESCOT)</t>
  </si>
  <si>
    <t>H00301082</t>
  </si>
  <si>
    <t>Foundation Degree in Business Accounting and Technology Management- (NESCOT)</t>
  </si>
  <si>
    <t>H00301083</t>
  </si>
  <si>
    <t>BSc (Hons) in Computing - (Top up) - (NESCOT)</t>
  </si>
  <si>
    <t>H00301084</t>
  </si>
  <si>
    <t>BSc (Hons) in Osteopathy - (Top up) - (NESCOT)</t>
  </si>
  <si>
    <t>H00301085</t>
  </si>
  <si>
    <t>BSc (Hons) in Science (Foundation Year) - (NESCOT)</t>
  </si>
  <si>
    <t>H00301086</t>
  </si>
  <si>
    <t>BA (Hons) Business and Management (Top up) - (West Nottinghamshire College)</t>
  </si>
  <si>
    <t>H00301087</t>
  </si>
  <si>
    <t>Foundation Degree in Business Management - (West Nottinghamshire College)</t>
  </si>
  <si>
    <t>H00301088</t>
  </si>
  <si>
    <t>Foundation Degree in Tourism and Event Management - (West Nottinghamshire College)</t>
  </si>
  <si>
    <t>H00301089</t>
  </si>
  <si>
    <t>BA (Hons) in Criminal Justice (Top up)  - (West Nottinghamshire College)</t>
  </si>
  <si>
    <t>H00301090</t>
  </si>
  <si>
    <t>BA (Hons) in Digital Media Design - (Sussex Downs College)</t>
  </si>
  <si>
    <t>H00301091</t>
  </si>
  <si>
    <t>BA (Hons) in Music Production and Creative Recording - (Sussex Downs College)</t>
  </si>
  <si>
    <t>H00301092</t>
  </si>
  <si>
    <t>Bsc (Hons) in Person Centred Counselling - (Sussex Downs College)</t>
  </si>
  <si>
    <t>H00301093</t>
  </si>
  <si>
    <t>Foundation Degree in Clinical Life Sciences - (City College Brighton and Hove)</t>
  </si>
  <si>
    <t>H00301094</t>
  </si>
  <si>
    <t>Foundation Degree in Science Healthcare Practice (Adult Care) - Framework 602)</t>
  </si>
  <si>
    <t>H00301095</t>
  </si>
  <si>
    <t>Foundation Degree in Healthcare Practice (Children and Young People's Care) - (Framework 602)</t>
  </si>
  <si>
    <t>H00301096</t>
  </si>
  <si>
    <t>Foundation Degree in Healthcare Practice (Maternity Care) - (Framework 602)</t>
  </si>
  <si>
    <t>H00301097</t>
  </si>
  <si>
    <t>Foundation Degree in Healthcare Practice (Perioperative Care) - (Framework 602)</t>
  </si>
  <si>
    <t>H00301098</t>
  </si>
  <si>
    <t>Foundation Degree in Health Sciences (Care of the Adult) - (Framework 602)</t>
  </si>
  <si>
    <t>H00301099</t>
  </si>
  <si>
    <t>Foundation Degree in Health Sciences (Mental Health) - (Framework 602)</t>
  </si>
  <si>
    <t>H00301100</t>
  </si>
  <si>
    <t>Foundation Degree in Person Centred Healthcare Practice - (Framework 602)</t>
  </si>
  <si>
    <t>H00301101</t>
  </si>
  <si>
    <t>Foundation Degree in Sports Therapy - (Henley College Coventry)</t>
  </si>
  <si>
    <t>H00301102</t>
  </si>
  <si>
    <t>Foundation Degree in Sports Science for Coaching and Performance - (Henley College Coventry)</t>
  </si>
  <si>
    <t>H00301103</t>
  </si>
  <si>
    <t>BSc Sports Therapy (Top up) - (Henley College Coventry)</t>
  </si>
  <si>
    <t>H00301104</t>
  </si>
  <si>
    <t>BSc Applied Sport Science and Coaching - (Henley College Coventry)</t>
  </si>
  <si>
    <t>H00301105</t>
  </si>
  <si>
    <t>Foundation Degree in Forensic Science - (Henley College Coventry)</t>
  </si>
  <si>
    <t>H00301106</t>
  </si>
  <si>
    <t>Foundation Degree in Criminology and Criminal Justice - (Henley College Coventry)</t>
  </si>
  <si>
    <t>H00301107</t>
  </si>
  <si>
    <t>HND in Business - (Henley College Coventry)</t>
  </si>
  <si>
    <t>H00301108</t>
  </si>
  <si>
    <t>Foundation Degree in Electrical and Electronic Engineering - (Framework 550)</t>
  </si>
  <si>
    <t>H00301109</t>
  </si>
  <si>
    <t>BSc (Hons) in Business Systems Technology - (Solihull College)</t>
  </si>
  <si>
    <t>H00301110</t>
  </si>
  <si>
    <t>BSc (Hons) in Business Systems Technology (Top up) - (Solihull College)</t>
  </si>
  <si>
    <t>H00301111</t>
  </si>
  <si>
    <t>Foundation Degree in Special Educational Needs, Disability and Inclusive Practice - (Solihull College)</t>
  </si>
  <si>
    <t>H00301112</t>
  </si>
  <si>
    <t>HND in Childhood Practice - (Brooksby Melton College)</t>
  </si>
  <si>
    <t>H00301113</t>
  </si>
  <si>
    <t>HNC in Higher Education and Childcare - (Brooksby Melton College)</t>
  </si>
  <si>
    <t>H00301114</t>
  </si>
  <si>
    <t>BSc (Hons) Applied Computing Technologies - (Truro and Penwith College)</t>
  </si>
  <si>
    <t>H00301115</t>
  </si>
  <si>
    <t>BA (Hons) Applied Media - (Truro and Penwith College)</t>
  </si>
  <si>
    <t>H00301116</t>
  </si>
  <si>
    <t>BSc (Hons) Applied Social Science - (Truro and Penwith College)</t>
  </si>
  <si>
    <t>H00301117</t>
  </si>
  <si>
    <t>BA (Hons) Human Behavioural Studies - (Truro and Penwith College)</t>
  </si>
  <si>
    <t>H00301118</t>
  </si>
  <si>
    <t>Foundation Degree in Childhood Education (3 to 8 Years) - (Truro and Penwith College)</t>
  </si>
  <si>
    <t>H00301119</t>
  </si>
  <si>
    <t>Foundation Degree in Computer Games Design and Production - (Truro and Penwith College)</t>
  </si>
  <si>
    <t>H00301120</t>
  </si>
  <si>
    <t>Foundation Degree in Illustration (Digital) - (Truro and Penwith College)</t>
  </si>
  <si>
    <t>H00301121</t>
  </si>
  <si>
    <t>Foundation Degree in Geography and Society - (Truro and Penwith College)</t>
  </si>
  <si>
    <t>H00301122</t>
  </si>
  <si>
    <t>Foundation Degree in Geography and the Environment - (Truro and Penwith College)</t>
  </si>
  <si>
    <t>H00301123</t>
  </si>
  <si>
    <t>Foundation Degree in Multimedia (Games Art Design) - (New College Nottingham)</t>
  </si>
  <si>
    <t>H00301124</t>
  </si>
  <si>
    <t>Foundation Degree in Games and Animation Production - (Weston College)</t>
  </si>
  <si>
    <t>H00301125</t>
  </si>
  <si>
    <t>Foundation Degree in Clinical Life Sciences - (City College Brighton)</t>
  </si>
  <si>
    <t>H00301126</t>
  </si>
  <si>
    <t>BA (Hons) in Visual Arts Practice - (City College Brighton)</t>
  </si>
  <si>
    <t>H00301127</t>
  </si>
  <si>
    <t>BSc (Hons) in Construction Management and Surveying (Top-Up) - (South Cheshire College)</t>
  </si>
  <si>
    <t>H00301129</t>
  </si>
  <si>
    <t>LLB (Hons) in Law - (South Cheshire College)</t>
  </si>
  <si>
    <t>H00301130</t>
  </si>
  <si>
    <t>CertEd in Post Compulsory Education - (South Cheshire College)</t>
  </si>
  <si>
    <t>H00301131</t>
  </si>
  <si>
    <t>PGCE in Education - (South Cheshire College)</t>
  </si>
  <si>
    <t>H00301132</t>
  </si>
  <si>
    <t>BSc (Hons) in Sports Studies - (Hartpury College)</t>
  </si>
  <si>
    <t>H00301133</t>
  </si>
  <si>
    <t>BSc (Hons) in  Equine Management  - (Hartpury College)</t>
  </si>
  <si>
    <t>H00301134</t>
  </si>
  <si>
    <t>BSc (Hons) in Animal Management  - (Hartpury College)</t>
  </si>
  <si>
    <t>H00301135</t>
  </si>
  <si>
    <t>Foundation Degree in Sport Health and Exercises - (City College Norwich)</t>
  </si>
  <si>
    <t>H00301136</t>
  </si>
  <si>
    <t>BSc (Hons) in Psychology with Sociology - (City College Norwich)</t>
  </si>
  <si>
    <t>H00301137</t>
  </si>
  <si>
    <t>BSc (Hons) in Applied Sport Health and Exercise - (City College Norwich)</t>
  </si>
  <si>
    <t>H00301138</t>
  </si>
  <si>
    <t>DipHE in Social Care Practice - (City College Norwich)</t>
  </si>
  <si>
    <t>H00301139</t>
  </si>
  <si>
    <t>BA (Hons) in Childhood Studies - (City College Norwich)</t>
  </si>
  <si>
    <t>H00301140</t>
  </si>
  <si>
    <t>BA (Hons) in Applied Social Work - (City College Norwich)</t>
  </si>
  <si>
    <t>H00301141</t>
  </si>
  <si>
    <t>Foundation Degree in Management of Culinary Arts - (City College Norwich)</t>
  </si>
  <si>
    <t>H00301142</t>
  </si>
  <si>
    <t>Foundation Degree in Travel and Tourism Management - (City College Norwich)</t>
  </si>
  <si>
    <t>H00301143</t>
  </si>
  <si>
    <t>Foundation Degree in Event Management - (City College Norwich)</t>
  </si>
  <si>
    <t>H00301144</t>
  </si>
  <si>
    <t>BA (Hons) in Hospitality Tourism and Leisure Management - (City College Norwich)</t>
  </si>
  <si>
    <t>H00301145</t>
  </si>
  <si>
    <t>Foundation Degree in Public Services - (City College Norwich)</t>
  </si>
  <si>
    <t>H00301146</t>
  </si>
  <si>
    <t>BA (Hons) in English and Psychology in Society - (City College Norwich)</t>
  </si>
  <si>
    <t>H00301147</t>
  </si>
  <si>
    <t>Foundation Degree in Business Management - (City College Norwich)</t>
  </si>
  <si>
    <t>H00301148</t>
  </si>
  <si>
    <t>BA (Hons) in English with Cultural Studies - (City College Norwich)</t>
  </si>
  <si>
    <t>H00301149</t>
  </si>
  <si>
    <t>H00301150</t>
  </si>
  <si>
    <t>BA (Hons) in Business Management - (City College Norwich)</t>
  </si>
  <si>
    <t>H00301151</t>
  </si>
  <si>
    <t>Foundation Degree in Arts and Well Being - (City College Norwich)</t>
  </si>
  <si>
    <t>H00301152</t>
  </si>
  <si>
    <t>Foundation Degree in Early Years - (City College Norwich)</t>
  </si>
  <si>
    <t>H00301153</t>
  </si>
  <si>
    <t>DipHE in Counselling - (South Cheshire College)</t>
  </si>
  <si>
    <t>H00301154</t>
  </si>
  <si>
    <t>BSc (Hons) in International Business Management - (Bury College)</t>
  </si>
  <si>
    <t>H00301155</t>
  </si>
  <si>
    <t>Foundation Degree in Business and Enterprise - (Bury College)</t>
  </si>
  <si>
    <t>H00301156</t>
  </si>
  <si>
    <t>BA (Hons) in Education and Learning - (Bury College)</t>
  </si>
  <si>
    <t>H00301157</t>
  </si>
  <si>
    <t>BSc (Hons) in Events Management - (Bury College)</t>
  </si>
  <si>
    <t>H00301158</t>
  </si>
  <si>
    <t>Foundation Degree in Teaching Assistants - (Bury College)</t>
  </si>
  <si>
    <t>H00301159</t>
  </si>
  <si>
    <t>Foundation Degree in International Business Management - (Bury College)</t>
  </si>
  <si>
    <t>H00301160</t>
  </si>
  <si>
    <t>HNC in Business Studies - (Bury College)</t>
  </si>
  <si>
    <t>H00301161</t>
  </si>
  <si>
    <t>BSc (Hons) in International Tourism Management - (Bury College)</t>
  </si>
  <si>
    <t>H00301162</t>
  </si>
  <si>
    <t>BA (Hons) in Performance - (Bury College)</t>
  </si>
  <si>
    <t>H00301163</t>
  </si>
  <si>
    <t>PGCE in Education 14+ - (Bury College)</t>
  </si>
  <si>
    <t>H00301164</t>
  </si>
  <si>
    <t>BA (Hons) in Professional Development in Teaching Assistants (Top up) - (Bury College)</t>
  </si>
  <si>
    <t>H00301165</t>
  </si>
  <si>
    <t>BA (Hons) in Business and Event Management - (Warwickshire College)</t>
  </si>
  <si>
    <t>H00301166</t>
  </si>
  <si>
    <t>BA (Hons) in Business and Management - (Warwickshire College)</t>
  </si>
  <si>
    <t>H00301167</t>
  </si>
  <si>
    <t>Foundation Degree in Business and Enterprise - (Warwickshire College)</t>
  </si>
  <si>
    <t>H00301168</t>
  </si>
  <si>
    <t>BSc (Hons) in Sports Performance and Coaching - (Warwickshire College)</t>
  </si>
  <si>
    <t>H00301169</t>
  </si>
  <si>
    <t>Foundation Degree in Applied Sports Coaching - (Warwickshire College)</t>
  </si>
  <si>
    <t>H00301170</t>
  </si>
  <si>
    <t>Foundation Degree in Sports Development and Coaching - (Warwickshire College)</t>
  </si>
  <si>
    <t>H00301171</t>
  </si>
  <si>
    <t>Foundation Degree in Creative Metalwork - (Plumpton College)</t>
  </si>
  <si>
    <t>H00301172</t>
  </si>
  <si>
    <t>Foundation Degree in Cyber Security - (Aylesbury College)</t>
  </si>
  <si>
    <t>H00301173</t>
  </si>
  <si>
    <t>Foundation Degree in Criminology and Criminal Justice - (Runshaw College)</t>
  </si>
  <si>
    <t>H00301174</t>
  </si>
  <si>
    <t>Foundation Degree in Applied Chemistry - (Runshaw College)</t>
  </si>
  <si>
    <t>H00301175</t>
  </si>
  <si>
    <t>Foundation Degree in Public Services, Prisons and Law Enforcement - (Runshaw College)</t>
  </si>
  <si>
    <t>H00301176</t>
  </si>
  <si>
    <t>HNC in Mechanical Engineering - (Runshaw College)</t>
  </si>
  <si>
    <t>H00301177</t>
  </si>
  <si>
    <t>HND in Mechanical Engineering - (Runshaw College)</t>
  </si>
  <si>
    <t>H00301178</t>
  </si>
  <si>
    <t>Foundation Degree in Health Care Practice (Adult Care)</t>
  </si>
  <si>
    <t>H00301179</t>
  </si>
  <si>
    <t>Foundation Degree in Health Care Practice (Dementia Care)</t>
  </si>
  <si>
    <t>H00301180</t>
  </si>
  <si>
    <t>Foundation Degree in  Health Care Practice (End of Life)</t>
  </si>
  <si>
    <t>H00301181</t>
  </si>
  <si>
    <t>Foundation Degree in Health Care Practice (Long Term Care)</t>
  </si>
  <si>
    <t>H00301182</t>
  </si>
  <si>
    <t>Foundation Degree in Health Care Practice (Mental Health)</t>
  </si>
  <si>
    <t>H00301183</t>
  </si>
  <si>
    <t>Foundation Degree in Health and Social Care (Assistant Practitioner)</t>
  </si>
  <si>
    <t>H00301184</t>
  </si>
  <si>
    <t>BA (Hons) in Fashion - (Rotherham College)</t>
  </si>
  <si>
    <t>H00301185</t>
  </si>
  <si>
    <t>BA (Hons) in Popular Music Performance and Production - (Rotherham College)</t>
  </si>
  <si>
    <t>H00301186</t>
  </si>
  <si>
    <t>Foundation Degree in Games Development - (Rotherham College)</t>
  </si>
  <si>
    <t>H00301187</t>
  </si>
  <si>
    <t>BA (Hons) in Media, Moving Image and Photography - (Rotherham College)</t>
  </si>
  <si>
    <t>H00301188</t>
  </si>
  <si>
    <t>BA (Hons) in Theatre, Acting and Performance - (Rotherham College)</t>
  </si>
  <si>
    <t>H00301189</t>
  </si>
  <si>
    <t>Foundation Degree in Computing and System Development - (Rotherham College)</t>
  </si>
  <si>
    <t>H00301190</t>
  </si>
  <si>
    <t>BA (Hons) in Graphic Communication Design - (Rotherham College)</t>
  </si>
  <si>
    <t>H00301191</t>
  </si>
  <si>
    <t>BA (Hons) in Education and Professional Development - (Rotherham College)</t>
  </si>
  <si>
    <t>H00301193</t>
  </si>
  <si>
    <t>Foundation Degree in Sports and Exercise Science - (Leicester College)</t>
  </si>
  <si>
    <t>H00301194</t>
  </si>
  <si>
    <t>Diploma in Higher Education in dementia Care - (City College Norwich)</t>
  </si>
  <si>
    <t>H00301195</t>
  </si>
  <si>
    <t>BA (Hons) in Leadership in Public Services - (City College Norwich)</t>
  </si>
  <si>
    <t>H00301196</t>
  </si>
  <si>
    <t>BSc (Hons) in Health Studies - (City College Norwich)</t>
  </si>
  <si>
    <t>H00301197</t>
  </si>
  <si>
    <t>BA (Hons) in Hospitality, Tourism and Event Management - (City College Norwich)</t>
  </si>
  <si>
    <t>H00301198</t>
  </si>
  <si>
    <t>BA (Hons) in Leadership and Management - (City College Norwich)</t>
  </si>
  <si>
    <t>H00301199</t>
  </si>
  <si>
    <t>Foundation Degree in Culinary Arts - (City College Norwich)</t>
  </si>
  <si>
    <t>H00301200</t>
  </si>
  <si>
    <t>Foundation Degree in Retailing (Online) - (City College Norwich)</t>
  </si>
  <si>
    <t>H00301202</t>
  </si>
  <si>
    <t>Foundation Degree in Games Development - (Northbrook College Sussex)</t>
  </si>
  <si>
    <t>H00301203</t>
  </si>
  <si>
    <t>BSc (Hons) in Business (Top Up) - (Barnet and Southgate College)</t>
  </si>
  <si>
    <t>H00301204</t>
  </si>
  <si>
    <t>BSc (Hons) in Computing (Top Up) - (Barnet and Southgate College)</t>
  </si>
  <si>
    <t>H00301205</t>
  </si>
  <si>
    <t>Foundation Degree in Business - (Barnet and Southgate College)</t>
  </si>
  <si>
    <t>H00301206</t>
  </si>
  <si>
    <t>Foundation Degree in Computing - (Barnet and Southgate College)</t>
  </si>
  <si>
    <t>H00301207</t>
  </si>
  <si>
    <t>Foundation Degree in Motorsport Technology - (Barnet and Southgate College)</t>
  </si>
  <si>
    <t>H00301208</t>
  </si>
  <si>
    <t>Foundation Degree in International Tourism Management - (Barnet and Southgate College)</t>
  </si>
  <si>
    <t>H00301209</t>
  </si>
  <si>
    <t>Foundation Degree in Sports Development and Coaching - (Barnet and Southgate College)</t>
  </si>
  <si>
    <t>H00301210</t>
  </si>
  <si>
    <t>BA (Hons) in Leadership and Management - (Leeds City College)</t>
  </si>
  <si>
    <t>H00301211</t>
  </si>
  <si>
    <t>BA (Hons) in Leadership and Management (Hospitality) - (Leeds City College)</t>
  </si>
  <si>
    <t>H00301212</t>
  </si>
  <si>
    <t>BA (Hons) in Leadership and Management (Sports) - (Leeds City College)</t>
  </si>
  <si>
    <t>H00301213</t>
  </si>
  <si>
    <t>BSc (Hons) Public Health - (Newcastle College)</t>
  </si>
  <si>
    <t>H00301214</t>
  </si>
  <si>
    <t>Foundation Degree in Public Services Management - (Wakefield College)</t>
  </si>
  <si>
    <t>H00301215</t>
  </si>
  <si>
    <t>BA (Hons) in Performance Industries - (Wakefield College)</t>
  </si>
  <si>
    <t>H00301216</t>
  </si>
  <si>
    <t>Foundation Degree in Sports Therapy - (Newcastle College)</t>
  </si>
  <si>
    <t>H00301217</t>
  </si>
  <si>
    <t>BA (Hons) in Sport and Education - (Newcastle College)</t>
  </si>
  <si>
    <t>H00301218</t>
  </si>
  <si>
    <t>In-Service Postgraduate Diploma in Education (Advanced PGCE in Lifelong Learning) - (Kirklees College)</t>
  </si>
  <si>
    <t>H00301219</t>
  </si>
  <si>
    <t>BA (Hons) in Sport Development and Business - (Peter Symonds College)</t>
  </si>
  <si>
    <t>H00301220</t>
  </si>
  <si>
    <t>BSc (Hons) in Sport Injury and Treatment - (Peter Symonds College)</t>
  </si>
  <si>
    <t>H00301221</t>
  </si>
  <si>
    <t>BA (Hons) in Creative Film and Moving image Production - (Cleveland College of Art &amp; Design)</t>
  </si>
  <si>
    <t>H00301222</t>
  </si>
  <si>
    <t>Foundation Degree in Game and Wildlife Management - (Wiltshire College)</t>
  </si>
  <si>
    <t>H00301223</t>
  </si>
  <si>
    <t>BSc (Hons) in Construction (Top up) - (Mid-Kent College)</t>
  </si>
  <si>
    <t>H00301224</t>
  </si>
  <si>
    <t>BSc (Hons) in Civil Engineering (Top up) - (Mid-Kent College)</t>
  </si>
  <si>
    <t>H00301225</t>
  </si>
  <si>
    <t>BSc (Hons) in Building Services Engineering (Top up) - (Mid-Kent College)</t>
  </si>
  <si>
    <t>H00301226</t>
  </si>
  <si>
    <t>Foundation Degree in Management of Animal Collections with Conservation</t>
  </si>
  <si>
    <t>H00301227</t>
  </si>
  <si>
    <t>Foundation Degree in Canine and Feline Training and Behaviour</t>
  </si>
  <si>
    <t>H00301228</t>
  </si>
  <si>
    <t>BSc (Hons) in Marine Sports Science (Full Time, Part Time) - (Cornwall College)</t>
  </si>
  <si>
    <t>H00301229</t>
  </si>
  <si>
    <t>Post Graduate Diploma in Critical Studies and Education -  (Havering College of Further and Higher Education)</t>
  </si>
  <si>
    <t>H00301230</t>
  </si>
  <si>
    <t>MA in Critical Studies and Education -  (Havering College of Further and Higher Education)</t>
  </si>
  <si>
    <t>H00301231</t>
  </si>
  <si>
    <t>BSc (Hons) Sport, Health and Exercise Science (Top Up) - (Cornwall College)</t>
  </si>
  <si>
    <t>H00301232</t>
  </si>
  <si>
    <t>BA (Hons) in English - (City College Norwich)</t>
  </si>
  <si>
    <t>H00301233</t>
  </si>
  <si>
    <t>BA (Hons) in English and Social Sciences - (City College Norwich)</t>
  </si>
  <si>
    <t>H00301234</t>
  </si>
  <si>
    <t>BA (Hons) in Psychology with Sociology - (City College Norwich)</t>
  </si>
  <si>
    <t>H00301235</t>
  </si>
  <si>
    <t>BA (Hons) in Hospitality and Event Management - (City College Norwich)</t>
  </si>
  <si>
    <t>H00301236</t>
  </si>
  <si>
    <t>BA (Hons) in Tourism Management - (City College Norwich)</t>
  </si>
  <si>
    <t>H00301237</t>
  </si>
  <si>
    <t>Foundation Degree in Mechanical Engineering - (City College Plymouth)</t>
  </si>
  <si>
    <t>H00301238</t>
  </si>
  <si>
    <t>Foundation Degree in Game Design and Production - (City College Plymouth)</t>
  </si>
  <si>
    <t>H00301239</t>
  </si>
  <si>
    <t>BSc (Hons) in Equine Veterinary Nursing Science - (Hartpury College)</t>
  </si>
  <si>
    <t>H00301240</t>
  </si>
  <si>
    <t>Professional Graduate Certificate in Education and Training - (Leicester College)</t>
  </si>
  <si>
    <t>H00301241</t>
  </si>
  <si>
    <t>Diploma in Education and Training - (Leicester College)</t>
  </si>
  <si>
    <t>H00301242</t>
  </si>
  <si>
    <t>Diploma in English (Literacy or ESOL) Subject Specialist - (Leicester College)</t>
  </si>
  <si>
    <t>H00301244</t>
  </si>
  <si>
    <t>BA (Hons) Children Schools and Families (Top up) - (Kendal College)</t>
  </si>
  <si>
    <t>H00301245</t>
  </si>
  <si>
    <t>Foundation Degree in Cyber Security (Framework 611)</t>
  </si>
  <si>
    <t>H00301246</t>
  </si>
  <si>
    <t>Foundation Degree in Agriculture - (Northumberland College)</t>
  </si>
  <si>
    <t>H00301247</t>
  </si>
  <si>
    <t>Foundation Degree in Animal Management and Applied Science - (Northumberland College)</t>
  </si>
  <si>
    <t>H00301248</t>
  </si>
  <si>
    <t>Foundation Degree in Arboriculture - (Northumberland College)</t>
  </si>
  <si>
    <t>H00301249</t>
  </si>
  <si>
    <t>Foundation Degree in Equestrian Performance and Coaching - (Northumberland College)</t>
  </si>
  <si>
    <t>H00301250</t>
  </si>
  <si>
    <t>Foundation Degree in Environmental Conservation - (Northumberland College)</t>
  </si>
  <si>
    <t>H00301251</t>
  </si>
  <si>
    <t>Foundation Degree in Horticulture - (Northumberland College)</t>
  </si>
  <si>
    <t>H00301252</t>
  </si>
  <si>
    <t>Foundation Degree in Rural Tourism and Enterprise Management - (Northumberland College)</t>
  </si>
  <si>
    <t>H00301253</t>
  </si>
  <si>
    <t>CertEd in Education- East Riding College</t>
  </si>
  <si>
    <t>H00301254</t>
  </si>
  <si>
    <t>Foundation Degree in Music - (Newcastle College)</t>
  </si>
  <si>
    <t>H00301255</t>
  </si>
  <si>
    <t>Foundation Degree in Applied Sports and Coaching  - (Newcastle College)</t>
  </si>
  <si>
    <t>H00301256</t>
  </si>
  <si>
    <t>Foundation Degree in Travel and Tourism Management - (Newcastle College)</t>
  </si>
  <si>
    <t>H00301257</t>
  </si>
  <si>
    <t>BSc (Hons) Construction Management and Sustainable Practice</t>
  </si>
  <si>
    <t>H00301258</t>
  </si>
  <si>
    <t>H00301259</t>
  </si>
  <si>
    <t>PGCE in Certificate in Education - East Riding College</t>
  </si>
  <si>
    <t>H00301260</t>
  </si>
  <si>
    <t>Certificate in Education - (Wiltshire College)</t>
  </si>
  <si>
    <t>H00301261</t>
  </si>
  <si>
    <t>BA (Hons) in Working with Children and Families (Top up) - (Southport College)</t>
  </si>
  <si>
    <t>H00301262</t>
  </si>
  <si>
    <t>BA (Hons) Social Work - (Heart of Worcestershire College)</t>
  </si>
  <si>
    <t>H00301263</t>
  </si>
  <si>
    <t>BSc (Hons) Crime Scene and Forensic Investigation (Top Up) - (City and Islington College)</t>
  </si>
  <si>
    <t>H00301264</t>
  </si>
  <si>
    <t>BA (Hons) Business Studies (Top Up) - (Walsall College)</t>
  </si>
  <si>
    <t>H00301265</t>
  </si>
  <si>
    <t>BSc (Hons) Computing (Top Up) - (Walsall College)</t>
  </si>
  <si>
    <t>H00301266</t>
  </si>
  <si>
    <t>BA (Hons) Visual Communication - Photography (Top Up) - (Walsall College)</t>
  </si>
  <si>
    <t>H00301267</t>
  </si>
  <si>
    <t>BA (Hons) Fashion Design (Top Up) - (Walsall College)</t>
  </si>
  <si>
    <t>H00301268</t>
  </si>
  <si>
    <t>BA (Hons) Visual Communication - Graphic Communication (Top Up) - (Walsall College)</t>
  </si>
  <si>
    <t>H00301269</t>
  </si>
  <si>
    <t>Post Graduate Certificate in Education (PGCE) - (Southport College)</t>
  </si>
  <si>
    <t>H00301270</t>
  </si>
  <si>
    <t>Certificate in Education (Post Compulsory) - (Southport College)</t>
  </si>
  <si>
    <t>H00301271</t>
  </si>
  <si>
    <t>Foundation Degree in Computer Network Security with Ethical Hacking - (The Manchester College)</t>
  </si>
  <si>
    <t>H00301272</t>
  </si>
  <si>
    <t>BSc (Hons) in Network Security with Penetration Testing (Top up) - (The Manchester College)</t>
  </si>
  <si>
    <t>H00301273</t>
  </si>
  <si>
    <t>Foundation Degree in Computer Network Engineering with Administration - (The Manchester College)</t>
  </si>
  <si>
    <t>H00301274</t>
  </si>
  <si>
    <t>BSc (Hons) in Network Administration with Cloud Computing (Top up) - (The Manchester College)</t>
  </si>
  <si>
    <t>H00301275</t>
  </si>
  <si>
    <t>Foundation Degree in Software Development - (The Manchester College)</t>
  </si>
  <si>
    <t>H00301276</t>
  </si>
  <si>
    <t>BSc (Hons) in Software Development (Top up) - (The Manchester College)</t>
  </si>
  <si>
    <t>H00301277</t>
  </si>
  <si>
    <t>Foundation Degree in Computer Systems Engineering - (The Manchester College)</t>
  </si>
  <si>
    <t>H00301278</t>
  </si>
  <si>
    <t>BSc (Hons) in Business Computing with IT (Top up) - (The Manchester College)</t>
  </si>
  <si>
    <t>H00301279</t>
  </si>
  <si>
    <t>Foundation Degree in Broadcast Production - (The Manchester College)</t>
  </si>
  <si>
    <t>H00301280</t>
  </si>
  <si>
    <t>Foundation Degree in Film and TV Production - (The Manchester College)</t>
  </si>
  <si>
    <t>H00301281</t>
  </si>
  <si>
    <t>Foundation Degree in Contemporary Photographic Practices - (The Manchester College)</t>
  </si>
  <si>
    <t>H00301282</t>
  </si>
  <si>
    <t>Foundation Degree in 3D Modelling and Animation for Games and Media - (The Manchester College)</t>
  </si>
  <si>
    <t>H00301283</t>
  </si>
  <si>
    <t>Foundation Degree in Graphic Design and Advertising - (The Manchester College)</t>
  </si>
  <si>
    <t>H00301284</t>
  </si>
  <si>
    <t>BA (Hons) in Creative Media and Visual Communication (Top up) - (The Manchester College)</t>
  </si>
  <si>
    <t>H00301285</t>
  </si>
  <si>
    <t>Foundation Degree in Music Industry Studies - (The Manchester College)</t>
  </si>
  <si>
    <t>H00301286</t>
  </si>
  <si>
    <t>Foundation Degree in Professional Music Production/Performance - (The Manchester College)</t>
  </si>
  <si>
    <t>H00301287</t>
  </si>
  <si>
    <t>Foundation Degree in Dance and Performance - (The Manchester College)</t>
  </si>
  <si>
    <t>H00301288</t>
  </si>
  <si>
    <t>Foundation Degree in Theatre and Performance - (The Manchester College)</t>
  </si>
  <si>
    <t>H00301289</t>
  </si>
  <si>
    <t>Foundation Degree in Public Services and Social Justice - (The Manchester College)</t>
  </si>
  <si>
    <t>H00301290</t>
  </si>
  <si>
    <t>BA (Hons) in Public Services and Social Justice (Top up) - (The Manchester College)</t>
  </si>
  <si>
    <t>H00301291</t>
  </si>
  <si>
    <t>Foundation Degree in Sports Coaching - (The Manchester College)</t>
  </si>
  <si>
    <t>H00301292</t>
  </si>
  <si>
    <t>Foundation Degree in Sports Science and Human Performance - (The Manchester College)</t>
  </si>
  <si>
    <t>H00301293</t>
  </si>
  <si>
    <t>Foundation Degree in Exercise, Health and Fitness - (The Manchester College)</t>
  </si>
  <si>
    <t>H00301294</t>
  </si>
  <si>
    <t>BSc (Hons) in Sport Coaching and School Sport (Top up) - (The Manchester College)</t>
  </si>
  <si>
    <t>H00301295</t>
  </si>
  <si>
    <t>Foundation Degree in Science in Sport (Coaching and Fitness)</t>
  </si>
  <si>
    <t>H00301296</t>
  </si>
  <si>
    <t>BA (Hons) in Business Management (Top up) - (Heart of Worcestershire College)</t>
  </si>
  <si>
    <t>H00301297</t>
  </si>
  <si>
    <t>BA (Hons) in Law - (Heart of Worcestershire College)</t>
  </si>
  <si>
    <t>H00301298</t>
  </si>
  <si>
    <t>FdEng Aerospace Engineering</t>
  </si>
  <si>
    <t>H00301299</t>
  </si>
  <si>
    <t>FdEng Automotive Engineering and Technology (Automotive)</t>
  </si>
  <si>
    <t>H00301300</t>
  </si>
  <si>
    <t>FdEng Automotive Engineering and Technology (Motorsport)</t>
  </si>
  <si>
    <t>H00301301</t>
  </si>
  <si>
    <t>BEng (Hons) Automotive Engineering and Technology (Automotive)</t>
  </si>
  <si>
    <t>H00301302</t>
  </si>
  <si>
    <t>BEng (Hons) Automotive Engineering and Technology (Motorsport)</t>
  </si>
  <si>
    <t>H00301303</t>
  </si>
  <si>
    <t>FdSc Environmental Science (Wastes, Resources and Technology)</t>
  </si>
  <si>
    <t>H00301304</t>
  </si>
  <si>
    <t>BSc (Hons) Environmental Science (Wastes, Resources and Technology)</t>
  </si>
  <si>
    <t>H00301305</t>
  </si>
  <si>
    <t>BA (Hons) Leadership and Business Management - (Newcastle College)</t>
  </si>
  <si>
    <t>H00301306</t>
  </si>
  <si>
    <t>Foundation Degree in Marine Ecology and Conservation - (Kingston Maurward College)</t>
  </si>
  <si>
    <t>H00301307</t>
  </si>
  <si>
    <t>Foundation Degree in Criminal Justice (Security and Offender Management) - (Derby College)</t>
  </si>
  <si>
    <t>H00301308</t>
  </si>
  <si>
    <t>Foundation Degree in International Hospitality Management  - (Derby College)</t>
  </si>
  <si>
    <t>H00301309</t>
  </si>
  <si>
    <t>Foundation Degree in Special Educational Needs and Disability  - (Derby College)</t>
  </si>
  <si>
    <t>H00301310</t>
  </si>
  <si>
    <t>Foundation Degree in Paralegal Studies  - (Derby College)</t>
  </si>
  <si>
    <t>H00301311</t>
  </si>
  <si>
    <t>BSc (Hons) in Cyber Security (Framework 418)</t>
  </si>
  <si>
    <t>H00301312</t>
  </si>
  <si>
    <t>BSc (Hons) in Apprenticeship Degree in Digital and Technology Solutions (Framework 418)</t>
  </si>
  <si>
    <t>H00301313</t>
  </si>
  <si>
    <t>Foundation Degree in Sport (Coaching and Fitness)</t>
  </si>
  <si>
    <t>H00301314</t>
  </si>
  <si>
    <t>BEng (Hons) in Building Services Engineering (Top Up) - (Mid-Kent College)</t>
  </si>
  <si>
    <t>H00301315</t>
  </si>
  <si>
    <t>HNC in Building Services Engineering - (Mid-Kent College)</t>
  </si>
  <si>
    <t>H00301316</t>
  </si>
  <si>
    <t>Foundation Degree in Early Years - (Calderdale College)</t>
  </si>
  <si>
    <t>H00301317</t>
  </si>
  <si>
    <t>BA (Hons) in Early Years - (Calderdale College)</t>
  </si>
  <si>
    <t>H00301318</t>
  </si>
  <si>
    <t>Foundation Degree in Sound and Music Technology - (Calderdale College)</t>
  </si>
  <si>
    <t>H00301319</t>
  </si>
  <si>
    <t>BA (Hons) in Sound and Music Technology - (Calderdale College)</t>
  </si>
  <si>
    <t>H00301320</t>
  </si>
  <si>
    <t>Foundation Degree in Acting Performance - (Calderdale College)</t>
  </si>
  <si>
    <t>H00301321</t>
  </si>
  <si>
    <t>BA (Hons) in Performance Arts - (Calderdale College)</t>
  </si>
  <si>
    <t>H00301322</t>
  </si>
  <si>
    <t>Foundation Degree in Exercise, Health and Fitness - (St. Helens College)</t>
  </si>
  <si>
    <t>H00301323</t>
  </si>
  <si>
    <t>BA (Hons) in Criminology with English Literature - (Farnborough College of Technology)</t>
  </si>
  <si>
    <t>H00301324</t>
  </si>
  <si>
    <t>BSc (Hons) in Sociology with Psychology - (Farnborough College of Technology)</t>
  </si>
  <si>
    <t>H00301325</t>
  </si>
  <si>
    <t>BA (Hons) in Sociology with English Literature - (Farnborough College of Technology)</t>
  </si>
  <si>
    <t>H00301326</t>
  </si>
  <si>
    <t>BA (Hons) in Psychology with English Literature - (Farnborough College of Technology)</t>
  </si>
  <si>
    <t>H00301327</t>
  </si>
  <si>
    <t>BA (Hons) in Modern History with English Literature - (Farnborough College of Technology)</t>
  </si>
  <si>
    <t>H00301328</t>
  </si>
  <si>
    <t>BA (Hons) in English Literature with Modern History - (Farnborough College of Technology)</t>
  </si>
  <si>
    <t>H00301329</t>
  </si>
  <si>
    <t>BA (Hons) in Modern History with Sociology - (Farnborough College of Technology)</t>
  </si>
  <si>
    <t>H00301330</t>
  </si>
  <si>
    <t>BA (Hons) in Sociology with Modern History - (Farnborough College of Technology)</t>
  </si>
  <si>
    <t>H00301331</t>
  </si>
  <si>
    <t>BA (Hons) in Modern History with Psychology - (Farnborough College of Technology)</t>
  </si>
  <si>
    <t>H00301332</t>
  </si>
  <si>
    <t>BA (Hons) in Psychology with Modern History - (Farnborough College of Technology)</t>
  </si>
  <si>
    <t>H00301334</t>
  </si>
  <si>
    <t>BA in Psychology in the Community - (Doncaster College)</t>
  </si>
  <si>
    <t>H00301335</t>
  </si>
  <si>
    <t>Foundation Degree in Working with Young People and the Community - (Doncaster College)</t>
  </si>
  <si>
    <t>H00301336</t>
  </si>
  <si>
    <t>BA in Independent Film Making - (Doncaster College)</t>
  </si>
  <si>
    <t>H00301337</t>
  </si>
  <si>
    <t>BA in Education and Advancing Professional Practice - (Doncaster College)</t>
  </si>
  <si>
    <t>H00301338</t>
  </si>
  <si>
    <t>BA (Hons) in Musical Theatre - (The Manchester College)</t>
  </si>
  <si>
    <t>H00301339</t>
  </si>
  <si>
    <t>BA (Hons) in Acting for Live and Recorded Media - (The Manchester College)</t>
  </si>
  <si>
    <t>H00301340</t>
  </si>
  <si>
    <t>Foundation Degree in Games Art - (Warwickshire College)</t>
  </si>
  <si>
    <t>H00301341</t>
  </si>
  <si>
    <t>Foundation Degree in Business and Management - (Warwickshire College)</t>
  </si>
  <si>
    <t>H00301342</t>
  </si>
  <si>
    <t>Foundation Degree in Entrepreneurship and Business Management - (Warwickshire College)</t>
  </si>
  <si>
    <t>H00301343</t>
  </si>
  <si>
    <t>Foundation Degree in Events and Business Management - (Warwickshire College)</t>
  </si>
  <si>
    <t>H00301344</t>
  </si>
  <si>
    <t>Foundation Degree in Computing and Web Management - (Warwickshire College)</t>
  </si>
  <si>
    <t>H00301345</t>
  </si>
  <si>
    <t>Foundation Degree in Computing Coding and Application Development - (Warwickshire College)</t>
  </si>
  <si>
    <t>H00301346</t>
  </si>
  <si>
    <t>Foundation Degree in Interactive Computing and E-Learning Systems - (Warwickshire College)</t>
  </si>
  <si>
    <t>H00301347</t>
  </si>
  <si>
    <t>Foundation Degree in Computing - (Warwickshire College)</t>
  </si>
  <si>
    <t>H00301348</t>
  </si>
  <si>
    <t>Foundation Degree in Engineering - (Warwickshire College)</t>
  </si>
  <si>
    <t>H00301349</t>
  </si>
  <si>
    <t>Foundation Degree in Early Years Educator - (Warwickshire College)</t>
  </si>
  <si>
    <t>H00301350</t>
  </si>
  <si>
    <t>Foundation Degree in Health and Social Care - (Warwickshire College)</t>
  </si>
  <si>
    <t>H00301351</t>
  </si>
  <si>
    <t>Foundation Degree in Beauty Therapies Management - (Warwickshire College)</t>
  </si>
  <si>
    <t>H00301352</t>
  </si>
  <si>
    <t>Foundation Degree in Hairdressing management - (Warwickshire College)</t>
  </si>
  <si>
    <t>H00301353</t>
  </si>
  <si>
    <t>Foundation Degree in Spa Management - (Warwickshire College)</t>
  </si>
  <si>
    <t>H00301355</t>
  </si>
  <si>
    <t>Foundation Degree in Computing and IT Practice - (Framework 418)</t>
  </si>
  <si>
    <t>H00301356</t>
  </si>
  <si>
    <t>Foundation Degree in Fashion - (New College Nottingham)</t>
  </si>
  <si>
    <t>H00301357</t>
  </si>
  <si>
    <t>Foundation Degree in Computer Networks and IT Management - (Warwickshire College)</t>
  </si>
  <si>
    <t>H00301358</t>
  </si>
  <si>
    <t>BA (Hons) in Popular Music - (Hereford College of Arts)</t>
  </si>
  <si>
    <t>H00301359</t>
  </si>
  <si>
    <t>BA (Hons) in Working with Children and Families - (Bury College)</t>
  </si>
  <si>
    <t>H00301360</t>
  </si>
  <si>
    <t>HNC in Business - (City and Islington College)</t>
  </si>
  <si>
    <t>H00301361</t>
  </si>
  <si>
    <t>HNC in Creative Industries: Radio - (City and Islington College)</t>
  </si>
  <si>
    <t>H00301362</t>
  </si>
  <si>
    <t>HNC in Computing - (City and Islington College)</t>
  </si>
  <si>
    <t>H00301363</t>
  </si>
  <si>
    <t>Foundation Degree in Psychology with Sociology - (South Devon College)</t>
  </si>
  <si>
    <t>H00301364</t>
  </si>
  <si>
    <t>BSc (Hons) in Applied Animal Science - (South Devon College)</t>
  </si>
  <si>
    <t>H00301365</t>
  </si>
  <si>
    <t>BSc (Hons) in Coaching (Outdoor Leadership) - (South Devon College)</t>
  </si>
  <si>
    <t>H00301366</t>
  </si>
  <si>
    <t>BSc (Hons) in Healthcare Practice - (South Devon College)</t>
  </si>
  <si>
    <t>H00301367</t>
  </si>
  <si>
    <t>Foundation Degree in History with English - (South Devon College)</t>
  </si>
  <si>
    <t>H00301368</t>
  </si>
  <si>
    <t>Professional Graduate Certificate in Education - (Northbrook College Sussex)</t>
  </si>
  <si>
    <t>H00301369</t>
  </si>
  <si>
    <t>BSc (Hons) in Chemistry</t>
  </si>
  <si>
    <t>H00301370</t>
  </si>
  <si>
    <t>Foundation Degree in Creative Music Production - (Loughborough College)</t>
  </si>
  <si>
    <t>H00301371</t>
  </si>
  <si>
    <t>Certificate in Education 14+ (Bury college)</t>
  </si>
  <si>
    <t>H00301372</t>
  </si>
  <si>
    <t>BA (Hons) in Professional Development in Early Years (Top up) - (Bury college)</t>
  </si>
  <si>
    <t>H00301373</t>
  </si>
  <si>
    <t>Foundation Degree in Agriculture - (Reaseheath College)</t>
  </si>
  <si>
    <t>H00301374</t>
  </si>
  <si>
    <t>Foundation Degree in Agriculture with Dairy Herd Management - (Reaseheath College)</t>
  </si>
  <si>
    <t>H00301375</t>
  </si>
  <si>
    <t>Foundation Degree in Countryside, Conservation and Recreational Management - (Reaseheath College)</t>
  </si>
  <si>
    <t>H00301376</t>
  </si>
  <si>
    <t>Foundation Degree in Business and Events Management - (Reaseheath College)</t>
  </si>
  <si>
    <t>H00301377</t>
  </si>
  <si>
    <t>BSc in Business and Events Management - (Reaseheath College)</t>
  </si>
  <si>
    <t>H00301378</t>
  </si>
  <si>
    <t>Foundation Degree in Garden and Landscape Design - (Reaseheath College)</t>
  </si>
  <si>
    <t>H00301379</t>
  </si>
  <si>
    <t>BSc in Landscape Management - (Reaseheath College)</t>
  </si>
  <si>
    <t>H00301380</t>
  </si>
  <si>
    <t>BSc in Horticultural Science and Production Technology - (Reaseheath College)</t>
  </si>
  <si>
    <t>H00301381</t>
  </si>
  <si>
    <t>BSc in Agricultural Business, Development and Leadership (Top up) - (Reaseheath College)</t>
  </si>
  <si>
    <t>H00301382</t>
  </si>
  <si>
    <t>BA (Hons) in Business and Events Management - (Warwickshire College)</t>
  </si>
  <si>
    <t>H00301383</t>
  </si>
  <si>
    <t>Foundation Degree in Business and Accounting - (Warwickshire College)</t>
  </si>
  <si>
    <t>H00301384</t>
  </si>
  <si>
    <t>H00301385</t>
  </si>
  <si>
    <t>H00301386</t>
  </si>
  <si>
    <t>BSc in Sports Performance Coaching - (Warwickshire College)</t>
  </si>
  <si>
    <t>H00301387</t>
  </si>
  <si>
    <t>BSc in Sports Performance Coaching (Top up) - (Warwickshire College)</t>
  </si>
  <si>
    <t>H00301388</t>
  </si>
  <si>
    <t>BSc in Farriery - (Myerscough College)</t>
  </si>
  <si>
    <t>H00301389</t>
  </si>
  <si>
    <t>DipHE in Farriery - (Myerscough College)</t>
  </si>
  <si>
    <t>H00301390</t>
  </si>
  <si>
    <t>BSc in Motorsport Competition Car Technology - (Myerscough College)</t>
  </si>
  <si>
    <t>H00301391</t>
  </si>
  <si>
    <t>BSc in Motorsport Management and Logistics - (Myerscough College)</t>
  </si>
  <si>
    <t>H00301392</t>
  </si>
  <si>
    <t>Foundation Degree in Motorsport Competition Car Technology - (Myerscough College)</t>
  </si>
  <si>
    <t>H00301393</t>
  </si>
  <si>
    <t>Foundation Degree in Motorsport Management and Logistics - (Myerscough College)</t>
  </si>
  <si>
    <t>H00301394</t>
  </si>
  <si>
    <t>BSc in Clinical Veterinary Nursing - (Myerscough College)</t>
  </si>
  <si>
    <t>H00301395</t>
  </si>
  <si>
    <t>BSc in Veterinary Nursing - (Myerscough College)</t>
  </si>
  <si>
    <t>H00301396</t>
  </si>
  <si>
    <t>DipHE in Clinical Veterinary Nursing - (Myerscough College)</t>
  </si>
  <si>
    <t>H00301397</t>
  </si>
  <si>
    <t>BA in Professional Floristry and Floral Design - (Myerscough College)</t>
  </si>
  <si>
    <t>H00301398</t>
  </si>
  <si>
    <t>Foundation Degree in Location Photography - (Myerscough College)</t>
  </si>
  <si>
    <t>H00301399</t>
  </si>
  <si>
    <t>Foundation Degree in Professional Floristry and Floral Design - (Myerscough College)</t>
  </si>
  <si>
    <t>H00301401</t>
  </si>
  <si>
    <t>BSc in Sportsturf Science and Management - (Myerscough College)</t>
  </si>
  <si>
    <t>H00301402</t>
  </si>
  <si>
    <t>Foundation Degree in Sportsturf - (Myerscough College)</t>
  </si>
  <si>
    <t>H00301404</t>
  </si>
  <si>
    <t>BSc in Horticultural Science and Management - (Myerscough College)</t>
  </si>
  <si>
    <t>H00301405</t>
  </si>
  <si>
    <t>Foundation Degree in Horticulture - (Myerscough College)</t>
  </si>
  <si>
    <t>H00301407</t>
  </si>
  <si>
    <t>BA in Golf Management - (Myerscough College)</t>
  </si>
  <si>
    <t>H00301408</t>
  </si>
  <si>
    <t>BSc in Golf Coaching and Performance - (Myerscough College)</t>
  </si>
  <si>
    <t>H00301409</t>
  </si>
  <si>
    <t>Foundation Degree in Cricket Coaching - (Myerscough College)</t>
  </si>
  <si>
    <t>H00301410</t>
  </si>
  <si>
    <t>Foundation Degree in Golf Coaching - (Myerscough College)</t>
  </si>
  <si>
    <t>H00301411</t>
  </si>
  <si>
    <t>Foundation Degree in Golf Management - (Myerscough College)</t>
  </si>
  <si>
    <t>H00301412</t>
  </si>
  <si>
    <t>Foundation Degree in Health and Personal Training - (Myerscough College)</t>
  </si>
  <si>
    <t>H00301413</t>
  </si>
  <si>
    <t>Foundation Degree in Rugby Coaching - (Myerscough College)</t>
  </si>
  <si>
    <t>H00301414</t>
  </si>
  <si>
    <t>Foundation Degree in Sports Coaching - (Myerscough College)</t>
  </si>
  <si>
    <t>H00301415</t>
  </si>
  <si>
    <t>Foundation Degree in Golf Performance - (Myerscough College)</t>
  </si>
  <si>
    <t>H00301416</t>
  </si>
  <si>
    <t>Foundation Degree in Sport and Exercise Science - (Myerscough College)</t>
  </si>
  <si>
    <t>H00301417</t>
  </si>
  <si>
    <t>Foundation Degree in Football Coaching - (Myerscough College)</t>
  </si>
  <si>
    <t>H00301418</t>
  </si>
  <si>
    <t>BSc in Agricultural Machinery Engineering - (Myerscough College)</t>
  </si>
  <si>
    <t>H00301419</t>
  </si>
  <si>
    <t>Foundation Degree in Agricultural Machinery Engineering - (Myerscough College)</t>
  </si>
  <si>
    <t>H00301421</t>
  </si>
  <si>
    <t>BSc in Animal Behaviour and Welfare - (Myerscough College)</t>
  </si>
  <si>
    <t>H00301422</t>
  </si>
  <si>
    <t>Foundation Degree in Canine Studies - (Myerscough College)</t>
  </si>
  <si>
    <t>H00301424</t>
  </si>
  <si>
    <t>BSc in Arboriculture and Urban Forestry - (Myerscough College)</t>
  </si>
  <si>
    <t>H00301425</t>
  </si>
  <si>
    <t>Foundation Degree in Arboriculture - (Myerscough College)</t>
  </si>
  <si>
    <t>H00301427</t>
  </si>
  <si>
    <t>BA in Equestrian Management and Development - (Myerscough College)</t>
  </si>
  <si>
    <t>H00301428</t>
  </si>
  <si>
    <t>BSc in Equine Science - (Myerscough College)</t>
  </si>
  <si>
    <t>H00301429</t>
  </si>
  <si>
    <t>BSc in Agricultural Crop Science - (Myerscough College)</t>
  </si>
  <si>
    <t>H00301430</t>
  </si>
  <si>
    <t>BSc in Agricultural Livestock Science - (Myerscough College)</t>
  </si>
  <si>
    <t>H00301431</t>
  </si>
  <si>
    <t>BSc in Agriculture - (Myerscough College)</t>
  </si>
  <si>
    <t>H00301432</t>
  </si>
  <si>
    <t>BSc in Rural Resource Management - (Myerscough College)</t>
  </si>
  <si>
    <t>H00301433</t>
  </si>
  <si>
    <t>Foundation Degree in Ecology and Conservation Management - (Myerscough College)</t>
  </si>
  <si>
    <t>H00301434</t>
  </si>
  <si>
    <t>Foundation Degree in Waste Management - (Myerscough College)</t>
  </si>
  <si>
    <t>H00301437</t>
  </si>
  <si>
    <t>BSc (Hons) in Information Technology (Top up) - (Chesterfield College)</t>
  </si>
  <si>
    <t>H00301438</t>
  </si>
  <si>
    <t>Foundation Degree in Agriculture (Part-Time) - (Reaseheath College)</t>
  </si>
  <si>
    <t>H00301439</t>
  </si>
  <si>
    <t>Foundation Degree in Agriculture with Dairy Herd Management (Part-Time) - (Reaseheath College)</t>
  </si>
  <si>
    <t>H00301440</t>
  </si>
  <si>
    <t>Foundation Degree in Garden and Landscape Design  (Part-Time) - (Reaseheath College)</t>
  </si>
  <si>
    <t>H00301441</t>
  </si>
  <si>
    <t>BSc in Landscape Management  (Part-Time) - (Reaseheath College)</t>
  </si>
  <si>
    <t>H00301442</t>
  </si>
  <si>
    <t>BSc in Horticultural Science and Production Technology  (Part-Time) - (Reaseheath College)</t>
  </si>
  <si>
    <t>H00301443</t>
  </si>
  <si>
    <t>Foundation Degree in Early Years and Childhood Studies - (Bury College)</t>
  </si>
  <si>
    <t>H00301444</t>
  </si>
  <si>
    <t>Foundation Degree in Graphic Design - (Mid Cheshire College)</t>
  </si>
  <si>
    <t>H00301445</t>
  </si>
  <si>
    <t>Foundation Degree in Fashion Design - (Mid Cheshire College)</t>
  </si>
  <si>
    <t>H00301446</t>
  </si>
  <si>
    <t>Foundation Degree in Contemporary Photography - (Mid Cheshire College)</t>
  </si>
  <si>
    <t>H00301447</t>
  </si>
  <si>
    <t>BA (Hons) in Leadership and Management - (Loughborough College)</t>
  </si>
  <si>
    <t>H00301448</t>
  </si>
  <si>
    <t>BA (Hons) in Public Services Management - (Loughborough College)</t>
  </si>
  <si>
    <t>H00301449</t>
  </si>
  <si>
    <t>Foundation Degree in Events Management - (Loughborough College)</t>
  </si>
  <si>
    <t>H00301450</t>
  </si>
  <si>
    <t>Foundation Degree in Software Engineering - (Newcastle College)</t>
  </si>
  <si>
    <t>H00301451</t>
  </si>
  <si>
    <t>MMus Creative Musician</t>
  </si>
  <si>
    <t>H00301452</t>
  </si>
  <si>
    <t>Postgraduate Diploma Creative Musician</t>
  </si>
  <si>
    <t>H00301453</t>
  </si>
  <si>
    <t>H00301454</t>
  </si>
  <si>
    <t>H00301455</t>
  </si>
  <si>
    <t>H00301456</t>
  </si>
  <si>
    <t>H00301457</t>
  </si>
  <si>
    <t>BSc (Hons) in Conservation and Countryside Management - (Craven College)</t>
  </si>
  <si>
    <t>H00301458</t>
  </si>
  <si>
    <t>Foundation Degree in Health Care  - (Bury College)</t>
  </si>
  <si>
    <t>H00301459</t>
  </si>
  <si>
    <t>Foundation Degree in Sports Science and Coaching - (Bury College)</t>
  </si>
  <si>
    <t>H00301460</t>
  </si>
  <si>
    <t>Foundation Degree in Computer Systems, Design and Solutions - (York College)</t>
  </si>
  <si>
    <t>H00301461</t>
  </si>
  <si>
    <t>Foundation Degree in Hospitality &amp; Tourism - (Bournville College)</t>
  </si>
  <si>
    <t>H00301462</t>
  </si>
  <si>
    <t>Foundation Degree in Sports Coaching - (Bournville College)</t>
  </si>
  <si>
    <t>H00301463</t>
  </si>
  <si>
    <t>BA (Hons) Degree in Costume Construction - (South Essex College)</t>
  </si>
  <si>
    <t>H00301464</t>
  </si>
  <si>
    <t>Foundation Degree in Media Special Effects and Theatrical Make-up Design - (South Gloucestershire and Stroud College)</t>
  </si>
  <si>
    <t>H00301465</t>
  </si>
  <si>
    <t>Foundation Degree in Zoological Management - (South Gloucestershire and Stroud College)</t>
  </si>
  <si>
    <t>H00301466</t>
  </si>
  <si>
    <t>BSc in Secondary Education (Physics) - (Bradford College)</t>
  </si>
  <si>
    <t>H00301467</t>
  </si>
  <si>
    <t>BSc in Secondary Education (Physics With Mathematics) - (Bradford College)</t>
  </si>
  <si>
    <t>H00301468</t>
  </si>
  <si>
    <t>BSc in Computing - (Bradford College)</t>
  </si>
  <si>
    <t>H00301469</t>
  </si>
  <si>
    <t>Foundation Degree in Criminology with Psychology - (South Devon College)</t>
  </si>
  <si>
    <t>H00301470</t>
  </si>
  <si>
    <t>Foundation Degree in Person Centred Counselling and Psychotherapy - (Preston College)</t>
  </si>
  <si>
    <t>H00301471</t>
  </si>
  <si>
    <t>Foundation Degree in Business and Computing - (Petroc)</t>
  </si>
  <si>
    <t>H00301472</t>
  </si>
  <si>
    <t>Foundation Degree in Sustainable Resource Management - (Petroc)</t>
  </si>
  <si>
    <t>H00301473</t>
  </si>
  <si>
    <t>Foundation Degree in History with English - (Petroc)</t>
  </si>
  <si>
    <t>H00301474</t>
  </si>
  <si>
    <t>Foundation Degree in English with History - (Petroc)</t>
  </si>
  <si>
    <t>H00301475</t>
  </si>
  <si>
    <t>Foundation Degree in Psychological Studies - (Petroc)</t>
  </si>
  <si>
    <t>H00301476</t>
  </si>
  <si>
    <t>Foundation Degree in Digital Technology - (Petroc)</t>
  </si>
  <si>
    <t>H00301477</t>
  </si>
  <si>
    <t>BA (Hons) in Professional Development (Childhood Studies) - (Petroc)</t>
  </si>
  <si>
    <t>H00301478</t>
  </si>
  <si>
    <t>BA (Hons) in Professional Development  (Creative Industries) - (Petroc)</t>
  </si>
  <si>
    <t>H00301479</t>
  </si>
  <si>
    <t>BA (Hons) in Professional Development (Business and Management) - (Petroc)</t>
  </si>
  <si>
    <t>H00301480</t>
  </si>
  <si>
    <t>BA (Hons) in Professional Development (Health and Social Care) - (Petroc)</t>
  </si>
  <si>
    <t>H00301481</t>
  </si>
  <si>
    <t>Foundation Degree in Music Performance - (Petroc)</t>
  </si>
  <si>
    <t>H00301482</t>
  </si>
  <si>
    <t>Foundation Degree in Financial and Professional Services - (The Oldham College)</t>
  </si>
  <si>
    <t>H00301483</t>
  </si>
  <si>
    <t>Foundation Degree in Children and Young People - (The Oldham College)</t>
  </si>
  <si>
    <t>H00301484</t>
  </si>
  <si>
    <t>Foundation Degree in Creative Media Production - (The Oldham College)</t>
  </si>
  <si>
    <t>H00301485</t>
  </si>
  <si>
    <t>Foundation Degree in Health and Social Care - (The Oldham College)</t>
  </si>
  <si>
    <t>H00301486</t>
  </si>
  <si>
    <t>Foundation Degree in Sport and Exercise Science - (The Oldham College)</t>
  </si>
  <si>
    <t>H00301487</t>
  </si>
  <si>
    <t>Foundation Degree in Performance - (The Oldham College)</t>
  </si>
  <si>
    <t>H00301488</t>
  </si>
  <si>
    <t>BSc (Hons) in Person Centred Counselling and Psychotherapy - (Preston College)</t>
  </si>
  <si>
    <t>H00301489</t>
  </si>
  <si>
    <t>BA (Hons) in Graphic Media and Communication - (Somerset College of Arts and Technology)</t>
  </si>
  <si>
    <t>H00301490</t>
  </si>
  <si>
    <t>BA (Hons) in Textiles and Surface Design - (Somerset College of Arts and Technology)</t>
  </si>
  <si>
    <t>H00301491</t>
  </si>
  <si>
    <t>Foundation Degree in Fashion Design - (Somerset College of Arts and Technology)</t>
  </si>
  <si>
    <t>H00301492</t>
  </si>
  <si>
    <t>Foundation Degree in Textiles and Surface Design - (Somerset College of Arts and Technology)</t>
  </si>
  <si>
    <t>H00301493</t>
  </si>
  <si>
    <t>MA in Transactional Analysis Psychotherapy - (Peter Symonds College)</t>
  </si>
  <si>
    <t>H00301494</t>
  </si>
  <si>
    <t>MA in Integrative and Humanistic Psychotherapy - (Peter Symonds College)</t>
  </si>
  <si>
    <t>H00301495</t>
  </si>
  <si>
    <t>BA (Hons) in Business Administration and Management - (St Helens College)</t>
  </si>
  <si>
    <t>H00301496</t>
  </si>
  <si>
    <t>Foundation Degree in Contemporary Photography Practice - (Weymouth College)</t>
  </si>
  <si>
    <t>H00301497</t>
  </si>
  <si>
    <t>Foundation Degree in Sports Science with Sports Coaching Education - (Bridgwater College)</t>
  </si>
  <si>
    <t>H00301498</t>
  </si>
  <si>
    <t>Foundation Degree in Media Production - (Bridgwater College)</t>
  </si>
  <si>
    <t>H00301499</t>
  </si>
  <si>
    <t>BA (Hons) in Fashion Design - (Somerset College of Arts and Technology)</t>
  </si>
  <si>
    <t>H00301501</t>
  </si>
  <si>
    <t>DipHE in Counselling - (Northumberland College)</t>
  </si>
  <si>
    <t>H00301502</t>
  </si>
  <si>
    <t>Foundation Degree in Children's Workforce Practice - (Northumberland College)</t>
  </si>
  <si>
    <t>H00301503</t>
  </si>
  <si>
    <t>Foundation Degree in Aquaculture and Fisheries Science - (Cornwall College)</t>
  </si>
  <si>
    <t>H00301504</t>
  </si>
  <si>
    <t>BSc (Hons) in Computing Technologies - (Cornwall College)</t>
  </si>
  <si>
    <t>H00301505</t>
  </si>
  <si>
    <t>Foundation Degree in Mechatronics - (Framework 550)</t>
  </si>
  <si>
    <t>H00301506</t>
  </si>
  <si>
    <t>Foundation Degree in Aerospace Engineering - (Framework 550)</t>
  </si>
  <si>
    <t>H00301507</t>
  </si>
  <si>
    <t>Degree Apprenticeship in Digital and Technology Solutions - (Manchester Metropolitan University)</t>
  </si>
  <si>
    <t>H00301508</t>
  </si>
  <si>
    <t>Foundation Degree in Counselling - (Accrington &amp; Rossendale College)</t>
  </si>
  <si>
    <t>H00301509</t>
  </si>
  <si>
    <t>Foundation Degree in Science in Sport (Adventure and Outdoor Education)</t>
  </si>
  <si>
    <t>H00301510</t>
  </si>
  <si>
    <t>BSc (Hons) in Applied Zoology</t>
  </si>
  <si>
    <t>H00301511</t>
  </si>
  <si>
    <t>Foundation Degree in Equine Dentistry - (Plumpton College)</t>
  </si>
  <si>
    <t>H00301512</t>
  </si>
  <si>
    <t>BA (Hons) in Wine Business - (Plumpton College)</t>
  </si>
  <si>
    <t>H00301513</t>
  </si>
  <si>
    <t>BA (Hons) in Adventure Education Management - (Plumpton College)</t>
  </si>
  <si>
    <t>H00301514</t>
  </si>
  <si>
    <t>Foundation Degree in Coaching and Performance in Football - (Berkshire College of Agriculture)</t>
  </si>
  <si>
    <t>H00301515</t>
  </si>
  <si>
    <t>BA (Hons) in Education and English Literature - (Holy Cross College)</t>
  </si>
  <si>
    <t>H00301516</t>
  </si>
  <si>
    <t>BA (Hons) in Education and History - (Holy Cross College)</t>
  </si>
  <si>
    <t>H00301517</t>
  </si>
  <si>
    <t>BA (Hons) in English Literature and History - (Holy Cross College)</t>
  </si>
  <si>
    <t>H00301518</t>
  </si>
  <si>
    <t>Foundation Degree in Performing Arts - Musical Theatre - (The Sheffield College)</t>
  </si>
  <si>
    <t>H00301519</t>
  </si>
  <si>
    <t>Foundation Degree in Business Leadership and Management - (The Sheffield College)</t>
  </si>
  <si>
    <t>H00301520</t>
  </si>
  <si>
    <t>BA Hons Creative Practice - Photography - (The Sheffield College)</t>
  </si>
  <si>
    <t>H00301521</t>
  </si>
  <si>
    <t>BA Hons Creative Practice - Media Production - (The Sheffield College)</t>
  </si>
  <si>
    <t>H00301522</t>
  </si>
  <si>
    <t>BA Hons Creative Practice - Graphic Design - (The Sheffield College)</t>
  </si>
  <si>
    <t>H00301523</t>
  </si>
  <si>
    <t>MRes in Equestrian Performance - (Hartpury College)</t>
  </si>
  <si>
    <t>H00301524</t>
  </si>
  <si>
    <t>MRes in Animal Behaviour and Welfare - (Hartpury College)</t>
  </si>
  <si>
    <t>H00301525</t>
  </si>
  <si>
    <t>MSc in Coaching Science - (Hartpury College)</t>
  </si>
  <si>
    <t>H00301526</t>
  </si>
  <si>
    <t>MSc in Equine Science - (Hartpury College)</t>
  </si>
  <si>
    <t>H00301527</t>
  </si>
  <si>
    <t>MSc in Veterinary Physiotherapy - (Hartpury College)</t>
  </si>
  <si>
    <t>H00301528</t>
  </si>
  <si>
    <t>PGCert Equestrian Performance and Rehabilitation - (Hartpury College)</t>
  </si>
  <si>
    <t>H00301529</t>
  </si>
  <si>
    <t>Foundation Degree in Naval Architecture - (City College Plymouth)</t>
  </si>
  <si>
    <t>H00301530</t>
  </si>
  <si>
    <t>BA in Childhood Studies (0-8 Years) - (Kirklees College)</t>
  </si>
  <si>
    <t>H00301531</t>
  </si>
  <si>
    <t>BA (Hons) in Accounting and Finance - (Barking and Dagenham College)</t>
  </si>
  <si>
    <t>H00301532</t>
  </si>
  <si>
    <t>Foundation Degree in Professional Writing - (North Kent College)</t>
  </si>
  <si>
    <t>H00301533</t>
  </si>
  <si>
    <t>BEng (Hons) in Broadcast Technology - (BBC) -(Framework 605)</t>
  </si>
  <si>
    <t>H00301534</t>
  </si>
  <si>
    <t>Foundation Degree in Counselling Studies - (Accrington and Rossendale College)</t>
  </si>
  <si>
    <t>H00301535</t>
  </si>
  <si>
    <t>Foundation Degree in Health and Social Care Practice - (Framework 602)</t>
  </si>
  <si>
    <t>H00301536</t>
  </si>
  <si>
    <t>MBA in Business Administration - (Colchester Institute)</t>
  </si>
  <si>
    <t>H00301537</t>
  </si>
  <si>
    <t>Foundation Degree in IT Systems and Applications - (Colchester Institute)</t>
  </si>
  <si>
    <t>H00301538</t>
  </si>
  <si>
    <t>BSc (Hons) in IT Systems and Applications - (Colchester Institute)</t>
  </si>
  <si>
    <t>H00301539</t>
  </si>
  <si>
    <t>BA (Hons) in Music Education - (Colchester Institute)</t>
  </si>
  <si>
    <t>H00301540</t>
  </si>
  <si>
    <t>BSc (Hons) Applied Equitation Science (Top-up)</t>
  </si>
  <si>
    <t>H00301541</t>
  </si>
  <si>
    <t>BA (Hons) in Interior Design with Sustainability (Top up) - (Stockport College)</t>
  </si>
  <si>
    <t>H00301542</t>
  </si>
  <si>
    <t>Foundation Degree in Electronics and Communications Engineering  (Framework 418)</t>
  </si>
  <si>
    <t>H00301543</t>
  </si>
  <si>
    <t>Foundation Degree in Faclities Management  (Framework 501)</t>
  </si>
  <si>
    <t>H00301544</t>
  </si>
  <si>
    <t>BA (Hons) Photography and Moving Image</t>
  </si>
  <si>
    <t>H00301545</t>
  </si>
  <si>
    <t>Foundation Degree in Architecture - (Framework 612)</t>
  </si>
  <si>
    <t>H00301546</t>
  </si>
  <si>
    <t>Foundation Degree in Built Environment - (Framework 612)</t>
  </si>
  <si>
    <t>H00301547</t>
  </si>
  <si>
    <t>Foundation Degree in Civil Engineering - (Framework 612)</t>
  </si>
  <si>
    <t>H00301549</t>
  </si>
  <si>
    <t>BSc (Hons) in Animal Science - (Plumpton College)</t>
  </si>
  <si>
    <t>H00301550</t>
  </si>
  <si>
    <t>Foundation Degree in Sport and Recreation Management - (Grimsby Institute)</t>
  </si>
  <si>
    <t>H00301551</t>
  </si>
  <si>
    <t>Foundation Degree in Tourism Management - (Grimsby Institute)</t>
  </si>
  <si>
    <t>H00301552</t>
  </si>
  <si>
    <t>Foundation Degree in Health and Social Care - (Grimsby Institute)</t>
  </si>
  <si>
    <t>H00301553</t>
  </si>
  <si>
    <t>Foundation Degree in Community Mental Health - (Grimsby Institute)</t>
  </si>
  <si>
    <t>H00301554</t>
  </si>
  <si>
    <t>Foundation Degree in Computing Technologies - (Grimsby Institute)</t>
  </si>
  <si>
    <t>H00301555</t>
  </si>
  <si>
    <t>Foundation Degree in Events Management - (Grimsby Institute)</t>
  </si>
  <si>
    <t>H00301556</t>
  </si>
  <si>
    <t>Foundation Degree in Industrial Management in Food Manufacturing - (Grimsby Institute)</t>
  </si>
  <si>
    <t>H00301558</t>
  </si>
  <si>
    <t>Foundation Degree in Dementia Studies - (Burnley College)</t>
  </si>
  <si>
    <t>H00301560</t>
  </si>
  <si>
    <t>Foundation Degree in Teaching and Learning - (South Devon College)</t>
  </si>
  <si>
    <t>H00301561</t>
  </si>
  <si>
    <t>Foundation Degree in Marine Technologies - (South Devon College)</t>
  </si>
  <si>
    <t>H00301562</t>
  </si>
  <si>
    <t>Foundation Degree in Digital Marketing - (South Devon College)</t>
  </si>
  <si>
    <t>H00301563</t>
  </si>
  <si>
    <t>BA (Hons) in Leadership and Management - (South Devon College)</t>
  </si>
  <si>
    <t>H00301564</t>
  </si>
  <si>
    <t>Foundation Degree in Law and Practice</t>
  </si>
  <si>
    <t>H00301565</t>
  </si>
  <si>
    <t>MA in Professional Practice in Strategic Human Resource Management and Development (Part Time)</t>
  </si>
  <si>
    <t>H00301566</t>
  </si>
  <si>
    <t>Foundation Degree in Make-up Artistry</t>
  </si>
  <si>
    <t>H00301567</t>
  </si>
  <si>
    <t>BA (Hons) in Make-up Artistry</t>
  </si>
  <si>
    <t>H00301568</t>
  </si>
  <si>
    <t>Foundation Degree in Special Effects Make-up Artistry</t>
  </si>
  <si>
    <t>H00301569</t>
  </si>
  <si>
    <t>BA (Hons) in Special Effects Make-up Artistry</t>
  </si>
  <si>
    <t>H00301570</t>
  </si>
  <si>
    <t>Certificate of Higher Education in Creative Sound Technology</t>
  </si>
  <si>
    <t>H00301571</t>
  </si>
  <si>
    <t>Certificate of Higher Education in Performance (Acting)</t>
  </si>
  <si>
    <t>H00301572</t>
  </si>
  <si>
    <t>Certificate of Higher Education in Performance (Dance)</t>
  </si>
  <si>
    <t>H00301573</t>
  </si>
  <si>
    <t>BSc Hons in Digital and Technology Solutions</t>
  </si>
  <si>
    <t>H00301574</t>
  </si>
  <si>
    <t>Foundation Degree in Assistant Practitioner - Framework 602</t>
  </si>
  <si>
    <t>H00301575</t>
  </si>
  <si>
    <t>Foundation Degree in Healthcare Science - (Central College Nottingham)</t>
  </si>
  <si>
    <t>H00301576</t>
  </si>
  <si>
    <t>Foundation Degree in Education Support - (NESCOT)</t>
  </si>
  <si>
    <t>H00301577</t>
  </si>
  <si>
    <t>BA (Hons) in Education Studies - (NESCOT)</t>
  </si>
  <si>
    <t>H00301578</t>
  </si>
  <si>
    <t>DipHE in Psychodynamic Counselling - (NESCOT)</t>
  </si>
  <si>
    <t>H00301579</t>
  </si>
  <si>
    <t>Foundation Degree in Education and Training - (NESCOT)</t>
  </si>
  <si>
    <t>H00301580</t>
  </si>
  <si>
    <t>PGCE in Education and Training - (NESCOT)</t>
  </si>
  <si>
    <t>H00301581</t>
  </si>
  <si>
    <t>CertEd in Education and Training - (NESCOT)</t>
  </si>
  <si>
    <t>H00301582</t>
  </si>
  <si>
    <t>BA (Hons) in Family Support and Wellbeing</t>
  </si>
  <si>
    <t>H00301583</t>
  </si>
  <si>
    <t>H00301584</t>
  </si>
  <si>
    <t>BSc (Hons) in Sport Science (Sport Coaching)</t>
  </si>
  <si>
    <t>H00301585</t>
  </si>
  <si>
    <t>BSc Hons in Animal Conservation</t>
  </si>
  <si>
    <t>H00301586</t>
  </si>
  <si>
    <t>H00301587</t>
  </si>
  <si>
    <t>Foundation Degree in Management and Leadership at Work (Full time, Part time)</t>
  </si>
  <si>
    <t>H00301588</t>
  </si>
  <si>
    <t>BA in Management and Leadership (Full time, Part time)</t>
  </si>
  <si>
    <t>H00301590</t>
  </si>
  <si>
    <t>Foundation Degree in Manufacturing Technology - Framework 550</t>
  </si>
  <si>
    <t>H00301592</t>
  </si>
  <si>
    <t>Foundation Degree in Events Management - (New College Telford)</t>
  </si>
  <si>
    <t>H00301594</t>
  </si>
  <si>
    <t>BSc (Hons) in Building Surveying</t>
  </si>
  <si>
    <t>H00301595</t>
  </si>
  <si>
    <t>BSc (Hons) in Quantity Surveying</t>
  </si>
  <si>
    <t>H00301596</t>
  </si>
  <si>
    <t>BSc (Hons) in Real Estate Management</t>
  </si>
  <si>
    <t>H00301597</t>
  </si>
  <si>
    <t>BSc in Sport and Exercise</t>
  </si>
  <si>
    <t>H00301598</t>
  </si>
  <si>
    <t>Foundation Degree in Children, Learning and Development (Early Childhood)</t>
  </si>
  <si>
    <t>H00301599</t>
  </si>
  <si>
    <t>Foundation Degree in Children, Learning and Development (Learning Support)</t>
  </si>
  <si>
    <t>H00301602</t>
  </si>
  <si>
    <t>PGCE in English : Literacy</t>
  </si>
  <si>
    <t>H00301603</t>
  </si>
  <si>
    <t>Foundation Degree in Acute Care - framework 602</t>
  </si>
  <si>
    <t>H00301604</t>
  </si>
  <si>
    <t>Foundation Degree in Perioperative Care - framework 602</t>
  </si>
  <si>
    <t>H00301605</t>
  </si>
  <si>
    <t>Foundation Degree in Health and Social Care - framework 602</t>
  </si>
  <si>
    <t>H00301606</t>
  </si>
  <si>
    <t>Degree Apprenticeship in Chartered Management</t>
  </si>
  <si>
    <t>H00301607</t>
  </si>
  <si>
    <t>HNC in Professional Development for Work Based Learning Practitioners - framework 591</t>
  </si>
  <si>
    <t>H00301608</t>
  </si>
  <si>
    <t>Foundation Degree in Professional Development for Work Based Learning Practitioners - framework 591</t>
  </si>
  <si>
    <t>H00301609</t>
  </si>
  <si>
    <t>BSc (Hons) in Applied Animal Science with Therapy</t>
  </si>
  <si>
    <t>H00301610</t>
  </si>
  <si>
    <t>BSc (Hons) in Applied Animal Science with Therapy (Sandwich)</t>
  </si>
  <si>
    <t>H00301611</t>
  </si>
  <si>
    <t>BSc (Hons) in Equine Science with Therapy</t>
  </si>
  <si>
    <t>H00301612</t>
  </si>
  <si>
    <t>BSc (Hons) in Equine Science with Therapy (Sandwich)</t>
  </si>
  <si>
    <t>H00301613</t>
  </si>
  <si>
    <t>BSc (Hons) in Sport and Exercise Sciences</t>
  </si>
  <si>
    <t>H00301614</t>
  </si>
  <si>
    <t>BSc (Hons) in Sport and Exercise Sciences (Sandwich)</t>
  </si>
  <si>
    <t>H00301615</t>
  </si>
  <si>
    <t>MRes in Anthrozoology</t>
  </si>
  <si>
    <t>H00301616</t>
  </si>
  <si>
    <t>MSc in Applied Strength and Conditioning</t>
  </si>
  <si>
    <t>H00301617</t>
  </si>
  <si>
    <t>MSc in Animal Behaviour and Welfare</t>
  </si>
  <si>
    <t>H00301618</t>
  </si>
  <si>
    <t>BSc (Hons) in Strength and Conditioning</t>
  </si>
  <si>
    <t>H00301619</t>
  </si>
  <si>
    <t>BSc (Hons) in Agricultural Technologies</t>
  </si>
  <si>
    <t>H00301620</t>
  </si>
  <si>
    <t>BSc (Hons) in Equine Performance and Coaching</t>
  </si>
  <si>
    <t>H00301621</t>
  </si>
  <si>
    <t>Foundation Degree in Equine Performance and Coaching</t>
  </si>
  <si>
    <t>H00301622</t>
  </si>
  <si>
    <t>H00301623</t>
  </si>
  <si>
    <t>H00301624</t>
  </si>
  <si>
    <t>Foundation Degree in Health and Social Care (Associate Practitioner) - Framework 602</t>
  </si>
  <si>
    <t>H00301625</t>
  </si>
  <si>
    <t>Foundation Degree in Gerontology with Dementia Studies</t>
  </si>
  <si>
    <t>H00301626</t>
  </si>
  <si>
    <t>Foundation Degree in Management (Business)</t>
  </si>
  <si>
    <t>H00301627</t>
  </si>
  <si>
    <t>Foundation Degree in Management (Public Sector))</t>
  </si>
  <si>
    <t>H00301628</t>
  </si>
  <si>
    <t>Foundation Degree in Psychology</t>
  </si>
  <si>
    <t>H00301629</t>
  </si>
  <si>
    <t>H00301630</t>
  </si>
  <si>
    <t>H00301631</t>
  </si>
  <si>
    <t>H00301633</t>
  </si>
  <si>
    <t>H00301634</t>
  </si>
  <si>
    <t>BA (Hons) in Music Technology and Production</t>
  </si>
  <si>
    <t>H00301635</t>
  </si>
  <si>
    <t>Foundation Degree in Acting for Touring Theatre</t>
  </si>
  <si>
    <t>H00301636</t>
  </si>
  <si>
    <t>Foundation Degree in Professional Practice in Health and Social Care (with HA Assistant Practitioner (Health)</t>
  </si>
  <si>
    <t>H00301637</t>
  </si>
  <si>
    <t>BA (Hons) Fashion Design</t>
  </si>
  <si>
    <t>H00301638</t>
  </si>
  <si>
    <t>BA (Hons) Fashion Design (Contemporary Costume)</t>
  </si>
  <si>
    <t>H00301639</t>
  </si>
  <si>
    <t>BA (Hons) Scriptwriting for Stage, Screen and Gaming</t>
  </si>
  <si>
    <t>H00301640</t>
  </si>
  <si>
    <t>Foundation Degree in Chemical Science</t>
  </si>
  <si>
    <t>H00301641</t>
  </si>
  <si>
    <t>BSc (Hons) in Chemical Science</t>
  </si>
  <si>
    <t>H00301642</t>
  </si>
  <si>
    <t>H00301643</t>
  </si>
  <si>
    <t>BSc in Agronomy</t>
  </si>
  <si>
    <t>H00301644</t>
  </si>
  <si>
    <t>BSc (Hons) in Zoo Biology</t>
  </si>
  <si>
    <t>H00301645</t>
  </si>
  <si>
    <t>MSc in Applied Zoo Biology</t>
  </si>
  <si>
    <t>H00301646</t>
  </si>
  <si>
    <t>BSc in Animal Conservation Science</t>
  </si>
  <si>
    <t>H00301647</t>
  </si>
  <si>
    <t>Foundation Degree in Basketball Coaching</t>
  </si>
  <si>
    <t>H00301648</t>
  </si>
  <si>
    <t>H00301649</t>
  </si>
  <si>
    <t>BA (Hons) Family Support and Wellbeing</t>
  </si>
  <si>
    <t>H00301650</t>
  </si>
  <si>
    <t>H00301651</t>
  </si>
  <si>
    <t>FdA Hospitality and Events Management</t>
  </si>
  <si>
    <t>H00301652</t>
  </si>
  <si>
    <t>BA (Hons) Hospitality and Events Management</t>
  </si>
  <si>
    <t>H00301653</t>
  </si>
  <si>
    <t>BA (Hons) Hospitality Management</t>
  </si>
  <si>
    <t>H00301654</t>
  </si>
  <si>
    <t>FdA Tourism Management</t>
  </si>
  <si>
    <t>H00301655</t>
  </si>
  <si>
    <t>BA (Hons) Tourism Management</t>
  </si>
  <si>
    <t>H00301656</t>
  </si>
  <si>
    <t>BSc (Hons) in Professional Aviation Engineering Practice - City College Norwich</t>
  </si>
  <si>
    <t>H00301657</t>
  </si>
  <si>
    <t>BSc (Hons) in Integrated Heath and Social Care (Top-up) - City College Norwich</t>
  </si>
  <si>
    <t>H00301658</t>
  </si>
  <si>
    <t>H00301659</t>
  </si>
  <si>
    <t>BSc (Hons) in Digital and Technology Solutions</t>
  </si>
  <si>
    <t>H00301660</t>
  </si>
  <si>
    <t>Foundation Degree in Science Assistant Practitioner (Health and Social Care) - framework  602</t>
  </si>
  <si>
    <t>H00301661</t>
  </si>
  <si>
    <t>Foundation Degree in Science Nursing - framework 602</t>
  </si>
  <si>
    <t>H00301662</t>
  </si>
  <si>
    <t>H00301663</t>
  </si>
  <si>
    <t>Foundation Degree in Health Care Practice (Acute Care)</t>
  </si>
  <si>
    <t>H00301664</t>
  </si>
  <si>
    <t>H00301665</t>
  </si>
  <si>
    <t>Foundation Degree in Health Care Practice (End of Life)</t>
  </si>
  <si>
    <t>H00301666</t>
  </si>
  <si>
    <t>H00301667</t>
  </si>
  <si>
    <t>H00301668</t>
  </si>
  <si>
    <t>H00301669</t>
  </si>
  <si>
    <t>Foundation Degree in Computing (Networking)</t>
  </si>
  <si>
    <t>H00301670</t>
  </si>
  <si>
    <t>Foundation Degree in Computing (Web Design)</t>
  </si>
  <si>
    <t>H00301671</t>
  </si>
  <si>
    <t>H00301672</t>
  </si>
  <si>
    <t>Foundation Degree in Children's Learning and Development - Basingstoke College of Technology</t>
  </si>
  <si>
    <t>H00301673</t>
  </si>
  <si>
    <t>Certificate of Higher Education in Travel, Hospitality and Events Management - Leicester College</t>
  </si>
  <si>
    <t>H00301674</t>
  </si>
  <si>
    <t>Foundation Degree in Travel, Hospitality and Events Management - Leicester College</t>
  </si>
  <si>
    <t>H00301675</t>
  </si>
  <si>
    <t>BSc In Construction Management - Leicester College</t>
  </si>
  <si>
    <t>H00301676</t>
  </si>
  <si>
    <t>Foundation Degree in Fashion and Costume - Leicester College</t>
  </si>
  <si>
    <t>H00301677</t>
  </si>
  <si>
    <t>Certificate of Higher Education in Artistic Make-Up and Special Effects - Leicester College</t>
  </si>
  <si>
    <t>H00301678</t>
  </si>
  <si>
    <t>Foundation Degree in Sports Science (Personal Training) - Bedford College</t>
  </si>
  <si>
    <t>H00301679</t>
  </si>
  <si>
    <t>Foundation Degree in Sports Science (Sports Coaching) - Bedford College</t>
  </si>
  <si>
    <t>H00301680</t>
  </si>
  <si>
    <t>BSc (Hons) Health Care Studies - The Manchester College</t>
  </si>
  <si>
    <t>H00301681</t>
  </si>
  <si>
    <t>BSc (Hons) Social Care Professions - The Manchester College</t>
  </si>
  <si>
    <t>H00301682</t>
  </si>
  <si>
    <t>BA (Hons) Integrated Health and Social Care - The Manchester College</t>
  </si>
  <si>
    <t>H00301683</t>
  </si>
  <si>
    <t>BSc (Hons) in Food Chain Management - Bridgewater College</t>
  </si>
  <si>
    <t>H00301684</t>
  </si>
  <si>
    <t>BSc (Hons) in Agricultural Management - Bridgewater College</t>
  </si>
  <si>
    <t>H00301685</t>
  </si>
  <si>
    <t>Foundation Degree in TV Production - Grimsby Institute</t>
  </si>
  <si>
    <t>H00301686</t>
  </si>
  <si>
    <t>Foundation Degree in Performing Arts - Grimsby Institute</t>
  </si>
  <si>
    <t>H00301687</t>
  </si>
  <si>
    <t>Foundation Degree in Applied Computing - Bridgewater College</t>
  </si>
  <si>
    <t>H00301688</t>
  </si>
  <si>
    <t>Post Graduate Diploma in Management Studies - Colchester Institute</t>
  </si>
  <si>
    <t>H00301689</t>
  </si>
  <si>
    <t>Foundation Degree in Hospitality and Event Management - City College Brighton and Hove</t>
  </si>
  <si>
    <t>H00301690</t>
  </si>
  <si>
    <t>BA (Hons) in Business Management (Top Up) - University of Central Lancaster</t>
  </si>
  <si>
    <t>H00301691</t>
  </si>
  <si>
    <t>BA (Hons) in Education and History - University of Central Lancaster</t>
  </si>
  <si>
    <t>H00301692</t>
  </si>
  <si>
    <t>Foundation Degree in Assistant Health and Social Care Practitioner -Framework 602</t>
  </si>
  <si>
    <t>H00301693</t>
  </si>
  <si>
    <t>BA (Hons) in Social Science - East Riding College</t>
  </si>
  <si>
    <t>H00301694</t>
  </si>
  <si>
    <t>H00301695</t>
  </si>
  <si>
    <t>BSc (Hons) in Digital and Technology Solutions - Aston University</t>
  </si>
  <si>
    <t>H00301696</t>
  </si>
  <si>
    <t>BA (Hons) in Textiles and Surface Design - Bradford College</t>
  </si>
  <si>
    <t>H00301697</t>
  </si>
  <si>
    <t>BA (Hons) in Management and Leadership - chartered Manager Degree Apprenticeship - Nottingham Trent University</t>
  </si>
  <si>
    <t>H00301698</t>
  </si>
  <si>
    <t>BSc (Hons) in Construction Management - University College of Estate Management</t>
  </si>
  <si>
    <t>H00301699</t>
  </si>
  <si>
    <t>Post Graduate Certificate in Education (PCET) - Havering College of F&amp;HE</t>
  </si>
  <si>
    <t>H00301700</t>
  </si>
  <si>
    <t>BA (Hons) in Sociology and Psychology - Burnley College</t>
  </si>
  <si>
    <t>H00301701</t>
  </si>
  <si>
    <t>HNC in Mechanical Engineering  - Teesside University</t>
  </si>
  <si>
    <t>H00301702</t>
  </si>
  <si>
    <t>HND in Electrical and Electronic Engineering by Flexible Open Learning  - Teesside University</t>
  </si>
  <si>
    <t>H00301703</t>
  </si>
  <si>
    <t>H00301704</t>
  </si>
  <si>
    <t>HND in Instrumental and Control Engineering - Teesside University</t>
  </si>
  <si>
    <t>H00301705</t>
  </si>
  <si>
    <t>HND in Instrumental and Control Engineering By Flexible Open Learning - Teesside University</t>
  </si>
  <si>
    <t>H00301706</t>
  </si>
  <si>
    <t>HND in Manufacturing - Teesside University</t>
  </si>
  <si>
    <t>H00301707</t>
  </si>
  <si>
    <t>BEng Tech (Hons) in Aeronautical - Teesside University</t>
  </si>
  <si>
    <t>H00301708</t>
  </si>
  <si>
    <t>BEng (Hons) in Aerospace Engineering - Teesside University</t>
  </si>
  <si>
    <t>H00301709</t>
  </si>
  <si>
    <t>BEng (Hons) in Civil Engineering  - Teesside University</t>
  </si>
  <si>
    <t>H00301710</t>
  </si>
  <si>
    <t>BEng Tech (Hons) in Electrical and Electronic Engineering  - Teesside University</t>
  </si>
  <si>
    <t>H00301711</t>
  </si>
  <si>
    <t>BEng (Hons) in Electrical and Electronic Engineering  - Teesside University</t>
  </si>
  <si>
    <t>H00301712</t>
  </si>
  <si>
    <t>BEng Tech (Hons) in Mechanical Engineering - Teesside University</t>
  </si>
  <si>
    <t>H00301713</t>
  </si>
  <si>
    <t>BEng  (Hons) in Mechanical Engineering - Teesside University</t>
  </si>
  <si>
    <t>H00301714</t>
  </si>
  <si>
    <t>MSc in Systems Engineering for Defence Capability - Cranfield University</t>
  </si>
  <si>
    <t>H00301715</t>
  </si>
  <si>
    <t>PgDip in Systems Engineering for Defence Capability - Cranfield University</t>
  </si>
  <si>
    <t>H00301717</t>
  </si>
  <si>
    <t>Foundation Degree in Childhood and Youth Studies - The Manchester College</t>
  </si>
  <si>
    <t>H00301718</t>
  </si>
  <si>
    <t>BA (Hons) in Childhood and Youth Studies - The Manchester College</t>
  </si>
  <si>
    <t>H00301719</t>
  </si>
  <si>
    <t>BSc (Hons) in Applied Psychology - The Manchester College</t>
  </si>
  <si>
    <t>H00301720</t>
  </si>
  <si>
    <t>BA (Hons) in Business Management - The Manchester College</t>
  </si>
  <si>
    <t>H00301721</t>
  </si>
  <si>
    <t>BA (Hons) in Business and Marketing - The Manchester College</t>
  </si>
  <si>
    <t>H00301722</t>
  </si>
  <si>
    <t>BA (Hons) in Business and Human Resource Management - The Manchester College</t>
  </si>
  <si>
    <t>H00301723</t>
  </si>
  <si>
    <t>HND in Business and Finance - Leicester College</t>
  </si>
  <si>
    <t>H00301724</t>
  </si>
  <si>
    <t>Certificate of Higher Education in Business and Finance - Leicester College</t>
  </si>
  <si>
    <t>H00301725</t>
  </si>
  <si>
    <t>BSc (Hons) in Graphic Design and Illustration - Bradford College</t>
  </si>
  <si>
    <t>H00301726</t>
  </si>
  <si>
    <t>Foundation Degree in Practice in Health and Social Care - Chesterfield College</t>
  </si>
  <si>
    <t>H00301727</t>
  </si>
  <si>
    <t>BSc (Hons) in Building Surveying - London South Bank University</t>
  </si>
  <si>
    <t>H00301728</t>
  </si>
  <si>
    <t>BSc (Hons) in Quantity Surveying - London South Bank University</t>
  </si>
  <si>
    <t>H00301729</t>
  </si>
  <si>
    <t>Foundation Degree in Professional Practice in Health and Social Care - Chesterfield College</t>
  </si>
  <si>
    <t>H00301730</t>
  </si>
  <si>
    <t>BA (Hons) Performing Arts - Hereford College of Arts</t>
  </si>
  <si>
    <t>H00301731</t>
  </si>
  <si>
    <t>BA (Hons) Short Film Making - Hereford College of Arts</t>
  </si>
  <si>
    <t>H00301732</t>
  </si>
  <si>
    <t>BA (Hons) in Management Practice - Teesside University</t>
  </si>
  <si>
    <t>H00301733</t>
  </si>
  <si>
    <t>Chartered Manager Degree Apprenticeship - Teesside University</t>
  </si>
  <si>
    <t>H00301734</t>
  </si>
  <si>
    <t>Foundation degree in Early Years Education - The Sheffield College</t>
  </si>
  <si>
    <t>H00301735</t>
  </si>
  <si>
    <t>Foundation degree in Fashion Production with Business - The Sheffield College</t>
  </si>
  <si>
    <t>H00301736</t>
  </si>
  <si>
    <t>Foundation degree in Performing Arts: Drama - The Sheffield College</t>
  </si>
  <si>
    <t>H00301737</t>
  </si>
  <si>
    <t>Foundation degree in Performing Arts: Musical Theatre - The Sheffield College</t>
  </si>
  <si>
    <t>H00301738</t>
  </si>
  <si>
    <t>Foundation degree in Professional Practice in Health and Social Care - The Sheffield College</t>
  </si>
  <si>
    <t>H00301739</t>
  </si>
  <si>
    <t>Foundation degree in Agriculture - Bedford College</t>
  </si>
  <si>
    <t>H00301740</t>
  </si>
  <si>
    <t>H00301741</t>
  </si>
  <si>
    <t>Foundation degree in Leisure management - East Riding College</t>
  </si>
  <si>
    <t>H00301742</t>
  </si>
  <si>
    <t>Foundation degree in Public Services Management - East Riding College</t>
  </si>
  <si>
    <t>H00301743</t>
  </si>
  <si>
    <t>Foundation degree in Working with Older People - City and Islington College</t>
  </si>
  <si>
    <t>H00301744</t>
  </si>
  <si>
    <t>BA (Hons) in Working in Intergrated Services for Children and Young People</t>
  </si>
  <si>
    <t>H00301745</t>
  </si>
  <si>
    <t>Foundation Degree in Electronic Engineering - Babcock</t>
  </si>
  <si>
    <t>H00301746</t>
  </si>
  <si>
    <t>Foundation Degree in Marine Systems Engineering - Babcock</t>
  </si>
  <si>
    <t>H00301747</t>
  </si>
  <si>
    <t>Foundation Degree in Engineering - Alton College</t>
  </si>
  <si>
    <t>H00301748</t>
  </si>
  <si>
    <t>BA (Hons) in Contemporary Art and Design Practice (Top-Up) - Calderdale College</t>
  </si>
  <si>
    <t>H00301749</t>
  </si>
  <si>
    <t>BSc (Hons) in Sports Therapy - Lincoln College</t>
  </si>
  <si>
    <t>H00301750</t>
  </si>
  <si>
    <t>BSc (Hons) in Sports Coaching, Development and Pedagogy - Lincoln College</t>
  </si>
  <si>
    <t>H00301751</t>
  </si>
  <si>
    <t>Foundation Degree in Football Coaching and Development in the Community - Lincoln College</t>
  </si>
  <si>
    <t>H00301752</t>
  </si>
  <si>
    <t>Certificate in Education in Education and Training - New College Durham</t>
  </si>
  <si>
    <t>H00301753</t>
  </si>
  <si>
    <t>Professional Graduate Certificate in Education in Education and Training - New College Durham</t>
  </si>
  <si>
    <t>H00301754</t>
  </si>
  <si>
    <t>BA (Hons) in Management (Sports) - New College Durham</t>
  </si>
  <si>
    <t>H00301755</t>
  </si>
  <si>
    <t>BA (Hons) in Management (International Business) - New College Durham</t>
  </si>
  <si>
    <t>H00301756</t>
  </si>
  <si>
    <t>BA (Hons) in Management (Human Resource) - New College Durham</t>
  </si>
  <si>
    <t>H00301757</t>
  </si>
  <si>
    <t>BA (Hons) in Management (Events) - New College Durham</t>
  </si>
  <si>
    <t>H00301758</t>
  </si>
  <si>
    <t>BA (Hons) in Management (Housing) - New College Durham</t>
  </si>
  <si>
    <t>H00301759</t>
  </si>
  <si>
    <t>BA (Hons) in Professional Practice in Management - Sheffield Hallam University</t>
  </si>
  <si>
    <t>H00301760</t>
  </si>
  <si>
    <t>H00301761</t>
  </si>
  <si>
    <t>H00301762</t>
  </si>
  <si>
    <t>H00301763</t>
  </si>
  <si>
    <t>BEng (Hons) in Building Services Engineering - London Southbank University</t>
  </si>
  <si>
    <t>H00301764</t>
  </si>
  <si>
    <t>BEng (Hons) in Civil Engineering - London Southbank University</t>
  </si>
  <si>
    <t>H00301765</t>
  </si>
  <si>
    <t>BSc (Hons) in Construction Management - London Southbank University</t>
  </si>
  <si>
    <t>H00301766</t>
  </si>
  <si>
    <t>BSc (Hons) in Architectural Management - London Southbank University</t>
  </si>
  <si>
    <t>H00301767</t>
  </si>
  <si>
    <t>BSc (Hons) in Quantity Surveying - Sheffield Hallam University - Chartered surveying - Degree Apprenticeship Standard</t>
  </si>
  <si>
    <t>H00301768</t>
  </si>
  <si>
    <t>BA (Hons) in Dance and Performance - The Manchester College</t>
  </si>
  <si>
    <t>H00301769</t>
  </si>
  <si>
    <t>BA (Hons) in Theatre and Performance - The Manchester College</t>
  </si>
  <si>
    <t>H00301770</t>
  </si>
  <si>
    <t>BA (Hons) in Business Management and Leadership (WBIS) - University of Chester - Chartered Manager Degree Apprenticeship</t>
  </si>
  <si>
    <t>H00301771</t>
  </si>
  <si>
    <t>H00301772</t>
  </si>
  <si>
    <t>Foundation Degree in Electronic Engineering - University of Portsmouth</t>
  </si>
  <si>
    <t>H00301774</t>
  </si>
  <si>
    <t>Foundation Degree in Engineering- University of Portsmouth</t>
  </si>
  <si>
    <t>H00301775</t>
  </si>
  <si>
    <t>Foundation Degree in Lesiure Management - East Riding College</t>
  </si>
  <si>
    <t>H00301776</t>
  </si>
  <si>
    <t>Foundation Degree in Public Services Management - East Riding College</t>
  </si>
  <si>
    <t>H00301777</t>
  </si>
  <si>
    <t>Foundation Degree in Criminology and Criminal Justice - The Manchester College</t>
  </si>
  <si>
    <t>H00301778</t>
  </si>
  <si>
    <t>BA (Hons) in Criminology and Criminal Justice (Top Up) - The Manchester College</t>
  </si>
  <si>
    <t>H00301779</t>
  </si>
  <si>
    <t>Foundation Degree in Contemporary Art Practice - The Manchester College</t>
  </si>
  <si>
    <t>H00301780</t>
  </si>
  <si>
    <t>BA (Hons) in Creative Media Practice and Enterprise (Top Up) - The Mannchester College</t>
  </si>
  <si>
    <t>H00301781</t>
  </si>
  <si>
    <t>FdSc Network Engineering (Cyber Security)</t>
  </si>
  <si>
    <t>H00301782</t>
  </si>
  <si>
    <t>H00301783</t>
  </si>
  <si>
    <t>BA (Hons) in Business and Management - Lincoln College</t>
  </si>
  <si>
    <t>H00301784</t>
  </si>
  <si>
    <t>BA (Hons) in Business and Management (Top Up) - Lincoln College</t>
  </si>
  <si>
    <t>H00301785</t>
  </si>
  <si>
    <t>FdEng Nuclear Engineering</t>
  </si>
  <si>
    <t>H00301786</t>
  </si>
  <si>
    <t>H00301787</t>
  </si>
  <si>
    <t>FdSc Network Engineering (Systems Administration)</t>
  </si>
  <si>
    <t>H00301788</t>
  </si>
  <si>
    <t>H00301789</t>
  </si>
  <si>
    <t>Foundation Degree in Health and Social Care - Newcastle College</t>
  </si>
  <si>
    <t>H00301790</t>
  </si>
  <si>
    <t>H00301791</t>
  </si>
  <si>
    <t>BA in Games Design and Animation Top-up - Doncaster College</t>
  </si>
  <si>
    <t>H00301792</t>
  </si>
  <si>
    <t>BA (Hons) in Leadership and Management - University of Portsmouth</t>
  </si>
  <si>
    <t>H00301793</t>
  </si>
  <si>
    <t>BA (Hons) in Criminology and Social Sciences (Top Up) - Southport College</t>
  </si>
  <si>
    <t>H00301794</t>
  </si>
  <si>
    <t>H00301795</t>
  </si>
  <si>
    <t>BSc (Hons) in Computing and IT (Top Up) - Southport College</t>
  </si>
  <si>
    <t>H00301796</t>
  </si>
  <si>
    <t>Foundation Degree in Computing and IT - Southport College</t>
  </si>
  <si>
    <t>H00301797</t>
  </si>
  <si>
    <t>Foundation Degree in Mechanical Engineering - Staffordshire University</t>
  </si>
  <si>
    <t>H00301798</t>
  </si>
  <si>
    <t>Diploma in Education and Training - Gloucestershire College</t>
  </si>
  <si>
    <t>H00301799</t>
  </si>
  <si>
    <t>Post Graduate Certificate in Education - Gloucestershire College</t>
  </si>
  <si>
    <t>H00301800</t>
  </si>
  <si>
    <t>Foundation Degree in Canine Behavior and Training - Reaseheath College</t>
  </si>
  <si>
    <t>H00301801</t>
  </si>
  <si>
    <t>Foundation Degree in Adventure Sports Coaching - Reaseheath College</t>
  </si>
  <si>
    <t>H00301802</t>
  </si>
  <si>
    <t>Foundation Degree in Sports Coaching - Reaseheath College</t>
  </si>
  <si>
    <t>H00301803</t>
  </si>
  <si>
    <t>Foundation Degree in Equine Physical Therapies - Reaseheath College</t>
  </si>
  <si>
    <t>H00301804</t>
  </si>
  <si>
    <t>Foundation Degree in Equine Physical Therapies (Part Time) - Reaseheath College</t>
  </si>
  <si>
    <t>H00301805</t>
  </si>
  <si>
    <t>Foundation Degree in Applied Equine Behaviour - Reaseheath College</t>
  </si>
  <si>
    <t>H00301806</t>
  </si>
  <si>
    <t>Foundation Degree in Applied Equine Behaviour (Part Time) - Reaseheath College</t>
  </si>
  <si>
    <t>H00301807</t>
  </si>
  <si>
    <t>Foundation Degree in Equine Science with Business Management - Reaseheath College</t>
  </si>
  <si>
    <t>H00301808</t>
  </si>
  <si>
    <t>Foundation Degree in Equine Science with Business Management (Part Time) - Reaseheath College</t>
  </si>
  <si>
    <t>H00301809</t>
  </si>
  <si>
    <t>BSc (Hons) in Applied Equine Behaviour (Top Up) - Reaseheath College</t>
  </si>
  <si>
    <t>H00301810</t>
  </si>
  <si>
    <t>BSc (Hons) in Applied Equine Behaviour (Top Up) (Part Time) - Reaseheath College</t>
  </si>
  <si>
    <t>H00301811</t>
  </si>
  <si>
    <t>BSc (Hons) in Equine Science with Business Management - Reaseheath College</t>
  </si>
  <si>
    <t>H00301812</t>
  </si>
  <si>
    <t>BSc (Hons) in Equine Science with Business Management (Part Time) - Reaseheath College</t>
  </si>
  <si>
    <t>H00301813</t>
  </si>
  <si>
    <t>BSc (Hons) in Equine Science with Business Management (Top Up) - Reaseheath College</t>
  </si>
  <si>
    <t>H00301814</t>
  </si>
  <si>
    <t>BSc (Hons) in Equine Science with Business Management (Top Up) (Part Time) - Reaseheath College</t>
  </si>
  <si>
    <t>H00301815</t>
  </si>
  <si>
    <t>Foundation Degree in Environmental Conservation and Land Management - Reaseheath College</t>
  </si>
  <si>
    <t>H00301816</t>
  </si>
  <si>
    <t>BSc (Hons) in Biological Science - Teeside Univeristy</t>
  </si>
  <si>
    <t>H00301817</t>
  </si>
  <si>
    <t>H00301818</t>
  </si>
  <si>
    <t>Foundation Degree in Graphics and Digital Media - Grimsby Institute</t>
  </si>
  <si>
    <t>H00301819</t>
  </si>
  <si>
    <t>Beng (Hons) in Software Engineering - University of Central Lancashire</t>
  </si>
  <si>
    <t>H00301820</t>
  </si>
  <si>
    <t>BSc (Hons) in Veterinary Nursing (Top up) - Askham Bryan College</t>
  </si>
  <si>
    <t>H00301821</t>
  </si>
  <si>
    <t>BSc (Hons) in Veterinary Health Studies (Top up) - Askham Bryan College</t>
  </si>
  <si>
    <t>H00301822</t>
  </si>
  <si>
    <t>Foundation Degree in Criminology and Criminal Justice (Top Up) - The Manchester College</t>
  </si>
  <si>
    <t>H00301823</t>
  </si>
  <si>
    <t>H00301824</t>
  </si>
  <si>
    <t>H00301825</t>
  </si>
  <si>
    <t>BA (Hons) in Creative Media Practice and Enterprise - The Manchester College</t>
  </si>
  <si>
    <t>H00301826</t>
  </si>
  <si>
    <t>HNC in Healthcare Practice - Cornwall College</t>
  </si>
  <si>
    <t>H00301827</t>
  </si>
  <si>
    <t>MSc in Equitation Science - Cornwall College</t>
  </si>
  <si>
    <t>H00301828</t>
  </si>
  <si>
    <t>Foundation Degree in Contemporary Storytelling and Performance - Cornwall College</t>
  </si>
  <si>
    <t>H00301829</t>
  </si>
  <si>
    <t>Foundation Degree in Early Years - East Berkshire College</t>
  </si>
  <si>
    <t>H00301830</t>
  </si>
  <si>
    <t>Foundation Degree in Primary Education - East Berkshire College</t>
  </si>
  <si>
    <t>H00301831</t>
  </si>
  <si>
    <t>Foundation Degree in Business Management - East Berkshire College</t>
  </si>
  <si>
    <t>H00301832</t>
  </si>
  <si>
    <t>Foundation Degree in Working with Children and Young People - East Berkshire College</t>
  </si>
  <si>
    <t>H00301833</t>
  </si>
  <si>
    <t>Foundation Degree in Building Services Engineering - East Berkshire College</t>
  </si>
  <si>
    <t>H00301834</t>
  </si>
  <si>
    <t>BA (Hons) in Working in Intergrated Services for Children and Young People - East Berkishire College</t>
  </si>
  <si>
    <t>H00301835</t>
  </si>
  <si>
    <t>Foundation Degree in Tourism and Hospitality - East Berkshire College</t>
  </si>
  <si>
    <t>H00301836</t>
  </si>
  <si>
    <t>Foundation Degree in Computing - Derby College</t>
  </si>
  <si>
    <t>H00301837</t>
  </si>
  <si>
    <t>Foundation Degree in Animal Management - Derby College</t>
  </si>
  <si>
    <t>H00301838</t>
  </si>
  <si>
    <t>BSc (Hons) in Animal Management - Derby College</t>
  </si>
  <si>
    <t>H00301839</t>
  </si>
  <si>
    <t>Foundation Degree in Equine Studies - Derby College</t>
  </si>
  <si>
    <t>H00301840</t>
  </si>
  <si>
    <t>BSc (Hons) in Equine Studies - Derby College</t>
  </si>
  <si>
    <t>H00301841</t>
  </si>
  <si>
    <t>Foundation Degree in Applied Exercise, Health and Fitness - Newcastle College</t>
  </si>
  <si>
    <t>H00301842</t>
  </si>
  <si>
    <t>Foundation Degree in Hospitality and Management - Newcastle College</t>
  </si>
  <si>
    <t>H00301843</t>
  </si>
  <si>
    <t>Foundation Degree in Computing - Newcastle College</t>
  </si>
  <si>
    <t>H00301844</t>
  </si>
  <si>
    <t>BSc (Hons) in Person Centred Counselling - South Cheshire College</t>
  </si>
  <si>
    <t>H00301845</t>
  </si>
  <si>
    <t>HNC in Aircraft Maintenance</t>
  </si>
  <si>
    <t>H00301846</t>
  </si>
  <si>
    <t>HND in Aircraft Maintenance</t>
  </si>
  <si>
    <t>H00301847</t>
  </si>
  <si>
    <t>BSc in Aircraft Maintenance</t>
  </si>
  <si>
    <t>H00301848</t>
  </si>
  <si>
    <t>BA (Hons) in Lens Based Media - Lincoln College</t>
  </si>
  <si>
    <t>H00301849</t>
  </si>
  <si>
    <t>Foundation Degree in Football Coaching and Performance - SGS College</t>
  </si>
  <si>
    <t>H00301850</t>
  </si>
  <si>
    <t>H00301851</t>
  </si>
  <si>
    <t>Foundation Degree in Assistant Practitioner - Buckinghamshire New University</t>
  </si>
  <si>
    <t>H00301852</t>
  </si>
  <si>
    <t>Foundation Degree in Dance - SGS College</t>
  </si>
  <si>
    <t>H00301857</t>
  </si>
  <si>
    <t>Foundation Degree in Digital Media - SGS College</t>
  </si>
  <si>
    <t>H00301860</t>
  </si>
  <si>
    <t>Foundation Degree in Artistic Make-Up and Special Effects</t>
  </si>
  <si>
    <t>H00301861</t>
  </si>
  <si>
    <t>Foundation Degree in Sports Coaching and Physical Activity - Craven College</t>
  </si>
  <si>
    <t>H00301862</t>
  </si>
  <si>
    <t>BA (Hons) in Business Management in the Service Sector - Craven College</t>
  </si>
  <si>
    <t>H00301863</t>
  </si>
  <si>
    <t>Foundation Degree in Fashion and Editorial Make-up - Craven College</t>
  </si>
  <si>
    <t>H00301864</t>
  </si>
  <si>
    <t>Foundation Degree in Prosthetic Make-up Effects - Craven College</t>
  </si>
  <si>
    <t>H00301865</t>
  </si>
  <si>
    <t>BA (Hons) in Make-up Artistry - Craven College</t>
  </si>
  <si>
    <t>H00301867</t>
  </si>
  <si>
    <t>H00301868</t>
  </si>
  <si>
    <t>Foundation Degree in Equine Entrepreneurship and Business Management - Berkshire College of Agriculture</t>
  </si>
  <si>
    <t>H00301869</t>
  </si>
  <si>
    <t>Foundation Degree in Animal Behaviour and Welfare - Berkshire College of Agriculture</t>
  </si>
  <si>
    <t>H00301870</t>
  </si>
  <si>
    <t>Foundation Degree in Leadership and Management - York College</t>
  </si>
  <si>
    <t>H00301871</t>
  </si>
  <si>
    <t>BA (Hons) in Media Make-Up and Hair Design - York College</t>
  </si>
  <si>
    <t>H00301872</t>
  </si>
  <si>
    <t>Foundation Degree in Internet Software Development - East Surrey College</t>
  </si>
  <si>
    <t>H00301873</t>
  </si>
  <si>
    <t>Foundation Degree in Music Sound Production - East Surrey College</t>
  </si>
  <si>
    <t>H00301874</t>
  </si>
  <si>
    <t>BSc (Hons) in Digital and Technology Solutions - University of Exeter</t>
  </si>
  <si>
    <t>H00301875</t>
  </si>
  <si>
    <t>Foundation Degree in Working with Older Adults - Northumberland College</t>
  </si>
  <si>
    <t>H00301876</t>
  </si>
  <si>
    <t>Foundation Degree in Event Management - Northumberland College</t>
  </si>
  <si>
    <t>H00301877</t>
  </si>
  <si>
    <t>BA (Hons) in Sport, Physical Education and Health - Leeds Trinity</t>
  </si>
  <si>
    <t>H00301878</t>
  </si>
  <si>
    <t>BSc (Hons) in Quantity Surveying  - Chartered Surveyor Standard</t>
  </si>
  <si>
    <t>H00301879</t>
  </si>
  <si>
    <t>HNC in Construction and the Built Environment - Cornwall College</t>
  </si>
  <si>
    <t>H00301880</t>
  </si>
  <si>
    <t>BA (Hons) in Children, Schools and Families - Cornwall College</t>
  </si>
  <si>
    <t>H00301881</t>
  </si>
  <si>
    <t>PgDip in Business Strategy, Enterprise and Growth - Cornwall College</t>
  </si>
  <si>
    <t>H00301882</t>
  </si>
  <si>
    <t>Foundation Degree in Independent Living - Cornwall College</t>
  </si>
  <si>
    <t>H00301883</t>
  </si>
  <si>
    <t>Foundation Degree in Housing - Cornwall College</t>
  </si>
  <si>
    <t>H00301884</t>
  </si>
  <si>
    <t>Foundation Degree in Business and Event Management -Petroc College</t>
  </si>
  <si>
    <t>H00301885</t>
  </si>
  <si>
    <t>Foundation Degree in Project Management - Petroc College</t>
  </si>
  <si>
    <t>H00301886</t>
  </si>
  <si>
    <t>Foundation Degree in Public Services - Petroc College</t>
  </si>
  <si>
    <t>H00301887</t>
  </si>
  <si>
    <t>Foundation Degree in Teaching and Learning - Petroc College</t>
  </si>
  <si>
    <t>H00301888</t>
  </si>
  <si>
    <t>Foundation Degree in Environmental Management - Petroc College</t>
  </si>
  <si>
    <t>H00301889</t>
  </si>
  <si>
    <t>BA (Hons) in Event Management - Northumberland College</t>
  </si>
  <si>
    <t>H00301890</t>
  </si>
  <si>
    <t>BA (Hons) in Working with Children and Families - Northumberland College</t>
  </si>
  <si>
    <t>H00301891</t>
  </si>
  <si>
    <t>BSc (Hons) in Animal Therapy and Rehabilitation - Warwickshire College</t>
  </si>
  <si>
    <t>H00301892</t>
  </si>
  <si>
    <t>Foundation Degree in Zoological Science, Education and Media - Warwickshire College</t>
  </si>
  <si>
    <t>H00301893</t>
  </si>
  <si>
    <t>BSc (Hons) in Zoological Science, Education and Media- Warwickshire College</t>
  </si>
  <si>
    <t>H00301894</t>
  </si>
  <si>
    <t>Foundation Degree in Animal Health and Welfare - Warwickshire College</t>
  </si>
  <si>
    <t>H00301895</t>
  </si>
  <si>
    <t>BSc (Hons) in Animal Health and Welfare - Warwickshire College</t>
  </si>
  <si>
    <t>H00301896</t>
  </si>
  <si>
    <t>Foundation Degree in Animal Management and Welfare - Warwickshire College</t>
  </si>
  <si>
    <t>H00301897</t>
  </si>
  <si>
    <t>BSc (Hons) in Animal Management and Welfare - Warwickshire College</t>
  </si>
  <si>
    <t>H00301898</t>
  </si>
  <si>
    <t>Foundation Degree in Digital Film Production - Warwickshire College</t>
  </si>
  <si>
    <t>H00301899</t>
  </si>
  <si>
    <t>Foundation Degree in fine Art and Contemporary Cultures  - Warwickshire College</t>
  </si>
  <si>
    <t>H00301900</t>
  </si>
  <si>
    <t>Foundation Degree in Production Arts - Warwickshire College</t>
  </si>
  <si>
    <t>H00301901</t>
  </si>
  <si>
    <t>Foundation Degree in Performing Arts - Warwickshire College</t>
  </si>
  <si>
    <t>H00301902</t>
  </si>
  <si>
    <t>Foundation Degree in Business and Accounting - Warwickshire College</t>
  </si>
  <si>
    <t>H00301903</t>
  </si>
  <si>
    <t>Foundation Degree in Counselling and Psychotherapy (Cognitive Behavioural Therapy) - Warwickshire College</t>
  </si>
  <si>
    <t>H00301904</t>
  </si>
  <si>
    <t>Foundation Degree in Counselling and Psychotherapy (Person Centred Therapy) - Warwickshire College</t>
  </si>
  <si>
    <t>H00301905</t>
  </si>
  <si>
    <t>Foundation Degree in Arboriculture - Warwickshire College</t>
  </si>
  <si>
    <t>H00301906</t>
  </si>
  <si>
    <t>Foundation Degree in Sport and Fitness Coaching - Warwickshire College</t>
  </si>
  <si>
    <t>H00301907</t>
  </si>
  <si>
    <t>BSc (Hons) in Quantity Surveying - University of Central Lancashire</t>
  </si>
  <si>
    <t>H00301908</t>
  </si>
  <si>
    <t>H00301909</t>
  </si>
  <si>
    <t>H00301910</t>
  </si>
  <si>
    <t>H00301911</t>
  </si>
  <si>
    <t>Foundation Degree in Applied Chemistry - Lakes College West Cumbria</t>
  </si>
  <si>
    <t>H00301912</t>
  </si>
  <si>
    <t>Foundation Degree in Advanced Manufacturing - Preston College</t>
  </si>
  <si>
    <t>H00301913</t>
  </si>
  <si>
    <t>Foundation Degree in Energy and Power Engineering - Preston College</t>
  </si>
  <si>
    <t>H00301914</t>
  </si>
  <si>
    <t>Foundation Degree in Travel and Tourism - Highbury College Portsmouth</t>
  </si>
  <si>
    <t>H00301915</t>
  </si>
  <si>
    <t>Foundation Degree in Hospitality Management - Highbury College Portsmouth</t>
  </si>
  <si>
    <t>H00301916</t>
  </si>
  <si>
    <t>HND in Computer Science - North Lindsey College</t>
  </si>
  <si>
    <t>H00301917</t>
  </si>
  <si>
    <t>Foundation Degree in Materials Engineering - North Lindsey College</t>
  </si>
  <si>
    <t>H00301918</t>
  </si>
  <si>
    <t>Foundation Degree in Professional Practice in Health and social Care - North Lindsey College</t>
  </si>
  <si>
    <t>H00301919</t>
  </si>
  <si>
    <t>H00301920</t>
  </si>
  <si>
    <t>FdSc Sports Coaching and Exercise Science</t>
  </si>
  <si>
    <t>H00301921</t>
  </si>
  <si>
    <t>FdSc Physical Activity, Nutrition and Health</t>
  </si>
  <si>
    <t>H00301922</t>
  </si>
  <si>
    <t>BA (Hons) in Hair and Beauty Management - Bradford College</t>
  </si>
  <si>
    <t>H00301923</t>
  </si>
  <si>
    <t>BSc (Hons) Applied Sport and Health Science -Truro and Penwith College</t>
  </si>
  <si>
    <t>H00301924</t>
  </si>
  <si>
    <t>Foundation Degree in Health and Social - Truro and Penwith College</t>
  </si>
  <si>
    <t>H00301925</t>
  </si>
  <si>
    <t>Foundation Degree in  Healthcare Practice - (Framework 602)</t>
  </si>
  <si>
    <t>H00301926</t>
  </si>
  <si>
    <t>BSc (Hons) in Chemistry - University of Greenwich</t>
  </si>
  <si>
    <t>H00301927</t>
  </si>
  <si>
    <t>Foundation Degree in Chemistry - University of Greenwich</t>
  </si>
  <si>
    <t>H00301928</t>
  </si>
  <si>
    <t>BSc (Hons) in Pharmaceutical Science - University of Greenwich</t>
  </si>
  <si>
    <t>H00301929</t>
  </si>
  <si>
    <t>Foundation Degree in Pharmaceutical Science - University of Greenwich</t>
  </si>
  <si>
    <t>H00301930</t>
  </si>
  <si>
    <t>Foundation Degree in Health and Social Care - Assistant Practitioner (Health) standard</t>
  </si>
  <si>
    <t>H00301931</t>
  </si>
  <si>
    <t>Foundation Degree in Bakery and Patisserie Technology - The Sheffield College</t>
  </si>
  <si>
    <t>H00301932</t>
  </si>
  <si>
    <t>MSc in Viticulture and Oenology -Plumpton College</t>
  </si>
  <si>
    <t>H00301933</t>
  </si>
  <si>
    <t>BA (Hons) in Performing Arts - Brooksby Melton College</t>
  </si>
  <si>
    <t>H00301934</t>
  </si>
  <si>
    <t>BA (Hons) in Performing Arts (Top-Up) - Brooksby Melton College</t>
  </si>
  <si>
    <t>H00301935</t>
  </si>
  <si>
    <t>BA (Hons) in Digital Film Production - Brooksby Melton College</t>
  </si>
  <si>
    <t>H00301936</t>
  </si>
  <si>
    <t>BA (Hons) in Digital Film Production (Top-Up) - Brooksby Melton College</t>
  </si>
  <si>
    <t>H00301937</t>
  </si>
  <si>
    <t>Foundation Degree in Animal Management (Science and Welfare) - Brooksby Melton College</t>
  </si>
  <si>
    <t>H00301938</t>
  </si>
  <si>
    <t>BSc (Hons) in Animal Management (Science and Welfare)(Top-Up) - Brooksby Melton College</t>
  </si>
  <si>
    <t>H00301939</t>
  </si>
  <si>
    <t>Foundation Degree in Equine Performance Science- Brooksby Melton College</t>
  </si>
  <si>
    <t>H00301940</t>
  </si>
  <si>
    <t>BSc (Hons) in Equine Performance Science (Top-Up)- Brooksby Melton College</t>
  </si>
  <si>
    <t>H00301941</t>
  </si>
  <si>
    <t>Foundation Degree in Sports Science - Brooksby Melton College</t>
  </si>
  <si>
    <t>H00301942</t>
  </si>
  <si>
    <t>BA (Hons) in Insurance - Peter Symonds College</t>
  </si>
  <si>
    <t>H00301943</t>
  </si>
  <si>
    <t>BSc (Hons) in Digital Technology Solutions (Cyber Security Analyst) - PETROC</t>
  </si>
  <si>
    <t>H00301944</t>
  </si>
  <si>
    <t>BSc (Hons) in Digital Technology Solutions (IT Consultant) - PETROC</t>
  </si>
  <si>
    <t>H00301945</t>
  </si>
  <si>
    <t>BSc (Hons) in Digital Technology Solutions (Network Engineer) - PETROC</t>
  </si>
  <si>
    <t>H00301946</t>
  </si>
  <si>
    <t>BSc (Hons) in Digital Technology Solutions (Software Engineer) - PETROC</t>
  </si>
  <si>
    <t>H00301947</t>
  </si>
  <si>
    <t>Foundation Degree in Educational Practice - Bedford College</t>
  </si>
  <si>
    <t>H00301948</t>
  </si>
  <si>
    <t>BA (Hons) in Fashion Design - South Essex College of Further and Higher Education</t>
  </si>
  <si>
    <t>H00301949</t>
  </si>
  <si>
    <t>BA (Hons) in Interior Design - South Essex College of Further and Higher Education</t>
  </si>
  <si>
    <t>H00301950</t>
  </si>
  <si>
    <t>BA (Hons) in Graphic Design - South Essex College of Further and Higher Education</t>
  </si>
  <si>
    <t>H00301951</t>
  </si>
  <si>
    <t>BA (Hons) in Photography - South Essex College of Further and Higher Education</t>
  </si>
  <si>
    <t>H00301952</t>
  </si>
  <si>
    <t>BA (Hons) in Fine Art - South Essex College of Further and Higher Education</t>
  </si>
  <si>
    <t>H00301953</t>
  </si>
  <si>
    <t>BA (Hons) in Fashion Communication - South Essex College of Further and Higher Education</t>
  </si>
  <si>
    <t>H00301954</t>
  </si>
  <si>
    <t>Foundation Degree in Early Years Practice - Tameside College</t>
  </si>
  <si>
    <t>H00301955</t>
  </si>
  <si>
    <t>BSc (Hons) in Film Production and Applied Technology - Gloucestershire College</t>
  </si>
  <si>
    <t>H00301956</t>
  </si>
  <si>
    <t>BSc (Hons) in Health Management (Top-Up) - Blackburn College</t>
  </si>
  <si>
    <t>H00301957</t>
  </si>
  <si>
    <t>BSc (Hons) in Public Health (Top-Up) - Blackburn College</t>
  </si>
  <si>
    <t>H00301958</t>
  </si>
  <si>
    <t>Foundation Degree in Creative Theatre Practice - City College Plymouth</t>
  </si>
  <si>
    <t>H00301959</t>
  </si>
  <si>
    <t>BSc (Hons) in Sports Rehabilitation with sports Therapy, Strength and Conditioning - City College Plymouth</t>
  </si>
  <si>
    <t>H00301960</t>
  </si>
  <si>
    <t>BA (Hons) in Business Studies (Top-Up) - Blackburn College</t>
  </si>
  <si>
    <t>H00301961</t>
  </si>
  <si>
    <t>BA (Hons) in Business with Management - Blackburn College</t>
  </si>
  <si>
    <t>H00301962</t>
  </si>
  <si>
    <t>BA (Hons) in Business human Resource Management - Blackburn College</t>
  </si>
  <si>
    <t>H00301963</t>
  </si>
  <si>
    <t>Foundation Degree in Contemporary Fine Art Practice - Weymouth College</t>
  </si>
  <si>
    <t>H00301964</t>
  </si>
  <si>
    <t>Foundation Degree in Public Services - Weymouth College</t>
  </si>
  <si>
    <t>H00301965</t>
  </si>
  <si>
    <t>Foundation Degree in Creative Media Production - Weymouth College</t>
  </si>
  <si>
    <t>H00301966</t>
  </si>
  <si>
    <t>BSc (Hons) in Digital and Technology Solutions - University of East London</t>
  </si>
  <si>
    <t>H00301967</t>
  </si>
  <si>
    <t>BSc (Hons) in Construction Site Management - University of East London</t>
  </si>
  <si>
    <t>H00301968</t>
  </si>
  <si>
    <t>BSc (Hons) in Civil Engineering Site Management - University of East London</t>
  </si>
  <si>
    <t>H00301969</t>
  </si>
  <si>
    <t>BSc (Hons) in Construction Design Management - University of East London</t>
  </si>
  <si>
    <t>H00301970</t>
  </si>
  <si>
    <t>Foundation Degree in Health and Social Care - Riverside College Halton</t>
  </si>
  <si>
    <t>H00301971</t>
  </si>
  <si>
    <t>Foundation Degree in Education - Riverside College Halton</t>
  </si>
  <si>
    <t>H00301972</t>
  </si>
  <si>
    <t>Foundation Degree in Sports Coaching and Physical Education - Riverside College Halton</t>
  </si>
  <si>
    <t>H00301973</t>
  </si>
  <si>
    <t>BSc (Hons) in Counselling - Riverside College Halton</t>
  </si>
  <si>
    <t>H00301974</t>
  </si>
  <si>
    <t>BSc (Hons) in Sports Therapy (Top-Up) - NESCOT</t>
  </si>
  <si>
    <t>H00301975</t>
  </si>
  <si>
    <t>BA (Hons) in Games Design for Industry - Cornwall College</t>
  </si>
  <si>
    <t>H00301976</t>
  </si>
  <si>
    <t>Foundation Degree in Outdoor Adventure Studies - Hugh Baird College</t>
  </si>
  <si>
    <t>H00301977</t>
  </si>
  <si>
    <t>Foundation Degree In Visual Merchandising and Promotional Design - Hugh Baird College</t>
  </si>
  <si>
    <t>H00301978</t>
  </si>
  <si>
    <t>BA (Hons) in Creative Audio Technology - Hugh Baird College</t>
  </si>
  <si>
    <t>H00301979</t>
  </si>
  <si>
    <t>BA (Hons) in Degree in Design for Commercial Interiors - Hugh Baird College</t>
  </si>
  <si>
    <t>H00301980</t>
  </si>
  <si>
    <t>BA (Hons) in Degree In Fashion and Textiles - Hugh Baird College</t>
  </si>
  <si>
    <t>H00301981</t>
  </si>
  <si>
    <t>BA (Hons) in Degree In Festival Management - Hugh Baird College</t>
  </si>
  <si>
    <t>H00301982</t>
  </si>
  <si>
    <t>BA (Hons) in Degree In Visual Merchandising and Promotional Design - Hugh Baird College</t>
  </si>
  <si>
    <t>H00301983</t>
  </si>
  <si>
    <t>BSc (Hons) in Degree In Computing - Hugh Baird College</t>
  </si>
  <si>
    <t>H00301984</t>
  </si>
  <si>
    <t>Foundation Degree in Creative Audio Technology - Hugh Baird College</t>
  </si>
  <si>
    <t>H00301985</t>
  </si>
  <si>
    <t>Foundation Degree in Engineering (Advanced Manufacturing) -Hugh Baird College</t>
  </si>
  <si>
    <t>H00301986</t>
  </si>
  <si>
    <t>Foundation Degree In Computing - Hugh Baird College</t>
  </si>
  <si>
    <t>H00301987</t>
  </si>
  <si>
    <t>Foundation Degree In Creative Make Up Design and Practice - Hugh Baird College</t>
  </si>
  <si>
    <t>H00301988</t>
  </si>
  <si>
    <t>Foundation Degree in Dementia and Assisted Living in Health and Social Care - Hugh Baird College</t>
  </si>
  <si>
    <t>H00301989</t>
  </si>
  <si>
    <t>Foundation Degree in Design for Commercial Interiors - Hugh Baird College</t>
  </si>
  <si>
    <t>H00301990</t>
  </si>
  <si>
    <t>Foundation Degree In Fashion and Textiles - Hugh Baird College</t>
  </si>
  <si>
    <t>H00301991</t>
  </si>
  <si>
    <t>Foundation Degree In Festival Management - Hugh Baird College</t>
  </si>
  <si>
    <t>H00301992</t>
  </si>
  <si>
    <t>Foundation Degree in Hospitality in the Visitor Economy - Hugh Braid College</t>
  </si>
  <si>
    <t>H00301993</t>
  </si>
  <si>
    <t>Foundation Degree in Mental Health and Wellbeing - Hugh Braid College</t>
  </si>
  <si>
    <t>H00301994</t>
  </si>
  <si>
    <t>BSc (Hons) in Digital and Technology Solutions (Software Engineer) Degree Apprenticeship</t>
  </si>
  <si>
    <t>H00301995</t>
  </si>
  <si>
    <t>BA (Hons) in Sport Management - Loughborough College</t>
  </si>
  <si>
    <t>H00301996</t>
  </si>
  <si>
    <t>BSc (Hons) in Sport Coaching - Loughborough College</t>
  </si>
  <si>
    <t>H00301997</t>
  </si>
  <si>
    <t>BSc (Hons) in Sport Coaching (Futsal) - Loughborough College</t>
  </si>
  <si>
    <t>H00301998</t>
  </si>
  <si>
    <t>Foundation Degree in Wellbeing and Social Care Practices - Blackburn college</t>
  </si>
  <si>
    <t>H00301999</t>
  </si>
  <si>
    <t>BA (Hons) in Wellbeing and Social Care Practices - Blackburn college</t>
  </si>
  <si>
    <t>H00302000</t>
  </si>
  <si>
    <t>BA (Hons) in Early Childhood Progressions to Honours - Fareham College</t>
  </si>
  <si>
    <t>H00302001</t>
  </si>
  <si>
    <t>Foundation Degree in Health and Wellbeing - Leeds City college</t>
  </si>
  <si>
    <t>H00302002</t>
  </si>
  <si>
    <t>BA (Hons) in International Tourism and Aviation (Top-Up award) - Leeds City College</t>
  </si>
  <si>
    <t>H00302003</t>
  </si>
  <si>
    <t>Foundation Degree in Tourism and Aviation - Leeds City college</t>
  </si>
  <si>
    <t>H00302004</t>
  </si>
  <si>
    <t>Foundation Degree in Computer Games - Leeds City College</t>
  </si>
  <si>
    <t>H00302005</t>
  </si>
  <si>
    <t>BA(Hons) in Art enterprise (Top-Up Award) - Leeds City College</t>
  </si>
  <si>
    <t>H00302006</t>
  </si>
  <si>
    <t>Foundation Degree in Accountancy - Leeds City College</t>
  </si>
  <si>
    <t>H00302007</t>
  </si>
  <si>
    <t>BA (Hons) in Accountancy (Top-Up award) - Leeds City College</t>
  </si>
  <si>
    <t>H00302008</t>
  </si>
  <si>
    <t>Foundation Degree in Biomedical Sciences (Chemical and Pharmaceutical) - Leeds City College</t>
  </si>
  <si>
    <t>H00302009</t>
  </si>
  <si>
    <t>Foundation Degree in Biomedical Sciences (Biotechnical) - Leeds City College</t>
  </si>
  <si>
    <t>H00302010</t>
  </si>
  <si>
    <t>BSc (Hons) in Biomedical Sciences (Chemical and Pharmaceutical) - Leeds City College</t>
  </si>
  <si>
    <t>H00302011</t>
  </si>
  <si>
    <t>BSc (Hons) in Biomedical Sciences (Biotechnical) (Top-Up Award) - Leeds City College</t>
  </si>
  <si>
    <t>H00302012</t>
  </si>
  <si>
    <t>Foundation Degree in Sport (Performance) - Leeds City College</t>
  </si>
  <si>
    <t>H00302013</t>
  </si>
  <si>
    <t>Foundation Degree in Sport (P.E) - Leeds City College</t>
  </si>
  <si>
    <t>H00302014</t>
  </si>
  <si>
    <t>Foundation Degree in Sport (Coaching) - Leeds City College</t>
  </si>
  <si>
    <t>H00302015</t>
  </si>
  <si>
    <t>BSc (Hons) in Sports Coaching - Leeds City College</t>
  </si>
  <si>
    <t>H00302016</t>
  </si>
  <si>
    <t>BSc (Hons) in Sports Performance - Leeds City College</t>
  </si>
  <si>
    <t>H00302017</t>
  </si>
  <si>
    <t>Foundation Degree in Fashion, Theatrical and Media Hair and Make Up - Leeds City College</t>
  </si>
  <si>
    <t>H00302018</t>
  </si>
  <si>
    <t>CertEd in Post16 Education and Training - Leeds City College</t>
  </si>
  <si>
    <t>H00302019</t>
  </si>
  <si>
    <t>PGCE in Post 16 Education and Training - Leeds City College</t>
  </si>
  <si>
    <t>H00302020</t>
  </si>
  <si>
    <t>LLB (Hons) in Law and Criminology - Burnley College</t>
  </si>
  <si>
    <t>H00302021</t>
  </si>
  <si>
    <t>LLB (Hons) in Law and Psychology - Burnley College</t>
  </si>
  <si>
    <t>H00302022</t>
  </si>
  <si>
    <t>BA (Hons) in Religion Culture and Society - Burnley College</t>
  </si>
  <si>
    <t>H00302023</t>
  </si>
  <si>
    <t>BA (Hons) in English and History - Burnley College</t>
  </si>
  <si>
    <t>H00302024</t>
  </si>
  <si>
    <t>Foundation Degree in Leadership and Management - Framework 487</t>
  </si>
  <si>
    <t>H00302025</t>
  </si>
  <si>
    <t>BA (Hons) in Management - Chartered Management Degree Apprenticeship</t>
  </si>
  <si>
    <t>H00302026</t>
  </si>
  <si>
    <t>BSc (Hons) in Digital and Technology Solutions (software Engineer) - Degree Apprenticeship</t>
  </si>
  <si>
    <t>H00302027</t>
  </si>
  <si>
    <t>MSci in Sports Coach Development - Hartpury College</t>
  </si>
  <si>
    <t>H00302028</t>
  </si>
  <si>
    <t>HNC in Chemistry - University of Greenwich</t>
  </si>
  <si>
    <t>H00302029</t>
  </si>
  <si>
    <t>PGCert in Equine Behaviour and Welfare - Hartpury College</t>
  </si>
  <si>
    <t>H00302030</t>
  </si>
  <si>
    <t>BSc (Hons) in Applied Sports Science - Loughborough College</t>
  </si>
  <si>
    <t>H00302031</t>
  </si>
  <si>
    <t>BSc (Hons) in Applied Sports Science with Management - Loughborough College</t>
  </si>
  <si>
    <t>H00302032</t>
  </si>
  <si>
    <t>BSc (Hons) in Sports Coaching - Loughborough College</t>
  </si>
  <si>
    <t>H00302033</t>
  </si>
  <si>
    <t>FdSc in Integrated Mental Health and Social Care - Weston College of Further and Higher Education</t>
  </si>
  <si>
    <t>H00302034</t>
  </si>
  <si>
    <t>BEng (Hons) in Electronic and Computer Engineering - Gloucestershire College</t>
  </si>
  <si>
    <t>H00302035</t>
  </si>
  <si>
    <t>BEng (Hons) in Electronic Engineering - Derby College</t>
  </si>
  <si>
    <t>H00302036</t>
  </si>
  <si>
    <t>BEng (Hons) in Manufacturing Engineering - Derby College</t>
  </si>
  <si>
    <t>H00302037</t>
  </si>
  <si>
    <t>BEng (Hons) in Mechanical Engineering - Derby College</t>
  </si>
  <si>
    <t>H00302038</t>
  </si>
  <si>
    <t>Foundation Degree in Electrical/Electronic Engineering - University of Plymouth - (framework 550)</t>
  </si>
  <si>
    <t>H00302039</t>
  </si>
  <si>
    <t>BA (Hons) in Management Practice - Chartered Management Degree Standard</t>
  </si>
  <si>
    <t>H00302041</t>
  </si>
  <si>
    <t>BSc (Hons) in Horticulture - Warwickshire College</t>
  </si>
  <si>
    <t>H00302042</t>
  </si>
  <si>
    <t>BSc (Hons) in Horticulture Production Technology - Warwickshire College</t>
  </si>
  <si>
    <t>H00302043</t>
  </si>
  <si>
    <t>BSc (Hons) in Sport Science (Top Up) -Brooksby Melton College</t>
  </si>
  <si>
    <t>H00302044</t>
  </si>
  <si>
    <t>BEng (Hons) in Electronic Engineering - University of Portsmouth - Embedded Electronic Systems Design and Development Engineer degree apprenticeship</t>
  </si>
  <si>
    <t>H00302045</t>
  </si>
  <si>
    <t>Foundation Degree in Health - London South Bank University - Healthcare Assistant Practitioner</t>
  </si>
  <si>
    <t>H00302046</t>
  </si>
  <si>
    <t>BA (Hons) in Business Foundation Entry - UCLAN</t>
  </si>
  <si>
    <t>H00302047</t>
  </si>
  <si>
    <t>BA (Hons) in Media Foundation Entry - UCLAN</t>
  </si>
  <si>
    <t>H00302048</t>
  </si>
  <si>
    <t>BA (Hons) in Sports Coaching Foundation entry - UCLAN</t>
  </si>
  <si>
    <t>H00302049</t>
  </si>
  <si>
    <t>BA (Hons) in Sports Science Foundation entry - UCLAN</t>
  </si>
  <si>
    <t>H00302050</t>
  </si>
  <si>
    <t>Foundation Degree in Health Nutrition and Physical Activity - UCLAN</t>
  </si>
  <si>
    <t>H00302051</t>
  </si>
  <si>
    <t>BEng (Hons) in Mechanical Engineering - Furness College</t>
  </si>
  <si>
    <t>H00302052</t>
  </si>
  <si>
    <t>BEng (Hons) in Electrical and Electronic Engineering - Furness College</t>
  </si>
  <si>
    <t>H00302053</t>
  </si>
  <si>
    <t>BSc (Hons) in Professional Management Practice - Chartered Manager Degree Apprenticeship</t>
  </si>
  <si>
    <t>H00302054</t>
  </si>
  <si>
    <t>BSc (Hons) in Digital and Technology Solutions - Cyber Security Analyst Degree Apprenticeship</t>
  </si>
  <si>
    <t>H00302055</t>
  </si>
  <si>
    <t>BA (Hons) in Business Management in Practice - Newcastle College</t>
  </si>
  <si>
    <t>H00302056</t>
  </si>
  <si>
    <t>MBA Master of Business Administration - Newcastle College</t>
  </si>
  <si>
    <t>H00302057</t>
  </si>
  <si>
    <t>PGCE for Specialists in Learning Difficulties and Disabilities - Newcastle College</t>
  </si>
  <si>
    <t>H00302058</t>
  </si>
  <si>
    <t>PGCE for English Literacy and Language Specialists - Newcastle College</t>
  </si>
  <si>
    <t>H00302059</t>
  </si>
  <si>
    <t>PGCE for Mathematics and Numeracy Specialists - Newcastle College</t>
  </si>
  <si>
    <t>H00302060</t>
  </si>
  <si>
    <t>PGCE for Young People and Adult Learning Specialists - Newcastle College</t>
  </si>
  <si>
    <t>H00302061</t>
  </si>
  <si>
    <t>BA (Hons) in Business Management in Practice - Pearson College Limited</t>
  </si>
  <si>
    <t>H00302062</t>
  </si>
  <si>
    <t>H00302063</t>
  </si>
  <si>
    <t>BSc (Hons) in Digital and Technology Solutions -IT Consultant Degree Apprenticeship</t>
  </si>
  <si>
    <t>H00302064</t>
  </si>
  <si>
    <t>BSc (Hons) in Digital and Technology Solutions - Software Engineer Degree Apprenticeship</t>
  </si>
  <si>
    <t>H00302065</t>
  </si>
  <si>
    <t>BSc (Hons) in Digital and Technology Solutions - Network Engineer Degree Apprenticeship</t>
  </si>
  <si>
    <t>H00302066</t>
  </si>
  <si>
    <t>H00302067</t>
  </si>
  <si>
    <t>MA in Education - Colchester Institute</t>
  </si>
  <si>
    <t>H00302068</t>
  </si>
  <si>
    <t>BA (Hons) in Business Innovation and Applied Management - Colchester Institute</t>
  </si>
  <si>
    <t>H00302069</t>
  </si>
  <si>
    <t>BA (Hons) in Business Management  - University of Hull</t>
  </si>
  <si>
    <t>H00302071</t>
  </si>
  <si>
    <t>H00302072</t>
  </si>
  <si>
    <t>BSc (Hons) in Network Engineering (Cyber Security)</t>
  </si>
  <si>
    <t>H00302073</t>
  </si>
  <si>
    <t>BA (Hons) in Children, Schools and Families - Burnley College</t>
  </si>
  <si>
    <t>H00302074</t>
  </si>
  <si>
    <t>BA (Hons) in Management and Leadership - University of Sunderland</t>
  </si>
  <si>
    <t>H00302076</t>
  </si>
  <si>
    <t>BA (Hons) in Music (Folk Music) - Leeds City College</t>
  </si>
  <si>
    <t>H00302077</t>
  </si>
  <si>
    <t>BA (Hons) in Music (Songwriting) - Leeds City College</t>
  </si>
  <si>
    <t>H00302078</t>
  </si>
  <si>
    <t>BSc (Hons) in Quantity Surveying - University of Portsmouth</t>
  </si>
  <si>
    <t>H00302079</t>
  </si>
  <si>
    <t>BSc (Hons) in Building Surveying - University of Portsmouth</t>
  </si>
  <si>
    <t>H00302080</t>
  </si>
  <si>
    <t>Foundation Degree in Healthcare Play Specialism - Nescot</t>
  </si>
  <si>
    <t>H00302081</t>
  </si>
  <si>
    <t>Foundation Degree in Creative and Professional Writing - Exeter College</t>
  </si>
  <si>
    <t>H00302082</t>
  </si>
  <si>
    <t>Foundation Degree in Sport Coaching - Central college Nottingham</t>
  </si>
  <si>
    <t>H00302083</t>
  </si>
  <si>
    <t>Foundation Degree in Marine Engineering - South Tyneside College</t>
  </si>
  <si>
    <t>H00302084</t>
  </si>
  <si>
    <t>Foundation Degree in Marine Electrical Engineering - South Tyneside College</t>
  </si>
  <si>
    <t>H00302085</t>
  </si>
  <si>
    <t>BEng (Hons) in Marine Engineering (Stage 3 top -up)- South Tyneside College</t>
  </si>
  <si>
    <t>H00302086</t>
  </si>
  <si>
    <t>BA (Hons) in Business Management - Newcastle College</t>
  </si>
  <si>
    <t>H00302087</t>
  </si>
  <si>
    <t>MSc in Systems Engineering Technical Leadership (Aviation) - The University of Warwick</t>
  </si>
  <si>
    <t>H00302088</t>
  </si>
  <si>
    <t>PgD (Hons) in Systems Engineering Technical Leadership (Aviation) - The University of Warwick</t>
  </si>
  <si>
    <t>H00302090</t>
  </si>
  <si>
    <t>BA (Hons) in Food and Culinary Arts - City College Brighton and Hove</t>
  </si>
  <si>
    <t>H00302091</t>
  </si>
  <si>
    <t>Foundation Degree in Children and young People Early Years Educator- Newcastle College</t>
  </si>
  <si>
    <t>H00302092</t>
  </si>
  <si>
    <t>BSc (Hons) in Digital and Technology Solutions (Open University)</t>
  </si>
  <si>
    <t>H00302094</t>
  </si>
  <si>
    <t>BA (Hons) in Performance - Oldham College</t>
  </si>
  <si>
    <t>H00302095</t>
  </si>
  <si>
    <t>BA (Hons) in Digital Art for 3D Games and Media - Oldham College</t>
  </si>
  <si>
    <t>H00302096</t>
  </si>
  <si>
    <t>Foundation Degree in Performance: Theatre and Drama - Oldham College</t>
  </si>
  <si>
    <t>H00302097</t>
  </si>
  <si>
    <t>H00302099</t>
  </si>
  <si>
    <t>Foundation Degree in Criminology and Criminal Justice - Oldham College</t>
  </si>
  <si>
    <t>H00302100</t>
  </si>
  <si>
    <t>Foundation Degree in Sports Coaching - Oldham College</t>
  </si>
  <si>
    <t>H00302101</t>
  </si>
  <si>
    <t>BA (Hons) in Sports Coaching - Oldham College</t>
  </si>
  <si>
    <t>H00302102</t>
  </si>
  <si>
    <t>Foundation Degree in Sport and Exercise Science - Oldham college</t>
  </si>
  <si>
    <t>H00302103</t>
  </si>
  <si>
    <t>Foundation Degree in Media Production _ Oldham college</t>
  </si>
  <si>
    <t>H00302104</t>
  </si>
  <si>
    <t>BA (Hons) in Media Practice - Oldham College</t>
  </si>
  <si>
    <t>H00302105</t>
  </si>
  <si>
    <t>BA (Hons) in Graphic Design - Oldham College</t>
  </si>
  <si>
    <t>H00302106</t>
  </si>
  <si>
    <t>BSc (Hons) in Health and Social Care (Top up) - Oldham College</t>
  </si>
  <si>
    <t>H00302107</t>
  </si>
  <si>
    <t>Foundation Degree in Health and Social Care - Oldham College</t>
  </si>
  <si>
    <t>H00302108</t>
  </si>
  <si>
    <t>BA (Hons) in Community Studies with Health - Oldham College</t>
  </si>
  <si>
    <t>H00302109</t>
  </si>
  <si>
    <t>Foundation Degree in Photography _ Oldham College</t>
  </si>
  <si>
    <t>H00302111</t>
  </si>
  <si>
    <t>BSc (Hons) in Countryside Management (Top up) - Bridgwater College</t>
  </si>
  <si>
    <t>H00302112</t>
  </si>
  <si>
    <t>Foundation Degree in Education and Training - Newcastle College</t>
  </si>
  <si>
    <t>H00302113</t>
  </si>
  <si>
    <t>Foundation Degree in Education and Training for Specialists in Learning Difficulties and disabilities - Newcastle College</t>
  </si>
  <si>
    <t>H00302114</t>
  </si>
  <si>
    <t>Foundation Degree in Education and Training for English, Literacy and Language Specialists _ Newcastle College</t>
  </si>
  <si>
    <t>H00302115</t>
  </si>
  <si>
    <t>Foundation Degree in Education and Training for Mathematics and Numeracy Specialists -Newcastle College</t>
  </si>
  <si>
    <t>H00302116</t>
  </si>
  <si>
    <t>BA (Hons) in Sport and Education - Newcastle College</t>
  </si>
  <si>
    <t>H00302117</t>
  </si>
  <si>
    <t>BSc (Hons) in Applied Sports Coaching and Development - Newcastle College</t>
  </si>
  <si>
    <t>H00302118</t>
  </si>
  <si>
    <t>BSc (Hons) in Applied Exercise, Health and Fitness - Newcastle College</t>
  </si>
  <si>
    <t>H00302119</t>
  </si>
  <si>
    <t>BSc (Hons) in Health and Social - Newcastle College</t>
  </si>
  <si>
    <t>H00302120</t>
  </si>
  <si>
    <t>BA (Hons) in Health and Social Care - Bridgwater College</t>
  </si>
  <si>
    <t>H00302121</t>
  </si>
  <si>
    <t>Foundation Degree in Health and Social Care - Bridgwater College</t>
  </si>
  <si>
    <t>H00302123</t>
  </si>
  <si>
    <t>H00302124</t>
  </si>
  <si>
    <t>BSc (Hons) in Games and Animation Design - University Centre Weston</t>
  </si>
  <si>
    <t>H00302125</t>
  </si>
  <si>
    <t>BA (Hons) in Community Theatre and Performance (Top-Up) - Burnley College</t>
  </si>
  <si>
    <t>H00302126</t>
  </si>
  <si>
    <t>BSc (Hons) in Psychology - Burnley College</t>
  </si>
  <si>
    <t>H00302127</t>
  </si>
  <si>
    <t>BA (Hons) in Business Management - University of Wolverhampton</t>
  </si>
  <si>
    <t>H00302128</t>
  </si>
  <si>
    <t>BA (Hons) in Business Management - Chartered Management Degree Apprenticeship</t>
  </si>
  <si>
    <t>H00302129</t>
  </si>
  <si>
    <t>H00302130</t>
  </si>
  <si>
    <t>Foundation Degree in Teaching Assistants (Primary) - Trafford college</t>
  </si>
  <si>
    <t>H00302131</t>
  </si>
  <si>
    <t>BA (Hons) in Business and Management - (Chartered Manager Degree Apprenticeship)</t>
  </si>
  <si>
    <t>H00302132</t>
  </si>
  <si>
    <t>BA (Hons) in Childhood Studies - Stockport College</t>
  </si>
  <si>
    <t>H00302133</t>
  </si>
  <si>
    <t>BA (Hons) in Contemporary Photography - Stockport College</t>
  </si>
  <si>
    <t>H00302134</t>
  </si>
  <si>
    <t>Foundation Degree in Early Years Practice - Stockport College</t>
  </si>
  <si>
    <t>H00302135</t>
  </si>
  <si>
    <t>Foundation Degree in Working with Children and Young People - Stockport College</t>
  </si>
  <si>
    <t>H00302136</t>
  </si>
  <si>
    <t>HNC in Manufacturing and Mechatronic Engineering -University 0f Plymouth (via South Devon College)</t>
  </si>
  <si>
    <t>H00302137</t>
  </si>
  <si>
    <t>HNC in Mechanical Engineering - University of Chichester)</t>
  </si>
  <si>
    <t>H00302138</t>
  </si>
  <si>
    <t>HND in Mechanical Engineering (University of Chichester)</t>
  </si>
  <si>
    <t>H00302139</t>
  </si>
  <si>
    <t>HNC in Electronics and Robotic Control Engineering - University of Plymouth (via South Down College)</t>
  </si>
  <si>
    <t>H00302140</t>
  </si>
  <si>
    <t>Foundation Degree in Computer Networks - Chesterfield College</t>
  </si>
  <si>
    <t>H00302141</t>
  </si>
  <si>
    <t>Foundation Degree in Computer Software Development - Chesterfield College</t>
  </si>
  <si>
    <t>H00302142</t>
  </si>
  <si>
    <t>BSc (Hons) in Computer Networks  (Top-Up) - Chesterfield College</t>
  </si>
  <si>
    <t>H00302143</t>
  </si>
  <si>
    <t>BSc (Hons) in Computer Software Development (Top-Up) - Chesterfield College</t>
  </si>
  <si>
    <t>H00302144</t>
  </si>
  <si>
    <t>BA (Hons) in Management and Leadership - Coventry University College</t>
  </si>
  <si>
    <t>H00302145</t>
  </si>
  <si>
    <t>Foundation Degree in Professional Development (health and Social Care) - University of Derby</t>
  </si>
  <si>
    <t>H00302146</t>
  </si>
  <si>
    <t>Foundation Degree in Business - Sussex Downs College</t>
  </si>
  <si>
    <t>H00302147</t>
  </si>
  <si>
    <t>Foundation Degree in Healthcare Practice (Nursing Associate ) - South Devon College</t>
  </si>
  <si>
    <t>H00302148</t>
  </si>
  <si>
    <t>Foundation Degree in Healthcare Practice (Assistant Practitioner) - South Devon College</t>
  </si>
  <si>
    <t>H00302149</t>
  </si>
  <si>
    <t>HNC in Marine Technologies - South Devon College</t>
  </si>
  <si>
    <t>H00302150</t>
  </si>
  <si>
    <t>HNC in Business - South Devon College</t>
  </si>
  <si>
    <t>H00302151</t>
  </si>
  <si>
    <t>FdA Early Childhood Studies</t>
  </si>
  <si>
    <t>H00302152</t>
  </si>
  <si>
    <t>BEng (Hons) Engineering  (Mechanical Engineering)</t>
  </si>
  <si>
    <t>H00302153</t>
  </si>
  <si>
    <t>BEng (Hons) Engineering  (Mechatronics Engineering)</t>
  </si>
  <si>
    <t>H00302154</t>
  </si>
  <si>
    <t>FdSc Software Engineering (App Development)</t>
  </si>
  <si>
    <t>H00302155</t>
  </si>
  <si>
    <t>BSc (Hons) Software Engineering (App Development)</t>
  </si>
  <si>
    <t>H00302156</t>
  </si>
  <si>
    <t>FdSc Software Engineering (Game Development)</t>
  </si>
  <si>
    <t>H00302157</t>
  </si>
  <si>
    <t>BSc (Hons) Software Engineering (Game Development)</t>
  </si>
  <si>
    <t>H00302158</t>
  </si>
  <si>
    <t>BA (Hons) in Counselling Solutions (Top-up) - Doncaster College</t>
  </si>
  <si>
    <t>H00302159</t>
  </si>
  <si>
    <t>MA in Contemporary Relationship Studies - Doncaster College</t>
  </si>
  <si>
    <t>H00302160</t>
  </si>
  <si>
    <t>BSc (Hons) in Building Surveying - University of Salford - Chartered Surveyor degree standard</t>
  </si>
  <si>
    <t>H00302161</t>
  </si>
  <si>
    <t>BSc (Hons) in Business and Management - University of Salford - Chartered Manager degree standard</t>
  </si>
  <si>
    <t>H00302162</t>
  </si>
  <si>
    <t>Cert HE in Housing Policy and Practice - University of Salford - Senior Housing -Property Management standard</t>
  </si>
  <si>
    <t>H00302163</t>
  </si>
  <si>
    <t>Cert HE in Project Management Consultancy- University of Salford - Junior Management standard</t>
  </si>
  <si>
    <t>H00302164</t>
  </si>
  <si>
    <t>FdSc in Operations Management - University of Salford - Operations - Departmental Manager standard</t>
  </si>
  <si>
    <t>H00302165</t>
  </si>
  <si>
    <t>BEng (Hons) in control and automation engineering - University of Salford - Control - Technical Support Engineer standard</t>
  </si>
  <si>
    <t>H00302166</t>
  </si>
  <si>
    <t>MSc in Equine Science - Myerscough College</t>
  </si>
  <si>
    <t>H00302168</t>
  </si>
  <si>
    <t>Foundation Degree in Early Years - Epping  Forest College</t>
  </si>
  <si>
    <t>H00302169</t>
  </si>
  <si>
    <t>FdSc in Golf Coaching and Performance - Myerscough College</t>
  </si>
  <si>
    <t>H00302170</t>
  </si>
  <si>
    <t>Cert HE in Project Management Consultancy - University of Salford - Associate Project Manager standard</t>
  </si>
  <si>
    <t>H00302172</t>
  </si>
  <si>
    <t>Foundation Degree in Maintenance Engineering - University of Sheffield</t>
  </si>
  <si>
    <t>H00302173</t>
  </si>
  <si>
    <t>BEng (Hons) in Mechanical Manufacture - University of Sheffield</t>
  </si>
  <si>
    <t>H00302174</t>
  </si>
  <si>
    <t>BEng (Hons) in Maintenance Engineering - University of Sheffield</t>
  </si>
  <si>
    <t>H00302175</t>
  </si>
  <si>
    <t>BEng (Hons) in Manufacturing Technology - University of Sheffield</t>
  </si>
  <si>
    <t>H00302176</t>
  </si>
  <si>
    <t>BEng (Hons) in Mechanical Manufacture (Top up) - University of Sheffield</t>
  </si>
  <si>
    <t>H00302177</t>
  </si>
  <si>
    <t>BEng (Hons) in Maintenance Engineering (Top up)- University of Sheffield</t>
  </si>
  <si>
    <t>H00302178</t>
  </si>
  <si>
    <t>BEng (Hons) in Manufacturing Technology (Top up)- University of Sheffield</t>
  </si>
  <si>
    <t>H00302179</t>
  </si>
  <si>
    <t>HNC in Mechanical Engineering - University of Portsmouth</t>
  </si>
  <si>
    <t>H00302180</t>
  </si>
  <si>
    <t>HNC in Aeronautical Engineering - University of Portsmouth</t>
  </si>
  <si>
    <t>H00302181</t>
  </si>
  <si>
    <t>HNC in Electrical and Electronic Engineering - University of Portsmouth</t>
  </si>
  <si>
    <t>H00302182</t>
  </si>
  <si>
    <t>HND in General Engineering - University of Portsmouth</t>
  </si>
  <si>
    <t>H00302183</t>
  </si>
  <si>
    <t>FdA in Fashion, Theatrical and Media Hair and Make Up -  Leeds City college</t>
  </si>
  <si>
    <t>H00302184</t>
  </si>
  <si>
    <t>Foundation Degree in Leadership and Management - Leeds City College</t>
  </si>
  <si>
    <t>H00302185</t>
  </si>
  <si>
    <t>BA (Hons) in Leadership and Management - Leeds City College</t>
  </si>
  <si>
    <t>H00302186</t>
  </si>
  <si>
    <t>Foundation Degree in Business, Enterprise and Management - Leeds City College</t>
  </si>
  <si>
    <t>H00302187</t>
  </si>
  <si>
    <t>BA (Hons) in Business, Enterprise and Management - Leeds City College</t>
  </si>
  <si>
    <t>H00302188</t>
  </si>
  <si>
    <t>Postgraduate Certificate in Professional Practice for HE Practitioners - Leeds City college</t>
  </si>
  <si>
    <t>H00302189</t>
  </si>
  <si>
    <t>Foundation Degree in Children's Care, Learning and Development - Leeds City college</t>
  </si>
  <si>
    <t>H00302190</t>
  </si>
  <si>
    <t>Foundation Degree in Supporting Teaching and Learning - Leeds City College</t>
  </si>
  <si>
    <t>H00302191</t>
  </si>
  <si>
    <t>BA (Hons) in Children and Young People's Care and Education - Leeds City College</t>
  </si>
  <si>
    <t>H00302192</t>
  </si>
  <si>
    <t>BA (Hons) in Photography - Leeds City College</t>
  </si>
  <si>
    <t>H00302193</t>
  </si>
  <si>
    <t>Foundation Degree in Photography - Leeds City College</t>
  </si>
  <si>
    <t>H00302194</t>
  </si>
  <si>
    <t>Foundation Degree in Art Enterprise - Leeds City College</t>
  </si>
  <si>
    <t>H00302195</t>
  </si>
  <si>
    <t>FdSc in Health And Social Care (Assistant Practitioner) - University of Central Lancashire - Healthcare Assistant Practitioner</t>
  </si>
  <si>
    <t>H00302196</t>
  </si>
  <si>
    <t>BA (Hons) in Business Management - University of Central Lancashire - Chartered Manager Degree apprenticeship</t>
  </si>
  <si>
    <t>H00302197</t>
  </si>
  <si>
    <t>BSc (Hons) in Professional Management Practice - Chartered Manager Standard - University of Plymouth</t>
  </si>
  <si>
    <t>H00302198</t>
  </si>
  <si>
    <t>BSc (Hons) in Digital and Technology Solutions - Cyber Security Analyst - University of Plymouth</t>
  </si>
  <si>
    <t>H00302199</t>
  </si>
  <si>
    <t>BSc (Hons) in Digital and Technology Solutions - IT Consultant - University of Plymouth</t>
  </si>
  <si>
    <t>H00302200</t>
  </si>
  <si>
    <t>BSc (Hons) in Digital and Technology Solutions - Software Engineer - University of Plymouth</t>
  </si>
  <si>
    <t>H00302201</t>
  </si>
  <si>
    <t>BSC (Hons) in Digital and Technology Solutions - Network Engineer - University of Plymouth</t>
  </si>
  <si>
    <t>H00302202</t>
  </si>
  <si>
    <t>BA (Hons) in Business and Management Practice - Solihull College</t>
  </si>
  <si>
    <t>H00302203</t>
  </si>
  <si>
    <t>BA (Hons) in Business and Management Practice - Leeds Beckett University - Chartered Manager Degree Apprenticeship</t>
  </si>
  <si>
    <t>H00302204</t>
  </si>
  <si>
    <t>BSc (Hons) in Veterinary Physiotherapy - Berkshire College of Agriculture</t>
  </si>
  <si>
    <t>H00302205</t>
  </si>
  <si>
    <t>BSc (Hons) in Computing Technologies (top up) - University of Hull</t>
  </si>
  <si>
    <t>H00302206</t>
  </si>
  <si>
    <t>Foundation Degree in Photography - Grimsby Institute</t>
  </si>
  <si>
    <t>H00302207</t>
  </si>
  <si>
    <t>Foundation Degree in Counselling Studies - Grimsby Institute</t>
  </si>
  <si>
    <t>H00302208</t>
  </si>
  <si>
    <t>FdSc in Companion Animal Behaviour - Guildford College of F and HE</t>
  </si>
  <si>
    <t>H00302209</t>
  </si>
  <si>
    <t>FdSc in Animal Behaviour and Welfare - Guildford College of F and HE</t>
  </si>
  <si>
    <t>H00302210</t>
  </si>
  <si>
    <t>FdSc in Animal Science - Guildford College of F and HE</t>
  </si>
  <si>
    <t>H00302211</t>
  </si>
  <si>
    <t>FdSc in Wildlife and Conservation - Guildford College of F and HE</t>
  </si>
  <si>
    <t>H00302212</t>
  </si>
  <si>
    <t>FdSc in Zoo Management - Guildford College of F and HE</t>
  </si>
  <si>
    <t>H00302213</t>
  </si>
  <si>
    <t>FdSc in Equine Management - Guildford College of F and HE</t>
  </si>
  <si>
    <t>H00302214</t>
  </si>
  <si>
    <t>BA (Hons) in Business Management and Leadership - University of Winchester</t>
  </si>
  <si>
    <t>H00302215</t>
  </si>
  <si>
    <t>Foundation Degree in Digital Design and Development - Hull College</t>
  </si>
  <si>
    <t>H00302216</t>
  </si>
  <si>
    <t>Foundation Degree in Young Children's Learning and Development - Hull College</t>
  </si>
  <si>
    <t>H00302217</t>
  </si>
  <si>
    <t>BA (Hons) in Leadership and Management - City College Norwich</t>
  </si>
  <si>
    <t>H00302218</t>
  </si>
  <si>
    <t>BA (Hons) in Leadership in the Public Sector - City College Norwich</t>
  </si>
  <si>
    <t>H00302219</t>
  </si>
  <si>
    <t>BA (Hons) in Leadership in the Public Sector  (top-up) - City College Norwich</t>
  </si>
  <si>
    <t>H00302220</t>
  </si>
  <si>
    <t>FdSc in Mental Health Practice - City College Norwich</t>
  </si>
  <si>
    <t>H00302221</t>
  </si>
  <si>
    <t>HNC in Computing - South Devon College</t>
  </si>
  <si>
    <t>H00302222</t>
  </si>
  <si>
    <t>BA (Hons) in Fashion - Bradford College</t>
  </si>
  <si>
    <t>H00302223</t>
  </si>
  <si>
    <t>BA (Hons) in Graphic Design and Illustration - Bradford College</t>
  </si>
  <si>
    <t>H00302224</t>
  </si>
  <si>
    <t>BA (Hons) in Interior Design - Bradford College</t>
  </si>
  <si>
    <t>H00302225</t>
  </si>
  <si>
    <t>BA (Hons in Photography - Bradford College</t>
  </si>
  <si>
    <t>H00302226</t>
  </si>
  <si>
    <t>BA (Hons) in Film - Bradford College</t>
  </si>
  <si>
    <t>H00302227</t>
  </si>
  <si>
    <t>H00302228</t>
  </si>
  <si>
    <t>BA (Hons) in Media Make-Up with Special Effects _ Bradford College</t>
  </si>
  <si>
    <t>H00302229</t>
  </si>
  <si>
    <t>BA (Hons) in Visual Arts - Bradford College</t>
  </si>
  <si>
    <t>H00302230</t>
  </si>
  <si>
    <t>BA (Hons) in Visual Arts (Art and Design) - Bradford College</t>
  </si>
  <si>
    <t>H00302231</t>
  </si>
  <si>
    <t>BA (Hons) in Visual Arts (Fine Art) - Bradford College</t>
  </si>
  <si>
    <t>H00302232</t>
  </si>
  <si>
    <t>MA in Visual Arts - Bradford College</t>
  </si>
  <si>
    <t>H00302233</t>
  </si>
  <si>
    <t>BSC in Computer Networks and Systems Support - Bradford College</t>
  </si>
  <si>
    <t>H00302234</t>
  </si>
  <si>
    <t>BSC in Computing (top-up) - Bradford College</t>
  </si>
  <si>
    <t>H00302235</t>
  </si>
  <si>
    <t>BSC in Computing and Information Systems - Bradford College</t>
  </si>
  <si>
    <t>H00302236</t>
  </si>
  <si>
    <t>BSC in Games and Digital Media - Bradford College</t>
  </si>
  <si>
    <t>H00302237</t>
  </si>
  <si>
    <t>BSC in Internet Applications - Bradford College</t>
  </si>
  <si>
    <t>H00302238</t>
  </si>
  <si>
    <t>MSC in Computing  - Bradford College</t>
  </si>
  <si>
    <t>H00302239</t>
  </si>
  <si>
    <t>BSC in Construction Management (top- up) - Bradford College</t>
  </si>
  <si>
    <t>H00302240</t>
  </si>
  <si>
    <t>Foundation Degree in Ophthalmic Dispensing - Bradford College</t>
  </si>
  <si>
    <t>H00302241</t>
  </si>
  <si>
    <t>BSC in Ophthalmic Dispensing - Bradford  College</t>
  </si>
  <si>
    <t>H00302242</t>
  </si>
  <si>
    <t>BEng (Hons) in Mechanical Engineering (Aerospace) - University of Derby</t>
  </si>
  <si>
    <t>H00302243</t>
  </si>
  <si>
    <t>Foundation Degree in Rehabilitation Worker (Visual Impairment) - Birmingham City University - Rehabilitation Worker (Visual Impairment) standard</t>
  </si>
  <si>
    <t>H00302244</t>
  </si>
  <si>
    <t>BA (Hons) in Sport, Physical Education and Health (Top Up) - Barnsley College</t>
  </si>
  <si>
    <t>H00302245</t>
  </si>
  <si>
    <t>BSc (Hons) in Computer Science - Lincoln College</t>
  </si>
  <si>
    <t>H00302246</t>
  </si>
  <si>
    <t>BA (Hons) in Professional Practice: Supporting Young people, Children and Families (Top up)- Barnsley College</t>
  </si>
  <si>
    <t>H00302247</t>
  </si>
  <si>
    <t>BA (Hons) in Professional Practice: Education Studies (Top up) - Barnsley College</t>
  </si>
  <si>
    <t>H00302248</t>
  </si>
  <si>
    <t>BA (Hons) in Business Management - Bradford College</t>
  </si>
  <si>
    <t>H00302249</t>
  </si>
  <si>
    <t>BA (Hons) in Business Management (Finance) - Bradford College</t>
  </si>
  <si>
    <t>H00302250</t>
  </si>
  <si>
    <t>BA (Hons) in Business Management (Marketing) - Bradford College</t>
  </si>
  <si>
    <t>H00302251</t>
  </si>
  <si>
    <t>BA (Hons) in Business Management (Human Resource Management) - Bradford College</t>
  </si>
  <si>
    <t>H00302252</t>
  </si>
  <si>
    <t>BA (Hons) in Accountancy - Bradford College</t>
  </si>
  <si>
    <t>H00302253</t>
  </si>
  <si>
    <t>MA in Management - Bradford College</t>
  </si>
  <si>
    <t>H00302254</t>
  </si>
  <si>
    <t>MA in International Business Management - Bradford College</t>
  </si>
  <si>
    <t>H00302255</t>
  </si>
  <si>
    <t>H00302256</t>
  </si>
  <si>
    <t>FDA in Law and Legal Practice - Bradford College</t>
  </si>
  <si>
    <t>H00302257</t>
  </si>
  <si>
    <t>LLB (Hons) in Law - Bradford College</t>
  </si>
  <si>
    <t>H00302258</t>
  </si>
  <si>
    <t>LLB (Hons) in Law (Accounting) - Bradford College</t>
  </si>
  <si>
    <t>H00302259</t>
  </si>
  <si>
    <t>LLB (Hons) in Law (Marketing) - Bradford College</t>
  </si>
  <si>
    <t>H00302260</t>
  </si>
  <si>
    <t>LLB (Hons) in Law (Social Welfare) - Bradford College</t>
  </si>
  <si>
    <t>H00302261</t>
  </si>
  <si>
    <t>FdSc in Physical Activity, Health and Wellbeing - Bradford College</t>
  </si>
  <si>
    <t>H00302262</t>
  </si>
  <si>
    <t>FdSc in Sport Coaching - Bradford college</t>
  </si>
  <si>
    <t>H00302263</t>
  </si>
  <si>
    <t>BA (Hons) in Sport and Physical Activity - Bradford College</t>
  </si>
  <si>
    <t>H00302264</t>
  </si>
  <si>
    <t>FdA in Public Services Management - Bradford College</t>
  </si>
  <si>
    <t>H00302265</t>
  </si>
  <si>
    <t>BA (Hons) in Public Services Management - Bradford College</t>
  </si>
  <si>
    <t>H00302266</t>
  </si>
  <si>
    <t>FdA in Hospitality and Travel Management - Bradford College</t>
  </si>
  <si>
    <t>H00302267</t>
  </si>
  <si>
    <t>H00302268</t>
  </si>
  <si>
    <t>Foundation Degree in Engineering - Hull College</t>
  </si>
  <si>
    <t>H00302271</t>
  </si>
  <si>
    <t>BSc (Hons) in Applied Sport, Health and Exercise - City College Norwich</t>
  </si>
  <si>
    <t>H00302272</t>
  </si>
  <si>
    <t>BA (Hons) in 3D Character for Games - The City of Liverpool College</t>
  </si>
  <si>
    <t>H00302273</t>
  </si>
  <si>
    <t>BA (Hons) in Game Design (top up) - The City of Liverpool College</t>
  </si>
  <si>
    <t>H00302274</t>
  </si>
  <si>
    <t>BA (Hons) in Computing (top up) - The City of Liverpool College</t>
  </si>
  <si>
    <t>H00302275</t>
  </si>
  <si>
    <t>Foundation Degree in Popular Music - The City of Liverpool College</t>
  </si>
  <si>
    <t>H00302276</t>
  </si>
  <si>
    <t>BA (Hons) in Popular Music (top up) - The City of Liverpool College</t>
  </si>
  <si>
    <t>H00302277</t>
  </si>
  <si>
    <t>Foundation Degree in Dental Technology - The City of Liverpool College</t>
  </si>
  <si>
    <t>H00302278</t>
  </si>
  <si>
    <t>BA (Hons) in Dental Technology (top up) - The City of Liverpool College</t>
  </si>
  <si>
    <t>H00302279</t>
  </si>
  <si>
    <t>Post Graduate Certificate in Education - University of Exeter</t>
  </si>
  <si>
    <t>H00302280</t>
  </si>
  <si>
    <t>Certificate in Education - Exeter College</t>
  </si>
  <si>
    <t>H00302281</t>
  </si>
  <si>
    <t>MA in Educational Leadership and Management - Cornwall College</t>
  </si>
  <si>
    <t>H00302282</t>
  </si>
  <si>
    <t>BSc (Hons) in Digital and Technology Solutions (IT Consultant) - University of Portsmouth</t>
  </si>
  <si>
    <t>H00302283</t>
  </si>
  <si>
    <t>BSc (Hons) in Digital and Technology Solutions (Software Engineer) - University of Portsmouth</t>
  </si>
  <si>
    <t>H00302284</t>
  </si>
  <si>
    <t>BA (Hons) in Sales Leadership (Degree Apprenticeship)- University of Portsmouth</t>
  </si>
  <si>
    <t>H00302285</t>
  </si>
  <si>
    <t>BA (Hons) in Applied Management - University of Reading - Chartered Manager Degree Apprenticeship)</t>
  </si>
  <si>
    <t>H00302286</t>
  </si>
  <si>
    <t>Foundation Degree in Professional Studies (Education)- New College Stamford</t>
  </si>
  <si>
    <t>H00302287</t>
  </si>
  <si>
    <t>Foundation Degree in Professional Studies (Early Childhood)- New College Stamford</t>
  </si>
  <si>
    <t>H00302288</t>
  </si>
  <si>
    <t>FdA in Early Years - Bradford College</t>
  </si>
  <si>
    <t>H00302289</t>
  </si>
  <si>
    <t>BA (Hons) in Early Years Practice - Bradford College</t>
  </si>
  <si>
    <t>H00302290</t>
  </si>
  <si>
    <t>BA (Hons) in Social Nutrition and Health - Bradford College</t>
  </si>
  <si>
    <t>H00302291</t>
  </si>
  <si>
    <t>BA (Hons) in Social Work - Bradford College</t>
  </si>
  <si>
    <t>H00302292</t>
  </si>
  <si>
    <t>BA (Hons) in Counselling and Psychology in Community Settings - Bradford College</t>
  </si>
  <si>
    <t>H00302293</t>
  </si>
  <si>
    <t>BA (Hons) in Health and Social Welfare - Bradford College</t>
  </si>
  <si>
    <t>H00302294</t>
  </si>
  <si>
    <t>MA in Youth and Community Development - Bradford College</t>
  </si>
  <si>
    <t>H00302295</t>
  </si>
  <si>
    <t>FdA in Supporting and Managing Learning in Education - Bradford College</t>
  </si>
  <si>
    <t>H00302296</t>
  </si>
  <si>
    <t>BA (Hons) in Lifelong learning - Bradford College</t>
  </si>
  <si>
    <t>H00302297</t>
  </si>
  <si>
    <t>BA (Hons) in Teaching and Learning in the Primary Phase - Bradford College</t>
  </si>
  <si>
    <t>H00302298</t>
  </si>
  <si>
    <t>BA (Hons) in Education Studies - Bradford College</t>
  </si>
  <si>
    <t>H00302299</t>
  </si>
  <si>
    <t>BA (Hons) in Supporting and Managing Learning in Education - Bradford College</t>
  </si>
  <si>
    <t>H00302300</t>
  </si>
  <si>
    <t>PGCE in Primary - Bradford College</t>
  </si>
  <si>
    <t>H00302301</t>
  </si>
  <si>
    <t>PGCE in Primary (French) - Bradford College</t>
  </si>
  <si>
    <t>H00302302</t>
  </si>
  <si>
    <t>PGCE in Secondary - Bradford College</t>
  </si>
  <si>
    <t>H00302303</t>
  </si>
  <si>
    <t>PGCE in Secondary (Biology) - Bradford College</t>
  </si>
  <si>
    <t>H00302304</t>
  </si>
  <si>
    <t>PGCE in Secondary (Chemistry)- Bradford College</t>
  </si>
  <si>
    <t>H00302305</t>
  </si>
  <si>
    <t>PGCE in Secondary (Citizenship) - Bradford College</t>
  </si>
  <si>
    <t>H00302306</t>
  </si>
  <si>
    <t>PGCE in Secondary (Computer Science)- Bradford College</t>
  </si>
  <si>
    <t>H00302307</t>
  </si>
  <si>
    <t>PGCE in Secondary (Design Technology) - Bradford College</t>
  </si>
  <si>
    <t>H00302308</t>
  </si>
  <si>
    <t>PGCE in Secondary (English) - Bradford College</t>
  </si>
  <si>
    <t>H00302309</t>
  </si>
  <si>
    <t>PGCE in Secondary (Mathematics) - Bradford College</t>
  </si>
  <si>
    <t>H00302310</t>
  </si>
  <si>
    <t>PGCE in Secondary (Media Studies)- Bradford College</t>
  </si>
  <si>
    <t>H00302311</t>
  </si>
  <si>
    <t>PGCE in Secondary (Modern Foreign Languages) - Bradford College</t>
  </si>
  <si>
    <t>H00302312</t>
  </si>
  <si>
    <t>PGCE in Secondary (Physics and Mathematics) - Bradford College</t>
  </si>
  <si>
    <t>H00302313</t>
  </si>
  <si>
    <t>PGCE in Secondary (Physics) - Bradford College</t>
  </si>
  <si>
    <t>H00302314</t>
  </si>
  <si>
    <t>PGCE in Secondary (Psychology) - Bradford College</t>
  </si>
  <si>
    <t>H00302315</t>
  </si>
  <si>
    <t>PGCE in Secondary (Religious Education) - Bradford College</t>
  </si>
  <si>
    <t>H00302316</t>
  </si>
  <si>
    <t>PGCE in Secondary (Science) - Bradford College</t>
  </si>
  <si>
    <t>H00302317</t>
  </si>
  <si>
    <t>PGCE in Secondary (Social Science) - Bradford College</t>
  </si>
  <si>
    <t>H00302318</t>
  </si>
  <si>
    <t>Postgraduate Diploma in Education and Training - Bradford College</t>
  </si>
  <si>
    <t>H00302319</t>
  </si>
  <si>
    <t>Postgraduate Diploma in Education and Training  (with Teaching Disabled Learners)- Bradford College</t>
  </si>
  <si>
    <t>H00302320</t>
  </si>
  <si>
    <t>Postgraduate Diploma in Education and Training  (with Teaching ESOL)- Bradford College</t>
  </si>
  <si>
    <t>H00302321</t>
  </si>
  <si>
    <t>Postgraduate Diploma in Education and Training  (with Teaching Literacy)- Bradford College</t>
  </si>
  <si>
    <t>H00302322</t>
  </si>
  <si>
    <t>Postgraduate Diploma in Education and Training  (with Teaching Numeracy)- Bradford College</t>
  </si>
  <si>
    <t>H00302323</t>
  </si>
  <si>
    <t>Master of Education - Bradford College</t>
  </si>
  <si>
    <t>H00302324</t>
  </si>
  <si>
    <t>Master of Education in (Early Childhood)- Bradford College</t>
  </si>
  <si>
    <t>H00302325</t>
  </si>
  <si>
    <t>Master of Education in (Inclusive Practice)- Bradford College</t>
  </si>
  <si>
    <t>H00302326</t>
  </si>
  <si>
    <t>Master of Education in (Information Communication Technology)- Bradford College</t>
  </si>
  <si>
    <t>H00302327</t>
  </si>
  <si>
    <t>Master of Education in (Leadership and Management) - Bradford College</t>
  </si>
  <si>
    <t>H00302328</t>
  </si>
  <si>
    <t>BA (Hons) in Early Years, Education and Care - Havering College of F and HE</t>
  </si>
  <si>
    <t>H00302329</t>
  </si>
  <si>
    <t>HNC in Construction - Mid-Kent College</t>
  </si>
  <si>
    <t>H00302330</t>
  </si>
  <si>
    <t>HNC in Civil Engineering - Mid-Kent College</t>
  </si>
  <si>
    <t>H00302331</t>
  </si>
  <si>
    <t>HNC Building Services Engineering - Mid-Kent College</t>
  </si>
  <si>
    <t>H00302332</t>
  </si>
  <si>
    <t>HNC in Mechanical Engineering - Mid-Kent College</t>
  </si>
  <si>
    <t>H00302333</t>
  </si>
  <si>
    <t>HNC in Electronic Engineering - Mid-Kent College</t>
  </si>
  <si>
    <t>H00302334</t>
  </si>
  <si>
    <t>HNC in Electrical Engineering - Mid-Kent College</t>
  </si>
  <si>
    <t>H00302335</t>
  </si>
  <si>
    <t>H00302336</t>
  </si>
  <si>
    <t>BA (Hons) in Counselling Studies - New College Durham</t>
  </si>
  <si>
    <t>H00302337</t>
  </si>
  <si>
    <t>BA (Hons) in Management - New College Durham</t>
  </si>
  <si>
    <t>H00302338</t>
  </si>
  <si>
    <t>Certificate in Education - New College Durham</t>
  </si>
  <si>
    <t>H00302339</t>
  </si>
  <si>
    <t>Professional Graduate Certificate in Education - New College Durham</t>
  </si>
  <si>
    <t>H00302340</t>
  </si>
  <si>
    <t>Foundation Degree in Healthcare for Assistant Practitioners - University of Leeds</t>
  </si>
  <si>
    <t>H00302342</t>
  </si>
  <si>
    <t>BSc (Hons) in Healthcare Science (Audiology) - Aston University</t>
  </si>
  <si>
    <t>H00302343</t>
  </si>
  <si>
    <t>FdA in Photography - Warwickshire College Group</t>
  </si>
  <si>
    <t>H00302344</t>
  </si>
  <si>
    <t>FdA in Fine Art and Contemporary Craft - Warwickshire College Group</t>
  </si>
  <si>
    <t>H00302345</t>
  </si>
  <si>
    <t>FdA in Graphic Design, Multimedia and Illustration - Warwickshire College Group</t>
  </si>
  <si>
    <t>H00302346</t>
  </si>
  <si>
    <t>FdSc in Computing - Barnsley College</t>
  </si>
  <si>
    <t>H00302347</t>
  </si>
  <si>
    <t>FdA in Business - Barnsley College</t>
  </si>
  <si>
    <t>H00302348</t>
  </si>
  <si>
    <t>FdA in Games Design - Barnsley College</t>
  </si>
  <si>
    <t>H00302349</t>
  </si>
  <si>
    <t>FdA in Digital Film Production - Barnsley College</t>
  </si>
  <si>
    <t>H00302350</t>
  </si>
  <si>
    <t>BA (Hons) in Acting and Performance Practice - Newcastle College</t>
  </si>
  <si>
    <t>H00302351</t>
  </si>
  <si>
    <t>BA (Hons) in Airline and Airport Management - Newcastle College</t>
  </si>
  <si>
    <t>H00302352</t>
  </si>
  <si>
    <t>BA (Hons) in Business Management with Finance - Newcastle College</t>
  </si>
  <si>
    <t>H00302353</t>
  </si>
  <si>
    <t>BA (Hons) in Business Management with Human Resources - Newcastle College</t>
  </si>
  <si>
    <t>H00302354</t>
  </si>
  <si>
    <t>BA (Hons) in Business Management with Leadership - Newcastle College</t>
  </si>
  <si>
    <t>H00302355</t>
  </si>
  <si>
    <t>BA (Hons) in Business Management with Marketing - Newcastle College</t>
  </si>
  <si>
    <t>H00302356</t>
  </si>
  <si>
    <t>BA (Hons) in Creative Enterprise - Newcastle College</t>
  </si>
  <si>
    <t>H00302357</t>
  </si>
  <si>
    <t>BA (Hons) in Dance - Newcastle College</t>
  </si>
  <si>
    <t>H00302358</t>
  </si>
  <si>
    <t>BA (Hons) in Educational and Professional Development - Newcastle College</t>
  </si>
  <si>
    <t>H00302359</t>
  </si>
  <si>
    <t>BA (Hons) in Fashion - Newcastle College</t>
  </si>
  <si>
    <t>H00302360</t>
  </si>
  <si>
    <t>BA (Hons) in Travel and Tourism Management - Newcastle College</t>
  </si>
  <si>
    <t>H00302361</t>
  </si>
  <si>
    <t>BA (Hons) in Applied Science Analytical Chemistry - Newcastle College</t>
  </si>
  <si>
    <t>H00302362</t>
  </si>
  <si>
    <t>BSc (Hons) in Applied Science Biotechnology - Newcastle College</t>
  </si>
  <si>
    <t>H00302363</t>
  </si>
  <si>
    <t>BSc (Hons) in Public Health - Newcastle College</t>
  </si>
  <si>
    <t>H00302364</t>
  </si>
  <si>
    <t>BSc (Hons) in Sports Rehabilitation - Newcastle College</t>
  </si>
  <si>
    <t>H00302365</t>
  </si>
  <si>
    <t>MA in business Management - Newcastle College</t>
  </si>
  <si>
    <t>H00302366</t>
  </si>
  <si>
    <t>MeD in Education and Development - Newcastle College</t>
  </si>
  <si>
    <t>H00302367</t>
  </si>
  <si>
    <t>BSc (Hons) Digital and Technology Solutions - Software Engineer</t>
  </si>
  <si>
    <t>H00302368</t>
  </si>
  <si>
    <t>BSc (Hons) Digital and Technology Solutions - Network Engineer</t>
  </si>
  <si>
    <t>H00302369</t>
  </si>
  <si>
    <t>BSc (Hons) Digital and Technology Solutions - Cyber Security Analyst</t>
  </si>
  <si>
    <t>H00302370</t>
  </si>
  <si>
    <t>FdA Public Services</t>
  </si>
  <si>
    <t>H00302371</t>
  </si>
  <si>
    <t>BA (Hons) Public Services</t>
  </si>
  <si>
    <t>H00302372</t>
  </si>
  <si>
    <t>FdSc in Health and Social Care Practise (Assistant Practitioner) - Assistant Practitioner (Health) Higher Apprenticeship standard</t>
  </si>
  <si>
    <t>H00302373</t>
  </si>
  <si>
    <t>FdSc in Health and Social Care Practise (Nursing Associate) - Nursing Associate Higher Apprenticeship standard</t>
  </si>
  <si>
    <t>H00302374</t>
  </si>
  <si>
    <t>BA (Hons) in Education Studies - Colchester Institute</t>
  </si>
  <si>
    <t>H00302375</t>
  </si>
  <si>
    <t>FdSc in Indie Games - Wakefield college</t>
  </si>
  <si>
    <t>H00302376</t>
  </si>
  <si>
    <t>FdSc in Creative and Digital Industries - Wakefield college</t>
  </si>
  <si>
    <t>H00302377</t>
  </si>
  <si>
    <t>BA (Hons) in Performance Industries - Wakefield College</t>
  </si>
  <si>
    <t>H00302378</t>
  </si>
  <si>
    <t>BA (Hons) in Business Management - Wakefield College</t>
  </si>
  <si>
    <t>H00302379</t>
  </si>
  <si>
    <t>FdSc in Professional Practice in Health and Social Care - Doncaster College</t>
  </si>
  <si>
    <t>H00302380</t>
  </si>
  <si>
    <t>Foundation Degree in Cosmetic Aesthetics - Hull College</t>
  </si>
  <si>
    <t>H00302381</t>
  </si>
  <si>
    <t>Foundation Degree in Sound Design for Games and Media - Hull College</t>
  </si>
  <si>
    <t>H00302382</t>
  </si>
  <si>
    <t>FdA in Creative Practice (Game Development) - The Sheffield College</t>
  </si>
  <si>
    <t>H00302383</t>
  </si>
  <si>
    <t>FdA in Creative Practice (Creative Coding and Apps Development) - The Sheffield College</t>
  </si>
  <si>
    <t>H00302384</t>
  </si>
  <si>
    <t>BA (Hons) in Creative Digital Practice (Game Development) (Top-Up) - The Sheffield College</t>
  </si>
  <si>
    <t>H00302385</t>
  </si>
  <si>
    <t>BA (Hons) in Creative Digital Practice (Creative Coding and Apps Development) (Top-Up) - The Sheffield College</t>
  </si>
  <si>
    <t>H00302386</t>
  </si>
  <si>
    <t>FdSc in Sport Business Management - The Sheffield College</t>
  </si>
  <si>
    <t>H00302388</t>
  </si>
  <si>
    <t>BA (Hons) in Management with Business (Top-up) - The Sheffield College</t>
  </si>
  <si>
    <t>H00302389</t>
  </si>
  <si>
    <t>BA (Hons) in Management with Events (Top-up) - The Sheffield College</t>
  </si>
  <si>
    <t>H00302390</t>
  </si>
  <si>
    <t>BA (Hons) in Management with Sport (Top-up) - The Sheffield College</t>
  </si>
  <si>
    <t>H00302391</t>
  </si>
  <si>
    <t>MA in Education Practice - Cornwall College</t>
  </si>
  <si>
    <t>H00302392</t>
  </si>
  <si>
    <t>MA in Education Leadership - Cornwall College</t>
  </si>
  <si>
    <t>H00302393</t>
  </si>
  <si>
    <t>Foundation Degree in Nursing Associate - Bridgewater College</t>
  </si>
  <si>
    <t>H00302394</t>
  </si>
  <si>
    <t>FdEd in Primary Education Studies - Grimsby Institute</t>
  </si>
  <si>
    <t>H00302395</t>
  </si>
  <si>
    <t>BSc (Hons) in Chemistry - University of Hull</t>
  </si>
  <si>
    <t>H00302396</t>
  </si>
  <si>
    <t>FdA in criminal Justice (Multi Agency) - West Nottinghamshire College</t>
  </si>
  <si>
    <t>H00302397</t>
  </si>
  <si>
    <t>BA (Hons) in Criminal Justice (Top-up) - West Nottinghamshire College</t>
  </si>
  <si>
    <t>H00302398</t>
  </si>
  <si>
    <t>FdA in Paralegal Studies - West Nottinghamshire College</t>
  </si>
  <si>
    <t>H00302399</t>
  </si>
  <si>
    <t>FdA in Applied social Policy - West Nottinghamshire College</t>
  </si>
  <si>
    <t>H00302400</t>
  </si>
  <si>
    <t>BA (Hons) in Applied Social Policy (Top-up) - West Nottinghamshire College</t>
  </si>
  <si>
    <t>H00302401</t>
  </si>
  <si>
    <t>BSc (Hons) in Building Surveying - Sheffield Hallam University</t>
  </si>
  <si>
    <t>H00302402</t>
  </si>
  <si>
    <t>BSc (Hons) in Professional Practice in Digital Technology Solutions (Software Engineering) - Sheffield Hallam University</t>
  </si>
  <si>
    <t>H00302403</t>
  </si>
  <si>
    <t>BSc (Hons) in Professional Practice in Digital Technology Solutions (Network Engineering) - Sheffield Hallam University</t>
  </si>
  <si>
    <t>H00302404</t>
  </si>
  <si>
    <t>BSc (Hons) in Healthcare Science (Cardiovascular, Respiratory and Sleep Sciences) - Sheffield Hallam University</t>
  </si>
  <si>
    <t>H00302405</t>
  </si>
  <si>
    <t>BSc (Hons) in Construction Project Management- Sheffield Hallam University</t>
  </si>
  <si>
    <t>H00302406</t>
  </si>
  <si>
    <t>BSc (Hons) in Professional Practice in Food Technology - Sheffield Hallam University</t>
  </si>
  <si>
    <t>H00302407</t>
  </si>
  <si>
    <t>FdEng in Integrated Engineering - Mechanical - Sheffield Hallam University</t>
  </si>
  <si>
    <t>H00302408</t>
  </si>
  <si>
    <t>FdEng in Integrated Engineering - Manufacturing - Sheffield Hallam University</t>
  </si>
  <si>
    <t>H00302409</t>
  </si>
  <si>
    <t>FdEng in Integrated Engineering - Engineering - Electrical - Sheffield Hallam University</t>
  </si>
  <si>
    <t>H00302410</t>
  </si>
  <si>
    <t>BEng (Hons) in Electrical and Electronic Engineering- Sheffield Hallam University</t>
  </si>
  <si>
    <t>H00302411</t>
  </si>
  <si>
    <t>BEng (Hons) in Electrical  Engineering- Sheffield Hallam University</t>
  </si>
  <si>
    <t>H00302412</t>
  </si>
  <si>
    <t>BEng (Hons) in Mechanical Engineering (Top-up) - Sheffield Hallam University</t>
  </si>
  <si>
    <t>H00302413</t>
  </si>
  <si>
    <t>BEng (Hons) in Manufacturing Engineering (Top-up) - Sheffield Hallam University</t>
  </si>
  <si>
    <t>H00302414</t>
  </si>
  <si>
    <t>BEng (Hons) in Electrical Engineering (Top-up) - Sheffield Hallam University</t>
  </si>
  <si>
    <t>H00302415</t>
  </si>
  <si>
    <t>MSc in Advanced Engineering - Sheffield Hallam University</t>
  </si>
  <si>
    <t>H00302416</t>
  </si>
  <si>
    <t>MSc in Advanced Materials Engineering _ Sheffield Hallam University</t>
  </si>
  <si>
    <t>H00302417</t>
  </si>
  <si>
    <t>MSc in Advanced  Mechanical Engineering - Sheffield Hallam University</t>
  </si>
  <si>
    <t>H00302418</t>
  </si>
  <si>
    <t>H00302419</t>
  </si>
  <si>
    <t>MSc in Logistics and Supply Chain Management - Sheffield Hallam University</t>
  </si>
  <si>
    <t>H00302420</t>
  </si>
  <si>
    <t>MBA in Industrial Management</t>
  </si>
  <si>
    <t>H00302421</t>
  </si>
  <si>
    <t>BSc (Hons) in Cyber Security Technical Professional</t>
  </si>
  <si>
    <t>H00302422</t>
  </si>
  <si>
    <t>BSc (Hons) in Quantity Surveying - University of Greenwich - Quantity Surveying Degree Apprenticeship</t>
  </si>
  <si>
    <t>H00302423</t>
  </si>
  <si>
    <t>Foundation Degree in Creative Industries - Wigan and Leigh College</t>
  </si>
  <si>
    <t>H00302424</t>
  </si>
  <si>
    <t>BA (Hons) Visual Communication : Graphic Design - Sussex Coast College Hastings</t>
  </si>
  <si>
    <t>H00302425</t>
  </si>
  <si>
    <t>BA (Hons) Visual Communication : Photography - Sussex Coast College Hastings</t>
  </si>
  <si>
    <t>H00302426</t>
  </si>
  <si>
    <t>BA (Hons) Visual Communication : Illustration - Sussex Coast College Hastings</t>
  </si>
  <si>
    <t>H00302427</t>
  </si>
  <si>
    <t>BSc (Hons) Business (Top-Up) - Sussex Coast College Hastings</t>
  </si>
  <si>
    <t>H00302428</t>
  </si>
  <si>
    <t>BA (Hons) in Animation Arts and Practice - Sussex Coast College Hastings</t>
  </si>
  <si>
    <t>H00302429</t>
  </si>
  <si>
    <t>BSc (Hons) in Computing and Systems Development (Top-Up) - Sussex Coast College Hastings</t>
  </si>
  <si>
    <t>H00302430</t>
  </si>
  <si>
    <t>BSc (Hons) in Engineering (Mechanical and Manufacturing) (Top-Up) - Sussex Coast College Hastings</t>
  </si>
  <si>
    <t>H00302431</t>
  </si>
  <si>
    <t>Post Graduate Certificate in Education - Sussex Coast College Hastings</t>
  </si>
  <si>
    <t>H00302432</t>
  </si>
  <si>
    <t>BA (Hons)Designer Maker - Sussex Coast College Hastings</t>
  </si>
  <si>
    <t>H00302433</t>
  </si>
  <si>
    <t>BA (Hons) in Fine Art Practice - Sussex Coast College Hastings</t>
  </si>
  <si>
    <t>H00302434</t>
  </si>
  <si>
    <t>BA (Hons) in Business Management with Business Practice - London South Bank University - Chartered Manager Degree Apprenticeship</t>
  </si>
  <si>
    <t>H00302435</t>
  </si>
  <si>
    <t>BSc (Hons) in Digital and Technology (Business Analyst) - London South Bank University - Digital and Technology Solutions Professional Apprenticeship</t>
  </si>
  <si>
    <t>H00302436</t>
  </si>
  <si>
    <t>BSc (Hons) in Digital and Technology (Cyber Security Analyst) - London South Bank University - Digital and Technology Solutions Professional Apprenticeship</t>
  </si>
  <si>
    <t>H00302437</t>
  </si>
  <si>
    <t>BSc (Hons) in Digital and Technology (IT Consultant) - London South Bank University - Digital and Technology Solutions Professional Apprenticeship</t>
  </si>
  <si>
    <t>H00302438</t>
  </si>
  <si>
    <t>BSc (Hons) in Digital and Technology (Data Analyst) - London South Bank University - Digital and Technology Solutions Professional Apprenticeship</t>
  </si>
  <si>
    <t>H00302440</t>
  </si>
  <si>
    <t>MEng (Hons) Power Engineering (Transmission and Distribution) - London South Bank University - Power Engineer Integrated Degree Apprenticeship</t>
  </si>
  <si>
    <t>H00302442</t>
  </si>
  <si>
    <t>MEng (Hons) Power Engineering (Electrical) - London South Bank University - Power Engineer Integrated Degree Apprenticeship</t>
  </si>
  <si>
    <t>H00302444</t>
  </si>
  <si>
    <t>MEng (Hons) Power Engineering (Mechanical) - London South Bank University - Power Engineer Integrated Degree Apprenticeship</t>
  </si>
  <si>
    <t>H00302445</t>
  </si>
  <si>
    <t>BSc (Hons) in Adult Nursing - The Open University</t>
  </si>
  <si>
    <t>H00302446</t>
  </si>
  <si>
    <t>BSc (Hons) in Mental Health Nursing - The Open University</t>
  </si>
  <si>
    <t>H00302447</t>
  </si>
  <si>
    <t>BEng (Hons) in Embedded Electronic Systems Design and Development - Aston University</t>
  </si>
  <si>
    <t>H00302448</t>
  </si>
  <si>
    <t>FdSc in Animal Management - Barnsley College</t>
  </si>
  <si>
    <t>H00302449</t>
  </si>
  <si>
    <t>BA (Hons) in Business and Management - Hull College</t>
  </si>
  <si>
    <t>H00302450</t>
  </si>
  <si>
    <t>BSc (Hons) in Healthcare Science (Physiological Sciences) - UWE,Bristol</t>
  </si>
  <si>
    <t>H00302451</t>
  </si>
  <si>
    <t>BSc (Hons) in Healthcare Science (Clinical Engineering) - UWE,Bristol</t>
  </si>
  <si>
    <t>H00302452</t>
  </si>
  <si>
    <t>FdSc in Exercise Science (Health) - West Nottinghamshire College</t>
  </si>
  <si>
    <t>H00302453</t>
  </si>
  <si>
    <t>FdSc in Exercise Science (Injury Management) - West Nottinghamshire College</t>
  </si>
  <si>
    <t>H00302454</t>
  </si>
  <si>
    <t>FdA in Physical Education and Youth Sport - West Nottinghamshire College</t>
  </si>
  <si>
    <t>H00302455</t>
  </si>
  <si>
    <t>BA (Hons) in Sport Studies (Top-up) - West Nottinghamshire College</t>
  </si>
  <si>
    <t>H00302456</t>
  </si>
  <si>
    <t>Foundation Degree in (Science) Forensic Science - Southport College</t>
  </si>
  <si>
    <t>H00302457</t>
  </si>
  <si>
    <t>Foundation Degree in (Arts) Business Management - Southport College</t>
  </si>
  <si>
    <t>H00302458</t>
  </si>
  <si>
    <t>Foundation Degree in (Science) Health and Social Care - Southport College</t>
  </si>
  <si>
    <t>H00302459</t>
  </si>
  <si>
    <t>BSc (Hons) in  Health and Social Care (Top-up) - Southport College</t>
  </si>
  <si>
    <t>H00302460</t>
  </si>
  <si>
    <t>BA (Hons) in Musical Instrument Craft (Violin making and repair) - Lincoln College</t>
  </si>
  <si>
    <t>H00302461</t>
  </si>
  <si>
    <t>BA (Hons) in Musical Instrument Craft (Piano tuning and repair) - Lincoln College</t>
  </si>
  <si>
    <t>H00302462</t>
  </si>
  <si>
    <t>BA (Hons) in Musical Instrument Craft (Guitar making and repair) - Lincoln College</t>
  </si>
  <si>
    <t>H00302463</t>
  </si>
  <si>
    <t>BA (Hons) in Musical Instrument Craft (Woodwind making and repair) - Lincoln College</t>
  </si>
  <si>
    <t>H00302464</t>
  </si>
  <si>
    <t>Foundation Degree in Health and Wellbeing - Wakefield College</t>
  </si>
  <si>
    <t>H00302465</t>
  </si>
  <si>
    <t>Foundation Degree in Young Children's Learning and Development - Wakefield College</t>
  </si>
  <si>
    <t>H00302466</t>
  </si>
  <si>
    <t>Foundation Degree in Music Performance and Production - The Sheffield College</t>
  </si>
  <si>
    <t>H00302468</t>
  </si>
  <si>
    <t>Foundation Degree in Dental Technology - The Sheffield College</t>
  </si>
  <si>
    <t>H00302470</t>
  </si>
  <si>
    <t>H00302471</t>
  </si>
  <si>
    <t>BA (Hons) in Community, Public Health and Social Care (Top-up) - Calderdale College</t>
  </si>
  <si>
    <t>H00302472</t>
  </si>
  <si>
    <t>BSc (Hons) in Healthcare Science (Cardiac Physiology) - University of Wolverhampton</t>
  </si>
  <si>
    <t>H00302473</t>
  </si>
  <si>
    <t>BSc (Hons) in Healthcare Science (Respiratory and Sleep Physiology) - University of Wolverhampton</t>
  </si>
  <si>
    <t>H00302474</t>
  </si>
  <si>
    <t>BA (Hons) in Management - University of Greenwich - (Chartered Management Degree Apprenticeship)</t>
  </si>
  <si>
    <t>H00302475</t>
  </si>
  <si>
    <t>BSc (Hons) in Food and Science and Technology - University of Lincoln</t>
  </si>
  <si>
    <t>H00302476</t>
  </si>
  <si>
    <t>FdSc in Food and Science and Technology - University of Lincoln</t>
  </si>
  <si>
    <t>H00302477</t>
  </si>
  <si>
    <t>BSc (Hons) in Food and Drink Operations and Manufacturing Management - University of Lincoln</t>
  </si>
  <si>
    <t>H00302478</t>
  </si>
  <si>
    <t>FdSc in Food and Drink Operations and Manufacturing Management - University of Lincoln</t>
  </si>
  <si>
    <t>H00302479</t>
  </si>
  <si>
    <t>BSc (Hons) in Food Operations and Supply Management - University of Lincoln</t>
  </si>
  <si>
    <t>H00302480</t>
  </si>
  <si>
    <t>FdSc in Food Operations and Supply Chain Management - University of Lincoln</t>
  </si>
  <si>
    <t>H00302481</t>
  </si>
  <si>
    <t>BSc (Hons) in Agri-Produce and Supply Chain Management - University of Lincoln</t>
  </si>
  <si>
    <t>H00302482</t>
  </si>
  <si>
    <t>FdSc in Agri-Produce and Supply Chain Management - University of Lincoln</t>
  </si>
  <si>
    <t>H00302483</t>
  </si>
  <si>
    <t>BSc (Hons) in Social Care with Health Studies (Top-up) - Furness College</t>
  </si>
  <si>
    <t>H00302484</t>
  </si>
  <si>
    <t>BEng (Hons) in Manufacturing Engineering (Degree Apprenticeship) - University of Greenwich</t>
  </si>
  <si>
    <t>H00302485</t>
  </si>
  <si>
    <t>BEng (Hons) in Product Design and Development Engineer (Degree Apprenticeship) - University of Greenwich</t>
  </si>
  <si>
    <t>H00302486</t>
  </si>
  <si>
    <t>BA (Hons) in Childhood, Youth and Family Studies - Northumberland College</t>
  </si>
  <si>
    <t>H00302487</t>
  </si>
  <si>
    <t>FdA in Counselling - Northumberland College</t>
  </si>
  <si>
    <t>H00302488</t>
  </si>
  <si>
    <t>BSc (Hons) in Applied Animal Management - Northumberland College</t>
  </si>
  <si>
    <t>H00302489</t>
  </si>
  <si>
    <t>BSc (Hons) in Arboriculture- Northumberland College</t>
  </si>
  <si>
    <t>H00302490</t>
  </si>
  <si>
    <t>BSc (Hons) in Environmental Conservation - Northumberland College</t>
  </si>
  <si>
    <t>H00302491</t>
  </si>
  <si>
    <t>BSc (Hons) in Equestrian Performance and Coaching - Northumberland College</t>
  </si>
  <si>
    <t>H00302492</t>
  </si>
  <si>
    <t>BSc (Hons) in Horticulture - Northumberland College</t>
  </si>
  <si>
    <t>H00302493</t>
  </si>
  <si>
    <t>BA (Hons) in Historical and Performance Costume - Grimsby Institute</t>
  </si>
  <si>
    <t>H00302494</t>
  </si>
  <si>
    <t>Foundation Degree in Health and Care - Canterbury Christ Church University - Assistant Practitioner Apprenticeship</t>
  </si>
  <si>
    <t>H00302495</t>
  </si>
  <si>
    <t>BSc (Hons) in Management (Professional Practice) - Canterbury Christ Church University - Chartered Manager Degree Apprenticeship</t>
  </si>
  <si>
    <t>H00302496</t>
  </si>
  <si>
    <t>BA (Hons) in Counselling - North Lindsey College</t>
  </si>
  <si>
    <t>H00302497</t>
  </si>
  <si>
    <t>Foundation Degree in Early Years - Heart of Worcestershire College</t>
  </si>
  <si>
    <t>H00302498</t>
  </si>
  <si>
    <t>BEng (Hons) in Embedded Electronic Systems Design and Development (Degree Apprenticeship) - University of Greenwich</t>
  </si>
  <si>
    <t>H00302499</t>
  </si>
  <si>
    <t>BA (Hons) in Social Studies - Open University</t>
  </si>
  <si>
    <t>H00302500</t>
  </si>
  <si>
    <t>BA (Hons) in Business Management Professional - University of Suffolk - (Chartered Manager Degree Apprenticeship)</t>
  </si>
  <si>
    <t>H00302501</t>
  </si>
  <si>
    <t>BSc (Hons) in Digital and Technology Solutions Professional - University of Suffolk - (Digital and Technology Solutions Professional Degree Apprenticeship)</t>
  </si>
  <si>
    <t>H00302502</t>
  </si>
  <si>
    <t>FdA in Health Care Practice (Acute Care) - University of Suffolk - (Health Assistant Practitioner Higher Apprenticeship)</t>
  </si>
  <si>
    <t>H00302503</t>
  </si>
  <si>
    <t>FdA in Health Care Practice (Dementia Care) - University of Suffolk - (Health Assistant Practitioner Higher Apprenticeship)</t>
  </si>
  <si>
    <t>H00302504</t>
  </si>
  <si>
    <t>FdA in Health Care Practice (End of Life) - University of Suffolk - (Health Assistant Practitioner Higher Apprenticeship)</t>
  </si>
  <si>
    <t>H00302505</t>
  </si>
  <si>
    <t>FdA in Health Care Practice (Long Term Care) - University of Suffolk - (Health Assistant Practitioner Higher Apprenticeship)</t>
  </si>
  <si>
    <t>H00302506</t>
  </si>
  <si>
    <t>FdA in Health Care Practice (Mental Health) - University of Suffolk - (Health Assistant Practitioner Higher Apprenticeship)</t>
  </si>
  <si>
    <t>H00302507</t>
  </si>
  <si>
    <t>BSc (Hons) in Marine Operations - South Tyneside College part of Tyne Coast College</t>
  </si>
  <si>
    <t>H00302508</t>
  </si>
  <si>
    <t>BSc (Hons) in Health and Well-being - Wakefield College</t>
  </si>
  <si>
    <t>H00302509</t>
  </si>
  <si>
    <t>Foundation Degree in Public Service Management - Wakefield College</t>
  </si>
  <si>
    <t>H00302510</t>
  </si>
  <si>
    <t>BA (Hons) in Public Service Management - Wakefield College</t>
  </si>
  <si>
    <t>H00302511</t>
  </si>
  <si>
    <t>Foundation Degree in Applied Sports Performance - Wakefield College</t>
  </si>
  <si>
    <t>H00302512</t>
  </si>
  <si>
    <t>BSc (Hons) in Applied Sports Performance - Wakefield College</t>
  </si>
  <si>
    <t>H00302513</t>
  </si>
  <si>
    <t>Foundation Degree in Physical Activity with Exercise Prescription - Wakefield College</t>
  </si>
  <si>
    <t>H00302514</t>
  </si>
  <si>
    <t>BSc (Hons) in Physical Activity with Exercise Prescription - Wakefield College</t>
  </si>
  <si>
    <t>H00302515</t>
  </si>
  <si>
    <t>FdSc in Physical Education and Fitness - SGS College</t>
  </si>
  <si>
    <t>H00302516</t>
  </si>
  <si>
    <t>BA (Hons) in Specialist Make-up Design - SGS College</t>
  </si>
  <si>
    <t>H00302517</t>
  </si>
  <si>
    <t>BA (Hons) in Business Management -Southampton Solent University</t>
  </si>
  <si>
    <t>H00302518</t>
  </si>
  <si>
    <t>BA (Hons) in Professional Practice in Leadership and Management - University of Lincoln</t>
  </si>
  <si>
    <t>H00302519</t>
  </si>
  <si>
    <t>MBA in Strategic Leadership - University of Portsmouth</t>
  </si>
  <si>
    <t>H00302520</t>
  </si>
  <si>
    <t>BSc (Hons) in Healthcare Science (Physiological Sciences) - UWE,Bristol - Healthcare Science Practitioner Standard</t>
  </si>
  <si>
    <t>H00302521</t>
  </si>
  <si>
    <t>BSc (Hons) in Healthcare Science (Clinical Engineering) - UWE,Bristol - Healthcare Science Practitioner Standard</t>
  </si>
  <si>
    <t>H00302522</t>
  </si>
  <si>
    <t>BSc (Hons) in Podiatry - New College Durham</t>
  </si>
  <si>
    <t>H00302523</t>
  </si>
  <si>
    <t>BA (Hons) in Education And Training - New College Durham</t>
  </si>
  <si>
    <t>H00302524</t>
  </si>
  <si>
    <t>BA (Hons) in Design- New College Durham</t>
  </si>
  <si>
    <t>H00302525</t>
  </si>
  <si>
    <t>BA (Hons) in Social work - New College Durham</t>
  </si>
  <si>
    <t>H00302526</t>
  </si>
  <si>
    <t>BSc (Hons) in Computing with Networking  - New College Durham</t>
  </si>
  <si>
    <t>H00302527</t>
  </si>
  <si>
    <t>BSc (Hons) in Business Computing - New College Durham</t>
  </si>
  <si>
    <t>H00302528</t>
  </si>
  <si>
    <t>BA (Hons) in Visual Arts - New College Durham</t>
  </si>
  <si>
    <t>H00302529</t>
  </si>
  <si>
    <t>BA (Hons) in Popular Music - New College Durham</t>
  </si>
  <si>
    <t>H00302530</t>
  </si>
  <si>
    <t>BA (Hons) in Management International Business - New College Durham</t>
  </si>
  <si>
    <t>H00302531</t>
  </si>
  <si>
    <t>BA (Hons) in Management Human Resources - New College Durham</t>
  </si>
  <si>
    <t>H00302532</t>
  </si>
  <si>
    <t>BA (Hons) in Management Events - New College Durham</t>
  </si>
  <si>
    <t>H00302533</t>
  </si>
  <si>
    <t>BA (Hons) in Management Housing - New College Durham</t>
  </si>
  <si>
    <t>H00302534</t>
  </si>
  <si>
    <t>BA (Hons) in Management Sport - New College Durham</t>
  </si>
  <si>
    <t>H00302535</t>
  </si>
  <si>
    <t>FdSc in Cyber Security - New College Durham</t>
  </si>
  <si>
    <t>H00302536</t>
  </si>
  <si>
    <t>FdA in Heritage  and Cultural Tourism - New college Durham</t>
  </si>
  <si>
    <t>H00302537</t>
  </si>
  <si>
    <t>FdA in Film and Media Production - New college Durham</t>
  </si>
  <si>
    <t>H00302538</t>
  </si>
  <si>
    <t>BSc (Hons) in Digital and Technology Studies - Anglia Ruskin University</t>
  </si>
  <si>
    <t>H00302539</t>
  </si>
  <si>
    <t>BA (Hons ) in Management - Anglia Ruskin University</t>
  </si>
  <si>
    <t>H00302540</t>
  </si>
  <si>
    <t>FdSc in Assistant Practitioner (Nursing) - Anglia Ruskin University</t>
  </si>
  <si>
    <t>H00302541</t>
  </si>
  <si>
    <t>BSc (Hons) in Nursing - Anglia Ruskin University</t>
  </si>
  <si>
    <t>H00302542</t>
  </si>
  <si>
    <t>BSc (Hons) in Building Surveying _ Anglia Ruskin University</t>
  </si>
  <si>
    <t>H00302543</t>
  </si>
  <si>
    <t>BSc (Hons) in Quantity Surveying - Anglia Ruskin University</t>
  </si>
  <si>
    <t>H00302544</t>
  </si>
  <si>
    <t>BSc (Hons) in Digital and Technology Solutions (Cyber Security Analyst) - University of Derby</t>
  </si>
  <si>
    <t>H00302545</t>
  </si>
  <si>
    <t>BEng (Hons) in Mechanical and Manufacturing Engineering (Aerospace) - University of Derby</t>
  </si>
  <si>
    <t>H00302546</t>
  </si>
  <si>
    <t>BSc (Hons) in Professional Management - QA Limited - (Chartered Management Degree Apprenticeship)</t>
  </si>
  <si>
    <t>H00302547</t>
  </si>
  <si>
    <t>BA (Hons)in Leadership and Business Management - University of Derby</t>
  </si>
  <si>
    <t>H00302548</t>
  </si>
  <si>
    <t>FdA in Leadership and Business Management - University of Derby</t>
  </si>
  <si>
    <t>H00302549</t>
  </si>
  <si>
    <t>BEng (Hons) in Materials Engineering  and Mechanical Design(Aerospace) - University of Derby</t>
  </si>
  <si>
    <t>H00302550</t>
  </si>
  <si>
    <t>FdSc in Professional Development (Health and Social Care) - West Nottinghamshire College</t>
  </si>
  <si>
    <t>H00302551</t>
  </si>
  <si>
    <t>BA (Hons)in Media Make-up Artistry - The Sheffield College</t>
  </si>
  <si>
    <t>H00302552</t>
  </si>
  <si>
    <t>DipHE in Media Make-up Artistry - The Sheffield College</t>
  </si>
  <si>
    <t>H00302553</t>
  </si>
  <si>
    <t>CertHE in Media Make-up Artistry -The Sheffield College</t>
  </si>
  <si>
    <t>H00302554</t>
  </si>
  <si>
    <t>BSc (Hons) in Sport and Exercise Development - New College Durham</t>
  </si>
  <si>
    <t>H00302555</t>
  </si>
  <si>
    <t>BA (Hons) in Childhood and Youth Studies - Grimsby Institute</t>
  </si>
  <si>
    <t>H00302556</t>
  </si>
  <si>
    <t>BA (Hons) in Design - Grimsby Institute</t>
  </si>
  <si>
    <t>H00302557</t>
  </si>
  <si>
    <t>BA (Hons) in Fine Art - Grimsby Institute</t>
  </si>
  <si>
    <t>H00302558</t>
  </si>
  <si>
    <t>BA (Hons) in Enterprise and Entrepreneurship - Barnsley College</t>
  </si>
  <si>
    <t>H00302559</t>
  </si>
  <si>
    <t>FdSc in Health Science Assistant Practitioner (Health) Higher Apprenticeship</t>
  </si>
  <si>
    <t>H00302560</t>
  </si>
  <si>
    <t>BSc (Hons) in Biomedical Science - University of Salford - Health Care Science Practitioner degree standard</t>
  </si>
  <si>
    <t>H00302561</t>
  </si>
  <si>
    <t>BSc (Hons) in Digital and Technology Solutions - University of Central Lancashire</t>
  </si>
  <si>
    <t>H00302562</t>
  </si>
  <si>
    <t>BA (Hons) in Popular Music Performance - Grimsby Institute</t>
  </si>
  <si>
    <t>H00302563</t>
  </si>
  <si>
    <t>BA (Hons) in Music Production - Grimsby Institute</t>
  </si>
  <si>
    <t>H00302564</t>
  </si>
  <si>
    <t>BA (Hons) in Professional and Creative Writing - Grimsby Institute</t>
  </si>
  <si>
    <t>H00302565</t>
  </si>
  <si>
    <t>BA (Hons) in Independent Game Design (Game Art)- Grimsby Institute</t>
  </si>
  <si>
    <t>H00302566</t>
  </si>
  <si>
    <t>BA (Hons) in Independent Game Design (Games Development) - Grimsby Institute</t>
  </si>
  <si>
    <t>H00302567</t>
  </si>
  <si>
    <t>BA (Hons) in Special Effects Make-up Design and Prosthetics - Grimsby Institute</t>
  </si>
  <si>
    <t>H00302568</t>
  </si>
  <si>
    <t>BSc (Hons) in Civil Engineering - South Devon College</t>
  </si>
  <si>
    <t>H00302569</t>
  </si>
  <si>
    <t>BA (Hons) in 3D Modelling and Animation for Games and Media (Top-up) - The Manchester College</t>
  </si>
  <si>
    <t>H00302570</t>
  </si>
  <si>
    <t>BA (Hons) in Film and TV Production (Top-up) - The Manchester College</t>
  </si>
  <si>
    <t>H00302571</t>
  </si>
  <si>
    <t>BSc (Hons) in Applied Sport and Exercise Science (Top-up) - The Manchester College</t>
  </si>
  <si>
    <t>H00302572</t>
  </si>
  <si>
    <t>BA (Hons) in Early Childhood Studies (Top-up) - The City Liverpool College</t>
  </si>
  <si>
    <t>H00302573</t>
  </si>
  <si>
    <t>BA (Hons) in Sports Coaching(Top-up) - The City Liverpool College</t>
  </si>
  <si>
    <t>H00302574</t>
  </si>
  <si>
    <t>BA (Hons) in Children, Learning and Development - North Lindsey College</t>
  </si>
  <si>
    <t>H00302575</t>
  </si>
  <si>
    <t>BSc (Hons) in Animal Conservation (Top-Up) - Askham Bryan College</t>
  </si>
  <si>
    <t>H00302576</t>
  </si>
  <si>
    <t>BSc (Hons) in Canine and Feline Behaviour and Welfare (Top-Up) - Askham Bryan College</t>
  </si>
  <si>
    <t>H00302577</t>
  </si>
  <si>
    <t>BSc (Hons) in Equine Business Management (Top-Up) - Askham Bryan College</t>
  </si>
  <si>
    <t>H00302578</t>
  </si>
  <si>
    <t>BSc (Hons) in Equine Science and Management (Top-Up) - Askham Bryan College</t>
  </si>
  <si>
    <t>H00302579</t>
  </si>
  <si>
    <t>BSc (Hons) in Equine Science - Askham Bryan College</t>
  </si>
  <si>
    <t>H00302580</t>
  </si>
  <si>
    <t>BSc (Hons) in Zoo Management (Top-Up) - Askham Bryan College</t>
  </si>
  <si>
    <t>H00302581</t>
  </si>
  <si>
    <t>BSc (Hons) in Horticulture with Landscape Garden Management- Askham Bryan College</t>
  </si>
  <si>
    <t>H00302582</t>
  </si>
  <si>
    <t>FdSc Extended in Agriculture - Askham Bryan College</t>
  </si>
  <si>
    <t>H00302583</t>
  </si>
  <si>
    <t>FdSc Extended in Equine Science and Management - Askham Bryan College</t>
  </si>
  <si>
    <t>H00302584</t>
  </si>
  <si>
    <t>FdSc in Agriculture - Askham Bryan College</t>
  </si>
  <si>
    <t>H00302585</t>
  </si>
  <si>
    <t>FdSc in Arboriculture with Urban forestry- Askham Bryan College</t>
  </si>
  <si>
    <t>H00302586</t>
  </si>
  <si>
    <t>FdSc in Equine Business Management- Askham Bryan College</t>
  </si>
  <si>
    <t>H00302587</t>
  </si>
  <si>
    <t>BSc (Hons) in Agriculture- Askham Bryan College</t>
  </si>
  <si>
    <t>H00302589</t>
  </si>
  <si>
    <t>H00302590</t>
  </si>
  <si>
    <t>Extended FdSc in Horticulture - Askham Bryan College</t>
  </si>
  <si>
    <t>H00302591</t>
  </si>
  <si>
    <t>FdSc in Horticulture - Askham Bryan College</t>
  </si>
  <si>
    <t>H00302592</t>
  </si>
  <si>
    <t>FdSc in Sports Surface Management - Askham Bryan College</t>
  </si>
  <si>
    <t>H00302593</t>
  </si>
  <si>
    <t>Foundation Degree in Children's Workforce Practice - Southport College</t>
  </si>
  <si>
    <t>H00302595</t>
  </si>
  <si>
    <t>HND in Stadium and Event Management - Hertford Regional College</t>
  </si>
  <si>
    <t>H00302598</t>
  </si>
  <si>
    <t>BEng (Hons) in Mechanical Engineering (Nuclear) - University Centre Weston</t>
  </si>
  <si>
    <t>H00302599</t>
  </si>
  <si>
    <t>BEng (Hons) in Mechanical Engineering - University Centre Weston</t>
  </si>
  <si>
    <t>H00302600</t>
  </si>
  <si>
    <t>BEng (Hons) in Electronic Engineering (Nuclear) - University Centre Weston</t>
  </si>
  <si>
    <t>H00302601</t>
  </si>
  <si>
    <t>BEng (Hons) in Electronic Engineering - University Centre Weston</t>
  </si>
  <si>
    <t>H00302602</t>
  </si>
  <si>
    <t>Foundation Degree in Mechanical Engineering - University Centre Weston</t>
  </si>
  <si>
    <t>H00302603</t>
  </si>
  <si>
    <t>Foundation Degree in Mechatronics - University Centre Weston</t>
  </si>
  <si>
    <t>H00302604</t>
  </si>
  <si>
    <t>BSc (Hons) in Digital and Technology Solutions - University Centre Weston - Digital and Technology Solutions Degree Apprenticeship</t>
  </si>
  <si>
    <t>H00302605</t>
  </si>
  <si>
    <t>MSc in Mechanical Engineering - Birmingham City University</t>
  </si>
  <si>
    <t>H00302606</t>
  </si>
  <si>
    <t>Foundation Degree in Sport (Adventure and Outdoor Education) - Askham Bryan College</t>
  </si>
  <si>
    <t>H00302607</t>
  </si>
  <si>
    <t>Foundation Degree in Sport (Coaching and Fitness) - Askham Bryan College</t>
  </si>
  <si>
    <t>H00302608</t>
  </si>
  <si>
    <t>Foundation Degree in Enterprise (Land-Based) - Askham Bryan College</t>
  </si>
  <si>
    <t>H00302609</t>
  </si>
  <si>
    <t>PGDIP in Coaching Rugby Union - Hartpury College</t>
  </si>
  <si>
    <t>H00302610</t>
  </si>
  <si>
    <t>BSc (Hons) in Applied Computing (Games and Digital Media) - Newcastle College</t>
  </si>
  <si>
    <t>H00302611</t>
  </si>
  <si>
    <t>H00302612</t>
  </si>
  <si>
    <t>BSc (Hons) in Engineering Management - Newcastle College</t>
  </si>
  <si>
    <t>H00302613</t>
  </si>
  <si>
    <t>BSc (Hons) in Applied Computing - Newcastle College</t>
  </si>
  <si>
    <t>H00302614</t>
  </si>
  <si>
    <t>FdSc in Applied Computing</t>
  </si>
  <si>
    <t>H00302615</t>
  </si>
  <si>
    <t>BSc (Hons) in Applied Computing (Software Application) - Newcastle College</t>
  </si>
  <si>
    <t>H00302616</t>
  </si>
  <si>
    <t>BEng (Hons) in Mechanical Manufacturing Engineering- New Castle College</t>
  </si>
  <si>
    <t>H00302617</t>
  </si>
  <si>
    <t>Med in Education and Development - Newcastle College</t>
  </si>
  <si>
    <t>H00302618</t>
  </si>
  <si>
    <t>BSc (Hons) in Applied Computing (Networking) - Newcastle College</t>
  </si>
  <si>
    <t>H00302619</t>
  </si>
  <si>
    <t>BSc (Hons) in Health and Social Care- Newcastle College</t>
  </si>
  <si>
    <t>H00302620</t>
  </si>
  <si>
    <t>BEng(Hons) in Electrical Electronic Engineering- Newcastle College</t>
  </si>
  <si>
    <t>H00302621</t>
  </si>
  <si>
    <t>MA in Business Management - Newcastle College</t>
  </si>
  <si>
    <t>H00302622</t>
  </si>
  <si>
    <t>BSc (Hons) in Software Engineering - Newcastle College</t>
  </si>
  <si>
    <t>H00302623</t>
  </si>
  <si>
    <t>BSc (Hons) in Applied Computing (Cyber) - Newcastle College</t>
  </si>
  <si>
    <t>H00302624</t>
  </si>
  <si>
    <t>BA (Hons) in Fine Art Practice (UG) - Newcastle College</t>
  </si>
  <si>
    <t>H00302625</t>
  </si>
  <si>
    <t>BEng (Hons) in Aerospace Engineering - University Centre Weston</t>
  </si>
  <si>
    <t>H00302627</t>
  </si>
  <si>
    <t>MSCi in Equine Science - Hartpury College</t>
  </si>
  <si>
    <t>H00302628</t>
  </si>
  <si>
    <t>BSc (Hons) in Lens-Based Media - University Centre Weston</t>
  </si>
  <si>
    <t>H00302629</t>
  </si>
  <si>
    <t>Foundation Degree in Events Production and Management - University Centre Weston</t>
  </si>
  <si>
    <t>H00302630</t>
  </si>
  <si>
    <t>Foundation Degree in Hair Make-up and Prosthetics Production - University Centre Weston</t>
  </si>
  <si>
    <t>H00302631</t>
  </si>
  <si>
    <t>Foundation Degree in Professional Studies Early Childhood - Boston College</t>
  </si>
  <si>
    <t>H00302632</t>
  </si>
  <si>
    <t>Foundation Degree in Professional Studies Education- Boston College</t>
  </si>
  <si>
    <t>H00302633</t>
  </si>
  <si>
    <t>Foundation Degree in Professional Studies Special Educational Needs- Boston College</t>
  </si>
  <si>
    <t>H00302634</t>
  </si>
  <si>
    <t>Foundation Degree in Theatre and Media - Weymouth College</t>
  </si>
  <si>
    <t>H00302636</t>
  </si>
  <si>
    <t>FdA in Children and Young People - Oldham College</t>
  </si>
  <si>
    <t>H00302637</t>
  </si>
  <si>
    <t>BA (Hons) in Children and Young People (top-up) - Oldham College</t>
  </si>
  <si>
    <t>H00302638</t>
  </si>
  <si>
    <t>BA (Hons) in Early Years - Oldham College</t>
  </si>
  <si>
    <t>H00302640</t>
  </si>
  <si>
    <t>BSc (Hons) in Psychology - Oldham College</t>
  </si>
  <si>
    <t>H00302641</t>
  </si>
  <si>
    <t>BSc (Hons) in Digital and Technology Solutions - University of Greenwich - Digital and Technology Solutions Professional Degree Apprenticeship</t>
  </si>
  <si>
    <t>H00302642</t>
  </si>
  <si>
    <t>FdA in International Golf Management - Cornwall College</t>
  </si>
  <si>
    <t>H00302643</t>
  </si>
  <si>
    <t>BSc (Hons) in Emergency Sector Management and Interoperability (Top-Up) - Cornwall College</t>
  </si>
  <si>
    <t>H00302644</t>
  </si>
  <si>
    <t>BA (Hons) in Music Performance and Technology - Havering College of F and HE</t>
  </si>
  <si>
    <t>H00302645</t>
  </si>
  <si>
    <t>BSc (Hons) in Healthcare Science: Radiotherapy Physics - University of Cumbria</t>
  </si>
  <si>
    <t>H00302646</t>
  </si>
  <si>
    <t>BSc (Hons) in Healthcare Science: Radiation Physics - University of Cumbria</t>
  </si>
  <si>
    <t>H00302647</t>
  </si>
  <si>
    <t>BSc (Hons) in Healthcare Science: Nuclear Medicine: - University of Cumbria</t>
  </si>
  <si>
    <t>H00302648</t>
  </si>
  <si>
    <t>BA (Hons) in Management and Leadership - University of Cumbria</t>
  </si>
  <si>
    <t>H00302649</t>
  </si>
  <si>
    <t>Foundation Degree in Assistant Practitioner in Health and Social Care - University of Cumbria</t>
  </si>
  <si>
    <t>H00302650</t>
  </si>
  <si>
    <t>H00302651</t>
  </si>
  <si>
    <t>Professional Certification in Education (Lifelong Learning Sector) - Hertford Regional College</t>
  </si>
  <si>
    <t>H00302652</t>
  </si>
  <si>
    <t>Professional Graduate Certification in Education (Lifelong Learning Sector) - Hertford Regional College</t>
  </si>
  <si>
    <t>H00302653</t>
  </si>
  <si>
    <t>HND in Engineering - UCLAN</t>
  </si>
  <si>
    <t>H00302654</t>
  </si>
  <si>
    <t>HND in Aeronautical Engineering - University of Portsmouth</t>
  </si>
  <si>
    <t>H00302655</t>
  </si>
  <si>
    <t>BA (Hons) in Spa Management - Wigan and Leigh College</t>
  </si>
  <si>
    <t>H00302656</t>
  </si>
  <si>
    <t>FdSc in Criminal Justice - South Tyneside College part of Tyne Coast College</t>
  </si>
  <si>
    <t>H00302657</t>
  </si>
  <si>
    <t>FdSc in Power Engineering - South Tyneside College part of Tyne Coast College</t>
  </si>
  <si>
    <t>H00302658</t>
  </si>
  <si>
    <t>FdSc in Applied Fine Art Practice - South Tyneside College part of Tyne Coast College</t>
  </si>
  <si>
    <t>H00302659</t>
  </si>
  <si>
    <t>FdSc in Graphic Communication - South Tyneside College part of Tyne Coast College</t>
  </si>
  <si>
    <t>H00302660</t>
  </si>
  <si>
    <t>FdSc in Health and Social Care - South Tyneside College part of Tyne Coast College</t>
  </si>
  <si>
    <t>H00302661</t>
  </si>
  <si>
    <t>BA (Hons) in Body Contour Fashion - Cleveland College of Art and Design</t>
  </si>
  <si>
    <t>H00302662</t>
  </si>
  <si>
    <t>BA (Hons) in Graphic Design - Cleveland College of Art and Design</t>
  </si>
  <si>
    <t>H00302663</t>
  </si>
  <si>
    <t>BA (Hons) in Commercial Photography - Cleveland College of Art and Design</t>
  </si>
  <si>
    <t>H00302664</t>
  </si>
  <si>
    <t>BA (Hons) in Photographic Practice (With Moving Image) - Cleveland College of Art and Design</t>
  </si>
  <si>
    <t>H00302665</t>
  </si>
  <si>
    <t>BSc (Hons) in Racehorse Performance and Rehabilitation - Hartpury College</t>
  </si>
  <si>
    <t>H00302666</t>
  </si>
  <si>
    <t>Diploma in Professional Studies Veterinary Nursing (with pathway Diploma in Professional Studies Equine Veterinary Nursing) - Hartpury College</t>
  </si>
  <si>
    <t>H00302667</t>
  </si>
  <si>
    <t>MSci in Sports Therapy (Equestrian) - Hartpury college</t>
  </si>
  <si>
    <t>H00302668</t>
  </si>
  <si>
    <t>BSc (Hons) in Applied Agriculture (with pathways) - Hartpury College</t>
  </si>
  <si>
    <t>H00302669</t>
  </si>
  <si>
    <t>PGCert in Animal Behavior and Welfare - Hartpury College</t>
  </si>
  <si>
    <t>H00302670</t>
  </si>
  <si>
    <t>BSc (Hons) in Building Surveying - Birmingham City University</t>
  </si>
  <si>
    <t>H00302671</t>
  </si>
  <si>
    <t>H00302672</t>
  </si>
  <si>
    <t>BSc (Hons) in Construction Management - Birmingham City University</t>
  </si>
  <si>
    <t>H00302673</t>
  </si>
  <si>
    <t>Foundation Degree in Agriculture - Reasesheath College</t>
  </si>
  <si>
    <t>H00302674</t>
  </si>
  <si>
    <t>Foundation Degree in Agriculture with Dairy Herd Management - Reasesheath College</t>
  </si>
  <si>
    <t>H00302675</t>
  </si>
  <si>
    <t>Foundation Degree in Rural Events Management - Reasesheath College</t>
  </si>
  <si>
    <t>H00302676</t>
  </si>
  <si>
    <t>Foundation Degree in Countryside Resource Management - Reasesheath College</t>
  </si>
  <si>
    <t>H00302677</t>
  </si>
  <si>
    <t>Foundation Degree in Environmental Science for Conservation - Reasesheath College</t>
  </si>
  <si>
    <t>H00302678</t>
  </si>
  <si>
    <t>Foundation Degree in Equine Physical Therapies and Rehabilitation - Reasesheath College</t>
  </si>
  <si>
    <t>H00302679</t>
  </si>
  <si>
    <t>Foundation Degree in Applied Equine Behaviour and Welfare - Reasesheath College</t>
  </si>
  <si>
    <t>H00302680</t>
  </si>
  <si>
    <t>Foundation Degree in Dairy Technology - Reasesheath College</t>
  </si>
  <si>
    <t>H00302681</t>
  </si>
  <si>
    <t>Foundation Degree in Garden and Landscape Design - Reasesheath College</t>
  </si>
  <si>
    <t>H00302682</t>
  </si>
  <si>
    <t>BSc (Hons) in Agricultural Business Management (Top Up) - Reaseheath College</t>
  </si>
  <si>
    <t>H00302683</t>
  </si>
  <si>
    <t>BSc (Hons) in Environmental Systems Management (Top Up) - Reaseheath College</t>
  </si>
  <si>
    <t>H00302684</t>
  </si>
  <si>
    <t>BSc (Hons) in Applied Equine Behaviuor and Welfare (Top Up) - Reaseheath College</t>
  </si>
  <si>
    <t>H00302685</t>
  </si>
  <si>
    <t>BSc (Hons) in Equine Science - Reaseheath College</t>
  </si>
  <si>
    <t>H00302686</t>
  </si>
  <si>
    <t>BSc (Hons) in Landscape Architecture - Reaseheath College</t>
  </si>
  <si>
    <t>H00302687</t>
  </si>
  <si>
    <t>BSc (Hons) in Applied Plant Science and Production Technology - Reaseheath College</t>
  </si>
  <si>
    <t>H00302688</t>
  </si>
  <si>
    <t>BSc (Hons) in Property Management and Real Estate - University of Wolverhampton</t>
  </si>
  <si>
    <t>H00302689</t>
  </si>
  <si>
    <t>BSc (Hons) in Quantity Surveying - University of Wolverhampton</t>
  </si>
  <si>
    <t>H00302690</t>
  </si>
  <si>
    <t>BSc (Hons) in Building Surveying - University of Wolverhampton</t>
  </si>
  <si>
    <t>H00302691</t>
  </si>
  <si>
    <t>BSc (Hons) in Construction Management - University of Wolverhampton</t>
  </si>
  <si>
    <t>H00302692</t>
  </si>
  <si>
    <t>PGDip in Anthrozoology - Hartpury College</t>
  </si>
  <si>
    <t>H00302693</t>
  </si>
  <si>
    <t>PGDip in Animal Behaviour and Welfare - Hartpury College</t>
  </si>
  <si>
    <t>H00302694</t>
  </si>
  <si>
    <t>PGCert in Anthrozoology - Hartpury College</t>
  </si>
  <si>
    <t>H00302695</t>
  </si>
  <si>
    <t>BA (Hons) in International Horseracing Business - Hartpury College</t>
  </si>
  <si>
    <t>H00302696</t>
  </si>
  <si>
    <t>PGCert in Applied Anthrozoology - Hartpury College</t>
  </si>
  <si>
    <t>H00302697</t>
  </si>
  <si>
    <t>FdA in Inclusive and Special Education - Peter Symonds College</t>
  </si>
  <si>
    <t>H00302698</t>
  </si>
  <si>
    <t>BA (Hons) in Inclusive and Special Education - Peter Symonds College</t>
  </si>
  <si>
    <t>H00302699</t>
  </si>
  <si>
    <t>BA (Hons) in Creative Film Production - Solihull College</t>
  </si>
  <si>
    <t>H00302700</t>
  </si>
  <si>
    <t>BSc (Hons) in Games Design and Virtual Reality - Solihulll College</t>
  </si>
  <si>
    <t>H00302701</t>
  </si>
  <si>
    <t>BSc (Hons) in Public Services (Top-Up) - Exeter College</t>
  </si>
  <si>
    <t>H00302702</t>
  </si>
  <si>
    <t>BA (Hons) in Business Management - Birmingham city University - Chartered Management Degree Apprenticeship</t>
  </si>
  <si>
    <t>H00302703</t>
  </si>
  <si>
    <t>Foundation Degree in Professional Development (Health and Social Care) - VH Doctors Ltd - Health Assistant Practitioner.</t>
  </si>
  <si>
    <t>H00302704</t>
  </si>
  <si>
    <t>BA (Hons) in Music Performance and Production (Top-Up) - The Sheffield College</t>
  </si>
  <si>
    <t>H00302705</t>
  </si>
  <si>
    <t>BA (Hons) in Performing Arts: Drama (Top-Up) - The Sheffield College</t>
  </si>
  <si>
    <t>H00302706</t>
  </si>
  <si>
    <t>BA (Hons) in Performing Arts : Musical Theatre (Top-Up) - The Sheffield College</t>
  </si>
  <si>
    <t>H00302707</t>
  </si>
  <si>
    <t>BA (Hons) in Music Performance and Production - The Sheffield College</t>
  </si>
  <si>
    <t>H00302708</t>
  </si>
  <si>
    <t>BA (Hons) in Performing Arts: Drama - The Sheffield College</t>
  </si>
  <si>
    <t>H00302709</t>
  </si>
  <si>
    <t>BA (Hons) in Performing Arts : Musical Theatre - The Sheffield College</t>
  </si>
  <si>
    <t>H00302710</t>
  </si>
  <si>
    <t>BSc (Hons) in Business and Events Management (Top-Up) - Reaseheath College</t>
  </si>
  <si>
    <t>H00302711</t>
  </si>
  <si>
    <t>BSc (Hons) in Building Surveying - University of Central Lancashire</t>
  </si>
  <si>
    <t>H00302712</t>
  </si>
  <si>
    <t>Foundation Degree in Events and Tourism Management - Greater Brighton Metropolitan College</t>
  </si>
  <si>
    <t>H00302713</t>
  </si>
  <si>
    <t>Foundation Degree in Hospitality and Tourism Management - Greater Brighton Metropolitan College</t>
  </si>
  <si>
    <t>H00302714</t>
  </si>
  <si>
    <t>Post Graduate Diploma in Education: Outside Broadcasting - University of Bradford</t>
  </si>
  <si>
    <t>H00302715</t>
  </si>
  <si>
    <t>BSc (Hons) in Healthcare Science (Life Sciences) - University of Bradford</t>
  </si>
  <si>
    <t>H00302716</t>
  </si>
  <si>
    <t>BA (Hons) in Professional Management and Leadership - Leeds Trinity University</t>
  </si>
  <si>
    <t>H00302717</t>
  </si>
  <si>
    <t>BSc (Hons) in Quantity Surveying - University of Northumbria at Newcastle - (Chartered Surveyor Degree Apprenticeship)</t>
  </si>
  <si>
    <t>H00302718</t>
  </si>
  <si>
    <t>BSc (Hons) in Building Surveying - University of Northumbria at Newcastle - (Chartered Surveyor Degree Apprenticeship)</t>
  </si>
  <si>
    <t>H00302719</t>
  </si>
  <si>
    <t>BSc (Hons) in Real Estate - University of Northumbria at Newcastle - (Chartered Surveyor Degree Apprenticeship)</t>
  </si>
  <si>
    <t>H00302720</t>
  </si>
  <si>
    <t>BSc (Hons) in Digital and Technology Solutions (Software Engineer)- University of Northumbria at Newcastle - (Digital and Technology Solutions Degree Apprenticeship)</t>
  </si>
  <si>
    <t>H00302721</t>
  </si>
  <si>
    <t>BSc (Hons) in Digital and Technology Solutions (Business Analyst)- University of Northumbria at Newcastle - (Digital and Technology Solutions Degree Apprenticeship)</t>
  </si>
  <si>
    <t>H00302722</t>
  </si>
  <si>
    <t>BSc (Hons) in Digital and Technology Solutions (Data Analyst)- University of Northumbria at Newcastle - (Digital and Technology Solutions Degree Apprenticeship)</t>
  </si>
  <si>
    <t>H00302723</t>
  </si>
  <si>
    <t>BA (Hons) in Leadership and Management Practice - University of Northumbria at Newcastle - (Chartered Manager  Degree Apprenticeship)</t>
  </si>
  <si>
    <t>H00302724</t>
  </si>
  <si>
    <t>Certificate of Education (DTLLS) - Colchester Institute</t>
  </si>
  <si>
    <t>H00302725</t>
  </si>
  <si>
    <t>FdSc in Urban Horticulture - Plumpton College</t>
  </si>
  <si>
    <t>H00302726</t>
  </si>
  <si>
    <t>BSc (Hons) in Animal Behavior and Welfare (top-up) - Plumpton College</t>
  </si>
  <si>
    <t>H00302727</t>
  </si>
  <si>
    <t>Civil Engineer Degree Apprenticeship - University of Derby</t>
  </si>
  <si>
    <t>H00302729</t>
  </si>
  <si>
    <t>BSc (Hons) in Applied Science - University of Central Lancashire</t>
  </si>
  <si>
    <t>H00302730</t>
  </si>
  <si>
    <t>BA (Hons) in Fashion, Theatrical and Media Hair and Make Up - Leeds City College</t>
  </si>
  <si>
    <t>H00302731</t>
  </si>
  <si>
    <t>BA (Hons) in Health and Social Care - Leeds City College</t>
  </si>
  <si>
    <t>H00302732</t>
  </si>
  <si>
    <t>BSc (Hons) in Applied Computing - Leeds City College</t>
  </si>
  <si>
    <t>H00302733</t>
  </si>
  <si>
    <t>BSc (Hons) in Cyber Security and Networking - Leeds City College</t>
  </si>
  <si>
    <t>H00302734</t>
  </si>
  <si>
    <t>Foundation Degree in Applied Computing - Leeds City College</t>
  </si>
  <si>
    <t>H00302735</t>
  </si>
  <si>
    <t>Foundation Degree in Cyber Security and Networking - Leeds City College</t>
  </si>
  <si>
    <t>H00302736</t>
  </si>
  <si>
    <t>Foundation Degree in Law and Criminal Studies - Leeds City College</t>
  </si>
  <si>
    <t>H00302737</t>
  </si>
  <si>
    <t>BA (Hons) in Law and Criminal Studies - Leeds City College</t>
  </si>
  <si>
    <t>H00302738</t>
  </si>
  <si>
    <t>Foundation Degree in Social Care (Adult and Community) - Leeds City College</t>
  </si>
  <si>
    <t>H00302739</t>
  </si>
  <si>
    <t>Professional Graduate Certificate in Education (Post-16 Education and Training) - Leeds City College</t>
  </si>
  <si>
    <t>H00302740</t>
  </si>
  <si>
    <t>CertHE in Computing and Internet Technologies - Bridgwater College</t>
  </si>
  <si>
    <t>H00302741</t>
  </si>
  <si>
    <t>FdA in Business and Management - Oldham College</t>
  </si>
  <si>
    <t>H00302742</t>
  </si>
  <si>
    <t>FdA in Accounting and Financial Services - Oldham College</t>
  </si>
  <si>
    <t>H00302743</t>
  </si>
  <si>
    <t>BA (Hons) in Business and Management (Top-Up)- Oldham College</t>
  </si>
  <si>
    <t>H00302744</t>
  </si>
  <si>
    <t>MA in Golf Management - Myerscough College</t>
  </si>
  <si>
    <t>H00302745</t>
  </si>
  <si>
    <t>MA in Sustainable Golf Course Management - Myerscough College</t>
  </si>
  <si>
    <t>H00302747</t>
  </si>
  <si>
    <t>MSc in Arboriculture and Urban Forestry - Myerscough College</t>
  </si>
  <si>
    <t>H00302748</t>
  </si>
  <si>
    <t>MSc in Integrated Crop Management - Myerscough College</t>
  </si>
  <si>
    <t>H00302749</t>
  </si>
  <si>
    <t>BSc (Hons) in Quantity Surveying - Liverpool John Moores University</t>
  </si>
  <si>
    <t>H00302750</t>
  </si>
  <si>
    <t>BSc (Hons) in Construction Management - Liverpool John Moores University</t>
  </si>
  <si>
    <t>H00302751</t>
  </si>
  <si>
    <t>BSc (Hons) in Building Surveying - Liverpool John Moores University</t>
  </si>
  <si>
    <t>H00302752</t>
  </si>
  <si>
    <t>BSc (Hons) in Building Services Engineering Project Management Liverpool John Moores University</t>
  </si>
  <si>
    <t>H00302753</t>
  </si>
  <si>
    <t>BEng (Hons) in Civil Engineering - Liverpool John Moores University</t>
  </si>
  <si>
    <t>H00302754</t>
  </si>
  <si>
    <t>BSc (Hons) in Real Estate- Liverpool John Moores University</t>
  </si>
  <si>
    <t>H00302755</t>
  </si>
  <si>
    <t>BEng (Hons) in Control and Automation Engineering - Liverpool John Moores University</t>
  </si>
  <si>
    <t>H00302756</t>
  </si>
  <si>
    <t>BEng (Hons) in Electrical and Electronic Engineering - Liverpool John Moores University</t>
  </si>
  <si>
    <t>H00302757</t>
  </si>
  <si>
    <t>BEng (Hons) in Manufacturing Systems Engineering - Liverpool John Moores University</t>
  </si>
  <si>
    <t>H00302758</t>
  </si>
  <si>
    <t>BSc (Hons) in Digital and Technology Solutions - Liverpool John Moores University</t>
  </si>
  <si>
    <t>H00302759</t>
  </si>
  <si>
    <t>BA (Hons) in Business and Management Practice- Liverpool John Moores University</t>
  </si>
  <si>
    <t>H00302760</t>
  </si>
  <si>
    <t>BSc (Hons) in Health Care Science Practitioner - Liverpool John Moores University</t>
  </si>
  <si>
    <t>H00302761</t>
  </si>
  <si>
    <t>BSc (Hons) in Digital and Technology Solutions (Web Engineering) - Teesside University - Digital Technology Solutions Professional Degree Apprenticeship</t>
  </si>
  <si>
    <t>H00302762</t>
  </si>
  <si>
    <t>BA (Hons in Chartered Management - Birkbeck, University of London</t>
  </si>
  <si>
    <t>H00302764</t>
  </si>
  <si>
    <t>BSC (Hons) in Complementary and Integrative Health (Top-Up) - - Blackburn college</t>
  </si>
  <si>
    <t>H00302765</t>
  </si>
  <si>
    <t>BA (Hons) in Leadership and Business Management distance learning - Newcastle College</t>
  </si>
  <si>
    <t>H00302766</t>
  </si>
  <si>
    <t>FdSc in Nursing Associate - University of Greenwich - Nursing Associate Apprenticeship</t>
  </si>
  <si>
    <t>H00302767</t>
  </si>
  <si>
    <t>BSc (Hons) in Adult Nursing - University of Greenwich - Registered Nurse Standard</t>
  </si>
  <si>
    <t>H00302768</t>
  </si>
  <si>
    <t>BSc (Hons) in Adult Nursing (Medway) - University of Greenwich - Registered Nurse Standard</t>
  </si>
  <si>
    <t>H00302769</t>
  </si>
  <si>
    <t>BSc (Hons) in Children's Nursing - University of Greenwich - Registered Nurse Standard</t>
  </si>
  <si>
    <t>H00302770</t>
  </si>
  <si>
    <t>BSc (Hons) in Learning Disabilities - University of Greenwich - Registered Nurse Standard</t>
  </si>
  <si>
    <t>H00302771</t>
  </si>
  <si>
    <t>BSc (Hons) in Mental Health Nursing - University of Greenwich - Registered Nurse Standard</t>
  </si>
  <si>
    <t>H00302772</t>
  </si>
  <si>
    <t>BSc (Hons) in Professional Practice in Digital Technology Solutions (Cyber Security Analyst) - Sheffield Hallam University - Digital and Technology Solutions degree apprenticeship</t>
  </si>
  <si>
    <t>H00302773</t>
  </si>
  <si>
    <t>BSc (Hons) in Business and Management - University of Bradford - Chartered Manager Degree Apprenticeship</t>
  </si>
  <si>
    <t>H00302774</t>
  </si>
  <si>
    <t>Foundation Degree in Nursing Associate - University of Bradford - Nursing Associate Apprenticeship</t>
  </si>
  <si>
    <t>H00302775</t>
  </si>
  <si>
    <t>BSc (Hons) in Community and Public Services Management -City College Plymouth</t>
  </si>
  <si>
    <t>H00302776</t>
  </si>
  <si>
    <t>BSc (Hons) in Community and Public Services Management (Healthcare)-City College Plymouth</t>
  </si>
  <si>
    <t>H00302777</t>
  </si>
  <si>
    <t>HNC in Mechanical Engineering-City College Plymouth</t>
  </si>
  <si>
    <t>H00302778</t>
  </si>
  <si>
    <t>HNC in Naval Architecture -City College Plymouth</t>
  </si>
  <si>
    <t>H00302779</t>
  </si>
  <si>
    <t>LLB (Hons) in Law - Leeds City College</t>
  </si>
  <si>
    <t>H00302780</t>
  </si>
  <si>
    <t>Foundation Degree in Dance and Theatre: Collaborative Practice - Leeds City College</t>
  </si>
  <si>
    <t>H00302781</t>
  </si>
  <si>
    <t>BA (Hons) in Dance - Leeds City College</t>
  </si>
  <si>
    <t>H00302782</t>
  </si>
  <si>
    <t>BA (Hons) in Performance Practice - Leeds City College</t>
  </si>
  <si>
    <t>H00302785</t>
  </si>
  <si>
    <t>BA (Hons) in Early Childhood Studies - Bridgewater and Taunton College</t>
  </si>
  <si>
    <t>H00302786</t>
  </si>
  <si>
    <t>BA (Hons) in Early Childhood Studies (Top-Up) - Bridgewater and Taunton College</t>
  </si>
  <si>
    <t>H00302787</t>
  </si>
  <si>
    <t>CertHE in Early Childhood Studies - Bridgewater and Taunton College</t>
  </si>
  <si>
    <t>H00302788</t>
  </si>
  <si>
    <t>Foundation Degree in Early Childhood Studies - Bridgewater and Taunton College</t>
  </si>
  <si>
    <t>H00302789</t>
  </si>
  <si>
    <t>FdSc in Public Services and Criminology - Bridgwater and Taunton college</t>
  </si>
  <si>
    <t>H00302791</t>
  </si>
  <si>
    <t>BA (Hons) in Outdoor Leadership - Hugh Baird College</t>
  </si>
  <si>
    <t>H00302792</t>
  </si>
  <si>
    <t>BA (Hons) in Business (Foundation Year) - Hugh Baird College</t>
  </si>
  <si>
    <t>H00302793</t>
  </si>
  <si>
    <t>BA (Hons) in Business Administration - Hugh Baird College</t>
  </si>
  <si>
    <t>H00302794</t>
  </si>
  <si>
    <t>BA (Hons) in Management in Events- Hugh Baird College</t>
  </si>
  <si>
    <t>H00302795</t>
  </si>
  <si>
    <t>BA (Hons) in Business and Management - Hugh Baird College</t>
  </si>
  <si>
    <t>H00302796</t>
  </si>
  <si>
    <t>Foundation Degree in Professional Practice in Health and Social Care - Stockport College</t>
  </si>
  <si>
    <t>H00302797</t>
  </si>
  <si>
    <t>Foundation Degree in Illustration - Stockport College</t>
  </si>
  <si>
    <t>H00302798</t>
  </si>
  <si>
    <t>Foundation Degree in  Health and Fitness - Milton Keynes College</t>
  </si>
  <si>
    <t>H00302799</t>
  </si>
  <si>
    <t>BA (Hons) in Top Degree in Special Education Needs, Disability and Inclusive Practice - Solihull College</t>
  </si>
  <si>
    <t>H00302800</t>
  </si>
  <si>
    <t>H00302801</t>
  </si>
  <si>
    <t>HNC in Creative Theatre Practice - City College Plymouth</t>
  </si>
  <si>
    <t>H00302802</t>
  </si>
  <si>
    <t>HNC in Applied Psychology - Truro and Penwith College</t>
  </si>
  <si>
    <t>H00302803</t>
  </si>
  <si>
    <t>HNC in Business - Truro and Penwith College</t>
  </si>
  <si>
    <t>H00302804</t>
  </si>
  <si>
    <t>BA (Hons) in Business, Enterprise and Leadership - Truro and Penwith College</t>
  </si>
  <si>
    <t>H00302805</t>
  </si>
  <si>
    <t>FdA in Childhood Education - Truro and Penwith College</t>
  </si>
  <si>
    <t>H00302806</t>
  </si>
  <si>
    <t>HNC in Computer Games Design and Production - Truro and Penwith College</t>
  </si>
  <si>
    <t>H00302807</t>
  </si>
  <si>
    <t>BEng (Hons) in General Engineering - Blackburn College</t>
  </si>
  <si>
    <t>H00302808</t>
  </si>
  <si>
    <t>FdEng in Mechanical Engineering - Blackburn  College</t>
  </si>
  <si>
    <t>H00302809</t>
  </si>
  <si>
    <t>FdEng in Electrical and Electronics Engineering - Blackburn  College</t>
  </si>
  <si>
    <t>H00302810</t>
  </si>
  <si>
    <t>FdEng in General Engineering - Blackburn  College</t>
  </si>
  <si>
    <t>H00302811</t>
  </si>
  <si>
    <t>BA (Hons) in Health and Social Care (TOP-UP) -  Hull college</t>
  </si>
  <si>
    <t>H00302812</t>
  </si>
  <si>
    <t>PGCert  in Equine Science - Hartpury College</t>
  </si>
  <si>
    <t>H00302813</t>
  </si>
  <si>
    <t>BEng (Hons) in Building Services Engineering - Liverpool John Moores university</t>
  </si>
  <si>
    <t>H00302814</t>
  </si>
  <si>
    <t>BSc (Hons) in Quantity Surveying and Construction Commercial Management - Nottingham Trent University - Chartered Surveyor degree apprenticeship</t>
  </si>
  <si>
    <t>H00302815</t>
  </si>
  <si>
    <t>BSc (Hons) in Food Science and Technology - Nottingham Trent University-- Food Industry Technical Professional Degree Apprenticeship</t>
  </si>
  <si>
    <t>H00302817</t>
  </si>
  <si>
    <t>BEng (Hons) in Engineering Design (Electrical Engineering) - Buckinghamshire New University - Embedded Product Design and Development Engineer and Manufacturing Engineer Standards</t>
  </si>
  <si>
    <t>H00302818</t>
  </si>
  <si>
    <t>BEng (Hons) in Engineering Design (Mechanical Engineering) - Buckinghamshire New University - Embedded Product Design and Development Engineer and Manufacturing Engineer Standards</t>
  </si>
  <si>
    <t>H00302819</t>
  </si>
  <si>
    <t>H00302820</t>
  </si>
  <si>
    <t>FdA in Criminology and Sociology - Wigan and Leigh College</t>
  </si>
  <si>
    <t>H00302821</t>
  </si>
  <si>
    <t>CertHE in Legal Studies - Blackburn College</t>
  </si>
  <si>
    <t>H00465459</t>
  </si>
  <si>
    <t>H10030487</t>
  </si>
  <si>
    <t>BTEC Higher National Certificate in Construction</t>
  </si>
  <si>
    <t>H10030499</t>
  </si>
  <si>
    <t>BTEC Higher National Diploma in Construction</t>
  </si>
  <si>
    <t>H10030505</t>
  </si>
  <si>
    <t>BTEC Higher National Certificate in Civil Engineering</t>
  </si>
  <si>
    <t>H10030517</t>
  </si>
  <si>
    <t>BTEC Higher National Diploma in Civil Engineering</t>
  </si>
  <si>
    <t>H10030529</t>
  </si>
  <si>
    <t>BTEC Higher National Certificate in Building Services Engineering</t>
  </si>
  <si>
    <t>H10030530</t>
  </si>
  <si>
    <t>BTEC Higher National Diploma in Building Services Engineering</t>
  </si>
  <si>
    <t>H10030542</t>
  </si>
  <si>
    <t>BTEC Higher National Certificate in Public Services</t>
  </si>
  <si>
    <t>H10030554</t>
  </si>
  <si>
    <t>BTEC Higher National Certificate in Electrical/Electronic Engineering</t>
  </si>
  <si>
    <t>H10030566</t>
  </si>
  <si>
    <t>BTEC Higher National Diploma in Electrical/Electronic Engineering</t>
  </si>
  <si>
    <t>H10030578</t>
  </si>
  <si>
    <t>BTEC Higher National Certificate in Mechanical Engineering</t>
  </si>
  <si>
    <t>1003058X</t>
  </si>
  <si>
    <t>H1003058X</t>
  </si>
  <si>
    <t>BTEC Higher National Diploma in Mechanical Engineering</t>
  </si>
  <si>
    <t>H10030591</t>
  </si>
  <si>
    <t>BTEC Higher National Diploma in Public Services</t>
  </si>
  <si>
    <t>H10031157</t>
  </si>
  <si>
    <t>BTEC Higher National Diploma in Applied Biology</t>
  </si>
  <si>
    <t>H10031169</t>
  </si>
  <si>
    <t>BTEC Higher National Certificate in Applied Biology</t>
  </si>
  <si>
    <t>H10031194</t>
  </si>
  <si>
    <t>BTEC Higher National Diploma in Applied Chemistry</t>
  </si>
  <si>
    <t>H10031200</t>
  </si>
  <si>
    <t>BTEC Higher National Certificate in Applied Chemistry</t>
  </si>
  <si>
    <t>H10031224</t>
  </si>
  <si>
    <t>BTEC Higher National Certificate in Biomedical Science</t>
  </si>
  <si>
    <t>H10031261</t>
  </si>
  <si>
    <t>BTEC Higher National Diploma in Performing Arts</t>
  </si>
  <si>
    <t>H10031273</t>
  </si>
  <si>
    <t>BTEC Higher National Certificate in Performing Arts</t>
  </si>
  <si>
    <t>H10032575</t>
  </si>
  <si>
    <t>BTEC Higher National Certificate in Computing (General)</t>
  </si>
  <si>
    <t>H10032587</t>
  </si>
  <si>
    <t>BTEC Higher National Certificate in Computing (ICT Systems Support)</t>
  </si>
  <si>
    <t>H10032599</t>
  </si>
  <si>
    <t>BTEC Higher National Certificate in Computing (Software Development)</t>
  </si>
  <si>
    <t>H10032605</t>
  </si>
  <si>
    <t>BTEC Higher National Diploma in Computing (General)</t>
  </si>
  <si>
    <t>H10032617</t>
  </si>
  <si>
    <t>BTEC Higher National Diploma in Computing (ICT Systems Support)</t>
  </si>
  <si>
    <t>H10032629</t>
  </si>
  <si>
    <t>BTEC Higher National Diploma in Computing (Software Development)</t>
  </si>
  <si>
    <t>H10032897</t>
  </si>
  <si>
    <t>BTEC Higher National Certificate in Media</t>
  </si>
  <si>
    <t>H10032903</t>
  </si>
  <si>
    <t>BTEC Higher National Diploma in Media</t>
  </si>
  <si>
    <t>H10033671</t>
  </si>
  <si>
    <t>BTEC Higher National Diploma in Business</t>
  </si>
  <si>
    <t>H10033683</t>
  </si>
  <si>
    <t>BTEC Higher National Certificate in Business</t>
  </si>
  <si>
    <t>H10033695</t>
  </si>
  <si>
    <t>BTEC Higher National Certificate in Sport and Exercise Sciences</t>
  </si>
  <si>
    <t>H10033701</t>
  </si>
  <si>
    <t>BTEC Higher National Diploma in Sport and Exercise Sciences</t>
  </si>
  <si>
    <t>H10033919</t>
  </si>
  <si>
    <t>BTEC Higher National Certificate in Operations Engineering</t>
  </si>
  <si>
    <t>H10033920</t>
  </si>
  <si>
    <t>BTEC Higher National Diploma in Operations Engineering</t>
  </si>
  <si>
    <t>H10033932</t>
  </si>
  <si>
    <t>BTEC Higher National Certificate in Vehicle Operations Management</t>
  </si>
  <si>
    <t>H10033944</t>
  </si>
  <si>
    <t>BTEC Higher National Diploma in Vehicle Operations Management</t>
  </si>
  <si>
    <t>H10033956</t>
  </si>
  <si>
    <t>BTEC Higher National Certificate in Manufacturing Engineering</t>
  </si>
  <si>
    <t>H10033968</t>
  </si>
  <si>
    <t>BTEC Higher National Diploma in Manufacturing Engineering</t>
  </si>
  <si>
    <t>1003481X</t>
  </si>
  <si>
    <t>H1003481X</t>
  </si>
  <si>
    <t>BTEC Higher National Diploma in Music Performance</t>
  </si>
  <si>
    <t>H10034821</t>
  </si>
  <si>
    <t>BTEC Higher National Certificate in Music Performance</t>
  </si>
  <si>
    <t>H10034997</t>
  </si>
  <si>
    <t>BTEC Higher National Certificate in Graphic Design</t>
  </si>
  <si>
    <t>H10035047</t>
  </si>
  <si>
    <t>BTEC Higher National Diploma in Graphic Design</t>
  </si>
  <si>
    <t>H10035059</t>
  </si>
  <si>
    <t>BTEC Higher National Diploma in Music Production</t>
  </si>
  <si>
    <t>H10035060</t>
  </si>
  <si>
    <t>BTEC Higher National Certificate in Music Production</t>
  </si>
  <si>
    <t>H10035679</t>
  </si>
  <si>
    <t>BTEC Higher National Diploma in Marine Engineering</t>
  </si>
  <si>
    <t>H10035680</t>
  </si>
  <si>
    <t>BTEC Higher National Certificate in Marine Engineering</t>
  </si>
  <si>
    <t>H10035837</t>
  </si>
  <si>
    <t>BTEC Higher National Diploma in Aerospace Engineering</t>
  </si>
  <si>
    <t>H10035849</t>
  </si>
  <si>
    <t>BTEC Higher National Certificate in Aerospace Engineering</t>
  </si>
  <si>
    <t>H10036647</t>
  </si>
  <si>
    <t>BTEC Higher National Certificate in Animal Management</t>
  </si>
  <si>
    <t>H10036659</t>
  </si>
  <si>
    <t>BTEC Higher National Diploma in Animal Management</t>
  </si>
  <si>
    <t>H10036684</t>
  </si>
  <si>
    <t>BTEC Higher National Certificate in Horticulture</t>
  </si>
  <si>
    <t>H10036696</t>
  </si>
  <si>
    <t>BTEC Higher National Diploma in Horticulture</t>
  </si>
  <si>
    <t>H10036702</t>
  </si>
  <si>
    <t>BTEC Higher National Certificate in Environmental Conservation</t>
  </si>
  <si>
    <t>H10036714</t>
  </si>
  <si>
    <t>BTEC Higher National Diploma in Environmental Conservation</t>
  </si>
  <si>
    <t>H10038929</t>
  </si>
  <si>
    <t>BTEC Higher National Certificate in Fashion and Textiles</t>
  </si>
  <si>
    <t>H10038930</t>
  </si>
  <si>
    <t>BTEC Higher National Diploma in Fashion and Textiles</t>
  </si>
  <si>
    <t>H10039065</t>
  </si>
  <si>
    <t>BTEC Higher National Certificate in Sport and Leisure Management</t>
  </si>
  <si>
    <t>H10039077</t>
  </si>
  <si>
    <t>BTEC Higher National Diploma in Sport and Leisure Management</t>
  </si>
  <si>
    <t>H10040626</t>
  </si>
  <si>
    <t>BTEC Higher National Certificate in Advanced Practice in Work with Children and Families</t>
  </si>
  <si>
    <t>H10040638</t>
  </si>
  <si>
    <t>BTEC Higher National Diploma in Advanced Practice in Work with Children and Families</t>
  </si>
  <si>
    <t>1004064X</t>
  </si>
  <si>
    <t>H1004064X</t>
  </si>
  <si>
    <t>BTEC Higher National Certificate in Health and Social Care</t>
  </si>
  <si>
    <t>H10040651</t>
  </si>
  <si>
    <t>BTEC Higher National Diploma in Health and Social Care</t>
  </si>
  <si>
    <t>H10041485</t>
  </si>
  <si>
    <t>BTEC Higher National Certificate in Photography</t>
  </si>
  <si>
    <t>H10041497</t>
  </si>
  <si>
    <t>BTEC Higher National Diploma in Photography</t>
  </si>
  <si>
    <t>H10041503</t>
  </si>
  <si>
    <t>BTEC Higher National Certificate in 3D Design</t>
  </si>
  <si>
    <t>H10041515</t>
  </si>
  <si>
    <t>BTEC Higher National Diploma in 3D Design</t>
  </si>
  <si>
    <t>H10042519</t>
  </si>
  <si>
    <t>BTEC Higher National Diploma in Equine Management</t>
  </si>
  <si>
    <t>H10042520</t>
  </si>
  <si>
    <t>BTEC Higher National Certificate in Travel and Tourism Management</t>
  </si>
  <si>
    <t>H10042647</t>
  </si>
  <si>
    <t>BTEC Higher National Certificate in Equine Management</t>
  </si>
  <si>
    <t>H10042659</t>
  </si>
  <si>
    <t>BTEC Higher National Diploma in Travel and Tourism Management</t>
  </si>
  <si>
    <t>H10043135</t>
  </si>
  <si>
    <t>BTEC Higher National Diploma in Nautical Science</t>
  </si>
  <si>
    <t>H10043226</t>
  </si>
  <si>
    <t>BTEC Higher National Certificate in Fine Arts</t>
  </si>
  <si>
    <t>H10043238</t>
  </si>
  <si>
    <t>BTEC Higher National Diploma in Fine Arts</t>
  </si>
  <si>
    <t>H10047335</t>
  </si>
  <si>
    <t>BTEC Higher National Certificate in Interactive Media</t>
  </si>
  <si>
    <t>H10047347</t>
  </si>
  <si>
    <t>BTEC Higher National Diploma in Interactive Media</t>
  </si>
  <si>
    <t>H10048042</t>
  </si>
  <si>
    <t>BTEC Higher National Certificate in Beauty Therapy Sciences</t>
  </si>
  <si>
    <t>H10048054</t>
  </si>
  <si>
    <t>BTEC Higher National Diploma in Beauty Therapy Sciences</t>
  </si>
  <si>
    <t>1004906X</t>
  </si>
  <si>
    <t>H1004906X</t>
  </si>
  <si>
    <t>BTEC Higher National Certificate in Hospitality Management</t>
  </si>
  <si>
    <t>H10049071</t>
  </si>
  <si>
    <t>BTEC Higher National Diploma in Hospitality Management</t>
  </si>
  <si>
    <t>H50029861</t>
  </si>
  <si>
    <t>BTEC Higher National Diploma in Specialist Makeup (Film and Television)</t>
  </si>
  <si>
    <t>H50082073</t>
  </si>
  <si>
    <t>H50082395</t>
  </si>
  <si>
    <t>BTEC HND Diploma in Business (QCF)</t>
  </si>
  <si>
    <t>H50082413</t>
  </si>
  <si>
    <t>BTEC HNC Diploma in Business (QCF)</t>
  </si>
  <si>
    <t>H50082449</t>
  </si>
  <si>
    <t>H50082450</t>
  </si>
  <si>
    <t>H50082462</t>
  </si>
  <si>
    <t>H50082474</t>
  </si>
  <si>
    <t>H50082486</t>
  </si>
  <si>
    <t>5008253X</t>
  </si>
  <si>
    <t>H5008253X</t>
  </si>
  <si>
    <t>BTEC HND Diploma in Computing and Systems Development (QCF)</t>
  </si>
  <si>
    <t>H50082541</t>
  </si>
  <si>
    <t>BTEC HNC Diploma in Computing and Systems Development (QCF)</t>
  </si>
  <si>
    <t>H50082553</t>
  </si>
  <si>
    <t>H50082565</t>
  </si>
  <si>
    <t>H50082577</t>
  </si>
  <si>
    <t>H50082747</t>
  </si>
  <si>
    <t>H50082760</t>
  </si>
  <si>
    <t>H50082978</t>
  </si>
  <si>
    <t>5008298X</t>
  </si>
  <si>
    <t>H5008298X</t>
  </si>
  <si>
    <t>H50082991</t>
  </si>
  <si>
    <t>H50083004</t>
  </si>
  <si>
    <t>H50083338</t>
  </si>
  <si>
    <t>5008334X</t>
  </si>
  <si>
    <t>H5008334X</t>
  </si>
  <si>
    <t>H50083351</t>
  </si>
  <si>
    <t>H50083612</t>
  </si>
  <si>
    <t>H50083624</t>
  </si>
  <si>
    <t>H50086017</t>
  </si>
  <si>
    <t>H50088245</t>
  </si>
  <si>
    <t>H50088257</t>
  </si>
  <si>
    <t>H50088269</t>
  </si>
  <si>
    <t>H50088270</t>
  </si>
  <si>
    <t>H50088282</t>
  </si>
  <si>
    <t>H50088294</t>
  </si>
  <si>
    <t>H50088300</t>
  </si>
  <si>
    <t>H50088312</t>
  </si>
  <si>
    <t>H50088324</t>
  </si>
  <si>
    <t>H50088336</t>
  </si>
  <si>
    <t>H50088348</t>
  </si>
  <si>
    <t>H50089596</t>
  </si>
  <si>
    <t>H50089602</t>
  </si>
  <si>
    <t>BTEC HNC Diploma in Operations Engineering (QCF)</t>
  </si>
  <si>
    <t>H50089912</t>
  </si>
  <si>
    <t>H50089924</t>
  </si>
  <si>
    <t>H50092200</t>
  </si>
  <si>
    <t>BTEC HNC Diploma in Art and Design (QCF)</t>
  </si>
  <si>
    <t>H50092212</t>
  </si>
  <si>
    <t>BTEC HND Diploma in Art and Design (QCF)</t>
  </si>
  <si>
    <t>H50092224</t>
  </si>
  <si>
    <t>BTEC HNC Diploma in 3D Design (QCF)</t>
  </si>
  <si>
    <t>H50092236</t>
  </si>
  <si>
    <t>BTEC HND Diploma in 3D Design (QCF)</t>
  </si>
  <si>
    <t>H50092273</t>
  </si>
  <si>
    <t>H50092285</t>
  </si>
  <si>
    <t>H50092297</t>
  </si>
  <si>
    <t>H50092339</t>
  </si>
  <si>
    <t>BTEC HND Diploma in Photography (QCF)</t>
  </si>
  <si>
    <t>H50092388</t>
  </si>
  <si>
    <t>BTEC HNC Diploma in Graphic Design (QCF)</t>
  </si>
  <si>
    <t>5009239X</t>
  </si>
  <si>
    <t>H5009239X</t>
  </si>
  <si>
    <t>BTEC HNC Diploma in Photography (QCF)</t>
  </si>
  <si>
    <t>H50092406</t>
  </si>
  <si>
    <t>H50092479</t>
  </si>
  <si>
    <t>BTEC HND Diploma in Graphic Design (QCF)</t>
  </si>
  <si>
    <t>H50092480</t>
  </si>
  <si>
    <t>BTEC HND Diploma in Fashion and Textiles (QCF)</t>
  </si>
  <si>
    <t>H50092492</t>
  </si>
  <si>
    <t>BTEC HND Diploma in Fine Art (QCF)</t>
  </si>
  <si>
    <t>H50092509</t>
  </si>
  <si>
    <t>BTEC HNC Diploma in Fine Art (QCF)</t>
  </si>
  <si>
    <t>H50092510</t>
  </si>
  <si>
    <t>BTEC HNC Diploma in Fashion and Textiles (QCF)</t>
  </si>
  <si>
    <t>H50097441</t>
  </si>
  <si>
    <t>H50102680</t>
  </si>
  <si>
    <t>H60009378</t>
  </si>
  <si>
    <t>H60010873</t>
  </si>
  <si>
    <t>H60010885</t>
  </si>
  <si>
    <t>H60011129</t>
  </si>
  <si>
    <t>H60017193</t>
  </si>
  <si>
    <t>H60020805</t>
  </si>
  <si>
    <t>BTEC HNC Diploma in Marine Engineering (QCF)</t>
  </si>
  <si>
    <t>H60020817</t>
  </si>
  <si>
    <t>BTEC HND Diploma in Marine Engineering (QCF)</t>
  </si>
  <si>
    <t>H60021329</t>
  </si>
  <si>
    <t>H60021573</t>
  </si>
  <si>
    <t>H60021585</t>
  </si>
  <si>
    <t>H60021597</t>
  </si>
  <si>
    <t>BTEC HNC Diploma in Equine Management (QCF)</t>
  </si>
  <si>
    <t>H60021603</t>
  </si>
  <si>
    <t>BTEC HND Diploma in Equine Management (QCF)</t>
  </si>
  <si>
    <t>H60021615</t>
  </si>
  <si>
    <t>BTEC HND Diploma in Environmental Conservation (QCF)</t>
  </si>
  <si>
    <t>H60022796</t>
  </si>
  <si>
    <t>H60029407</t>
  </si>
  <si>
    <t>BTEC HNC Diploma in Vehicle Operations Management (QCF)</t>
  </si>
  <si>
    <t>H60029444</t>
  </si>
  <si>
    <t>BTEC HND Diploma in Vehicle Operations Management (QCF)</t>
  </si>
  <si>
    <t>H60051255</t>
  </si>
  <si>
    <t>H60051267</t>
  </si>
  <si>
    <t>H60054372</t>
  </si>
  <si>
    <t>H60054840</t>
  </si>
  <si>
    <t>H60056368</t>
  </si>
  <si>
    <t>BTEC HNC Diploma in Automotive Diagnostics and Management Principles (QCF)</t>
  </si>
  <si>
    <t>H60182222</t>
  </si>
  <si>
    <t>BTEC HNC Diploma in Advanced Practice in Early Years Education</t>
  </si>
  <si>
    <t>H60183640</t>
  </si>
  <si>
    <t>H60183652</t>
  </si>
  <si>
    <t>6018811X</t>
  </si>
  <si>
    <t>H6018811X</t>
  </si>
  <si>
    <t>BTEC HND Diploma in Advanced Practice in Early Years Education</t>
  </si>
  <si>
    <t>H60304509</t>
  </si>
  <si>
    <t>BTEC Higher National Certificate in Engineering</t>
  </si>
  <si>
    <t>H60304510</t>
  </si>
  <si>
    <t>BTEC Higher National Diploma in Engineering</t>
  </si>
  <si>
    <t>H60304649</t>
  </si>
  <si>
    <t>BTEC Higher National Diploma in Construction and the Built Environment</t>
  </si>
  <si>
    <t>H60304650</t>
  </si>
  <si>
    <t>BTEC Higher National Certificate in Construction and the Built Environment</t>
  </si>
  <si>
    <t>H60304716</t>
  </si>
  <si>
    <t>BTEC Higher National Diploma in Computing</t>
  </si>
  <si>
    <t>H60304728</t>
  </si>
  <si>
    <t>BTEC Higher National Certificate in Computing</t>
  </si>
  <si>
    <t>H60304844</t>
  </si>
  <si>
    <t>BTEC Higher National Diploma in Aeronautical Engineering</t>
  </si>
  <si>
    <t>H60304856</t>
  </si>
  <si>
    <t>BTEC Higher National Certificate in Aeronautical Engineering</t>
  </si>
  <si>
    <t>H60304911</t>
  </si>
  <si>
    <t>BTEC Higher National Certificate in Nuclear Reactor Operations Engineering</t>
  </si>
  <si>
    <t>H60304960</t>
  </si>
  <si>
    <t>BTEC Higher National Diploma in Nuclear Reactor Operations Engineering</t>
  </si>
  <si>
    <t>H60305575</t>
  </si>
  <si>
    <t>BTEC Higher National Certificate in Emergency and Unscheduled Care</t>
  </si>
  <si>
    <t>H60305587</t>
  </si>
  <si>
    <t>BTEC Higher National Diploma in Paramedic Science</t>
  </si>
  <si>
    <t>H60309088</t>
  </si>
  <si>
    <t>BTEC Higher National Certificate in Art and Design</t>
  </si>
  <si>
    <t>6030909X</t>
  </si>
  <si>
    <t>H6030909X</t>
  </si>
  <si>
    <t>BTEC Higher National Diploma in Art and Design</t>
  </si>
  <si>
    <t>H60322822</t>
  </si>
  <si>
    <t>BTEC Higher National Diploma in Creative Media Production</t>
  </si>
  <si>
    <t>H60323401</t>
  </si>
  <si>
    <t>BTEC Higher National Diploma in Policing</t>
  </si>
  <si>
    <t>Table 1: Full-time counts of years of instance</t>
  </si>
  <si>
    <t>Column 1</t>
  </si>
  <si>
    <t>Column 2</t>
  </si>
  <si>
    <t>Column 3</t>
  </si>
  <si>
    <t>Column 4</t>
  </si>
  <si>
    <t>Column 4a</t>
  </si>
  <si>
    <t>Automatically populated</t>
  </si>
  <si>
    <t>Forecast of years countable after census date and before 1 August 2020</t>
  </si>
  <si>
    <t>Forecast of years not completed (negative values)</t>
  </si>
  <si>
    <t>Estimated completed years academic year 2019-20 (Columns 1 + 2 + 3)</t>
  </si>
  <si>
    <t>TO BE HIDDEN</t>
  </si>
  <si>
    <t>(a)</t>
  </si>
  <si>
    <t>(b)</t>
  </si>
  <si>
    <t>(c)</t>
  </si>
  <si>
    <t>Column 4a = Column 4</t>
  </si>
  <si>
    <t>A</t>
  </si>
  <si>
    <t>PGT (UG fee)</t>
  </si>
  <si>
    <t>PGT (Masters' loan)</t>
  </si>
  <si>
    <t>PGT (Other)</t>
  </si>
  <si>
    <t>PGR</t>
  </si>
  <si>
    <t>Appendix 2</t>
  </si>
  <si>
    <t>All price groups</t>
  </si>
  <si>
    <t>All</t>
  </si>
  <si>
    <t>Total</t>
  </si>
  <si>
    <t>Validation checks for Table 1 (see Appendix 2 for full definitions of the underlying formulae)</t>
  </si>
  <si>
    <t>1. The following totals are not whole numbers:</t>
  </si>
  <si>
    <t>2. The following cells in Column 3 contain positive values:</t>
  </si>
  <si>
    <t>3. The following cells contain values entered to more than two decimal places:</t>
  </si>
  <si>
    <t>4. The following cells in Columns 2 and 4 contain negative values:</t>
  </si>
  <si>
    <t>First-stage credibility checks for Table 1 (see Appendix 3 for full definitions of the underlying formulae)</t>
  </si>
  <si>
    <t>1. Where there are greater than 50 students in Columns 1 and 2, no forecast non-completions have been recorded in Column 3 for the following cells:</t>
  </si>
  <si>
    <t>2. All students have been recorded as non-completions in the following cells in Column 3:</t>
  </si>
  <si>
    <t>3. Students have been recorded as price group A in the following cells:</t>
  </si>
  <si>
    <t>4. Students have been recorded as PGR level in the following cells:</t>
  </si>
  <si>
    <t>Table 1 validation and credibility checks</t>
  </si>
  <si>
    <t>1. Total not whole numbers</t>
  </si>
  <si>
    <t>2. Col 3 positive</t>
  </si>
  <si>
    <t>3. 2 decimal places</t>
  </si>
  <si>
    <t>4. Negative numbers</t>
  </si>
  <si>
    <t>Col 3 = 0 where Col1+Col2&gt;50</t>
  </si>
  <si>
    <t>Col 3 = Col1+Col2</t>
  </si>
  <si>
    <t>New 2015-16 FECs</t>
  </si>
  <si>
    <t>New 2016-17 FECs</t>
  </si>
  <si>
    <t>New 2017-18 FECs</t>
  </si>
  <si>
    <t>Val. Check 1 - Total not whole number</t>
  </si>
  <si>
    <t>col1</t>
  </si>
  <si>
    <t>col2</t>
  </si>
  <si>
    <t>col3</t>
  </si>
  <si>
    <t>col4</t>
  </si>
  <si>
    <t>UKPRN</t>
  </si>
  <si>
    <t>Val. Check 2 - Column 3 positive</t>
  </si>
  <si>
    <t>Val. Check 3 - More than 2dp</t>
  </si>
  <si>
    <t>Val. Check 2 - negative numbers</t>
  </si>
  <si>
    <t>Cred. Check 1 - No non-comp</t>
  </si>
  <si>
    <t>Cred. Check 2 - Equal non-comp</t>
  </si>
  <si>
    <t>Col1+2</t>
  </si>
  <si>
    <t>Table 2: Sandwich year out counts of years of instance</t>
  </si>
  <si>
    <t>Column 4 = sum(Columns 1, 2, 3)</t>
  </si>
  <si>
    <t>Column 4a = 0.5*Column 4</t>
  </si>
  <si>
    <t>Validation checks for Table 2 (see Appendix 2 for full definitions of the underlying formulae)</t>
  </si>
  <si>
    <t>1. The following cells in Column 3 contain positive values:</t>
  </si>
  <si>
    <t>2. The following cells contain values that are not whole numbers:</t>
  </si>
  <si>
    <t>3. The following cells in Columns 2 and 4 contain negative values:</t>
  </si>
  <si>
    <t>Table 2 validation and credibility checks</t>
  </si>
  <si>
    <t>1. Positive col 3</t>
  </si>
  <si>
    <t>2. Cells not whole numbers</t>
  </si>
  <si>
    <t>3. Negative cells</t>
  </si>
  <si>
    <t>Val. Check 1 - Col3 positive</t>
  </si>
  <si>
    <t>Val. Check 2 - Not whole num</t>
  </si>
  <si>
    <t>Val. Check 3 - Neg nums</t>
  </si>
  <si>
    <t>Table 3: Part-time counts of years of instance and FTE</t>
  </si>
  <si>
    <t>Estimated FTE for completed years included in Column 4 for academic year 2019-20</t>
  </si>
  <si>
    <t>Validation checks for Table 3 (see Appendix 2 for full definitions of the underlying formulae)</t>
  </si>
  <si>
    <t>3. For the following cells, the full-time equivalence (FTE) in Column 4a is greater than the completed years in Column 4:</t>
  </si>
  <si>
    <t>4. For the following cells, the proportion of the full-time equivalence (FTE) in Column 4a compared to the completed in years in Column 4 is less than 0.03:</t>
  </si>
  <si>
    <t>5. The following cells contain values entered to more than two decimal places:</t>
  </si>
  <si>
    <t>6. The following cells in Columns 2 and 4 contain negative values:</t>
  </si>
  <si>
    <t>First-stage credibility checks for Table 3 (see Appendix 3 for full definitions of the underlying formulae)</t>
  </si>
  <si>
    <t>3. For UG and PGT (UG fee), the total in Column 4a (FTE) expressed as a percentage of the total in Column 4 (Completed years) is greater than or equal to 67%:</t>
  </si>
  <si>
    <t>4. For PGT (Masters' loan) and PGT (Other), the total in Column 4a (FTE) expressed as a percentage of the total in Column 4 (Completed years) is greater than or equal to 80%:</t>
  </si>
  <si>
    <t>5. Students have been recorded as price group A in the following cells:</t>
  </si>
  <si>
    <t>6. Students have been recorded as PGR level in the following cells:</t>
  </si>
  <si>
    <t>Table 3 validation and credibility checks</t>
  </si>
  <si>
    <t>1. Tot not whole numbers</t>
  </si>
  <si>
    <t>2. Positive col 3</t>
  </si>
  <si>
    <t>3. col 4a &gt; col 4</t>
  </si>
  <si>
    <t>4. col4a/col4 &lt; 0.03 FTE</t>
  </si>
  <si>
    <t>5. 2 decimal places</t>
  </si>
  <si>
    <t>6. Negative numbers</t>
  </si>
  <si>
    <t>1. Non-comp = 0</t>
  </si>
  <si>
    <t>2. Col 3 = col1+2</t>
  </si>
  <si>
    <t>col 4a % (UG, PG_UGF)</t>
  </si>
  <si>
    <t>col4a % (PGT_ML, PGT_OTH)</t>
  </si>
  <si>
    <t>Val. Check 1 - totals not whole numbers</t>
  </si>
  <si>
    <t>Val. Check 2 - Col3 positive</t>
  </si>
  <si>
    <t>Val. Check 3 - col4a&gt;col4</t>
  </si>
  <si>
    <t>Val. Check 4 - col4a/col4 &lt; 0.03</t>
  </si>
  <si>
    <t>Val. Check 5 - more than 2dp</t>
  </si>
  <si>
    <t>col4a</t>
  </si>
  <si>
    <t>Val. Check 6 - negative numbers</t>
  </si>
  <si>
    <t>Cred. Check 3/4 - Col4a/Col4 % ( UG)</t>
  </si>
  <si>
    <t xml:space="preserve">Cred. Check 1 - No non-comp </t>
  </si>
  <si>
    <t>%</t>
  </si>
  <si>
    <t>Threshholds</t>
  </si>
  <si>
    <t>Cred. Check 2 - Col 3 = col1+2</t>
  </si>
  <si>
    <t>Table 4: Home and EU undergraduate years abroad</t>
  </si>
  <si>
    <t>(a) Full-time</t>
  </si>
  <si>
    <t>(b) Sandwich year out</t>
  </si>
  <si>
    <t>Type of year abroad</t>
  </si>
  <si>
    <t>Outgoing Erasmus+ year abroad</t>
  </si>
  <si>
    <t>Outgoing year abroad outside the Erasmus+ programme</t>
  </si>
  <si>
    <t>Validation checks for Table 4 (see Appendix 2 for full definitions of the underlying formulae)</t>
  </si>
  <si>
    <t>1. The following cells contain values that are not whole numbers:</t>
  </si>
  <si>
    <t>2. The following cells contain negative numbers:</t>
  </si>
  <si>
    <t xml:space="preserve">3. The following totals are greater than the equivalent undergraduate totals in Tables 1 and 2: </t>
  </si>
  <si>
    <t>Table 4 validation and credibility checks</t>
  </si>
  <si>
    <t>Validation flags</t>
  </si>
  <si>
    <t>1. Not whole number</t>
  </si>
  <si>
    <t>2. Negative number</t>
  </si>
  <si>
    <t>3. Wrong totals</t>
  </si>
  <si>
    <t>Credibility flags</t>
  </si>
  <si>
    <t>New FEC</t>
  </si>
  <si>
    <t>Val. Check 1 - Not whole numbers</t>
  </si>
  <si>
    <t>Col1</t>
  </si>
  <si>
    <t>Col2</t>
  </si>
  <si>
    <t>Val. Check 2 - Negative numbers</t>
  </si>
  <si>
    <t>Val. check 3 - totals</t>
  </si>
  <si>
    <t xml:space="preserve">Table 5: Further student breakdowns for planning purposes </t>
  </si>
  <si>
    <t>Section A: All years</t>
  </si>
  <si>
    <t>Section B: New entrants</t>
  </si>
  <si>
    <t>Forecast of years countable after census date and before 1 August 2020 (as entered in Column 2 of Tables 1, 2 and 3)</t>
  </si>
  <si>
    <t>New entrants included in Section A of this table</t>
  </si>
  <si>
    <t>All modes</t>
  </si>
  <si>
    <t>All UG levels</t>
  </si>
  <si>
    <t>All PGT levels</t>
  </si>
  <si>
    <t>Validation checks for Table 5 (see Appendix 2 for full definitions of the underlying formulae)</t>
  </si>
  <si>
    <t>1. The following cells do not contain whole numbers:</t>
  </si>
  <si>
    <t>3. The following cells added together in Section A: All years, Column 2 are not equal to the corresponding totals from Column 2 of Tables 1, 2 and 3:</t>
  </si>
  <si>
    <t>4. The following cells in Section B: New entrants are greater than the equivalent cells in Section A: All years:</t>
  </si>
  <si>
    <t>First-stage credibility checks for Table 5 (see Appendix 3 for full definitions of the underlying formulae)</t>
  </si>
  <si>
    <t>1. Students have not been entered in Section B: New entrants:</t>
  </si>
  <si>
    <t>2. All of the students in Section A: All years have been returned as new entrants in Section B: New entrants:</t>
  </si>
  <si>
    <t>3. For Home and EU, undergraduate, full-time and sandwich year out students, Section B: New entrants expressed as a percentage of Section A: All years is greater than or equal to 70%:</t>
  </si>
  <si>
    <t>4. For Home and EU, undergraduate, full-time and sandwich year out students, Section B: New entrants expressed as a percentage of Section A: All years is less than or equal to 25%:</t>
  </si>
  <si>
    <t>5. For Home and EU, all postgraduate, full-time and sandwich year out students, Section B: New entrants expressed as a percentage of Section A: All years is less than or equal to 50%:</t>
  </si>
  <si>
    <t>6. For Home and EU, undergraduate, part-time students, Section B: New entrants expressed as a percentage of Section A: All years is greater than or equal to 70%:</t>
  </si>
  <si>
    <t>7. For Home and EU, undergraduate, part-time students, Section B: New entrants expressed as a percentage of Section A: All years is less than or equal to 15%:</t>
  </si>
  <si>
    <t>8. For Home and EU, all postgraduate, part-time students, Section B: New entrants expressed as a percentage of Section A: All years is greater than or equal to 70%:</t>
  </si>
  <si>
    <t>9. For Home and EU, all postgraduate, part-time students, Section B: New entrants expressed as a percentage of Section A: All years is less than or equal to 25%:</t>
  </si>
  <si>
    <t>10. For all Island and overseas students, Section B: New entrants expressed as a percentage of Section A: All years is greater than or equal to 70%:</t>
  </si>
  <si>
    <t>11. For all Island and overseas students, Section B: New entrants expressed as a percentage of Section A: All years is less than or equal to 25%:</t>
  </si>
  <si>
    <t>Table 5 validation and credibility checks</t>
  </si>
  <si>
    <t>A1</t>
  </si>
  <si>
    <t>A2</t>
  </si>
  <si>
    <t>1. Whole numbers</t>
  </si>
  <si>
    <t>2. Negative numbers</t>
  </si>
  <si>
    <t>3. Table comparison</t>
  </si>
  <si>
    <t>4. B &gt; A</t>
  </si>
  <si>
    <t>5. C &gt; A</t>
  </si>
  <si>
    <t>1. No entrants</t>
  </si>
  <si>
    <t>2. All years = Entrants</t>
  </si>
  <si>
    <t>3. All years = Apprenticeships</t>
  </si>
  <si>
    <t>4. PG Apprenticeships</t>
  </si>
  <si>
    <t>5. UG FTS &gt; 70%</t>
  </si>
  <si>
    <t>6. UG FTS &lt; 25%</t>
  </si>
  <si>
    <t>7. PG FTS &lt; 50%</t>
  </si>
  <si>
    <t>8. UG PT &gt; 70%</t>
  </si>
  <si>
    <t>9. UG PT &lt; 15%</t>
  </si>
  <si>
    <t>10. PG PT &gt; 70%</t>
  </si>
  <si>
    <t>11. PG PT &lt; 25%</t>
  </si>
  <si>
    <t>12. ISOV &gt; 70%</t>
  </si>
  <si>
    <t>13. ISOV &lt; 25%</t>
  </si>
  <si>
    <t>Row headings</t>
  </si>
  <si>
    <t>Column headings</t>
  </si>
  <si>
    <t>OfS-fundable, UK-domiciled</t>
  </si>
  <si>
    <t>OfS-fundable, Other Home and EU</t>
  </si>
  <si>
    <t>Non-fundable, UK-domiciled</t>
  </si>
  <si>
    <t>Non-fundable, Other Home and EU</t>
  </si>
  <si>
    <t>PG</t>
  </si>
  <si>
    <t>Val. Check 1 - whole nums</t>
  </si>
  <si>
    <t>All other PGT (Masters loan)</t>
  </si>
  <si>
    <t>Val. Check 2 - negative nums</t>
  </si>
  <si>
    <t>Val. Check 3 - UG totals</t>
  </si>
  <si>
    <t>T1-3</t>
  </si>
  <si>
    <t>Diff</t>
  </si>
  <si>
    <t>HOMEF</t>
  </si>
  <si>
    <t>HOMENF</t>
  </si>
  <si>
    <t>ISOV</t>
  </si>
  <si>
    <t>FTS</t>
  </si>
  <si>
    <t>PGT_UGF</t>
  </si>
  <si>
    <t>PGT_ML</t>
  </si>
  <si>
    <t>PGT_OTH</t>
  </si>
  <si>
    <t>PT</t>
  </si>
  <si>
    <t>Val. Check 4 - Entrants &gt; All years</t>
  </si>
  <si>
    <t>Cred. Check 1 - No Entrants</t>
  </si>
  <si>
    <t>Cred. Check 2 - Entrants = All years</t>
  </si>
  <si>
    <t>Cred. Check 3 - Apprenticeships = All years</t>
  </si>
  <si>
    <t>Cred. Check 4 - UG FTS &gt; 70%</t>
  </si>
  <si>
    <t>Cred. Check 5 - UG FTS &lt; 25%</t>
  </si>
  <si>
    <t>Cred. Check 6 - PG FTS &lt; 50%</t>
  </si>
  <si>
    <t>Cred. Check 7 - UG PT &gt; 70%</t>
  </si>
  <si>
    <t>Cred. Check 8 - UG PT &lt; 15%</t>
  </si>
  <si>
    <t>Cred. Check 9 - PG PT &gt; 70%</t>
  </si>
  <si>
    <t>Cred. Check 10 - PG PT &lt; 25%</t>
  </si>
  <si>
    <t>Cred. Check 11 - ISOV &gt; 70%</t>
  </si>
  <si>
    <t>Cred. Check 12 - ISOV &lt; 25%</t>
  </si>
  <si>
    <t>Table 6a: Full-time counts of years of instance on pre-registration health courses</t>
  </si>
  <si>
    <t>Estimated completed years academic year 2019-20
(Columns 1 + 2 + 3)</t>
  </si>
  <si>
    <t>(a)
OfS-fundable</t>
  </si>
  <si>
    <t>Starters in 2019-20 included in (a) and (b) (iii)</t>
  </si>
  <si>
    <t>Starters in 2016-17</t>
  </si>
  <si>
    <t>Starters in 2017-18</t>
  </si>
  <si>
    <t>All others</t>
  </si>
  <si>
    <t>Profession (price group)</t>
  </si>
  <si>
    <t>(iii)</t>
  </si>
  <si>
    <t>Dental hygiene (A)</t>
  </si>
  <si>
    <t>Dental therapy (A)</t>
  </si>
  <si>
    <t>Dietetics (B)</t>
  </si>
  <si>
    <t>Midwifery (B)</t>
  </si>
  <si>
    <t>Nursing - adult (C1)</t>
  </si>
  <si>
    <t>Nursing - children (C1)</t>
  </si>
  <si>
    <t>Nursing - learning disability (C1)</t>
  </si>
  <si>
    <t>Nursing - mental health (C1)</t>
  </si>
  <si>
    <t>Nursing - unclassified (B)</t>
  </si>
  <si>
    <t>Occupational therapy (B)</t>
  </si>
  <si>
    <t>Operating department practice (B)</t>
  </si>
  <si>
    <t>Orthoptics (B)</t>
  </si>
  <si>
    <t>Orthotics and prosthetics (B)</t>
  </si>
  <si>
    <t>Physiotherapy (B)</t>
  </si>
  <si>
    <t>Podiatry (B)</t>
  </si>
  <si>
    <t>Radiography (diagnostic) (B)</t>
  </si>
  <si>
    <t>Radiography (therapeutic) (B)</t>
  </si>
  <si>
    <t>Speech and language therapy (B)</t>
  </si>
  <si>
    <t>All professions</t>
  </si>
  <si>
    <t>Validation checks for Table 6a (see Appendix 2 for full definitions of the underlying formulae)</t>
  </si>
  <si>
    <t>2. The following cells in Columns 1, 2 and 4 contain negative values:</t>
  </si>
  <si>
    <t>3. The following cells contain values that are not whole numbers:</t>
  </si>
  <si>
    <t>4. The following cells contain values not entered as a multiple of 0.5:</t>
  </si>
  <si>
    <t>5. For the following cells, the number of OfS-fundable years countable is greater than the equivalent total in Table 1:</t>
  </si>
  <si>
    <t>6. For the following cells, the absolute total of non-fundable ‘Starters in 2016-17’, ‘Starters in 2017-18’ and ‘All others’ is greater than the equivalent total of non-fundable years countable in Table 1:</t>
  </si>
  <si>
    <t>7. For the following cells, the value of ‘Starters in 2019-20 included in (a) and (b) (iii)’ is greater than the absolute total of OfS-fundable and non-fundable ‘All others’ years countable in columns (a) and (b) (iii):</t>
  </si>
  <si>
    <t>First-stage credibility checks for Table 6a (see Appendix 3 for full definitions of the underlying formulae)</t>
  </si>
  <si>
    <t>3. Students have been entered for the 'Nursing (unclassified)' profession in the following columns:</t>
  </si>
  <si>
    <t>4. Students on a long year of course have been entered for the following professions:</t>
  </si>
  <si>
    <t>Table 6b: Sandwich year out counts of years of instance on pre-registration health courses</t>
  </si>
  <si>
    <t>Estimated completed years academic year 
2019-20 (Columns 1 + 2 + 3)</t>
  </si>
  <si>
    <t>Validation checks for Table 6b (see Appendix 2 for full definitions of the underlying formulae)</t>
  </si>
  <si>
    <t>First-stage credibility checks for Table 6b (see Appendix 3 for full definitions of the underlying formulae)</t>
  </si>
  <si>
    <t>4. Students have been entered for the following professions:</t>
  </si>
  <si>
    <t>Table 6c: Part-time counts of years of instance on pre-registration health courses</t>
  </si>
  <si>
    <t>Validation checks for Table 6c (see Appendix 2 for full definitions of the underlying formulae)</t>
  </si>
  <si>
    <t>8. For the following cells, the full-time equivalence (FTE) in Column 4a has been entered to more than 2 decimal places:</t>
  </si>
  <si>
    <t>9. For the following cells, the full-time equivalence (FTE) in Column 4a is greater than the completed years in Column 4:</t>
  </si>
  <si>
    <t>10. For the following cells, the full-time equivalence (FTE) in Column 4a is less than 3% of the completed years in Column 4:</t>
  </si>
  <si>
    <t>First-stage credibility checks for Table 6c (see Appendix 3 for full definitions of the underlying formulae)</t>
  </si>
  <si>
    <t>4. For the following cells, the proportion of the full-time equivalence (FTE) in Column 4a compared to the completed in years in Column 4 is less than 25%:</t>
  </si>
  <si>
    <t>5. Students on a long year of course have been entered for the following professions:</t>
  </si>
  <si>
    <t>Table 7a validation and credibility checks</t>
  </si>
  <si>
    <t>1. Col 3 positive</t>
  </si>
  <si>
    <t>3. Whole numbers</t>
  </si>
  <si>
    <t>4. Multiple 0.5</t>
  </si>
  <si>
    <t>5. Greater than Table 3</t>
  </si>
  <si>
    <t>1. Col 3 = 0 where Col1+Col2&gt;50</t>
  </si>
  <si>
    <t>2. Col 3 = Col1+Col2</t>
  </si>
  <si>
    <t>3. Nursing (unclassified)</t>
  </si>
  <si>
    <t>4. Long</t>
  </si>
  <si>
    <t>Starters in 2018-19</t>
  </si>
  <si>
    <t>Col 1</t>
  </si>
  <si>
    <t>Col 2</t>
  </si>
  <si>
    <t>Col 4</t>
  </si>
  <si>
    <t>Col 3</t>
  </si>
  <si>
    <t>F</t>
  </si>
  <si>
    <t>NF</t>
  </si>
  <si>
    <t>Dietetics</t>
  </si>
  <si>
    <t>Standard length</t>
  </si>
  <si>
    <t>Level UG</t>
  </si>
  <si>
    <t>Val. Check 1 - Col 3 positive</t>
  </si>
  <si>
    <t>Val. Check 2 - Negative</t>
  </si>
  <si>
    <t>Val. Check 3 - Whole</t>
  </si>
  <si>
    <t>Val. Check 4 - 0.5</t>
  </si>
  <si>
    <t>Cred. Check 1 - Col 3 = 0</t>
  </si>
  <si>
    <t>Cred. Check 2 - Col 3 = Col 1+2</t>
  </si>
  <si>
    <t>Cred. Check 3 - Nursing unclassified</t>
  </si>
  <si>
    <t>Cred. Check 4 - Long</t>
  </si>
  <si>
    <t>Level PG (UG fee)</t>
  </si>
  <si>
    <t>Val. Check 5 - Greater than T1</t>
  </si>
  <si>
    <t>Long length</t>
  </si>
  <si>
    <t>Midwifery</t>
  </si>
  <si>
    <t>Nursing - adult</t>
  </si>
  <si>
    <t>Nursing - children</t>
  </si>
  <si>
    <t>Nursing - learning disability</t>
  </si>
  <si>
    <t>Nursing - mental health</t>
  </si>
  <si>
    <t>Difference</t>
  </si>
  <si>
    <t>Nursing - unclassified</t>
  </si>
  <si>
    <t>Occupational therapy</t>
  </si>
  <si>
    <t>Operating department practice</t>
  </si>
  <si>
    <t>Orthoptics</t>
  </si>
  <si>
    <t>2016-17</t>
  </si>
  <si>
    <t>2017-18</t>
  </si>
  <si>
    <t>2018-19</t>
  </si>
  <si>
    <t>Conditional formatting (cells mapped from above to facilitate conditional formatting)</t>
  </si>
  <si>
    <t>Orthotics and prosthetics</t>
  </si>
  <si>
    <t>Physiotherapy</t>
  </si>
  <si>
    <t>Podiatry and chiropody</t>
  </si>
  <si>
    <t>Radiography (diagnostic)</t>
  </si>
  <si>
    <t>Radiography (therapeutic)</t>
  </si>
  <si>
    <t>Speech and language therapy</t>
  </si>
  <si>
    <t>5. Greater than Table 1</t>
  </si>
  <si>
    <t>4. Cell not empty or 0</t>
  </si>
  <si>
    <t>Cred. Check 4 - Cell not empty or 0</t>
  </si>
  <si>
    <t>Val. Check 5 - Greater than T2</t>
  </si>
  <si>
    <t>Table 7c validation and credibility checks</t>
  </si>
  <si>
    <t>6. Col 4a &gt; 2dp</t>
  </si>
  <si>
    <t>7. Col 4a &gt; Col 4</t>
  </si>
  <si>
    <t>8. Col 4a / Col 4 &lt; 0.03</t>
  </si>
  <si>
    <t>4. Col 4a / Col 4 &lt; 0.25</t>
  </si>
  <si>
    <t>5. Long</t>
  </si>
  <si>
    <t>Col 4a</t>
  </si>
  <si>
    <t>Val. Check 6 - Col 4a &gt; 2dp</t>
  </si>
  <si>
    <t>Val. Check 7 - Col 4a &gt; Col4</t>
  </si>
  <si>
    <t>Val. Check 8 - Col 4a / Col4 &gt; 0.03</t>
  </si>
  <si>
    <t>Cred. Check 4 - Col 4a / Col 4 &lt; 0.25</t>
  </si>
  <si>
    <t>Cred. Check 5 - Long</t>
  </si>
  <si>
    <t>Val. Check 5 - Greater than T3</t>
  </si>
  <si>
    <t>Conditional formatting (mapped from above to make conditional formatting easier)</t>
  </si>
  <si>
    <t>Level PG (Masters' loan)</t>
  </si>
  <si>
    <t>Level PG (Other)</t>
  </si>
  <si>
    <t>Column 1 will be automatically populated for providers that complete the Courses table in their main HESES19 workbook.</t>
  </si>
  <si>
    <t>Several documents are available that will be useful to refer to when reading these sample tables and completing the HESES19 workbook. These include:
- 'Completing the HESES19 workbook' 
- Appendices 1-5, which include information on validation and credibility checks, comparison tables, and funding modelling tables
- HESES19 guidance</t>
  </si>
  <si>
    <t>OFS/A</t>
  </si>
  <si>
    <t>Temporary learning aim reference supplied by the OfS</t>
  </si>
  <si>
    <t>Enter level</t>
  </si>
  <si>
    <t>OFS/B</t>
  </si>
  <si>
    <t>OFS/C1</t>
  </si>
  <si>
    <t>OFS/C2</t>
  </si>
  <si>
    <t>OFS/D</t>
  </si>
  <si>
    <t>OFS/B/C1</t>
  </si>
  <si>
    <t>OFS/B/C2</t>
  </si>
  <si>
    <t>OFS/B/D</t>
  </si>
  <si>
    <t>OFS/C1/C2</t>
  </si>
  <si>
    <t>OFS/C1/D</t>
  </si>
  <si>
    <t>OFS/C2/D</t>
  </si>
  <si>
    <t>OFS/B/C1/C2</t>
  </si>
  <si>
    <t>OFS/B/C1/D</t>
  </si>
  <si>
    <t>OFS/B/C2/D</t>
  </si>
  <si>
    <t>OFS/C1/C2/D</t>
  </si>
  <si>
    <t>H00102054</t>
  </si>
  <si>
    <t>Teaching Diploma</t>
  </si>
  <si>
    <t>H00103002</t>
  </si>
  <si>
    <t>Advanced Diploma in Point-of-sale Design</t>
  </si>
  <si>
    <t>H00103139</t>
  </si>
  <si>
    <t>Membership</t>
  </si>
  <si>
    <t>H00103247</t>
  </si>
  <si>
    <t>Graduateship</t>
  </si>
  <si>
    <t>H00103620</t>
  </si>
  <si>
    <t>Professional Diploma in Arboriculture</t>
  </si>
  <si>
    <t>H00103630</t>
  </si>
  <si>
    <t>Associate Chartered Accountant (ACA)</t>
  </si>
  <si>
    <t>H00103669</t>
  </si>
  <si>
    <t>Associateship</t>
  </si>
  <si>
    <t>H00103743</t>
  </si>
  <si>
    <t>Diploma in Acoustics and Noise Control</t>
  </si>
  <si>
    <t>H00112263</t>
  </si>
  <si>
    <t>Certificate in Oral Health Education</t>
  </si>
  <si>
    <t>H00112264</t>
  </si>
  <si>
    <t>Certificate in Dental Sedation Nursing</t>
  </si>
  <si>
    <t>H00114049</t>
  </si>
  <si>
    <t>Membership (Levels GradICSA - ACIS - FCIS)</t>
  </si>
  <si>
    <t>H00114159</t>
  </si>
  <si>
    <t>Member (Corporate Membership in Automotive Assessors Award)</t>
  </si>
  <si>
    <t>H00116058</t>
  </si>
  <si>
    <t>Stage 4 Horse Knowledge and Riding</t>
  </si>
  <si>
    <t>H00116062</t>
  </si>
  <si>
    <t>Stage 4 Horse Knowledge and Care - Intermediate Stable Manager</t>
  </si>
  <si>
    <t>H00116067</t>
  </si>
  <si>
    <t>Stable Manager</t>
  </si>
  <si>
    <t>H00117765</t>
  </si>
  <si>
    <t>Pre-entry Certificate in Press Photography (36 week post A-level)</t>
  </si>
  <si>
    <t>H00117766</t>
  </si>
  <si>
    <t>Pre-entry Certificate in Photo-journalism (36 week post A-level)</t>
  </si>
  <si>
    <t>H00117768</t>
  </si>
  <si>
    <t>Press Photography (12-week block release course)</t>
  </si>
  <si>
    <t>H00118776</t>
  </si>
  <si>
    <t>Diploma in Marketing Strategy and Management</t>
  </si>
  <si>
    <t>H00119955</t>
  </si>
  <si>
    <t>Teaching Certificate (CT-ABRSM)</t>
  </si>
  <si>
    <t>H00205110</t>
  </si>
  <si>
    <t>National Certificate Examination in Newspaper Journalism</t>
  </si>
  <si>
    <t>H00220109</t>
  </si>
  <si>
    <t>WABBA Qualifications Tutor Training Award</t>
  </si>
  <si>
    <t>H00220684</t>
  </si>
  <si>
    <t>CG 8030 Advanced Technician Diploma in Electrical and Electronic Engineering</t>
  </si>
  <si>
    <t>H00221012</t>
  </si>
  <si>
    <t>Counselling Diploma</t>
  </si>
  <si>
    <t>H00221265</t>
  </si>
  <si>
    <t>Fellow Teaching Certificate</t>
  </si>
  <si>
    <t>H00229011</t>
  </si>
  <si>
    <t>Certificate in Management Studies</t>
  </si>
  <si>
    <t>H00229056</t>
  </si>
  <si>
    <t>Diploma in Massage</t>
  </si>
  <si>
    <t>Post Graduate (Masters) in Education</t>
  </si>
  <si>
    <t>H00233127</t>
  </si>
  <si>
    <t>CG 8030 Electrical and Electronic Engineering Technician's Advanced Diploma</t>
  </si>
  <si>
    <t>H00233525</t>
  </si>
  <si>
    <t>Raft Trip Leader</t>
  </si>
  <si>
    <t>H00237302</t>
  </si>
  <si>
    <t>Licensed Conveyancer</t>
  </si>
  <si>
    <t>H00237438</t>
  </si>
  <si>
    <t>Diploma in Reflexology</t>
  </si>
  <si>
    <t>H00237439</t>
  </si>
  <si>
    <t>Diploma in Aromatherapy</t>
  </si>
  <si>
    <t>H00237440</t>
  </si>
  <si>
    <t>Diploma in Kinesiology</t>
  </si>
  <si>
    <t>H00237501</t>
  </si>
  <si>
    <t>Level 5 Coach Assessment (Sea)</t>
  </si>
  <si>
    <t>H00237502</t>
  </si>
  <si>
    <t>Level 5 Coach Assessment (Surf)</t>
  </si>
  <si>
    <t>H00237503</t>
  </si>
  <si>
    <t>Level 5 Coach Assessment (Kayak)</t>
  </si>
  <si>
    <t>H00237504</t>
  </si>
  <si>
    <t>Level 5 Coach Assessment (Canoe)</t>
  </si>
  <si>
    <t>BSc (Hons) Life Sciences</t>
  </si>
  <si>
    <t>BSc (Hons) Psychology</t>
  </si>
  <si>
    <t>H00243138</t>
  </si>
  <si>
    <t>H00243265</t>
  </si>
  <si>
    <t>University Certificate in Information Technology</t>
  </si>
  <si>
    <t>H00243266</t>
  </si>
  <si>
    <t>University Advanced Certificate in Information Technology</t>
  </si>
  <si>
    <t>H00243316</t>
  </si>
  <si>
    <t>H00243575</t>
  </si>
  <si>
    <t>Diploma in Business Practice</t>
  </si>
  <si>
    <t>H00243902</t>
  </si>
  <si>
    <t>Certificate in Foundation Studies (Business Studies)</t>
  </si>
  <si>
    <t>H00244409</t>
  </si>
  <si>
    <t>CertHE in Holistic Therapies</t>
  </si>
  <si>
    <t>H00244410</t>
  </si>
  <si>
    <t>CertHE in Personal Training and Sports Performance</t>
  </si>
  <si>
    <t>H00244411</t>
  </si>
  <si>
    <t>CertHE in Science and Management of Exercise and Health</t>
  </si>
  <si>
    <t>H00244413</t>
  </si>
  <si>
    <t>CertHE in Computing</t>
  </si>
  <si>
    <t>H00244417</t>
  </si>
  <si>
    <t>CertHE in Aeronautical Engineering</t>
  </si>
  <si>
    <t>H00244420</t>
  </si>
  <si>
    <t>CertHE in Motorsport Engineering</t>
  </si>
  <si>
    <t>H00244421</t>
  </si>
  <si>
    <t>CertHE in Television and Radio Technology</t>
  </si>
  <si>
    <t>H00244422</t>
  </si>
  <si>
    <t>CertHE in Music Production</t>
  </si>
  <si>
    <t>H00244424</t>
  </si>
  <si>
    <t>CertHE in Media Technology (Production)</t>
  </si>
  <si>
    <t>H00244439</t>
  </si>
  <si>
    <t>CertHE in Business</t>
  </si>
  <si>
    <t>H00244473</t>
  </si>
  <si>
    <t>University Certificate in Education</t>
  </si>
  <si>
    <t>LLM Masters in Law</t>
  </si>
  <si>
    <t>H00244624</t>
  </si>
  <si>
    <t>Professional Diploma in Safety, Health and Environmental Management</t>
  </si>
  <si>
    <t>H00244656</t>
  </si>
  <si>
    <t>CertHE in Coaching (Cricket)</t>
  </si>
  <si>
    <t>BSc (Hons) in Land Management</t>
  </si>
  <si>
    <t>H00244913</t>
  </si>
  <si>
    <t>Certificate in Teaching in the Lifelong Learning Sector</t>
  </si>
  <si>
    <t>H00244975</t>
  </si>
  <si>
    <t>University Certificate in the Introduction to Counselling</t>
  </si>
  <si>
    <t>H00244977</t>
  </si>
  <si>
    <t>Certificate in Preparing to Teach in the Lifelong Learning Sector</t>
  </si>
  <si>
    <t>H00244985</t>
  </si>
  <si>
    <t>Professional Certificate in Management Studies</t>
  </si>
  <si>
    <t>H00245000</t>
  </si>
  <si>
    <t>H00245009</t>
  </si>
  <si>
    <t>CertHE in Animal Collection Management</t>
  </si>
  <si>
    <t>H00245010</t>
  </si>
  <si>
    <t>CertHE in Wildlife Management and Conservation</t>
  </si>
  <si>
    <t>H00245012</t>
  </si>
  <si>
    <t>H00245016</t>
  </si>
  <si>
    <t>CertHE in Agricultural Management</t>
  </si>
  <si>
    <t>H00245017</t>
  </si>
  <si>
    <t>CertHE in Food Technology</t>
  </si>
  <si>
    <t>CertEd in Further Education and Training (Advanced Practice)</t>
  </si>
  <si>
    <t>H00245092</t>
  </si>
  <si>
    <t>CertHE in Plant Use and Design</t>
  </si>
  <si>
    <t>H00245095</t>
  </si>
  <si>
    <t>CertHE in Performing Arts</t>
  </si>
  <si>
    <t>H00245116</t>
  </si>
  <si>
    <t>CertHE in International Travel and Tourism Operations Management</t>
  </si>
  <si>
    <t>H00245181</t>
  </si>
  <si>
    <t>Certificate in Teaching Competence (CTLLS)</t>
  </si>
  <si>
    <t>H00245190</t>
  </si>
  <si>
    <t>University Advanced Certificate in Counselling Skills</t>
  </si>
  <si>
    <t>H00245248</t>
  </si>
  <si>
    <t>Certificate of Professional Development in Graduate Development</t>
  </si>
  <si>
    <t>H00245282</t>
  </si>
  <si>
    <t>CertHE in Tourism and Events Management</t>
  </si>
  <si>
    <t>H00245284</t>
  </si>
  <si>
    <t>CertHE in Engineering</t>
  </si>
  <si>
    <t>H00245288</t>
  </si>
  <si>
    <t>PGC in Human Resource Management</t>
  </si>
  <si>
    <t>H00245290</t>
  </si>
  <si>
    <t>CertHE in Business Management</t>
  </si>
  <si>
    <t>H00245414</t>
  </si>
  <si>
    <t>CertHE in Lifelong Learning and Professional Development</t>
  </si>
  <si>
    <t>H00245456</t>
  </si>
  <si>
    <t>CertHE in Accountancy and Management</t>
  </si>
  <si>
    <t>H00245545</t>
  </si>
  <si>
    <t>Award in Preparing to Teach in the Lifelong Learning Sector (PTTLS)</t>
  </si>
  <si>
    <t>H00245546</t>
  </si>
  <si>
    <t>Certificate in Teaching in the Lifelong Learning Sector (CTTLS)</t>
  </si>
  <si>
    <t>BSc (Hons) in Diet, Nutrition and Health</t>
  </si>
  <si>
    <t>BSC (Hons) in Podiatric Medicine</t>
  </si>
  <si>
    <t>H00245635</t>
  </si>
  <si>
    <t>Postgraduate Certificate in Human Resource Management</t>
  </si>
  <si>
    <t>H00245699</t>
  </si>
  <si>
    <t>Certificate in Higher Education in Business</t>
  </si>
  <si>
    <t>H00245801</t>
  </si>
  <si>
    <t>H00245803</t>
  </si>
  <si>
    <t>CertHE in Commercial Music Production and Recording</t>
  </si>
  <si>
    <t>H00245807</t>
  </si>
  <si>
    <t>CertHE in Music (Classical)</t>
  </si>
  <si>
    <t>H00245810</t>
  </si>
  <si>
    <t>PGC in Composition</t>
  </si>
  <si>
    <t>H00245813</t>
  </si>
  <si>
    <t>PGC in Performance</t>
  </si>
  <si>
    <t>H00245816</t>
  </si>
  <si>
    <t>PGC in Music Production</t>
  </si>
  <si>
    <t>H00245819</t>
  </si>
  <si>
    <t>PGC in Music (Performance)</t>
  </si>
  <si>
    <t>H00245822</t>
  </si>
  <si>
    <t>PGC in Music (Composition)</t>
  </si>
  <si>
    <t>H00245827</t>
  </si>
  <si>
    <t>CertHE in Music (Combined)</t>
  </si>
  <si>
    <t>BSc (Hons) in Countryside Management (Top-Up)</t>
  </si>
  <si>
    <t>BSc (Hons) in Applied Horticulture (Top-Up)</t>
  </si>
  <si>
    <t>H00245881</t>
  </si>
  <si>
    <t>CertHE in Jazz</t>
  </si>
  <si>
    <t>H00245884</t>
  </si>
  <si>
    <t>CertHE in Music</t>
  </si>
  <si>
    <t>H00245887</t>
  </si>
  <si>
    <t>CertHE in Popular Music Studies</t>
  </si>
  <si>
    <t>H00245897</t>
  </si>
  <si>
    <t>CertHE in Music (Jazz)</t>
  </si>
  <si>
    <t>H00245900</t>
  </si>
  <si>
    <t>CertHE in Music (Popular)</t>
  </si>
  <si>
    <t>H00245903</t>
  </si>
  <si>
    <t>CertHE in Music (Production)</t>
  </si>
  <si>
    <t>H00245904</t>
  </si>
  <si>
    <t>Certificate in Management Studies (Executive Certificate)</t>
  </si>
  <si>
    <t>H00245947</t>
  </si>
  <si>
    <t>Diploma in Introduction to Couple Counselling (University Advanced Diploma)</t>
  </si>
  <si>
    <t>H00245948</t>
  </si>
  <si>
    <t>CertHE in Education (Early Years)</t>
  </si>
  <si>
    <t>H00245949</t>
  </si>
  <si>
    <t>Foundation Certificate in Science and Management of Exercise and Health</t>
  </si>
  <si>
    <t>H00245950</t>
  </si>
  <si>
    <t>CertHE in Automotive Engineering with Motorsport</t>
  </si>
  <si>
    <t>H00245951</t>
  </si>
  <si>
    <t>Foundation Certificate in TV and Radio Production</t>
  </si>
  <si>
    <t>H00245952</t>
  </si>
  <si>
    <t>CertHE in TV and Radio Production</t>
  </si>
  <si>
    <t>H00245953</t>
  </si>
  <si>
    <t>CertHE in Design for Interactive New Media</t>
  </si>
  <si>
    <t>H00245954</t>
  </si>
  <si>
    <t>Foundation Certificate in Aeronautical Engineering</t>
  </si>
  <si>
    <t>H00245955</t>
  </si>
  <si>
    <t>Foundation Certificate in Computing</t>
  </si>
  <si>
    <t>H00245956</t>
  </si>
  <si>
    <t>CertHE in Early Years</t>
  </si>
  <si>
    <t>H00245957</t>
  </si>
  <si>
    <t>Foundation Certificate in Early Years</t>
  </si>
  <si>
    <t>H00245958</t>
  </si>
  <si>
    <t>Foundation Certificate in Business</t>
  </si>
  <si>
    <t>H00245975</t>
  </si>
  <si>
    <t>CertHE in Digital Film Production</t>
  </si>
  <si>
    <t>H00245994</t>
  </si>
  <si>
    <t>CertHE in Digital Film Production Design</t>
  </si>
  <si>
    <t>H00246015</t>
  </si>
  <si>
    <t>CertHE in Landscape Design</t>
  </si>
  <si>
    <t>H00246091</t>
  </si>
  <si>
    <t>CertHE in Computing and Systems Development</t>
  </si>
  <si>
    <t>H00246113</t>
  </si>
  <si>
    <t>CertHE in Advanced Counselling Studies</t>
  </si>
  <si>
    <t>H00246116</t>
  </si>
  <si>
    <t>CertHE in Professional Development</t>
  </si>
  <si>
    <t>H00246117</t>
  </si>
  <si>
    <t>CertHE in Professional Development (Counselling Supervision)</t>
  </si>
  <si>
    <t>Foundation Degree in Children, Schools and Families</t>
  </si>
  <si>
    <t>BSc (Hons) in Equine Science (Full time)</t>
  </si>
  <si>
    <t>H00246272</t>
  </si>
  <si>
    <t>Foundation Certificate in Equine Science and Management (Part time)</t>
  </si>
  <si>
    <t>H00246273</t>
  </si>
  <si>
    <t>Foundation Certificate in Holistic Management and Natural Horsemanship (Part time)</t>
  </si>
  <si>
    <t>H00246301</t>
  </si>
  <si>
    <t>CertHE in Food Industry with Management</t>
  </si>
  <si>
    <t>H00246318</t>
  </si>
  <si>
    <t>CertHE in Graphic Design</t>
  </si>
  <si>
    <t>H00246321</t>
  </si>
  <si>
    <t>CertHE in Fashion Design</t>
  </si>
  <si>
    <t>H00246324</t>
  </si>
  <si>
    <t>CertHE in Interior Design</t>
  </si>
  <si>
    <t>H00246327</t>
  </si>
  <si>
    <t>CertHE in Fine Art</t>
  </si>
  <si>
    <t>H00246332</t>
  </si>
  <si>
    <t>CertHE in Photography</t>
  </si>
  <si>
    <t>H00246335</t>
  </si>
  <si>
    <t>CertHE in Journalism</t>
  </si>
  <si>
    <t>H00246338</t>
  </si>
  <si>
    <t>CertHE in Creative Writing for Media</t>
  </si>
  <si>
    <t>H00246342</t>
  </si>
  <si>
    <t>CertHE in Television and Screen Media</t>
  </si>
  <si>
    <t>H00246345</t>
  </si>
  <si>
    <t>CertHE in Production for Live Performance and Events</t>
  </si>
  <si>
    <t>H00246347</t>
  </si>
  <si>
    <t>H00246350</t>
  </si>
  <si>
    <t>CertHE in Music Production, Performance and Composition</t>
  </si>
  <si>
    <t>H00246353</t>
  </si>
  <si>
    <t>CertHE in Engineering (Mechanical/Electrical)</t>
  </si>
  <si>
    <t>H00246359</t>
  </si>
  <si>
    <t>CertHE in Business Studies</t>
  </si>
  <si>
    <t>H00246364</t>
  </si>
  <si>
    <t>CertHE in Sport Studies</t>
  </si>
  <si>
    <t>H00246370</t>
  </si>
  <si>
    <t>CertHE in Social Studies</t>
  </si>
  <si>
    <t>H00246374</t>
  </si>
  <si>
    <t>Certificate in Education (Teaching in Lifelong Learning Sector)</t>
  </si>
  <si>
    <t>H00246377</t>
  </si>
  <si>
    <t>CertHE in Criminology and Forensic Investigation</t>
  </si>
  <si>
    <t>H00246536</t>
  </si>
  <si>
    <t>CertHE in Coaching (Football)</t>
  </si>
  <si>
    <t>Foundation Degree in Business and Management - New College Durham</t>
  </si>
  <si>
    <t>H00246574</t>
  </si>
  <si>
    <t>CertHE in Computing Solutions</t>
  </si>
  <si>
    <t>H00246576</t>
  </si>
  <si>
    <t>CertHE in Business Administration</t>
  </si>
  <si>
    <t>H00246581</t>
  </si>
  <si>
    <t>CertHE in Construction</t>
  </si>
  <si>
    <t>H00246587</t>
  </si>
  <si>
    <t>Certificate of Continuing Education Teaching (Literacy and ESOL)</t>
  </si>
  <si>
    <t>H00246588</t>
  </si>
  <si>
    <t>Certificate of Continuing Education (Teaching Numeracy)</t>
  </si>
  <si>
    <t>H00246600</t>
  </si>
  <si>
    <t>CertHE in Film Music and Soundtrack Production</t>
  </si>
  <si>
    <t>H00246602</t>
  </si>
  <si>
    <t>CertHE in Person Centred Skills</t>
  </si>
  <si>
    <t>H00246643</t>
  </si>
  <si>
    <t>CertHE in Housing with Support</t>
  </si>
  <si>
    <t>H00246644</t>
  </si>
  <si>
    <t>CertHE in Zoological Expeditions</t>
  </si>
  <si>
    <t>H00246661</t>
  </si>
  <si>
    <t>CertHE in Biological Recording</t>
  </si>
  <si>
    <t>HNC in Children, Schools and Families</t>
  </si>
  <si>
    <t>BA (Hons) English: Language, Literature and Writing</t>
  </si>
  <si>
    <t>BSc (Hons) in Computing (Foundation Year)</t>
  </si>
  <si>
    <t>BSc (Hons) in Health Professions (Foundation Year)</t>
  </si>
  <si>
    <t>HNC in Civil Engineering - Construction Site Engineering Technician Apprenticeship Standard</t>
  </si>
  <si>
    <t>H00246921</t>
  </si>
  <si>
    <t>Preparing to Teach in the Lifelong Learning sector (PTLLS)</t>
  </si>
  <si>
    <t>H00246970</t>
  </si>
  <si>
    <t>H00246974</t>
  </si>
  <si>
    <t>Preparing to Teach in the Lifelong Learning Sector (PTLLS)</t>
  </si>
  <si>
    <t>H00246975</t>
  </si>
  <si>
    <t>Certificate in Teaching in the Lifelong Learning Sector (CTLLS)</t>
  </si>
  <si>
    <t>H00247027</t>
  </si>
  <si>
    <t>CertHE in Computer Games Design</t>
  </si>
  <si>
    <t>H00250715</t>
  </si>
  <si>
    <t>Diploma in Case Work Supervision</t>
  </si>
  <si>
    <t>H00259659</t>
  </si>
  <si>
    <t>High Performance Coach - Trampoline</t>
  </si>
  <si>
    <t>H00259903</t>
  </si>
  <si>
    <t>Diploma in Financial Management</t>
  </si>
  <si>
    <t>H00260945</t>
  </si>
  <si>
    <t>Design E-Learning</t>
  </si>
  <si>
    <t>H00267042</t>
  </si>
  <si>
    <t>CIMA Advanced Diploma in Management Accounting</t>
  </si>
  <si>
    <t>H00268577</t>
  </si>
  <si>
    <t>Certificate in Basic Skills Development in the Workplace</t>
  </si>
  <si>
    <t>H00268800</t>
  </si>
  <si>
    <t>Introductory Level 4 Diploma in Management</t>
  </si>
  <si>
    <t>H00268838</t>
  </si>
  <si>
    <t>Montessori International Diploma AMI</t>
  </si>
  <si>
    <t>H00270034</t>
  </si>
  <si>
    <t>ECB Level IV Elite Coach Development Programme</t>
  </si>
  <si>
    <t>H00270074</t>
  </si>
  <si>
    <t>Mountain Instructor Award (Summer)</t>
  </si>
  <si>
    <t>H00270110</t>
  </si>
  <si>
    <t>Level 4 Diploma in Programme and Project Management</t>
  </si>
  <si>
    <t>H00270112</t>
  </si>
  <si>
    <t>Level 4 Diploma in Quality Management</t>
  </si>
  <si>
    <t>H00270180</t>
  </si>
  <si>
    <t>Certificate in Special Care Dental Nursing</t>
  </si>
  <si>
    <t>H00270181</t>
  </si>
  <si>
    <t>Certificate in Orthodontic Nursing</t>
  </si>
  <si>
    <t>H00270748</t>
  </si>
  <si>
    <t>Diploma in Insurance</t>
  </si>
  <si>
    <t>H00270814</t>
  </si>
  <si>
    <t>Nurse Prescribing Programme Part 1 2 and 3</t>
  </si>
  <si>
    <t>H00270827</t>
  </si>
  <si>
    <t>CIMA Managerial Level (2)</t>
  </si>
  <si>
    <t>H00270941</t>
  </si>
  <si>
    <t>Strategic Marketing Decisions</t>
  </si>
  <si>
    <t>H00271144</t>
  </si>
  <si>
    <t>Intermediate Teaching Test</t>
  </si>
  <si>
    <t>H00271219</t>
  </si>
  <si>
    <t>Post Graduate Blend Epilation Diploma</t>
  </si>
  <si>
    <t>H00271222</t>
  </si>
  <si>
    <t>Spa Therapy Diploma</t>
  </si>
  <si>
    <t>H00271262</t>
  </si>
  <si>
    <t>National Award in Holistic Gas Turbines</t>
  </si>
  <si>
    <t>H00272911</t>
  </si>
  <si>
    <t>Professional Award in Teaching Key Stage 4 Pupils In Post 16 Centres</t>
  </si>
  <si>
    <t>H00275095</t>
  </si>
  <si>
    <t>Diploma in Recruitment Practice</t>
  </si>
  <si>
    <t>H00284924</t>
  </si>
  <si>
    <t>Skillsactive Endorsed Provision - Playwork - Level 4</t>
  </si>
  <si>
    <t>H00285474</t>
  </si>
  <si>
    <t>International Diploma in Travel and Tourism Level 4</t>
  </si>
  <si>
    <t>H00285483</t>
  </si>
  <si>
    <t>National Award in Transport of Dangerous Goods by Road Prohibition Powers</t>
  </si>
  <si>
    <t>H00285600</t>
  </si>
  <si>
    <t>Higher Level Module for 16 to 18 year olds - 15 Credits, SSA 09, PWF C</t>
  </si>
  <si>
    <t>H00285601</t>
  </si>
  <si>
    <t>Higher Level Module for 16 to 18 year olds - 15 Credits, SSA 05, PWF B</t>
  </si>
  <si>
    <t>H00285602</t>
  </si>
  <si>
    <t>Higher Level Module for 16 to 18 year olds - 15 Credits, SSA 15, PWF A</t>
  </si>
  <si>
    <t>H00285603</t>
  </si>
  <si>
    <t>Higher Level Module for 16 to 18 year olds - 15 Credits, SSA 12, PWF A</t>
  </si>
  <si>
    <t>H00285604</t>
  </si>
  <si>
    <t>Higher Level Module for 16 to 18 year olds - 15 Credits, SSA 06, PWF B</t>
  </si>
  <si>
    <t>H00285605</t>
  </si>
  <si>
    <t>Higher Level Module for 16 to 18 year olds - 15 Credits, SSA 06, PWF C</t>
  </si>
  <si>
    <t>H00285606</t>
  </si>
  <si>
    <t>Higher Level Module for 16 to 18 year olds - 15 Credits, SSA 05, PWF C</t>
  </si>
  <si>
    <t>H00285607</t>
  </si>
  <si>
    <t>Higher Level Module for 16 to 18 year olds - 15 Credits, SSA 01, PWF B</t>
  </si>
  <si>
    <t>H00285608</t>
  </si>
  <si>
    <t>Higher Level Module for 16 to 18 year olds - 15 Credits, SSA 02, PWF B</t>
  </si>
  <si>
    <t>H00285610</t>
  </si>
  <si>
    <t>Higher Level Module for 16 to 18 year olds - 15 Credits, SSA 14, PWF A</t>
  </si>
  <si>
    <t>H00285645</t>
  </si>
  <si>
    <t>Higher Level Module for 16 to 18 year olds - 20 Credits, SSA 04, PWF A</t>
  </si>
  <si>
    <t>H00285648</t>
  </si>
  <si>
    <t>Higher level module for 16 to 18 year olds - 20 credits, SSA 01, PWF B</t>
  </si>
  <si>
    <t>H00285649</t>
  </si>
  <si>
    <t>Higher level module for 16 to 18 year olds - 20 credits, SSA 05, PWF B</t>
  </si>
  <si>
    <t>H00285650</t>
  </si>
  <si>
    <t>Higher level module for 16 to 18 year olds - 20 credits, SSA 06, PWF B</t>
  </si>
  <si>
    <t>H00285651</t>
  </si>
  <si>
    <t>Higher level module for 16 to 18 year olds - 20 credits, SSA 09, PWF C</t>
  </si>
  <si>
    <t>H00285652</t>
  </si>
  <si>
    <t>Higher level module for 16 to 18 year olds - 20 credits, SSA 12, PWF A</t>
  </si>
  <si>
    <t>H00285653</t>
  </si>
  <si>
    <t>Higher level module for 16 to 18 year olds - 20 credits, SSA 13, PWF A</t>
  </si>
  <si>
    <t>H00285654</t>
  </si>
  <si>
    <t>Higher level module for 16 to 18 year olds - 20 credits, SSA 14, PWF A</t>
  </si>
  <si>
    <t>H00285655</t>
  </si>
  <si>
    <t>Higher level module for 16 to 18 year olds - 20 credits, SSA 15, PWF A</t>
  </si>
  <si>
    <t>H00285656</t>
  </si>
  <si>
    <t>Higher level module for 16 to 18 year olds - 15 credits, SSA 15, PWF A</t>
  </si>
  <si>
    <t>H00285657</t>
  </si>
  <si>
    <t>Higher level module for 16 to 18 year olds - 15 credits, SSA 08, PWF A</t>
  </si>
  <si>
    <t>H00285658</t>
  </si>
  <si>
    <t>Higher level module for 16 to 18 year olds - 15 credits, SSA 11, PWF A</t>
  </si>
  <si>
    <t>H00285659</t>
  </si>
  <si>
    <t>Higher level module for 16 to 18 year olds - 30 credits, SSA 14, PWF A</t>
  </si>
  <si>
    <t>H00285660</t>
  </si>
  <si>
    <t>Higher level module for 16 to 18 year olds - SSA 09, 22 GLH, PWF A</t>
  </si>
  <si>
    <t>H00285661</t>
  </si>
  <si>
    <t>Higher level module for 16 to 18 year olds - 33 GLH, SSA 02, PWF B</t>
  </si>
  <si>
    <t>H00285662</t>
  </si>
  <si>
    <t>Higher level module for 16 to 18 year olds - 36 GLH, SSA 02, PWF A</t>
  </si>
  <si>
    <t>H00285663</t>
  </si>
  <si>
    <t>Higher level module for 16 to 18 year olds - 24 GLH, SSA 15, PWF A</t>
  </si>
  <si>
    <t>H00285683</t>
  </si>
  <si>
    <t>Certificate in Human Resource Development (Intermediate Level)</t>
  </si>
  <si>
    <t>H00285684</t>
  </si>
  <si>
    <t>Certificate in Human Resource Management (Intermediate Level)</t>
  </si>
  <si>
    <t>H00285686</t>
  </si>
  <si>
    <t>Diploma in Company Direction</t>
  </si>
  <si>
    <t>H00285700</t>
  </si>
  <si>
    <t>Professional Scheme (for 2007 onwards)</t>
  </si>
  <si>
    <t>H00285721</t>
  </si>
  <si>
    <t>Advanced Certificate in Training and Occupational Learning</t>
  </si>
  <si>
    <t>H00285736</t>
  </si>
  <si>
    <t>Higher level module for post 16 students (Progression Module) - 30 credits, SSA 14.1, PWF A</t>
  </si>
  <si>
    <t>H00285737</t>
  </si>
  <si>
    <t>Intermediate Diploma in Human Resource Management</t>
  </si>
  <si>
    <t>H00289563</t>
  </si>
  <si>
    <t>Advanced Diploma in Legal Studies</t>
  </si>
  <si>
    <t>H00289564</t>
  </si>
  <si>
    <t>Advanced Diploma in Marketing</t>
  </si>
  <si>
    <t>H00289565</t>
  </si>
  <si>
    <t>Advanced Diploma in Project Management</t>
  </si>
  <si>
    <t>H00289619</t>
  </si>
  <si>
    <t>Greek Conversation - Level 4</t>
  </si>
  <si>
    <t>H00289620</t>
  </si>
  <si>
    <t>Greek Conversation - Level 5</t>
  </si>
  <si>
    <t>H00289621</t>
  </si>
  <si>
    <t>Greek Conversation - Level 6</t>
  </si>
  <si>
    <t>H00289699</t>
  </si>
  <si>
    <t>Diploma in Risk Management</t>
  </si>
  <si>
    <t>H00289703</t>
  </si>
  <si>
    <t>Diploma in Forensic Medical Sciences</t>
  </si>
  <si>
    <t>H00289730</t>
  </si>
  <si>
    <t>Youth Coaches (17-21)</t>
  </si>
  <si>
    <t>H00289731</t>
  </si>
  <si>
    <t>Youth Coaches (11-16)</t>
  </si>
  <si>
    <t>H00289732</t>
  </si>
  <si>
    <t>Academy Managers Course</t>
  </si>
  <si>
    <t>H00289733</t>
  </si>
  <si>
    <t>Union of European Football Association (UEFA) 'A' Award</t>
  </si>
  <si>
    <t>H00289736</t>
  </si>
  <si>
    <t>Goalkeeping Coaching 'A' Licence</t>
  </si>
  <si>
    <t>H00289737</t>
  </si>
  <si>
    <t>Union of European Football Association (UEFA) Pro Licence</t>
  </si>
  <si>
    <t>H00289776</t>
  </si>
  <si>
    <t>Certificate in Further Education Governance</t>
  </si>
  <si>
    <t>H00289852</t>
  </si>
  <si>
    <t>Diploma in Supervisory Skills - Service Industries</t>
  </si>
  <si>
    <t>H00289853</t>
  </si>
  <si>
    <t>Certificate in Marketing Strategy</t>
  </si>
  <si>
    <t>H00289854</t>
  </si>
  <si>
    <t>Advanced Diploma in Management - Service Industries</t>
  </si>
  <si>
    <t>H00290862</t>
  </si>
  <si>
    <t>Diploma in Wines and Spirits</t>
  </si>
  <si>
    <t>H00290933</t>
  </si>
  <si>
    <t>Diploma in Public Sector Leadership</t>
  </si>
  <si>
    <t>H00290945</t>
  </si>
  <si>
    <t>Fellowship Award in Paralegal Studies in the Voluntary and Community Sector</t>
  </si>
  <si>
    <t>H00290949</t>
  </si>
  <si>
    <t>Lifesaving National Trainer Assessor</t>
  </si>
  <si>
    <t>H00290950</t>
  </si>
  <si>
    <t>Lifeguard National Trainer Assessor</t>
  </si>
  <si>
    <t>H00291116</t>
  </si>
  <si>
    <t>Certificate in Company Direction</t>
  </si>
  <si>
    <t>H00291159</t>
  </si>
  <si>
    <t>Certificate in Signed Communication Skills</t>
  </si>
  <si>
    <t>H00291259</t>
  </si>
  <si>
    <t>Foundation Certificate in Consumer Affairs and Trading Standards</t>
  </si>
  <si>
    <t>H00291260</t>
  </si>
  <si>
    <t>Diploma in Consumer Affairs and Trading Standards</t>
  </si>
  <si>
    <t>H00292129</t>
  </si>
  <si>
    <t>Certificate in Management Consulting Essentials</t>
  </si>
  <si>
    <t>H00292130</t>
  </si>
  <si>
    <t>Diploma in Management Consultancy</t>
  </si>
  <si>
    <t>H00292303</t>
  </si>
  <si>
    <t>STCW 95 2nd Engineer (Unlimited)</t>
  </si>
  <si>
    <t>H00292304</t>
  </si>
  <si>
    <t>STCW 95 2nd Engineer (&lt;3000kW)</t>
  </si>
  <si>
    <t>H00292305</t>
  </si>
  <si>
    <t>STCW 95 Chief Engineer (Unlimited)</t>
  </si>
  <si>
    <t>H00292306</t>
  </si>
  <si>
    <t>STCW 95 Chief Engineer (&lt;3000kW)</t>
  </si>
  <si>
    <t>H00293265</t>
  </si>
  <si>
    <t>Diploma in Brewing</t>
  </si>
  <si>
    <t>H00293266</t>
  </si>
  <si>
    <t>Diploma in Distilling</t>
  </si>
  <si>
    <t>H00293267</t>
  </si>
  <si>
    <t>Diploma in Packaging</t>
  </si>
  <si>
    <t>H00293268</t>
  </si>
  <si>
    <t>Master Brewer (M.Brew)</t>
  </si>
  <si>
    <t>H00293273</t>
  </si>
  <si>
    <t>Musical Instrument Playing Diploma</t>
  </si>
  <si>
    <t>H00293274</t>
  </si>
  <si>
    <t>Theory of Music Diploma</t>
  </si>
  <si>
    <t>H00293282</t>
  </si>
  <si>
    <t>Diploma in Colour Therapy (Intuitive Counselling - Colour Therapy)</t>
  </si>
  <si>
    <t>H00293283</t>
  </si>
  <si>
    <t>Diploma in Life Coaching</t>
  </si>
  <si>
    <t>H00293391</t>
  </si>
  <si>
    <t>Diploma in Local Taxation and Benefits</t>
  </si>
  <si>
    <t>H00293429</t>
  </si>
  <si>
    <t>Advanced Certificate of Educational Studies</t>
  </si>
  <si>
    <t>H00293430</t>
  </si>
  <si>
    <t>Advanced Diploma of Educational Studies</t>
  </si>
  <si>
    <t>H00293432</t>
  </si>
  <si>
    <t>Certificate (TESOL)</t>
  </si>
  <si>
    <t>H00293433</t>
  </si>
  <si>
    <t>Diploma (TESOL)</t>
  </si>
  <si>
    <t>H00293434</t>
  </si>
  <si>
    <t>Advanced Diploma (TESOL)</t>
  </si>
  <si>
    <t>H00293451</t>
  </si>
  <si>
    <t>Diploma in Nutrition and Health</t>
  </si>
  <si>
    <t>H00293452</t>
  </si>
  <si>
    <t>Advanced Diploma in Nutrition</t>
  </si>
  <si>
    <t>H00293454</t>
  </si>
  <si>
    <t>Diploma in Anatomical Pathology Technology</t>
  </si>
  <si>
    <t>H00293704</t>
  </si>
  <si>
    <t>Advanced Diploma in Accounting</t>
  </si>
  <si>
    <t>H00293705</t>
  </si>
  <si>
    <t>Graduate Diploma in Business Management</t>
  </si>
  <si>
    <t>H00293755</t>
  </si>
  <si>
    <t>Certificate in Leading Service Improvement</t>
  </si>
  <si>
    <t>H00293756</t>
  </si>
  <si>
    <t>Certificate in Public Policy Development</t>
  </si>
  <si>
    <t>H00293765</t>
  </si>
  <si>
    <t>Diploma in Stress Management Coaching</t>
  </si>
  <si>
    <t>H00293767</t>
  </si>
  <si>
    <t>Intermediate Diploma in Counselling Supervision</t>
  </si>
  <si>
    <t>H00293769</t>
  </si>
  <si>
    <t>Diploma in Online Counselling</t>
  </si>
  <si>
    <t>H00293770</t>
  </si>
  <si>
    <t>Certificate in Disability Psychotherapy</t>
  </si>
  <si>
    <t>H00293771</t>
  </si>
  <si>
    <t>H00293772</t>
  </si>
  <si>
    <t>Advanced Certificate in Disability Psychotherapy</t>
  </si>
  <si>
    <t>H00294145</t>
  </si>
  <si>
    <t>Post Graduate Diploma in Paralegal Practice</t>
  </si>
  <si>
    <t>H00294355</t>
  </si>
  <si>
    <t>Diploma in International Financial Reporting</t>
  </si>
  <si>
    <t>H00294386</t>
  </si>
  <si>
    <t>Alpine International Ski Teacher Diploma</t>
  </si>
  <si>
    <t>H00294402</t>
  </si>
  <si>
    <t>Alpine Elite Coach - Level 4</t>
  </si>
  <si>
    <t>H00294491</t>
  </si>
  <si>
    <t>Certificate in Counselling Supervision (Provider Specific)</t>
  </si>
  <si>
    <t>H00294492</t>
  </si>
  <si>
    <t>Diploma in Psychotherapeutic Play (Provider Specific)</t>
  </si>
  <si>
    <t>H00294493</t>
  </si>
  <si>
    <t>Diploma in Stress Management (Provider Specific)</t>
  </si>
  <si>
    <t>H00294496</t>
  </si>
  <si>
    <t>Diploma in Counselling Supervision (Provider Specific)</t>
  </si>
  <si>
    <t>H00294498</t>
  </si>
  <si>
    <t>Advanced Diploma in Disability Psychotherapy (Provider Specific)</t>
  </si>
  <si>
    <t>H00295208</t>
  </si>
  <si>
    <t>International Diploma in Occupational Health and Safety</t>
  </si>
  <si>
    <t>H00295214</t>
  </si>
  <si>
    <t>H00295287</t>
  </si>
  <si>
    <t>Professional Diploma in Marketing</t>
  </si>
  <si>
    <t>H00295288</t>
  </si>
  <si>
    <t>Chartered Postgraduate Diploma in Marketing</t>
  </si>
  <si>
    <t>H00295351</t>
  </si>
  <si>
    <t>National Diploma in Occupational Health and Safety</t>
  </si>
  <si>
    <t>H00295352</t>
  </si>
  <si>
    <t>National Diploma in Environmental Management</t>
  </si>
  <si>
    <t>H00295410</t>
  </si>
  <si>
    <t>Diploma in Environmental Protection</t>
  </si>
  <si>
    <t>H00295414</t>
  </si>
  <si>
    <t>Certificate in Managing Ethical Dilemmas in Ministry (Provider Specific)</t>
  </si>
  <si>
    <t>H00295992</t>
  </si>
  <si>
    <t>Diploma in Introduction to Relationship Counselling</t>
  </si>
  <si>
    <t>H00295993</t>
  </si>
  <si>
    <t>Diploma in Relationship Counselling</t>
  </si>
  <si>
    <t>LLM Masters in Legal Integration</t>
  </si>
  <si>
    <t>H00300291</t>
  </si>
  <si>
    <t>H00300292</t>
  </si>
  <si>
    <t>CertHE in Coaching (Outdoor Activities)</t>
  </si>
  <si>
    <t>H00300362</t>
  </si>
  <si>
    <t>PG Cert in Work Based and Integrated Studies (WBIS)</t>
  </si>
  <si>
    <t>H00300394</t>
  </si>
  <si>
    <t>Diploma in Teaching English: Literacy (45 Credits)</t>
  </si>
  <si>
    <t>H00300395</t>
  </si>
  <si>
    <t>Diploma in Teaching Mathematics : Numeracy (45 Credits)</t>
  </si>
  <si>
    <t>H00300396</t>
  </si>
  <si>
    <t>Diploma in Teaching Disabled Learners (45 Credits)</t>
  </si>
  <si>
    <t>H00300397</t>
  </si>
  <si>
    <t>Certificate in Education and Training</t>
  </si>
  <si>
    <t>H00300432</t>
  </si>
  <si>
    <t>PG Cert in Early Childhood Studies</t>
  </si>
  <si>
    <t>H00300461</t>
  </si>
  <si>
    <t>H00300519</t>
  </si>
  <si>
    <t>Certificate of Education (DET)</t>
  </si>
  <si>
    <t>H00300532</t>
  </si>
  <si>
    <t>Certificate in Teaching, Learning and Assessment, Intermediate</t>
  </si>
  <si>
    <t>H00300609</t>
  </si>
  <si>
    <t>Certificate in Education and Training, Preparatory</t>
  </si>
  <si>
    <t>H00300610</t>
  </si>
  <si>
    <t>Certificate in Education and Training, Introductory</t>
  </si>
  <si>
    <t>H00300612</t>
  </si>
  <si>
    <t>H00300668</t>
  </si>
  <si>
    <t>CertHE in Writing for Performance</t>
  </si>
  <si>
    <t>H00300670</t>
  </si>
  <si>
    <t>CertHe in English Studies: Creative Writing and Critical Practise</t>
  </si>
  <si>
    <t>H00300672</t>
  </si>
  <si>
    <t>CertHE in History</t>
  </si>
  <si>
    <t>H00300674</t>
  </si>
  <si>
    <t>CertHE in Social and Political Studies</t>
  </si>
  <si>
    <t>H00300676</t>
  </si>
  <si>
    <t>CertHE in Law</t>
  </si>
  <si>
    <t>H00300688</t>
  </si>
  <si>
    <t>Certificate of Higher Education: Mineral Products Technology</t>
  </si>
  <si>
    <t>H00300756</t>
  </si>
  <si>
    <t>Foundation Degree in (Science) Health Studies</t>
  </si>
  <si>
    <t>BEng (Hons) in Motorsport Technology</t>
  </si>
  <si>
    <t>H00300974</t>
  </si>
  <si>
    <t>CertHE in Food Technology and Development - (Bridgwater College)</t>
  </si>
  <si>
    <t>H00301128</t>
  </si>
  <si>
    <t>CertHe in Counselling - (South Cheshire College)</t>
  </si>
  <si>
    <t>H00301192</t>
  </si>
  <si>
    <t>CertHE in Sports and Exercise Science - (Leicester College)</t>
  </si>
  <si>
    <t>H00301201</t>
  </si>
  <si>
    <t>University Certificate in Intoduction to University Study - (Burnley College)</t>
  </si>
  <si>
    <t>BSc (Hons) in Public Services and the Community</t>
  </si>
  <si>
    <t>H00301333</t>
  </si>
  <si>
    <t>Cert HE in Health &amp; Social Care - (Furness College)</t>
  </si>
  <si>
    <t>H00301354</t>
  </si>
  <si>
    <t>BA (Hons) in Social Studies - (Warwickshire College)</t>
  </si>
  <si>
    <t>H00301400</t>
  </si>
  <si>
    <t>Foundation Certifcate in Professional Floristry and Floral Design - (Myerscough College)</t>
  </si>
  <si>
    <t>H00301403</t>
  </si>
  <si>
    <t>Foundation Certificate in Sportsturf - (Myerscough College)</t>
  </si>
  <si>
    <t>H00301406</t>
  </si>
  <si>
    <t>Foundation Certificate in Horticulture - (Myerscough College)</t>
  </si>
  <si>
    <t>H00301420</t>
  </si>
  <si>
    <t>Foundation Certificate in Agricultural Machinery Engineering - (Myerscough College)</t>
  </si>
  <si>
    <t>H00301423</t>
  </si>
  <si>
    <t>Foundation Certificate in Animal Studies - (Myerscough College)</t>
  </si>
  <si>
    <t>H00301426</t>
  </si>
  <si>
    <t>Foundation Certificate in Arboriculture - (Myerscough College)</t>
  </si>
  <si>
    <t>H00301435</t>
  </si>
  <si>
    <t>Foundation Certificate in Agriculture - (Myerscough College)</t>
  </si>
  <si>
    <t>H00301436</t>
  </si>
  <si>
    <t>Foundation Certificate in Countryside Management - (Myerscough College)</t>
  </si>
  <si>
    <t>H00301500</t>
  </si>
  <si>
    <t>Foundation Certificate in Health and Social Care - (Kendal College)</t>
  </si>
  <si>
    <t>H00301557</t>
  </si>
  <si>
    <t>Foundation Certificate in Dementia Studies - (Burnley College)</t>
  </si>
  <si>
    <t>H00301559</t>
  </si>
  <si>
    <t>University Certificate in Dementia Studies - (Burnley College)</t>
  </si>
  <si>
    <t>H00301591</t>
  </si>
  <si>
    <t>CertED in Mechanical and Maunfacturing Engineeering - Framework 550</t>
  </si>
  <si>
    <t>H00301600</t>
  </si>
  <si>
    <t>Advanced Certificate in Teaching English : Literacy</t>
  </si>
  <si>
    <t>H00301601</t>
  </si>
  <si>
    <t>Certificate in Education (English:Literacy)</t>
  </si>
  <si>
    <t>H00301632</t>
  </si>
  <si>
    <t>BSc (Hons) in Leadership and Business Management - Aston University - Chartered Manager Degree Apprenticeship</t>
  </si>
  <si>
    <t>H00301716</t>
  </si>
  <si>
    <t>PgCert in Systems Engineering for Defence Capability - Cranfield University</t>
  </si>
  <si>
    <t>Masters in Education - East Riding College</t>
  </si>
  <si>
    <t>BEng (Hons) in Nuclear Engineering</t>
  </si>
  <si>
    <t>BSc (Hons) Network Engineering (Systems admin)</t>
  </si>
  <si>
    <t>BSc (Hons) in Sports Science and Coaching in Football - Doncaster College</t>
  </si>
  <si>
    <t>Foundation Degree in Criminology and Social Sciences - Southport College</t>
  </si>
  <si>
    <t>BSc (Hons) in Laboratory Scientist Degree Apprenticeship -Teesside University</t>
  </si>
  <si>
    <t>FdA in Graphic Communications</t>
  </si>
  <si>
    <t>H00301853</t>
  </si>
  <si>
    <t>BA (Hons) in Drama and Performance - SGS College</t>
  </si>
  <si>
    <t>H00301854</t>
  </si>
  <si>
    <t>BA (Hons) in Musical Theatre - SGS College</t>
  </si>
  <si>
    <t>H00301855</t>
  </si>
  <si>
    <t>Foundation Degree in Drama and Performance - SGS College</t>
  </si>
  <si>
    <t>H00301856</t>
  </si>
  <si>
    <t>Foundation Degree in Musical Theatre - SGS College</t>
  </si>
  <si>
    <t>H00301858</t>
  </si>
  <si>
    <t>BA (Hons) in Art History - SGS College</t>
  </si>
  <si>
    <t>H00301859</t>
  </si>
  <si>
    <t>BA (Hons) in Fine Art - SGS College</t>
  </si>
  <si>
    <t>BSc (Hons) in Digital and Technology Solutions Degree Apprenticeship - University of Hertfordshire</t>
  </si>
  <si>
    <t>Degree Apprenticeship BSc (Hons) Digital and Technology Solutions Manager (Standard) Level 6 - The University of West London</t>
  </si>
  <si>
    <t>Higher Apprenticeship FdSc Healthcare Assistant Practitioner (Standard) Level 5 - The University of West London</t>
  </si>
  <si>
    <t>Degree Apprenticeship BA (Hons) Business Studies (CMDA) (Standard) Level 6 - The University of West London</t>
  </si>
  <si>
    <t>BSc (Hons) in Digital and Technology Solutions - University of Winchester - Digital and Technology Solutions Professional Degree Apprenticeship</t>
  </si>
  <si>
    <t>H00302040</t>
  </si>
  <si>
    <t>Foundation Certificate in Health and Social Care (Mental Health) - Burnley College</t>
  </si>
  <si>
    <t>LLB (Hons) - The University of Law Limited</t>
  </si>
  <si>
    <t>H00302070</t>
  </si>
  <si>
    <t>Certificate in Education (PCET) - Havering College of F and HE</t>
  </si>
  <si>
    <t>BEng (Hons) Aerospace Engineering</t>
  </si>
  <si>
    <t>BSc (Hons) Network Engineering (Cyber Security)</t>
  </si>
  <si>
    <t>H00302089</t>
  </si>
  <si>
    <t>PGCert (Hons) in Systems Engineering Technical Leadership (Aviation) - The University of Warwick</t>
  </si>
  <si>
    <t>H00302093</t>
  </si>
  <si>
    <t>CertHE in Housing Management - London South Bank University</t>
  </si>
  <si>
    <t>H00302098</t>
  </si>
  <si>
    <t>BA (Hons) in Criminology and Criminal Justice (Top up) - Oldham College</t>
  </si>
  <si>
    <t>H00302110</t>
  </si>
  <si>
    <t>BA (Hons) in Photography and Digital Imaging - Oldham College</t>
  </si>
  <si>
    <t>H00302122</t>
  </si>
  <si>
    <t>Cert HE in Health and Social Care - Bridgwater College</t>
  </si>
  <si>
    <t>BA (Hons) in Professional Management -  University Centre Quayside Limited</t>
  </si>
  <si>
    <t>H00302167</t>
  </si>
  <si>
    <t>FdSc in Strength and Conditioning - Myerscough College</t>
  </si>
  <si>
    <t>BSc (Hons) in Digital and Technology Solutions - Leeds Beckett University</t>
  </si>
  <si>
    <t>H00302341</t>
  </si>
  <si>
    <t>BSc (Hons) in Computer Science (Digital and Technology Solutions) - University of Leeds</t>
  </si>
  <si>
    <t>H00302467</t>
  </si>
  <si>
    <t>CertHE in Music Performance and Production - The Sheffield College</t>
  </si>
  <si>
    <t>H00302469</t>
  </si>
  <si>
    <t>CertHE in Dental Technology(exit award)- The Sheffield College</t>
  </si>
  <si>
    <t>H00302588</t>
  </si>
  <si>
    <t>FdSc in Computer Games and Development - SGS College</t>
  </si>
  <si>
    <t>BSc (Hons) in Agricultural Management (Top-up) - Askham Bryan College</t>
  </si>
  <si>
    <t>H00302594</t>
  </si>
  <si>
    <t>BA Hons in Fine Art and Contemporary Cultures - Warwickshire College</t>
  </si>
  <si>
    <t>H00302596</t>
  </si>
  <si>
    <t>BSc (Hons) in Zoological Management and Conservation -  SGS College</t>
  </si>
  <si>
    <t>LLB (Hons) Law and Practice - Newcastle College</t>
  </si>
  <si>
    <t>BSc (Hons) in Live Sound Production - Kingston College (South Thames College Group)</t>
  </si>
  <si>
    <t>H00302728</t>
  </si>
  <si>
    <t>BA (Hons) in Counselling and Psychotherapy Studies -Burnley College</t>
  </si>
  <si>
    <t>H00302746</t>
  </si>
  <si>
    <t>MSc in Animal Science - Myerscough College</t>
  </si>
  <si>
    <t>H00302763</t>
  </si>
  <si>
    <t>FdEng Marine Electrical and Electronic Engineering</t>
  </si>
  <si>
    <t>H00302783</t>
  </si>
  <si>
    <t>FdSc in Building Engineering and Project Management - Chesterfield College</t>
  </si>
  <si>
    <t>H00302784</t>
  </si>
  <si>
    <t>PGCert in Applied Animal Welfare - Hartpury College</t>
  </si>
  <si>
    <t>BEng (Hons) in Civil and Infrastructure Engineering - Kingston University - Civil and Infrastructure Engineering Degree Apprenticeship</t>
  </si>
  <si>
    <t>H00302816</t>
  </si>
  <si>
    <t>Foundation Degree in Early Years Studies - Gloucestershire College</t>
  </si>
  <si>
    <t>BEng (Hons) in Engineering Design (Production Engineering) - Buckinghamshire New University - Manufacturing Engineer Degree Apprenticeship</t>
  </si>
  <si>
    <t>H00302822</t>
  </si>
  <si>
    <t>BSC (Hons) in Nursing (Adult) with NMC Registration embedded - Buckinghamshire New University - Registered Nurse Standard</t>
  </si>
  <si>
    <t>H00302823</t>
  </si>
  <si>
    <t>BSC (Hons) in Nursing (Children's) with NMC Registration embedded - Buckinghamshire New University - Registered Nurse Standard</t>
  </si>
  <si>
    <t>H00302824</t>
  </si>
  <si>
    <t>BSC (Hons) in Nursing (Mental Health) with NMC Registration embedded - Buckinghamshire New University - Registered Nurse Standard</t>
  </si>
  <si>
    <t>H00302825</t>
  </si>
  <si>
    <t>CertHE in Associate Project Manager embedded - Buckinghamshire New University - Associate Project Manager Standard</t>
  </si>
  <si>
    <t>H00302826</t>
  </si>
  <si>
    <t>BA (Hons) in Business Management embedded - Buckinghamshire New University - Chartered Manager Degree Apprenticeship (CMDA) Standard</t>
  </si>
  <si>
    <t>H00302827</t>
  </si>
  <si>
    <t>CertHE in Professional Taxation embedded - Buckinghamshire New University - Professional Accounting and Taxation Technician Standard</t>
  </si>
  <si>
    <t>H00302828</t>
  </si>
  <si>
    <t>CertHE in Professional Accounting embedded - Buckinghamshire New University - Professional Accounting and Taxation Technician Standard</t>
  </si>
  <si>
    <t>H00302829</t>
  </si>
  <si>
    <t>BSC (Hons) in Digital and Technology Solutions embedded - Buckinghamshire New University - Digital and Technology Solutions Professional Solutions Professional Degree Apprenticeship Standard</t>
  </si>
  <si>
    <t>H00302830</t>
  </si>
  <si>
    <t>BEng (Hons) in Electrical and Electronic Engineering - London south Bank University - Embedded Electronic Systems Design and Development Engineer Apprenticeship</t>
  </si>
  <si>
    <t>H00302831</t>
  </si>
  <si>
    <t>Foundation Degree in (Science) Assistant Practitioner (Immediate, Critical and Peri-operative Care) embedded - Buckinghamshire New University - Healthcare Assistant Practitioner</t>
  </si>
  <si>
    <t>H00302832</t>
  </si>
  <si>
    <t>Foundation Degree in (Science) Assistant Practitioner (Mental Health) embedded - Buckinghamshire New University - Healthcare Assistant Practitioner</t>
  </si>
  <si>
    <t>H00302833</t>
  </si>
  <si>
    <t>Foundation Degree in (Science) Assistant Practitioner (Maternity and New-born) embedded - Buckinghamshire New University - Healthcare Assistant Practitioner</t>
  </si>
  <si>
    <t>H00302834</t>
  </si>
  <si>
    <t>Foundation Degree in (Science) Assistant Practitioner (Child Care) embedded - Buckinghamshire New University - Healthcare Assistant Practitioner</t>
  </si>
  <si>
    <t>H00302835</t>
  </si>
  <si>
    <t>Foundation Degree in (Science) Assistant Practitioner (Acute Rehabilitation) embedded - Buckinghamshire New University - Healthcare Assistant Practitioner</t>
  </si>
  <si>
    <t>H00302836</t>
  </si>
  <si>
    <t>Foundation Degree in (Science) Assistant Practitioner (Longer Term Care and Care for the Older People) embedded - Buckinghamshire New University - Healthcare Assistant Practitioner</t>
  </si>
  <si>
    <t>H00302837</t>
  </si>
  <si>
    <t>MSc in Engineering Business Management - The University of Warwick</t>
  </si>
  <si>
    <t>H00302838</t>
  </si>
  <si>
    <t>PGDip in Engineering Business Management - The University of Warwick</t>
  </si>
  <si>
    <t>H00302839</t>
  </si>
  <si>
    <t>PGCert in Engineering Business Management - The University of Warwick</t>
  </si>
  <si>
    <t>H00302840</t>
  </si>
  <si>
    <t>MSC in Systems Engineering Technical Leadership (Aviation) - the University of Warwick</t>
  </si>
  <si>
    <t>H00302841</t>
  </si>
  <si>
    <t>PGDip in Systems Engineering Technical Leadership (Aviation) - the University of Warwick</t>
  </si>
  <si>
    <t>H00302842</t>
  </si>
  <si>
    <t>PGCert in Systems Engineering Technical Leadership (Aviation) - the University of Warwick</t>
  </si>
  <si>
    <t>H00302843</t>
  </si>
  <si>
    <t>BEng (Hons) in Applied Engineering Programme - The University of Warwick</t>
  </si>
  <si>
    <t>H00302844</t>
  </si>
  <si>
    <t>DipHE in Applied Engineering Programme - The University of Warwick</t>
  </si>
  <si>
    <t>H00302845</t>
  </si>
  <si>
    <t>CertHE in Applied Engineering Programme - The University of Warwick</t>
  </si>
  <si>
    <t>H00302846</t>
  </si>
  <si>
    <t>Certificate in Education - South Essex College of Further and Higher Education</t>
  </si>
  <si>
    <t>H00302847</t>
  </si>
  <si>
    <t>Professional Graduate Certificate in Education - South Essex College of Further and Higher Education</t>
  </si>
  <si>
    <t>H00302848</t>
  </si>
  <si>
    <t>BA (Hons) in Business Management with Project Management Studies - Furness College</t>
  </si>
  <si>
    <t>H00302849</t>
  </si>
  <si>
    <t>DipHe in Business Innovations and Applied Management - Colchester Institute</t>
  </si>
  <si>
    <t>H00302850</t>
  </si>
  <si>
    <t>DipHE in Nursing Associate - Anglia Ruskin University</t>
  </si>
  <si>
    <t>H00302851</t>
  </si>
  <si>
    <t>Foundation Degree in Digital Experience Design - Greater Brighton Metropolitan College</t>
  </si>
  <si>
    <t>H00302852</t>
  </si>
  <si>
    <t>BA (Hons) in Business Management and Leadership - Coventry University College</t>
  </si>
  <si>
    <t>H00302853</t>
  </si>
  <si>
    <t>BSC (Hons) in Digital and Technology Solutions - Coventry University College</t>
  </si>
  <si>
    <t>H00302854</t>
  </si>
  <si>
    <t>Foundation Degree in (Science) British Animal Management and Wildlife - Kendall College</t>
  </si>
  <si>
    <t>H00302855</t>
  </si>
  <si>
    <t>BSC (Hons) in Quantity Surveying - Leeds Beckett University</t>
  </si>
  <si>
    <t>H00302856</t>
  </si>
  <si>
    <t>BEng (Ordinary) Degree in Mechanical Engineering - Furness College</t>
  </si>
  <si>
    <t>H00302857</t>
  </si>
  <si>
    <t>BEng (Ordinary) Degree in Electrical and Electronic Engineering - Furness College</t>
  </si>
  <si>
    <t>H00302858</t>
  </si>
  <si>
    <t>FdA in Education: Early Years and Primary -City and Islington College (WKCIC Group)</t>
  </si>
  <si>
    <t>H00302859</t>
  </si>
  <si>
    <t>FdEng in Mechanical Engineering - Solihull College - Control and Technical Support Engineer, Manufacturing Engineer standards</t>
  </si>
  <si>
    <t>H00302860</t>
  </si>
  <si>
    <t>FdEng in Electrical and Electronic Engineering - Solihull College - Control and Technical Support Engineer, Electrical and Electronic Technical Support Engineer, Manufacturing Engineer standards</t>
  </si>
  <si>
    <t>H00302861</t>
  </si>
  <si>
    <t>BSc (Hons) in in Mechanical Engineering - Solihull College - Control and Technical Support Engineer, Manufacturing Engineer standards</t>
  </si>
  <si>
    <t>H00302862</t>
  </si>
  <si>
    <t>BSc (Hons) in Electrical Engineering - Solihull College - Control and Technical Support Engineer, Electrical and Electronic Technical Support Engineer, Manufacturing Engineer standards</t>
  </si>
  <si>
    <t>H00302863</t>
  </si>
  <si>
    <t>MSci in Animal Behaviour and Welfare - Hartpury College</t>
  </si>
  <si>
    <t>H00302864</t>
  </si>
  <si>
    <t>Foundation Degree (Arts) in Supporting Children in Primary Education - Macclesfield College</t>
  </si>
  <si>
    <t>H00302865</t>
  </si>
  <si>
    <t>BSc (hons) in Aerospace Engineering (Design) - City of Bristol College</t>
  </si>
  <si>
    <t>H00302866</t>
  </si>
  <si>
    <t>BA (Hons) in Beauty Management (Top Up) - Bury College</t>
  </si>
  <si>
    <t>H00302867</t>
  </si>
  <si>
    <t>BA (Hons) in Hairdressing Management (Top Up) - Bury College</t>
  </si>
  <si>
    <t>H00302868</t>
  </si>
  <si>
    <t>FdA in Beauty Management - Bury College</t>
  </si>
  <si>
    <t>H00302869</t>
  </si>
  <si>
    <t>FdA in Hairdressing Management - Bury College</t>
  </si>
  <si>
    <t>H00302870</t>
  </si>
  <si>
    <t>DipHe in Diploma in Education and Training - Bury College</t>
  </si>
  <si>
    <t>H00302871</t>
  </si>
  <si>
    <t>CertHe in Further Education Assessor Coach - Bury College</t>
  </si>
  <si>
    <t>H00302872</t>
  </si>
  <si>
    <t>BSc (Hons) Criminology and Sociology - Bury College</t>
  </si>
  <si>
    <t>H00302873</t>
  </si>
  <si>
    <t>FdSc  Web Technologies and Digital Media</t>
  </si>
  <si>
    <t>H00302874</t>
  </si>
  <si>
    <t>BSc (Hons) Web Technologies and Digital Media</t>
  </si>
  <si>
    <t>H00302875</t>
  </si>
  <si>
    <t>Foundation Degree in Arts Business Management - Amersham and Wycombe College</t>
  </si>
  <si>
    <t>H00302876</t>
  </si>
  <si>
    <t>Foundation Degree in Photography and Digital Imaging - Amersham and Wycombe College</t>
  </si>
  <si>
    <t>H00302877</t>
  </si>
  <si>
    <t>FdA Animation and Visual Effects - Amersham and Wycombe College</t>
  </si>
  <si>
    <t>H00302878</t>
  </si>
  <si>
    <t>FdA Musical Theatre - Amersham and Wycombe College</t>
  </si>
  <si>
    <t>H00302879</t>
  </si>
  <si>
    <t>BA (Hons) in Musical Theatre - Amersham and Wycombe College</t>
  </si>
  <si>
    <t>H00302880</t>
  </si>
  <si>
    <t>BA (Hons) in Business and Management practice - Abingdon and Witney College</t>
  </si>
  <si>
    <t>H00302881</t>
  </si>
  <si>
    <t>BSc (Hons) in Digital and Technology Solutions Professional (Network Engineer) - London South Bank University - Digital and Technology Professional Apprenticeship Standard</t>
  </si>
  <si>
    <t>H00302882</t>
  </si>
  <si>
    <t>BSc (Hons) in Digital and Technology Solutions Professional (Software Engineer) - London South Bank University - Digital and Technology Professional Apprenticeship Standard</t>
  </si>
  <si>
    <t>H00302883</t>
  </si>
  <si>
    <t>H00302884</t>
  </si>
  <si>
    <t>H00302885</t>
  </si>
  <si>
    <t>CertHE in Health and Social Care - Bridgwater College</t>
  </si>
  <si>
    <t>H00302886</t>
  </si>
  <si>
    <t>BA (Hons) in Management and Leadership - York St John University</t>
  </si>
  <si>
    <t>H00302887</t>
  </si>
  <si>
    <t>FdA in Music Production - Bridgwater College</t>
  </si>
  <si>
    <t>H00302888</t>
  </si>
  <si>
    <t>BSc (Hons) in Building Services Engineering - Leeds Beckett University</t>
  </si>
  <si>
    <t>H00302889</t>
  </si>
  <si>
    <t>BEng (Hons) in Building Services Engineering - Leeds Beckett University</t>
  </si>
  <si>
    <t>H00302890</t>
  </si>
  <si>
    <t>BSc (Hons) in Civil Engineering - Leeds Beckett University</t>
  </si>
  <si>
    <t>H00302891</t>
  </si>
  <si>
    <t>BEng (Hons) in Computer Aided Engineering - University of Central Lancashire</t>
  </si>
  <si>
    <t>H00302892</t>
  </si>
  <si>
    <t>BEng (Hons) in Electronic Engineering - University of Central Lancashire</t>
  </si>
  <si>
    <t>H00302893</t>
  </si>
  <si>
    <t>BEng (Hons) in Mechanical Engineering - University of Central Lancashire</t>
  </si>
  <si>
    <t>H00302894</t>
  </si>
  <si>
    <t>BEng (Hons) in Motorsports Engineering - University of Central Lancashire</t>
  </si>
  <si>
    <t>H00302895</t>
  </si>
  <si>
    <t>FdA in Health and Wellbeing - University of Suffolk - Healthcare Assistant Practitioner Apprenticeship Standard</t>
  </si>
  <si>
    <t>H00302896</t>
  </si>
  <si>
    <t>MBA in Construction and Real Estate - University College of Estate Management (UCEM)</t>
  </si>
  <si>
    <t>H00302897</t>
  </si>
  <si>
    <t>Foundation Degree in Health and Social Care - Ruskin college</t>
  </si>
  <si>
    <t>H00302898</t>
  </si>
  <si>
    <t>BA (Hons) in Applied Social Sciences - Ruskin College</t>
  </si>
  <si>
    <t>H00302899</t>
  </si>
  <si>
    <t>HND in Construction - Mid-Kent College</t>
  </si>
  <si>
    <t>H00302900</t>
  </si>
  <si>
    <t>HND in Civil Engineering - Mid-Kent College</t>
  </si>
  <si>
    <t>H00302901</t>
  </si>
  <si>
    <t>HND in Building Services Engineering - Mid-Kent College</t>
  </si>
  <si>
    <t>H00302902</t>
  </si>
  <si>
    <t>BSc (Hons) in Construction -Mid-Kent College</t>
  </si>
  <si>
    <t>H00302903</t>
  </si>
  <si>
    <t>BSc (Hons) in Civil Engineering -Mid-Kent College</t>
  </si>
  <si>
    <t>H00302904</t>
  </si>
  <si>
    <t>BEng (Hons) in Building Services Engineering - Mid-Kent College</t>
  </si>
  <si>
    <t>H00302905</t>
  </si>
  <si>
    <t>FdE in Mechanical Engineering - Mid-Kent College</t>
  </si>
  <si>
    <t>H00302906</t>
  </si>
  <si>
    <t>FdE in Electronic Engineering - Mid-Kent College</t>
  </si>
  <si>
    <t>H00302907</t>
  </si>
  <si>
    <t>FdE in Electrical Engineering - Mid-Kent College</t>
  </si>
  <si>
    <t>H00302908</t>
  </si>
  <si>
    <t>BA (Hons) in Leadership and Management (DL) - University of Portsmouth</t>
  </si>
  <si>
    <t>H00302909</t>
  </si>
  <si>
    <t>BEng (Hons) in Applied Engineering - Warwickshire College</t>
  </si>
  <si>
    <t>H00302910</t>
  </si>
  <si>
    <t>FdA in Business Management - University of Plymouth - Chartered Manager Degree Standard</t>
  </si>
  <si>
    <t>H00302911</t>
  </si>
  <si>
    <t>BSc (Hons) in Quantity Surveying - Coventry University College</t>
  </si>
  <si>
    <t>H00302912</t>
  </si>
  <si>
    <t>BEng (Hons) in Civil Engineering - Coventry University College</t>
  </si>
  <si>
    <t>H00302913</t>
  </si>
  <si>
    <t>BSc (Hons) in Civil Engineering - Coventry University College</t>
  </si>
  <si>
    <t>H00302914</t>
  </si>
  <si>
    <t>BEng (Hons) in Building Services Engineering - Coventry University College</t>
  </si>
  <si>
    <t>H00302915</t>
  </si>
  <si>
    <t>BSc (Hons) in Construction Management - Coventry University College</t>
  </si>
  <si>
    <t>H00302916</t>
  </si>
  <si>
    <t>BSc (Hons) in Quantity Surveying and Commercial Management - University of the West of England, Bristol (UWE Bristol)</t>
  </si>
  <si>
    <t>H00302917</t>
  </si>
  <si>
    <t>BEng (Hons) in Civil and Environmental Engineering - University of the West of England, Bristol (UWE Bristol)</t>
  </si>
  <si>
    <t>H00302918</t>
  </si>
  <si>
    <t>MSc in Digital Electronic Systems Engineering - University of the West of England, Bristol (UWE Bristol)</t>
  </si>
  <si>
    <t>H00302919</t>
  </si>
  <si>
    <t>BSc (Hons) in Digital Technology Solutions - Ravensbourne</t>
  </si>
  <si>
    <t>H00302920</t>
  </si>
  <si>
    <t>MSc in Leadership and Management - Ashridge (Bonar Law Memorial) Trust</t>
  </si>
  <si>
    <t>H00302921</t>
  </si>
  <si>
    <t>BA (Hons) in Children and Young People FT (Top Up)</t>
  </si>
  <si>
    <t>H00302922</t>
  </si>
  <si>
    <t>FdSc in Applied Bioscience - University of Kent</t>
  </si>
  <si>
    <t>H00302923</t>
  </si>
  <si>
    <t>BSc (Hons)in Applied Bioscience - University of Kent</t>
  </si>
  <si>
    <t>H00302924</t>
  </si>
  <si>
    <t>FdSc in Applied Chemical Scientists - University of Kent</t>
  </si>
  <si>
    <t>H00302925</t>
  </si>
  <si>
    <t>BSc (Hons) in Applied Chemical Scientists - University of Kent</t>
  </si>
  <si>
    <t>H00302926</t>
  </si>
  <si>
    <t>BSc (Hons) in Management - University of Kent - Chartered Manager Standard</t>
  </si>
  <si>
    <t>H00302927</t>
  </si>
  <si>
    <t>Foundation Degree in Health and Care - Canterbury Christ Church University - Nursing Associate Apprenticeship</t>
  </si>
  <si>
    <t>H00302928</t>
  </si>
  <si>
    <t>BA (Hons) in Professional Film Production - Farnborough College of Technology</t>
  </si>
  <si>
    <t>H00302929</t>
  </si>
  <si>
    <t>BSc(Hons) in Criminology with Sociology - Farnborough College of Technology</t>
  </si>
  <si>
    <t>H00302930</t>
  </si>
  <si>
    <t>BSc(Hons) in Criminology with Psychology - Farnborough College of Technology</t>
  </si>
  <si>
    <t>H00302931</t>
  </si>
  <si>
    <t>BSc(Hons) in Sociology with Criminology - Farnborough College of Technology</t>
  </si>
  <si>
    <t>H00302932</t>
  </si>
  <si>
    <t>Foundation Degree in Sports Coaching - RNN Group</t>
  </si>
  <si>
    <t>H00302933</t>
  </si>
  <si>
    <t>BSc(Hons) in Sport and Exercise Performance - RNN Group</t>
  </si>
  <si>
    <t>H00302934</t>
  </si>
  <si>
    <t>Foundation Degree in Tourism and Hospitality Management - RNN Group</t>
  </si>
  <si>
    <t>H00302935</t>
  </si>
  <si>
    <t>Post Graduate Diploma in Professional Engineering - Aston University</t>
  </si>
  <si>
    <t>H00302936</t>
  </si>
  <si>
    <t>MSc in Osteopathy (ICOM) - NESCOT</t>
  </si>
  <si>
    <t>H00302937</t>
  </si>
  <si>
    <t>BSc (Hons) in Human-Animal Interaction (with pathway) - Hartpury College</t>
  </si>
  <si>
    <t>H00302938</t>
  </si>
  <si>
    <t>FdSc in Nursing Associate - Teesside University - Nursing Associate Apprenticeship Standard</t>
  </si>
  <si>
    <t>H00302939</t>
  </si>
  <si>
    <t>FdA in Business Operations and Management - Southampton Solent University - Operation /Departmental Manager Standard</t>
  </si>
  <si>
    <t>H00302940</t>
  </si>
  <si>
    <t>BEng (Hons) in Engineering Practice (Design) - University of Sunderland</t>
  </si>
  <si>
    <t>H00302941</t>
  </si>
  <si>
    <t>BEng (Hons) in Engineering Practice (Electronic and Electrical) - University of Sunderland</t>
  </si>
  <si>
    <t>H00302942</t>
  </si>
  <si>
    <t>BEng (Hons) in Engineering Practice (Manufacturing) - University of Sunderland</t>
  </si>
  <si>
    <t>H00302943</t>
  </si>
  <si>
    <t>FdEng in Design Engineering Practise - University of Sunderland</t>
  </si>
  <si>
    <t>H00302944</t>
  </si>
  <si>
    <t>FdEng in Electronic and Electrical Engineering - University of Sunderland</t>
  </si>
  <si>
    <t>H00302945</t>
  </si>
  <si>
    <t>FdEng in Manufacturing Engineering Practice - University of Sunderland</t>
  </si>
  <si>
    <t>H00302946</t>
  </si>
  <si>
    <t>BSc (Hons) in Digital and Technology Solutions - Southampton Solent University - Digital and Technology Solutions Professional Standard</t>
  </si>
  <si>
    <t>H00302947</t>
  </si>
  <si>
    <t>BEng (Hons) in Plant Engineering (Electrical Engineering) (Top Up) - University of Cumbria</t>
  </si>
  <si>
    <t>H00302948</t>
  </si>
  <si>
    <t>BEng (Hons) in Plant Engineering (Mechanical Engineering) (Top Up) - University of Cumbria</t>
  </si>
  <si>
    <t>H00302949</t>
  </si>
  <si>
    <t>BEng (Hons) in Plant Engineering (Instrumentation and Control) (Top Up) - University of Cumbria</t>
  </si>
  <si>
    <t>H00302950</t>
  </si>
  <si>
    <t>BEng (Hons) in Plant Engineering (Quality Engineering) (Top Up) - University of Cumbria</t>
  </si>
  <si>
    <t>H00302951</t>
  </si>
  <si>
    <t>BEng (Hons) in Plant Engineering (Nuclear Plant and Process Technology) (Top Up) - University of Cumbria</t>
  </si>
  <si>
    <t>H00302952</t>
  </si>
  <si>
    <t>BSc (Hons) in Nursing and RN Adult Nursing</t>
  </si>
  <si>
    <t>H00302953</t>
  </si>
  <si>
    <t>BEng (Hons) in Product Design and Development Engineer- (University of Wolverhampton)</t>
  </si>
  <si>
    <t>H00302954</t>
  </si>
  <si>
    <t>BEng (Hons) in Manufacturing Engineer- (University of Wolverhampton)</t>
  </si>
  <si>
    <t>H00302955</t>
  </si>
  <si>
    <t>BSc (Hons) in Adult Nursing - University of East Anglia - Registered Nurse Standard</t>
  </si>
  <si>
    <t>H00302956</t>
  </si>
  <si>
    <t>BEng (Hons) in Nuclear Scientist and Engineer - Aston University</t>
  </si>
  <si>
    <t>H00302957</t>
  </si>
  <si>
    <t>FdSc in Sport and Exercise (Personal Training) - North Lindsey College</t>
  </si>
  <si>
    <t>H00302958</t>
  </si>
  <si>
    <t>FdSc in Sport and Exercise (Coaching) - North Lindsey College</t>
  </si>
  <si>
    <t>H00302959</t>
  </si>
  <si>
    <t>FdSc in Nursing Associate - University of Chester - Nursing Associate Standard</t>
  </si>
  <si>
    <t>H00302960</t>
  </si>
  <si>
    <t>MBA in Strategic Leadership - University of Sunderland</t>
  </si>
  <si>
    <t>H00302961</t>
  </si>
  <si>
    <t>Foundation Degree in Nursing Associate Practice - The Open University - Nursing Associate Standard</t>
  </si>
  <si>
    <t>H00302962</t>
  </si>
  <si>
    <t>FdSc in Nursing Associate Apprenticeship - University of Derby</t>
  </si>
  <si>
    <t>H00302963</t>
  </si>
  <si>
    <t>PG Dip in Applied Strength and Conditioning - Hartpury College</t>
  </si>
  <si>
    <t>H00302964</t>
  </si>
  <si>
    <t>PGCert in Applied Strength and Conditioning - Hartpury College</t>
  </si>
  <si>
    <t>H00302965</t>
  </si>
  <si>
    <t>FdSc in Nursing Associate - University of Wolverhampton - Nursing Associate Standard</t>
  </si>
  <si>
    <t>H00302966</t>
  </si>
  <si>
    <t>BSc (Hons) in Adult Nursing - University of Suffolk - Registered Nurse Standard</t>
  </si>
  <si>
    <t>H00302967</t>
  </si>
  <si>
    <t>BSc (Hons) in Mental Health Nursing - University of Suffolk - Registered Nurse Standard</t>
  </si>
  <si>
    <t>H00302968</t>
  </si>
  <si>
    <t>FdSc in Nursing Associate - Petroc - Nursing Associate Standard</t>
  </si>
  <si>
    <t>H00302969</t>
  </si>
  <si>
    <t>MBA in Business Administration - University of East Anglia - Senior Leader Standard</t>
  </si>
  <si>
    <t>H00302970</t>
  </si>
  <si>
    <t>MBA in Business Administration (Leadership Practice) - The Open University</t>
  </si>
  <si>
    <t>H00302971</t>
  </si>
  <si>
    <t>BSc (Hons) in Professional Policing Practice - University of Cumbria - Police Constable Standard</t>
  </si>
  <si>
    <t>H00302972</t>
  </si>
  <si>
    <t>BEng (Hons) in Electrical Engineering - Lakes College</t>
  </si>
  <si>
    <t>H00302973</t>
  </si>
  <si>
    <t>BEng (Hons) in Mechanical Engineering - Lakes College</t>
  </si>
  <si>
    <t>H00302974</t>
  </si>
  <si>
    <t>BSc (Hons) in Decommissioning and Waste Management - Lakes College</t>
  </si>
  <si>
    <t>H00302975</t>
  </si>
  <si>
    <t>FdSc in Decommissioning and Waste Management - Lakes College</t>
  </si>
  <si>
    <t>H00302976</t>
  </si>
  <si>
    <t>FdEng in Electrical Power Systems and Infrastructure - Lakes College</t>
  </si>
  <si>
    <t>H00302977</t>
  </si>
  <si>
    <t>BA (Hons) in Management Practice - Middlesex University - Chartered Manager Degree Apprenticeship Standard</t>
  </si>
  <si>
    <t>H00302978</t>
  </si>
  <si>
    <t>MBA in Business Administration -  The Manchester Metropolitan University - Senior Leader Master's Degree Apprenticeship Standard</t>
  </si>
  <si>
    <t>H00302979</t>
  </si>
  <si>
    <t>BSc (Hons) in Professional Practice in Business to Business Sales - Middlesex University - Business to Business Sales Professional Degree Apprenticeship Standard</t>
  </si>
  <si>
    <t>H00302980</t>
  </si>
  <si>
    <t>PGCert in Teaching Primary - Middlesex University - Teacher Apprenticeship Standard</t>
  </si>
  <si>
    <t>H00302981</t>
  </si>
  <si>
    <t>BSc (Hons) in Civil Engineering - City College Plymouth</t>
  </si>
  <si>
    <t>H00302982</t>
  </si>
  <si>
    <t>BSc (Hons) in Real Estate Management - Kingston University - Chartered Surveyor Standard</t>
  </si>
  <si>
    <t>H00302983</t>
  </si>
  <si>
    <t>BSc (Hons) in Digital and Technology Solutions - Newcastle College - Digital and Technology Solutions Professional Standard</t>
  </si>
  <si>
    <t>H00302984</t>
  </si>
  <si>
    <t>MBA in Business Administration - Liverpool John Moores University</t>
  </si>
  <si>
    <t>H00302985</t>
  </si>
  <si>
    <t>MBA in Business Scale-Ups - Liverpool John Moores University</t>
  </si>
  <si>
    <t>H00302986</t>
  </si>
  <si>
    <t>MSc in Leadership and Management Practice - Liverpool John Moores University</t>
  </si>
  <si>
    <t>H00302987</t>
  </si>
  <si>
    <t>Foundation Degree in Spa Therapies and Management - St Helens College</t>
  </si>
  <si>
    <t>H00302988</t>
  </si>
  <si>
    <t>BA (Hons) in Sociology - Grimsby Institute</t>
  </si>
  <si>
    <t>H00302989</t>
  </si>
  <si>
    <t>FdSc in Equine Enterprise Management - Cornwall College</t>
  </si>
  <si>
    <t>H00302990</t>
  </si>
  <si>
    <t>H00302991</t>
  </si>
  <si>
    <t>FdSc in Emergency Sector Leadership and Management - Cornwall College</t>
  </si>
  <si>
    <t>H00302992</t>
  </si>
  <si>
    <t>Foundation Degree in Nursing Associate - University of Salford - Nursing Associate Apprenticeship Standard</t>
  </si>
  <si>
    <t>H00302993</t>
  </si>
  <si>
    <t>FdSc in Nursing Associate - University Hospitals of Leicester NHS Trust - Nursing Associate Apprenticeship Standard</t>
  </si>
  <si>
    <t>H00302994</t>
  </si>
  <si>
    <t>MBA in Business Administration - University of Chester - Senior Leader Master's Degree Apprenticeship</t>
  </si>
  <si>
    <t>H00302995</t>
  </si>
  <si>
    <t>MA in Business Management for Senior Leaders (WBIS) - University of Chester - Senior Leader Master's Degree Apprenticeship</t>
  </si>
  <si>
    <t>H00302996</t>
  </si>
  <si>
    <t>MSc in Business and Management for Senior leaders (WBIS) - University of Chester - Senior Leader Master's Degree Apprenticeship</t>
  </si>
  <si>
    <t>H00302997</t>
  </si>
  <si>
    <t>MSc in Senior Leaders - De Montfort University - Senior Leader Master's Degree Apprenticeship</t>
  </si>
  <si>
    <t>H00302998</t>
  </si>
  <si>
    <t>FdSc in Nursing Associate - University of the West of England - Nursing Associate Standard</t>
  </si>
  <si>
    <t>H00302999</t>
  </si>
  <si>
    <t>Executive Master of Business Administration - Cranfield University</t>
  </si>
  <si>
    <t>H00303000</t>
  </si>
  <si>
    <t>MSc in Business and Strategic Leadership - Cranfield University</t>
  </si>
  <si>
    <t>H00303001</t>
  </si>
  <si>
    <t>Postgraduate Diploma in Engineering Competence - Cranfield University</t>
  </si>
  <si>
    <t>H00303002</t>
  </si>
  <si>
    <t>MSc in Managing in Technology Based Industries - University of Warwick</t>
  </si>
  <si>
    <t>H00303003</t>
  </si>
  <si>
    <t>PG Dip in Managing in Technology Based Industries - University of Warwick</t>
  </si>
  <si>
    <t>H00303004</t>
  </si>
  <si>
    <t>PG Cert in Managing in Technology Based Industries - University of Warwick</t>
  </si>
  <si>
    <t>H00303005</t>
  </si>
  <si>
    <t>MSc in Supply Chain and Logistics Management - University of Warwick</t>
  </si>
  <si>
    <t>H00303006</t>
  </si>
  <si>
    <t>PG Dip in Supply Chain and Logistics Management - University of Warwick</t>
  </si>
  <si>
    <t>H00303007</t>
  </si>
  <si>
    <t>PG Cert in Supply Chain and Logistics Management - University of Warwick</t>
  </si>
  <si>
    <t>H00303008</t>
  </si>
  <si>
    <t>MSc in Healthcare Operations Management - University of Warwick</t>
  </si>
  <si>
    <t>H00303009</t>
  </si>
  <si>
    <t>PG Dip in Healthcare Operations Management - University of Warwick</t>
  </si>
  <si>
    <t>H00303010</t>
  </si>
  <si>
    <t>PG Cert in Healthcare Operations Management - University of Warwick</t>
  </si>
  <si>
    <t>H00303011</t>
  </si>
  <si>
    <t>BSc in Engineering  - University of Warwick</t>
  </si>
  <si>
    <t>H00303012</t>
  </si>
  <si>
    <t>DipHE in Engineering  - University of Warwick</t>
  </si>
  <si>
    <t>H00303013</t>
  </si>
  <si>
    <t>CertHE in Engineering  - University of Warwick</t>
  </si>
  <si>
    <t>H00303014</t>
  </si>
  <si>
    <t>BSc in Health and Well Being Science and Technology - University of Warwick</t>
  </si>
  <si>
    <t>H00303015</t>
  </si>
  <si>
    <t>DipHE in Health and Well Being Science and Technology - University of Warwick</t>
  </si>
  <si>
    <t>H00303016</t>
  </si>
  <si>
    <t>CertHE in Health and Well Being Science and Technology - University of Warwick</t>
  </si>
  <si>
    <t>H00303017</t>
  </si>
  <si>
    <t>BEng in Cyber Security Engineering - University of Warwick</t>
  </si>
  <si>
    <t>H00303018</t>
  </si>
  <si>
    <t>DipHE in Cyber Security Engineering - University of Warwick</t>
  </si>
  <si>
    <t>H00303019</t>
  </si>
  <si>
    <t>CertHE in Cyber Security Engineering - University of Warwick</t>
  </si>
  <si>
    <t>H00303020</t>
  </si>
  <si>
    <t>Foundation Degree in Sports Massage Practice - Burnley College</t>
  </si>
  <si>
    <t>H00303021</t>
  </si>
  <si>
    <t>BA (Hons) in Musical Theatre - Leeds City College</t>
  </si>
  <si>
    <t>H00303022</t>
  </si>
  <si>
    <t>BA (Hons) in Business and Management - University of East London</t>
  </si>
  <si>
    <t>H00303023</t>
  </si>
  <si>
    <t>FdSc in Animal Management -  Grimsby Institute</t>
  </si>
  <si>
    <t>H00303024</t>
  </si>
  <si>
    <t>HNC in Mechanical Production Engineering - UCLAN - framework 540</t>
  </si>
  <si>
    <t>H00303025</t>
  </si>
  <si>
    <t>HNC in Electrical and Electronic Engineering - UCLAN - Framework 540</t>
  </si>
  <si>
    <t>H00303026</t>
  </si>
  <si>
    <t>HNC in Electrical and Electronic Engineering - UOPLY - Framework 540</t>
  </si>
  <si>
    <t>H00303027</t>
  </si>
  <si>
    <t>BSc (Hons) in Nursing (Adult) - University of Essex - Registered Nurse Degree Apprenticeship</t>
  </si>
  <si>
    <t>H00303028</t>
  </si>
  <si>
    <t>BSc (Hons) in Nursing (Mental Health) - University of Essex - Registered Nurse Degree Apprenticeship</t>
  </si>
  <si>
    <t>H00303029</t>
  </si>
  <si>
    <t>BA (Hons) in Management Practice - Middlesex University</t>
  </si>
  <si>
    <t>H00303030</t>
  </si>
  <si>
    <t>MA in Management in International Payments Ecosystem - Middlesex University - Senior Leaders Master's Degree Apprenticeship Standard</t>
  </si>
  <si>
    <t>H00303031</t>
  </si>
  <si>
    <t>Foundation Degree in Applied  Justice and Social Sciences - RNN Group</t>
  </si>
  <si>
    <t>H00303032</t>
  </si>
  <si>
    <t>BA in Business Enterprise - RNN Group</t>
  </si>
  <si>
    <t>H00303033</t>
  </si>
  <si>
    <t>BSc (Hons) in Medical Sciences (Foundation Year Entry) - Runshaw College</t>
  </si>
  <si>
    <t>H00303034</t>
  </si>
  <si>
    <t>BA (Hons) in Computer Games with 3d Modelling and Animation - Colchester Institute</t>
  </si>
  <si>
    <t>H00303035</t>
  </si>
  <si>
    <t>Executive Master of Business Administration (Part-Time) - Aston University</t>
  </si>
  <si>
    <t>H00303036</t>
  </si>
  <si>
    <t>BSc (Hons) in Professional Practice in Digital Technology Solutions (IT Consultant) - Sheffield Hallam University</t>
  </si>
  <si>
    <t>H00303037</t>
  </si>
  <si>
    <t>DipHE in Nursing Associate - University of Lincoln - Nursing Associate Standard</t>
  </si>
  <si>
    <t>H00303038</t>
  </si>
  <si>
    <t>PGCE in Education - Cornwall College</t>
  </si>
  <si>
    <t>H00303039</t>
  </si>
  <si>
    <t>FdSc in Health Care Practice - University of Hertfordshire - Nursing Associate Standard</t>
  </si>
  <si>
    <t>H00303040</t>
  </si>
  <si>
    <t>BSc (Hons) in Nursing - University of Hertfordshire - Registered Nurse Standard</t>
  </si>
  <si>
    <t>H00303041</t>
  </si>
  <si>
    <t>FdA Business Management (Leadership)</t>
  </si>
  <si>
    <t>H00303042</t>
  </si>
  <si>
    <t>FdA Business Management (Human Resource Management)</t>
  </si>
  <si>
    <t>H00303043</t>
  </si>
  <si>
    <t>FdA Business Management (Digital Marketing)</t>
  </si>
  <si>
    <t>H00303044</t>
  </si>
  <si>
    <t>FdA Business Management (Financial Management)</t>
  </si>
  <si>
    <t>H00303045</t>
  </si>
  <si>
    <t>H00303046</t>
  </si>
  <si>
    <t>H00303047</t>
  </si>
  <si>
    <t>BA (Hons) in Business Management (Digital Marketing)</t>
  </si>
  <si>
    <t>H00303048</t>
  </si>
  <si>
    <t>BA (Hons) in Business Management (Financial Management)</t>
  </si>
  <si>
    <t>H00303049</t>
  </si>
  <si>
    <t>BEng (Hons) in Civil Engineering - University of Greenwich - Civil Engineer Degree Apprenticeship</t>
  </si>
  <si>
    <t>H00303050</t>
  </si>
  <si>
    <t>Foundation Degree Science in Nursing Associate - Birmingham City University - Nursing Associate Standard</t>
  </si>
  <si>
    <t>H00303051</t>
  </si>
  <si>
    <t>MSc in Business and Organisational Strategy - University of Hertfordshire - Senior Leader Master's Degree Apprenticeship</t>
  </si>
  <si>
    <t>H00303052</t>
  </si>
  <si>
    <t>BSc (Hons) in Physiology and Pharmacology - Burnley College</t>
  </si>
  <si>
    <t>H00303053</t>
  </si>
  <si>
    <t>Masters Degree in Senior Leaders - Nottingham Trent University - Senior Leader Master's Degree Apprenticeship</t>
  </si>
  <si>
    <t>H00303054</t>
  </si>
  <si>
    <t>Postgraduate Diploma in Engineering Competence- University of Sheffield</t>
  </si>
  <si>
    <t>H00303055</t>
  </si>
  <si>
    <t>BEng (Hons) in Civil and Infrastructure Engineering - The University of Warwick</t>
  </si>
  <si>
    <t>H00303056</t>
  </si>
  <si>
    <t>BSc (Hons) in Nursing (Adult) Apprenticeship - Middlesex University - Registered Nurse Degree Standard</t>
  </si>
  <si>
    <t>H00303057</t>
  </si>
  <si>
    <t>BSc (Hons) in Professional Policing Practice Apprenticeship - Middlesex University - Police Constable Degree Standard</t>
  </si>
  <si>
    <t>H00303058</t>
  </si>
  <si>
    <t>PGCert in Teaching Secondary - Middlesex University - Teacher Degree Apprenticeship Standard</t>
  </si>
  <si>
    <t>H00303059</t>
  </si>
  <si>
    <t>BEng (Hons) in Embedded Electronic Systems Design and Development Engineer - University of Essex - Degree Standard Apprenticeship</t>
  </si>
  <si>
    <t>H00303060</t>
  </si>
  <si>
    <t>BA (Hons) in Acting for Touring Theatre - Barnsley College</t>
  </si>
  <si>
    <t>H00303061</t>
  </si>
  <si>
    <t>Master of Business Administration - Teesside University - Senior Leaders Master's Degree Apprenticeship</t>
  </si>
  <si>
    <t>H00303062</t>
  </si>
  <si>
    <t>Foundation Degree in Contemporary Textiles - Blackburn College</t>
  </si>
  <si>
    <t>H00303063</t>
  </si>
  <si>
    <t>Foundation Degree in Contemporary Fashion - Blackburn College</t>
  </si>
  <si>
    <t>H00303064</t>
  </si>
  <si>
    <t>Foundation Degree in Contemporary Design for Interiors - Blackburn College</t>
  </si>
  <si>
    <t>H00303065</t>
  </si>
  <si>
    <t>BA (Hons) in Contemporary Textiles (top up) - Blackburn College</t>
  </si>
  <si>
    <t>H00303066</t>
  </si>
  <si>
    <t>BA (Hons) in Contemporary Fashion (top up) - Blackburn College</t>
  </si>
  <si>
    <t>H00303067</t>
  </si>
  <si>
    <t>BA (Hons) in Contemporary Design for Interiors (top up) - Blackburn College</t>
  </si>
  <si>
    <t>H00303068</t>
  </si>
  <si>
    <t>Advanced Diploma in Managing the Customer Contact - University of Ulster</t>
  </si>
  <si>
    <t>H00303069</t>
  </si>
  <si>
    <t>BSc (Hons) in Managing the Customer Contact - University of Ulster</t>
  </si>
  <si>
    <t>H00303070</t>
  </si>
  <si>
    <t>BA (Hons) in Popular Music (Performance) - Barnsley College</t>
  </si>
  <si>
    <t>H00303071</t>
  </si>
  <si>
    <t>BA (Hons) in Popular Music (Production) - Barnsley College</t>
  </si>
  <si>
    <t>H00303072</t>
  </si>
  <si>
    <t>BSc (Hons) in Applied Business - University of Exeter - Chartered Manager Degree Apprenticeship</t>
  </si>
  <si>
    <t>H00303073</t>
  </si>
  <si>
    <t>MBA in Senior Leaders - University of Exeter - Senior Leader Master's Degree Apprenticeship</t>
  </si>
  <si>
    <t>H00303074</t>
  </si>
  <si>
    <t>HNC in Applied Biology - Wigan and Leigh College</t>
  </si>
  <si>
    <t>H00303075</t>
  </si>
  <si>
    <t>HND in Applied Biology - Wigan and Leigh College</t>
  </si>
  <si>
    <t>H00303076</t>
  </si>
  <si>
    <t>Foundation Degree in Performance and Education - Wigan and Leigh College</t>
  </si>
  <si>
    <t>H00303077</t>
  </si>
  <si>
    <t>Higher Apprenticeship Cert HE Cyber Security Technologist (Standard) Level 4 - The University of West London</t>
  </si>
  <si>
    <t>H00303078</t>
  </si>
  <si>
    <t>Higher Apprenticeship Cert HE Data Analyst (Standard) Level 4 - The University of West London</t>
  </si>
  <si>
    <t>H00303079</t>
  </si>
  <si>
    <t>Higher Apprenticeship FdSc Nursing Associate (Standard) Level 5 - The University of West London</t>
  </si>
  <si>
    <t>H00303080</t>
  </si>
  <si>
    <t>Degree Apprenticeship BA (Hons) Express Logistics Manager (Standard) Level 6 - The University of West London</t>
  </si>
  <si>
    <t>H00303081</t>
  </si>
  <si>
    <t>Masters in Professional Practice (Senior Leadership) - Lancaster University Management School - Senior Leader Master's Degree Apprenticeship</t>
  </si>
  <si>
    <t>H00303082</t>
  </si>
  <si>
    <t>BSc (Hons) in Nursing - University of Hull</t>
  </si>
  <si>
    <t>H00303083</t>
  </si>
  <si>
    <t>Executive Master of Business Administration - University of Hull</t>
  </si>
  <si>
    <t>H00303084</t>
  </si>
  <si>
    <t>Foundation Degree (Science) in Nursing Associate - Coventry University College - Nursing Associate Standard</t>
  </si>
  <si>
    <t>H00303085</t>
  </si>
  <si>
    <t>Batchelor of Arts in Applied Leadership and Management - Coventry University College - Chartered Manager Degree Apprenticeship</t>
  </si>
  <si>
    <t>H00303086</t>
  </si>
  <si>
    <t>DipHE in Nursing Associate - Middlesex University - Nursing Associate Apprenticeship Standard</t>
  </si>
  <si>
    <t>H00303087</t>
  </si>
  <si>
    <t>BSc (Hons) in Property and Real Estate - University of Salford - Chartered Surveyor Degree Apprenticeship Standard</t>
  </si>
  <si>
    <t>H00303088</t>
  </si>
  <si>
    <t>MSc in Sports Directorship (Degree Apprenticeship) - University of Salford - Senior leader Master's Degree Apprenticeship Standard</t>
  </si>
  <si>
    <t>H00303089</t>
  </si>
  <si>
    <t>MBa in Senior Leader - University of Wolverhampton - Senior Leader Masters Degree Apprenticeship Standard</t>
  </si>
  <si>
    <t>H00303090</t>
  </si>
  <si>
    <t>Masters in Business Administration - Sheffield Hallam University</t>
  </si>
  <si>
    <t>H00303091</t>
  </si>
  <si>
    <t>Masters in Business Administration (Facilities Management) - Sheffield Hallam University</t>
  </si>
  <si>
    <t>H00303092</t>
  </si>
  <si>
    <t>BSc in Professional Practice in Food Technology - Sheffield Hallam University</t>
  </si>
  <si>
    <t>H00303093</t>
  </si>
  <si>
    <t>MA Leadership in Practice - Sheffield Hallam University</t>
  </si>
  <si>
    <t>H00303094</t>
  </si>
  <si>
    <t>Foundation Degree in Criminology - Hull College</t>
  </si>
  <si>
    <t>H00303095</t>
  </si>
  <si>
    <t>BEng (Hons) in Non-Destructive Testing - University of Northampton</t>
  </si>
  <si>
    <t>H00303096</t>
  </si>
  <si>
    <t>BEng (Hons) in Chemical Engineering - University of Greenwich - Science Industry Process/Plant Engineer (Degree Apprenticeship)</t>
  </si>
  <si>
    <t>H00303097</t>
  </si>
  <si>
    <t>BSc (Hons) in Banking Practice and Management - West Suffolk College</t>
  </si>
  <si>
    <t>H00303098</t>
  </si>
  <si>
    <t>Foundation Degree (Science) Nursing Associate Embedded - Buckinghamshire New University -Nursing Associate Standard</t>
  </si>
  <si>
    <t>H00303099</t>
  </si>
  <si>
    <t>FdSc in Mechanical Design and Manufacture - Petroc</t>
  </si>
  <si>
    <t>H00303100</t>
  </si>
  <si>
    <t>H00303101</t>
  </si>
  <si>
    <t>BA (Hons) in Creative Make Up Design and Practice - Hugh Baird College</t>
  </si>
  <si>
    <t>H00303102</t>
  </si>
  <si>
    <t>BA (Hons) in Fashion and Textiles - Hugh Baird College</t>
  </si>
  <si>
    <t>H00303103</t>
  </si>
  <si>
    <t>BA (Hons) in Moving Image Production - Hugh Baird College</t>
  </si>
  <si>
    <t>H00303104</t>
  </si>
  <si>
    <t>FdA in Business and Management - Hugh Baird College</t>
  </si>
  <si>
    <t>H00303105</t>
  </si>
  <si>
    <t>FdA in Criminology - Hugh Baird College</t>
  </si>
  <si>
    <t>H00303106</t>
  </si>
  <si>
    <t>FdA in Event and Festival Management - Hugh Baird College</t>
  </si>
  <si>
    <t>H00303107</t>
  </si>
  <si>
    <t>FdA in Moving Image Production - Hugh Baird College</t>
  </si>
  <si>
    <t>H00303108</t>
  </si>
  <si>
    <t>BA (Hons) in Education Studies - Hugh Baird College</t>
  </si>
  <si>
    <t>H00303109</t>
  </si>
  <si>
    <t>BSc (Hons) in Nursing (Adult) - University of Leeds - Registered Nurse Standard</t>
  </si>
  <si>
    <t>H00303110</t>
  </si>
  <si>
    <t>FdA Youth Studies</t>
  </si>
  <si>
    <t>H00303111</t>
  </si>
  <si>
    <t>BA (Hons) Youth Studies</t>
  </si>
  <si>
    <t>H00303112</t>
  </si>
  <si>
    <t>FdA Health and Social Care</t>
  </si>
  <si>
    <t>H00303113</t>
  </si>
  <si>
    <t>BA (Hons) Health and Social Care</t>
  </si>
  <si>
    <t>H00303114</t>
  </si>
  <si>
    <t>BSc (Hons) in Civil Engineering - Anglia Ruskin University - Civil Engineer Degree Apprenticeship</t>
  </si>
  <si>
    <t>H00303115</t>
  </si>
  <si>
    <t>BSc (Hons) in Civil Engineering with Project Management - Anglia Ruskin University - Civil Engineer Degree Apprenticeship</t>
  </si>
  <si>
    <t>H00303116</t>
  </si>
  <si>
    <t>Foundation Degree in Air Transport Operations Management - East Surrey College</t>
  </si>
  <si>
    <t>H00303117</t>
  </si>
  <si>
    <t>Foundation Degree in Business Management - East Surrey College</t>
  </si>
  <si>
    <t>H00303118</t>
  </si>
  <si>
    <t>Foundation Degree in Early Years - East Surrey College</t>
  </si>
  <si>
    <t>H00303119</t>
  </si>
  <si>
    <t>Foundation Degree in Sound and Music Production - East Surrey College</t>
  </si>
  <si>
    <t>H00303120</t>
  </si>
  <si>
    <t>H00303121</t>
  </si>
  <si>
    <t>PGCert in Higher Education - Middlesex University - Academic Professional Apprenticeship Standard</t>
  </si>
  <si>
    <t>H00303122</t>
  </si>
  <si>
    <t>Foundation Degree in Nursing Associate - University of Huddersfield - Nursing Associate Standard</t>
  </si>
  <si>
    <t>H00303123</t>
  </si>
  <si>
    <t>FdEng in Electrical Power Systems and Infrastructure - University of Cumbria - Nuclear Technician standard</t>
  </si>
  <si>
    <t>H00303124</t>
  </si>
  <si>
    <t>FdSc in Decommissioning and Waste Management - University of Cumbria - Nuclear Technician standard</t>
  </si>
  <si>
    <t>H00303125</t>
  </si>
  <si>
    <t>BEng (Hons) in Electrical Engineering - University of Cumbria - Nuclear Scientist and Nuclear Engineer standard</t>
  </si>
  <si>
    <t>H00303126</t>
  </si>
  <si>
    <t>BEng (Hons) in Mechanical Engineering - University of Cumbria - Nuclear Scientist and Nuclear Engineer standard</t>
  </si>
  <si>
    <t>H00303127</t>
  </si>
  <si>
    <t>BSc (Hons) in Decommissioning and Waste Management - University of Cumbria - Nuclear Scientist and Nuclear Engineer standard</t>
  </si>
  <si>
    <t>H00303128</t>
  </si>
  <si>
    <t>Foundation Degree in Nursing Associate - University of Sheffield - Nursing Associate Standard</t>
  </si>
  <si>
    <t>H00303129</t>
  </si>
  <si>
    <t>BSc (Hons) in Computing (Year 3) - Hugh Baird College</t>
  </si>
  <si>
    <t>H00303130</t>
  </si>
  <si>
    <t>FdA in Hospitality Management - Hugh Baird college</t>
  </si>
  <si>
    <t>H00303131</t>
  </si>
  <si>
    <t>FdA in Interior and Spatial Design - Hugh Baird college</t>
  </si>
  <si>
    <t>H00303132</t>
  </si>
  <si>
    <t>BA (Hons) in English Literature - Burnley College</t>
  </si>
  <si>
    <t>H00303133</t>
  </si>
  <si>
    <t>BA (Hons) in Professional Practice in Management (Facilities Management) - Sheffield Hallam University</t>
  </si>
  <si>
    <t>H00303134</t>
  </si>
  <si>
    <t>BA (Hons) in Professional Practice in Management (Hospitality) - Sheffield Hallam University</t>
  </si>
  <si>
    <t>H00303135</t>
  </si>
  <si>
    <t>MEd in Educational Leadership - NIE Professional Learning Limited</t>
  </si>
  <si>
    <t>H00303136</t>
  </si>
  <si>
    <t>Foundation Degree in Nursing Associate - University of Leeds - Nursing Associate Standard</t>
  </si>
  <si>
    <t>H00303137</t>
  </si>
  <si>
    <t>BSc (Hons) in Chartered Manager - University of Leeds - Chartered Manager Degree Apprenticeship</t>
  </si>
  <si>
    <t>H00303138</t>
  </si>
  <si>
    <t>FdSc in Nursing Associate - UCLAN - Nursing Associate Standard</t>
  </si>
  <si>
    <t>H00303139</t>
  </si>
  <si>
    <t>BEng (Hons) in Motorsports Engineering - UCLAN - Product Design and Development Engineer Degree Apprenticeship</t>
  </si>
  <si>
    <t>H00303140</t>
  </si>
  <si>
    <t>BEng (Hons) in Mechanical Engineering - UCLAN - Manufacturing Engineer Degree Apprenticeship</t>
  </si>
  <si>
    <t>H00303141</t>
  </si>
  <si>
    <t>BEng (Hons) in Electronic Engineering - UCLAN - Embedded Electronic Systems Design and Development Degree Apprenticeship</t>
  </si>
  <si>
    <t>H00303142</t>
  </si>
  <si>
    <t>BEng (Hons) in Computer Aided Engineering - UCLAN - Product Design and Development Engineer Degree Apprenticeship</t>
  </si>
  <si>
    <t>H00303143</t>
  </si>
  <si>
    <t>MSc in Supply Chain Leadership and Management - Aston University - Senior Leader Master's Degree Apprenticeship</t>
  </si>
  <si>
    <t>H00303144</t>
  </si>
  <si>
    <t>MSc in Engineering Leadership and Management -  Aston University - Senior Leader Master's Degree Apprenticeship</t>
  </si>
  <si>
    <t>H00303145</t>
  </si>
  <si>
    <t>Foundation Degree in Counselling Children and Young People - Riverside College</t>
  </si>
  <si>
    <t>H00303146</t>
  </si>
  <si>
    <t>BA (Hons) in Education (Top-Up) - Riverside College</t>
  </si>
  <si>
    <t>H00303147</t>
  </si>
  <si>
    <t>BSc (Hons) in Health and Social Care (Top-Up) - Riverside College</t>
  </si>
  <si>
    <t>H00303148</t>
  </si>
  <si>
    <t>MSc in Management Practice - Birkbeck, University of London - Senior Leader Master's Degree Apprenticeship Standard</t>
  </si>
  <si>
    <t>H00303149</t>
  </si>
  <si>
    <t>FdSc in Professional Practice in Health and Social Care (Fast Track) - The Manchester College (Trading name LTE Group)</t>
  </si>
  <si>
    <t>H00303150</t>
  </si>
  <si>
    <t>LLB (Hons in Embedded Legal Practice - University of Hertfordshire - Solicitor Standard</t>
  </si>
  <si>
    <t>H00303151</t>
  </si>
  <si>
    <t>BA (Hons) in Business Management -  University College Birmingham - Chartered Manager Degree Apprenticeship</t>
  </si>
  <si>
    <t>H00303152</t>
  </si>
  <si>
    <t>MA in Educational Studies - Doncaster College</t>
  </si>
  <si>
    <t>H00303153</t>
  </si>
  <si>
    <t>BA (Hons) in International Business Management (with Professional Golf) - Cornwall College</t>
  </si>
  <si>
    <t>H00303154</t>
  </si>
  <si>
    <t>FdA in Business Management (Lewisham Southwark College) - NCG</t>
  </si>
  <si>
    <t>H00303155</t>
  </si>
  <si>
    <t>FdA in Children and Young People (Lewisham Southwark College) - NCG</t>
  </si>
  <si>
    <t>H00303156</t>
  </si>
  <si>
    <t>FdSc in Cyber Security (Lewisham Southwark College) - NCG</t>
  </si>
  <si>
    <t>H00303157</t>
  </si>
  <si>
    <t>BA (Hons) in Creative Industries (Kidderminster College) - NCG</t>
  </si>
  <si>
    <t>H00303158</t>
  </si>
  <si>
    <t>FdA in Health and Social Care (Lewisham Southwark College) (Lewisham Southwark College) - NCG</t>
  </si>
  <si>
    <t>H00303159</t>
  </si>
  <si>
    <t>FdA in Tourism and Hospitality Management (Lewisham Southwark College) - NCG</t>
  </si>
  <si>
    <t>H00303160</t>
  </si>
  <si>
    <t>BA (Hons) in School Business Leadership -  University of Chester - Chartered Managers Degree Apprenticeship</t>
  </si>
  <si>
    <t>H00303161</t>
  </si>
  <si>
    <t>FdSc in Networking and Security Technologies (Lewisham Southward College) - NCG</t>
  </si>
  <si>
    <t>H00303162</t>
  </si>
  <si>
    <t>MA in Business Management (Lewisham Southward College) - NCG</t>
  </si>
  <si>
    <t>H00303163</t>
  </si>
  <si>
    <t>Master in Business Administration (MBA - Lewisham Southward College) - NCG</t>
  </si>
  <si>
    <t>H00303164</t>
  </si>
  <si>
    <t>BA (Hons) in Advanced Skin Techniques - Newcastle College</t>
  </si>
  <si>
    <t>H00303165</t>
  </si>
  <si>
    <t>BA (Hons) in Music Production - Newcastle College</t>
  </si>
  <si>
    <t>H00303166</t>
  </si>
  <si>
    <t>BA (Hons) in Animation - Newcastle College</t>
  </si>
  <si>
    <t>H00303167</t>
  </si>
  <si>
    <t>BA (Hons) in Illustration - Newcastle College</t>
  </si>
  <si>
    <t>H00303168</t>
  </si>
  <si>
    <t>BMus in Popular Music Performance - Newcastle College</t>
  </si>
  <si>
    <t>H00303169</t>
  </si>
  <si>
    <t>BA (Hons) in Tourism and Hospitality Management - Newcastle College</t>
  </si>
  <si>
    <t>H00303170</t>
  </si>
  <si>
    <t>FdA in Audio Visual Production - Newcastle College</t>
  </si>
  <si>
    <t>H00303171</t>
  </si>
  <si>
    <t>FdA in Aesthetic Practice and Spa Management - Newcastle College</t>
  </si>
  <si>
    <t>H00303172</t>
  </si>
  <si>
    <t>FdA in Culinary Arts - Newcastle College</t>
  </si>
  <si>
    <t>H00303173</t>
  </si>
  <si>
    <t>FdA in Interior and Spatial Design - Newcastle College</t>
  </si>
  <si>
    <t>H00303174</t>
  </si>
  <si>
    <t>FdA in Police and Criminal Justice Studies - Newcastle College</t>
  </si>
  <si>
    <t>H00303175</t>
  </si>
  <si>
    <t>FdSc in Network and Security Technologies - Newcastle College</t>
  </si>
  <si>
    <t>H00303176</t>
  </si>
  <si>
    <t>BA (Hons) in Applied Arts - South Gloucestershire and Stroud College</t>
  </si>
  <si>
    <t>H00303177</t>
  </si>
  <si>
    <t>BA (Hons) in Sport Business Management - Hartpury College</t>
  </si>
  <si>
    <t>H00303178</t>
  </si>
  <si>
    <t>BSc (Hons) in Sports Coaching - Hartpury College</t>
  </si>
  <si>
    <t>H00303179</t>
  </si>
  <si>
    <t>BSc (Hons) in Physical Education and School Sport - Hartpury College</t>
  </si>
  <si>
    <t>H00303180</t>
  </si>
  <si>
    <t>BSc (Hons) in Sports Performance - Hartpury College</t>
  </si>
  <si>
    <t>H00303181</t>
  </si>
  <si>
    <t>BSc (Hons) in Sports Therapy - Hartpury College</t>
  </si>
  <si>
    <t>H00303182</t>
  </si>
  <si>
    <t>BSc (Hons) in Sport and Exercise Science - Hartpury College</t>
  </si>
  <si>
    <t>H00303183</t>
  </si>
  <si>
    <t>BSc (Hons) in Sport and Exercise Nutrition - Hartpury College</t>
  </si>
  <si>
    <t>H00303184</t>
  </si>
  <si>
    <t>BSc (Hons) in Strength and Conditioning - Hartpury College</t>
  </si>
  <si>
    <t>H00303185</t>
  </si>
  <si>
    <t>BSc (Hons) in Sports Studies - Hartpury College</t>
  </si>
  <si>
    <t>H00303186</t>
  </si>
  <si>
    <t>FdA in Sports Business Management - Hartpury College</t>
  </si>
  <si>
    <t>H00303187</t>
  </si>
  <si>
    <t>FdSc in Sport Performance - Hartpury College</t>
  </si>
  <si>
    <t>H00303188</t>
  </si>
  <si>
    <t>FdSc in Sports Coaching - Hartpury College</t>
  </si>
  <si>
    <t>H00303189</t>
  </si>
  <si>
    <t>H00303190</t>
  </si>
  <si>
    <t>MSci in Sports Therapy (Equestrian) - Hartpury College</t>
  </si>
  <si>
    <t>H00303191</t>
  </si>
  <si>
    <t>MSc in Applied Strength and Conditioning - Hartpury College</t>
  </si>
  <si>
    <t>H00303192</t>
  </si>
  <si>
    <t>MSc in Coaching Science - Hartpury College</t>
  </si>
  <si>
    <t>H00303193</t>
  </si>
  <si>
    <t>MSc in Professional Development Coaching Science - Hartpury College</t>
  </si>
  <si>
    <t>H00303194</t>
  </si>
  <si>
    <t>PG Dip in Professional Development (Coaching Rugby Union) - Hartpury College</t>
  </si>
  <si>
    <t>H00303195</t>
  </si>
  <si>
    <t>PG Dip in Professional Development (Coaching Science) - Hartpury College</t>
  </si>
  <si>
    <t>H00303196</t>
  </si>
  <si>
    <t>PG Dip in Coaching Science - Hartpury College</t>
  </si>
  <si>
    <t>H00303197</t>
  </si>
  <si>
    <t>PGCert in Professional Development (Coaching Science) - Hartpury College</t>
  </si>
  <si>
    <t>H00303198</t>
  </si>
  <si>
    <t>PG Cert in Coaching Science - Hartpury College</t>
  </si>
  <si>
    <t>H00303199</t>
  </si>
  <si>
    <t>BSc (Hons) in Equine Veterinary Nursing Science - Hartpury College</t>
  </si>
  <si>
    <t>H00303200</t>
  </si>
  <si>
    <t>BSc (Hons) in Veterinary Nursing Science - Hartpury College</t>
  </si>
  <si>
    <t>H00303201</t>
  </si>
  <si>
    <t>Diploma in Professional Studies Veterinary Nursing - Hartpury College</t>
  </si>
  <si>
    <t>H00303202</t>
  </si>
  <si>
    <t>Diploma in Professional Studies Equine Veterinary Nursing - Hartpury College</t>
  </si>
  <si>
    <t>H00303203</t>
  </si>
  <si>
    <t>FdSc in Equine Veterinary Nursing Science - Hartpury College</t>
  </si>
  <si>
    <t>H00303204</t>
  </si>
  <si>
    <t>FdSc in Veterinary Nursing Science - Hartpury College</t>
  </si>
  <si>
    <t>H00303205</t>
  </si>
  <si>
    <t>BSc (Hons) in Agriculture Conservation and Sustainable Management - Hartpury College</t>
  </si>
  <si>
    <t>H00303206</t>
  </si>
  <si>
    <t>BSc (Hons) in Animal Behaviour and Welfare - Hartpury College</t>
  </si>
  <si>
    <t>H00303207</t>
  </si>
  <si>
    <t>BSc (Hons) in Animal Management - Hartpury College</t>
  </si>
  <si>
    <t>H00303208</t>
  </si>
  <si>
    <t>BSc (Hons) in Animal Science - Hartpury College</t>
  </si>
  <si>
    <t>H00303209</t>
  </si>
  <si>
    <t>BSc (Hons) in Applied Agriculture (and streams) - Hartpury College</t>
  </si>
  <si>
    <t>H00303210</t>
  </si>
  <si>
    <t>BSc (Hons) in Applied Animal Science and Therapy - Hartpury College</t>
  </si>
  <si>
    <t>H00303211</t>
  </si>
  <si>
    <t>BSc (Hons) in Applied Animal Science - Hartpury College</t>
  </si>
  <si>
    <t>H00303212</t>
  </si>
  <si>
    <t>BSc (Hons) in Bioveterinary Science - Hartpury College</t>
  </si>
  <si>
    <t>H00303213</t>
  </si>
  <si>
    <t>BSc (Hons) in Zoology - Hartpury College</t>
  </si>
  <si>
    <t>H00303214</t>
  </si>
  <si>
    <t>FdSc in Animal Behaviour and Welfare - Hartpury college</t>
  </si>
  <si>
    <t>H00303215</t>
  </si>
  <si>
    <t>FdSc in Animal Science and Management - Hartpury college</t>
  </si>
  <si>
    <t>H00303216</t>
  </si>
  <si>
    <t>MRes in Animal Behaviour and Welfare - Hartpury College</t>
  </si>
  <si>
    <t>H00303217</t>
  </si>
  <si>
    <t>MRes in Anthrozoology - Hartpury College</t>
  </si>
  <si>
    <t>H00303218</t>
  </si>
  <si>
    <t>Masters in Research - Hartpury College</t>
  </si>
  <si>
    <t>H00303219</t>
  </si>
  <si>
    <t>H00303220</t>
  </si>
  <si>
    <t>PG Cert in Applied Animal Welfare - Hartpury College</t>
  </si>
  <si>
    <t>H00303221</t>
  </si>
  <si>
    <t>PG Cert in Anthrozoology- Hartpury College</t>
  </si>
  <si>
    <t>H00303222</t>
  </si>
  <si>
    <t>PG Cert in Applied Anthrozoology- Hartpury College</t>
  </si>
  <si>
    <t>H00303223</t>
  </si>
  <si>
    <t>PG Cert in Animal Behaviour and Welfare - Hartpury College</t>
  </si>
  <si>
    <t>H00303224</t>
  </si>
  <si>
    <t>PG Cert in Research Methods - Hartpury College</t>
  </si>
  <si>
    <t>H00303225</t>
  </si>
  <si>
    <t>PG Dip in Animal Behaviour and Welfare - Hartpury College</t>
  </si>
  <si>
    <t>H00303226</t>
  </si>
  <si>
    <t>PG Dip in Anthrozoology - Hartpury College</t>
  </si>
  <si>
    <t>H00303227</t>
  </si>
  <si>
    <t>BA (Hons) in Equine Business Management - Hartpury College</t>
  </si>
  <si>
    <t>H00303228</t>
  </si>
  <si>
    <t>H00303229</t>
  </si>
  <si>
    <t>BSc (Hons) in Equestrian Sports Coaching - Hartpury College</t>
  </si>
  <si>
    <t>H00303230</t>
  </si>
  <si>
    <t>BSc (Hons) in Equestrian Sports Science - Hartpury College</t>
  </si>
  <si>
    <t>H00303231</t>
  </si>
  <si>
    <t>BSc (Hons) in Equine Management- Hartpury College</t>
  </si>
  <si>
    <t>H00303232</t>
  </si>
  <si>
    <t>BSc (Hons) in Equine Science - Hartpury College</t>
  </si>
  <si>
    <t>H00303233</t>
  </si>
  <si>
    <t>BSc (Hons) in Equine Science with Therapy - Hartpury College</t>
  </si>
  <si>
    <t>H00303234</t>
  </si>
  <si>
    <t>H00303235</t>
  </si>
  <si>
    <t>FdSc in Equine Performance - Hartpury College</t>
  </si>
  <si>
    <t>H00303236</t>
  </si>
  <si>
    <t>FdSc in Equine Science and Management - Hartpury College</t>
  </si>
  <si>
    <t>H00303237</t>
  </si>
  <si>
    <t>MRes in Equestrian Performance - Hartpury College</t>
  </si>
  <si>
    <t>H00303238</t>
  </si>
  <si>
    <t>MSci in Equine Science - Hartpury College</t>
  </si>
  <si>
    <t>H00303239</t>
  </si>
  <si>
    <t>MSc Veterinary Physiotherapy - Hartpury College</t>
  </si>
  <si>
    <t>H00303240</t>
  </si>
  <si>
    <t>MSc in Equine Science - Hartpury College</t>
  </si>
  <si>
    <t>H00303241</t>
  </si>
  <si>
    <t>PG Cert in Equestrian Performance and Rehabilitation - Hartpury College</t>
  </si>
  <si>
    <t>H00303242</t>
  </si>
  <si>
    <t>PG Cert in Equestrian Behaviour and Welfare - Hartpury College</t>
  </si>
  <si>
    <t>H00303243</t>
  </si>
  <si>
    <t>PG Cert in Equine Science - Hartpury College - Hartpury College</t>
  </si>
  <si>
    <t>H00303244</t>
  </si>
  <si>
    <t>FdSc in Health and Social Care Practise (Nursing) - Southampton Solent University</t>
  </si>
  <si>
    <t>H00303245</t>
  </si>
  <si>
    <t>FdSc in Health and Social Care Practise (Health Care Sciences) - Southampton Solent University</t>
  </si>
  <si>
    <t>H00303246</t>
  </si>
  <si>
    <t>FdSc in Health and Social Care Practise (Allied Health) - Southampton Solent University</t>
  </si>
  <si>
    <t>H00303247</t>
  </si>
  <si>
    <t>FdSc in Health and Social Care Practise (Administration and Management) - Southampton Solent University</t>
  </si>
  <si>
    <t>H00303248</t>
  </si>
  <si>
    <t>BA (Hons) in Psychology in the Community - Doncaster College</t>
  </si>
  <si>
    <t>H00303249</t>
  </si>
  <si>
    <t>CertHE in Healthcare Practice - One Year - Newcastle College</t>
  </si>
  <si>
    <t>H00303250</t>
  </si>
  <si>
    <t>Postgraduate Certificate in Academic Practice - University of Northumbria at Newcastle- Academic Professional Degree Apprenticeship</t>
  </si>
  <si>
    <t>H00303251</t>
  </si>
  <si>
    <t>BSc (Hons) in Nursing Studies (Registered Nurse Adult)- University of Northumbria at Newcastle - Registered Nurse Degree Apprenticeship</t>
  </si>
  <si>
    <t>H00303252</t>
  </si>
  <si>
    <t>BSc (Hons) in Risk and Compliance - University of Northumbria at Newcastle - Senior Compliance/Risk Specialist Degree Apprenticeship</t>
  </si>
  <si>
    <t>H00303253</t>
  </si>
  <si>
    <t>Master of Business Administration- University of Northumbria at Newcastle - Senior Leaders Master's Degree Apprenticeship</t>
  </si>
  <si>
    <t>H00303254</t>
  </si>
  <si>
    <t>MSc in Strategic Leadership -University of Northumbria at Newcastle - Senior Leader Master's Degree Apprenticeship</t>
  </si>
  <si>
    <t>H00303255</t>
  </si>
  <si>
    <t>LLB (Hons) in legal Practice - University of Northumbria at Newcastle - Solicitor Degree Apprenticeship</t>
  </si>
  <si>
    <t>H00303256</t>
  </si>
  <si>
    <t>FdSc in Nursing Associate - University of Central Lancashire - Nursing Associate Degree Apprenticeship</t>
  </si>
  <si>
    <t>H00303257</t>
  </si>
  <si>
    <t>BEng (Hons) in Motorsports Engineering - University of Central Lancashire - Product Design and Development Engineer Degree Apprenticeship</t>
  </si>
  <si>
    <t>H00303258</t>
  </si>
  <si>
    <t>BEng (Hons) in Mechanical Engineering - University of Central Lancashire - Manufacturing Engineer Degree Apprenticeship</t>
  </si>
  <si>
    <t>H00303259</t>
  </si>
  <si>
    <t>BEng (Hons) in Electronic Engineering - University of Central Lancashire - Embedded Electronic Systems Design and Development Engineer Degree Apprenticeship</t>
  </si>
  <si>
    <t>H00303260</t>
  </si>
  <si>
    <t>BEng (Hons) in Computer Aided Engineering - University of Central Lancashire - Product Design and Development Engineer Degree Apprenticeship</t>
  </si>
  <si>
    <t>H00303261</t>
  </si>
  <si>
    <t>BA (Hons) in Digital Marketing - University of Central Lancashire - Digital Marketer Degree Apprenticeship</t>
  </si>
  <si>
    <t>H00303262</t>
  </si>
  <si>
    <t>BA (Hons) in Collaborative Theatre (Top Up) -NESCOT</t>
  </si>
  <si>
    <t>H00303263</t>
  </si>
  <si>
    <t>FdSc in Competition Motorcycle Technology - Myerscough College</t>
  </si>
  <si>
    <t>H00303264</t>
  </si>
  <si>
    <t>FdSc in Arboriculture and Tree Management - Myerscough College</t>
  </si>
  <si>
    <t>H00303265</t>
  </si>
  <si>
    <t>FdSc in Horticulture and Applied Plant Science - Myerscough College</t>
  </si>
  <si>
    <t>H00303266</t>
  </si>
  <si>
    <t>FdSc in Sportsturf Management - Myerscough College</t>
  </si>
  <si>
    <t>H00303267</t>
  </si>
  <si>
    <t>BSc (Hons) in Ecology and Sustainable Land Management - Myerscough College</t>
  </si>
  <si>
    <t>H00303268</t>
  </si>
  <si>
    <t>BSc (Hons) in Agronomy and Crop Science - Myerscough College</t>
  </si>
  <si>
    <t>H00303269</t>
  </si>
  <si>
    <t>BA (Hons) in Equine Management - Myerscough College</t>
  </si>
  <si>
    <t>H00303270</t>
  </si>
  <si>
    <t>FdSc in Equine Science and Management - Myerscough College</t>
  </si>
  <si>
    <t>H00303271</t>
  </si>
  <si>
    <t>FdSc in Animal Science and Welfare (Zoo Conservation Biology) - Myerscough College</t>
  </si>
  <si>
    <t>H00303272</t>
  </si>
  <si>
    <t>FdSc in Animal Science and Welfare (Healthcare Management) - Myerscough College</t>
  </si>
  <si>
    <t>H00303273</t>
  </si>
  <si>
    <t>FdSc in Canine Science and Welfare Studies - Myerscough College</t>
  </si>
  <si>
    <t>H00303274</t>
  </si>
  <si>
    <t>FdSc in Basketball Coaching and Performance - Myerscough College</t>
  </si>
  <si>
    <t>H00303275</t>
  </si>
  <si>
    <t>FdSc in Cricket Coaching and Performance - Myerscough College</t>
  </si>
  <si>
    <t>H00303276</t>
  </si>
  <si>
    <t>FdSc in Football Coaching and Performance - Myerscough College</t>
  </si>
  <si>
    <t>H00303277</t>
  </si>
  <si>
    <t>FdSc in Rugby Coaching and Performance - Myerscough College</t>
  </si>
  <si>
    <t>H00303278</t>
  </si>
  <si>
    <t>FdSc in Health and Social Care - Birmingham City University - Healthcare Assistant Practitioner Standard</t>
  </si>
  <si>
    <t>H00303279</t>
  </si>
  <si>
    <t>BEng (Hons) in Electrical and Electronic Engineering - Nelson and Colne College</t>
  </si>
  <si>
    <t>H00303280</t>
  </si>
  <si>
    <t>BEng (Hons) in Manufacturing Engineering - Nelson and Colne College</t>
  </si>
  <si>
    <t>H00303281</t>
  </si>
  <si>
    <t>FdA in Early Years - Nelson and Colne College</t>
  </si>
  <si>
    <t>H00303282</t>
  </si>
  <si>
    <t>FdA in Criminology and Criminal Justice - Nelson and Colne College</t>
  </si>
  <si>
    <t>H00303283</t>
  </si>
  <si>
    <t>FdA in Paralegal Services - Nelson and Colne College</t>
  </si>
  <si>
    <t>H00303284</t>
  </si>
  <si>
    <t>FdA in Teaching and Learning Support - Nelson and Colne College</t>
  </si>
  <si>
    <t>H00303285</t>
  </si>
  <si>
    <t>MSc  in Advanced Clinical Practitioner - University of Greenwich - Advanced Clinical Practitioner Degree Apprenticeship</t>
  </si>
  <si>
    <t>H00303286</t>
  </si>
  <si>
    <t>BA (Hons) in Business - Boston College</t>
  </si>
  <si>
    <t>H00303287</t>
  </si>
  <si>
    <t>FdSc in Sports Massage Practice - Myerscough College</t>
  </si>
  <si>
    <t>H00303288</t>
  </si>
  <si>
    <t>Foundation Degree in Working with Children and Families - Southport College</t>
  </si>
  <si>
    <t>H00303289</t>
  </si>
  <si>
    <t>BA (Hons) in Working with Children and Families - Southport College</t>
  </si>
  <si>
    <t>H00303290</t>
  </si>
  <si>
    <t>Postgraduate Certificate in Academic Practice - University of Exeter -  Academic Professional Degree Apprenticeship</t>
  </si>
  <si>
    <t>H00303291</t>
  </si>
  <si>
    <t>BA (Hons) in Acting (Creative Performance Practice) - Leicester College</t>
  </si>
  <si>
    <t>H00303292</t>
  </si>
  <si>
    <t>BA (Hons) in Musical Theatre - Newcastle College</t>
  </si>
  <si>
    <t>H00303293</t>
  </si>
  <si>
    <t>BA Hons) in Photography - UG - Newcastle College</t>
  </si>
  <si>
    <t>H00303294</t>
  </si>
  <si>
    <t>BSc (Hons) in Chemistry - University of Wolverhampton</t>
  </si>
  <si>
    <t>H00303295</t>
  </si>
  <si>
    <t>BSc in Professional Practice in Digital Technology (Business Analytics) - Middlesex University - Digital and Technology Solutions Professional (Degree) Apprenticeship Standard</t>
  </si>
  <si>
    <t>H00303296</t>
  </si>
  <si>
    <t>BSc in Professional Practice in Digital Technology (IT Consultancy) - Middlesex University - Digital and Technology Solutions Professional (Degree) Apprenticeship Standard</t>
  </si>
  <si>
    <t>H00303297</t>
  </si>
  <si>
    <t>BSc in Professional Practice in Digital Technology (Software Engineering) - Middlesex University - Digital and Technology Solutions Professional (Degree) Apprenticeship Standard</t>
  </si>
  <si>
    <t>H00303298</t>
  </si>
  <si>
    <t>BSc in Professional Practice in Digital Technology (Network Engineering) - Middlesex University - Digital and Technology Solutions Professional (Degree) Apprenticeship Standard</t>
  </si>
  <si>
    <t>H00303299</t>
  </si>
  <si>
    <t>BA (Hons) in Business and Management Practice (Wiltshire College) - Oxford Brookes University</t>
  </si>
  <si>
    <t>H00303300</t>
  </si>
  <si>
    <t>Foundation Degree in Health and Care - Oxford Brookes University</t>
  </si>
  <si>
    <t>H00303301</t>
  </si>
  <si>
    <t>BSc (Hons) in Real Estate Management - Oxford Brookes University</t>
  </si>
  <si>
    <t>H00303302</t>
  </si>
  <si>
    <t>MArchD in Architecture - Oxford Brookes University</t>
  </si>
  <si>
    <t>H00303303</t>
  </si>
  <si>
    <t>BA (Hons) in Landscape and Garden Design - Myerscough College</t>
  </si>
  <si>
    <t>H00303304</t>
  </si>
  <si>
    <t>BSc (Hons) in Landscape Architecture - Myerscough College</t>
  </si>
  <si>
    <t>H00303305</t>
  </si>
  <si>
    <t>PGCert in Higher Education (DA) - University of Portsmouth</t>
  </si>
  <si>
    <t>H00303306</t>
  </si>
  <si>
    <t>Foundation Degree in Arts and Health - Brunel University London</t>
  </si>
  <si>
    <t>H00303307</t>
  </si>
  <si>
    <t>BENG (Hons) Aerospace - University of Hertfordshire - Engineering degree apprenticeship</t>
  </si>
  <si>
    <t>H00303308</t>
  </si>
  <si>
    <t>BENG (Hons) Automotive - University of Hertfordshire  - Engineering degree apprenticeship</t>
  </si>
  <si>
    <t>H00303309</t>
  </si>
  <si>
    <t>BENG (Hons) Electronics - University of Hertfordshire - Engineering degree apprenticeship</t>
  </si>
  <si>
    <t>H00303310</t>
  </si>
  <si>
    <t>BENG (Hons) Manufacturing - University of Hertfordshire - Engineering degree apprenticeship</t>
  </si>
  <si>
    <t>H00303311</t>
  </si>
  <si>
    <t>BENG (Hons) Mechatronics - University of Hertfordshire - Engineering degree apprenticeship</t>
  </si>
  <si>
    <t>H00303312</t>
  </si>
  <si>
    <t>BENG (Hons) Mechanical- University of Hertfordshire - Engineering degree apprenticeship</t>
  </si>
  <si>
    <t>H00303313</t>
  </si>
  <si>
    <t>BSc (Hons) Sports Coaching and Performance Science</t>
  </si>
  <si>
    <t>H00303314</t>
  </si>
  <si>
    <t>BSc (Hons) Physical Activity, Health and Nutrition</t>
  </si>
  <si>
    <t>H00303315</t>
  </si>
  <si>
    <t>FdSc Sports Coaching and Performance Science</t>
  </si>
  <si>
    <t>H00303316</t>
  </si>
  <si>
    <t>FdSc Physical Activity, Health and Nutrition</t>
  </si>
  <si>
    <t>H00303317</t>
  </si>
  <si>
    <t>H00303319</t>
  </si>
  <si>
    <t>FdSc in Football Coaching and Youth Development - Grimsby Institute</t>
  </si>
  <si>
    <t>H00303320</t>
  </si>
  <si>
    <t>FdSc in Professional Healthcare Studies - Grimsby Institute</t>
  </si>
  <si>
    <t>H00303321</t>
  </si>
  <si>
    <t>In-Service Certificate in Education (Lifelong Learning) - East Riding College</t>
  </si>
  <si>
    <t>H00303322</t>
  </si>
  <si>
    <t>In-Service Professional Graduate Certificate in Education (Lifelong Learning) - East Riding College</t>
  </si>
  <si>
    <t>H00303323</t>
  </si>
  <si>
    <t>In-Service Postgraduate Diploma in Education (Advanced PGCE in lifelong Learning)  East Riding College</t>
  </si>
  <si>
    <t>H00303324</t>
  </si>
  <si>
    <t>BA (Hons) in Public Service Management (Top Up) - East Riding College)</t>
  </si>
  <si>
    <t>H00303325</t>
  </si>
  <si>
    <t>Foundation Degree in Health and Social Care - Hull College</t>
  </si>
  <si>
    <t>H00303326</t>
  </si>
  <si>
    <t>Foundation Degree in Business and Management - Hull College</t>
  </si>
  <si>
    <t>H00303327</t>
  </si>
  <si>
    <t>Foundation Degree in Fashion and Textiles - Hull College</t>
  </si>
  <si>
    <t>H00303328</t>
  </si>
  <si>
    <t>Foundation Degree in Live Events Production - Hull College</t>
  </si>
  <si>
    <t>H00303329</t>
  </si>
  <si>
    <t>Foundation Degree in Graphic Design and Illustration - Hull College</t>
  </si>
  <si>
    <t>H00303330</t>
  </si>
  <si>
    <t>Foundation Degree in Popular Music Performance - Hull College</t>
  </si>
  <si>
    <t>H00303331</t>
  </si>
  <si>
    <t>Foundation Degree in Creative Music Production - Hull College</t>
  </si>
  <si>
    <t>H00303332</t>
  </si>
  <si>
    <t>Foundation Degree in Photography and Filmmaking - Hull College</t>
  </si>
  <si>
    <t>H00303333</t>
  </si>
  <si>
    <t>FdSc in Professional Practice in Health and Social Care - Sheffield Hallam University - Nursing Associate Standard</t>
  </si>
  <si>
    <t>H00303334</t>
  </si>
  <si>
    <t>FdSc in Sport Coaching - Chesterfield College</t>
  </si>
  <si>
    <t>H00303335</t>
  </si>
  <si>
    <t>Foundation Degree in Health and Social Care Practitioner - New College Stamford</t>
  </si>
  <si>
    <t>H00303336</t>
  </si>
  <si>
    <t>Professional Graduate Diploma in Education, Teaching and Skills - New College Stamford</t>
  </si>
  <si>
    <t>H00303337</t>
  </si>
  <si>
    <t>Certificate in Education - New College Stamford</t>
  </si>
  <si>
    <t>H00303338</t>
  </si>
  <si>
    <t>BSc (Hons) in Advanced Chemical Science - The Manchester Metropolitan University - Advanced Chemical Science Degree Apprenticeship</t>
  </si>
  <si>
    <t>H00303339</t>
  </si>
  <si>
    <t>BSc (Hons) in Healthcare Science Practitioner - The Manchester Metropolitan University - Healthcare Science Practitioner Degree Apprenticeship</t>
  </si>
  <si>
    <t>H00303340</t>
  </si>
  <si>
    <t>MSc in Advanced Clinical Practitioner - The Manchester Metropolitan University - Advanced Clinical Practitioner Degree Apprenticeship</t>
  </si>
  <si>
    <t>H00303341</t>
  </si>
  <si>
    <t>BA (Hons) in Fashion (Textiles and Fashion) - Bedford College</t>
  </si>
  <si>
    <t>H00303342</t>
  </si>
  <si>
    <t>BA (Hons) in Fashion - Bedford College</t>
  </si>
  <si>
    <t>H00303343</t>
  </si>
  <si>
    <t>BA (Hons) in Photography (Top-Up) - Bedford College</t>
  </si>
  <si>
    <t>H00303344</t>
  </si>
  <si>
    <t>FdSc in Biological Laboratory Sciences - University Centre Weston</t>
  </si>
  <si>
    <t>H00303345</t>
  </si>
  <si>
    <t>BSc (Hons) in Chemistry - University of Bradford - Laboratory Scientist Degree Standard</t>
  </si>
  <si>
    <t>H00303346</t>
  </si>
  <si>
    <t>MSC in Senior Leaders (EMBA) - De Montfort University - Senior Leader Master's Degree Apprenticeship</t>
  </si>
  <si>
    <t>H00303347</t>
  </si>
  <si>
    <t>BSc (Hons) in Real Estate - University of Westminster - Chartered Surveyor Degree Apprenticeship</t>
  </si>
  <si>
    <t>H00303348</t>
  </si>
  <si>
    <t>BSc (Hons) in Building Surveying - University of Westminster - Chartered Surveyor Degree Apprenticeship</t>
  </si>
  <si>
    <t>H00303349</t>
  </si>
  <si>
    <t>BSc (Hons) in Quantity Surveying and Commercial Management - University of Westminster - Chartered Surveyor Degree Apprenticeship</t>
  </si>
  <si>
    <t>H00303350</t>
  </si>
  <si>
    <t>BSc (Hons) in Applied Biomedical Science - University of Westminster - Healthcare Science Practitioner Standard</t>
  </si>
  <si>
    <t>H00303351</t>
  </si>
  <si>
    <t>Masters in Business Administration - Loughborough University - Senior Leaders Master's Degree Apprenticeship</t>
  </si>
  <si>
    <t>H00303352</t>
  </si>
  <si>
    <t>MSc in Strategic Leadership - Loughborough University - Senior Leaders Master's Degree Apprenticeship</t>
  </si>
  <si>
    <t>H00303353</t>
  </si>
  <si>
    <t>BSc (Hons) in Professional Policing Practice - University of Central Lancashire - Police Constable Degree Apprenticeship</t>
  </si>
  <si>
    <t>H00303354</t>
  </si>
  <si>
    <t>FdSc in Sports Coaching, Education and Development - Lincoln College</t>
  </si>
  <si>
    <t>H00303355</t>
  </si>
  <si>
    <t>FdSc in Sports Therapy and Rehabilitation- Lincoln College</t>
  </si>
  <si>
    <t>H00303356</t>
  </si>
  <si>
    <t>FdA in Post-14 Education and Training - West Nottinghamshire College</t>
  </si>
  <si>
    <t>H00303357</t>
  </si>
  <si>
    <t>BA (Hons) in Architecture - University of Portsmouth - Architectural Assistant Degree Apprenticeship</t>
  </si>
  <si>
    <t>H00303358</t>
  </si>
  <si>
    <t>MArch Master of Architecture and Professional Practice - University of Portsmouth - Architect Degree Apprenticeship</t>
  </si>
  <si>
    <t>H00303359</t>
  </si>
  <si>
    <t>BA (Hons) in Social Science - Lincoln College</t>
  </si>
  <si>
    <t>H00303360</t>
  </si>
  <si>
    <t>BA (Hons) in Social Science (Criminology and Law) - Lincoln College</t>
  </si>
  <si>
    <t>H00303361</t>
  </si>
  <si>
    <t>BA (Hons) in Social Science (Blended learning - Newark) - Lincoln College</t>
  </si>
  <si>
    <t>H00303362</t>
  </si>
  <si>
    <t>Post Graduate Certificate in Academic Practice - Buckinghamshire New University - Academic Professional Standard</t>
  </si>
  <si>
    <t>H00303363</t>
  </si>
  <si>
    <t>Post Graduate Certificate in Research Practice - Buckinghamshire New University - Academic Professional Standard</t>
  </si>
  <si>
    <t>H00303364</t>
  </si>
  <si>
    <t>Masters Degree in Senior Leaders - Buckinghamshire New University - Senior Leaders Master's Degree Apprenticeship</t>
  </si>
  <si>
    <t>H00303365</t>
  </si>
  <si>
    <t>Professional Graduate Diploma in Education, Training and Skills - Lincoln College</t>
  </si>
  <si>
    <t>H00303366</t>
  </si>
  <si>
    <t>Certificate in Education, Training and Skills - Lincoln college</t>
  </si>
  <si>
    <t>H00303367</t>
  </si>
  <si>
    <t>PGDip in Engineering (DL) - University of Portsmouth - Postgraduate Engineer Standard</t>
  </si>
  <si>
    <t>H00303368</t>
  </si>
  <si>
    <t>H00303369</t>
  </si>
  <si>
    <t>H00303370</t>
  </si>
  <si>
    <t>BA (Hons) in Social Science (Blended Learning - Newark)- Lincoln College</t>
  </si>
  <si>
    <t>H00303371</t>
  </si>
  <si>
    <t>MSc in Management and Strategic Leadership - University of Sheffield</t>
  </si>
  <si>
    <t>H00303372</t>
  </si>
  <si>
    <t>BSc in Computer Science with Digital Technology Partnership - University of Birmingham - Digital and Technology Solutions Professional Standard</t>
  </si>
  <si>
    <t>H00303373</t>
  </si>
  <si>
    <t>MSc in Public Management and Leadership - University of Birmingham - Senior Leader Master's Degree Apprenticeship</t>
  </si>
  <si>
    <t>H00303374</t>
  </si>
  <si>
    <t>Foundation Degree in Construction Management - Hull College</t>
  </si>
  <si>
    <t>H00303375</t>
  </si>
  <si>
    <t>H00303376</t>
  </si>
  <si>
    <t>FdSc Marine Biology</t>
  </si>
  <si>
    <t>H00303377</t>
  </si>
  <si>
    <t>BSc (Hons) in Marine Biology</t>
  </si>
  <si>
    <t>H00303378</t>
  </si>
  <si>
    <t>Foundation Degree in Film and Screen Media - Leeds City College</t>
  </si>
  <si>
    <t>H00303379</t>
  </si>
  <si>
    <t>BA (Hons) in Film and Screen Media (Top-Up) - Leeds City College</t>
  </si>
  <si>
    <t>H00303380</t>
  </si>
  <si>
    <t>MBA in Senior Leaders - University of Kent- Senior Leaders Master's Degree Apprenticeship</t>
  </si>
  <si>
    <t>H00303381</t>
  </si>
  <si>
    <t>BSc (Hons) in Civil Engineering Site Manager - University of East London - Civil Engineering Site Management Degree Apprenticeship</t>
  </si>
  <si>
    <t>H00303382</t>
  </si>
  <si>
    <t>BEng (Hons) in Civil Engineering Site Manager - University of East London - Civil Engineering Site Management Degree Apprenticeship</t>
  </si>
  <si>
    <t>H00303383</t>
  </si>
  <si>
    <t>BSc (Hons) in Civil Engineering - University of East London - Civil Engineer Degree Apprenticeship</t>
  </si>
  <si>
    <t>H00303384</t>
  </si>
  <si>
    <t>BEng (Hons) in Civil Engineering - University of East London - Civil Engineer Degree Apprenticeship</t>
  </si>
  <si>
    <t>H00303385</t>
  </si>
  <si>
    <t>MBA in Executive Education Leadership - University of Salford - Senior Leader Master's Degree Apprenticeship</t>
  </si>
  <si>
    <t>H00303386</t>
  </si>
  <si>
    <t>MBA in Strategic Leadership - University of Salford - Senior Leader Master's Degree Apprenticeship</t>
  </si>
  <si>
    <t>H00303387</t>
  </si>
  <si>
    <t>BEng (Hons) in Civil Engineering - University of Salford - Civil Engineering Degree Apprenticeship</t>
  </si>
  <si>
    <t>H00303388</t>
  </si>
  <si>
    <t>FdSc in Community Health and Welfare - Leicester College</t>
  </si>
  <si>
    <t>H00303389</t>
  </si>
  <si>
    <t>MSc in Internal Audit Professional - Birmingham City University - Internal Audit Professional Standard</t>
  </si>
  <si>
    <t>H00303390</t>
  </si>
  <si>
    <t>FdSc in Health and Social Care - University of Northampton - Nursing Associate Standard</t>
  </si>
  <si>
    <t>H00303391</t>
  </si>
  <si>
    <t>MSc in Logistics and Supply Chain Management - Cranfield University</t>
  </si>
  <si>
    <t>H00303392</t>
  </si>
  <si>
    <t>MSc in Management and Leadership - Cranfield University</t>
  </si>
  <si>
    <t>H00303393</t>
  </si>
  <si>
    <t>BSc (Hons) in Adult Nursing - University of Sunderland - Registered Nurse Apprenticeship</t>
  </si>
  <si>
    <t>H00303394</t>
  </si>
  <si>
    <t>BSc (Hons) in Learning Disability Nursing - University of Sunderland - Registered Nurse Apprenticeship</t>
  </si>
  <si>
    <t>H00303395</t>
  </si>
  <si>
    <t>BSc (Hons) in Mental Health Nursing - University of Sunderland - Registered Nurse Apprenticeship</t>
  </si>
  <si>
    <t>H00303396</t>
  </si>
  <si>
    <t>BEng (Hons) in Building Services and Sustainable Engineering - University of Central Lancashire - Building Services Design Engineer Degree Apprenticeship</t>
  </si>
  <si>
    <t>H00303397</t>
  </si>
  <si>
    <t>BSc (Hons) in Nursing - University of Plymouth - Registered Nurse Apprenticeship</t>
  </si>
  <si>
    <t>H00303398</t>
  </si>
  <si>
    <t>FdSc in Nursing Associate - University of Plymouth - Nursing Associate Apprenticeship</t>
  </si>
  <si>
    <t>H00303399</t>
  </si>
  <si>
    <t>MSc in Advanced Clinical Practice - University of Plymouth - Advanced Clinical Practitioner Degree Apprenticeship</t>
  </si>
  <si>
    <t>H00303400</t>
  </si>
  <si>
    <t>MSc in Advanced Clinical Practice in Surgical Care - University of Plymouth - Advanced Clinical Practitioner Degree Apprenticeship</t>
  </si>
  <si>
    <t>H00303401</t>
  </si>
  <si>
    <t>MSc in Advanced Clinical Practice in Neonatal  - University of Plymouth - Advanced Clinical Practitioner Degree Apprenticeship</t>
  </si>
  <si>
    <t>H00303402</t>
  </si>
  <si>
    <t>FdSc in International Trade - University of Plymouth</t>
  </si>
  <si>
    <t>H00303403</t>
  </si>
  <si>
    <t>MSc in Advanced Clinical Practice in Critical Care  - University of Plymouth - Advanced Clinical Practitioner Degree Apprenticeship</t>
  </si>
  <si>
    <t>H00303404</t>
  </si>
  <si>
    <t>Postgraduate Certificate in Academic Practice - University of Plymouth - Academic Professional Apprenticeship</t>
  </si>
  <si>
    <t>H00303405</t>
  </si>
  <si>
    <t>BA (Hons) in Management - University of Northampton - Chartered Manager Degree Apprenticeship</t>
  </si>
  <si>
    <t>H00303406</t>
  </si>
  <si>
    <t>FdA in Leadership and Management - University of Northampton - Chartered Manager Degree Apprenticeship</t>
  </si>
  <si>
    <t>H00303407</t>
  </si>
  <si>
    <t>BSc (Hons) in Digital and Technology Solutions Professional - De Montfort University - Digital and Technology Solutions Professional Degree Apprenticeship</t>
  </si>
  <si>
    <t>H00303408</t>
  </si>
  <si>
    <t>BEng (Hons) in Embedded Electronics Systems Design and Development Engineer - De Montfort University - Embedded Electronic Systems Design and Development Engineer Degree Apprenticeship</t>
  </si>
  <si>
    <t>H00303409</t>
  </si>
  <si>
    <t>MBA in Senior Leader - University of Hertfordshire - Senior Leader Master's Degree Apprenticeship</t>
  </si>
  <si>
    <t>H00303410</t>
  </si>
  <si>
    <t>BEng in Civil Engineering - University of Hertfordshire - Civil Engineer Degree Apprenticeship</t>
  </si>
  <si>
    <t>H00303411</t>
  </si>
  <si>
    <t>BEng (Hons) in Building Services Engineering - London South Bank University - Building Services Design Engineer Degree Apprenticeship</t>
  </si>
  <si>
    <t>H00303412</t>
  </si>
  <si>
    <t>BEng (Hons) in Civil Engineering (Design) - London South Bank University - Civil Engineer Degree Apprenticeship</t>
  </si>
  <si>
    <t>H00303413</t>
  </si>
  <si>
    <t>BEng (Hons) in Building Services Engineering - London South Bank University - Building Services Engineering Site Management Degree Apprenticeship</t>
  </si>
  <si>
    <t>H00303414</t>
  </si>
  <si>
    <t>BSc (Hons) in Civil Engineering - London South Bank University - Civil Engineer Site Management Degree Apprenticeship</t>
  </si>
  <si>
    <t>H00303415</t>
  </si>
  <si>
    <t>HNC in Building Services Engineering - London South Bank University - Building Services Engineering Technician Standard</t>
  </si>
  <si>
    <t>H00303416</t>
  </si>
  <si>
    <t>HNC in Civil Engineering - London South Bank University - Construction Site Engineering Technician Standard</t>
  </si>
  <si>
    <t>H00303417</t>
  </si>
  <si>
    <t>BEng in Engineering - Warwickshire College</t>
  </si>
  <si>
    <t>H00303418</t>
  </si>
  <si>
    <t>Post Graduate in Final Examination in Professional Practice (Part 3) Architecture (DA) - University of Portsmouth</t>
  </si>
  <si>
    <t>H00303419</t>
  </si>
  <si>
    <t>BA (Hons) in Working in Integrated Services for Children and Young People (Top up) - North Warwickshire and South Leicestershire College</t>
  </si>
  <si>
    <t>H00303420</t>
  </si>
  <si>
    <t>FdA in Healthcare Play Specialism - North Warwickshire and South Leicestershire College</t>
  </si>
  <si>
    <t>H00303421</t>
  </si>
  <si>
    <t>BA (Hons) in Visual Media - North Warwickshire and South Leicestershire College</t>
  </si>
  <si>
    <t>H00303422</t>
  </si>
  <si>
    <t>BSc (Hons) in Creative Computing - North Warwickshire and South Leicestershire College</t>
  </si>
  <si>
    <t>H00303423</t>
  </si>
  <si>
    <t>FdA in Work with Communities and Young People - North Warwickshire and South Leicestershire College</t>
  </si>
  <si>
    <t>H00303424</t>
  </si>
  <si>
    <t>Professional Graduate Certificate in Education - Nottingham Trent University - Teacher Standard</t>
  </si>
  <si>
    <t>H00303425</t>
  </si>
  <si>
    <t>BA (Hons) in Photography (Top up) - Grimsby Institute</t>
  </si>
  <si>
    <t>H00303426</t>
  </si>
  <si>
    <t>BA (Hons) in Human Scale Prop Making - Grimsby Institute</t>
  </si>
  <si>
    <t>H00303427</t>
  </si>
  <si>
    <t>BA (Hons) in Business Management Professional - University of Huddersfield - Chartered Manager Degree Apprenticeship</t>
  </si>
  <si>
    <t>H00303428</t>
  </si>
  <si>
    <t>BA (Hons) in Business with Supply Chain Management Professional - University of Huddersfield - Chartered Manager Degree Apprenticeship</t>
  </si>
  <si>
    <t>H00303429</t>
  </si>
  <si>
    <t>BSc in Healthcare Science (Audiology) - Middlesex University - Healthcare Science Practitioner Apprenticeship Standard</t>
  </si>
  <si>
    <t>H00303430</t>
  </si>
  <si>
    <t>BSc in Healthcare Science (Cardiac Physiology) - Middlesex University - Healthcare Science Practitioner Apprenticeship Standard</t>
  </si>
  <si>
    <t>H00303431</t>
  </si>
  <si>
    <t>BSc in Healthcare Science (Neurophysiology) - Middlesex University - Healthcare Science Practitioner Apprenticeship Standard</t>
  </si>
  <si>
    <t>H00303432</t>
  </si>
  <si>
    <t>FdSc in Health Studies - University of East Anglia - Nursing Associate Apprenticeship</t>
  </si>
  <si>
    <t>H00303433</t>
  </si>
  <si>
    <t>MBA in Business Administration - University of Bradford</t>
  </si>
  <si>
    <t>H00303434</t>
  </si>
  <si>
    <t>Initial Teaching Training (Primary) - University of Wolverhampton - Teacher Apprenticeship Standard</t>
  </si>
  <si>
    <t>H00303435</t>
  </si>
  <si>
    <t>Initial Teaching Training (Secondary) - University of Wolverhampton - Teacher Apprenticeship Standard</t>
  </si>
  <si>
    <t>H00303436</t>
  </si>
  <si>
    <t>BEng (Hons) in Civil and Transportation Engineering - University of Wolverhampton - Civil Engineer Degree Apprenticeship</t>
  </si>
  <si>
    <t>H00303437</t>
  </si>
  <si>
    <t>BEng in Electrical, Electronic and Control Engineering with Nuclear - Bridgwater and Taunton College - Nuclear Scientist and Nuclear Engineer Degree Apprenticeship</t>
  </si>
  <si>
    <t>H00303438</t>
  </si>
  <si>
    <t>BEng in Mechanical Engineering with Nuclear - Bridgwater and Taunton College - Nuclear Scientist and Nuclear Engineer Degree Apprenticeship</t>
  </si>
  <si>
    <t>H00303439</t>
  </si>
  <si>
    <t>FdSc in Electromechanical Engineering (Nuclear) - Bridgwater and Taunton College - Nuclear Scientist and Nuclear Engineer Degree Apprenticeship</t>
  </si>
  <si>
    <t>H00303440</t>
  </si>
  <si>
    <t>Foundation Degree in Computer Games (Concept Art) - Leeds City College</t>
  </si>
  <si>
    <t>H00303441</t>
  </si>
  <si>
    <t>BA (Hons) in Computer Games (Top-up) - Leeds City College</t>
  </si>
  <si>
    <t>H00303442</t>
  </si>
  <si>
    <t>BA (Hons) in Management and Leadership - University of Gloucestershire - Chartered Manager Degree Apprenticeship</t>
  </si>
  <si>
    <t>H00303443</t>
  </si>
  <si>
    <t>MBA in Business Administration - University of Gloucestershire - Senior Leader Master's Degree Apprenticeship</t>
  </si>
  <si>
    <t>H00303444</t>
  </si>
  <si>
    <t>BSc (Hons) in Quantity Surveying Consultancy - Kingston University - Chartered Surveyor Degree Apprenticeship</t>
  </si>
  <si>
    <t>H00303445</t>
  </si>
  <si>
    <t>BSc (Hons) in Building Surveying  - Kingston University - Chartered Surveyor Degree Apprenticeship</t>
  </si>
  <si>
    <t>H00303446</t>
  </si>
  <si>
    <t>MSc in Advanced Clinical Practise - Oxford Brookes University</t>
  </si>
  <si>
    <t>H00303447</t>
  </si>
  <si>
    <t>MBA in Business Administration - University of the West of England, Bristol (UWE, BRISTOL)</t>
  </si>
  <si>
    <t>H00303448</t>
  </si>
  <si>
    <t>BSc (Hons) Healthcare Science (Medical Physics)  - University of the West of England, Bristol (UWE, BRISTOL)</t>
  </si>
  <si>
    <t>H00303449</t>
  </si>
  <si>
    <t>MSc in Health and Care System Leadership - University of Birmingham - Senior Leader Master's Degree Apprenticeship</t>
  </si>
  <si>
    <t>H00303450</t>
  </si>
  <si>
    <t>MBA Executive -  University of Birmingham - Senior Leader Master's Degree Apprenticeship</t>
  </si>
  <si>
    <t>H00303451</t>
  </si>
  <si>
    <t>BSc in Clinical Herbalism - Lincoln College</t>
  </si>
  <si>
    <t>H00303452</t>
  </si>
  <si>
    <t>BSc in Acupuncture - Lincoln College</t>
  </si>
  <si>
    <t>H00303453</t>
  </si>
  <si>
    <t>BA (Hons) in Fine Art Practice - Barnsley College</t>
  </si>
  <si>
    <t>H00303454</t>
  </si>
  <si>
    <t>BA (Hons) in Fine Art Practice (Top up) - Barnsley College</t>
  </si>
  <si>
    <t>H00303455</t>
  </si>
  <si>
    <t>Foundation Degree in Motorsport Engineering - Wiltshire College</t>
  </si>
  <si>
    <t>H00303456</t>
  </si>
  <si>
    <t>Foundation Degree in Computing - Wiltshire College</t>
  </si>
  <si>
    <t>H00303457</t>
  </si>
  <si>
    <t>Foundation Degree in Early Years - Wiltshire College</t>
  </si>
  <si>
    <t>H00303458</t>
  </si>
  <si>
    <t>BA (Hons) in Professional Practice: Early Childhood Studies (Top-Up) - Barnsley College</t>
  </si>
  <si>
    <t>H00303459</t>
  </si>
  <si>
    <t>BA (Hons) in Physical Education and Health (Top-Up) - Barnsley College</t>
  </si>
  <si>
    <t>H00303460</t>
  </si>
  <si>
    <t>Foundation Degree in Supporting Children and Families in Social Contexts - Barnsley College</t>
  </si>
  <si>
    <t>H00303461</t>
  </si>
  <si>
    <t>Foundation Degree in Supporting Learning and Additional Needs - Barnsley College</t>
  </si>
  <si>
    <t>H00303462</t>
  </si>
  <si>
    <t>Foundation Degree in Supporting Early Years - Barnsley College</t>
  </si>
  <si>
    <t>H00303463</t>
  </si>
  <si>
    <t>Foundation Degree in Coaching, Physical Education and Sports Development - Barnsley College</t>
  </si>
  <si>
    <t>H00303464</t>
  </si>
  <si>
    <t>Foundation Degree in Physical Activity, Health and Exercise - Barnsley College</t>
  </si>
  <si>
    <t>H00303465</t>
  </si>
  <si>
    <t>Initial Teacher Training - University College Birmingham - Teacher Apprenticeship Standard</t>
  </si>
  <si>
    <t>H00303466</t>
  </si>
  <si>
    <t>BA (Hons) in Youth, Childhood and Community Studies - Middlesbrough College</t>
  </si>
  <si>
    <t>H00303467</t>
  </si>
  <si>
    <t>BSc (Hons) in Health, Wellbeing and Social Care - Middlesbrough College</t>
  </si>
  <si>
    <t>H00303468</t>
  </si>
  <si>
    <t>CertHE in Health, Wellbeing and Social Care - Middlesbrough College</t>
  </si>
  <si>
    <t>H00303469</t>
  </si>
  <si>
    <t>Fd in Airport and Airline Management - Middlesbrough College</t>
  </si>
  <si>
    <t>H00303470</t>
  </si>
  <si>
    <t>Fd in Travel and Tourism - Middlesbrough College</t>
  </si>
  <si>
    <t>H00303471</t>
  </si>
  <si>
    <t>Fd in Games Design - Middlesbrough College</t>
  </si>
  <si>
    <t>H00303472</t>
  </si>
  <si>
    <t>Fd in Computing - Middlesbrough College</t>
  </si>
  <si>
    <t>H00303473</t>
  </si>
  <si>
    <t>Fd in Social and Public Sector Studies - Middlesbrough College</t>
  </si>
  <si>
    <t>H00303474</t>
  </si>
  <si>
    <t>Fd in Early Childhood Practice - Middlesbrough College</t>
  </si>
  <si>
    <t>H00303475</t>
  </si>
  <si>
    <t>Fd in Youth, Childhood and Community Studies - Middlesbrough College</t>
  </si>
  <si>
    <t>H00303476</t>
  </si>
  <si>
    <t>Fd in Strength and Conditioning - Middlesbrough College</t>
  </si>
  <si>
    <t>H00303477</t>
  </si>
  <si>
    <t>Fd in Sports Therapy with Rehabilitation - Middlesbrough College</t>
  </si>
  <si>
    <t>H00303478</t>
  </si>
  <si>
    <t>Fd in Outdoor Adventure Education and Leadership - Middlesbrough College</t>
  </si>
  <si>
    <t>H00303479</t>
  </si>
  <si>
    <t>Fd in Health, Wellbeing and Social Care - Middlesbrough College</t>
  </si>
  <si>
    <t>H00303480</t>
  </si>
  <si>
    <t>CertEd in Education and Training - Middlesbrough College</t>
  </si>
  <si>
    <t>H00303481</t>
  </si>
  <si>
    <t>PgCE in Education and Training - Middlesbrough College</t>
  </si>
  <si>
    <t>H00303482</t>
  </si>
  <si>
    <t>BA (Hons) in Outdoor Adventure Education and Leadership - Middlesbrough College</t>
  </si>
  <si>
    <t>H00303483</t>
  </si>
  <si>
    <t>BSc (Hons) in Sports Therapy with Rehabilitation - Middlesbrough College</t>
  </si>
  <si>
    <t>H00303484</t>
  </si>
  <si>
    <t>BSc (Hons) in Strength and Conditioning - Middlesbrough College</t>
  </si>
  <si>
    <t>H00303485</t>
  </si>
  <si>
    <t>BSc (Hons) in Estate Development and Management - Middlesbrough College</t>
  </si>
  <si>
    <t>H00303486</t>
  </si>
  <si>
    <t>BEng (Hons) in Engineering (Electrical/Electronic Engineering) - Middlesbrough College</t>
  </si>
  <si>
    <t>H00303487</t>
  </si>
  <si>
    <t>BEng (Hons) in Engineering (Manufacturing Engineering) - Middlesbrough College</t>
  </si>
  <si>
    <t>H00303488</t>
  </si>
  <si>
    <t>BEng (Hons) in Engineering (Mechanical Engineering) - Middlesbrough College</t>
  </si>
  <si>
    <t>H00303489</t>
  </si>
  <si>
    <t>BEng (Hons) in Engineering (Operations Engineering) - Middlesbrough College</t>
  </si>
  <si>
    <t>H00303490</t>
  </si>
  <si>
    <t>BSc (Hons) in Audiovisual Technology - Middlesbrough College</t>
  </si>
  <si>
    <t>H00303491</t>
  </si>
  <si>
    <t>BSc (Hons) in Sound and Music Technology - Middlesbrough College</t>
  </si>
  <si>
    <t>H00303492</t>
  </si>
  <si>
    <t>BA (Hons) in Early Childhood Professional Studies - Middlesbrough College</t>
  </si>
  <si>
    <t>H00303493</t>
  </si>
  <si>
    <t>BA (Hons) in Social and Public Sector Development - Middlesbrough College</t>
  </si>
  <si>
    <t>H00303494</t>
  </si>
  <si>
    <t>BSc (Hons) in Computing - Middlesbrough College</t>
  </si>
  <si>
    <t>H00303495</t>
  </si>
  <si>
    <t>BA (Hons) in Business and Human Resource Management (Top-Up) - Middlesbrough College</t>
  </si>
  <si>
    <t>H00303496</t>
  </si>
  <si>
    <t>BA (Hons) in Business and Marketing (Top-Up) - Middlesbrough College</t>
  </si>
  <si>
    <t>H00303497</t>
  </si>
  <si>
    <t>FD in Business - Middlesbrough College</t>
  </si>
  <si>
    <t>H00303498</t>
  </si>
  <si>
    <t>BA (Hons) in Hospitality Management (Top-Up) - Middlesbrough College</t>
  </si>
  <si>
    <t>H00303499</t>
  </si>
  <si>
    <t>FD in Hospitality Management - Middlesbrough College</t>
  </si>
  <si>
    <t>H00303500</t>
  </si>
  <si>
    <t>FD in Culinary Arts Management  - Middlesbrough College</t>
  </si>
  <si>
    <t>H00303501</t>
  </si>
  <si>
    <t>BA (Hons) in Business Management - New College Durham</t>
  </si>
  <si>
    <t>H00303502</t>
  </si>
  <si>
    <t>MA (Hons) in Human Resource Management - New College Durham</t>
  </si>
  <si>
    <t>H00303503</t>
  </si>
  <si>
    <t>MA (Hons) in Strategic Leadership and Management - New College Durham</t>
  </si>
  <si>
    <t>H00303504</t>
  </si>
  <si>
    <t>BSc Hons) in Health and Social Care (Top-Up) - New College Durham</t>
  </si>
  <si>
    <t>H00303505</t>
  </si>
  <si>
    <t>FdA in Visual Arts - New College Durham</t>
  </si>
  <si>
    <t>H00303506</t>
  </si>
  <si>
    <t>FdA in Graphic Design - New College Durham</t>
  </si>
  <si>
    <t>H00303507</t>
  </si>
  <si>
    <t>BA (Hons) in Performing Arts (Top-Up) - Grimsby Institute</t>
  </si>
  <si>
    <t>H00303508</t>
  </si>
  <si>
    <t>BSc (Hons) in Health and social Care (Top-Up) - Grimsby Institute</t>
  </si>
  <si>
    <t>H00303509</t>
  </si>
  <si>
    <t>BA (Hons) in TV Production (Top-Up) - Grimsby Institute</t>
  </si>
  <si>
    <t>H00303510</t>
  </si>
  <si>
    <t>BSc (Hons) in Biological Science - York St John University - Laboratory Scientist Degree Apprenticeship</t>
  </si>
  <si>
    <t>H00303511</t>
  </si>
  <si>
    <t>Executive Master of Business Administration - York St John University - Senior Leader Master's Degree Apprenticeship</t>
  </si>
  <si>
    <t>H00303512</t>
  </si>
  <si>
    <t>Foundation Degree in Zoo Management - Reaseheath College</t>
  </si>
  <si>
    <t>H00303513</t>
  </si>
  <si>
    <t>Foundation Degree in Animal Management (Behaviour and Welfare) - Reaseheath College</t>
  </si>
  <si>
    <t>H00303514</t>
  </si>
  <si>
    <t>BSc (Hons) in Zoo Management (Top Up) - Reaseheath College</t>
  </si>
  <si>
    <t>H00303515</t>
  </si>
  <si>
    <t>BSc (Hons) in Animal Management (Top Up) - Reaseheath College</t>
  </si>
  <si>
    <t>H00303516</t>
  </si>
  <si>
    <t>BSc (Hons) in Wildlife Conservation and Ecology - Reaseheath College</t>
  </si>
  <si>
    <t>H00303517</t>
  </si>
  <si>
    <t>BSc (Hons) in Wildlife Conservation and Ecology (Foundation Year) - Reaseheath College</t>
  </si>
  <si>
    <t>H00303518</t>
  </si>
  <si>
    <t>BSc (Hons) in Canine Clinical Behaviour (Top Up) - Reaseheath College</t>
  </si>
  <si>
    <t>H00303519</t>
  </si>
  <si>
    <t>BSc (Hons) in Equine Science and Sports Performance - Reaseheath College</t>
  </si>
  <si>
    <t>H00303520</t>
  </si>
  <si>
    <t>Foundation Degree in Bakery and Patisserie Technology - Reaseheath College</t>
  </si>
  <si>
    <t>H00303521</t>
  </si>
  <si>
    <t>Foundation Degree in Food Manufacturing with Business Management - Reaseheath College</t>
  </si>
  <si>
    <t>H00303522</t>
  </si>
  <si>
    <t>BSc (Hons) in Food Manufacturing with Operations Management (Top Up) - Reaseheath College</t>
  </si>
  <si>
    <t>H00303523</t>
  </si>
  <si>
    <t>Certificate of Education in Teaching in the Learning and Skills Sector - Reaseheath College</t>
  </si>
  <si>
    <t>H00303524</t>
  </si>
  <si>
    <t>BEng (Hons) in Mechanical Engineering - University of Chichester - Manufacturing Engineer Degree Apprenticeship</t>
  </si>
  <si>
    <t>H00303525</t>
  </si>
  <si>
    <t>BEng (Hons) in Electrical and Electronic Engineering - University of Chichester - Electrical/Electronic Technical Support Engineer Degree Apprenticeship</t>
  </si>
  <si>
    <t>H00303526</t>
  </si>
  <si>
    <t>Professional Graduate Certificate in Education - University of Chichester - Teacher Standard</t>
  </si>
  <si>
    <t>H00303527</t>
  </si>
  <si>
    <t>Master of Business Administration - University of Chichester - Senior Leader Master's Degree Apprenticeship</t>
  </si>
  <si>
    <t>H00303528</t>
  </si>
  <si>
    <t>Executive Master in Leadership and Management - Ashridge (Bonar Law Memorial) Trust - Senior Leader Master's Degree Apprenticeship</t>
  </si>
  <si>
    <t>H00303530</t>
  </si>
  <si>
    <t>Initial Teacher Training - University of East London - Teacher Apprenticeship Standard</t>
  </si>
  <si>
    <t>H00303531</t>
  </si>
  <si>
    <t>FdA in Children's Learning and Development - Doncaster College</t>
  </si>
  <si>
    <t>H00303533</t>
  </si>
  <si>
    <t>BA (Hons) Police Constable - De Montfort University - Police Constable Degree Apprenticeship</t>
  </si>
  <si>
    <t>H00303534</t>
  </si>
  <si>
    <t>Postgraduate Architect (RIBA Part 2 and 3) - De Montfort University - Architect Degree Apprenticeship</t>
  </si>
  <si>
    <t>H00303535</t>
  </si>
  <si>
    <t>BA (Hons) in Contemporary Relational Counselling - Doncaster College</t>
  </si>
  <si>
    <t>H00303536</t>
  </si>
  <si>
    <t>MSc in Contemporary Psychosexual Therapy - DN College's Group</t>
  </si>
  <si>
    <t>H00303537</t>
  </si>
  <si>
    <t>PG Dip in Contemporary Psychosexual Therapy - DN College's Group</t>
  </si>
  <si>
    <t>H00303538</t>
  </si>
  <si>
    <t>PG Cert in Contemporary Psychosexual Therapy - DN College's Group</t>
  </si>
  <si>
    <t>H00303539</t>
  </si>
  <si>
    <t>MSc in Retail and Digital Banking - Cranfield University</t>
  </si>
  <si>
    <t>H00303540</t>
  </si>
  <si>
    <t>PgDip in Retail and Digital Banking - Cranfield University</t>
  </si>
  <si>
    <t>H00303541</t>
  </si>
  <si>
    <t>Masters in Public Administration (DL) - University of Portsmouth - Senior Leader Master's Degree Apprenticeship</t>
  </si>
  <si>
    <t>H00303542</t>
  </si>
  <si>
    <t>MSc in Educational Leadership and Management (DL) - University of Portsmouth - Senior Leader Master's Degree Apprenticeship</t>
  </si>
  <si>
    <t>H00303543</t>
  </si>
  <si>
    <t>BEng (Hons) in Civil Engineering - University of Portsmouth - Civil Engineer Degree Apprenticeship</t>
  </si>
  <si>
    <t>H00303544</t>
  </si>
  <si>
    <t>BSc (Hons) in Real Estate - University Of Portsmouth - Chartered Surveyor Degree Apprenticeship</t>
  </si>
  <si>
    <t>H00303545</t>
  </si>
  <si>
    <t>BA (Hons) in Creative Practitioner - Wigan and Leigh College</t>
  </si>
  <si>
    <t>H00303546</t>
  </si>
  <si>
    <t>BSc in Healthcare Science Practice (Blood Science) - University of Sunderland</t>
  </si>
  <si>
    <t>H00303547</t>
  </si>
  <si>
    <t>BSc in Healthcare Science Practice (Infection Science) - University of Sunderland</t>
  </si>
  <si>
    <t>H00303548</t>
  </si>
  <si>
    <t>BSc in Healthcare Science Practice (Cellular Science) - University of Sunderland</t>
  </si>
  <si>
    <t>H00303549</t>
  </si>
  <si>
    <t>BSc in Healthcare Science Practice (Genetic Science) - University of Sunderland</t>
  </si>
  <si>
    <t>H00303550</t>
  </si>
  <si>
    <t>BSc in Healthcare Science Practice (Cardiac Physiology) - University of Sunderland</t>
  </si>
  <si>
    <t>H00303551</t>
  </si>
  <si>
    <t>BSc in Healthcare Science Practice (Audiology) - University of Sunderland</t>
  </si>
  <si>
    <t>H00303552</t>
  </si>
  <si>
    <t>Foundation Degree in Nursing Associate - Keele University</t>
  </si>
  <si>
    <t>H00303553</t>
  </si>
  <si>
    <t>BA (Hons) in Creative Practice (Top up) - Hull College</t>
  </si>
  <si>
    <t>H00303554</t>
  </si>
  <si>
    <t>BSc (Hons) in Nursing with Registered Nurse Status (Mental Health) - Liverpool John Moores University - Registered Nurse Degree Apprenticeship</t>
  </si>
  <si>
    <t>H00303555</t>
  </si>
  <si>
    <t>FdSc in Nursing Associate - Liverpool John Moores University - Nursing Associate Standard</t>
  </si>
  <si>
    <t>H00303556</t>
  </si>
  <si>
    <t>MSc in Senior Leader - University of Leeds - Senior leader Master's Degree Apprenticeship</t>
  </si>
  <si>
    <t>H00303557</t>
  </si>
  <si>
    <t>MSc in Advanced Clinical Practice - University of Nottingham - Advanced Clinical Practitioner Degree Apprenticeship</t>
  </si>
  <si>
    <t>H00303558</t>
  </si>
  <si>
    <t>BA (Hons) in Criminology - Grimsby Institute</t>
  </si>
  <si>
    <t>H00303559</t>
  </si>
  <si>
    <t>Master of Business Administration - University of Huddersfield - Senior Leader Master's Degree Apprenticeship</t>
  </si>
  <si>
    <t>H00303560</t>
  </si>
  <si>
    <t>BNurs (Hons) in Registered Nurse (Adult Nursing) - University of Wolverhampton - Registered Nurse Degree Apprenticeship</t>
  </si>
  <si>
    <t>H00303561</t>
  </si>
  <si>
    <t>BNurs (Hons) in Registered Nurse (Children's Nursing) - University of Wolverhampton - Registered Nurse Degree Apprenticeship</t>
  </si>
  <si>
    <t>H00303562</t>
  </si>
  <si>
    <t>BNurs (Hons) in Registered Nurse (Learning Disability Nursing) - University of Wolverhampton - Registered Nurse Degree Apprenticeship</t>
  </si>
  <si>
    <t>H00303563</t>
  </si>
  <si>
    <t>BNurs (Hons) in Registered Nurse (Mental Health Nursing) - University of Wolverhampton - Registered Nurse Degree Apprenticeship</t>
  </si>
  <si>
    <t>H00303564</t>
  </si>
  <si>
    <t>BEng (Hons) in Integrated Engineering - University of Lincoln - Control/Technical Support, Electrical/Electronic Technical Support and Manufacturing Engineer Degree Apprenticeships</t>
  </si>
  <si>
    <t>H00303565</t>
  </si>
  <si>
    <t>BEng (Hons) in Civil Engineering - University of Exeter</t>
  </si>
  <si>
    <t>H00303566</t>
  </si>
  <si>
    <t>FdA in Early Childhood Studies - SGS College</t>
  </si>
  <si>
    <t>H00303567</t>
  </si>
  <si>
    <t>Foundation Degree in Education and Training - Preston College</t>
  </si>
  <si>
    <t>H00303568</t>
  </si>
  <si>
    <t>BEng (Hons) Chemical Engineering - University of Chester - Science Industry Process/Plant Engineer (Degree) Standard</t>
  </si>
  <si>
    <t>H00303569</t>
  </si>
  <si>
    <t>BA (Hons) in Dance Performance, Teaching and Choreography - Preston College</t>
  </si>
  <si>
    <t>H00303570</t>
  </si>
  <si>
    <t>FdSc in Health and Social Care (Assistant Practitioner) - UCLAN - Healthcare Assistant Practitioner Apprenticeship Standard</t>
  </si>
  <si>
    <t>H00303571</t>
  </si>
  <si>
    <t>Foundation Degree in Leadership - Cardinal Newman College</t>
  </si>
  <si>
    <t>H00303572</t>
  </si>
  <si>
    <t>Diploma of Higher Education in Professional Practice in Leadership and Management for Residential Care - Leeds Trinity University - Children, Young People and Families Manager Apprenticeship</t>
  </si>
  <si>
    <t>H00303573</t>
  </si>
  <si>
    <t>Diploma of Higher Education in Professional Practice in Leadership for Health and Social Care - Leeds Trinity University - Children, Young People and Families Manager Apprenticeship</t>
  </si>
  <si>
    <t>H00303574</t>
  </si>
  <si>
    <t>BSc (Hons) in Applied Animal Behaviour and Welfare (Top-up) - Plumpton College</t>
  </si>
  <si>
    <t>H00303575</t>
  </si>
  <si>
    <t>FdSc in Applied Animal Behaviour and Conservation - Plumpton College</t>
  </si>
  <si>
    <t>H00303576</t>
  </si>
  <si>
    <t>FdSc in Equine Science and Coaching - Plumpton College</t>
  </si>
  <si>
    <t>H00303577</t>
  </si>
  <si>
    <t>BA (Hons) in International Wine Business - Plumpton College</t>
  </si>
  <si>
    <t>H00303578</t>
  </si>
  <si>
    <t>BSc (Hons) in Viticulture and Oenology - Plumpton College</t>
  </si>
  <si>
    <t>H00303579</t>
  </si>
  <si>
    <t>FdA in Wine Business - Plumpton College</t>
  </si>
  <si>
    <t>H00303580</t>
  </si>
  <si>
    <t>FdSc in Wine Production - Plumpton College</t>
  </si>
  <si>
    <t>H00303581</t>
  </si>
  <si>
    <t>MSc in Viticulture and Oenology - Plumpton College</t>
  </si>
  <si>
    <t>H00303582</t>
  </si>
  <si>
    <t>BA (Hons) in Working with Children in Early Years in Education (Top-up) - Cardinal Newman College</t>
  </si>
  <si>
    <t>H00303583</t>
  </si>
  <si>
    <t>BA (Hons) in Architectural Assistant - London South Bank University - Architectural Assistant Degree Standard</t>
  </si>
  <si>
    <t>H00303584</t>
  </si>
  <si>
    <t>March in Master of Architecture - London south Bank University - Architect Degree Standard</t>
  </si>
  <si>
    <t>H00303585</t>
  </si>
  <si>
    <t>BEng (Hons) in Civil Engineering - Nottingham Trent University</t>
  </si>
  <si>
    <t>H00303586</t>
  </si>
  <si>
    <t>BSc (Hons) in Applied Biomedical Science - Nottingham Trent University</t>
  </si>
  <si>
    <t>H00303587</t>
  </si>
  <si>
    <t>Degree Apprenticeship BEng (Hons) Civil Engineering (Standard) Level 6 - The University of West London</t>
  </si>
  <si>
    <t>H00303588</t>
  </si>
  <si>
    <t>Apprenticeship PGCert Academic Practice (Standard) Level 7 - The University of West London</t>
  </si>
  <si>
    <t>H00303589</t>
  </si>
  <si>
    <t>Foundation Degree in Fine Art - Hull College</t>
  </si>
  <si>
    <t>H00303590</t>
  </si>
  <si>
    <t>BSc (Hons) in Applied Biomedical Sciences - University of Brighton - Healthcare Science Practitioner Degree Apprenticeship</t>
  </si>
  <si>
    <t>H00303591</t>
  </si>
  <si>
    <t>University Advanced Diploma in Teaching (with QTS) - University of Derby - Teacher Apprenticeship Standard</t>
  </si>
  <si>
    <t>H00303592</t>
  </si>
  <si>
    <t>Postgraduate Diploma in Engineering - University of Derby - Postgraduate Engineer Degree Apprenticeship</t>
  </si>
  <si>
    <t>H00303593</t>
  </si>
  <si>
    <t>BA (Hons) in Professional Policing Practice - University of Derby - Police Constable Degree Apprenticeship</t>
  </si>
  <si>
    <t>H00303594</t>
  </si>
  <si>
    <t>BSc in Biomedical Science - Sheffield Hallam University</t>
  </si>
  <si>
    <t>H00303595</t>
  </si>
  <si>
    <t>BSc (Hons) in Nursing (Adult) - Edge Hill University - Registered Nurse Degree Apprenticeship</t>
  </si>
  <si>
    <t>H00303596</t>
  </si>
  <si>
    <t>BSc (Hons) in Nursing (Mental Health) - Edge Hill University - Registered Nurse Degree Apprenticeship</t>
  </si>
  <si>
    <t>H00303597</t>
  </si>
  <si>
    <t>FdSc in Nursing Associate - Edge Hill University - Nursing Associate Standard</t>
  </si>
  <si>
    <t>H00303598</t>
  </si>
  <si>
    <t>BSc (Hons) in Business Management and Leadership - Edge Hill University - Chartered Manager Degree Apprenticeship</t>
  </si>
  <si>
    <t>H00303599</t>
  </si>
  <si>
    <t>BSc (Hons) in Ordnance, Munitions and Explosives (Technical Research and Development) - University of Wales Trinity St David - Ordnance Munitions and Explosives (OME) Degree Apprenticeship</t>
  </si>
  <si>
    <t>H00303600</t>
  </si>
  <si>
    <t>BEng (Hons) in Ordnance, Munitions and Explosives (Safety) - University of Wales Trinity St David - Ordnance Munitions and Explosives (OME) Degree Apprenticeship</t>
  </si>
  <si>
    <t>H00303601</t>
  </si>
  <si>
    <t>BEng (Hons) in Ordnance, Munitions and Explosives (Manufacturing and Processing) - University of Wales Trinity St David - Ordnance Munitions and Explosives (OME) Degree Apprenticeship</t>
  </si>
  <si>
    <t>H00303602</t>
  </si>
  <si>
    <t>BEng (Hons) in Ordnance, Munitions and Explosives (Breakdown and Disposal) - University of Wales Trinity St David - Ordnance Munitions and Explosives (OME) Degree Apprenticeship</t>
  </si>
  <si>
    <t>H00303603</t>
  </si>
  <si>
    <t>BEng (Hons) in Ordnance, Munitions and Explosives (Test and Evaluation) - University of Wales Trinity St David - Ordnance Munitions and Explosives (OME) Degree Apprenticeship</t>
  </si>
  <si>
    <t>H00303604</t>
  </si>
  <si>
    <t>MSc in Digital and Technology Solutions Specialist (Software Engineering) - Sheffield Hallam University</t>
  </si>
  <si>
    <t>H00303605</t>
  </si>
  <si>
    <t>BSc (Hons) in Digital and Technology Solutions Professional  - University of Wolverhampton - Digital and Technology Solutions Professional Degree Apprenticeship</t>
  </si>
  <si>
    <t>H00303606</t>
  </si>
  <si>
    <t>MSc in Management Practice - The University of Manchester - Senior Leader Master's Degree Apprenticeship</t>
  </si>
  <si>
    <t>H00303607</t>
  </si>
  <si>
    <t>Global MBA - The University of Manchester - Senior Leader Master's Degree Apprenticeship</t>
  </si>
  <si>
    <t>H00303608</t>
  </si>
  <si>
    <t>BSc (Hons) in Nursing (Learning Disabilities) - Edge Hill University - Registered Nurse Degree Apprenticeship</t>
  </si>
  <si>
    <t>H00303609</t>
  </si>
  <si>
    <t>MSc in Digital and Technology Solutions - The Manchester Metropolitan University - Digital and Technology Solution Specialist Degree Apprenticeship</t>
  </si>
  <si>
    <t>H00303610</t>
  </si>
  <si>
    <t>BA (Hons) in Education (Top-up)</t>
  </si>
  <si>
    <t>H00303611</t>
  </si>
  <si>
    <t>Chartered Associateship - The London Institute of Banking and Finance</t>
  </si>
  <si>
    <t>H00303612</t>
  </si>
  <si>
    <t>FdSc in Software Development - New College Durham</t>
  </si>
  <si>
    <t>H00303613</t>
  </si>
  <si>
    <t>BA (Hons) in Early Childhood Studies - New College Durham</t>
  </si>
  <si>
    <t>H00303614</t>
  </si>
  <si>
    <t>BA (Hons) in Games Art - Warwickshire College</t>
  </si>
  <si>
    <t>H00303615</t>
  </si>
  <si>
    <t>FdSc in Sports Coaching and Performance - SGS College</t>
  </si>
  <si>
    <t>H00303616</t>
  </si>
  <si>
    <t>BA (Hons) in Professional Policing Practice - University of Northampton - Police Constable Degree Apprenticeship</t>
  </si>
  <si>
    <t>H00303617</t>
  </si>
  <si>
    <t>MA in Business and Management - Pearson College Limited - Senior Leader Master's Degree Apprenticeship</t>
  </si>
  <si>
    <t>H00303618</t>
  </si>
  <si>
    <t>PGCert in Academic Professional - Keele University - Academic Professional Apprenticeship</t>
  </si>
  <si>
    <t>H00303619</t>
  </si>
  <si>
    <t>H00303620</t>
  </si>
  <si>
    <t>BA (Hons) in Counselling - South Essex College of Further and Higher Education</t>
  </si>
  <si>
    <t>H00303621</t>
  </si>
  <si>
    <t>BSc (Hons) in Criminology and Forensic Investigation - South Essex College of Further and Higher Education</t>
  </si>
  <si>
    <t>H00303622</t>
  </si>
  <si>
    <t>BA (Hons) in Early Years Education - South Essex College of Further and Higher Education</t>
  </si>
  <si>
    <t>H00303623</t>
  </si>
  <si>
    <t>BSc (Hons) in Psychology and Sociology - South Essex College of Further and Higher Education</t>
  </si>
  <si>
    <t>H00303624</t>
  </si>
  <si>
    <t>BA (Hons) in Special Educational Needs and Disability Studies - South Essex College of Further and Higher Education</t>
  </si>
  <si>
    <t>H00303625</t>
  </si>
  <si>
    <t>BSc (Hons) in Accounting and Finance - South Essex College of Further and Higher Education</t>
  </si>
  <si>
    <t>H00303626</t>
  </si>
  <si>
    <t>BA (Hons) in Advanced Make-up, Hair and Prosthetics - Swindon College</t>
  </si>
  <si>
    <t>H00303627</t>
  </si>
  <si>
    <t>BEng (Hons) Engineering (Aerospace)</t>
  </si>
  <si>
    <t>H00303628</t>
  </si>
  <si>
    <t>Professional Certificate in Wildlife Conservation - Bridgwater and Taunton College</t>
  </si>
  <si>
    <t>H00303629</t>
  </si>
  <si>
    <t>Foundation Degree in Animal Management and Wildlife Conservation - Bridgwater and Taunton College</t>
  </si>
  <si>
    <t>H00303630</t>
  </si>
  <si>
    <t>BSc (Hons) in Animal Management and Wildlife Conservation - Bridgwater and Taunton College</t>
  </si>
  <si>
    <t>H00303631</t>
  </si>
  <si>
    <t>Professional Certificate in Animal Management - Bridgwater and Taunton College</t>
  </si>
  <si>
    <t>H00303632</t>
  </si>
  <si>
    <t>CertEd in Animal Management and Wildlife Conservation - Bridgwater and Taunton College</t>
  </si>
  <si>
    <t>H00303633</t>
  </si>
  <si>
    <t>BA (Hons) in Early Childhood - Brockenhurst College</t>
  </si>
  <si>
    <t>H00303634</t>
  </si>
  <si>
    <t>BA (Hons) in Counselling and Psychotherapy Studies (Top up) - Accrington and Rossendale College</t>
  </si>
  <si>
    <t>H00303635</t>
  </si>
  <si>
    <t>FdSc in Business Computing - New College Durham</t>
  </si>
  <si>
    <t>H00303636</t>
  </si>
  <si>
    <t>FdSc in Computer Systems Development - City College Plymouth</t>
  </si>
  <si>
    <t>H00303637</t>
  </si>
  <si>
    <t>FdSc in Community and Public Services - City College Plymouth</t>
  </si>
  <si>
    <t>H00303638</t>
  </si>
  <si>
    <t>FdSc in Childhood Studies - City College Plymouth</t>
  </si>
  <si>
    <t>H00303639</t>
  </si>
  <si>
    <t>FdSc in Business Computing - City College Plymouth</t>
  </si>
  <si>
    <t>H00303640</t>
  </si>
  <si>
    <t>FdSc in Software Development - City College Plymouth</t>
  </si>
  <si>
    <t>H00303641</t>
  </si>
  <si>
    <t>FdSc in Nursing Associate - University of East London - Nursing Associate Standard</t>
  </si>
  <si>
    <t>H00303642</t>
  </si>
  <si>
    <t>PGCE in Primary 5-11 yrs - University of Brighton - Teaching Apprenticeship</t>
  </si>
  <si>
    <t>H00303643</t>
  </si>
  <si>
    <t>PGCE in Secondary English - University of Brighton - Teaching Apprenticeship</t>
  </si>
  <si>
    <t>H00303644</t>
  </si>
  <si>
    <t>BA (Hons) in Supporting Children with Special Educational Needs and Disability (Top-Up) - DN college's Group (Trading as Doncaster College)</t>
  </si>
  <si>
    <t>H00303645</t>
  </si>
  <si>
    <t>BA (Hons) in Health and Social Sciences - Burnley College</t>
  </si>
  <si>
    <t>H00303646</t>
  </si>
  <si>
    <t>BA (Hons) in Music Production and Performance - Burnley College</t>
  </si>
  <si>
    <t>H00303647</t>
  </si>
  <si>
    <t>Foundation Degree in Health, Nutrition and Physical Activity - Hugh Baird College</t>
  </si>
  <si>
    <t>H00303648</t>
  </si>
  <si>
    <t>Foundation Degree in Games Design - Hugh Baird College</t>
  </si>
  <si>
    <t>H00303649</t>
  </si>
  <si>
    <t>FdSc in Nursing Associate - London South Bank University - Nursing Associate Apprenticeship</t>
  </si>
  <si>
    <t>H00303650</t>
  </si>
  <si>
    <t>Foundation Degree in Events Management - Barnet and Southgate College</t>
  </si>
  <si>
    <t>H00303651</t>
  </si>
  <si>
    <t>Foundation Degree in Dental Technology - Barnet and Southgate College - Dental Technician Standard</t>
  </si>
  <si>
    <t>H00303652</t>
  </si>
  <si>
    <t>BA (Hons) in Digital Film Production - Warwickshire College</t>
  </si>
  <si>
    <t>H00303653</t>
  </si>
  <si>
    <t>NHC in Networking and Security - Solihull College</t>
  </si>
  <si>
    <t>H00303654</t>
  </si>
  <si>
    <t>NHD in Networking and Security - Solihull College</t>
  </si>
  <si>
    <t>H00303655</t>
  </si>
  <si>
    <t>BSc (Hons) in Networking and Security (Top-Up) - Solihull College</t>
  </si>
  <si>
    <t>H00303656</t>
  </si>
  <si>
    <t>BSc (Hons) in Integrated Health and Social Care (Top-Up) - Solihull college</t>
  </si>
  <si>
    <t>H00303657</t>
  </si>
  <si>
    <t>BA (Hons) in Digital Animation - South Essex College and Further and Higher Education</t>
  </si>
  <si>
    <t>H00303658</t>
  </si>
  <si>
    <t>BA (Hons) in Film and Television - South Essex College and Further and Higher Education</t>
  </si>
  <si>
    <t>H00303659</t>
  </si>
  <si>
    <t>BSc (Hons) in Games Design - South Essex College and Further and Higher Education</t>
  </si>
  <si>
    <t>H00303660</t>
  </si>
  <si>
    <t>Master of Business Administration (MBA) - Anglia Ruskin University</t>
  </si>
  <si>
    <t>H00303661</t>
  </si>
  <si>
    <t>FdSc in Health and Social Care (Assistant Practitioner) - Furness College</t>
  </si>
  <si>
    <t>H00303662</t>
  </si>
  <si>
    <t>FdSc in Health and Social Care - Furness College</t>
  </si>
  <si>
    <t>H00303663</t>
  </si>
  <si>
    <t>BA (Hons) in Leadership and Management Practice - University of West of England</t>
  </si>
  <si>
    <t>H00303664</t>
  </si>
  <si>
    <t>BSc (Hons) in Building Surveying - University of West of England</t>
  </si>
  <si>
    <t>H00303665</t>
  </si>
  <si>
    <t>BEng (Hons) in Building Services Engineering - University of West of England</t>
  </si>
  <si>
    <t>H00303666</t>
  </si>
  <si>
    <t>BSc (Hons) in Nursing Adult (DNA) route - University of East London - Registered Nurse Degree Apprenticeship</t>
  </si>
  <si>
    <t>H00303667</t>
  </si>
  <si>
    <t>Foundation Degree in Art and Design - University of East London</t>
  </si>
  <si>
    <t>H00303668</t>
  </si>
  <si>
    <t>FdA in Health and Social Care - St Mary's College</t>
  </si>
  <si>
    <t>H00303669</t>
  </si>
  <si>
    <t>FdA in Health and Social Care (Social Care) Pathway - St Mary's College</t>
  </si>
  <si>
    <t>H00303670</t>
  </si>
  <si>
    <t>BA (Hons) in Acting for Stage and Screen - The Northern School of Art</t>
  </si>
  <si>
    <t>H00303671</t>
  </si>
  <si>
    <t>BA (Hons) in Film, TV and Theatre Production - The Northern School of Art</t>
  </si>
  <si>
    <t>H00303672</t>
  </si>
  <si>
    <t>BA (Hons) in Visual Effects and Modelmaking - The Northern School of Art</t>
  </si>
  <si>
    <t>H00303673</t>
  </si>
  <si>
    <t>BA (Hons) in Digital Design and Advertising - The Northern School of Art</t>
  </si>
  <si>
    <t>H00303674</t>
  </si>
  <si>
    <t>MBA in Management of Manufacturing - Aston University - Senior Leader Master's Degree Apprenticeship</t>
  </si>
  <si>
    <t>H00303675</t>
  </si>
  <si>
    <t>Foundation Degree in Children's Development and Learning - The Windsor Forest Colleges Group</t>
  </si>
  <si>
    <t>H00303676</t>
  </si>
  <si>
    <t>Foundation Degree in Legal Practice - The Sheffield College</t>
  </si>
  <si>
    <t>H00303677</t>
  </si>
  <si>
    <t>Master of Architecture - University of Northumbria at Newcastle - Architect Degree Apprenticeship</t>
  </si>
  <si>
    <t>H00303678</t>
  </si>
  <si>
    <t>Certificate in Higher Education in Complementary Studies (Herbalism) - Lincoln College</t>
  </si>
  <si>
    <t>H00303679</t>
  </si>
  <si>
    <t>HNC in Project and Quality Management - Preston College</t>
  </si>
  <si>
    <t>H00303680</t>
  </si>
  <si>
    <t>HND in Engineering - Preston College</t>
  </si>
  <si>
    <t>H00303681</t>
  </si>
  <si>
    <t>HND in Engineering Management - Preston College</t>
  </si>
  <si>
    <t>H00303682</t>
  </si>
  <si>
    <t>BSc (Hons) in Engineering (Mechanical) (Top up) - Preston College</t>
  </si>
  <si>
    <t>H00303683</t>
  </si>
  <si>
    <t>HNC in Mechanical and Production Engineering - Preston College</t>
  </si>
  <si>
    <t>H00303684</t>
  </si>
  <si>
    <t>HNC in Electrical and Electronic Engineering - Preston College</t>
  </si>
  <si>
    <t>H00303685</t>
  </si>
  <si>
    <t>Foundation Degree in Maintenance Engineering - New College Durham</t>
  </si>
  <si>
    <t>H00303686</t>
  </si>
  <si>
    <t>BA (Hons) in Social Work - Middlesex University - Social Worker Degree Apprenticeship</t>
  </si>
  <si>
    <t>H00303687</t>
  </si>
  <si>
    <t>FdA in Tourism and Events Management - Leicester College</t>
  </si>
  <si>
    <t>H00303688</t>
  </si>
  <si>
    <t>MSc in Advanced Clinical Practitioner - Buckinghamshire New University - Advanced Clinical Practitioner Degree Apprenticeship</t>
  </si>
  <si>
    <t>H00303689</t>
  </si>
  <si>
    <t>Foundation Degree in Health and Wellbeing - Leeds City College</t>
  </si>
  <si>
    <t>H00303690</t>
  </si>
  <si>
    <t>H00303691</t>
  </si>
  <si>
    <t>Master in Business Administration (Senior Leader) - Keele University - Senior Leader Master's Degree Apprenticeship</t>
  </si>
  <si>
    <t>H00303692</t>
  </si>
  <si>
    <t>BA (Hons) in Business Management - Capital City Colleges Group</t>
  </si>
  <si>
    <t>H00303693</t>
  </si>
  <si>
    <t>BA (Hons) in Hospitality and Tourism Management (Top Up) - Capital City Colleges Group</t>
  </si>
  <si>
    <t>H00303694</t>
  </si>
  <si>
    <t>BA (Hons) in Business Strategy and Enterprise Management (Top Up) - Capital City Colleges Group</t>
  </si>
  <si>
    <t>H00303695</t>
  </si>
  <si>
    <t>BA (Hons) in Culinary Arts and Business Management (Top Up) - Capital City Colleges Group</t>
  </si>
  <si>
    <t>H00303696</t>
  </si>
  <si>
    <t>FdA in Hospitality Management - Capital City Colleges Group</t>
  </si>
  <si>
    <t>H00303697</t>
  </si>
  <si>
    <t>FdA in Tourism and Events Management - Capital City Colleges Group</t>
  </si>
  <si>
    <t>H00303698</t>
  </si>
  <si>
    <t>FdA in Business Management - Capital City Colleges Group</t>
  </si>
  <si>
    <t>H00303699</t>
  </si>
  <si>
    <t>FdSc in Culinary Arts - Capital City Colleges Group</t>
  </si>
  <si>
    <t>H00303700</t>
  </si>
  <si>
    <t>Certificate in Education Post-16 Education and Training (Mathematics) - Leeds City College</t>
  </si>
  <si>
    <t>H00303701</t>
  </si>
  <si>
    <t>Certificate in Education Post-16 Education and Training (Specific Educational Needs (SEN)) - Leeds City College</t>
  </si>
  <si>
    <t>H00303702</t>
  </si>
  <si>
    <t>Certificate in Education Post-16 Education and Training (English: Literacy and ESOL) - Leeds City College</t>
  </si>
  <si>
    <t>H00303703</t>
  </si>
  <si>
    <t>Professional Graduate Certificate in Education (Mathematics) - Leeds City College</t>
  </si>
  <si>
    <t>H00303704</t>
  </si>
  <si>
    <t>Professional Graduate Certificate in Education (Specific Educational Needs (SEN)) - Leeds City College</t>
  </si>
  <si>
    <t>H00303705</t>
  </si>
  <si>
    <t>Professional Graduate Certificate in Education (English: Literacy and ESOL) - Leeds City College</t>
  </si>
  <si>
    <t>H00303706</t>
  </si>
  <si>
    <t>Masters in Education - Leeds City College</t>
  </si>
  <si>
    <t>H00303707</t>
  </si>
  <si>
    <t>MBA Executive - University of Central Lancashire - Senior Leader Master's Degree Apprenticeship</t>
  </si>
  <si>
    <t>H00303708</t>
  </si>
  <si>
    <t>FdA in Community Leadership - Runshaw College</t>
  </si>
  <si>
    <t>H00303709</t>
  </si>
  <si>
    <t>BA (Hons) in Chartered Manager - Peter Symonds College - Chartered Manager Degree Apprenticeship</t>
  </si>
  <si>
    <t>H00303710</t>
  </si>
  <si>
    <t>FdSc in Healthcare Assistant Practitioner - Nottingham Trent University - Healthcare Assistant Practitioner Apprenticeship Standard</t>
  </si>
  <si>
    <t>H00303711</t>
  </si>
  <si>
    <t>BEng (Hons) in Broadcast and Communications Engineering - Birmingham City University - Broadcast and Media Systems Engineer Degree Apprenticeship</t>
  </si>
  <si>
    <t>H00303712</t>
  </si>
  <si>
    <t>FdSc in Animal Health - Cornwall College</t>
  </si>
  <si>
    <t>H00303713</t>
  </si>
  <si>
    <t>FdA in Nursing Associate - University of Worcester - Nursing Associate Apprenticeship Standard</t>
  </si>
  <si>
    <t>H00303714</t>
  </si>
  <si>
    <t>Post Graduate Certificate in Education (with QTS)  - University of Worcester - Teacher Apprenticeship Standard</t>
  </si>
  <si>
    <t>H00303715</t>
  </si>
  <si>
    <t>BA (Hons) in Music for the Creative Industries - Bradford College</t>
  </si>
  <si>
    <t>H00303716</t>
  </si>
  <si>
    <t>BSc (Hons) in Civil Engineering Project Management - Bradford College</t>
  </si>
  <si>
    <t>H00303717</t>
  </si>
  <si>
    <t>BSc (Hons) in Professional Policing Practice - Liverpool John Moores University - Police Constable Standard</t>
  </si>
  <si>
    <t>H00303718</t>
  </si>
  <si>
    <t>FdA in Leadership and Management - University of Worcester - Operations/Departmental Manager Apprenticeship Standard</t>
  </si>
  <si>
    <t>H00303719</t>
  </si>
  <si>
    <t>BA (Hons) in Leadership and Management - University of Worcester - Chartered Manager Degree Apprenticeship</t>
  </si>
  <si>
    <t>H00303720</t>
  </si>
  <si>
    <t>Executive MBA in Business Administration - University of Worcester - Senior Leader Master's Degree Apprenticeship</t>
  </si>
  <si>
    <t>H00303721</t>
  </si>
  <si>
    <t>BEng in Civil Engineering and Asset Management - Lakes College West Cumbria</t>
  </si>
  <si>
    <t>H00303722</t>
  </si>
  <si>
    <t>Foundation Degree in Civil Engineering and Asset Management - Lakes College West Cumbria</t>
  </si>
  <si>
    <t>H00303723</t>
  </si>
  <si>
    <t>BSc (Hons) in Games Development (Top Up) - NCG</t>
  </si>
  <si>
    <t>H00303724</t>
  </si>
  <si>
    <t>BSc (Hons) in Applied Science (Life Science) - The Open University - Laboratory Scientist Degree Apprenticeship</t>
  </si>
  <si>
    <t>H00303725</t>
  </si>
  <si>
    <t>BSc (Hons) in Applied Science (Health Science) - The Open University - Laboratory Scientist Degree Apprenticeship</t>
  </si>
  <si>
    <t>H00303726</t>
  </si>
  <si>
    <t>BSc (Hons) in Applied Science (Chemical Science) - The Open University - Laboratory Scientist Degree Apprenticeship</t>
  </si>
  <si>
    <t>H00303727</t>
  </si>
  <si>
    <t>BSc (Hons) in Mechanical Engineering - Oxford Brookes University</t>
  </si>
  <si>
    <t>H00303728</t>
  </si>
  <si>
    <t>BEng (Hons) in Mechatronics and Intelligent Machines - University of Central Lancashire - Product Design and Development Engineer Apprenticeship Standard</t>
  </si>
  <si>
    <t>H00303729</t>
  </si>
  <si>
    <t>FdA in Health and Wellbeing (Nursing Associate) - University of Suffolk - Nursing Associate Apprenticeship Standard</t>
  </si>
  <si>
    <t>H00303730</t>
  </si>
  <si>
    <t>BEng (Hons) in Mechanical Engineering and Electronics - University of Derby - Aerospace Engineer Degree Apprenticeship</t>
  </si>
  <si>
    <t>H00303731</t>
  </si>
  <si>
    <t>BSc (Hons) in Project Management - University of Portsmouth - Project Manager Degree Apprenticeship</t>
  </si>
  <si>
    <t>H00303732</t>
  </si>
  <si>
    <t>In-Service Certificate in Education (Lifelong Learning) - Calderdale College</t>
  </si>
  <si>
    <t>H00303733</t>
  </si>
  <si>
    <t>In-Service Professional Graduate Certificate in Education (Lifelong Learning) - Calderdale College</t>
  </si>
  <si>
    <t>H00303734</t>
  </si>
  <si>
    <t>In-Service Postgraduate Certificate in Education (Lifelong Learning) - Calderdale College</t>
  </si>
  <si>
    <t>H00303735</t>
  </si>
  <si>
    <t>Qualified Teacher Status - University of Greenwich - Teacher Apprenticeship Standard</t>
  </si>
  <si>
    <t>H00303736</t>
  </si>
  <si>
    <t>Executive Masters in Business Administration (MGTT224) - University of Sheffield</t>
  </si>
  <si>
    <t>H00303737</t>
  </si>
  <si>
    <t>Executive Masters in Business Administration (MGTT225) - University of Sheffield</t>
  </si>
  <si>
    <t>H00303738</t>
  </si>
  <si>
    <t>Executive Masters in Business Administration (MGTT226) - University of Sheffield</t>
  </si>
  <si>
    <t>H00303739</t>
  </si>
  <si>
    <t>MSc in Zoo Management and Conservation - Askham Bryan College</t>
  </si>
  <si>
    <t>H00303740</t>
  </si>
  <si>
    <t>MSc in Applied Animal Behaviour and Welfare - Askham Bryan College</t>
  </si>
  <si>
    <t>H00303741</t>
  </si>
  <si>
    <t>Diploma in Education and Training (DET) - South and City College Birmingham</t>
  </si>
  <si>
    <t>H00303742</t>
  </si>
  <si>
    <t>HNC in Civil Engineering - Solent University</t>
  </si>
  <si>
    <t>H00303743</t>
  </si>
  <si>
    <t>BEng (Hons) in Embedded Electronics - Solent University</t>
  </si>
  <si>
    <t>H00303744</t>
  </si>
  <si>
    <t>BSc (Hons) in Adult Nursing - Solent University</t>
  </si>
  <si>
    <t>H00303745</t>
  </si>
  <si>
    <t>Diploma in HR Consultant / Partner - Solent University - HR Consultant / Partner Apprenticeship Standard</t>
  </si>
  <si>
    <t>H00303746</t>
  </si>
  <si>
    <t>BA (Hons) in Leadership and Management - Solent University</t>
  </si>
  <si>
    <t>H00303747</t>
  </si>
  <si>
    <t>MBA in Senior Leader - Solent University - Senior Leader Master's Degree Apprenticeship</t>
  </si>
  <si>
    <t>H00303748</t>
  </si>
  <si>
    <t>MBA in Leadership - University of Brighton - Senior Leader Master's Degree Apprenticeship</t>
  </si>
  <si>
    <t>H00303749</t>
  </si>
  <si>
    <t>FdSc in Business and Management Practice - Wiltshire College</t>
  </si>
  <si>
    <t>H00303750</t>
  </si>
  <si>
    <t>BSc (Hons) in Professional Practice in Supply Chain Leadership - University of Hull - Supply Chain Leadership Professional Degree Apprenticeship</t>
  </si>
  <si>
    <t>H00303751</t>
  </si>
  <si>
    <t>BSc (Hons) in Building Surveying - Nottingham Trent University</t>
  </si>
  <si>
    <t>H00303752</t>
  </si>
  <si>
    <t>BSc (Hons) in Digital and Technology Solutions - Nottingham Trent University</t>
  </si>
  <si>
    <t>H00303753</t>
  </si>
  <si>
    <t>Master of Business Administration - University of Suffolk - Senior Leader Master's Degree Apprenticeship</t>
  </si>
  <si>
    <t>H00303754</t>
  </si>
  <si>
    <t>MSc in Strategic Leadership for the Food and Drink Industry (Technical Management) - University of Lincoln - Senior Leaders Master's Degree Apprenticeship</t>
  </si>
  <si>
    <t>H00303755</t>
  </si>
  <si>
    <t>MSc in Strategic Leadership for the Food and Drink Industry (Operations and Supply Chain Management) - University of Lincoln - Senior Leaders Master's Degree Apprenticeship</t>
  </si>
  <si>
    <t>H00303756</t>
  </si>
  <si>
    <t>BEng (Hons) in Civil Engineering (Civil Engineer or Civil Engineering Site Management) - University of Derby - Civil Engineering Site Management Degree Apprenticeship</t>
  </si>
  <si>
    <t>H00303757</t>
  </si>
  <si>
    <t>Certificate of Higher Education in Children, Young People and Families Practitioner - University College Birmingham - Children, Young People and Families Practitioner Apprenticeship Standard</t>
  </si>
  <si>
    <t>H00303758</t>
  </si>
  <si>
    <t>BA (Hons) in Social Work - The Manchester Metropolitan University - Social Worker Degree Apprenticeship</t>
  </si>
  <si>
    <t>H00303759</t>
  </si>
  <si>
    <t>BA (Hons) in Social Work - University of Warwick</t>
  </si>
  <si>
    <t>H00303760</t>
  </si>
  <si>
    <t>Leadership Master of Business Administration - University of Lincoln - Senior Leaders Master's Degree Apprenticeship</t>
  </si>
  <si>
    <t>H00303761</t>
  </si>
  <si>
    <t>PG Dip in Policy and Practice in Higher Education - University of Lincoln - Academic Professional Apprenticeship</t>
  </si>
  <si>
    <t>H00303762</t>
  </si>
  <si>
    <t>Foundation Degree in Specialist Hair and Media Make-Up - University College Birmingham</t>
  </si>
  <si>
    <t>H00303763</t>
  </si>
  <si>
    <t>BA (Hons) in Early Childhood Studies - University College Birmingham</t>
  </si>
  <si>
    <t>H00303764</t>
  </si>
  <si>
    <t>FdEng in Maintenance Engineering - New College Durham</t>
  </si>
  <si>
    <t>H00303765</t>
  </si>
  <si>
    <t>BSc (Hons) in Professional Practice in Business to Business - Leeds Trinity University - Business to Business Sales Professional Degree</t>
  </si>
  <si>
    <t>H00303766</t>
  </si>
  <si>
    <t>BSc (Hons) in Building Surveying - Chartered Surveyor - Leeds Beckett University</t>
  </si>
  <si>
    <t>H00303767</t>
  </si>
  <si>
    <t>MBA Graduate in Senior Leader - Leeds Beckett University - Senior Leader Master's Degree Apprenticeship</t>
  </si>
  <si>
    <t>H00303768</t>
  </si>
  <si>
    <t>BEng (Hons) in Building Services Engineering - Design Engineer - Leeds Beckett University</t>
  </si>
  <si>
    <t>H00303769</t>
  </si>
  <si>
    <t>BEng (Hons) in Building Services Engineering - Site Management - Leeds Beckett University</t>
  </si>
  <si>
    <t>H00303770</t>
  </si>
  <si>
    <t>BSc (Hons) in Civil Engineering - Design Engineer - Leeds Beckett University</t>
  </si>
  <si>
    <t>H00303771</t>
  </si>
  <si>
    <t>BSc (Hons) in Civil Engineering - Site Management - Leeds Beckett University</t>
  </si>
  <si>
    <t>H00303772</t>
  </si>
  <si>
    <t>BSc (Hons) in Building Services Engineering - Design Engineer - Leeds Beckett University</t>
  </si>
  <si>
    <t>H00303773</t>
  </si>
  <si>
    <t>Post Graduate Certificate in Academic Practice - Nottingham Trent University - Academic Professional Standard</t>
  </si>
  <si>
    <t>H00303774</t>
  </si>
  <si>
    <t>BSc (Hons) in Geospatial and Mapping Science - University of East London - Geospatial Mapping and Science (degree)</t>
  </si>
  <si>
    <t>H00303775</t>
  </si>
  <si>
    <t>BSc (Hons) in H Midwifery - University of Greenwich - Midwifery (Degree Apprenticeship)</t>
  </si>
  <si>
    <t>H00303778</t>
  </si>
  <si>
    <t>MSc in Global Leadership and Management in Health - Teesside University - Senior Leader Standard</t>
  </si>
  <si>
    <t>H00303779</t>
  </si>
  <si>
    <t>Postgraduate Certificate in Learning and Teaching and Higher Education (Academic Professional) - Teesside University - Academic Professional Standard</t>
  </si>
  <si>
    <t>H00303780</t>
  </si>
  <si>
    <t>MSc in Advanced Clinical Practice - Teesside University -Advanced Clinical Practitioner (Degree)</t>
  </si>
  <si>
    <t>H00303781</t>
  </si>
  <si>
    <t>BSc (Hons) in Operating Department Practise - Teesside University - Operating Department Practitioner (Degree ) Standard</t>
  </si>
  <si>
    <t>H00303782</t>
  </si>
  <si>
    <t>FdA in Business Management with Leadership - Blackburn College</t>
  </si>
  <si>
    <t>H00303783</t>
  </si>
  <si>
    <t>BA (Hons) in Business Management with Leadership - Blackburn College</t>
  </si>
  <si>
    <t>H00303784</t>
  </si>
  <si>
    <t>FdEng in Subsea and Offshore Engineering - NCG</t>
  </si>
  <si>
    <t>H00303785</t>
  </si>
  <si>
    <t>BA (Hons) in Early Years Practice - St Helens College</t>
  </si>
  <si>
    <t>H00303786</t>
  </si>
  <si>
    <t>BA (Hons) in Business Management Practice - Productivity Improvement - Leeds Beckett University</t>
  </si>
  <si>
    <t>H00303787</t>
  </si>
  <si>
    <t>BA (Hons) in Business Management Practice (Retail) - Leeds Beckett University</t>
  </si>
  <si>
    <t>H00303788</t>
  </si>
  <si>
    <t>BSc (Hons) in Adult Nursing - Leeds Beckett University</t>
  </si>
  <si>
    <t>H00303789</t>
  </si>
  <si>
    <t>BSc (Hons) in Mental Health Nursing - Leeds Beckett University</t>
  </si>
  <si>
    <t>H00303790</t>
  </si>
  <si>
    <t>MSc in Advanced Clinical Practice - Leeds Beckett University</t>
  </si>
  <si>
    <t>H00303791</t>
  </si>
  <si>
    <t>FdSc in Nursing Associate - Leeds Beckett University</t>
  </si>
  <si>
    <t>H00303792</t>
  </si>
  <si>
    <t>MBA in Senior Leader - Leeds Beckett University - Senior Leader Master's Degree Apprenticeship</t>
  </si>
  <si>
    <t>H00303793</t>
  </si>
  <si>
    <t>BSc (Hons) in Project Management - University of Cumbria - Project Manager Degree Level Apprenticeship</t>
  </si>
  <si>
    <t>H00303794</t>
  </si>
  <si>
    <t>Academic Professional - Loughborough University - Academic Professional standard</t>
  </si>
  <si>
    <t>H00303795</t>
  </si>
  <si>
    <t>Master of Business Administration - Arden University - Senior Leaders</t>
  </si>
  <si>
    <t>H00303796</t>
  </si>
  <si>
    <t>BSc (Hons) in Digital Technology Solutions (Data Analysis) - Arden University - Digital and Technology solutions Professional Degree</t>
  </si>
  <si>
    <t>H00303797</t>
  </si>
  <si>
    <t>BSc (Hons) in Digital Technology Solutions (Consultancy) - Arden University - Digital and Technology solutions Professional Degree</t>
  </si>
  <si>
    <t>H00303798</t>
  </si>
  <si>
    <t>BSc (Hons) in Digital Technology Solutions (Software Engineering) - Arden University - Digital and Technology solutions Professional Degree</t>
  </si>
  <si>
    <t>H00303799</t>
  </si>
  <si>
    <t>BA (Hons) in Business Management - Arden University - Chartered Manager Degree</t>
  </si>
  <si>
    <t>H00303800</t>
  </si>
  <si>
    <t>BA (Hons) in English and Special Educational Needs - Holy Cross College</t>
  </si>
  <si>
    <t>H00303801</t>
  </si>
  <si>
    <t>BA (Hons) in Early Childhood and Special Educational Needs - Holy Cross College</t>
  </si>
  <si>
    <t>H00303802</t>
  </si>
  <si>
    <t>FdSc in Nursing Associate - The Bournemouth and Poole College</t>
  </si>
  <si>
    <t>H00303803</t>
  </si>
  <si>
    <t>BEng in Food Engineering - University of Lincoln - Food and Drink Advanced Engineer Degree Apprenticeship</t>
  </si>
  <si>
    <t>H00303804</t>
  </si>
  <si>
    <t>BSc (Hons) in Registered Nurse - The University of West London - Registered Nurse Degree Apprenticeship</t>
  </si>
  <si>
    <t>H00303805</t>
  </si>
  <si>
    <t>Foundation Degree in Creative Industries Event Management - Greater Brighton Metropolitan College</t>
  </si>
  <si>
    <t>H00303806</t>
  </si>
  <si>
    <t>In-Service Cert Ed/PGCE (Lifelong Learning) - Northumberland College</t>
  </si>
  <si>
    <t>H00303807</t>
  </si>
  <si>
    <t>BA (Hons) in Education and Professional Development - Northumberland College</t>
  </si>
  <si>
    <t>H00303808</t>
  </si>
  <si>
    <t>FdA in Business with Management - University Centre Weston</t>
  </si>
  <si>
    <t>H00303809</t>
  </si>
  <si>
    <t>FdA in Inclusive Practice - University Centre Weston</t>
  </si>
  <si>
    <t>H00303810</t>
  </si>
  <si>
    <t>FdSc in Public and Environmental Practice - University Centre Weston</t>
  </si>
  <si>
    <t>H00303811</t>
  </si>
  <si>
    <t>BSc (Hons) in Public and Environmental Practice - University Centre Weston</t>
  </si>
  <si>
    <t>H00303812</t>
  </si>
  <si>
    <t>FdA in Uniformed and Public Services - University Centre Weston</t>
  </si>
  <si>
    <t>H00303813</t>
  </si>
  <si>
    <t>BA (Hons) in Uniformed and Public Services - University Centre Weston</t>
  </si>
  <si>
    <t>H00303814</t>
  </si>
  <si>
    <t>HNC in Civil Engineering (Apprenticeship) - Coventry University College</t>
  </si>
  <si>
    <t>H00303815</t>
  </si>
  <si>
    <t>MBA Master of Business Administration (Apprenticeship Route) - Coventry University College</t>
  </si>
  <si>
    <t>H00303816</t>
  </si>
  <si>
    <t>MBA Master of Business Administration (Leadership) (Apprenticeship Route) - Coventry University College</t>
  </si>
  <si>
    <t>H00303817</t>
  </si>
  <si>
    <t>PGDip in Engineering Competence (Mechanical) - Coventry University College - Post Graduate Engineer Apprenticeship Standard</t>
  </si>
  <si>
    <t>H00303818</t>
  </si>
  <si>
    <t>PGDip in Engineering Competence (Automotive) - Coventry University College - Post Graduate Engineer Apprenticeship Standard</t>
  </si>
  <si>
    <t>H00303819</t>
  </si>
  <si>
    <t>BEng (Hons) in Mechanical Engineering Design - Coventry University College - Product Design and Development Degree Apprenticeship</t>
  </si>
  <si>
    <t>H00303820</t>
  </si>
  <si>
    <t>BEng (Hons) in Automotive Engineering Design - Coventry University College - Product Design and Development Degree Apprenticeship</t>
  </si>
  <si>
    <t>H00303821</t>
  </si>
  <si>
    <t>Postgraduate Certificate in Teaching and Learning - University of Chichester - Academic Professional Apprenticeship Standard</t>
  </si>
  <si>
    <t>H00303822</t>
  </si>
  <si>
    <t>BSc (Hons) in Policing - University of Northumbria at Newcastle - Police Constable Degree Apprenticeship</t>
  </si>
  <si>
    <t>H00303823</t>
  </si>
  <si>
    <t>BSc (Hons) in Professional Practice in Supply Chain Leadership - Leeds Trinity University - Supply Chain Leadership Professional Degree Apprenticeship</t>
  </si>
  <si>
    <t>H00303824</t>
  </si>
  <si>
    <t>MSc in Advanced Clinical Practitioner - University of Liverpool - Advanced Clinical Practitioner Degree Apprenticeship</t>
  </si>
  <si>
    <t>H00303825</t>
  </si>
  <si>
    <t>BA (Hons) in Fashion Design and Product Innovation - York College</t>
  </si>
  <si>
    <t>H00303826</t>
  </si>
  <si>
    <t>BA (Hons) in Graphic Arts - York College</t>
  </si>
  <si>
    <t>H00303827</t>
  </si>
  <si>
    <t>BA (Hons) in Contemporary Craft - York College</t>
  </si>
  <si>
    <t>H00303828</t>
  </si>
  <si>
    <t>Global MBA in Senior Leader - Oxford Brookes University - Senior Leader Master's Degree Apprenticeship</t>
  </si>
  <si>
    <t>H00303829</t>
  </si>
  <si>
    <t>MSc in Advanced Clinical Practitioner - University of Sunderland - Advanced Clinical Practitioner Degree Apprenticeship</t>
  </si>
  <si>
    <t>H00303830</t>
  </si>
  <si>
    <t>BEng (Hons) in Aerospace Engineering (Manufacturing) - University of the West of England, Bristol</t>
  </si>
  <si>
    <t>H00303831</t>
  </si>
  <si>
    <t>BEng (Hons) in Mechanical Engineering with Manufacturing - University of the West of England, Bristol</t>
  </si>
  <si>
    <t>H00303832</t>
  </si>
  <si>
    <t>PG Diploma in Engineering Competence - University of the West of England, Bristol</t>
  </si>
  <si>
    <t>H00303833</t>
  </si>
  <si>
    <t>Postgraduate Certificate in Academic Professional Practice - University of the West of England, Bristol</t>
  </si>
  <si>
    <t>H00303834</t>
  </si>
  <si>
    <t>Certificate of Education in Children, Young People and Families Practitioner - University of Northampton - Certificate of Education in Children, Young People and Families Practitioner</t>
  </si>
  <si>
    <t>H00303835</t>
  </si>
  <si>
    <t>Professional Graduate Certificate of Education [with recommendation for QTS]: Primary (5-11) - Leeds Trinity University - Teacher Apprenticeship Standard</t>
  </si>
  <si>
    <t>H00303836</t>
  </si>
  <si>
    <t>Postgraduate Certificate of Education [with recommendation for QTS]: Primary (5-11) - Leeds Trinity University - Teacher Apprenticeship Standard</t>
  </si>
  <si>
    <t>H00303837</t>
  </si>
  <si>
    <t>Professional Graduate Certificate of Education (with recommendation for QT): Secondary (11-16 enhanced post-16 provision for most subjects) and (14-19 Business Studies and Social Sciences) - Leeds Tri</t>
  </si>
  <si>
    <t>H00303838</t>
  </si>
  <si>
    <t>Postgraduate Certificate of Education (with recommendation for QTS): Secondary (11-16 with enhanced post-16 provision for most subjects) and (14-19 for Business Studies and Social Sciences) - Leeds Tr</t>
  </si>
  <si>
    <t>H00303839</t>
  </si>
  <si>
    <t>MSc in Senior Leader - University of Derby - Senior Leader Master's Degree Apprenticeship</t>
  </si>
  <si>
    <t>H00303840</t>
  </si>
  <si>
    <t>BSc (Hons) in Psychology - Grimsby Institute of Further and Higher Education</t>
  </si>
  <si>
    <t>H00303841</t>
  </si>
  <si>
    <t>BA (Hons) in Business Management with Organisational Behaviour - Grimsby Institute of Further and Higher Education</t>
  </si>
  <si>
    <t>H00303842</t>
  </si>
  <si>
    <t>BA (Hons) in Social Work - University of Central Lancashire - Social Worker Degree Apprenticeship</t>
  </si>
  <si>
    <t>H00303843</t>
  </si>
  <si>
    <t>Postgraduate Certificate in Academic Practice (Research) - University of Central Lancashire - Academic Professional Degree Apprenticeship</t>
  </si>
  <si>
    <t>H00303844</t>
  </si>
  <si>
    <t>Postgraduate Certificate in Academic Practice (Learning and Teaching) - University of Central Lancashire - Academic Professional Degree Apprenticeship</t>
  </si>
  <si>
    <t>H00303845</t>
  </si>
  <si>
    <t>BSc (Hons) in Cyber Security Technical Professional - University of Central Lancashire -  Cyber Security Technical Professional Degree Apprenticeship</t>
  </si>
  <si>
    <t>H00303846</t>
  </si>
  <si>
    <t>University Certificate in Counselling Skills - York College</t>
  </si>
  <si>
    <t>H00303847</t>
  </si>
  <si>
    <t>BA (Hons) in Leadership and Management - York College</t>
  </si>
  <si>
    <t>H00303848</t>
  </si>
  <si>
    <t>BA (Hons) in Leading Children's Development and Learning - York College</t>
  </si>
  <si>
    <t>H00303849</t>
  </si>
  <si>
    <t>FD in Children's Learning and Development - York College</t>
  </si>
  <si>
    <t>H00303850</t>
  </si>
  <si>
    <t>BEng (Hons) in Mechanical Engineering - University of Bolton - Manufacturing Engineer Standard</t>
  </si>
  <si>
    <t>H00303851</t>
  </si>
  <si>
    <t>BEng (Hons) in Mechanical Engineering - University of Bolton - Product Design and Development Engineer Standard</t>
  </si>
  <si>
    <t>H00303852</t>
  </si>
  <si>
    <t>BEng (Hons) in Electrical Engineering - University of Bolton - Electrical / Electronic Technical Support Engineer Standard</t>
  </si>
  <si>
    <t>H00303853</t>
  </si>
  <si>
    <t>BEng (Hons) in Electrical Engineering - University of Bolton -Embedded Electronic Systems Design and Development Engineer Standard</t>
  </si>
  <si>
    <t>H00303854</t>
  </si>
  <si>
    <t>BEng (Hons) in Civil Engineering - University of Bolton - Civil Engineer Standard</t>
  </si>
  <si>
    <t>H00303855</t>
  </si>
  <si>
    <t>FdSc in Dental Technology - University of Bolton - Dental Technician Standard</t>
  </si>
  <si>
    <t>H00303856</t>
  </si>
  <si>
    <t>FdSc in Nursing Associate - University of Bolton - Nursing Associate Standard</t>
  </si>
  <si>
    <t>H00303857</t>
  </si>
  <si>
    <t>FdA in Health and Social Care (Assistant Practitioner) - University of Bolton - Healthcare (Assistant Practitioner) Standard</t>
  </si>
  <si>
    <t>H00303858</t>
  </si>
  <si>
    <t>BSc (Hons) in Operating Department Practitioner - University of Bolton - Operating Department Practitioner Standard</t>
  </si>
  <si>
    <t>H00303859</t>
  </si>
  <si>
    <t>BSc (Hons) in Business Management - University of Bolton - Chartered Manager Degree Apprenticeship Standard</t>
  </si>
  <si>
    <t>H00303860</t>
  </si>
  <si>
    <t>BSc (Hons) in Retail Business Management - University of Bolton - Chartered Manager Degree Apprenticeship Standard</t>
  </si>
  <si>
    <t>H00303861</t>
  </si>
  <si>
    <t>BSc (Hons) in Business Management Health and Social Care top up - University of Bolton - Chartered Manager Degree Apprenticeship Standard</t>
  </si>
  <si>
    <t>H00303862</t>
  </si>
  <si>
    <t>BA (Hons) in Crime, Terrorism and Global Security - Easton and Otley College</t>
  </si>
  <si>
    <t>H00303863</t>
  </si>
  <si>
    <t>BSc (Hons) in Agriculture (Top up) - Easton and Otley College</t>
  </si>
  <si>
    <t>H00303864</t>
  </si>
  <si>
    <t>BSc (Hons) in Animal Science and Welfare (Top up) - Easton and Otley College</t>
  </si>
  <si>
    <t>H00303865</t>
  </si>
  <si>
    <t>BSc (Hons) in Health, Fitness, Strength and Conditioning (Top up) - Easton and Otley College</t>
  </si>
  <si>
    <t>H00303866</t>
  </si>
  <si>
    <t>BSc (Hons) in Land Based Sciences (Ecology/Equine) (Top up) - Easton and Otley College</t>
  </si>
  <si>
    <t>H00303867</t>
  </si>
  <si>
    <t>BSc (Hons) in Sports Coaching Science (Top up) - Easton and Otley College</t>
  </si>
  <si>
    <t>H00303868</t>
  </si>
  <si>
    <t>FdSc in Agricultural Management - Easton and Otley College</t>
  </si>
  <si>
    <t>H00303869</t>
  </si>
  <si>
    <t>FdSc in Animal Science and Welfare - Easton and Otley College</t>
  </si>
  <si>
    <t>H00303870</t>
  </si>
  <si>
    <t>FdSc in Wildlife and Conservation - Easton and Otley College</t>
  </si>
  <si>
    <t>H00303871</t>
  </si>
  <si>
    <t>FdSc in Equine Science and Welfare - Easton and Otley College</t>
  </si>
  <si>
    <t>H00303872</t>
  </si>
  <si>
    <t>FdSc in Football Development and Coaching - Easton and Otley College</t>
  </si>
  <si>
    <t>H00303873</t>
  </si>
  <si>
    <t>FdSc in Health, Fitness, Strength and Conditioning - Easton and Otley College</t>
  </si>
  <si>
    <t>H00303874</t>
  </si>
  <si>
    <t>FdSc in Sports Coaching Science - Easton and Otley College</t>
  </si>
  <si>
    <t>H00303875</t>
  </si>
  <si>
    <t>BA (Hons) in Sport Management (Top up) - Loughborough College</t>
  </si>
  <si>
    <t>H00303876</t>
  </si>
  <si>
    <t>BSc (Hons) in Operating Department Practice - University of Central Lancashire - Operating Department Practitioner (Integrated Degree)</t>
  </si>
  <si>
    <t>H00303877</t>
  </si>
  <si>
    <t>BSc (Hons) in Nursing Degree Apprenticeship (Adult) - University of Derby - Registered Nurse Degree standard</t>
  </si>
  <si>
    <t>H00303878</t>
  </si>
  <si>
    <t>BSc (Hons) in Nursing Degree Apprenticeship (Mental Health) - University of Derby - Registered Nurse Degree standard</t>
  </si>
  <si>
    <t>H00303879</t>
  </si>
  <si>
    <t>BSc (Hons) in Nursing - University of East London - Registered Nurse Degree Apprenticeship</t>
  </si>
  <si>
    <t>H00303880</t>
  </si>
  <si>
    <t>FdA in Creative Digital Design - South Devon College</t>
  </si>
  <si>
    <t>H00303881</t>
  </si>
  <si>
    <t>CertHE in Creative Digital Design - South Devon College</t>
  </si>
  <si>
    <t>H00303882</t>
  </si>
  <si>
    <t>FdA in Children, Young People and Community Services (Social Care) - South Devon College</t>
  </si>
  <si>
    <t>H00303883</t>
  </si>
  <si>
    <t>CertHE in Children, Young People and Community Services (Social Care) - South Devon College</t>
  </si>
  <si>
    <t>H00303884</t>
  </si>
  <si>
    <t>MBA in Business Administration - Bath Spa University - Senior Leader Master's Degree Apprenticeship</t>
  </si>
  <si>
    <t>H00303885</t>
  </si>
  <si>
    <t>FdA in Performing Arts in the Community (Music) - Doncaster College</t>
  </si>
  <si>
    <t>H00303886</t>
  </si>
  <si>
    <t>FdA in Performing Arts in the Community (Dance) - Doncaster College</t>
  </si>
  <si>
    <t>H00303887</t>
  </si>
  <si>
    <t>FdA in Performing Arts in the Community (Drama) - Doncaster College</t>
  </si>
  <si>
    <t>H00303888</t>
  </si>
  <si>
    <t>BA (Hons) in Performing Arts in the Community (Music) - Doncaster College</t>
  </si>
  <si>
    <t>H00303889</t>
  </si>
  <si>
    <t>BA (Hons) in Performing Arts in the Community (Dance) - Doncaster College</t>
  </si>
  <si>
    <t>H00303890</t>
  </si>
  <si>
    <t>BA (Hons) in Performing Arts in the Community (Drama) - Doncaster College</t>
  </si>
  <si>
    <t>H00303891</t>
  </si>
  <si>
    <t>BA (Hons) in Digital - London South bank University - Digital Marketer Degree Apprenticeship</t>
  </si>
  <si>
    <t>H00303892</t>
  </si>
  <si>
    <t>BSc (Hons) in Food Science and Engineering - Teesside University - Food Industry Technical Professional (Degree) Apprenticeship Standard</t>
  </si>
  <si>
    <t>H00303893</t>
  </si>
  <si>
    <t>BA (Hons) in Counselling (Top Up) - Grimsby Institute of Further and Higher Education</t>
  </si>
  <si>
    <t>H00303894</t>
  </si>
  <si>
    <t>BA (Hons) in Counselling Theory (Top Up) - Grimsby Institute of Further and Higher Education</t>
  </si>
  <si>
    <t>H00303895</t>
  </si>
  <si>
    <t>FdA in Health and Social Care Management - Fareham College</t>
  </si>
  <si>
    <t>H00303896</t>
  </si>
  <si>
    <t>BSc (Hons) in Nursing (Adult) - University of Gloucestershire - Registered Nurse Degree Apprenticeship</t>
  </si>
  <si>
    <t>H00303897</t>
  </si>
  <si>
    <t>FdSc in Nursing Associate - University of Gloucestershire - Nursing Associate Apprenticeship Standard</t>
  </si>
  <si>
    <t>H00303898</t>
  </si>
  <si>
    <t>BA (Hons) Filmmaking</t>
  </si>
  <si>
    <t>H00303899</t>
  </si>
  <si>
    <t>HNC in Construction - University of Portsmouth</t>
  </si>
  <si>
    <t>H00303900</t>
  </si>
  <si>
    <t>MSc in Public Service Management - University of Hertfordshire - Senior Leader Apprenticeship Standard</t>
  </si>
  <si>
    <t>H00303901</t>
  </si>
  <si>
    <t>BSc (Hons) in Chemistry - University of Salford - Laboratory Scientist Degree Apprenticeship Standard</t>
  </si>
  <si>
    <t>H00303902</t>
  </si>
  <si>
    <t>BSc (Hons) in Occupational Therapy - Sheffield Hallam University</t>
  </si>
  <si>
    <t>H00303903</t>
  </si>
  <si>
    <t>BSc (Hons) in Physiotherapy - Sheffield Hallam University</t>
  </si>
  <si>
    <t>H00303904</t>
  </si>
  <si>
    <t>BA (Hons) in Social Work Practice - Sheffield Hallam University</t>
  </si>
  <si>
    <t>H00303905</t>
  </si>
  <si>
    <t>BSc (Hons) in Operating Department Practice - University of Huddersfield - Operating Department Practitioner Degree Apprenticeship</t>
  </si>
  <si>
    <t>H00303906</t>
  </si>
  <si>
    <t>BSc (Hons) in Exercise, Health and Sports Performance - South Essex College of Further and Higher College</t>
  </si>
  <si>
    <t>H00303907</t>
  </si>
  <si>
    <t>FdSc in Assistant Practitioner - University of Derby - Healthcare Assistant Practitioner Apprenticeship Standard</t>
  </si>
  <si>
    <t>H00303908</t>
  </si>
  <si>
    <t>MSc in Digital Technology Solutions - University of Salford - Digital and Technology Solutions Specialist Degree Apprenticeship</t>
  </si>
  <si>
    <t>H00303909</t>
  </si>
  <si>
    <t>MSt in Applied Criminology and Police Management Apprenticeship - University of Cambridge - Senior Leaders Standard</t>
  </si>
  <si>
    <t>H00303910</t>
  </si>
  <si>
    <t>BSc in Digital and Software Solutions - Birkbeck, University of London</t>
  </si>
  <si>
    <t>H00303911</t>
  </si>
  <si>
    <t>BA (Hons) in Human Behavioural Studies - Petroc</t>
  </si>
  <si>
    <t>H00303912</t>
  </si>
  <si>
    <t>MBA in Senior Leader - The University of West London - Senior Leader Master's Degree Apprenticeship</t>
  </si>
  <si>
    <t>H00303913</t>
  </si>
  <si>
    <t>BA (Hons) in Digital Film Production - Colchester Institute</t>
  </si>
  <si>
    <t>H00303914</t>
  </si>
  <si>
    <t>Post Graduate in Academic Professional - De Montfort University - Academic Professional Apprenticeship</t>
  </si>
  <si>
    <t>H00303915</t>
  </si>
  <si>
    <t>BSc (Hons) in Cyber Security Professional - De Montfort University - Cyber Security Technical Professional Degree Apprenticeship</t>
  </si>
  <si>
    <t>H00303916</t>
  </si>
  <si>
    <t>BA (Hons) in Social Work - Nottingham Trent University - Social Worker Apprenticeship</t>
  </si>
  <si>
    <t>H00303917</t>
  </si>
  <si>
    <t>MSc in Systems Engineering  - Loughborough University - Senior Engineering Master's Level Degree Apprenticeship ST0107</t>
  </si>
  <si>
    <t>H00303918</t>
  </si>
  <si>
    <t>BA (Hons) in Social Work - Leeds Beckett University</t>
  </si>
  <si>
    <t>H00303919</t>
  </si>
  <si>
    <t>MA in Town and Regional Planning - Leeds Beckett University</t>
  </si>
  <si>
    <t>H00303921</t>
  </si>
  <si>
    <t>HNC in Business and Management - Mid-Kent College</t>
  </si>
  <si>
    <t>H00303922</t>
  </si>
  <si>
    <t>HNC in Information Technology - Mid-Kent College</t>
  </si>
  <si>
    <t>H00303923</t>
  </si>
  <si>
    <t>Foundation Degree (FdSc) in Computing - Derby College</t>
  </si>
  <si>
    <t>H00303924</t>
  </si>
  <si>
    <t>Batchelor of Nursing (Single Honours) Adult Nursing - University of Chester - Registered Nurse - Degree (NMC 2018) Apprenticeship Standard</t>
  </si>
  <si>
    <t>H00303925</t>
  </si>
  <si>
    <t>Batchelor of Nursing (Single Honours) Adult Nursing - University of Chester</t>
  </si>
  <si>
    <t>H00303926</t>
  </si>
  <si>
    <t>BSc (Hons) in Digital and Technology Solutions - University of Bedfordshire - Digital and Technology Solutions Professional Degree Apprenticeship</t>
  </si>
  <si>
    <t>H00303927</t>
  </si>
  <si>
    <t>Cert HE in Data Analyst - University of Bedfordshire - Data Analyst Apprenticeship Standard</t>
  </si>
  <si>
    <t>H00303928</t>
  </si>
  <si>
    <t>Cert HE in Project Management - University of Bedfordshire - Associate Project Manager Apprenticeship Standard</t>
  </si>
  <si>
    <t>H00303930</t>
  </si>
  <si>
    <t>BSc (Hons) in Nursing with Registered Nurse Adult - University of Bedfordshire - Registered Nurse Degree Apprenticeship</t>
  </si>
  <si>
    <t>H00303931</t>
  </si>
  <si>
    <t>BSc (Hons) in Nursing with Registered Nurse Child - University of Bedfordshire - Registered Nurse Degree Apprenticeship</t>
  </si>
  <si>
    <t>H00303932</t>
  </si>
  <si>
    <t>BSc (Hons) in Nursing with Registered Nurse Mental Health - University of Bedfordshire - Registered Nurse Degree Apprenticeship</t>
  </si>
  <si>
    <t>H00303933</t>
  </si>
  <si>
    <t>Foundation Degree in Nursing Associate - University of Bedfordshire - Nursing Associate Standard</t>
  </si>
  <si>
    <t>H00303934</t>
  </si>
  <si>
    <t>Foundation Degree in Healthcare Practice - University of Bedfordshire - Healthcare Assistant Practitioner Apprenticeship Standard</t>
  </si>
  <si>
    <t>H00303935</t>
  </si>
  <si>
    <t>MSc in Advanced Clinical Practitioner - University of Bedfordshire - Advanced Clinical Practitioner Degree Apprenticeship</t>
  </si>
  <si>
    <t>H00303936</t>
  </si>
  <si>
    <t>PG Dip in Academic Practice - University of Bedfordshire - Academic Professional Degree Apprenticeship</t>
  </si>
  <si>
    <t>H00303937</t>
  </si>
  <si>
    <t>BSc (Hons) in Professional Policing Practice - University of the West of England, Bristol - Police Constable Degree Apprenticeship</t>
  </si>
  <si>
    <t>H00303938</t>
  </si>
  <si>
    <t>MSc in Advanced Clinical Practitioner - Keele University - Advanced Clinical Practitioner Degree Apprenticeship</t>
  </si>
  <si>
    <t>H00303939</t>
  </si>
  <si>
    <t>BSc (Hons) in Environmental Science (Practitioner) - University of Central Lancashire - Environmental Practitioner Degree Apprenticeship</t>
  </si>
  <si>
    <t>H00303941</t>
  </si>
  <si>
    <t>FdA in Health and Wellbeing (Assistant Practitioner) - University of Suffolk - Healthcare Assistant Practitioner Apprenticeship Standard</t>
  </si>
  <si>
    <t>H00303942</t>
  </si>
  <si>
    <t>Certificate of Higher Education in School Business Manager - Solent University</t>
  </si>
  <si>
    <t>H00303943</t>
  </si>
  <si>
    <t>Certificate of Higher Education in Associate Project Manager - Solent University</t>
  </si>
  <si>
    <t>H00303944</t>
  </si>
  <si>
    <t>HNC in Network Engineer - Solent University</t>
  </si>
  <si>
    <t>H00303945</t>
  </si>
  <si>
    <t>HNC in Data Analyst- Solent University</t>
  </si>
  <si>
    <t>H00303946</t>
  </si>
  <si>
    <t>BA (Hons) in Professional Practice (Early Years) - Burnley College</t>
  </si>
  <si>
    <t>H00303947</t>
  </si>
  <si>
    <t>BA (Hons) in Professional Practice (Working with Children and Young People) - Burnley College</t>
  </si>
  <si>
    <t>H00303948</t>
  </si>
  <si>
    <t>BSc (Hons) in Computing - Burnley College</t>
  </si>
  <si>
    <t>H00303949</t>
  </si>
  <si>
    <t>BSc (Hons) in Criminology - Burnley College</t>
  </si>
  <si>
    <t>H00303950</t>
  </si>
  <si>
    <t>Foundation Degree in Early Years Practice - Burnley College</t>
  </si>
  <si>
    <t>H00303951</t>
  </si>
  <si>
    <t>FdA in Contemporary Arts Practice - South Devon College</t>
  </si>
  <si>
    <t>H00303952</t>
  </si>
  <si>
    <t>CertHE in Contemporary Arts Practice - South Devon College</t>
  </si>
  <si>
    <t>H00303953</t>
  </si>
  <si>
    <t>FdA in Early Childhood Studies - South Gloucestershire and Stroud College</t>
  </si>
  <si>
    <t>H00303954</t>
  </si>
  <si>
    <t>MA in Strategic Clinical Leadership - London South Bank University - Senior Leader Master's Degree Apprenticeship</t>
  </si>
  <si>
    <t>H00303955</t>
  </si>
  <si>
    <t>Batchelor of Arts (Honours) in Social Work (England) - The Open University - Social Worker Degree Apprenticeship</t>
  </si>
  <si>
    <t>H00303956</t>
  </si>
  <si>
    <t>BA (Hons) in Teaching and Learning (Top-up) - Middlesbrough College</t>
  </si>
  <si>
    <t>H00303957</t>
  </si>
  <si>
    <t>FD in Teaching and Learning Support - Middlesbrough College</t>
  </si>
  <si>
    <t>H00303958</t>
  </si>
  <si>
    <t>Foundation Degree in Applied Agriculture Science - Kingston Maurward College</t>
  </si>
  <si>
    <t>H00303959</t>
  </si>
  <si>
    <t>MSc Advanced Clinical Practise - University of the West of England, Bristol (UWE,  Bristol) - Advanced Clinical Practitioner (degree)</t>
  </si>
  <si>
    <t>H00303960</t>
  </si>
  <si>
    <t>BSc (Hons) in Equine - Hadlow College</t>
  </si>
  <si>
    <t>H00303961</t>
  </si>
  <si>
    <t>BSc (Hons) in Aquaculture and Fisheries Management - Hadlow College</t>
  </si>
  <si>
    <t>H00303962</t>
  </si>
  <si>
    <t>Ba (Hons) in Garden Design - Hadlow College</t>
  </si>
  <si>
    <t>H00303963</t>
  </si>
  <si>
    <t>BSc (Hons) in Horticulture - Hadlow College</t>
  </si>
  <si>
    <t>H00303964</t>
  </si>
  <si>
    <t>BSc (Hons) in Animal Management - Hadlow College</t>
  </si>
  <si>
    <t>H00303965</t>
  </si>
  <si>
    <t>FdA in Health, Nutrition and Physical Activity - Hugh Baird College</t>
  </si>
  <si>
    <t>H00303966</t>
  </si>
  <si>
    <t>FdA in Games Design - Hugh Baird College</t>
  </si>
  <si>
    <t>H00303967</t>
  </si>
  <si>
    <t>BSc (Hons) in Occupational Therapy - University of Brighton - Occupational Therapist Degree Apprenticeship</t>
  </si>
  <si>
    <t>H00303968</t>
  </si>
  <si>
    <t>BSc (Hons) in Podiatry - University of Brighton - Podiatry Degree</t>
  </si>
  <si>
    <t>H00303969</t>
  </si>
  <si>
    <t>In-Service Certificate in Education (Lifelong Learning ) - The Manchester College (Trading name of LTE Group)</t>
  </si>
  <si>
    <t>H00303970</t>
  </si>
  <si>
    <t>In-Service Professional Graduate Certificate in Education (Lifelong Learning ) - The Manchester College (Trading name of LTE Group)</t>
  </si>
  <si>
    <t>H00303971</t>
  </si>
  <si>
    <t>In-Service Post Graduate Certificate in Education (Lifelong Learning ) - The Manchester College (Trading name of LTE Group)</t>
  </si>
  <si>
    <t>H00303972</t>
  </si>
  <si>
    <t>In-Service Post Graduate Diploma in Education (Lifelong Learning ) - The Manchester College (Trading name of LTE Group)</t>
  </si>
  <si>
    <t>H00303973</t>
  </si>
  <si>
    <t>BA (Hons) in Business and Law - Croydon College</t>
  </si>
  <si>
    <t>H00303974</t>
  </si>
  <si>
    <t>BA (Hons) in Business, Leadership and Management (Top-up) - Calderdale College</t>
  </si>
  <si>
    <t>H00303975</t>
  </si>
  <si>
    <t>Foundation Degree in Business, Leadership and Management - Calderdale College</t>
  </si>
  <si>
    <t>H00303976</t>
  </si>
  <si>
    <t>BA (Hons) in Business Management and Professional Development - Calderdale College - Chartered Manager Standard</t>
  </si>
  <si>
    <t>H00303977</t>
  </si>
  <si>
    <t>MSC Advanced Clinical Practice - University of Salford - Advanced Clinical Practitioner (degree)</t>
  </si>
  <si>
    <t>H00303978</t>
  </si>
  <si>
    <t>BA (Hons) in Social Work - City College Norwich - Social Worker Degree Apprenticeship</t>
  </si>
  <si>
    <t>H00303979</t>
  </si>
  <si>
    <t>PGDip in Chartered Town Planner - London South Bank University - Chartered Town Planner (Apprenticeship)</t>
  </si>
  <si>
    <t>H00303980</t>
  </si>
  <si>
    <t>MA in Chartered Town Planner (Urban Design)- London South Bank University - Chartered Town Planner (Apprenticeship)</t>
  </si>
  <si>
    <t>H00303981</t>
  </si>
  <si>
    <t>MA in Town and Country Planning - London South Bank University</t>
  </si>
  <si>
    <t>H00303982</t>
  </si>
  <si>
    <t>FdSc in Mental Health Studies (Clinical) - Grimsby Institute of Further and Higher Education</t>
  </si>
  <si>
    <t>H00303983</t>
  </si>
  <si>
    <t>FdSc in Refrigeration and Air Conditioning Engineering - Grimsby Institute of Further and Higher Education</t>
  </si>
  <si>
    <t>H00303984</t>
  </si>
  <si>
    <t>Foundation Degree in Hearing Aid Audiology - De Montfort University - Hearing Aid Dispenser Apprenticeship Standard</t>
  </si>
  <si>
    <t>H00303985</t>
  </si>
  <si>
    <t>MBA in Healthcare Management - Aston University - Senior Leader Master's Degree Apprenticeship</t>
  </si>
  <si>
    <t>H00303986</t>
  </si>
  <si>
    <t>BSc (Hons) in Leadership and Management (Top-up) - Aston University - Chartered Manager Degree Apprenticeship</t>
  </si>
  <si>
    <t>H00303987</t>
  </si>
  <si>
    <t>MSc in Digital and Technology Solutions Specialist - Aston University - Digital and Technology Solutions Specialist Degree Apprenticeship</t>
  </si>
  <si>
    <t>H00303988</t>
  </si>
  <si>
    <t>BA (Hons) in Music - Morley College London</t>
  </si>
  <si>
    <t>H00303989</t>
  </si>
  <si>
    <t>BA (Hons) in Fashion - Morley College London</t>
  </si>
  <si>
    <t>H00303990</t>
  </si>
  <si>
    <t>Certificate of Higher Education in Aircraft Maintenance Engineering (Newcastle College) - NCG</t>
  </si>
  <si>
    <t>H00303991</t>
  </si>
  <si>
    <t>BA (Hons) in Interior and Spatial Design (Top-up) - NCG</t>
  </si>
  <si>
    <t>H00303992</t>
  </si>
  <si>
    <t>BEng (Hons) in Electrical Electronic Engineering (Top-up) - NCG</t>
  </si>
  <si>
    <t>H00303993</t>
  </si>
  <si>
    <t>MA in Childhood and Youth Practitioner - NCG</t>
  </si>
  <si>
    <t>H00303994</t>
  </si>
  <si>
    <t>BA (Hons) in Audio Visual Production (Top-up) - NCG</t>
  </si>
  <si>
    <t>H00303995</t>
  </si>
  <si>
    <t>FdA in Business Management (Carlisle College) - NCG</t>
  </si>
  <si>
    <t>H00303996</t>
  </si>
  <si>
    <t>BEng (Hons) in Mechanical Manufacturing Engineering (Top-Up) - NCG</t>
  </si>
  <si>
    <t>H00303997</t>
  </si>
  <si>
    <t>MA in Creative and Professional Practice - NCG</t>
  </si>
  <si>
    <t>H00303998</t>
  </si>
  <si>
    <t>CertHE in Counselling and Therapeutic Communication for Health and Social Care - Newcastle College - NCG</t>
  </si>
  <si>
    <t>H00303999</t>
  </si>
  <si>
    <t>FdEng in Rail Engineering - Newcastle Group - NCG</t>
  </si>
  <si>
    <t>H00304000</t>
  </si>
  <si>
    <t>BSc (Hons) in Occupational Therapy - The University of Northampton - Occupational Therapist (Integrated Degree)</t>
  </si>
  <si>
    <t>H00304001</t>
  </si>
  <si>
    <t>BA (Hons) in Culinary Arts Management (Top-up) - Middlesbrough College</t>
  </si>
  <si>
    <t>H00304002</t>
  </si>
  <si>
    <t>MA in Hospitality and Tourism Management (Top-up) - Middlesbrough College</t>
  </si>
  <si>
    <t>H00304003</t>
  </si>
  <si>
    <t>BSc (Hons) in Building Control Surveyor - University of Wolverhampton</t>
  </si>
  <si>
    <t>H00304004</t>
  </si>
  <si>
    <t>FdA in Early Childhood Studies - Blackburn College</t>
  </si>
  <si>
    <t>H00304005</t>
  </si>
  <si>
    <t>BA (Hons) in Early Childhood Studies (Top-up) - Blackburn College</t>
  </si>
  <si>
    <t>H00304006</t>
  </si>
  <si>
    <t>FdA in Teaching and Learning Support (Primary) - Blackburn College</t>
  </si>
  <si>
    <t>H00304007</t>
  </si>
  <si>
    <t>BA (Hons) in Teaching and Learning Support (Primary) (Top-up) - Blackburn College</t>
  </si>
  <si>
    <t>H00304008</t>
  </si>
  <si>
    <t>BA (Hons) in International Golf Management - Cornwall College</t>
  </si>
  <si>
    <t>H00304009</t>
  </si>
  <si>
    <t>MSc in Land and Ecological Restoration - Cornwall College</t>
  </si>
  <si>
    <t>H00304010</t>
  </si>
  <si>
    <t>HNC in Professional Superyacht Engineer - Cornwall College</t>
  </si>
  <si>
    <t>H00304011</t>
  </si>
  <si>
    <t>BSc (Hons) in Agriculture - Cornwall College</t>
  </si>
  <si>
    <t>H00304012</t>
  </si>
  <si>
    <t>FdSc in Professional Superyacht Engineer - Cornwall College</t>
  </si>
  <si>
    <t>H00304013</t>
  </si>
  <si>
    <t>FdA in English with Creative Writing - Strode College</t>
  </si>
  <si>
    <t>H00304014</t>
  </si>
  <si>
    <t>PGCE (Professional Education Studies) - University of Brighton - Teacher standard</t>
  </si>
  <si>
    <t>H00304015</t>
  </si>
  <si>
    <t>BSc (Hons) in Psychology - Blackburn College</t>
  </si>
  <si>
    <t>H00304016</t>
  </si>
  <si>
    <t>BSc (Hons) in Psychology with Foundation Entry - Blackburn College</t>
  </si>
  <si>
    <t>H00304017</t>
  </si>
  <si>
    <t>BEng (Hons) in Control Engineering - Blackburn College</t>
  </si>
  <si>
    <t>H00304018</t>
  </si>
  <si>
    <t>BEng (Hons) in Electrical and Electronic Engineering - Blackburn College</t>
  </si>
  <si>
    <t>H00304019</t>
  </si>
  <si>
    <t>BA (Hons) in English Language and English Literature - Blackburn College</t>
  </si>
  <si>
    <t>H00304020</t>
  </si>
  <si>
    <t>BA (Hons) in English Language and History - Blackburn College</t>
  </si>
  <si>
    <t>H00304021</t>
  </si>
  <si>
    <t>BA (Hons) in English Language and Politics - Blackburn College</t>
  </si>
  <si>
    <t>H00304022</t>
  </si>
  <si>
    <t>BA (Hons) in English Language and Sociology - Blackburn College</t>
  </si>
  <si>
    <t>H00304023</t>
  </si>
  <si>
    <t>BA (Hons) in English Literature and History - Blackburn College</t>
  </si>
  <si>
    <t>H00304024</t>
  </si>
  <si>
    <t>BA (Hons) in English Literature and Politics - Blackburn College</t>
  </si>
  <si>
    <t>H00304025</t>
  </si>
  <si>
    <t>BA (Hons) in English Literature and Sociology - Blackburn College</t>
  </si>
  <si>
    <t>H00304026</t>
  </si>
  <si>
    <t>BA (Hons) in History and Politics - Blackburn College</t>
  </si>
  <si>
    <t>H00304027</t>
  </si>
  <si>
    <t>BA (Hons) in History and Sociology - Blackburn College</t>
  </si>
  <si>
    <t>H00304028</t>
  </si>
  <si>
    <t>BA (Hons) in Politics and Sociology - Blackburn College</t>
  </si>
  <si>
    <t>H00304029</t>
  </si>
  <si>
    <t>MSc in General Pathway - Coventry University College - Advanced Clinical Practitioner (degree)</t>
  </si>
  <si>
    <t>H00304030</t>
  </si>
  <si>
    <t>MSc in Generic Pathway - Coventry University College - Advanced Clinical Practitioner (degree)</t>
  </si>
  <si>
    <t>H00304031</t>
  </si>
  <si>
    <t>MSc in Integrated Care Pathway - Coventry University College - Advanced Clinical Practitioner (degree)</t>
  </si>
  <si>
    <t>H00304032</t>
  </si>
  <si>
    <t>MSc in Urgent and Emergency Care Pathway - Coventry University College - Advanced Clinical Practitioner (degree)</t>
  </si>
  <si>
    <t>H00304033</t>
  </si>
  <si>
    <t>MSc in Musculosketal Pathway - Coventry University College - Advanced Clinical Practitioner (degree)</t>
  </si>
  <si>
    <t>H00304034</t>
  </si>
  <si>
    <t>MSc in Children and young people Pathway - Coventry University College - Advanced Clinical Practitioner (degree)</t>
  </si>
  <si>
    <t>H00304035</t>
  </si>
  <si>
    <t>MSc in Neonatal Pathway - Coventry University College - Advanced Clinical Practitioner (degree)</t>
  </si>
  <si>
    <t>H00304036</t>
  </si>
  <si>
    <t>MSc in Global Healthcare Management (Apprenticeship Route) - Coventry University College</t>
  </si>
  <si>
    <t>H00304037</t>
  </si>
  <si>
    <t>PGCE in Secondary Education with QTS - University of Huddersfield - Teacher Apprenticeship</t>
  </si>
  <si>
    <t>H00304038</t>
  </si>
  <si>
    <t>PGCE in Primary Education with QTS - University of Huddersfield - Teacher Apprenticeship</t>
  </si>
  <si>
    <t>H00304039</t>
  </si>
  <si>
    <t>FdSc in Computing (Newcastle College) - NCG</t>
  </si>
  <si>
    <t>H00304040</t>
  </si>
  <si>
    <t>BA (Hons) in Educational and Professional Development (Top-up) (Southwark College) - NCG</t>
  </si>
  <si>
    <t>H00304041</t>
  </si>
  <si>
    <t>FdSc in Networking and Cyber Security (Newcastle College) - NCG</t>
  </si>
  <si>
    <t>H00304042</t>
  </si>
  <si>
    <t>FdEng in Renewable Energy Engineering (Newcastle College) - NCG</t>
  </si>
  <si>
    <t>H00304043</t>
  </si>
  <si>
    <t>BSc (Hons) in Games Technologies (Top-up) (Newcastle College) - NCG</t>
  </si>
  <si>
    <t>H00304044</t>
  </si>
  <si>
    <t>Certificate of Higher Education in Dance (Newcastle College) - NCG</t>
  </si>
  <si>
    <t>H00304050</t>
  </si>
  <si>
    <t>BSc (Hons) Digital and Technology Solutions (Data Analyst)</t>
  </si>
  <si>
    <t>H00304051</t>
  </si>
  <si>
    <t>BSc in Occupational Therapy - Coventry University College - Occupational Therapist (integrated degree) Apprenticeship Standard</t>
  </si>
  <si>
    <t>H00304052</t>
  </si>
  <si>
    <t>BSc in Operating Department Practice - Coventry University College - Operating Department Practitioner (integrated degree) Apprenticeship Standard</t>
  </si>
  <si>
    <t>H00304053</t>
  </si>
  <si>
    <t>BSc in Physiotherapy - Coventry University College - Physiotherapist (integrated degree) Apprenticeship Standard</t>
  </si>
  <si>
    <t>H00304054</t>
  </si>
  <si>
    <t>BSc in Social Work - Coventry University College - Social Worker (degree) Apprenticeship Standard</t>
  </si>
  <si>
    <t>H00304055</t>
  </si>
  <si>
    <t>Professional Development (Non Credit Bearing) Apprenticeship - Coventry University College - HR Consultant / Partner Apprenticeship Standard</t>
  </si>
  <si>
    <t>H00304056</t>
  </si>
  <si>
    <t>BSc (Hons) in Digital Marketing - The Manchester Metropolitan University - Digital Marketer Degree Apprenticeship</t>
  </si>
  <si>
    <t>H00304057</t>
  </si>
  <si>
    <t>BA (Hons) in Retail Leadership - The Manchester Metropolitan University - Retail Leadership Degree Apprenticeship</t>
  </si>
  <si>
    <t>H00304058</t>
  </si>
  <si>
    <t>BA (Hons) in Digital Video Production - Middlesbrough College</t>
  </si>
  <si>
    <t>H00304059</t>
  </si>
  <si>
    <t>BA (Hons) in English Literature and Philosophy and Religion - Holy Cross College</t>
  </si>
  <si>
    <t>H00304060</t>
  </si>
  <si>
    <t>BA (Hons) in Health and Wellbeing and Philosophy and Religion - Holy Cross College</t>
  </si>
  <si>
    <t>H00304061</t>
  </si>
  <si>
    <t>BA (Hons) in History and Philosophy and Religion - Holy Cross College</t>
  </si>
  <si>
    <t>H00304062</t>
  </si>
  <si>
    <t>BA (Hons) in Philosophy and Religion and Special Educational Needs - Holy Cross College</t>
  </si>
  <si>
    <t>H00304063</t>
  </si>
  <si>
    <t>BA (Hons) in Early Childhood and Health and Wellbeing - Holy Cross College</t>
  </si>
  <si>
    <t>H00304064</t>
  </si>
  <si>
    <t>BA (Hons) in Education and Health and Wellbeing - Holy Cross College</t>
  </si>
  <si>
    <t>H00304065</t>
  </si>
  <si>
    <t>BA (Hons) in Early Childhood and English Literature - Holy Cross College</t>
  </si>
  <si>
    <t>H00304066</t>
  </si>
  <si>
    <t>BA (Hons) in Early Childhood and History - Holy Cross College</t>
  </si>
  <si>
    <t>H00304067</t>
  </si>
  <si>
    <t>BA (Hons) in Early Childhood and Philosophy and Religion - Holy Cross College</t>
  </si>
  <si>
    <t>H00304068</t>
  </si>
  <si>
    <t>BA (Hons) in Education and Philosophy and Religion - Holy Cross College</t>
  </si>
  <si>
    <t>H00304069</t>
  </si>
  <si>
    <t>BA (Hons) in English Literature and Special Educational Needs - Holy Cross College</t>
  </si>
  <si>
    <t>H00304070</t>
  </si>
  <si>
    <t>BA (Hons) in Health and Wellbeing and History - Holy Cross College</t>
  </si>
  <si>
    <t>H00304071</t>
  </si>
  <si>
    <t>BA (Hons) in Business Management (Top Up) - Southport College</t>
  </si>
  <si>
    <t>H00304072</t>
  </si>
  <si>
    <t>BA (Hons) in Social Work - Wiltshire College - Oxford Brookes University</t>
  </si>
  <si>
    <t>H00304073</t>
  </si>
  <si>
    <t>BSc (Hons) in Building Control - University College of Estate Management (UCEM)</t>
  </si>
  <si>
    <t>H00304074</t>
  </si>
  <si>
    <t>BSc (Hons) in Applied Biomedical Science - University of Portsmouth - Healthcare Science Practitioner Degree Apprenticeship</t>
  </si>
  <si>
    <t>H00304075</t>
  </si>
  <si>
    <t>BSc (Hons) in Computing and Digital Technologies - Bridgwater and Taunton College</t>
  </si>
  <si>
    <t>H00304076</t>
  </si>
  <si>
    <t>Foundation Degree in Computing and Digital Technologies - Bridgwater and Taunton College</t>
  </si>
  <si>
    <t>H00304077</t>
  </si>
  <si>
    <t>MSc in Advanced Clinical Practice - University of Hertfordshire - Advanced Clinical Practice (Degree Apprenticeship)</t>
  </si>
  <si>
    <t>H00304078</t>
  </si>
  <si>
    <t>BSc (Hons) in Applied Biomedical Science (Work-based) - University of Hertfordshire</t>
  </si>
  <si>
    <t>H00304079</t>
  </si>
  <si>
    <t>BSc in Computer Games Enterprise - Burnley College - UCLAN</t>
  </si>
  <si>
    <t>H00304080</t>
  </si>
  <si>
    <t>FD in Health and Social Care (Mental Health) - Burnley College - UCLAN</t>
  </si>
  <si>
    <t>H00304081</t>
  </si>
  <si>
    <t>HNC in Mechanical and Manufacturing Engineering - Burnley College - UCLAN</t>
  </si>
  <si>
    <t>H00304082</t>
  </si>
  <si>
    <t>BSc in Applied Animal Health - Cornwall College</t>
  </si>
  <si>
    <t>H00304083</t>
  </si>
  <si>
    <t>Foundation Degree in Criminology with Psychology - Hull College</t>
  </si>
  <si>
    <t>H00304084</t>
  </si>
  <si>
    <t>Foundation Degree in Games Design and Development - Hull College</t>
  </si>
  <si>
    <t>H00304085</t>
  </si>
  <si>
    <t>Foundation Degree in Musical Theatre with Contemporary Practice - Hull College</t>
  </si>
  <si>
    <t>H00304086</t>
  </si>
  <si>
    <t>Foundation Degree in 3D Design - Hull College</t>
  </si>
  <si>
    <t>H00304087</t>
  </si>
  <si>
    <t>MSc in Town Planning - Anglia Ruskin University</t>
  </si>
  <si>
    <t>H00304088</t>
  </si>
  <si>
    <t>MSc in Advanced Practice (Clinical) - Anglia Ruskin University</t>
  </si>
  <si>
    <t>H00304089</t>
  </si>
  <si>
    <t>MSc inDigital and Technology Solution (Data Analytics) - Anglia Ruskin University</t>
  </si>
  <si>
    <t>H00304090</t>
  </si>
  <si>
    <t>BSc (Hons) in Digital Marketing - Anglia Ruskin University</t>
  </si>
  <si>
    <t>H00304091</t>
  </si>
  <si>
    <t>BSc (Hons) in Bioinformatics - Anglia Ruskin University</t>
  </si>
  <si>
    <t>H00304092</t>
  </si>
  <si>
    <t>BSc (Hons) in Data Science - Anglia Ruskin University</t>
  </si>
  <si>
    <t>H00304093</t>
  </si>
  <si>
    <t>MEd in Educational Leadership Apprenticeship - University of Birmingham - Senior Leaders Master's Degree</t>
  </si>
  <si>
    <t>H00304094</t>
  </si>
  <si>
    <t>MSc in Advanced Clinical Practice - University of Birmingham - Advanced Clinical Practitioner (degree)</t>
  </si>
  <si>
    <t>H00304095</t>
  </si>
  <si>
    <t>BEng in Electrical and Railway Engineering Degree Apprenticeship  - University of Birmingham - Rail and Rail Systems Senior Engineer (degree)</t>
  </si>
  <si>
    <t>H00304096</t>
  </si>
  <si>
    <t>MSc in Railway Systems Engineering and Integration Degree Apprenticeship  - University of Birmingham - Rail and Rail Systems Principal Engineer (degree)</t>
  </si>
  <si>
    <t>H00304097</t>
  </si>
  <si>
    <t>MSc in Urban and Regional Planning - University of Birmingham - Chartered Town Planner (degree)</t>
  </si>
  <si>
    <t>H00304098</t>
  </si>
  <si>
    <t>BA (Hons) in Health and Wellbeing and Special Educational Needs - Holy Cross College</t>
  </si>
  <si>
    <t>H00304099</t>
  </si>
  <si>
    <t>BA (Hons) in History and Special Educational Needs - Holy Cross College</t>
  </si>
  <si>
    <t>H00304100</t>
  </si>
  <si>
    <t>BSc (Hons) in Physical Education and Sports Science - Holy Cross College</t>
  </si>
  <si>
    <t>H00304101</t>
  </si>
  <si>
    <t>BA (Hons) Modern History with Criminology - Farnborough College of Technology</t>
  </si>
  <si>
    <t>H00304102</t>
  </si>
  <si>
    <t>BA (Hons) Criminology with Modern History - Farnborough College of Technology</t>
  </si>
  <si>
    <t>H00304103</t>
  </si>
  <si>
    <t>BA (Hons) Business and Psychology - Farnborough College of Technology</t>
  </si>
  <si>
    <t>H00304104</t>
  </si>
  <si>
    <t>BA (Hons) Therapeutic Counselling (Top Up) - Farnborough College of Technology</t>
  </si>
  <si>
    <t>H00304105</t>
  </si>
  <si>
    <t>Postgraduate in Teaching (QTS) - University Of Hertfordshire - Teacher Apprenticeship Standard</t>
  </si>
  <si>
    <t>H00304106</t>
  </si>
  <si>
    <t>Executive Master of Business Administration in Senior Leadership - University of Nottingham - Senior Leader Master's Degree Apprenticeship</t>
  </si>
  <si>
    <t>H00304107</t>
  </si>
  <si>
    <t>BSc in Chemistry with Industry - University of Nottingham - Laboratory Scientist Degree Apprenticeship</t>
  </si>
  <si>
    <t>H00304108</t>
  </si>
  <si>
    <t>MArch in Architecture with Collaborative Practice Research - University of Nottingham - Architect Degree Apprenticeship</t>
  </si>
  <si>
    <t>H00304109</t>
  </si>
  <si>
    <t>BSc (Hons) in Occupational Therapy (Apprenticeship) - Canterbury Christ Church University - Occupational Therapist (Integrated Degree)</t>
  </si>
  <si>
    <t>H00304110</t>
  </si>
  <si>
    <t>BSc (Hons) in Operating Department Practice (Apprenticeship) - Canterbury Christ church University - Operating Department Practitioner (Integrated Degree)</t>
  </si>
  <si>
    <t>H00304111</t>
  </si>
  <si>
    <t>BA (hons) in Social Work (Apprenticeship) - Canterbury Christ Church University - Social Worker (Degree)</t>
  </si>
  <si>
    <t>H00304112</t>
  </si>
  <si>
    <t>BSc (Hons) in Nursing (Adult) or BSc (Hons) in Nursing (Mental Health - Canterbury Christ Church University - Registered Nurse - Degree (NMC 2018)</t>
  </si>
  <si>
    <t>H00304113</t>
  </si>
  <si>
    <t>FD in Nursing Associate - Canterbury Christ Church University - Nursing Associate (NMC 2018)</t>
  </si>
  <si>
    <t>H00304114</t>
  </si>
  <si>
    <t>FdSc in Nursing Associate - University of Salford - Nursing Associate Standard</t>
  </si>
  <si>
    <t>H00304115</t>
  </si>
  <si>
    <t>BSc (Hons) in Social Work - University of Salford Social Worker (degree)</t>
  </si>
  <si>
    <t>H00304116</t>
  </si>
  <si>
    <t>Postgraduate Diploma in Engineering Competence - University of Central Lancashire - Post Graduate Engineer Apprenticeship</t>
  </si>
  <si>
    <t>H00304117</t>
  </si>
  <si>
    <t>BSc (Hons) in Digital and Technology Solutions - New College Durham - Digital and Technology Solutions Professional Degree Apprenticeship</t>
  </si>
  <si>
    <t>H00304118</t>
  </si>
  <si>
    <t>BA (Hons) in Childhood and Youth Studies - City College Norwich</t>
  </si>
  <si>
    <t>H00304119</t>
  </si>
  <si>
    <t>BA (Hons) in Children's and Young People's Education and Development (Top-Up) - Tameside College</t>
  </si>
  <si>
    <t>H00304120</t>
  </si>
  <si>
    <t>FdSc in Nursing Associate - Anglia Ruskin University</t>
  </si>
  <si>
    <t>H00304121</t>
  </si>
  <si>
    <t>MSc in Advanced Clinical Practitioner - University of Cumbria - Advanced Clinical Practitioner Degree Apprenticeship</t>
  </si>
  <si>
    <t>H00304122</t>
  </si>
  <si>
    <t>MBA in Senior Leadership - University of Cumbria - Senior Leader Master's Degree Apprenticeship</t>
  </si>
  <si>
    <t>H00304123</t>
  </si>
  <si>
    <t>Certificate in Education Post 14 (Education and Training) - Boston College</t>
  </si>
  <si>
    <t>H00304124</t>
  </si>
  <si>
    <t>Postgraduate Certificate in Education Post 14 (Education and Training) - Boston College</t>
  </si>
  <si>
    <t>H00304125</t>
  </si>
  <si>
    <t>BA (Hons) in Digital Marketing - Nottingham Trent University - Digital Marketer Degree Apprenticeship</t>
  </si>
  <si>
    <t>H00304126</t>
  </si>
  <si>
    <t>LLB (Hons) in Law and LLM Law - Nottingham Trent University - Solicitor Apprenticeship Standard</t>
  </si>
  <si>
    <t>H00304128</t>
  </si>
  <si>
    <t>FD in Early Childhood Studies - East Riding college</t>
  </si>
  <si>
    <t>H00304129</t>
  </si>
  <si>
    <t>BA (Hons) in Early Childhood Studies Top-Up) - East Riding college</t>
  </si>
  <si>
    <t>H00304130</t>
  </si>
  <si>
    <t>FdSc in Nursing Associate (Higher Apprenticeship) - Kingston University - Nursing Associate (NMC 2018)</t>
  </si>
  <si>
    <t>H00304131</t>
  </si>
  <si>
    <t>BSc (Hons) in Real Estate and Property Management - Leeds Beckett University</t>
  </si>
  <si>
    <t>H00304132</t>
  </si>
  <si>
    <t>MSc in Risk and Safety Leadership - University of Portsmouth - Risk and Safety Management Professional Degree Apprenticeship</t>
  </si>
  <si>
    <t>H00304133</t>
  </si>
  <si>
    <t>Foundation Degree in Food Engineering - University of Lincoln</t>
  </si>
  <si>
    <t>H00304134</t>
  </si>
  <si>
    <t>MSc in Management - University of Kent - Senior Leader Master's Degree Apprenticeship</t>
  </si>
  <si>
    <t>H00304135</t>
  </si>
  <si>
    <t>MSc in Healthcare Management - University of Kent - Senior Leader Master's Degree Apprenticeship</t>
  </si>
  <si>
    <t>H00304136</t>
  </si>
  <si>
    <t>MSc in Risk and Safety Management - Liverpool John Moores University - Risk and Safety Management Professional Degree Apprenticeship</t>
  </si>
  <si>
    <t>H00304137</t>
  </si>
  <si>
    <t>FdSc in Animal Welfare Science - North Lindsey College</t>
  </si>
  <si>
    <t>H00304138</t>
  </si>
  <si>
    <t>BSc (Hons) in Data Science - York St John University - Data Scientist Degree Apprenticeship</t>
  </si>
  <si>
    <t>H00304139</t>
  </si>
  <si>
    <t>BSc (Hons) in Diagnostic Radiographer - University of Exeter - Diagnostic Radiographer Degree Apprenticeship</t>
  </si>
  <si>
    <t>H00304140</t>
  </si>
  <si>
    <t>BEng (Hons) in Mechanical and Manufacturing Engineering - University of Portsmouth - Manufacturing Engineer (Degree Apprenticeship)</t>
  </si>
  <si>
    <t>H00304141</t>
  </si>
  <si>
    <t>MBA in Senior Leader - University of Essex - Senior Leader Master's Degree Apprenticeship</t>
  </si>
  <si>
    <t>H00304142</t>
  </si>
  <si>
    <t>BSc (Hons) in Building Services Engineering - Site Management Top-Up - Leeds Beckett University</t>
  </si>
  <si>
    <t>H00304143</t>
  </si>
  <si>
    <t>BEng (Hons) in Civil Engineering - University of Brighton - Civil Engineer Degree Apprenticeship</t>
  </si>
  <si>
    <t>H00304144</t>
  </si>
  <si>
    <t>MSC in Research Scientist (Data Science) - University of Exeter - Research Scientist Apprenticeship Standard</t>
  </si>
  <si>
    <t>H00304145</t>
  </si>
  <si>
    <t>MSC in Advanced Clinical Practice  - University of Brighton - Advanced Clinical Practice (Degree Apprenticeship)</t>
  </si>
  <si>
    <t>H00304146</t>
  </si>
  <si>
    <t>MSC in Town Planning - University of Brighton - Chartered Town Planner Degree</t>
  </si>
  <si>
    <t>H00304147</t>
  </si>
  <si>
    <t>BSc (Hons) in Culinary Health and Nutrition - Capital City College Group</t>
  </si>
  <si>
    <t>H00304148</t>
  </si>
  <si>
    <t>BSc (Hons) in Culinary Health and Nutrition (Top-Up)- Capital City College Group</t>
  </si>
  <si>
    <t>H00304149</t>
  </si>
  <si>
    <t>FDSc in Culinary Health and Nutrition - Capital City College Group</t>
  </si>
  <si>
    <t>H00304150</t>
  </si>
  <si>
    <t>BSc (Hons) in Operating Department Practitioner - Buckinghamshire New University - Operating Department Practitioner (integrated degree)</t>
  </si>
  <si>
    <t>H00304151</t>
  </si>
  <si>
    <t>BSc (Hons) in Social Work - Buckinghamshire New University - Social Work (degree)</t>
  </si>
  <si>
    <t>H00304152</t>
  </si>
  <si>
    <t>Foundation Degree in Art and Design - Calderdale College</t>
  </si>
  <si>
    <t>H00304153</t>
  </si>
  <si>
    <t>FdSc in Coaching and Mentoring - Nelson and Colne College</t>
  </si>
  <si>
    <t>H00304154</t>
  </si>
  <si>
    <t>FdA in Working with Children and Families - Nelson and Colne College</t>
  </si>
  <si>
    <t>H00304155</t>
  </si>
  <si>
    <t>CertHE in Working with Children and Families - Nelson and Colne College</t>
  </si>
  <si>
    <t>H00304156</t>
  </si>
  <si>
    <t>BA (Hons) in Tourism and Events Management Top-Up - Leicester College</t>
  </si>
  <si>
    <t>H00304157</t>
  </si>
  <si>
    <t>Executive MSc in Leadership - Cass Business School (City, University of London) - Senior Leader Master's Degree Apprenticeship</t>
  </si>
  <si>
    <t>H00304158</t>
  </si>
  <si>
    <t>Executive MSc in Medical Leadership - Cass Business School (City, University of London) - Senior Leader Master's Degree Apprenticeship</t>
  </si>
  <si>
    <t>H00304159</t>
  </si>
  <si>
    <t>MSc in Advanced Clinical Practice - University of Derby - Advanced Clinical Practitioner Degree Apprenticeship</t>
  </si>
  <si>
    <t>H00304160</t>
  </si>
  <si>
    <t>MBA Professional - University of Derby - Senior Leader Master's Degree Apprenticeship</t>
  </si>
  <si>
    <t>H00304161</t>
  </si>
  <si>
    <t>BSc in Environmental Health - Middlesex University - Environmental Health Practitioner Apprenticeship Standard</t>
  </si>
  <si>
    <t>H00304162</t>
  </si>
  <si>
    <t>MSc in Occupational Health, Safety and Environment Management - Middlesex University - Risk and Safety Management Professional Apprenticeship Standard</t>
  </si>
  <si>
    <t>H00304163</t>
  </si>
  <si>
    <t>BSc (Hons) in Environmental Science - Kingston University - Environmental Practitioner Degree Apprenticeship</t>
  </si>
  <si>
    <t>H00304164</t>
  </si>
  <si>
    <t>BA (Hons) in Actor Musician - Wakefield College</t>
  </si>
  <si>
    <t>H00304165</t>
  </si>
  <si>
    <t>Master of Business Administration (Health Care Sector) - Coventry University College - Senior Leader Master's Degree Apprenticeship</t>
  </si>
  <si>
    <t>H00304166</t>
  </si>
  <si>
    <t>Postgraduate Diploma in Engineering Competence (Mechanical) - Coventry University College - Post Graduate Engineer Apprenticeship Standard</t>
  </si>
  <si>
    <t>H00304167</t>
  </si>
  <si>
    <t>Postgraduate Diploma in Engineering Competence (Automotive) - Coventry University College - Post Graduate Engineer Apprenticeship Standard</t>
  </si>
  <si>
    <t>H00304168</t>
  </si>
  <si>
    <t>BEng in Mechanical Engineering Design - Coventry University College - Product Design and Development Engineer Degree Apprenticeship</t>
  </si>
  <si>
    <t>H00304169</t>
  </si>
  <si>
    <t>BEng in Automotive Engineering Design - Coventry University College - Product Design and Development Engineer Degree Apprenticeship</t>
  </si>
  <si>
    <t>H00304170</t>
  </si>
  <si>
    <t>BEng in Manufacturing Engineering - Coventry University College - Manufacturing Engineer Degree Apprenticeship</t>
  </si>
  <si>
    <t>H00304171</t>
  </si>
  <si>
    <t>Foundation Degree (Engineering) in Metrology for Industry - Coventry University College - Senior Metrology Technician Apprenticeship Standard</t>
  </si>
  <si>
    <t>H00304172</t>
  </si>
  <si>
    <t>Foundation Degree (Science) in Nursing Associate - Coventry University College - Nursing Associate Apprenticeship Standard</t>
  </si>
  <si>
    <t>H00304173</t>
  </si>
  <si>
    <t>MSc in Advanced Clinical Practice - University of Huddersfield - Advanced Clinical Practitioner Degree Apprenticeship</t>
  </si>
  <si>
    <t>H00304174</t>
  </si>
  <si>
    <t>FdSc in Nursing Associate - Nottingham Trent University - Nursing Associate (NMC2018) Apprenticeship Standard</t>
  </si>
  <si>
    <t>H00304175</t>
  </si>
  <si>
    <t>FdSc Computer Science and Digital Industries</t>
  </si>
  <si>
    <t>H00304176</t>
  </si>
  <si>
    <t>BSc (Hons) Computer Science and Digital Technologies</t>
  </si>
  <si>
    <t>H00304177</t>
  </si>
  <si>
    <t>FdSc in Supporting Innovation in Health and Social Care - New College Durham</t>
  </si>
  <si>
    <t>H00304178</t>
  </si>
  <si>
    <t>BA (Hons) in Integrative Counselling Practise - Bishop Auckland College</t>
  </si>
  <si>
    <t>H00304179</t>
  </si>
  <si>
    <t>Foundation Degree in Nursing Associate - University of Huddersfield - Nursing Associate (NMC2018) Apprenticeship Standard</t>
  </si>
  <si>
    <t>H00304180</t>
  </si>
  <si>
    <t>BA (Hons) in English with Social Sciences - City College Norwich</t>
  </si>
  <si>
    <t>H00304181</t>
  </si>
  <si>
    <t>BSc (Hons) Nursing (Adult) - Keele University - Registered Nurse Degree Apprenticeship</t>
  </si>
  <si>
    <t>H00304182</t>
  </si>
  <si>
    <t>Pre-Service Professional Graduate Certificate in Education (Lifelong Learning) - Tameside College</t>
  </si>
  <si>
    <t>H00304183</t>
  </si>
  <si>
    <t>Pre-Service Postgraduate Certificate in Education (Lifelong Learning) - Tameside College</t>
  </si>
  <si>
    <t>H00304184</t>
  </si>
  <si>
    <t>Pre-Service Certificate in Education (Lifelong Learning) - Tameside College</t>
  </si>
  <si>
    <t>H00304185</t>
  </si>
  <si>
    <t>Professional Diploma in Legal Executive Practice - Leeds Beckett University</t>
  </si>
  <si>
    <t>H00304186</t>
  </si>
  <si>
    <t>BA (Hons) in Education and Professional Development - Tameside College</t>
  </si>
  <si>
    <t>H00304187</t>
  </si>
  <si>
    <t>BSc (Hons) in Podiatry - University of Huddersfield - Podiatrist Degree Apprenticeship</t>
  </si>
  <si>
    <t>H00304188</t>
  </si>
  <si>
    <t>Foundation Degree in Nursing Associate - Keele University - Nursing Associate (NMC 2018) Apprenticeship Standard</t>
  </si>
  <si>
    <t>H00304189</t>
  </si>
  <si>
    <t>BA (Hons) in Social Work - University of Suffolk - Social Work (degree apprenticeship)</t>
  </si>
  <si>
    <t>H00304190</t>
  </si>
  <si>
    <t>MSc in Advanced Clinical Practice - University of Suffolk - Advanced Clinical Practise (degree apprenticeship)</t>
  </si>
  <si>
    <t>H00304191</t>
  </si>
  <si>
    <t>CertHE in Associate Project Manager - London South Bank University - Associate Project Manager Apprenticeship Standard</t>
  </si>
  <si>
    <t>H00304192</t>
  </si>
  <si>
    <t>MSc in Advanced Clinical Practice (Adult) - London South Bank University - Advanced Clinical Practitioner Degree Apprenticeship</t>
  </si>
  <si>
    <t>H00304193</t>
  </si>
  <si>
    <t>MSc in Advanced Clinical Practice (Child) - London South Bank University - Advanced Clinical Practitioner Degree Apprenticeship</t>
  </si>
  <si>
    <t>H00304194</t>
  </si>
  <si>
    <t>MSc in Advanced Clinical Practice (Mental Health) - London South Bank University - Advanced Clinical Practitioner Degree Apprenticeship</t>
  </si>
  <si>
    <t>H00304195</t>
  </si>
  <si>
    <t>Foundation Degree in Educational Practice - Swindon college</t>
  </si>
  <si>
    <t>H00304196</t>
  </si>
  <si>
    <t>BA (Hons) in Early Childhood Studies - Swindon College</t>
  </si>
  <si>
    <t>H00304197</t>
  </si>
  <si>
    <t>BA (Hons) in Social Work - University of Sunderland - Social Worker Degree Apprenticeship</t>
  </si>
  <si>
    <t>H00304198</t>
  </si>
  <si>
    <t>CertHE in Food and Drink Manufacturing (Agri-Produce) - University of Lincoln - Operations / Departmental Manager Apprenticeship Standard</t>
  </si>
  <si>
    <t>H00304199</t>
  </si>
  <si>
    <t>CertHE in Food and Drink Manufacturing (Manufacturing and Operations Management) - University of Lincoln - Operations / Departmental Manager Apprenticeship Standard</t>
  </si>
  <si>
    <t>H00304200</t>
  </si>
  <si>
    <t>CertHE in Food and Drink Manufacturing (Operations and Supply Chain Management) - University of Lincoln - Operations / Departmental Manager Apprenticeship Standard</t>
  </si>
  <si>
    <t>H00304201</t>
  </si>
  <si>
    <t>CertHE in Food and Drink Manufacturing (Quality and Technical Management) - University of Lincoln - Operations / Departmental Manager Apprenticeship Standard</t>
  </si>
  <si>
    <t>H00304202</t>
  </si>
  <si>
    <t>Foundation Degree in Game Art - South Gloucestershire and Stroud College</t>
  </si>
  <si>
    <t>H00304203</t>
  </si>
  <si>
    <t>FdSc in Sports Coaching and Development - New College Durham</t>
  </si>
  <si>
    <t>H00304204</t>
  </si>
  <si>
    <t>BA (Hons) in Theatre and Performance (Year 03 Entry) - St Helens College</t>
  </si>
  <si>
    <t>H00304205</t>
  </si>
  <si>
    <t>Foundation Degree in Animal Management - University Centre Weston</t>
  </si>
  <si>
    <t>H00304206</t>
  </si>
  <si>
    <t>Foundation Degree in Sports Studies (Football) - University Centre Weston</t>
  </si>
  <si>
    <t>H00304207</t>
  </si>
  <si>
    <t>FdA in Nursing Associate - Middlesex University - Nursing Associate (NMC 2018) Apprenticeship Standard</t>
  </si>
  <si>
    <t>H00304208</t>
  </si>
  <si>
    <t>MSc in Professional Practice Senior Sales Leadership - Middlesex University - Senior Leader Degree Apprenticeship</t>
  </si>
  <si>
    <t>H00304209</t>
  </si>
  <si>
    <t>BSc (Hons) in Professional Policing Practice - University of Chester - Police Constable Degree Apprenticeship</t>
  </si>
  <si>
    <t>H00304210</t>
  </si>
  <si>
    <t>BSc (Hons) in Cyber Security (Top-up) - New College Durham</t>
  </si>
  <si>
    <t>H00304211</t>
  </si>
  <si>
    <t>MSc in Management - DN College's Group</t>
  </si>
  <si>
    <t>H00304212</t>
  </si>
  <si>
    <t>MSc in Human Resource Management - DN College's Group</t>
  </si>
  <si>
    <t>H00304213</t>
  </si>
  <si>
    <t>BA (Hons) in Professional Practice in Leadership and Management - DN College's Group</t>
  </si>
  <si>
    <t>H00304214</t>
  </si>
  <si>
    <t>BA (Hons) in Business and Management - DN College's Group</t>
  </si>
  <si>
    <t>H00304215</t>
  </si>
  <si>
    <t>FdA in Management - DN College's Group</t>
  </si>
  <si>
    <t>H00304216</t>
  </si>
  <si>
    <t>HND in Business and Management - DN College's Group</t>
  </si>
  <si>
    <t>H00304217</t>
  </si>
  <si>
    <t>Certificate in Policy Studies - University of Kent - Policy Officer Apprenticeship Standard</t>
  </si>
  <si>
    <t>H00304218</t>
  </si>
  <si>
    <t>BSc (Hons) in Economics (Professional Economist) - University of Kent - Professional Economist Degree Apprenticeship</t>
  </si>
  <si>
    <t>H00304219</t>
  </si>
  <si>
    <t>BSc (Hons) in Applied Bioscience (Clinical Trials Pathway) - University of Kent - Clinical Trials Specialist Degree Apprenticeship</t>
  </si>
  <si>
    <t>H00304220</t>
  </si>
  <si>
    <t>BA (Hons) in Social Work - University of Winchester - Social Worker Degree Apprenticeship</t>
  </si>
  <si>
    <t>BTEC HNC Diploma in Music</t>
  </si>
  <si>
    <t>BTEC HNC Diploma in Applied Chemistry</t>
  </si>
  <si>
    <t>BTEC HNC Diploma in Hospitality Management</t>
  </si>
  <si>
    <t>BTEC HND Diploma in Applied Biology</t>
  </si>
  <si>
    <t>BTEC HND Diploma in Applied Chemistry</t>
  </si>
  <si>
    <t>BTEC HNC Diploma in Applied Biology</t>
  </si>
  <si>
    <t>BTEC HND Diploma in Electrical Engineering</t>
  </si>
  <si>
    <t>BTEC HND Diploma in Music</t>
  </si>
  <si>
    <t>BTEC HNC Diploma in Electrical Engineering</t>
  </si>
  <si>
    <t>BTEC HND Diploma in Construction and the Built Environment</t>
  </si>
  <si>
    <t>BTEC HNC Diploma in Construction and the Built Environment</t>
  </si>
  <si>
    <t>BTEC HNC Diploma in Sport and Exercise Sciences</t>
  </si>
  <si>
    <t>BTEC HND Diploma in Sport and Exercise Sciences</t>
  </si>
  <si>
    <t>BTEC HNC Diploma in Sport</t>
  </si>
  <si>
    <t>BTEC HND Diploma in Sport</t>
  </si>
  <si>
    <t>BTEC HND Diploma in Travel and Tourism Management</t>
  </si>
  <si>
    <t>BTEC HND Diploma in Hospitality Management</t>
  </si>
  <si>
    <t>BTEC HNC Diploma in Travel and Tourism Management</t>
  </si>
  <si>
    <t>BTEC HNC Diploma in Health and Social Care</t>
  </si>
  <si>
    <t>BTEC HND Diploma in Health and Social Care</t>
  </si>
  <si>
    <t>BTEC HNC Diploma in Automotive Engineering</t>
  </si>
  <si>
    <t>BTEC HNC Diploma in Mechanical Engineering</t>
  </si>
  <si>
    <t>BTEC HND Diploma in General Engineering</t>
  </si>
  <si>
    <t>BTEC HND Diploma in Mechanical Engineering</t>
  </si>
  <si>
    <t>BTEC HNC Diploma in General Engineering</t>
  </si>
  <si>
    <t>BTEC HND Diploma in Manufacturing Engineering</t>
  </si>
  <si>
    <t>BTEC HNC Diploma in Manufacturing Engineering</t>
  </si>
  <si>
    <t>BTEC HNC Diploma in Electronic Engineering</t>
  </si>
  <si>
    <t>BTEC HNC Diploma in Electrical and Electronic Engineering</t>
  </si>
  <si>
    <t>BTEC HND Diploma in Automotive Engineering</t>
  </si>
  <si>
    <t>BTEC HND Diploma in Electronic Engineering</t>
  </si>
  <si>
    <t>BTEC HND Diploma in Electrical and Electronic Engineering</t>
  </si>
  <si>
    <t>BTEC HND Diploma in Operations Engineering</t>
  </si>
  <si>
    <t>BTEC HND Diploma in Aeronautical Engineering</t>
  </si>
  <si>
    <t>BTEC HNC Diploma in Aeronautical Engineering</t>
  </si>
  <si>
    <t>BTEC HND Diploma in Interactive Media</t>
  </si>
  <si>
    <t>BTEC HNC Diploma in Performing Arts</t>
  </si>
  <si>
    <t>BTEC HND Diploma in Performing Arts</t>
  </si>
  <si>
    <t>BTEC HNC Diploma in Interactive Media</t>
  </si>
  <si>
    <t>BTEC HND Diploma in Creative Media Production</t>
  </si>
  <si>
    <t>BTEC HNC Diploma in Creative Media Production</t>
  </si>
  <si>
    <t>BTEC HNC Diploma in Hair and Beauty Management</t>
  </si>
  <si>
    <t>BTEC HNC Diploma in Public Services</t>
  </si>
  <si>
    <t>BTEC HND Diploma in Public Services</t>
  </si>
  <si>
    <t>BTEC HND Diploma in Hair and Beauty Management</t>
  </si>
  <si>
    <t>BTEC HND Diploma in Horticulture</t>
  </si>
  <si>
    <t>BTEC HNC Diploma in Horticulture</t>
  </si>
  <si>
    <t>BTEC HNC Diploma in Animal Management</t>
  </si>
  <si>
    <t>BTEC HND Diploma in Animal Management</t>
  </si>
  <si>
    <t>BTEC HNC Diploma in Environmental Conservation</t>
  </si>
  <si>
    <t>H60042680</t>
  </si>
  <si>
    <t>Diploma in Teaching in the Lifelong Learning Sector (QCF)</t>
  </si>
  <si>
    <t>BTEC HND Diploma in Biological Sciences for Industry</t>
  </si>
  <si>
    <t>BTEC HND Diploma in Chemical Science for Industry</t>
  </si>
  <si>
    <t>6005136X</t>
  </si>
  <si>
    <t>H6005136X</t>
  </si>
  <si>
    <t>H60052028</t>
  </si>
  <si>
    <t>BTEC HNC Diploma in Chemical Science for Industry</t>
  </si>
  <si>
    <t>BTEC HNC Diploma in Biological Sciences for Industry</t>
  </si>
  <si>
    <t>H60055194</t>
  </si>
  <si>
    <t>Diploma in Teaching in the Lifelong Learning Sector (English: ESOL) (QCF)</t>
  </si>
  <si>
    <t>H60056265</t>
  </si>
  <si>
    <t>Diploma in Teaching in the Lifelong Learning Sector (Disabled Learners) (QCF)</t>
  </si>
  <si>
    <t>H60056599</t>
  </si>
  <si>
    <t>Diploma in Teaching in the Lifelong Learning Sector (English: Literacy) (QCF)</t>
  </si>
  <si>
    <t>H60056617</t>
  </si>
  <si>
    <t>Diploma in Teaching in the Lifelong Learning Sector (Mathematics: Numeracy) (QCF)</t>
  </si>
  <si>
    <t>H60062484</t>
  </si>
  <si>
    <t>H60063002</t>
  </si>
  <si>
    <t>H60063014</t>
  </si>
  <si>
    <t>H60065989</t>
  </si>
  <si>
    <t>H60102548</t>
  </si>
  <si>
    <t>H60104077</t>
  </si>
  <si>
    <t>Diploma in Education and Training (including Teaching English: Literacy and ESOL) (QCF)</t>
  </si>
  <si>
    <t>H60104089</t>
  </si>
  <si>
    <t>Diploma in Education and Training (including Teaching Disabled Learners) (QCF)</t>
  </si>
  <si>
    <t>H60104624</t>
  </si>
  <si>
    <t>H60104636</t>
  </si>
  <si>
    <t>H60105185</t>
  </si>
  <si>
    <t>6010580X</t>
  </si>
  <si>
    <t>H6010580X</t>
  </si>
  <si>
    <t>H60105872</t>
  </si>
  <si>
    <t>Diploma in Education and Training (including Teaching English: ESOL) (QCF)</t>
  </si>
  <si>
    <t>H60105902</t>
  </si>
  <si>
    <t>Diploma in Education and Training (including Teaching English: Literacy) (QCF)</t>
  </si>
  <si>
    <t>H60110508</t>
  </si>
  <si>
    <t>Diploma in Education and Training (including Teaching Mathematics: Numeracy) (QCF)</t>
  </si>
  <si>
    <t>H60112281</t>
  </si>
  <si>
    <t>BTEC Diploma in Education and Training</t>
  </si>
  <si>
    <t>H60114629</t>
  </si>
  <si>
    <t>H60116225</t>
  </si>
  <si>
    <t>H60123825</t>
  </si>
  <si>
    <t>H60123837</t>
  </si>
  <si>
    <t>Diploma in Education and Training (QCF</t>
  </si>
  <si>
    <t>H60123849</t>
  </si>
  <si>
    <t>H60123850</t>
  </si>
  <si>
    <t>H60123862</t>
  </si>
  <si>
    <t>H60123874</t>
  </si>
  <si>
    <t>H60124453</t>
  </si>
  <si>
    <t>H60125032</t>
  </si>
  <si>
    <t>Diploma in Education and Training (QCF)</t>
  </si>
  <si>
    <t>6012717X</t>
  </si>
  <si>
    <t>H6012717X</t>
  </si>
  <si>
    <t>Diploma in Education and Training (RQF)</t>
  </si>
  <si>
    <t>H60132644</t>
  </si>
  <si>
    <t>H60137277</t>
  </si>
  <si>
    <t>Diploma in Education and Training (including Teaching English: Literacy) (RQF)</t>
  </si>
  <si>
    <t>H60137289</t>
  </si>
  <si>
    <t>Diploma in Education and Training (including Teaching Mathematics: Numeracy) (RQF)</t>
  </si>
  <si>
    <t>H60153507</t>
  </si>
  <si>
    <t>H60161413</t>
  </si>
  <si>
    <t>H60161991</t>
  </si>
  <si>
    <t>H60179752</t>
  </si>
  <si>
    <t>H60181229</t>
  </si>
  <si>
    <t>Diploma In Education and Training</t>
  </si>
  <si>
    <t>H60305757</t>
  </si>
  <si>
    <t>H60322743</t>
  </si>
  <si>
    <t>BTEC Higher National Diploma in Music</t>
  </si>
  <si>
    <t>H60322755</t>
  </si>
  <si>
    <t>BTEC Higher National Certificate in Music</t>
  </si>
  <si>
    <t>H60322767</t>
  </si>
  <si>
    <t>BTEC Higher National Certificate in Sport &amp; Exercise Science</t>
  </si>
  <si>
    <t>H60322779</t>
  </si>
  <si>
    <t>BTEC Higher National Diploma in Sport &amp; Exercise Science</t>
  </si>
  <si>
    <t>H60322780</t>
  </si>
  <si>
    <t>H60322792</t>
  </si>
  <si>
    <t>H60322809</t>
  </si>
  <si>
    <t>BTEC Higher National Certificate in International Travel and Tourism Management</t>
  </si>
  <si>
    <t>H60322810</t>
  </si>
  <si>
    <t>BTEC Higher National Diploma in International Travel and Tourism Management</t>
  </si>
  <si>
    <t>H60322846</t>
  </si>
  <si>
    <t>BTEC Higher National Certificate in Healthcare Practice for England</t>
  </si>
  <si>
    <t>H60322858</t>
  </si>
  <si>
    <t>BTEC Higher National Diploma in Healthcare Practice for England</t>
  </si>
  <si>
    <t>6032286X</t>
  </si>
  <si>
    <t>H6032286X</t>
  </si>
  <si>
    <t>BTEC Higher National Certificate in Creative Media Production</t>
  </si>
  <si>
    <t>H60322937</t>
  </si>
  <si>
    <t>BTEC Higher National Certificate in Healthcare Practice</t>
  </si>
  <si>
    <t>H60322949</t>
  </si>
  <si>
    <t>BTEC Higher National Diploma in Healthcare Practice</t>
  </si>
  <si>
    <t>H60323085</t>
  </si>
  <si>
    <t>BTEC Higher National Certificate in Sport</t>
  </si>
  <si>
    <t>H60323097</t>
  </si>
  <si>
    <t>BTEC Higher National Diploma in Sport</t>
  </si>
  <si>
    <t>H60323413</t>
  </si>
  <si>
    <t>BTEC Higher National Certificate in Policing</t>
  </si>
  <si>
    <t>H60323759</t>
  </si>
  <si>
    <t>H60323772</t>
  </si>
  <si>
    <t>BTEC HIgher National Certificate in Performing Arts</t>
  </si>
  <si>
    <t>H60324922</t>
  </si>
  <si>
    <t>BTEC Higher National Certificate in Social and Community Work</t>
  </si>
  <si>
    <t>H60324934</t>
  </si>
  <si>
    <t>BTEC Higher National Diploma in Social and Community Work</t>
  </si>
  <si>
    <t>H60327716</t>
  </si>
  <si>
    <t>H60327728</t>
  </si>
  <si>
    <t>6032773X</t>
  </si>
  <si>
    <t>H6032773X</t>
  </si>
  <si>
    <t>H60327741</t>
  </si>
  <si>
    <t>H60327947</t>
  </si>
  <si>
    <t>BTEC Higher National Diploma in Agriculture</t>
  </si>
  <si>
    <t>H60327960</t>
  </si>
  <si>
    <t>BTEC Higher National Certificate in Agriculture</t>
  </si>
  <si>
    <t>H60328526</t>
  </si>
  <si>
    <t>H60328538</t>
  </si>
  <si>
    <t>H60334162</t>
  </si>
  <si>
    <t>Higher National Certificate in Construction</t>
  </si>
  <si>
    <t>H60334174</t>
  </si>
  <si>
    <t>Higher National Diploma in Construction</t>
  </si>
  <si>
    <t>H60338994</t>
  </si>
  <si>
    <t>BTEC Higher National Certificate in Early Childhood Education and Care</t>
  </si>
  <si>
    <t>H60339007</t>
  </si>
  <si>
    <t>BTEC Higher National Diploma in Early Childhood Education and Care</t>
  </si>
  <si>
    <t>H60339330</t>
  </si>
  <si>
    <t>BTEC Higher National Certificate in Rail Engineering</t>
  </si>
  <si>
    <t>6033938X</t>
  </si>
  <si>
    <t>H6033938X</t>
  </si>
  <si>
    <t>BTEC Higher National Certificate in Manufacturing Operations</t>
  </si>
  <si>
    <t>H60342468</t>
  </si>
  <si>
    <t>6034247X</t>
  </si>
  <si>
    <t>H6034247X</t>
  </si>
  <si>
    <t>H60345706</t>
  </si>
  <si>
    <t>BTEC Higher National Certificate in Applied Sciences</t>
  </si>
  <si>
    <t>H60345743</t>
  </si>
  <si>
    <t>BTEC Higher National Diploma in Applied Sciences</t>
  </si>
  <si>
    <t>H60346826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</si>
</sst>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quot;£&quot;* #,##0_-;\-&quot;£&quot;* #,##0_-;_-&quot;£&quot;* &quot;-&quot;??_-;_-@_-"/>
    <numFmt numFmtId="165" formatCode="0.0%"/>
    <numFmt numFmtId="166" formatCode="m/d/yy\ h:mm"/>
    <numFmt numFmtId="167" formatCode="[$£-809]#,##0"/>
    <numFmt numFmtId="168" formatCode="#,##0.0"/>
    <numFmt numFmtId="169" formatCode="_-* #,##0.00_-;\-* #,##0.00_-;_-* \-??_-;_-@_-"/>
    <numFmt numFmtId="170" formatCode="00000000"/>
  </numFmts>
  <fonts count="59" x14ac:knownFonts="1">
    <font>
      <sz val="10"/>
      <name val="Arial"/>
    </font>
    <font>
      <b/>
      <sz val="10"/>
      <name val="Arial"/>
      <family val="2"/>
    </font>
    <font>
      <sz val="10"/>
      <name val="Arial"/>
      <family val="2"/>
    </font>
    <font>
      <sz val="10"/>
      <name val="Helvetica"/>
      <family val="2"/>
    </font>
    <font>
      <sz val="10"/>
      <name val="MS Sans Serif"/>
      <family val="2"/>
    </font>
    <font>
      <b/>
      <sz val="14"/>
      <name val="Arial"/>
      <family val="2"/>
    </font>
    <font>
      <sz val="10"/>
      <name val="Arial"/>
      <family val="2"/>
    </font>
    <font>
      <sz val="8"/>
      <color indexed="10"/>
      <name val="Arial"/>
      <family val="2"/>
    </font>
    <font>
      <sz val="10"/>
      <color indexed="10"/>
      <name val="Arial"/>
      <family val="2"/>
    </font>
    <font>
      <sz val="8"/>
      <name val="Arial"/>
      <family val="2"/>
    </font>
    <font>
      <b/>
      <sz val="12"/>
      <name val="Arial"/>
      <family val="2"/>
    </font>
    <font>
      <sz val="10"/>
      <color indexed="22"/>
      <name val="Arial"/>
      <family val="2"/>
    </font>
    <font>
      <b/>
      <sz val="10"/>
      <name val="Helvetica"/>
      <family val="2"/>
    </font>
    <font>
      <sz val="10"/>
      <color indexed="8"/>
      <name val="Helvetica"/>
      <family val="2"/>
    </font>
    <font>
      <sz val="10.5"/>
      <name val="Helvetica"/>
      <family val="2"/>
    </font>
    <font>
      <sz val="10.5"/>
      <name val="Arial"/>
      <family val="2"/>
    </font>
    <font>
      <sz val="10"/>
      <color indexed="8"/>
      <name val="Arial"/>
      <family val="2"/>
    </font>
    <font>
      <sz val="10"/>
      <name val="Arial"/>
      <family val="2"/>
    </font>
    <font>
      <u/>
      <sz val="10"/>
      <color indexed="12"/>
      <name val="Arial"/>
      <family val="2"/>
    </font>
    <font>
      <sz val="10"/>
      <name val="Arial"/>
      <family val="2"/>
    </font>
    <font>
      <sz val="10"/>
      <color rgb="FFFF0000"/>
      <name val="Arial"/>
      <family val="2"/>
    </font>
    <font>
      <b/>
      <sz val="10"/>
      <color rgb="FFFF9900"/>
      <name val="Arial"/>
      <family val="2"/>
    </font>
    <font>
      <sz val="10"/>
      <color theme="0"/>
      <name val="Arial"/>
      <family val="2"/>
    </font>
    <font>
      <sz val="11"/>
      <name val="Arial"/>
      <family val="2"/>
    </font>
    <font>
      <sz val="11"/>
      <color indexed="8"/>
      <name val="Calibri"/>
      <family val="2"/>
    </font>
    <font>
      <sz val="11"/>
      <color theme="1"/>
      <name val="Calibri"/>
      <family val="2"/>
    </font>
    <font>
      <b/>
      <sz val="10.5"/>
      <color rgb="FFFF0000"/>
      <name val="Arial"/>
      <family val="2"/>
    </font>
    <font>
      <b/>
      <sz val="11"/>
      <name val="Arial"/>
      <family val="2"/>
    </font>
    <font>
      <sz val="10"/>
      <color theme="1"/>
      <name val="Arial"/>
      <family val="2"/>
    </font>
    <font>
      <sz val="12"/>
      <name val="Arial"/>
      <family val="2"/>
    </font>
    <font>
      <sz val="12"/>
      <color indexed="14"/>
      <name val="Arial"/>
      <family val="2"/>
    </font>
    <font>
      <u/>
      <sz val="10"/>
      <color theme="10"/>
      <name val="Arial"/>
      <family val="2"/>
    </font>
    <font>
      <sz val="10.5"/>
      <color rgb="FFFF0000"/>
      <name val="Arial"/>
      <family val="2"/>
    </font>
    <font>
      <u/>
      <sz val="10.5"/>
      <color rgb="FFFF0000"/>
      <name val="Arial"/>
      <family val="2"/>
    </font>
    <font>
      <b/>
      <u/>
      <sz val="10.5"/>
      <color rgb="FFFF0000"/>
      <name val="Arial"/>
      <family val="2"/>
    </font>
    <font>
      <b/>
      <u/>
      <sz val="10"/>
      <color rgb="FFFF0000"/>
      <name val="Arial"/>
      <family val="2"/>
    </font>
    <font>
      <b/>
      <u/>
      <sz val="10.5"/>
      <name val="Arial"/>
      <family val="2"/>
    </font>
    <font>
      <b/>
      <sz val="10.5"/>
      <name val="Arial"/>
      <family val="2"/>
    </font>
    <font>
      <sz val="10.5"/>
      <color theme="9" tint="-0.249977111117893"/>
      <name val="Arial"/>
      <family val="2"/>
    </font>
    <font>
      <sz val="10.5"/>
      <color indexed="8"/>
      <name val="Arial"/>
      <family val="2"/>
    </font>
    <font>
      <sz val="10.5"/>
      <color theme="1"/>
      <name val="Arial"/>
      <family val="2"/>
    </font>
    <font>
      <sz val="10.5"/>
      <color theme="0"/>
      <name val="Arial"/>
      <family val="2"/>
    </font>
    <font>
      <sz val="10.5"/>
      <color theme="8" tint="-0.249977111117893"/>
      <name val="Arial"/>
      <family val="2"/>
    </font>
    <font>
      <sz val="10.5"/>
      <color indexed="10"/>
      <name val="Arial"/>
      <family val="2"/>
    </font>
    <font>
      <b/>
      <sz val="10.5"/>
      <color indexed="8"/>
      <name val="Arial"/>
      <family val="2"/>
    </font>
    <font>
      <b/>
      <sz val="10.5"/>
      <name val="Helvetica"/>
      <family val="2"/>
    </font>
    <font>
      <sz val="10.5"/>
      <color rgb="FFFF9900"/>
      <name val="Arial"/>
      <family val="2"/>
    </font>
    <font>
      <sz val="20"/>
      <name val="Arial"/>
      <family val="2"/>
    </font>
    <font>
      <b/>
      <u/>
      <sz val="11"/>
      <name val="Arial"/>
      <family val="2"/>
    </font>
    <font>
      <sz val="10"/>
      <name val="MS Sans Serif"/>
    </font>
    <font>
      <sz val="6"/>
      <name val="Arial"/>
      <family val="2"/>
    </font>
    <font>
      <b/>
      <sz val="10.5"/>
      <color theme="1"/>
      <name val="Arial"/>
      <family val="2"/>
    </font>
    <font>
      <b/>
      <sz val="20"/>
      <color rgb="FFFF0000"/>
      <name val="Arial"/>
      <family val="2"/>
    </font>
    <font>
      <sz val="16"/>
      <name val="Arial"/>
      <family val="2"/>
    </font>
    <font>
      <sz val="10.5"/>
      <color theme="0" tint="-0.14999847407452621"/>
      <name val="Arial"/>
      <family val="2"/>
    </font>
    <font>
      <u/>
      <sz val="11"/>
      <color theme="10"/>
      <name val="Arial"/>
      <family val="2"/>
    </font>
    <font>
      <u/>
      <sz val="10.5"/>
      <color theme="10"/>
      <name val="Arial"/>
      <family val="2"/>
    </font>
    <font>
      <b/>
      <sz val="10"/>
      <color rgb="FFFF0000"/>
      <name val="Arial"/>
      <family val="2"/>
    </font>
    <font>
      <b/>
      <sz val="12"/>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rgb="FFFF9B9B"/>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249977111117893"/>
        <bgColor indexed="64"/>
      </patternFill>
    </fill>
  </fills>
  <borders count="342">
    <border>
      <left/>
      <right/>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hair">
        <color indexed="64"/>
      </top>
      <bottom/>
      <diagonal/>
    </border>
    <border>
      <left/>
      <right style="thin">
        <color indexed="64"/>
      </right>
      <top style="medium">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indexed="64"/>
      </top>
      <bottom style="thin">
        <color rgb="FFFF0000"/>
      </bottom>
      <diagonal/>
    </border>
    <border>
      <left/>
      <right style="thin">
        <color rgb="FFFFC000"/>
      </right>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right style="thin">
        <color rgb="FFFFC000"/>
      </right>
      <top style="thin">
        <color rgb="FFFFC000"/>
      </top>
      <bottom/>
      <diagonal/>
    </border>
    <border>
      <left style="thin">
        <color rgb="FFFFC000"/>
      </left>
      <right/>
      <top style="thin">
        <color rgb="FFFFC000"/>
      </top>
      <bottom/>
      <diagonal/>
    </border>
    <border>
      <left/>
      <right/>
      <top style="thin">
        <color rgb="FFFFC000"/>
      </top>
      <bottom/>
      <diagonal/>
    </border>
    <border>
      <left style="thin">
        <color rgb="FFFFC000"/>
      </left>
      <right/>
      <top/>
      <bottom/>
      <diagonal/>
    </border>
    <border>
      <left style="thin">
        <color indexed="64"/>
      </left>
      <right style="thin">
        <color rgb="FFFFC000"/>
      </right>
      <top/>
      <bottom/>
      <diagonal/>
    </border>
    <border>
      <left/>
      <right/>
      <top style="thin">
        <color rgb="FFFF9900"/>
      </top>
      <bottom/>
      <diagonal/>
    </border>
    <border>
      <left/>
      <right style="thin">
        <color rgb="FFFF9900"/>
      </right>
      <top/>
      <bottom/>
      <diagonal/>
    </border>
    <border>
      <left style="thin">
        <color rgb="FFFF9900"/>
      </left>
      <right/>
      <top/>
      <bottom/>
      <diagonal/>
    </border>
    <border>
      <left/>
      <right style="thin">
        <color auto="1"/>
      </right>
      <top/>
      <bottom/>
      <diagonal/>
    </border>
    <border>
      <left/>
      <right/>
      <top/>
      <bottom style="thin">
        <color indexed="64"/>
      </bottom>
      <diagonal/>
    </border>
    <border>
      <left style="thin">
        <color rgb="FFFF9900"/>
      </left>
      <right/>
      <top style="thin">
        <color rgb="FFFF9900"/>
      </top>
      <bottom/>
      <diagonal/>
    </border>
    <border>
      <left/>
      <right style="thin">
        <color rgb="FFFF9900"/>
      </right>
      <top style="thin">
        <color rgb="FFFF9900"/>
      </top>
      <bottom/>
      <diagonal/>
    </border>
    <border>
      <left style="thin">
        <color auto="1"/>
      </left>
      <right/>
      <top style="medium">
        <color auto="1"/>
      </top>
      <bottom style="thin">
        <color auto="1"/>
      </bottom>
      <diagonal/>
    </border>
    <border>
      <left style="thin">
        <color indexed="64"/>
      </left>
      <right/>
      <top/>
      <bottom style="thin">
        <color indexed="64"/>
      </bottom>
      <diagonal/>
    </border>
    <border>
      <left/>
      <right style="thin">
        <color auto="1"/>
      </right>
      <top/>
      <bottom style="thin">
        <color indexed="64"/>
      </bottom>
      <diagonal/>
    </border>
    <border>
      <left style="medium">
        <color auto="1"/>
      </left>
      <right/>
      <top/>
      <bottom style="thin">
        <color auto="1"/>
      </bottom>
      <diagonal/>
    </border>
    <border>
      <left style="thin">
        <color indexed="64"/>
      </left>
      <right/>
      <top style="dotted">
        <color indexed="64"/>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auto="1"/>
      </right>
      <top style="medium">
        <color indexed="64"/>
      </top>
      <bottom/>
      <diagonal/>
    </border>
    <border>
      <left style="thin">
        <color indexed="64"/>
      </left>
      <right style="thin">
        <color indexed="64"/>
      </right>
      <top/>
      <bottom style="medium">
        <color indexed="64"/>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auto="1"/>
      </left>
      <right style="thin">
        <color theme="0" tint="-0.14996795556505021"/>
      </right>
      <top style="thin">
        <color theme="0" tint="-0.14996795556505021"/>
      </top>
      <bottom style="hair">
        <color indexed="64"/>
      </bottom>
      <diagonal/>
    </border>
    <border>
      <left style="thin">
        <color theme="0" tint="-0.14996795556505021"/>
      </left>
      <right style="thin">
        <color indexed="64"/>
      </right>
      <top style="thin">
        <color theme="0" tint="-0.14996795556505021"/>
      </top>
      <bottom style="hair">
        <color indexed="64"/>
      </bottom>
      <diagonal/>
    </border>
    <border>
      <left style="thin">
        <color auto="1"/>
      </left>
      <right style="thin">
        <color theme="0" tint="-0.14996795556505021"/>
      </right>
      <top style="hair">
        <color indexed="64"/>
      </top>
      <bottom style="thin">
        <color theme="0" tint="-0.14996795556505021"/>
      </bottom>
      <diagonal/>
    </border>
    <border>
      <left style="thin">
        <color theme="0" tint="-0.14996795556505021"/>
      </left>
      <right style="thin">
        <color indexed="64"/>
      </right>
      <top style="hair">
        <color indexed="64"/>
      </top>
      <bottom style="thin">
        <color theme="0" tint="-0.14996795556505021"/>
      </bottom>
      <diagonal/>
    </border>
    <border>
      <left style="thin">
        <color auto="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top style="thin">
        <color auto="1"/>
      </top>
      <bottom style="thin">
        <color theme="0" tint="-0.14996795556505021"/>
      </bottom>
      <diagonal/>
    </border>
    <border>
      <left style="thin">
        <color theme="0" tint="-0.14996795556505021"/>
      </left>
      <right/>
      <top style="thin">
        <color theme="0" tint="-0.14996795556505021"/>
      </top>
      <bottom style="hair">
        <color indexed="64"/>
      </bottom>
      <diagonal/>
    </border>
    <border>
      <left style="thin">
        <color theme="0" tint="-0.14996795556505021"/>
      </left>
      <right/>
      <top style="hair">
        <color indexed="64"/>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auto="1"/>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auto="1"/>
      </left>
      <right style="thin">
        <color theme="0" tint="-0.14996795556505021"/>
      </right>
      <top style="thin">
        <color auto="1"/>
      </top>
      <bottom style="medium">
        <color auto="1"/>
      </bottom>
      <diagonal/>
    </border>
    <border>
      <left style="thin">
        <color theme="0" tint="-0.14996795556505021"/>
      </left>
      <right style="thin">
        <color indexed="64"/>
      </right>
      <top style="thin">
        <color auto="1"/>
      </top>
      <bottom style="medium">
        <color auto="1"/>
      </bottom>
      <diagonal/>
    </border>
    <border>
      <left style="thin">
        <color theme="0" tint="-0.14996795556505021"/>
      </left>
      <right/>
      <top style="thin">
        <color indexed="64"/>
      </top>
      <bottom style="medium">
        <color auto="1"/>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hair">
        <color indexed="64"/>
      </bottom>
      <diagonal/>
    </border>
    <border>
      <left style="thin">
        <color theme="0" tint="-0.14996795556505021"/>
      </left>
      <right style="thin">
        <color theme="0" tint="-0.14996795556505021"/>
      </right>
      <top style="hair">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auto="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theme="0" tint="-0.14996795556505021"/>
      </left>
      <right style="thin">
        <color theme="0" tint="-0.14996795556505021"/>
      </right>
      <top style="thin">
        <color indexed="64"/>
      </top>
      <bottom style="medium">
        <color indexed="64"/>
      </bottom>
      <diagonal/>
    </border>
    <border>
      <left style="thin">
        <color theme="0" tint="-0.14996795556505021"/>
      </left>
      <right/>
      <top style="thin">
        <color theme="0" tint="-0.14996795556505021"/>
      </top>
      <bottom style="thin">
        <color theme="0" tint="-0.14996795556505021"/>
      </bottom>
      <diagonal/>
    </border>
    <border>
      <left style="thin">
        <color auto="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auto="1"/>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top/>
      <bottom style="medium">
        <color indexed="64"/>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bottom style="medium">
        <color indexed="64"/>
      </bottom>
      <diagonal/>
    </border>
    <border>
      <left style="hair">
        <color indexed="64"/>
      </left>
      <right/>
      <top/>
      <bottom/>
      <diagonal/>
    </border>
    <border>
      <left style="hair">
        <color indexed="64"/>
      </left>
      <right/>
      <top/>
      <bottom style="thin">
        <color indexed="64"/>
      </bottom>
      <diagonal/>
    </border>
    <border>
      <left style="hair">
        <color indexed="64"/>
      </left>
      <right style="thin">
        <color theme="0" tint="-0.14996795556505021"/>
      </right>
      <top style="thin">
        <color indexed="64"/>
      </top>
      <bottom style="thin">
        <color theme="0" tint="-0.14996795556505021"/>
      </bottom>
      <diagonal/>
    </border>
    <border>
      <left style="hair">
        <color indexed="64"/>
      </left>
      <right style="thin">
        <color theme="0" tint="-0.14996795556505021"/>
      </right>
      <top style="thin">
        <color indexed="64"/>
      </top>
      <bottom style="medium">
        <color auto="1"/>
      </bottom>
      <diagonal/>
    </border>
    <border>
      <left style="hair">
        <color indexed="64"/>
      </left>
      <right/>
      <top style="thin">
        <color indexed="64"/>
      </top>
      <bottom/>
      <diagonal/>
    </border>
    <border>
      <left style="medium">
        <color indexed="64"/>
      </left>
      <right/>
      <top/>
      <bottom style="medium">
        <color indexed="64"/>
      </bottom>
      <diagonal/>
    </border>
    <border>
      <left style="thin">
        <color theme="0" tint="-0.14999847407452621"/>
      </left>
      <right style="thin">
        <color theme="0" tint="-0.14999847407452621"/>
      </right>
      <top/>
      <bottom/>
      <diagonal/>
    </border>
    <border>
      <left/>
      <right/>
      <top style="thin">
        <color indexed="64"/>
      </top>
      <bottom style="hair">
        <color indexed="64"/>
      </bottom>
      <diagonal/>
    </border>
    <border>
      <left style="thin">
        <color theme="0" tint="-0.14996795556505021"/>
      </left>
      <right style="thin">
        <color indexed="64"/>
      </right>
      <top/>
      <bottom/>
      <diagonal/>
    </border>
    <border>
      <left style="thin">
        <color theme="0" tint="-0.14996795556505021"/>
      </left>
      <right style="thin">
        <color theme="0" tint="-0.14996795556505021"/>
      </right>
      <top/>
      <bottom/>
      <diagonal/>
    </border>
    <border>
      <left/>
      <right style="thin">
        <color theme="0" tint="-0.14996795556505021"/>
      </right>
      <top/>
      <bottom/>
      <diagonal/>
    </border>
    <border>
      <left/>
      <right/>
      <top style="thin">
        <color auto="1"/>
      </top>
      <bottom style="thin">
        <color theme="0" tint="-0.14996795556505021"/>
      </bottom>
      <diagonal/>
    </border>
    <border>
      <left/>
      <right/>
      <top/>
      <bottom style="thin">
        <color theme="0" tint="-0.14996795556505021"/>
      </bottom>
      <diagonal/>
    </border>
    <border>
      <left style="hair">
        <color indexed="64"/>
      </left>
      <right/>
      <top style="thin">
        <color indexed="64"/>
      </top>
      <bottom style="medium">
        <color indexed="64"/>
      </bottom>
      <diagonal/>
    </border>
    <border>
      <left style="hair">
        <color indexed="64"/>
      </left>
      <right/>
      <top style="thin">
        <color auto="1"/>
      </top>
      <bottom style="thin">
        <color theme="0" tint="-0.14996795556505021"/>
      </bottom>
      <diagonal/>
    </border>
    <border>
      <left style="hair">
        <color indexed="64"/>
      </left>
      <right/>
      <top/>
      <bottom style="thin">
        <color theme="0" tint="-0.14996795556505021"/>
      </bottom>
      <diagonal/>
    </border>
    <border>
      <left style="hair">
        <color indexed="64"/>
      </left>
      <right/>
      <top style="thin">
        <color theme="0" tint="-0.14996795556505021"/>
      </top>
      <bottom style="thin">
        <color indexed="64"/>
      </bottom>
      <diagonal/>
    </border>
    <border>
      <left style="thin">
        <color rgb="FFFF0000"/>
      </left>
      <right style="thin">
        <color indexed="64"/>
      </right>
      <top style="thin">
        <color indexed="64"/>
      </top>
      <bottom style="thin">
        <color auto="1"/>
      </bottom>
      <diagonal/>
    </border>
    <border>
      <left style="thin">
        <color indexed="10"/>
      </left>
      <right/>
      <top/>
      <bottom/>
      <diagonal/>
    </border>
    <border>
      <left/>
      <right/>
      <top style="thin">
        <color indexed="10"/>
      </top>
      <bottom/>
      <diagonal/>
    </border>
    <border>
      <left/>
      <right/>
      <top style="thin">
        <color indexed="64"/>
      </top>
      <bottom/>
      <diagonal/>
    </border>
    <border>
      <left/>
      <right/>
      <top style="thin">
        <color auto="1"/>
      </top>
      <bottom style="medium">
        <color indexed="64"/>
      </bottom>
      <diagonal/>
    </border>
    <border>
      <left style="hair">
        <color indexed="64"/>
      </left>
      <right/>
      <top style="thin">
        <color indexed="64"/>
      </top>
      <bottom style="thin">
        <color indexed="64"/>
      </bottom>
      <diagonal/>
    </border>
    <border>
      <left style="thin">
        <color indexed="64"/>
      </left>
      <right style="thin">
        <color rgb="FFFF0000"/>
      </right>
      <top/>
      <bottom/>
      <diagonal/>
    </border>
    <border>
      <left style="thin">
        <color indexed="64"/>
      </left>
      <right style="thin">
        <color indexed="64"/>
      </right>
      <top/>
      <bottom/>
      <diagonal/>
    </border>
    <border>
      <left style="thin">
        <color indexed="64"/>
      </left>
      <right/>
      <top style="hair">
        <color indexed="64"/>
      </top>
      <bottom/>
      <diagonal/>
    </border>
    <border>
      <left style="thin">
        <color rgb="FFFF9900"/>
      </left>
      <right/>
      <top/>
      <bottom style="thin">
        <color rgb="FFFF9900"/>
      </bottom>
      <diagonal/>
    </border>
    <border>
      <left/>
      <right/>
      <top/>
      <bottom style="thin">
        <color rgb="FFFF9900"/>
      </bottom>
      <diagonal/>
    </border>
    <border>
      <left/>
      <right style="thin">
        <color rgb="FFFF9900"/>
      </right>
      <top/>
      <bottom style="thin">
        <color rgb="FFFF9900"/>
      </bottom>
      <diagonal/>
    </border>
    <border>
      <left style="thin">
        <color auto="1"/>
      </left>
      <right style="thin">
        <color theme="0" tint="-0.14996795556505021"/>
      </right>
      <top/>
      <bottom/>
      <diagonal/>
    </border>
    <border>
      <left/>
      <right style="hair">
        <color auto="1"/>
      </right>
      <top/>
      <bottom/>
      <diagonal/>
    </border>
    <border>
      <left/>
      <right style="hair">
        <color auto="1"/>
      </right>
      <top/>
      <bottom style="hair">
        <color indexed="64"/>
      </bottom>
      <diagonal/>
    </border>
    <border>
      <left/>
      <right style="hair">
        <color auto="1"/>
      </right>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style="hair">
        <color indexed="64"/>
      </bottom>
      <diagonal/>
    </border>
    <border>
      <left style="thin">
        <color theme="0" tint="-0.14996795556505021"/>
      </left>
      <right style="hair">
        <color indexed="64"/>
      </right>
      <top style="thin">
        <color auto="1"/>
      </top>
      <bottom style="medium">
        <color indexed="64"/>
      </bottom>
      <diagonal/>
    </border>
    <border>
      <left style="thin">
        <color theme="0" tint="-0.14996795556505021"/>
      </left>
      <right style="hair">
        <color indexed="64"/>
      </right>
      <top style="thin">
        <color auto="1"/>
      </top>
      <bottom style="thin">
        <color theme="0" tint="-0.14996795556505021"/>
      </bottom>
      <diagonal/>
    </border>
    <border>
      <left style="thin">
        <color theme="0" tint="-0.14996795556505021"/>
      </left>
      <right style="hair">
        <color indexed="64"/>
      </right>
      <top/>
      <bottom/>
      <diagonal/>
    </border>
    <border>
      <left style="thin">
        <color theme="0" tint="-0.14996795556505021"/>
      </left>
      <right style="hair">
        <color indexed="64"/>
      </right>
      <top/>
      <bottom style="thin">
        <color theme="0" tint="-0.14996795556505021"/>
      </bottom>
      <diagonal/>
    </border>
    <border>
      <left/>
      <right style="thin">
        <color theme="0" tint="-0.14996795556505021"/>
      </right>
      <top style="thin">
        <color auto="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diagonal/>
    </border>
    <border>
      <left style="thin">
        <color theme="0" tint="-0.14996795556505021"/>
      </left>
      <right/>
      <top/>
      <bottom style="thin">
        <color auto="1"/>
      </bottom>
      <diagonal/>
    </border>
    <border>
      <left style="hair">
        <color auto="1"/>
      </left>
      <right style="thin">
        <color theme="0" tint="-0.14996795556505021"/>
      </right>
      <top/>
      <bottom style="thin">
        <color theme="0" tint="-0.14996795556505021"/>
      </bottom>
      <diagonal/>
    </border>
    <border>
      <left style="hair">
        <color auto="1"/>
      </left>
      <right style="thin">
        <color theme="0" tint="-0.14996795556505021"/>
      </right>
      <top/>
      <bottom/>
      <diagonal/>
    </border>
    <border>
      <left style="double">
        <color indexed="64"/>
      </left>
      <right/>
      <top style="medium">
        <color indexed="64"/>
      </top>
      <bottom/>
      <diagonal/>
    </border>
    <border>
      <left style="double">
        <color indexed="64"/>
      </left>
      <right/>
      <top/>
      <bottom/>
      <diagonal/>
    </border>
    <border>
      <left style="double">
        <color indexed="64"/>
      </left>
      <right/>
      <top/>
      <bottom style="thin">
        <color indexed="64"/>
      </bottom>
      <diagonal/>
    </border>
    <border>
      <left style="thin">
        <color auto="1"/>
      </left>
      <right style="thin">
        <color theme="0" tint="-0.14996795556505021"/>
      </right>
      <top/>
      <bottom style="hair">
        <color auto="1"/>
      </bottom>
      <diagonal/>
    </border>
    <border>
      <left style="thin">
        <color theme="0" tint="-0.14996795556505021"/>
      </left>
      <right style="hair">
        <color indexed="64"/>
      </right>
      <top/>
      <bottom style="hair">
        <color auto="1"/>
      </bottom>
      <diagonal/>
    </border>
    <border>
      <left style="hair">
        <color auto="1"/>
      </left>
      <right style="thin">
        <color theme="0" tint="-0.14996795556505021"/>
      </right>
      <top/>
      <bottom style="hair">
        <color auto="1"/>
      </bottom>
      <diagonal/>
    </border>
    <border>
      <left style="double">
        <color auto="1"/>
      </left>
      <right style="thin">
        <color theme="0" tint="-0.14996795556505021"/>
      </right>
      <top style="thin">
        <color auto="1"/>
      </top>
      <bottom style="medium">
        <color auto="1"/>
      </bottom>
      <diagonal/>
    </border>
    <border>
      <left style="double">
        <color auto="1"/>
      </left>
      <right style="thin">
        <color theme="0" tint="-0.14996795556505021"/>
      </right>
      <top/>
      <bottom/>
      <diagonal/>
    </border>
    <border>
      <left/>
      <right style="double">
        <color auto="1"/>
      </right>
      <top style="thin">
        <color indexed="64"/>
      </top>
      <bottom/>
      <diagonal/>
    </border>
    <border>
      <left/>
      <right style="double">
        <color auto="1"/>
      </right>
      <top/>
      <bottom/>
      <diagonal/>
    </border>
    <border>
      <left/>
      <right style="double">
        <color auto="1"/>
      </right>
      <top/>
      <bottom style="thin">
        <color indexed="64"/>
      </bottom>
      <diagonal/>
    </border>
    <border>
      <left/>
      <right style="double">
        <color auto="1"/>
      </right>
      <top style="thin">
        <color auto="1"/>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hair">
        <color indexed="64"/>
      </left>
      <right style="double">
        <color auto="1"/>
      </right>
      <top style="thin">
        <color indexed="64"/>
      </top>
      <bottom/>
      <diagonal/>
    </border>
    <border>
      <left/>
      <right/>
      <top style="double">
        <color indexed="64"/>
      </top>
      <bottom/>
      <diagonal/>
    </border>
    <border>
      <left/>
      <right/>
      <top style="double">
        <color indexed="64"/>
      </top>
      <bottom style="hair">
        <color indexed="64"/>
      </bottom>
      <diagonal/>
    </border>
    <border>
      <left style="thin">
        <color theme="0" tint="-0.14996795556505021"/>
      </left>
      <right style="hair">
        <color indexed="64"/>
      </right>
      <top style="double">
        <color indexed="64"/>
      </top>
      <bottom style="hair">
        <color indexed="64"/>
      </bottom>
      <diagonal/>
    </border>
    <border>
      <left style="hair">
        <color auto="1"/>
      </left>
      <right style="thin">
        <color theme="0" tint="-0.14996795556505021"/>
      </right>
      <top style="double">
        <color indexed="64"/>
      </top>
      <bottom style="hair">
        <color indexed="64"/>
      </bottom>
      <diagonal/>
    </border>
    <border>
      <left style="thin">
        <color indexed="64"/>
      </left>
      <right/>
      <top style="double">
        <color indexed="64"/>
      </top>
      <bottom style="hair">
        <color indexed="64"/>
      </bottom>
      <diagonal/>
    </border>
    <border>
      <left style="hair">
        <color auto="1"/>
      </left>
      <right/>
      <top style="double">
        <color indexed="64"/>
      </top>
      <bottom style="hair">
        <color indexed="64"/>
      </bottom>
      <diagonal/>
    </border>
    <border>
      <left/>
      <right style="double">
        <color auto="1"/>
      </right>
      <top style="double">
        <color indexed="64"/>
      </top>
      <bottom style="hair">
        <color indexed="64"/>
      </bottom>
      <diagonal/>
    </border>
    <border>
      <left style="double">
        <color auto="1"/>
      </left>
      <right style="thin">
        <color theme="0" tint="-0.14996795556505021"/>
      </right>
      <top style="double">
        <color indexed="64"/>
      </top>
      <bottom style="hair">
        <color indexed="64"/>
      </bottom>
      <diagonal/>
    </border>
    <border>
      <left/>
      <right style="thin">
        <color indexed="64"/>
      </right>
      <top style="double">
        <color indexed="64"/>
      </top>
      <bottom/>
      <diagonal/>
    </border>
    <border>
      <left style="thin">
        <color auto="1"/>
      </left>
      <right style="thin">
        <color theme="0" tint="-0.14996795556505021"/>
      </right>
      <top style="double">
        <color indexed="64"/>
      </top>
      <bottom style="thin">
        <color theme="0" tint="-0.14996795556505021"/>
      </bottom>
      <diagonal/>
    </border>
    <border>
      <left style="thin">
        <color theme="0" tint="-0.14996795556505021"/>
      </left>
      <right style="thin">
        <color theme="0" tint="-0.14996795556505021"/>
      </right>
      <top style="double">
        <color indexed="64"/>
      </top>
      <bottom style="thin">
        <color theme="0" tint="-0.14996795556505021"/>
      </bottom>
      <diagonal/>
    </border>
    <border>
      <left style="thin">
        <color theme="0" tint="-0.14996795556505021"/>
      </left>
      <right style="thin">
        <color indexed="64"/>
      </right>
      <top style="double">
        <color indexed="64"/>
      </top>
      <bottom style="thin">
        <color theme="0" tint="-0.14996795556505021"/>
      </bottom>
      <diagonal/>
    </border>
    <border>
      <left style="thin">
        <color theme="0" tint="-0.14996795556505021"/>
      </left>
      <right/>
      <top style="double">
        <color indexed="64"/>
      </top>
      <bottom style="thin">
        <color theme="0" tint="-0.14996795556505021"/>
      </bottom>
      <diagonal/>
    </border>
    <border>
      <left/>
      <right/>
      <top/>
      <bottom style="double">
        <color indexed="64"/>
      </bottom>
      <diagonal/>
    </border>
    <border>
      <left style="thin">
        <color auto="1"/>
      </left>
      <right style="thin">
        <color theme="0" tint="-0.14996795556505021"/>
      </right>
      <top style="thin">
        <color theme="0" tint="-0.14996795556505021"/>
      </top>
      <bottom style="double">
        <color indexed="64"/>
      </bottom>
      <diagonal/>
    </border>
    <border>
      <left style="thin">
        <color theme="0" tint="-0.14996795556505021"/>
      </left>
      <right style="thin">
        <color indexed="64"/>
      </right>
      <top style="thin">
        <color theme="0" tint="-0.14996795556505021"/>
      </top>
      <bottom style="double">
        <color indexed="64"/>
      </bottom>
      <diagonal/>
    </border>
    <border>
      <left style="thin">
        <color theme="0" tint="-0.14996795556505021"/>
      </left>
      <right/>
      <top style="thin">
        <color theme="0" tint="-0.14996795556505021"/>
      </top>
      <bottom style="double">
        <color indexed="64"/>
      </bottom>
      <diagonal/>
    </border>
    <border>
      <left style="double">
        <color indexed="64"/>
      </left>
      <right/>
      <top style="thin">
        <color indexed="64"/>
      </top>
      <bottom style="hair">
        <color indexed="64"/>
      </bottom>
      <diagonal/>
    </border>
    <border>
      <left style="medium">
        <color auto="1"/>
      </left>
      <right/>
      <top style="medium">
        <color auto="1"/>
      </top>
      <bottom/>
      <diagonal/>
    </border>
    <border>
      <left style="medium">
        <color auto="1"/>
      </left>
      <right/>
      <top style="thin">
        <color indexed="64"/>
      </top>
      <bottom/>
      <diagonal/>
    </border>
    <border>
      <left style="thin">
        <color theme="0" tint="-0.14996795556505021"/>
      </left>
      <right style="medium">
        <color auto="1"/>
      </right>
      <top style="thin">
        <color auto="1"/>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diagonal/>
    </border>
    <border>
      <left style="thin">
        <color theme="0" tint="-0.14996795556505021"/>
      </left>
      <right style="medium">
        <color auto="1"/>
      </right>
      <top style="hair">
        <color indexed="64"/>
      </top>
      <bottom style="thin">
        <color theme="0" tint="-0.14996795556505021"/>
      </bottom>
      <diagonal/>
    </border>
    <border>
      <left style="thin">
        <color theme="0" tint="-0.14996795556505021"/>
      </left>
      <right style="medium">
        <color auto="1"/>
      </right>
      <top style="thin">
        <color theme="0" tint="-0.14996795556505021"/>
      </top>
      <bottom style="thin">
        <color indexed="64"/>
      </bottom>
      <diagonal/>
    </border>
    <border>
      <left style="thin">
        <color theme="0" tint="-0.14996795556505021"/>
      </left>
      <right style="medium">
        <color auto="1"/>
      </right>
      <top style="thin">
        <color theme="0" tint="-0.14996795556505021"/>
      </top>
      <bottom style="medium">
        <color auto="1"/>
      </bottom>
      <diagonal/>
    </border>
    <border>
      <left/>
      <right style="medium">
        <color auto="1"/>
      </right>
      <top style="thin">
        <color auto="1"/>
      </top>
      <bottom style="thin">
        <color theme="0" tint="-0.14996795556505021"/>
      </bottom>
      <diagonal/>
    </border>
    <border>
      <left/>
      <right style="medium">
        <color auto="1"/>
      </right>
      <top/>
      <bottom style="thin">
        <color theme="0" tint="-0.14996795556505021"/>
      </bottom>
      <diagonal/>
    </border>
    <border>
      <left/>
      <right style="medium">
        <color auto="1"/>
      </right>
      <top/>
      <bottom style="hair">
        <color indexed="64"/>
      </bottom>
      <diagonal/>
    </border>
    <border>
      <left style="thin">
        <color theme="0" tint="-0.14996795556505021"/>
      </left>
      <right style="hair">
        <color indexed="64"/>
      </right>
      <top/>
      <bottom style="medium">
        <color auto="1"/>
      </bottom>
      <diagonal/>
    </border>
    <border>
      <left style="hair">
        <color auto="1"/>
      </left>
      <right style="thin">
        <color theme="0" tint="-0.14996795556505021"/>
      </right>
      <top/>
      <bottom style="medium">
        <color auto="1"/>
      </bottom>
      <diagonal/>
    </border>
    <border>
      <left style="thin">
        <color theme="0" tint="-0.14996795556505021"/>
      </left>
      <right style="thin">
        <color indexed="64"/>
      </right>
      <top/>
      <bottom style="hair">
        <color auto="1"/>
      </bottom>
      <diagonal/>
    </border>
    <border>
      <left style="thin">
        <color auto="1"/>
      </left>
      <right style="thin">
        <color theme="0" tint="-0.14996795556505021"/>
      </right>
      <top/>
      <bottom style="thin">
        <color auto="1"/>
      </bottom>
      <diagonal/>
    </border>
    <border>
      <left style="thin">
        <color theme="0" tint="-0.14996795556505021"/>
      </left>
      <right style="hair">
        <color indexed="64"/>
      </right>
      <top/>
      <bottom style="thin">
        <color auto="1"/>
      </bottom>
      <diagonal/>
    </border>
    <border>
      <left style="thin">
        <color theme="0" tint="-0.14996795556505021"/>
      </left>
      <right style="thin">
        <color indexed="64"/>
      </right>
      <top/>
      <bottom style="thin">
        <color auto="1"/>
      </bottom>
      <diagonal/>
    </border>
    <border>
      <left/>
      <right style="thin">
        <color theme="0" tint="-0.14996795556505021"/>
      </right>
      <top/>
      <bottom style="thin">
        <color auto="1"/>
      </bottom>
      <diagonal/>
    </border>
    <border>
      <left/>
      <right style="hair">
        <color auto="1"/>
      </right>
      <top style="hair">
        <color auto="1"/>
      </top>
      <bottom/>
      <diagonal/>
    </border>
    <border>
      <left style="hair">
        <color indexed="64"/>
      </left>
      <right/>
      <top style="hair">
        <color indexed="64"/>
      </top>
      <bottom/>
      <diagonal/>
    </border>
    <border>
      <left/>
      <right style="double">
        <color indexed="64"/>
      </right>
      <top style="hair">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right style="thin">
        <color auto="1"/>
      </right>
      <top/>
      <bottom style="double">
        <color indexed="64"/>
      </bottom>
      <diagonal/>
    </border>
    <border>
      <left style="hair">
        <color indexed="64"/>
      </left>
      <right style="thin">
        <color theme="0" tint="-0.14996795556505021"/>
      </right>
      <top style="thin">
        <color theme="0" tint="-0.14996795556505021"/>
      </top>
      <bottom style="double">
        <color indexed="64"/>
      </bottom>
      <diagonal/>
    </border>
    <border>
      <left style="thin">
        <color theme="0" tint="-0.14996795556505021"/>
      </left>
      <right style="hair">
        <color indexed="64"/>
      </right>
      <top style="thin">
        <color theme="0" tint="-0.14996795556505021"/>
      </top>
      <bottom style="thin">
        <color auto="1"/>
      </bottom>
      <diagonal/>
    </border>
    <border>
      <left/>
      <right/>
      <top style="thin">
        <color theme="0" tint="-0.14996795556505021"/>
      </top>
      <bottom style="thin">
        <color auto="1"/>
      </bottom>
      <diagonal/>
    </border>
    <border>
      <left/>
      <right/>
      <top style="thin">
        <color theme="0" tint="-0.14996795556505021"/>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bottom style="dotted">
        <color indexed="64"/>
      </bottom>
      <diagonal/>
    </border>
    <border>
      <left/>
      <right/>
      <top/>
      <bottom style="dotted">
        <color indexed="64"/>
      </bottom>
      <diagonal/>
    </border>
    <border>
      <left/>
      <right style="thin">
        <color auto="1"/>
      </right>
      <top style="thin">
        <color indexed="64"/>
      </top>
      <bottom/>
      <diagonal/>
    </border>
    <border>
      <left/>
      <right style="hair">
        <color auto="1"/>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theme="0" tint="-0.14996795556505021"/>
      </left>
      <right style="hair">
        <color indexed="64"/>
      </right>
      <top style="hair">
        <color auto="1"/>
      </top>
      <bottom style="thin">
        <color theme="0" tint="-0.14996795556505021"/>
      </bottom>
      <diagonal/>
    </border>
    <border>
      <left style="hair">
        <color indexed="64"/>
      </left>
      <right/>
      <top style="hair">
        <color auto="1"/>
      </top>
      <bottom style="thin">
        <color theme="0" tint="-0.14996795556505021"/>
      </bottom>
      <diagonal/>
    </border>
    <border>
      <left style="hair">
        <color indexed="64"/>
      </left>
      <right style="thin">
        <color theme="0" tint="-0.14996795556505021"/>
      </right>
      <top style="thin">
        <color theme="0" tint="-0.14996795556505021"/>
      </top>
      <bottom style="thin">
        <color indexed="64"/>
      </bottom>
      <diagonal/>
    </border>
    <border>
      <left/>
      <right style="thin">
        <color theme="0" tint="-0.14996795556505021"/>
      </right>
      <top style="hair">
        <color auto="1"/>
      </top>
      <bottom style="thin">
        <color theme="0" tint="-0.14996795556505021"/>
      </bottom>
      <diagonal/>
    </border>
    <border>
      <left/>
      <right/>
      <top style="hair">
        <color indexed="64"/>
      </top>
      <bottom style="thin">
        <color theme="0" tint="-0.14996795556505021"/>
      </bottom>
      <diagonal/>
    </border>
    <border>
      <left/>
      <right/>
      <top style="double">
        <color indexed="64"/>
      </top>
      <bottom style="thin">
        <color theme="0" tint="-0.14996795556505021"/>
      </bottom>
      <diagonal/>
    </border>
    <border>
      <left style="hair">
        <color indexed="64"/>
      </left>
      <right style="thin">
        <color theme="0" tint="-0.14996795556505021"/>
      </right>
      <top style="hair">
        <color auto="1"/>
      </top>
      <bottom style="thin">
        <color theme="0" tint="-0.14996795556505021"/>
      </bottom>
      <diagonal/>
    </border>
    <border>
      <left style="hair">
        <color indexed="64"/>
      </left>
      <right style="thin">
        <color theme="0" tint="-0.14996795556505021"/>
      </right>
      <top/>
      <bottom style="thin">
        <color indexed="64"/>
      </bottom>
      <diagonal/>
    </border>
    <border>
      <left/>
      <right style="thin">
        <color indexed="64"/>
      </right>
      <top style="thin">
        <color auto="1"/>
      </top>
      <bottom style="thin">
        <color theme="0" tint="-0.14996795556505021"/>
      </bottom>
      <diagonal/>
    </border>
    <border>
      <left/>
      <right style="thin">
        <color indexed="64"/>
      </right>
      <top style="hair">
        <color indexed="64"/>
      </top>
      <bottom style="thin">
        <color theme="0" tint="-0.14996795556505021"/>
      </bottom>
      <diagonal/>
    </border>
    <border>
      <left/>
      <right style="thin">
        <color indexed="64"/>
      </right>
      <top/>
      <bottom style="thin">
        <color theme="0" tint="-0.14996795556505021"/>
      </bottom>
      <diagonal/>
    </border>
    <border>
      <left/>
      <right style="hair">
        <color indexed="64"/>
      </right>
      <top style="thin">
        <color auto="1"/>
      </top>
      <bottom style="thin">
        <color theme="0" tint="-0.14996795556505021"/>
      </bottom>
      <diagonal/>
    </border>
    <border>
      <left/>
      <right style="hair">
        <color indexed="64"/>
      </right>
      <top/>
      <bottom style="thin">
        <color theme="0" tint="-0.14996795556505021"/>
      </bottom>
      <diagonal/>
    </border>
    <border>
      <left/>
      <right style="hair">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auto="1"/>
      </bottom>
      <diagonal/>
    </border>
    <border>
      <left/>
      <right style="hair">
        <color indexed="64"/>
      </right>
      <top style="thin">
        <color theme="0" tint="-0.14996795556505021"/>
      </top>
      <bottom style="thin">
        <color auto="1"/>
      </bottom>
      <diagonal/>
    </border>
    <border>
      <left style="thin">
        <color theme="0" tint="-0.14996795556505021"/>
      </left>
      <right style="hair">
        <color indexed="64"/>
      </right>
      <top style="thin">
        <color theme="0" tint="-0.14996795556505021"/>
      </top>
      <bottom/>
      <diagonal/>
    </border>
    <border>
      <left style="hair">
        <color indexed="64"/>
      </left>
      <right/>
      <top style="thin">
        <color theme="0" tint="-0.14996795556505021"/>
      </top>
      <bottom/>
      <diagonal/>
    </border>
    <border>
      <left/>
      <right style="thin">
        <color indexed="64"/>
      </right>
      <top style="thin">
        <color theme="0" tint="-0.14996795556505021"/>
      </top>
      <bottom/>
      <diagonal/>
    </border>
    <border>
      <left/>
      <right style="hair">
        <color indexed="64"/>
      </right>
      <top style="thin">
        <color theme="0" tint="-0.14996795556505021"/>
      </top>
      <bottom/>
      <diagonal/>
    </border>
    <border>
      <left/>
      <right style="thin">
        <color theme="0" tint="-0.14996795556505021"/>
      </right>
      <top style="thin">
        <color theme="0" tint="-0.14996795556505021"/>
      </top>
      <bottom style="thin">
        <color indexed="64"/>
      </bottom>
      <diagonal/>
    </border>
    <border>
      <left/>
      <right/>
      <top style="thin">
        <color indexed="64"/>
      </top>
      <bottom style="thin">
        <color rgb="FFFFC000"/>
      </bottom>
      <diagonal/>
    </border>
    <border>
      <left style="thin">
        <color rgb="FFFF0000"/>
      </left>
      <right style="thin">
        <color rgb="FFFFC000"/>
      </right>
      <top/>
      <bottom/>
      <diagonal/>
    </border>
    <border>
      <left/>
      <right style="hair">
        <color indexed="64"/>
      </right>
      <top style="thin">
        <color auto="1"/>
      </top>
      <bottom style="hair">
        <color indexed="64"/>
      </bottom>
      <diagonal/>
    </border>
    <border>
      <left style="thin">
        <color indexed="64"/>
      </left>
      <right/>
      <top style="thin">
        <color theme="0" tint="-0.14996795556505021"/>
      </top>
      <bottom style="thin">
        <color indexed="64"/>
      </bottom>
      <diagonal/>
    </border>
    <border>
      <left style="thin">
        <color auto="1"/>
      </left>
      <right style="thin">
        <color theme="0" tint="-0.14996795556505021"/>
      </right>
      <top style="hair">
        <color indexed="64"/>
      </top>
      <bottom/>
      <diagonal/>
    </border>
    <border>
      <left style="thin">
        <color theme="0" tint="-0.14996795556505021"/>
      </left>
      <right style="hair">
        <color indexed="64"/>
      </right>
      <top style="hair">
        <color indexed="64"/>
      </top>
      <bottom/>
      <diagonal/>
    </border>
    <border>
      <left style="hair">
        <color auto="1"/>
      </left>
      <right style="thin">
        <color theme="0" tint="-0.14996795556505021"/>
      </right>
      <top style="hair">
        <color indexed="64"/>
      </top>
      <bottom/>
      <diagonal/>
    </border>
    <border>
      <left style="double">
        <color auto="1"/>
      </left>
      <right style="thin">
        <color theme="0" tint="-0.14996795556505021"/>
      </right>
      <top style="hair">
        <color indexed="64"/>
      </top>
      <bottom/>
      <diagonal/>
    </border>
    <border>
      <left style="medium">
        <color auto="1"/>
      </left>
      <right style="medium">
        <color indexed="64"/>
      </right>
      <top/>
      <bottom/>
      <diagonal/>
    </border>
    <border>
      <left style="hair">
        <color auto="1"/>
      </left>
      <right style="medium">
        <color indexed="64"/>
      </right>
      <top style="hair">
        <color indexed="64"/>
      </top>
      <bottom/>
      <diagonal/>
    </border>
    <border>
      <left style="hair">
        <color indexed="64"/>
      </left>
      <right style="medium">
        <color indexed="64"/>
      </right>
      <top style="thin">
        <color theme="0" tint="-0.14996795556505021"/>
      </top>
      <bottom style="thin">
        <color indexed="64"/>
      </bottom>
      <diagonal/>
    </border>
    <border>
      <left/>
      <right style="medium">
        <color auto="1"/>
      </right>
      <top style="hair">
        <color indexed="64"/>
      </top>
      <bottom/>
      <diagonal/>
    </border>
    <border>
      <left style="thin">
        <color theme="0" tint="-0.14996795556505021"/>
      </left>
      <right style="hair">
        <color indexed="64"/>
      </right>
      <top style="thin">
        <color auto="1"/>
      </top>
      <bottom style="hair">
        <color indexed="64"/>
      </bottom>
      <diagonal/>
    </border>
    <border>
      <left style="hair">
        <color indexed="64"/>
      </left>
      <right style="thin">
        <color theme="0" tint="-0.14996795556505021"/>
      </right>
      <top style="thin">
        <color auto="1"/>
      </top>
      <bottom style="hair">
        <color indexed="64"/>
      </bottom>
      <diagonal/>
    </border>
    <border>
      <left style="hair">
        <color indexed="64"/>
      </left>
      <right/>
      <top style="thin">
        <color auto="1"/>
      </top>
      <bottom style="hair">
        <color indexed="64"/>
      </bottom>
      <diagonal/>
    </border>
    <border>
      <left/>
      <right style="double">
        <color auto="1"/>
      </right>
      <top style="thin">
        <color auto="1"/>
      </top>
      <bottom style="hair">
        <color indexed="64"/>
      </bottom>
      <diagonal/>
    </border>
    <border>
      <left style="double">
        <color auto="1"/>
      </left>
      <right style="thin">
        <color theme="0" tint="-0.14996795556505021"/>
      </right>
      <top style="thin">
        <color auto="1"/>
      </top>
      <bottom style="hair">
        <color indexed="64"/>
      </bottom>
      <diagonal/>
    </border>
    <border>
      <left style="thin">
        <color auto="1"/>
      </left>
      <right style="thin">
        <color theme="0" tint="-0.14996795556505021"/>
      </right>
      <top style="thin">
        <color theme="0" tint="-0.149967955565050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9847407452621"/>
      </bottom>
      <diagonal/>
    </border>
    <border>
      <left style="thin">
        <color theme="0" tint="-0.14996795556505021"/>
      </left>
      <right style="thin">
        <color indexed="64"/>
      </right>
      <top style="thin">
        <color theme="0" tint="-0.14996795556505021"/>
      </top>
      <bottom style="thin">
        <color theme="0" tint="-0.14999847407452621"/>
      </bottom>
      <diagonal/>
    </border>
    <border>
      <left style="thin">
        <color theme="0" tint="-0.14996795556505021"/>
      </left>
      <right/>
      <top style="thin">
        <color theme="0" tint="-0.14996795556505021"/>
      </top>
      <bottom style="thin">
        <color theme="0" tint="-0.14999847407452621"/>
      </bottom>
      <diagonal/>
    </border>
    <border>
      <left style="thin">
        <color auto="1"/>
      </left>
      <right style="thin">
        <color theme="0" tint="-0.14996795556505021"/>
      </right>
      <top style="thin">
        <color theme="0" tint="-0.14999847407452621"/>
      </top>
      <bottom style="thin">
        <color indexed="64"/>
      </bottom>
      <diagonal/>
    </border>
    <border>
      <left style="thin">
        <color theme="0" tint="-0.14996795556505021"/>
      </left>
      <right style="thin">
        <color theme="0" tint="-0.14996795556505021"/>
      </right>
      <top style="thin">
        <color theme="0" tint="-0.14999847407452621"/>
      </top>
      <bottom style="thin">
        <color indexed="64"/>
      </bottom>
      <diagonal/>
    </border>
    <border>
      <left style="thin">
        <color theme="0" tint="-0.14996795556505021"/>
      </left>
      <right/>
      <top style="thin">
        <color theme="0" tint="-0.14999847407452621"/>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theme="0" tint="-0.14996795556505021"/>
      </left>
      <right style="hair">
        <color indexed="64"/>
      </right>
      <top style="hair">
        <color indexed="64"/>
      </top>
      <bottom style="hair">
        <color indexed="64"/>
      </bottom>
      <diagonal/>
    </border>
    <border>
      <left style="hair">
        <color auto="1"/>
      </left>
      <right style="thin">
        <color theme="0" tint="-0.14996795556505021"/>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auto="1"/>
      </left>
      <right style="thin">
        <color theme="0" tint="-0.14996795556505021"/>
      </right>
      <top style="hair">
        <color indexed="64"/>
      </top>
      <bottom style="hair">
        <color indexed="64"/>
      </bottom>
      <diagonal/>
    </border>
    <border>
      <left style="hair">
        <color indexed="64"/>
      </left>
      <right style="thin">
        <color indexed="64"/>
      </right>
      <top style="thin">
        <color auto="1"/>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thin">
        <color auto="1"/>
      </top>
      <bottom style="medium">
        <color indexed="64"/>
      </bottom>
      <diagonal/>
    </border>
    <border>
      <left style="thin">
        <color indexed="64"/>
      </left>
      <right style="hair">
        <color indexed="64"/>
      </right>
      <top/>
      <bottom/>
      <diagonal/>
    </border>
    <border>
      <left style="hair">
        <color indexed="64"/>
      </left>
      <right style="thin">
        <color theme="0" tint="-0.14999847407452621"/>
      </right>
      <top/>
      <bottom style="thin">
        <color indexed="64"/>
      </bottom>
      <diagonal/>
    </border>
    <border>
      <left style="thin">
        <color theme="0" tint="-0.14999847407452621"/>
      </left>
      <right style="thin">
        <color theme="0" tint="-0.14999847407452621"/>
      </right>
      <top/>
      <bottom style="thin">
        <color indexed="64"/>
      </bottom>
      <diagonal/>
    </border>
    <border>
      <left style="thin">
        <color theme="0" tint="-0.14999847407452621"/>
      </left>
      <right style="thin">
        <color theme="0" tint="-0.14999847407452621"/>
      </right>
      <top style="thin">
        <color auto="1"/>
      </top>
      <bottom style="thin">
        <color theme="0" tint="-0.14996795556505021"/>
      </bottom>
      <diagonal/>
    </border>
    <border>
      <left style="thin">
        <color theme="0" tint="-0.14999847407452621"/>
      </left>
      <right style="thin">
        <color theme="0" tint="-0.14999847407452621"/>
      </right>
      <top style="hair">
        <color indexed="64"/>
      </top>
      <bottom style="thin">
        <color theme="0" tint="-0.14996795556505021"/>
      </bottom>
      <diagonal/>
    </border>
    <border>
      <left style="thin">
        <color theme="0" tint="-0.14999847407452621"/>
      </left>
      <right style="thin">
        <color theme="0" tint="-0.14999847407452621"/>
      </right>
      <top/>
      <bottom style="thin">
        <color theme="0" tint="-0.14996795556505021"/>
      </bottom>
      <diagonal/>
    </border>
    <border>
      <left style="thin">
        <color theme="0" tint="-0.14999847407452621"/>
      </left>
      <right style="thin">
        <color theme="0" tint="-0.14999847407452621"/>
      </right>
      <top style="double">
        <color indexed="64"/>
      </top>
      <bottom style="thin">
        <color theme="0" tint="-0.14996795556505021"/>
      </bottom>
      <diagonal/>
    </border>
    <border>
      <left style="thin">
        <color theme="0" tint="-0.14999847407452621"/>
      </left>
      <right style="thin">
        <color theme="0" tint="-0.14999847407452621"/>
      </right>
      <top/>
      <bottom style="medium">
        <color indexed="64"/>
      </bottom>
      <diagonal/>
    </border>
    <border>
      <left/>
      <right style="thin">
        <color theme="0" tint="-0.14999847407452621"/>
      </right>
      <top style="thin">
        <color auto="1"/>
      </top>
      <bottom style="thin">
        <color theme="0" tint="-0.14996795556505021"/>
      </bottom>
      <diagonal/>
    </border>
    <border>
      <left/>
      <right style="thin">
        <color theme="0" tint="-0.14999847407452621"/>
      </right>
      <top/>
      <bottom/>
      <diagonal/>
    </border>
    <border>
      <left/>
      <right style="thin">
        <color theme="0" tint="-0.14999847407452621"/>
      </right>
      <top style="hair">
        <color auto="1"/>
      </top>
      <bottom style="thin">
        <color theme="0" tint="-0.14996795556505021"/>
      </bottom>
      <diagonal/>
    </border>
    <border>
      <left/>
      <right style="thin">
        <color theme="0" tint="-0.14999847407452621"/>
      </right>
      <top/>
      <bottom style="thin">
        <color theme="0" tint="-0.14996795556505021"/>
      </bottom>
      <diagonal/>
    </border>
    <border>
      <left/>
      <right style="thin">
        <color theme="0" tint="-0.14999847407452621"/>
      </right>
      <top style="double">
        <color auto="1"/>
      </top>
      <bottom style="thin">
        <color theme="0" tint="-0.14996795556505021"/>
      </bottom>
      <diagonal/>
    </border>
    <border>
      <left/>
      <right style="thin">
        <color theme="0" tint="-0.14999847407452621"/>
      </right>
      <top/>
      <bottom style="thin">
        <color auto="1"/>
      </bottom>
      <diagonal/>
    </border>
    <border>
      <left/>
      <right style="thin">
        <color theme="0" tint="-0.14999847407452621"/>
      </right>
      <top/>
      <bottom style="medium">
        <color auto="1"/>
      </bottom>
      <diagonal/>
    </border>
    <border>
      <left style="thin">
        <color auto="1"/>
      </left>
      <right style="hair">
        <color theme="1"/>
      </right>
      <top style="thin">
        <color auto="1"/>
      </top>
      <bottom style="thin">
        <color theme="0" tint="-0.14996795556505021"/>
      </bottom>
      <diagonal/>
    </border>
    <border>
      <left style="thin">
        <color auto="1"/>
      </left>
      <right style="hair">
        <color theme="1"/>
      </right>
      <top/>
      <bottom/>
      <diagonal/>
    </border>
    <border>
      <left style="thin">
        <color auto="1"/>
      </left>
      <right style="hair">
        <color theme="1"/>
      </right>
      <top style="hair">
        <color indexed="64"/>
      </top>
      <bottom style="thin">
        <color theme="0" tint="-0.14996795556505021"/>
      </bottom>
      <diagonal/>
    </border>
    <border>
      <left style="thin">
        <color auto="1"/>
      </left>
      <right style="hair">
        <color theme="1"/>
      </right>
      <top/>
      <bottom style="thin">
        <color theme="0" tint="-0.14996795556505021"/>
      </bottom>
      <diagonal/>
    </border>
    <border>
      <left style="thin">
        <color auto="1"/>
      </left>
      <right style="hair">
        <color theme="1"/>
      </right>
      <top style="double">
        <color indexed="64"/>
      </top>
      <bottom style="thin">
        <color theme="0" tint="-0.14996795556505021"/>
      </bottom>
      <diagonal/>
    </border>
    <border>
      <left style="thin">
        <color auto="1"/>
      </left>
      <right style="hair">
        <color theme="1"/>
      </right>
      <top/>
      <bottom style="thin">
        <color auto="1"/>
      </bottom>
      <diagonal/>
    </border>
    <border>
      <left style="thin">
        <color auto="1"/>
      </left>
      <right style="hair">
        <color theme="1"/>
      </right>
      <top/>
      <bottom style="medium">
        <color indexed="64"/>
      </bottom>
      <diagonal/>
    </border>
    <border>
      <left style="thin">
        <color indexed="64"/>
      </left>
      <right style="hair">
        <color indexed="64"/>
      </right>
      <top/>
      <bottom style="thin">
        <color indexed="64"/>
      </bottom>
      <diagonal/>
    </border>
    <border>
      <left style="hair">
        <color indexed="64"/>
      </left>
      <right style="thin">
        <color theme="0" tint="-0.14999847407452621"/>
      </right>
      <top/>
      <bottom/>
      <diagonal/>
    </border>
    <border>
      <left style="hair">
        <color indexed="64"/>
      </left>
      <right/>
      <top style="thin">
        <color indexed="64"/>
      </top>
      <bottom style="hair">
        <color theme="1"/>
      </bottom>
      <diagonal/>
    </border>
    <border>
      <left/>
      <right/>
      <top style="thin">
        <color indexed="64"/>
      </top>
      <bottom style="hair">
        <color theme="1"/>
      </bottom>
      <diagonal/>
    </border>
    <border>
      <left/>
      <right style="hair">
        <color auto="1"/>
      </right>
      <top style="thin">
        <color indexed="64"/>
      </top>
      <bottom style="hair">
        <color theme="1"/>
      </bottom>
      <diagonal/>
    </border>
    <border>
      <left/>
      <right style="hair">
        <color theme="1"/>
      </right>
      <top style="thin">
        <color auto="1"/>
      </top>
      <bottom style="thin">
        <color theme="0" tint="-0.14996795556505021"/>
      </bottom>
      <diagonal/>
    </border>
    <border>
      <left/>
      <right style="hair">
        <color theme="1"/>
      </right>
      <top/>
      <bottom/>
      <diagonal/>
    </border>
    <border>
      <left/>
      <right style="hair">
        <color theme="1"/>
      </right>
      <top style="hair">
        <color indexed="64"/>
      </top>
      <bottom style="thin">
        <color theme="0" tint="-0.14996795556505021"/>
      </bottom>
      <diagonal/>
    </border>
    <border>
      <left/>
      <right style="hair">
        <color theme="1"/>
      </right>
      <top/>
      <bottom style="thin">
        <color theme="0" tint="-0.14996795556505021"/>
      </bottom>
      <diagonal/>
    </border>
    <border>
      <left/>
      <right style="hair">
        <color theme="1"/>
      </right>
      <top style="double">
        <color indexed="64"/>
      </top>
      <bottom style="thin">
        <color theme="0" tint="-0.14996795556505021"/>
      </bottom>
      <diagonal/>
    </border>
    <border>
      <left/>
      <right style="hair">
        <color theme="1"/>
      </right>
      <top/>
      <bottom style="thin">
        <color auto="1"/>
      </bottom>
      <diagonal/>
    </border>
    <border>
      <left/>
      <right style="hair">
        <color theme="1"/>
      </right>
      <top/>
      <bottom style="medium">
        <color indexed="64"/>
      </bottom>
      <diagonal/>
    </border>
    <border>
      <left style="thin">
        <color theme="0" tint="-0.14999847407452621"/>
      </left>
      <right style="hair">
        <color indexed="64"/>
      </right>
      <top style="hair">
        <color theme="1"/>
      </top>
      <bottom/>
      <diagonal/>
    </border>
    <border>
      <left style="thin">
        <color theme="0" tint="-0.14999847407452621"/>
      </left>
      <right style="hair">
        <color indexed="64"/>
      </right>
      <top/>
      <bottom style="thin">
        <color indexed="64"/>
      </bottom>
      <diagonal/>
    </border>
    <border>
      <left style="thin">
        <color theme="0" tint="-0.14999847407452621"/>
      </left>
      <right style="hair">
        <color indexed="64"/>
      </right>
      <top style="thin">
        <color auto="1"/>
      </top>
      <bottom style="thin">
        <color theme="0" tint="-0.14996795556505021"/>
      </bottom>
      <diagonal/>
    </border>
    <border>
      <left style="thin">
        <color theme="0" tint="-0.14999847407452621"/>
      </left>
      <right style="hair">
        <color indexed="64"/>
      </right>
      <top/>
      <bottom/>
      <diagonal/>
    </border>
    <border>
      <left style="thin">
        <color theme="0" tint="-0.14999847407452621"/>
      </left>
      <right style="hair">
        <color indexed="64"/>
      </right>
      <top style="hair">
        <color indexed="64"/>
      </top>
      <bottom style="thin">
        <color theme="0" tint="-0.14996795556505021"/>
      </bottom>
      <diagonal/>
    </border>
    <border>
      <left style="thin">
        <color theme="0" tint="-0.14999847407452621"/>
      </left>
      <right style="hair">
        <color indexed="64"/>
      </right>
      <top/>
      <bottom style="thin">
        <color theme="0" tint="-0.14996795556505021"/>
      </bottom>
      <diagonal/>
    </border>
    <border>
      <left style="thin">
        <color theme="0" tint="-0.14999847407452621"/>
      </left>
      <right style="hair">
        <color indexed="64"/>
      </right>
      <top style="double">
        <color indexed="64"/>
      </top>
      <bottom style="thin">
        <color theme="0" tint="-0.14996795556505021"/>
      </bottom>
      <diagonal/>
    </border>
    <border>
      <left style="thin">
        <color theme="0" tint="-0.14999847407452621"/>
      </left>
      <right style="hair">
        <color indexed="64"/>
      </right>
      <top/>
      <bottom style="medium">
        <color indexed="64"/>
      </bottom>
      <diagonal/>
    </border>
    <border>
      <left/>
      <right style="thin">
        <color indexed="64"/>
      </right>
      <top style="double">
        <color indexed="64"/>
      </top>
      <bottom style="thin">
        <color theme="0" tint="-0.14996795556505021"/>
      </bottom>
      <diagonal/>
    </border>
    <border>
      <left/>
      <right style="thin">
        <color indexed="64"/>
      </right>
      <top style="medium">
        <color indexed="64"/>
      </top>
      <bottom style="thin">
        <color indexed="64"/>
      </bottom>
      <diagonal/>
    </border>
    <border>
      <left style="thin">
        <color theme="0" tint="-0.14999847407452621"/>
      </left>
      <right/>
      <top style="hair">
        <color theme="1"/>
      </top>
      <bottom/>
      <diagonal/>
    </border>
    <border>
      <left style="thin">
        <color theme="0" tint="-0.14999847407452621"/>
      </left>
      <right/>
      <top/>
      <bottom style="thin">
        <color indexed="64"/>
      </bottom>
      <diagonal/>
    </border>
    <border>
      <left style="thin">
        <color theme="0" tint="-0.14999847407452621"/>
      </left>
      <right/>
      <top style="thin">
        <color auto="1"/>
      </top>
      <bottom style="thin">
        <color theme="0" tint="-0.14996795556505021"/>
      </bottom>
      <diagonal/>
    </border>
    <border>
      <left style="thin">
        <color theme="0" tint="-0.14999847407452621"/>
      </left>
      <right/>
      <top/>
      <bottom/>
      <diagonal/>
    </border>
    <border>
      <left style="thin">
        <color theme="0" tint="-0.14999847407452621"/>
      </left>
      <right/>
      <top style="double">
        <color indexed="64"/>
      </top>
      <bottom style="thin">
        <color theme="0" tint="-0.14996795556505021"/>
      </bottom>
      <diagonal/>
    </border>
    <border>
      <left style="thin">
        <color theme="0" tint="-0.14999847407452621"/>
      </left>
      <right/>
      <top/>
      <bottom style="medium">
        <color indexed="64"/>
      </bottom>
      <diagonal/>
    </border>
    <border>
      <left/>
      <right style="thin">
        <color theme="0" tint="-0.14999847407452621"/>
      </right>
      <top style="hair">
        <color auto="1"/>
      </top>
      <bottom/>
      <diagonal/>
    </border>
    <border>
      <left/>
      <right style="thin">
        <color theme="0" tint="-0.14999847407452621"/>
      </right>
      <top style="thin">
        <color auto="1"/>
      </top>
      <bottom/>
      <diagonal/>
    </border>
    <border>
      <left style="hair">
        <color theme="1"/>
      </left>
      <right style="thin">
        <color theme="0" tint="-0.14999847407452621"/>
      </right>
      <top style="hair">
        <color auto="1"/>
      </top>
      <bottom/>
      <diagonal/>
    </border>
    <border>
      <left style="hair">
        <color theme="1"/>
      </left>
      <right/>
      <top/>
      <bottom style="hair">
        <color auto="1"/>
      </bottom>
      <diagonal/>
    </border>
    <border>
      <left/>
      <right style="thin">
        <color theme="0" tint="-0.14999847407452621"/>
      </right>
      <top style="thin">
        <color theme="0" tint="-0.14996795556505021"/>
      </top>
      <bottom style="thin">
        <color auto="1"/>
      </bottom>
      <diagonal/>
    </border>
    <border>
      <left style="hair">
        <color theme="1"/>
      </left>
      <right/>
      <top/>
      <bottom style="thin">
        <color auto="1"/>
      </bottom>
      <diagonal/>
    </border>
    <border>
      <left style="thin">
        <color theme="0" tint="-0.14999847407452621"/>
      </left>
      <right style="thin">
        <color theme="0" tint="-0.14999847407452621"/>
      </right>
      <top style="hair">
        <color indexed="64"/>
      </top>
      <bottom/>
      <diagonal/>
    </border>
    <border>
      <left style="thin">
        <color theme="0" tint="-0.14999847407452621"/>
      </left>
      <right style="thin">
        <color theme="0" tint="-0.14999847407452621"/>
      </right>
      <top style="thin">
        <color auto="1"/>
      </top>
      <bottom/>
      <diagonal/>
    </border>
    <border>
      <left style="hair">
        <color theme="1"/>
      </left>
      <right style="thin">
        <color theme="0" tint="-0.14999847407452621"/>
      </right>
      <top style="thin">
        <color auto="1"/>
      </top>
      <bottom/>
      <diagonal/>
    </border>
    <border>
      <left style="thin">
        <color indexed="64"/>
      </left>
      <right style="thin">
        <color indexed="64"/>
      </right>
      <top style="thin">
        <color indexed="64"/>
      </top>
      <bottom style="thin">
        <color auto="1"/>
      </bottom>
      <diagonal/>
    </border>
    <border>
      <left/>
      <right style="thin">
        <color rgb="FFFF0000"/>
      </right>
      <top style="thin">
        <color indexed="10"/>
      </top>
      <bottom/>
      <diagonal/>
    </border>
    <border>
      <left style="thin">
        <color auto="1"/>
      </left>
      <right/>
      <top style="thin">
        <color auto="1"/>
      </top>
      <bottom/>
      <diagonal/>
    </border>
    <border>
      <left/>
      <right style="thin">
        <color auto="1"/>
      </right>
      <top style="thin">
        <color auto="1"/>
      </top>
      <bottom/>
      <diagonal/>
    </border>
    <border>
      <left style="thin">
        <color indexed="10"/>
      </left>
      <right/>
      <top/>
      <bottom style="thin">
        <color indexed="10"/>
      </bottom>
      <diagonal/>
    </border>
    <border>
      <left/>
      <right/>
      <top/>
      <bottom style="thin">
        <color indexed="10"/>
      </bottom>
      <diagonal/>
    </border>
    <border>
      <left/>
      <right style="thin">
        <color rgb="FFFF0000"/>
      </right>
      <top/>
      <bottom style="thin">
        <color indexed="10"/>
      </bottom>
      <diagonal/>
    </border>
    <border>
      <left/>
      <right/>
      <top style="thin">
        <color theme="0" tint="-0.14996795556505021"/>
      </top>
      <bottom style="hair">
        <color indexed="64"/>
      </bottom>
      <diagonal/>
    </border>
    <border>
      <left/>
      <right style="hair">
        <color indexed="64"/>
      </right>
      <top style="thin">
        <color theme="0" tint="-0.14996795556505021"/>
      </top>
      <bottom style="hair">
        <color indexed="64"/>
      </bottom>
      <diagonal/>
    </border>
  </borders>
  <cellStyleXfs count="19">
    <xf numFmtId="167" fontId="0" fillId="0" borderId="0"/>
    <xf numFmtId="167" fontId="3" fillId="0" borderId="0"/>
    <xf numFmtId="167" fontId="4" fillId="0" borderId="0"/>
    <xf numFmtId="167" fontId="3" fillId="0" borderId="0"/>
    <xf numFmtId="167" fontId="4" fillId="0" borderId="0"/>
    <xf numFmtId="9" fontId="2"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167" fontId="18" fillId="0" borderId="0" applyNumberFormat="0" applyFill="0" applyBorder="0" applyAlignment="0" applyProtection="0">
      <alignment vertical="top"/>
      <protection locked="0"/>
    </xf>
    <xf numFmtId="9" fontId="17" fillId="0" borderId="0" applyFont="0" applyFill="0" applyBorder="0" applyAlignment="0" applyProtection="0"/>
    <xf numFmtId="167" fontId="16" fillId="0" borderId="0"/>
    <xf numFmtId="167" fontId="19" fillId="0" borderId="0"/>
    <xf numFmtId="167" fontId="2" fillId="0" borderId="0"/>
    <xf numFmtId="167" fontId="2" fillId="0" borderId="0"/>
    <xf numFmtId="0" fontId="24" fillId="0" borderId="0"/>
    <xf numFmtId="169" fontId="24" fillId="0" borderId="0" applyFill="0" applyBorder="0" applyAlignment="0" applyProtection="0"/>
    <xf numFmtId="0" fontId="25" fillId="0" borderId="0"/>
    <xf numFmtId="167" fontId="31" fillId="0" borderId="0" applyNumberFormat="0" applyFill="0" applyBorder="0" applyAlignment="0" applyProtection="0"/>
    <xf numFmtId="0" fontId="49" fillId="0" borderId="0"/>
  </cellStyleXfs>
  <cellXfs count="1693">
    <xf numFmtId="167" fontId="0" fillId="0" borderId="0" xfId="0"/>
    <xf numFmtId="167" fontId="5" fillId="0" borderId="0" xfId="3" applyFont="1" applyProtection="1"/>
    <xf numFmtId="3" fontId="6" fillId="0" borderId="0" xfId="0" applyNumberFormat="1" applyFont="1" applyProtection="1"/>
    <xf numFmtId="167" fontId="0" fillId="0" borderId="0" xfId="0" applyProtection="1"/>
    <xf numFmtId="3" fontId="10" fillId="0" borderId="0" xfId="0" applyNumberFormat="1" applyFont="1" applyProtection="1"/>
    <xf numFmtId="3" fontId="9" fillId="0" borderId="0" xfId="4" quotePrefix="1" applyNumberFormat="1" applyFont="1" applyBorder="1" applyProtection="1"/>
    <xf numFmtId="3" fontId="0" fillId="0" borderId="0" xfId="0" applyNumberFormat="1" applyProtection="1"/>
    <xf numFmtId="167" fontId="0" fillId="0" borderId="0" xfId="0" applyAlignment="1" applyProtection="1">
      <alignment horizontal="left"/>
    </xf>
    <xf numFmtId="3" fontId="0" fillId="0" borderId="0" xfId="0" applyNumberFormat="1" applyBorder="1" applyProtection="1"/>
    <xf numFmtId="3" fontId="6" fillId="0" borderId="0" xfId="0" applyNumberFormat="1" applyFont="1" applyAlignment="1" applyProtection="1">
      <alignment wrapText="1"/>
    </xf>
    <xf numFmtId="167" fontId="0" fillId="0" borderId="0" xfId="0" applyBorder="1" applyProtection="1"/>
    <xf numFmtId="3" fontId="7" fillId="0" borderId="0" xfId="4" quotePrefix="1" applyNumberFormat="1" applyFont="1" applyBorder="1" applyProtection="1"/>
    <xf numFmtId="167" fontId="3" fillId="0" borderId="0" xfId="3" applyFont="1" applyProtection="1"/>
    <xf numFmtId="3" fontId="5" fillId="0" borderId="0" xfId="0" applyNumberFormat="1" applyFont="1" applyBorder="1" applyProtection="1"/>
    <xf numFmtId="167" fontId="0" fillId="0" borderId="0" xfId="0" applyBorder="1"/>
    <xf numFmtId="167" fontId="6" fillId="0" borderId="0" xfId="0" applyFont="1" applyProtection="1"/>
    <xf numFmtId="3" fontId="6" fillId="0" borderId="0" xfId="0" applyNumberFormat="1" applyFont="1" applyAlignment="1" applyProtection="1"/>
    <xf numFmtId="167" fontId="1" fillId="0" borderId="0" xfId="0" applyFont="1"/>
    <xf numFmtId="3" fontId="0" fillId="0" borderId="0" xfId="0" applyNumberFormat="1" applyFill="1" applyBorder="1" applyProtection="1"/>
    <xf numFmtId="167" fontId="0" fillId="0" borderId="0" xfId="0" applyFill="1" applyBorder="1" applyProtection="1"/>
    <xf numFmtId="3" fontId="3" fillId="0" borderId="0" xfId="0" applyNumberFormat="1" applyFont="1" applyFill="1" applyBorder="1" applyProtection="1"/>
    <xf numFmtId="3" fontId="0" fillId="0" borderId="0" xfId="0" applyNumberFormat="1" applyFill="1" applyBorder="1" applyAlignment="1" applyProtection="1">
      <alignment horizontal="right" wrapText="1"/>
    </xf>
    <xf numFmtId="3" fontId="2" fillId="0" borderId="0" xfId="0" applyNumberFormat="1" applyFont="1" applyBorder="1" applyProtection="1"/>
    <xf numFmtId="167" fontId="0" fillId="0" borderId="0" xfId="0" applyNumberFormat="1" applyFill="1" applyBorder="1" applyProtection="1"/>
    <xf numFmtId="4" fontId="2" fillId="0" borderId="0" xfId="0" applyNumberFormat="1" applyFont="1" applyBorder="1" applyProtection="1"/>
    <xf numFmtId="3" fontId="2" fillId="0" borderId="0" xfId="0" applyNumberFormat="1" applyFont="1" applyProtection="1"/>
    <xf numFmtId="3" fontId="3" fillId="0" borderId="0" xfId="0" applyNumberFormat="1" applyFont="1" applyBorder="1" applyAlignment="1" applyProtection="1">
      <alignment horizontal="left"/>
    </xf>
    <xf numFmtId="3" fontId="12" fillId="0" borderId="0" xfId="0" applyNumberFormat="1" applyFont="1" applyFill="1" applyBorder="1" applyAlignment="1" applyProtection="1">
      <alignment horizontal="left"/>
    </xf>
    <xf numFmtId="3" fontId="2" fillId="0" borderId="0" xfId="0" applyNumberFormat="1" applyFont="1" applyBorder="1" applyAlignment="1" applyProtection="1">
      <alignment wrapText="1"/>
    </xf>
    <xf numFmtId="167" fontId="16" fillId="0" borderId="0" xfId="0" applyFont="1" applyProtection="1"/>
    <xf numFmtId="3" fontId="16" fillId="0" borderId="0" xfId="0" applyNumberFormat="1" applyFont="1" applyBorder="1" applyProtection="1"/>
    <xf numFmtId="3" fontId="0" fillId="0" borderId="0" xfId="0" applyNumberFormat="1" applyFill="1" applyBorder="1" applyAlignment="1" applyProtection="1">
      <alignment horizontal="right"/>
    </xf>
    <xf numFmtId="167" fontId="2" fillId="0" borderId="0" xfId="0" applyFont="1"/>
    <xf numFmtId="3" fontId="2" fillId="0" borderId="6" xfId="0" applyNumberFormat="1" applyFont="1" applyBorder="1" applyAlignment="1" applyProtection="1">
      <alignment horizontal="right"/>
    </xf>
    <xf numFmtId="167" fontId="0" fillId="0" borderId="0" xfId="0"/>
    <xf numFmtId="3" fontId="2" fillId="0" borderId="0" xfId="0" applyNumberFormat="1" applyFont="1" applyBorder="1" applyAlignment="1" applyProtection="1">
      <alignment horizontal="right"/>
    </xf>
    <xf numFmtId="167" fontId="10" fillId="0" borderId="0" xfId="10" applyFont="1" applyProtection="1"/>
    <xf numFmtId="3" fontId="2" fillId="0" borderId="0" xfId="0" applyNumberFormat="1" applyFont="1" applyFill="1" applyBorder="1" applyProtection="1"/>
    <xf numFmtId="167" fontId="2" fillId="0" borderId="0" xfId="0" applyFont="1" applyProtection="1"/>
    <xf numFmtId="167" fontId="2" fillId="0" borderId="0" xfId="0" applyFont="1" applyBorder="1" applyProtection="1"/>
    <xf numFmtId="4" fontId="2" fillId="0" borderId="0" xfId="0" applyNumberFormat="1" applyFont="1" applyFill="1" applyBorder="1" applyProtection="1"/>
    <xf numFmtId="167" fontId="2" fillId="0" borderId="0" xfId="0" applyNumberFormat="1" applyFont="1" applyBorder="1" applyProtection="1"/>
    <xf numFmtId="3" fontId="2" fillId="0" borderId="0" xfId="0" applyNumberFormat="1" applyFont="1" applyAlignment="1" applyProtection="1">
      <alignment wrapText="1"/>
    </xf>
    <xf numFmtId="3" fontId="2" fillId="0" borderId="1" xfId="0" applyNumberFormat="1" applyFont="1" applyBorder="1" applyAlignment="1" applyProtection="1">
      <alignment horizontal="left"/>
    </xf>
    <xf numFmtId="3" fontId="2" fillId="0" borderId="0" xfId="0" applyNumberFormat="1" applyFont="1" applyBorder="1" applyAlignment="1" applyProtection="1"/>
    <xf numFmtId="167" fontId="2" fillId="0" borderId="0" xfId="0" quotePrefix="1" applyNumberFormat="1" applyFont="1" applyBorder="1" applyAlignment="1" applyProtection="1">
      <alignment horizontal="center" wrapText="1"/>
    </xf>
    <xf numFmtId="3" fontId="1" fillId="0" borderId="0" xfId="0" applyNumberFormat="1" applyFont="1" applyProtection="1"/>
    <xf numFmtId="167" fontId="0" fillId="0" borderId="26" xfId="0" applyFill="1" applyBorder="1" applyProtection="1"/>
    <xf numFmtId="167" fontId="0" fillId="0" borderId="28" xfId="0" applyBorder="1" applyProtection="1"/>
    <xf numFmtId="167" fontId="0" fillId="0" borderId="23" xfId="0" applyBorder="1" applyProtection="1"/>
    <xf numFmtId="167" fontId="0" fillId="0" borderId="26" xfId="0" applyBorder="1" applyProtection="1"/>
    <xf numFmtId="3" fontId="0" fillId="0" borderId="25" xfId="0" applyNumberFormat="1" applyBorder="1" applyProtection="1"/>
    <xf numFmtId="3" fontId="0" fillId="0" borderId="25" xfId="0" applyNumberFormat="1" applyFill="1" applyBorder="1" applyProtection="1"/>
    <xf numFmtId="3" fontId="0" fillId="0" borderId="27" xfId="0" applyNumberFormat="1" applyBorder="1" applyProtection="1"/>
    <xf numFmtId="167" fontId="0" fillId="0" borderId="28" xfId="0" applyFill="1" applyBorder="1" applyProtection="1"/>
    <xf numFmtId="167" fontId="0" fillId="0" borderId="29" xfId="0" applyFill="1" applyBorder="1" applyProtection="1"/>
    <xf numFmtId="3" fontId="2" fillId="0" borderId="23" xfId="0" applyNumberFormat="1" applyFont="1" applyBorder="1" applyAlignment="1" applyProtection="1">
      <alignment horizontal="left"/>
    </xf>
    <xf numFmtId="3" fontId="2" fillId="0" borderId="23" xfId="0" applyNumberFormat="1" applyFont="1" applyBorder="1" applyAlignment="1" applyProtection="1"/>
    <xf numFmtId="167" fontId="0" fillId="0" borderId="24" xfId="0" applyBorder="1"/>
    <xf numFmtId="167" fontId="0" fillId="0" borderId="26" xfId="0" applyBorder="1"/>
    <xf numFmtId="167" fontId="0" fillId="0" borderId="28" xfId="0" applyBorder="1"/>
    <xf numFmtId="3" fontId="2" fillId="0" borderId="22" xfId="0" applyNumberFormat="1" applyFont="1" applyBorder="1" applyProtection="1"/>
    <xf numFmtId="3" fontId="2" fillId="0" borderId="25" xfId="0" applyNumberFormat="1" applyFont="1" applyBorder="1" applyAlignment="1" applyProtection="1">
      <alignment horizontal="right"/>
    </xf>
    <xf numFmtId="3" fontId="2" fillId="0" borderId="23" xfId="0" applyNumberFormat="1" applyFont="1" applyBorder="1" applyProtection="1"/>
    <xf numFmtId="3" fontId="2" fillId="0" borderId="25" xfId="0" applyNumberFormat="1" applyFont="1" applyBorder="1" applyAlignment="1" applyProtection="1">
      <alignment horizontal="left"/>
    </xf>
    <xf numFmtId="3" fontId="2" fillId="0" borderId="0" xfId="0" applyNumberFormat="1" applyFont="1" applyFill="1" applyProtection="1"/>
    <xf numFmtId="167" fontId="0" fillId="0" borderId="22" xfId="0" applyBorder="1" applyProtection="1"/>
    <xf numFmtId="167" fontId="1" fillId="0" borderId="0" xfId="0" applyFont="1" applyProtection="1"/>
    <xf numFmtId="167" fontId="2" fillId="0" borderId="25" xfId="0" applyFont="1" applyBorder="1" applyProtection="1"/>
    <xf numFmtId="3" fontId="0" fillId="0" borderId="23" xfId="0" applyNumberFormat="1" applyBorder="1" applyProtection="1"/>
    <xf numFmtId="167" fontId="0" fillId="0" borderId="25" xfId="0" applyNumberFormat="1" applyBorder="1" applyProtection="1"/>
    <xf numFmtId="167" fontId="0" fillId="0" borderId="27" xfId="0" applyNumberFormat="1" applyBorder="1" applyProtection="1"/>
    <xf numFmtId="167" fontId="0" fillId="0" borderId="29" xfId="0" applyBorder="1" applyProtection="1"/>
    <xf numFmtId="3" fontId="1" fillId="0" borderId="28" xfId="0" applyNumberFormat="1" applyFont="1" applyBorder="1" applyProtection="1"/>
    <xf numFmtId="4" fontId="22" fillId="0" borderId="0" xfId="0" applyNumberFormat="1" applyFont="1" applyBorder="1" applyProtection="1"/>
    <xf numFmtId="167" fontId="0" fillId="0" borderId="44" xfId="0" applyBorder="1"/>
    <xf numFmtId="3" fontId="8" fillId="0" borderId="0" xfId="0" applyNumberFormat="1" applyFont="1" applyFill="1" applyProtection="1"/>
    <xf numFmtId="167" fontId="1" fillId="0" borderId="0" xfId="0" applyFont="1" applyFill="1" applyAlignment="1" applyProtection="1">
      <alignment wrapText="1"/>
    </xf>
    <xf numFmtId="2" fontId="13" fillId="0" borderId="0" xfId="1" quotePrefix="1" applyNumberFormat="1" applyFont="1" applyBorder="1" applyAlignment="1" applyProtection="1">
      <alignment horizontal="right"/>
    </xf>
    <xf numFmtId="2" fontId="13" fillId="0" borderId="0" xfId="1" quotePrefix="1" applyNumberFormat="1" applyFont="1" applyFill="1" applyBorder="1" applyAlignment="1" applyProtection="1">
      <alignment horizontal="right"/>
    </xf>
    <xf numFmtId="3" fontId="3" fillId="0" borderId="0" xfId="1" quotePrefix="1" applyNumberFormat="1" applyFont="1" applyFill="1" applyBorder="1" applyAlignment="1" applyProtection="1">
      <alignment horizontal="right"/>
    </xf>
    <xf numFmtId="167" fontId="2" fillId="0" borderId="0" xfId="0" applyFont="1" applyFill="1" applyProtection="1"/>
    <xf numFmtId="167" fontId="2" fillId="0" borderId="28" xfId="0" applyNumberFormat="1" applyFont="1" applyBorder="1" applyProtection="1"/>
    <xf numFmtId="3" fontId="2" fillId="0" borderId="26" xfId="0" applyNumberFormat="1" applyFont="1" applyFill="1" applyBorder="1" applyProtection="1"/>
    <xf numFmtId="3" fontId="2" fillId="0" borderId="33" xfId="0" applyNumberFormat="1" applyFont="1" applyBorder="1" applyProtection="1"/>
    <xf numFmtId="3" fontId="2" fillId="0" borderId="0" xfId="0" applyNumberFormat="1" applyFont="1" applyFill="1" applyBorder="1" applyAlignment="1" applyProtection="1">
      <alignment horizontal="right" wrapText="1"/>
    </xf>
    <xf numFmtId="3" fontId="2" fillId="0" borderId="43" xfId="0" applyNumberFormat="1" applyFont="1" applyBorder="1" applyAlignment="1" applyProtection="1">
      <alignment horizontal="right"/>
    </xf>
    <xf numFmtId="4" fontId="2" fillId="0" borderId="0" xfId="0" applyNumberFormat="1" applyFont="1" applyFill="1" applyBorder="1" applyAlignment="1" applyProtection="1">
      <alignment horizontal="right"/>
    </xf>
    <xf numFmtId="167" fontId="0" fillId="0" borderId="49" xfId="0" applyBorder="1"/>
    <xf numFmtId="3" fontId="2" fillId="0" borderId="1" xfId="0" applyNumberFormat="1" applyFont="1" applyBorder="1" applyProtection="1"/>
    <xf numFmtId="3" fontId="1" fillId="0" borderId="2" xfId="0" applyNumberFormat="1" applyFont="1" applyBorder="1" applyAlignment="1" applyProtection="1">
      <alignment horizontal="left"/>
    </xf>
    <xf numFmtId="3" fontId="2" fillId="0" borderId="7" xfId="0" applyNumberFormat="1" applyFont="1" applyBorder="1" applyProtection="1"/>
    <xf numFmtId="3" fontId="2" fillId="0" borderId="48" xfId="0" applyNumberFormat="1" applyFont="1" applyBorder="1" applyAlignment="1" applyProtection="1">
      <alignment horizontal="right" wrapText="1"/>
    </xf>
    <xf numFmtId="3" fontId="2" fillId="0" borderId="44" xfId="0" applyNumberFormat="1" applyFont="1" applyBorder="1" applyAlignment="1" applyProtection="1">
      <alignment horizontal="right" wrapText="1"/>
    </xf>
    <xf numFmtId="3" fontId="2" fillId="3" borderId="0" xfId="0" applyNumberFormat="1" applyFont="1" applyFill="1" applyBorder="1" applyAlignment="1" applyProtection="1">
      <alignment horizontal="left"/>
    </xf>
    <xf numFmtId="3" fontId="2" fillId="3" borderId="6" xfId="0" applyNumberFormat="1" applyFont="1" applyFill="1" applyBorder="1" applyAlignment="1" applyProtection="1">
      <alignment horizontal="left"/>
    </xf>
    <xf numFmtId="3" fontId="1" fillId="0" borderId="1" xfId="0" applyNumberFormat="1" applyFont="1" applyBorder="1" applyAlignment="1" applyProtection="1">
      <alignment horizontal="left"/>
    </xf>
    <xf numFmtId="3" fontId="2" fillId="0" borderId="3" xfId="0" applyNumberFormat="1" applyFont="1" applyBorder="1" applyProtection="1"/>
    <xf numFmtId="4" fontId="2" fillId="0" borderId="6" xfId="0" applyNumberFormat="1" applyFont="1" applyFill="1" applyBorder="1" applyAlignment="1" applyProtection="1">
      <alignment horizontal="right"/>
    </xf>
    <xf numFmtId="3" fontId="2" fillId="0" borderId="53" xfId="0" applyNumberFormat="1" applyFont="1" applyBorder="1" applyAlignment="1" applyProtection="1">
      <alignment horizontal="right" wrapText="1"/>
    </xf>
    <xf numFmtId="167" fontId="20" fillId="0" borderId="0" xfId="0" applyFont="1" applyProtection="1"/>
    <xf numFmtId="1" fontId="0" fillId="0" borderId="0" xfId="0" applyNumberFormat="1" applyBorder="1" applyProtection="1"/>
    <xf numFmtId="4" fontId="0" fillId="0" borderId="0" xfId="0" applyNumberFormat="1" applyBorder="1" applyProtection="1"/>
    <xf numFmtId="167" fontId="1" fillId="0" borderId="0" xfId="0" applyFont="1" applyBorder="1" applyProtection="1"/>
    <xf numFmtId="167" fontId="2" fillId="0" borderId="23" xfId="0" applyFont="1" applyBorder="1" applyProtection="1"/>
    <xf numFmtId="3" fontId="2" fillId="0" borderId="44" xfId="0" applyNumberFormat="1" applyFont="1" applyBorder="1" applyAlignment="1" applyProtection="1">
      <alignment horizontal="right"/>
    </xf>
    <xf numFmtId="4" fontId="2" fillId="0" borderId="59" xfId="0" applyNumberFormat="1" applyFont="1" applyFill="1" applyBorder="1" applyAlignment="1" applyProtection="1">
      <alignment horizontal="right"/>
    </xf>
    <xf numFmtId="4" fontId="2" fillId="0" borderId="61" xfId="0" applyNumberFormat="1" applyFont="1" applyFill="1" applyBorder="1" applyAlignment="1" applyProtection="1">
      <alignment horizontal="right"/>
    </xf>
    <xf numFmtId="4" fontId="2" fillId="0" borderId="62" xfId="0" applyNumberFormat="1" applyFont="1" applyFill="1" applyBorder="1" applyAlignment="1" applyProtection="1">
      <alignment horizontal="right"/>
    </xf>
    <xf numFmtId="4" fontId="2" fillId="0" borderId="63" xfId="0" applyNumberFormat="1" applyFont="1" applyFill="1" applyBorder="1" applyAlignment="1" applyProtection="1">
      <alignment horizontal="right"/>
    </xf>
    <xf numFmtId="4" fontId="2" fillId="0" borderId="64" xfId="0" applyNumberFormat="1" applyFont="1" applyFill="1" applyBorder="1" applyAlignment="1" applyProtection="1">
      <alignment horizontal="right"/>
    </xf>
    <xf numFmtId="4" fontId="2" fillId="0" borderId="69" xfId="0" applyNumberFormat="1" applyFont="1" applyFill="1" applyBorder="1" applyAlignment="1" applyProtection="1">
      <alignment horizontal="right"/>
    </xf>
    <xf numFmtId="4" fontId="2" fillId="0" borderId="70" xfId="0" applyNumberFormat="1" applyFont="1" applyFill="1" applyBorder="1" applyAlignment="1" applyProtection="1">
      <alignment horizontal="right"/>
    </xf>
    <xf numFmtId="4" fontId="2" fillId="0" borderId="76" xfId="0" applyNumberFormat="1" applyFont="1" applyFill="1" applyBorder="1" applyAlignment="1" applyProtection="1">
      <alignment horizontal="right"/>
    </xf>
    <xf numFmtId="4" fontId="2" fillId="0" borderId="77" xfId="0" applyNumberFormat="1" applyFont="1" applyFill="1" applyBorder="1" applyAlignment="1" applyProtection="1">
      <alignment horizontal="right"/>
    </xf>
    <xf numFmtId="4" fontId="2" fillId="0" borderId="78" xfId="0" applyNumberFormat="1" applyFont="1" applyFill="1" applyBorder="1" applyAlignment="1" applyProtection="1">
      <alignment horizontal="right"/>
    </xf>
    <xf numFmtId="4" fontId="2" fillId="0" borderId="80" xfId="0" applyNumberFormat="1" applyFont="1" applyFill="1" applyBorder="1" applyAlignment="1" applyProtection="1">
      <alignment horizontal="right"/>
    </xf>
    <xf numFmtId="4" fontId="2" fillId="0" borderId="81" xfId="0" applyNumberFormat="1" applyFont="1" applyFill="1" applyBorder="1" applyAlignment="1" applyProtection="1">
      <alignment horizontal="right"/>
    </xf>
    <xf numFmtId="4" fontId="2" fillId="0" borderId="82" xfId="0" applyNumberFormat="1" applyFont="1" applyFill="1" applyBorder="1" applyAlignment="1" applyProtection="1">
      <alignment horizontal="right"/>
    </xf>
    <xf numFmtId="167" fontId="2" fillId="0" borderId="0" xfId="0" applyFont="1" applyFill="1" applyBorder="1" applyProtection="1"/>
    <xf numFmtId="3" fontId="2" fillId="0" borderId="0" xfId="0" applyNumberFormat="1" applyFont="1" applyBorder="1" applyAlignment="1" applyProtection="1">
      <alignment horizontal="left"/>
    </xf>
    <xf numFmtId="3" fontId="2" fillId="0" borderId="0" xfId="0" applyNumberFormat="1" applyFont="1" applyAlignment="1" applyProtection="1">
      <alignment horizontal="right"/>
    </xf>
    <xf numFmtId="167" fontId="2" fillId="0" borderId="43" xfId="0" applyFont="1" applyBorder="1" applyProtection="1"/>
    <xf numFmtId="3" fontId="1" fillId="0" borderId="48" xfId="0" applyNumberFormat="1" applyFont="1" applyBorder="1" applyProtection="1"/>
    <xf numFmtId="167" fontId="2" fillId="0" borderId="49" xfId="0" applyFont="1" applyBorder="1" applyProtection="1"/>
    <xf numFmtId="167" fontId="2" fillId="0" borderId="48" xfId="0" applyFont="1" applyBorder="1" applyProtection="1"/>
    <xf numFmtId="3" fontId="2" fillId="0" borderId="0" xfId="0" applyNumberFormat="1" applyFont="1" applyBorder="1" applyAlignment="1" applyProtection="1">
      <alignment textRotation="90"/>
    </xf>
    <xf numFmtId="167" fontId="2" fillId="0" borderId="22" xfId="0" applyNumberFormat="1" applyFont="1" applyBorder="1" applyProtection="1"/>
    <xf numFmtId="167" fontId="2" fillId="0" borderId="23" xfId="0" applyNumberFormat="1" applyFont="1" applyBorder="1" applyProtection="1"/>
    <xf numFmtId="167" fontId="2" fillId="0" borderId="24" xfId="0" applyNumberFormat="1" applyFont="1" applyBorder="1" applyProtection="1"/>
    <xf numFmtId="3" fontId="2" fillId="0" borderId="26" xfId="0" applyNumberFormat="1" applyFont="1" applyBorder="1" applyProtection="1"/>
    <xf numFmtId="3" fontId="1" fillId="0" borderId="48" xfId="0" applyNumberFormat="1" applyFont="1" applyFill="1" applyBorder="1" applyProtection="1"/>
    <xf numFmtId="3" fontId="2" fillId="0" borderId="36" xfId="0" applyNumberFormat="1" applyFont="1" applyBorder="1" applyProtection="1"/>
    <xf numFmtId="3" fontId="2" fillId="0" borderId="37" xfId="0" applyNumberFormat="1" applyFont="1" applyBorder="1" applyProtection="1"/>
    <xf numFmtId="3" fontId="2" fillId="0" borderId="44" xfId="0" applyNumberFormat="1" applyFont="1" applyBorder="1" applyProtection="1"/>
    <xf numFmtId="3" fontId="2" fillId="0" borderId="38" xfId="0" applyNumberFormat="1" applyFont="1" applyBorder="1" applyProtection="1"/>
    <xf numFmtId="4" fontId="2" fillId="0" borderId="38" xfId="0" applyNumberFormat="1" applyFont="1" applyBorder="1" applyProtection="1"/>
    <xf numFmtId="168" fontId="2" fillId="0" borderId="38" xfId="0" applyNumberFormat="1" applyFont="1" applyBorder="1" applyProtection="1"/>
    <xf numFmtId="3" fontId="2" fillId="0" borderId="115" xfId="0" applyNumberFormat="1" applyFont="1" applyBorder="1" applyAlignment="1" applyProtection="1">
      <alignment textRotation="90"/>
    </xf>
    <xf numFmtId="3" fontId="0" fillId="0" borderId="99" xfId="0" applyNumberFormat="1" applyFill="1" applyBorder="1" applyProtection="1"/>
    <xf numFmtId="3" fontId="0" fillId="0" borderId="115" xfId="0" applyNumberFormat="1" applyFill="1" applyBorder="1" applyProtection="1"/>
    <xf numFmtId="3" fontId="0" fillId="0" borderId="96" xfId="0" applyNumberFormat="1" applyFill="1" applyBorder="1" applyProtection="1"/>
    <xf numFmtId="167" fontId="0" fillId="0" borderId="117" xfId="0" applyFill="1" applyBorder="1" applyProtection="1"/>
    <xf numFmtId="167" fontId="0" fillId="0" borderId="43" xfId="0" applyFill="1" applyBorder="1" applyProtection="1"/>
    <xf numFmtId="167" fontId="0" fillId="0" borderId="99" xfId="0" applyFill="1" applyBorder="1" applyProtection="1"/>
    <xf numFmtId="167" fontId="0" fillId="0" borderId="96" xfId="0" applyFill="1" applyBorder="1" applyProtection="1"/>
    <xf numFmtId="3" fontId="0" fillId="0" borderId="22" xfId="0" applyNumberFormat="1" applyFill="1" applyBorder="1" applyProtection="1"/>
    <xf numFmtId="3" fontId="0" fillId="0" borderId="23" xfId="0" applyNumberFormat="1" applyFill="1" applyBorder="1" applyProtection="1"/>
    <xf numFmtId="3" fontId="0" fillId="0" borderId="23" xfId="0" applyNumberFormat="1" applyFill="1" applyBorder="1" applyAlignment="1" applyProtection="1">
      <alignment horizontal="right"/>
    </xf>
    <xf numFmtId="3" fontId="11" fillId="0" borderId="23" xfId="0" applyNumberFormat="1" applyFont="1" applyFill="1" applyBorder="1" applyAlignment="1" applyProtection="1">
      <alignment horizontal="right" wrapText="1"/>
    </xf>
    <xf numFmtId="3" fontId="0" fillId="0" borderId="24" xfId="0" applyNumberFormat="1" applyBorder="1" applyProtection="1"/>
    <xf numFmtId="167" fontId="0" fillId="0" borderId="118" xfId="0" applyBorder="1" applyProtection="1"/>
    <xf numFmtId="3" fontId="2" fillId="4" borderId="21" xfId="0" applyNumberFormat="1" applyFont="1" applyFill="1" applyBorder="1" applyAlignment="1" applyProtection="1">
      <alignment horizontal="right"/>
    </xf>
    <xf numFmtId="3" fontId="2" fillId="4" borderId="55" xfId="0" applyNumberFormat="1" applyFont="1" applyFill="1" applyBorder="1" applyAlignment="1" applyProtection="1">
      <alignment horizontal="right"/>
    </xf>
    <xf numFmtId="3" fontId="2" fillId="4" borderId="1" xfId="0" applyNumberFormat="1" applyFont="1" applyFill="1" applyBorder="1" applyAlignment="1" applyProtection="1">
      <alignment horizontal="right"/>
    </xf>
    <xf numFmtId="3" fontId="2" fillId="4" borderId="19" xfId="0" applyNumberFormat="1" applyFont="1" applyFill="1" applyBorder="1" applyAlignment="1" applyProtection="1">
      <alignment horizontal="right" wrapText="1"/>
    </xf>
    <xf numFmtId="3" fontId="2" fillId="4" borderId="0" xfId="0" applyNumberFormat="1" applyFont="1" applyFill="1" applyBorder="1" applyAlignment="1" applyProtection="1">
      <alignment horizontal="right" wrapText="1"/>
    </xf>
    <xf numFmtId="3" fontId="2" fillId="4" borderId="20" xfId="0" applyNumberFormat="1" applyFont="1" applyFill="1" applyBorder="1" applyAlignment="1" applyProtection="1">
      <alignment horizontal="left" wrapText="1"/>
    </xf>
    <xf numFmtId="3" fontId="2" fillId="4" borderId="52" xfId="0" applyNumberFormat="1" applyFont="1" applyFill="1" applyBorder="1" applyAlignment="1" applyProtection="1">
      <alignment horizontal="left" wrapText="1"/>
    </xf>
    <xf numFmtId="3" fontId="2" fillId="4" borderId="44" xfId="0" applyNumberFormat="1" applyFont="1" applyFill="1" applyBorder="1" applyAlignment="1" applyProtection="1">
      <alignment horizontal="left" wrapText="1"/>
    </xf>
    <xf numFmtId="3" fontId="2" fillId="4" borderId="19" xfId="0" applyNumberFormat="1" applyFont="1" applyFill="1" applyBorder="1" applyAlignment="1" applyProtection="1">
      <alignment horizontal="left"/>
    </xf>
    <xf numFmtId="3" fontId="2" fillId="4" borderId="0" xfId="0" applyNumberFormat="1" applyFont="1" applyFill="1" applyBorder="1" applyAlignment="1" applyProtection="1">
      <alignment horizontal="left"/>
    </xf>
    <xf numFmtId="3" fontId="1" fillId="0" borderId="0" xfId="0" applyNumberFormat="1" applyFont="1" applyBorder="1" applyAlignment="1" applyProtection="1">
      <alignment horizontal="right"/>
    </xf>
    <xf numFmtId="3" fontId="2" fillId="0" borderId="76" xfId="0" applyNumberFormat="1" applyFont="1" applyFill="1" applyBorder="1" applyAlignment="1" applyProtection="1">
      <alignment horizontal="right"/>
    </xf>
    <xf numFmtId="3" fontId="2" fillId="0" borderId="77" xfId="0" applyNumberFormat="1" applyFont="1" applyFill="1" applyBorder="1" applyAlignment="1" applyProtection="1">
      <alignment horizontal="right"/>
    </xf>
    <xf numFmtId="3" fontId="2" fillId="0" borderId="69" xfId="0" applyNumberFormat="1" applyFont="1" applyFill="1" applyBorder="1" applyAlignment="1" applyProtection="1">
      <alignment horizontal="right"/>
    </xf>
    <xf numFmtId="3" fontId="2" fillId="0" borderId="82" xfId="0" applyNumberFormat="1" applyFont="1" applyFill="1" applyBorder="1" applyAlignment="1" applyProtection="1">
      <alignment horizontal="right"/>
    </xf>
    <xf numFmtId="3" fontId="2" fillId="0" borderId="0" xfId="0" applyNumberFormat="1" applyFont="1" applyBorder="1" applyAlignment="1" applyProtection="1">
      <alignment horizontal="right" wrapText="1"/>
    </xf>
    <xf numFmtId="3" fontId="2" fillId="0" borderId="95" xfId="0" applyNumberFormat="1" applyFont="1" applyBorder="1" applyAlignment="1" applyProtection="1">
      <alignment horizontal="right" wrapText="1"/>
    </xf>
    <xf numFmtId="3" fontId="27" fillId="0" borderId="0" xfId="0" applyNumberFormat="1" applyFont="1" applyProtection="1"/>
    <xf numFmtId="3" fontId="23" fillId="0" borderId="0" xfId="0" applyNumberFormat="1" applyFont="1" applyProtection="1"/>
    <xf numFmtId="166" fontId="23" fillId="0" borderId="0" xfId="0" applyNumberFormat="1" applyFont="1" applyAlignment="1" applyProtection="1">
      <alignment horizontal="left"/>
    </xf>
    <xf numFmtId="167" fontId="28" fillId="0" borderId="0" xfId="0" applyFont="1" applyFill="1" applyProtection="1"/>
    <xf numFmtId="167" fontId="29" fillId="0" borderId="0" xfId="0" applyFont="1" applyProtection="1"/>
    <xf numFmtId="3" fontId="29" fillId="0" borderId="0" xfId="0" applyNumberFormat="1" applyFont="1" applyProtection="1"/>
    <xf numFmtId="3" fontId="10" fillId="0" borderId="0" xfId="10" applyNumberFormat="1" applyFont="1" applyProtection="1"/>
    <xf numFmtId="1" fontId="28" fillId="0" borderId="0" xfId="0" applyNumberFormat="1" applyFont="1" applyFill="1" applyAlignment="1" applyProtection="1">
      <alignment horizontal="left"/>
    </xf>
    <xf numFmtId="167" fontId="34" fillId="0" borderId="0" xfId="0" applyFont="1" applyAlignment="1" applyProtection="1"/>
    <xf numFmtId="167" fontId="32" fillId="0" borderId="0" xfId="0" applyFont="1" applyAlignment="1" applyProtection="1"/>
    <xf numFmtId="167" fontId="20" fillId="0" borderId="0" xfId="0" applyFont="1" applyAlignment="1" applyProtection="1"/>
    <xf numFmtId="3" fontId="2" fillId="0" borderId="125" xfId="0" applyNumberFormat="1" applyFont="1" applyBorder="1" applyAlignment="1" applyProtection="1">
      <alignment horizontal="right" wrapText="1"/>
    </xf>
    <xf numFmtId="3" fontId="2" fillId="0" borderId="127" xfId="0" applyNumberFormat="1" applyFont="1" applyBorder="1" applyAlignment="1" applyProtection="1">
      <alignment horizontal="right" wrapText="1"/>
    </xf>
    <xf numFmtId="3" fontId="2" fillId="0" borderId="43" xfId="0" applyNumberFormat="1" applyFont="1" applyBorder="1" applyAlignment="1" applyProtection="1">
      <alignment horizontal="right" vertical="center" wrapText="1"/>
    </xf>
    <xf numFmtId="3" fontId="2" fillId="0" borderId="0" xfId="0" applyNumberFormat="1" applyFont="1" applyBorder="1" applyAlignment="1" applyProtection="1">
      <alignment horizontal="right" vertical="center"/>
    </xf>
    <xf numFmtId="3" fontId="1" fillId="2" borderId="0" xfId="0" applyNumberFormat="1" applyFont="1" applyFill="1" applyBorder="1" applyProtection="1"/>
    <xf numFmtId="3" fontId="2" fillId="0" borderId="49" xfId="0" applyNumberFormat="1" applyFont="1" applyBorder="1" applyAlignment="1" applyProtection="1">
      <alignment horizontal="right" wrapText="1"/>
    </xf>
    <xf numFmtId="3" fontId="2" fillId="0" borderId="0" xfId="0" applyNumberFormat="1" applyFont="1" applyBorder="1" applyAlignment="1" applyProtection="1">
      <alignment horizontal="left" wrapText="1"/>
    </xf>
    <xf numFmtId="3" fontId="1" fillId="0" borderId="0" xfId="0" applyNumberFormat="1" applyFont="1" applyFill="1" applyBorder="1" applyProtection="1"/>
    <xf numFmtId="3" fontId="1" fillId="0" borderId="0" xfId="0" applyNumberFormat="1" applyFont="1" applyBorder="1" applyAlignment="1" applyProtection="1"/>
    <xf numFmtId="3" fontId="1" fillId="0" borderId="0" xfId="0" applyNumberFormat="1" applyFont="1" applyBorder="1" applyAlignment="1" applyProtection="1">
      <alignment horizontal="left" vertical="top"/>
    </xf>
    <xf numFmtId="3" fontId="1" fillId="0" borderId="0" xfId="0" applyNumberFormat="1" applyFont="1" applyBorder="1" applyAlignment="1" applyProtection="1">
      <alignment horizontal="right" wrapText="1"/>
    </xf>
    <xf numFmtId="3" fontId="1" fillId="0" borderId="43" xfId="0" applyNumberFormat="1" applyFont="1" applyBorder="1" applyAlignment="1" applyProtection="1">
      <alignment horizontal="right" wrapText="1"/>
    </xf>
    <xf numFmtId="4" fontId="2" fillId="0" borderId="57" xfId="0" applyNumberFormat="1" applyFont="1" applyFill="1" applyBorder="1" applyAlignment="1" applyProtection="1">
      <alignment horizontal="right"/>
    </xf>
    <xf numFmtId="4" fontId="2" fillId="0" borderId="75" xfId="0" applyNumberFormat="1" applyFont="1" applyFill="1" applyBorder="1" applyAlignment="1" applyProtection="1">
      <alignment horizontal="right"/>
    </xf>
    <xf numFmtId="4" fontId="2" fillId="0" borderId="58" xfId="0" applyNumberFormat="1" applyFont="1" applyFill="1" applyBorder="1" applyAlignment="1" applyProtection="1">
      <alignment horizontal="right"/>
    </xf>
    <xf numFmtId="4" fontId="2" fillId="0" borderId="0" xfId="0" applyNumberFormat="1" applyFont="1" applyFill="1" applyBorder="1" applyAlignment="1" applyProtection="1"/>
    <xf numFmtId="4" fontId="2" fillId="0" borderId="43" xfId="0" applyNumberFormat="1" applyFont="1" applyFill="1" applyBorder="1" applyAlignment="1" applyProtection="1"/>
    <xf numFmtId="4" fontId="2" fillId="0" borderId="79" xfId="0" applyNumberFormat="1" applyFont="1" applyFill="1" applyBorder="1" applyAlignment="1" applyProtection="1">
      <alignment horizontal="right"/>
    </xf>
    <xf numFmtId="4" fontId="2" fillId="0" borderId="60" xfId="0" applyNumberFormat="1" applyFont="1" applyFill="1" applyBorder="1" applyAlignment="1" applyProtection="1">
      <alignment horizontal="right"/>
    </xf>
    <xf numFmtId="4" fontId="2" fillId="0" borderId="48" xfId="0" applyNumberFormat="1" applyFont="1" applyFill="1" applyBorder="1" applyAlignment="1" applyProtection="1"/>
    <xf numFmtId="4" fontId="2" fillId="0" borderId="49" xfId="0" applyNumberFormat="1" applyFont="1" applyFill="1" applyBorder="1" applyAlignment="1" applyProtection="1"/>
    <xf numFmtId="3" fontId="2" fillId="0" borderId="57" xfId="0" applyNumberFormat="1" applyFont="1" applyFill="1" applyBorder="1" applyAlignment="1" applyProtection="1">
      <alignment horizontal="right"/>
    </xf>
    <xf numFmtId="3" fontId="2" fillId="0" borderId="75" xfId="0" applyNumberFormat="1" applyFont="1" applyFill="1" applyBorder="1" applyAlignment="1" applyProtection="1">
      <alignment horizontal="right"/>
    </xf>
    <xf numFmtId="3" fontId="2" fillId="0" borderId="65" xfId="0" applyNumberFormat="1" applyFont="1" applyFill="1" applyBorder="1" applyAlignment="1" applyProtection="1">
      <alignment horizontal="right"/>
    </xf>
    <xf numFmtId="3" fontId="2" fillId="0" borderId="87" xfId="0" applyNumberFormat="1" applyFont="1" applyFill="1" applyBorder="1" applyAlignment="1" applyProtection="1">
      <alignment horizontal="right"/>
    </xf>
    <xf numFmtId="3" fontId="2" fillId="0" borderId="74" xfId="0" applyNumberFormat="1" applyFont="1" applyFill="1" applyBorder="1" applyAlignment="1" applyProtection="1">
      <alignment horizontal="right"/>
    </xf>
    <xf numFmtId="3" fontId="2" fillId="0" borderId="63" xfId="0" applyNumberFormat="1" applyFont="1" applyFill="1" applyBorder="1" applyAlignment="1" applyProtection="1">
      <alignment horizontal="right"/>
    </xf>
    <xf numFmtId="3" fontId="2" fillId="0" borderId="81" xfId="0" applyNumberFormat="1" applyFont="1" applyFill="1" applyBorder="1" applyAlignment="1" applyProtection="1">
      <alignment horizontal="right"/>
    </xf>
    <xf numFmtId="3" fontId="2" fillId="0" borderId="64" xfId="0" applyNumberFormat="1" applyFont="1" applyFill="1" applyBorder="1" applyAlignment="1" applyProtection="1">
      <alignment horizontal="right"/>
    </xf>
    <xf numFmtId="4" fontId="2" fillId="0" borderId="83" xfId="0" applyNumberFormat="1" applyFont="1" applyFill="1" applyBorder="1" applyAlignment="1" applyProtection="1">
      <alignment horizontal="right"/>
    </xf>
    <xf numFmtId="4" fontId="2" fillId="0" borderId="84" xfId="0" applyNumberFormat="1" applyFont="1" applyFill="1" applyBorder="1" applyAlignment="1" applyProtection="1">
      <alignment horizontal="right"/>
    </xf>
    <xf numFmtId="4" fontId="2" fillId="0" borderId="85" xfId="0" applyNumberFormat="1" applyFont="1" applyFill="1" applyBorder="1" applyAlignment="1" applyProtection="1">
      <alignment horizontal="right"/>
    </xf>
    <xf numFmtId="4" fontId="2" fillId="0" borderId="18" xfId="0" applyNumberFormat="1" applyFont="1" applyFill="1" applyBorder="1" applyAlignment="1" applyProtection="1"/>
    <xf numFmtId="4" fontId="2" fillId="0" borderId="15" xfId="0" applyNumberFormat="1" applyFont="1" applyFill="1" applyBorder="1" applyAlignment="1" applyProtection="1"/>
    <xf numFmtId="4" fontId="2" fillId="0" borderId="17" xfId="0" applyNumberFormat="1" applyFont="1" applyFill="1" applyBorder="1" applyAlignment="1" applyProtection="1"/>
    <xf numFmtId="3" fontId="1" fillId="0" borderId="1" xfId="0" applyNumberFormat="1" applyFont="1" applyFill="1" applyBorder="1" applyAlignment="1" applyProtection="1">
      <alignment horizontal="left" wrapText="1"/>
    </xf>
    <xf numFmtId="3" fontId="1" fillId="0" borderId="3" xfId="0" applyNumberFormat="1" applyFont="1" applyFill="1" applyBorder="1" applyAlignment="1" applyProtection="1">
      <alignment horizontal="left" wrapText="1"/>
    </xf>
    <xf numFmtId="3" fontId="1" fillId="0" borderId="5" xfId="0" applyNumberFormat="1" applyFont="1" applyBorder="1" applyAlignment="1" applyProtection="1">
      <alignment horizontal="right" wrapText="1"/>
    </xf>
    <xf numFmtId="3" fontId="2" fillId="0" borderId="50" xfId="0" applyNumberFormat="1" applyFont="1" applyBorder="1" applyAlignment="1" applyProtection="1">
      <alignment horizontal="left" wrapText="1"/>
    </xf>
    <xf numFmtId="3" fontId="2" fillId="0" borderId="175" xfId="0" applyNumberFormat="1" applyFont="1" applyBorder="1" applyProtection="1"/>
    <xf numFmtId="4" fontId="2" fillId="0" borderId="176" xfId="0" applyNumberFormat="1" applyFont="1" applyFill="1" applyBorder="1" applyAlignment="1" applyProtection="1">
      <alignment horizontal="right"/>
    </xf>
    <xf numFmtId="3" fontId="2" fillId="0" borderId="4" xfId="0" applyNumberFormat="1" applyFont="1" applyBorder="1" applyProtection="1"/>
    <xf numFmtId="4" fontId="2" fillId="0" borderId="177" xfId="0" applyNumberFormat="1" applyFont="1" applyFill="1" applyBorder="1" applyAlignment="1" applyProtection="1">
      <alignment horizontal="right"/>
    </xf>
    <xf numFmtId="4" fontId="2" fillId="0" borderId="178" xfId="0" applyNumberFormat="1" applyFont="1" applyFill="1" applyBorder="1" applyAlignment="1" applyProtection="1">
      <alignment horizontal="right"/>
    </xf>
    <xf numFmtId="3" fontId="9" fillId="0" borderId="4" xfId="0" applyNumberFormat="1" applyFont="1" applyBorder="1" applyProtection="1"/>
    <xf numFmtId="4" fontId="2" fillId="0" borderId="179" xfId="0" applyNumberFormat="1" applyFont="1" applyFill="1" applyBorder="1" applyAlignment="1" applyProtection="1">
      <alignment horizontal="right"/>
    </xf>
    <xf numFmtId="3" fontId="9" fillId="0" borderId="50" xfId="0" applyNumberFormat="1" applyFont="1" applyBorder="1" applyProtection="1"/>
    <xf numFmtId="3" fontId="9" fillId="0" borderId="4" xfId="0" applyNumberFormat="1" applyFont="1" applyBorder="1" applyAlignment="1" applyProtection="1">
      <alignment wrapText="1"/>
    </xf>
    <xf numFmtId="4" fontId="2" fillId="0" borderId="44" xfId="0" applyNumberFormat="1" applyFont="1" applyFill="1" applyBorder="1" applyAlignment="1" applyProtection="1"/>
    <xf numFmtId="4" fontId="2" fillId="0" borderId="180" xfId="0" applyNumberFormat="1" applyFont="1" applyFill="1" applyBorder="1" applyAlignment="1" applyProtection="1">
      <alignment horizontal="right"/>
    </xf>
    <xf numFmtId="3" fontId="2" fillId="3" borderId="15" xfId="0" applyNumberFormat="1" applyFont="1" applyFill="1" applyBorder="1" applyAlignment="1" applyProtection="1">
      <alignment horizontal="left"/>
    </xf>
    <xf numFmtId="4" fontId="2" fillId="0" borderId="181" xfId="0" applyNumberFormat="1" applyFont="1" applyFill="1" applyBorder="1" applyAlignment="1" applyProtection="1">
      <alignment horizontal="right"/>
    </xf>
    <xf numFmtId="167" fontId="10" fillId="0" borderId="0" xfId="0" applyFont="1"/>
    <xf numFmtId="3" fontId="1" fillId="0" borderId="2" xfId="0" applyNumberFormat="1" applyFont="1" applyFill="1" applyBorder="1" applyAlignment="1" applyProtection="1">
      <alignment horizontal="left"/>
    </xf>
    <xf numFmtId="3" fontId="2" fillId="0" borderId="2" xfId="0" applyNumberFormat="1" applyFont="1" applyBorder="1" applyAlignment="1" applyProtection="1">
      <alignment horizontal="left"/>
    </xf>
    <xf numFmtId="3" fontId="2" fillId="0" borderId="128" xfId="0" applyNumberFormat="1" applyFont="1" applyBorder="1" applyProtection="1"/>
    <xf numFmtId="3" fontId="2" fillId="0" borderId="50" xfId="0" applyNumberFormat="1" applyFont="1" applyBorder="1" applyAlignment="1" applyProtection="1">
      <alignment wrapText="1"/>
    </xf>
    <xf numFmtId="3" fontId="2" fillId="0" borderId="44" xfId="0" applyNumberFormat="1" applyFont="1" applyBorder="1" applyAlignment="1" applyProtection="1">
      <alignment wrapText="1"/>
    </xf>
    <xf numFmtId="3" fontId="1" fillId="0" borderId="4" xfId="0" applyNumberFormat="1" applyFont="1" applyBorder="1" applyAlignment="1" applyProtection="1">
      <alignment vertical="center"/>
    </xf>
    <xf numFmtId="3" fontId="9" fillId="0" borderId="4" xfId="0" applyNumberFormat="1" applyFont="1" applyBorder="1" applyAlignment="1" applyProtection="1">
      <alignment vertical="center"/>
    </xf>
    <xf numFmtId="3" fontId="2" fillId="0" borderId="175" xfId="0" applyNumberFormat="1" applyFont="1" applyBorder="1" applyAlignment="1" applyProtection="1">
      <alignment horizontal="left" vertical="top" wrapText="1"/>
    </xf>
    <xf numFmtId="3" fontId="2" fillId="0" borderId="4" xfId="0" applyNumberFormat="1" applyFont="1" applyBorder="1" applyAlignment="1" applyProtection="1">
      <alignment horizontal="left" vertical="top" wrapText="1"/>
    </xf>
    <xf numFmtId="3" fontId="2" fillId="0" borderId="4" xfId="0" applyNumberFormat="1" applyFont="1" applyBorder="1" applyAlignment="1" applyProtection="1">
      <alignment vertical="center"/>
    </xf>
    <xf numFmtId="3" fontId="9" fillId="0" borderId="100" xfId="0" applyNumberFormat="1" applyFont="1" applyBorder="1" applyAlignment="1" applyProtection="1">
      <alignment vertical="center"/>
    </xf>
    <xf numFmtId="3" fontId="2" fillId="0" borderId="15" xfId="0" applyNumberFormat="1" applyFont="1" applyBorder="1" applyAlignment="1" applyProtection="1">
      <alignment horizontal="right" vertical="center"/>
    </xf>
    <xf numFmtId="4" fontId="0" fillId="0" borderId="43" xfId="0" applyNumberFormat="1" applyBorder="1" applyProtection="1"/>
    <xf numFmtId="4" fontId="0" fillId="0" borderId="0" xfId="0" applyNumberFormat="1" applyProtection="1"/>
    <xf numFmtId="4" fontId="0" fillId="0" borderId="5" xfId="0" applyNumberFormat="1" applyBorder="1" applyProtection="1"/>
    <xf numFmtId="167" fontId="27" fillId="0" borderId="0" xfId="3" applyFont="1" applyProtection="1"/>
    <xf numFmtId="3" fontId="2" fillId="0" borderId="0" xfId="0" applyNumberFormat="1" applyFont="1" applyFill="1" applyBorder="1" applyAlignment="1" applyProtection="1"/>
    <xf numFmtId="167" fontId="5" fillId="0" borderId="0" xfId="3" applyFont="1" applyAlignment="1" applyProtection="1">
      <alignment horizontal="right"/>
    </xf>
    <xf numFmtId="3" fontId="2" fillId="2" borderId="0" xfId="0" applyNumberFormat="1" applyFont="1" applyFill="1" applyBorder="1" applyProtection="1"/>
    <xf numFmtId="167" fontId="36" fillId="0" borderId="0" xfId="0" applyFont="1" applyProtection="1"/>
    <xf numFmtId="168" fontId="2" fillId="0" borderId="0" xfId="0" applyNumberFormat="1" applyFont="1" applyFill="1" applyBorder="1" applyAlignment="1" applyProtection="1">
      <alignment horizontal="right"/>
    </xf>
    <xf numFmtId="168" fontId="2" fillId="0" borderId="135" xfId="0" applyNumberFormat="1" applyFont="1" applyFill="1" applyBorder="1" applyAlignment="1" applyProtection="1">
      <alignment horizontal="right"/>
    </xf>
    <xf numFmtId="168" fontId="2" fillId="0" borderId="132" xfId="0" applyNumberFormat="1" applyFont="1" applyFill="1" applyBorder="1" applyAlignment="1" applyProtection="1">
      <alignment horizontal="right"/>
    </xf>
    <xf numFmtId="168" fontId="2" fillId="0" borderId="109" xfId="0" applyNumberFormat="1" applyFont="1" applyFill="1" applyBorder="1" applyAlignment="1" applyProtection="1">
      <alignment horizontal="right"/>
    </xf>
    <xf numFmtId="168" fontId="2" fillId="0" borderId="65" xfId="0" applyNumberFormat="1" applyFont="1" applyFill="1" applyBorder="1" applyAlignment="1" applyProtection="1">
      <alignment horizontal="right"/>
    </xf>
    <xf numFmtId="168" fontId="2" fillId="0" borderId="134" xfId="0" applyNumberFormat="1" applyFont="1" applyFill="1" applyBorder="1" applyAlignment="1" applyProtection="1">
      <alignment horizontal="right"/>
    </xf>
    <xf numFmtId="168" fontId="2" fillId="0" borderId="110" xfId="0" applyNumberFormat="1" applyFont="1" applyFill="1" applyBorder="1" applyAlignment="1" applyProtection="1">
      <alignment horizontal="right"/>
    </xf>
    <xf numFmtId="3" fontId="27" fillId="0" borderId="0" xfId="0" applyNumberFormat="1" applyFont="1" applyAlignment="1" applyProtection="1">
      <alignment vertical="top"/>
    </xf>
    <xf numFmtId="3" fontId="27" fillId="0" borderId="0" xfId="0" applyNumberFormat="1" applyFont="1" applyAlignment="1" applyProtection="1">
      <alignment horizontal="left" vertical="top"/>
    </xf>
    <xf numFmtId="3" fontId="27" fillId="0" borderId="0" xfId="10" applyNumberFormat="1" applyFont="1" applyAlignment="1" applyProtection="1">
      <alignment vertical="top"/>
    </xf>
    <xf numFmtId="3" fontId="10" fillId="0" borderId="0" xfId="0" applyNumberFormat="1" applyFont="1" applyAlignment="1" applyProtection="1">
      <alignment horizontal="left"/>
    </xf>
    <xf numFmtId="168" fontId="2" fillId="0" borderId="57" xfId="0" applyNumberFormat="1" applyFont="1" applyFill="1" applyBorder="1" applyAlignment="1" applyProtection="1">
      <alignment horizontal="right"/>
    </xf>
    <xf numFmtId="168" fontId="2" fillId="0" borderId="88" xfId="0" applyNumberFormat="1" applyFont="1" applyFill="1" applyBorder="1" applyAlignment="1" applyProtection="1">
      <alignment horizontal="right"/>
    </xf>
    <xf numFmtId="168" fontId="2" fillId="0" borderId="93" xfId="0" applyNumberFormat="1" applyFont="1" applyFill="1" applyBorder="1" applyAlignment="1" applyProtection="1">
      <alignment horizontal="right"/>
    </xf>
    <xf numFmtId="168" fontId="2" fillId="0" borderId="188" xfId="0" applyNumberFormat="1" applyFont="1" applyFill="1" applyBorder="1" applyAlignment="1" applyProtection="1">
      <alignment horizontal="right"/>
    </xf>
    <xf numFmtId="168" fontId="2" fillId="0" borderId="189" xfId="0" applyNumberFormat="1" applyFont="1" applyFill="1" applyBorder="1" applyAlignment="1" applyProtection="1">
      <alignment horizontal="right"/>
    </xf>
    <xf numFmtId="168" fontId="2" fillId="0" borderId="96" xfId="0" applyNumberFormat="1" applyFont="1" applyFill="1" applyBorder="1" applyAlignment="1" applyProtection="1">
      <alignment horizontal="right"/>
    </xf>
    <xf numFmtId="168" fontId="2" fillId="0" borderId="190" xfId="0" applyNumberFormat="1" applyFont="1" applyFill="1" applyBorder="1" applyAlignment="1" applyProtection="1">
      <alignment horizontal="right"/>
    </xf>
    <xf numFmtId="167" fontId="16" fillId="0" borderId="0" xfId="0" applyFont="1" applyFill="1" applyProtection="1"/>
    <xf numFmtId="3" fontId="0" fillId="0" borderId="44" xfId="0" applyNumberFormat="1" applyFill="1" applyBorder="1" applyProtection="1"/>
    <xf numFmtId="3" fontId="0" fillId="0" borderId="44" xfId="0" applyNumberFormat="1" applyFill="1" applyBorder="1" applyAlignment="1" applyProtection="1">
      <alignment horizontal="right"/>
    </xf>
    <xf numFmtId="3" fontId="0" fillId="0" borderId="44" xfId="0" applyNumberFormat="1" applyBorder="1" applyProtection="1"/>
    <xf numFmtId="3" fontId="0" fillId="0" borderId="195" xfId="0" applyNumberFormat="1" applyFill="1" applyBorder="1" applyProtection="1"/>
    <xf numFmtId="3" fontId="0" fillId="0" borderId="48" xfId="0" applyNumberFormat="1" applyFill="1" applyBorder="1" applyProtection="1"/>
    <xf numFmtId="3" fontId="0" fillId="0" borderId="49" xfId="0" applyNumberFormat="1" applyFill="1" applyBorder="1" applyProtection="1"/>
    <xf numFmtId="167" fontId="0" fillId="0" borderId="195" xfId="0" applyFill="1" applyBorder="1" applyProtection="1"/>
    <xf numFmtId="167" fontId="0" fillId="0" borderId="115" xfId="0" applyFill="1" applyBorder="1" applyProtection="1"/>
    <xf numFmtId="168" fontId="2" fillId="6" borderId="134" xfId="0" applyNumberFormat="1" applyFont="1" applyFill="1" applyBorder="1" applyAlignment="1" applyProtection="1">
      <alignment horizontal="right"/>
    </xf>
    <xf numFmtId="168" fontId="2" fillId="6" borderId="88" xfId="0" applyNumberFormat="1" applyFont="1" applyFill="1" applyBorder="1" applyAlignment="1" applyProtection="1">
      <alignment horizontal="right"/>
    </xf>
    <xf numFmtId="168" fontId="2" fillId="6" borderId="144" xfId="0" applyNumberFormat="1" applyFont="1" applyFill="1" applyBorder="1" applyAlignment="1" applyProtection="1">
      <alignment horizontal="right"/>
    </xf>
    <xf numFmtId="168" fontId="2" fillId="6" borderId="145" xfId="0" applyNumberFormat="1" applyFont="1" applyFill="1" applyBorder="1" applyAlignment="1" applyProtection="1">
      <alignment horizontal="right"/>
    </xf>
    <xf numFmtId="168" fontId="2" fillId="6" borderId="188" xfId="0" applyNumberFormat="1" applyFont="1" applyFill="1" applyBorder="1" applyAlignment="1" applyProtection="1">
      <alignment horizontal="right"/>
    </xf>
    <xf numFmtId="168" fontId="2" fillId="6" borderId="189" xfId="0" applyNumberFormat="1" applyFont="1" applyFill="1" applyBorder="1" applyAlignment="1" applyProtection="1">
      <alignment horizontal="right"/>
    </xf>
    <xf numFmtId="168" fontId="2" fillId="6" borderId="57" xfId="0" applyNumberFormat="1" applyFont="1" applyFill="1" applyBorder="1" applyAlignment="1" applyProtection="1">
      <alignment horizontal="right"/>
    </xf>
    <xf numFmtId="168" fontId="2" fillId="6" borderId="132" xfId="0" applyNumberFormat="1" applyFont="1" applyFill="1" applyBorder="1" applyAlignment="1" applyProtection="1">
      <alignment horizontal="right"/>
    </xf>
    <xf numFmtId="168" fontId="2" fillId="6" borderId="110" xfId="0" applyNumberFormat="1" applyFont="1" applyFill="1" applyBorder="1" applyAlignment="1" applyProtection="1">
      <alignment horizontal="right"/>
    </xf>
    <xf numFmtId="168" fontId="2" fillId="6" borderId="130" xfId="0" applyNumberFormat="1" applyFont="1" applyFill="1" applyBorder="1" applyAlignment="1" applyProtection="1">
      <alignment horizontal="right"/>
    </xf>
    <xf numFmtId="3" fontId="2" fillId="0" borderId="115" xfId="0" applyNumberFormat="1" applyFont="1" applyFill="1" applyBorder="1" applyAlignment="1" applyProtection="1">
      <alignment textRotation="90"/>
    </xf>
    <xf numFmtId="167" fontId="10" fillId="0" borderId="0" xfId="0" applyFont="1" applyProtection="1"/>
    <xf numFmtId="167" fontId="0" fillId="0" borderId="44" xfId="0" applyBorder="1" applyProtection="1"/>
    <xf numFmtId="168" fontId="2" fillId="0" borderId="58" xfId="0" applyNumberFormat="1" applyFont="1" applyFill="1" applyBorder="1" applyAlignment="1" applyProtection="1">
      <alignment horizontal="right"/>
    </xf>
    <xf numFmtId="167" fontId="0" fillId="0" borderId="24" xfId="0" applyBorder="1" applyProtection="1"/>
    <xf numFmtId="167" fontId="0" fillId="0" borderId="25" xfId="0" applyBorder="1" applyProtection="1"/>
    <xf numFmtId="167" fontId="0" fillId="0" borderId="27" xfId="0" applyBorder="1" applyProtection="1"/>
    <xf numFmtId="167" fontId="0" fillId="0" borderId="0" xfId="0" applyFont="1" applyFill="1" applyBorder="1" applyProtection="1"/>
    <xf numFmtId="168" fontId="2" fillId="0" borderId="106" xfId="0" applyNumberFormat="1" applyFont="1" applyFill="1" applyBorder="1" applyAlignment="1" applyProtection="1">
      <alignment horizontal="right"/>
    </xf>
    <xf numFmtId="168" fontId="2" fillId="0" borderId="107" xfId="0" applyNumberFormat="1" applyFont="1" applyFill="1" applyBorder="1" applyAlignment="1" applyProtection="1">
      <alignment horizontal="right"/>
    </xf>
    <xf numFmtId="168" fontId="2" fillId="0" borderId="44" xfId="0" applyNumberFormat="1" applyFont="1" applyFill="1" applyBorder="1" applyAlignment="1" applyProtection="1">
      <alignment horizontal="right"/>
    </xf>
    <xf numFmtId="168" fontId="2" fillId="6" borderId="109" xfId="0" applyNumberFormat="1" applyFont="1" applyFill="1" applyBorder="1" applyAlignment="1" applyProtection="1">
      <alignment horizontal="right"/>
    </xf>
    <xf numFmtId="168" fontId="2" fillId="6" borderId="58" xfId="0" applyNumberFormat="1" applyFont="1" applyFill="1" applyBorder="1" applyAlignment="1" applyProtection="1">
      <alignment horizontal="right"/>
    </xf>
    <xf numFmtId="168" fontId="2" fillId="6" borderId="106" xfId="0" applyNumberFormat="1" applyFont="1" applyFill="1" applyBorder="1" applyAlignment="1" applyProtection="1">
      <alignment horizontal="right"/>
    </xf>
    <xf numFmtId="168" fontId="2" fillId="6" borderId="93" xfId="0" applyNumberFormat="1" applyFont="1" applyFill="1" applyBorder="1" applyAlignment="1" applyProtection="1">
      <alignment horizontal="right"/>
    </xf>
    <xf numFmtId="168" fontId="2" fillId="6" borderId="107" xfId="0" applyNumberFormat="1" applyFont="1" applyFill="1" applyBorder="1" applyAlignment="1" applyProtection="1">
      <alignment horizontal="right"/>
    </xf>
    <xf numFmtId="168" fontId="2" fillId="6" borderId="187" xfId="0" applyNumberFormat="1" applyFont="1" applyFill="1" applyBorder="1" applyAlignment="1" applyProtection="1">
      <alignment horizontal="right"/>
    </xf>
    <xf numFmtId="168" fontId="2" fillId="6" borderId="9" xfId="0" applyNumberFormat="1" applyFont="1" applyFill="1" applyBorder="1" applyAlignment="1" applyProtection="1">
      <alignment horizontal="right"/>
    </xf>
    <xf numFmtId="168" fontId="2" fillId="6" borderId="96" xfId="0" applyNumberFormat="1" applyFont="1" applyFill="1" applyBorder="1" applyAlignment="1" applyProtection="1">
      <alignment horizontal="right"/>
    </xf>
    <xf numFmtId="168" fontId="2" fillId="6" borderId="190" xfId="0" applyNumberFormat="1" applyFont="1" applyFill="1" applyBorder="1" applyAlignment="1" applyProtection="1">
      <alignment horizontal="right"/>
    </xf>
    <xf numFmtId="168" fontId="2" fillId="6" borderId="44" xfId="0" applyNumberFormat="1" applyFont="1" applyFill="1" applyBorder="1" applyAlignment="1" applyProtection="1">
      <alignment horizontal="right"/>
    </xf>
    <xf numFmtId="168" fontId="2" fillId="6" borderId="111" xfId="0" applyNumberFormat="1" applyFont="1" applyFill="1" applyBorder="1" applyAlignment="1" applyProtection="1">
      <alignment horizontal="right"/>
    </xf>
    <xf numFmtId="168" fontId="2" fillId="6" borderId="64" xfId="0" applyNumberFormat="1" applyFont="1" applyFill="1" applyBorder="1" applyAlignment="1" applyProtection="1">
      <alignment horizontal="right"/>
    </xf>
    <xf numFmtId="168" fontId="2" fillId="6" borderId="200" xfId="0" applyNumberFormat="1" applyFont="1" applyFill="1" applyBorder="1" applyAlignment="1" applyProtection="1">
      <alignment horizontal="right"/>
    </xf>
    <xf numFmtId="168" fontId="2" fillId="0" borderId="63" xfId="0" applyNumberFormat="1" applyFont="1" applyFill="1" applyBorder="1" applyAlignment="1" applyProtection="1">
      <alignment horizontal="right"/>
    </xf>
    <xf numFmtId="168" fontId="2" fillId="0" borderId="199" xfId="0" applyNumberFormat="1" applyFont="1" applyFill="1" applyBorder="1" applyAlignment="1" applyProtection="1">
      <alignment horizontal="right"/>
    </xf>
    <xf numFmtId="168" fontId="2" fillId="0" borderId="111" xfId="0" applyNumberFormat="1" applyFont="1" applyFill="1" applyBorder="1" applyAlignment="1" applyProtection="1">
      <alignment horizontal="right"/>
    </xf>
    <xf numFmtId="168" fontId="2" fillId="0" borderId="64" xfId="0" applyNumberFormat="1" applyFont="1" applyFill="1" applyBorder="1" applyAlignment="1" applyProtection="1">
      <alignment horizontal="right"/>
    </xf>
    <xf numFmtId="168" fontId="2" fillId="0" borderId="200" xfId="0" applyNumberFormat="1" applyFont="1" applyFill="1" applyBorder="1" applyAlignment="1" applyProtection="1">
      <alignment horizontal="right"/>
    </xf>
    <xf numFmtId="167" fontId="0" fillId="0" borderId="0" xfId="0" applyFont="1" applyBorder="1" applyProtection="1"/>
    <xf numFmtId="167" fontId="0" fillId="0" borderId="36" xfId="0" applyBorder="1" applyProtection="1"/>
    <xf numFmtId="167" fontId="0" fillId="0" borderId="37" xfId="0" applyBorder="1" applyProtection="1"/>
    <xf numFmtId="167" fontId="0" fillId="0" borderId="35" xfId="0" applyBorder="1" applyProtection="1"/>
    <xf numFmtId="167" fontId="0" fillId="0" borderId="38" xfId="0" applyBorder="1" applyProtection="1"/>
    <xf numFmtId="167" fontId="0" fillId="0" borderId="31" xfId="0" applyBorder="1" applyProtection="1"/>
    <xf numFmtId="1" fontId="0" fillId="0" borderId="38" xfId="0" applyNumberFormat="1" applyBorder="1"/>
    <xf numFmtId="167" fontId="0" fillId="0" borderId="32" xfId="0" applyBorder="1" applyProtection="1"/>
    <xf numFmtId="167" fontId="0" fillId="0" borderId="33" xfId="0" applyBorder="1" applyProtection="1"/>
    <xf numFmtId="167" fontId="0" fillId="0" borderId="34" xfId="0" applyBorder="1" applyProtection="1"/>
    <xf numFmtId="168" fontId="2" fillId="0" borderId="69" xfId="0" applyNumberFormat="1" applyFont="1" applyFill="1" applyBorder="1" applyAlignment="1" applyProtection="1">
      <alignment horizontal="right"/>
    </xf>
    <xf numFmtId="168" fontId="2" fillId="0" borderId="201" xfId="0" applyNumberFormat="1" applyFont="1" applyFill="1" applyBorder="1" applyAlignment="1" applyProtection="1">
      <alignment horizontal="right"/>
    </xf>
    <xf numFmtId="1" fontId="0" fillId="0" borderId="38" xfId="0" applyNumberFormat="1" applyBorder="1" applyProtection="1"/>
    <xf numFmtId="167" fontId="0" fillId="0" borderId="204" xfId="0" applyBorder="1"/>
    <xf numFmtId="3" fontId="15" fillId="0" borderId="0" xfId="0" applyNumberFormat="1" applyFont="1" applyProtection="1"/>
    <xf numFmtId="3" fontId="37" fillId="0" borderId="0" xfId="0" applyNumberFormat="1" applyFont="1" applyProtection="1"/>
    <xf numFmtId="165" fontId="15" fillId="0" borderId="0" xfId="5" quotePrefix="1" applyNumberFormat="1" applyFont="1" applyBorder="1" applyAlignment="1" applyProtection="1">
      <alignment horizontal="center"/>
    </xf>
    <xf numFmtId="9" fontId="15" fillId="0" borderId="0" xfId="1" quotePrefix="1" applyNumberFormat="1" applyFont="1" applyBorder="1" applyAlignment="1" applyProtection="1">
      <alignment horizontal="right"/>
    </xf>
    <xf numFmtId="167" fontId="37" fillId="0" borderId="0" xfId="0" applyFont="1" applyProtection="1"/>
    <xf numFmtId="167" fontId="15" fillId="0" borderId="0" xfId="0" applyFont="1" applyProtection="1"/>
    <xf numFmtId="167" fontId="15" fillId="0" borderId="0" xfId="0" applyFont="1" applyBorder="1" applyProtection="1"/>
    <xf numFmtId="3" fontId="37" fillId="0" borderId="0" xfId="0" applyNumberFormat="1" applyFont="1" applyBorder="1" applyProtection="1"/>
    <xf numFmtId="3" fontId="15" fillId="0" borderId="0" xfId="0" applyNumberFormat="1" applyFont="1" applyBorder="1" applyAlignment="1" applyProtection="1">
      <alignment vertical="top"/>
    </xf>
    <xf numFmtId="3" fontId="15" fillId="0" borderId="43" xfId="0" applyNumberFormat="1" applyFont="1" applyBorder="1" applyAlignment="1" applyProtection="1">
      <alignment horizontal="right"/>
    </xf>
    <xf numFmtId="3" fontId="15" fillId="0" borderId="6" xfId="0" applyNumberFormat="1" applyFont="1" applyBorder="1" applyAlignment="1" applyProtection="1">
      <alignment vertical="top"/>
    </xf>
    <xf numFmtId="3" fontId="15" fillId="0" borderId="8" xfId="0" applyNumberFormat="1" applyFont="1" applyBorder="1" applyAlignment="1" applyProtection="1">
      <alignment horizontal="right"/>
    </xf>
    <xf numFmtId="3" fontId="15" fillId="0" borderId="13" xfId="0" applyNumberFormat="1" applyFont="1" applyBorder="1" applyAlignment="1" applyProtection="1">
      <alignment horizontal="right"/>
    </xf>
    <xf numFmtId="167" fontId="15" fillId="0" borderId="0" xfId="0" applyFont="1" applyBorder="1" applyAlignment="1" applyProtection="1"/>
    <xf numFmtId="3" fontId="15" fillId="0" borderId="1" xfId="0" applyNumberFormat="1" applyFont="1" applyBorder="1" applyAlignment="1" applyProtection="1"/>
    <xf numFmtId="3" fontId="15" fillId="0" borderId="7" xfId="0" applyNumberFormat="1" applyFont="1" applyBorder="1" applyAlignment="1" applyProtection="1"/>
    <xf numFmtId="3" fontId="15" fillId="0" borderId="1" xfId="0" applyNumberFormat="1" applyFont="1" applyBorder="1" applyProtection="1"/>
    <xf numFmtId="3" fontId="15" fillId="0" borderId="1" xfId="0" applyNumberFormat="1" applyFont="1" applyBorder="1" applyAlignment="1" applyProtection="1">
      <alignment horizontal="left"/>
    </xf>
    <xf numFmtId="3" fontId="15" fillId="0" borderId="0" xfId="0" applyNumberFormat="1" applyFont="1" applyBorder="1" applyAlignment="1" applyProtection="1"/>
    <xf numFmtId="3" fontId="15" fillId="0" borderId="43" xfId="0" applyNumberFormat="1" applyFont="1" applyBorder="1" applyAlignment="1" applyProtection="1"/>
    <xf numFmtId="3" fontId="15" fillId="0" borderId="0" xfId="0" applyNumberFormat="1" applyFont="1" applyBorder="1" applyProtection="1"/>
    <xf numFmtId="3" fontId="15" fillId="0" borderId="0" xfId="0" applyNumberFormat="1" applyFont="1" applyBorder="1" applyAlignment="1" applyProtection="1">
      <alignment horizontal="left"/>
    </xf>
    <xf numFmtId="3" fontId="15" fillId="0" borderId="0" xfId="0" applyNumberFormat="1" applyFont="1" applyBorder="1" applyAlignment="1" applyProtection="1">
      <alignment wrapText="1"/>
    </xf>
    <xf numFmtId="3" fontId="41" fillId="0" borderId="0" xfId="0" applyNumberFormat="1" applyFont="1" applyBorder="1" applyAlignment="1" applyProtection="1"/>
    <xf numFmtId="3" fontId="41" fillId="0" borderId="43" xfId="0" applyNumberFormat="1" applyFont="1" applyBorder="1" applyAlignment="1" applyProtection="1"/>
    <xf numFmtId="3" fontId="15" fillId="0" borderId="51" xfId="0" applyNumberFormat="1" applyFont="1" applyBorder="1" applyAlignment="1" applyProtection="1">
      <alignment horizontal="right" wrapText="1"/>
    </xf>
    <xf numFmtId="3" fontId="15" fillId="0" borderId="44" xfId="0" applyNumberFormat="1" applyFont="1" applyBorder="1" applyAlignment="1" applyProtection="1"/>
    <xf numFmtId="3" fontId="15" fillId="0" borderId="0" xfId="0" applyNumberFormat="1" applyFont="1" applyBorder="1" applyAlignment="1" applyProtection="1">
      <alignment horizontal="right"/>
    </xf>
    <xf numFmtId="4" fontId="15" fillId="5" borderId="57" xfId="0" applyNumberFormat="1" applyFont="1" applyFill="1" applyBorder="1" applyAlignment="1" applyProtection="1">
      <alignment horizontal="right"/>
    </xf>
    <xf numFmtId="4" fontId="15" fillId="5" borderId="75" xfId="0" applyNumberFormat="1" applyFont="1" applyFill="1" applyBorder="1" applyAlignment="1" applyProtection="1">
      <alignment horizontal="right"/>
    </xf>
    <xf numFmtId="4" fontId="15" fillId="0" borderId="57" xfId="0" applyNumberFormat="1" applyFont="1" applyFill="1" applyBorder="1" applyAlignment="1" applyProtection="1">
      <alignment horizontal="right"/>
      <protection locked="0"/>
    </xf>
    <xf numFmtId="4" fontId="15" fillId="0" borderId="75" xfId="0" applyNumberFormat="1" applyFont="1" applyFill="1" applyBorder="1" applyAlignment="1" applyProtection="1">
      <alignment horizontal="right"/>
      <protection locked="0"/>
    </xf>
    <xf numFmtId="4" fontId="15" fillId="0" borderId="58" xfId="0" applyNumberFormat="1" applyFont="1" applyFill="1" applyBorder="1" applyAlignment="1" applyProtection="1">
      <alignment horizontal="right"/>
      <protection locked="0"/>
    </xf>
    <xf numFmtId="4" fontId="15" fillId="5" borderId="65" xfId="0" applyNumberFormat="1" applyFont="1" applyFill="1" applyBorder="1" applyAlignment="1" applyProtection="1">
      <alignment horizontal="right"/>
    </xf>
    <xf numFmtId="3" fontId="41" fillId="0" borderId="0" xfId="0" applyNumberFormat="1" applyFont="1" applyFill="1" applyBorder="1" applyProtection="1"/>
    <xf numFmtId="3" fontId="41" fillId="0" borderId="0" xfId="0" applyNumberFormat="1" applyFont="1" applyBorder="1" applyProtection="1"/>
    <xf numFmtId="4" fontId="15" fillId="5" borderId="76" xfId="0" applyNumberFormat="1" applyFont="1" applyFill="1" applyBorder="1" applyAlignment="1" applyProtection="1">
      <alignment horizontal="right"/>
    </xf>
    <xf numFmtId="4" fontId="15" fillId="5" borderId="77" xfId="0" applyNumberFormat="1" applyFont="1" applyFill="1" applyBorder="1" applyAlignment="1" applyProtection="1">
      <alignment horizontal="right"/>
    </xf>
    <xf numFmtId="4" fontId="15" fillId="5" borderId="78" xfId="0" applyNumberFormat="1" applyFont="1" applyFill="1" applyBorder="1" applyAlignment="1" applyProtection="1">
      <alignment horizontal="right"/>
    </xf>
    <xf numFmtId="4" fontId="15" fillId="0" borderId="76" xfId="0" applyNumberFormat="1" applyFont="1" applyFill="1" applyBorder="1" applyAlignment="1" applyProtection="1">
      <alignment horizontal="right"/>
      <protection locked="0"/>
    </xf>
    <xf numFmtId="4" fontId="15" fillId="0" borderId="77" xfId="0" applyNumberFormat="1" applyFont="1" applyFill="1" applyBorder="1" applyAlignment="1" applyProtection="1">
      <alignment horizontal="right"/>
      <protection locked="0"/>
    </xf>
    <xf numFmtId="4" fontId="15" fillId="0" borderId="78" xfId="0" applyNumberFormat="1" applyFont="1" applyFill="1" applyBorder="1" applyAlignment="1" applyProtection="1">
      <alignment horizontal="right"/>
      <protection locked="0"/>
    </xf>
    <xf numFmtId="4" fontId="15" fillId="5" borderId="87" xfId="0" applyNumberFormat="1" applyFont="1" applyFill="1" applyBorder="1" applyAlignment="1" applyProtection="1">
      <alignment horizontal="right"/>
    </xf>
    <xf numFmtId="4" fontId="15" fillId="5" borderId="69" xfId="0" applyNumberFormat="1" applyFont="1" applyFill="1" applyBorder="1" applyAlignment="1" applyProtection="1">
      <alignment horizontal="right"/>
    </xf>
    <xf numFmtId="4" fontId="15" fillId="5" borderId="82" xfId="0" applyNumberFormat="1" applyFont="1" applyFill="1" applyBorder="1" applyAlignment="1" applyProtection="1">
      <alignment horizontal="right"/>
    </xf>
    <xf numFmtId="4" fontId="15" fillId="5" borderId="70" xfId="0" applyNumberFormat="1" applyFont="1" applyFill="1" applyBorder="1" applyAlignment="1" applyProtection="1">
      <alignment horizontal="right"/>
    </xf>
    <xf numFmtId="4" fontId="15" fillId="0" borderId="69" xfId="0" applyNumberFormat="1" applyFont="1" applyFill="1" applyBorder="1" applyAlignment="1" applyProtection="1">
      <alignment horizontal="right"/>
      <protection locked="0"/>
    </xf>
    <xf numFmtId="4" fontId="15" fillId="0" borderId="82" xfId="0" applyNumberFormat="1" applyFont="1" applyFill="1" applyBorder="1" applyAlignment="1" applyProtection="1">
      <alignment horizontal="right"/>
      <protection locked="0"/>
    </xf>
    <xf numFmtId="4" fontId="15" fillId="0" borderId="70" xfId="0" applyNumberFormat="1" applyFont="1" applyFill="1" applyBorder="1" applyAlignment="1" applyProtection="1">
      <alignment horizontal="right"/>
      <protection locked="0"/>
    </xf>
    <xf numFmtId="4" fontId="15" fillId="5" borderId="74" xfId="0" applyNumberFormat="1" applyFont="1" applyFill="1" applyBorder="1" applyAlignment="1" applyProtection="1">
      <alignment horizontal="right"/>
    </xf>
    <xf numFmtId="4" fontId="15" fillId="5" borderId="59" xfId="0" applyNumberFormat="1" applyFont="1" applyFill="1" applyBorder="1" applyAlignment="1" applyProtection="1">
      <alignment horizontal="right"/>
    </xf>
    <xf numFmtId="4" fontId="15" fillId="5" borderId="79" xfId="0" applyNumberFormat="1" applyFont="1" applyFill="1" applyBorder="1" applyAlignment="1" applyProtection="1">
      <alignment horizontal="right"/>
    </xf>
    <xf numFmtId="4" fontId="15" fillId="0" borderId="59" xfId="0" applyNumberFormat="1" applyFont="1" applyFill="1" applyBorder="1" applyAlignment="1" applyProtection="1">
      <alignment horizontal="right"/>
      <protection locked="0"/>
    </xf>
    <xf numFmtId="4" fontId="15" fillId="0" borderId="79" xfId="0" applyNumberFormat="1" applyFont="1" applyFill="1" applyBorder="1" applyAlignment="1" applyProtection="1">
      <alignment horizontal="right"/>
      <protection locked="0"/>
    </xf>
    <xf numFmtId="4" fontId="15" fillId="0" borderId="60" xfId="0" applyNumberFormat="1" applyFont="1" applyFill="1" applyBorder="1" applyAlignment="1" applyProtection="1">
      <alignment horizontal="right"/>
      <protection locked="0"/>
    </xf>
    <xf numFmtId="4" fontId="15" fillId="5" borderId="66" xfId="0" applyNumberFormat="1" applyFont="1" applyFill="1" applyBorder="1" applyAlignment="1" applyProtection="1">
      <alignment horizontal="right"/>
    </xf>
    <xf numFmtId="3" fontId="15" fillId="0" borderId="6" xfId="0" applyNumberFormat="1" applyFont="1" applyBorder="1" applyAlignment="1" applyProtection="1">
      <alignment horizontal="left"/>
    </xf>
    <xf numFmtId="4" fontId="15" fillId="5" borderId="61" xfId="0" applyNumberFormat="1" applyFont="1" applyFill="1" applyBorder="1" applyAlignment="1" applyProtection="1">
      <alignment horizontal="right"/>
    </xf>
    <xf numFmtId="4" fontId="15" fillId="5" borderId="80" xfId="0" applyNumberFormat="1" applyFont="1" applyFill="1" applyBorder="1" applyAlignment="1" applyProtection="1">
      <alignment horizontal="right"/>
    </xf>
    <xf numFmtId="4" fontId="15" fillId="5" borderId="62" xfId="0" applyNumberFormat="1" applyFont="1" applyFill="1" applyBorder="1" applyAlignment="1" applyProtection="1">
      <alignment horizontal="right"/>
    </xf>
    <xf numFmtId="4" fontId="15" fillId="0" borderId="61" xfId="0" applyNumberFormat="1" applyFont="1" applyFill="1" applyBorder="1" applyAlignment="1" applyProtection="1">
      <alignment horizontal="right"/>
      <protection locked="0"/>
    </xf>
    <xf numFmtId="4" fontId="15" fillId="0" borderId="80" xfId="0" applyNumberFormat="1" applyFont="1" applyFill="1" applyBorder="1" applyAlignment="1" applyProtection="1">
      <alignment horizontal="right"/>
      <protection locked="0"/>
    </xf>
    <xf numFmtId="4" fontId="15" fillId="0" borderId="62" xfId="0" applyNumberFormat="1" applyFont="1" applyFill="1" applyBorder="1" applyAlignment="1" applyProtection="1">
      <alignment horizontal="right"/>
      <protection locked="0"/>
    </xf>
    <xf numFmtId="4" fontId="15" fillId="5" borderId="67" xfId="0" applyNumberFormat="1" applyFont="1" applyFill="1" applyBorder="1" applyAlignment="1" applyProtection="1">
      <alignment horizontal="right"/>
    </xf>
    <xf numFmtId="3" fontId="41" fillId="0" borderId="0" xfId="0" applyNumberFormat="1" applyFont="1" applyBorder="1" applyAlignment="1" applyProtection="1">
      <alignment horizontal="left"/>
    </xf>
    <xf numFmtId="3" fontId="15" fillId="0" borderId="49" xfId="0" applyNumberFormat="1" applyFont="1" applyBorder="1" applyAlignment="1" applyProtection="1">
      <alignment horizontal="right"/>
    </xf>
    <xf numFmtId="4" fontId="15" fillId="0" borderId="81" xfId="0" applyNumberFormat="1" applyFont="1" applyFill="1" applyBorder="1" applyAlignment="1" applyProtection="1">
      <alignment horizontal="right"/>
      <protection locked="0"/>
    </xf>
    <xf numFmtId="4" fontId="15" fillId="0" borderId="64" xfId="0" applyNumberFormat="1" applyFont="1" applyFill="1" applyBorder="1" applyAlignment="1" applyProtection="1">
      <alignment horizontal="right"/>
      <protection locked="0"/>
    </xf>
    <xf numFmtId="4" fontId="15" fillId="5" borderId="81" xfId="0" applyNumberFormat="1" applyFont="1" applyFill="1" applyBorder="1" applyAlignment="1" applyProtection="1">
      <alignment horizontal="right"/>
    </xf>
    <xf numFmtId="4" fontId="15" fillId="5" borderId="68" xfId="0" applyNumberFormat="1" applyFont="1" applyFill="1" applyBorder="1" applyAlignment="1" applyProtection="1">
      <alignment horizontal="right"/>
    </xf>
    <xf numFmtId="3" fontId="41" fillId="0" borderId="0" xfId="0" applyNumberFormat="1" applyFont="1" applyFill="1" applyBorder="1" applyAlignment="1" applyProtection="1">
      <alignment horizontal="left"/>
    </xf>
    <xf numFmtId="3" fontId="41" fillId="0" borderId="0" xfId="0" applyNumberFormat="1" applyFont="1" applyFill="1" applyBorder="1" applyAlignment="1" applyProtection="1">
      <alignment horizontal="left" wrapText="1"/>
    </xf>
    <xf numFmtId="3" fontId="37" fillId="0" borderId="156" xfId="0" applyNumberFormat="1" applyFont="1" applyBorder="1" applyAlignment="1" applyProtection="1">
      <alignment vertical="top" wrapText="1"/>
    </xf>
    <xf numFmtId="3" fontId="15" fillId="0" borderId="156" xfId="0" applyNumberFormat="1" applyFont="1" applyBorder="1" applyProtection="1"/>
    <xf numFmtId="3" fontId="15" fillId="0" borderId="164" xfId="0" applyNumberFormat="1" applyFont="1" applyBorder="1" applyAlignment="1" applyProtection="1">
      <alignment horizontal="right"/>
    </xf>
    <xf numFmtId="4" fontId="15" fillId="5" borderId="165" xfId="0" applyNumberFormat="1" applyFont="1" applyFill="1" applyBorder="1" applyAlignment="1" applyProtection="1">
      <alignment horizontal="right"/>
    </xf>
    <xf numFmtId="4" fontId="15" fillId="5" borderId="166" xfId="0" applyNumberFormat="1" applyFont="1" applyFill="1" applyBorder="1" applyAlignment="1" applyProtection="1">
      <alignment horizontal="right"/>
    </xf>
    <xf numFmtId="4" fontId="15" fillId="5" borderId="167" xfId="0" applyNumberFormat="1" applyFont="1" applyFill="1" applyBorder="1" applyAlignment="1" applyProtection="1">
      <alignment horizontal="right"/>
    </xf>
    <xf numFmtId="4" fontId="15" fillId="5" borderId="168" xfId="0" applyNumberFormat="1" applyFont="1" applyFill="1" applyBorder="1" applyAlignment="1" applyProtection="1">
      <alignment horizontal="right"/>
    </xf>
    <xf numFmtId="3" fontId="41" fillId="0" borderId="0" xfId="0" applyNumberFormat="1" applyFont="1" applyFill="1" applyBorder="1" applyAlignment="1" applyProtection="1">
      <alignment vertical="top" wrapText="1"/>
    </xf>
    <xf numFmtId="3" fontId="15" fillId="0" borderId="10" xfId="0" applyNumberFormat="1" applyFont="1" applyBorder="1" applyAlignment="1" applyProtection="1">
      <alignment horizontal="right"/>
    </xf>
    <xf numFmtId="4" fontId="15" fillId="5" borderId="71" xfId="0" applyNumberFormat="1" applyFont="1" applyFill="1" applyBorder="1" applyAlignment="1" applyProtection="1">
      <alignment horizontal="right"/>
    </xf>
    <xf numFmtId="4" fontId="15" fillId="5" borderId="86" xfId="0" applyNumberFormat="1" applyFont="1" applyFill="1" applyBorder="1" applyAlignment="1" applyProtection="1">
      <alignment horizontal="right"/>
    </xf>
    <xf numFmtId="4" fontId="15" fillId="5" borderId="72" xfId="0" applyNumberFormat="1" applyFont="1" applyFill="1" applyBorder="1" applyAlignment="1" applyProtection="1">
      <alignment horizontal="right"/>
    </xf>
    <xf numFmtId="4" fontId="15" fillId="5" borderId="90" xfId="0" applyNumberFormat="1" applyFont="1" applyFill="1" applyBorder="1" applyAlignment="1" applyProtection="1">
      <alignment horizontal="right"/>
    </xf>
    <xf numFmtId="4" fontId="15" fillId="5" borderId="91" xfId="0" applyNumberFormat="1" applyFont="1" applyFill="1" applyBorder="1" applyAlignment="1" applyProtection="1">
      <alignment horizontal="right"/>
    </xf>
    <xf numFmtId="4" fontId="15" fillId="5" borderId="92" xfId="0" applyNumberFormat="1" applyFont="1" applyFill="1" applyBorder="1" applyAlignment="1" applyProtection="1">
      <alignment horizontal="right"/>
    </xf>
    <xf numFmtId="3" fontId="15" fillId="0" borderId="1" xfId="0" applyNumberFormat="1" applyFont="1" applyBorder="1" applyAlignment="1" applyProtection="1">
      <alignment horizontal="right"/>
    </xf>
    <xf numFmtId="4" fontId="15" fillId="0" borderId="1" xfId="0" applyNumberFormat="1" applyFont="1" applyFill="1" applyBorder="1" applyAlignment="1" applyProtection="1">
      <alignment horizontal="right"/>
    </xf>
    <xf numFmtId="3" fontId="15" fillId="0" borderId="0" xfId="4" quotePrefix="1" applyNumberFormat="1" applyFont="1" applyBorder="1" applyProtection="1"/>
    <xf numFmtId="3" fontId="15" fillId="0" borderId="0" xfId="2" quotePrefix="1" applyNumberFormat="1" applyFont="1" applyProtection="1"/>
    <xf numFmtId="3" fontId="43" fillId="0" borderId="0" xfId="4" quotePrefix="1" applyNumberFormat="1" applyFont="1" applyBorder="1" applyProtection="1"/>
    <xf numFmtId="3" fontId="36" fillId="0" borderId="0" xfId="0" applyNumberFormat="1" applyFont="1" applyBorder="1" applyProtection="1"/>
    <xf numFmtId="3" fontId="43" fillId="0" borderId="0" xfId="0" applyNumberFormat="1" applyFont="1" applyFill="1" applyAlignment="1" applyProtection="1">
      <alignment vertical="top"/>
    </xf>
    <xf numFmtId="3" fontId="43" fillId="0" borderId="0" xfId="0" applyNumberFormat="1" applyFont="1" applyFill="1" applyAlignment="1" applyProtection="1">
      <alignment horizontal="left" vertical="top"/>
    </xf>
    <xf numFmtId="167" fontId="15" fillId="0" borderId="0" xfId="0" applyNumberFormat="1" applyFont="1" applyBorder="1" applyProtection="1"/>
    <xf numFmtId="3" fontId="37" fillId="0" borderId="0" xfId="0" applyNumberFormat="1" applyFont="1" applyFill="1" applyProtection="1"/>
    <xf numFmtId="3" fontId="38" fillId="0" borderId="0" xfId="0" applyNumberFormat="1" applyFont="1" applyFill="1" applyAlignment="1" applyProtection="1">
      <alignment vertical="top"/>
    </xf>
    <xf numFmtId="3" fontId="42" fillId="0" borderId="0" xfId="0" applyNumberFormat="1" applyFont="1" applyBorder="1" applyAlignment="1" applyProtection="1">
      <alignment wrapText="1"/>
    </xf>
    <xf numFmtId="3" fontId="42" fillId="0" borderId="43" xfId="0" applyNumberFormat="1" applyFont="1" applyBorder="1" applyAlignment="1" applyProtection="1">
      <alignment wrapText="1"/>
    </xf>
    <xf numFmtId="3" fontId="42" fillId="0" borderId="0" xfId="0" applyNumberFormat="1" applyFont="1" applyBorder="1" applyAlignment="1" applyProtection="1">
      <alignment horizontal="left"/>
    </xf>
    <xf numFmtId="3" fontId="42" fillId="0" borderId="43" xfId="0" applyNumberFormat="1" applyFont="1" applyBorder="1" applyAlignment="1" applyProtection="1">
      <alignment horizontal="left"/>
    </xf>
    <xf numFmtId="3" fontId="15" fillId="0" borderId="206" xfId="0" applyNumberFormat="1" applyFont="1" applyBorder="1" applyAlignment="1" applyProtection="1">
      <alignment horizontal="left"/>
    </xf>
    <xf numFmtId="3" fontId="15" fillId="0" borderId="207" xfId="0" applyNumberFormat="1" applyFont="1" applyBorder="1" applyAlignment="1" applyProtection="1">
      <alignment horizontal="left"/>
    </xf>
    <xf numFmtId="3" fontId="15" fillId="5" borderId="57" xfId="0" applyNumberFormat="1" applyFont="1" applyFill="1" applyBorder="1" applyProtection="1"/>
    <xf numFmtId="3" fontId="15" fillId="5" borderId="75" xfId="0" applyNumberFormat="1" applyFont="1" applyFill="1" applyBorder="1" applyProtection="1"/>
    <xf numFmtId="3" fontId="15" fillId="5" borderId="65" xfId="0" applyNumberFormat="1" applyFont="1" applyFill="1" applyBorder="1" applyProtection="1"/>
    <xf numFmtId="3" fontId="15" fillId="0" borderId="57" xfId="0" applyNumberFormat="1" applyFont="1" applyFill="1" applyBorder="1" applyProtection="1">
      <protection locked="0"/>
    </xf>
    <xf numFmtId="3" fontId="15" fillId="0" borderId="75" xfId="0" applyNumberFormat="1" applyFont="1" applyFill="1" applyBorder="1" applyProtection="1">
      <protection locked="0"/>
    </xf>
    <xf numFmtId="3" fontId="15" fillId="0" borderId="65" xfId="0" applyNumberFormat="1" applyFont="1" applyFill="1" applyBorder="1" applyProtection="1">
      <protection locked="0"/>
    </xf>
    <xf numFmtId="3" fontId="15" fillId="5" borderId="76" xfId="0" applyNumberFormat="1" applyFont="1" applyFill="1" applyBorder="1" applyProtection="1"/>
    <xf numFmtId="3" fontId="15" fillId="5" borderId="77" xfId="0" applyNumberFormat="1" applyFont="1" applyFill="1" applyBorder="1" applyProtection="1"/>
    <xf numFmtId="3" fontId="15" fillId="5" borderId="87" xfId="0" applyNumberFormat="1" applyFont="1" applyFill="1" applyBorder="1" applyProtection="1"/>
    <xf numFmtId="3" fontId="15" fillId="0" borderId="76" xfId="0" applyNumberFormat="1" applyFont="1" applyFill="1" applyBorder="1" applyProtection="1">
      <protection locked="0"/>
    </xf>
    <xf numFmtId="3" fontId="15" fillId="0" borderId="77" xfId="0" applyNumberFormat="1" applyFont="1" applyFill="1" applyBorder="1" applyProtection="1">
      <protection locked="0"/>
    </xf>
    <xf numFmtId="3" fontId="15" fillId="0" borderId="87" xfId="0" applyNumberFormat="1" applyFont="1" applyFill="1" applyBorder="1" applyProtection="1">
      <protection locked="0"/>
    </xf>
    <xf numFmtId="3" fontId="15" fillId="5" borderId="69" xfId="0" applyNumberFormat="1" applyFont="1" applyFill="1" applyBorder="1" applyProtection="1"/>
    <xf numFmtId="3" fontId="15" fillId="5" borderId="82" xfId="0" applyNumberFormat="1" applyFont="1" applyFill="1" applyBorder="1" applyProtection="1"/>
    <xf numFmtId="3" fontId="15" fillId="5" borderId="74" xfId="0" applyNumberFormat="1" applyFont="1" applyFill="1" applyBorder="1" applyProtection="1"/>
    <xf numFmtId="3" fontId="15" fillId="0" borderId="69" xfId="0" applyNumberFormat="1" applyFont="1" applyFill="1" applyBorder="1" applyProtection="1">
      <protection locked="0"/>
    </xf>
    <xf numFmtId="3" fontId="15" fillId="0" borderId="82" xfId="0" applyNumberFormat="1" applyFont="1" applyFill="1" applyBorder="1" applyProtection="1">
      <protection locked="0"/>
    </xf>
    <xf numFmtId="3" fontId="15" fillId="0" borderId="74" xfId="0" applyNumberFormat="1" applyFont="1" applyFill="1" applyBorder="1" applyProtection="1">
      <protection locked="0"/>
    </xf>
    <xf numFmtId="3" fontId="15" fillId="5" borderId="71" xfId="0" applyNumberFormat="1" applyFont="1" applyFill="1" applyBorder="1" applyProtection="1"/>
    <xf numFmtId="3" fontId="15" fillId="5" borderId="86" xfId="0" applyNumberFormat="1" applyFont="1" applyFill="1" applyBorder="1" applyProtection="1"/>
    <xf numFmtId="3" fontId="15" fillId="5" borderId="73" xfId="0" applyNumberFormat="1" applyFont="1" applyFill="1" applyBorder="1" applyProtection="1"/>
    <xf numFmtId="3" fontId="15" fillId="0" borderId="0" xfId="0" applyNumberFormat="1" applyFont="1" applyFill="1" applyBorder="1" applyProtection="1"/>
    <xf numFmtId="3" fontId="32" fillId="0" borderId="0" xfId="0" applyNumberFormat="1" applyFont="1" applyFill="1" applyAlignment="1" applyProtection="1">
      <alignment vertical="top"/>
    </xf>
    <xf numFmtId="167" fontId="15" fillId="0" borderId="0" xfId="0" quotePrefix="1" applyNumberFormat="1" applyFont="1" applyBorder="1" applyAlignment="1" applyProtection="1">
      <alignment horizontal="center" wrapText="1"/>
    </xf>
    <xf numFmtId="3" fontId="43" fillId="0" borderId="0" xfId="0" applyNumberFormat="1" applyFont="1" applyFill="1" applyProtection="1"/>
    <xf numFmtId="3" fontId="15" fillId="0" borderId="7" xfId="0" applyNumberFormat="1" applyFont="1" applyBorder="1" applyAlignment="1" applyProtection="1">
      <alignment horizontal="left"/>
    </xf>
    <xf numFmtId="3" fontId="15" fillId="0" borderId="1" xfId="0" quotePrefix="1" applyNumberFormat="1" applyFont="1" applyBorder="1" applyAlignment="1" applyProtection="1">
      <alignment horizontal="left"/>
    </xf>
    <xf numFmtId="3" fontId="15" fillId="0" borderId="43" xfId="0" applyNumberFormat="1" applyFont="1" applyBorder="1" applyAlignment="1" applyProtection="1">
      <alignment horizontal="left"/>
    </xf>
    <xf numFmtId="3" fontId="15" fillId="0" borderId="0" xfId="0" quotePrefix="1" applyNumberFormat="1" applyFont="1" applyBorder="1" applyAlignment="1" applyProtection="1">
      <alignment horizontal="left"/>
    </xf>
    <xf numFmtId="3" fontId="15" fillId="0" borderId="43" xfId="0" applyNumberFormat="1" applyFont="1" applyBorder="1" applyProtection="1"/>
    <xf numFmtId="3" fontId="15" fillId="0" borderId="48" xfId="0" applyNumberFormat="1" applyFont="1" applyBorder="1" applyAlignment="1" applyProtection="1">
      <alignment horizontal="right"/>
    </xf>
    <xf numFmtId="3" fontId="15" fillId="0" borderId="44" xfId="0" applyNumberFormat="1" applyFont="1" applyBorder="1" applyAlignment="1" applyProtection="1">
      <alignment horizontal="right"/>
    </xf>
    <xf numFmtId="3" fontId="41" fillId="0" borderId="1" xfId="0" applyNumberFormat="1" applyFont="1" applyBorder="1" applyAlignment="1" applyProtection="1">
      <alignment horizontal="left"/>
    </xf>
    <xf numFmtId="4" fontId="15" fillId="0" borderId="1" xfId="0" applyNumberFormat="1" applyFont="1" applyFill="1" applyBorder="1" applyProtection="1"/>
    <xf numFmtId="3" fontId="15" fillId="0" borderId="0" xfId="0" applyNumberFormat="1" applyFont="1" applyFill="1" applyProtection="1"/>
    <xf numFmtId="3" fontId="15" fillId="0" borderId="0" xfId="1" quotePrefix="1" applyNumberFormat="1" applyFont="1" applyBorder="1" applyAlignment="1" applyProtection="1">
      <alignment horizontal="right"/>
    </xf>
    <xf numFmtId="3" fontId="43" fillId="0" borderId="0" xfId="0" applyNumberFormat="1" applyFont="1" applyProtection="1"/>
    <xf numFmtId="3" fontId="38" fillId="0" borderId="0" xfId="0" applyNumberFormat="1" applyFont="1" applyAlignment="1" applyProtection="1">
      <alignment vertical="top"/>
    </xf>
    <xf numFmtId="3" fontId="15" fillId="0" borderId="0" xfId="0" applyNumberFormat="1" applyFont="1" applyAlignment="1" applyProtection="1">
      <alignment horizontal="centerContinuous"/>
    </xf>
    <xf numFmtId="167" fontId="15" fillId="0" borderId="1" xfId="0" applyFont="1" applyBorder="1" applyAlignment="1" applyProtection="1">
      <alignment horizontal="left"/>
    </xf>
    <xf numFmtId="167" fontId="15" fillId="0" borderId="1" xfId="0" applyFont="1" applyBorder="1" applyProtection="1"/>
    <xf numFmtId="167" fontId="15" fillId="0" borderId="0" xfId="0" applyFont="1" applyBorder="1" applyAlignment="1" applyProtection="1">
      <alignment horizontal="left"/>
    </xf>
    <xf numFmtId="167" fontId="15" fillId="0" borderId="0" xfId="0" applyFont="1" applyBorder="1" applyAlignment="1" applyProtection="1">
      <alignment horizontal="right" wrapText="1"/>
    </xf>
    <xf numFmtId="167" fontId="15" fillId="0" borderId="95" xfId="0" applyFont="1" applyBorder="1" applyAlignment="1" applyProtection="1">
      <alignment horizontal="right" wrapText="1"/>
    </xf>
    <xf numFmtId="167" fontId="15" fillId="0" borderId="43" xfId="0" applyFont="1" applyBorder="1" applyAlignment="1" applyProtection="1">
      <alignment horizontal="right" wrapText="1"/>
    </xf>
    <xf numFmtId="167" fontId="15" fillId="0" borderId="49" xfId="0" applyFont="1" applyBorder="1" applyAlignment="1" applyProtection="1">
      <alignment horizontal="right"/>
    </xf>
    <xf numFmtId="167" fontId="15" fillId="0" borderId="44" xfId="0" applyFont="1" applyBorder="1" applyAlignment="1" applyProtection="1">
      <alignment horizontal="right" wrapText="1"/>
    </xf>
    <xf numFmtId="167" fontId="15" fillId="0" borderId="96" xfId="0" applyFont="1" applyBorder="1" applyAlignment="1" applyProtection="1">
      <alignment horizontal="right" wrapText="1"/>
    </xf>
    <xf numFmtId="167" fontId="15" fillId="0" borderId="44" xfId="0" applyFont="1" applyBorder="1" applyAlignment="1" applyProtection="1">
      <alignment horizontal="right"/>
    </xf>
    <xf numFmtId="0" fontId="15" fillId="0" borderId="43" xfId="7" applyNumberFormat="1" applyFont="1" applyBorder="1" applyAlignment="1" applyProtection="1">
      <alignment horizontal="right" vertical="center"/>
    </xf>
    <xf numFmtId="3" fontId="15" fillId="0" borderId="57" xfId="0" applyNumberFormat="1" applyFont="1" applyFill="1" applyBorder="1" applyAlignment="1" applyProtection="1">
      <alignment horizontal="right" wrapText="1"/>
      <protection locked="0"/>
    </xf>
    <xf numFmtId="3" fontId="15" fillId="0" borderId="65" xfId="0" applyNumberFormat="1" applyFont="1" applyFill="1" applyBorder="1" applyAlignment="1" applyProtection="1">
      <alignment horizontal="right" wrapText="1"/>
      <protection locked="0"/>
    </xf>
    <xf numFmtId="3" fontId="15" fillId="0" borderId="97" xfId="0" applyNumberFormat="1" applyFont="1" applyFill="1" applyBorder="1" applyAlignment="1" applyProtection="1">
      <alignment horizontal="right" wrapText="1"/>
      <protection locked="0"/>
    </xf>
    <xf numFmtId="3" fontId="15" fillId="0" borderId="58" xfId="0" applyNumberFormat="1" applyFont="1" applyFill="1" applyBorder="1" applyAlignment="1" applyProtection="1">
      <alignment horizontal="right" wrapText="1"/>
      <protection locked="0"/>
    </xf>
    <xf numFmtId="0" fontId="15" fillId="0" borderId="197" xfId="7" applyNumberFormat="1" applyFont="1" applyBorder="1" applyAlignment="1" applyProtection="1">
      <alignment horizontal="right" vertical="center"/>
    </xf>
    <xf numFmtId="3" fontId="15" fillId="0" borderId="170" xfId="0" applyNumberFormat="1" applyFont="1" applyFill="1" applyBorder="1" applyAlignment="1" applyProtection="1">
      <alignment horizontal="right" wrapText="1"/>
      <protection locked="0"/>
    </xf>
    <xf numFmtId="3" fontId="15" fillId="0" borderId="172" xfId="0" applyNumberFormat="1" applyFont="1" applyFill="1" applyBorder="1" applyAlignment="1" applyProtection="1">
      <alignment horizontal="right" wrapText="1"/>
      <protection locked="0"/>
    </xf>
    <xf numFmtId="3" fontId="15" fillId="0" borderId="198" xfId="0" applyNumberFormat="1" applyFont="1" applyFill="1" applyBorder="1" applyAlignment="1" applyProtection="1">
      <alignment horizontal="right" wrapText="1"/>
      <protection locked="0"/>
    </xf>
    <xf numFmtId="3" fontId="15" fillId="0" borderId="171" xfId="0" applyNumberFormat="1" applyFont="1" applyFill="1" applyBorder="1" applyAlignment="1" applyProtection="1">
      <alignment horizontal="right" wrapText="1"/>
      <protection locked="0"/>
    </xf>
    <xf numFmtId="164" fontId="15" fillId="0" borderId="17" xfId="7" applyNumberFormat="1" applyFont="1" applyBorder="1" applyAlignment="1" applyProtection="1">
      <alignment horizontal="right"/>
    </xf>
    <xf numFmtId="3" fontId="15" fillId="5" borderId="90" xfId="0" applyNumberFormat="1" applyFont="1" applyFill="1" applyBorder="1" applyProtection="1"/>
    <xf numFmtId="3" fontId="15" fillId="5" borderId="92" xfId="0" applyNumberFormat="1" applyFont="1" applyFill="1" applyBorder="1" applyProtection="1"/>
    <xf numFmtId="3" fontId="15" fillId="5" borderId="186" xfId="0" applyNumberFormat="1" applyFont="1" applyFill="1" applyBorder="1" applyProtection="1"/>
    <xf numFmtId="3" fontId="15" fillId="5" borderId="94" xfId="0" applyNumberFormat="1" applyFont="1" applyFill="1" applyBorder="1" applyProtection="1"/>
    <xf numFmtId="164" fontId="15" fillId="0" borderId="0" xfId="7" applyNumberFormat="1" applyFont="1" applyBorder="1" applyAlignment="1" applyProtection="1">
      <alignment horizontal="right"/>
    </xf>
    <xf numFmtId="167" fontId="39" fillId="0" borderId="0" xfId="0" applyFont="1" applyProtection="1"/>
    <xf numFmtId="167" fontId="14" fillId="0" borderId="0" xfId="3" applyFont="1" applyProtection="1"/>
    <xf numFmtId="167" fontId="44" fillId="0" borderId="0" xfId="0" applyFont="1" applyProtection="1"/>
    <xf numFmtId="167" fontId="32" fillId="0" borderId="0" xfId="0" applyFont="1" applyFill="1" applyAlignment="1" applyProtection="1">
      <alignment vertical="top"/>
    </xf>
    <xf numFmtId="3" fontId="15" fillId="0" borderId="115" xfId="0" applyNumberFormat="1" applyFont="1" applyBorder="1" applyProtection="1"/>
    <xf numFmtId="3" fontId="15" fillId="0" borderId="115" xfId="0" applyNumberFormat="1" applyFont="1" applyBorder="1" applyAlignment="1" applyProtection="1">
      <alignment horizontal="left"/>
    </xf>
    <xf numFmtId="3" fontId="15" fillId="0" borderId="149" xfId="0" applyNumberFormat="1" applyFont="1" applyBorder="1" applyAlignment="1" applyProtection="1">
      <alignment horizontal="left"/>
    </xf>
    <xf numFmtId="3" fontId="37" fillId="0" borderId="142" xfId="0" applyNumberFormat="1" applyFont="1" applyBorder="1" applyAlignment="1" applyProtection="1">
      <alignment horizontal="left"/>
    </xf>
    <xf numFmtId="3" fontId="15" fillId="0" borderId="142" xfId="0" applyNumberFormat="1" applyFont="1" applyBorder="1" applyAlignment="1" applyProtection="1">
      <alignment horizontal="left" vertical="top"/>
    </xf>
    <xf numFmtId="3" fontId="15" fillId="0" borderId="153" xfId="0" applyNumberFormat="1" applyFont="1" applyBorder="1" applyAlignment="1" applyProtection="1">
      <alignment horizontal="left"/>
    </xf>
    <xf numFmtId="3" fontId="15" fillId="0" borderId="154" xfId="0" applyNumberFormat="1" applyFont="1" applyBorder="1" applyAlignment="1" applyProtection="1">
      <alignment horizontal="left" wrapText="1"/>
    </xf>
    <xf numFmtId="3" fontId="15" fillId="0" borderId="99" xfId="0" applyNumberFormat="1" applyFont="1" applyBorder="1" applyAlignment="1" applyProtection="1">
      <alignment horizontal="left" wrapText="1"/>
    </xf>
    <xf numFmtId="3" fontId="15" fillId="0" borderId="155" xfId="0" applyNumberFormat="1" applyFont="1" applyBorder="1" applyAlignment="1" applyProtection="1">
      <alignment horizontal="left" wrapText="1"/>
    </xf>
    <xf numFmtId="3" fontId="15" fillId="0" borderId="99" xfId="0" applyNumberFormat="1" applyFont="1" applyBorder="1" applyProtection="1"/>
    <xf numFmtId="3" fontId="15" fillId="0" borderId="125" xfId="0" applyNumberFormat="1" applyFont="1" applyBorder="1" applyAlignment="1" applyProtection="1">
      <alignment horizontal="left"/>
    </xf>
    <xf numFmtId="3" fontId="15" fillId="0" borderId="95" xfId="0" applyNumberFormat="1" applyFont="1" applyBorder="1" applyProtection="1"/>
    <xf numFmtId="3" fontId="15" fillId="0" borderId="125" xfId="0" applyNumberFormat="1" applyFont="1" applyBorder="1" applyProtection="1"/>
    <xf numFmtId="3" fontId="15" fillId="0" borderId="142" xfId="0" applyNumberFormat="1" applyFont="1" applyBorder="1" applyAlignment="1" applyProtection="1">
      <alignment horizontal="left"/>
    </xf>
    <xf numFmtId="3" fontId="15" fillId="0" borderId="95" xfId="0" applyNumberFormat="1" applyFont="1" applyBorder="1" applyAlignment="1" applyProtection="1">
      <alignment horizontal="right" wrapText="1"/>
    </xf>
    <xf numFmtId="3" fontId="15" fillId="0" borderId="142" xfId="0" applyNumberFormat="1" applyFont="1" applyBorder="1" applyAlignment="1" applyProtection="1">
      <alignment horizontal="right" wrapText="1"/>
    </xf>
    <xf numFmtId="3" fontId="15" fillId="0" borderId="48" xfId="0" applyNumberFormat="1" applyFont="1" applyBorder="1" applyAlignment="1" applyProtection="1">
      <alignment horizontal="right" wrapText="1"/>
    </xf>
    <xf numFmtId="3" fontId="15" fillId="0" borderId="96" xfId="0" applyNumberFormat="1" applyFont="1" applyBorder="1" applyAlignment="1" applyProtection="1">
      <alignment horizontal="right" wrapText="1"/>
    </xf>
    <xf numFmtId="3" fontId="15" fillId="0" borderId="151" xfId="0" applyNumberFormat="1" applyFont="1" applyBorder="1" applyAlignment="1" applyProtection="1">
      <alignment horizontal="right" wrapText="1"/>
    </xf>
    <xf numFmtId="3" fontId="15" fillId="0" borderId="143" xfId="0" applyNumberFormat="1" applyFont="1" applyBorder="1" applyAlignment="1" applyProtection="1">
      <alignment horizontal="right" wrapText="1"/>
    </xf>
    <xf numFmtId="3" fontId="15" fillId="0" borderId="115" xfId="0" applyNumberFormat="1" applyFont="1" applyBorder="1" applyAlignment="1" applyProtection="1">
      <alignment horizontal="left" vertical="center" wrapText="1"/>
    </xf>
    <xf numFmtId="3" fontId="15" fillId="0" borderId="0" xfId="0" applyNumberFormat="1" applyFont="1" applyBorder="1" applyAlignment="1" applyProtection="1">
      <alignment horizontal="left" vertical="center"/>
    </xf>
    <xf numFmtId="3" fontId="37" fillId="0" borderId="0" xfId="0" applyNumberFormat="1" applyFont="1" applyBorder="1" applyAlignment="1" applyProtection="1">
      <alignment vertical="center"/>
    </xf>
    <xf numFmtId="3" fontId="15" fillId="0" borderId="0" xfId="0" applyNumberFormat="1" applyFont="1" applyBorder="1" applyAlignment="1" applyProtection="1">
      <alignment horizontal="right" vertical="center"/>
    </xf>
    <xf numFmtId="3" fontId="15" fillId="0" borderId="0" xfId="0" applyNumberFormat="1" applyFont="1" applyBorder="1" applyAlignment="1" applyProtection="1">
      <alignment vertical="center"/>
    </xf>
    <xf numFmtId="3" fontId="15" fillId="5" borderId="133" xfId="0" applyNumberFormat="1" applyFont="1" applyFill="1" applyBorder="1" applyProtection="1"/>
    <xf numFmtId="3" fontId="15" fillId="5" borderId="140" xfId="0" applyNumberFormat="1" applyFont="1" applyFill="1" applyBorder="1" applyProtection="1"/>
    <xf numFmtId="3" fontId="15" fillId="5" borderId="0" xfId="0" applyNumberFormat="1" applyFont="1" applyFill="1" applyBorder="1" applyProtection="1"/>
    <xf numFmtId="3" fontId="15" fillId="0" borderId="157" xfId="0" applyNumberFormat="1" applyFont="1" applyBorder="1" applyAlignment="1" applyProtection="1">
      <alignment horizontal="left" vertical="center"/>
    </xf>
    <xf numFmtId="3" fontId="15" fillId="0" borderId="157" xfId="0" applyNumberFormat="1" applyFont="1" applyBorder="1" applyAlignment="1" applyProtection="1">
      <alignment horizontal="right" vertical="center"/>
    </xf>
    <xf numFmtId="3" fontId="15" fillId="5" borderId="158" xfId="0" applyNumberFormat="1" applyFont="1" applyFill="1" applyBorder="1" applyProtection="1"/>
    <xf numFmtId="3" fontId="15" fillId="5" borderId="159" xfId="0" applyNumberFormat="1" applyFont="1" applyFill="1" applyBorder="1" applyProtection="1"/>
    <xf numFmtId="3" fontId="15" fillId="5" borderId="157" xfId="0" applyNumberFormat="1" applyFont="1" applyFill="1" applyBorder="1" applyProtection="1"/>
    <xf numFmtId="3" fontId="15" fillId="5" borderId="160" xfId="0" applyNumberFormat="1" applyFont="1" applyFill="1" applyBorder="1" applyProtection="1"/>
    <xf numFmtId="3" fontId="15" fillId="5" borderId="161" xfId="0" applyNumberFormat="1" applyFont="1" applyFill="1" applyBorder="1" applyProtection="1"/>
    <xf numFmtId="3" fontId="15" fillId="5" borderId="162" xfId="0" applyNumberFormat="1" applyFont="1" applyFill="1" applyBorder="1" applyProtection="1"/>
    <xf numFmtId="3" fontId="15" fillId="5" borderId="163" xfId="0" applyNumberFormat="1" applyFont="1" applyFill="1" applyBorder="1" applyProtection="1"/>
    <xf numFmtId="3" fontId="15" fillId="5" borderId="95" xfId="0" applyNumberFormat="1" applyFont="1" applyFill="1" applyBorder="1" applyProtection="1"/>
    <xf numFmtId="3" fontId="15" fillId="5" borderId="150" xfId="0" applyNumberFormat="1" applyFont="1" applyFill="1" applyBorder="1" applyProtection="1"/>
    <xf numFmtId="3" fontId="15" fillId="5" borderId="148" xfId="0" applyNumberFormat="1" applyFont="1" applyFill="1" applyBorder="1" applyProtection="1"/>
    <xf numFmtId="3" fontId="15" fillId="0" borderId="116" xfId="0" applyNumberFormat="1" applyFont="1" applyBorder="1" applyAlignment="1" applyProtection="1">
      <alignment horizontal="left" vertical="center"/>
    </xf>
    <xf numFmtId="3" fontId="15" fillId="5" borderId="131" xfId="0" applyNumberFormat="1" applyFont="1" applyFill="1" applyBorder="1" applyProtection="1"/>
    <xf numFmtId="3" fontId="15" fillId="5" borderId="98" xfId="0" applyNumberFormat="1" applyFont="1" applyFill="1" applyBorder="1" applyProtection="1"/>
    <xf numFmtId="3" fontId="15" fillId="5" borderId="116" xfId="0" applyNumberFormat="1" applyFont="1" applyFill="1" applyBorder="1" applyProtection="1"/>
    <xf numFmtId="3" fontId="15" fillId="5" borderId="14" xfId="0" applyNumberFormat="1" applyFont="1" applyFill="1" applyBorder="1" applyProtection="1"/>
    <xf numFmtId="3" fontId="15" fillId="5" borderId="108" xfId="0" applyNumberFormat="1" applyFont="1" applyFill="1" applyBorder="1" applyProtection="1"/>
    <xf numFmtId="3" fontId="15" fillId="5" borderId="152" xfId="0" applyNumberFormat="1" applyFont="1" applyFill="1" applyBorder="1" applyProtection="1"/>
    <xf numFmtId="3" fontId="15" fillId="5" borderId="147" xfId="0" applyNumberFormat="1" applyFont="1" applyFill="1" applyBorder="1" applyProtection="1"/>
    <xf numFmtId="167" fontId="38" fillId="0" borderId="0" xfId="0" applyFont="1" applyProtection="1"/>
    <xf numFmtId="3" fontId="15" fillId="0" borderId="0" xfId="0" applyNumberFormat="1" applyFont="1" applyAlignment="1" applyProtection="1">
      <alignment horizontal="right"/>
    </xf>
    <xf numFmtId="3" fontId="15" fillId="0" borderId="0" xfId="0" applyNumberFormat="1" applyFont="1" applyFill="1" applyBorder="1" applyAlignment="1" applyProtection="1"/>
    <xf numFmtId="168" fontId="15" fillId="0" borderId="109" xfId="0" applyNumberFormat="1" applyFont="1" applyFill="1" applyBorder="1" applyAlignment="1" applyProtection="1">
      <alignment horizontal="right"/>
      <protection locked="0"/>
    </xf>
    <xf numFmtId="168" fontId="15" fillId="0" borderId="58" xfId="0" applyNumberFormat="1" applyFont="1" applyFill="1" applyBorder="1" applyAlignment="1" applyProtection="1">
      <alignment horizontal="right"/>
      <protection locked="0"/>
    </xf>
    <xf numFmtId="168" fontId="15" fillId="0" borderId="132" xfId="0" applyNumberFormat="1" applyFont="1" applyFill="1" applyBorder="1" applyAlignment="1" applyProtection="1">
      <alignment horizontal="right"/>
    </xf>
    <xf numFmtId="168" fontId="15" fillId="0" borderId="109" xfId="0" applyNumberFormat="1" applyFont="1" applyFill="1" applyBorder="1" applyAlignment="1" applyProtection="1">
      <alignment horizontal="right"/>
    </xf>
    <xf numFmtId="168" fontId="15" fillId="0" borderId="132" xfId="0" applyNumberFormat="1" applyFont="1" applyFill="1" applyBorder="1" applyAlignment="1" applyProtection="1">
      <alignment horizontal="right"/>
      <protection locked="0"/>
    </xf>
    <xf numFmtId="168" fontId="15" fillId="0" borderId="57" xfId="0" applyNumberFormat="1" applyFont="1" applyFill="1" applyBorder="1" applyAlignment="1" applyProtection="1">
      <alignment horizontal="right"/>
      <protection locked="0"/>
    </xf>
    <xf numFmtId="3" fontId="15" fillId="0" borderId="156" xfId="0" applyNumberFormat="1" applyFont="1" applyBorder="1" applyAlignment="1" applyProtection="1">
      <alignment horizontal="right" vertical="top"/>
    </xf>
    <xf numFmtId="3" fontId="41" fillId="0" borderId="0" xfId="0" applyNumberFormat="1" applyFont="1" applyBorder="1" applyAlignment="1" applyProtection="1">
      <alignment vertical="top" wrapText="1"/>
    </xf>
    <xf numFmtId="3" fontId="15" fillId="0" borderId="43" xfId="0" applyNumberFormat="1" applyFont="1" applyBorder="1" applyAlignment="1" applyProtection="1">
      <alignment horizontal="right" vertical="top"/>
    </xf>
    <xf numFmtId="3" fontId="15" fillId="0" borderId="0" xfId="0" applyNumberFormat="1" applyFont="1" applyBorder="1" applyAlignment="1" applyProtection="1">
      <alignment horizontal="right" vertical="top"/>
    </xf>
    <xf numFmtId="3" fontId="15" fillId="0" borderId="44" xfId="0" applyNumberFormat="1" applyFont="1" applyBorder="1" applyAlignment="1" applyProtection="1">
      <alignment horizontal="right" vertical="top"/>
    </xf>
    <xf numFmtId="3" fontId="41" fillId="0" borderId="15" xfId="0" applyNumberFormat="1" applyFont="1" applyBorder="1" applyProtection="1"/>
    <xf numFmtId="3" fontId="15" fillId="0" borderId="15" xfId="0" applyNumberFormat="1" applyFont="1" applyBorder="1" applyProtection="1"/>
    <xf numFmtId="3" fontId="15" fillId="0" borderId="15" xfId="0" applyNumberFormat="1" applyFont="1" applyBorder="1" applyAlignment="1" applyProtection="1">
      <alignment horizontal="right"/>
    </xf>
    <xf numFmtId="4" fontId="15" fillId="0" borderId="0" xfId="0" applyNumberFormat="1" applyFont="1" applyFill="1" applyBorder="1" applyAlignment="1" applyProtection="1">
      <alignment horizontal="right"/>
    </xf>
    <xf numFmtId="3" fontId="36" fillId="0" borderId="0" xfId="0" applyNumberFormat="1" applyFont="1" applyBorder="1" applyAlignment="1" applyProtection="1">
      <alignment horizontal="right"/>
    </xf>
    <xf numFmtId="3" fontId="37" fillId="0" borderId="0" xfId="0" applyNumberFormat="1" applyFont="1" applyBorder="1" applyAlignment="1" applyProtection="1">
      <alignment horizontal="right"/>
    </xf>
    <xf numFmtId="3" fontId="32" fillId="0" borderId="0" xfId="0" applyNumberFormat="1" applyFont="1" applyFill="1" applyAlignment="1" applyProtection="1">
      <alignment horizontal="left" vertical="top"/>
    </xf>
    <xf numFmtId="3" fontId="43" fillId="0" borderId="0" xfId="0" applyNumberFormat="1" applyFont="1" applyFill="1" applyAlignment="1" applyProtection="1">
      <alignment horizontal="right"/>
    </xf>
    <xf numFmtId="3" fontId="37" fillId="0" borderId="0" xfId="0" applyNumberFormat="1" applyFont="1" applyAlignment="1" applyProtection="1">
      <alignment horizontal="right"/>
    </xf>
    <xf numFmtId="3" fontId="43" fillId="0" borderId="0" xfId="0" applyNumberFormat="1" applyFont="1" applyFill="1" applyAlignment="1" applyProtection="1">
      <alignment horizontal="left"/>
    </xf>
    <xf numFmtId="3" fontId="37" fillId="0" borderId="0" xfId="0" applyNumberFormat="1" applyFont="1" applyFill="1" applyAlignment="1" applyProtection="1">
      <alignment horizontal="right"/>
    </xf>
    <xf numFmtId="3" fontId="46" fillId="0" borderId="0" xfId="0" applyNumberFormat="1" applyFont="1" applyFill="1" applyProtection="1"/>
    <xf numFmtId="3" fontId="46" fillId="0" borderId="0" xfId="0" applyNumberFormat="1" applyFont="1" applyFill="1" applyAlignment="1" applyProtection="1">
      <alignment horizontal="right"/>
    </xf>
    <xf numFmtId="4" fontId="15" fillId="0" borderId="109" xfId="0" applyNumberFormat="1" applyFont="1" applyFill="1" applyBorder="1" applyAlignment="1" applyProtection="1">
      <alignment horizontal="right"/>
      <protection locked="0"/>
    </xf>
    <xf numFmtId="4" fontId="15" fillId="0" borderId="132" xfId="0" applyNumberFormat="1" applyFont="1" applyFill="1" applyBorder="1" applyAlignment="1" applyProtection="1">
      <alignment horizontal="right"/>
      <protection locked="0"/>
    </xf>
    <xf numFmtId="3" fontId="41" fillId="0" borderId="1" xfId="0" applyNumberFormat="1" applyFont="1" applyFill="1" applyBorder="1" applyProtection="1"/>
    <xf numFmtId="3" fontId="15" fillId="0" borderId="1" xfId="0" applyNumberFormat="1" applyFont="1" applyFill="1" applyBorder="1" applyProtection="1"/>
    <xf numFmtId="3" fontId="15" fillId="0" borderId="1" xfId="0" applyNumberFormat="1" applyFont="1" applyFill="1" applyBorder="1" applyAlignment="1" applyProtection="1">
      <alignment horizontal="right"/>
    </xf>
    <xf numFmtId="3" fontId="27" fillId="0" borderId="47" xfId="0" applyNumberFormat="1" applyFont="1" applyBorder="1" applyAlignment="1" applyProtection="1">
      <alignment vertical="center"/>
    </xf>
    <xf numFmtId="3" fontId="27" fillId="0" borderId="141" xfId="0" applyNumberFormat="1" applyFont="1" applyBorder="1" applyAlignment="1" applyProtection="1">
      <alignment vertical="center"/>
    </xf>
    <xf numFmtId="3" fontId="27" fillId="0" borderId="1" xfId="0" applyNumberFormat="1" applyFont="1" applyBorder="1" applyAlignment="1" applyProtection="1">
      <alignment vertical="center"/>
    </xf>
    <xf numFmtId="3" fontId="27" fillId="0" borderId="1" xfId="0" applyNumberFormat="1" applyFont="1" applyBorder="1" applyAlignment="1" applyProtection="1">
      <alignment horizontal="center" vertical="center" wrapText="1"/>
    </xf>
    <xf numFmtId="167" fontId="15" fillId="0" borderId="0" xfId="0" applyFont="1" applyFill="1" applyProtection="1"/>
    <xf numFmtId="3" fontId="15" fillId="0" borderId="0" xfId="0" applyNumberFormat="1" applyFont="1" applyFill="1" applyBorder="1" applyAlignment="1" applyProtection="1">
      <alignment horizontal="center" wrapText="1"/>
    </xf>
    <xf numFmtId="167" fontId="32" fillId="0" borderId="0" xfId="0" applyFont="1" applyAlignment="1" applyProtection="1">
      <alignment vertical="top"/>
    </xf>
    <xf numFmtId="167" fontId="38" fillId="0" borderId="0" xfId="0" applyFont="1" applyAlignment="1" applyProtection="1">
      <alignment vertical="top"/>
    </xf>
    <xf numFmtId="2" fontId="41" fillId="0" borderId="0" xfId="0" applyNumberFormat="1" applyFont="1" applyProtection="1"/>
    <xf numFmtId="1" fontId="15" fillId="0" borderId="0" xfId="0" applyNumberFormat="1" applyFont="1" applyFill="1" applyProtection="1"/>
    <xf numFmtId="167" fontId="15" fillId="0" borderId="7" xfId="0" applyFont="1" applyFill="1" applyBorder="1" applyAlignment="1" applyProtection="1"/>
    <xf numFmtId="167" fontId="15" fillId="0" borderId="1" xfId="0" applyFont="1" applyFill="1" applyBorder="1" applyAlignment="1" applyProtection="1"/>
    <xf numFmtId="167" fontId="15" fillId="0" borderId="2" xfId="0" applyFont="1" applyFill="1" applyBorder="1" applyAlignment="1" applyProtection="1"/>
    <xf numFmtId="167" fontId="15" fillId="0" borderId="43" xfId="0" applyFont="1" applyFill="1" applyBorder="1" applyAlignment="1" applyProtection="1">
      <alignment vertical="center"/>
    </xf>
    <xf numFmtId="167" fontId="15" fillId="0" borderId="0" xfId="0" applyFont="1" applyFill="1" applyBorder="1" applyAlignment="1" applyProtection="1">
      <alignment vertical="center"/>
    </xf>
    <xf numFmtId="167" fontId="15" fillId="0" borderId="0" xfId="0" applyFont="1" applyAlignment="1" applyProtection="1">
      <alignment vertical="center"/>
    </xf>
    <xf numFmtId="167" fontId="15" fillId="0" borderId="0" xfId="0" applyFont="1" applyFill="1" applyAlignment="1" applyProtection="1">
      <alignment vertical="center"/>
    </xf>
    <xf numFmtId="167" fontId="15" fillId="0" borderId="43" xfId="0" applyFont="1" applyBorder="1" applyAlignment="1" applyProtection="1">
      <alignment wrapText="1"/>
    </xf>
    <xf numFmtId="49" fontId="15" fillId="0" borderId="0" xfId="0" applyNumberFormat="1" applyFont="1" applyBorder="1" applyAlignment="1" applyProtection="1">
      <alignment horizontal="left" wrapText="1"/>
    </xf>
    <xf numFmtId="3" fontId="15" fillId="0" borderId="43" xfId="0" applyNumberFormat="1" applyFont="1" applyBorder="1" applyAlignment="1" applyProtection="1">
      <alignment wrapText="1"/>
    </xf>
    <xf numFmtId="170" fontId="15" fillId="0" borderId="105" xfId="0" applyNumberFormat="1" applyFont="1" applyBorder="1" applyAlignment="1" applyProtection="1">
      <alignment horizontal="left" vertical="top"/>
      <protection locked="0"/>
    </xf>
    <xf numFmtId="170" fontId="15" fillId="0" borderId="0" xfId="0" applyNumberFormat="1" applyFont="1" applyBorder="1" applyAlignment="1" applyProtection="1">
      <alignment horizontal="left" vertical="top"/>
    </xf>
    <xf numFmtId="4" fontId="15" fillId="0" borderId="0" xfId="0" applyNumberFormat="1" applyFont="1" applyBorder="1" applyProtection="1"/>
    <xf numFmtId="170" fontId="15" fillId="0" borderId="0" xfId="0" applyNumberFormat="1" applyFont="1" applyBorder="1" applyAlignment="1" applyProtection="1">
      <alignment horizontal="left" vertical="top"/>
      <protection locked="0"/>
    </xf>
    <xf numFmtId="0" fontId="32" fillId="0" borderId="0" xfId="0" applyNumberFormat="1" applyFont="1" applyAlignment="1" applyProtection="1">
      <alignment vertical="top"/>
    </xf>
    <xf numFmtId="167" fontId="38" fillId="0" borderId="0" xfId="0" applyFont="1" applyFill="1" applyAlignment="1" applyProtection="1">
      <alignment vertical="top"/>
    </xf>
    <xf numFmtId="170" fontId="15" fillId="0" borderId="0" xfId="0" applyNumberFormat="1" applyFont="1" applyAlignment="1" applyProtection="1">
      <alignment horizontal="left" vertical="top"/>
      <protection locked="0"/>
    </xf>
    <xf numFmtId="170" fontId="15" fillId="0" borderId="0" xfId="0" applyNumberFormat="1" applyFont="1" applyAlignment="1" applyProtection="1">
      <alignment horizontal="left" vertical="top"/>
    </xf>
    <xf numFmtId="3" fontId="15" fillId="0" borderId="0" xfId="0" applyNumberFormat="1" applyFont="1" applyFill="1" applyBorder="1" applyAlignment="1" applyProtection="1">
      <protection locked="0"/>
    </xf>
    <xf numFmtId="167" fontId="37" fillId="0" borderId="0" xfId="0" applyFont="1" applyAlignment="1" applyProtection="1">
      <alignment vertical="top"/>
    </xf>
    <xf numFmtId="167" fontId="32" fillId="0" borderId="0" xfId="0" applyFont="1" applyProtection="1"/>
    <xf numFmtId="167" fontId="20" fillId="0" borderId="0" xfId="0" applyFont="1" applyAlignment="1" applyProtection="1">
      <alignment wrapText="1"/>
    </xf>
    <xf numFmtId="167" fontId="35" fillId="0" borderId="0" xfId="0" applyFont="1" applyAlignment="1" applyProtection="1">
      <alignment wrapText="1"/>
    </xf>
    <xf numFmtId="167" fontId="33" fillId="0" borderId="0" xfId="17" applyFont="1" applyAlignment="1" applyProtection="1">
      <alignment horizontal="left" wrapText="1"/>
    </xf>
    <xf numFmtId="167" fontId="32" fillId="0" borderId="0" xfId="0" applyFont="1" applyAlignment="1" applyProtection="1">
      <alignment horizontal="left" wrapText="1"/>
    </xf>
    <xf numFmtId="167" fontId="0" fillId="0" borderId="204" xfId="0" applyBorder="1" applyProtection="1"/>
    <xf numFmtId="167" fontId="38" fillId="0" borderId="0" xfId="0" applyFont="1" applyAlignment="1" applyProtection="1">
      <alignment vertical="center"/>
    </xf>
    <xf numFmtId="3" fontId="26" fillId="0" borderId="0" xfId="0" applyNumberFormat="1" applyFont="1" applyProtection="1"/>
    <xf numFmtId="167" fontId="0" fillId="0" borderId="0" xfId="0" applyAlignment="1" applyProtection="1"/>
    <xf numFmtId="167" fontId="2" fillId="0" borderId="44" xfId="0" applyFont="1" applyBorder="1" applyProtection="1"/>
    <xf numFmtId="3" fontId="15" fillId="0" borderId="115" xfId="0" applyNumberFormat="1" applyFont="1" applyBorder="1" applyAlignment="1" applyProtection="1">
      <alignment horizontal="left" vertical="top" wrapText="1"/>
    </xf>
    <xf numFmtId="3" fontId="15" fillId="0" borderId="0" xfId="0" applyNumberFormat="1" applyFont="1" applyAlignment="1" applyProtection="1">
      <alignment vertical="center"/>
    </xf>
    <xf numFmtId="3" fontId="23" fillId="0" borderId="0" xfId="4" applyNumberFormat="1" applyFont="1" applyFill="1" applyBorder="1" applyProtection="1"/>
    <xf numFmtId="3" fontId="8" fillId="0" borderId="0" xfId="2" quotePrefix="1" applyNumberFormat="1" applyFont="1" applyFill="1" applyBorder="1" applyAlignment="1" applyProtection="1">
      <alignment horizontal="right"/>
    </xf>
    <xf numFmtId="3" fontId="8" fillId="0" borderId="0" xfId="2" quotePrefix="1" applyNumberFormat="1" applyFont="1" applyBorder="1" applyAlignment="1" applyProtection="1">
      <alignment horizontal="right"/>
    </xf>
    <xf numFmtId="2" fontId="0" fillId="0" borderId="0" xfId="0" quotePrefix="1" applyNumberFormat="1" applyBorder="1" applyProtection="1"/>
    <xf numFmtId="167" fontId="2" fillId="0" borderId="0" xfId="0" quotePrefix="1" applyFont="1" applyBorder="1" applyProtection="1"/>
    <xf numFmtId="4" fontId="7" fillId="0" borderId="0" xfId="4" quotePrefix="1" applyNumberFormat="1" applyFont="1" applyBorder="1" applyProtection="1"/>
    <xf numFmtId="4" fontId="43" fillId="0" borderId="0" xfId="4" applyNumberFormat="1" applyFont="1" applyBorder="1" applyProtection="1"/>
    <xf numFmtId="4" fontId="9" fillId="0" borderId="0" xfId="0" quotePrefix="1" applyNumberFormat="1" applyFont="1" applyBorder="1" applyProtection="1"/>
    <xf numFmtId="4" fontId="22" fillId="0" borderId="0" xfId="0" applyNumberFormat="1" applyFont="1" applyFill="1" applyBorder="1" applyAlignment="1" applyProtection="1">
      <alignment horizontal="right"/>
    </xf>
    <xf numFmtId="4" fontId="22" fillId="0" borderId="0" xfId="0" applyNumberFormat="1" applyFont="1" applyFill="1" applyBorder="1" applyProtection="1"/>
    <xf numFmtId="167" fontId="37" fillId="0" borderId="0" xfId="0" applyFont="1" applyFill="1" applyProtection="1"/>
    <xf numFmtId="3" fontId="30" fillId="0" borderId="0" xfId="0" quotePrefix="1" applyNumberFormat="1" applyFont="1" applyBorder="1" applyProtection="1"/>
    <xf numFmtId="167" fontId="23" fillId="0" borderId="0" xfId="0" applyFont="1" applyProtection="1"/>
    <xf numFmtId="167" fontId="23" fillId="0" borderId="16" xfId="0" applyFont="1" applyBorder="1" applyAlignment="1" applyProtection="1">
      <alignment horizontal="center" vertical="center" wrapText="1"/>
    </xf>
    <xf numFmtId="167" fontId="15" fillId="0" borderId="116" xfId="0" applyFont="1" applyBorder="1" applyAlignment="1" applyProtection="1">
      <alignment horizontal="left"/>
    </xf>
    <xf numFmtId="167" fontId="43" fillId="0" borderId="0" xfId="0" applyFont="1" applyFill="1" applyAlignment="1" applyProtection="1">
      <alignment vertical="top"/>
    </xf>
    <xf numFmtId="167" fontId="37" fillId="0" borderId="0" xfId="0" applyFont="1" applyAlignment="1" applyProtection="1"/>
    <xf numFmtId="2" fontId="32" fillId="0" borderId="0" xfId="0" applyNumberFormat="1" applyFont="1" applyFill="1" applyAlignment="1" applyProtection="1">
      <alignment vertical="top"/>
    </xf>
    <xf numFmtId="2" fontId="43" fillId="0" borderId="0" xfId="0" applyNumberFormat="1" applyFont="1" applyFill="1" applyAlignment="1" applyProtection="1">
      <alignment vertical="top"/>
    </xf>
    <xf numFmtId="167" fontId="45" fillId="0" borderId="0" xfId="0" applyFont="1" applyProtection="1"/>
    <xf numFmtId="167" fontId="38" fillId="0" borderId="0" xfId="0" applyFont="1" applyFill="1" applyAlignment="1" applyProtection="1">
      <alignment horizontal="left" vertical="top"/>
    </xf>
    <xf numFmtId="167" fontId="38" fillId="0" borderId="0" xfId="0" applyFont="1" applyAlignment="1" applyProtection="1">
      <alignment horizontal="left"/>
    </xf>
    <xf numFmtId="167" fontId="23" fillId="0" borderId="0" xfId="0" applyFont="1" applyAlignment="1" applyProtection="1">
      <alignment horizontal="right"/>
    </xf>
    <xf numFmtId="167" fontId="23" fillId="0" borderId="0" xfId="0" applyFont="1" applyBorder="1" applyProtection="1"/>
    <xf numFmtId="167" fontId="15" fillId="0" borderId="0" xfId="0" applyFont="1" applyAlignment="1" applyProtection="1"/>
    <xf numFmtId="167" fontId="15" fillId="0" borderId="0" xfId="0" applyFont="1" applyAlignment="1" applyProtection="1">
      <alignment horizontal="right"/>
    </xf>
    <xf numFmtId="3" fontId="41" fillId="0" borderId="0" xfId="0" applyNumberFormat="1" applyFont="1" applyBorder="1" applyAlignment="1" applyProtection="1">
      <alignment vertical="top"/>
    </xf>
    <xf numFmtId="3" fontId="15" fillId="0" borderId="115" xfId="0" applyNumberFormat="1" applyFont="1" applyBorder="1" applyAlignment="1" applyProtection="1">
      <alignment vertical="top" wrapText="1"/>
    </xf>
    <xf numFmtId="3" fontId="41" fillId="0" borderId="0" xfId="0" applyNumberFormat="1" applyFont="1" applyFill="1" applyBorder="1" applyAlignment="1" applyProtection="1">
      <alignment vertical="top"/>
    </xf>
    <xf numFmtId="167" fontId="0" fillId="0" borderId="0" xfId="0" applyAlignment="1" applyProtection="1">
      <alignment horizontal="right"/>
    </xf>
    <xf numFmtId="167" fontId="2" fillId="0" borderId="0" xfId="0" applyFont="1" applyFill="1" applyBorder="1" applyAlignment="1" applyProtection="1">
      <alignment horizontal="right"/>
    </xf>
    <xf numFmtId="167" fontId="2" fillId="0" borderId="0" xfId="0" applyFont="1" applyBorder="1" applyAlignment="1" applyProtection="1">
      <alignment horizontal="right"/>
    </xf>
    <xf numFmtId="3" fontId="15" fillId="0" borderId="44" xfId="0" applyNumberFormat="1" applyFont="1" applyBorder="1" applyProtection="1"/>
    <xf numFmtId="167" fontId="37" fillId="0" borderId="0" xfId="0" applyFont="1" applyAlignment="1" applyProtection="1">
      <alignment wrapText="1"/>
    </xf>
    <xf numFmtId="167" fontId="0" fillId="0" borderId="212" xfId="0" applyBorder="1" applyProtection="1"/>
    <xf numFmtId="167" fontId="0" fillId="0" borderId="210" xfId="0" applyBorder="1" applyProtection="1"/>
    <xf numFmtId="167" fontId="0" fillId="0" borderId="211" xfId="0" applyBorder="1" applyProtection="1"/>
    <xf numFmtId="9" fontId="15" fillId="0" borderId="0" xfId="0" applyNumberFormat="1" applyFont="1" applyFill="1" applyBorder="1" applyAlignment="1" applyProtection="1">
      <protection locked="0"/>
    </xf>
    <xf numFmtId="1" fontId="20" fillId="0" borderId="0" xfId="0" applyNumberFormat="1" applyFont="1" applyFill="1" applyAlignment="1" applyProtection="1">
      <alignment horizontal="left"/>
    </xf>
    <xf numFmtId="167" fontId="48" fillId="0" borderId="0" xfId="0" applyFont="1" applyAlignment="1" applyProtection="1">
      <alignment vertical="center"/>
    </xf>
    <xf numFmtId="167" fontId="20" fillId="0" borderId="44" xfId="0" applyFont="1" applyBorder="1" applyAlignment="1" applyProtection="1">
      <alignment vertical="center" wrapText="1"/>
    </xf>
    <xf numFmtId="3" fontId="0" fillId="0" borderId="196" xfId="0" applyNumberFormat="1" applyBorder="1" applyProtection="1"/>
    <xf numFmtId="3" fontId="0" fillId="0" borderId="119" xfId="0" applyNumberFormat="1" applyBorder="1" applyProtection="1"/>
    <xf numFmtId="1" fontId="0" fillId="0" borderId="0" xfId="0" applyNumberFormat="1" applyProtection="1"/>
    <xf numFmtId="167" fontId="2" fillId="0" borderId="0" xfId="0" applyFont="1" applyBorder="1" applyAlignment="1" applyProtection="1">
      <alignment textRotation="90"/>
    </xf>
    <xf numFmtId="167" fontId="2" fillId="0" borderId="0" xfId="0" applyFont="1" applyFill="1" applyBorder="1" applyAlignment="1" applyProtection="1">
      <alignment textRotation="90"/>
    </xf>
    <xf numFmtId="167" fontId="0" fillId="0" borderId="40" xfId="0" applyBorder="1" applyProtection="1"/>
    <xf numFmtId="167" fontId="0" fillId="0" borderId="46" xfId="0" applyBorder="1" applyProtection="1"/>
    <xf numFmtId="167" fontId="0" fillId="0" borderId="45" xfId="0" applyBorder="1" applyProtection="1"/>
    <xf numFmtId="167" fontId="2" fillId="0" borderId="0" xfId="0" applyFont="1" applyBorder="1" applyAlignment="1" applyProtection="1"/>
    <xf numFmtId="167" fontId="2" fillId="0" borderId="0" xfId="0" applyFont="1" applyBorder="1" applyAlignment="1" applyProtection="1">
      <alignment horizontal="left"/>
    </xf>
    <xf numFmtId="167" fontId="2" fillId="0" borderId="26" xfId="0" applyFont="1" applyBorder="1" applyAlignment="1" applyProtection="1">
      <alignment horizontal="left" wrapText="1"/>
    </xf>
    <xf numFmtId="167" fontId="0" fillId="0" borderId="41" xfId="0" applyBorder="1" applyProtection="1"/>
    <xf numFmtId="167" fontId="0" fillId="0" borderId="42" xfId="0" applyBorder="1" applyProtection="1"/>
    <xf numFmtId="167" fontId="0" fillId="0" borderId="43" xfId="0" applyBorder="1" applyProtection="1"/>
    <xf numFmtId="167" fontId="2" fillId="0" borderId="0" xfId="0" applyFont="1" applyFill="1" applyBorder="1" applyAlignment="1" applyProtection="1">
      <alignment wrapText="1"/>
    </xf>
    <xf numFmtId="167" fontId="0" fillId="6" borderId="0" xfId="0" applyFill="1" applyBorder="1" applyProtection="1"/>
    <xf numFmtId="167" fontId="0" fillId="6" borderId="196" xfId="0" applyFill="1" applyBorder="1" applyProtection="1"/>
    <xf numFmtId="167" fontId="0" fillId="0" borderId="195" xfId="0" applyBorder="1" applyProtection="1"/>
    <xf numFmtId="167" fontId="0" fillId="0" borderId="205" xfId="0" applyBorder="1" applyProtection="1"/>
    <xf numFmtId="167" fontId="0" fillId="0" borderId="208" xfId="0" applyBorder="1" applyProtection="1"/>
    <xf numFmtId="167" fontId="0" fillId="0" borderId="115" xfId="0" applyBorder="1" applyProtection="1"/>
    <xf numFmtId="1" fontId="0" fillId="0" borderId="25" xfId="0" applyNumberFormat="1" applyBorder="1" applyProtection="1"/>
    <xf numFmtId="167" fontId="0" fillId="0" borderId="196" xfId="0" applyBorder="1" applyProtection="1"/>
    <xf numFmtId="167" fontId="0" fillId="0" borderId="119" xfId="0" applyBorder="1" applyProtection="1"/>
    <xf numFmtId="167" fontId="0" fillId="6" borderId="119" xfId="0" applyFill="1" applyBorder="1" applyProtection="1"/>
    <xf numFmtId="167" fontId="0" fillId="0" borderId="52" xfId="0" applyBorder="1" applyProtection="1"/>
    <xf numFmtId="167" fontId="0" fillId="0" borderId="48" xfId="0" applyBorder="1" applyProtection="1"/>
    <xf numFmtId="167" fontId="0" fillId="0" borderId="49" xfId="0" applyBorder="1" applyProtection="1"/>
    <xf numFmtId="167" fontId="0" fillId="0" borderId="122" xfId="0" applyBorder="1" applyProtection="1"/>
    <xf numFmtId="167" fontId="0" fillId="0" borderId="123" xfId="0" applyBorder="1" applyProtection="1"/>
    <xf numFmtId="167" fontId="0" fillId="0" borderId="121" xfId="0" applyBorder="1" applyProtection="1"/>
    <xf numFmtId="1" fontId="15" fillId="5" borderId="43" xfId="0" applyNumberFormat="1" applyFont="1" applyFill="1" applyBorder="1" applyAlignment="1" applyProtection="1"/>
    <xf numFmtId="0" fontId="15" fillId="5" borderId="0" xfId="0" applyNumberFormat="1" applyFont="1" applyFill="1" applyBorder="1" applyAlignment="1" applyProtection="1"/>
    <xf numFmtId="9" fontId="15" fillId="0" borderId="103" xfId="0" applyNumberFormat="1" applyFont="1" applyFill="1" applyBorder="1" applyAlignment="1" applyProtection="1">
      <protection locked="0"/>
    </xf>
    <xf numFmtId="3" fontId="15" fillId="0" borderId="137" xfId="0" applyNumberFormat="1" applyFont="1" applyFill="1" applyBorder="1" applyAlignment="1" applyProtection="1">
      <protection locked="0"/>
    </xf>
    <xf numFmtId="3" fontId="15" fillId="0" borderId="137" xfId="0" applyNumberFormat="1" applyFont="1" applyBorder="1" applyAlignment="1" applyProtection="1">
      <protection locked="0"/>
    </xf>
    <xf numFmtId="3" fontId="15" fillId="0" borderId="104" xfId="0" applyNumberFormat="1" applyFont="1" applyBorder="1" applyAlignment="1" applyProtection="1">
      <protection locked="0"/>
    </xf>
    <xf numFmtId="3" fontId="15" fillId="0" borderId="0" xfId="0" applyNumberFormat="1" applyFont="1" applyBorder="1" applyAlignment="1" applyProtection="1">
      <protection locked="0"/>
    </xf>
    <xf numFmtId="3" fontId="15" fillId="0" borderId="103" xfId="0" applyNumberFormat="1" applyFont="1" applyBorder="1" applyAlignment="1" applyProtection="1">
      <protection locked="0"/>
    </xf>
    <xf numFmtId="1" fontId="15" fillId="0" borderId="0" xfId="0" applyNumberFormat="1" applyFont="1" applyBorder="1" applyAlignment="1" applyProtection="1"/>
    <xf numFmtId="0" fontId="15" fillId="0" borderId="0" xfId="0" applyNumberFormat="1" applyFont="1" applyFill="1" applyBorder="1" applyAlignment="1" applyProtection="1"/>
    <xf numFmtId="1" fontId="15" fillId="0" borderId="0" xfId="0" applyNumberFormat="1" applyFont="1" applyAlignment="1" applyProtection="1"/>
    <xf numFmtId="9" fontId="15" fillId="0" borderId="0" xfId="0" applyNumberFormat="1" applyFont="1" applyAlignment="1" applyProtection="1">
      <protection locked="0"/>
    </xf>
    <xf numFmtId="167" fontId="15" fillId="0" borderId="0" xfId="0" applyFont="1" applyAlignment="1" applyProtection="1">
      <protection locked="0"/>
    </xf>
    <xf numFmtId="167" fontId="5" fillId="0" borderId="0" xfId="0" applyFont="1" applyProtection="1"/>
    <xf numFmtId="167" fontId="0" fillId="4" borderId="19" xfId="0" applyFill="1" applyBorder="1" applyProtection="1"/>
    <xf numFmtId="167" fontId="0" fillId="4" borderId="0" xfId="0" applyFill="1" applyBorder="1" applyProtection="1"/>
    <xf numFmtId="167" fontId="0" fillId="4" borderId="4" xfId="0" applyFill="1" applyBorder="1" applyProtection="1"/>
    <xf numFmtId="167" fontId="0" fillId="4" borderId="100" xfId="0" applyFill="1" applyBorder="1" applyProtection="1"/>
    <xf numFmtId="167" fontId="0" fillId="4" borderId="56" xfId="0" applyFill="1" applyBorder="1" applyProtection="1"/>
    <xf numFmtId="167" fontId="0" fillId="4" borderId="15" xfId="0" applyFill="1" applyBorder="1" applyProtection="1"/>
    <xf numFmtId="4" fontId="0" fillId="0" borderId="18" xfId="0" applyNumberFormat="1" applyBorder="1" applyProtection="1"/>
    <xf numFmtId="4" fontId="0" fillId="0" borderId="15" xfId="0" applyNumberFormat="1" applyBorder="1" applyProtection="1"/>
    <xf numFmtId="4" fontId="0" fillId="0" borderId="11" xfId="0" applyNumberFormat="1" applyBorder="1" applyProtection="1"/>
    <xf numFmtId="1" fontId="0" fillId="0" borderId="204" xfId="0" applyNumberFormat="1" applyBorder="1" applyProtection="1"/>
    <xf numFmtId="167" fontId="1" fillId="0" borderId="203" xfId="0" applyNumberFormat="1" applyFont="1" applyFill="1" applyBorder="1" applyAlignment="1" applyProtection="1">
      <alignment horizontal="center" vertical="top" wrapText="1"/>
    </xf>
    <xf numFmtId="1" fontId="2" fillId="0" borderId="119" xfId="0" applyNumberFormat="1" applyFont="1" applyFill="1" applyBorder="1" applyAlignment="1" applyProtection="1">
      <alignment vertical="top" wrapText="1"/>
    </xf>
    <xf numFmtId="1" fontId="2" fillId="0" borderId="52" xfId="0" applyNumberFormat="1" applyFont="1" applyFill="1" applyBorder="1" applyAlignment="1" applyProtection="1">
      <alignment vertical="top" wrapText="1"/>
    </xf>
    <xf numFmtId="1" fontId="2" fillId="0" borderId="0" xfId="0" applyNumberFormat="1" applyFont="1" applyFill="1" applyBorder="1" applyAlignment="1" applyProtection="1">
      <alignment vertical="top" wrapText="1"/>
    </xf>
    <xf numFmtId="167" fontId="2" fillId="0" borderId="0" xfId="0" applyNumberFormat="1" applyFont="1" applyFill="1" applyBorder="1" applyAlignment="1" applyProtection="1">
      <alignment vertical="top" wrapText="1"/>
    </xf>
    <xf numFmtId="167" fontId="15" fillId="0" borderId="0" xfId="0" applyFont="1" applyFill="1" applyBorder="1" applyAlignment="1" applyProtection="1">
      <alignment wrapText="1"/>
    </xf>
    <xf numFmtId="3" fontId="16" fillId="0" borderId="0" xfId="0" applyNumberFormat="1" applyFont="1" applyFill="1" applyBorder="1" applyAlignment="1" applyProtection="1">
      <alignment horizontal="right" wrapText="1"/>
    </xf>
    <xf numFmtId="3" fontId="16" fillId="0" borderId="23" xfId="0" applyNumberFormat="1" applyFont="1" applyFill="1" applyBorder="1" applyAlignment="1" applyProtection="1">
      <alignment horizontal="right" wrapText="1"/>
    </xf>
    <xf numFmtId="3" fontId="16" fillId="0" borderId="24" xfId="0" applyNumberFormat="1" applyFont="1" applyFill="1" applyBorder="1" applyAlignment="1" applyProtection="1">
      <alignment horizontal="right" wrapText="1"/>
    </xf>
    <xf numFmtId="3" fontId="16" fillId="0" borderId="26" xfId="0" applyNumberFormat="1" applyFont="1" applyFill="1" applyBorder="1" applyAlignment="1" applyProtection="1">
      <alignment horizontal="right" wrapText="1"/>
    </xf>
    <xf numFmtId="167" fontId="0" fillId="0" borderId="117" xfId="0" applyBorder="1" applyProtection="1"/>
    <xf numFmtId="167" fontId="0" fillId="0" borderId="117" xfId="0" applyNumberFormat="1" applyBorder="1" applyProtection="1"/>
    <xf numFmtId="167" fontId="0" fillId="0" borderId="0" xfId="0" applyNumberFormat="1" applyBorder="1" applyProtection="1"/>
    <xf numFmtId="167" fontId="0" fillId="0" borderId="28" xfId="0" applyNumberFormat="1" applyBorder="1" applyProtection="1"/>
    <xf numFmtId="167" fontId="2" fillId="0" borderId="115" xfId="0" applyFont="1" applyBorder="1" applyAlignment="1" applyProtection="1">
      <alignment textRotation="90"/>
    </xf>
    <xf numFmtId="167" fontId="0" fillId="0" borderId="213" xfId="0" applyBorder="1" applyProtection="1"/>
    <xf numFmtId="167" fontId="21" fillId="0" borderId="48" xfId="0" applyFont="1" applyFill="1" applyBorder="1" applyProtection="1"/>
    <xf numFmtId="167" fontId="0" fillId="0" borderId="0" xfId="0" applyFont="1" applyProtection="1"/>
    <xf numFmtId="167" fontId="0" fillId="0" borderId="120" xfId="0" applyBorder="1" applyProtection="1"/>
    <xf numFmtId="167" fontId="0" fillId="0" borderId="6" xfId="0" applyBorder="1" applyProtection="1"/>
    <xf numFmtId="167" fontId="0" fillId="0" borderId="8" xfId="0" applyBorder="1" applyProtection="1"/>
    <xf numFmtId="3" fontId="0" fillId="0" borderId="43" xfId="0" applyNumberFormat="1" applyBorder="1" applyProtection="1"/>
    <xf numFmtId="167" fontId="0" fillId="0" borderId="0" xfId="0" applyBorder="1" applyAlignment="1" applyProtection="1">
      <alignment horizontal="right"/>
    </xf>
    <xf numFmtId="3" fontId="0" fillId="0" borderId="48" xfId="0" applyNumberFormat="1" applyBorder="1" applyProtection="1"/>
    <xf numFmtId="3" fontId="0" fillId="0" borderId="49" xfId="0" applyNumberFormat="1" applyBorder="1" applyProtection="1"/>
    <xf numFmtId="167" fontId="2" fillId="0" borderId="38" xfId="0" applyFont="1" applyBorder="1" applyAlignment="1" applyProtection="1"/>
    <xf numFmtId="167" fontId="0" fillId="0" borderId="37" xfId="0" applyNumberFormat="1" applyBorder="1" applyProtection="1"/>
    <xf numFmtId="167" fontId="2" fillId="0" borderId="38" xfId="0" applyNumberFormat="1" applyFont="1" applyBorder="1" applyProtection="1"/>
    <xf numFmtId="4" fontId="2" fillId="0" borderId="0" xfId="0" applyNumberFormat="1" applyFont="1" applyBorder="1" applyAlignment="1" applyProtection="1">
      <alignment horizontal="right"/>
    </xf>
    <xf numFmtId="167" fontId="0" fillId="0" borderId="204" xfId="0" applyNumberFormat="1" applyBorder="1" applyProtection="1"/>
    <xf numFmtId="4" fontId="0" fillId="0" borderId="204" xfId="0" applyNumberFormat="1" applyBorder="1" applyProtection="1"/>
    <xf numFmtId="167" fontId="2" fillId="0" borderId="0" xfId="0" applyNumberFormat="1" applyFont="1" applyFill="1" applyBorder="1" applyAlignment="1" applyProtection="1">
      <alignment horizontal="left"/>
    </xf>
    <xf numFmtId="167" fontId="0" fillId="0" borderId="32" xfId="0" applyNumberFormat="1" applyBorder="1" applyProtection="1"/>
    <xf numFmtId="167" fontId="0" fillId="0" borderId="33" xfId="0" applyNumberFormat="1" applyBorder="1" applyAlignment="1" applyProtection="1">
      <alignment horizontal="right"/>
    </xf>
    <xf numFmtId="167" fontId="0" fillId="0" borderId="33" xfId="0" applyNumberFormat="1" applyBorder="1" applyProtection="1"/>
    <xf numFmtId="2" fontId="0" fillId="0" borderId="0" xfId="0" applyNumberFormat="1" applyFill="1" applyBorder="1" applyProtection="1"/>
    <xf numFmtId="167" fontId="0" fillId="0" borderId="0" xfId="0" applyNumberFormat="1" applyFill="1" applyBorder="1" applyAlignment="1" applyProtection="1">
      <alignment horizontal="left"/>
    </xf>
    <xf numFmtId="167" fontId="2" fillId="0" borderId="0" xfId="0" quotePrefix="1" applyNumberFormat="1" applyFont="1" applyFill="1" applyBorder="1" applyProtection="1"/>
    <xf numFmtId="4" fontId="0" fillId="0" borderId="0" xfId="0" applyNumberFormat="1" applyFill="1" applyBorder="1" applyProtection="1"/>
    <xf numFmtId="167" fontId="0" fillId="0" borderId="0" xfId="0" applyNumberFormat="1" applyFill="1" applyBorder="1" applyAlignment="1" applyProtection="1">
      <alignment horizontal="right"/>
    </xf>
    <xf numFmtId="167" fontId="1" fillId="0" borderId="0" xfId="0" applyNumberFormat="1" applyFont="1" applyFill="1" applyBorder="1" applyProtection="1"/>
    <xf numFmtId="2" fontId="0" fillId="0" borderId="0" xfId="0" applyNumberFormat="1" applyBorder="1" applyProtection="1"/>
    <xf numFmtId="167" fontId="2" fillId="0" borderId="0" xfId="0" applyNumberFormat="1" applyFont="1" applyFill="1" applyBorder="1" applyProtection="1"/>
    <xf numFmtId="3" fontId="27" fillId="0" borderId="2" xfId="0" applyNumberFormat="1" applyFont="1" applyBorder="1" applyAlignment="1" applyProtection="1">
      <alignment horizontal="left"/>
    </xf>
    <xf numFmtId="1" fontId="10" fillId="0" borderId="0" xfId="0" applyNumberFormat="1" applyFont="1" applyFill="1" applyAlignment="1" applyProtection="1">
      <alignment horizontal="left"/>
    </xf>
    <xf numFmtId="3" fontId="2" fillId="0" borderId="0" xfId="0" applyNumberFormat="1" applyFont="1" applyFill="1" applyBorder="1" applyAlignment="1" applyProtection="1">
      <alignment horizontal="left"/>
    </xf>
    <xf numFmtId="1" fontId="0" fillId="0" borderId="28" xfId="0" applyNumberFormat="1" applyBorder="1" applyProtection="1"/>
    <xf numFmtId="9" fontId="15" fillId="0" borderId="0" xfId="0" applyNumberFormat="1" applyFont="1" applyAlignment="1" applyProtection="1"/>
    <xf numFmtId="170" fontId="15" fillId="0" borderId="0" xfId="0" applyNumberFormat="1" applyFont="1" applyAlignment="1" applyProtection="1">
      <alignment horizontal="left"/>
    </xf>
    <xf numFmtId="1" fontId="15" fillId="0" borderId="0" xfId="0" applyNumberFormat="1" applyFont="1" applyBorder="1" applyAlignment="1" applyProtection="1">
      <protection locked="0"/>
    </xf>
    <xf numFmtId="1" fontId="15" fillId="0" borderId="0" xfId="0" applyNumberFormat="1" applyFont="1" applyAlignment="1" applyProtection="1">
      <protection locked="0"/>
    </xf>
    <xf numFmtId="1" fontId="15" fillId="0" borderId="0" xfId="0" applyNumberFormat="1" applyFont="1" applyFill="1" applyBorder="1" applyAlignment="1" applyProtection="1">
      <protection locked="0"/>
    </xf>
    <xf numFmtId="3" fontId="15" fillId="0" borderId="6" xfId="0" applyNumberFormat="1" applyFont="1" applyBorder="1" applyAlignment="1" applyProtection="1">
      <alignment horizontal="right" vertical="top"/>
    </xf>
    <xf numFmtId="168" fontId="15" fillId="0" borderId="95" xfId="0" applyNumberFormat="1" applyFont="1" applyFill="1" applyBorder="1" applyAlignment="1" applyProtection="1">
      <alignment horizontal="right"/>
    </xf>
    <xf numFmtId="4" fontId="15" fillId="0" borderId="215" xfId="0" applyNumberFormat="1" applyFont="1" applyFill="1" applyBorder="1" applyAlignment="1" applyProtection="1">
      <alignment horizontal="right"/>
      <protection locked="0"/>
    </xf>
    <xf numFmtId="4" fontId="15" fillId="0" borderId="214" xfId="0" applyNumberFormat="1" applyFont="1" applyFill="1" applyBorder="1" applyAlignment="1" applyProtection="1">
      <alignment horizontal="right"/>
      <protection locked="0"/>
    </xf>
    <xf numFmtId="4" fontId="15" fillId="0" borderId="135" xfId="0" applyNumberFormat="1" applyFont="1" applyFill="1" applyBorder="1" applyAlignment="1" applyProtection="1">
      <alignment horizontal="right"/>
      <protection locked="0"/>
    </xf>
    <xf numFmtId="4" fontId="15" fillId="0" borderId="217" xfId="0" applyNumberFormat="1" applyFont="1" applyFill="1" applyBorder="1" applyAlignment="1" applyProtection="1">
      <alignment horizontal="right"/>
      <protection locked="0"/>
    </xf>
    <xf numFmtId="4" fontId="15" fillId="0" borderId="97" xfId="0" applyNumberFormat="1" applyFont="1" applyFill="1" applyBorder="1" applyAlignment="1" applyProtection="1">
      <alignment horizontal="right"/>
    </xf>
    <xf numFmtId="4" fontId="15" fillId="0" borderId="222" xfId="0" applyNumberFormat="1" applyFont="1" applyFill="1" applyBorder="1" applyAlignment="1" applyProtection="1">
      <alignment horizontal="right"/>
    </xf>
    <xf numFmtId="4" fontId="15" fillId="0" borderId="140" xfId="0" applyNumberFormat="1" applyFont="1" applyFill="1" applyBorder="1" applyAlignment="1" applyProtection="1">
      <alignment horizontal="right"/>
    </xf>
    <xf numFmtId="4" fontId="15" fillId="0" borderId="43" xfId="0" applyNumberFormat="1" applyFont="1" applyFill="1" applyBorder="1" applyAlignment="1" applyProtection="1">
      <alignment horizontal="right"/>
    </xf>
    <xf numFmtId="4" fontId="15" fillId="0" borderId="220" xfId="0" applyNumberFormat="1" applyFont="1" applyFill="1" applyBorder="1" applyAlignment="1" applyProtection="1">
      <alignment horizontal="right"/>
    </xf>
    <xf numFmtId="4" fontId="15" fillId="0" borderId="223" xfId="0" applyNumberFormat="1" applyFont="1" applyFill="1" applyBorder="1" applyAlignment="1" applyProtection="1">
      <alignment horizontal="right"/>
    </xf>
    <xf numFmtId="4" fontId="15" fillId="0" borderId="139" xfId="0" applyNumberFormat="1" applyFont="1" applyFill="1" applyBorder="1" applyAlignment="1" applyProtection="1">
      <alignment horizontal="right"/>
    </xf>
    <xf numFmtId="4" fontId="15" fillId="0" borderId="224" xfId="0" applyNumberFormat="1" applyFont="1" applyFill="1" applyBorder="1" applyAlignment="1" applyProtection="1">
      <alignment horizontal="right"/>
    </xf>
    <xf numFmtId="4" fontId="15" fillId="0" borderId="65" xfId="0" applyNumberFormat="1" applyFont="1" applyFill="1" applyBorder="1" applyAlignment="1" applyProtection="1">
      <alignment horizontal="right"/>
    </xf>
    <xf numFmtId="4" fontId="15" fillId="0" borderId="67" xfId="0" applyNumberFormat="1" applyFont="1" applyFill="1" applyBorder="1" applyAlignment="1" applyProtection="1">
      <alignment horizontal="right"/>
    </xf>
    <xf numFmtId="3" fontId="41" fillId="0" borderId="169" xfId="0" applyNumberFormat="1" applyFont="1" applyBorder="1" applyAlignment="1" applyProtection="1">
      <alignment vertical="top"/>
    </xf>
    <xf numFmtId="168" fontId="15" fillId="0" borderId="103" xfId="0" applyNumberFormat="1" applyFont="1" applyFill="1" applyBorder="1" applyAlignment="1" applyProtection="1">
      <alignment horizontal="right"/>
    </xf>
    <xf numFmtId="168" fontId="2" fillId="0" borderId="89" xfId="0" applyNumberFormat="1" applyFont="1" applyFill="1" applyBorder="1" applyAlignment="1" applyProtection="1">
      <alignment horizontal="right"/>
    </xf>
    <xf numFmtId="168" fontId="2" fillId="0" borderId="97" xfId="0" applyNumberFormat="1" applyFont="1" applyFill="1" applyBorder="1" applyAlignment="1" applyProtection="1">
      <alignment horizontal="right"/>
    </xf>
    <xf numFmtId="168" fontId="2" fillId="0" borderId="139" xfId="0" applyNumberFormat="1" applyFont="1" applyFill="1" applyBorder="1" applyAlignment="1" applyProtection="1">
      <alignment horizontal="right"/>
    </xf>
    <xf numFmtId="167" fontId="0" fillId="0" borderId="211" xfId="0" applyFill="1" applyBorder="1" applyProtection="1"/>
    <xf numFmtId="168" fontId="2" fillId="0" borderId="68" xfId="0" applyNumberFormat="1" applyFont="1" applyFill="1" applyBorder="1" applyAlignment="1" applyProtection="1">
      <alignment horizontal="right"/>
    </xf>
    <xf numFmtId="168" fontId="2" fillId="0" borderId="216" xfId="0" applyNumberFormat="1" applyFont="1" applyFill="1" applyBorder="1" applyAlignment="1" applyProtection="1">
      <alignment horizontal="right"/>
    </xf>
    <xf numFmtId="167" fontId="0" fillId="0" borderId="210" xfId="0" applyFill="1" applyBorder="1" applyProtection="1"/>
    <xf numFmtId="168" fontId="2" fillId="0" borderId="49" xfId="0" applyNumberFormat="1" applyFont="1" applyFill="1" applyBorder="1" applyAlignment="1" applyProtection="1">
      <alignment horizontal="right"/>
    </xf>
    <xf numFmtId="168" fontId="2" fillId="0" borderId="222" xfId="0" applyNumberFormat="1" applyFont="1" applyFill="1" applyBorder="1" applyAlignment="1" applyProtection="1">
      <alignment horizontal="right"/>
    </xf>
    <xf numFmtId="168" fontId="2" fillId="0" borderId="224" xfId="0" applyNumberFormat="1" applyFont="1" applyFill="1" applyBorder="1" applyAlignment="1" applyProtection="1">
      <alignment horizontal="right"/>
    </xf>
    <xf numFmtId="168" fontId="2" fillId="6" borderId="222" xfId="0" applyNumberFormat="1" applyFont="1" applyFill="1" applyBorder="1" applyAlignment="1" applyProtection="1">
      <alignment horizontal="right"/>
    </xf>
    <xf numFmtId="168" fontId="2" fillId="6" borderId="224" xfId="0" applyNumberFormat="1" applyFont="1" applyFill="1" applyBorder="1" applyAlignment="1" applyProtection="1">
      <alignment horizontal="right"/>
    </xf>
    <xf numFmtId="168" fontId="2" fillId="0" borderId="225" xfId="0" applyNumberFormat="1" applyFont="1" applyFill="1" applyBorder="1" applyAlignment="1" applyProtection="1">
      <alignment horizontal="right"/>
    </xf>
    <xf numFmtId="168" fontId="2" fillId="0" borderId="226" xfId="0" applyNumberFormat="1" applyFont="1" applyFill="1" applyBorder="1" applyAlignment="1" applyProtection="1">
      <alignment horizontal="right"/>
    </xf>
    <xf numFmtId="168" fontId="2" fillId="6" borderId="225" xfId="0" applyNumberFormat="1" applyFont="1" applyFill="1" applyBorder="1" applyAlignment="1" applyProtection="1">
      <alignment horizontal="right"/>
    </xf>
    <xf numFmtId="168" fontId="2" fillId="6" borderId="226" xfId="0" applyNumberFormat="1" applyFont="1" applyFill="1" applyBorder="1" applyAlignment="1" applyProtection="1">
      <alignment horizontal="right"/>
    </xf>
    <xf numFmtId="168" fontId="2" fillId="6" borderId="227" xfId="0" applyNumberFormat="1" applyFont="1" applyFill="1" applyBorder="1" applyAlignment="1" applyProtection="1">
      <alignment horizontal="right"/>
    </xf>
    <xf numFmtId="168" fontId="2" fillId="0" borderId="127" xfId="0" applyNumberFormat="1" applyFont="1" applyFill="1" applyBorder="1" applyAlignment="1" applyProtection="1">
      <alignment horizontal="right"/>
    </xf>
    <xf numFmtId="168" fontId="2" fillId="0" borderId="136" xfId="0" applyNumberFormat="1" applyFont="1" applyFill="1" applyBorder="1" applyAlignment="1" applyProtection="1">
      <alignment horizontal="right"/>
    </xf>
    <xf numFmtId="168" fontId="2" fillId="0" borderId="211" xfId="0" applyNumberFormat="1" applyFont="1" applyFill="1" applyBorder="1" applyAlignment="1" applyProtection="1">
      <alignment horizontal="right"/>
    </xf>
    <xf numFmtId="168" fontId="2" fillId="6" borderId="0" xfId="0" applyNumberFormat="1" applyFont="1" applyFill="1" applyBorder="1" applyAlignment="1" applyProtection="1">
      <alignment horizontal="right"/>
    </xf>
    <xf numFmtId="168" fontId="2" fillId="6" borderId="127" xfId="0" applyNumberFormat="1" applyFont="1" applyFill="1" applyBorder="1" applyAlignment="1" applyProtection="1">
      <alignment horizontal="right"/>
    </xf>
    <xf numFmtId="168" fontId="2" fillId="6" borderId="49" xfId="0" applyNumberFormat="1" applyFont="1" applyFill="1" applyBorder="1" applyAlignment="1" applyProtection="1">
      <alignment horizontal="right"/>
    </xf>
    <xf numFmtId="168" fontId="2" fillId="6" borderId="43" xfId="0" applyNumberFormat="1" applyFont="1" applyFill="1" applyBorder="1" applyAlignment="1" applyProtection="1">
      <alignment horizontal="right"/>
    </xf>
    <xf numFmtId="168" fontId="2" fillId="0" borderId="43" xfId="0" applyNumberFormat="1" applyFont="1" applyFill="1" applyBorder="1" applyAlignment="1" applyProtection="1">
      <alignment horizontal="right"/>
    </xf>
    <xf numFmtId="168" fontId="2" fillId="0" borderId="99" xfId="0" applyNumberFormat="1" applyFont="1" applyFill="1" applyBorder="1" applyAlignment="1" applyProtection="1">
      <alignment horizontal="right"/>
    </xf>
    <xf numFmtId="168" fontId="2" fillId="0" borderId="208" xfId="0" applyNumberFormat="1" applyFont="1" applyFill="1" applyBorder="1" applyAlignment="1" applyProtection="1">
      <alignment horizontal="right"/>
    </xf>
    <xf numFmtId="167" fontId="0" fillId="0" borderId="212" xfId="0" applyFill="1" applyBorder="1" applyProtection="1"/>
    <xf numFmtId="168" fontId="2" fillId="0" borderId="228" xfId="0" applyNumberFormat="1" applyFont="1" applyFill="1" applyBorder="1" applyAlignment="1" applyProtection="1">
      <alignment horizontal="right"/>
    </xf>
    <xf numFmtId="3" fontId="2" fillId="0" borderId="208" xfId="0" applyNumberFormat="1" applyFont="1" applyFill="1" applyBorder="1" applyAlignment="1" applyProtection="1">
      <alignment textRotation="90"/>
    </xf>
    <xf numFmtId="3" fontId="2" fillId="0" borderId="43" xfId="0" applyNumberFormat="1" applyFont="1" applyFill="1" applyBorder="1" applyProtection="1"/>
    <xf numFmtId="4" fontId="15" fillId="0" borderId="137" xfId="0" applyNumberFormat="1" applyFont="1" applyFill="1" applyBorder="1" applyAlignment="1" applyProtection="1">
      <alignment horizontal="right"/>
    </xf>
    <xf numFmtId="4" fontId="15" fillId="0" borderId="89" xfId="0" applyNumberFormat="1" applyFont="1" applyFill="1" applyBorder="1" applyAlignment="1" applyProtection="1">
      <alignment horizontal="right"/>
    </xf>
    <xf numFmtId="4" fontId="15" fillId="5" borderId="137" xfId="0" applyNumberFormat="1" applyFont="1" applyFill="1" applyBorder="1" applyAlignment="1" applyProtection="1">
      <alignment horizontal="right"/>
    </xf>
    <xf numFmtId="4" fontId="15" fillId="0" borderId="95" xfId="0" applyNumberFormat="1" applyFont="1" applyFill="1" applyBorder="1" applyAlignment="1" applyProtection="1">
      <alignment horizontal="right"/>
    </xf>
    <xf numFmtId="4" fontId="15" fillId="0" borderId="110" xfId="0" applyNumberFormat="1" applyFont="1" applyFill="1" applyBorder="1" applyAlignment="1" applyProtection="1">
      <alignment horizontal="right"/>
    </xf>
    <xf numFmtId="168" fontId="2" fillId="6" borderId="199" xfId="0" applyNumberFormat="1" applyFont="1" applyFill="1" applyBorder="1" applyAlignment="1" applyProtection="1">
      <alignment horizontal="right"/>
    </xf>
    <xf numFmtId="168" fontId="2" fillId="6" borderId="228" xfId="0" applyNumberFormat="1" applyFont="1" applyFill="1" applyBorder="1" applyAlignment="1" applyProtection="1">
      <alignment horizontal="right"/>
    </xf>
    <xf numFmtId="168" fontId="2" fillId="6" borderId="229" xfId="0" applyNumberFormat="1" applyFont="1" applyFill="1" applyBorder="1" applyAlignment="1" applyProtection="1">
      <alignment horizontal="right"/>
    </xf>
    <xf numFmtId="167" fontId="0" fillId="6" borderId="210" xfId="0" applyFill="1" applyBorder="1" applyProtection="1"/>
    <xf numFmtId="167" fontId="0" fillId="6" borderId="117" xfId="0" applyFill="1" applyBorder="1" applyProtection="1"/>
    <xf numFmtId="167" fontId="0" fillId="6" borderId="211" xfId="0" applyFill="1" applyBorder="1" applyProtection="1"/>
    <xf numFmtId="167" fontId="0" fillId="0" borderId="209" xfId="0" applyBorder="1" applyProtection="1"/>
    <xf numFmtId="167" fontId="0" fillId="6" borderId="209" xfId="0" applyFill="1" applyBorder="1" applyProtection="1"/>
    <xf numFmtId="168" fontId="2" fillId="0" borderId="230" xfId="0" applyNumberFormat="1" applyFont="1" applyFill="1" applyBorder="1" applyAlignment="1" applyProtection="1">
      <alignment horizontal="right"/>
    </xf>
    <xf numFmtId="168" fontId="2" fillId="6" borderId="231" xfId="0" applyNumberFormat="1" applyFont="1" applyFill="1" applyBorder="1" applyAlignment="1" applyProtection="1">
      <alignment horizontal="right"/>
    </xf>
    <xf numFmtId="168" fontId="2" fillId="6" borderId="201" xfId="0" applyNumberFormat="1" applyFont="1" applyFill="1" applyBorder="1" applyAlignment="1" applyProtection="1">
      <alignment horizontal="right"/>
    </xf>
    <xf numFmtId="168" fontId="2" fillId="0" borderId="138" xfId="0" applyNumberFormat="1" applyFont="1" applyFill="1" applyBorder="1" applyAlignment="1" applyProtection="1">
      <alignment horizontal="right"/>
    </xf>
    <xf numFmtId="168" fontId="2" fillId="6" borderId="13" xfId="0" applyNumberFormat="1" applyFont="1" applyFill="1" applyBorder="1" applyAlignment="1" applyProtection="1">
      <alignment horizontal="right"/>
    </xf>
    <xf numFmtId="168" fontId="2" fillId="6" borderId="208" xfId="0" applyNumberFormat="1" applyFont="1" applyFill="1" applyBorder="1" applyAlignment="1" applyProtection="1">
      <alignment horizontal="right"/>
    </xf>
    <xf numFmtId="168" fontId="2" fillId="6" borderId="126" xfId="0" applyNumberFormat="1" applyFont="1" applyFill="1" applyBorder="1" applyAlignment="1" applyProtection="1">
      <alignment horizontal="right"/>
    </xf>
    <xf numFmtId="168" fontId="2" fillId="6" borderId="232" xfId="0" applyNumberFormat="1" applyFont="1" applyFill="1" applyBorder="1" applyAlignment="1" applyProtection="1">
      <alignment horizontal="right"/>
    </xf>
    <xf numFmtId="168" fontId="2" fillId="6" borderId="230" xfId="0" applyNumberFormat="1" applyFont="1" applyFill="1" applyBorder="1" applyAlignment="1" applyProtection="1">
      <alignment horizontal="right"/>
    </xf>
    <xf numFmtId="168" fontId="2" fillId="6" borderId="233" xfId="0" applyNumberFormat="1" applyFont="1" applyFill="1" applyBorder="1" applyAlignment="1" applyProtection="1">
      <alignment horizontal="right"/>
    </xf>
    <xf numFmtId="168" fontId="2" fillId="0" borderId="191" xfId="0" applyNumberFormat="1" applyFont="1" applyFill="1" applyBorder="1" applyAlignment="1" applyProtection="1">
      <alignment horizontal="right"/>
    </xf>
    <xf numFmtId="168" fontId="2" fillId="0" borderId="234" xfId="0" applyNumberFormat="1" applyFont="1" applyFill="1" applyBorder="1" applyAlignment="1" applyProtection="1">
      <alignment horizontal="right"/>
    </xf>
    <xf numFmtId="167" fontId="0" fillId="0" borderId="39" xfId="0" applyBorder="1" applyProtection="1"/>
    <xf numFmtId="167" fontId="0" fillId="0" borderId="235" xfId="0" applyBorder="1" applyProtection="1"/>
    <xf numFmtId="167" fontId="0" fillId="0" borderId="236" xfId="0" applyBorder="1" applyProtection="1"/>
    <xf numFmtId="1" fontId="0" fillId="0" borderId="119" xfId="0" applyNumberFormat="1" applyBorder="1" applyProtection="1"/>
    <xf numFmtId="1" fontId="0" fillId="0" borderId="52" xfId="0" applyNumberFormat="1" applyBorder="1" applyProtection="1"/>
    <xf numFmtId="4" fontId="15" fillId="0" borderId="138" xfId="0" applyNumberFormat="1" applyFont="1" applyFill="1" applyBorder="1" applyAlignment="1" applyProtection="1">
      <alignment horizontal="right"/>
    </xf>
    <xf numFmtId="4" fontId="15" fillId="0" borderId="221" xfId="0" applyNumberFormat="1" applyFont="1" applyFill="1" applyBorder="1" applyAlignment="1" applyProtection="1">
      <alignment horizontal="right"/>
    </xf>
    <xf numFmtId="4" fontId="15" fillId="0" borderId="49" xfId="0" applyNumberFormat="1" applyFont="1" applyFill="1" applyBorder="1" applyAlignment="1" applyProtection="1">
      <alignment horizontal="right"/>
    </xf>
    <xf numFmtId="168" fontId="15" fillId="0" borderId="57" xfId="0" applyNumberFormat="1" applyFont="1" applyFill="1" applyBorder="1" applyAlignment="1" applyProtection="1">
      <alignment horizontal="right"/>
    </xf>
    <xf numFmtId="168" fontId="15" fillId="0" borderId="58" xfId="0" applyNumberFormat="1" applyFont="1" applyFill="1" applyBorder="1" applyAlignment="1" applyProtection="1">
      <alignment horizontal="right"/>
    </xf>
    <xf numFmtId="168" fontId="15" fillId="0" borderId="105" xfId="0" applyNumberFormat="1" applyFont="1" applyFill="1" applyBorder="1" applyAlignment="1" applyProtection="1">
      <alignment horizontal="right"/>
    </xf>
    <xf numFmtId="168" fontId="15" fillId="0" borderId="133" xfId="0" applyNumberFormat="1" applyFont="1" applyFill="1" applyBorder="1" applyAlignment="1" applyProtection="1">
      <alignment horizontal="right"/>
    </xf>
    <xf numFmtId="168" fontId="15" fillId="0" borderId="124" xfId="0" applyNumberFormat="1" applyFont="1" applyFill="1" applyBorder="1" applyAlignment="1" applyProtection="1">
      <alignment horizontal="right"/>
    </xf>
    <xf numFmtId="168" fontId="15" fillId="0" borderId="188" xfId="0" applyNumberFormat="1" applyFont="1" applyFill="1" applyBorder="1" applyAlignment="1" applyProtection="1">
      <alignment horizontal="right"/>
    </xf>
    <xf numFmtId="168" fontId="15" fillId="0" borderId="189" xfId="0" applyNumberFormat="1" applyFont="1" applyFill="1" applyBorder="1" applyAlignment="1" applyProtection="1">
      <alignment horizontal="right"/>
    </xf>
    <xf numFmtId="168" fontId="15" fillId="0" borderId="96" xfId="0" applyNumberFormat="1" applyFont="1" applyFill="1" applyBorder="1" applyAlignment="1" applyProtection="1">
      <alignment horizontal="right"/>
    </xf>
    <xf numFmtId="168" fontId="15" fillId="0" borderId="190" xfId="0" applyNumberFormat="1" applyFont="1" applyFill="1" applyBorder="1" applyAlignment="1" applyProtection="1">
      <alignment horizontal="right"/>
    </xf>
    <xf numFmtId="168" fontId="15" fillId="0" borderId="191" xfId="0" applyNumberFormat="1" applyFont="1" applyFill="1" applyBorder="1" applyAlignment="1" applyProtection="1">
      <alignment horizontal="right"/>
    </xf>
    <xf numFmtId="4" fontId="15" fillId="0" borderId="57" xfId="0" applyNumberFormat="1" applyFont="1" applyFill="1" applyBorder="1" applyAlignment="1" applyProtection="1">
      <alignment horizontal="right"/>
    </xf>
    <xf numFmtId="4" fontId="15" fillId="0" borderId="135" xfId="0" applyNumberFormat="1" applyFont="1" applyFill="1" applyBorder="1" applyAlignment="1" applyProtection="1">
      <alignment horizontal="right"/>
    </xf>
    <xf numFmtId="4" fontId="15" fillId="0" borderId="132" xfId="0" applyNumberFormat="1" applyFont="1" applyFill="1" applyBorder="1" applyAlignment="1" applyProtection="1">
      <alignment horizontal="right"/>
    </xf>
    <xf numFmtId="4" fontId="15" fillId="0" borderId="109" xfId="0" applyNumberFormat="1" applyFont="1" applyFill="1" applyBorder="1" applyAlignment="1" applyProtection="1">
      <alignment horizontal="right"/>
    </xf>
    <xf numFmtId="4" fontId="15" fillId="0" borderId="124" xfId="0" applyNumberFormat="1" applyFont="1" applyFill="1" applyBorder="1" applyAlignment="1" applyProtection="1">
      <alignment horizontal="right"/>
    </xf>
    <xf numFmtId="4" fontId="15" fillId="0" borderId="133" xfId="0" applyNumberFormat="1" applyFont="1" applyFill="1" applyBorder="1" applyAlignment="1" applyProtection="1">
      <alignment horizontal="right"/>
    </xf>
    <xf numFmtId="4" fontId="15" fillId="0" borderId="105" xfId="0" applyNumberFormat="1" applyFont="1" applyFill="1" applyBorder="1" applyAlignment="1" applyProtection="1">
      <alignment horizontal="right"/>
    </xf>
    <xf numFmtId="4" fontId="15" fillId="0" borderId="61" xfId="0" applyNumberFormat="1" applyFont="1" applyFill="1" applyBorder="1" applyAlignment="1" applyProtection="1">
      <alignment horizontal="right"/>
    </xf>
    <xf numFmtId="4" fontId="15" fillId="0" borderId="217" xfId="0" applyNumberFormat="1" applyFont="1" applyFill="1" applyBorder="1" applyAlignment="1" applyProtection="1">
      <alignment horizontal="right"/>
    </xf>
    <xf numFmtId="4" fontId="15" fillId="0" borderId="214" xfId="0" applyNumberFormat="1" applyFont="1" applyFill="1" applyBorder="1" applyAlignment="1" applyProtection="1">
      <alignment horizontal="right"/>
    </xf>
    <xf numFmtId="4" fontId="15" fillId="0" borderId="215" xfId="0" applyNumberFormat="1" applyFont="1" applyFill="1" applyBorder="1" applyAlignment="1" applyProtection="1">
      <alignment horizontal="right"/>
    </xf>
    <xf numFmtId="4" fontId="15" fillId="0" borderId="88" xfId="0" applyNumberFormat="1" applyFont="1" applyFill="1" applyBorder="1" applyAlignment="1" applyProtection="1">
      <alignment horizontal="right"/>
    </xf>
    <xf numFmtId="4" fontId="15" fillId="0" borderId="134" xfId="0" applyNumberFormat="1" applyFont="1" applyFill="1" applyBorder="1" applyAlignment="1" applyProtection="1">
      <alignment horizontal="right"/>
    </xf>
    <xf numFmtId="4" fontId="15" fillId="0" borderId="136" xfId="0" applyNumberFormat="1" applyFont="1" applyFill="1" applyBorder="1" applyAlignment="1" applyProtection="1">
      <alignment horizontal="right"/>
    </xf>
    <xf numFmtId="4" fontId="15" fillId="0" borderId="188" xfId="0" applyNumberFormat="1" applyFont="1" applyFill="1" applyBorder="1" applyAlignment="1" applyProtection="1">
      <alignment horizontal="right"/>
    </xf>
    <xf numFmtId="4" fontId="15" fillId="0" borderId="189" xfId="0" applyNumberFormat="1" applyFont="1" applyFill="1" applyBorder="1" applyAlignment="1" applyProtection="1">
      <alignment horizontal="right"/>
    </xf>
    <xf numFmtId="4" fontId="15" fillId="0" borderId="96" xfId="0" applyNumberFormat="1" applyFont="1" applyFill="1" applyBorder="1" applyAlignment="1" applyProtection="1">
      <alignment horizontal="right"/>
    </xf>
    <xf numFmtId="4" fontId="15" fillId="0" borderId="109" xfId="0" applyNumberFormat="1" applyFont="1" applyFill="1" applyBorder="1" applyAlignment="1" applyProtection="1"/>
    <xf numFmtId="3" fontId="15" fillId="0" borderId="120" xfId="0" applyNumberFormat="1" applyFont="1" applyFill="1" applyBorder="1" applyProtection="1">
      <protection locked="0"/>
    </xf>
    <xf numFmtId="3" fontId="15" fillId="0" borderId="240" xfId="0" applyNumberFormat="1" applyFont="1" applyFill="1" applyBorder="1" applyProtection="1">
      <protection locked="0"/>
    </xf>
    <xf numFmtId="3" fontId="15" fillId="0" borderId="193" xfId="0" applyNumberFormat="1" applyFont="1" applyFill="1" applyBorder="1" applyProtection="1">
      <protection locked="0"/>
    </xf>
    <xf numFmtId="3" fontId="15" fillId="0" borderId="194" xfId="0" applyNumberFormat="1" applyFont="1" applyFill="1" applyBorder="1" applyProtection="1">
      <protection locked="0"/>
    </xf>
    <xf numFmtId="3" fontId="15" fillId="0" borderId="242" xfId="0" applyNumberFormat="1" applyFont="1" applyFill="1" applyBorder="1" applyProtection="1">
      <protection locked="0"/>
    </xf>
    <xf numFmtId="3" fontId="15" fillId="0" borderId="241" xfId="0" applyNumberFormat="1" applyFont="1" applyFill="1" applyBorder="1" applyProtection="1">
      <protection locked="0"/>
    </xf>
    <xf numFmtId="3" fontId="15" fillId="0" borderId="6" xfId="0" applyNumberFormat="1" applyFont="1" applyFill="1" applyBorder="1" applyProtection="1">
      <protection locked="0"/>
    </xf>
    <xf numFmtId="167" fontId="15" fillId="0" borderId="8" xfId="11" applyFont="1" applyBorder="1" applyAlignment="1">
      <alignment horizontal="right"/>
    </xf>
    <xf numFmtId="3" fontId="15" fillId="0" borderId="213" xfId="0" applyNumberFormat="1" applyFont="1" applyFill="1" applyBorder="1" applyProtection="1">
      <protection locked="0"/>
    </xf>
    <xf numFmtId="3" fontId="15" fillId="0" borderId="133" xfId="0" applyNumberFormat="1" applyFont="1" applyFill="1" applyBorder="1" applyProtection="1">
      <protection locked="0"/>
    </xf>
    <xf numFmtId="3" fontId="15" fillId="0" borderId="95" xfId="0" applyNumberFormat="1" applyFont="1" applyFill="1" applyBorder="1" applyProtection="1">
      <protection locked="0"/>
    </xf>
    <xf numFmtId="3" fontId="15" fillId="0" borderId="150" xfId="0" applyNumberFormat="1" applyFont="1" applyFill="1" applyBorder="1" applyProtection="1">
      <protection locked="0"/>
    </xf>
    <xf numFmtId="3" fontId="15" fillId="0" borderId="148" xfId="0" applyNumberFormat="1" applyFont="1" applyFill="1" applyBorder="1" applyProtection="1">
      <protection locked="0"/>
    </xf>
    <xf numFmtId="3" fontId="15" fillId="0" borderId="140" xfId="0" applyNumberFormat="1" applyFont="1" applyFill="1" applyBorder="1" applyProtection="1">
      <protection locked="0"/>
    </xf>
    <xf numFmtId="3" fontId="15" fillId="0" borderId="0" xfId="0" applyNumberFormat="1" applyFont="1" applyFill="1" applyBorder="1" applyProtection="1">
      <protection locked="0"/>
    </xf>
    <xf numFmtId="167" fontId="15" fillId="0" borderId="0" xfId="11" applyFont="1" applyAlignment="1">
      <alignment horizontal="right"/>
    </xf>
    <xf numFmtId="3" fontId="15" fillId="0" borderId="202" xfId="0" applyNumberFormat="1" applyFont="1" applyBorder="1" applyAlignment="1" applyProtection="1">
      <alignment horizontal="left"/>
    </xf>
    <xf numFmtId="3" fontId="15" fillId="0" borderId="102" xfId="0" applyNumberFormat="1" applyFont="1" applyBorder="1" applyAlignment="1" applyProtection="1">
      <alignment horizontal="left" wrapText="1"/>
    </xf>
    <xf numFmtId="3" fontId="15" fillId="0" borderId="192" xfId="0" applyNumberFormat="1" applyFont="1" applyBorder="1" applyProtection="1"/>
    <xf numFmtId="3" fontId="15" fillId="0" borderId="237" xfId="0" applyNumberFormat="1" applyFont="1" applyBorder="1" applyAlignment="1" applyProtection="1">
      <alignment horizontal="left" wrapText="1"/>
    </xf>
    <xf numFmtId="3" fontId="15" fillId="0" borderId="173" xfId="0" applyNumberFormat="1" applyFont="1" applyBorder="1" applyAlignment="1" applyProtection="1">
      <alignment horizontal="left"/>
    </xf>
    <xf numFmtId="3" fontId="15" fillId="0" borderId="102" xfId="0" applyNumberFormat="1" applyFont="1" applyBorder="1" applyProtection="1"/>
    <xf numFmtId="3" fontId="15" fillId="0" borderId="237" xfId="0" applyNumberFormat="1" applyFont="1" applyBorder="1" applyAlignment="1" applyProtection="1">
      <alignment horizontal="left"/>
    </xf>
    <xf numFmtId="167" fontId="0" fillId="0" borderId="12" xfId="0" applyBorder="1" applyProtection="1"/>
    <xf numFmtId="167" fontId="0" fillId="0" borderId="9" xfId="0" applyBorder="1" applyProtection="1"/>
    <xf numFmtId="167" fontId="0" fillId="0" borderId="13" xfId="0" applyBorder="1" applyProtection="1"/>
    <xf numFmtId="167" fontId="50" fillId="0" borderId="0" xfId="11" applyFont="1" applyAlignment="1">
      <alignment horizontal="right"/>
    </xf>
    <xf numFmtId="167" fontId="50" fillId="0" borderId="43" xfId="11" applyFont="1" applyBorder="1" applyAlignment="1">
      <alignment horizontal="right"/>
    </xf>
    <xf numFmtId="167" fontId="50" fillId="0" borderId="0" xfId="11" applyFont="1" applyBorder="1" applyAlignment="1">
      <alignment horizontal="right"/>
    </xf>
    <xf numFmtId="3" fontId="50" fillId="0" borderId="43" xfId="0" quotePrefix="1" applyNumberFormat="1" applyFont="1" applyBorder="1" applyAlignment="1" applyProtection="1">
      <alignment horizontal="right" vertical="center"/>
    </xf>
    <xf numFmtId="3" fontId="2" fillId="0" borderId="0" xfId="0" applyNumberFormat="1" applyFont="1" applyBorder="1" applyAlignment="1" applyProtection="1">
      <alignment vertical="center"/>
    </xf>
    <xf numFmtId="3" fontId="2" fillId="0" borderId="9" xfId="0" applyNumberFormat="1" applyFont="1" applyBorder="1" applyAlignment="1" applyProtection="1">
      <alignment vertical="center"/>
    </xf>
    <xf numFmtId="2" fontId="2" fillId="0" borderId="57" xfId="0" applyNumberFormat="1" applyFont="1" applyFill="1" applyBorder="1" applyProtection="1"/>
    <xf numFmtId="2" fontId="2" fillId="0" borderId="132" xfId="0" applyNumberFormat="1" applyFont="1" applyFill="1" applyBorder="1" applyProtection="1"/>
    <xf numFmtId="2" fontId="2" fillId="0" borderId="97" xfId="0" applyNumberFormat="1" applyFont="1" applyFill="1" applyBorder="1" applyProtection="1"/>
    <xf numFmtId="2" fontId="2" fillId="0" borderId="182" xfId="0" applyNumberFormat="1" applyFont="1" applyFill="1" applyBorder="1" applyProtection="1"/>
    <xf numFmtId="2" fontId="2" fillId="0" borderId="88" xfId="0" applyNumberFormat="1" applyFont="1" applyFill="1" applyBorder="1" applyProtection="1"/>
    <xf numFmtId="2" fontId="2" fillId="0" borderId="134" xfId="0" applyNumberFormat="1" applyFont="1" applyFill="1" applyBorder="1" applyProtection="1"/>
    <xf numFmtId="2" fontId="2" fillId="0" borderId="139" xfId="0" applyNumberFormat="1" applyFont="1" applyFill="1" applyBorder="1" applyProtection="1"/>
    <xf numFmtId="2" fontId="2" fillId="0" borderId="183" xfId="0" applyNumberFormat="1" applyFont="1" applyFill="1" applyBorder="1" applyProtection="1"/>
    <xf numFmtId="2" fontId="2" fillId="0" borderId="144" xfId="0" applyNumberFormat="1" applyFont="1" applyFill="1" applyBorder="1" applyProtection="1"/>
    <xf numFmtId="2" fontId="2" fillId="0" borderId="145" xfId="0" applyNumberFormat="1" applyFont="1" applyFill="1" applyBorder="1" applyProtection="1"/>
    <xf numFmtId="2" fontId="2" fillId="0" borderId="146" xfId="0" applyNumberFormat="1" applyFont="1" applyFill="1" applyBorder="1" applyProtection="1"/>
    <xf numFmtId="2" fontId="2" fillId="0" borderId="184" xfId="0" applyNumberFormat="1" applyFont="1" applyFill="1" applyBorder="1" applyProtection="1"/>
    <xf numFmtId="2" fontId="0" fillId="0" borderId="0" xfId="0" applyNumberFormat="1" applyProtection="1"/>
    <xf numFmtId="3" fontId="2" fillId="0" borderId="0" xfId="0" applyNumberFormat="1" applyFont="1" applyBorder="1" applyAlignment="1" applyProtection="1">
      <alignment vertical="center" wrapText="1"/>
    </xf>
    <xf numFmtId="3" fontId="2" fillId="0" borderId="205" xfId="0" applyNumberFormat="1" applyFont="1" applyBorder="1" applyAlignment="1" applyProtection="1">
      <alignment vertical="center" wrapText="1"/>
    </xf>
    <xf numFmtId="3" fontId="2" fillId="0" borderId="13" xfId="0" applyNumberFormat="1" applyFont="1" applyBorder="1" applyAlignment="1" applyProtection="1">
      <alignment horizontal="right" vertical="center" wrapText="1"/>
    </xf>
    <xf numFmtId="3" fontId="2" fillId="0" borderId="9" xfId="0" applyNumberFormat="1" applyFont="1" applyBorder="1" applyAlignment="1" applyProtection="1">
      <alignment horizontal="right" vertical="center"/>
    </xf>
    <xf numFmtId="2" fontId="0" fillId="0" borderId="229" xfId="0" applyNumberFormat="1" applyBorder="1" applyProtection="1"/>
    <xf numFmtId="3" fontId="2" fillId="0" borderId="9" xfId="0" applyNumberFormat="1" applyFont="1" applyBorder="1" applyAlignment="1" applyProtection="1">
      <alignment vertical="center" wrapText="1"/>
    </xf>
    <xf numFmtId="2" fontId="0" fillId="0" borderId="238" xfId="0" applyNumberFormat="1" applyBorder="1" applyProtection="1"/>
    <xf numFmtId="167" fontId="0" fillId="0" borderId="4" xfId="0" applyBorder="1" applyProtection="1"/>
    <xf numFmtId="167" fontId="0" fillId="0" borderId="243" xfId="0" applyBorder="1" applyProtection="1"/>
    <xf numFmtId="167" fontId="0" fillId="0" borderId="1" xfId="0" applyBorder="1" applyProtection="1"/>
    <xf numFmtId="2" fontId="0" fillId="0" borderId="245" xfId="0" applyNumberFormat="1" applyBorder="1" applyProtection="1"/>
    <xf numFmtId="2" fontId="0" fillId="0" borderId="120" xfId="0" applyNumberFormat="1" applyBorder="1" applyProtection="1"/>
    <xf numFmtId="2" fontId="0" fillId="0" borderId="193" xfId="0" applyNumberFormat="1" applyBorder="1" applyProtection="1"/>
    <xf numFmtId="2" fontId="0" fillId="0" borderId="192" xfId="0" applyNumberFormat="1" applyBorder="1" applyProtection="1"/>
    <xf numFmtId="2" fontId="0" fillId="0" borderId="244" xfId="0" applyNumberFormat="1" applyBorder="1" applyProtection="1"/>
    <xf numFmtId="2" fontId="2" fillId="0" borderId="90" xfId="0" applyNumberFormat="1" applyFont="1" applyFill="1" applyBorder="1" applyProtection="1"/>
    <xf numFmtId="2" fontId="2" fillId="0" borderId="185" xfId="0" applyNumberFormat="1" applyFont="1" applyFill="1" applyBorder="1" applyProtection="1"/>
    <xf numFmtId="2" fontId="2" fillId="0" borderId="186" xfId="0" applyNumberFormat="1" applyFont="1" applyFill="1" applyBorder="1" applyProtection="1"/>
    <xf numFmtId="2" fontId="2" fillId="0" borderId="11" xfId="0" applyNumberFormat="1" applyFont="1" applyFill="1" applyBorder="1" applyProtection="1"/>
    <xf numFmtId="167" fontId="36" fillId="0" borderId="0" xfId="0" applyFont="1" applyFill="1" applyProtection="1"/>
    <xf numFmtId="167" fontId="15" fillId="0" borderId="6" xfId="11" applyFont="1" applyBorder="1" applyAlignment="1">
      <alignment wrapText="1"/>
    </xf>
    <xf numFmtId="167" fontId="2" fillId="7" borderId="0" xfId="0" applyFont="1" applyFill="1" applyProtection="1"/>
    <xf numFmtId="167" fontId="0" fillId="7" borderId="0" xfId="0" applyFill="1" applyProtection="1"/>
    <xf numFmtId="3" fontId="2" fillId="7" borderId="0" xfId="0" applyNumberFormat="1" applyFont="1" applyFill="1" applyBorder="1" applyProtection="1"/>
    <xf numFmtId="167" fontId="2" fillId="8" borderId="0" xfId="0" applyFont="1" applyFill="1" applyProtection="1"/>
    <xf numFmtId="167" fontId="0" fillId="8" borderId="0" xfId="0" applyFill="1" applyProtection="1"/>
    <xf numFmtId="167" fontId="2" fillId="5" borderId="0" xfId="0" applyFont="1" applyFill="1" applyProtection="1"/>
    <xf numFmtId="167" fontId="0" fillId="5" borderId="0" xfId="0" applyFill="1" applyProtection="1"/>
    <xf numFmtId="167" fontId="2" fillId="9" borderId="0" xfId="0" applyFont="1" applyFill="1" applyProtection="1"/>
    <xf numFmtId="167" fontId="0" fillId="9" borderId="0" xfId="0" applyFill="1" applyProtection="1"/>
    <xf numFmtId="3" fontId="2" fillId="9" borderId="0" xfId="0" applyNumberFormat="1" applyFont="1" applyFill="1" applyBorder="1" applyAlignment="1" applyProtection="1">
      <alignment horizontal="left"/>
    </xf>
    <xf numFmtId="167" fontId="28" fillId="9" borderId="0" xfId="0" applyFont="1" applyFill="1" applyProtection="1"/>
    <xf numFmtId="167" fontId="28" fillId="9" borderId="0" xfId="0" applyFont="1" applyFill="1" applyBorder="1" applyAlignment="1" applyProtection="1"/>
    <xf numFmtId="3" fontId="2" fillId="9" borderId="0" xfId="0" applyNumberFormat="1" applyFont="1" applyFill="1" applyBorder="1" applyAlignment="1" applyProtection="1"/>
    <xf numFmtId="167" fontId="37" fillId="0" borderId="0" xfId="0" applyFont="1" applyAlignment="1" applyProtection="1">
      <alignment horizontal="right" vertical="center"/>
    </xf>
    <xf numFmtId="167" fontId="51" fillId="0" borderId="0" xfId="0" applyFont="1" applyAlignment="1">
      <alignment horizontal="right"/>
    </xf>
    <xf numFmtId="167" fontId="40" fillId="0" borderId="0" xfId="0" applyFont="1" applyBorder="1" applyAlignment="1">
      <alignment horizontal="left"/>
    </xf>
    <xf numFmtId="3" fontId="0" fillId="0" borderId="213" xfId="0" applyNumberFormat="1" applyBorder="1" applyProtection="1"/>
    <xf numFmtId="3" fontId="0" fillId="0" borderId="12" xfId="0" applyNumberFormat="1" applyBorder="1" applyProtection="1"/>
    <xf numFmtId="3" fontId="0" fillId="0" borderId="9" xfId="0" applyNumberFormat="1" applyBorder="1" applyProtection="1"/>
    <xf numFmtId="3" fontId="0" fillId="0" borderId="13" xfId="0" applyNumberFormat="1" applyBorder="1" applyProtection="1"/>
    <xf numFmtId="3" fontId="0" fillId="0" borderId="120" xfId="0" applyNumberFormat="1" applyBorder="1" applyProtection="1"/>
    <xf numFmtId="3" fontId="0" fillId="0" borderId="6" xfId="0" applyNumberFormat="1" applyBorder="1" applyProtection="1"/>
    <xf numFmtId="3" fontId="0" fillId="0" borderId="8" xfId="0" applyNumberFormat="1" applyBorder="1" applyProtection="1"/>
    <xf numFmtId="3" fontId="37" fillId="0" borderId="0" xfId="0" applyNumberFormat="1" applyFont="1" applyAlignment="1" applyProtection="1">
      <alignment horizontal="right" vertical="top"/>
    </xf>
    <xf numFmtId="3" fontId="37" fillId="0" borderId="0" xfId="0" applyNumberFormat="1" applyFont="1" applyAlignment="1" applyProtection="1">
      <alignment horizontal="right" vertical="center"/>
    </xf>
    <xf numFmtId="0" fontId="0" fillId="0" borderId="0" xfId="0" applyNumberFormat="1" applyAlignment="1" applyProtection="1">
      <alignment horizontal="left" vertical="top"/>
    </xf>
    <xf numFmtId="3" fontId="15" fillId="0" borderId="6" xfId="0" applyNumberFormat="1" applyFont="1" applyBorder="1" applyAlignment="1" applyProtection="1">
      <alignment horizontal="left" vertical="center"/>
    </xf>
    <xf numFmtId="3" fontId="15" fillId="0" borderId="6" xfId="0" quotePrefix="1" applyNumberFormat="1" applyFont="1" applyBorder="1" applyAlignment="1" applyProtection="1">
      <alignment horizontal="right" vertical="center"/>
    </xf>
    <xf numFmtId="3" fontId="2" fillId="0" borderId="6" xfId="0" applyNumberFormat="1" applyFont="1" applyBorder="1" applyAlignment="1" applyProtection="1">
      <alignment vertical="center"/>
    </xf>
    <xf numFmtId="3" fontId="2" fillId="0" borderId="8" xfId="0" applyNumberFormat="1" applyFont="1" applyBorder="1" applyAlignment="1" applyProtection="1">
      <alignment horizontal="right" vertical="center"/>
    </xf>
    <xf numFmtId="2" fontId="2" fillId="0" borderId="239" xfId="0" applyNumberFormat="1" applyFont="1" applyFill="1" applyBorder="1" applyProtection="1"/>
    <xf numFmtId="2" fontId="2" fillId="0" borderId="240" xfId="0" applyNumberFormat="1" applyFont="1" applyFill="1" applyBorder="1" applyProtection="1"/>
    <xf numFmtId="2" fontId="2" fillId="0" borderId="241" xfId="0" applyNumberFormat="1" applyFont="1" applyFill="1" applyBorder="1" applyProtection="1"/>
    <xf numFmtId="2" fontId="2" fillId="0" borderId="246" xfId="0" applyNumberFormat="1" applyFont="1" applyFill="1" applyBorder="1" applyProtection="1"/>
    <xf numFmtId="167" fontId="0" fillId="0" borderId="50" xfId="0" applyBorder="1" applyProtection="1"/>
    <xf numFmtId="167" fontId="2" fillId="0" borderId="13" xfId="0" applyFont="1" applyBorder="1" applyAlignment="1" applyProtection="1">
      <alignment horizontal="right"/>
    </xf>
    <xf numFmtId="3" fontId="0" fillId="0" borderId="120" xfId="0" applyNumberFormat="1" applyFill="1" applyBorder="1" applyProtection="1"/>
    <xf numFmtId="3" fontId="0" fillId="0" borderId="6" xfId="0" applyNumberFormat="1" applyFill="1" applyBorder="1" applyProtection="1"/>
    <xf numFmtId="3" fontId="0" fillId="0" borderId="8" xfId="0" applyNumberFormat="1" applyFill="1" applyBorder="1" applyProtection="1"/>
    <xf numFmtId="167" fontId="0" fillId="0" borderId="6" xfId="0" applyFill="1" applyBorder="1" applyProtection="1"/>
    <xf numFmtId="3" fontId="0" fillId="0" borderId="12" xfId="0" applyNumberFormat="1" applyFill="1" applyBorder="1" applyProtection="1"/>
    <xf numFmtId="3" fontId="0" fillId="0" borderId="9" xfId="0" applyNumberFormat="1" applyFill="1" applyBorder="1" applyProtection="1"/>
    <xf numFmtId="3" fontId="0" fillId="0" borderId="13" xfId="0" applyNumberFormat="1" applyFill="1" applyBorder="1" applyProtection="1"/>
    <xf numFmtId="167" fontId="0" fillId="0" borderId="9" xfId="0" applyFill="1" applyBorder="1" applyProtection="1"/>
    <xf numFmtId="3" fontId="0" fillId="0" borderId="43" xfId="0" applyNumberFormat="1" applyFill="1" applyBorder="1" applyProtection="1"/>
    <xf numFmtId="167" fontId="0" fillId="0" borderId="0" xfId="0" applyFill="1" applyProtection="1"/>
    <xf numFmtId="3" fontId="0" fillId="0" borderId="213" xfId="0" applyNumberFormat="1" applyFill="1" applyBorder="1" applyProtection="1"/>
    <xf numFmtId="167" fontId="36" fillId="0" borderId="0" xfId="0" applyFont="1" applyAlignment="1" applyProtection="1"/>
    <xf numFmtId="167" fontId="23" fillId="0" borderId="0" xfId="0" applyFont="1"/>
    <xf numFmtId="3" fontId="15" fillId="0" borderId="202" xfId="0" applyNumberFormat="1" applyFont="1" applyFill="1" applyBorder="1" applyProtection="1">
      <protection locked="0"/>
    </xf>
    <xf numFmtId="3" fontId="15" fillId="0" borderId="247" xfId="0" applyNumberFormat="1" applyFont="1" applyFill="1" applyBorder="1" applyProtection="1">
      <protection locked="0"/>
    </xf>
    <xf numFmtId="3" fontId="15" fillId="0" borderId="249" xfId="0" applyNumberFormat="1" applyFont="1" applyFill="1" applyBorder="1" applyProtection="1">
      <protection locked="0"/>
    </xf>
    <xf numFmtId="3" fontId="15" fillId="0" borderId="250" xfId="0" applyNumberFormat="1" applyFont="1" applyFill="1" applyBorder="1" applyProtection="1">
      <protection locked="0"/>
    </xf>
    <xf numFmtId="3" fontId="15" fillId="0" borderId="251" xfId="0" applyNumberFormat="1" applyFont="1" applyFill="1" applyBorder="1" applyProtection="1">
      <protection locked="0"/>
    </xf>
    <xf numFmtId="3" fontId="15" fillId="0" borderId="248" xfId="0" applyNumberFormat="1" applyFont="1" applyFill="1" applyBorder="1" applyProtection="1">
      <protection locked="0"/>
    </xf>
    <xf numFmtId="3" fontId="15" fillId="0" borderId="102" xfId="0" applyNumberFormat="1" applyFont="1" applyFill="1" applyBorder="1" applyProtection="1">
      <protection locked="0"/>
    </xf>
    <xf numFmtId="4" fontId="15" fillId="5" borderId="104" xfId="0" applyNumberFormat="1" applyFont="1" applyFill="1" applyBorder="1" applyAlignment="1" applyProtection="1">
      <alignment horizontal="right"/>
    </xf>
    <xf numFmtId="4" fontId="15" fillId="5" borderId="103" xfId="0" applyNumberFormat="1" applyFont="1" applyFill="1" applyBorder="1" applyAlignment="1" applyProtection="1">
      <alignment horizontal="right"/>
    </xf>
    <xf numFmtId="3" fontId="41" fillId="0" borderId="9" xfId="0" applyNumberFormat="1" applyFont="1" applyBorder="1" applyAlignment="1" applyProtection="1">
      <alignment horizontal="left"/>
    </xf>
    <xf numFmtId="4" fontId="15" fillId="10" borderId="69" xfId="0" applyNumberFormat="1" applyFont="1" applyFill="1" applyBorder="1" applyAlignment="1" applyProtection="1">
      <alignment horizontal="right"/>
      <protection locked="0"/>
    </xf>
    <xf numFmtId="4" fontId="15" fillId="10" borderId="63" xfId="0" applyNumberFormat="1" applyFont="1" applyFill="1" applyBorder="1" applyAlignment="1" applyProtection="1">
      <alignment horizontal="right"/>
      <protection locked="0"/>
    </xf>
    <xf numFmtId="4" fontId="15" fillId="10" borderId="63" xfId="0" applyNumberFormat="1" applyFont="1" applyFill="1" applyBorder="1" applyAlignment="1" applyProtection="1">
      <alignment horizontal="right"/>
    </xf>
    <xf numFmtId="4" fontId="15" fillId="10" borderId="124" xfId="0" applyNumberFormat="1" applyFont="1" applyFill="1" applyBorder="1" applyAlignment="1" applyProtection="1">
      <alignment horizontal="right"/>
    </xf>
    <xf numFmtId="4" fontId="15" fillId="5" borderId="252" xfId="0" applyNumberFormat="1" applyFont="1" applyFill="1" applyBorder="1" applyAlignment="1" applyProtection="1">
      <alignment horizontal="right"/>
    </xf>
    <xf numFmtId="4" fontId="15" fillId="5" borderId="253" xfId="0" applyNumberFormat="1" applyFont="1" applyFill="1" applyBorder="1" applyAlignment="1" applyProtection="1">
      <alignment horizontal="right"/>
    </xf>
    <xf numFmtId="4" fontId="15" fillId="5" borderId="254" xfId="0" applyNumberFormat="1" applyFont="1" applyFill="1" applyBorder="1" applyAlignment="1" applyProtection="1">
      <alignment horizontal="right"/>
    </xf>
    <xf numFmtId="4" fontId="15" fillId="5" borderId="255" xfId="0" applyNumberFormat="1" applyFont="1" applyFill="1" applyBorder="1" applyAlignment="1" applyProtection="1">
      <alignment horizontal="right"/>
    </xf>
    <xf numFmtId="4" fontId="15" fillId="10" borderId="256" xfId="0" applyNumberFormat="1" applyFont="1" applyFill="1" applyBorder="1" applyAlignment="1" applyProtection="1">
      <alignment horizontal="right"/>
    </xf>
    <xf numFmtId="4" fontId="15" fillId="5" borderId="257" xfId="0" applyNumberFormat="1" applyFont="1" applyFill="1" applyBorder="1" applyAlignment="1" applyProtection="1">
      <alignment horizontal="right"/>
    </xf>
    <xf numFmtId="4" fontId="15" fillId="5" borderId="258" xfId="0" applyNumberFormat="1" applyFont="1" applyFill="1" applyBorder="1" applyAlignment="1" applyProtection="1">
      <alignment horizontal="right"/>
    </xf>
    <xf numFmtId="3" fontId="15" fillId="0" borderId="252" xfId="0" applyNumberFormat="1" applyFont="1" applyFill="1" applyBorder="1" applyProtection="1">
      <protection locked="0"/>
    </xf>
    <xf numFmtId="3" fontId="15" fillId="0" borderId="253" xfId="0" applyNumberFormat="1" applyFont="1" applyFill="1" applyBorder="1" applyProtection="1">
      <protection locked="0"/>
    </xf>
    <xf numFmtId="3" fontId="15" fillId="0" borderId="255" xfId="0" applyNumberFormat="1" applyFont="1" applyFill="1" applyBorder="1" applyProtection="1">
      <protection locked="0"/>
    </xf>
    <xf numFmtId="3" fontId="15" fillId="5" borderId="252" xfId="0" applyNumberFormat="1" applyFont="1" applyFill="1" applyBorder="1" applyProtection="1"/>
    <xf numFmtId="3" fontId="15" fillId="5" borderId="253" xfId="0" applyNumberFormat="1" applyFont="1" applyFill="1" applyBorder="1" applyProtection="1"/>
    <xf numFmtId="3" fontId="15" fillId="5" borderId="255" xfId="0" applyNumberFormat="1" applyFont="1" applyFill="1" applyBorder="1" applyProtection="1"/>
    <xf numFmtId="167" fontId="15" fillId="0" borderId="0" xfId="11" applyFont="1" applyBorder="1"/>
    <xf numFmtId="167" fontId="15" fillId="0" borderId="0" xfId="11" applyFont="1" applyBorder="1" applyAlignment="1">
      <alignment horizontal="right"/>
    </xf>
    <xf numFmtId="167" fontId="15" fillId="0" borderId="259" xfId="11" applyFont="1" applyBorder="1"/>
    <xf numFmtId="167" fontId="15" fillId="0" borderId="260" xfId="11" applyFont="1" applyBorder="1" applyAlignment="1">
      <alignment horizontal="right"/>
    </xf>
    <xf numFmtId="3" fontId="15" fillId="0" borderId="263" xfId="0" applyNumberFormat="1" applyFont="1" applyFill="1" applyBorder="1" applyProtection="1">
      <protection locked="0"/>
    </xf>
    <xf numFmtId="3" fontId="15" fillId="0" borderId="261" xfId="0" applyNumberFormat="1" applyFont="1" applyFill="1" applyBorder="1" applyProtection="1">
      <protection locked="0"/>
    </xf>
    <xf numFmtId="3" fontId="15" fillId="0" borderId="264" xfId="0" applyNumberFormat="1" applyFont="1" applyFill="1" applyBorder="1" applyProtection="1">
      <protection locked="0"/>
    </xf>
    <xf numFmtId="3" fontId="15" fillId="0" borderId="265" xfId="0" applyNumberFormat="1" applyFont="1" applyFill="1" applyBorder="1" applyProtection="1">
      <protection locked="0"/>
    </xf>
    <xf numFmtId="3" fontId="15" fillId="0" borderId="266" xfId="0" applyNumberFormat="1" applyFont="1" applyFill="1" applyBorder="1" applyProtection="1">
      <protection locked="0"/>
    </xf>
    <xf numFmtId="3" fontId="15" fillId="0" borderId="262" xfId="0" applyNumberFormat="1" applyFont="1" applyFill="1" applyBorder="1" applyProtection="1">
      <protection locked="0"/>
    </xf>
    <xf numFmtId="3" fontId="15" fillId="0" borderId="259" xfId="0" applyNumberFormat="1" applyFont="1" applyFill="1" applyBorder="1" applyProtection="1">
      <protection locked="0"/>
    </xf>
    <xf numFmtId="3" fontId="15" fillId="10" borderId="120" xfId="0" applyNumberFormat="1" applyFont="1" applyFill="1" applyBorder="1" applyProtection="1">
      <protection locked="0"/>
    </xf>
    <xf numFmtId="3" fontId="15" fillId="10" borderId="240" xfId="0" applyNumberFormat="1" applyFont="1" applyFill="1" applyBorder="1" applyProtection="1">
      <protection locked="0"/>
    </xf>
    <xf numFmtId="3" fontId="15" fillId="10" borderId="263" xfId="0" applyNumberFormat="1" applyFont="1" applyFill="1" applyBorder="1" applyProtection="1">
      <protection locked="0"/>
    </xf>
    <xf numFmtId="3" fontId="15" fillId="10" borderId="261" xfId="0" applyNumberFormat="1" applyFont="1" applyFill="1" applyBorder="1" applyProtection="1">
      <protection locked="0"/>
    </xf>
    <xf numFmtId="3" fontId="15" fillId="10" borderId="242" xfId="0" applyNumberFormat="1" applyFont="1" applyFill="1" applyBorder="1" applyProtection="1">
      <protection locked="0"/>
    </xf>
    <xf numFmtId="3" fontId="15" fillId="10" borderId="266" xfId="0" applyNumberFormat="1" applyFont="1" applyFill="1" applyBorder="1" applyProtection="1">
      <protection locked="0"/>
    </xf>
    <xf numFmtId="167" fontId="55" fillId="0" borderId="0" xfId="17" applyFont="1"/>
    <xf numFmtId="3" fontId="15" fillId="0" borderId="267" xfId="0" applyNumberFormat="1" applyFont="1" applyFill="1" applyBorder="1" applyProtection="1">
      <protection locked="0"/>
    </xf>
    <xf numFmtId="3" fontId="15" fillId="0" borderId="268" xfId="0" applyNumberFormat="1" applyFont="1" applyFill="1" applyBorder="1" applyProtection="1">
      <protection locked="0"/>
    </xf>
    <xf numFmtId="3" fontId="15" fillId="0" borderId="269" xfId="0" applyNumberFormat="1" applyFont="1" applyFill="1" applyBorder="1" applyProtection="1">
      <protection locked="0"/>
    </xf>
    <xf numFmtId="3" fontId="15" fillId="0" borderId="270" xfId="0" applyNumberFormat="1" applyFont="1" applyFill="1" applyBorder="1" applyProtection="1">
      <protection locked="0"/>
    </xf>
    <xf numFmtId="3" fontId="15" fillId="0" borderId="271" xfId="0" applyNumberFormat="1" applyFont="1" applyFill="1" applyBorder="1" applyProtection="1">
      <protection locked="0"/>
    </xf>
    <xf numFmtId="3" fontId="15" fillId="5" borderId="272" xfId="0" applyNumberFormat="1" applyFont="1" applyFill="1" applyBorder="1" applyProtection="1"/>
    <xf numFmtId="3" fontId="15" fillId="5" borderId="268" xfId="0" applyNumberFormat="1" applyFont="1" applyFill="1" applyBorder="1" applyProtection="1"/>
    <xf numFmtId="3" fontId="15" fillId="5" borderId="273" xfId="0" applyNumberFormat="1" applyFont="1" applyFill="1" applyBorder="1" applyProtection="1"/>
    <xf numFmtId="3" fontId="15" fillId="0" borderId="16" xfId="0" applyNumberFormat="1" applyFont="1" applyBorder="1" applyProtection="1"/>
    <xf numFmtId="3" fontId="37" fillId="0" borderId="2" xfId="0" applyNumberFormat="1" applyFont="1" applyBorder="1" applyAlignment="1" applyProtection="1">
      <alignment vertical="top"/>
    </xf>
    <xf numFmtId="3" fontId="37" fillId="0" borderId="1" xfId="0" applyNumberFormat="1" applyFont="1" applyBorder="1" applyAlignment="1" applyProtection="1">
      <alignment vertical="top"/>
    </xf>
    <xf numFmtId="3" fontId="42" fillId="0" borderId="1" xfId="0" applyNumberFormat="1" applyFont="1" applyBorder="1" applyAlignment="1" applyProtection="1">
      <alignment vertical="top"/>
    </xf>
    <xf numFmtId="4" fontId="54" fillId="0" borderId="106" xfId="0" applyNumberFormat="1" applyFont="1" applyFill="1" applyBorder="1" applyAlignment="1" applyProtection="1">
      <alignment horizontal="right"/>
      <protection locked="0"/>
    </xf>
    <xf numFmtId="4" fontId="54" fillId="0" borderId="0" xfId="0" applyNumberFormat="1" applyFont="1" applyFill="1" applyBorder="1" applyAlignment="1" applyProtection="1">
      <alignment horizontal="right"/>
    </xf>
    <xf numFmtId="4" fontId="54" fillId="0" borderId="218" xfId="0" applyNumberFormat="1" applyFont="1" applyFill="1" applyBorder="1" applyAlignment="1" applyProtection="1">
      <alignment horizontal="right"/>
      <protection locked="0"/>
    </xf>
    <xf numFmtId="4" fontId="54" fillId="0" borderId="107" xfId="0" applyNumberFormat="1" applyFont="1" applyFill="1" applyBorder="1" applyAlignment="1" applyProtection="1">
      <alignment horizontal="right"/>
    </xf>
    <xf numFmtId="4" fontId="54" fillId="5" borderId="219" xfId="0" applyNumberFormat="1" applyFont="1" applyFill="1" applyBorder="1" applyAlignment="1" applyProtection="1">
      <alignment horizontal="right"/>
    </xf>
    <xf numFmtId="4" fontId="54" fillId="5" borderId="0" xfId="0" applyNumberFormat="1" applyFont="1" applyFill="1" applyBorder="1" applyAlignment="1" applyProtection="1">
      <alignment horizontal="right"/>
    </xf>
    <xf numFmtId="4" fontId="54" fillId="5" borderId="218" xfId="0" applyNumberFormat="1" applyFont="1" applyFill="1" applyBorder="1" applyAlignment="1" applyProtection="1">
      <alignment horizontal="right"/>
    </xf>
    <xf numFmtId="4" fontId="54" fillId="5" borderId="15" xfId="0" applyNumberFormat="1" applyFont="1" applyFill="1" applyBorder="1" applyAlignment="1" applyProtection="1">
      <alignment horizontal="right"/>
    </xf>
    <xf numFmtId="167" fontId="15" fillId="0" borderId="275" xfId="0" applyFont="1" applyBorder="1" applyAlignment="1" applyProtection="1">
      <alignment horizontal="right"/>
    </xf>
    <xf numFmtId="167" fontId="15" fillId="0" borderId="276" xfId="0" applyFont="1" applyBorder="1" applyAlignment="1" applyProtection="1">
      <alignment horizontal="right"/>
    </xf>
    <xf numFmtId="4" fontId="54" fillId="0" borderId="277" xfId="0" applyNumberFormat="1" applyFont="1" applyFill="1" applyBorder="1" applyAlignment="1" applyProtection="1">
      <alignment horizontal="right"/>
      <protection locked="0"/>
    </xf>
    <xf numFmtId="4" fontId="54" fillId="0" borderId="101" xfId="0" applyNumberFormat="1" applyFont="1" applyFill="1" applyBorder="1" applyAlignment="1" applyProtection="1">
      <alignment horizontal="right"/>
    </xf>
    <xf numFmtId="4" fontId="54" fillId="0" borderId="278" xfId="0" applyNumberFormat="1" applyFont="1" applyFill="1" applyBorder="1" applyAlignment="1" applyProtection="1">
      <alignment horizontal="right"/>
      <protection locked="0"/>
    </xf>
    <xf numFmtId="4" fontId="54" fillId="0" borderId="279" xfId="0" applyNumberFormat="1" applyFont="1" applyFill="1" applyBorder="1" applyAlignment="1" applyProtection="1">
      <alignment horizontal="right"/>
    </xf>
    <xf numFmtId="4" fontId="54" fillId="5" borderId="280" xfId="0" applyNumberFormat="1" applyFont="1" applyFill="1" applyBorder="1" applyAlignment="1" applyProtection="1">
      <alignment horizontal="right"/>
    </xf>
    <xf numFmtId="4" fontId="54" fillId="5" borderId="101" xfId="0" applyNumberFormat="1" applyFont="1" applyFill="1" applyBorder="1" applyAlignment="1" applyProtection="1">
      <alignment horizontal="right"/>
    </xf>
    <xf numFmtId="4" fontId="54" fillId="5" borderId="278" xfId="0" applyNumberFormat="1" applyFont="1" applyFill="1" applyBorder="1" applyAlignment="1" applyProtection="1">
      <alignment horizontal="right"/>
    </xf>
    <xf numFmtId="4" fontId="54" fillId="5" borderId="276" xfId="0" applyNumberFormat="1" applyFont="1" applyFill="1" applyBorder="1" applyAlignment="1" applyProtection="1">
      <alignment horizontal="right"/>
    </xf>
    <xf numFmtId="4" fontId="54" fillId="5" borderId="281" xfId="0" applyNumberFormat="1" applyFont="1" applyFill="1" applyBorder="1" applyAlignment="1" applyProtection="1">
      <alignment horizontal="right"/>
    </xf>
    <xf numFmtId="4" fontId="54" fillId="0" borderId="282" xfId="0" applyNumberFormat="1" applyFont="1" applyFill="1" applyBorder="1" applyAlignment="1" applyProtection="1">
      <alignment horizontal="right"/>
      <protection locked="0"/>
    </xf>
    <xf numFmtId="4" fontId="54" fillId="0" borderId="284" xfId="0" applyNumberFormat="1" applyFont="1" applyFill="1" applyBorder="1" applyAlignment="1" applyProtection="1">
      <alignment horizontal="right"/>
      <protection locked="0"/>
    </xf>
    <xf numFmtId="4" fontId="54" fillId="5" borderId="286" xfId="0" applyNumberFormat="1" applyFont="1" applyFill="1" applyBorder="1" applyAlignment="1" applyProtection="1">
      <alignment horizontal="right"/>
    </xf>
    <xf numFmtId="4" fontId="54" fillId="5" borderId="284" xfId="0" applyNumberFormat="1" applyFont="1" applyFill="1" applyBorder="1" applyAlignment="1" applyProtection="1">
      <alignment horizontal="right"/>
    </xf>
    <xf numFmtId="4" fontId="54" fillId="5" borderId="288" xfId="0" applyNumberFormat="1" applyFont="1" applyFill="1" applyBorder="1" applyAlignment="1" applyProtection="1">
      <alignment horizontal="right"/>
    </xf>
    <xf numFmtId="4" fontId="54" fillId="0" borderId="289" xfId="0" applyNumberFormat="1" applyFont="1" applyFill="1" applyBorder="1" applyAlignment="1" applyProtection="1">
      <alignment horizontal="right"/>
    </xf>
    <xf numFmtId="4" fontId="54" fillId="0" borderId="290" xfId="0" applyNumberFormat="1" applyFont="1" applyFill="1" applyBorder="1" applyAlignment="1" applyProtection="1">
      <alignment horizontal="right"/>
    </xf>
    <xf numFmtId="4" fontId="54" fillId="0" borderId="291" xfId="0" applyNumberFormat="1" applyFont="1" applyFill="1" applyBorder="1" applyAlignment="1" applyProtection="1">
      <alignment horizontal="right"/>
    </xf>
    <xf numFmtId="4" fontId="54" fillId="0" borderId="292" xfId="0" applyNumberFormat="1" applyFont="1" applyFill="1" applyBorder="1" applyAlignment="1" applyProtection="1">
      <alignment horizontal="right"/>
    </xf>
    <xf numFmtId="4" fontId="54" fillId="0" borderId="289" xfId="0" applyNumberFormat="1" applyFont="1" applyFill="1" applyBorder="1" applyAlignment="1" applyProtection="1">
      <alignment horizontal="right"/>
      <protection locked="0"/>
    </xf>
    <xf numFmtId="4" fontId="54" fillId="0" borderId="291" xfId="0" applyNumberFormat="1" applyFont="1" applyFill="1" applyBorder="1" applyAlignment="1" applyProtection="1">
      <alignment horizontal="right"/>
      <protection locked="0"/>
    </xf>
    <xf numFmtId="4" fontId="54" fillId="5" borderId="293" xfId="0" applyNumberFormat="1" applyFont="1" applyFill="1" applyBorder="1" applyAlignment="1" applyProtection="1">
      <alignment horizontal="right"/>
    </xf>
    <xf numFmtId="4" fontId="54" fillId="5" borderId="290" xfId="0" applyNumberFormat="1" applyFont="1" applyFill="1" applyBorder="1" applyAlignment="1" applyProtection="1">
      <alignment horizontal="right"/>
    </xf>
    <xf numFmtId="4" fontId="54" fillId="5" borderId="291" xfId="0" applyNumberFormat="1" applyFont="1" applyFill="1" applyBorder="1" applyAlignment="1" applyProtection="1">
      <alignment horizontal="right"/>
    </xf>
    <xf numFmtId="4" fontId="54" fillId="5" borderId="294" xfId="0" applyNumberFormat="1" applyFont="1" applyFill="1" applyBorder="1" applyAlignment="1" applyProtection="1">
      <alignment horizontal="right"/>
    </xf>
    <xf numFmtId="4" fontId="54" fillId="5" borderId="295" xfId="0" applyNumberFormat="1" applyFont="1" applyFill="1" applyBorder="1" applyAlignment="1" applyProtection="1">
      <alignment horizontal="right"/>
    </xf>
    <xf numFmtId="3" fontId="15" fillId="0" borderId="297" xfId="0" applyNumberFormat="1" applyFont="1" applyBorder="1" applyAlignment="1" applyProtection="1">
      <alignment horizontal="right" wrapText="1"/>
    </xf>
    <xf numFmtId="3" fontId="15" fillId="0" borderId="101" xfId="0" applyNumberFormat="1" applyFont="1" applyBorder="1" applyAlignment="1" applyProtection="1">
      <alignment horizontal="right" wrapText="1"/>
    </xf>
    <xf numFmtId="4" fontId="54" fillId="0" borderId="0" xfId="0" applyNumberFormat="1" applyFont="1" applyFill="1" applyBorder="1" applyAlignment="1" applyProtection="1">
      <alignment horizontal="right"/>
      <protection locked="0"/>
    </xf>
    <xf numFmtId="4" fontId="54" fillId="0" borderId="107" xfId="0" applyNumberFormat="1" applyFont="1" applyFill="1" applyBorder="1" applyAlignment="1" applyProtection="1">
      <alignment horizontal="right"/>
      <protection locked="0"/>
    </xf>
    <xf numFmtId="3" fontId="15" fillId="0" borderId="308" xfId="0" applyNumberFormat="1" applyFont="1" applyBorder="1" applyAlignment="1" applyProtection="1">
      <alignment horizontal="right" wrapText="1"/>
    </xf>
    <xf numFmtId="167" fontId="15" fillId="0" borderId="309" xfId="0" applyFont="1" applyBorder="1" applyAlignment="1" applyProtection="1">
      <alignment horizontal="right"/>
    </xf>
    <xf numFmtId="4" fontId="54" fillId="0" borderId="310" xfId="0" applyNumberFormat="1" applyFont="1" applyFill="1" applyBorder="1" applyAlignment="1" applyProtection="1">
      <alignment horizontal="right"/>
      <protection locked="0"/>
    </xf>
    <xf numFmtId="4" fontId="54" fillId="0" borderId="311" xfId="0" applyNumberFormat="1" applyFont="1" applyFill="1" applyBorder="1" applyAlignment="1" applyProtection="1">
      <alignment horizontal="right"/>
    </xf>
    <xf numFmtId="4" fontId="54" fillId="0" borderId="312" xfId="0" applyNumberFormat="1" applyFont="1" applyFill="1" applyBorder="1" applyAlignment="1" applyProtection="1">
      <alignment horizontal="right"/>
      <protection locked="0"/>
    </xf>
    <xf numFmtId="4" fontId="54" fillId="0" borderId="313" xfId="0" applyNumberFormat="1" applyFont="1" applyFill="1" applyBorder="1" applyAlignment="1" applyProtection="1">
      <alignment horizontal="right"/>
    </xf>
    <xf numFmtId="4" fontId="54" fillId="5" borderId="314" xfId="0" applyNumberFormat="1" applyFont="1" applyFill="1" applyBorder="1" applyAlignment="1" applyProtection="1">
      <alignment horizontal="right"/>
    </xf>
    <xf numFmtId="4" fontId="54" fillId="5" borderId="311" xfId="0" applyNumberFormat="1" applyFont="1" applyFill="1" applyBorder="1" applyAlignment="1" applyProtection="1">
      <alignment horizontal="right"/>
    </xf>
    <xf numFmtId="4" fontId="54" fillId="5" borderId="312" xfId="0" applyNumberFormat="1" applyFont="1" applyFill="1" applyBorder="1" applyAlignment="1" applyProtection="1">
      <alignment horizontal="right"/>
    </xf>
    <xf numFmtId="4" fontId="54" fillId="5" borderId="309" xfId="0" applyNumberFormat="1" applyFont="1" applyFill="1" applyBorder="1" applyAlignment="1" applyProtection="1">
      <alignment horizontal="right"/>
    </xf>
    <xf numFmtId="4" fontId="54" fillId="5" borderId="315" xfId="0" applyNumberFormat="1" applyFont="1" applyFill="1" applyBorder="1" applyAlignment="1" applyProtection="1">
      <alignment horizontal="right"/>
    </xf>
    <xf numFmtId="167" fontId="56" fillId="0" borderId="0" xfId="17" applyFont="1"/>
    <xf numFmtId="3" fontId="29" fillId="0" borderId="0" xfId="0" applyNumberFormat="1" applyFont="1" applyBorder="1" applyProtection="1"/>
    <xf numFmtId="167" fontId="15" fillId="0" borderId="0" xfId="0" applyFont="1" applyAlignment="1" applyProtection="1">
      <alignment vertical="top"/>
    </xf>
    <xf numFmtId="3" fontId="15" fillId="0" borderId="317" xfId="0" applyNumberFormat="1" applyFont="1" applyBorder="1" applyProtection="1"/>
    <xf numFmtId="3" fontId="10" fillId="0" borderId="0" xfId="0" applyNumberFormat="1" applyFont="1" applyBorder="1" applyProtection="1"/>
    <xf numFmtId="167" fontId="29" fillId="0" borderId="0" xfId="0" applyFont="1" applyBorder="1" applyProtection="1"/>
    <xf numFmtId="3" fontId="37" fillId="0" borderId="0" xfId="0" applyNumberFormat="1" applyFont="1" applyFill="1" applyAlignment="1" applyProtection="1">
      <alignment vertical="center" wrapText="1"/>
    </xf>
    <xf numFmtId="3" fontId="37" fillId="0" borderId="0" xfId="0" applyNumberFormat="1" applyFont="1" applyFill="1" applyBorder="1" applyAlignment="1" applyProtection="1">
      <alignment vertical="center" wrapText="1"/>
    </xf>
    <xf numFmtId="3" fontId="15" fillId="0" borderId="297" xfId="0" applyNumberFormat="1" applyFont="1" applyFill="1" applyBorder="1" applyAlignment="1" applyProtection="1">
      <alignment horizontal="right" wrapText="1"/>
    </xf>
    <xf numFmtId="3" fontId="15" fillId="0" borderId="101" xfId="0" applyNumberFormat="1" applyFont="1" applyFill="1" applyBorder="1" applyAlignment="1" applyProtection="1">
      <alignment horizontal="right" wrapText="1"/>
    </xf>
    <xf numFmtId="3" fontId="15" fillId="0" borderId="308" xfId="0" applyNumberFormat="1" applyFont="1" applyFill="1" applyBorder="1" applyAlignment="1" applyProtection="1">
      <alignment horizontal="right" wrapText="1"/>
    </xf>
    <xf numFmtId="167" fontId="15" fillId="0" borderId="275" xfId="0" applyFont="1" applyFill="1" applyBorder="1" applyAlignment="1" applyProtection="1">
      <alignment horizontal="right"/>
    </xf>
    <xf numFmtId="167" fontId="15" fillId="0" borderId="276" xfId="0" applyFont="1" applyFill="1" applyBorder="1" applyAlignment="1" applyProtection="1">
      <alignment horizontal="right"/>
    </xf>
    <xf numFmtId="167" fontId="15" fillId="0" borderId="309" xfId="0" applyFont="1" applyFill="1" applyBorder="1" applyAlignment="1" applyProtection="1">
      <alignment horizontal="right"/>
    </xf>
    <xf numFmtId="3" fontId="15" fillId="0" borderId="318" xfId="0" applyNumberFormat="1" applyFont="1" applyBorder="1" applyAlignment="1" applyProtection="1">
      <alignment horizontal="right" wrapText="1"/>
    </xf>
    <xf numFmtId="167" fontId="15" fillId="0" borderId="319" xfId="0" applyFont="1" applyBorder="1" applyAlignment="1" applyProtection="1">
      <alignment horizontal="right"/>
    </xf>
    <xf numFmtId="167" fontId="37" fillId="0" borderId="0" xfId="0" applyFont="1" applyAlignment="1">
      <alignment vertical="center"/>
    </xf>
    <xf numFmtId="167" fontId="37" fillId="0" borderId="0" xfId="0" applyFont="1"/>
    <xf numFmtId="4" fontId="15" fillId="0" borderId="65" xfId="0" applyNumberFormat="1" applyFont="1" applyFill="1" applyBorder="1" applyAlignment="1" applyProtection="1">
      <alignment horizontal="right"/>
      <protection locked="0"/>
    </xf>
    <xf numFmtId="4" fontId="15" fillId="0" borderId="87" xfId="0" applyNumberFormat="1" applyFont="1" applyFill="1" applyBorder="1" applyAlignment="1" applyProtection="1">
      <alignment horizontal="right"/>
      <protection locked="0"/>
    </xf>
    <xf numFmtId="4" fontId="15" fillId="0" borderId="74" xfId="0" applyNumberFormat="1" applyFont="1" applyFill="1" applyBorder="1" applyAlignment="1" applyProtection="1">
      <alignment horizontal="right"/>
      <protection locked="0"/>
    </xf>
    <xf numFmtId="4" fontId="15" fillId="0" borderId="66" xfId="0" applyNumberFormat="1" applyFont="1" applyFill="1" applyBorder="1" applyAlignment="1" applyProtection="1">
      <alignment horizontal="right"/>
      <protection locked="0"/>
    </xf>
    <xf numFmtId="4" fontId="15" fillId="0" borderId="68" xfId="0" applyNumberFormat="1" applyFont="1" applyFill="1" applyBorder="1" applyAlignment="1" applyProtection="1">
      <alignment horizontal="right"/>
      <protection locked="0"/>
    </xf>
    <xf numFmtId="4" fontId="15" fillId="0" borderId="67" xfId="0" applyNumberFormat="1" applyFont="1" applyFill="1" applyBorder="1" applyAlignment="1" applyProtection="1">
      <alignment horizontal="right"/>
      <protection locked="0"/>
    </xf>
    <xf numFmtId="4" fontId="15" fillId="5" borderId="73" xfId="0" applyNumberFormat="1" applyFont="1" applyFill="1" applyBorder="1" applyAlignment="1" applyProtection="1">
      <alignment horizontal="right"/>
    </xf>
    <xf numFmtId="4" fontId="54" fillId="10" borderId="101" xfId="0" applyNumberFormat="1" applyFont="1" applyFill="1" applyBorder="1" applyAlignment="1" applyProtection="1">
      <alignment horizontal="right"/>
    </xf>
    <xf numFmtId="4" fontId="54" fillId="10" borderId="279" xfId="0" applyNumberFormat="1" applyFont="1" applyFill="1" applyBorder="1" applyAlignment="1" applyProtection="1">
      <alignment horizontal="right"/>
    </xf>
    <xf numFmtId="4" fontId="54" fillId="10" borderId="282" xfId="0" applyNumberFormat="1" applyFont="1" applyFill="1" applyBorder="1" applyAlignment="1" applyProtection="1">
      <alignment horizontal="right"/>
      <protection locked="0"/>
    </xf>
    <xf numFmtId="4" fontId="54" fillId="10" borderId="283" xfId="0" applyNumberFormat="1" applyFont="1" applyFill="1" applyBorder="1" applyAlignment="1" applyProtection="1">
      <alignment horizontal="right"/>
    </xf>
    <xf numFmtId="4" fontId="54" fillId="10" borderId="284" xfId="0" applyNumberFormat="1" applyFont="1" applyFill="1" applyBorder="1" applyAlignment="1" applyProtection="1">
      <alignment horizontal="right"/>
      <protection locked="0"/>
    </xf>
    <xf numFmtId="4" fontId="54" fillId="10" borderId="285" xfId="0" applyNumberFormat="1" applyFont="1" applyFill="1" applyBorder="1" applyAlignment="1" applyProtection="1">
      <alignment horizontal="right"/>
    </xf>
    <xf numFmtId="4" fontId="54" fillId="10" borderId="277" xfId="0" applyNumberFormat="1" applyFont="1" applyFill="1" applyBorder="1" applyAlignment="1" applyProtection="1">
      <alignment horizontal="right"/>
      <protection locked="0"/>
    </xf>
    <xf numFmtId="4" fontId="54" fillId="10" borderId="278" xfId="0" applyNumberFormat="1" applyFont="1" applyFill="1" applyBorder="1" applyAlignment="1" applyProtection="1">
      <alignment horizontal="right"/>
      <protection locked="0"/>
    </xf>
    <xf numFmtId="4" fontId="54" fillId="10" borderId="287" xfId="0" applyNumberFormat="1" applyFont="1" applyFill="1" applyBorder="1" applyAlignment="1" applyProtection="1">
      <alignment horizontal="right"/>
    </xf>
    <xf numFmtId="4" fontId="15" fillId="0" borderId="289" xfId="0" applyNumberFormat="1" applyFont="1" applyFill="1" applyBorder="1" applyAlignment="1" applyProtection="1">
      <alignment horizontal="right"/>
    </xf>
    <xf numFmtId="4" fontId="15" fillId="10" borderId="325" xfId="0" applyNumberFormat="1" applyFont="1" applyFill="1" applyBorder="1" applyAlignment="1" applyProtection="1">
      <alignment horizontal="right"/>
      <protection locked="0"/>
    </xf>
    <xf numFmtId="4" fontId="15" fillId="0" borderId="277" xfId="0" applyNumberFormat="1" applyFont="1" applyFill="1" applyBorder="1" applyAlignment="1" applyProtection="1">
      <alignment horizontal="right"/>
      <protection locked="0"/>
    </xf>
    <xf numFmtId="4" fontId="15" fillId="0" borderId="310" xfId="0" applyNumberFormat="1" applyFont="1" applyFill="1" applyBorder="1" applyAlignment="1" applyProtection="1">
      <alignment horizontal="right"/>
      <protection locked="0"/>
    </xf>
    <xf numFmtId="4" fontId="15" fillId="0" borderId="222" xfId="0" applyNumberFormat="1" applyFont="1" applyFill="1" applyBorder="1" applyAlignment="1" applyProtection="1">
      <alignment horizontal="right"/>
      <protection locked="0"/>
    </xf>
    <xf numFmtId="4" fontId="15" fillId="0" borderId="301" xfId="0" applyNumberFormat="1" applyFont="1" applyFill="1" applyBorder="1" applyAlignment="1" applyProtection="1">
      <alignment horizontal="right"/>
    </xf>
    <xf numFmtId="4" fontId="15" fillId="10" borderId="332" xfId="0" applyNumberFormat="1" applyFont="1" applyFill="1" applyBorder="1" applyAlignment="1" applyProtection="1">
      <alignment horizontal="right"/>
      <protection locked="0"/>
    </xf>
    <xf numFmtId="4" fontId="15" fillId="0" borderId="106" xfId="0" applyNumberFormat="1" applyFont="1" applyFill="1" applyBorder="1" applyAlignment="1" applyProtection="1">
      <alignment horizontal="right"/>
      <protection locked="0"/>
    </xf>
    <xf numFmtId="4" fontId="15" fillId="5" borderId="289" xfId="0" applyNumberFormat="1" applyFont="1" applyFill="1" applyBorder="1" applyAlignment="1" applyProtection="1">
      <alignment horizontal="right"/>
    </xf>
    <xf numFmtId="4" fontId="15" fillId="5" borderId="277" xfId="0" applyNumberFormat="1" applyFont="1" applyFill="1" applyBorder="1" applyAlignment="1" applyProtection="1">
      <alignment horizontal="right"/>
      <protection locked="0"/>
    </xf>
    <xf numFmtId="4" fontId="15" fillId="5" borderId="310" xfId="0" applyNumberFormat="1" applyFont="1" applyFill="1" applyBorder="1" applyAlignment="1" applyProtection="1">
      <alignment horizontal="right"/>
      <protection locked="0"/>
    </xf>
    <xf numFmtId="4" fontId="15" fillId="5" borderId="106" xfId="0" applyNumberFormat="1" applyFont="1" applyFill="1" applyBorder="1" applyAlignment="1" applyProtection="1">
      <alignment horizontal="right"/>
      <protection locked="0"/>
    </xf>
    <xf numFmtId="4" fontId="15" fillId="0" borderId="290" xfId="0" applyNumberFormat="1" applyFont="1" applyFill="1" applyBorder="1" applyAlignment="1" applyProtection="1">
      <alignment horizontal="right"/>
    </xf>
    <xf numFmtId="4" fontId="15" fillId="10" borderId="327" xfId="0" applyNumberFormat="1" applyFont="1" applyFill="1" applyBorder="1" applyAlignment="1" applyProtection="1">
      <alignment horizontal="right"/>
    </xf>
    <xf numFmtId="4" fontId="15" fillId="0" borderId="311" xfId="0" applyNumberFormat="1" applyFont="1" applyFill="1" applyBorder="1" applyAlignment="1" applyProtection="1">
      <alignment horizontal="right"/>
    </xf>
    <xf numFmtId="4" fontId="15" fillId="0" borderId="302" xfId="0" applyNumberFormat="1" applyFont="1" applyFill="1" applyBorder="1" applyAlignment="1" applyProtection="1">
      <alignment horizontal="right"/>
    </xf>
    <xf numFmtId="4" fontId="15" fillId="10" borderId="283" xfId="0" applyNumberFormat="1" applyFont="1" applyFill="1" applyBorder="1" applyAlignment="1" applyProtection="1">
      <alignment horizontal="right"/>
    </xf>
    <xf numFmtId="4" fontId="15" fillId="5" borderId="290" xfId="0" applyNumberFormat="1" applyFont="1" applyFill="1" applyBorder="1" applyAlignment="1" applyProtection="1">
      <alignment horizontal="right"/>
    </xf>
    <xf numFmtId="4" fontId="15" fillId="5" borderId="311" xfId="0" applyNumberFormat="1" applyFont="1" applyFill="1" applyBorder="1" applyAlignment="1" applyProtection="1">
      <alignment horizontal="right"/>
    </xf>
    <xf numFmtId="4" fontId="15" fillId="5" borderId="0" xfId="0" applyNumberFormat="1" applyFont="1" applyFill="1" applyBorder="1" applyAlignment="1" applyProtection="1">
      <alignment horizontal="right"/>
    </xf>
    <xf numFmtId="4" fontId="15" fillId="0" borderId="291" xfId="0" applyNumberFormat="1" applyFont="1" applyFill="1" applyBorder="1" applyAlignment="1" applyProtection="1">
      <alignment horizontal="right"/>
    </xf>
    <xf numFmtId="4" fontId="15" fillId="10" borderId="324" xfId="0" applyNumberFormat="1" applyFont="1" applyFill="1" applyBorder="1" applyAlignment="1" applyProtection="1">
      <alignment horizontal="right"/>
      <protection locked="0"/>
    </xf>
    <xf numFmtId="4" fontId="15" fillId="0" borderId="278" xfId="0" applyNumberFormat="1" applyFont="1" applyFill="1" applyBorder="1" applyAlignment="1" applyProtection="1">
      <alignment horizontal="right"/>
      <protection locked="0"/>
    </xf>
    <xf numFmtId="4" fontId="15" fillId="0" borderId="312" xfId="0" applyNumberFormat="1" applyFont="1" applyFill="1" applyBorder="1" applyAlignment="1" applyProtection="1">
      <alignment horizontal="right"/>
      <protection locked="0"/>
    </xf>
    <xf numFmtId="4" fontId="15" fillId="0" borderId="223" xfId="0" applyNumberFormat="1" applyFont="1" applyFill="1" applyBorder="1" applyAlignment="1" applyProtection="1">
      <alignment horizontal="right"/>
      <protection locked="0"/>
    </xf>
    <xf numFmtId="4" fontId="15" fillId="0" borderId="303" xfId="0" applyNumberFormat="1" applyFont="1" applyFill="1" applyBorder="1" applyAlignment="1" applyProtection="1">
      <alignment horizontal="right"/>
    </xf>
    <xf numFmtId="4" fontId="15" fillId="0" borderId="218" xfId="0" applyNumberFormat="1" applyFont="1" applyFill="1" applyBorder="1" applyAlignment="1" applyProtection="1">
      <alignment horizontal="right"/>
      <protection locked="0"/>
    </xf>
    <xf numFmtId="4" fontId="15" fillId="5" borderId="291" xfId="0" applyNumberFormat="1" applyFont="1" applyFill="1" applyBorder="1" applyAlignment="1" applyProtection="1">
      <alignment horizontal="right"/>
    </xf>
    <xf numFmtId="4" fontId="15" fillId="5" borderId="278" xfId="0" applyNumberFormat="1" applyFont="1" applyFill="1" applyBorder="1" applyAlignment="1" applyProtection="1">
      <alignment horizontal="right"/>
      <protection locked="0"/>
    </xf>
    <xf numFmtId="4" fontId="15" fillId="5" borderId="312" xfId="0" applyNumberFormat="1" applyFont="1" applyFill="1" applyBorder="1" applyAlignment="1" applyProtection="1">
      <alignment horizontal="right"/>
      <protection locked="0"/>
    </xf>
    <xf numFmtId="4" fontId="15" fillId="5" borderId="218" xfId="0" applyNumberFormat="1" applyFont="1" applyFill="1" applyBorder="1" applyAlignment="1" applyProtection="1">
      <alignment horizontal="right"/>
      <protection locked="0"/>
    </xf>
    <xf numFmtId="4" fontId="15" fillId="0" borderId="292" xfId="0" applyNumberFormat="1" applyFont="1" applyFill="1" applyBorder="1" applyAlignment="1" applyProtection="1">
      <alignment horizontal="right"/>
    </xf>
    <xf numFmtId="4" fontId="15" fillId="10" borderId="329" xfId="0" applyNumberFormat="1" applyFont="1" applyFill="1" applyBorder="1" applyAlignment="1" applyProtection="1">
      <alignment horizontal="right"/>
    </xf>
    <xf numFmtId="4" fontId="15" fillId="0" borderId="313" xfId="0" applyNumberFormat="1" applyFont="1" applyFill="1" applyBorder="1" applyAlignment="1" applyProtection="1">
      <alignment horizontal="right"/>
    </xf>
    <xf numFmtId="4" fontId="15" fillId="0" borderId="304" xfId="0" applyNumberFormat="1" applyFont="1" applyFill="1" applyBorder="1" applyAlignment="1" applyProtection="1">
      <alignment horizontal="right"/>
    </xf>
    <xf numFmtId="4" fontId="15" fillId="10" borderId="285" xfId="0" applyNumberFormat="1" applyFont="1" applyFill="1" applyBorder="1" applyAlignment="1" applyProtection="1">
      <alignment horizontal="right"/>
    </xf>
    <xf numFmtId="4" fontId="15" fillId="0" borderId="107" xfId="0" applyNumberFormat="1" applyFont="1" applyFill="1" applyBorder="1" applyAlignment="1" applyProtection="1">
      <alignment horizontal="right"/>
    </xf>
    <xf numFmtId="4" fontId="15" fillId="5" borderId="292" xfId="0" applyNumberFormat="1" applyFont="1" applyFill="1" applyBorder="1" applyAlignment="1" applyProtection="1">
      <alignment horizontal="right"/>
    </xf>
    <xf numFmtId="4" fontId="15" fillId="5" borderId="313" xfId="0" applyNumberFormat="1" applyFont="1" applyFill="1" applyBorder="1" applyAlignment="1" applyProtection="1">
      <alignment horizontal="right"/>
    </xf>
    <xf numFmtId="4" fontId="15" fillId="5" borderId="107" xfId="0" applyNumberFormat="1" applyFont="1" applyFill="1" applyBorder="1" applyAlignment="1" applyProtection="1">
      <alignment horizontal="right"/>
    </xf>
    <xf numFmtId="4" fontId="15" fillId="10" borderId="0" xfId="0" applyNumberFormat="1" applyFont="1" applyFill="1" applyBorder="1" applyAlignment="1" applyProtection="1">
      <alignment horizontal="right"/>
    </xf>
    <xf numFmtId="4" fontId="15" fillId="10" borderId="326" xfId="0" applyNumberFormat="1" applyFont="1" applyFill="1" applyBorder="1" applyAlignment="1" applyProtection="1">
      <alignment horizontal="right"/>
      <protection locked="0"/>
    </xf>
    <xf numFmtId="4" fontId="15" fillId="10" borderId="107" xfId="0" applyNumberFormat="1" applyFont="1" applyFill="1" applyBorder="1" applyAlignment="1" applyProtection="1">
      <alignment horizontal="right"/>
    </xf>
    <xf numFmtId="4" fontId="15" fillId="0" borderId="282" xfId="0" applyNumberFormat="1" applyFont="1" applyFill="1" applyBorder="1" applyAlignment="1" applyProtection="1">
      <alignment horizontal="right"/>
      <protection locked="0"/>
    </xf>
    <xf numFmtId="4" fontId="15" fillId="10" borderId="277" xfId="0" applyNumberFormat="1" applyFont="1" applyFill="1" applyBorder="1" applyAlignment="1" applyProtection="1">
      <alignment horizontal="right"/>
      <protection locked="0"/>
    </xf>
    <xf numFmtId="4" fontId="15" fillId="5" borderId="282" xfId="0" applyNumberFormat="1" applyFont="1" applyFill="1" applyBorder="1" applyAlignment="1" applyProtection="1">
      <alignment horizontal="right"/>
      <protection locked="0"/>
    </xf>
    <xf numFmtId="4" fontId="15" fillId="0" borderId="101" xfId="0" applyNumberFormat="1" applyFont="1" applyFill="1" applyBorder="1" applyAlignment="1" applyProtection="1">
      <alignment horizontal="right"/>
    </xf>
    <xf numFmtId="4" fontId="15" fillId="5" borderId="101" xfId="0" applyNumberFormat="1" applyFont="1" applyFill="1" applyBorder="1" applyAlignment="1" applyProtection="1">
      <alignment horizontal="right"/>
    </xf>
    <xf numFmtId="4" fontId="15" fillId="0" borderId="284" xfId="0" applyNumberFormat="1" applyFont="1" applyFill="1" applyBorder="1" applyAlignment="1" applyProtection="1">
      <alignment horizontal="right"/>
      <protection locked="0"/>
    </xf>
    <xf numFmtId="4" fontId="15" fillId="10" borderId="278" xfId="0" applyNumberFormat="1" applyFont="1" applyFill="1" applyBorder="1" applyAlignment="1" applyProtection="1">
      <alignment horizontal="right"/>
      <protection locked="0"/>
    </xf>
    <xf numFmtId="4" fontId="15" fillId="5" borderId="284" xfId="0" applyNumberFormat="1" applyFont="1" applyFill="1" applyBorder="1" applyAlignment="1" applyProtection="1">
      <alignment horizontal="right"/>
      <protection locked="0"/>
    </xf>
    <xf numFmtId="4" fontId="15" fillId="0" borderId="279" xfId="0" applyNumberFormat="1" applyFont="1" applyFill="1" applyBorder="1" applyAlignment="1" applyProtection="1">
      <alignment horizontal="right"/>
    </xf>
    <xf numFmtId="4" fontId="15" fillId="5" borderId="279" xfId="0" applyNumberFormat="1" applyFont="1" applyFill="1" applyBorder="1" applyAlignment="1" applyProtection="1">
      <alignment horizontal="right"/>
    </xf>
    <xf numFmtId="4" fontId="15" fillId="0" borderId="289" xfId="0" applyNumberFormat="1" applyFont="1" applyFill="1" applyBorder="1" applyAlignment="1" applyProtection="1">
      <alignment horizontal="right"/>
      <protection locked="0"/>
    </xf>
    <xf numFmtId="4" fontId="15" fillId="0" borderId="301" xfId="0" applyNumberFormat="1" applyFont="1" applyFill="1" applyBorder="1" applyAlignment="1" applyProtection="1">
      <alignment horizontal="right"/>
      <protection locked="0"/>
    </xf>
    <xf numFmtId="4" fontId="15" fillId="5" borderId="289" xfId="0" applyNumberFormat="1" applyFont="1" applyFill="1" applyBorder="1" applyAlignment="1" applyProtection="1">
      <alignment horizontal="right"/>
      <protection locked="0"/>
    </xf>
    <xf numFmtId="4" fontId="15" fillId="0" borderId="43" xfId="0" applyNumberFormat="1" applyFont="1" applyFill="1" applyBorder="1" applyAlignment="1" applyProtection="1">
      <alignment horizontal="right"/>
      <protection locked="0"/>
    </xf>
    <xf numFmtId="4" fontId="15" fillId="0" borderId="0" xfId="0" applyNumberFormat="1" applyFont="1" applyFill="1" applyBorder="1" applyAlignment="1" applyProtection="1">
      <alignment horizontal="right"/>
      <protection locked="0"/>
    </xf>
    <xf numFmtId="4" fontId="15" fillId="5" borderId="0" xfId="0" applyNumberFormat="1" applyFont="1" applyFill="1" applyBorder="1" applyAlignment="1" applyProtection="1">
      <alignment horizontal="right"/>
      <protection locked="0"/>
    </xf>
    <xf numFmtId="4" fontId="15" fillId="0" borderId="291" xfId="0" applyNumberFormat="1" applyFont="1" applyFill="1" applyBorder="1" applyAlignment="1" applyProtection="1">
      <alignment horizontal="right"/>
      <protection locked="0"/>
    </xf>
    <xf numFmtId="4" fontId="15" fillId="0" borderId="303" xfId="0" applyNumberFormat="1" applyFont="1" applyFill="1" applyBorder="1" applyAlignment="1" applyProtection="1">
      <alignment horizontal="right"/>
      <protection locked="0"/>
    </xf>
    <xf numFmtId="4" fontId="15" fillId="5" borderId="291" xfId="0" applyNumberFormat="1" applyFont="1" applyFill="1" applyBorder="1" applyAlignment="1" applyProtection="1">
      <alignment horizontal="right"/>
      <protection locked="0"/>
    </xf>
    <xf numFmtId="4" fontId="15" fillId="0" borderId="224" xfId="0" applyNumberFormat="1" applyFont="1" applyFill="1" applyBorder="1" applyAlignment="1" applyProtection="1">
      <alignment horizontal="right"/>
      <protection locked="0"/>
    </xf>
    <xf numFmtId="4" fontId="15" fillId="0" borderId="107" xfId="0" applyNumberFormat="1" applyFont="1" applyFill="1" applyBorder="1" applyAlignment="1" applyProtection="1">
      <alignment horizontal="right"/>
      <protection locked="0"/>
    </xf>
    <xf numFmtId="4" fontId="15" fillId="5" borderId="107" xfId="0" applyNumberFormat="1" applyFont="1" applyFill="1" applyBorder="1" applyAlignment="1" applyProtection="1">
      <alignment horizontal="right"/>
      <protection locked="0"/>
    </xf>
    <xf numFmtId="4" fontId="15" fillId="5" borderId="293" xfId="0" applyNumberFormat="1" applyFont="1" applyFill="1" applyBorder="1" applyAlignment="1" applyProtection="1">
      <alignment horizontal="right"/>
    </xf>
    <xf numFmtId="4" fontId="15" fillId="5" borderId="286" xfId="0" applyNumberFormat="1" applyFont="1" applyFill="1" applyBorder="1" applyAlignment="1" applyProtection="1">
      <alignment horizontal="right"/>
    </xf>
    <xf numFmtId="4" fontId="15" fillId="5" borderId="280" xfId="0" applyNumberFormat="1" applyFont="1" applyFill="1" applyBorder="1" applyAlignment="1" applyProtection="1">
      <alignment horizontal="right"/>
    </xf>
    <xf numFmtId="4" fontId="15" fillId="5" borderId="314" xfId="0" applyNumberFormat="1" applyFont="1" applyFill="1" applyBorder="1" applyAlignment="1" applyProtection="1">
      <alignment horizontal="right"/>
    </xf>
    <xf numFmtId="4" fontId="15" fillId="5" borderId="316" xfId="0" applyNumberFormat="1" applyFont="1" applyFill="1" applyBorder="1" applyAlignment="1" applyProtection="1">
      <alignment horizontal="right"/>
    </xf>
    <xf numFmtId="4" fontId="15" fillId="5" borderId="305" xfId="0" applyNumberFormat="1" applyFont="1" applyFill="1" applyBorder="1" applyAlignment="1" applyProtection="1">
      <alignment horizontal="right"/>
    </xf>
    <xf numFmtId="4" fontId="15" fillId="5" borderId="219" xfId="0" applyNumberFormat="1" applyFont="1" applyFill="1" applyBorder="1" applyAlignment="1" applyProtection="1">
      <alignment horizontal="right"/>
    </xf>
    <xf numFmtId="4" fontId="15" fillId="5" borderId="43" xfId="0" applyNumberFormat="1" applyFont="1" applyFill="1" applyBorder="1" applyAlignment="1" applyProtection="1">
      <alignment horizontal="right"/>
    </xf>
    <xf numFmtId="4" fontId="15" fillId="5" borderId="302" xfId="0" applyNumberFormat="1" applyFont="1" applyFill="1" applyBorder="1" applyAlignment="1" applyProtection="1">
      <alignment horizontal="right"/>
    </xf>
    <xf numFmtId="4" fontId="15" fillId="5" borderId="284" xfId="0" applyNumberFormat="1" applyFont="1" applyFill="1" applyBorder="1" applyAlignment="1" applyProtection="1">
      <alignment horizontal="right"/>
    </xf>
    <xf numFmtId="4" fontId="15" fillId="5" borderId="278" xfId="0" applyNumberFormat="1" applyFont="1" applyFill="1" applyBorder="1" applyAlignment="1" applyProtection="1">
      <alignment horizontal="right"/>
    </xf>
    <xf numFmtId="4" fontId="15" fillId="5" borderId="312" xfId="0" applyNumberFormat="1" applyFont="1" applyFill="1" applyBorder="1" applyAlignment="1" applyProtection="1">
      <alignment horizontal="right"/>
    </xf>
    <xf numFmtId="4" fontId="15" fillId="5" borderId="223" xfId="0" applyNumberFormat="1" applyFont="1" applyFill="1" applyBorder="1" applyAlignment="1" applyProtection="1">
      <alignment horizontal="right"/>
    </xf>
    <xf numFmtId="4" fontId="15" fillId="5" borderId="303" xfId="0" applyNumberFormat="1" applyFont="1" applyFill="1" applyBorder="1" applyAlignment="1" applyProtection="1">
      <alignment horizontal="right"/>
    </xf>
    <xf numFmtId="4" fontId="15" fillId="5" borderId="218" xfId="0" applyNumberFormat="1" applyFont="1" applyFill="1" applyBorder="1" applyAlignment="1" applyProtection="1">
      <alignment horizontal="right"/>
    </xf>
    <xf numFmtId="4" fontId="15" fillId="5" borderId="294" xfId="0" applyNumberFormat="1" applyFont="1" applyFill="1" applyBorder="1" applyAlignment="1" applyProtection="1">
      <alignment horizontal="right"/>
    </xf>
    <xf numFmtId="4" fontId="15" fillId="10" borderId="287" xfId="0" applyNumberFormat="1" applyFont="1" applyFill="1" applyBorder="1" applyAlignment="1" applyProtection="1">
      <alignment horizontal="right"/>
    </xf>
    <xf numFmtId="4" fontId="15" fillId="5" borderId="276" xfId="0" applyNumberFormat="1" applyFont="1" applyFill="1" applyBorder="1" applyAlignment="1" applyProtection="1">
      <alignment horizontal="right"/>
    </xf>
    <xf numFmtId="4" fontId="15" fillId="5" borderId="309" xfId="0" applyNumberFormat="1" applyFont="1" applyFill="1" applyBorder="1" applyAlignment="1" applyProtection="1">
      <alignment horizontal="right"/>
    </xf>
    <xf numFmtId="4" fontId="15" fillId="5" borderId="49" xfId="0" applyNumberFormat="1" applyFont="1" applyFill="1" applyBorder="1" applyAlignment="1" applyProtection="1">
      <alignment horizontal="right"/>
    </xf>
    <xf numFmtId="4" fontId="15" fillId="5" borderId="306" xfId="0" applyNumberFormat="1" applyFont="1" applyFill="1" applyBorder="1" applyAlignment="1" applyProtection="1">
      <alignment horizontal="right"/>
    </xf>
    <xf numFmtId="4" fontId="15" fillId="5" borderId="295" xfId="0" applyNumberFormat="1" applyFont="1" applyFill="1" applyBorder="1" applyAlignment="1" applyProtection="1">
      <alignment horizontal="right"/>
    </xf>
    <xf numFmtId="4" fontId="15" fillId="5" borderId="288" xfId="0" applyNumberFormat="1" applyFont="1" applyFill="1" applyBorder="1" applyAlignment="1" applyProtection="1">
      <alignment horizontal="right"/>
    </xf>
    <xf numFmtId="4" fontId="15" fillId="5" borderId="281" xfId="0" applyNumberFormat="1" applyFont="1" applyFill="1" applyBorder="1" applyAlignment="1" applyProtection="1">
      <alignment horizontal="right"/>
    </xf>
    <xf numFmtId="4" fontId="15" fillId="5" borderId="315" xfId="0" applyNumberFormat="1" applyFont="1" applyFill="1" applyBorder="1" applyAlignment="1" applyProtection="1">
      <alignment horizontal="right"/>
    </xf>
    <xf numFmtId="4" fontId="15" fillId="5" borderId="17" xfId="0" applyNumberFormat="1" applyFont="1" applyFill="1" applyBorder="1" applyAlignment="1" applyProtection="1">
      <alignment horizontal="right"/>
    </xf>
    <xf numFmtId="4" fontId="15" fillId="5" borderId="307" xfId="0" applyNumberFormat="1" applyFont="1" applyFill="1" applyBorder="1" applyAlignment="1" applyProtection="1">
      <alignment horizontal="right"/>
    </xf>
    <xf numFmtId="4" fontId="15" fillId="5" borderId="15" xfId="0" applyNumberFormat="1" applyFont="1" applyFill="1" applyBorder="1" applyAlignment="1" applyProtection="1">
      <alignment horizontal="right"/>
    </xf>
    <xf numFmtId="4" fontId="15" fillId="0" borderId="325" xfId="0" applyNumberFormat="1" applyFont="1" applyFill="1" applyBorder="1" applyAlignment="1" applyProtection="1">
      <alignment horizontal="right"/>
      <protection locked="0"/>
    </xf>
    <xf numFmtId="4" fontId="15" fillId="0" borderId="331" xfId="0" applyNumberFormat="1" applyFont="1" applyFill="1" applyBorder="1" applyAlignment="1" applyProtection="1">
      <alignment horizontal="right"/>
      <protection locked="0"/>
    </xf>
    <xf numFmtId="4" fontId="15" fillId="0" borderId="330" xfId="0" applyNumberFormat="1" applyFont="1" applyFill="1" applyBorder="1" applyAlignment="1" applyProtection="1">
      <alignment horizontal="right"/>
      <protection locked="0"/>
    </xf>
    <xf numFmtId="4" fontId="54" fillId="0" borderId="320" xfId="0" applyNumberFormat="1" applyFont="1" applyFill="1" applyBorder="1" applyAlignment="1" applyProtection="1">
      <alignment horizontal="right"/>
      <protection locked="0"/>
    </xf>
    <xf numFmtId="4" fontId="54" fillId="5" borderId="289" xfId="0" applyNumberFormat="1" applyFont="1" applyFill="1" applyBorder="1" applyAlignment="1" applyProtection="1">
      <alignment horizontal="right"/>
    </xf>
    <xf numFmtId="4" fontId="54" fillId="5" borderId="277" xfId="0" applyNumberFormat="1" applyFont="1" applyFill="1" applyBorder="1" applyAlignment="1" applyProtection="1">
      <alignment horizontal="right"/>
      <protection locked="0"/>
    </xf>
    <xf numFmtId="4" fontId="54" fillId="0" borderId="321" xfId="0" applyNumberFormat="1" applyFont="1" applyFill="1" applyBorder="1" applyAlignment="1" applyProtection="1">
      <alignment horizontal="right"/>
    </xf>
    <xf numFmtId="4" fontId="54" fillId="5" borderId="282" xfId="0" applyNumberFormat="1" applyFont="1" applyFill="1" applyBorder="1" applyAlignment="1" applyProtection="1">
      <alignment horizontal="right"/>
      <protection locked="0"/>
    </xf>
    <xf numFmtId="4" fontId="54" fillId="5" borderId="289" xfId="0" applyNumberFormat="1" applyFont="1" applyFill="1" applyBorder="1" applyAlignment="1" applyProtection="1">
      <alignment horizontal="right"/>
      <protection locked="0"/>
    </xf>
    <xf numFmtId="4" fontId="54" fillId="5" borderId="322" xfId="0" applyNumberFormat="1" applyFont="1" applyFill="1" applyBorder="1" applyAlignment="1" applyProtection="1">
      <alignment horizontal="right"/>
    </xf>
    <xf numFmtId="3" fontId="15" fillId="0" borderId="49" xfId="0" applyNumberFormat="1" applyFont="1" applyBorder="1" applyAlignment="1" applyProtection="1">
      <alignment horizontal="right" vertical="top"/>
    </xf>
    <xf numFmtId="4" fontId="54" fillId="5" borderId="319" xfId="0" applyNumberFormat="1" applyFont="1" applyFill="1" applyBorder="1" applyAlignment="1" applyProtection="1">
      <alignment horizontal="right"/>
    </xf>
    <xf numFmtId="4" fontId="54" fillId="5" borderId="323" xfId="0" applyNumberFormat="1" applyFont="1" applyFill="1" applyBorder="1" applyAlignment="1" applyProtection="1">
      <alignment horizontal="right"/>
    </xf>
    <xf numFmtId="4" fontId="54" fillId="10" borderId="325" xfId="0" applyNumberFormat="1" applyFont="1" applyFill="1" applyBorder="1" applyAlignment="1" applyProtection="1">
      <alignment horizontal="right"/>
      <protection locked="0"/>
    </xf>
    <xf numFmtId="4" fontId="54" fillId="10" borderId="329" xfId="0" applyNumberFormat="1" applyFont="1" applyFill="1" applyBorder="1" applyAlignment="1" applyProtection="1">
      <alignment horizontal="right"/>
    </xf>
    <xf numFmtId="4" fontId="54" fillId="10" borderId="332" xfId="0" applyNumberFormat="1" applyFont="1" applyFill="1" applyBorder="1" applyAlignment="1" applyProtection="1">
      <alignment horizontal="right"/>
      <protection locked="0"/>
    </xf>
    <xf numFmtId="4" fontId="54" fillId="10" borderId="0" xfId="0" applyNumberFormat="1" applyFont="1" applyFill="1" applyBorder="1" applyAlignment="1" applyProtection="1">
      <alignment horizontal="right"/>
    </xf>
    <xf numFmtId="4" fontId="54" fillId="10" borderId="328" xfId="0" applyNumberFormat="1" applyFont="1" applyFill="1" applyBorder="1" applyAlignment="1" applyProtection="1">
      <alignment horizontal="right"/>
    </xf>
    <xf numFmtId="4" fontId="54" fillId="10" borderId="324" xfId="0" applyNumberFormat="1" applyFont="1" applyFill="1" applyBorder="1" applyAlignment="1" applyProtection="1">
      <alignment horizontal="right"/>
      <protection locked="0"/>
    </xf>
    <xf numFmtId="4" fontId="54" fillId="10" borderId="327" xfId="0" applyNumberFormat="1" applyFont="1" applyFill="1" applyBorder="1" applyAlignment="1" applyProtection="1">
      <alignment horizontal="right"/>
    </xf>
    <xf numFmtId="167" fontId="15" fillId="0" borderId="0" xfId="0" applyFont="1" applyFill="1" applyAlignment="1">
      <alignment horizontal="left" wrapText="1"/>
    </xf>
    <xf numFmtId="3" fontId="47" fillId="0" borderId="0" xfId="0" applyNumberFormat="1" applyFont="1" applyAlignment="1" applyProtection="1">
      <alignment horizontal="center"/>
    </xf>
    <xf numFmtId="3" fontId="15" fillId="0" borderId="43" xfId="0" applyNumberFormat="1" applyFont="1" applyBorder="1" applyAlignment="1" applyProtection="1">
      <alignment horizontal="right" wrapText="1"/>
    </xf>
    <xf numFmtId="49" fontId="15" fillId="0" borderId="0" xfId="0" applyNumberFormat="1" applyFont="1" applyBorder="1" applyAlignment="1" applyProtection="1">
      <alignment wrapText="1"/>
    </xf>
    <xf numFmtId="167" fontId="2" fillId="0" borderId="0" xfId="0" applyFont="1" applyBorder="1" applyAlignment="1" applyProtection="1">
      <alignment horizontal="left" wrapText="1"/>
    </xf>
    <xf numFmtId="167" fontId="0" fillId="0" borderId="0" xfId="0" applyBorder="1" applyAlignment="1" applyProtection="1">
      <alignment horizontal="left" wrapText="1"/>
    </xf>
    <xf numFmtId="167" fontId="0" fillId="0" borderId="26" xfId="0" applyBorder="1" applyAlignment="1" applyProtection="1">
      <alignment horizontal="left" wrapText="1"/>
    </xf>
    <xf numFmtId="3" fontId="37" fillId="0" borderId="0" xfId="0" applyNumberFormat="1" applyFont="1" applyBorder="1" applyAlignment="1" applyProtection="1">
      <alignment horizontal="left" vertical="top" wrapText="1"/>
    </xf>
    <xf numFmtId="167" fontId="2" fillId="0" borderId="25" xfId="0" applyFont="1" applyBorder="1" applyAlignment="1" applyProtection="1">
      <alignment horizontal="left" wrapText="1"/>
    </xf>
    <xf numFmtId="3" fontId="15" fillId="0" borderId="49" xfId="0" applyNumberFormat="1" applyFont="1" applyBorder="1" applyAlignment="1" applyProtection="1">
      <alignment wrapText="1"/>
    </xf>
    <xf numFmtId="3" fontId="15" fillId="0" borderId="0" xfId="0" applyNumberFormat="1" applyFont="1" applyBorder="1" applyAlignment="1" applyProtection="1">
      <alignment horizontal="right" wrapText="1"/>
    </xf>
    <xf numFmtId="3" fontId="15" fillId="0" borderId="125" xfId="0" applyNumberFormat="1" applyFont="1" applyBorder="1" applyAlignment="1" applyProtection="1">
      <alignment horizontal="right" wrapText="1"/>
    </xf>
    <xf numFmtId="3" fontId="15" fillId="0" borderId="127" xfId="0" applyNumberFormat="1" applyFont="1" applyBorder="1" applyAlignment="1" applyProtection="1">
      <alignment horizontal="right" wrapText="1"/>
    </xf>
    <xf numFmtId="3" fontId="15" fillId="0" borderId="0" xfId="0" applyNumberFormat="1" applyFont="1" applyBorder="1" applyAlignment="1" applyProtection="1">
      <alignment horizontal="center"/>
    </xf>
    <xf numFmtId="3" fontId="15" fillId="0" borderId="48" xfId="0" applyNumberFormat="1" applyFont="1" applyBorder="1" applyAlignment="1" applyProtection="1">
      <alignment wrapText="1"/>
    </xf>
    <xf numFmtId="3" fontId="37" fillId="0" borderId="2" xfId="0" applyNumberFormat="1" applyFont="1" applyBorder="1" applyAlignment="1" applyProtection="1">
      <alignment horizontal="left"/>
    </xf>
    <xf numFmtId="3" fontId="37" fillId="0" borderId="1" xfId="0" applyNumberFormat="1" applyFont="1" applyBorder="1" applyAlignment="1" applyProtection="1">
      <alignment horizontal="left"/>
    </xf>
    <xf numFmtId="3" fontId="15" fillId="0" borderId="44" xfId="0" applyNumberFormat="1" applyFont="1" applyBorder="1" applyAlignment="1" applyProtection="1">
      <alignment wrapText="1"/>
    </xf>
    <xf numFmtId="167" fontId="2" fillId="0" borderId="0" xfId="0" applyFont="1" applyBorder="1" applyAlignment="1" applyProtection="1">
      <alignment wrapText="1"/>
    </xf>
    <xf numFmtId="167" fontId="0" fillId="0" borderId="0" xfId="0" applyBorder="1" applyAlignment="1" applyProtection="1">
      <alignment wrapText="1"/>
    </xf>
    <xf numFmtId="4" fontId="54" fillId="0" borderId="301" xfId="0" applyNumberFormat="1" applyFont="1" applyFill="1" applyBorder="1" applyAlignment="1" applyProtection="1">
      <alignment horizontal="right"/>
    </xf>
    <xf numFmtId="4" fontId="54" fillId="0" borderId="302" xfId="0" applyNumberFormat="1" applyFont="1" applyFill="1" applyBorder="1" applyAlignment="1" applyProtection="1">
      <alignment horizontal="right"/>
    </xf>
    <xf numFmtId="4" fontId="54" fillId="0" borderId="301" xfId="0" applyNumberFormat="1" applyFont="1" applyFill="1" applyBorder="1" applyAlignment="1" applyProtection="1">
      <alignment horizontal="right"/>
      <protection locked="0"/>
    </xf>
    <xf numFmtId="4" fontId="54" fillId="5" borderId="305" xfId="0" applyNumberFormat="1" applyFont="1" applyFill="1" applyBorder="1" applyAlignment="1" applyProtection="1">
      <alignment horizontal="right"/>
    </xf>
    <xf numFmtId="4" fontId="54" fillId="5" borderId="306" xfId="0" applyNumberFormat="1" applyFont="1" applyFill="1" applyBorder="1" applyAlignment="1" applyProtection="1">
      <alignment horizontal="right"/>
    </xf>
    <xf numFmtId="4" fontId="54" fillId="5" borderId="307" xfId="0" applyNumberFormat="1" applyFont="1" applyFill="1" applyBorder="1" applyAlignment="1" applyProtection="1">
      <alignment horizontal="right"/>
    </xf>
    <xf numFmtId="3" fontId="15" fillId="0" borderId="318" xfId="0" applyNumberFormat="1" applyFont="1" applyFill="1" applyBorder="1" applyAlignment="1" applyProtection="1">
      <alignment horizontal="right" wrapText="1"/>
    </xf>
    <xf numFmtId="167" fontId="15" fillId="0" borderId="319" xfId="0" applyFont="1" applyFill="1" applyBorder="1" applyAlignment="1" applyProtection="1">
      <alignment horizontal="right"/>
    </xf>
    <xf numFmtId="4" fontId="54" fillId="5" borderId="320" xfId="0" applyNumberFormat="1" applyFont="1" applyFill="1" applyBorder="1" applyAlignment="1" applyProtection="1">
      <alignment horizontal="right"/>
      <protection locked="0"/>
    </xf>
    <xf numFmtId="4" fontId="54" fillId="5" borderId="321" xfId="0" applyNumberFormat="1" applyFont="1" applyFill="1" applyBorder="1" applyAlignment="1" applyProtection="1">
      <alignment horizontal="right"/>
    </xf>
    <xf numFmtId="3" fontId="47" fillId="0" borderId="44" xfId="0" applyNumberFormat="1" applyFont="1" applyBorder="1" applyAlignment="1" applyProtection="1">
      <alignment horizontal="center"/>
    </xf>
    <xf numFmtId="167" fontId="51" fillId="0" borderId="44" xfId="0" applyFont="1" applyBorder="1" applyAlignment="1">
      <alignment horizontal="right"/>
    </xf>
    <xf numFmtId="167" fontId="0" fillId="0" borderId="333" xfId="0" applyBorder="1" applyProtection="1"/>
    <xf numFmtId="167" fontId="15" fillId="0" borderId="213" xfId="0" applyFont="1" applyFill="1" applyBorder="1" applyAlignment="1" applyProtection="1">
      <alignment vertical="center"/>
    </xf>
    <xf numFmtId="3" fontId="15" fillId="0" borderId="213" xfId="0" applyNumberFormat="1" applyFont="1" applyBorder="1" applyAlignment="1" applyProtection="1">
      <alignment wrapText="1"/>
    </xf>
    <xf numFmtId="3" fontId="15" fillId="0" borderId="213" xfId="0" applyNumberFormat="1" applyFont="1" applyBorder="1" applyAlignment="1" applyProtection="1">
      <alignment horizontal="left"/>
    </xf>
    <xf numFmtId="3" fontId="15" fillId="0" borderId="213" xfId="0" applyNumberFormat="1" applyFont="1" applyBorder="1" applyAlignment="1" applyProtection="1">
      <alignment horizontal="right" wrapText="1"/>
    </xf>
    <xf numFmtId="3" fontId="15" fillId="0" borderId="44" xfId="0" applyNumberFormat="1" applyFont="1" applyBorder="1" applyAlignment="1" applyProtection="1">
      <alignment horizontal="right" wrapText="1"/>
    </xf>
    <xf numFmtId="3" fontId="15" fillId="5" borderId="213" xfId="0" applyNumberFormat="1" applyFont="1" applyFill="1" applyBorder="1" applyAlignment="1" applyProtection="1"/>
    <xf numFmtId="0" fontId="15" fillId="5" borderId="213" xfId="0" applyNumberFormat="1" applyFont="1" applyFill="1" applyBorder="1" applyAlignment="1" applyProtection="1"/>
    <xf numFmtId="3" fontId="15" fillId="0" borderId="213" xfId="0" applyNumberFormat="1" applyFont="1" applyBorder="1" applyAlignment="1" applyProtection="1">
      <protection locked="0"/>
    </xf>
    <xf numFmtId="3" fontId="2" fillId="0" borderId="0" xfId="0" applyNumberFormat="1" applyFont="1" applyBorder="1" applyAlignment="1" applyProtection="1">
      <alignment vertical="top"/>
    </xf>
    <xf numFmtId="3" fontId="2" fillId="0" borderId="0" xfId="0" applyNumberFormat="1" applyFont="1" applyBorder="1" applyAlignment="1" applyProtection="1">
      <alignment horizontal="left" vertical="top"/>
    </xf>
    <xf numFmtId="3" fontId="2" fillId="0" borderId="174" xfId="0" applyNumberFormat="1" applyFont="1" applyBorder="1" applyAlignment="1" applyProtection="1"/>
    <xf numFmtId="3" fontId="2" fillId="0" borderId="1" xfId="0" applyNumberFormat="1" applyFont="1" applyBorder="1" applyAlignment="1" applyProtection="1"/>
    <xf numFmtId="3" fontId="2" fillId="0" borderId="1" xfId="0" applyNumberFormat="1" applyFont="1" applyFill="1" applyBorder="1" applyProtection="1"/>
    <xf numFmtId="3" fontId="2" fillId="0" borderId="129" xfId="0" applyNumberFormat="1" applyFont="1" applyBorder="1" applyAlignment="1" applyProtection="1">
      <alignment horizontal="left"/>
    </xf>
    <xf numFmtId="3" fontId="2" fillId="0" borderId="129" xfId="0" applyNumberFormat="1" applyFont="1" applyBorder="1" applyProtection="1"/>
    <xf numFmtId="3" fontId="2" fillId="4" borderId="119" xfId="0" applyNumberFormat="1" applyFont="1" applyFill="1" applyBorder="1" applyAlignment="1" applyProtection="1">
      <alignment horizontal="right" wrapText="1"/>
    </xf>
    <xf numFmtId="3" fontId="2" fillId="0" borderId="4" xfId="0" applyNumberFormat="1" applyFont="1" applyBorder="1" applyAlignment="1" applyProtection="1">
      <alignment horizontal="left" wrapText="1"/>
    </xf>
    <xf numFmtId="3" fontId="2" fillId="0" borderId="0" xfId="0" applyNumberFormat="1" applyFont="1" applyFill="1" applyBorder="1" applyAlignment="1" applyProtection="1">
      <alignment wrapText="1"/>
    </xf>
    <xf numFmtId="3" fontId="1" fillId="0" borderId="213" xfId="0" applyNumberFormat="1" applyFont="1" applyBorder="1" applyAlignment="1" applyProtection="1">
      <alignment horizontal="left"/>
    </xf>
    <xf numFmtId="3" fontId="2" fillId="0" borderId="4" xfId="0" applyNumberFormat="1" applyFont="1" applyBorder="1" applyAlignment="1" applyProtection="1"/>
    <xf numFmtId="3" fontId="2" fillId="0" borderId="213" xfId="0" applyNumberFormat="1" applyFont="1" applyBorder="1" applyAlignment="1" applyProtection="1">
      <alignment horizontal="right" wrapText="1"/>
    </xf>
    <xf numFmtId="3" fontId="2" fillId="0" borderId="44" xfId="0" applyNumberFormat="1" applyFont="1" applyFill="1" applyBorder="1" applyAlignment="1" applyProtection="1">
      <alignment horizontal="left"/>
    </xf>
    <xf numFmtId="3" fontId="2" fillId="0" borderId="96" xfId="0" applyNumberFormat="1" applyFont="1" applyBorder="1" applyAlignment="1" applyProtection="1">
      <alignment horizontal="right" wrapText="1"/>
    </xf>
    <xf numFmtId="3" fontId="2" fillId="4" borderId="119" xfId="0" applyNumberFormat="1" applyFont="1" applyFill="1" applyBorder="1" applyAlignment="1" applyProtection="1">
      <alignment horizontal="left"/>
    </xf>
    <xf numFmtId="4" fontId="0" fillId="0" borderId="213" xfId="0" applyNumberFormat="1" applyBorder="1" applyProtection="1"/>
    <xf numFmtId="3" fontId="2" fillId="0" borderId="205" xfId="0" applyNumberFormat="1" applyFont="1" applyBorder="1" applyProtection="1"/>
    <xf numFmtId="3" fontId="2" fillId="0" borderId="205" xfId="0" applyNumberFormat="1" applyFont="1" applyBorder="1" applyAlignment="1" applyProtection="1">
      <alignment horizontal="right"/>
    </xf>
    <xf numFmtId="3" fontId="2" fillId="3" borderId="205" xfId="0" applyNumberFormat="1" applyFont="1" applyFill="1" applyBorder="1" applyAlignment="1" applyProtection="1">
      <alignment horizontal="left"/>
    </xf>
    <xf numFmtId="4" fontId="2" fillId="0" borderId="195" xfId="0" applyNumberFormat="1" applyFont="1" applyFill="1" applyBorder="1" applyAlignment="1" applyProtection="1"/>
    <xf numFmtId="4" fontId="2" fillId="0" borderId="205" xfId="0" applyNumberFormat="1" applyFont="1" applyFill="1" applyBorder="1" applyAlignment="1" applyProtection="1"/>
    <xf numFmtId="4" fontId="2" fillId="0" borderId="208" xfId="0" applyNumberFormat="1" applyFont="1" applyFill="1" applyBorder="1" applyAlignment="1" applyProtection="1"/>
    <xf numFmtId="3" fontId="2" fillId="0" borderId="208" xfId="0" applyNumberFormat="1" applyFont="1" applyBorder="1" applyAlignment="1" applyProtection="1">
      <alignment horizontal="right" vertical="center"/>
    </xf>
    <xf numFmtId="4" fontId="2" fillId="0" borderId="213" xfId="0" applyNumberFormat="1" applyFont="1" applyFill="1" applyBorder="1" applyAlignment="1" applyProtection="1"/>
    <xf numFmtId="3" fontId="2" fillId="0" borderId="6" xfId="0" applyNumberFormat="1" applyFont="1" applyBorder="1" applyAlignment="1" applyProtection="1">
      <alignment horizontal="left"/>
    </xf>
    <xf numFmtId="167" fontId="0" fillId="4" borderId="119" xfId="0" applyFill="1" applyBorder="1" applyProtection="1"/>
    <xf numFmtId="3" fontId="2" fillId="0" borderId="4" xfId="0" applyNumberFormat="1" applyFont="1" applyBorder="1" applyAlignment="1" applyProtection="1">
      <alignment horizontal="right"/>
    </xf>
    <xf numFmtId="3" fontId="2" fillId="0" borderId="100" xfId="0" applyNumberFormat="1" applyFont="1" applyBorder="1" applyProtection="1"/>
    <xf numFmtId="3" fontId="2" fillId="0" borderId="15" xfId="0" applyNumberFormat="1" applyFont="1" applyBorder="1" applyProtection="1"/>
    <xf numFmtId="3" fontId="2" fillId="0" borderId="15" xfId="0" applyNumberFormat="1" applyFont="1" applyBorder="1" applyAlignment="1" applyProtection="1">
      <alignment horizontal="right"/>
    </xf>
    <xf numFmtId="167" fontId="0" fillId="6" borderId="204" xfId="0" applyFill="1" applyBorder="1" applyProtection="1"/>
    <xf numFmtId="9" fontId="0" fillId="0" borderId="195" xfId="0" applyNumberFormat="1" applyBorder="1" applyProtection="1"/>
    <xf numFmtId="1" fontId="0" fillId="0" borderId="196" xfId="0" applyNumberFormat="1" applyBorder="1" applyProtection="1"/>
    <xf numFmtId="9" fontId="0" fillId="0" borderId="213" xfId="0" applyNumberFormat="1" applyBorder="1" applyProtection="1"/>
    <xf numFmtId="167" fontId="0" fillId="6" borderId="213" xfId="0" applyFill="1" applyBorder="1" applyProtection="1"/>
    <xf numFmtId="167" fontId="28" fillId="0" borderId="44" xfId="0" applyFont="1" applyFill="1" applyBorder="1" applyProtection="1"/>
    <xf numFmtId="3" fontId="2" fillId="0" borderId="44" xfId="0" applyNumberFormat="1" applyFont="1" applyFill="1" applyBorder="1" applyAlignment="1" applyProtection="1">
      <alignment wrapText="1"/>
    </xf>
    <xf numFmtId="3" fontId="2" fillId="0" borderId="44" xfId="0" applyNumberFormat="1" applyFont="1" applyFill="1" applyBorder="1" applyAlignment="1" applyProtection="1">
      <alignment horizontal="left" wrapText="1"/>
    </xf>
    <xf numFmtId="3" fontId="1" fillId="0" borderId="0" xfId="0" applyNumberFormat="1" applyFont="1" applyAlignment="1" applyProtection="1">
      <alignment horizontal="center" vertical="center" wrapText="1"/>
    </xf>
    <xf numFmtId="3" fontId="1" fillId="0" borderId="0" xfId="0" applyNumberFormat="1" applyFont="1" applyAlignment="1" applyProtection="1">
      <alignment horizontal="centerContinuous" vertical="center" wrapText="1"/>
    </xf>
    <xf numFmtId="3" fontId="1" fillId="0" borderId="0" xfId="0" applyNumberFormat="1" applyFont="1" applyBorder="1" applyAlignment="1" applyProtection="1">
      <alignment horizontal="center" vertical="center" wrapText="1"/>
    </xf>
    <xf numFmtId="3" fontId="42" fillId="0" borderId="213" xfId="0" applyNumberFormat="1" applyFont="1" applyBorder="1" applyAlignment="1" applyProtection="1">
      <alignment horizontal="left"/>
    </xf>
    <xf numFmtId="3" fontId="2" fillId="0" borderId="0" xfId="0" applyNumberFormat="1" applyFont="1" applyFill="1" applyBorder="1" applyAlignment="1" applyProtection="1">
      <alignment horizontal="right"/>
    </xf>
    <xf numFmtId="3" fontId="15" fillId="0" borderId="213" xfId="0" applyNumberFormat="1" applyFont="1" applyBorder="1" applyAlignment="1" applyProtection="1">
      <alignment horizontal="right"/>
    </xf>
    <xf numFmtId="3" fontId="15" fillId="0" borderId="205" xfId="0" applyNumberFormat="1" applyFont="1" applyBorder="1" applyProtection="1"/>
    <xf numFmtId="3" fontId="15" fillId="0" borderId="208" xfId="0" applyNumberFormat="1" applyFont="1" applyBorder="1" applyAlignment="1" applyProtection="1">
      <alignment horizontal="right"/>
    </xf>
    <xf numFmtId="4" fontId="2" fillId="0" borderId="205" xfId="0" applyNumberFormat="1" applyFont="1" applyBorder="1" applyAlignment="1" applyProtection="1">
      <alignment horizontal="right"/>
    </xf>
    <xf numFmtId="4" fontId="2" fillId="0" borderId="44" xfId="0" applyNumberFormat="1" applyFont="1" applyBorder="1" applyAlignment="1" applyProtection="1">
      <alignment horizontal="right"/>
    </xf>
    <xf numFmtId="4" fontId="2" fillId="0" borderId="6" xfId="0" applyNumberFormat="1" applyFont="1" applyBorder="1" applyAlignment="1" applyProtection="1">
      <alignment horizontal="right"/>
    </xf>
    <xf numFmtId="3" fontId="41" fillId="0" borderId="44" xfId="0" applyNumberFormat="1" applyFont="1" applyFill="1" applyBorder="1" applyAlignment="1" applyProtection="1">
      <alignment horizontal="left"/>
    </xf>
    <xf numFmtId="3" fontId="15" fillId="0" borderId="205" xfId="0" applyNumberFormat="1" applyFont="1" applyBorder="1" applyAlignment="1" applyProtection="1">
      <alignment horizontal="left"/>
    </xf>
    <xf numFmtId="4" fontId="2" fillId="0" borderId="205" xfId="0" applyNumberFormat="1" applyFont="1" applyFill="1" applyBorder="1" applyAlignment="1" applyProtection="1">
      <alignment horizontal="right"/>
    </xf>
    <xf numFmtId="4" fontId="2" fillId="0" borderId="44" xfId="0" applyNumberFormat="1" applyFont="1" applyFill="1" applyBorder="1" applyAlignment="1" applyProtection="1">
      <alignment horizontal="right"/>
    </xf>
    <xf numFmtId="4" fontId="2" fillId="0" borderId="169" xfId="0" applyNumberFormat="1" applyFont="1" applyBorder="1" applyAlignment="1" applyProtection="1">
      <alignment horizontal="right"/>
    </xf>
    <xf numFmtId="4" fontId="2" fillId="0" borderId="9" xfId="0" applyNumberFormat="1" applyFont="1" applyBorder="1" applyAlignment="1" applyProtection="1">
      <alignment horizontal="right"/>
    </xf>
    <xf numFmtId="3" fontId="41" fillId="0" borderId="116" xfId="0" applyNumberFormat="1" applyFont="1" applyFill="1" applyBorder="1" applyAlignment="1" applyProtection="1"/>
    <xf numFmtId="4" fontId="2" fillId="0" borderId="116" xfId="0" applyNumberFormat="1" applyFont="1" applyBorder="1" applyAlignment="1" applyProtection="1">
      <alignment horizontal="right"/>
    </xf>
    <xf numFmtId="3" fontId="1" fillId="0" borderId="195" xfId="0" applyNumberFormat="1" applyFont="1" applyBorder="1" applyAlignment="1" applyProtection="1"/>
    <xf numFmtId="167" fontId="2" fillId="0" borderId="205" xfId="0" applyFont="1" applyBorder="1" applyProtection="1"/>
    <xf numFmtId="3" fontId="2" fillId="0" borderId="205" xfId="0" applyNumberFormat="1" applyFont="1" applyBorder="1" applyAlignment="1" applyProtection="1">
      <alignment textRotation="90"/>
    </xf>
    <xf numFmtId="167" fontId="2" fillId="0" borderId="208" xfId="0" applyFont="1" applyBorder="1" applyProtection="1"/>
    <xf numFmtId="3" fontId="2" fillId="0" borderId="213" xfId="0" applyNumberFormat="1" applyFont="1" applyBorder="1" applyProtection="1"/>
    <xf numFmtId="167" fontId="2" fillId="0" borderId="24" xfId="0" applyFont="1" applyBorder="1" applyProtection="1"/>
    <xf numFmtId="3" fontId="2" fillId="0" borderId="25" xfId="0" applyNumberFormat="1" applyFont="1" applyBorder="1" applyProtection="1"/>
    <xf numFmtId="167" fontId="2" fillId="0" borderId="195" xfId="0" applyNumberFormat="1" applyFont="1" applyBorder="1" applyProtection="1"/>
    <xf numFmtId="167" fontId="2" fillId="0" borderId="205" xfId="0" applyNumberFormat="1" applyFont="1" applyBorder="1" applyProtection="1"/>
    <xf numFmtId="167" fontId="2" fillId="0" borderId="208" xfId="0" applyNumberFormat="1" applyFont="1" applyBorder="1" applyProtection="1"/>
    <xf numFmtId="167" fontId="2" fillId="6" borderId="195" xfId="0" applyNumberFormat="1" applyFont="1" applyFill="1" applyBorder="1" applyProtection="1"/>
    <xf numFmtId="167" fontId="2" fillId="6" borderId="205" xfId="0" applyNumberFormat="1" applyFont="1" applyFill="1" applyBorder="1" applyProtection="1"/>
    <xf numFmtId="167" fontId="2" fillId="6" borderId="208" xfId="0" applyNumberFormat="1" applyFont="1" applyFill="1" applyBorder="1" applyProtection="1"/>
    <xf numFmtId="167" fontId="2" fillId="0" borderId="26" xfId="0" applyNumberFormat="1" applyFont="1" applyBorder="1" applyProtection="1"/>
    <xf numFmtId="167" fontId="2" fillId="0" borderId="213" xfId="0" applyNumberFormat="1" applyFont="1" applyBorder="1" applyProtection="1"/>
    <xf numFmtId="167" fontId="2" fillId="0" borderId="43" xfId="0" applyNumberFormat="1" applyFont="1" applyBorder="1" applyProtection="1"/>
    <xf numFmtId="167" fontId="2" fillId="6" borderId="213" xfId="0" applyNumberFormat="1" applyFont="1" applyFill="1" applyBorder="1" applyProtection="1"/>
    <xf numFmtId="167" fontId="2" fillId="6" borderId="0" xfId="0" applyNumberFormat="1" applyFont="1" applyFill="1" applyBorder="1" applyProtection="1"/>
    <xf numFmtId="167" fontId="2" fillId="6" borderId="43" xfId="0" applyNumberFormat="1" applyFont="1" applyFill="1" applyBorder="1" applyProtection="1"/>
    <xf numFmtId="167" fontId="2" fillId="0" borderId="12" xfId="0" applyNumberFormat="1" applyFont="1" applyBorder="1" applyProtection="1"/>
    <xf numFmtId="167" fontId="2" fillId="0" borderId="9" xfId="0" applyNumberFormat="1" applyFont="1" applyBorder="1" applyProtection="1"/>
    <xf numFmtId="167" fontId="2" fillId="0" borderId="13" xfId="0" applyNumberFormat="1" applyFont="1" applyBorder="1" applyProtection="1"/>
    <xf numFmtId="167" fontId="2" fillId="6" borderId="12" xfId="0" applyNumberFormat="1" applyFont="1" applyFill="1" applyBorder="1" applyProtection="1"/>
    <xf numFmtId="167" fontId="2" fillId="6" borderId="9" xfId="0" applyNumberFormat="1" applyFont="1" applyFill="1" applyBorder="1" applyProtection="1"/>
    <xf numFmtId="167" fontId="2" fillId="6" borderId="13" xfId="0" applyNumberFormat="1" applyFont="1" applyFill="1" applyBorder="1" applyProtection="1"/>
    <xf numFmtId="3" fontId="1" fillId="0" borderId="25" xfId="0" applyNumberFormat="1" applyFont="1" applyBorder="1" applyProtection="1"/>
    <xf numFmtId="167" fontId="2" fillId="0" borderId="48" xfId="0" applyNumberFormat="1" applyFont="1" applyBorder="1" applyProtection="1"/>
    <xf numFmtId="167" fontId="2" fillId="0" borderId="44" xfId="0" applyNumberFormat="1" applyFont="1" applyBorder="1" applyProtection="1"/>
    <xf numFmtId="167" fontId="2" fillId="0" borderId="49" xfId="0" applyNumberFormat="1" applyFont="1" applyBorder="1" applyProtection="1"/>
    <xf numFmtId="167" fontId="2" fillId="6" borderId="48" xfId="0" applyNumberFormat="1" applyFont="1" applyFill="1" applyBorder="1" applyProtection="1"/>
    <xf numFmtId="167" fontId="2" fillId="6" borderId="44" xfId="0" applyNumberFormat="1" applyFont="1" applyFill="1" applyBorder="1" applyProtection="1"/>
    <xf numFmtId="167" fontId="2" fillId="6" borderId="49" xfId="0" applyNumberFormat="1" applyFont="1" applyFill="1" applyBorder="1" applyProtection="1"/>
    <xf numFmtId="3" fontId="1" fillId="0" borderId="0" xfId="0" applyNumberFormat="1" applyFont="1" applyBorder="1" applyProtection="1"/>
    <xf numFmtId="167" fontId="2" fillId="0" borderId="204" xfId="0" applyNumberFormat="1" applyFont="1" applyBorder="1" applyProtection="1"/>
    <xf numFmtId="167" fontId="2" fillId="6" borderId="204" xfId="0" applyNumberFormat="1" applyFont="1" applyFill="1" applyBorder="1" applyProtection="1"/>
    <xf numFmtId="3" fontId="2" fillId="0" borderId="27" xfId="0" applyNumberFormat="1" applyFont="1" applyBorder="1" applyProtection="1"/>
    <xf numFmtId="3" fontId="2" fillId="0" borderId="28" xfId="0" applyNumberFormat="1" applyFont="1" applyBorder="1" applyProtection="1"/>
    <xf numFmtId="3" fontId="2" fillId="0" borderId="28" xfId="0" applyNumberFormat="1" applyFont="1" applyBorder="1" applyAlignment="1" applyProtection="1">
      <alignment horizontal="right"/>
    </xf>
    <xf numFmtId="167" fontId="2" fillId="0" borderId="29" xfId="0" applyNumberFormat="1" applyFont="1" applyBorder="1" applyProtection="1"/>
    <xf numFmtId="3" fontId="2" fillId="0" borderId="24" xfId="0" applyNumberFormat="1" applyFont="1" applyBorder="1" applyProtection="1"/>
    <xf numFmtId="3" fontId="2" fillId="0" borderId="195" xfId="0" applyNumberFormat="1" applyFont="1" applyBorder="1" applyProtection="1"/>
    <xf numFmtId="3" fontId="2" fillId="0" borderId="208" xfId="0" applyNumberFormat="1" applyFont="1" applyBorder="1" applyProtection="1"/>
    <xf numFmtId="3" fontId="2" fillId="0" borderId="43" xfId="0" applyNumberFormat="1" applyFont="1" applyBorder="1" applyProtection="1"/>
    <xf numFmtId="3" fontId="2" fillId="0" borderId="12" xfId="0" applyNumberFormat="1" applyFont="1" applyBorder="1" applyProtection="1"/>
    <xf numFmtId="3" fontId="2" fillId="0" borderId="9" xfId="0" applyNumberFormat="1" applyFont="1" applyBorder="1" applyProtection="1"/>
    <xf numFmtId="3" fontId="2" fillId="0" borderId="13" xfId="0" applyNumberFormat="1" applyFont="1" applyBorder="1" applyProtection="1"/>
    <xf numFmtId="3" fontId="2" fillId="0" borderId="48" xfId="0" applyNumberFormat="1" applyFont="1" applyBorder="1" applyProtection="1"/>
    <xf numFmtId="3" fontId="2" fillId="0" borderId="49" xfId="0" applyNumberFormat="1" applyFont="1" applyBorder="1" applyProtection="1"/>
    <xf numFmtId="3" fontId="2" fillId="0" borderId="204" xfId="0" applyNumberFormat="1" applyFont="1" applyBorder="1" applyProtection="1"/>
    <xf numFmtId="3" fontId="2" fillId="0" borderId="26" xfId="0" applyNumberFormat="1" applyFont="1" applyBorder="1" applyAlignment="1" applyProtection="1">
      <alignment wrapText="1"/>
    </xf>
    <xf numFmtId="3" fontId="2" fillId="0" borderId="25" xfId="0" applyNumberFormat="1" applyFont="1" applyBorder="1" applyAlignment="1" applyProtection="1">
      <alignment wrapText="1"/>
    </xf>
    <xf numFmtId="3" fontId="2" fillId="0" borderId="29" xfId="0" applyNumberFormat="1" applyFont="1" applyBorder="1" applyProtection="1"/>
    <xf numFmtId="3" fontId="2" fillId="0" borderId="23" xfId="0" applyNumberFormat="1" applyFont="1" applyBorder="1" applyAlignment="1" applyProtection="1">
      <alignment wrapText="1"/>
    </xf>
    <xf numFmtId="3" fontId="2" fillId="0" borderId="24" xfId="0" applyNumberFormat="1" applyFont="1" applyBorder="1" applyAlignment="1" applyProtection="1">
      <alignment wrapText="1"/>
    </xf>
    <xf numFmtId="3" fontId="2" fillId="0" borderId="25" xfId="0" applyNumberFormat="1" applyFont="1" applyFill="1" applyBorder="1" applyAlignment="1" applyProtection="1">
      <alignment wrapText="1"/>
    </xf>
    <xf numFmtId="3" fontId="2" fillId="0" borderId="0" xfId="0" quotePrefix="1" applyNumberFormat="1" applyFont="1" applyBorder="1" applyAlignment="1" applyProtection="1">
      <alignment horizontal="center" wrapText="1"/>
    </xf>
    <xf numFmtId="167" fontId="2" fillId="0" borderId="26" xfId="0" applyFont="1" applyBorder="1" applyProtection="1"/>
    <xf numFmtId="3" fontId="2" fillId="0" borderId="25" xfId="0" applyNumberFormat="1" applyFont="1" applyFill="1" applyBorder="1" applyProtection="1"/>
    <xf numFmtId="3" fontId="2" fillId="0" borderId="25" xfId="0" quotePrefix="1" applyNumberFormat="1" applyFont="1" applyBorder="1" applyAlignment="1" applyProtection="1">
      <alignment horizontal="right" wrapText="1"/>
    </xf>
    <xf numFmtId="3" fontId="2" fillId="0" borderId="205" xfId="0" applyNumberFormat="1" applyFont="1" applyFill="1" applyBorder="1" applyProtection="1"/>
    <xf numFmtId="3" fontId="2" fillId="6" borderId="195" xfId="0" applyNumberFormat="1" applyFont="1" applyFill="1" applyBorder="1" applyProtection="1"/>
    <xf numFmtId="3" fontId="2" fillId="6" borderId="205" xfId="0" applyNumberFormat="1" applyFont="1" applyFill="1" applyBorder="1" applyProtection="1"/>
    <xf numFmtId="3" fontId="2" fillId="6" borderId="208" xfId="0" applyNumberFormat="1" applyFont="1" applyFill="1" applyBorder="1" applyProtection="1"/>
    <xf numFmtId="3" fontId="2" fillId="6" borderId="213" xfId="0" applyNumberFormat="1" applyFont="1" applyFill="1" applyBorder="1" applyProtection="1"/>
    <xf numFmtId="3" fontId="2" fillId="6" borderId="0" xfId="0" applyNumberFormat="1" applyFont="1" applyFill="1" applyBorder="1" applyProtection="1"/>
    <xf numFmtId="3" fontId="2" fillId="6" borderId="43" xfId="0" applyNumberFormat="1" applyFont="1" applyFill="1" applyBorder="1" applyProtection="1"/>
    <xf numFmtId="3" fontId="2" fillId="6" borderId="12" xfId="0" applyNumberFormat="1" applyFont="1" applyFill="1" applyBorder="1" applyProtection="1"/>
    <xf numFmtId="3" fontId="2" fillId="6" borderId="9" xfId="0" applyNumberFormat="1" applyFont="1" applyFill="1" applyBorder="1" applyProtection="1"/>
    <xf numFmtId="3" fontId="2" fillId="6" borderId="13" xfId="0" applyNumberFormat="1" applyFont="1" applyFill="1" applyBorder="1" applyProtection="1"/>
    <xf numFmtId="3" fontId="2" fillId="0" borderId="213" xfId="0" applyNumberFormat="1" applyFont="1" applyFill="1" applyBorder="1" applyProtection="1"/>
    <xf numFmtId="3" fontId="2" fillId="6" borderId="48" xfId="0" applyNumberFormat="1" applyFont="1" applyFill="1" applyBorder="1" applyProtection="1"/>
    <xf numFmtId="3" fontId="2" fillId="6" borderId="44" xfId="0" applyNumberFormat="1" applyFont="1" applyFill="1" applyBorder="1" applyProtection="1"/>
    <xf numFmtId="3" fontId="2" fillId="6" borderId="49" xfId="0" applyNumberFormat="1" applyFont="1" applyFill="1" applyBorder="1" applyProtection="1"/>
    <xf numFmtId="3" fontId="2" fillId="0" borderId="13" xfId="0" applyNumberFormat="1" applyFont="1" applyFill="1" applyBorder="1" applyProtection="1"/>
    <xf numFmtId="167" fontId="2" fillId="0" borderId="25" xfId="0" applyFont="1" applyFill="1" applyBorder="1" applyProtection="1"/>
    <xf numFmtId="3" fontId="2" fillId="0" borderId="204" xfId="0" applyNumberFormat="1" applyFont="1" applyBorder="1" applyAlignment="1" applyProtection="1">
      <alignment horizontal="left"/>
    </xf>
    <xf numFmtId="3" fontId="2" fillId="6" borderId="204" xfId="0" applyNumberFormat="1" applyFont="1" applyFill="1" applyBorder="1" applyAlignment="1" applyProtection="1">
      <alignment horizontal="left"/>
    </xf>
    <xf numFmtId="3" fontId="2" fillId="0" borderId="26" xfId="0" applyNumberFormat="1" applyFont="1" applyBorder="1" applyAlignment="1" applyProtection="1">
      <alignment horizontal="left"/>
    </xf>
    <xf numFmtId="3" fontId="2" fillId="0" borderId="25" xfId="0" applyNumberFormat="1" applyFont="1" applyFill="1" applyBorder="1" applyAlignment="1" applyProtection="1">
      <alignment horizontal="left"/>
    </xf>
    <xf numFmtId="3" fontId="2" fillId="6" borderId="204" xfId="0" applyNumberFormat="1" applyFont="1" applyFill="1" applyBorder="1" applyProtection="1"/>
    <xf numFmtId="3" fontId="2" fillId="0" borderId="28" xfId="0" applyNumberFormat="1" applyFont="1" applyFill="1" applyBorder="1" applyProtection="1"/>
    <xf numFmtId="3" fontId="2" fillId="0" borderId="29" xfId="0" applyNumberFormat="1" applyFont="1" applyFill="1" applyBorder="1" applyProtection="1"/>
    <xf numFmtId="3" fontId="2" fillId="0" borderId="23" xfId="0" applyNumberFormat="1" applyFont="1" applyBorder="1" applyAlignment="1" applyProtection="1">
      <alignment horizontal="center"/>
    </xf>
    <xf numFmtId="3" fontId="2" fillId="0" borderId="23" xfId="0" quotePrefix="1" applyNumberFormat="1" applyFont="1" applyBorder="1" applyAlignment="1" applyProtection="1">
      <alignment horizontal="center" wrapText="1"/>
    </xf>
    <xf numFmtId="3" fontId="2" fillId="0" borderId="0" xfId="0" applyNumberFormat="1" applyFont="1" applyBorder="1" applyAlignment="1" applyProtection="1">
      <alignment horizontal="center"/>
    </xf>
    <xf numFmtId="3" fontId="2" fillId="0" borderId="0" xfId="0" applyNumberFormat="1" applyFont="1" applyBorder="1" applyAlignment="1" applyProtection="1">
      <alignment horizontal="center" wrapText="1"/>
    </xf>
    <xf numFmtId="167" fontId="2" fillId="0" borderId="26" xfId="0" applyFont="1" applyFill="1" applyBorder="1" applyProtection="1"/>
    <xf numFmtId="167" fontId="2" fillId="0" borderId="26" xfId="0" applyFont="1" applyFill="1" applyBorder="1" applyAlignment="1" applyProtection="1">
      <alignment horizontal="right"/>
    </xf>
    <xf numFmtId="3" fontId="2" fillId="0" borderId="26" xfId="0" applyNumberFormat="1" applyFont="1" applyFill="1" applyBorder="1" applyAlignment="1" applyProtection="1">
      <alignment horizontal="left"/>
    </xf>
    <xf numFmtId="3" fontId="2" fillId="0" borderId="37" xfId="0" applyNumberFormat="1" applyFont="1" applyFill="1" applyBorder="1" applyProtection="1"/>
    <xf numFmtId="3" fontId="2" fillId="0" borderId="35" xfId="0" applyNumberFormat="1" applyFont="1" applyBorder="1" applyProtection="1"/>
    <xf numFmtId="3" fontId="2" fillId="0" borderId="31" xfId="0" applyNumberFormat="1" applyFont="1" applyBorder="1" applyProtection="1"/>
    <xf numFmtId="3" fontId="2" fillId="0" borderId="39" xfId="0" applyNumberFormat="1" applyFont="1" applyBorder="1" applyProtection="1"/>
    <xf numFmtId="3" fontId="2" fillId="0" borderId="212" xfId="0" applyNumberFormat="1" applyFont="1" applyBorder="1" applyProtection="1"/>
    <xf numFmtId="167" fontId="2" fillId="0" borderId="37" xfId="0" applyFont="1" applyBorder="1" applyProtection="1"/>
    <xf numFmtId="3" fontId="2" fillId="0" borderId="0" xfId="4" quotePrefix="1" applyNumberFormat="1" applyFont="1" applyBorder="1" applyProtection="1"/>
    <xf numFmtId="3" fontId="2" fillId="0" borderId="0" xfId="0" quotePrefix="1" applyNumberFormat="1" applyFont="1" applyBorder="1" applyAlignment="1" applyProtection="1">
      <alignment horizontal="center"/>
    </xf>
    <xf numFmtId="3" fontId="42" fillId="0" borderId="213" xfId="0" applyNumberFormat="1" applyFont="1" applyBorder="1" applyAlignment="1" applyProtection="1"/>
    <xf numFmtId="3" fontId="2" fillId="0" borderId="0" xfId="0" applyNumberFormat="1" applyFont="1" applyAlignment="1" applyProtection="1"/>
    <xf numFmtId="3" fontId="2" fillId="0" borderId="44" xfId="0" applyNumberFormat="1" applyFont="1" applyBorder="1" applyAlignment="1" applyProtection="1"/>
    <xf numFmtId="3" fontId="15" fillId="0" borderId="205" xfId="0" applyNumberFormat="1" applyFont="1" applyBorder="1" applyAlignment="1" applyProtection="1"/>
    <xf numFmtId="4" fontId="2" fillId="0" borderId="205" xfId="0" applyNumberFormat="1" applyFont="1" applyBorder="1" applyProtection="1"/>
    <xf numFmtId="3" fontId="15" fillId="0" borderId="116" xfId="0" applyNumberFormat="1" applyFont="1" applyBorder="1" applyProtection="1"/>
    <xf numFmtId="167" fontId="2" fillId="0" borderId="25" xfId="0" applyNumberFormat="1" applyFont="1" applyBorder="1" applyProtection="1"/>
    <xf numFmtId="3" fontId="2" fillId="0" borderId="24" xfId="0" applyNumberFormat="1" applyFont="1" applyFill="1" applyBorder="1" applyProtection="1"/>
    <xf numFmtId="3" fontId="2" fillId="0" borderId="44" xfId="0" applyNumberFormat="1" applyFont="1" applyBorder="1" applyAlignment="1" applyProtection="1">
      <alignment horizontal="left"/>
    </xf>
    <xf numFmtId="3" fontId="2" fillId="0" borderId="25" xfId="0" applyNumberFormat="1" applyFont="1" applyBorder="1" applyAlignment="1" applyProtection="1">
      <alignment horizontal="right" wrapText="1"/>
    </xf>
    <xf numFmtId="3" fontId="2" fillId="0" borderId="25" xfId="0" applyNumberFormat="1" applyFont="1" applyBorder="1" applyAlignment="1" applyProtection="1">
      <alignment horizontal="center"/>
    </xf>
    <xf numFmtId="3" fontId="2" fillId="0" borderId="28" xfId="0" applyNumberFormat="1" applyFont="1" applyBorder="1" applyAlignment="1" applyProtection="1">
      <alignment horizontal="center" wrapText="1"/>
    </xf>
    <xf numFmtId="3" fontId="2" fillId="0" borderId="195" xfId="0" applyNumberFormat="1" applyFont="1" applyBorder="1" applyAlignment="1" applyProtection="1">
      <alignment horizontal="left"/>
    </xf>
    <xf numFmtId="3" fontId="2" fillId="0" borderId="205" xfId="0" applyNumberFormat="1" applyFont="1" applyBorder="1" applyAlignment="1" applyProtection="1">
      <alignment horizontal="left"/>
    </xf>
    <xf numFmtId="3" fontId="2" fillId="0" borderId="208" xfId="0" applyNumberFormat="1" applyFont="1" applyBorder="1" applyAlignment="1" applyProtection="1">
      <alignment horizontal="left"/>
    </xf>
    <xf numFmtId="3" fontId="2" fillId="0" borderId="213" xfId="0" applyNumberFormat="1" applyFont="1" applyFill="1" applyBorder="1" applyAlignment="1" applyProtection="1">
      <alignment horizontal="left"/>
    </xf>
    <xf numFmtId="3" fontId="2" fillId="0" borderId="43" xfId="0" applyNumberFormat="1" applyFont="1" applyFill="1" applyBorder="1" applyAlignment="1" applyProtection="1">
      <alignment horizontal="left"/>
    </xf>
    <xf numFmtId="3" fontId="2" fillId="0" borderId="213" xfId="0" applyNumberFormat="1" applyFont="1" applyBorder="1" applyAlignment="1" applyProtection="1">
      <alignment horizontal="left"/>
    </xf>
    <xf numFmtId="3" fontId="2" fillId="0" borderId="43" xfId="0" applyNumberFormat="1" applyFont="1" applyBorder="1" applyAlignment="1" applyProtection="1">
      <alignment horizontal="left"/>
    </xf>
    <xf numFmtId="3" fontId="2" fillId="0" borderId="48" xfId="0" applyNumberFormat="1" applyFont="1" applyBorder="1" applyAlignment="1" applyProtection="1">
      <alignment horizontal="left"/>
    </xf>
    <xf numFmtId="3" fontId="2" fillId="0" borderId="49" xfId="0" applyNumberFormat="1" applyFont="1" applyBorder="1" applyAlignment="1" applyProtection="1">
      <alignment horizontal="left"/>
    </xf>
    <xf numFmtId="3" fontId="2" fillId="0" borderId="25" xfId="0" quotePrefix="1" applyNumberFormat="1" applyFont="1" applyBorder="1" applyAlignment="1" applyProtection="1">
      <alignment horizontal="center" wrapText="1"/>
    </xf>
    <xf numFmtId="3" fontId="2" fillId="0" borderId="26" xfId="0" applyNumberFormat="1" applyFont="1" applyFill="1" applyBorder="1" applyAlignment="1" applyProtection="1">
      <alignment wrapText="1"/>
    </xf>
    <xf numFmtId="3" fontId="2" fillId="0" borderId="26" xfId="0" applyNumberFormat="1" applyFont="1" applyFill="1" applyBorder="1" applyAlignment="1" applyProtection="1"/>
    <xf numFmtId="3" fontId="2" fillId="0" borderId="112" xfId="0" applyNumberFormat="1" applyFont="1" applyBorder="1" applyProtection="1"/>
    <xf numFmtId="3" fontId="2" fillId="0" borderId="0" xfId="0" applyNumberFormat="1" applyFont="1" applyFill="1" applyBorder="1" applyAlignment="1" applyProtection="1">
      <alignment horizontal="centerContinuous" vertical="center" wrapText="1"/>
    </xf>
    <xf numFmtId="3" fontId="2" fillId="0" borderId="0" xfId="0" quotePrefix="1" applyNumberFormat="1" applyFont="1" applyFill="1" applyBorder="1" applyAlignment="1" applyProtection="1">
      <alignment horizontal="left"/>
    </xf>
    <xf numFmtId="3" fontId="2" fillId="0" borderId="0" xfId="0" quotePrefix="1" applyNumberFormat="1" applyFont="1" applyFill="1" applyBorder="1" applyAlignment="1" applyProtection="1">
      <alignment horizontal="center"/>
    </xf>
    <xf numFmtId="167" fontId="2" fillId="0" borderId="44" xfId="0" applyFont="1" applyFill="1" applyBorder="1" applyProtection="1"/>
    <xf numFmtId="167" fontId="2" fillId="0" borderId="49" xfId="0" applyFont="1" applyFill="1" applyBorder="1" applyProtection="1"/>
    <xf numFmtId="167" fontId="2" fillId="0" borderId="28" xfId="0" applyFont="1" applyBorder="1" applyProtection="1"/>
    <xf numFmtId="3" fontId="2" fillId="0" borderId="114" xfId="0" applyNumberFormat="1" applyFont="1" applyBorder="1" applyProtection="1"/>
    <xf numFmtId="3" fontId="2" fillId="0" borderId="334" xfId="0" applyNumberFormat="1" applyFont="1" applyBorder="1" applyProtection="1"/>
    <xf numFmtId="3" fontId="2" fillId="0" borderId="113" xfId="0" applyNumberFormat="1" applyFont="1" applyBorder="1" applyProtection="1"/>
    <xf numFmtId="167" fontId="2" fillId="0" borderId="335" xfId="0" applyNumberFormat="1" applyFont="1" applyBorder="1" applyProtection="1"/>
    <xf numFmtId="167" fontId="2" fillId="6" borderId="335" xfId="0" applyNumberFormat="1" applyFont="1" applyFill="1" applyBorder="1" applyProtection="1"/>
    <xf numFmtId="167" fontId="2" fillId="6" borderId="336" xfId="0" applyNumberFormat="1" applyFont="1" applyFill="1" applyBorder="1" applyProtection="1"/>
    <xf numFmtId="3" fontId="1" fillId="0" borderId="113" xfId="0" applyNumberFormat="1" applyFont="1" applyBorder="1" applyProtection="1"/>
    <xf numFmtId="167" fontId="2" fillId="0" borderId="211" xfId="0" applyNumberFormat="1" applyFont="1" applyBorder="1" applyProtection="1"/>
    <xf numFmtId="3" fontId="1" fillId="0" borderId="204" xfId="0" applyNumberFormat="1" applyFont="1" applyBorder="1" applyProtection="1"/>
    <xf numFmtId="3" fontId="2" fillId="0" borderId="337" xfId="0" applyNumberFormat="1" applyFont="1" applyBorder="1" applyProtection="1"/>
    <xf numFmtId="3" fontId="1" fillId="0" borderId="338" xfId="0" applyNumberFormat="1" applyFont="1" applyBorder="1" applyProtection="1"/>
    <xf numFmtId="3" fontId="2" fillId="0" borderId="338" xfId="0" applyNumberFormat="1" applyFont="1" applyBorder="1" applyAlignment="1" applyProtection="1">
      <alignment horizontal="right"/>
    </xf>
    <xf numFmtId="3" fontId="2" fillId="0" borderId="338" xfId="0" applyNumberFormat="1" applyFont="1" applyBorder="1" applyProtection="1"/>
    <xf numFmtId="3" fontId="2" fillId="0" borderId="339" xfId="0" applyNumberFormat="1" applyFont="1" applyBorder="1" applyProtection="1"/>
    <xf numFmtId="3" fontId="2" fillId="0" borderId="335" xfId="0" applyNumberFormat="1" applyFont="1" applyBorder="1" applyProtection="1"/>
    <xf numFmtId="3" fontId="2" fillId="0" borderId="118" xfId="0" applyNumberFormat="1" applyFont="1" applyBorder="1" applyAlignment="1" applyProtection="1">
      <alignment horizontal="left"/>
    </xf>
    <xf numFmtId="3" fontId="2" fillId="0" borderId="30" xfId="0" applyNumberFormat="1" applyFont="1" applyBorder="1" applyProtection="1"/>
    <xf numFmtId="3" fontId="2" fillId="0" borderId="115" xfId="0" applyNumberFormat="1" applyFont="1" applyBorder="1" applyProtection="1"/>
    <xf numFmtId="3" fontId="2" fillId="0" borderId="23" xfId="0" applyNumberFormat="1" applyFont="1" applyFill="1" applyBorder="1" applyProtection="1"/>
    <xf numFmtId="3" fontId="2" fillId="0" borderId="26" xfId="0" applyNumberFormat="1" applyFont="1" applyBorder="1" applyAlignment="1" applyProtection="1">
      <alignment horizontal="center" wrapText="1"/>
    </xf>
    <xf numFmtId="3" fontId="2" fillId="0" borderId="35" xfId="0" applyNumberFormat="1" applyFont="1" applyFill="1" applyBorder="1" applyProtection="1"/>
    <xf numFmtId="9" fontId="2" fillId="0" borderId="204" xfId="0" applyNumberFormat="1" applyFont="1" applyBorder="1" applyProtection="1"/>
    <xf numFmtId="3" fontId="2" fillId="0" borderId="38" xfId="0" applyNumberFormat="1" applyFont="1" applyBorder="1" applyAlignment="1" applyProtection="1">
      <alignment horizontal="right"/>
    </xf>
    <xf numFmtId="3" fontId="2" fillId="0" borderId="204" xfId="0" quotePrefix="1" applyNumberFormat="1" applyFont="1" applyBorder="1" applyProtection="1"/>
    <xf numFmtId="3" fontId="2" fillId="0" borderId="31" xfId="0" applyNumberFormat="1" applyFont="1" applyFill="1" applyBorder="1" applyProtection="1"/>
    <xf numFmtId="3" fontId="2" fillId="0" borderId="38" xfId="0" applyNumberFormat="1" applyFont="1" applyFill="1" applyBorder="1" applyProtection="1"/>
    <xf numFmtId="3" fontId="2" fillId="0" borderId="32" xfId="0" applyNumberFormat="1" applyFont="1" applyBorder="1" applyProtection="1"/>
    <xf numFmtId="3" fontId="2" fillId="0" borderId="34" xfId="0" applyNumberFormat="1" applyFont="1" applyBorder="1" applyProtection="1"/>
    <xf numFmtId="3" fontId="2" fillId="0" borderId="36" xfId="0" applyNumberFormat="1" applyFont="1" applyFill="1" applyBorder="1" applyProtection="1"/>
    <xf numFmtId="3" fontId="2" fillId="0" borderId="211" xfId="0" applyNumberFormat="1" applyFont="1" applyBorder="1" applyProtection="1"/>
    <xf numFmtId="3" fontId="2" fillId="0" borderId="204" xfId="0" applyNumberFormat="1" applyFont="1" applyBorder="1" applyAlignment="1" applyProtection="1">
      <alignment horizontal="right"/>
    </xf>
    <xf numFmtId="167" fontId="15" fillId="0" borderId="213" xfId="0" applyFont="1" applyBorder="1" applyProtection="1"/>
    <xf numFmtId="167" fontId="15" fillId="0" borderId="213" xfId="0" applyFont="1" applyBorder="1" applyAlignment="1" applyProtection="1">
      <alignment horizontal="right" wrapText="1"/>
    </xf>
    <xf numFmtId="167" fontId="15" fillId="0" borderId="48" xfId="0" applyFont="1" applyBorder="1" applyAlignment="1" applyProtection="1">
      <alignment horizontal="right" wrapText="1"/>
    </xf>
    <xf numFmtId="3" fontId="3" fillId="0" borderId="44" xfId="3" applyNumberFormat="1" applyBorder="1" applyProtection="1"/>
    <xf numFmtId="3" fontId="0" fillId="0" borderId="208" xfId="0" applyNumberFormat="1" applyFill="1" applyBorder="1" applyProtection="1"/>
    <xf numFmtId="167" fontId="9" fillId="0" borderId="211" xfId="0" applyFont="1" applyFill="1" applyBorder="1" applyAlignment="1" applyProtection="1">
      <alignment horizontal="right"/>
    </xf>
    <xf numFmtId="167" fontId="9" fillId="0" borderId="0" xfId="0" applyFont="1" applyFill="1" applyBorder="1" applyAlignment="1" applyProtection="1">
      <alignment horizontal="right"/>
    </xf>
    <xf numFmtId="167" fontId="0" fillId="0" borderId="204" xfId="0" applyFill="1" applyBorder="1" applyProtection="1"/>
    <xf numFmtId="167" fontId="9" fillId="0" borderId="28" xfId="0" applyFont="1" applyFill="1" applyBorder="1" applyAlignment="1" applyProtection="1">
      <alignment horizontal="right"/>
    </xf>
    <xf numFmtId="167" fontId="0" fillId="0" borderId="208" xfId="0" applyFill="1" applyBorder="1" applyProtection="1"/>
    <xf numFmtId="167" fontId="0" fillId="0" borderId="213" xfId="0" applyFill="1" applyBorder="1" applyProtection="1"/>
    <xf numFmtId="167" fontId="0" fillId="0" borderId="212" xfId="0" applyNumberFormat="1" applyBorder="1" applyProtection="1"/>
    <xf numFmtId="167" fontId="0" fillId="0" borderId="211" xfId="0" applyNumberFormat="1" applyBorder="1" applyProtection="1"/>
    <xf numFmtId="167" fontId="0" fillId="0" borderId="210" xfId="0" applyNumberFormat="1" applyBorder="1" applyProtection="1"/>
    <xf numFmtId="3" fontId="37" fillId="0" borderId="213" xfId="0" applyNumberFormat="1" applyFont="1" applyBorder="1" applyAlignment="1" applyProtection="1">
      <alignment horizontal="left"/>
    </xf>
    <xf numFmtId="3" fontId="37" fillId="0" borderId="195" xfId="0" applyNumberFormat="1" applyFont="1" applyBorder="1" applyAlignment="1" applyProtection="1">
      <alignment horizontal="left"/>
    </xf>
    <xf numFmtId="3" fontId="15" fillId="0" borderId="115" xfId="0" applyNumberFormat="1" applyFont="1" applyBorder="1" applyAlignment="1" applyProtection="1">
      <alignment horizontal="left" wrapText="1"/>
    </xf>
    <xf numFmtId="167" fontId="15" fillId="0" borderId="44" xfId="11" applyFont="1" applyBorder="1"/>
    <xf numFmtId="3" fontId="15" fillId="5" borderId="213" xfId="0" applyNumberFormat="1" applyFont="1" applyFill="1" applyBorder="1" applyProtection="1"/>
    <xf numFmtId="167" fontId="1" fillId="0" borderId="195" xfId="0" applyFont="1" applyBorder="1" applyAlignment="1" applyProtection="1">
      <alignment textRotation="90"/>
    </xf>
    <xf numFmtId="3" fontId="0" fillId="0" borderId="195" xfId="0" applyNumberFormat="1" applyBorder="1" applyProtection="1"/>
    <xf numFmtId="3" fontId="0" fillId="0" borderId="115" xfId="0" applyNumberFormat="1" applyBorder="1" applyProtection="1"/>
    <xf numFmtId="3" fontId="0" fillId="0" borderId="208" xfId="0" applyNumberFormat="1" applyBorder="1" applyProtection="1"/>
    <xf numFmtId="3" fontId="15" fillId="0" borderId="115" xfId="0" applyNumberFormat="1" applyFont="1" applyBorder="1" applyAlignment="1" applyProtection="1">
      <alignment vertical="top"/>
    </xf>
    <xf numFmtId="3" fontId="15" fillId="0" borderId="115" xfId="0" applyNumberFormat="1" applyFont="1" applyBorder="1" applyAlignment="1" applyProtection="1">
      <alignment horizontal="right" vertical="top"/>
    </xf>
    <xf numFmtId="4" fontId="15" fillId="10" borderId="115" xfId="0" applyNumberFormat="1" applyFont="1" applyFill="1" applyBorder="1" applyAlignment="1" applyProtection="1">
      <alignment horizontal="right"/>
      <protection locked="0"/>
    </xf>
    <xf numFmtId="4" fontId="15" fillId="5" borderId="44" xfId="0" applyNumberFormat="1" applyFont="1" applyFill="1" applyBorder="1" applyAlignment="1" applyProtection="1">
      <alignment horizontal="right"/>
    </xf>
    <xf numFmtId="4" fontId="54" fillId="5" borderId="44" xfId="0" applyNumberFormat="1" applyFont="1" applyFill="1" applyBorder="1" applyAlignment="1" applyProtection="1">
      <alignment horizontal="right"/>
    </xf>
    <xf numFmtId="167" fontId="2" fillId="0" borderId="115" xfId="0" applyFont="1" applyBorder="1" applyProtection="1"/>
    <xf numFmtId="168" fontId="2" fillId="0" borderId="115" xfId="0" applyNumberFormat="1" applyFont="1" applyFill="1" applyBorder="1" applyAlignment="1" applyProtection="1">
      <alignment horizontal="right"/>
    </xf>
    <xf numFmtId="168" fontId="2" fillId="6" borderId="115" xfId="0" applyNumberFormat="1" applyFont="1" applyFill="1" applyBorder="1" applyAlignment="1" applyProtection="1">
      <alignment horizontal="right"/>
    </xf>
    <xf numFmtId="4" fontId="15" fillId="10" borderId="290" xfId="0" applyNumberFormat="1" applyFont="1" applyFill="1" applyBorder="1" applyAlignment="1" applyProtection="1">
      <alignment horizontal="right"/>
    </xf>
    <xf numFmtId="4" fontId="15" fillId="10" borderId="43" xfId="0" applyNumberFormat="1" applyFont="1" applyFill="1" applyBorder="1" applyAlignment="1" applyProtection="1">
      <alignment horizontal="right"/>
    </xf>
    <xf numFmtId="4" fontId="15" fillId="10" borderId="302" xfId="0" applyNumberFormat="1" applyFont="1" applyFill="1" applyBorder="1" applyAlignment="1" applyProtection="1">
      <alignment horizontal="right"/>
    </xf>
    <xf numFmtId="4" fontId="15" fillId="10" borderId="292" xfId="0" applyNumberFormat="1" applyFont="1" applyFill="1" applyBorder="1" applyAlignment="1" applyProtection="1">
      <alignment horizontal="right"/>
    </xf>
    <xf numFmtId="4" fontId="15" fillId="10" borderId="224" xfId="0" applyNumberFormat="1" applyFont="1" applyFill="1" applyBorder="1" applyAlignment="1" applyProtection="1">
      <alignment horizontal="right"/>
    </xf>
    <xf numFmtId="4" fontId="15" fillId="10" borderId="304" xfId="0" applyNumberFormat="1" applyFont="1" applyFill="1" applyBorder="1" applyAlignment="1" applyProtection="1">
      <alignment horizontal="right"/>
    </xf>
    <xf numFmtId="4" fontId="54" fillId="10" borderId="290" xfId="0" applyNumberFormat="1" applyFont="1" applyFill="1" applyBorder="1" applyAlignment="1" applyProtection="1">
      <alignment horizontal="right"/>
    </xf>
    <xf numFmtId="3" fontId="10" fillId="10" borderId="0" xfId="0" applyNumberFormat="1" applyFont="1" applyFill="1" applyProtection="1"/>
    <xf numFmtId="4" fontId="54" fillId="10" borderId="292" xfId="0" applyNumberFormat="1" applyFont="1" applyFill="1" applyBorder="1" applyAlignment="1" applyProtection="1">
      <alignment horizontal="right"/>
    </xf>
    <xf numFmtId="4" fontId="54" fillId="10" borderId="107" xfId="0" applyNumberFormat="1" applyFont="1" applyFill="1" applyBorder="1" applyAlignment="1" applyProtection="1">
      <alignment horizontal="right"/>
    </xf>
    <xf numFmtId="4" fontId="15" fillId="10" borderId="125" xfId="0" applyNumberFormat="1" applyFont="1" applyFill="1" applyBorder="1" applyAlignment="1" applyProtection="1">
      <alignment horizontal="right"/>
    </xf>
    <xf numFmtId="4" fontId="15" fillId="10" borderId="340" xfId="0" applyNumberFormat="1" applyFont="1" applyFill="1" applyBorder="1" applyAlignment="1" applyProtection="1">
      <alignment horizontal="right"/>
    </xf>
    <xf numFmtId="4" fontId="15" fillId="10" borderId="200" xfId="0" applyNumberFormat="1" applyFont="1" applyFill="1" applyBorder="1" applyAlignment="1" applyProtection="1">
      <alignment horizontal="right"/>
    </xf>
    <xf numFmtId="4" fontId="15" fillId="10" borderId="229" xfId="0" applyNumberFormat="1" applyFont="1" applyFill="1" applyBorder="1" applyAlignment="1" applyProtection="1">
      <alignment horizontal="right"/>
    </xf>
    <xf numFmtId="4" fontId="15" fillId="10" borderId="341" xfId="0" applyNumberFormat="1" applyFont="1" applyFill="1" applyBorder="1" applyAlignment="1" applyProtection="1">
      <alignment horizontal="right"/>
    </xf>
    <xf numFmtId="4" fontId="15" fillId="10" borderId="226" xfId="0" applyNumberFormat="1" applyFont="1" applyFill="1" applyBorder="1" applyAlignment="1" applyProtection="1">
      <alignment horizontal="right"/>
    </xf>
    <xf numFmtId="4" fontId="54" fillId="10" borderId="229" xfId="0" applyNumberFormat="1" applyFont="1" applyFill="1" applyBorder="1" applyAlignment="1" applyProtection="1">
      <alignment horizontal="right"/>
    </xf>
    <xf numFmtId="4" fontId="54" fillId="10" borderId="341" xfId="0" applyNumberFormat="1" applyFont="1" applyFill="1" applyBorder="1" applyAlignment="1" applyProtection="1">
      <alignment horizontal="right"/>
    </xf>
    <xf numFmtId="4" fontId="54" fillId="10" borderId="200" xfId="0" applyNumberFormat="1" applyFont="1" applyFill="1" applyBorder="1" applyAlignment="1" applyProtection="1">
      <alignment horizontal="right"/>
    </xf>
    <xf numFmtId="4" fontId="54" fillId="10" borderId="340" xfId="0" applyNumberFormat="1" applyFont="1" applyFill="1" applyBorder="1" applyAlignment="1" applyProtection="1">
      <alignment horizontal="right"/>
    </xf>
    <xf numFmtId="4" fontId="54" fillId="10" borderId="228" xfId="0" applyNumberFormat="1" applyFont="1" applyFill="1" applyBorder="1" applyAlignment="1" applyProtection="1">
      <alignment horizontal="right"/>
    </xf>
    <xf numFmtId="4" fontId="15" fillId="10" borderId="44" xfId="0" applyNumberFormat="1" applyFont="1" applyFill="1" applyBorder="1" applyAlignment="1" applyProtection="1">
      <alignment horizontal="right"/>
    </xf>
    <xf numFmtId="4" fontId="15" fillId="10" borderId="9" xfId="0" applyNumberFormat="1" applyFont="1" applyFill="1" applyBorder="1" applyAlignment="1" applyProtection="1">
      <alignment horizontal="right"/>
    </xf>
    <xf numFmtId="0" fontId="28" fillId="0" borderId="0" xfId="0" applyNumberFormat="1" applyFont="1" applyFill="1" applyProtection="1"/>
    <xf numFmtId="0" fontId="28" fillId="9" borderId="0" xfId="0" applyNumberFormat="1" applyFont="1" applyFill="1" applyProtection="1"/>
    <xf numFmtId="0" fontId="2" fillId="0" borderId="0" xfId="0" applyNumberFormat="1" applyFont="1" applyFill="1" applyAlignment="1" applyProtection="1">
      <alignment horizontal="left"/>
    </xf>
    <xf numFmtId="0" fontId="28" fillId="0" borderId="0" xfId="0" applyNumberFormat="1" applyFont="1" applyFill="1" applyAlignment="1" applyProtection="1">
      <alignment horizontal="left"/>
    </xf>
    <xf numFmtId="0" fontId="2" fillId="0" borderId="50" xfId="0" applyNumberFormat="1" applyFont="1" applyFill="1" applyBorder="1" applyAlignment="1" applyProtection="1">
      <alignment horizontal="left" wrapText="1"/>
    </xf>
    <xf numFmtId="0" fontId="2" fillId="9" borderId="0" xfId="0" applyNumberFormat="1" applyFont="1" applyFill="1" applyBorder="1" applyAlignment="1" applyProtection="1">
      <alignment horizontal="left"/>
    </xf>
    <xf numFmtId="167" fontId="23" fillId="0" borderId="0" xfId="0" applyFont="1" applyFill="1" applyAlignment="1" applyProtection="1">
      <alignment horizontal="left"/>
    </xf>
    <xf numFmtId="167" fontId="15" fillId="0" borderId="0" xfId="0" applyFont="1" applyFill="1" applyAlignment="1"/>
    <xf numFmtId="167" fontId="15" fillId="0" borderId="0" xfId="0" applyFont="1" applyFill="1" applyAlignment="1">
      <alignment horizontal="left" wrapText="1"/>
    </xf>
    <xf numFmtId="167" fontId="23" fillId="0" borderId="0" xfId="0" applyFont="1" applyAlignment="1">
      <alignment wrapText="1"/>
    </xf>
    <xf numFmtId="3" fontId="47" fillId="0" borderId="0" xfId="0" applyNumberFormat="1" applyFont="1" applyAlignment="1" applyProtection="1">
      <alignment horizontal="center"/>
    </xf>
    <xf numFmtId="3" fontId="53" fillId="0" borderId="0" xfId="0" applyNumberFormat="1" applyFont="1" applyAlignment="1" applyProtection="1">
      <alignment horizontal="center"/>
    </xf>
    <xf numFmtId="167" fontId="37" fillId="0" borderId="0" xfId="0" applyFont="1" applyAlignment="1" applyProtection="1">
      <alignment horizontal="left" vertical="top" wrapText="1"/>
    </xf>
    <xf numFmtId="3" fontId="15" fillId="0" borderId="0" xfId="0" applyNumberFormat="1" applyFont="1" applyBorder="1" applyAlignment="1" applyProtection="1">
      <alignment vertical="center" wrapText="1"/>
    </xf>
    <xf numFmtId="167" fontId="15" fillId="0" borderId="0" xfId="0" applyFont="1" applyBorder="1" applyAlignment="1" applyProtection="1">
      <alignment vertical="center" wrapText="1"/>
    </xf>
    <xf numFmtId="49" fontId="40" fillId="0" borderId="44" xfId="0" applyNumberFormat="1" applyFont="1" applyBorder="1" applyAlignment="1">
      <alignment horizontal="left"/>
    </xf>
    <xf numFmtId="3" fontId="52" fillId="0" borderId="0" xfId="0" applyNumberFormat="1" applyFont="1" applyAlignment="1" applyProtection="1">
      <alignment horizontal="center"/>
    </xf>
    <xf numFmtId="167" fontId="15" fillId="0" borderId="0" xfId="0" applyFont="1" applyAlignment="1" applyProtection="1">
      <alignment horizontal="left" wrapText="1"/>
    </xf>
    <xf numFmtId="167" fontId="15" fillId="0" borderId="0" xfId="0" applyFont="1" applyFill="1" applyAlignment="1">
      <alignment horizontal="left"/>
    </xf>
    <xf numFmtId="3" fontId="15" fillId="0" borderId="43" xfId="0" applyNumberFormat="1" applyFont="1" applyBorder="1" applyAlignment="1" applyProtection="1">
      <alignment horizontal="right" wrapText="1"/>
    </xf>
    <xf numFmtId="3" fontId="15" fillId="0" borderId="49" xfId="0" applyNumberFormat="1" applyFont="1" applyBorder="1" applyAlignment="1" applyProtection="1">
      <alignment horizontal="right" wrapText="1"/>
    </xf>
    <xf numFmtId="3" fontId="15" fillId="0" borderId="213" xfId="0" applyNumberFormat="1" applyFont="1" applyBorder="1" applyAlignment="1" applyProtection="1">
      <alignment horizontal="left" wrapText="1"/>
    </xf>
    <xf numFmtId="3" fontId="15" fillId="0" borderId="48" xfId="0" applyNumberFormat="1" applyFont="1" applyBorder="1" applyAlignment="1" applyProtection="1">
      <alignment horizontal="left" wrapText="1"/>
    </xf>
    <xf numFmtId="49" fontId="15" fillId="0" borderId="0" xfId="0" applyNumberFormat="1" applyFont="1" applyBorder="1" applyAlignment="1" applyProtection="1">
      <alignment wrapText="1"/>
    </xf>
    <xf numFmtId="49" fontId="15" fillId="0" borderId="44" xfId="0" applyNumberFormat="1" applyFont="1" applyBorder="1" applyAlignment="1" applyProtection="1">
      <alignment wrapText="1"/>
    </xf>
    <xf numFmtId="49" fontId="15" fillId="0" borderId="213" xfId="0" applyNumberFormat="1" applyFont="1" applyBorder="1" applyAlignment="1" applyProtection="1">
      <alignment horizontal="left" wrapText="1"/>
    </xf>
    <xf numFmtId="49" fontId="15" fillId="0" borderId="48" xfId="0" applyNumberFormat="1" applyFont="1" applyBorder="1" applyAlignment="1" applyProtection="1">
      <alignment horizontal="left" wrapText="1"/>
    </xf>
    <xf numFmtId="167" fontId="15" fillId="0" borderId="43" xfId="0" applyFont="1" applyBorder="1" applyAlignment="1" applyProtection="1">
      <alignment horizontal="left" wrapText="1"/>
    </xf>
    <xf numFmtId="167" fontId="15" fillId="0" borderId="49" xfId="0" applyFont="1" applyBorder="1" applyAlignment="1" applyProtection="1">
      <alignment horizontal="left" wrapText="1"/>
    </xf>
    <xf numFmtId="167" fontId="58" fillId="2" borderId="0" xfId="0" applyFont="1" applyFill="1" applyAlignment="1" applyProtection="1">
      <alignment wrapText="1"/>
    </xf>
    <xf numFmtId="167" fontId="37" fillId="0" borderId="0" xfId="0" applyFont="1" applyAlignment="1" applyProtection="1">
      <alignment horizontal="center" vertical="center" wrapText="1"/>
    </xf>
    <xf numFmtId="167" fontId="37" fillId="0" borderId="0" xfId="0" applyFont="1" applyAlignment="1" applyProtection="1">
      <alignment horizontal="center" vertical="center"/>
    </xf>
    <xf numFmtId="3" fontId="15" fillId="0" borderId="0" xfId="0" applyNumberFormat="1" applyFont="1" applyBorder="1" applyAlignment="1" applyProtection="1">
      <alignment horizontal="left" vertical="top" wrapText="1"/>
    </xf>
    <xf numFmtId="3" fontId="15" fillId="0" borderId="213" xfId="0" applyNumberFormat="1" applyFont="1" applyBorder="1" applyAlignment="1" applyProtection="1">
      <alignment horizontal="left" vertical="center" wrapText="1"/>
    </xf>
    <xf numFmtId="3" fontId="15" fillId="0" borderId="0" xfId="0" applyNumberFormat="1" applyFont="1" applyBorder="1" applyAlignment="1" applyProtection="1">
      <alignment horizontal="left" vertical="center" wrapText="1"/>
    </xf>
    <xf numFmtId="3" fontId="15" fillId="0" borderId="43" xfId="0" applyNumberFormat="1" applyFont="1" applyBorder="1" applyAlignment="1" applyProtection="1">
      <alignment horizontal="left" vertical="center" wrapText="1"/>
    </xf>
    <xf numFmtId="3" fontId="2" fillId="0" borderId="3" xfId="0" applyNumberFormat="1" applyFont="1" applyBorder="1" applyAlignment="1" applyProtection="1">
      <alignment horizontal="left" vertical="top" wrapText="1"/>
    </xf>
    <xf numFmtId="3" fontId="2" fillId="0" borderId="5" xfId="0" applyNumberFormat="1" applyFont="1" applyBorder="1" applyAlignment="1" applyProtection="1">
      <alignment horizontal="left" vertical="top" wrapText="1"/>
    </xf>
    <xf numFmtId="3" fontId="2" fillId="0" borderId="175" xfId="0" applyNumberFormat="1" applyFont="1" applyBorder="1" applyAlignment="1" applyProtection="1">
      <alignment horizontal="left" vertical="center" wrapText="1"/>
    </xf>
    <xf numFmtId="3" fontId="2" fillId="0" borderId="4" xfId="0" applyNumberFormat="1" applyFont="1" applyBorder="1" applyAlignment="1" applyProtection="1">
      <alignment horizontal="left" vertical="center" wrapText="1"/>
    </xf>
    <xf numFmtId="3" fontId="2" fillId="0" borderId="195" xfId="0" applyNumberFormat="1" applyFont="1" applyBorder="1" applyAlignment="1" applyProtection="1">
      <alignment horizontal="left" wrapText="1"/>
    </xf>
    <xf numFmtId="3" fontId="2" fillId="0" borderId="205" xfId="0" applyNumberFormat="1" applyFont="1" applyBorder="1" applyAlignment="1" applyProtection="1">
      <alignment horizontal="left" wrapText="1"/>
    </xf>
    <xf numFmtId="3" fontId="2" fillId="0" borderId="208" xfId="0" applyNumberFormat="1" applyFont="1" applyBorder="1" applyAlignment="1" applyProtection="1">
      <alignment horizontal="left" wrapText="1"/>
    </xf>
    <xf numFmtId="3" fontId="2" fillId="0" borderId="54" xfId="0" applyNumberFormat="1" applyFont="1" applyBorder="1" applyAlignment="1" applyProtection="1">
      <alignment horizontal="left" wrapText="1"/>
    </xf>
    <xf numFmtId="167" fontId="2" fillId="0" borderId="0" xfId="0" applyFont="1" applyFill="1" applyBorder="1" applyAlignment="1" applyProtection="1">
      <alignment horizontal="left" wrapText="1"/>
    </xf>
    <xf numFmtId="167" fontId="2" fillId="0" borderId="26" xfId="0" applyFont="1" applyFill="1" applyBorder="1" applyAlignment="1" applyProtection="1">
      <alignment horizontal="left" wrapText="1"/>
    </xf>
    <xf numFmtId="167" fontId="2" fillId="0" borderId="0" xfId="0" applyFont="1" applyBorder="1" applyAlignment="1" applyProtection="1">
      <alignment horizontal="left" wrapText="1"/>
    </xf>
    <xf numFmtId="167" fontId="2" fillId="0" borderId="0" xfId="0" applyFont="1" applyBorder="1" applyAlignment="1" applyProtection="1">
      <alignment horizontal="left" vertical="top" wrapText="1"/>
    </xf>
    <xf numFmtId="167" fontId="2" fillId="0" borderId="31" xfId="0" applyFont="1" applyBorder="1" applyAlignment="1" applyProtection="1">
      <alignment horizontal="left" wrapText="1"/>
    </xf>
    <xf numFmtId="167" fontId="0" fillId="0" borderId="25" xfId="0" applyBorder="1" applyAlignment="1" applyProtection="1">
      <alignment horizontal="left" wrapText="1"/>
    </xf>
    <xf numFmtId="167" fontId="0" fillId="0" borderId="0" xfId="0" applyBorder="1" applyAlignment="1" applyProtection="1">
      <alignment horizontal="left" wrapText="1"/>
    </xf>
    <xf numFmtId="167" fontId="0" fillId="0" borderId="26" xfId="0" applyBorder="1" applyAlignment="1" applyProtection="1">
      <alignment horizontal="left" wrapText="1"/>
    </xf>
    <xf numFmtId="167" fontId="57" fillId="2" borderId="0" xfId="0" applyFont="1" applyFill="1" applyBorder="1" applyAlignment="1">
      <alignment horizontal="left" wrapText="1"/>
    </xf>
    <xf numFmtId="3" fontId="15" fillId="0" borderId="44" xfId="0" applyNumberFormat="1" applyFont="1" applyBorder="1" applyAlignment="1" applyProtection="1">
      <alignment horizontal="left" wrapText="1"/>
    </xf>
    <xf numFmtId="3" fontId="15" fillId="0" borderId="49" xfId="0" applyNumberFormat="1" applyFont="1" applyBorder="1" applyAlignment="1" applyProtection="1">
      <alignment horizontal="left" wrapText="1"/>
    </xf>
    <xf numFmtId="3" fontId="37" fillId="0" borderId="0" xfId="0" applyNumberFormat="1" applyFont="1" applyBorder="1" applyAlignment="1" applyProtection="1">
      <alignment horizontal="center" vertical="center" wrapText="1"/>
    </xf>
    <xf numFmtId="3" fontId="37" fillId="0" borderId="15" xfId="0" applyNumberFormat="1" applyFont="1" applyBorder="1" applyAlignment="1" applyProtection="1">
      <alignment horizontal="center" vertical="center" wrapText="1"/>
    </xf>
    <xf numFmtId="3" fontId="15" fillId="0" borderId="0" xfId="0" applyNumberFormat="1" applyFont="1" applyBorder="1" applyAlignment="1" applyProtection="1">
      <alignment horizontal="left" wrapText="1"/>
    </xf>
    <xf numFmtId="167" fontId="15" fillId="0" borderId="7" xfId="0" applyFont="1" applyBorder="1" applyAlignment="1" applyProtection="1">
      <alignment horizontal="center"/>
    </xf>
    <xf numFmtId="167" fontId="15" fillId="0" borderId="43" xfId="0" applyFont="1" applyBorder="1" applyAlignment="1" applyProtection="1">
      <alignment horizontal="center"/>
    </xf>
    <xf numFmtId="3" fontId="37" fillId="0" borderId="0" xfId="0" applyNumberFormat="1" applyFont="1" applyAlignment="1" applyProtection="1">
      <alignment horizontal="center" vertical="center" wrapText="1"/>
    </xf>
    <xf numFmtId="167" fontId="15" fillId="0" borderId="195" xfId="0" applyFont="1" applyBorder="1" applyAlignment="1" applyProtection="1">
      <alignment horizontal="left" vertical="top" wrapText="1"/>
    </xf>
    <xf numFmtId="167" fontId="15" fillId="0" borderId="115" xfId="0" applyFont="1" applyBorder="1" applyAlignment="1" applyProtection="1">
      <alignment vertical="top" wrapText="1"/>
    </xf>
    <xf numFmtId="167" fontId="15" fillId="0" borderId="99" xfId="0" applyFont="1" applyBorder="1" applyAlignment="1" applyProtection="1">
      <alignment horizontal="left" vertical="top" wrapText="1"/>
    </xf>
    <xf numFmtId="167" fontId="15" fillId="0" borderId="208" xfId="0" applyFont="1" applyBorder="1" applyAlignment="1" applyProtection="1">
      <alignment vertical="top" wrapText="1"/>
    </xf>
    <xf numFmtId="167" fontId="15" fillId="0" borderId="15" xfId="0" applyFont="1" applyBorder="1" applyAlignment="1" applyProtection="1">
      <alignment horizontal="center" vertical="center" wrapText="1"/>
    </xf>
    <xf numFmtId="167" fontId="15" fillId="0" borderId="213" xfId="10" applyFont="1" applyBorder="1" applyAlignment="1" applyProtection="1">
      <alignment horizontal="left" wrapText="1"/>
    </xf>
    <xf numFmtId="167" fontId="15" fillId="0" borderId="0" xfId="10" applyFont="1" applyBorder="1" applyAlignment="1" applyProtection="1">
      <alignment horizontal="left" wrapText="1"/>
    </xf>
    <xf numFmtId="167" fontId="15" fillId="0" borderId="43" xfId="10" applyFont="1" applyBorder="1" applyAlignment="1" applyProtection="1">
      <alignment horizontal="left" wrapText="1"/>
    </xf>
    <xf numFmtId="167" fontId="15" fillId="0" borderId="48" xfId="10" applyFont="1" applyBorder="1" applyAlignment="1" applyProtection="1">
      <alignment horizontal="left" wrapText="1"/>
    </xf>
    <xf numFmtId="167" fontId="15" fillId="0" borderId="44" xfId="10" applyFont="1" applyBorder="1" applyAlignment="1" applyProtection="1">
      <alignment horizontal="left" wrapText="1"/>
    </xf>
    <xf numFmtId="167" fontId="15" fillId="0" borderId="49" xfId="10" applyFont="1" applyBorder="1" applyAlignment="1" applyProtection="1">
      <alignment horizontal="left" wrapText="1"/>
    </xf>
    <xf numFmtId="3" fontId="15" fillId="0" borderId="213" xfId="10" applyNumberFormat="1" applyFont="1" applyBorder="1" applyAlignment="1" applyProtection="1">
      <alignment horizontal="left" wrapText="1"/>
    </xf>
    <xf numFmtId="3" fontId="15" fillId="0" borderId="0" xfId="10" applyNumberFormat="1" applyFont="1" applyBorder="1" applyAlignment="1" applyProtection="1">
      <alignment horizontal="left" wrapText="1"/>
    </xf>
    <xf numFmtId="3" fontId="15" fillId="0" borderId="48" xfId="10" applyNumberFormat="1" applyFont="1" applyBorder="1" applyAlignment="1" applyProtection="1">
      <alignment horizontal="left" wrapText="1"/>
    </xf>
    <xf numFmtId="3" fontId="15" fillId="0" borderId="44" xfId="10" applyNumberFormat="1" applyFont="1" applyBorder="1" applyAlignment="1" applyProtection="1">
      <alignment horizontal="left" wrapText="1"/>
    </xf>
    <xf numFmtId="167" fontId="37" fillId="0" borderId="0" xfId="0" applyFont="1" applyBorder="1" applyAlignment="1" applyProtection="1">
      <alignment horizontal="center" vertical="center" wrapText="1"/>
    </xf>
    <xf numFmtId="167" fontId="37" fillId="0" borderId="15" xfId="0" applyFont="1" applyBorder="1" applyAlignment="1" applyProtection="1">
      <alignment horizontal="center" vertical="center" wrapText="1"/>
    </xf>
    <xf numFmtId="3" fontId="15" fillId="0" borderId="150" xfId="0" applyNumberFormat="1" applyFont="1" applyBorder="1" applyAlignment="1" applyProtection="1">
      <alignment horizontal="left" wrapText="1"/>
    </xf>
    <xf numFmtId="3" fontId="15" fillId="0" borderId="151" xfId="0" applyNumberFormat="1" applyFont="1" applyBorder="1" applyAlignment="1" applyProtection="1">
      <alignment horizontal="left" wrapText="1"/>
    </xf>
    <xf numFmtId="3" fontId="57" fillId="2" borderId="0" xfId="0" applyNumberFormat="1" applyFont="1" applyFill="1" applyBorder="1" applyAlignment="1" applyProtection="1">
      <alignment horizontal="left" wrapText="1"/>
    </xf>
    <xf numFmtId="3" fontId="15" fillId="0" borderId="150" xfId="0" applyNumberFormat="1" applyFont="1" applyBorder="1" applyAlignment="1" applyProtection="1">
      <alignment horizontal="left" vertical="top" wrapText="1"/>
    </xf>
    <xf numFmtId="3" fontId="37" fillId="0" borderId="156" xfId="0" applyNumberFormat="1" applyFont="1" applyBorder="1" applyAlignment="1" applyProtection="1">
      <alignment horizontal="left" vertical="top" wrapText="1"/>
    </xf>
    <xf numFmtId="3" fontId="37" fillId="0" borderId="0" xfId="0" applyNumberFormat="1" applyFont="1" applyBorder="1" applyAlignment="1" applyProtection="1">
      <alignment horizontal="left" vertical="top" wrapText="1"/>
    </xf>
    <xf numFmtId="3" fontId="37" fillId="0" borderId="15" xfId="0" applyNumberFormat="1" applyFont="1" applyBorder="1" applyAlignment="1" applyProtection="1">
      <alignment horizontal="left" vertical="top" wrapText="1"/>
    </xf>
    <xf numFmtId="3" fontId="15" fillId="0" borderId="115" xfId="0" applyNumberFormat="1" applyFont="1" applyBorder="1" applyAlignment="1" applyProtection="1">
      <alignment horizontal="left" vertical="top" wrapText="1"/>
    </xf>
    <xf numFmtId="3" fontId="15" fillId="0" borderId="44" xfId="0" applyNumberFormat="1" applyFont="1" applyBorder="1" applyAlignment="1" applyProtection="1">
      <alignment horizontal="left" vertical="top" wrapText="1"/>
    </xf>
    <xf numFmtId="3" fontId="37" fillId="0" borderId="15" xfId="0" applyNumberFormat="1" applyFont="1" applyBorder="1" applyAlignment="1" applyProtection="1">
      <alignment horizontal="center" vertical="center"/>
    </xf>
    <xf numFmtId="167" fontId="2" fillId="0" borderId="38" xfId="0" applyFont="1" applyBorder="1" applyAlignment="1" applyProtection="1">
      <alignment horizontal="left" wrapText="1"/>
    </xf>
    <xf numFmtId="167" fontId="2" fillId="0" borderId="25" xfId="0" applyFont="1" applyBorder="1" applyAlignment="1" applyProtection="1">
      <alignment horizontal="left" wrapText="1"/>
    </xf>
    <xf numFmtId="3" fontId="37" fillId="0" borderId="2" xfId="0" applyNumberFormat="1" applyFont="1" applyBorder="1" applyAlignment="1" applyProtection="1">
      <alignment horizontal="left"/>
    </xf>
    <xf numFmtId="3" fontId="37" fillId="0" borderId="1" xfId="0" applyNumberFormat="1" applyFont="1" applyBorder="1" applyAlignment="1" applyProtection="1">
      <alignment horizontal="left"/>
    </xf>
    <xf numFmtId="3" fontId="15" fillId="0" borderId="48" xfId="0" applyNumberFormat="1" applyFont="1" applyBorder="1" applyAlignment="1" applyProtection="1">
      <alignment horizontal="left" vertical="center" wrapText="1"/>
    </xf>
    <xf numFmtId="3" fontId="15" fillId="0" borderId="44" xfId="0" applyNumberFormat="1" applyFont="1" applyBorder="1" applyAlignment="1" applyProtection="1">
      <alignment horizontal="left" vertical="center" wrapText="1"/>
    </xf>
    <xf numFmtId="3" fontId="15" fillId="0" borderId="274" xfId="0" applyNumberFormat="1" applyFont="1" applyBorder="1" applyAlignment="1" applyProtection="1">
      <alignment horizontal="right" wrapText="1"/>
    </xf>
    <xf numFmtId="3" fontId="15" fillId="0" borderId="296" xfId="0" applyNumberFormat="1" applyFont="1" applyBorder="1" applyAlignment="1" applyProtection="1">
      <alignment horizontal="right" wrapText="1"/>
    </xf>
    <xf numFmtId="3" fontId="15" fillId="0" borderId="298" xfId="0" applyNumberFormat="1" applyFont="1" applyBorder="1" applyAlignment="1" applyProtection="1">
      <alignment horizontal="left" vertical="center" wrapText="1"/>
    </xf>
    <xf numFmtId="3" fontId="15" fillId="0" borderId="299" xfId="0" applyNumberFormat="1" applyFont="1" applyBorder="1" applyAlignment="1" applyProtection="1">
      <alignment horizontal="left" vertical="center" wrapText="1"/>
    </xf>
    <xf numFmtId="3" fontId="15" fillId="0" borderId="300" xfId="0" applyNumberFormat="1" applyFont="1" applyBorder="1" applyAlignment="1" applyProtection="1">
      <alignment horizontal="left" vertical="center" wrapText="1"/>
    </xf>
    <xf numFmtId="3" fontId="15" fillId="0" borderId="0" xfId="0" applyNumberFormat="1" applyFont="1" applyBorder="1" applyAlignment="1" applyProtection="1">
      <alignment horizontal="right" wrapText="1"/>
    </xf>
    <xf numFmtId="3" fontId="15" fillId="0" borderId="44" xfId="0" applyNumberFormat="1" applyFont="1" applyBorder="1" applyAlignment="1" applyProtection="1">
      <alignment horizontal="right" wrapText="1"/>
    </xf>
    <xf numFmtId="3" fontId="37" fillId="0" borderId="0" xfId="0" applyNumberFormat="1" applyFont="1" applyFill="1" applyAlignment="1" applyProtection="1">
      <alignment horizontal="center" vertical="center" wrapText="1"/>
    </xf>
    <xf numFmtId="3" fontId="37" fillId="0" borderId="15" xfId="0" applyNumberFormat="1" applyFont="1" applyFill="1" applyBorder="1" applyAlignment="1" applyProtection="1">
      <alignment horizontal="center" vertical="center" wrapText="1"/>
    </xf>
    <xf numFmtId="3" fontId="15" fillId="0" borderId="274" xfId="0" applyNumberFormat="1" applyFont="1" applyFill="1" applyBorder="1" applyAlignment="1" applyProtection="1">
      <alignment horizontal="right" wrapText="1"/>
    </xf>
    <xf numFmtId="3" fontId="15" fillId="0" borderId="296" xfId="0" applyNumberFormat="1" applyFont="1" applyFill="1" applyBorder="1" applyAlignment="1" applyProtection="1">
      <alignment horizontal="right" wrapText="1"/>
    </xf>
    <xf numFmtId="3" fontId="15" fillId="0" borderId="298" xfId="0" applyNumberFormat="1" applyFont="1" applyFill="1" applyBorder="1" applyAlignment="1" applyProtection="1">
      <alignment horizontal="left" vertical="center" wrapText="1"/>
    </xf>
    <xf numFmtId="3" fontId="15" fillId="0" borderId="299" xfId="0" applyNumberFormat="1" applyFont="1" applyFill="1" applyBorder="1" applyAlignment="1" applyProtection="1">
      <alignment horizontal="left" vertical="center" wrapText="1"/>
    </xf>
    <xf numFmtId="3" fontId="15" fillId="0" borderId="300" xfId="0" applyNumberFormat="1" applyFont="1" applyFill="1" applyBorder="1" applyAlignment="1" applyProtection="1">
      <alignment horizontal="left" vertical="center" wrapText="1"/>
    </xf>
    <xf numFmtId="3" fontId="37" fillId="0" borderId="2" xfId="0" applyNumberFormat="1" applyFont="1" applyBorder="1" applyAlignment="1" applyProtection="1">
      <alignment horizontal="left" vertical="top"/>
    </xf>
    <xf numFmtId="3" fontId="37" fillId="0" borderId="1" xfId="0" applyNumberFormat="1" applyFont="1" applyBorder="1" applyAlignment="1" applyProtection="1">
      <alignment horizontal="left" vertical="top"/>
    </xf>
    <xf numFmtId="3" fontId="37" fillId="0" borderId="7" xfId="0" applyNumberFormat="1" applyFont="1" applyBorder="1" applyAlignment="1" applyProtection="1">
      <alignment horizontal="left" vertical="top"/>
    </xf>
    <xf numFmtId="3" fontId="15" fillId="0" borderId="0" xfId="0" applyNumberFormat="1" applyFont="1" applyFill="1" applyBorder="1" applyAlignment="1" applyProtection="1">
      <alignment horizontal="right" wrapText="1"/>
    </xf>
    <xf numFmtId="3" fontId="15" fillId="0" borderId="44" xfId="0" applyNumberFormat="1" applyFont="1" applyFill="1" applyBorder="1" applyAlignment="1" applyProtection="1">
      <alignment horizontal="right" wrapText="1"/>
    </xf>
    <xf numFmtId="3" fontId="15" fillId="0" borderId="1" xfId="0" applyNumberFormat="1" applyFont="1" applyBorder="1" applyAlignment="1" applyProtection="1">
      <alignment horizontal="center"/>
    </xf>
    <xf numFmtId="3" fontId="15" fillId="0" borderId="0" xfId="0" applyNumberFormat="1" applyFont="1" applyBorder="1" applyAlignment="1" applyProtection="1">
      <alignment horizontal="center"/>
    </xf>
    <xf numFmtId="3" fontId="15" fillId="0" borderId="48" xfId="0" applyNumberFormat="1" applyFont="1" applyBorder="1" applyAlignment="1" applyProtection="1">
      <alignment wrapText="1"/>
    </xf>
    <xf numFmtId="3" fontId="15" fillId="0" borderId="44" xfId="0" applyNumberFormat="1" applyFont="1" applyBorder="1" applyAlignment="1" applyProtection="1">
      <alignment wrapText="1"/>
    </xf>
    <xf numFmtId="3" fontId="15" fillId="0" borderId="49" xfId="0" applyNumberFormat="1" applyFont="1" applyBorder="1" applyAlignment="1" applyProtection="1">
      <alignment wrapText="1"/>
    </xf>
    <xf numFmtId="3" fontId="15" fillId="0" borderId="49" xfId="0" applyNumberFormat="1" applyFont="1" applyBorder="1" applyAlignment="1" applyProtection="1">
      <alignment horizontal="left" vertical="center" wrapText="1"/>
    </xf>
    <xf numFmtId="3" fontId="15" fillId="0" borderId="125" xfId="0" applyNumberFormat="1" applyFont="1" applyBorder="1" applyAlignment="1" applyProtection="1">
      <alignment horizontal="right" wrapText="1"/>
    </xf>
    <xf numFmtId="3" fontId="15" fillId="0" borderId="127" xfId="0" applyNumberFormat="1" applyFont="1" applyBorder="1" applyAlignment="1" applyProtection="1">
      <alignment horizontal="right" wrapText="1"/>
    </xf>
    <xf numFmtId="167" fontId="2" fillId="0" borderId="0" xfId="0" applyFont="1" applyAlignment="1">
      <alignment vertical="top" wrapText="1"/>
    </xf>
    <xf numFmtId="167" fontId="2" fillId="0" borderId="43" xfId="0" applyFont="1" applyBorder="1" applyAlignment="1" applyProtection="1">
      <alignment horizontal="left" wrapText="1"/>
    </xf>
    <xf numFmtId="167" fontId="2" fillId="0" borderId="25" xfId="0" applyFont="1" applyFill="1" applyBorder="1" applyAlignment="1" applyProtection="1">
      <alignment horizontal="left" wrapText="1"/>
    </xf>
    <xf numFmtId="167" fontId="2" fillId="0" borderId="0" xfId="0" applyFont="1" applyBorder="1" applyAlignment="1" applyProtection="1">
      <alignment wrapText="1"/>
    </xf>
    <xf numFmtId="167" fontId="0" fillId="0" borderId="0" xfId="0" applyBorder="1" applyAlignment="1" applyProtection="1">
      <alignment wrapText="1"/>
    </xf>
  </cellXfs>
  <cellStyles count="19">
    <cellStyle name="Comma 2" xfId="6" xr:uid="{00000000-0005-0000-0000-000000000000}"/>
    <cellStyle name="Comma 3" xfId="15" xr:uid="{00000000-0005-0000-0000-000001000000}"/>
    <cellStyle name="Currency 2" xfId="7" xr:uid="{00000000-0005-0000-0000-000002000000}"/>
    <cellStyle name="Hyperlink" xfId="17" builtinId="8"/>
    <cellStyle name="Hyperlink 2" xfId="8" xr:uid="{00000000-0005-0000-0000-000004000000}"/>
    <cellStyle name="Normal" xfId="0" builtinId="0"/>
    <cellStyle name="Normal 2" xfId="11" xr:uid="{00000000-0005-0000-0000-000006000000}"/>
    <cellStyle name="Normal 2 2" xfId="13" xr:uid="{00000000-0005-0000-0000-000007000000}"/>
    <cellStyle name="Normal 2 3" xfId="16" xr:uid="{00000000-0005-0000-0000-000008000000}"/>
    <cellStyle name="Normal 3" xfId="14" xr:uid="{00000000-0005-0000-0000-000009000000}"/>
    <cellStyle name="Normal 4" xfId="18" xr:uid="{00000000-0005-0000-0000-00000A000000}"/>
    <cellStyle name="Normal 8" xfId="12" xr:uid="{00000000-0005-0000-0000-00000B000000}"/>
    <cellStyle name="Normal_CL17_11b" xfId="10" xr:uid="{00000000-0005-0000-0000-00000C000000}"/>
    <cellStyle name="Normal_compare" xfId="1" xr:uid="{00000000-0005-0000-0000-00000D000000}"/>
    <cellStyle name="Normal_newtab" xfId="2" xr:uid="{00000000-0005-0000-0000-00000E000000}"/>
    <cellStyle name="Normal_Table 5" xfId="3" xr:uid="{00000000-0005-0000-0000-00000F000000}"/>
    <cellStyle name="Normal_tresults" xfId="4" xr:uid="{00000000-0005-0000-0000-000010000000}"/>
    <cellStyle name="Percent" xfId="5" builtinId="5"/>
    <cellStyle name="Percent 2" xfId="9" xr:uid="{00000000-0005-0000-0000-000012000000}"/>
  </cellStyles>
  <dxfs count="12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tint="-0.24994659260841701"/>
      </font>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color theme="0" tint="-0.24994659260841701"/>
      </font>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color theme="0" tint="-0.24994659260841701"/>
      </font>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dxf>
    <dxf>
      <font>
        <b/>
        <i val="0"/>
        <color theme="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tint="-0.24994659260841701"/>
      </font>
    </dxf>
    <dxf>
      <font>
        <b/>
        <i val="0"/>
        <color theme="0"/>
      </font>
      <fill>
        <patternFill>
          <bgColor rgb="FFFF9933"/>
        </patternFill>
      </fill>
    </dxf>
    <dxf>
      <font>
        <b/>
        <i val="0"/>
        <color theme="0"/>
      </font>
      <fill>
        <patternFill>
          <bgColor rgb="FFFF0000"/>
        </patternFill>
      </fill>
    </dxf>
    <dxf>
      <font>
        <color theme="0" tint="-0.24994659260841701"/>
      </font>
    </dxf>
    <dxf>
      <font>
        <b/>
        <i val="0"/>
        <color theme="0"/>
      </font>
      <fill>
        <patternFill>
          <bgColor rgb="FFFF9933"/>
        </patternFill>
      </fill>
    </dxf>
    <dxf>
      <font>
        <b/>
        <i val="0"/>
        <color theme="0"/>
      </font>
      <fill>
        <patternFill>
          <bgColor rgb="FFFF0000"/>
        </patternFill>
      </fill>
    </dxf>
    <dxf>
      <font>
        <b/>
        <i val="0"/>
        <color theme="0"/>
      </font>
      <fill>
        <patternFill>
          <bgColor rgb="FFFF9933"/>
        </patternFill>
      </fill>
      <border>
        <left/>
        <right/>
        <top/>
        <bottom/>
      </border>
    </dxf>
    <dxf>
      <font>
        <b/>
        <i val="0"/>
        <color theme="0"/>
      </font>
      <fill>
        <patternFill>
          <bgColor rgb="FFFF0000"/>
        </patternFill>
      </fill>
      <border>
        <left/>
        <right/>
        <top/>
        <bottom/>
      </border>
    </dxf>
    <dxf>
      <font>
        <color theme="0" tint="-0.24994659260841701"/>
      </font>
    </dxf>
    <dxf>
      <font>
        <color theme="0" tint="-0.24994659260841701"/>
      </font>
    </dxf>
    <dxf>
      <font>
        <color theme="1"/>
      </font>
    </dxf>
    <dxf>
      <font>
        <color theme="1"/>
      </font>
    </dxf>
    <dxf>
      <font>
        <b/>
        <i val="0"/>
        <color theme="0"/>
      </font>
      <fill>
        <patternFill>
          <bgColor rgb="FFFF9933"/>
        </patternFill>
      </fill>
      <border>
        <left/>
        <right/>
        <top/>
        <bottom/>
      </border>
    </dxf>
    <dxf>
      <font>
        <b/>
        <i val="0"/>
        <color theme="0"/>
      </font>
      <fill>
        <patternFill>
          <bgColor rgb="FFFF0000"/>
        </patternFill>
      </fill>
      <border>
        <left/>
        <right/>
        <top/>
        <bottom/>
      </border>
    </dxf>
    <dxf>
      <font>
        <color theme="1"/>
      </font>
    </dxf>
    <dxf>
      <font>
        <color theme="1"/>
      </font>
    </dxf>
    <dxf>
      <font>
        <b/>
        <i val="0"/>
        <color theme="0"/>
      </font>
      <fill>
        <patternFill>
          <bgColor rgb="FFFF9933"/>
        </patternFill>
      </fill>
      <border>
        <left/>
        <right/>
        <top/>
        <bottom/>
      </border>
    </dxf>
    <dxf>
      <font>
        <b/>
        <i val="0"/>
        <color theme="0"/>
      </font>
      <fill>
        <patternFill>
          <bgColor rgb="FFFF0000"/>
        </patternFill>
      </fill>
      <border>
        <left/>
        <right/>
        <top/>
        <bottom/>
      </border>
    </dxf>
    <dxf>
      <font>
        <color theme="0" tint="-0.24994659260841701"/>
      </font>
    </dxf>
    <dxf>
      <font>
        <b/>
        <i val="0"/>
        <color theme="0"/>
      </font>
      <fill>
        <patternFill>
          <bgColor rgb="FFFF0000"/>
        </patternFill>
      </fill>
      <border>
        <left/>
        <right/>
        <top/>
        <bottom/>
      </border>
    </dxf>
    <dxf>
      <font>
        <b/>
        <i val="0"/>
        <color theme="0"/>
      </font>
      <fill>
        <patternFill>
          <bgColor rgb="FFFF9933"/>
        </patternFill>
      </fill>
      <border>
        <left/>
        <right/>
        <top/>
        <bottom/>
      </border>
    </dxf>
    <dxf>
      <font>
        <b/>
        <i val="0"/>
        <color theme="0"/>
      </font>
      <fill>
        <patternFill>
          <bgColor rgb="FFFF0000"/>
        </patternFill>
      </fill>
      <border>
        <left/>
        <right/>
        <top/>
        <bottom/>
      </border>
    </dxf>
    <dxf>
      <font>
        <color theme="0" tint="-0.24994659260841701"/>
      </font>
    </dxf>
    <dxf>
      <font>
        <color theme="0" tint="-0.24994659260841701"/>
      </font>
    </dxf>
    <dxf>
      <font>
        <color theme="0" tint="-0.24994659260841701"/>
      </font>
    </dxf>
    <dxf>
      <font>
        <color theme="1"/>
      </font>
    </dxf>
    <dxf>
      <font>
        <color theme="1"/>
      </font>
    </dxf>
    <dxf>
      <font>
        <b/>
        <i val="0"/>
        <condense val="0"/>
        <extend val="0"/>
        <color indexed="9"/>
      </font>
      <fill>
        <patternFill>
          <bgColor indexed="10"/>
        </patternFill>
      </fill>
      <border>
        <left/>
        <right/>
        <top/>
        <bottom/>
      </border>
    </dxf>
    <dxf>
      <font>
        <b/>
        <i val="0"/>
        <color theme="0"/>
      </font>
      <fill>
        <patternFill>
          <bgColor rgb="FFFF9933"/>
        </patternFill>
      </fill>
      <border>
        <left/>
        <right/>
        <top/>
        <bottom/>
      </border>
    </dxf>
    <dxf>
      <font>
        <color theme="1"/>
      </font>
    </dxf>
    <dxf>
      <font>
        <color theme="1"/>
      </font>
    </dxf>
    <dxf>
      <font>
        <b/>
        <i val="0"/>
        <color theme="0"/>
      </font>
      <fill>
        <patternFill>
          <bgColor rgb="FFFF9933"/>
        </patternFill>
      </fill>
      <border>
        <left/>
        <right/>
        <top/>
        <bottom/>
      </border>
    </dxf>
    <dxf>
      <font>
        <b/>
        <i val="0"/>
        <condense val="0"/>
        <extend val="0"/>
        <color indexed="9"/>
      </font>
      <fill>
        <patternFill>
          <bgColor indexed="10"/>
        </patternFill>
      </fill>
      <border>
        <left/>
        <right/>
        <top/>
        <bottom/>
      </border>
    </dxf>
    <dxf>
      <font>
        <color theme="0" tint="-0.24994659260841701"/>
      </font>
    </dxf>
    <dxf>
      <font>
        <color theme="0" tint="-0.34998626667073579"/>
      </font>
    </dxf>
    <dxf>
      <font>
        <color theme="0" tint="-0.34998626667073579"/>
      </font>
    </dxf>
    <dxf>
      <border>
        <bottom style="thin">
          <color auto="1"/>
        </bottom>
        <vertical/>
        <horizontal/>
      </border>
    </dxf>
    <dxf>
      <border>
        <bottom style="hair">
          <color auto="1"/>
        </bottom>
        <vertical/>
        <horizontal/>
      </border>
    </dxf>
    <dxf>
      <border>
        <bottom style="thin">
          <color auto="1"/>
        </bottom>
        <vertical/>
        <horizontal/>
      </border>
    </dxf>
    <dxf>
      <border>
        <bottom style="hair">
          <color auto="1"/>
        </bottom>
        <vertical/>
        <horizontal/>
      </border>
    </dxf>
    <dxf>
      <border>
        <left style="thin">
          <color theme="0" tint="-0.14996795556505021"/>
        </left>
        <vertical/>
        <horizontal/>
      </border>
    </dxf>
    <dxf>
      <border>
        <left style="thin">
          <color auto="1"/>
        </left>
        <vertical/>
        <horizontal/>
      </border>
    </dxf>
    <dxf>
      <border>
        <bottom style="thin">
          <color auto="1"/>
        </bottom>
        <vertical/>
        <horizontal/>
      </border>
    </dxf>
    <dxf>
      <border>
        <bottom style="hair">
          <color auto="1"/>
        </bottom>
        <vertical/>
        <horizontal/>
      </border>
    </dxf>
    <dxf>
      <font>
        <color theme="0" tint="-0.24994659260841701"/>
      </font>
      <fill>
        <patternFill patternType="none">
          <bgColor auto="1"/>
        </patternFill>
      </fill>
    </dxf>
    <dxf>
      <font>
        <color theme="0"/>
      </font>
    </dxf>
    <dxf>
      <font>
        <color auto="1"/>
      </font>
      <fill>
        <patternFill>
          <bgColor theme="0" tint="-0.24994659260841701"/>
        </patternFill>
      </fill>
    </dxf>
    <dxf>
      <font>
        <b/>
        <i val="0"/>
        <color theme="0"/>
      </font>
      <fill>
        <patternFill>
          <bgColor rgb="FFFF9933"/>
        </patternFill>
      </fill>
    </dxf>
    <dxf>
      <font>
        <b/>
        <i val="0"/>
        <color theme="0"/>
      </font>
      <fill>
        <patternFill>
          <bgColor rgb="FFFF0000"/>
        </patternFill>
      </fill>
    </dxf>
    <dxf>
      <fill>
        <patternFill>
          <bgColor theme="0" tint="-0.24994659260841701"/>
        </patternFill>
      </fill>
    </dxf>
    <dxf>
      <fill>
        <patternFill>
          <bgColor theme="0" tint="-0.24994659260841701"/>
        </patternFill>
      </fill>
    </dxf>
    <dxf>
      <fill>
        <patternFill>
          <bgColor theme="8" tint="0.79998168889431442"/>
        </patternFill>
      </fill>
    </dxf>
    <dxf>
      <border>
        <left style="thin">
          <color theme="0" tint="-0.14996795556505021"/>
        </left>
        <vertical/>
        <horizontal/>
      </border>
    </dxf>
    <dxf>
      <border>
        <left style="thin">
          <color auto="1"/>
        </left>
        <vertical/>
        <horizontal/>
      </border>
    </dxf>
    <dxf>
      <font>
        <color rgb="FF009900"/>
      </font>
    </dxf>
    <dxf>
      <font>
        <b val="0"/>
        <i val="0"/>
        <color theme="9" tint="-0.24994659260841701"/>
      </font>
    </dxf>
    <dxf>
      <font>
        <color rgb="FF009900"/>
      </font>
    </dxf>
    <dxf>
      <font>
        <b val="0"/>
        <i val="0"/>
        <color rgb="FFFF0000"/>
      </font>
    </dxf>
  </dxfs>
  <tableStyles count="0" defaultTableStyle="TableStyleMedium9" defaultPivotStyle="PivotStyleLight16"/>
  <colors>
    <mruColors>
      <color rgb="FFFF9933"/>
      <color rgb="FFFF0000"/>
      <color rgb="FF009900"/>
      <color rgb="FFFFFF99"/>
      <color rgb="FFFF99FF"/>
      <color rgb="FFFF66FF"/>
      <color rgb="FFFF6600"/>
      <color rgb="FFFF9900"/>
      <color rgb="FF99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ses@officeforstudents.org.uk" TargetMode="External"/><Relationship Id="rId1" Type="http://schemas.openxmlformats.org/officeDocument/2006/relationships/hyperlink" Target="https://www.officeforstudents.org.uk/data-and-analysis/data-collect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J46"/>
  <sheetViews>
    <sheetView showGridLines="0" tabSelected="1" workbookViewId="0">
      <selection sqref="A1:U1"/>
    </sheetView>
  </sheetViews>
  <sheetFormatPr defaultColWidth="9.140625" defaultRowHeight="12.75" x14ac:dyDescent="0.2"/>
  <cols>
    <col min="1" max="5" width="7.140625" style="3" customWidth="1"/>
    <col min="6" max="6" width="16.7109375" style="3" bestFit="1" customWidth="1"/>
    <col min="7" max="21" width="7.140625" style="3" customWidth="1"/>
    <col min="22" max="22" width="9.140625" style="3" customWidth="1"/>
    <col min="23" max="23" width="12.140625" style="3" hidden="1" customWidth="1"/>
    <col min="24" max="24" width="10.42578125" style="3" hidden="1" customWidth="1"/>
    <col min="25" max="25" width="10.140625" style="3" hidden="1" customWidth="1"/>
    <col min="26" max="29" width="9.140625" style="3" hidden="1" customWidth="1"/>
    <col min="30" max="34" width="9.140625" style="3" customWidth="1"/>
    <col min="35" max="35" width="7.7109375" style="3" customWidth="1"/>
    <col min="36" max="36" width="9.140625" style="3" customWidth="1"/>
    <col min="37" max="16384" width="9.140625" style="3"/>
  </cols>
  <sheetData>
    <row r="1" spans="1:35" ht="25.5" x14ac:dyDescent="0.35">
      <c r="A1" s="1577" t="s">
        <v>0</v>
      </c>
      <c r="B1" s="1577"/>
      <c r="C1" s="1577"/>
      <c r="D1" s="1577"/>
      <c r="E1" s="1577"/>
      <c r="F1" s="1577"/>
      <c r="G1" s="1577"/>
      <c r="H1" s="1577"/>
      <c r="I1" s="1577"/>
      <c r="J1" s="1577"/>
      <c r="K1" s="1577"/>
      <c r="L1" s="1577"/>
      <c r="M1" s="1577"/>
      <c r="N1" s="1577"/>
      <c r="O1" s="1577"/>
      <c r="P1" s="1577"/>
      <c r="Q1" s="1577"/>
      <c r="R1" s="1577"/>
      <c r="S1" s="1577"/>
      <c r="T1" s="1577"/>
      <c r="U1" s="1577"/>
    </row>
    <row r="2" spans="1:35" ht="20.25" x14ac:dyDescent="0.3">
      <c r="A2" s="1578" t="s">
        <v>1</v>
      </c>
      <c r="B2" s="1578"/>
      <c r="C2" s="1578"/>
      <c r="D2" s="1578"/>
      <c r="E2" s="1578"/>
      <c r="F2" s="1578"/>
      <c r="G2" s="1578"/>
      <c r="H2" s="1578"/>
      <c r="I2" s="1578"/>
      <c r="J2" s="1578"/>
      <c r="K2" s="1578"/>
      <c r="L2" s="1578"/>
      <c r="M2" s="1578"/>
      <c r="N2" s="1578"/>
      <c r="O2" s="1578"/>
      <c r="P2" s="1578"/>
      <c r="Q2" s="1578"/>
      <c r="R2" s="1578"/>
      <c r="S2" s="1578"/>
      <c r="T2" s="1578"/>
      <c r="U2" s="1578"/>
    </row>
    <row r="3" spans="1:35" ht="21" customHeight="1" x14ac:dyDescent="0.4">
      <c r="A3" s="1583" t="s">
        <v>2</v>
      </c>
      <c r="B3" s="1583"/>
      <c r="C3" s="1583"/>
      <c r="D3" s="1583"/>
      <c r="E3" s="1583"/>
      <c r="F3" s="1583"/>
      <c r="G3" s="1583"/>
      <c r="H3" s="1583"/>
      <c r="I3" s="1583"/>
      <c r="J3" s="1583"/>
      <c r="K3" s="1583"/>
      <c r="L3" s="1583"/>
      <c r="M3" s="1583"/>
      <c r="N3" s="1583"/>
      <c r="O3" s="1583"/>
      <c r="P3" s="1583"/>
      <c r="Q3" s="1583"/>
      <c r="R3" s="1583"/>
      <c r="S3" s="1583"/>
      <c r="T3" s="1583"/>
      <c r="U3" s="1583"/>
    </row>
    <row r="4" spans="1:35" ht="15" customHeight="1" x14ac:dyDescent="0.35">
      <c r="C4" s="1256"/>
      <c r="D4" s="1256"/>
      <c r="E4" s="966" t="s">
        <v>3</v>
      </c>
      <c r="F4" s="967" t="s">
        <v>4</v>
      </c>
      <c r="G4" s="34"/>
      <c r="H4" s="1256"/>
      <c r="I4" s="1256"/>
      <c r="J4" s="1256"/>
      <c r="K4" s="1256"/>
      <c r="L4" s="1256"/>
      <c r="M4" s="1256"/>
      <c r="N4" s="1256"/>
      <c r="O4" s="1256"/>
      <c r="P4" s="1256"/>
      <c r="Q4" s="1256"/>
      <c r="R4" s="1256"/>
      <c r="S4" s="1256"/>
      <c r="T4" s="1256"/>
      <c r="U4" s="1256"/>
    </row>
    <row r="5" spans="1:35" ht="15" customHeight="1" x14ac:dyDescent="0.35">
      <c r="A5" s="292"/>
      <c r="B5" s="292"/>
      <c r="C5" s="1285"/>
      <c r="D5" s="1285"/>
      <c r="E5" s="1286" t="s">
        <v>5</v>
      </c>
      <c r="F5" s="1582" t="s">
        <v>4</v>
      </c>
      <c r="G5" s="1582"/>
      <c r="H5" s="1285"/>
      <c r="I5" s="1285"/>
      <c r="J5" s="1285"/>
      <c r="K5" s="1285"/>
      <c r="L5" s="1285"/>
      <c r="M5" s="1285"/>
      <c r="N5" s="1285"/>
      <c r="O5" s="1285"/>
      <c r="P5" s="1285"/>
      <c r="Q5" s="1285"/>
      <c r="R5" s="1285"/>
      <c r="S5" s="1285"/>
      <c r="T5" s="1285"/>
      <c r="U5" s="1285"/>
    </row>
    <row r="6" spans="1:35" ht="27" customHeight="1" x14ac:dyDescent="0.2">
      <c r="A6" s="667" t="s">
        <v>6</v>
      </c>
      <c r="B6" s="170"/>
      <c r="C6" s="170"/>
      <c r="D6" s="170"/>
      <c r="E6" s="170"/>
      <c r="F6" s="170"/>
      <c r="G6" s="170"/>
      <c r="H6" s="170"/>
      <c r="N6" s="25"/>
    </row>
    <row r="7" spans="1:35" ht="15" customHeight="1" x14ac:dyDescent="0.2">
      <c r="C7" s="25"/>
      <c r="E7" s="576" t="s">
        <v>7</v>
      </c>
      <c r="F7" s="333" t="s">
        <v>4</v>
      </c>
      <c r="M7" s="337" t="s">
        <v>8</v>
      </c>
      <c r="Q7" s="338"/>
    </row>
    <row r="8" spans="1:35" ht="15" customHeight="1" x14ac:dyDescent="0.2">
      <c r="B8" s="333"/>
      <c r="C8" s="333"/>
      <c r="E8" s="976" t="s">
        <v>9</v>
      </c>
      <c r="F8" s="333" t="s">
        <v>4</v>
      </c>
      <c r="H8" s="25"/>
      <c r="I8" s="661"/>
      <c r="K8" s="661"/>
      <c r="L8" s="661"/>
      <c r="M8" s="1579" t="s">
        <v>10</v>
      </c>
      <c r="N8" s="1579"/>
      <c r="O8" s="1579"/>
      <c r="P8" s="1579"/>
      <c r="Q8" s="1579"/>
      <c r="R8" s="1579"/>
      <c r="S8" s="1579"/>
      <c r="T8" s="1579"/>
      <c r="U8" s="1579"/>
    </row>
    <row r="9" spans="1:35" ht="15" customHeight="1" x14ac:dyDescent="0.2">
      <c r="B9" s="333"/>
      <c r="C9" s="333"/>
      <c r="E9" s="976" t="s">
        <v>11</v>
      </c>
      <c r="F9" s="333" t="s">
        <v>4</v>
      </c>
      <c r="H9" s="25"/>
      <c r="I9" s="661"/>
      <c r="K9" s="661"/>
      <c r="L9" s="661"/>
      <c r="M9" s="1579"/>
      <c r="N9" s="1579"/>
      <c r="O9" s="1579"/>
      <c r="P9" s="1579"/>
      <c r="Q9" s="1579"/>
      <c r="R9" s="1579"/>
      <c r="S9" s="1579"/>
      <c r="T9" s="1579"/>
      <c r="U9" s="1579"/>
    </row>
    <row r="10" spans="1:35" ht="13.5" x14ac:dyDescent="0.2">
      <c r="E10" s="975"/>
      <c r="F10" s="977"/>
      <c r="K10" s="661"/>
      <c r="L10" s="661"/>
      <c r="M10" s="1579"/>
      <c r="N10" s="1579"/>
      <c r="O10" s="1579"/>
      <c r="P10" s="1579"/>
      <c r="Q10" s="1579"/>
      <c r="R10" s="1579"/>
      <c r="S10" s="1579"/>
      <c r="T10" s="1579"/>
      <c r="U10" s="1579"/>
    </row>
    <row r="11" spans="1:35" ht="15" customHeight="1" x14ac:dyDescent="0.2">
      <c r="B11" s="333"/>
      <c r="C11" s="333"/>
      <c r="D11" s="334"/>
      <c r="E11" s="576" t="s">
        <v>12</v>
      </c>
      <c r="F11" s="333" t="s">
        <v>4</v>
      </c>
      <c r="M11" s="1579"/>
      <c r="N11" s="1579"/>
      <c r="O11" s="1579"/>
      <c r="P11" s="1579"/>
      <c r="Q11" s="1579"/>
      <c r="R11" s="1579"/>
      <c r="S11" s="1579"/>
      <c r="T11" s="1579"/>
      <c r="U11" s="1579"/>
    </row>
    <row r="12" spans="1:35" ht="15" customHeight="1" x14ac:dyDescent="0.2">
      <c r="C12" s="333"/>
      <c r="D12" s="334"/>
      <c r="E12" s="576" t="s">
        <v>13</v>
      </c>
      <c r="F12" s="333" t="s">
        <v>4</v>
      </c>
      <c r="M12" s="1579"/>
      <c r="N12" s="1579"/>
      <c r="O12" s="1579"/>
      <c r="P12" s="1579"/>
      <c r="Q12" s="1579"/>
      <c r="R12" s="1579"/>
      <c r="S12" s="1579"/>
      <c r="T12" s="1579"/>
      <c r="U12" s="1579"/>
    </row>
    <row r="13" spans="1:35" ht="6" customHeight="1" x14ac:dyDescent="0.2">
      <c r="A13" s="623"/>
      <c r="B13" s="333"/>
      <c r="C13" s="333"/>
      <c r="D13" s="334"/>
      <c r="E13" s="333"/>
      <c r="H13" s="25"/>
      <c r="N13" s="25"/>
    </row>
    <row r="14" spans="1:35" ht="13.5" x14ac:dyDescent="0.2">
      <c r="B14" s="333"/>
      <c r="D14" s="627"/>
      <c r="E14" s="965" t="s">
        <v>14</v>
      </c>
      <c r="F14" s="1580" t="s">
        <v>15</v>
      </c>
      <c r="G14" s="1580"/>
      <c r="H14" s="1580"/>
      <c r="I14" s="1580"/>
      <c r="J14" s="1580"/>
      <c r="K14" s="1580"/>
      <c r="L14" s="1580"/>
      <c r="M14" s="1580"/>
      <c r="N14" s="1580"/>
      <c r="O14" s="1580"/>
      <c r="P14" s="1580"/>
      <c r="Q14" s="1580"/>
      <c r="R14" s="1580"/>
      <c r="S14" s="1580"/>
      <c r="T14" s="1580"/>
      <c r="U14" s="1580"/>
    </row>
    <row r="15" spans="1:35" ht="13.5" x14ac:dyDescent="0.2">
      <c r="B15" s="25"/>
      <c r="C15" s="622"/>
      <c r="D15" s="601"/>
      <c r="E15" s="965" t="s">
        <v>16</v>
      </c>
      <c r="F15" s="1581" t="s">
        <v>17</v>
      </c>
      <c r="G15" s="1581"/>
      <c r="H15" s="1581"/>
      <c r="I15" s="1581"/>
      <c r="J15" s="1581"/>
      <c r="K15" s="1581"/>
      <c r="L15" s="1581"/>
      <c r="M15" s="1581"/>
      <c r="N15" s="1581"/>
      <c r="O15" s="1581"/>
      <c r="P15" s="1581"/>
      <c r="Q15" s="1581"/>
      <c r="R15" s="1581"/>
      <c r="S15" s="1581"/>
      <c r="T15" s="1581"/>
      <c r="U15" s="1581"/>
    </row>
    <row r="16" spans="1:35" ht="18.75" customHeight="1" x14ac:dyDescent="0.2">
      <c r="A16" s="292"/>
      <c r="B16" s="292"/>
      <c r="C16" s="668"/>
      <c r="D16" s="292"/>
      <c r="E16" s="292"/>
      <c r="F16" s="292"/>
      <c r="G16" s="292"/>
      <c r="H16" s="292"/>
      <c r="I16" s="292"/>
      <c r="J16" s="292"/>
      <c r="K16" s="292"/>
      <c r="L16" s="292"/>
      <c r="M16" s="292"/>
      <c r="N16" s="292"/>
      <c r="O16" s="292"/>
      <c r="P16" s="292"/>
      <c r="Q16" s="292"/>
      <c r="R16" s="292"/>
      <c r="S16" s="292"/>
      <c r="T16" s="292"/>
      <c r="U16" s="292"/>
      <c r="W16" s="34"/>
      <c r="X16" s="34"/>
      <c r="Y16" s="34"/>
      <c r="Z16" s="34"/>
      <c r="AA16" s="34"/>
      <c r="AB16" s="34"/>
      <c r="AC16" s="34"/>
      <c r="AD16" s="34"/>
      <c r="AE16" s="34"/>
      <c r="AF16" s="34"/>
      <c r="AG16" s="34"/>
      <c r="AH16" s="34"/>
      <c r="AI16" s="34"/>
    </row>
    <row r="17" spans="1:36" ht="28.5" customHeight="1" x14ac:dyDescent="0.25">
      <c r="A17" s="667" t="s">
        <v>18</v>
      </c>
      <c r="B17" s="25"/>
      <c r="C17" s="25"/>
      <c r="D17" s="4"/>
      <c r="E17" s="25"/>
      <c r="F17" s="25"/>
      <c r="G17" s="25"/>
      <c r="H17" s="25"/>
      <c r="I17" s="46"/>
      <c r="J17" s="25"/>
      <c r="W17" s="34"/>
      <c r="X17" s="34"/>
      <c r="Y17" s="34"/>
      <c r="Z17" s="34"/>
      <c r="AA17" s="34"/>
      <c r="AB17" s="34"/>
      <c r="AC17" s="34"/>
      <c r="AD17" s="34"/>
      <c r="AE17" s="34"/>
      <c r="AF17" s="34"/>
      <c r="AG17" s="34"/>
      <c r="AH17" s="34"/>
      <c r="AI17" s="34"/>
    </row>
    <row r="18" spans="1:36" ht="13.5" customHeight="1" x14ac:dyDescent="0.2">
      <c r="A18" s="601" t="s">
        <v>19</v>
      </c>
      <c r="B18" s="34"/>
      <c r="C18" s="34"/>
      <c r="D18" s="34"/>
      <c r="E18" s="34"/>
      <c r="F18" s="34"/>
      <c r="G18" s="34"/>
      <c r="H18" s="34"/>
      <c r="I18" s="34"/>
      <c r="J18" s="34"/>
      <c r="K18" s="34"/>
      <c r="L18" s="34"/>
      <c r="M18" s="34"/>
      <c r="N18" s="34"/>
      <c r="O18" s="34"/>
      <c r="P18" s="34"/>
      <c r="Q18" s="34"/>
      <c r="R18" s="34"/>
      <c r="S18" s="34"/>
      <c r="T18" s="34"/>
      <c r="W18" s="34"/>
      <c r="X18" s="34"/>
      <c r="Y18" s="34"/>
      <c r="Z18" s="34"/>
      <c r="AA18" s="34"/>
      <c r="AB18" s="34"/>
      <c r="AC18" s="34"/>
      <c r="AD18" s="34"/>
      <c r="AE18" s="34"/>
      <c r="AF18" s="34"/>
      <c r="AG18" s="34"/>
      <c r="AH18" s="34"/>
      <c r="AI18" s="34"/>
    </row>
    <row r="19" spans="1:36" ht="45" customHeight="1" x14ac:dyDescent="0.2">
      <c r="A19" s="1584" t="s">
        <v>20</v>
      </c>
      <c r="B19" s="1584"/>
      <c r="C19" s="1584"/>
      <c r="D19" s="1584"/>
      <c r="E19" s="1584"/>
      <c r="F19" s="1584"/>
      <c r="G19" s="1584"/>
      <c r="H19" s="1584"/>
      <c r="I19" s="1584"/>
      <c r="J19" s="1584"/>
      <c r="K19" s="1584"/>
      <c r="L19" s="1584"/>
      <c r="M19" s="1584"/>
      <c r="N19" s="1584"/>
      <c r="O19" s="1584"/>
      <c r="P19" s="1584"/>
      <c r="Q19" s="1584"/>
      <c r="R19" s="1584"/>
      <c r="S19" s="34"/>
      <c r="T19" s="34"/>
      <c r="W19" s="34"/>
      <c r="X19" s="34"/>
      <c r="Y19" s="34"/>
      <c r="Z19" s="34"/>
      <c r="AA19" s="34"/>
      <c r="AB19" s="34"/>
      <c r="AC19" s="34"/>
      <c r="AD19" s="34"/>
      <c r="AE19" s="34"/>
      <c r="AF19" s="34"/>
      <c r="AG19" s="34"/>
      <c r="AH19" s="34"/>
      <c r="AI19" s="34"/>
      <c r="AJ19" s="10"/>
    </row>
    <row r="20" spans="1:36" ht="21.75" customHeight="1" x14ac:dyDescent="0.2">
      <c r="A20" s="1575" t="s">
        <v>21</v>
      </c>
      <c r="B20" s="1575"/>
      <c r="C20" s="1575"/>
      <c r="D20" s="1575"/>
      <c r="E20" s="1575"/>
      <c r="F20" s="1575"/>
      <c r="G20" s="1575"/>
      <c r="H20" s="1575"/>
      <c r="I20" s="1575"/>
      <c r="J20" s="1575"/>
      <c r="K20" s="1575"/>
      <c r="L20" s="1575"/>
      <c r="M20" s="1575"/>
      <c r="N20" s="1575"/>
      <c r="O20" s="1575"/>
      <c r="P20" s="1575"/>
      <c r="Q20" s="1575"/>
      <c r="R20" s="1575"/>
      <c r="S20" s="34"/>
      <c r="T20" s="34"/>
      <c r="W20" s="34"/>
      <c r="X20" s="34"/>
      <c r="Y20" s="34"/>
      <c r="Z20" s="34"/>
      <c r="AA20" s="34"/>
      <c r="AB20" s="34"/>
      <c r="AC20" s="34"/>
      <c r="AD20" s="34"/>
      <c r="AE20" s="34"/>
      <c r="AF20" s="34"/>
      <c r="AG20" s="34"/>
      <c r="AH20" s="34"/>
      <c r="AI20" s="34"/>
    </row>
    <row r="21" spans="1:36" ht="30.75" customHeight="1" x14ac:dyDescent="0.2">
      <c r="A21" s="1584" t="s">
        <v>22</v>
      </c>
      <c r="B21" s="1584"/>
      <c r="C21" s="1584"/>
      <c r="D21" s="1584"/>
      <c r="E21" s="1584"/>
      <c r="F21" s="1584"/>
      <c r="G21" s="1584"/>
      <c r="H21" s="1584"/>
      <c r="I21" s="1584"/>
      <c r="J21" s="1584"/>
      <c r="K21" s="1584"/>
      <c r="L21" s="1584"/>
      <c r="M21" s="1584"/>
      <c r="N21" s="1584"/>
      <c r="O21" s="1584"/>
      <c r="P21" s="1584"/>
      <c r="Q21" s="1584"/>
      <c r="R21" s="1584"/>
      <c r="S21" s="34"/>
      <c r="T21" s="34"/>
      <c r="W21" s="34"/>
      <c r="X21" s="34"/>
      <c r="Y21" s="34"/>
      <c r="Z21" s="34"/>
      <c r="AA21" s="34"/>
      <c r="AB21" s="34"/>
      <c r="AC21" s="34"/>
      <c r="AD21" s="34"/>
      <c r="AE21" s="34"/>
      <c r="AF21" s="34"/>
      <c r="AG21" s="34"/>
      <c r="AH21" s="34"/>
      <c r="AI21" s="34"/>
    </row>
    <row r="22" spans="1:36" ht="43.5" customHeight="1" x14ac:dyDescent="0.2">
      <c r="A22" s="1584" t="s">
        <v>23</v>
      </c>
      <c r="B22" s="1584"/>
      <c r="C22" s="1584"/>
      <c r="D22" s="1584"/>
      <c r="E22" s="1584"/>
      <c r="F22" s="1584"/>
      <c r="G22" s="1584"/>
      <c r="H22" s="1584"/>
      <c r="I22" s="1584"/>
      <c r="J22" s="1584"/>
      <c r="K22" s="1584"/>
      <c r="L22" s="1584"/>
      <c r="M22" s="1584"/>
      <c r="N22" s="1584"/>
      <c r="O22" s="1584"/>
      <c r="P22" s="1584"/>
      <c r="Q22" s="1584"/>
      <c r="R22" s="1584"/>
      <c r="S22" s="34"/>
      <c r="T22" s="34"/>
      <c r="W22" s="34"/>
      <c r="X22" s="34"/>
      <c r="Y22" s="34"/>
      <c r="Z22" s="34"/>
      <c r="AA22" s="34"/>
      <c r="AB22" s="34"/>
      <c r="AC22" s="34"/>
      <c r="AD22" s="34"/>
      <c r="AE22" s="34"/>
      <c r="AF22" s="34"/>
      <c r="AG22" s="34"/>
      <c r="AH22" s="34"/>
      <c r="AI22" s="34"/>
    </row>
    <row r="23" spans="1:36" ht="30.75" customHeight="1" x14ac:dyDescent="0.2">
      <c r="A23" s="1575" t="s">
        <v>24</v>
      </c>
      <c r="B23" s="1575"/>
      <c r="C23" s="1575"/>
      <c r="D23" s="1575"/>
      <c r="E23" s="1575"/>
      <c r="F23" s="1575"/>
      <c r="G23" s="1575"/>
      <c r="H23" s="1575"/>
      <c r="I23" s="1575"/>
      <c r="J23" s="1575"/>
      <c r="K23" s="1575"/>
      <c r="L23" s="1575"/>
      <c r="M23" s="1575"/>
      <c r="N23" s="1575"/>
      <c r="O23" s="1575"/>
      <c r="P23" s="1575"/>
      <c r="Q23" s="1575"/>
      <c r="R23" s="1575"/>
      <c r="S23" s="34"/>
      <c r="T23" s="34"/>
      <c r="W23" s="34"/>
      <c r="X23" s="34"/>
      <c r="Y23" s="34"/>
      <c r="Z23" s="34"/>
      <c r="AA23" s="34"/>
      <c r="AB23" s="34"/>
      <c r="AC23" s="34"/>
      <c r="AD23" s="34"/>
      <c r="AE23" s="34"/>
      <c r="AF23" s="34"/>
      <c r="AG23" s="34"/>
      <c r="AH23" s="34"/>
      <c r="AI23" s="34"/>
    </row>
    <row r="24" spans="1:36" ht="57" customHeight="1" x14ac:dyDescent="0.2">
      <c r="A24" s="1575" t="s">
        <v>11328</v>
      </c>
      <c r="B24" s="1575"/>
      <c r="C24" s="1575"/>
      <c r="D24" s="1575"/>
      <c r="E24" s="1575"/>
      <c r="F24" s="1575"/>
      <c r="G24" s="1575"/>
      <c r="H24" s="1575"/>
      <c r="I24" s="1575"/>
      <c r="J24" s="1575"/>
      <c r="K24" s="1575"/>
      <c r="L24" s="1575"/>
      <c r="M24" s="1575"/>
      <c r="N24" s="1575"/>
      <c r="O24" s="1575"/>
      <c r="P24" s="1575"/>
      <c r="Q24" s="1575"/>
      <c r="R24" s="1575"/>
      <c r="S24" s="34"/>
      <c r="T24" s="34"/>
      <c r="W24" s="34"/>
      <c r="X24" s="34"/>
      <c r="Y24" s="34"/>
      <c r="Z24" s="34"/>
      <c r="AA24" s="34"/>
      <c r="AB24" s="34"/>
      <c r="AC24" s="34"/>
      <c r="AD24" s="34"/>
      <c r="AE24" s="34"/>
      <c r="AF24" s="34"/>
      <c r="AG24" s="34"/>
      <c r="AH24" s="34"/>
      <c r="AI24" s="34"/>
    </row>
    <row r="25" spans="1:36" ht="16.5" customHeight="1" x14ac:dyDescent="0.2">
      <c r="A25" s="1575" t="s">
        <v>25</v>
      </c>
      <c r="B25" s="1575"/>
      <c r="C25" s="1575"/>
      <c r="D25" s="1575"/>
      <c r="E25" s="1575"/>
      <c r="F25" s="1575"/>
      <c r="G25" s="1108" t="s">
        <v>26</v>
      </c>
      <c r="H25" s="1255"/>
      <c r="I25" s="1255"/>
      <c r="J25" s="1255"/>
      <c r="K25" s="1255"/>
      <c r="L25" s="1255"/>
      <c r="M25" s="1255"/>
      <c r="N25" s="1255"/>
      <c r="O25" s="1255"/>
      <c r="P25" s="1255"/>
      <c r="Q25" s="1255"/>
      <c r="R25" s="1255"/>
      <c r="S25" s="34"/>
      <c r="T25" s="34"/>
      <c r="W25" s="34"/>
      <c r="X25" s="34"/>
      <c r="Y25" s="34"/>
      <c r="Z25" s="34"/>
      <c r="AA25" s="34"/>
      <c r="AB25" s="34"/>
      <c r="AC25" s="34"/>
      <c r="AD25" s="34"/>
      <c r="AE25" s="34"/>
      <c r="AF25" s="34"/>
      <c r="AG25" s="34"/>
      <c r="AH25" s="34"/>
      <c r="AI25" s="34"/>
    </row>
    <row r="26" spans="1:36" ht="21.75" customHeight="1" x14ac:dyDescent="0.2">
      <c r="A26" s="999" t="s">
        <v>27</v>
      </c>
      <c r="B26" s="34"/>
      <c r="C26" s="34"/>
      <c r="D26" s="34"/>
      <c r="E26" s="34"/>
      <c r="F26" s="34"/>
      <c r="G26" s="34"/>
      <c r="H26" s="34"/>
      <c r="I26" s="34"/>
      <c r="J26" s="34"/>
      <c r="K26" s="34"/>
      <c r="L26" s="34"/>
      <c r="M26" s="34"/>
      <c r="N26" s="34"/>
      <c r="O26" s="34"/>
      <c r="P26" s="34"/>
      <c r="Q26" s="34"/>
      <c r="R26" s="34"/>
      <c r="S26" s="34"/>
      <c r="T26" s="34"/>
      <c r="W26" s="34"/>
      <c r="X26" s="34"/>
      <c r="Y26" s="34"/>
      <c r="Z26" s="34"/>
      <c r="AA26" s="34"/>
      <c r="AB26" s="34"/>
      <c r="AC26" s="34"/>
      <c r="AD26" s="34"/>
      <c r="AE26" s="34"/>
      <c r="AF26" s="34"/>
      <c r="AG26" s="34"/>
      <c r="AH26" s="34"/>
      <c r="AI26" s="34"/>
    </row>
    <row r="27" spans="1:36" ht="16.5" customHeight="1" x14ac:dyDescent="0.2">
      <c r="A27" s="1574" t="s">
        <v>28</v>
      </c>
      <c r="B27" s="1574"/>
      <c r="C27" s="1574"/>
      <c r="D27" s="1574"/>
      <c r="E27" s="1574"/>
      <c r="F27" s="1574"/>
      <c r="G27" s="1574"/>
      <c r="H27" s="1574"/>
      <c r="I27" s="1574"/>
      <c r="J27" s="1574"/>
      <c r="K27" s="1574"/>
      <c r="L27" s="1574"/>
      <c r="M27" s="1574"/>
      <c r="N27" s="1574"/>
      <c r="O27" s="1574"/>
      <c r="P27" s="1574"/>
      <c r="Q27" s="1574"/>
      <c r="R27" s="1574"/>
      <c r="S27" s="34"/>
      <c r="T27" s="34"/>
      <c r="W27" s="34"/>
      <c r="X27" s="34"/>
      <c r="Y27" s="34"/>
      <c r="Z27" s="34"/>
      <c r="AA27" s="34"/>
      <c r="AB27" s="34"/>
      <c r="AC27" s="34"/>
      <c r="AD27" s="34"/>
      <c r="AE27" s="34"/>
      <c r="AF27" s="34"/>
      <c r="AG27" s="34"/>
      <c r="AH27" s="34"/>
      <c r="AI27" s="34"/>
    </row>
    <row r="28" spans="1:36" ht="43.5" customHeight="1" x14ac:dyDescent="0.2">
      <c r="A28" s="1575" t="s">
        <v>29</v>
      </c>
      <c r="B28" s="1585"/>
      <c r="C28" s="1585"/>
      <c r="D28" s="1585"/>
      <c r="E28" s="1585"/>
      <c r="F28" s="1585"/>
      <c r="G28" s="1585"/>
      <c r="H28" s="1585"/>
      <c r="I28" s="1585"/>
      <c r="J28" s="1585"/>
      <c r="K28" s="1585"/>
      <c r="L28" s="1585"/>
      <c r="M28" s="1585"/>
      <c r="N28" s="1585"/>
      <c r="O28" s="1585"/>
      <c r="P28" s="1585"/>
      <c r="Q28" s="1585"/>
      <c r="R28" s="1585"/>
      <c r="S28" s="34"/>
      <c r="T28" s="34"/>
      <c r="W28" s="34"/>
      <c r="X28" s="34"/>
      <c r="Y28" s="34"/>
      <c r="Z28" s="34"/>
      <c r="AA28" s="34"/>
      <c r="AB28" s="34"/>
      <c r="AC28" s="34"/>
      <c r="AD28" s="34"/>
      <c r="AE28" s="34"/>
      <c r="AF28" s="34"/>
      <c r="AG28" s="34"/>
      <c r="AH28" s="34"/>
      <c r="AI28" s="34"/>
    </row>
    <row r="29" spans="1:36" ht="32.25" customHeight="1" x14ac:dyDescent="0.2">
      <c r="A29" s="1576" t="s">
        <v>30</v>
      </c>
      <c r="B29" s="1576"/>
      <c r="C29" s="1576"/>
      <c r="D29" s="1576"/>
      <c r="E29" s="1576"/>
      <c r="F29" s="1576"/>
      <c r="G29" s="1576"/>
      <c r="H29" s="1576"/>
      <c r="I29" s="1576"/>
      <c r="J29" s="1576"/>
      <c r="K29" s="1576"/>
      <c r="L29" s="1576"/>
      <c r="M29" s="1576"/>
      <c r="N29" s="1576"/>
      <c r="O29" s="1576"/>
      <c r="P29" s="1576"/>
      <c r="Q29" s="1576"/>
      <c r="R29" s="1576"/>
      <c r="S29" s="34"/>
      <c r="T29" s="34"/>
      <c r="W29" s="34"/>
      <c r="X29" s="34"/>
      <c r="Y29" s="34"/>
      <c r="Z29" s="34"/>
      <c r="AA29" s="34"/>
      <c r="AB29" s="34"/>
      <c r="AC29" s="34"/>
      <c r="AD29" s="34"/>
      <c r="AE29" s="34"/>
      <c r="AF29" s="34"/>
      <c r="AG29" s="34"/>
      <c r="AH29" s="34"/>
      <c r="AI29" s="34"/>
    </row>
    <row r="30" spans="1:36" ht="20.25" customHeight="1" x14ac:dyDescent="0.2">
      <c r="A30" s="1000" t="s">
        <v>31</v>
      </c>
      <c r="B30" s="34"/>
      <c r="C30" s="34"/>
      <c r="D30" s="34"/>
      <c r="E30" s="34"/>
      <c r="F30" s="34"/>
      <c r="G30" s="34"/>
      <c r="H30" s="34"/>
      <c r="I30" s="34"/>
      <c r="J30" s="34"/>
      <c r="K30" s="34"/>
      <c r="L30" s="34"/>
      <c r="M30" s="34"/>
      <c r="N30" s="34"/>
      <c r="O30" s="34"/>
      <c r="P30" s="34"/>
      <c r="Q30" s="34"/>
      <c r="R30" s="34"/>
      <c r="S30" s="34"/>
      <c r="T30" s="34"/>
      <c r="W30" s="34"/>
      <c r="X30" s="34"/>
      <c r="Y30" s="34"/>
      <c r="Z30" s="34"/>
      <c r="AA30" s="34"/>
      <c r="AB30" s="34"/>
      <c r="AC30" s="34"/>
      <c r="AD30" s="34"/>
      <c r="AE30" s="34"/>
      <c r="AF30" s="34"/>
      <c r="AG30" s="34"/>
      <c r="AH30" s="34"/>
      <c r="AI30" s="34"/>
    </row>
    <row r="31" spans="1:36" ht="19.5" customHeight="1" x14ac:dyDescent="0.2">
      <c r="A31" s="1573" t="s">
        <v>32</v>
      </c>
      <c r="B31" s="1573"/>
      <c r="C31" s="1573"/>
      <c r="D31" s="1573"/>
      <c r="E31" s="1573"/>
      <c r="F31" s="1573"/>
      <c r="G31" s="1573"/>
      <c r="H31" s="1573"/>
      <c r="I31" s="1573"/>
      <c r="J31" s="1045" t="s">
        <v>33</v>
      </c>
      <c r="K31" s="34"/>
      <c r="L31" s="34"/>
      <c r="M31" s="34"/>
      <c r="N31" s="34"/>
      <c r="O31" s="34"/>
      <c r="P31" s="34"/>
      <c r="Q31" s="34"/>
      <c r="R31" s="34"/>
      <c r="S31" s="34"/>
      <c r="T31" s="34"/>
    </row>
    <row r="32" spans="1:36" ht="24" customHeight="1" x14ac:dyDescent="0.2">
      <c r="C32" s="640"/>
      <c r="D32" s="640"/>
      <c r="E32" s="640"/>
      <c r="F32" s="640"/>
      <c r="G32" s="640"/>
      <c r="H32" s="640"/>
      <c r="I32" s="640"/>
      <c r="K32" s="640"/>
      <c r="L32" s="640"/>
      <c r="M32" s="640"/>
      <c r="N32" s="640"/>
      <c r="O32" s="640"/>
      <c r="W32" s="67" t="s">
        <v>34</v>
      </c>
      <c r="AA32" s="67" t="s">
        <v>35</v>
      </c>
      <c r="AE32" s="34"/>
      <c r="AF32" s="34"/>
      <c r="AG32" s="34"/>
    </row>
    <row r="33" spans="1:33" x14ac:dyDescent="0.2">
      <c r="W33" s="3" t="s">
        <v>36</v>
      </c>
      <c r="X33" s="3" t="str">
        <f>IF('Courses Valid'!D3&gt;0,"INVALID","VALID")</f>
        <v>VALID</v>
      </c>
      <c r="Y33" s="1287" t="str">
        <f>IF(X33="VALID","","Courses table; ")</f>
        <v/>
      </c>
      <c r="AA33" s="3" t="s">
        <v>36</v>
      </c>
      <c r="AB33" s="3" t="str">
        <f>IF('Courses Valid'!D4&gt;0,"NOCRED","CRED")</f>
        <v>CRED</v>
      </c>
      <c r="AC33" s="1287" t="str">
        <f>IF(AB33="CRED","","Courses Table; ")</f>
        <v/>
      </c>
      <c r="AE33" s="34"/>
      <c r="AF33" s="34"/>
      <c r="AG33" s="34"/>
    </row>
    <row r="34" spans="1:33" ht="12.75" customHeight="1" x14ac:dyDescent="0.2">
      <c r="W34" s="3" t="s">
        <v>37</v>
      </c>
      <c r="X34" s="3" t="str">
        <f>IF('Table 1 Valid'!D3&gt;0,"INVALID","VALID")</f>
        <v>VALID</v>
      </c>
      <c r="Y34" s="1287" t="str">
        <f>IF(X34="VALID","","Table 1 (Full-time); ")</f>
        <v/>
      </c>
      <c r="AA34" s="3" t="s">
        <v>37</v>
      </c>
      <c r="AB34" s="3" t="e">
        <f>IF('Table 1 Valid'!D4&gt;0,"NOCRED","CRED")</f>
        <v>#REF!</v>
      </c>
      <c r="AC34" s="1287" t="e">
        <f>IF(AB34="CRED","","Table 1 (Full-time); ")</f>
        <v>#REF!</v>
      </c>
      <c r="AE34" s="34"/>
      <c r="AF34" s="34"/>
      <c r="AG34" s="34"/>
    </row>
    <row r="35" spans="1:33" ht="13.5" x14ac:dyDescent="0.2">
      <c r="B35" s="620"/>
      <c r="C35" s="620"/>
      <c r="D35" s="620"/>
      <c r="E35" s="620"/>
      <c r="F35" s="620"/>
      <c r="G35" s="620"/>
      <c r="H35" s="620"/>
      <c r="I35" s="617"/>
      <c r="J35" s="617"/>
      <c r="K35" s="617"/>
      <c r="L35" s="617"/>
      <c r="M35" s="617"/>
      <c r="N35" s="617"/>
      <c r="O35" s="617"/>
      <c r="P35" s="617"/>
      <c r="W35" s="3" t="s">
        <v>38</v>
      </c>
      <c r="X35" s="3" t="str">
        <f>IF('Table 2 Valid'!D3&gt;0,"INVALID","VALID")</f>
        <v>VALID</v>
      </c>
      <c r="Y35" s="1287" t="str">
        <f>IF(X35="VALID","","Table 2 (Sandwich year out); ")</f>
        <v/>
      </c>
      <c r="AA35" s="3" t="s">
        <v>38</v>
      </c>
      <c r="AB35" s="3" t="str">
        <f>IF('Table 2 Valid'!D4&gt;0,"NOCRED","CRED")</f>
        <v>CRED</v>
      </c>
      <c r="AC35" s="1287" t="str">
        <f>IF(AB35="CRED","","Table 2 (Sandwich year out); ")</f>
        <v/>
      </c>
      <c r="AE35" s="34"/>
      <c r="AF35" s="34"/>
      <c r="AG35" s="34"/>
    </row>
    <row r="36" spans="1:33" ht="16.5" customHeight="1" x14ac:dyDescent="0.2">
      <c r="B36" s="619"/>
      <c r="C36" s="619"/>
      <c r="D36" s="619"/>
      <c r="E36" s="620"/>
      <c r="F36" s="620"/>
      <c r="G36" s="620"/>
      <c r="H36" s="620"/>
      <c r="I36" s="617"/>
      <c r="J36" s="617"/>
      <c r="K36" s="617"/>
      <c r="L36" s="617"/>
      <c r="M36" s="617"/>
      <c r="N36" s="617"/>
      <c r="O36" s="617"/>
      <c r="P36" s="617"/>
      <c r="W36" s="3" t="s">
        <v>39</v>
      </c>
      <c r="X36" s="3" t="str">
        <f>IF('Table 3 Valid'!D3&gt;0,"INVALID","VALID")</f>
        <v>VALID</v>
      </c>
      <c r="Y36" s="1287" t="str">
        <f>IF(X36="VALID","","Table 3 (Part-time); ")</f>
        <v/>
      </c>
      <c r="AA36" s="3" t="s">
        <v>39</v>
      </c>
      <c r="AB36" s="3" t="e">
        <f>IF('Table 3 Valid'!D4&gt;0,"NOCRED","CRED")</f>
        <v>#REF!</v>
      </c>
      <c r="AC36" s="1287" t="e">
        <f>IF(AB36="CRED","","Table 3 (Part-time); ")</f>
        <v>#REF!</v>
      </c>
      <c r="AE36" s="34"/>
      <c r="AF36" s="34"/>
      <c r="AG36" s="34"/>
    </row>
    <row r="37" spans="1:33" ht="13.5" x14ac:dyDescent="0.2">
      <c r="A37" s="178"/>
      <c r="B37" s="100"/>
      <c r="C37" s="100"/>
      <c r="D37" s="100"/>
      <c r="E37" s="100"/>
      <c r="F37" s="100"/>
      <c r="G37" s="100"/>
      <c r="H37" s="100"/>
      <c r="I37" s="100"/>
      <c r="J37" s="100"/>
      <c r="K37" s="100"/>
      <c r="L37" s="100"/>
      <c r="M37" s="100"/>
      <c r="N37" s="100"/>
      <c r="O37" s="100"/>
      <c r="P37" s="100"/>
      <c r="W37" s="3" t="s">
        <v>40</v>
      </c>
      <c r="X37" s="3" t="e">
        <f>IF('Table 4 Valid'!D3&gt;0,"INVALID","VALID")</f>
        <v>#REF!</v>
      </c>
      <c r="Y37" s="1287" t="e">
        <f>IF(X37="VALID","","Table 4 (Year abroad); ")</f>
        <v>#REF!</v>
      </c>
      <c r="AA37" s="3" t="s">
        <v>40</v>
      </c>
      <c r="AB37" s="3" t="str">
        <f>IF('Table 4 Valid'!D4&gt;0,"NOCRED","CRED")</f>
        <v>CRED</v>
      </c>
      <c r="AC37" s="1287" t="str">
        <f>IF(AB37="CRED","","Table 4 (Year abroad); ")</f>
        <v/>
      </c>
      <c r="AE37" s="34"/>
      <c r="AF37" s="34"/>
      <c r="AG37" s="34"/>
    </row>
    <row r="38" spans="1:33" ht="12.75" customHeight="1" x14ac:dyDescent="0.2">
      <c r="A38" s="624"/>
      <c r="W38" s="3" t="s">
        <v>41</v>
      </c>
      <c r="X38" s="3" t="e">
        <f>IF('Table 5 Valid'!D3&gt;0,"INVALID","VALID")</f>
        <v>#REF!</v>
      </c>
      <c r="Y38" s="1287" t="e">
        <f>IF(X38="VALID","","Table 5 (Planning); ")</f>
        <v>#REF!</v>
      </c>
      <c r="AA38" s="3" t="s">
        <v>41</v>
      </c>
      <c r="AB38" s="3" t="e">
        <f>IF('Table 5 Valid'!D4&gt;0,"NOCRED","CRED")</f>
        <v>#REF!</v>
      </c>
      <c r="AC38" s="1287" t="e">
        <f>IF(AB38="CRED","","Table 5 (Planning); ")</f>
        <v>#REF!</v>
      </c>
      <c r="AE38" s="34"/>
      <c r="AF38" s="34"/>
      <c r="AG38" s="34"/>
    </row>
    <row r="39" spans="1:33" ht="13.5" x14ac:dyDescent="0.2">
      <c r="A39" s="178"/>
      <c r="B39" s="617"/>
      <c r="C39" s="617"/>
      <c r="D39" s="617"/>
      <c r="E39" s="617"/>
      <c r="F39" s="617"/>
      <c r="G39" s="617"/>
      <c r="H39" s="617"/>
      <c r="I39" s="617"/>
      <c r="J39" s="617"/>
      <c r="K39" s="617"/>
      <c r="L39" s="617"/>
      <c r="M39" s="617"/>
      <c r="N39" s="617"/>
      <c r="O39" s="617"/>
      <c r="P39" s="617"/>
      <c r="W39" s="3" t="s">
        <v>42</v>
      </c>
      <c r="X39" s="3" t="e">
        <f>IF(#REF!&gt;0,"INVALID","VALID")</f>
        <v>#REF!</v>
      </c>
      <c r="Y39" s="1287" t="e">
        <f>IF(X39="VALID","","Table 6 (Sub-contractual); ")</f>
        <v>#REF!</v>
      </c>
      <c r="AA39" s="3" t="s">
        <v>42</v>
      </c>
      <c r="AB39" s="3" t="e">
        <f>IF(#REF!&gt;0,"NOCRED","CRED")</f>
        <v>#REF!</v>
      </c>
      <c r="AC39" s="1287" t="e">
        <f>IF(AB39="CRED","","Table 6 (Sub-contractual); ")</f>
        <v>#REF!</v>
      </c>
      <c r="AE39" s="34"/>
      <c r="AF39" s="34"/>
      <c r="AG39" s="34"/>
    </row>
    <row r="40" spans="1:33" ht="13.5" x14ac:dyDescent="0.2">
      <c r="A40" s="178"/>
      <c r="B40" s="617"/>
      <c r="C40" s="617"/>
      <c r="D40" s="617"/>
      <c r="E40" s="617"/>
      <c r="F40" s="617"/>
      <c r="G40" s="617"/>
      <c r="H40" s="617"/>
      <c r="I40" s="617"/>
      <c r="J40" s="617"/>
      <c r="K40" s="617"/>
      <c r="L40" s="617"/>
      <c r="M40" s="617"/>
      <c r="N40" s="617"/>
      <c r="O40" s="617"/>
      <c r="P40" s="617"/>
      <c r="W40" s="38" t="s">
        <v>43</v>
      </c>
      <c r="X40" s="3" t="e">
        <f>IF('Table 7a Valid'!D3&gt;0,"INVALID","VALID")</f>
        <v>#REF!</v>
      </c>
      <c r="Y40" s="1287" t="e">
        <f>IF(X40="VALID","","Table 7a (Health full-time); ")</f>
        <v>#REF!</v>
      </c>
      <c r="AA40" s="38" t="s">
        <v>43</v>
      </c>
      <c r="AB40" s="3" t="e">
        <f>IF('Table 7a Valid'!D4&gt;0,"NOCRED","CRED")</f>
        <v>#REF!</v>
      </c>
      <c r="AC40" s="1287" t="e">
        <f>IF(AB40="CRED","","Table 7a (Health full-time); ")</f>
        <v>#REF!</v>
      </c>
      <c r="AE40" s="34"/>
      <c r="AF40" s="34"/>
      <c r="AG40" s="34"/>
    </row>
    <row r="41" spans="1:33" ht="13.5" x14ac:dyDescent="0.2">
      <c r="A41" s="177"/>
      <c r="B41" s="618"/>
      <c r="C41" s="618"/>
      <c r="D41" s="618"/>
      <c r="E41" s="618"/>
      <c r="F41" s="618"/>
      <c r="G41" s="618"/>
      <c r="H41" s="618"/>
      <c r="I41" s="618"/>
      <c r="J41" s="618"/>
      <c r="K41" s="618"/>
      <c r="L41" s="618"/>
      <c r="M41" s="618"/>
      <c r="N41" s="618"/>
      <c r="O41" s="618"/>
      <c r="P41" s="618"/>
      <c r="W41" s="38" t="s">
        <v>44</v>
      </c>
      <c r="X41" s="3" t="e">
        <f>IF('Table 7b Valid'!D3&gt;0,"INVALID","VALID")</f>
        <v>#REF!</v>
      </c>
      <c r="Y41" s="1287" t="e">
        <f>IF(X41="VALID","","Table 7b (Health sandwich year out); ")</f>
        <v>#REF!</v>
      </c>
      <c r="AA41" s="38" t="s">
        <v>44</v>
      </c>
      <c r="AB41" s="3" t="e">
        <f>IF('Table 7b Valid'!D4&gt;0,"NOCRED","CRED")</f>
        <v>#REF!</v>
      </c>
      <c r="AC41" s="1287" t="e">
        <f>IF(AB41="CRED","","Table 7b (Health sandwich year out); ")</f>
        <v>#REF!</v>
      </c>
      <c r="AE41" s="34"/>
      <c r="AF41" s="34"/>
      <c r="AG41" s="34"/>
    </row>
    <row r="42" spans="1:33" ht="13.5" x14ac:dyDescent="0.2">
      <c r="A42" s="178"/>
      <c r="B42" s="617"/>
      <c r="C42" s="617"/>
      <c r="D42" s="617"/>
      <c r="E42" s="617"/>
      <c r="F42" s="617"/>
      <c r="G42" s="617"/>
      <c r="H42" s="617"/>
      <c r="I42" s="617"/>
      <c r="J42" s="617"/>
      <c r="K42" s="617"/>
      <c r="L42" s="617"/>
      <c r="M42" s="617"/>
      <c r="N42" s="617"/>
      <c r="O42" s="617"/>
      <c r="P42" s="617"/>
      <c r="W42" s="38" t="s">
        <v>45</v>
      </c>
      <c r="X42" s="3" t="e">
        <f>IF('Table 7c Valid'!D3&gt;0,"INVALID","VALID")</f>
        <v>#REF!</v>
      </c>
      <c r="Y42" s="1287" t="e">
        <f>IF(X42="VALID","","Table 7c (Health part-time); ")</f>
        <v>#REF!</v>
      </c>
      <c r="AA42" s="38" t="s">
        <v>45</v>
      </c>
      <c r="AB42" s="3" t="e">
        <f>IF('Table 7c Valid'!D4&gt;0,"NOCRED","CRED")</f>
        <v>#REF!</v>
      </c>
      <c r="AC42" s="1287" t="e">
        <f>IF(AB42="CRED","","Table 7c (Health part-time); ")</f>
        <v>#REF!</v>
      </c>
      <c r="AE42" s="34"/>
      <c r="AF42" s="34"/>
      <c r="AG42" s="34"/>
    </row>
    <row r="43" spans="1:33" ht="13.5" x14ac:dyDescent="0.2">
      <c r="A43" s="178"/>
      <c r="B43" s="179"/>
      <c r="C43" s="179"/>
      <c r="D43" s="179"/>
      <c r="E43" s="179"/>
      <c r="F43" s="179"/>
      <c r="G43" s="179"/>
      <c r="H43" s="179"/>
      <c r="I43" s="179"/>
      <c r="J43" s="179"/>
      <c r="K43" s="179"/>
      <c r="L43" s="179"/>
      <c r="M43" s="179"/>
      <c r="N43" s="179"/>
      <c r="O43" s="179"/>
      <c r="P43" s="179"/>
      <c r="Y43" s="1287" t="e">
        <f>Y33&amp;Y34&amp;Y35&amp;Y36&amp;Y37&amp;Y38&amp;Y39&amp;Y40&amp;Y41&amp;Y42</f>
        <v>#REF!</v>
      </c>
      <c r="AC43" s="1287" t="e">
        <f>AC33&amp;AC34&amp;AC35&amp;AC36&amp;AC37&amp;AC38&amp;AC39&amp;AC40&amp;AC41&amp;AC42</f>
        <v>#REF!</v>
      </c>
      <c r="AE43" s="34"/>
      <c r="AF43" s="34"/>
      <c r="AG43" s="34"/>
    </row>
    <row r="44" spans="1:33" ht="13.5" x14ac:dyDescent="0.2">
      <c r="A44" s="178"/>
      <c r="B44" s="617"/>
      <c r="C44" s="617"/>
      <c r="D44" s="617"/>
      <c r="E44" s="617"/>
      <c r="F44" s="617"/>
      <c r="G44" s="617"/>
      <c r="H44" s="617"/>
      <c r="I44" s="617"/>
      <c r="J44" s="617"/>
      <c r="K44" s="617"/>
      <c r="L44" s="617"/>
      <c r="M44" s="617"/>
      <c r="N44" s="617"/>
      <c r="O44" s="617"/>
      <c r="P44" s="617"/>
      <c r="Y44" s="1287" t="e">
        <f>IF(Y43&lt;&gt;"",Y43&amp;"Please see Appendix 2 for details of validation checks (see below)",IF(Z30&lt;&gt;"","See above","No validation errors"))</f>
        <v>#REF!</v>
      </c>
      <c r="AC44" s="1287" t="e">
        <f>IF(AC43&lt;&gt;"",AC43&amp;"Please see Appendix 3 for details of credibility checks (see below)","No first-stage credibility warnings")</f>
        <v>#REF!</v>
      </c>
      <c r="AE44" s="34"/>
      <c r="AF44" s="34"/>
      <c r="AG44" s="34"/>
    </row>
    <row r="45" spans="1:33" x14ac:dyDescent="0.2">
      <c r="A45" s="624"/>
      <c r="AE45" s="34"/>
      <c r="AF45" s="34"/>
      <c r="AG45" s="34"/>
    </row>
    <row r="46" spans="1:33" x14ac:dyDescent="0.2">
      <c r="AE46" s="34"/>
      <c r="AF46" s="34"/>
      <c r="AG46" s="34"/>
    </row>
  </sheetData>
  <mergeCells count="18">
    <mergeCell ref="A19:R19"/>
    <mergeCell ref="A20:R20"/>
    <mergeCell ref="A21:R21"/>
    <mergeCell ref="A28:R28"/>
    <mergeCell ref="A22:R22"/>
    <mergeCell ref="A24:R24"/>
    <mergeCell ref="A1:U1"/>
    <mergeCell ref="A2:U2"/>
    <mergeCell ref="M8:U12"/>
    <mergeCell ref="F14:U14"/>
    <mergeCell ref="F15:U15"/>
    <mergeCell ref="F5:G5"/>
    <mergeCell ref="A3:U3"/>
    <mergeCell ref="A31:I31"/>
    <mergeCell ref="A27:R27"/>
    <mergeCell ref="A25:F25"/>
    <mergeCell ref="A23:R23"/>
    <mergeCell ref="A29:R29"/>
  </mergeCells>
  <conditionalFormatting sqref="D14 F14">
    <cfRule type="cellIs" dxfId="127" priority="4" operator="notEqual">
      <formula>"No validation errors"</formula>
    </cfRule>
    <cfRule type="cellIs" dxfId="126" priority="8" operator="equal">
      <formula>"No validation errors"</formula>
    </cfRule>
  </conditionalFormatting>
  <conditionalFormatting sqref="D15 F15">
    <cfRule type="cellIs" dxfId="125" priority="3" operator="notEqual">
      <formula>"No first-stage credibility warnings"</formula>
    </cfRule>
    <cfRule type="cellIs" dxfId="124" priority="7" operator="equal">
      <formula>"No first-stage credibility warnings"</formula>
    </cfRule>
  </conditionalFormatting>
  <hyperlinks>
    <hyperlink ref="G25" r:id="rId1" xr:uid="{00000000-0004-0000-0000-000000000000}"/>
    <hyperlink ref="J31" r:id="rId2" xr:uid="{00000000-0004-0000-0000-000001000000}"/>
  </hyperlinks>
  <pageMargins left="0.70866141732283472" right="0.70866141732283472" top="0.74803149606299213" bottom="0.74803149606299213" header="0.31496062992125984" footer="0.31496062992125984"/>
  <pageSetup paperSize="8" fitToHeight="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6" tint="0.39997558519241921"/>
    <pageSetUpPr fitToPage="1"/>
  </sheetPr>
  <dimension ref="A1:S371"/>
  <sheetViews>
    <sheetView showGridLines="0" workbookViewId="0"/>
  </sheetViews>
  <sheetFormatPr defaultColWidth="9.140625" defaultRowHeight="12.75" x14ac:dyDescent="0.2"/>
  <cols>
    <col min="1" max="1" width="16.85546875" style="2" customWidth="1"/>
    <col min="2" max="2" width="9.28515625" style="2" customWidth="1"/>
    <col min="3" max="3" width="19.42578125" style="2" bestFit="1" customWidth="1"/>
    <col min="4" max="18" width="10.7109375" style="2" customWidth="1"/>
    <col min="19" max="19" width="8.7109375" style="2" customWidth="1"/>
    <col min="20" max="16384" width="9.140625" style="2"/>
  </cols>
  <sheetData>
    <row r="1" spans="1:19" ht="15.75" x14ac:dyDescent="0.25">
      <c r="A1" s="4" t="s">
        <v>11070</v>
      </c>
      <c r="B1" s="25"/>
      <c r="C1" s="25"/>
      <c r="D1" s="25"/>
      <c r="E1" s="25"/>
      <c r="F1" s="25"/>
      <c r="G1" s="25"/>
      <c r="H1" s="25"/>
      <c r="I1" s="25"/>
      <c r="J1" s="631"/>
      <c r="K1" s="78"/>
      <c r="L1" s="25"/>
      <c r="M1" s="25"/>
      <c r="N1" s="25"/>
      <c r="O1" s="25"/>
      <c r="P1" s="25"/>
      <c r="Q1" s="25"/>
      <c r="R1" s="25"/>
      <c r="S1" s="25"/>
    </row>
    <row r="2" spans="1:19" ht="20.25" customHeight="1" x14ac:dyDescent="0.25">
      <c r="A2" s="25"/>
      <c r="B2" s="174"/>
      <c r="C2" s="174"/>
      <c r="D2" s="1619" t="s">
        <v>11327</v>
      </c>
      <c r="E2" s="1619"/>
      <c r="F2" s="1619"/>
      <c r="G2" s="174"/>
      <c r="H2" s="4"/>
      <c r="I2" s="25"/>
      <c r="J2" s="78"/>
      <c r="K2" s="635"/>
      <c r="L2" s="25"/>
      <c r="M2" s="25"/>
      <c r="N2" s="25"/>
      <c r="O2" s="25"/>
      <c r="P2" s="25"/>
      <c r="Q2" s="25"/>
      <c r="R2" s="25"/>
      <c r="S2" s="25"/>
    </row>
    <row r="3" spans="1:19" ht="32.25" customHeight="1" x14ac:dyDescent="0.25">
      <c r="A3" s="261" t="str">
        <f>IF(Information!F4&lt;&gt;"",Information!F4,"")</f>
        <v>SAMPLE</v>
      </c>
      <c r="B3" s="174"/>
      <c r="C3" s="174"/>
      <c r="D3" s="1619"/>
      <c r="E3" s="1619"/>
      <c r="F3" s="1619"/>
      <c r="G3" s="174"/>
      <c r="H3" s="4"/>
      <c r="I3" s="25"/>
      <c r="J3" s="79"/>
      <c r="K3" s="25"/>
      <c r="L3" s="25"/>
      <c r="M3" s="25"/>
      <c r="N3" s="25"/>
      <c r="O3" s="25"/>
      <c r="P3" s="80"/>
      <c r="Q3" s="25"/>
      <c r="R3" s="25"/>
      <c r="S3" s="25"/>
    </row>
    <row r="4" spans="1:19" ht="29.25" customHeight="1" x14ac:dyDescent="0.2">
      <c r="A4" s="333"/>
      <c r="B4" s="333"/>
      <c r="C4" s="353"/>
      <c r="D4" s="1622" t="s">
        <v>48</v>
      </c>
      <c r="E4" s="1622"/>
      <c r="F4" s="1622"/>
      <c r="G4" s="1622" t="s">
        <v>48</v>
      </c>
      <c r="H4" s="1622"/>
      <c r="I4" s="1622"/>
      <c r="J4" s="1622" t="s">
        <v>48</v>
      </c>
      <c r="K4" s="1622"/>
      <c r="L4" s="1622"/>
      <c r="M4" s="1622" t="s">
        <v>48</v>
      </c>
      <c r="N4" s="1622"/>
      <c r="O4" s="1622"/>
      <c r="P4" s="1622" t="s">
        <v>48</v>
      </c>
      <c r="Q4" s="1622"/>
      <c r="R4" s="1622"/>
      <c r="S4" s="1476"/>
    </row>
    <row r="5" spans="1:19" ht="29.25" customHeight="1" thickBot="1" x14ac:dyDescent="0.25">
      <c r="A5" s="333"/>
      <c r="B5" s="333"/>
      <c r="C5" s="569"/>
      <c r="D5" s="1623" t="s">
        <v>49</v>
      </c>
      <c r="E5" s="1623"/>
      <c r="F5" s="1623"/>
      <c r="G5" s="1623" t="s">
        <v>49</v>
      </c>
      <c r="H5" s="1623"/>
      <c r="I5" s="1623"/>
      <c r="J5" s="1623" t="s">
        <v>49</v>
      </c>
      <c r="K5" s="1623"/>
      <c r="L5" s="1623"/>
      <c r="M5" s="1623" t="s">
        <v>49</v>
      </c>
      <c r="N5" s="1623"/>
      <c r="O5" s="1623"/>
      <c r="P5" s="1623" t="s">
        <v>49</v>
      </c>
      <c r="Q5" s="1623"/>
      <c r="R5" s="1623"/>
      <c r="S5" s="1476"/>
    </row>
    <row r="6" spans="1:19" ht="13.5" x14ac:dyDescent="0.2">
      <c r="A6" s="347"/>
      <c r="B6" s="347"/>
      <c r="C6" s="348"/>
      <c r="D6" s="1270" t="s">
        <v>11001</v>
      </c>
      <c r="E6" s="350"/>
      <c r="F6" s="350"/>
      <c r="G6" s="1270" t="s">
        <v>11002</v>
      </c>
      <c r="H6" s="350"/>
      <c r="I6" s="350"/>
      <c r="J6" s="1270" t="s">
        <v>11003</v>
      </c>
      <c r="K6" s="350"/>
      <c r="L6" s="350"/>
      <c r="M6" s="1270" t="s">
        <v>11004</v>
      </c>
      <c r="N6" s="350"/>
      <c r="O6" s="462"/>
      <c r="P6" s="1270" t="s">
        <v>11005</v>
      </c>
      <c r="Q6" s="463"/>
      <c r="R6" s="463"/>
      <c r="S6" s="1477"/>
    </row>
    <row r="7" spans="1:19" ht="13.5" customHeight="1" x14ac:dyDescent="0.2">
      <c r="A7" s="351"/>
      <c r="B7" s="351"/>
      <c r="C7" s="352"/>
      <c r="D7" s="1451"/>
      <c r="E7" s="431"/>
      <c r="F7" s="432"/>
      <c r="G7" s="1290"/>
      <c r="H7" s="354"/>
      <c r="I7" s="354"/>
      <c r="J7" s="1290"/>
      <c r="K7" s="354"/>
      <c r="L7" s="354"/>
      <c r="M7" s="1338" t="s">
        <v>11006</v>
      </c>
      <c r="N7" s="354"/>
      <c r="O7" s="464"/>
      <c r="P7" s="1290"/>
      <c r="Q7" s="465"/>
      <c r="R7" s="465"/>
      <c r="S7" s="1477"/>
    </row>
    <row r="8" spans="1:19" ht="42.75" customHeight="1" x14ac:dyDescent="0.2">
      <c r="A8" s="351"/>
      <c r="B8" s="351"/>
      <c r="C8" s="352"/>
      <c r="D8" s="1589" t="s">
        <v>53</v>
      </c>
      <c r="E8" s="1620"/>
      <c r="F8" s="1621"/>
      <c r="G8" s="1589" t="s">
        <v>11007</v>
      </c>
      <c r="H8" s="1620"/>
      <c r="I8" s="1621"/>
      <c r="J8" s="1589" t="s">
        <v>11008</v>
      </c>
      <c r="K8" s="1620"/>
      <c r="L8" s="1621"/>
      <c r="M8" s="1589" t="s">
        <v>11009</v>
      </c>
      <c r="N8" s="1620"/>
      <c r="O8" s="1621"/>
      <c r="P8" s="1589" t="s">
        <v>11071</v>
      </c>
      <c r="Q8" s="1620"/>
      <c r="R8" s="1620"/>
      <c r="S8" s="1478"/>
    </row>
    <row r="9" spans="1:19" ht="13.5" x14ac:dyDescent="0.2">
      <c r="A9" s="351"/>
      <c r="B9" s="351"/>
      <c r="C9" s="352"/>
      <c r="D9" s="435" t="s">
        <v>54</v>
      </c>
      <c r="E9" s="436"/>
      <c r="F9" s="353"/>
      <c r="G9" s="435" t="s">
        <v>54</v>
      </c>
      <c r="H9" s="436"/>
      <c r="I9" s="353"/>
      <c r="J9" s="435" t="s">
        <v>54</v>
      </c>
      <c r="K9" s="436"/>
      <c r="L9" s="353"/>
      <c r="M9" s="435" t="s">
        <v>54</v>
      </c>
      <c r="N9" s="436"/>
      <c r="O9" s="466"/>
      <c r="P9" s="435" t="s">
        <v>54</v>
      </c>
      <c r="Q9" s="436"/>
      <c r="R9" s="353"/>
      <c r="S9" s="37"/>
    </row>
    <row r="10" spans="1:19" ht="29.25" customHeight="1" x14ac:dyDescent="0.2">
      <c r="A10" s="355"/>
      <c r="B10" s="351"/>
      <c r="C10" s="352"/>
      <c r="D10" s="358" t="s">
        <v>173</v>
      </c>
      <c r="E10" s="1265" t="s">
        <v>95</v>
      </c>
      <c r="F10" s="1265" t="s">
        <v>97</v>
      </c>
      <c r="G10" s="358" t="s">
        <v>173</v>
      </c>
      <c r="H10" s="1265" t="s">
        <v>95</v>
      </c>
      <c r="I10" s="1265" t="s">
        <v>97</v>
      </c>
      <c r="J10" s="358" t="s">
        <v>173</v>
      </c>
      <c r="K10" s="1265" t="s">
        <v>95</v>
      </c>
      <c r="L10" s="1265" t="s">
        <v>97</v>
      </c>
      <c r="M10" s="358" t="s">
        <v>173</v>
      </c>
      <c r="N10" s="1265" t="s">
        <v>95</v>
      </c>
      <c r="O10" s="1257" t="s">
        <v>97</v>
      </c>
      <c r="P10" s="358" t="s">
        <v>173</v>
      </c>
      <c r="Q10" s="1265" t="s">
        <v>95</v>
      </c>
      <c r="R10" s="1265" t="s">
        <v>97</v>
      </c>
      <c r="S10" s="85"/>
    </row>
    <row r="11" spans="1:19" ht="13.5" x14ac:dyDescent="0.2">
      <c r="A11" s="1272" t="s">
        <v>99</v>
      </c>
      <c r="B11" s="353" t="s">
        <v>72</v>
      </c>
      <c r="C11" s="342" t="s">
        <v>70</v>
      </c>
      <c r="D11" s="360"/>
      <c r="E11" s="360"/>
      <c r="F11" s="360"/>
      <c r="G11" s="1340" t="s">
        <v>11011</v>
      </c>
      <c r="H11" s="360" t="s">
        <v>11012</v>
      </c>
      <c r="I11" s="360" t="s">
        <v>11013</v>
      </c>
      <c r="J11" s="1340" t="s">
        <v>11011</v>
      </c>
      <c r="K11" s="360" t="s">
        <v>11012</v>
      </c>
      <c r="L11" s="360" t="s">
        <v>11013</v>
      </c>
      <c r="M11" s="467" t="s">
        <v>11011</v>
      </c>
      <c r="N11" s="468" t="s">
        <v>11012</v>
      </c>
      <c r="O11" s="398" t="s">
        <v>11013</v>
      </c>
      <c r="P11" s="1340" t="s">
        <v>11011</v>
      </c>
      <c r="Q11" s="360" t="s">
        <v>11012</v>
      </c>
      <c r="R11" s="360" t="s">
        <v>11013</v>
      </c>
      <c r="S11" s="1339"/>
    </row>
    <row r="12" spans="1:19" ht="13.5" x14ac:dyDescent="0.2">
      <c r="A12" s="1341" t="s">
        <v>11015</v>
      </c>
      <c r="B12" s="1341" t="s">
        <v>102</v>
      </c>
      <c r="C12" s="1342" t="s">
        <v>103</v>
      </c>
      <c r="D12" s="363">
        <v>0</v>
      </c>
      <c r="E12" s="364">
        <v>0</v>
      </c>
      <c r="F12" s="365">
        <v>0</v>
      </c>
      <c r="G12" s="363">
        <v>0</v>
      </c>
      <c r="H12" s="364">
        <v>0</v>
      </c>
      <c r="I12" s="365">
        <v>0</v>
      </c>
      <c r="J12" s="363">
        <v>0</v>
      </c>
      <c r="K12" s="364">
        <v>0</v>
      </c>
      <c r="L12" s="365">
        <v>0</v>
      </c>
      <c r="M12" s="361">
        <f t="shared" ref="M12:O15" si="0">SUM(D12,G12,J12)</f>
        <v>0</v>
      </c>
      <c r="N12" s="362">
        <f t="shared" si="0"/>
        <v>0</v>
      </c>
      <c r="O12" s="366">
        <f t="shared" si="0"/>
        <v>0</v>
      </c>
      <c r="P12" s="363">
        <v>0</v>
      </c>
      <c r="Q12" s="364">
        <v>0</v>
      </c>
      <c r="R12" s="1126">
        <v>0</v>
      </c>
      <c r="S12" s="1339"/>
    </row>
    <row r="13" spans="1:19" ht="13.5" x14ac:dyDescent="0.2">
      <c r="A13" s="367" t="s">
        <v>101</v>
      </c>
      <c r="B13" s="368" t="s">
        <v>102</v>
      </c>
      <c r="C13" s="342" t="s">
        <v>11016</v>
      </c>
      <c r="D13" s="372">
        <v>0</v>
      </c>
      <c r="E13" s="373">
        <v>0</v>
      </c>
      <c r="F13" s="374">
        <v>0</v>
      </c>
      <c r="G13" s="372">
        <v>0</v>
      </c>
      <c r="H13" s="373">
        <v>0</v>
      </c>
      <c r="I13" s="374">
        <v>0</v>
      </c>
      <c r="J13" s="372">
        <v>0</v>
      </c>
      <c r="K13" s="373">
        <v>0</v>
      </c>
      <c r="L13" s="374">
        <v>0</v>
      </c>
      <c r="M13" s="369">
        <f t="shared" si="0"/>
        <v>0</v>
      </c>
      <c r="N13" s="370">
        <f t="shared" si="0"/>
        <v>0</v>
      </c>
      <c r="O13" s="375">
        <f t="shared" si="0"/>
        <v>0</v>
      </c>
      <c r="P13" s="372">
        <v>0</v>
      </c>
      <c r="Q13" s="373">
        <v>0</v>
      </c>
      <c r="R13" s="1127">
        <v>0</v>
      </c>
      <c r="S13" s="1339"/>
    </row>
    <row r="14" spans="1:19" ht="13.5" x14ac:dyDescent="0.2">
      <c r="A14" s="367" t="s">
        <v>101</v>
      </c>
      <c r="B14" s="368" t="s">
        <v>102</v>
      </c>
      <c r="C14" s="342" t="s">
        <v>11017</v>
      </c>
      <c r="D14" s="379">
        <v>0</v>
      </c>
      <c r="E14" s="380">
        <v>0</v>
      </c>
      <c r="F14" s="381">
        <v>0</v>
      </c>
      <c r="G14" s="379">
        <v>0</v>
      </c>
      <c r="H14" s="380">
        <v>0</v>
      </c>
      <c r="I14" s="381">
        <v>0</v>
      </c>
      <c r="J14" s="379">
        <v>0</v>
      </c>
      <c r="K14" s="380">
        <v>0</v>
      </c>
      <c r="L14" s="381">
        <v>0</v>
      </c>
      <c r="M14" s="376">
        <f t="shared" si="0"/>
        <v>0</v>
      </c>
      <c r="N14" s="377">
        <f t="shared" si="0"/>
        <v>0</v>
      </c>
      <c r="O14" s="382">
        <f t="shared" si="0"/>
        <v>0</v>
      </c>
      <c r="P14" s="379">
        <v>0</v>
      </c>
      <c r="Q14" s="380">
        <v>0</v>
      </c>
      <c r="R14" s="1128">
        <v>0</v>
      </c>
      <c r="S14" s="1339"/>
    </row>
    <row r="15" spans="1:19" ht="13.5" x14ac:dyDescent="0.2">
      <c r="A15" s="367" t="s">
        <v>101</v>
      </c>
      <c r="B15" s="368" t="s">
        <v>102</v>
      </c>
      <c r="C15" s="342" t="s">
        <v>11018</v>
      </c>
      <c r="D15" s="385">
        <v>0</v>
      </c>
      <c r="E15" s="386">
        <v>0</v>
      </c>
      <c r="F15" s="387">
        <v>0</v>
      </c>
      <c r="G15" s="385">
        <v>0</v>
      </c>
      <c r="H15" s="386">
        <v>0</v>
      </c>
      <c r="I15" s="387">
        <v>0</v>
      </c>
      <c r="J15" s="385">
        <v>0</v>
      </c>
      <c r="K15" s="386">
        <v>0</v>
      </c>
      <c r="L15" s="387">
        <v>0</v>
      </c>
      <c r="M15" s="383">
        <f t="shared" si="0"/>
        <v>0</v>
      </c>
      <c r="N15" s="384">
        <f t="shared" si="0"/>
        <v>0</v>
      </c>
      <c r="O15" s="388">
        <f t="shared" si="0"/>
        <v>0</v>
      </c>
      <c r="P15" s="385">
        <v>0</v>
      </c>
      <c r="Q15" s="386">
        <v>0</v>
      </c>
      <c r="R15" s="1129">
        <v>0</v>
      </c>
      <c r="S15" s="1339"/>
    </row>
    <row r="16" spans="1:19" ht="13.5" x14ac:dyDescent="0.2">
      <c r="A16" s="403" t="s">
        <v>101</v>
      </c>
      <c r="B16" s="1010" t="s">
        <v>116</v>
      </c>
      <c r="C16" s="345" t="s">
        <v>11019</v>
      </c>
      <c r="D16" s="1011">
        <v>0</v>
      </c>
      <c r="E16" s="380">
        <v>0</v>
      </c>
      <c r="F16" s="381">
        <v>0</v>
      </c>
      <c r="G16" s="1011">
        <v>0</v>
      </c>
      <c r="H16" s="380">
        <v>0</v>
      </c>
      <c r="I16" s="381">
        <v>0</v>
      </c>
      <c r="J16" s="1012">
        <v>0</v>
      </c>
      <c r="K16" s="399">
        <v>0</v>
      </c>
      <c r="L16" s="400">
        <v>0</v>
      </c>
      <c r="M16" s="1013"/>
      <c r="N16" s="401">
        <f t="shared" ref="N16:N61" si="1">SUM(E16,H16,K16)</f>
        <v>0</v>
      </c>
      <c r="O16" s="402">
        <f t="shared" ref="O16:O61" si="2">SUM(F16,I16,L16)</f>
        <v>0</v>
      </c>
      <c r="P16" s="1012">
        <v>0</v>
      </c>
      <c r="Q16" s="399">
        <v>0</v>
      </c>
      <c r="R16" s="1130">
        <v>0</v>
      </c>
      <c r="S16" s="1339"/>
    </row>
    <row r="17" spans="1:19" ht="13.5" x14ac:dyDescent="0.2">
      <c r="A17" s="367" t="s">
        <v>101</v>
      </c>
      <c r="B17" s="354" t="s">
        <v>116</v>
      </c>
      <c r="C17" s="342" t="s">
        <v>103</v>
      </c>
      <c r="D17" s="393">
        <v>0</v>
      </c>
      <c r="E17" s="394">
        <v>0</v>
      </c>
      <c r="F17" s="395">
        <v>0</v>
      </c>
      <c r="G17" s="393">
        <v>0</v>
      </c>
      <c r="H17" s="394">
        <v>0</v>
      </c>
      <c r="I17" s="395">
        <v>0</v>
      </c>
      <c r="J17" s="393">
        <v>0</v>
      </c>
      <c r="K17" s="394">
        <v>0</v>
      </c>
      <c r="L17" s="395">
        <v>0</v>
      </c>
      <c r="M17" s="390">
        <f>SUM(D17,G17,J17)</f>
        <v>0</v>
      </c>
      <c r="N17" s="391">
        <f t="shared" si="1"/>
        <v>0</v>
      </c>
      <c r="O17" s="396">
        <f t="shared" si="2"/>
        <v>0</v>
      </c>
      <c r="P17" s="393">
        <v>0</v>
      </c>
      <c r="Q17" s="394">
        <v>0</v>
      </c>
      <c r="R17" s="1131">
        <v>0</v>
      </c>
      <c r="S17" s="1339"/>
    </row>
    <row r="18" spans="1:19" ht="13.5" x14ac:dyDescent="0.2">
      <c r="A18" s="367" t="s">
        <v>101</v>
      </c>
      <c r="B18" s="397" t="s">
        <v>116</v>
      </c>
      <c r="C18" s="342" t="s">
        <v>11016</v>
      </c>
      <c r="D18" s="372">
        <v>0</v>
      </c>
      <c r="E18" s="373">
        <v>0</v>
      </c>
      <c r="F18" s="374">
        <v>0</v>
      </c>
      <c r="G18" s="372">
        <v>0</v>
      </c>
      <c r="H18" s="373">
        <v>0</v>
      </c>
      <c r="I18" s="374">
        <v>0</v>
      </c>
      <c r="J18" s="372">
        <v>0</v>
      </c>
      <c r="K18" s="373">
        <v>0</v>
      </c>
      <c r="L18" s="374">
        <v>0</v>
      </c>
      <c r="M18" s="369">
        <f>SUM(D18,G18,J18)</f>
        <v>0</v>
      </c>
      <c r="N18" s="370">
        <f t="shared" si="1"/>
        <v>0</v>
      </c>
      <c r="O18" s="375">
        <f t="shared" si="2"/>
        <v>0</v>
      </c>
      <c r="P18" s="372">
        <v>0</v>
      </c>
      <c r="Q18" s="373">
        <v>0</v>
      </c>
      <c r="R18" s="1127">
        <v>0</v>
      </c>
      <c r="S18" s="1339"/>
    </row>
    <row r="19" spans="1:19" ht="13.5" x14ac:dyDescent="0.2">
      <c r="A19" s="367" t="s">
        <v>101</v>
      </c>
      <c r="B19" s="397" t="s">
        <v>116</v>
      </c>
      <c r="C19" s="342" t="s">
        <v>11017</v>
      </c>
      <c r="D19" s="379">
        <v>0</v>
      </c>
      <c r="E19" s="380">
        <v>0</v>
      </c>
      <c r="F19" s="381">
        <v>0</v>
      </c>
      <c r="G19" s="379">
        <v>0</v>
      </c>
      <c r="H19" s="380">
        <v>0</v>
      </c>
      <c r="I19" s="381">
        <v>0</v>
      </c>
      <c r="J19" s="379">
        <v>0</v>
      </c>
      <c r="K19" s="380">
        <v>0</v>
      </c>
      <c r="L19" s="381">
        <v>0</v>
      </c>
      <c r="M19" s="376">
        <f>SUM(D19,G19,J19)</f>
        <v>0</v>
      </c>
      <c r="N19" s="377">
        <f t="shared" si="1"/>
        <v>0</v>
      </c>
      <c r="O19" s="382">
        <f t="shared" si="2"/>
        <v>0</v>
      </c>
      <c r="P19" s="379">
        <v>0</v>
      </c>
      <c r="Q19" s="380">
        <v>0</v>
      </c>
      <c r="R19" s="1128">
        <v>0</v>
      </c>
      <c r="S19" s="1339"/>
    </row>
    <row r="20" spans="1:19" ht="13.5" x14ac:dyDescent="0.2">
      <c r="A20" s="367"/>
      <c r="B20" s="397"/>
      <c r="C20" s="342" t="s">
        <v>11018</v>
      </c>
      <c r="D20" s="379">
        <v>0</v>
      </c>
      <c r="E20" s="380">
        <v>0</v>
      </c>
      <c r="F20" s="381">
        <v>0</v>
      </c>
      <c r="G20" s="379">
        <v>0</v>
      </c>
      <c r="H20" s="380">
        <v>0</v>
      </c>
      <c r="I20" s="381">
        <v>0</v>
      </c>
      <c r="J20" s="379">
        <v>0</v>
      </c>
      <c r="K20" s="380">
        <v>0</v>
      </c>
      <c r="L20" s="381">
        <v>0</v>
      </c>
      <c r="M20" s="376">
        <f>SUM(D20,G20,J20)</f>
        <v>0</v>
      </c>
      <c r="N20" s="377">
        <f t="shared" si="1"/>
        <v>0</v>
      </c>
      <c r="O20" s="382">
        <f t="shared" si="2"/>
        <v>0</v>
      </c>
      <c r="P20" s="379">
        <v>0</v>
      </c>
      <c r="Q20" s="380">
        <v>0</v>
      </c>
      <c r="R20" s="1128">
        <v>0</v>
      </c>
      <c r="S20" s="1339"/>
    </row>
    <row r="21" spans="1:19" ht="13.5" x14ac:dyDescent="0.2">
      <c r="A21" s="1346" t="s">
        <v>101</v>
      </c>
      <c r="B21" s="397" t="s">
        <v>116</v>
      </c>
      <c r="C21" s="398" t="s">
        <v>11019</v>
      </c>
      <c r="D21" s="1011">
        <v>0</v>
      </c>
      <c r="E21" s="380">
        <v>0</v>
      </c>
      <c r="F21" s="381">
        <v>0</v>
      </c>
      <c r="G21" s="1011">
        <v>0</v>
      </c>
      <c r="H21" s="380">
        <v>0</v>
      </c>
      <c r="I21" s="381">
        <v>0</v>
      </c>
      <c r="J21" s="1012">
        <v>0</v>
      </c>
      <c r="K21" s="399">
        <v>0</v>
      </c>
      <c r="L21" s="400">
        <v>0</v>
      </c>
      <c r="M21" s="1013"/>
      <c r="N21" s="401">
        <f t="shared" si="1"/>
        <v>0</v>
      </c>
      <c r="O21" s="402">
        <f t="shared" si="2"/>
        <v>0</v>
      </c>
      <c r="P21" s="1012">
        <v>0</v>
      </c>
      <c r="Q21" s="399">
        <v>0</v>
      </c>
      <c r="R21" s="1130">
        <v>0</v>
      </c>
      <c r="S21" s="1339"/>
    </row>
    <row r="22" spans="1:19" ht="13.5" x14ac:dyDescent="0.2">
      <c r="A22" s="1341" t="s">
        <v>101</v>
      </c>
      <c r="B22" s="1341" t="s">
        <v>102</v>
      </c>
      <c r="C22" s="1342" t="s">
        <v>103</v>
      </c>
      <c r="D22" s="363">
        <v>0</v>
      </c>
      <c r="E22" s="364">
        <v>0</v>
      </c>
      <c r="F22" s="365">
        <v>0</v>
      </c>
      <c r="G22" s="363">
        <v>0</v>
      </c>
      <c r="H22" s="364">
        <v>0</v>
      </c>
      <c r="I22" s="365">
        <v>0</v>
      </c>
      <c r="J22" s="363">
        <v>0</v>
      </c>
      <c r="K22" s="364">
        <v>0</v>
      </c>
      <c r="L22" s="365">
        <v>0</v>
      </c>
      <c r="M22" s="361">
        <f>SUM(D22,G22,J22)</f>
        <v>0</v>
      </c>
      <c r="N22" s="362">
        <f t="shared" si="1"/>
        <v>0</v>
      </c>
      <c r="O22" s="366">
        <f t="shared" si="2"/>
        <v>0</v>
      </c>
      <c r="P22" s="363">
        <v>0</v>
      </c>
      <c r="Q22" s="364">
        <v>0</v>
      </c>
      <c r="R22" s="1126">
        <v>0</v>
      </c>
      <c r="S22" s="636"/>
    </row>
    <row r="23" spans="1:19" ht="13.5" x14ac:dyDescent="0.2">
      <c r="A23" s="367" t="s">
        <v>101</v>
      </c>
      <c r="B23" s="368" t="s">
        <v>102</v>
      </c>
      <c r="C23" s="342" t="s">
        <v>11016</v>
      </c>
      <c r="D23" s="372">
        <v>0</v>
      </c>
      <c r="E23" s="373">
        <v>0</v>
      </c>
      <c r="F23" s="374">
        <v>0</v>
      </c>
      <c r="G23" s="372">
        <v>0</v>
      </c>
      <c r="H23" s="373">
        <v>0</v>
      </c>
      <c r="I23" s="374">
        <v>0</v>
      </c>
      <c r="J23" s="372">
        <v>0</v>
      </c>
      <c r="K23" s="373">
        <v>0</v>
      </c>
      <c r="L23" s="374">
        <v>0</v>
      </c>
      <c r="M23" s="369">
        <f>SUM(D23,G23,J23)</f>
        <v>0</v>
      </c>
      <c r="N23" s="370">
        <f t="shared" si="1"/>
        <v>0</v>
      </c>
      <c r="O23" s="375">
        <f t="shared" si="2"/>
        <v>0</v>
      </c>
      <c r="P23" s="372">
        <v>0</v>
      </c>
      <c r="Q23" s="373">
        <v>0</v>
      </c>
      <c r="R23" s="1127">
        <v>0</v>
      </c>
      <c r="S23" s="636"/>
    </row>
    <row r="24" spans="1:19" ht="13.5" x14ac:dyDescent="0.2">
      <c r="A24" s="367" t="s">
        <v>101</v>
      </c>
      <c r="B24" s="368" t="s">
        <v>102</v>
      </c>
      <c r="C24" s="342" t="s">
        <v>11017</v>
      </c>
      <c r="D24" s="379">
        <v>0</v>
      </c>
      <c r="E24" s="380">
        <v>0</v>
      </c>
      <c r="F24" s="381">
        <v>0</v>
      </c>
      <c r="G24" s="379">
        <v>0</v>
      </c>
      <c r="H24" s="380">
        <v>0</v>
      </c>
      <c r="I24" s="381">
        <v>0</v>
      </c>
      <c r="J24" s="379">
        <v>0</v>
      </c>
      <c r="K24" s="380">
        <v>0</v>
      </c>
      <c r="L24" s="381">
        <v>0</v>
      </c>
      <c r="M24" s="376">
        <f>SUM(D24,G24,J24)</f>
        <v>0</v>
      </c>
      <c r="N24" s="377">
        <f t="shared" si="1"/>
        <v>0</v>
      </c>
      <c r="O24" s="382">
        <f t="shared" si="2"/>
        <v>0</v>
      </c>
      <c r="P24" s="379">
        <v>0</v>
      </c>
      <c r="Q24" s="380">
        <v>0</v>
      </c>
      <c r="R24" s="1128">
        <v>0</v>
      </c>
      <c r="S24" s="636"/>
    </row>
    <row r="25" spans="1:19" ht="13.5" x14ac:dyDescent="0.2">
      <c r="A25" s="367" t="s">
        <v>101</v>
      </c>
      <c r="B25" s="368" t="s">
        <v>102</v>
      </c>
      <c r="C25" s="342" t="s">
        <v>11018</v>
      </c>
      <c r="D25" s="385">
        <v>0</v>
      </c>
      <c r="E25" s="386">
        <v>0</v>
      </c>
      <c r="F25" s="387">
        <v>0</v>
      </c>
      <c r="G25" s="385">
        <v>0</v>
      </c>
      <c r="H25" s="386">
        <v>0</v>
      </c>
      <c r="I25" s="387">
        <v>0</v>
      </c>
      <c r="J25" s="385">
        <v>0</v>
      </c>
      <c r="K25" s="386">
        <v>0</v>
      </c>
      <c r="L25" s="387">
        <v>0</v>
      </c>
      <c r="M25" s="383">
        <f>SUM(D25,G25,J25)</f>
        <v>0</v>
      </c>
      <c r="N25" s="384">
        <f t="shared" si="1"/>
        <v>0</v>
      </c>
      <c r="O25" s="388">
        <f t="shared" si="2"/>
        <v>0</v>
      </c>
      <c r="P25" s="385">
        <v>0</v>
      </c>
      <c r="Q25" s="386">
        <v>0</v>
      </c>
      <c r="R25" s="1129">
        <v>0</v>
      </c>
      <c r="S25" s="636"/>
    </row>
    <row r="26" spans="1:19" ht="13.5" x14ac:dyDescent="0.2">
      <c r="A26" s="403" t="s">
        <v>101</v>
      </c>
      <c r="B26" s="1010" t="s">
        <v>116</v>
      </c>
      <c r="C26" s="345" t="s">
        <v>11019</v>
      </c>
      <c r="D26" s="1011">
        <v>0</v>
      </c>
      <c r="E26" s="380">
        <v>0</v>
      </c>
      <c r="F26" s="381">
        <v>0</v>
      </c>
      <c r="G26" s="1011">
        <v>0</v>
      </c>
      <c r="H26" s="380">
        <v>0</v>
      </c>
      <c r="I26" s="381">
        <v>0</v>
      </c>
      <c r="J26" s="1012">
        <v>0</v>
      </c>
      <c r="K26" s="399">
        <v>0</v>
      </c>
      <c r="L26" s="400">
        <v>0</v>
      </c>
      <c r="M26" s="1013"/>
      <c r="N26" s="401">
        <f t="shared" si="1"/>
        <v>0</v>
      </c>
      <c r="O26" s="402">
        <f t="shared" si="2"/>
        <v>0</v>
      </c>
      <c r="P26" s="1012">
        <v>0</v>
      </c>
      <c r="Q26" s="399">
        <v>0</v>
      </c>
      <c r="R26" s="1130">
        <v>0</v>
      </c>
      <c r="S26" s="636"/>
    </row>
    <row r="27" spans="1:19" ht="13.5" x14ac:dyDescent="0.2">
      <c r="A27" s="367" t="s">
        <v>101</v>
      </c>
      <c r="B27" s="354" t="s">
        <v>116</v>
      </c>
      <c r="C27" s="342" t="s">
        <v>103</v>
      </c>
      <c r="D27" s="393">
        <v>0</v>
      </c>
      <c r="E27" s="394">
        <v>0</v>
      </c>
      <c r="F27" s="395">
        <v>0</v>
      </c>
      <c r="G27" s="393">
        <v>0</v>
      </c>
      <c r="H27" s="394">
        <v>0</v>
      </c>
      <c r="I27" s="395">
        <v>0</v>
      </c>
      <c r="J27" s="393">
        <v>0</v>
      </c>
      <c r="K27" s="394">
        <v>0</v>
      </c>
      <c r="L27" s="395">
        <v>0</v>
      </c>
      <c r="M27" s="390">
        <f>SUM(D27,G27,J27)</f>
        <v>0</v>
      </c>
      <c r="N27" s="391">
        <f t="shared" si="1"/>
        <v>0</v>
      </c>
      <c r="O27" s="396">
        <f t="shared" si="2"/>
        <v>0</v>
      </c>
      <c r="P27" s="393">
        <v>0</v>
      </c>
      <c r="Q27" s="394">
        <v>0</v>
      </c>
      <c r="R27" s="1131">
        <v>0</v>
      </c>
      <c r="S27" s="636"/>
    </row>
    <row r="28" spans="1:19" ht="13.5" x14ac:dyDescent="0.2">
      <c r="A28" s="367" t="s">
        <v>101</v>
      </c>
      <c r="B28" s="397" t="s">
        <v>116</v>
      </c>
      <c r="C28" s="342" t="s">
        <v>11016</v>
      </c>
      <c r="D28" s="372">
        <v>0</v>
      </c>
      <c r="E28" s="373">
        <v>0</v>
      </c>
      <c r="F28" s="374">
        <v>0</v>
      </c>
      <c r="G28" s="372">
        <v>0</v>
      </c>
      <c r="H28" s="373">
        <v>0</v>
      </c>
      <c r="I28" s="374">
        <v>0</v>
      </c>
      <c r="J28" s="372">
        <v>0</v>
      </c>
      <c r="K28" s="373">
        <v>0</v>
      </c>
      <c r="L28" s="374">
        <v>0</v>
      </c>
      <c r="M28" s="369">
        <f>SUM(D28,G28,J28)</f>
        <v>0</v>
      </c>
      <c r="N28" s="370">
        <f t="shared" si="1"/>
        <v>0</v>
      </c>
      <c r="O28" s="375">
        <f t="shared" si="2"/>
        <v>0</v>
      </c>
      <c r="P28" s="372">
        <v>0</v>
      </c>
      <c r="Q28" s="373">
        <v>0</v>
      </c>
      <c r="R28" s="1127">
        <v>0</v>
      </c>
      <c r="S28" s="636"/>
    </row>
    <row r="29" spans="1:19" ht="13.5" x14ac:dyDescent="0.2">
      <c r="A29" s="367" t="s">
        <v>101</v>
      </c>
      <c r="B29" s="397" t="s">
        <v>116</v>
      </c>
      <c r="C29" s="342" t="s">
        <v>11017</v>
      </c>
      <c r="D29" s="379">
        <v>0</v>
      </c>
      <c r="E29" s="380">
        <v>0</v>
      </c>
      <c r="F29" s="381">
        <v>0</v>
      </c>
      <c r="G29" s="379">
        <v>0</v>
      </c>
      <c r="H29" s="380">
        <v>0</v>
      </c>
      <c r="I29" s="381">
        <v>0</v>
      </c>
      <c r="J29" s="379">
        <v>0</v>
      </c>
      <c r="K29" s="380">
        <v>0</v>
      </c>
      <c r="L29" s="381">
        <v>0</v>
      </c>
      <c r="M29" s="376">
        <f>SUM(D29,G29,J29)</f>
        <v>0</v>
      </c>
      <c r="N29" s="377">
        <f t="shared" si="1"/>
        <v>0</v>
      </c>
      <c r="O29" s="382">
        <f t="shared" si="2"/>
        <v>0</v>
      </c>
      <c r="P29" s="379">
        <v>0</v>
      </c>
      <c r="Q29" s="380">
        <v>0</v>
      </c>
      <c r="R29" s="1128">
        <v>0</v>
      </c>
      <c r="S29" s="636"/>
    </row>
    <row r="30" spans="1:19" ht="13.5" x14ac:dyDescent="0.2">
      <c r="A30" s="367"/>
      <c r="B30" s="397"/>
      <c r="C30" s="342" t="s">
        <v>11018</v>
      </c>
      <c r="D30" s="379">
        <v>0</v>
      </c>
      <c r="E30" s="380">
        <v>0</v>
      </c>
      <c r="F30" s="381">
        <v>0</v>
      </c>
      <c r="G30" s="379">
        <v>0</v>
      </c>
      <c r="H30" s="380">
        <v>0</v>
      </c>
      <c r="I30" s="381">
        <v>0</v>
      </c>
      <c r="J30" s="379">
        <v>0</v>
      </c>
      <c r="K30" s="380">
        <v>0</v>
      </c>
      <c r="L30" s="381">
        <v>0</v>
      </c>
      <c r="M30" s="376">
        <f>SUM(D30,G30,J30)</f>
        <v>0</v>
      </c>
      <c r="N30" s="377">
        <f t="shared" si="1"/>
        <v>0</v>
      </c>
      <c r="O30" s="382">
        <f t="shared" si="2"/>
        <v>0</v>
      </c>
      <c r="P30" s="379">
        <v>0</v>
      </c>
      <c r="Q30" s="380">
        <v>0</v>
      </c>
      <c r="R30" s="1128">
        <v>0</v>
      </c>
      <c r="S30" s="636"/>
    </row>
    <row r="31" spans="1:19" ht="13.5" x14ac:dyDescent="0.2">
      <c r="A31" s="1346" t="s">
        <v>101</v>
      </c>
      <c r="B31" s="397" t="s">
        <v>116</v>
      </c>
      <c r="C31" s="398" t="s">
        <v>11019</v>
      </c>
      <c r="D31" s="1011">
        <v>0</v>
      </c>
      <c r="E31" s="380">
        <v>0</v>
      </c>
      <c r="F31" s="381">
        <v>0</v>
      </c>
      <c r="G31" s="1011">
        <v>0</v>
      </c>
      <c r="H31" s="380">
        <v>0</v>
      </c>
      <c r="I31" s="381">
        <v>0</v>
      </c>
      <c r="J31" s="1012">
        <v>0</v>
      </c>
      <c r="K31" s="399">
        <v>0</v>
      </c>
      <c r="L31" s="400">
        <v>0</v>
      </c>
      <c r="M31" s="1013"/>
      <c r="N31" s="401">
        <f t="shared" si="1"/>
        <v>0</v>
      </c>
      <c r="O31" s="402">
        <f t="shared" si="2"/>
        <v>0</v>
      </c>
      <c r="P31" s="1012">
        <v>0</v>
      </c>
      <c r="Q31" s="399">
        <v>0</v>
      </c>
      <c r="R31" s="1130">
        <v>0</v>
      </c>
      <c r="S31" s="636"/>
    </row>
    <row r="32" spans="1:19" ht="13.5" x14ac:dyDescent="0.2">
      <c r="A32" s="1347" t="s">
        <v>124</v>
      </c>
      <c r="B32" s="1341" t="s">
        <v>102</v>
      </c>
      <c r="C32" s="1342" t="s">
        <v>103</v>
      </c>
      <c r="D32" s="363">
        <v>0</v>
      </c>
      <c r="E32" s="364">
        <v>0</v>
      </c>
      <c r="F32" s="365">
        <v>0</v>
      </c>
      <c r="G32" s="363">
        <v>0</v>
      </c>
      <c r="H32" s="364">
        <v>0</v>
      </c>
      <c r="I32" s="365">
        <v>0</v>
      </c>
      <c r="J32" s="363">
        <v>0</v>
      </c>
      <c r="K32" s="364">
        <v>0</v>
      </c>
      <c r="L32" s="365">
        <v>0</v>
      </c>
      <c r="M32" s="361">
        <f>SUM(D32,G32,J32)</f>
        <v>0</v>
      </c>
      <c r="N32" s="362">
        <f t="shared" si="1"/>
        <v>0</v>
      </c>
      <c r="O32" s="366">
        <f t="shared" si="2"/>
        <v>0</v>
      </c>
      <c r="P32" s="363">
        <v>0</v>
      </c>
      <c r="Q32" s="364">
        <v>0</v>
      </c>
      <c r="R32" s="1126">
        <v>0</v>
      </c>
      <c r="S32" s="637"/>
    </row>
    <row r="33" spans="1:19" ht="13.5" x14ac:dyDescent="0.2">
      <c r="A33" s="403" t="s">
        <v>124</v>
      </c>
      <c r="B33" s="368" t="s">
        <v>102</v>
      </c>
      <c r="C33" s="342" t="s">
        <v>11016</v>
      </c>
      <c r="D33" s="372">
        <v>0</v>
      </c>
      <c r="E33" s="373">
        <v>0</v>
      </c>
      <c r="F33" s="374">
        <v>0</v>
      </c>
      <c r="G33" s="372">
        <v>0</v>
      </c>
      <c r="H33" s="373">
        <v>0</v>
      </c>
      <c r="I33" s="374">
        <v>0</v>
      </c>
      <c r="J33" s="372">
        <v>0</v>
      </c>
      <c r="K33" s="373">
        <v>0</v>
      </c>
      <c r="L33" s="374">
        <v>0</v>
      </c>
      <c r="M33" s="369">
        <f>SUM(D33,G33,J33)</f>
        <v>0</v>
      </c>
      <c r="N33" s="370">
        <f t="shared" si="1"/>
        <v>0</v>
      </c>
      <c r="O33" s="375">
        <f t="shared" si="2"/>
        <v>0</v>
      </c>
      <c r="P33" s="372">
        <v>0</v>
      </c>
      <c r="Q33" s="373">
        <v>0</v>
      </c>
      <c r="R33" s="1127">
        <v>0</v>
      </c>
      <c r="S33" s="637"/>
    </row>
    <row r="34" spans="1:19" ht="13.5" x14ac:dyDescent="0.2">
      <c r="A34" s="403" t="s">
        <v>124</v>
      </c>
      <c r="B34" s="368" t="s">
        <v>102</v>
      </c>
      <c r="C34" s="342" t="s">
        <v>11017</v>
      </c>
      <c r="D34" s="379">
        <v>0</v>
      </c>
      <c r="E34" s="380">
        <v>0</v>
      </c>
      <c r="F34" s="381">
        <v>0</v>
      </c>
      <c r="G34" s="379">
        <v>0</v>
      </c>
      <c r="H34" s="380">
        <v>0</v>
      </c>
      <c r="I34" s="381">
        <v>0</v>
      </c>
      <c r="J34" s="379">
        <v>0</v>
      </c>
      <c r="K34" s="380">
        <v>0</v>
      </c>
      <c r="L34" s="381">
        <v>0</v>
      </c>
      <c r="M34" s="376">
        <f>SUM(D34,G34,J34)</f>
        <v>0</v>
      </c>
      <c r="N34" s="377">
        <f t="shared" si="1"/>
        <v>0</v>
      </c>
      <c r="O34" s="382">
        <f t="shared" si="2"/>
        <v>0</v>
      </c>
      <c r="P34" s="379">
        <v>0</v>
      </c>
      <c r="Q34" s="380">
        <v>0</v>
      </c>
      <c r="R34" s="1128">
        <v>0</v>
      </c>
      <c r="S34" s="637"/>
    </row>
    <row r="35" spans="1:19" ht="13.5" x14ac:dyDescent="0.2">
      <c r="A35" s="404" t="s">
        <v>124</v>
      </c>
      <c r="B35" s="368" t="s">
        <v>102</v>
      </c>
      <c r="C35" s="342" t="s">
        <v>11018</v>
      </c>
      <c r="D35" s="385">
        <v>0</v>
      </c>
      <c r="E35" s="386">
        <v>0</v>
      </c>
      <c r="F35" s="387">
        <v>0</v>
      </c>
      <c r="G35" s="385">
        <v>0</v>
      </c>
      <c r="H35" s="386">
        <v>0</v>
      </c>
      <c r="I35" s="387">
        <v>0</v>
      </c>
      <c r="J35" s="385">
        <v>0</v>
      </c>
      <c r="K35" s="386">
        <v>0</v>
      </c>
      <c r="L35" s="387">
        <v>0</v>
      </c>
      <c r="M35" s="383">
        <f>SUM(D35,G35,J35)</f>
        <v>0</v>
      </c>
      <c r="N35" s="384">
        <f t="shared" si="1"/>
        <v>0</v>
      </c>
      <c r="O35" s="388">
        <f t="shared" si="2"/>
        <v>0</v>
      </c>
      <c r="P35" s="385">
        <v>0</v>
      </c>
      <c r="Q35" s="386">
        <v>0</v>
      </c>
      <c r="R35" s="1129">
        <v>0</v>
      </c>
      <c r="S35" s="637"/>
    </row>
    <row r="36" spans="1:19" ht="13.5" x14ac:dyDescent="0.2">
      <c r="A36" s="404"/>
      <c r="B36" s="1010" t="s">
        <v>116</v>
      </c>
      <c r="C36" s="345" t="s">
        <v>11019</v>
      </c>
      <c r="D36" s="1011">
        <v>0</v>
      </c>
      <c r="E36" s="380">
        <v>0</v>
      </c>
      <c r="F36" s="381">
        <v>0</v>
      </c>
      <c r="G36" s="1011">
        <v>0</v>
      </c>
      <c r="H36" s="380">
        <v>0</v>
      </c>
      <c r="I36" s="381">
        <v>0</v>
      </c>
      <c r="J36" s="1012">
        <v>0</v>
      </c>
      <c r="K36" s="399">
        <v>0</v>
      </c>
      <c r="L36" s="400">
        <v>0</v>
      </c>
      <c r="M36" s="1013"/>
      <c r="N36" s="401">
        <f t="shared" si="1"/>
        <v>0</v>
      </c>
      <c r="O36" s="402">
        <f t="shared" si="2"/>
        <v>0</v>
      </c>
      <c r="P36" s="1012">
        <v>0</v>
      </c>
      <c r="Q36" s="399">
        <v>0</v>
      </c>
      <c r="R36" s="1130">
        <v>0</v>
      </c>
      <c r="S36" s="637"/>
    </row>
    <row r="37" spans="1:19" ht="13.5" x14ac:dyDescent="0.2">
      <c r="A37" s="403" t="s">
        <v>124</v>
      </c>
      <c r="B37" s="354" t="s">
        <v>116</v>
      </c>
      <c r="C37" s="342" t="s">
        <v>103</v>
      </c>
      <c r="D37" s="393">
        <v>0</v>
      </c>
      <c r="E37" s="394">
        <v>0</v>
      </c>
      <c r="F37" s="395">
        <v>0</v>
      </c>
      <c r="G37" s="393">
        <v>0</v>
      </c>
      <c r="H37" s="394">
        <v>0</v>
      </c>
      <c r="I37" s="395">
        <v>0</v>
      </c>
      <c r="J37" s="393">
        <v>0</v>
      </c>
      <c r="K37" s="394">
        <v>0</v>
      </c>
      <c r="L37" s="395">
        <v>0</v>
      </c>
      <c r="M37" s="390">
        <f>SUM(D37,G37,J37)</f>
        <v>0</v>
      </c>
      <c r="N37" s="391">
        <f t="shared" si="1"/>
        <v>0</v>
      </c>
      <c r="O37" s="396">
        <f t="shared" si="2"/>
        <v>0</v>
      </c>
      <c r="P37" s="393">
        <v>0</v>
      </c>
      <c r="Q37" s="394">
        <v>0</v>
      </c>
      <c r="R37" s="1131">
        <v>0</v>
      </c>
      <c r="S37" s="637"/>
    </row>
    <row r="38" spans="1:19" ht="13.5" x14ac:dyDescent="0.2">
      <c r="A38" s="403" t="s">
        <v>124</v>
      </c>
      <c r="B38" s="397" t="s">
        <v>116</v>
      </c>
      <c r="C38" s="342" t="s">
        <v>11016</v>
      </c>
      <c r="D38" s="372">
        <v>0</v>
      </c>
      <c r="E38" s="373">
        <v>0</v>
      </c>
      <c r="F38" s="374">
        <v>0</v>
      </c>
      <c r="G38" s="372">
        <v>0</v>
      </c>
      <c r="H38" s="373">
        <v>0</v>
      </c>
      <c r="I38" s="374">
        <v>0</v>
      </c>
      <c r="J38" s="372">
        <v>0</v>
      </c>
      <c r="K38" s="373">
        <v>0</v>
      </c>
      <c r="L38" s="374">
        <v>0</v>
      </c>
      <c r="M38" s="369">
        <f>SUM(D38,G38,J38)</f>
        <v>0</v>
      </c>
      <c r="N38" s="370">
        <f t="shared" si="1"/>
        <v>0</v>
      </c>
      <c r="O38" s="375">
        <f t="shared" si="2"/>
        <v>0</v>
      </c>
      <c r="P38" s="372">
        <v>0</v>
      </c>
      <c r="Q38" s="373">
        <v>0</v>
      </c>
      <c r="R38" s="1127">
        <v>0</v>
      </c>
      <c r="S38" s="637"/>
    </row>
    <row r="39" spans="1:19" ht="13.5" x14ac:dyDescent="0.2">
      <c r="A39" s="403" t="s">
        <v>124</v>
      </c>
      <c r="B39" s="397" t="s">
        <v>116</v>
      </c>
      <c r="C39" s="342" t="s">
        <v>11017</v>
      </c>
      <c r="D39" s="379">
        <v>0</v>
      </c>
      <c r="E39" s="380">
        <v>0</v>
      </c>
      <c r="F39" s="381">
        <v>0</v>
      </c>
      <c r="G39" s="379">
        <v>0</v>
      </c>
      <c r="H39" s="380">
        <v>0</v>
      </c>
      <c r="I39" s="381">
        <v>0</v>
      </c>
      <c r="J39" s="379">
        <v>0</v>
      </c>
      <c r="K39" s="380">
        <v>0</v>
      </c>
      <c r="L39" s="381">
        <v>0</v>
      </c>
      <c r="M39" s="376">
        <f>SUM(D39,G39,J39)</f>
        <v>0</v>
      </c>
      <c r="N39" s="377">
        <f t="shared" si="1"/>
        <v>0</v>
      </c>
      <c r="O39" s="382">
        <f t="shared" si="2"/>
        <v>0</v>
      </c>
      <c r="P39" s="379">
        <v>0</v>
      </c>
      <c r="Q39" s="380">
        <v>0</v>
      </c>
      <c r="R39" s="1128">
        <v>0</v>
      </c>
      <c r="S39" s="637"/>
    </row>
    <row r="40" spans="1:19" ht="13.5" x14ac:dyDescent="0.2">
      <c r="A40" s="403" t="s">
        <v>11020</v>
      </c>
      <c r="B40" s="397"/>
      <c r="C40" s="342" t="s">
        <v>11018</v>
      </c>
      <c r="D40" s="379">
        <v>0</v>
      </c>
      <c r="E40" s="380">
        <v>0</v>
      </c>
      <c r="F40" s="381">
        <v>0</v>
      </c>
      <c r="G40" s="379">
        <v>0</v>
      </c>
      <c r="H40" s="380">
        <v>0</v>
      </c>
      <c r="I40" s="381">
        <v>0</v>
      </c>
      <c r="J40" s="379">
        <v>0</v>
      </c>
      <c r="K40" s="380">
        <v>0</v>
      </c>
      <c r="L40" s="381">
        <v>0</v>
      </c>
      <c r="M40" s="376">
        <f>SUM(D40,G40,J40)</f>
        <v>0</v>
      </c>
      <c r="N40" s="377">
        <f t="shared" si="1"/>
        <v>0</v>
      </c>
      <c r="O40" s="382">
        <f t="shared" si="2"/>
        <v>0</v>
      </c>
      <c r="P40" s="379">
        <v>0</v>
      </c>
      <c r="Q40" s="380">
        <v>0</v>
      </c>
      <c r="R40" s="1128">
        <v>0</v>
      </c>
      <c r="S40" s="637"/>
    </row>
    <row r="41" spans="1:19" ht="13.5" x14ac:dyDescent="0.2">
      <c r="A41" s="403"/>
      <c r="B41" s="397" t="s">
        <v>116</v>
      </c>
      <c r="C41" s="398" t="s">
        <v>11019</v>
      </c>
      <c r="D41" s="1011">
        <v>0</v>
      </c>
      <c r="E41" s="380">
        <v>0</v>
      </c>
      <c r="F41" s="381">
        <v>0</v>
      </c>
      <c r="G41" s="1011">
        <v>0</v>
      </c>
      <c r="H41" s="380">
        <v>0</v>
      </c>
      <c r="I41" s="381">
        <v>0</v>
      </c>
      <c r="J41" s="1012">
        <v>0</v>
      </c>
      <c r="K41" s="399">
        <v>0</v>
      </c>
      <c r="L41" s="400">
        <v>0</v>
      </c>
      <c r="M41" s="1013"/>
      <c r="N41" s="401">
        <f t="shared" si="1"/>
        <v>0</v>
      </c>
      <c r="O41" s="402">
        <f t="shared" si="2"/>
        <v>0</v>
      </c>
      <c r="P41" s="1012">
        <v>0</v>
      </c>
      <c r="Q41" s="399">
        <v>0</v>
      </c>
      <c r="R41" s="1130">
        <v>0</v>
      </c>
      <c r="S41" s="637"/>
    </row>
    <row r="42" spans="1:19" ht="13.5" x14ac:dyDescent="0.2">
      <c r="A42" s="1347" t="s">
        <v>134</v>
      </c>
      <c r="B42" s="1341" t="s">
        <v>102</v>
      </c>
      <c r="C42" s="1342" t="s">
        <v>103</v>
      </c>
      <c r="D42" s="363">
        <v>0</v>
      </c>
      <c r="E42" s="364">
        <v>0</v>
      </c>
      <c r="F42" s="365">
        <v>0</v>
      </c>
      <c r="G42" s="363">
        <v>0</v>
      </c>
      <c r="H42" s="364">
        <v>0</v>
      </c>
      <c r="I42" s="365">
        <v>0</v>
      </c>
      <c r="J42" s="363">
        <v>0</v>
      </c>
      <c r="K42" s="364">
        <v>0</v>
      </c>
      <c r="L42" s="365">
        <v>0</v>
      </c>
      <c r="M42" s="361">
        <f>SUM(D42,G42,J42)</f>
        <v>0</v>
      </c>
      <c r="N42" s="362">
        <f t="shared" si="1"/>
        <v>0</v>
      </c>
      <c r="O42" s="366">
        <f t="shared" si="2"/>
        <v>0</v>
      </c>
      <c r="P42" s="363">
        <v>0</v>
      </c>
      <c r="Q42" s="364">
        <v>0</v>
      </c>
      <c r="R42" s="1126">
        <v>0</v>
      </c>
      <c r="S42" s="637"/>
    </row>
    <row r="43" spans="1:19" ht="13.5" x14ac:dyDescent="0.2">
      <c r="A43" s="403" t="s">
        <v>134</v>
      </c>
      <c r="B43" s="368" t="s">
        <v>102</v>
      </c>
      <c r="C43" s="342" t="s">
        <v>11016</v>
      </c>
      <c r="D43" s="372">
        <v>0</v>
      </c>
      <c r="E43" s="373">
        <v>0</v>
      </c>
      <c r="F43" s="374">
        <v>0</v>
      </c>
      <c r="G43" s="372">
        <v>0</v>
      </c>
      <c r="H43" s="373">
        <v>0</v>
      </c>
      <c r="I43" s="374">
        <v>0</v>
      </c>
      <c r="J43" s="372">
        <v>0</v>
      </c>
      <c r="K43" s="373">
        <v>0</v>
      </c>
      <c r="L43" s="374">
        <v>0</v>
      </c>
      <c r="M43" s="369">
        <f>SUM(D43,G43,J43)</f>
        <v>0</v>
      </c>
      <c r="N43" s="370">
        <f t="shared" si="1"/>
        <v>0</v>
      </c>
      <c r="O43" s="375">
        <f t="shared" si="2"/>
        <v>0</v>
      </c>
      <c r="P43" s="372">
        <v>0</v>
      </c>
      <c r="Q43" s="373">
        <v>0</v>
      </c>
      <c r="R43" s="1127">
        <v>0</v>
      </c>
      <c r="S43" s="637"/>
    </row>
    <row r="44" spans="1:19" ht="13.5" x14ac:dyDescent="0.2">
      <c r="A44" s="403" t="s">
        <v>134</v>
      </c>
      <c r="B44" s="368" t="s">
        <v>102</v>
      </c>
      <c r="C44" s="342" t="s">
        <v>11017</v>
      </c>
      <c r="D44" s="379">
        <v>0</v>
      </c>
      <c r="E44" s="380">
        <v>0</v>
      </c>
      <c r="F44" s="381">
        <v>0</v>
      </c>
      <c r="G44" s="379">
        <v>0</v>
      </c>
      <c r="H44" s="380">
        <v>0</v>
      </c>
      <c r="I44" s="381">
        <v>0</v>
      </c>
      <c r="J44" s="379">
        <v>0</v>
      </c>
      <c r="K44" s="380">
        <v>0</v>
      </c>
      <c r="L44" s="381">
        <v>0</v>
      </c>
      <c r="M44" s="376">
        <f>SUM(D44,G44,J44)</f>
        <v>0</v>
      </c>
      <c r="N44" s="377">
        <f t="shared" si="1"/>
        <v>0</v>
      </c>
      <c r="O44" s="382">
        <f t="shared" si="2"/>
        <v>0</v>
      </c>
      <c r="P44" s="379">
        <v>0</v>
      </c>
      <c r="Q44" s="380">
        <v>0</v>
      </c>
      <c r="R44" s="1128">
        <v>0</v>
      </c>
      <c r="S44" s="637"/>
    </row>
    <row r="45" spans="1:19" ht="13.5" x14ac:dyDescent="0.2">
      <c r="A45" s="404" t="s">
        <v>134</v>
      </c>
      <c r="B45" s="368" t="s">
        <v>102</v>
      </c>
      <c r="C45" s="342" t="s">
        <v>11018</v>
      </c>
      <c r="D45" s="385">
        <v>0</v>
      </c>
      <c r="E45" s="386">
        <v>0</v>
      </c>
      <c r="F45" s="387">
        <v>0</v>
      </c>
      <c r="G45" s="385">
        <v>0</v>
      </c>
      <c r="H45" s="386">
        <v>0</v>
      </c>
      <c r="I45" s="387">
        <v>0</v>
      </c>
      <c r="J45" s="385">
        <v>0</v>
      </c>
      <c r="K45" s="386">
        <v>0</v>
      </c>
      <c r="L45" s="387">
        <v>0</v>
      </c>
      <c r="M45" s="383">
        <f>SUM(D45,G45,J45)</f>
        <v>0</v>
      </c>
      <c r="N45" s="384">
        <f t="shared" si="1"/>
        <v>0</v>
      </c>
      <c r="O45" s="388">
        <f t="shared" si="2"/>
        <v>0</v>
      </c>
      <c r="P45" s="385">
        <v>0</v>
      </c>
      <c r="Q45" s="386">
        <v>0</v>
      </c>
      <c r="R45" s="1129">
        <v>0</v>
      </c>
      <c r="S45" s="637"/>
    </row>
    <row r="46" spans="1:19" ht="13.5" x14ac:dyDescent="0.2">
      <c r="A46" s="404"/>
      <c r="B46" s="1010" t="s">
        <v>116</v>
      </c>
      <c r="C46" s="345" t="s">
        <v>11019</v>
      </c>
      <c r="D46" s="1011">
        <v>0</v>
      </c>
      <c r="E46" s="380">
        <v>0</v>
      </c>
      <c r="F46" s="381">
        <v>0</v>
      </c>
      <c r="G46" s="1011">
        <v>0</v>
      </c>
      <c r="H46" s="380">
        <v>0</v>
      </c>
      <c r="I46" s="381">
        <v>0</v>
      </c>
      <c r="J46" s="1012">
        <v>0</v>
      </c>
      <c r="K46" s="399">
        <v>0</v>
      </c>
      <c r="L46" s="400">
        <v>0</v>
      </c>
      <c r="M46" s="1013"/>
      <c r="N46" s="401">
        <f t="shared" si="1"/>
        <v>0</v>
      </c>
      <c r="O46" s="402">
        <f t="shared" si="2"/>
        <v>0</v>
      </c>
      <c r="P46" s="1012">
        <v>0</v>
      </c>
      <c r="Q46" s="399">
        <v>0</v>
      </c>
      <c r="R46" s="1130">
        <v>0</v>
      </c>
      <c r="S46" s="637"/>
    </row>
    <row r="47" spans="1:19" ht="13.5" x14ac:dyDescent="0.2">
      <c r="A47" s="403" t="s">
        <v>134</v>
      </c>
      <c r="B47" s="354" t="s">
        <v>116</v>
      </c>
      <c r="C47" s="342" t="s">
        <v>103</v>
      </c>
      <c r="D47" s="393">
        <v>0</v>
      </c>
      <c r="E47" s="394">
        <v>0</v>
      </c>
      <c r="F47" s="395">
        <v>0</v>
      </c>
      <c r="G47" s="393">
        <v>0</v>
      </c>
      <c r="H47" s="394">
        <v>0</v>
      </c>
      <c r="I47" s="395">
        <v>0</v>
      </c>
      <c r="J47" s="393">
        <v>0</v>
      </c>
      <c r="K47" s="394">
        <v>0</v>
      </c>
      <c r="L47" s="395">
        <v>0</v>
      </c>
      <c r="M47" s="390">
        <f>SUM(D47,G47,J47)</f>
        <v>0</v>
      </c>
      <c r="N47" s="391">
        <f t="shared" si="1"/>
        <v>0</v>
      </c>
      <c r="O47" s="396">
        <f t="shared" si="2"/>
        <v>0</v>
      </c>
      <c r="P47" s="393">
        <v>0</v>
      </c>
      <c r="Q47" s="394">
        <v>0</v>
      </c>
      <c r="R47" s="1131">
        <v>0</v>
      </c>
      <c r="S47" s="637"/>
    </row>
    <row r="48" spans="1:19" ht="13.5" x14ac:dyDescent="0.2">
      <c r="A48" s="403" t="s">
        <v>134</v>
      </c>
      <c r="B48" s="397" t="s">
        <v>116</v>
      </c>
      <c r="C48" s="342" t="s">
        <v>11016</v>
      </c>
      <c r="D48" s="372">
        <v>0</v>
      </c>
      <c r="E48" s="373">
        <v>0</v>
      </c>
      <c r="F48" s="374">
        <v>0</v>
      </c>
      <c r="G48" s="372">
        <v>0</v>
      </c>
      <c r="H48" s="373">
        <v>0</v>
      </c>
      <c r="I48" s="374">
        <v>0</v>
      </c>
      <c r="J48" s="372">
        <v>0</v>
      </c>
      <c r="K48" s="373">
        <v>0</v>
      </c>
      <c r="L48" s="374">
        <v>0</v>
      </c>
      <c r="M48" s="369">
        <f>SUM(D48,G48,J48)</f>
        <v>0</v>
      </c>
      <c r="N48" s="370">
        <f t="shared" si="1"/>
        <v>0</v>
      </c>
      <c r="O48" s="375">
        <f t="shared" si="2"/>
        <v>0</v>
      </c>
      <c r="P48" s="372">
        <v>0</v>
      </c>
      <c r="Q48" s="373">
        <v>0</v>
      </c>
      <c r="R48" s="1127">
        <v>0</v>
      </c>
      <c r="S48" s="637"/>
    </row>
    <row r="49" spans="1:19" ht="13.5" x14ac:dyDescent="0.2">
      <c r="A49" s="403" t="s">
        <v>134</v>
      </c>
      <c r="B49" s="397" t="s">
        <v>116</v>
      </c>
      <c r="C49" s="342" t="s">
        <v>11017</v>
      </c>
      <c r="D49" s="379">
        <v>0</v>
      </c>
      <c r="E49" s="380">
        <v>0</v>
      </c>
      <c r="F49" s="381">
        <v>0</v>
      </c>
      <c r="G49" s="379">
        <v>0</v>
      </c>
      <c r="H49" s="380">
        <v>0</v>
      </c>
      <c r="I49" s="381">
        <v>0</v>
      </c>
      <c r="J49" s="379">
        <v>0</v>
      </c>
      <c r="K49" s="380">
        <v>0</v>
      </c>
      <c r="L49" s="381">
        <v>0</v>
      </c>
      <c r="M49" s="376">
        <f>SUM(D49,G49,J49)</f>
        <v>0</v>
      </c>
      <c r="N49" s="377">
        <f t="shared" si="1"/>
        <v>0</v>
      </c>
      <c r="O49" s="382">
        <f t="shared" si="2"/>
        <v>0</v>
      </c>
      <c r="P49" s="379">
        <v>0</v>
      </c>
      <c r="Q49" s="380">
        <v>0</v>
      </c>
      <c r="R49" s="1128">
        <v>0</v>
      </c>
      <c r="S49" s="637"/>
    </row>
    <row r="50" spans="1:19" ht="13.5" x14ac:dyDescent="0.2">
      <c r="A50" s="403" t="s">
        <v>134</v>
      </c>
      <c r="B50" s="397"/>
      <c r="C50" s="342" t="s">
        <v>11018</v>
      </c>
      <c r="D50" s="379">
        <v>0</v>
      </c>
      <c r="E50" s="380">
        <v>0</v>
      </c>
      <c r="F50" s="381">
        <v>0</v>
      </c>
      <c r="G50" s="379">
        <v>0</v>
      </c>
      <c r="H50" s="380">
        <v>0</v>
      </c>
      <c r="I50" s="381">
        <v>0</v>
      </c>
      <c r="J50" s="379">
        <v>0</v>
      </c>
      <c r="K50" s="380">
        <v>0</v>
      </c>
      <c r="L50" s="381">
        <v>0</v>
      </c>
      <c r="M50" s="376">
        <f>SUM(D50,G50,J50)</f>
        <v>0</v>
      </c>
      <c r="N50" s="377">
        <f t="shared" si="1"/>
        <v>0</v>
      </c>
      <c r="O50" s="382">
        <f t="shared" si="2"/>
        <v>0</v>
      </c>
      <c r="P50" s="379">
        <v>0</v>
      </c>
      <c r="Q50" s="380">
        <v>0</v>
      </c>
      <c r="R50" s="1128">
        <v>0</v>
      </c>
      <c r="S50" s="637"/>
    </row>
    <row r="51" spans="1:19" ht="13.5" x14ac:dyDescent="0.2">
      <c r="A51" s="403"/>
      <c r="B51" s="397" t="s">
        <v>116</v>
      </c>
      <c r="C51" s="398" t="s">
        <v>11019</v>
      </c>
      <c r="D51" s="1011">
        <v>0</v>
      </c>
      <c r="E51" s="380">
        <v>0</v>
      </c>
      <c r="F51" s="381">
        <v>0</v>
      </c>
      <c r="G51" s="1011">
        <v>0</v>
      </c>
      <c r="H51" s="380">
        <v>0</v>
      </c>
      <c r="I51" s="381">
        <v>0</v>
      </c>
      <c r="J51" s="1012">
        <v>0</v>
      </c>
      <c r="K51" s="399">
        <v>0</v>
      </c>
      <c r="L51" s="400">
        <v>0</v>
      </c>
      <c r="M51" s="1013"/>
      <c r="N51" s="401">
        <f t="shared" si="1"/>
        <v>0</v>
      </c>
      <c r="O51" s="402">
        <f t="shared" si="2"/>
        <v>0</v>
      </c>
      <c r="P51" s="1012">
        <v>0</v>
      </c>
      <c r="Q51" s="399">
        <v>0</v>
      </c>
      <c r="R51" s="1130">
        <v>0</v>
      </c>
      <c r="S51" s="637"/>
    </row>
    <row r="52" spans="1:19" ht="13.5" x14ac:dyDescent="0.2">
      <c r="A52" s="1347" t="s">
        <v>143</v>
      </c>
      <c r="B52" s="1341" t="s">
        <v>102</v>
      </c>
      <c r="C52" s="1342" t="s">
        <v>103</v>
      </c>
      <c r="D52" s="363">
        <v>0</v>
      </c>
      <c r="E52" s="364">
        <v>0</v>
      </c>
      <c r="F52" s="365">
        <v>0</v>
      </c>
      <c r="G52" s="363">
        <v>0</v>
      </c>
      <c r="H52" s="364">
        <v>0</v>
      </c>
      <c r="I52" s="365">
        <v>0</v>
      </c>
      <c r="J52" s="363">
        <v>0</v>
      </c>
      <c r="K52" s="364">
        <v>0</v>
      </c>
      <c r="L52" s="365">
        <v>0</v>
      </c>
      <c r="M52" s="361">
        <f>SUM(D52,G52,J52)</f>
        <v>0</v>
      </c>
      <c r="N52" s="362">
        <f t="shared" si="1"/>
        <v>0</v>
      </c>
      <c r="O52" s="366">
        <f t="shared" si="2"/>
        <v>0</v>
      </c>
      <c r="P52" s="363">
        <v>0</v>
      </c>
      <c r="Q52" s="364">
        <v>0</v>
      </c>
      <c r="R52" s="1126">
        <v>0</v>
      </c>
      <c r="S52" s="637"/>
    </row>
    <row r="53" spans="1:19" ht="13.5" x14ac:dyDescent="0.2">
      <c r="A53" s="403" t="s">
        <v>143</v>
      </c>
      <c r="B53" s="368" t="s">
        <v>102</v>
      </c>
      <c r="C53" s="342" t="s">
        <v>11016</v>
      </c>
      <c r="D53" s="372">
        <v>0</v>
      </c>
      <c r="E53" s="373">
        <v>0</v>
      </c>
      <c r="F53" s="374">
        <v>0</v>
      </c>
      <c r="G53" s="372">
        <v>0</v>
      </c>
      <c r="H53" s="373">
        <v>0</v>
      </c>
      <c r="I53" s="374">
        <v>0</v>
      </c>
      <c r="J53" s="372">
        <v>0</v>
      </c>
      <c r="K53" s="373">
        <v>0</v>
      </c>
      <c r="L53" s="374">
        <v>0</v>
      </c>
      <c r="M53" s="369">
        <f>SUM(D53,G53,J53)</f>
        <v>0</v>
      </c>
      <c r="N53" s="370">
        <f t="shared" si="1"/>
        <v>0</v>
      </c>
      <c r="O53" s="375">
        <f t="shared" si="2"/>
        <v>0</v>
      </c>
      <c r="P53" s="372">
        <v>0</v>
      </c>
      <c r="Q53" s="373">
        <v>0</v>
      </c>
      <c r="R53" s="1127">
        <v>0</v>
      </c>
      <c r="S53" s="637"/>
    </row>
    <row r="54" spans="1:19" ht="13.5" x14ac:dyDescent="0.2">
      <c r="A54" s="403" t="s">
        <v>143</v>
      </c>
      <c r="B54" s="368" t="s">
        <v>102</v>
      </c>
      <c r="C54" s="342" t="s">
        <v>11017</v>
      </c>
      <c r="D54" s="379">
        <v>0</v>
      </c>
      <c r="E54" s="380">
        <v>0</v>
      </c>
      <c r="F54" s="381">
        <v>0</v>
      </c>
      <c r="G54" s="379">
        <v>0</v>
      </c>
      <c r="H54" s="380">
        <v>0</v>
      </c>
      <c r="I54" s="381">
        <v>0</v>
      </c>
      <c r="J54" s="379">
        <v>0</v>
      </c>
      <c r="K54" s="380">
        <v>0</v>
      </c>
      <c r="L54" s="381">
        <v>0</v>
      </c>
      <c r="M54" s="376">
        <f>SUM(D54,G54,J54)</f>
        <v>0</v>
      </c>
      <c r="N54" s="377">
        <f t="shared" si="1"/>
        <v>0</v>
      </c>
      <c r="O54" s="382">
        <f t="shared" si="2"/>
        <v>0</v>
      </c>
      <c r="P54" s="379">
        <v>0</v>
      </c>
      <c r="Q54" s="380">
        <v>0</v>
      </c>
      <c r="R54" s="1128">
        <v>0</v>
      </c>
      <c r="S54" s="637"/>
    </row>
    <row r="55" spans="1:19" ht="13.5" x14ac:dyDescent="0.2">
      <c r="A55" s="403" t="s">
        <v>143</v>
      </c>
      <c r="B55" s="368" t="s">
        <v>102</v>
      </c>
      <c r="C55" s="342" t="s">
        <v>11018</v>
      </c>
      <c r="D55" s="385">
        <v>0</v>
      </c>
      <c r="E55" s="386">
        <v>0</v>
      </c>
      <c r="F55" s="387">
        <v>0</v>
      </c>
      <c r="G55" s="385">
        <v>0</v>
      </c>
      <c r="H55" s="386">
        <v>0</v>
      </c>
      <c r="I55" s="387">
        <v>0</v>
      </c>
      <c r="J55" s="385">
        <v>0</v>
      </c>
      <c r="K55" s="386">
        <v>0</v>
      </c>
      <c r="L55" s="387">
        <v>0</v>
      </c>
      <c r="M55" s="383">
        <f>SUM(D55,G55,J55)</f>
        <v>0</v>
      </c>
      <c r="N55" s="384">
        <f t="shared" si="1"/>
        <v>0</v>
      </c>
      <c r="O55" s="388">
        <f t="shared" si="2"/>
        <v>0</v>
      </c>
      <c r="P55" s="385">
        <v>0</v>
      </c>
      <c r="Q55" s="386">
        <v>0</v>
      </c>
      <c r="R55" s="1129">
        <v>0</v>
      </c>
      <c r="S55" s="637"/>
    </row>
    <row r="56" spans="1:19" ht="13.5" x14ac:dyDescent="0.2">
      <c r="A56" s="403"/>
      <c r="B56" s="1010" t="s">
        <v>116</v>
      </c>
      <c r="C56" s="345" t="s">
        <v>11019</v>
      </c>
      <c r="D56" s="1011">
        <v>0</v>
      </c>
      <c r="E56" s="380">
        <v>0</v>
      </c>
      <c r="F56" s="381">
        <v>0</v>
      </c>
      <c r="G56" s="1011">
        <v>0</v>
      </c>
      <c r="H56" s="380">
        <v>0</v>
      </c>
      <c r="I56" s="381">
        <v>0</v>
      </c>
      <c r="J56" s="1012">
        <v>0</v>
      </c>
      <c r="K56" s="399">
        <v>0</v>
      </c>
      <c r="L56" s="400">
        <v>0</v>
      </c>
      <c r="M56" s="1013"/>
      <c r="N56" s="401">
        <f t="shared" si="1"/>
        <v>0</v>
      </c>
      <c r="O56" s="402">
        <f t="shared" si="2"/>
        <v>0</v>
      </c>
      <c r="P56" s="1012">
        <v>0</v>
      </c>
      <c r="Q56" s="399">
        <v>0</v>
      </c>
      <c r="R56" s="1130">
        <v>0</v>
      </c>
      <c r="S56" s="637"/>
    </row>
    <row r="57" spans="1:19" ht="13.5" x14ac:dyDescent="0.2">
      <c r="A57" s="403" t="s">
        <v>143</v>
      </c>
      <c r="B57" s="354" t="s">
        <v>116</v>
      </c>
      <c r="C57" s="342" t="s">
        <v>103</v>
      </c>
      <c r="D57" s="393">
        <v>0</v>
      </c>
      <c r="E57" s="394">
        <v>0</v>
      </c>
      <c r="F57" s="395">
        <v>0</v>
      </c>
      <c r="G57" s="393">
        <v>0</v>
      </c>
      <c r="H57" s="394">
        <v>0</v>
      </c>
      <c r="I57" s="395">
        <v>0</v>
      </c>
      <c r="J57" s="393">
        <v>0</v>
      </c>
      <c r="K57" s="394">
        <v>0</v>
      </c>
      <c r="L57" s="395">
        <v>0</v>
      </c>
      <c r="M57" s="390">
        <f>SUM(D57,G57,J57)</f>
        <v>0</v>
      </c>
      <c r="N57" s="391">
        <f t="shared" si="1"/>
        <v>0</v>
      </c>
      <c r="O57" s="396">
        <f t="shared" si="2"/>
        <v>0</v>
      </c>
      <c r="P57" s="393">
        <v>0</v>
      </c>
      <c r="Q57" s="394">
        <v>0</v>
      </c>
      <c r="R57" s="1131">
        <v>0</v>
      </c>
      <c r="S57" s="637"/>
    </row>
    <row r="58" spans="1:19" ht="13.5" x14ac:dyDescent="0.2">
      <c r="A58" s="403" t="s">
        <v>143</v>
      </c>
      <c r="B58" s="397" t="s">
        <v>116</v>
      </c>
      <c r="C58" s="342" t="s">
        <v>11016</v>
      </c>
      <c r="D58" s="372">
        <v>0</v>
      </c>
      <c r="E58" s="373">
        <v>0</v>
      </c>
      <c r="F58" s="374">
        <v>0</v>
      </c>
      <c r="G58" s="372">
        <v>0</v>
      </c>
      <c r="H58" s="373">
        <v>0</v>
      </c>
      <c r="I58" s="374">
        <v>0</v>
      </c>
      <c r="J58" s="372">
        <v>0</v>
      </c>
      <c r="K58" s="373">
        <v>0</v>
      </c>
      <c r="L58" s="374">
        <v>0</v>
      </c>
      <c r="M58" s="369">
        <f>SUM(D58,G58,J58)</f>
        <v>0</v>
      </c>
      <c r="N58" s="370">
        <f t="shared" si="1"/>
        <v>0</v>
      </c>
      <c r="O58" s="375">
        <f t="shared" si="2"/>
        <v>0</v>
      </c>
      <c r="P58" s="372">
        <v>0</v>
      </c>
      <c r="Q58" s="373">
        <v>0</v>
      </c>
      <c r="R58" s="1127">
        <v>0</v>
      </c>
      <c r="S58" s="637"/>
    </row>
    <row r="59" spans="1:19" ht="13.5" x14ac:dyDescent="0.2">
      <c r="A59" s="403" t="s">
        <v>143</v>
      </c>
      <c r="B59" s="397" t="s">
        <v>116</v>
      </c>
      <c r="C59" s="342" t="s">
        <v>11017</v>
      </c>
      <c r="D59" s="379">
        <v>0</v>
      </c>
      <c r="E59" s="380">
        <v>0</v>
      </c>
      <c r="F59" s="381">
        <v>0</v>
      </c>
      <c r="G59" s="379">
        <v>0</v>
      </c>
      <c r="H59" s="380">
        <v>0</v>
      </c>
      <c r="I59" s="381">
        <v>0</v>
      </c>
      <c r="J59" s="379">
        <v>0</v>
      </c>
      <c r="K59" s="380">
        <v>0</v>
      </c>
      <c r="L59" s="381">
        <v>0</v>
      </c>
      <c r="M59" s="376">
        <f>SUM(D59,G59,J59)</f>
        <v>0</v>
      </c>
      <c r="N59" s="377">
        <f t="shared" si="1"/>
        <v>0</v>
      </c>
      <c r="O59" s="382">
        <f t="shared" si="2"/>
        <v>0</v>
      </c>
      <c r="P59" s="379">
        <v>0</v>
      </c>
      <c r="Q59" s="380">
        <v>0</v>
      </c>
      <c r="R59" s="1128">
        <v>0</v>
      </c>
      <c r="S59" s="637"/>
    </row>
    <row r="60" spans="1:19" ht="13.5" x14ac:dyDescent="0.2">
      <c r="A60" s="403" t="s">
        <v>143</v>
      </c>
      <c r="B60" s="397"/>
      <c r="C60" s="342" t="s">
        <v>11018</v>
      </c>
      <c r="D60" s="379">
        <v>0</v>
      </c>
      <c r="E60" s="380">
        <v>0</v>
      </c>
      <c r="F60" s="381">
        <v>0</v>
      </c>
      <c r="G60" s="379">
        <v>0</v>
      </c>
      <c r="H60" s="380">
        <v>0</v>
      </c>
      <c r="I60" s="381">
        <v>0</v>
      </c>
      <c r="J60" s="379">
        <v>0</v>
      </c>
      <c r="K60" s="380">
        <v>0</v>
      </c>
      <c r="L60" s="381">
        <v>0</v>
      </c>
      <c r="M60" s="376">
        <f>SUM(D60,G60,J60)</f>
        <v>0</v>
      </c>
      <c r="N60" s="377">
        <f t="shared" si="1"/>
        <v>0</v>
      </c>
      <c r="O60" s="382">
        <f t="shared" si="2"/>
        <v>0</v>
      </c>
      <c r="P60" s="379">
        <v>0</v>
      </c>
      <c r="Q60" s="380">
        <v>0</v>
      </c>
      <c r="R60" s="1128">
        <v>0</v>
      </c>
      <c r="S60" s="637"/>
    </row>
    <row r="61" spans="1:19" ht="14.25" thickBot="1" x14ac:dyDescent="0.25">
      <c r="A61" s="403"/>
      <c r="B61" s="397" t="s">
        <v>116</v>
      </c>
      <c r="C61" s="398" t="s">
        <v>11019</v>
      </c>
      <c r="D61" s="1011">
        <v>0</v>
      </c>
      <c r="E61" s="380">
        <v>0</v>
      </c>
      <c r="F61" s="381">
        <v>0</v>
      </c>
      <c r="G61" s="1011">
        <v>0</v>
      </c>
      <c r="H61" s="380">
        <v>0</v>
      </c>
      <c r="I61" s="381">
        <v>0</v>
      </c>
      <c r="J61" s="1012">
        <v>0</v>
      </c>
      <c r="K61" s="399">
        <v>0</v>
      </c>
      <c r="L61" s="400">
        <v>0</v>
      </c>
      <c r="M61" s="1013"/>
      <c r="N61" s="401">
        <f t="shared" si="1"/>
        <v>0</v>
      </c>
      <c r="O61" s="402">
        <f t="shared" si="2"/>
        <v>0</v>
      </c>
      <c r="P61" s="1012">
        <v>0</v>
      </c>
      <c r="Q61" s="399">
        <v>0</v>
      </c>
      <c r="R61" s="1130">
        <v>0</v>
      </c>
      <c r="S61" s="637"/>
    </row>
    <row r="62" spans="1:19" ht="13.5" customHeight="1" thickTop="1" x14ac:dyDescent="0.2">
      <c r="A62" s="405" t="s">
        <v>11021</v>
      </c>
      <c r="B62" s="406" t="s">
        <v>102</v>
      </c>
      <c r="C62" s="407" t="s">
        <v>103</v>
      </c>
      <c r="D62" s="408">
        <f>SUM(D12,D22,D32,D42,D52)</f>
        <v>0</v>
      </c>
      <c r="E62" s="409">
        <f t="shared" ref="E62:O62" si="3">SUM(E12,E22,E32,E42,E52)</f>
        <v>0</v>
      </c>
      <c r="F62" s="410">
        <f t="shared" si="3"/>
        <v>0</v>
      </c>
      <c r="G62" s="408">
        <f t="shared" si="3"/>
        <v>0</v>
      </c>
      <c r="H62" s="409">
        <f t="shared" si="3"/>
        <v>0</v>
      </c>
      <c r="I62" s="410">
        <f t="shared" si="3"/>
        <v>0</v>
      </c>
      <c r="J62" s="408">
        <f t="shared" si="3"/>
        <v>0</v>
      </c>
      <c r="K62" s="409">
        <f t="shared" si="3"/>
        <v>0</v>
      </c>
      <c r="L62" s="410">
        <f t="shared" si="3"/>
        <v>0</v>
      </c>
      <c r="M62" s="408">
        <f t="shared" si="3"/>
        <v>0</v>
      </c>
      <c r="N62" s="409">
        <f t="shared" si="3"/>
        <v>0</v>
      </c>
      <c r="O62" s="411">
        <f t="shared" si="3"/>
        <v>0</v>
      </c>
      <c r="P62" s="408">
        <f t="shared" ref="P62:R62" si="4">SUM(P12,P22,P32,P42,P52)</f>
        <v>0</v>
      </c>
      <c r="Q62" s="409">
        <f t="shared" si="4"/>
        <v>0</v>
      </c>
      <c r="R62" s="411">
        <f t="shared" si="4"/>
        <v>0</v>
      </c>
      <c r="S62" s="40"/>
    </row>
    <row r="63" spans="1:19" ht="13.5" x14ac:dyDescent="0.2">
      <c r="A63" s="412" t="s">
        <v>11021</v>
      </c>
      <c r="B63" s="367" t="s">
        <v>102</v>
      </c>
      <c r="C63" s="342" t="s">
        <v>11016</v>
      </c>
      <c r="D63" s="369">
        <f t="shared" ref="D63:O66" si="5">SUM(D13,D23,D33,D43,D53)</f>
        <v>0</v>
      </c>
      <c r="E63" s="370">
        <f t="shared" si="5"/>
        <v>0</v>
      </c>
      <c r="F63" s="371">
        <f t="shared" si="5"/>
        <v>0</v>
      </c>
      <c r="G63" s="369">
        <f t="shared" si="5"/>
        <v>0</v>
      </c>
      <c r="H63" s="370">
        <f t="shared" si="5"/>
        <v>0</v>
      </c>
      <c r="I63" s="371">
        <f t="shared" si="5"/>
        <v>0</v>
      </c>
      <c r="J63" s="369">
        <f t="shared" si="5"/>
        <v>0</v>
      </c>
      <c r="K63" s="370">
        <f t="shared" si="5"/>
        <v>0</v>
      </c>
      <c r="L63" s="371">
        <f t="shared" si="5"/>
        <v>0</v>
      </c>
      <c r="M63" s="369">
        <f t="shared" si="5"/>
        <v>0</v>
      </c>
      <c r="N63" s="370">
        <f t="shared" si="5"/>
        <v>0</v>
      </c>
      <c r="O63" s="375">
        <f t="shared" si="5"/>
        <v>0</v>
      </c>
      <c r="P63" s="369">
        <f t="shared" ref="P63:R63" si="6">SUM(P13,P23,P33,P43,P53)</f>
        <v>0</v>
      </c>
      <c r="Q63" s="370">
        <f t="shared" si="6"/>
        <v>0</v>
      </c>
      <c r="R63" s="375">
        <f t="shared" si="6"/>
        <v>0</v>
      </c>
      <c r="S63" s="637"/>
    </row>
    <row r="64" spans="1:19" ht="13.5" x14ac:dyDescent="0.2">
      <c r="A64" s="412" t="s">
        <v>11021</v>
      </c>
      <c r="B64" s="367" t="s">
        <v>102</v>
      </c>
      <c r="C64" s="342" t="s">
        <v>11017</v>
      </c>
      <c r="D64" s="376">
        <f t="shared" si="5"/>
        <v>0</v>
      </c>
      <c r="E64" s="377">
        <f t="shared" si="5"/>
        <v>0</v>
      </c>
      <c r="F64" s="378">
        <f t="shared" si="5"/>
        <v>0</v>
      </c>
      <c r="G64" s="376">
        <f t="shared" si="5"/>
        <v>0</v>
      </c>
      <c r="H64" s="377">
        <f t="shared" si="5"/>
        <v>0</v>
      </c>
      <c r="I64" s="378">
        <f t="shared" si="5"/>
        <v>0</v>
      </c>
      <c r="J64" s="376">
        <f t="shared" si="5"/>
        <v>0</v>
      </c>
      <c r="K64" s="377">
        <f t="shared" si="5"/>
        <v>0</v>
      </c>
      <c r="L64" s="378">
        <f t="shared" si="5"/>
        <v>0</v>
      </c>
      <c r="M64" s="376">
        <f t="shared" si="5"/>
        <v>0</v>
      </c>
      <c r="N64" s="377">
        <f t="shared" si="5"/>
        <v>0</v>
      </c>
      <c r="O64" s="382">
        <f t="shared" si="5"/>
        <v>0</v>
      </c>
      <c r="P64" s="376">
        <f t="shared" ref="P64:R64" si="7">SUM(P14,P24,P34,P44,P54)</f>
        <v>0</v>
      </c>
      <c r="Q64" s="377">
        <f t="shared" si="7"/>
        <v>0</v>
      </c>
      <c r="R64" s="382">
        <f t="shared" si="7"/>
        <v>0</v>
      </c>
      <c r="S64" s="637"/>
    </row>
    <row r="65" spans="1:19" ht="13.5" x14ac:dyDescent="0.2">
      <c r="A65" s="412" t="s">
        <v>11021</v>
      </c>
      <c r="B65" s="367" t="s">
        <v>102</v>
      </c>
      <c r="C65" s="342" t="s">
        <v>11018</v>
      </c>
      <c r="D65" s="1015">
        <f t="shared" si="5"/>
        <v>0</v>
      </c>
      <c r="E65" s="1016">
        <f t="shared" si="5"/>
        <v>0</v>
      </c>
      <c r="F65" s="1017">
        <f t="shared" si="5"/>
        <v>0</v>
      </c>
      <c r="G65" s="1015">
        <f t="shared" si="5"/>
        <v>0</v>
      </c>
      <c r="H65" s="1016">
        <f t="shared" si="5"/>
        <v>0</v>
      </c>
      <c r="I65" s="1017">
        <f t="shared" si="5"/>
        <v>0</v>
      </c>
      <c r="J65" s="1015">
        <f t="shared" si="5"/>
        <v>0</v>
      </c>
      <c r="K65" s="1016">
        <f t="shared" si="5"/>
        <v>0</v>
      </c>
      <c r="L65" s="1017">
        <f t="shared" si="5"/>
        <v>0</v>
      </c>
      <c r="M65" s="1015">
        <f t="shared" si="5"/>
        <v>0</v>
      </c>
      <c r="N65" s="1016">
        <f t="shared" si="5"/>
        <v>0</v>
      </c>
      <c r="O65" s="1018">
        <f t="shared" si="5"/>
        <v>0</v>
      </c>
      <c r="P65" s="1015">
        <f t="shared" ref="P65:R65" si="8">SUM(P15,P25,P35,P45,P55)</f>
        <v>0</v>
      </c>
      <c r="Q65" s="1016">
        <f t="shared" si="8"/>
        <v>0</v>
      </c>
      <c r="R65" s="1018">
        <f t="shared" si="8"/>
        <v>0</v>
      </c>
      <c r="S65" s="40"/>
    </row>
    <row r="66" spans="1:19" ht="13.5" x14ac:dyDescent="0.2">
      <c r="A66" s="412"/>
      <c r="B66" s="367"/>
      <c r="C66" s="342" t="s">
        <v>11019</v>
      </c>
      <c r="D66" s="1014"/>
      <c r="E66" s="1008">
        <f t="shared" si="5"/>
        <v>0</v>
      </c>
      <c r="F66" s="1009">
        <f t="shared" si="5"/>
        <v>0</v>
      </c>
      <c r="G66" s="1014"/>
      <c r="H66" s="1008">
        <f t="shared" si="5"/>
        <v>0</v>
      </c>
      <c r="I66" s="1009">
        <f t="shared" si="5"/>
        <v>0</v>
      </c>
      <c r="J66" s="1014"/>
      <c r="K66" s="1008">
        <f t="shared" si="5"/>
        <v>0</v>
      </c>
      <c r="L66" s="1009">
        <f t="shared" si="5"/>
        <v>0</v>
      </c>
      <c r="M66" s="1014"/>
      <c r="N66" s="1008">
        <f t="shared" si="5"/>
        <v>0</v>
      </c>
      <c r="O66" s="827">
        <f t="shared" si="5"/>
        <v>0</v>
      </c>
      <c r="P66" s="1014"/>
      <c r="Q66" s="1008">
        <f t="shared" ref="Q66:R66" si="9">SUM(Q16,Q26,Q36,Q46,Q56)</f>
        <v>0</v>
      </c>
      <c r="R66" s="827">
        <f t="shared" si="9"/>
        <v>0</v>
      </c>
      <c r="S66" s="40"/>
    </row>
    <row r="67" spans="1:19" ht="13.5" x14ac:dyDescent="0.2">
      <c r="A67" s="412" t="s">
        <v>11021</v>
      </c>
      <c r="B67" s="389" t="s">
        <v>116</v>
      </c>
      <c r="C67" s="344" t="s">
        <v>103</v>
      </c>
      <c r="D67" s="390">
        <f t="shared" ref="D67:O71" si="10">SUM(D17,D27,D37,D47,D57)</f>
        <v>0</v>
      </c>
      <c r="E67" s="391">
        <f t="shared" si="10"/>
        <v>0</v>
      </c>
      <c r="F67" s="392">
        <f t="shared" si="10"/>
        <v>0</v>
      </c>
      <c r="G67" s="390">
        <f t="shared" si="10"/>
        <v>0</v>
      </c>
      <c r="H67" s="391">
        <f t="shared" si="10"/>
        <v>0</v>
      </c>
      <c r="I67" s="392">
        <f t="shared" si="10"/>
        <v>0</v>
      </c>
      <c r="J67" s="390">
        <f t="shared" si="10"/>
        <v>0</v>
      </c>
      <c r="K67" s="391">
        <f t="shared" si="10"/>
        <v>0</v>
      </c>
      <c r="L67" s="392">
        <f t="shared" si="10"/>
        <v>0</v>
      </c>
      <c r="M67" s="390">
        <f t="shared" si="10"/>
        <v>0</v>
      </c>
      <c r="N67" s="391">
        <f t="shared" si="10"/>
        <v>0</v>
      </c>
      <c r="O67" s="396">
        <f t="shared" si="10"/>
        <v>0</v>
      </c>
      <c r="P67" s="390">
        <f t="shared" ref="P67:R67" si="11">SUM(P17,P27,P37,P47,P57)</f>
        <v>0</v>
      </c>
      <c r="Q67" s="391">
        <f t="shared" si="11"/>
        <v>0</v>
      </c>
      <c r="R67" s="396">
        <f t="shared" si="11"/>
        <v>0</v>
      </c>
      <c r="S67" s="40"/>
    </row>
    <row r="68" spans="1:19" ht="13.5" x14ac:dyDescent="0.2">
      <c r="A68" s="412" t="s">
        <v>11021</v>
      </c>
      <c r="B68" s="397" t="s">
        <v>116</v>
      </c>
      <c r="C68" s="342" t="s">
        <v>11016</v>
      </c>
      <c r="D68" s="369">
        <f t="shared" si="10"/>
        <v>0</v>
      </c>
      <c r="E68" s="370">
        <f t="shared" si="10"/>
        <v>0</v>
      </c>
      <c r="F68" s="371">
        <f t="shared" si="10"/>
        <v>0</v>
      </c>
      <c r="G68" s="369">
        <f t="shared" si="10"/>
        <v>0</v>
      </c>
      <c r="H68" s="370">
        <f t="shared" si="10"/>
        <v>0</v>
      </c>
      <c r="I68" s="371">
        <f t="shared" si="10"/>
        <v>0</v>
      </c>
      <c r="J68" s="369">
        <f t="shared" si="10"/>
        <v>0</v>
      </c>
      <c r="K68" s="370">
        <f t="shared" si="10"/>
        <v>0</v>
      </c>
      <c r="L68" s="371">
        <f t="shared" si="10"/>
        <v>0</v>
      </c>
      <c r="M68" s="369">
        <f t="shared" si="10"/>
        <v>0</v>
      </c>
      <c r="N68" s="370">
        <f t="shared" si="10"/>
        <v>0</v>
      </c>
      <c r="O68" s="375">
        <f t="shared" si="10"/>
        <v>0</v>
      </c>
      <c r="P68" s="369">
        <f t="shared" ref="P68:R68" si="12">SUM(P18,P28,P38,P48,P58)</f>
        <v>0</v>
      </c>
      <c r="Q68" s="370">
        <f t="shared" si="12"/>
        <v>0</v>
      </c>
      <c r="R68" s="375">
        <f t="shared" si="12"/>
        <v>0</v>
      </c>
      <c r="S68" s="40"/>
    </row>
    <row r="69" spans="1:19" ht="13.5" x14ac:dyDescent="0.2">
      <c r="A69" s="412" t="s">
        <v>11021</v>
      </c>
      <c r="B69" s="397" t="s">
        <v>116</v>
      </c>
      <c r="C69" s="342" t="s">
        <v>11017</v>
      </c>
      <c r="D69" s="376">
        <f t="shared" si="10"/>
        <v>0</v>
      </c>
      <c r="E69" s="377">
        <f t="shared" si="10"/>
        <v>0</v>
      </c>
      <c r="F69" s="378">
        <f t="shared" si="10"/>
        <v>0</v>
      </c>
      <c r="G69" s="376">
        <f t="shared" si="10"/>
        <v>0</v>
      </c>
      <c r="H69" s="377">
        <f t="shared" si="10"/>
        <v>0</v>
      </c>
      <c r="I69" s="378">
        <f t="shared" si="10"/>
        <v>0</v>
      </c>
      <c r="J69" s="376">
        <f t="shared" si="10"/>
        <v>0</v>
      </c>
      <c r="K69" s="377">
        <f t="shared" si="10"/>
        <v>0</v>
      </c>
      <c r="L69" s="378">
        <f t="shared" si="10"/>
        <v>0</v>
      </c>
      <c r="M69" s="376">
        <f t="shared" si="10"/>
        <v>0</v>
      </c>
      <c r="N69" s="377">
        <f t="shared" si="10"/>
        <v>0</v>
      </c>
      <c r="O69" s="382">
        <f t="shared" si="10"/>
        <v>0</v>
      </c>
      <c r="P69" s="376">
        <f t="shared" ref="P69:R69" si="13">SUM(P19,P29,P39,P49,P59)</f>
        <v>0</v>
      </c>
      <c r="Q69" s="377">
        <f t="shared" si="13"/>
        <v>0</v>
      </c>
      <c r="R69" s="382">
        <f t="shared" si="13"/>
        <v>0</v>
      </c>
      <c r="S69" s="40"/>
    </row>
    <row r="70" spans="1:19" ht="13.5" x14ac:dyDescent="0.2">
      <c r="A70" s="412" t="s">
        <v>11021</v>
      </c>
      <c r="B70" s="397" t="s">
        <v>116</v>
      </c>
      <c r="C70" s="342" t="s">
        <v>11018</v>
      </c>
      <c r="D70" s="1015">
        <f t="shared" si="10"/>
        <v>0</v>
      </c>
      <c r="E70" s="1016">
        <f t="shared" si="10"/>
        <v>0</v>
      </c>
      <c r="F70" s="1017">
        <f t="shared" si="10"/>
        <v>0</v>
      </c>
      <c r="G70" s="1015">
        <f t="shared" si="10"/>
        <v>0</v>
      </c>
      <c r="H70" s="1016">
        <f t="shared" si="10"/>
        <v>0</v>
      </c>
      <c r="I70" s="1017">
        <f t="shared" si="10"/>
        <v>0</v>
      </c>
      <c r="J70" s="1015">
        <f t="shared" si="10"/>
        <v>0</v>
      </c>
      <c r="K70" s="1016">
        <f t="shared" si="10"/>
        <v>0</v>
      </c>
      <c r="L70" s="1017">
        <f t="shared" si="10"/>
        <v>0</v>
      </c>
      <c r="M70" s="1015">
        <f t="shared" si="10"/>
        <v>0</v>
      </c>
      <c r="N70" s="1016">
        <f t="shared" si="10"/>
        <v>0</v>
      </c>
      <c r="O70" s="1018">
        <f t="shared" si="10"/>
        <v>0</v>
      </c>
      <c r="P70" s="1015">
        <f t="shared" ref="P70:R70" si="14">SUM(P20,P30,P40,P50,P60)</f>
        <v>0</v>
      </c>
      <c r="Q70" s="1016">
        <f t="shared" si="14"/>
        <v>0</v>
      </c>
      <c r="R70" s="1018">
        <f t="shared" si="14"/>
        <v>0</v>
      </c>
      <c r="S70" s="40"/>
    </row>
    <row r="71" spans="1:19" ht="13.5" x14ac:dyDescent="0.2">
      <c r="A71" s="412"/>
      <c r="B71" s="397"/>
      <c r="C71" s="342" t="s">
        <v>11019</v>
      </c>
      <c r="D71" s="1014"/>
      <c r="E71" s="1008">
        <f t="shared" si="10"/>
        <v>0</v>
      </c>
      <c r="F71" s="1009">
        <f t="shared" si="10"/>
        <v>0</v>
      </c>
      <c r="G71" s="1014"/>
      <c r="H71" s="1008">
        <f t="shared" si="10"/>
        <v>0</v>
      </c>
      <c r="I71" s="1009">
        <f t="shared" si="10"/>
        <v>0</v>
      </c>
      <c r="J71" s="1014"/>
      <c r="K71" s="1008">
        <f t="shared" si="10"/>
        <v>0</v>
      </c>
      <c r="L71" s="1009">
        <f t="shared" si="10"/>
        <v>0</v>
      </c>
      <c r="M71" s="1019"/>
      <c r="N71" s="1020">
        <f t="shared" si="10"/>
        <v>0</v>
      </c>
      <c r="O71" s="1021">
        <f t="shared" si="10"/>
        <v>0</v>
      </c>
      <c r="P71" s="1014"/>
      <c r="Q71" s="1008">
        <f t="shared" ref="Q71:R71" si="15">SUM(Q21,Q31,Q41,Q51,Q61)</f>
        <v>0</v>
      </c>
      <c r="R71" s="827">
        <f t="shared" si="15"/>
        <v>0</v>
      </c>
      <c r="S71" s="40"/>
    </row>
    <row r="72" spans="1:19" ht="14.25" thickBot="1" x14ac:dyDescent="0.25">
      <c r="A72" s="412" t="s">
        <v>11021</v>
      </c>
      <c r="B72" s="1352" t="s">
        <v>11022</v>
      </c>
      <c r="C72" s="413" t="s">
        <v>11023</v>
      </c>
      <c r="D72" s="414">
        <f>SUM(D62:D65,D67:D70)</f>
        <v>0</v>
      </c>
      <c r="E72" s="415">
        <f>SUM(E62:E71)</f>
        <v>0</v>
      </c>
      <c r="F72" s="416">
        <f>SUM(F62:F71)</f>
        <v>0</v>
      </c>
      <c r="G72" s="414">
        <f>SUM(G62:G65,G67:G70)</f>
        <v>0</v>
      </c>
      <c r="H72" s="415">
        <f>SUM(H62:H71)</f>
        <v>0</v>
      </c>
      <c r="I72" s="416">
        <f>SUM(I62:I71)</f>
        <v>0</v>
      </c>
      <c r="J72" s="414">
        <f>SUM(J62:J65,J67:J70)</f>
        <v>0</v>
      </c>
      <c r="K72" s="415">
        <f>SUM(K62:K71)</f>
        <v>0</v>
      </c>
      <c r="L72" s="416">
        <f>SUM(L62:L71)</f>
        <v>0</v>
      </c>
      <c r="M72" s="417">
        <f>SUM(M62:M65,M67:M70)</f>
        <v>0</v>
      </c>
      <c r="N72" s="418">
        <f>SUM(N62:N71)</f>
        <v>0</v>
      </c>
      <c r="O72" s="419">
        <f>SUM(O62:O71)</f>
        <v>0</v>
      </c>
      <c r="P72" s="414">
        <f>SUM(P62:P65,P67:P70)</f>
        <v>0</v>
      </c>
      <c r="Q72" s="415">
        <f>SUM(Q62:Q71)</f>
        <v>0</v>
      </c>
      <c r="R72" s="1132">
        <f>SUM(R62:R71)</f>
        <v>0</v>
      </c>
      <c r="S72" s="40"/>
    </row>
    <row r="73" spans="1:19" ht="12.75" customHeight="1" x14ac:dyDescent="0.2">
      <c r="A73" s="469"/>
      <c r="B73" s="349"/>
      <c r="C73" s="420"/>
      <c r="D73" s="420"/>
      <c r="E73" s="420"/>
      <c r="F73" s="420"/>
      <c r="G73" s="470"/>
      <c r="H73" s="470"/>
      <c r="I73" s="470"/>
      <c r="J73" s="470"/>
      <c r="K73" s="470"/>
      <c r="L73" s="470"/>
      <c r="M73" s="470"/>
      <c r="N73" s="470"/>
      <c r="O73" s="470"/>
      <c r="P73" s="470"/>
      <c r="Q73" s="470"/>
      <c r="R73" s="470"/>
      <c r="S73" s="40"/>
    </row>
    <row r="74" spans="1:19" ht="13.5" x14ac:dyDescent="0.2">
      <c r="A74" s="471"/>
      <c r="B74" s="471"/>
      <c r="C74" s="471"/>
      <c r="D74" s="471"/>
      <c r="E74" s="471"/>
      <c r="F74" s="471"/>
      <c r="G74" s="471"/>
      <c r="H74" s="471"/>
      <c r="I74" s="471"/>
      <c r="J74" s="471"/>
      <c r="K74" s="471"/>
      <c r="L74" s="471"/>
      <c r="M74" s="471"/>
      <c r="N74" s="471"/>
      <c r="O74" s="471"/>
      <c r="P74" s="471"/>
      <c r="Q74" s="471"/>
      <c r="R74" s="471"/>
      <c r="S74" s="25"/>
    </row>
    <row r="75" spans="1:19" ht="13.5" x14ac:dyDescent="0.2">
      <c r="A75" s="425" t="s">
        <v>11072</v>
      </c>
      <c r="B75" s="333"/>
      <c r="C75" s="333"/>
      <c r="D75" s="333"/>
      <c r="E75" s="333"/>
      <c r="F75" s="333"/>
      <c r="G75" s="333"/>
      <c r="H75" s="333"/>
      <c r="I75" s="333"/>
      <c r="J75" s="333"/>
      <c r="K75" s="333"/>
      <c r="L75" s="333"/>
      <c r="M75" s="333"/>
      <c r="N75" s="333"/>
      <c r="O75" s="333"/>
      <c r="P75" s="333"/>
      <c r="Q75" s="333"/>
      <c r="R75" s="333"/>
      <c r="S75" s="25"/>
    </row>
    <row r="76" spans="1:19" ht="13.5" x14ac:dyDescent="0.2">
      <c r="A76" s="340" t="s">
        <v>11025</v>
      </c>
      <c r="B76" s="333"/>
      <c r="C76" s="333"/>
      <c r="D76" s="333"/>
      <c r="E76" s="333"/>
      <c r="F76" s="333"/>
      <c r="G76" s="333"/>
      <c r="H76" s="333"/>
      <c r="I76" s="333"/>
      <c r="J76" s="333"/>
      <c r="K76" s="333"/>
      <c r="L76" s="472"/>
      <c r="M76" s="333"/>
      <c r="N76" s="335"/>
      <c r="O76" s="333"/>
      <c r="P76" s="333"/>
      <c r="Q76" s="333"/>
      <c r="R76" s="333"/>
      <c r="S76" s="25"/>
    </row>
    <row r="77" spans="1:19" ht="13.5" x14ac:dyDescent="0.2">
      <c r="A77" s="426"/>
      <c r="B77" s="333"/>
      <c r="C77" s="333"/>
      <c r="D77" s="333"/>
      <c r="E77" s="333"/>
      <c r="F77" s="333"/>
      <c r="G77" s="333"/>
      <c r="H77" s="333"/>
      <c r="I77" s="333"/>
      <c r="J77" s="333"/>
      <c r="K77" s="333"/>
      <c r="L77" s="333"/>
      <c r="M77" s="333"/>
      <c r="N77" s="333"/>
      <c r="O77" s="333"/>
      <c r="P77" s="333"/>
      <c r="Q77" s="333"/>
      <c r="R77" s="333"/>
      <c r="S77" s="25"/>
    </row>
    <row r="78" spans="1:19" ht="13.5" x14ac:dyDescent="0.2">
      <c r="A78" s="340" t="s">
        <v>11026</v>
      </c>
      <c r="B78" s="333"/>
      <c r="C78" s="333"/>
      <c r="D78" s="333"/>
      <c r="E78" s="333"/>
      <c r="F78" s="333"/>
      <c r="G78" s="333"/>
      <c r="H78" s="333"/>
      <c r="I78" s="333"/>
      <c r="J78" s="333"/>
      <c r="K78" s="333"/>
      <c r="L78" s="333"/>
      <c r="M78" s="333"/>
      <c r="N78" s="333"/>
      <c r="O78" s="333"/>
      <c r="P78" s="333"/>
      <c r="Q78" s="333"/>
      <c r="R78" s="333"/>
      <c r="S78" s="25"/>
    </row>
    <row r="79" spans="1:19" ht="13.5" x14ac:dyDescent="0.2">
      <c r="A79" s="426"/>
      <c r="B79" s="333"/>
      <c r="C79" s="333"/>
      <c r="D79" s="333"/>
      <c r="E79" s="333"/>
      <c r="F79" s="333"/>
      <c r="G79" s="333"/>
      <c r="H79" s="333"/>
      <c r="I79" s="333"/>
      <c r="J79" s="333"/>
      <c r="K79" s="333"/>
      <c r="L79" s="333"/>
      <c r="M79" s="333"/>
      <c r="N79" s="333"/>
      <c r="O79" s="333"/>
      <c r="P79" s="333"/>
      <c r="Q79" s="333"/>
      <c r="R79" s="333"/>
      <c r="S79" s="25"/>
    </row>
    <row r="80" spans="1:19" ht="13.5" x14ac:dyDescent="0.2">
      <c r="A80" s="334" t="s">
        <v>11073</v>
      </c>
      <c r="B80" s="333"/>
      <c r="C80" s="333"/>
      <c r="D80" s="333"/>
      <c r="E80" s="333"/>
      <c r="F80" s="333"/>
      <c r="G80" s="333"/>
      <c r="H80" s="333"/>
      <c r="I80" s="333"/>
      <c r="J80" s="333"/>
      <c r="K80" s="333"/>
      <c r="L80" s="333"/>
      <c r="M80" s="333"/>
      <c r="N80" s="333"/>
      <c r="O80" s="333"/>
      <c r="P80" s="333"/>
      <c r="Q80" s="333"/>
      <c r="R80" s="333"/>
      <c r="S80" s="25"/>
    </row>
    <row r="81" spans="1:19" ht="13.5" x14ac:dyDescent="0.2">
      <c r="A81" s="426"/>
      <c r="B81" s="333"/>
      <c r="C81" s="333"/>
      <c r="D81" s="333"/>
      <c r="E81" s="333"/>
      <c r="F81" s="333"/>
      <c r="G81" s="333"/>
      <c r="H81" s="333"/>
      <c r="I81" s="333"/>
      <c r="J81" s="333"/>
      <c r="K81" s="333"/>
      <c r="L81" s="333"/>
      <c r="M81" s="333"/>
      <c r="N81" s="333"/>
      <c r="O81" s="333"/>
      <c r="P81" s="333"/>
      <c r="Q81" s="333"/>
      <c r="R81" s="333"/>
      <c r="S81" s="25"/>
    </row>
    <row r="82" spans="1:19" ht="13.5" x14ac:dyDescent="0.2">
      <c r="A82" s="334" t="s">
        <v>11074</v>
      </c>
      <c r="B82" s="333"/>
      <c r="C82" s="333"/>
      <c r="D82" s="333"/>
      <c r="E82" s="333"/>
      <c r="F82" s="333"/>
      <c r="G82" s="333"/>
      <c r="H82" s="333"/>
      <c r="I82" s="333"/>
      <c r="J82" s="333"/>
      <c r="K82" s="333"/>
      <c r="L82" s="333"/>
      <c r="M82" s="333"/>
      <c r="N82" s="333"/>
      <c r="O82" s="333"/>
      <c r="P82" s="333"/>
      <c r="Q82" s="333"/>
      <c r="R82" s="333"/>
      <c r="S82" s="25"/>
    </row>
    <row r="83" spans="1:19" ht="13.5" x14ac:dyDescent="0.2">
      <c r="A83" s="426"/>
      <c r="B83" s="333"/>
      <c r="C83" s="333"/>
      <c r="D83" s="333"/>
      <c r="E83" s="333"/>
      <c r="F83" s="333"/>
      <c r="G83" s="333"/>
      <c r="H83" s="333"/>
      <c r="I83" s="333"/>
      <c r="J83" s="333"/>
      <c r="K83" s="333"/>
      <c r="L83" s="333"/>
      <c r="M83" s="333"/>
      <c r="N83" s="333"/>
      <c r="O83" s="333"/>
      <c r="P83" s="333"/>
      <c r="Q83" s="333"/>
      <c r="R83" s="333"/>
      <c r="S83" s="25"/>
    </row>
    <row r="84" spans="1:19" ht="13.5" x14ac:dyDescent="0.2">
      <c r="A84" s="334" t="s">
        <v>11075</v>
      </c>
      <c r="B84" s="333"/>
      <c r="C84" s="333"/>
      <c r="D84" s="333"/>
      <c r="E84" s="333"/>
      <c r="F84" s="333"/>
      <c r="G84" s="333"/>
      <c r="H84" s="333"/>
      <c r="I84" s="333"/>
      <c r="J84" s="333"/>
      <c r="K84" s="333"/>
      <c r="L84" s="333"/>
      <c r="M84" s="333"/>
      <c r="N84" s="333"/>
      <c r="O84" s="333"/>
      <c r="P84" s="333"/>
      <c r="Q84" s="333"/>
      <c r="R84" s="333"/>
      <c r="S84" s="25"/>
    </row>
    <row r="85" spans="1:19" ht="13.5" x14ac:dyDescent="0.2">
      <c r="A85" s="426"/>
      <c r="B85" s="333"/>
      <c r="C85" s="333"/>
      <c r="D85" s="333"/>
      <c r="E85" s="333"/>
      <c r="F85" s="333"/>
      <c r="G85" s="333"/>
      <c r="H85" s="333"/>
      <c r="I85" s="333"/>
      <c r="J85" s="333"/>
      <c r="K85" s="333"/>
      <c r="L85" s="333"/>
      <c r="M85" s="333"/>
      <c r="N85" s="333"/>
      <c r="O85" s="333"/>
      <c r="P85" s="333"/>
      <c r="Q85" s="333"/>
      <c r="R85" s="333"/>
      <c r="S85" s="25"/>
    </row>
    <row r="86" spans="1:19" ht="13.5" x14ac:dyDescent="0.2">
      <c r="A86" s="334" t="s">
        <v>11076</v>
      </c>
      <c r="B86" s="333"/>
      <c r="C86" s="333"/>
      <c r="D86" s="333"/>
      <c r="E86" s="333"/>
      <c r="F86" s="333"/>
      <c r="G86" s="333"/>
      <c r="H86" s="333"/>
      <c r="I86" s="333"/>
      <c r="J86" s="333"/>
      <c r="K86" s="333"/>
      <c r="L86" s="333"/>
      <c r="M86" s="333"/>
      <c r="N86" s="333"/>
      <c r="O86" s="333"/>
      <c r="P86" s="333"/>
      <c r="Q86" s="333"/>
      <c r="R86" s="333"/>
      <c r="S86" s="25"/>
    </row>
    <row r="87" spans="1:19" ht="13.5" x14ac:dyDescent="0.2">
      <c r="A87" s="426"/>
      <c r="B87" s="333"/>
      <c r="C87" s="333"/>
      <c r="D87" s="333"/>
      <c r="E87" s="333"/>
      <c r="F87" s="333"/>
      <c r="G87" s="333"/>
      <c r="H87" s="333"/>
      <c r="I87" s="333"/>
      <c r="J87" s="333"/>
      <c r="K87" s="333"/>
      <c r="L87" s="333"/>
      <c r="M87" s="333"/>
      <c r="N87" s="333"/>
      <c r="O87" s="333"/>
      <c r="P87" s="333"/>
      <c r="Q87" s="333"/>
      <c r="R87" s="333"/>
      <c r="S87" s="25"/>
    </row>
    <row r="88" spans="1:19" ht="13.5" x14ac:dyDescent="0.2">
      <c r="A88" s="473"/>
      <c r="B88" s="353"/>
      <c r="C88" s="360"/>
      <c r="D88" s="360"/>
      <c r="E88" s="360"/>
      <c r="F88" s="360"/>
      <c r="G88" s="428"/>
      <c r="H88" s="428"/>
      <c r="I88" s="428"/>
      <c r="J88" s="428"/>
      <c r="K88" s="428"/>
      <c r="L88" s="428"/>
      <c r="M88" s="428"/>
      <c r="N88" s="428"/>
      <c r="O88" s="428"/>
      <c r="P88" s="460"/>
      <c r="Q88" s="428"/>
      <c r="R88" s="428"/>
      <c r="S88" s="41"/>
    </row>
    <row r="89" spans="1:19" ht="13.5" x14ac:dyDescent="0.2">
      <c r="A89" s="425" t="s">
        <v>11077</v>
      </c>
      <c r="B89" s="353"/>
      <c r="C89" s="360"/>
      <c r="D89" s="360"/>
      <c r="E89" s="360"/>
      <c r="F89" s="360"/>
      <c r="G89" s="428"/>
      <c r="H89" s="428"/>
      <c r="I89" s="428"/>
      <c r="J89" s="428"/>
      <c r="K89" s="428"/>
      <c r="L89" s="428"/>
      <c r="M89" s="428"/>
      <c r="N89" s="428"/>
      <c r="O89" s="428"/>
      <c r="P89" s="460"/>
      <c r="Q89" s="428"/>
      <c r="R89" s="428"/>
      <c r="S89" s="41"/>
    </row>
    <row r="90" spans="1:19" ht="13.5" x14ac:dyDescent="0.2">
      <c r="A90" s="429" t="s">
        <v>11030</v>
      </c>
      <c r="B90" s="353"/>
      <c r="C90" s="360"/>
      <c r="D90" s="360"/>
      <c r="E90" s="360"/>
      <c r="F90" s="360"/>
      <c r="G90" s="428"/>
      <c r="H90" s="428"/>
      <c r="I90" s="428"/>
      <c r="J90" s="428"/>
      <c r="K90" s="428"/>
      <c r="L90" s="428"/>
      <c r="M90" s="428"/>
      <c r="N90" s="428"/>
      <c r="O90" s="428"/>
      <c r="P90" s="460"/>
      <c r="Q90" s="428"/>
      <c r="R90" s="428"/>
      <c r="S90" s="41"/>
    </row>
    <row r="91" spans="1:19" ht="13.5" x14ac:dyDescent="0.2">
      <c r="A91" s="430"/>
      <c r="B91" s="353"/>
      <c r="C91" s="360"/>
      <c r="D91" s="360"/>
      <c r="E91" s="360"/>
      <c r="F91" s="360"/>
      <c r="G91" s="428"/>
      <c r="H91" s="428"/>
      <c r="I91" s="428"/>
      <c r="J91" s="428"/>
      <c r="K91" s="428"/>
      <c r="L91" s="428"/>
      <c r="M91" s="428"/>
      <c r="N91" s="428"/>
      <c r="O91" s="428"/>
      <c r="P91" s="460"/>
      <c r="Q91" s="428"/>
      <c r="R91" s="428"/>
      <c r="S91" s="41"/>
    </row>
    <row r="92" spans="1:19" ht="13.5" x14ac:dyDescent="0.2">
      <c r="A92" s="334" t="s">
        <v>11031</v>
      </c>
      <c r="B92" s="353"/>
      <c r="C92" s="360"/>
      <c r="D92" s="360"/>
      <c r="E92" s="360"/>
      <c r="F92" s="360"/>
      <c r="G92" s="428"/>
      <c r="H92" s="428"/>
      <c r="I92" s="428"/>
      <c r="J92" s="428"/>
      <c r="K92" s="428"/>
      <c r="L92" s="428"/>
      <c r="M92" s="428"/>
      <c r="N92" s="428"/>
      <c r="O92" s="428"/>
      <c r="P92" s="460"/>
      <c r="Q92" s="428"/>
      <c r="R92" s="428"/>
      <c r="S92" s="41"/>
    </row>
    <row r="93" spans="1:19" ht="13.5" x14ac:dyDescent="0.2">
      <c r="A93" s="474"/>
      <c r="B93" s="353"/>
      <c r="C93" s="360"/>
      <c r="D93" s="360"/>
      <c r="E93" s="360"/>
      <c r="F93" s="360"/>
      <c r="G93" s="428"/>
      <c r="H93" s="428"/>
      <c r="I93" s="428"/>
      <c r="J93" s="428"/>
      <c r="K93" s="428"/>
      <c r="L93" s="428"/>
      <c r="M93" s="428"/>
      <c r="N93" s="428"/>
      <c r="O93" s="428"/>
      <c r="P93" s="460"/>
      <c r="Q93" s="428"/>
      <c r="R93" s="428"/>
      <c r="S93" s="41"/>
    </row>
    <row r="94" spans="1:19" ht="13.5" x14ac:dyDescent="0.2">
      <c r="A94" s="638" t="s">
        <v>11078</v>
      </c>
      <c r="B94" s="353"/>
      <c r="C94" s="360"/>
      <c r="D94" s="360"/>
      <c r="E94" s="360"/>
      <c r="F94" s="360"/>
      <c r="G94" s="428"/>
      <c r="H94" s="428"/>
      <c r="I94" s="428"/>
      <c r="J94" s="428"/>
      <c r="K94" s="428"/>
      <c r="L94" s="428"/>
      <c r="M94" s="428"/>
      <c r="N94" s="428"/>
      <c r="O94" s="428"/>
      <c r="P94" s="460"/>
      <c r="Q94" s="428"/>
      <c r="R94" s="428"/>
      <c r="S94" s="41"/>
    </row>
    <row r="95" spans="1:19" ht="13.5" x14ac:dyDescent="0.2">
      <c r="A95" s="430"/>
      <c r="B95" s="353"/>
      <c r="C95" s="360"/>
      <c r="D95" s="360"/>
      <c r="E95" s="360"/>
      <c r="F95" s="360"/>
      <c r="G95" s="428"/>
      <c r="H95" s="428"/>
      <c r="I95" s="428"/>
      <c r="J95" s="428"/>
      <c r="K95" s="428"/>
      <c r="L95" s="428"/>
      <c r="M95" s="428"/>
      <c r="N95" s="428"/>
      <c r="O95" s="428"/>
      <c r="P95" s="460"/>
      <c r="Q95" s="428"/>
      <c r="R95" s="428"/>
      <c r="S95" s="41"/>
    </row>
    <row r="96" spans="1:19" ht="13.5" x14ac:dyDescent="0.2">
      <c r="A96" s="429" t="s">
        <v>11079</v>
      </c>
      <c r="B96" s="353"/>
      <c r="C96" s="360"/>
      <c r="D96" s="360"/>
      <c r="E96" s="360"/>
      <c r="F96" s="360"/>
      <c r="G96" s="428"/>
      <c r="H96" s="428"/>
      <c r="I96" s="428"/>
      <c r="J96" s="428"/>
      <c r="K96" s="428"/>
      <c r="L96" s="428"/>
      <c r="M96" s="428"/>
      <c r="N96" s="428"/>
      <c r="O96" s="428"/>
      <c r="P96" s="460"/>
      <c r="Q96" s="428"/>
      <c r="R96" s="428"/>
      <c r="S96" s="41"/>
    </row>
    <row r="97" spans="1:19" ht="13.5" x14ac:dyDescent="0.2">
      <c r="A97" s="430"/>
      <c r="B97" s="353"/>
      <c r="C97" s="360"/>
      <c r="D97" s="360"/>
      <c r="E97" s="360"/>
      <c r="F97" s="360"/>
      <c r="G97" s="428"/>
      <c r="H97" s="428"/>
      <c r="I97" s="428"/>
      <c r="J97" s="428"/>
      <c r="K97" s="428"/>
      <c r="L97" s="428"/>
      <c r="M97" s="428"/>
      <c r="N97" s="428"/>
      <c r="O97" s="428"/>
      <c r="P97" s="460"/>
      <c r="Q97" s="428"/>
      <c r="R97" s="428"/>
      <c r="S97" s="41"/>
    </row>
    <row r="98" spans="1:19" ht="13.5" x14ac:dyDescent="0.2">
      <c r="A98" s="334" t="s">
        <v>11080</v>
      </c>
      <c r="B98" s="353"/>
      <c r="C98" s="360"/>
      <c r="D98" s="360"/>
      <c r="E98" s="360"/>
      <c r="F98" s="360"/>
      <c r="G98" s="428"/>
      <c r="H98" s="428"/>
      <c r="I98" s="428"/>
      <c r="J98" s="428"/>
      <c r="K98" s="428"/>
      <c r="L98" s="428"/>
      <c r="M98" s="428"/>
      <c r="N98" s="428"/>
      <c r="O98" s="428"/>
      <c r="P98" s="460"/>
      <c r="Q98" s="428"/>
      <c r="R98" s="428"/>
      <c r="S98" s="41"/>
    </row>
    <row r="99" spans="1:19" ht="13.5" x14ac:dyDescent="0.2">
      <c r="A99" s="338"/>
      <c r="B99" s="353"/>
      <c r="C99" s="360"/>
      <c r="D99" s="360"/>
      <c r="E99" s="360"/>
      <c r="F99" s="360"/>
      <c r="G99" s="428"/>
      <c r="H99" s="428"/>
      <c r="I99" s="428"/>
      <c r="J99" s="428"/>
      <c r="K99" s="428"/>
      <c r="L99" s="428"/>
      <c r="M99" s="428"/>
      <c r="N99" s="428"/>
      <c r="O99" s="428"/>
      <c r="P99" s="460"/>
      <c r="Q99" s="428"/>
      <c r="R99" s="428"/>
      <c r="S99" s="41"/>
    </row>
    <row r="100" spans="1:19" ht="13.5" x14ac:dyDescent="0.2">
      <c r="A100" s="337" t="s">
        <v>11081</v>
      </c>
      <c r="B100" s="333"/>
      <c r="C100" s="333"/>
      <c r="D100" s="333"/>
      <c r="E100" s="333"/>
      <c r="F100" s="333"/>
      <c r="G100" s="333"/>
      <c r="H100" s="333"/>
      <c r="I100" s="333"/>
      <c r="J100" s="333"/>
      <c r="K100" s="333"/>
      <c r="L100" s="333"/>
      <c r="M100" s="333"/>
      <c r="N100" s="333"/>
      <c r="O100" s="333"/>
      <c r="P100" s="333"/>
      <c r="Q100" s="333"/>
      <c r="R100" s="333"/>
      <c r="S100" s="25"/>
    </row>
    <row r="101" spans="1:19" ht="13.5" x14ac:dyDescent="0.2">
      <c r="A101" s="333"/>
      <c r="B101" s="333"/>
      <c r="C101" s="333"/>
      <c r="D101" s="333"/>
      <c r="E101" s="333"/>
      <c r="F101" s="333"/>
      <c r="G101" s="333"/>
      <c r="H101" s="333"/>
      <c r="I101" s="333"/>
      <c r="J101" s="333"/>
      <c r="K101" s="333"/>
      <c r="L101" s="333"/>
      <c r="M101" s="333"/>
      <c r="N101" s="333"/>
      <c r="O101" s="333"/>
      <c r="P101" s="333"/>
      <c r="Q101" s="333"/>
      <c r="R101" s="333"/>
      <c r="S101" s="25"/>
    </row>
    <row r="102" spans="1:19" s="15" customFormat="1" ht="13.5" x14ac:dyDescent="0.2">
      <c r="A102" s="338"/>
      <c r="B102" s="338"/>
      <c r="C102" s="338"/>
      <c r="D102" s="338"/>
      <c r="E102" s="338"/>
      <c r="F102" s="338"/>
      <c r="G102" s="338"/>
      <c r="H102" s="338"/>
      <c r="I102" s="338"/>
      <c r="J102" s="338"/>
      <c r="K102" s="338"/>
      <c r="L102" s="338"/>
      <c r="M102" s="338"/>
      <c r="N102" s="338"/>
      <c r="O102" s="338"/>
      <c r="P102" s="338"/>
      <c r="Q102" s="338"/>
      <c r="R102" s="338"/>
      <c r="S102" s="38"/>
    </row>
    <row r="103" spans="1:19" s="15" customFormat="1" ht="13.5" x14ac:dyDescent="0.2">
      <c r="A103" s="338"/>
      <c r="B103" s="338"/>
      <c r="C103" s="338"/>
      <c r="D103" s="338"/>
      <c r="E103" s="338"/>
      <c r="F103" s="338"/>
      <c r="G103" s="338"/>
      <c r="H103" s="338"/>
      <c r="I103" s="338"/>
      <c r="J103" s="338"/>
      <c r="K103" s="338"/>
      <c r="L103" s="338"/>
      <c r="M103" s="338"/>
      <c r="N103" s="338"/>
      <c r="O103" s="338"/>
      <c r="P103" s="338"/>
      <c r="Q103" s="338"/>
      <c r="R103" s="338"/>
      <c r="S103" s="38"/>
    </row>
    <row r="104" spans="1:19" s="15" customFormat="1" ht="13.5" x14ac:dyDescent="0.2">
      <c r="A104" s="338"/>
      <c r="B104" s="338"/>
      <c r="C104" s="338"/>
      <c r="D104" s="338"/>
      <c r="E104" s="338"/>
      <c r="F104" s="338"/>
      <c r="G104" s="338"/>
      <c r="H104" s="338"/>
      <c r="I104" s="338"/>
      <c r="J104" s="338"/>
      <c r="K104" s="338"/>
      <c r="L104" s="338"/>
      <c r="M104" s="338"/>
      <c r="N104" s="338"/>
      <c r="O104" s="338"/>
      <c r="P104" s="338"/>
      <c r="Q104" s="338"/>
      <c r="R104" s="338"/>
      <c r="S104" s="38"/>
    </row>
    <row r="105" spans="1:19" s="15" customFormat="1" ht="13.5" x14ac:dyDescent="0.2">
      <c r="A105" s="338"/>
      <c r="B105" s="338"/>
      <c r="C105" s="338"/>
      <c r="D105" s="338"/>
      <c r="E105" s="338"/>
      <c r="F105" s="338"/>
      <c r="G105" s="338"/>
      <c r="H105" s="338"/>
      <c r="I105" s="338"/>
      <c r="J105" s="338"/>
      <c r="K105" s="338"/>
      <c r="L105" s="338"/>
      <c r="M105" s="338"/>
      <c r="N105" s="338"/>
      <c r="O105" s="338"/>
      <c r="P105" s="338"/>
      <c r="Q105" s="338"/>
      <c r="R105" s="338"/>
      <c r="S105" s="38"/>
    </row>
    <row r="106" spans="1:19" s="15" customFormat="1" ht="13.5" x14ac:dyDescent="0.2">
      <c r="A106" s="338"/>
      <c r="B106" s="338"/>
      <c r="C106" s="338"/>
      <c r="D106" s="338"/>
      <c r="E106" s="338"/>
      <c r="F106" s="338"/>
      <c r="G106" s="338"/>
      <c r="H106" s="338"/>
      <c r="I106" s="338"/>
      <c r="J106" s="338"/>
      <c r="K106" s="338"/>
      <c r="L106" s="338"/>
      <c r="M106" s="338"/>
      <c r="N106" s="338"/>
      <c r="O106" s="338"/>
      <c r="P106" s="338"/>
      <c r="Q106" s="338"/>
      <c r="R106" s="338"/>
      <c r="S106" s="38"/>
    </row>
    <row r="107" spans="1:19" s="15" customFormat="1" ht="13.5" x14ac:dyDescent="0.2">
      <c r="A107" s="338"/>
      <c r="B107" s="338"/>
      <c r="C107" s="338"/>
      <c r="D107" s="338"/>
      <c r="E107" s="338"/>
      <c r="F107" s="338"/>
      <c r="G107" s="338"/>
      <c r="H107" s="338"/>
      <c r="I107" s="338"/>
      <c r="J107" s="338"/>
      <c r="K107" s="338"/>
      <c r="L107" s="338"/>
      <c r="M107" s="338"/>
      <c r="N107" s="338"/>
      <c r="O107" s="338"/>
      <c r="P107" s="338"/>
      <c r="Q107" s="338"/>
      <c r="R107" s="338"/>
      <c r="S107" s="38"/>
    </row>
    <row r="108" spans="1:19" ht="13.5" x14ac:dyDescent="0.2">
      <c r="A108" s="333"/>
      <c r="B108" s="333"/>
      <c r="C108" s="333"/>
      <c r="D108" s="333"/>
      <c r="E108" s="333"/>
      <c r="F108" s="333"/>
      <c r="G108" s="333"/>
      <c r="H108" s="333"/>
      <c r="I108" s="333"/>
      <c r="J108" s="333"/>
      <c r="K108" s="333"/>
      <c r="L108" s="333"/>
      <c r="M108" s="333"/>
      <c r="N108" s="333"/>
      <c r="O108" s="333"/>
      <c r="P108" s="333"/>
      <c r="Q108" s="333"/>
      <c r="R108" s="333"/>
      <c r="S108" s="25"/>
    </row>
    <row r="109" spans="1:19" s="15" customFormat="1" ht="13.5" x14ac:dyDescent="0.2">
      <c r="A109" s="338"/>
      <c r="B109" s="338"/>
      <c r="C109" s="338"/>
      <c r="D109" s="338"/>
      <c r="E109" s="338"/>
      <c r="F109" s="338"/>
      <c r="G109" s="338"/>
      <c r="H109" s="338"/>
      <c r="I109" s="338"/>
      <c r="J109" s="338"/>
      <c r="K109" s="338"/>
      <c r="L109" s="338"/>
      <c r="M109" s="338"/>
      <c r="N109" s="338"/>
      <c r="O109" s="338"/>
      <c r="P109" s="338"/>
      <c r="Q109" s="338"/>
      <c r="R109" s="338"/>
      <c r="S109" s="38"/>
    </row>
    <row r="110" spans="1:19" ht="13.5" x14ac:dyDescent="0.2">
      <c r="A110" s="333"/>
      <c r="B110" s="333"/>
      <c r="C110" s="333"/>
      <c r="D110" s="333"/>
      <c r="E110" s="333"/>
      <c r="F110" s="333"/>
      <c r="G110" s="333"/>
      <c r="H110" s="333"/>
      <c r="I110" s="333"/>
      <c r="J110" s="333"/>
      <c r="K110" s="333"/>
      <c r="L110" s="333"/>
      <c r="M110" s="333"/>
      <c r="N110" s="333"/>
      <c r="O110" s="333"/>
      <c r="P110" s="333"/>
      <c r="Q110" s="333"/>
      <c r="R110" s="333"/>
      <c r="S110" s="25"/>
    </row>
    <row r="111" spans="1:19" ht="13.5" x14ac:dyDescent="0.2">
      <c r="A111" s="333"/>
      <c r="B111" s="333"/>
      <c r="C111" s="333"/>
      <c r="D111" s="333"/>
      <c r="E111" s="333"/>
      <c r="F111" s="333"/>
      <c r="G111" s="333"/>
      <c r="H111" s="333"/>
      <c r="I111" s="333"/>
      <c r="J111" s="333"/>
      <c r="K111" s="333"/>
      <c r="L111" s="333"/>
      <c r="M111" s="333"/>
      <c r="N111" s="333"/>
      <c r="O111" s="333"/>
      <c r="P111" s="333"/>
      <c r="Q111" s="333"/>
      <c r="R111" s="333"/>
      <c r="S111" s="25"/>
    </row>
    <row r="112" spans="1:19" ht="13.5" x14ac:dyDescent="0.2">
      <c r="A112" s="333"/>
      <c r="B112" s="333"/>
      <c r="C112" s="333"/>
      <c r="D112" s="333"/>
      <c r="E112" s="333"/>
      <c r="F112" s="333"/>
      <c r="G112" s="333"/>
      <c r="H112" s="333"/>
      <c r="I112" s="333"/>
      <c r="J112" s="333"/>
      <c r="K112" s="333"/>
      <c r="L112" s="333"/>
      <c r="M112" s="333"/>
      <c r="N112" s="333"/>
      <c r="O112" s="333"/>
      <c r="P112" s="333"/>
      <c r="Q112" s="333"/>
      <c r="R112" s="333"/>
      <c r="S112" s="25"/>
    </row>
    <row r="113" spans="1:18" ht="13.5" x14ac:dyDescent="0.2">
      <c r="A113" s="333"/>
      <c r="B113" s="333"/>
      <c r="C113" s="333"/>
      <c r="D113" s="333"/>
      <c r="E113" s="333"/>
      <c r="F113" s="333"/>
      <c r="G113" s="333"/>
      <c r="H113" s="333"/>
      <c r="I113" s="333"/>
      <c r="J113" s="333"/>
      <c r="K113" s="333"/>
      <c r="L113" s="333"/>
      <c r="M113" s="333"/>
      <c r="N113" s="333"/>
      <c r="O113" s="333"/>
      <c r="P113" s="333"/>
      <c r="Q113" s="333"/>
      <c r="R113" s="333"/>
    </row>
    <row r="114" spans="1:18" ht="13.5" x14ac:dyDescent="0.2">
      <c r="A114" s="333"/>
      <c r="B114" s="333"/>
      <c r="C114" s="333"/>
      <c r="D114" s="333"/>
      <c r="E114" s="333"/>
      <c r="F114" s="333"/>
      <c r="G114" s="333"/>
      <c r="H114" s="333"/>
      <c r="I114" s="333"/>
      <c r="J114" s="333"/>
      <c r="K114" s="333"/>
      <c r="L114" s="333"/>
      <c r="M114" s="333"/>
      <c r="N114" s="333"/>
      <c r="O114" s="333"/>
      <c r="P114" s="333"/>
      <c r="Q114" s="333"/>
      <c r="R114" s="333"/>
    </row>
    <row r="115" spans="1:18" ht="13.5" x14ac:dyDescent="0.2">
      <c r="A115" s="333"/>
      <c r="B115" s="333"/>
      <c r="C115" s="333"/>
      <c r="D115" s="333"/>
      <c r="E115" s="333"/>
      <c r="F115" s="333"/>
      <c r="G115" s="333"/>
      <c r="H115" s="333"/>
      <c r="I115" s="333"/>
      <c r="J115" s="333"/>
      <c r="K115" s="333"/>
      <c r="L115" s="333"/>
      <c r="M115" s="333"/>
      <c r="N115" s="333"/>
      <c r="O115" s="333"/>
      <c r="P115" s="333"/>
      <c r="Q115" s="333"/>
      <c r="R115" s="333"/>
    </row>
    <row r="116" spans="1:18" ht="13.5" x14ac:dyDescent="0.2">
      <c r="A116" s="333"/>
      <c r="B116" s="333"/>
      <c r="C116" s="333"/>
      <c r="D116" s="333"/>
      <c r="E116" s="333"/>
      <c r="F116" s="333"/>
      <c r="G116" s="333"/>
      <c r="H116" s="333"/>
      <c r="I116" s="333"/>
      <c r="J116" s="333"/>
      <c r="K116" s="333"/>
      <c r="L116" s="333"/>
      <c r="M116" s="333"/>
      <c r="N116" s="333"/>
      <c r="O116" s="333"/>
      <c r="P116" s="333"/>
      <c r="Q116" s="333"/>
      <c r="R116" s="333"/>
    </row>
    <row r="117" spans="1:18" ht="13.5" x14ac:dyDescent="0.2">
      <c r="A117" s="333"/>
      <c r="B117" s="333"/>
      <c r="C117" s="333"/>
      <c r="D117" s="333"/>
      <c r="E117" s="333"/>
      <c r="F117" s="333"/>
      <c r="G117" s="333"/>
      <c r="H117" s="333"/>
      <c r="I117" s="333"/>
      <c r="J117" s="333"/>
      <c r="K117" s="333"/>
      <c r="L117" s="333"/>
      <c r="M117" s="333"/>
      <c r="N117" s="333"/>
      <c r="O117" s="333"/>
      <c r="P117" s="333"/>
      <c r="Q117" s="333"/>
      <c r="R117" s="333"/>
    </row>
    <row r="118" spans="1:18" ht="13.5" x14ac:dyDescent="0.2">
      <c r="A118" s="333"/>
      <c r="B118" s="333"/>
      <c r="C118" s="333"/>
      <c r="D118" s="333"/>
      <c r="E118" s="333"/>
      <c r="F118" s="333"/>
      <c r="G118" s="333"/>
      <c r="H118" s="333"/>
      <c r="I118" s="333"/>
      <c r="J118" s="333"/>
      <c r="K118" s="333"/>
      <c r="L118" s="333"/>
      <c r="M118" s="333"/>
      <c r="N118" s="333"/>
      <c r="O118" s="333"/>
      <c r="P118" s="333"/>
      <c r="Q118" s="333"/>
      <c r="R118" s="333"/>
    </row>
    <row r="119" spans="1:18" ht="13.5" x14ac:dyDescent="0.2">
      <c r="A119" s="333"/>
      <c r="B119" s="333"/>
      <c r="C119" s="333"/>
      <c r="D119" s="333"/>
      <c r="E119" s="333"/>
      <c r="F119" s="333"/>
      <c r="G119" s="333"/>
      <c r="H119" s="333"/>
      <c r="I119" s="333"/>
      <c r="J119" s="333"/>
      <c r="K119" s="333"/>
      <c r="L119" s="333"/>
      <c r="M119" s="333"/>
      <c r="N119" s="333"/>
      <c r="O119" s="333"/>
      <c r="P119" s="333"/>
      <c r="Q119" s="333"/>
      <c r="R119" s="333"/>
    </row>
    <row r="120" spans="1:18" ht="13.5" x14ac:dyDescent="0.2">
      <c r="A120" s="333"/>
      <c r="B120" s="333"/>
      <c r="C120" s="333"/>
      <c r="D120" s="333"/>
      <c r="E120" s="333"/>
      <c r="F120" s="333"/>
      <c r="G120" s="333"/>
      <c r="H120" s="333"/>
      <c r="I120" s="333"/>
      <c r="J120" s="333"/>
      <c r="K120" s="333"/>
      <c r="L120" s="333"/>
      <c r="M120" s="333"/>
      <c r="N120" s="333"/>
      <c r="O120" s="333"/>
      <c r="P120" s="333"/>
      <c r="Q120" s="333"/>
      <c r="R120" s="333"/>
    </row>
    <row r="121" spans="1:18" ht="13.5" x14ac:dyDescent="0.2">
      <c r="A121" s="333"/>
      <c r="B121" s="333"/>
      <c r="C121" s="333"/>
      <c r="D121" s="333"/>
      <c r="E121" s="333"/>
      <c r="F121" s="333"/>
      <c r="G121" s="333"/>
      <c r="H121" s="333"/>
      <c r="I121" s="333"/>
      <c r="J121" s="333"/>
      <c r="K121" s="333"/>
      <c r="L121" s="333"/>
      <c r="M121" s="333"/>
      <c r="N121" s="333"/>
      <c r="O121" s="333"/>
      <c r="P121" s="333"/>
      <c r="Q121" s="333"/>
      <c r="R121" s="333"/>
    </row>
    <row r="122" spans="1:18" ht="13.5" x14ac:dyDescent="0.2">
      <c r="A122" s="333"/>
      <c r="B122" s="333"/>
      <c r="C122" s="333"/>
      <c r="D122" s="333"/>
      <c r="E122" s="333"/>
      <c r="F122" s="333"/>
      <c r="G122" s="333"/>
      <c r="H122" s="333"/>
      <c r="I122" s="333"/>
      <c r="J122" s="333"/>
      <c r="K122" s="333"/>
      <c r="L122" s="333"/>
      <c r="M122" s="333"/>
      <c r="N122" s="333"/>
      <c r="O122" s="333"/>
      <c r="P122" s="333"/>
      <c r="Q122" s="333"/>
      <c r="R122" s="333"/>
    </row>
    <row r="123" spans="1:18" ht="13.5" x14ac:dyDescent="0.2">
      <c r="A123" s="333"/>
      <c r="B123" s="333"/>
      <c r="C123" s="333"/>
      <c r="D123" s="333"/>
      <c r="E123" s="333"/>
      <c r="F123" s="333"/>
      <c r="G123" s="333"/>
      <c r="H123" s="333"/>
      <c r="I123" s="333"/>
      <c r="J123" s="333"/>
      <c r="K123" s="333"/>
      <c r="L123" s="333"/>
      <c r="M123" s="333"/>
      <c r="N123" s="333"/>
      <c r="O123" s="333"/>
      <c r="P123" s="333"/>
      <c r="Q123" s="333"/>
      <c r="R123" s="333"/>
    </row>
    <row r="124" spans="1:18" ht="13.5" x14ac:dyDescent="0.2">
      <c r="A124" s="333"/>
      <c r="B124" s="333"/>
      <c r="C124" s="333"/>
      <c r="D124" s="333"/>
      <c r="E124" s="333"/>
      <c r="F124" s="333"/>
      <c r="G124" s="333"/>
      <c r="H124" s="333"/>
      <c r="I124" s="333"/>
      <c r="J124" s="333"/>
      <c r="K124" s="333"/>
      <c r="L124" s="333"/>
      <c r="M124" s="333"/>
      <c r="N124" s="333"/>
      <c r="O124" s="333"/>
      <c r="P124" s="333"/>
      <c r="Q124" s="333"/>
      <c r="R124" s="333"/>
    </row>
    <row r="125" spans="1:18" ht="13.5" x14ac:dyDescent="0.2">
      <c r="A125" s="333"/>
      <c r="B125" s="333"/>
      <c r="C125" s="333"/>
      <c r="D125" s="333"/>
      <c r="E125" s="333"/>
      <c r="F125" s="333"/>
      <c r="G125" s="333"/>
      <c r="H125" s="333"/>
      <c r="I125" s="333"/>
      <c r="J125" s="333"/>
      <c r="K125" s="333"/>
      <c r="L125" s="333"/>
      <c r="M125" s="333"/>
      <c r="N125" s="333"/>
      <c r="O125" s="333"/>
      <c r="P125" s="333"/>
      <c r="Q125" s="333"/>
      <c r="R125" s="333"/>
    </row>
    <row r="126" spans="1:18" ht="13.5" x14ac:dyDescent="0.2">
      <c r="A126" s="333"/>
      <c r="B126" s="333"/>
      <c r="C126" s="333"/>
      <c r="D126" s="333"/>
      <c r="E126" s="333"/>
      <c r="F126" s="333"/>
      <c r="G126" s="333"/>
      <c r="H126" s="333"/>
      <c r="I126" s="333"/>
      <c r="J126" s="333"/>
      <c r="K126" s="333"/>
      <c r="L126" s="333"/>
      <c r="M126" s="333"/>
      <c r="N126" s="333"/>
      <c r="O126" s="333"/>
      <c r="P126" s="333"/>
      <c r="Q126" s="333"/>
      <c r="R126" s="333"/>
    </row>
    <row r="127" spans="1:18" ht="13.5" x14ac:dyDescent="0.2">
      <c r="A127" s="333"/>
      <c r="B127" s="333"/>
      <c r="C127" s="333"/>
      <c r="D127" s="333"/>
      <c r="E127" s="333"/>
      <c r="F127" s="333"/>
      <c r="G127" s="333"/>
      <c r="H127" s="333"/>
      <c r="I127" s="333"/>
      <c r="J127" s="333"/>
      <c r="K127" s="333"/>
      <c r="L127" s="333"/>
      <c r="M127" s="333"/>
      <c r="N127" s="333"/>
      <c r="O127" s="333"/>
      <c r="P127" s="333"/>
      <c r="Q127" s="333"/>
      <c r="R127" s="333"/>
    </row>
    <row r="128" spans="1:18" ht="13.5" x14ac:dyDescent="0.2">
      <c r="A128" s="333"/>
      <c r="B128" s="333"/>
      <c r="C128" s="333"/>
      <c r="D128" s="333"/>
      <c r="E128" s="333"/>
      <c r="F128" s="333"/>
      <c r="G128" s="333"/>
      <c r="H128" s="333"/>
      <c r="I128" s="333"/>
      <c r="J128" s="333"/>
      <c r="K128" s="333"/>
      <c r="L128" s="333"/>
      <c r="M128" s="333"/>
      <c r="N128" s="333"/>
      <c r="O128" s="333"/>
      <c r="P128" s="333"/>
      <c r="Q128" s="333"/>
      <c r="R128" s="333"/>
    </row>
    <row r="129" spans="1:18" ht="13.5" x14ac:dyDescent="0.2">
      <c r="A129" s="333"/>
      <c r="B129" s="333"/>
      <c r="C129" s="333"/>
      <c r="D129" s="333"/>
      <c r="E129" s="333"/>
      <c r="F129" s="333"/>
      <c r="G129" s="333"/>
      <c r="H129" s="333"/>
      <c r="I129" s="333"/>
      <c r="J129" s="333"/>
      <c r="K129" s="333"/>
      <c r="L129" s="333"/>
      <c r="M129" s="333"/>
      <c r="N129" s="333"/>
      <c r="O129" s="333"/>
      <c r="P129" s="333"/>
      <c r="Q129" s="333"/>
      <c r="R129" s="333"/>
    </row>
    <row r="130" spans="1:18" ht="13.5" x14ac:dyDescent="0.2">
      <c r="A130" s="333"/>
      <c r="B130" s="333"/>
      <c r="C130" s="333"/>
      <c r="D130" s="333"/>
      <c r="E130" s="333"/>
      <c r="F130" s="333"/>
      <c r="G130" s="333"/>
      <c r="H130" s="333"/>
      <c r="I130" s="333"/>
      <c r="J130" s="333"/>
      <c r="K130" s="333"/>
      <c r="L130" s="333"/>
      <c r="M130" s="333"/>
      <c r="N130" s="333"/>
      <c r="O130" s="333"/>
      <c r="P130" s="333"/>
      <c r="Q130" s="333"/>
      <c r="R130" s="333"/>
    </row>
    <row r="131" spans="1:18" ht="13.5" x14ac:dyDescent="0.2">
      <c r="A131" s="333"/>
      <c r="B131" s="333"/>
      <c r="C131" s="333"/>
      <c r="D131" s="333"/>
      <c r="E131" s="333"/>
      <c r="F131" s="333"/>
      <c r="G131" s="333"/>
      <c r="H131" s="333"/>
      <c r="I131" s="333"/>
      <c r="J131" s="333"/>
      <c r="K131" s="333"/>
      <c r="L131" s="333"/>
      <c r="M131" s="333"/>
      <c r="N131" s="333"/>
      <c r="O131" s="333"/>
      <c r="P131" s="333"/>
      <c r="Q131" s="333"/>
      <c r="R131" s="333"/>
    </row>
    <row r="132" spans="1:18" ht="13.5" x14ac:dyDescent="0.2">
      <c r="A132" s="333"/>
      <c r="B132" s="333"/>
      <c r="C132" s="333"/>
      <c r="D132" s="333"/>
      <c r="E132" s="333"/>
      <c r="F132" s="333"/>
      <c r="G132" s="333"/>
      <c r="H132" s="333"/>
      <c r="I132" s="333"/>
      <c r="J132" s="333"/>
      <c r="K132" s="333"/>
      <c r="L132" s="333"/>
      <c r="M132" s="333"/>
      <c r="N132" s="333"/>
      <c r="O132" s="333"/>
      <c r="P132" s="333"/>
      <c r="Q132" s="333"/>
      <c r="R132" s="333"/>
    </row>
    <row r="133" spans="1:18" ht="13.5" x14ac:dyDescent="0.2">
      <c r="A133" s="333"/>
      <c r="B133" s="333"/>
      <c r="C133" s="333"/>
      <c r="D133" s="333"/>
      <c r="E133" s="333"/>
      <c r="F133" s="333"/>
      <c r="G133" s="333"/>
      <c r="H133" s="333"/>
      <c r="I133" s="333"/>
      <c r="J133" s="333"/>
      <c r="K133" s="333"/>
      <c r="L133" s="333"/>
      <c r="M133" s="333"/>
      <c r="N133" s="333"/>
      <c r="O133" s="333"/>
      <c r="P133" s="333"/>
      <c r="Q133" s="333"/>
      <c r="R133" s="333"/>
    </row>
    <row r="134" spans="1:18" ht="13.5" x14ac:dyDescent="0.2">
      <c r="A134" s="333"/>
      <c r="B134" s="333"/>
      <c r="C134" s="333"/>
      <c r="D134" s="333"/>
      <c r="E134" s="333"/>
      <c r="F134" s="333"/>
      <c r="G134" s="333"/>
      <c r="H134" s="333"/>
      <c r="I134" s="333"/>
      <c r="J134" s="333"/>
      <c r="K134" s="333"/>
      <c r="L134" s="333"/>
      <c r="M134" s="333"/>
      <c r="N134" s="333"/>
      <c r="O134" s="333"/>
      <c r="P134" s="333"/>
      <c r="Q134" s="333"/>
      <c r="R134" s="333"/>
    </row>
    <row r="135" spans="1:18" ht="13.5" x14ac:dyDescent="0.2">
      <c r="A135" s="333"/>
      <c r="B135" s="333"/>
      <c r="C135" s="333"/>
      <c r="D135" s="333"/>
      <c r="E135" s="333"/>
      <c r="F135" s="333"/>
      <c r="G135" s="333"/>
      <c r="H135" s="333"/>
      <c r="I135" s="333"/>
      <c r="J135" s="333"/>
      <c r="K135" s="333"/>
      <c r="L135" s="333"/>
      <c r="M135" s="333"/>
      <c r="N135" s="333"/>
      <c r="O135" s="333"/>
      <c r="P135" s="333"/>
      <c r="Q135" s="333"/>
      <c r="R135" s="333"/>
    </row>
    <row r="136" spans="1:18" ht="13.5" x14ac:dyDescent="0.2">
      <c r="A136" s="333"/>
      <c r="B136" s="333"/>
      <c r="C136" s="333"/>
      <c r="D136" s="333"/>
      <c r="E136" s="333"/>
      <c r="F136" s="333"/>
      <c r="G136" s="333"/>
      <c r="H136" s="333"/>
      <c r="I136" s="333"/>
      <c r="J136" s="333"/>
      <c r="K136" s="333"/>
      <c r="L136" s="333"/>
      <c r="M136" s="333"/>
      <c r="N136" s="333"/>
      <c r="O136" s="333"/>
      <c r="P136" s="333"/>
      <c r="Q136" s="333"/>
      <c r="R136" s="333"/>
    </row>
    <row r="137" spans="1:18" ht="13.5" x14ac:dyDescent="0.2">
      <c r="A137" s="333"/>
      <c r="B137" s="333"/>
      <c r="C137" s="333"/>
      <c r="D137" s="333"/>
      <c r="E137" s="333"/>
      <c r="F137" s="333"/>
      <c r="G137" s="333"/>
      <c r="H137" s="333"/>
      <c r="I137" s="333"/>
      <c r="J137" s="333"/>
      <c r="K137" s="333"/>
      <c r="L137" s="333"/>
      <c r="M137" s="333"/>
      <c r="N137" s="333"/>
      <c r="O137" s="333"/>
      <c r="P137" s="333"/>
      <c r="Q137" s="333"/>
      <c r="R137" s="333"/>
    </row>
    <row r="138" spans="1:18" ht="13.5" x14ac:dyDescent="0.2">
      <c r="A138" s="333"/>
      <c r="B138" s="333"/>
      <c r="C138" s="333"/>
      <c r="D138" s="333"/>
      <c r="E138" s="333"/>
      <c r="F138" s="333"/>
      <c r="G138" s="333"/>
      <c r="H138" s="333"/>
      <c r="I138" s="333"/>
      <c r="J138" s="333"/>
      <c r="K138" s="333"/>
      <c r="L138" s="333"/>
      <c r="M138" s="333"/>
      <c r="N138" s="333"/>
      <c r="O138" s="333"/>
      <c r="P138" s="333"/>
      <c r="Q138" s="333"/>
      <c r="R138" s="333"/>
    </row>
    <row r="139" spans="1:18" ht="13.5" x14ac:dyDescent="0.2">
      <c r="A139" s="333"/>
      <c r="B139" s="333"/>
      <c r="C139" s="333"/>
      <c r="D139" s="333"/>
      <c r="E139" s="333"/>
      <c r="F139" s="333"/>
      <c r="G139" s="333"/>
      <c r="H139" s="333"/>
      <c r="I139" s="333"/>
      <c r="J139" s="333"/>
      <c r="K139" s="333"/>
      <c r="L139" s="333"/>
      <c r="M139" s="333"/>
      <c r="N139" s="333"/>
      <c r="O139" s="333"/>
      <c r="P139" s="333"/>
      <c r="Q139" s="333"/>
      <c r="R139" s="333"/>
    </row>
    <row r="140" spans="1:18" ht="13.5" x14ac:dyDescent="0.2">
      <c r="A140" s="333"/>
      <c r="B140" s="333"/>
      <c r="C140" s="333"/>
      <c r="D140" s="333"/>
      <c r="E140" s="333"/>
      <c r="F140" s="333"/>
      <c r="G140" s="333"/>
      <c r="H140" s="333"/>
      <c r="I140" s="333"/>
      <c r="J140" s="333"/>
      <c r="K140" s="333"/>
      <c r="L140" s="333"/>
      <c r="M140" s="333"/>
      <c r="N140" s="333"/>
      <c r="O140" s="333"/>
      <c r="P140" s="333"/>
      <c r="Q140" s="333"/>
      <c r="R140" s="333"/>
    </row>
    <row r="141" spans="1:18" ht="13.5" x14ac:dyDescent="0.2">
      <c r="A141" s="333"/>
      <c r="B141" s="333"/>
      <c r="C141" s="333"/>
      <c r="D141" s="333"/>
      <c r="E141" s="333"/>
      <c r="F141" s="333"/>
      <c r="G141" s="333"/>
      <c r="H141" s="333"/>
      <c r="I141" s="333"/>
      <c r="J141" s="333"/>
      <c r="K141" s="333"/>
      <c r="L141" s="333"/>
      <c r="M141" s="333"/>
      <c r="N141" s="333"/>
      <c r="O141" s="333"/>
      <c r="P141" s="333"/>
      <c r="Q141" s="333"/>
      <c r="R141" s="333"/>
    </row>
    <row r="142" spans="1:18" ht="13.5" x14ac:dyDescent="0.2">
      <c r="A142" s="333"/>
      <c r="B142" s="333"/>
      <c r="C142" s="333"/>
      <c r="D142" s="333"/>
      <c r="E142" s="333"/>
      <c r="F142" s="333"/>
      <c r="G142" s="333"/>
      <c r="H142" s="333"/>
      <c r="I142" s="333"/>
      <c r="J142" s="333"/>
      <c r="K142" s="333"/>
      <c r="L142" s="333"/>
      <c r="M142" s="333"/>
      <c r="N142" s="333"/>
      <c r="O142" s="333"/>
      <c r="P142" s="333"/>
      <c r="Q142" s="333"/>
      <c r="R142" s="333"/>
    </row>
    <row r="143" spans="1:18" ht="13.5" x14ac:dyDescent="0.2">
      <c r="A143" s="333"/>
      <c r="B143" s="333"/>
      <c r="C143" s="333"/>
      <c r="D143" s="333"/>
      <c r="E143" s="333"/>
      <c r="F143" s="333"/>
      <c r="G143" s="333"/>
      <c r="H143" s="333"/>
      <c r="I143" s="333"/>
      <c r="J143" s="333"/>
      <c r="K143" s="333"/>
      <c r="L143" s="333"/>
      <c r="M143" s="333"/>
      <c r="N143" s="333"/>
      <c r="O143" s="333"/>
      <c r="P143" s="333"/>
      <c r="Q143" s="333"/>
      <c r="R143" s="333"/>
    </row>
    <row r="144" spans="1:18" ht="13.5" x14ac:dyDescent="0.2">
      <c r="A144" s="333"/>
      <c r="B144" s="333"/>
      <c r="C144" s="333"/>
      <c r="D144" s="333"/>
      <c r="E144" s="333"/>
      <c r="F144" s="333"/>
      <c r="G144" s="333"/>
      <c r="H144" s="333"/>
      <c r="I144" s="333"/>
      <c r="J144" s="333"/>
      <c r="K144" s="333"/>
      <c r="L144" s="333"/>
      <c r="M144" s="333"/>
      <c r="N144" s="333"/>
      <c r="O144" s="333"/>
      <c r="P144" s="333"/>
      <c r="Q144" s="333"/>
      <c r="R144" s="333"/>
    </row>
    <row r="145" spans="1:18" ht="13.5" x14ac:dyDescent="0.2">
      <c r="A145" s="333"/>
      <c r="B145" s="333"/>
      <c r="C145" s="333"/>
      <c r="D145" s="333"/>
      <c r="E145" s="333"/>
      <c r="F145" s="333"/>
      <c r="G145" s="333"/>
      <c r="H145" s="333"/>
      <c r="I145" s="333"/>
      <c r="J145" s="333"/>
      <c r="K145" s="333"/>
      <c r="L145" s="333"/>
      <c r="M145" s="333"/>
      <c r="N145" s="333"/>
      <c r="O145" s="333"/>
      <c r="P145" s="333"/>
      <c r="Q145" s="333"/>
      <c r="R145" s="333"/>
    </row>
    <row r="146" spans="1:18" ht="13.5" x14ac:dyDescent="0.2">
      <c r="A146" s="333"/>
      <c r="B146" s="333"/>
      <c r="C146" s="333"/>
      <c r="D146" s="333"/>
      <c r="E146" s="333"/>
      <c r="F146" s="333"/>
      <c r="G146" s="333"/>
      <c r="H146" s="333"/>
      <c r="I146" s="333"/>
      <c r="J146" s="333"/>
      <c r="K146" s="333"/>
      <c r="L146" s="333"/>
      <c r="M146" s="333"/>
      <c r="N146" s="333"/>
      <c r="O146" s="333"/>
      <c r="P146" s="333"/>
      <c r="Q146" s="333"/>
      <c r="R146" s="333"/>
    </row>
    <row r="147" spans="1:18" ht="13.5" x14ac:dyDescent="0.2">
      <c r="A147" s="333"/>
      <c r="B147" s="333"/>
      <c r="C147" s="333"/>
      <c r="D147" s="333"/>
      <c r="E147" s="333"/>
      <c r="F147" s="333"/>
      <c r="G147" s="333"/>
      <c r="H147" s="333"/>
      <c r="I147" s="333"/>
      <c r="J147" s="333"/>
      <c r="K147" s="333"/>
      <c r="L147" s="333"/>
      <c r="M147" s="333"/>
      <c r="N147" s="333"/>
      <c r="O147" s="333"/>
      <c r="P147" s="333"/>
      <c r="Q147" s="333"/>
      <c r="R147" s="333"/>
    </row>
    <row r="148" spans="1:18" ht="13.5" x14ac:dyDescent="0.2">
      <c r="A148" s="333"/>
      <c r="B148" s="333"/>
      <c r="C148" s="333"/>
      <c r="D148" s="333"/>
      <c r="E148" s="333"/>
      <c r="F148" s="333"/>
      <c r="G148" s="333"/>
      <c r="H148" s="333"/>
      <c r="I148" s="333"/>
      <c r="J148" s="333"/>
      <c r="K148" s="333"/>
      <c r="L148" s="333"/>
      <c r="M148" s="333"/>
      <c r="N148" s="333"/>
      <c r="O148" s="333"/>
      <c r="P148" s="333"/>
      <c r="Q148" s="333"/>
      <c r="R148" s="333"/>
    </row>
    <row r="149" spans="1:18" ht="13.5" x14ac:dyDescent="0.2">
      <c r="A149" s="333"/>
      <c r="B149" s="333"/>
      <c r="C149" s="333"/>
      <c r="D149" s="333"/>
      <c r="E149" s="333"/>
      <c r="F149" s="333"/>
      <c r="G149" s="333"/>
      <c r="H149" s="333"/>
      <c r="I149" s="333"/>
      <c r="J149" s="333"/>
      <c r="K149" s="333"/>
      <c r="L149" s="333"/>
      <c r="M149" s="333"/>
      <c r="N149" s="333"/>
      <c r="O149" s="333"/>
      <c r="P149" s="333"/>
      <c r="Q149" s="333"/>
      <c r="R149" s="333"/>
    </row>
    <row r="150" spans="1:18" ht="13.5" x14ac:dyDescent="0.2">
      <c r="A150" s="333"/>
      <c r="B150" s="333"/>
      <c r="C150" s="333"/>
      <c r="D150" s="333"/>
      <c r="E150" s="333"/>
      <c r="F150" s="333"/>
      <c r="G150" s="333"/>
      <c r="H150" s="333"/>
      <c r="I150" s="333"/>
      <c r="J150" s="333"/>
      <c r="K150" s="333"/>
      <c r="L150" s="333"/>
      <c r="M150" s="333"/>
      <c r="N150" s="333"/>
      <c r="O150" s="333"/>
      <c r="P150" s="333"/>
      <c r="Q150" s="333"/>
      <c r="R150" s="333"/>
    </row>
    <row r="151" spans="1:18" ht="13.5" x14ac:dyDescent="0.2">
      <c r="A151" s="333"/>
      <c r="B151" s="333"/>
      <c r="C151" s="333"/>
      <c r="D151" s="333"/>
      <c r="E151" s="333"/>
      <c r="F151" s="333"/>
      <c r="G151" s="333"/>
      <c r="H151" s="333"/>
      <c r="I151" s="333"/>
      <c r="J151" s="333"/>
      <c r="K151" s="333"/>
      <c r="L151" s="333"/>
      <c r="M151" s="333"/>
      <c r="N151" s="333"/>
      <c r="O151" s="333"/>
      <c r="P151" s="333"/>
      <c r="Q151" s="333"/>
      <c r="R151" s="333"/>
    </row>
    <row r="152" spans="1:18" ht="13.5" x14ac:dyDescent="0.2">
      <c r="A152" s="333"/>
      <c r="B152" s="333"/>
      <c r="C152" s="333"/>
      <c r="D152" s="333"/>
      <c r="E152" s="333"/>
      <c r="F152" s="333"/>
      <c r="G152" s="333"/>
      <c r="H152" s="333"/>
      <c r="I152" s="333"/>
      <c r="J152" s="333"/>
      <c r="K152" s="333"/>
      <c r="L152" s="333"/>
      <c r="M152" s="333"/>
      <c r="N152" s="333"/>
      <c r="O152" s="333"/>
      <c r="P152" s="333"/>
      <c r="Q152" s="333"/>
      <c r="R152" s="333"/>
    </row>
    <row r="153" spans="1:18" ht="13.5" x14ac:dyDescent="0.2">
      <c r="A153" s="333"/>
      <c r="B153" s="333"/>
      <c r="C153" s="333"/>
      <c r="D153" s="333"/>
      <c r="E153" s="333"/>
      <c r="F153" s="333"/>
      <c r="G153" s="333"/>
      <c r="H153" s="333"/>
      <c r="I153" s="333"/>
      <c r="J153" s="333"/>
      <c r="K153" s="333"/>
      <c r="L153" s="333"/>
      <c r="M153" s="333"/>
      <c r="N153" s="333"/>
      <c r="O153" s="333"/>
      <c r="P153" s="333"/>
      <c r="Q153" s="333"/>
      <c r="R153" s="333"/>
    </row>
    <row r="154" spans="1:18" ht="13.5" x14ac:dyDescent="0.2">
      <c r="A154" s="333"/>
      <c r="B154" s="333"/>
      <c r="C154" s="333"/>
      <c r="D154" s="333"/>
      <c r="E154" s="333"/>
      <c r="F154" s="333"/>
      <c r="G154" s="333"/>
      <c r="H154" s="333"/>
      <c r="I154" s="333"/>
      <c r="J154" s="333"/>
      <c r="K154" s="333"/>
      <c r="L154" s="333"/>
      <c r="M154" s="333"/>
      <c r="N154" s="333"/>
      <c r="O154" s="333"/>
      <c r="P154" s="333"/>
      <c r="Q154" s="333"/>
      <c r="R154" s="333"/>
    </row>
    <row r="155" spans="1:18" ht="13.5" x14ac:dyDescent="0.2">
      <c r="A155" s="333"/>
      <c r="B155" s="333"/>
      <c r="C155" s="333"/>
      <c r="D155" s="333"/>
      <c r="E155" s="333"/>
      <c r="F155" s="333"/>
      <c r="G155" s="333"/>
      <c r="H155" s="333"/>
      <c r="I155" s="333"/>
      <c r="J155" s="333"/>
      <c r="K155" s="333"/>
      <c r="L155" s="333"/>
      <c r="M155" s="333"/>
      <c r="N155" s="333"/>
      <c r="O155" s="333"/>
      <c r="P155" s="333"/>
      <c r="Q155" s="333"/>
      <c r="R155" s="333"/>
    </row>
    <row r="298" ht="13.5" customHeight="1" x14ac:dyDescent="0.2"/>
    <row r="299" ht="13.5" customHeight="1" x14ac:dyDescent="0.2"/>
    <row r="300" ht="13.5" customHeight="1" x14ac:dyDescent="0.2"/>
    <row r="365" ht="14.25" customHeight="1" x14ac:dyDescent="0.2"/>
    <row r="366" ht="14.25" customHeight="1" x14ac:dyDescent="0.2"/>
    <row r="371" ht="14.25" customHeight="1" x14ac:dyDescent="0.2"/>
  </sheetData>
  <sheetProtection autoFilter="0"/>
  <autoFilter ref="A11:A72" xr:uid="{00000000-0009-0000-0000-000009000000}"/>
  <mergeCells count="16">
    <mergeCell ref="D4:F4"/>
    <mergeCell ref="D5:F5"/>
    <mergeCell ref="D2:F3"/>
    <mergeCell ref="P4:R4"/>
    <mergeCell ref="G5:I5"/>
    <mergeCell ref="J5:L5"/>
    <mergeCell ref="M5:O5"/>
    <mergeCell ref="P5:R5"/>
    <mergeCell ref="G4:I4"/>
    <mergeCell ref="J4:L4"/>
    <mergeCell ref="M4:O4"/>
    <mergeCell ref="G8:I8"/>
    <mergeCell ref="J8:L8"/>
    <mergeCell ref="M8:O8"/>
    <mergeCell ref="P8:R8"/>
    <mergeCell ref="D8:F8"/>
  </mergeCells>
  <phoneticPr fontId="0" type="noConversion"/>
  <conditionalFormatting sqref="G73:R73 D12:R72">
    <cfRule type="cellIs" dxfId="88" priority="50558" operator="equal">
      <formula>0</formula>
    </cfRule>
  </conditionalFormatting>
  <conditionalFormatting sqref="G4:R4">
    <cfRule type="cellIs" dxfId="87" priority="77" operator="notEqual">
      <formula>"Validation: OK"</formula>
    </cfRule>
  </conditionalFormatting>
  <conditionalFormatting sqref="G5:R5">
    <cfRule type="cellIs" dxfId="86" priority="76" operator="notEqual">
      <formula>"First-stage credibility: OK"</formula>
    </cfRule>
  </conditionalFormatting>
  <conditionalFormatting sqref="A23:A25 A33:A41 A43:A51 A53:A61 A27:A31">
    <cfRule type="expression" dxfId="85" priority="64">
      <formula>"IF(COUNTA(A12:A43)&gt;SUBTOTAL(A12:A43),1,0)"</formula>
    </cfRule>
  </conditionalFormatting>
  <conditionalFormatting sqref="A26">
    <cfRule type="expression" dxfId="84" priority="51">
      <formula>"IF(COUNTA(A12:A43)&gt;SUBTOTAL(A12:A43),1,0)"</formula>
    </cfRule>
  </conditionalFormatting>
  <conditionalFormatting sqref="D4:F4">
    <cfRule type="cellIs" dxfId="83" priority="20" operator="notEqual">
      <formula>"Validation: OK"</formula>
    </cfRule>
  </conditionalFormatting>
  <conditionalFormatting sqref="D5:F5">
    <cfRule type="cellIs" dxfId="82" priority="19" operator="notEqual">
      <formula>"First-stage credibility: OK"</formula>
    </cfRule>
  </conditionalFormatting>
  <conditionalFormatting sqref="A13:A15 A17:A21">
    <cfRule type="expression" dxfId="81" priority="9">
      <formula>"IF(COUNTA(A12:A43)&gt;SUBTOTAL(A12:A43),1,0)"</formula>
    </cfRule>
  </conditionalFormatting>
  <conditionalFormatting sqref="A16">
    <cfRule type="expression" dxfId="80" priority="6">
      <formula>"IF(COUNTA(A12:A43)&gt;SUBTOTAL(A12:A43),1,0)"</formula>
    </cfRule>
  </conditionalFormatting>
  <conditionalFormatting sqref="D2:F3">
    <cfRule type="cellIs" dxfId="79" priority="1" operator="equal">
      <formula>0</formula>
    </cfRule>
  </conditionalFormatting>
  <pageMargins left="0.70866141732283472" right="0.70866141732283472" top="0.74803149606299213" bottom="0.74803149606299213" header="0.31496062992125984" footer="0.31496062992125984"/>
  <pageSetup paperSize="8" scale="7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W310"/>
  <sheetViews>
    <sheetView workbookViewId="0"/>
  </sheetViews>
  <sheetFormatPr defaultRowHeight="12.75" x14ac:dyDescent="0.2"/>
  <cols>
    <col min="1" max="16384" width="9.140625" style="3"/>
  </cols>
  <sheetData>
    <row r="1" spans="1:23" ht="15.75" x14ac:dyDescent="0.25">
      <c r="A1" s="291" t="s">
        <v>11082</v>
      </c>
    </row>
    <row r="2" spans="1:23" x14ac:dyDescent="0.2">
      <c r="G2" s="67" t="s">
        <v>11001</v>
      </c>
      <c r="J2" s="67" t="s">
        <v>11002</v>
      </c>
      <c r="K2" s="67"/>
      <c r="L2" s="67"/>
      <c r="M2" s="67" t="s">
        <v>11003</v>
      </c>
      <c r="N2" s="67"/>
      <c r="O2" s="67"/>
      <c r="P2" s="67" t="s">
        <v>11004</v>
      </c>
      <c r="Q2" s="67"/>
      <c r="R2" s="67"/>
      <c r="S2" s="67" t="s">
        <v>11005</v>
      </c>
    </row>
    <row r="3" spans="1:23" x14ac:dyDescent="0.2">
      <c r="B3" s="188" t="s">
        <v>153</v>
      </c>
      <c r="D3" s="44">
        <f>IF(AND(J3="Validation: OK",M3="Validation: OK",P3="Validation: OK",S3="Validation: OK"),0,1)</f>
        <v>0</v>
      </c>
      <c r="G3" s="37" t="str">
        <f>IF('Courses Valid'!D3=0,"Validation: OK","Validation: Failure (see Courses table)")</f>
        <v>Validation: OK</v>
      </c>
      <c r="J3" s="37" t="str">
        <f>IF(AND('Table 3 Valid'!H28="",'Table 3 Valid'!H179="",'Table 3 Valid'!H220=""),"Validation: OK","Validation: Failure (see below table)")</f>
        <v>Validation: OK</v>
      </c>
      <c r="K3" s="22"/>
      <c r="L3" s="22"/>
      <c r="M3" s="37" t="str">
        <f>IF(AND('Table 3 Valid'!K28="",'Table 3 Valid'!I65="",'Table 3 Valid'!K179=""),"Validation: OK","Validation: Failure (see below table)")</f>
        <v>Validation: OK</v>
      </c>
      <c r="N3" s="22"/>
      <c r="O3" s="22"/>
      <c r="P3" s="37" t="str">
        <f>IF(AND('Table 3 Valid'!N28="",'Table 3 Valid'!N220=""),"Validation: OK","Validation: Failure (see below table)")</f>
        <v>Validation: OK</v>
      </c>
      <c r="Q3" s="22"/>
      <c r="R3" s="22"/>
      <c r="S3" s="37" t="str">
        <f>IF(AND('Table 3 Valid'!L102="",'Table 3 Valid'!L139="",'Table 3 Valid'!Q179="",'Table 3 Valid'!Q220=""),"Validation: OK","Validation: Failure (see below table)")</f>
        <v>Validation: OK</v>
      </c>
      <c r="T3" s="38"/>
    </row>
    <row r="4" spans="1:23" x14ac:dyDescent="0.2">
      <c r="B4" s="188" t="s">
        <v>154</v>
      </c>
      <c r="D4" s="44" t="e">
        <f>IF(AND(J4="First-stage credibility: OK",M4="First-stage credibility: OK",P4="First-stage credibility: OK",S4="First-stage credibility: OK"),0,1)</f>
        <v>#REF!</v>
      </c>
      <c r="G4" s="25" t="s">
        <v>49</v>
      </c>
      <c r="J4" s="25" t="s">
        <v>49</v>
      </c>
      <c r="K4" s="25"/>
      <c r="L4" s="25"/>
      <c r="M4" s="25" t="e">
        <f>IF(AND('Table 3 Valid'!I260="",'Table 3 Valid'!I300=""),"First-stage credibility: OK","First-stage credibility: Warnings (see below table)")</f>
        <v>#REF!</v>
      </c>
      <c r="N4" s="25"/>
      <c r="O4" s="25"/>
      <c r="P4" s="25" t="s">
        <v>49</v>
      </c>
      <c r="Q4" s="25"/>
      <c r="R4" s="25"/>
      <c r="S4" s="25" t="str">
        <f>IF(AND('Table 3 Valid'!R231="",'Table 3 Valid'!R232=""),"First-stage credibility: OK","First-stage credibility: Warnings (see below table)")</f>
        <v>First-stage credibility: OK</v>
      </c>
      <c r="T4" s="38"/>
    </row>
    <row r="7" spans="1:23" ht="141" x14ac:dyDescent="0.2">
      <c r="B7" s="1354" t="s">
        <v>155</v>
      </c>
      <c r="C7" s="1313"/>
      <c r="D7" s="1356" t="s">
        <v>11083</v>
      </c>
      <c r="E7" s="1356" t="s">
        <v>11084</v>
      </c>
      <c r="F7" s="1356" t="s">
        <v>11085</v>
      </c>
      <c r="G7" s="1356" t="s">
        <v>11086</v>
      </c>
      <c r="H7" s="1356" t="s">
        <v>11087</v>
      </c>
      <c r="I7" s="1356" t="s">
        <v>11088</v>
      </c>
      <c r="J7" s="1395"/>
      <c r="K7" s="22"/>
      <c r="L7" s="1354" t="s">
        <v>168</v>
      </c>
      <c r="M7" s="1356"/>
      <c r="N7" s="1356" t="s">
        <v>11089</v>
      </c>
      <c r="O7" s="1356" t="s">
        <v>11090</v>
      </c>
      <c r="P7" s="1356" t="s">
        <v>11091</v>
      </c>
      <c r="Q7" s="1356" t="s">
        <v>11092</v>
      </c>
      <c r="R7" s="1363"/>
      <c r="S7" s="25"/>
      <c r="T7" s="25"/>
      <c r="U7" s="25"/>
      <c r="V7" s="22"/>
      <c r="W7" s="22"/>
    </row>
    <row r="8" spans="1:23" x14ac:dyDescent="0.2">
      <c r="B8" s="1358" t="s">
        <v>172</v>
      </c>
      <c r="C8" s="22"/>
      <c r="D8" s="22">
        <v>1</v>
      </c>
      <c r="E8" s="22">
        <v>1</v>
      </c>
      <c r="F8" s="22">
        <v>1</v>
      </c>
      <c r="G8" s="22">
        <v>1</v>
      </c>
      <c r="H8" s="22">
        <v>1</v>
      </c>
      <c r="I8" s="22">
        <v>1</v>
      </c>
      <c r="J8" s="1396"/>
      <c r="K8" s="22"/>
      <c r="L8" s="1358" t="s">
        <v>172</v>
      </c>
      <c r="M8" s="22"/>
      <c r="N8" s="22">
        <v>1</v>
      </c>
      <c r="O8" s="22">
        <v>1</v>
      </c>
      <c r="P8" s="22">
        <v>1</v>
      </c>
      <c r="Q8" s="22">
        <v>1</v>
      </c>
      <c r="R8" s="1369"/>
      <c r="S8" s="25"/>
      <c r="T8" s="25"/>
      <c r="U8" s="25"/>
      <c r="V8" s="22"/>
      <c r="W8" s="22"/>
    </row>
    <row r="9" spans="1:23" x14ac:dyDescent="0.2">
      <c r="B9" s="131"/>
      <c r="C9" s="625"/>
      <c r="D9" s="625"/>
      <c r="E9" s="625"/>
      <c r="F9" s="625"/>
      <c r="G9" s="625"/>
      <c r="H9" s="625"/>
      <c r="I9" s="625"/>
      <c r="J9" s="124"/>
      <c r="K9" s="39"/>
      <c r="L9" s="125"/>
      <c r="M9" s="625"/>
      <c r="N9" s="625"/>
      <c r="O9" s="625"/>
      <c r="P9" s="1479"/>
      <c r="Q9" s="1479"/>
      <c r="R9" s="1480"/>
      <c r="S9" s="38"/>
      <c r="T9" s="38"/>
      <c r="U9" s="38"/>
      <c r="V9" s="22"/>
      <c r="W9" s="22"/>
    </row>
    <row r="10" spans="1:23" x14ac:dyDescent="0.2">
      <c r="B10" s="46"/>
      <c r="C10" s="38"/>
      <c r="D10" s="38"/>
      <c r="E10" s="38"/>
      <c r="F10" s="38"/>
      <c r="G10" s="38"/>
      <c r="H10" s="38"/>
      <c r="I10" s="38"/>
      <c r="J10" s="38"/>
      <c r="K10" s="38"/>
      <c r="L10" s="38"/>
      <c r="M10" s="38"/>
      <c r="N10" s="38"/>
      <c r="O10" s="39"/>
      <c r="P10" s="39"/>
      <c r="Q10" s="39"/>
      <c r="R10" s="119"/>
      <c r="S10" s="81"/>
      <c r="T10" s="81"/>
      <c r="U10" s="81"/>
      <c r="V10" s="22"/>
      <c r="W10" s="22"/>
    </row>
    <row r="11" spans="1:23" x14ac:dyDescent="0.2">
      <c r="B11" s="46"/>
      <c r="C11" s="38"/>
      <c r="D11" s="38"/>
      <c r="E11" s="38"/>
      <c r="F11" s="38"/>
      <c r="G11" s="38"/>
      <c r="H11" s="38"/>
      <c r="I11" s="38"/>
      <c r="J11" s="38"/>
      <c r="K11" s="38"/>
      <c r="L11" s="38"/>
      <c r="M11" s="38"/>
      <c r="N11" s="38"/>
      <c r="O11" s="39"/>
      <c r="P11" s="39"/>
      <c r="Q11" s="39"/>
      <c r="R11" s="119"/>
      <c r="S11" s="81"/>
      <c r="T11" s="81"/>
      <c r="U11" s="81"/>
      <c r="V11" s="22"/>
      <c r="W11" s="22"/>
    </row>
    <row r="12" spans="1:23" x14ac:dyDescent="0.2">
      <c r="B12" s="46"/>
      <c r="C12" s="38"/>
      <c r="D12" s="38"/>
      <c r="E12" s="38" t="s">
        <v>11001</v>
      </c>
      <c r="F12" s="38" t="s">
        <v>11001</v>
      </c>
      <c r="G12" s="38" t="s">
        <v>11001</v>
      </c>
      <c r="H12" s="38" t="s">
        <v>11002</v>
      </c>
      <c r="I12" s="38" t="s">
        <v>11002</v>
      </c>
      <c r="J12" s="38" t="s">
        <v>11002</v>
      </c>
      <c r="K12" s="38" t="s">
        <v>11003</v>
      </c>
      <c r="L12" s="38" t="s">
        <v>11003</v>
      </c>
      <c r="M12" s="38" t="s">
        <v>11003</v>
      </c>
      <c r="N12" s="38" t="s">
        <v>11004</v>
      </c>
      <c r="O12" s="39" t="s">
        <v>11004</v>
      </c>
      <c r="P12" s="39" t="s">
        <v>11004</v>
      </c>
      <c r="Q12" s="39" t="s">
        <v>11005</v>
      </c>
      <c r="R12" s="119" t="s">
        <v>11005</v>
      </c>
      <c r="S12" s="81" t="s">
        <v>11005</v>
      </c>
      <c r="T12" s="81"/>
      <c r="U12" s="81"/>
      <c r="V12" s="22"/>
      <c r="W12" s="22"/>
    </row>
    <row r="13" spans="1:23" x14ac:dyDescent="0.2">
      <c r="B13" s="46"/>
      <c r="C13" s="38"/>
      <c r="D13" s="38"/>
      <c r="E13" s="38" t="s">
        <v>94</v>
      </c>
      <c r="F13" s="38" t="s">
        <v>95</v>
      </c>
      <c r="G13" s="38" t="s">
        <v>96</v>
      </c>
      <c r="H13" s="38" t="s">
        <v>94</v>
      </c>
      <c r="I13" s="38" t="s">
        <v>95</v>
      </c>
      <c r="J13" s="38" t="s">
        <v>96</v>
      </c>
      <c r="K13" s="38" t="s">
        <v>94</v>
      </c>
      <c r="L13" s="38" t="s">
        <v>95</v>
      </c>
      <c r="M13" s="38" t="s">
        <v>96</v>
      </c>
      <c r="N13" s="38" t="s">
        <v>94</v>
      </c>
      <c r="O13" s="39" t="s">
        <v>95</v>
      </c>
      <c r="P13" s="39" t="s">
        <v>96</v>
      </c>
      <c r="Q13" s="39" t="s">
        <v>94</v>
      </c>
      <c r="R13" s="119" t="s">
        <v>95</v>
      </c>
      <c r="S13" s="81" t="s">
        <v>96</v>
      </c>
      <c r="T13" s="81"/>
      <c r="U13" s="81"/>
      <c r="V13" s="22"/>
      <c r="W13" s="22"/>
    </row>
    <row r="14" spans="1:23" x14ac:dyDescent="0.2">
      <c r="B14" s="73"/>
      <c r="C14" s="1481"/>
      <c r="D14" s="1481"/>
      <c r="E14" s="38"/>
      <c r="F14" s="38"/>
      <c r="G14" s="38"/>
      <c r="H14" s="38"/>
      <c r="I14" s="38"/>
      <c r="J14" s="38"/>
      <c r="K14" s="38"/>
      <c r="L14" s="38"/>
      <c r="M14" s="38"/>
      <c r="N14" s="38"/>
      <c r="O14" s="39"/>
      <c r="P14" s="39"/>
      <c r="Q14" s="39"/>
      <c r="R14" s="119"/>
      <c r="S14" s="81"/>
      <c r="T14" s="81"/>
      <c r="U14" s="81"/>
      <c r="V14" s="22"/>
      <c r="W14" s="22"/>
    </row>
    <row r="15" spans="1:23" x14ac:dyDescent="0.2">
      <c r="B15" s="38"/>
      <c r="C15" s="38"/>
      <c r="D15" s="38"/>
      <c r="E15" s="1482"/>
      <c r="F15" s="1482"/>
      <c r="G15" s="1482"/>
      <c r="H15" s="1482"/>
      <c r="I15" s="1482"/>
      <c r="J15" s="1482"/>
      <c r="K15" s="1482"/>
      <c r="L15" s="1482"/>
      <c r="M15" s="1482"/>
      <c r="N15" s="1482"/>
      <c r="O15" s="1482"/>
      <c r="P15" s="1482"/>
      <c r="Q15" s="1483"/>
      <c r="R15" s="22"/>
      <c r="S15" s="25"/>
      <c r="T15" s="25"/>
      <c r="U15" s="25"/>
      <c r="V15" s="22"/>
      <c r="W15" s="22"/>
    </row>
    <row r="16" spans="1:23" x14ac:dyDescent="0.2">
      <c r="B16" s="1484" t="s">
        <v>11093</v>
      </c>
      <c r="C16" s="39"/>
      <c r="D16" s="39"/>
      <c r="E16" s="39" t="s">
        <v>11045</v>
      </c>
      <c r="F16" s="39"/>
      <c r="G16" s="39"/>
      <c r="H16" s="39" t="s">
        <v>11046</v>
      </c>
      <c r="I16" s="39"/>
      <c r="J16" s="39"/>
      <c r="K16" s="39" t="s">
        <v>11047</v>
      </c>
      <c r="L16" s="39"/>
      <c r="M16" s="39"/>
      <c r="N16" s="39" t="s">
        <v>11048</v>
      </c>
      <c r="O16" s="39"/>
      <c r="P16" s="39"/>
      <c r="Q16" s="1410"/>
      <c r="R16" s="39"/>
      <c r="S16" s="38"/>
      <c r="T16" s="38"/>
      <c r="U16" s="38"/>
      <c r="V16" s="22"/>
      <c r="W16" s="22"/>
    </row>
    <row r="17" spans="2:23" x14ac:dyDescent="0.2">
      <c r="B17" s="1484"/>
      <c r="C17" s="22" t="s">
        <v>102</v>
      </c>
      <c r="D17" s="35" t="s">
        <v>103</v>
      </c>
      <c r="E17" s="1485" t="e">
        <f>IF(AND($D$8=1,TRUNC('3 Part-time'!#REF!)&lt;&gt;'3 Part-time'!#REF!), E$12&amp;", "&amp;E$13&amp;", "&amp;$C17&amp;" length, Level "&amp;$D17&amp;"; ","")</f>
        <v>#REF!</v>
      </c>
      <c r="F17" s="1362" t="e">
        <f>IF(AND($D$8=1,TRUNC('3 Part-time'!#REF!)&lt;&gt;'3 Part-time'!#REF!), F$12&amp;", "&amp;F$13&amp;", "&amp;$C17&amp;" length, Level "&amp;$D17&amp;"; ","")</f>
        <v>#REF!</v>
      </c>
      <c r="G17" s="1363" t="e">
        <f>IF(AND($D$8=1,TRUNC('3 Part-time'!#REF!)&lt;&gt;'3 Part-time'!#REF!), G$12&amp;", "&amp;G$13&amp;", "&amp;$C17&amp;" length, Level "&amp;$D17&amp;"; ","")</f>
        <v>#REF!</v>
      </c>
      <c r="H17" s="1485" t="str">
        <f>IF(AND($D$8=1,TRUNC('3 Part-time'!G62)&lt;&gt;'3 Part-time'!G62), H$12&amp;", "&amp;H$13&amp;", "&amp;$C17&amp;" length, Level "&amp;$D17&amp;"; ","")</f>
        <v/>
      </c>
      <c r="I17" s="1362" t="str">
        <f>IF(AND($D$8=1,TRUNC('3 Part-time'!H62)&lt;&gt;'3 Part-time'!H62), I$12&amp;", "&amp;I$13&amp;", "&amp;$C17&amp;" length, Level "&amp;$D17&amp;"; ","")</f>
        <v/>
      </c>
      <c r="J17" s="1363" t="str">
        <f>IF(AND($D$8=1,TRUNC('3 Part-time'!I62)&lt;&gt;'3 Part-time'!I62), J$12&amp;", "&amp;J$13&amp;", "&amp;$C17&amp;" length, Level "&amp;$D17&amp;"; ","")</f>
        <v/>
      </c>
      <c r="K17" s="1485" t="str">
        <f>IF(AND($D$8=1,TRUNC('3 Part-time'!J62)&lt;&gt;'3 Part-time'!J62), K$12&amp;", "&amp;K$13&amp;", "&amp;$C17&amp;" length, Level "&amp;$D17&amp;"; ","")</f>
        <v/>
      </c>
      <c r="L17" s="1362" t="str">
        <f>IF(AND($D$8=1,TRUNC('3 Part-time'!K62)&lt;&gt;'3 Part-time'!K62), L$12&amp;", "&amp;L$13&amp;", "&amp;$C17&amp;" length, Level "&amp;$D17&amp;"; ","")</f>
        <v/>
      </c>
      <c r="M17" s="1363" t="str">
        <f>IF(AND($D$8=1,TRUNC('3 Part-time'!L62)&lt;&gt;'3 Part-time'!L62), M$12&amp;", "&amp;M$13&amp;", "&amp;$C17&amp;" length, Level "&amp;$D17&amp;"; ","")</f>
        <v/>
      </c>
      <c r="N17" s="1486"/>
      <c r="O17" s="1365"/>
      <c r="P17" s="1487"/>
      <c r="Q17" s="1367"/>
      <c r="R17" s="41"/>
      <c r="S17" s="41"/>
      <c r="T17" s="41"/>
      <c r="U17" s="41"/>
      <c r="V17" s="22"/>
      <c r="W17" s="22"/>
    </row>
    <row r="18" spans="2:23" x14ac:dyDescent="0.2">
      <c r="B18" s="1484"/>
      <c r="C18" s="22" t="s">
        <v>102</v>
      </c>
      <c r="D18" s="35" t="s">
        <v>107</v>
      </c>
      <c r="E18" s="1368" t="e">
        <f>IF(AND($D$8=1,TRUNC('3 Part-time'!#REF!)&lt;&gt;'3 Part-time'!#REF!), E$12&amp;", "&amp;E$13&amp;", "&amp;$C18&amp;" length, Level "&amp;$D18&amp;"; ","")</f>
        <v>#REF!</v>
      </c>
      <c r="F18" s="41" t="e">
        <f>IF(AND($D$8=1,TRUNC('3 Part-time'!#REF!)&lt;&gt;'3 Part-time'!#REF!), F$12&amp;", "&amp;F$13&amp;", "&amp;$C18&amp;" length, Level "&amp;$D18&amp;"; ","")</f>
        <v>#REF!</v>
      </c>
      <c r="G18" s="1369" t="e">
        <f>IF(AND($D$8=1,TRUNC('3 Part-time'!#REF!)&lt;&gt;'3 Part-time'!#REF!), G$12&amp;", "&amp;G$13&amp;", "&amp;$C18&amp;" length, Level "&amp;$D18&amp;"; ","")</f>
        <v>#REF!</v>
      </c>
      <c r="H18" s="1368" t="str">
        <f>IF(AND($D$8=1,TRUNC('3 Part-time'!G63)&lt;&gt;'3 Part-time'!G63), H$12&amp;", "&amp;H$13&amp;", "&amp;$C18&amp;" length, Level "&amp;$D18&amp;"; ","")</f>
        <v/>
      </c>
      <c r="I18" s="41" t="str">
        <f>IF(AND($D$8=1,TRUNC('3 Part-time'!H63)&lt;&gt;'3 Part-time'!H63), I$12&amp;", "&amp;I$13&amp;", "&amp;$C18&amp;" length, Level "&amp;$D18&amp;"; ","")</f>
        <v/>
      </c>
      <c r="J18" s="1369" t="str">
        <f>IF(AND($D$8=1,TRUNC('3 Part-time'!I63)&lt;&gt;'3 Part-time'!I63), J$12&amp;", "&amp;J$13&amp;", "&amp;$C18&amp;" length, Level "&amp;$D18&amp;"; ","")</f>
        <v/>
      </c>
      <c r="K18" s="1368" t="str">
        <f>IF(AND($D$8=1,TRUNC('3 Part-time'!J63)&lt;&gt;'3 Part-time'!J63), K$12&amp;", "&amp;K$13&amp;", "&amp;$C18&amp;" length, Level "&amp;$D18&amp;"; ","")</f>
        <v/>
      </c>
      <c r="L18" s="41" t="str">
        <f>IF(AND($D$8=1,TRUNC('3 Part-time'!K63)&lt;&gt;'3 Part-time'!K63), L$12&amp;", "&amp;L$13&amp;", "&amp;$C18&amp;" length, Level "&amp;$D18&amp;"; ","")</f>
        <v/>
      </c>
      <c r="M18" s="1369" t="str">
        <f>IF(AND($D$8=1,TRUNC('3 Part-time'!L63)&lt;&gt;'3 Part-time'!L63), M$12&amp;", "&amp;M$13&amp;", "&amp;$C18&amp;" length, Level "&amp;$D18&amp;"; ","")</f>
        <v/>
      </c>
      <c r="N18" s="1370"/>
      <c r="O18" s="1371"/>
      <c r="P18" s="1372"/>
      <c r="Q18" s="1367"/>
      <c r="R18" s="41"/>
      <c r="S18" s="41"/>
      <c r="T18" s="41"/>
      <c r="U18" s="41"/>
      <c r="V18" s="22"/>
      <c r="W18" s="22"/>
    </row>
    <row r="19" spans="2:23" x14ac:dyDescent="0.2">
      <c r="B19" s="1484"/>
      <c r="C19" s="22" t="s">
        <v>102</v>
      </c>
      <c r="D19" s="35" t="s">
        <v>110</v>
      </c>
      <c r="E19" s="1368" t="e">
        <f>IF(AND($D$8=1,TRUNC('3 Part-time'!#REF!)&lt;&gt;'3 Part-time'!#REF!), E$12&amp;", "&amp;E$13&amp;", "&amp;$C19&amp;" length, Level "&amp;$D19&amp;"; ","")</f>
        <v>#REF!</v>
      </c>
      <c r="F19" s="41" t="e">
        <f>IF(AND($D$8=1,TRUNC('3 Part-time'!#REF!)&lt;&gt;'3 Part-time'!#REF!), F$12&amp;", "&amp;F$13&amp;", "&amp;$C19&amp;" length, Level "&amp;$D19&amp;"; ","")</f>
        <v>#REF!</v>
      </c>
      <c r="G19" s="1369" t="e">
        <f>IF(AND($D$8=1,TRUNC('3 Part-time'!#REF!)&lt;&gt;'3 Part-time'!#REF!), G$12&amp;", "&amp;G$13&amp;", "&amp;$C19&amp;" length, Level "&amp;$D19&amp;"; ","")</f>
        <v>#REF!</v>
      </c>
      <c r="H19" s="1368" t="str">
        <f>IF(AND($D$8=1,TRUNC('3 Part-time'!G64)&lt;&gt;'3 Part-time'!G64), H$12&amp;", "&amp;H$13&amp;", "&amp;$C19&amp;" length, Level "&amp;$D19&amp;"; ","")</f>
        <v/>
      </c>
      <c r="I19" s="41" t="str">
        <f>IF(AND($D$8=1,TRUNC('3 Part-time'!H64)&lt;&gt;'3 Part-time'!H64), I$12&amp;", "&amp;I$13&amp;", "&amp;$C19&amp;" length, Level "&amp;$D19&amp;"; ","")</f>
        <v/>
      </c>
      <c r="J19" s="1369" t="str">
        <f>IF(AND($D$8=1,TRUNC('3 Part-time'!I64)&lt;&gt;'3 Part-time'!I64), J$12&amp;", "&amp;J$13&amp;", "&amp;$C19&amp;" length, Level "&amp;$D19&amp;"; ","")</f>
        <v/>
      </c>
      <c r="K19" s="1368" t="str">
        <f>IF(AND($D$8=1,TRUNC('3 Part-time'!J64)&lt;&gt;'3 Part-time'!J64), K$12&amp;", "&amp;K$13&amp;", "&amp;$C19&amp;" length, Level "&amp;$D19&amp;"; ","")</f>
        <v/>
      </c>
      <c r="L19" s="41" t="str">
        <f>IF(AND($D$8=1,TRUNC('3 Part-time'!K64)&lt;&gt;'3 Part-time'!K64), L$12&amp;", "&amp;L$13&amp;", "&amp;$C19&amp;" length, Level "&amp;$D19&amp;"; ","")</f>
        <v/>
      </c>
      <c r="M19" s="1369" t="str">
        <f>IF(AND($D$8=1,TRUNC('3 Part-time'!L64)&lt;&gt;'3 Part-time'!L64), M$12&amp;", "&amp;M$13&amp;", "&amp;$C19&amp;" length, Level "&amp;$D19&amp;"; ","")</f>
        <v/>
      </c>
      <c r="N19" s="1370"/>
      <c r="O19" s="1371"/>
      <c r="P19" s="1372"/>
      <c r="Q19" s="1367"/>
      <c r="R19" s="41"/>
      <c r="S19" s="41"/>
      <c r="T19" s="41"/>
      <c r="U19" s="41"/>
      <c r="V19" s="22"/>
      <c r="W19" s="22"/>
    </row>
    <row r="20" spans="2:23" x14ac:dyDescent="0.2">
      <c r="B20" s="1484"/>
      <c r="C20" s="22" t="s">
        <v>102</v>
      </c>
      <c r="D20" s="35" t="s">
        <v>113</v>
      </c>
      <c r="E20" s="1373" t="e">
        <f>IF(AND($D$8=1,TRUNC('3 Part-time'!#REF!)&lt;&gt;'3 Part-time'!#REF!), E$12&amp;", "&amp;E$13&amp;", "&amp;$C20&amp;" length, Level "&amp;$D20&amp;"; ","")</f>
        <v>#REF!</v>
      </c>
      <c r="F20" s="1374" t="e">
        <f>IF(AND($D$8=1,TRUNC('3 Part-time'!#REF!)&lt;&gt;'3 Part-time'!#REF!), F$12&amp;", "&amp;F$13&amp;", "&amp;$C20&amp;" length, Level "&amp;$D20&amp;"; ","")</f>
        <v>#REF!</v>
      </c>
      <c r="G20" s="1375" t="e">
        <f>IF(AND($D$8=1,TRUNC('3 Part-time'!#REF!)&lt;&gt;'3 Part-time'!#REF!), G$12&amp;", "&amp;G$13&amp;", "&amp;$C20&amp;" length, Level "&amp;$D20&amp;"; ","")</f>
        <v>#REF!</v>
      </c>
      <c r="H20" s="1373" t="str">
        <f>IF(AND($D$8=1,TRUNC('3 Part-time'!G65)&lt;&gt;'3 Part-time'!G65), H$12&amp;", "&amp;H$13&amp;", "&amp;$C20&amp;" length, Level "&amp;$D20&amp;"; ","")</f>
        <v/>
      </c>
      <c r="I20" s="1374" t="str">
        <f>IF(AND($D$8=1,TRUNC('3 Part-time'!H65)&lt;&gt;'3 Part-time'!H65), I$12&amp;", "&amp;I$13&amp;", "&amp;$C20&amp;" length, Level "&amp;$D20&amp;"; ","")</f>
        <v/>
      </c>
      <c r="J20" s="1375" t="str">
        <f>IF(AND($D$8=1,TRUNC('3 Part-time'!I65)&lt;&gt;'3 Part-time'!I65), J$12&amp;", "&amp;J$13&amp;", "&amp;$C20&amp;" length, Level "&amp;$D20&amp;"; ","")</f>
        <v/>
      </c>
      <c r="K20" s="1373" t="str">
        <f>IF(AND($D$8=1,TRUNC('3 Part-time'!J65)&lt;&gt;'3 Part-time'!J65), K$12&amp;", "&amp;K$13&amp;", "&amp;$C20&amp;" length, Level "&amp;$D20&amp;"; ","")</f>
        <v/>
      </c>
      <c r="L20" s="1374" t="str">
        <f>IF(AND($D$8=1,TRUNC('3 Part-time'!K65)&lt;&gt;'3 Part-time'!K65), L$12&amp;", "&amp;L$13&amp;", "&amp;$C20&amp;" length, Level "&amp;$D20&amp;"; ","")</f>
        <v/>
      </c>
      <c r="M20" s="1375" t="str">
        <f>IF(AND($D$8=1,TRUNC('3 Part-time'!L65)&lt;&gt;'3 Part-time'!L65), M$12&amp;", "&amp;M$13&amp;", "&amp;$C20&amp;" length, Level "&amp;$D20&amp;"; ","")</f>
        <v/>
      </c>
      <c r="N20" s="1376"/>
      <c r="O20" s="1377"/>
      <c r="P20" s="1378"/>
      <c r="Q20" s="1367"/>
      <c r="R20" s="22"/>
      <c r="S20" s="25"/>
      <c r="T20" s="25"/>
      <c r="U20" s="25"/>
      <c r="V20" s="22"/>
      <c r="W20" s="22"/>
    </row>
    <row r="21" spans="2:23" x14ac:dyDescent="0.2">
      <c r="B21" s="1484"/>
      <c r="C21" s="22" t="s">
        <v>116</v>
      </c>
      <c r="D21" s="35" t="s">
        <v>103</v>
      </c>
      <c r="E21" s="1368" t="e">
        <f>IF(AND($D$8=1,TRUNC('3 Part-time'!#REF!)&lt;&gt;'3 Part-time'!#REF!), E$12&amp;", "&amp;E$13&amp;", "&amp;$C21&amp;" length, Level "&amp;$D21&amp;"; ","")</f>
        <v>#REF!</v>
      </c>
      <c r="F21" s="41" t="e">
        <f>IF(AND($D$8=1,TRUNC('3 Part-time'!#REF!)&lt;&gt;'3 Part-time'!#REF!), F$12&amp;", "&amp;F$13&amp;", "&amp;$C21&amp;" length, Level "&amp;$D21&amp;"; ","")</f>
        <v>#REF!</v>
      </c>
      <c r="G21" s="1369" t="e">
        <f>IF(AND($D$8=1,TRUNC('3 Part-time'!#REF!)&lt;&gt;'3 Part-time'!#REF!), G$12&amp;", "&amp;G$13&amp;", "&amp;$C21&amp;" length, Level "&amp;$D21&amp;"; ","")</f>
        <v>#REF!</v>
      </c>
      <c r="H21" s="1368" t="str">
        <f>IF(AND($D$8=1,TRUNC('3 Part-time'!G67)&lt;&gt;'3 Part-time'!G67), H$12&amp;", "&amp;H$13&amp;", "&amp;$C21&amp;" length, Level "&amp;$D21&amp;"; ","")</f>
        <v/>
      </c>
      <c r="I21" s="41" t="str">
        <f>IF(AND($D$8=1,TRUNC('3 Part-time'!H67)&lt;&gt;'3 Part-time'!H67), I$12&amp;", "&amp;I$13&amp;", "&amp;$C21&amp;" length, Level "&amp;$D21&amp;"; ","")</f>
        <v/>
      </c>
      <c r="J21" s="1369" t="str">
        <f>IF(AND($D$8=1,TRUNC('3 Part-time'!I67)&lt;&gt;'3 Part-time'!I67), J$12&amp;", "&amp;J$13&amp;", "&amp;$C21&amp;" length, Level "&amp;$D21&amp;"; ","")</f>
        <v/>
      </c>
      <c r="K21" s="1368" t="str">
        <f>IF(AND($D$8=1,TRUNC('3 Part-time'!J67)&lt;&gt;'3 Part-time'!J67), K$12&amp;", "&amp;K$13&amp;", "&amp;$C21&amp;" length, Level "&amp;$D21&amp;"; ","")</f>
        <v/>
      </c>
      <c r="L21" s="41" t="str">
        <f>IF(AND($D$8=1,TRUNC('3 Part-time'!K67)&lt;&gt;'3 Part-time'!K67), L$12&amp;", "&amp;L$13&amp;", "&amp;$C21&amp;" length, Level "&amp;$D21&amp;"; ","")</f>
        <v/>
      </c>
      <c r="M21" s="1369" t="str">
        <f>IF(AND($D$8=1,TRUNC('3 Part-time'!L67)&lt;&gt;'3 Part-time'!L67), M$12&amp;", "&amp;M$13&amp;", "&amp;$C21&amp;" length, Level "&amp;$D21&amp;"; ","")</f>
        <v/>
      </c>
      <c r="N21" s="1370"/>
      <c r="O21" s="1371"/>
      <c r="P21" s="1372"/>
      <c r="Q21" s="1367"/>
      <c r="R21" s="22"/>
      <c r="S21" s="25"/>
      <c r="T21" s="25"/>
      <c r="U21" s="25"/>
      <c r="V21" s="22"/>
      <c r="W21" s="22"/>
    </row>
    <row r="22" spans="2:23" x14ac:dyDescent="0.2">
      <c r="B22" s="1484"/>
      <c r="C22" s="22" t="s">
        <v>116</v>
      </c>
      <c r="D22" s="35" t="s">
        <v>107</v>
      </c>
      <c r="E22" s="1368" t="e">
        <f>IF(AND($D$8=1,TRUNC('3 Part-time'!#REF!)&lt;&gt;'3 Part-time'!#REF!), E$12&amp;", "&amp;E$13&amp;", "&amp;$C22&amp;" length, Level "&amp;$D22&amp;"; ","")</f>
        <v>#REF!</v>
      </c>
      <c r="F22" s="41" t="e">
        <f>IF(AND($D$8=1,TRUNC('3 Part-time'!#REF!)&lt;&gt;'3 Part-time'!#REF!), F$12&amp;", "&amp;F$13&amp;", "&amp;$C22&amp;" length, Level "&amp;$D22&amp;"; ","")</f>
        <v>#REF!</v>
      </c>
      <c r="G22" s="1369" t="e">
        <f>IF(AND($D$8=1,TRUNC('3 Part-time'!#REF!)&lt;&gt;'3 Part-time'!#REF!), G$12&amp;", "&amp;G$13&amp;", "&amp;$C22&amp;" length, Level "&amp;$D22&amp;"; ","")</f>
        <v>#REF!</v>
      </c>
      <c r="H22" s="1368" t="str">
        <f>IF(AND($D$8=1,TRUNC('3 Part-time'!G68)&lt;&gt;'3 Part-time'!G68), H$12&amp;", "&amp;H$13&amp;", "&amp;$C22&amp;" length, Level "&amp;$D22&amp;"; ","")</f>
        <v/>
      </c>
      <c r="I22" s="41" t="str">
        <f>IF(AND($D$8=1,TRUNC('3 Part-time'!H68)&lt;&gt;'3 Part-time'!H68), I$12&amp;", "&amp;I$13&amp;", "&amp;$C22&amp;" length, Level "&amp;$D22&amp;"; ","")</f>
        <v/>
      </c>
      <c r="J22" s="1369" t="str">
        <f>IF(AND($D$8=1,TRUNC('3 Part-time'!I68)&lt;&gt;'3 Part-time'!I68), J$12&amp;", "&amp;J$13&amp;", "&amp;$C22&amp;" length, Level "&amp;$D22&amp;"; ","")</f>
        <v/>
      </c>
      <c r="K22" s="1368" t="str">
        <f>IF(AND($D$8=1,TRUNC('3 Part-time'!J68)&lt;&gt;'3 Part-time'!J68), K$12&amp;", "&amp;K$13&amp;", "&amp;$C22&amp;" length, Level "&amp;$D22&amp;"; ","")</f>
        <v/>
      </c>
      <c r="L22" s="41" t="str">
        <f>IF(AND($D$8=1,TRUNC('3 Part-time'!K68)&lt;&gt;'3 Part-time'!K68), L$12&amp;", "&amp;L$13&amp;", "&amp;$C22&amp;" length, Level "&amp;$D22&amp;"; ","")</f>
        <v/>
      </c>
      <c r="M22" s="1369" t="str">
        <f>IF(AND($D$8=1,TRUNC('3 Part-time'!L68)&lt;&gt;'3 Part-time'!L68), M$12&amp;", "&amp;M$13&amp;", "&amp;$C22&amp;" length, Level "&amp;$D22&amp;"; ","")</f>
        <v/>
      </c>
      <c r="N22" s="1370"/>
      <c r="O22" s="1371"/>
      <c r="P22" s="1372"/>
      <c r="Q22" s="1367"/>
      <c r="R22" s="22"/>
      <c r="S22" s="25"/>
      <c r="T22" s="25"/>
      <c r="U22" s="25"/>
      <c r="V22" s="22"/>
      <c r="W22" s="22"/>
    </row>
    <row r="23" spans="2:23" x14ac:dyDescent="0.2">
      <c r="B23" s="1484"/>
      <c r="C23" s="22" t="s">
        <v>116</v>
      </c>
      <c r="D23" s="35" t="s">
        <v>110</v>
      </c>
      <c r="E23" s="1368" t="e">
        <f>IF(AND($D$8=1,TRUNC('3 Part-time'!#REF!)&lt;&gt;'3 Part-time'!#REF!), E$12&amp;", "&amp;E$13&amp;", "&amp;$C23&amp;" length, Level "&amp;$D23&amp;"; ","")</f>
        <v>#REF!</v>
      </c>
      <c r="F23" s="41" t="e">
        <f>IF(AND($D$8=1,TRUNC('3 Part-time'!#REF!)&lt;&gt;'3 Part-time'!#REF!), F$12&amp;", "&amp;F$13&amp;", "&amp;$C23&amp;" length, Level "&amp;$D23&amp;"; ","")</f>
        <v>#REF!</v>
      </c>
      <c r="G23" s="1369" t="e">
        <f>IF(AND($D$8=1,TRUNC('3 Part-time'!#REF!)&lt;&gt;'3 Part-time'!#REF!), G$12&amp;", "&amp;G$13&amp;", "&amp;$C23&amp;" length, Level "&amp;$D23&amp;"; ","")</f>
        <v>#REF!</v>
      </c>
      <c r="H23" s="1368" t="str">
        <f>IF(AND($D$8=1,TRUNC('3 Part-time'!G69)&lt;&gt;'3 Part-time'!G69), H$12&amp;", "&amp;H$13&amp;", "&amp;$C23&amp;" length, Level "&amp;$D23&amp;"; ","")</f>
        <v/>
      </c>
      <c r="I23" s="41" t="str">
        <f>IF(AND($D$8=1,TRUNC('3 Part-time'!H69)&lt;&gt;'3 Part-time'!H69), I$12&amp;", "&amp;I$13&amp;", "&amp;$C23&amp;" length, Level "&amp;$D23&amp;"; ","")</f>
        <v/>
      </c>
      <c r="J23" s="1369" t="str">
        <f>IF(AND($D$8=1,TRUNC('3 Part-time'!I69)&lt;&gt;'3 Part-time'!I69), J$12&amp;", "&amp;J$13&amp;", "&amp;$C23&amp;" length, Level "&amp;$D23&amp;"; ","")</f>
        <v/>
      </c>
      <c r="K23" s="1368" t="str">
        <f>IF(AND($D$8=1,TRUNC('3 Part-time'!J69)&lt;&gt;'3 Part-time'!J69), K$12&amp;", "&amp;K$13&amp;", "&amp;$C23&amp;" length, Level "&amp;$D23&amp;"; ","")</f>
        <v/>
      </c>
      <c r="L23" s="41" t="str">
        <f>IF(AND($D$8=1,TRUNC('3 Part-time'!K69)&lt;&gt;'3 Part-time'!K69), L$12&amp;", "&amp;L$13&amp;", "&amp;$C23&amp;" length, Level "&amp;$D23&amp;"; ","")</f>
        <v/>
      </c>
      <c r="M23" s="1369" t="str">
        <f>IF(AND($D$8=1,TRUNC('3 Part-time'!L69)&lt;&gt;'3 Part-time'!L69), M$12&amp;", "&amp;M$13&amp;", "&amp;$C23&amp;" length, Level "&amp;$D23&amp;"; ","")</f>
        <v/>
      </c>
      <c r="N23" s="1370"/>
      <c r="O23" s="1371"/>
      <c r="P23" s="1372"/>
      <c r="Q23" s="1367"/>
      <c r="R23" s="22"/>
      <c r="S23" s="25"/>
      <c r="T23" s="25"/>
      <c r="U23" s="25"/>
      <c r="V23" s="22"/>
      <c r="W23" s="22"/>
    </row>
    <row r="24" spans="2:23" x14ac:dyDescent="0.2">
      <c r="B24" s="1488"/>
      <c r="C24" s="22" t="s">
        <v>116</v>
      </c>
      <c r="D24" s="35" t="s">
        <v>113</v>
      </c>
      <c r="E24" s="1380" t="e">
        <f>IF(AND($D$8=1,TRUNC('3 Part-time'!#REF!)&lt;&gt;'3 Part-time'!#REF!), E$12&amp;", "&amp;E$13&amp;", "&amp;$C24&amp;" length, Level "&amp;$D24&amp;"; ","")</f>
        <v>#REF!</v>
      </c>
      <c r="F24" s="1381" t="e">
        <f>IF(AND($D$8=1,TRUNC('3 Part-time'!#REF!)&lt;&gt;'3 Part-time'!#REF!), F$12&amp;", "&amp;F$13&amp;", "&amp;$C24&amp;" length, Level "&amp;$D24&amp;"; ","")</f>
        <v>#REF!</v>
      </c>
      <c r="G24" s="1382" t="e">
        <f>IF(AND($D$8=1,TRUNC('3 Part-time'!#REF!)&lt;&gt;'3 Part-time'!#REF!), G$12&amp;", "&amp;G$13&amp;", "&amp;$C24&amp;" length, Level "&amp;$D24&amp;"; ","")</f>
        <v>#REF!</v>
      </c>
      <c r="H24" s="1380" t="str">
        <f>IF(AND($D$8=1,TRUNC('3 Part-time'!G70)&lt;&gt;'3 Part-time'!G70), H$12&amp;", "&amp;H$13&amp;", "&amp;$C24&amp;" length, Level "&amp;$D24&amp;"; ","")</f>
        <v/>
      </c>
      <c r="I24" s="1381" t="str">
        <f>IF(AND($D$8=1,TRUNC('3 Part-time'!H70)&lt;&gt;'3 Part-time'!H70), I$12&amp;", "&amp;I$13&amp;", "&amp;$C24&amp;" length, Level "&amp;$D24&amp;"; ","")</f>
        <v/>
      </c>
      <c r="J24" s="1382" t="str">
        <f>IF(AND($D$8=1,TRUNC('3 Part-time'!I70)&lt;&gt;'3 Part-time'!I70), J$12&amp;", "&amp;J$13&amp;", "&amp;$C24&amp;" length, Level "&amp;$D24&amp;"; ","")</f>
        <v/>
      </c>
      <c r="K24" s="1380" t="str">
        <f>IF(AND($D$8=1,TRUNC('3 Part-time'!J70)&lt;&gt;'3 Part-time'!J70), K$12&amp;", "&amp;K$13&amp;", "&amp;$C24&amp;" length, Level "&amp;$D24&amp;"; ","")</f>
        <v/>
      </c>
      <c r="L24" s="1381" t="str">
        <f>IF(AND($D$8=1,TRUNC('3 Part-time'!K70)&lt;&gt;'3 Part-time'!K70), L$12&amp;", "&amp;L$13&amp;", "&amp;$C24&amp;" length, Level "&amp;$D24&amp;"; ","")</f>
        <v/>
      </c>
      <c r="M24" s="1382" t="str">
        <f>IF(AND($D$8=1,TRUNC('3 Part-time'!L70)&lt;&gt;'3 Part-time'!L70), M$12&amp;", "&amp;M$13&amp;", "&amp;$C24&amp;" length, Level "&amp;$D24&amp;"; ","")</f>
        <v/>
      </c>
      <c r="N24" s="1383"/>
      <c r="O24" s="1384"/>
      <c r="P24" s="1385"/>
      <c r="Q24" s="1367"/>
      <c r="R24" s="22"/>
      <c r="S24" s="25"/>
      <c r="T24" s="25"/>
      <c r="U24" s="25"/>
      <c r="V24" s="22"/>
      <c r="W24" s="22"/>
    </row>
    <row r="25" spans="2:23" x14ac:dyDescent="0.2">
      <c r="B25" s="1488"/>
      <c r="C25" s="22"/>
      <c r="D25" s="35"/>
      <c r="E25" s="1489"/>
      <c r="F25" s="1489"/>
      <c r="G25" s="1489"/>
      <c r="H25" s="1489"/>
      <c r="I25" s="1489"/>
      <c r="J25" s="1489"/>
      <c r="K25" s="1489"/>
      <c r="L25" s="1489"/>
      <c r="M25" s="1489"/>
      <c r="N25" s="1489"/>
      <c r="O25" s="1489"/>
      <c r="P25" s="1489"/>
      <c r="Q25" s="1367"/>
      <c r="R25" s="22"/>
      <c r="S25" s="25"/>
      <c r="T25" s="25"/>
      <c r="U25" s="25"/>
      <c r="V25" s="22"/>
      <c r="W25" s="22"/>
    </row>
    <row r="26" spans="2:23" x14ac:dyDescent="0.2">
      <c r="B26" s="1488"/>
      <c r="C26" s="1386"/>
      <c r="D26" s="35"/>
      <c r="E26" s="1387" t="e">
        <f t="shared" ref="E26:M26" si="0">E17&amp;E18&amp;E19&amp;E20&amp;E21&amp;E22&amp;E23&amp;E24</f>
        <v>#REF!</v>
      </c>
      <c r="F26" s="1387" t="e">
        <f t="shared" si="0"/>
        <v>#REF!</v>
      </c>
      <c r="G26" s="1387" t="e">
        <f t="shared" si="0"/>
        <v>#REF!</v>
      </c>
      <c r="H26" s="1387" t="str">
        <f t="shared" si="0"/>
        <v/>
      </c>
      <c r="I26" s="1387" t="str">
        <f t="shared" si="0"/>
        <v/>
      </c>
      <c r="J26" s="1387" t="str">
        <f t="shared" si="0"/>
        <v/>
      </c>
      <c r="K26" s="1387" t="str">
        <f t="shared" si="0"/>
        <v/>
      </c>
      <c r="L26" s="1387" t="str">
        <f t="shared" si="0"/>
        <v/>
      </c>
      <c r="M26" s="1387" t="str">
        <f t="shared" si="0"/>
        <v/>
      </c>
      <c r="N26" s="1388"/>
      <c r="O26" s="1388"/>
      <c r="P26" s="1388"/>
      <c r="Q26" s="1367"/>
      <c r="R26" s="22"/>
      <c r="S26" s="22"/>
      <c r="T26" s="22"/>
      <c r="U26" s="25"/>
      <c r="V26" s="22"/>
      <c r="W26" s="22"/>
    </row>
    <row r="27" spans="2:23" x14ac:dyDescent="0.2">
      <c r="B27" s="1488"/>
      <c r="C27" s="1386"/>
      <c r="D27" s="35"/>
      <c r="E27" s="41"/>
      <c r="F27" s="41"/>
      <c r="G27" s="41"/>
      <c r="H27" s="41"/>
      <c r="I27" s="41"/>
      <c r="J27" s="41"/>
      <c r="K27" s="41"/>
      <c r="L27" s="1362"/>
      <c r="M27" s="41"/>
      <c r="N27" s="41"/>
      <c r="O27" s="1362"/>
      <c r="P27" s="1362"/>
      <c r="Q27" s="1367"/>
      <c r="R27" s="22"/>
      <c r="S27" s="22"/>
      <c r="T27" s="22"/>
      <c r="U27" s="22"/>
      <c r="V27" s="22"/>
      <c r="W27" s="22"/>
    </row>
    <row r="28" spans="2:23" x14ac:dyDescent="0.2">
      <c r="B28" s="1488"/>
      <c r="C28" s="1490" t="str">
        <f>H28&amp;K28</f>
        <v/>
      </c>
      <c r="D28" s="35"/>
      <c r="E28" s="1387" t="e">
        <f>E26&amp;F26&amp;G26</f>
        <v>#REF!</v>
      </c>
      <c r="F28" s="41"/>
      <c r="G28" s="41"/>
      <c r="H28" s="1387" t="str">
        <f>H26&amp;I26&amp;J26</f>
        <v/>
      </c>
      <c r="I28" s="41"/>
      <c r="J28" s="41"/>
      <c r="K28" s="1387" t="str">
        <f>K26&amp;L26&amp;M26</f>
        <v/>
      </c>
      <c r="L28" s="41"/>
      <c r="M28" s="41"/>
      <c r="N28" s="1388"/>
      <c r="O28" s="41"/>
      <c r="P28" s="41"/>
      <c r="Q28" s="1367"/>
      <c r="R28" s="22"/>
      <c r="S28" s="22"/>
      <c r="T28" s="22"/>
      <c r="U28" s="22"/>
      <c r="V28" s="22"/>
      <c r="W28" s="22"/>
    </row>
    <row r="29" spans="2:23" x14ac:dyDescent="0.2">
      <c r="B29" s="1491"/>
      <c r="C29" s="1492"/>
      <c r="D29" s="1493"/>
      <c r="E29" s="1494"/>
      <c r="F29" s="1494"/>
      <c r="G29" s="1494"/>
      <c r="H29" s="22"/>
      <c r="I29" s="22"/>
      <c r="J29" s="22"/>
      <c r="K29" s="22"/>
      <c r="L29" s="22"/>
      <c r="M29" s="22"/>
      <c r="N29" s="22"/>
      <c r="O29" s="1390"/>
      <c r="P29" s="1390"/>
      <c r="Q29" s="1495"/>
      <c r="R29" s="22"/>
      <c r="S29" s="22"/>
      <c r="T29" s="22"/>
      <c r="U29" s="22"/>
      <c r="V29" s="22"/>
      <c r="W29" s="22"/>
    </row>
    <row r="30" spans="2:23" x14ac:dyDescent="0.2">
      <c r="B30" s="25"/>
      <c r="C30" s="25"/>
      <c r="D30" s="25"/>
      <c r="E30" s="25"/>
      <c r="F30" s="25"/>
      <c r="G30" s="25"/>
      <c r="H30" s="61"/>
      <c r="I30" s="63" t="s">
        <v>11094</v>
      </c>
      <c r="J30" s="63"/>
      <c r="K30" s="63"/>
      <c r="L30" s="63"/>
      <c r="M30" s="63"/>
      <c r="N30" s="1393"/>
      <c r="O30" s="1482"/>
      <c r="P30" s="63"/>
      <c r="Q30" s="25"/>
      <c r="R30" s="25"/>
      <c r="S30" s="25"/>
      <c r="T30" s="25"/>
      <c r="U30" s="22"/>
      <c r="V30" s="22"/>
      <c r="W30" s="22"/>
    </row>
    <row r="31" spans="2:23" x14ac:dyDescent="0.2">
      <c r="B31" s="25"/>
      <c r="C31" s="25"/>
      <c r="D31" s="25"/>
      <c r="E31" s="25"/>
      <c r="F31" s="25"/>
      <c r="G31" s="25"/>
      <c r="H31" s="1360"/>
      <c r="I31" s="22"/>
      <c r="J31" s="22"/>
      <c r="K31" s="22"/>
      <c r="L31" s="22"/>
      <c r="M31" s="22"/>
      <c r="N31" s="130"/>
      <c r="O31" s="22"/>
      <c r="P31" s="22"/>
      <c r="Q31" s="25"/>
      <c r="R31" s="25"/>
      <c r="S31" s="25"/>
      <c r="T31" s="25"/>
      <c r="U31" s="22"/>
      <c r="V31" s="22"/>
      <c r="W31" s="25"/>
    </row>
    <row r="32" spans="2:23" x14ac:dyDescent="0.2">
      <c r="B32" s="25"/>
      <c r="C32" s="25"/>
      <c r="D32" s="25"/>
      <c r="E32" s="25"/>
      <c r="F32" s="25"/>
      <c r="G32" s="25"/>
      <c r="H32" s="62" t="s">
        <v>101</v>
      </c>
      <c r="I32" s="120" t="s">
        <v>102</v>
      </c>
      <c r="J32" s="35" t="s">
        <v>103</v>
      </c>
      <c r="K32" s="1496" t="str">
        <f>IF(AND($E$8=1,'3 Part-time'!J22&gt;0),K$13&amp;", Price group "&amp;$H32&amp;", "&amp;$I32&amp;" length, Level "&amp;$J32&amp;"; ","")</f>
        <v/>
      </c>
      <c r="L32" s="1313" t="str">
        <f>IF(AND($E$8=1,'3 Part-time'!K22&gt;0),L$13&amp;", Price group "&amp;$H32&amp;", "&amp;$I32&amp;" length, Level "&amp;$J32&amp;"; ","")</f>
        <v/>
      </c>
      <c r="M32" s="1395" t="str">
        <f>IF(AND($E$8=1,'3 Part-time'!L22&gt;0),M$13&amp;", Price group "&amp;$H32&amp;", "&amp;$I32&amp;" length, Level "&amp;$J32&amp;"; ","")</f>
        <v/>
      </c>
      <c r="N32" s="1497"/>
      <c r="O32" s="22"/>
      <c r="P32" s="22"/>
      <c r="Q32" s="25"/>
      <c r="R32" s="25"/>
      <c r="S32" s="25"/>
      <c r="T32" s="25"/>
      <c r="U32" s="22"/>
      <c r="V32" s="22"/>
      <c r="W32" s="25"/>
    </row>
    <row r="33" spans="2:23" x14ac:dyDescent="0.2">
      <c r="B33" s="25"/>
      <c r="C33" s="25"/>
      <c r="D33" s="25"/>
      <c r="E33" s="25"/>
      <c r="F33" s="25"/>
      <c r="G33" s="25"/>
      <c r="H33" s="62" t="s">
        <v>101</v>
      </c>
      <c r="I33" s="120" t="s">
        <v>102</v>
      </c>
      <c r="J33" s="35" t="s">
        <v>107</v>
      </c>
      <c r="K33" s="1358" t="str">
        <f>IF(AND($E$8=1,'3 Part-time'!J23&gt;0),K$13&amp;", Price group "&amp;$H33&amp;", "&amp;$I33&amp;" length, Level "&amp;$J33&amp;"; ","")</f>
        <v/>
      </c>
      <c r="L33" s="22" t="str">
        <f>IF(AND($E$8=1,'3 Part-time'!K23&gt;0),L$13&amp;", Price group "&amp;$H33&amp;", "&amp;$I33&amp;" length, Level "&amp;$J33&amp;"; ","")</f>
        <v/>
      </c>
      <c r="M33" s="1396" t="str">
        <f>IF(AND($E$8=1,'3 Part-time'!L23&gt;0),M$13&amp;", Price group "&amp;$H33&amp;", "&amp;$I33&amp;" length, Level "&amp;$J33&amp;"; ","")</f>
        <v/>
      </c>
      <c r="N33" s="1497"/>
      <c r="O33" s="22"/>
      <c r="P33" s="22"/>
      <c r="Q33" s="25"/>
      <c r="R33" s="25"/>
      <c r="S33" s="25"/>
      <c r="T33" s="25"/>
      <c r="U33" s="22"/>
      <c r="V33" s="22"/>
      <c r="W33" s="25"/>
    </row>
    <row r="34" spans="2:23" x14ac:dyDescent="0.2">
      <c r="B34" s="25"/>
      <c r="C34" s="25"/>
      <c r="D34" s="25"/>
      <c r="E34" s="25"/>
      <c r="F34" s="25"/>
      <c r="G34" s="25"/>
      <c r="H34" s="62" t="s">
        <v>101</v>
      </c>
      <c r="I34" s="120" t="s">
        <v>102</v>
      </c>
      <c r="J34" s="35" t="s">
        <v>110</v>
      </c>
      <c r="K34" s="1358" t="str">
        <f>IF(AND($E$8=1,'3 Part-time'!J24&gt;0),K$13&amp;", Price group "&amp;$H34&amp;", "&amp;$I34&amp;" length, Level "&amp;$J34&amp;"; ","")</f>
        <v/>
      </c>
      <c r="L34" s="22" t="str">
        <f>IF(AND($E$8=1,'3 Part-time'!K24&gt;0),L$13&amp;", Price group "&amp;$H34&amp;", "&amp;$I34&amp;" length, Level "&amp;$J34&amp;"; ","")</f>
        <v/>
      </c>
      <c r="M34" s="1396" t="str">
        <f>IF(AND($E$8=1,'3 Part-time'!L24&gt;0),M$13&amp;", Price group "&amp;$H34&amp;", "&amp;$I34&amp;" length, Level "&amp;$J34&amp;"; ","")</f>
        <v/>
      </c>
      <c r="N34" s="1497"/>
      <c r="O34" s="22"/>
      <c r="P34" s="22"/>
      <c r="Q34" s="25"/>
      <c r="R34" s="25"/>
      <c r="S34" s="25"/>
      <c r="T34" s="25"/>
      <c r="U34" s="22"/>
      <c r="V34" s="22"/>
      <c r="W34" s="25"/>
    </row>
    <row r="35" spans="2:23" x14ac:dyDescent="0.2">
      <c r="B35" s="25"/>
      <c r="C35" s="25"/>
      <c r="D35" s="25"/>
      <c r="E35" s="25"/>
      <c r="F35" s="25"/>
      <c r="G35" s="25"/>
      <c r="H35" s="62" t="s">
        <v>101</v>
      </c>
      <c r="I35" s="120" t="s">
        <v>102</v>
      </c>
      <c r="J35" s="35" t="s">
        <v>113</v>
      </c>
      <c r="K35" s="1397" t="str">
        <f>IF(AND($E$8=1,'3 Part-time'!J25&gt;0),K$13&amp;", Price group "&amp;$H35&amp;", "&amp;$I35&amp;" length, Level "&amp;$J35&amp;"; ","")</f>
        <v/>
      </c>
      <c r="L35" s="1398" t="str">
        <f>IF(AND($E$8=1,'3 Part-time'!K25&gt;0),L$13&amp;", Price group "&amp;$H35&amp;", "&amp;$I35&amp;" length, Level "&amp;$J35&amp;"; ","")</f>
        <v/>
      </c>
      <c r="M35" s="1399" t="str">
        <f>IF(AND($E$8=1,'3 Part-time'!L25&gt;0),M$13&amp;", Price group "&amp;$H35&amp;", "&amp;$I35&amp;" length, Level "&amp;$J35&amp;"; ","")</f>
        <v/>
      </c>
      <c r="N35" s="1497"/>
      <c r="O35" s="22"/>
      <c r="P35" s="22"/>
      <c r="Q35" s="25"/>
      <c r="R35" s="25"/>
      <c r="S35" s="25"/>
      <c r="T35" s="25"/>
      <c r="U35" s="22"/>
      <c r="V35" s="22"/>
      <c r="W35" s="25"/>
    </row>
    <row r="36" spans="2:23" x14ac:dyDescent="0.2">
      <c r="B36" s="25"/>
      <c r="C36" s="25"/>
      <c r="D36" s="25"/>
      <c r="E36" s="25"/>
      <c r="F36" s="25"/>
      <c r="G36" s="25"/>
      <c r="H36" s="62" t="s">
        <v>101</v>
      </c>
      <c r="I36" s="120" t="s">
        <v>116</v>
      </c>
      <c r="J36" s="35" t="s">
        <v>103</v>
      </c>
      <c r="K36" s="1358" t="str">
        <f>IF(AND($E$8=1,'3 Part-time'!J27&gt;0),K$13&amp;", Price group "&amp;$H36&amp;", "&amp;$I36&amp;" length, Level "&amp;$J36&amp;"; ","")</f>
        <v/>
      </c>
      <c r="L36" s="22" t="str">
        <f>IF(AND($E$8=1,'3 Part-time'!K27&gt;0),L$13&amp;", Price group "&amp;$H36&amp;", "&amp;$I36&amp;" length, Level "&amp;$J36&amp;"; ","")</f>
        <v/>
      </c>
      <c r="M36" s="1396" t="str">
        <f>IF(AND($E$8=1,'3 Part-time'!L27&gt;0),M$13&amp;", Price group "&amp;$H36&amp;", "&amp;$I36&amp;" length, Level "&amp;$J36&amp;"; ","")</f>
        <v/>
      </c>
      <c r="N36" s="1497"/>
      <c r="O36" s="22"/>
      <c r="P36" s="22"/>
      <c r="Q36" s="25"/>
      <c r="R36" s="25"/>
      <c r="S36" s="25"/>
      <c r="T36" s="25"/>
      <c r="U36" s="22"/>
      <c r="V36" s="22"/>
      <c r="W36" s="25"/>
    </row>
    <row r="37" spans="2:23" x14ac:dyDescent="0.2">
      <c r="B37" s="25"/>
      <c r="C37" s="25"/>
      <c r="D37" s="25"/>
      <c r="E37" s="25"/>
      <c r="F37" s="25"/>
      <c r="G37" s="25"/>
      <c r="H37" s="62" t="s">
        <v>101</v>
      </c>
      <c r="I37" s="120" t="s">
        <v>116</v>
      </c>
      <c r="J37" s="35" t="s">
        <v>107</v>
      </c>
      <c r="K37" s="1358" t="str">
        <f>IF(AND($E$8=1,'3 Part-time'!J28&gt;0),K$13&amp;", Price group "&amp;$H37&amp;", "&amp;$I37&amp;" length, Level "&amp;$J37&amp;"; ","")</f>
        <v/>
      </c>
      <c r="L37" s="22" t="str">
        <f>IF(AND($E$8=1,'3 Part-time'!K28&gt;0),L$13&amp;", Price group "&amp;$H37&amp;", "&amp;$I37&amp;" length, Level "&amp;$J37&amp;"; ","")</f>
        <v/>
      </c>
      <c r="M37" s="1396" t="str">
        <f>IF(AND($E$8=1,'3 Part-time'!L28&gt;0),M$13&amp;", Price group "&amp;$H37&amp;", "&amp;$I37&amp;" length, Level "&amp;$J37&amp;"; ","")</f>
        <v/>
      </c>
      <c r="N37" s="1497"/>
      <c r="O37" s="22"/>
      <c r="P37" s="22"/>
      <c r="Q37" s="25"/>
      <c r="R37" s="25"/>
      <c r="S37" s="25"/>
      <c r="T37" s="25"/>
      <c r="U37" s="22"/>
      <c r="V37" s="22"/>
      <c r="W37" s="25"/>
    </row>
    <row r="38" spans="2:23" x14ac:dyDescent="0.2">
      <c r="B38" s="25"/>
      <c r="C38" s="25"/>
      <c r="D38" s="25"/>
      <c r="E38" s="25"/>
      <c r="F38" s="25"/>
      <c r="G38" s="25"/>
      <c r="H38" s="62" t="s">
        <v>101</v>
      </c>
      <c r="I38" s="120" t="s">
        <v>116</v>
      </c>
      <c r="J38" s="35" t="s">
        <v>110</v>
      </c>
      <c r="K38" s="1358" t="str">
        <f>IF(AND($E$8=1,'3 Part-time'!J29&gt;0),K$13&amp;", Price group "&amp;$H38&amp;", "&amp;$I38&amp;" length, Level "&amp;$J38&amp;"; ","")</f>
        <v/>
      </c>
      <c r="L38" s="22" t="str">
        <f>IF(AND($E$8=1,'3 Part-time'!K29&gt;0),L$13&amp;", Price group "&amp;$H38&amp;", "&amp;$I38&amp;" length, Level "&amp;$J38&amp;"; ","")</f>
        <v/>
      </c>
      <c r="M38" s="1396" t="str">
        <f>IF(AND($E$8=1,'3 Part-time'!L29&gt;0),M$13&amp;", Price group "&amp;$H38&amp;", "&amp;$I38&amp;" length, Level "&amp;$J38&amp;"; ","")</f>
        <v/>
      </c>
      <c r="N38" s="1497"/>
      <c r="O38" s="22"/>
      <c r="P38" s="22"/>
      <c r="Q38" s="25"/>
      <c r="R38" s="25"/>
      <c r="S38" s="25"/>
      <c r="T38" s="25"/>
      <c r="U38" s="22"/>
      <c r="V38" s="22"/>
      <c r="W38" s="25"/>
    </row>
    <row r="39" spans="2:23" x14ac:dyDescent="0.2">
      <c r="B39" s="25"/>
      <c r="C39" s="25"/>
      <c r="D39" s="25"/>
      <c r="E39" s="25"/>
      <c r="F39" s="25"/>
      <c r="G39" s="25"/>
      <c r="H39" s="62" t="s">
        <v>101</v>
      </c>
      <c r="I39" s="120" t="s">
        <v>116</v>
      </c>
      <c r="J39" s="35" t="s">
        <v>113</v>
      </c>
      <c r="K39" s="1400" t="str">
        <f>IF(AND($E$8=1,'3 Part-time'!J30&gt;0),K$13&amp;", Price group "&amp;$H39&amp;", "&amp;$I39&amp;" length, Level "&amp;$J39&amp;"; ","")</f>
        <v/>
      </c>
      <c r="L39" s="134" t="str">
        <f>IF(AND($E$8=1,'3 Part-time'!K30&gt;0),L$13&amp;", Price group "&amp;$H39&amp;", "&amp;$I39&amp;" length, Level "&amp;$J39&amp;"; ","")</f>
        <v/>
      </c>
      <c r="M39" s="1401" t="str">
        <f>IF(AND($E$8=1,'3 Part-time'!L30&gt;0),M$13&amp;", Price group "&amp;$H39&amp;", "&amp;$I39&amp;" length, Level "&amp;$J39&amp;"; ","")</f>
        <v/>
      </c>
      <c r="N39" s="1497"/>
      <c r="O39" s="22"/>
      <c r="P39" s="22"/>
      <c r="Q39" s="25"/>
      <c r="R39" s="25"/>
      <c r="S39" s="25"/>
      <c r="T39" s="25"/>
      <c r="U39" s="22"/>
      <c r="V39" s="22"/>
      <c r="W39" s="25"/>
    </row>
    <row r="40" spans="2:23" x14ac:dyDescent="0.2">
      <c r="B40" s="25"/>
      <c r="C40" s="25"/>
      <c r="D40" s="25"/>
      <c r="E40" s="25"/>
      <c r="F40" s="25"/>
      <c r="G40" s="25"/>
      <c r="H40" s="62" t="s">
        <v>124</v>
      </c>
      <c r="I40" s="120" t="s">
        <v>102</v>
      </c>
      <c r="J40" s="35" t="s">
        <v>103</v>
      </c>
      <c r="K40" s="1358" t="str">
        <f>IF(AND($E$8=1,'3 Part-time'!J32&gt;0),K$13&amp;", Price group "&amp;$H40&amp;", "&amp;$I40&amp;" length, Level "&amp;$J40&amp;"; ","")</f>
        <v/>
      </c>
      <c r="L40" s="22" t="str">
        <f>IF(AND($E$8=1,'3 Part-time'!K32&gt;0),L$13&amp;", Price group "&amp;$H40&amp;", "&amp;$I40&amp;" length, Level "&amp;$J40&amp;"; ","")</f>
        <v/>
      </c>
      <c r="M40" s="1396" t="str">
        <f>IF(AND($E$8=1,'3 Part-time'!L32&gt;0),M$13&amp;", Price group "&amp;$H40&amp;", "&amp;$I40&amp;" length, Level "&amp;$J40&amp;"; ","")</f>
        <v/>
      </c>
      <c r="N40" s="1497"/>
      <c r="O40" s="22"/>
      <c r="P40" s="22"/>
      <c r="Q40" s="25"/>
      <c r="R40" s="25"/>
      <c r="S40" s="25"/>
      <c r="T40" s="25"/>
      <c r="U40" s="22"/>
      <c r="V40" s="22"/>
      <c r="W40" s="25"/>
    </row>
    <row r="41" spans="2:23" x14ac:dyDescent="0.2">
      <c r="B41" s="25"/>
      <c r="C41" s="25"/>
      <c r="D41" s="25"/>
      <c r="E41" s="25"/>
      <c r="F41" s="25"/>
      <c r="G41" s="25"/>
      <c r="H41" s="62" t="s">
        <v>124</v>
      </c>
      <c r="I41" s="120" t="s">
        <v>102</v>
      </c>
      <c r="J41" s="35" t="s">
        <v>107</v>
      </c>
      <c r="K41" s="1358" t="str">
        <f>IF(AND($E$8=1,'3 Part-time'!J33&gt;0),K$13&amp;", Price group "&amp;$H41&amp;", "&amp;$I41&amp;" length, Level "&amp;$J41&amp;"; ","")</f>
        <v/>
      </c>
      <c r="L41" s="22" t="str">
        <f>IF(AND($E$8=1,'3 Part-time'!K33&gt;0),L$13&amp;", Price group "&amp;$H41&amp;", "&amp;$I41&amp;" length, Level "&amp;$J41&amp;"; ","")</f>
        <v/>
      </c>
      <c r="M41" s="1396" t="str">
        <f>IF(AND($E$8=1,'3 Part-time'!L33&gt;0),M$13&amp;", Price group "&amp;$H41&amp;", "&amp;$I41&amp;" length, Level "&amp;$J41&amp;"; ","")</f>
        <v/>
      </c>
      <c r="N41" s="1497"/>
      <c r="O41" s="22"/>
      <c r="P41" s="22"/>
      <c r="Q41" s="25"/>
      <c r="R41" s="25"/>
      <c r="S41" s="25"/>
      <c r="T41" s="25"/>
      <c r="U41" s="22"/>
      <c r="V41" s="22"/>
      <c r="W41" s="25"/>
    </row>
    <row r="42" spans="2:23" x14ac:dyDescent="0.2">
      <c r="B42" s="25"/>
      <c r="C42" s="25"/>
      <c r="D42" s="25"/>
      <c r="E42" s="25"/>
      <c r="F42" s="25"/>
      <c r="G42" s="25"/>
      <c r="H42" s="62" t="s">
        <v>124</v>
      </c>
      <c r="I42" s="120" t="s">
        <v>102</v>
      </c>
      <c r="J42" s="35" t="s">
        <v>110</v>
      </c>
      <c r="K42" s="1358" t="str">
        <f>IF(AND($E$8=1,'3 Part-time'!J34&gt;0),K$13&amp;", Price group "&amp;$H42&amp;", "&amp;$I42&amp;" length, Level "&amp;$J42&amp;"; ","")</f>
        <v/>
      </c>
      <c r="L42" s="22" t="str">
        <f>IF(AND($E$8=1,'3 Part-time'!K34&gt;0),L$13&amp;", Price group "&amp;$H42&amp;", "&amp;$I42&amp;" length, Level "&amp;$J42&amp;"; ","")</f>
        <v/>
      </c>
      <c r="M42" s="1396" t="str">
        <f>IF(AND($E$8=1,'3 Part-time'!L34&gt;0),M$13&amp;", Price group "&amp;$H42&amp;", "&amp;$I42&amp;" length, Level "&amp;$J42&amp;"; ","")</f>
        <v/>
      </c>
      <c r="N42" s="1497"/>
      <c r="O42" s="22"/>
      <c r="P42" s="22"/>
      <c r="Q42" s="25"/>
      <c r="R42" s="25"/>
      <c r="S42" s="25"/>
      <c r="T42" s="25"/>
      <c r="U42" s="22"/>
      <c r="V42" s="22"/>
      <c r="W42" s="25"/>
    </row>
    <row r="43" spans="2:23" x14ac:dyDescent="0.2">
      <c r="B43" s="25"/>
      <c r="C43" s="25"/>
      <c r="D43" s="25"/>
      <c r="E43" s="25"/>
      <c r="F43" s="25"/>
      <c r="G43" s="25"/>
      <c r="H43" s="62" t="s">
        <v>124</v>
      </c>
      <c r="I43" s="120" t="s">
        <v>102</v>
      </c>
      <c r="J43" s="35" t="s">
        <v>113</v>
      </c>
      <c r="K43" s="1397" t="str">
        <f>IF(AND($E$8=1,'3 Part-time'!J35&gt;0),K$13&amp;", Price group "&amp;$H43&amp;", "&amp;$I43&amp;" length, Level "&amp;$J43&amp;"; ","")</f>
        <v/>
      </c>
      <c r="L43" s="1398" t="str">
        <f>IF(AND($E$8=1,'3 Part-time'!K35&gt;0),L$13&amp;", Price group "&amp;$H43&amp;", "&amp;$I43&amp;" length, Level "&amp;$J43&amp;"; ","")</f>
        <v/>
      </c>
      <c r="M43" s="1399" t="str">
        <f>IF(AND($E$8=1,'3 Part-time'!L35&gt;0),M$13&amp;", Price group "&amp;$H43&amp;", "&amp;$I43&amp;" length, Level "&amp;$J43&amp;"; ","")</f>
        <v/>
      </c>
      <c r="N43" s="1497"/>
      <c r="O43" s="22"/>
      <c r="P43" s="22"/>
      <c r="Q43" s="25"/>
      <c r="R43" s="25"/>
      <c r="S43" s="25"/>
      <c r="T43" s="25"/>
      <c r="U43" s="22"/>
      <c r="V43" s="22"/>
      <c r="W43" s="25"/>
    </row>
    <row r="44" spans="2:23" x14ac:dyDescent="0.2">
      <c r="B44" s="25"/>
      <c r="C44" s="25"/>
      <c r="D44" s="25"/>
      <c r="E44" s="25"/>
      <c r="F44" s="25"/>
      <c r="G44" s="25"/>
      <c r="H44" s="62" t="s">
        <v>124</v>
      </c>
      <c r="I44" s="120" t="s">
        <v>116</v>
      </c>
      <c r="J44" s="35" t="s">
        <v>103</v>
      </c>
      <c r="K44" s="1358" t="str">
        <f>IF(AND($E$8=1,'3 Part-time'!J37&gt;0),K$13&amp;", Price group "&amp;$H44&amp;", "&amp;$I44&amp;" length, Level "&amp;$J44&amp;"; ","")</f>
        <v/>
      </c>
      <c r="L44" s="22" t="str">
        <f>IF(AND($E$8=1,'3 Part-time'!K37&gt;0),L$13&amp;", Price group "&amp;$H44&amp;", "&amp;$I44&amp;" length, Level "&amp;$J44&amp;"; ","")</f>
        <v/>
      </c>
      <c r="M44" s="1396" t="str">
        <f>IF(AND($E$8=1,'3 Part-time'!L37&gt;0),M$13&amp;", Price group "&amp;$H44&amp;", "&amp;$I44&amp;" length, Level "&amp;$J44&amp;"; ","")</f>
        <v/>
      </c>
      <c r="N44" s="1497"/>
      <c r="O44" s="22"/>
      <c r="P44" s="22"/>
      <c r="Q44" s="25"/>
      <c r="R44" s="25"/>
      <c r="S44" s="25"/>
      <c r="T44" s="25"/>
      <c r="U44" s="22"/>
      <c r="V44" s="22"/>
      <c r="W44" s="25"/>
    </row>
    <row r="45" spans="2:23" x14ac:dyDescent="0.2">
      <c r="B45" s="25"/>
      <c r="C45" s="25"/>
      <c r="D45" s="25"/>
      <c r="E45" s="25"/>
      <c r="F45" s="25"/>
      <c r="G45" s="25"/>
      <c r="H45" s="62" t="s">
        <v>124</v>
      </c>
      <c r="I45" s="120" t="s">
        <v>116</v>
      </c>
      <c r="J45" s="35" t="s">
        <v>107</v>
      </c>
      <c r="K45" s="1358" t="str">
        <f>IF(AND($E$8=1,'3 Part-time'!J38&gt;0),K$13&amp;", Price group "&amp;$H45&amp;", "&amp;$I45&amp;" length, Level "&amp;$J45&amp;"; ","")</f>
        <v/>
      </c>
      <c r="L45" s="22" t="str">
        <f>IF(AND($E$8=1,'3 Part-time'!K38&gt;0),L$13&amp;", Price group "&amp;$H45&amp;", "&amp;$I45&amp;" length, Level "&amp;$J45&amp;"; ","")</f>
        <v/>
      </c>
      <c r="M45" s="1396" t="str">
        <f>IF(AND($E$8=1,'3 Part-time'!L38&gt;0),M$13&amp;", Price group "&amp;$H45&amp;", "&amp;$I45&amp;" length, Level "&amp;$J45&amp;"; ","")</f>
        <v/>
      </c>
      <c r="N45" s="1497"/>
      <c r="O45" s="22"/>
      <c r="P45" s="22"/>
      <c r="Q45" s="25"/>
      <c r="R45" s="25"/>
      <c r="S45" s="25"/>
      <c r="T45" s="25"/>
      <c r="U45" s="22"/>
      <c r="V45" s="22"/>
      <c r="W45" s="25"/>
    </row>
    <row r="46" spans="2:23" x14ac:dyDescent="0.2">
      <c r="B46" s="25"/>
      <c r="C46" s="25"/>
      <c r="D46" s="25"/>
      <c r="E46" s="25"/>
      <c r="F46" s="25"/>
      <c r="G46" s="25"/>
      <c r="H46" s="62" t="s">
        <v>124</v>
      </c>
      <c r="I46" s="120" t="s">
        <v>116</v>
      </c>
      <c r="J46" s="35" t="s">
        <v>110</v>
      </c>
      <c r="K46" s="1358" t="str">
        <f>IF(AND($E$8=1,'3 Part-time'!J39&gt;0),K$13&amp;", Price group "&amp;$H46&amp;", "&amp;$I46&amp;" length, Level "&amp;$J46&amp;"; ","")</f>
        <v/>
      </c>
      <c r="L46" s="22" t="str">
        <f>IF(AND($E$8=1,'3 Part-time'!K39&gt;0),L$13&amp;", Price group "&amp;$H46&amp;", "&amp;$I46&amp;" length, Level "&amp;$J46&amp;"; ","")</f>
        <v/>
      </c>
      <c r="M46" s="1396" t="str">
        <f>IF(AND($E$8=1,'3 Part-time'!L39&gt;0),M$13&amp;", Price group "&amp;$H46&amp;", "&amp;$I46&amp;" length, Level "&amp;$J46&amp;"; ","")</f>
        <v/>
      </c>
      <c r="N46" s="1497"/>
      <c r="O46" s="22"/>
      <c r="P46" s="22"/>
      <c r="Q46" s="25"/>
      <c r="R46" s="25"/>
      <c r="S46" s="25"/>
      <c r="T46" s="25"/>
      <c r="U46" s="22"/>
      <c r="V46" s="22"/>
      <c r="W46" s="25"/>
    </row>
    <row r="47" spans="2:23" x14ac:dyDescent="0.2">
      <c r="B47" s="25"/>
      <c r="C47" s="25"/>
      <c r="D47" s="25"/>
      <c r="E47" s="25"/>
      <c r="F47" s="25"/>
      <c r="G47" s="25"/>
      <c r="H47" s="62" t="s">
        <v>124</v>
      </c>
      <c r="I47" s="120" t="s">
        <v>116</v>
      </c>
      <c r="J47" s="35" t="s">
        <v>113</v>
      </c>
      <c r="K47" s="1400" t="str">
        <f>IF(AND($E$8=1,'3 Part-time'!J40&gt;0),K$13&amp;", Price group "&amp;$H47&amp;", "&amp;$I47&amp;" length, Level "&amp;$J47&amp;"; ","")</f>
        <v/>
      </c>
      <c r="L47" s="134" t="str">
        <f>IF(AND($E$8=1,'3 Part-time'!K40&gt;0),L$13&amp;", Price group "&amp;$H47&amp;", "&amp;$I47&amp;" length, Level "&amp;$J47&amp;"; ","")</f>
        <v/>
      </c>
      <c r="M47" s="1401" t="str">
        <f>IF(AND($E$8=1,'3 Part-time'!L40&gt;0),M$13&amp;", Price group "&amp;$H47&amp;", "&amp;$I47&amp;" length, Level "&amp;$J47&amp;"; ","")</f>
        <v/>
      </c>
      <c r="N47" s="1497"/>
      <c r="O47" s="22"/>
      <c r="P47" s="22"/>
      <c r="Q47" s="25"/>
      <c r="R47" s="25"/>
      <c r="S47" s="25"/>
      <c r="T47" s="25"/>
      <c r="U47" s="22"/>
      <c r="V47" s="22"/>
      <c r="W47" s="25"/>
    </row>
    <row r="48" spans="2:23" x14ac:dyDescent="0.2">
      <c r="B48" s="25"/>
      <c r="C48" s="25"/>
      <c r="D48" s="25"/>
      <c r="E48" s="25"/>
      <c r="F48" s="25"/>
      <c r="G48" s="25"/>
      <c r="H48" s="62" t="s">
        <v>134</v>
      </c>
      <c r="I48" s="120" t="s">
        <v>102</v>
      </c>
      <c r="J48" s="35" t="s">
        <v>103</v>
      </c>
      <c r="K48" s="1358" t="str">
        <f>IF(AND($E$8=1,'3 Part-time'!J42&gt;0),K$13&amp;", Price group "&amp;$H48&amp;", "&amp;$I48&amp;" length, Level "&amp;$J48&amp;"; ","")</f>
        <v/>
      </c>
      <c r="L48" s="22" t="str">
        <f>IF(AND($E$8=1,'3 Part-time'!K42&gt;0),L$13&amp;", Price group "&amp;$H48&amp;", "&amp;$I48&amp;" length, Level "&amp;$J48&amp;"; ","")</f>
        <v/>
      </c>
      <c r="M48" s="1396" t="str">
        <f>IF(AND($E$8=1,'3 Part-time'!L42&gt;0),M$13&amp;", Price group "&amp;$H48&amp;", "&amp;$I48&amp;" length, Level "&amp;$J48&amp;"; ","")</f>
        <v/>
      </c>
      <c r="N48" s="1497"/>
      <c r="O48" s="22"/>
      <c r="P48" s="22"/>
      <c r="Q48" s="25"/>
      <c r="R48" s="25"/>
      <c r="S48" s="25"/>
      <c r="T48" s="25"/>
      <c r="U48" s="22"/>
      <c r="V48" s="22"/>
      <c r="W48" s="25"/>
    </row>
    <row r="49" spans="2:23" x14ac:dyDescent="0.2">
      <c r="B49" s="25"/>
      <c r="C49" s="25"/>
      <c r="D49" s="25"/>
      <c r="E49" s="25"/>
      <c r="F49" s="25"/>
      <c r="G49" s="25"/>
      <c r="H49" s="62" t="s">
        <v>134</v>
      </c>
      <c r="I49" s="120" t="s">
        <v>102</v>
      </c>
      <c r="J49" s="35" t="s">
        <v>107</v>
      </c>
      <c r="K49" s="1358" t="str">
        <f>IF(AND($E$8=1,'3 Part-time'!J43&gt;0),K$13&amp;", Price group "&amp;$H49&amp;", "&amp;$I49&amp;" length, Level "&amp;$J49&amp;"; ","")</f>
        <v/>
      </c>
      <c r="L49" s="22" t="str">
        <f>IF(AND($E$8=1,'3 Part-time'!K43&gt;0),L$13&amp;", Price group "&amp;$H49&amp;", "&amp;$I49&amp;" length, Level "&amp;$J49&amp;"; ","")</f>
        <v/>
      </c>
      <c r="M49" s="1396" t="str">
        <f>IF(AND($E$8=1,'3 Part-time'!L43&gt;0),M$13&amp;", Price group "&amp;$H49&amp;", "&amp;$I49&amp;" length, Level "&amp;$J49&amp;"; ","")</f>
        <v/>
      </c>
      <c r="N49" s="1497"/>
      <c r="O49" s="22"/>
      <c r="P49" s="22"/>
      <c r="Q49" s="25"/>
      <c r="R49" s="25"/>
      <c r="S49" s="25"/>
      <c r="T49" s="25"/>
      <c r="U49" s="22"/>
      <c r="V49" s="22"/>
      <c r="W49" s="25"/>
    </row>
    <row r="50" spans="2:23" x14ac:dyDescent="0.2">
      <c r="B50" s="25"/>
      <c r="C50" s="25"/>
      <c r="D50" s="25"/>
      <c r="E50" s="25"/>
      <c r="F50" s="25"/>
      <c r="G50" s="25"/>
      <c r="H50" s="62" t="s">
        <v>134</v>
      </c>
      <c r="I50" s="120" t="s">
        <v>102</v>
      </c>
      <c r="J50" s="35" t="s">
        <v>110</v>
      </c>
      <c r="K50" s="1358" t="str">
        <f>IF(AND($E$8=1,'3 Part-time'!J44&gt;0),K$13&amp;", Price group "&amp;$H50&amp;", "&amp;$I50&amp;" length, Level "&amp;$J50&amp;"; ","")</f>
        <v/>
      </c>
      <c r="L50" s="22" t="str">
        <f>IF(AND($E$8=1,'3 Part-time'!K44&gt;0),L$13&amp;", Price group "&amp;$H50&amp;", "&amp;$I50&amp;" length, Level "&amp;$J50&amp;"; ","")</f>
        <v/>
      </c>
      <c r="M50" s="1396" t="str">
        <f>IF(AND($E$8=1,'3 Part-time'!L44&gt;0),M$13&amp;", Price group "&amp;$H50&amp;", "&amp;$I50&amp;" length, Level "&amp;$J50&amp;"; ","")</f>
        <v/>
      </c>
      <c r="N50" s="1497"/>
      <c r="O50" s="22"/>
      <c r="P50" s="22"/>
      <c r="Q50" s="25"/>
      <c r="R50" s="25"/>
      <c r="S50" s="25"/>
      <c r="T50" s="25"/>
      <c r="U50" s="22"/>
      <c r="V50" s="22"/>
      <c r="W50" s="25"/>
    </row>
    <row r="51" spans="2:23" x14ac:dyDescent="0.2">
      <c r="B51" s="25"/>
      <c r="C51" s="25"/>
      <c r="D51" s="25"/>
      <c r="E51" s="25"/>
      <c r="F51" s="25"/>
      <c r="G51" s="25"/>
      <c r="H51" s="62" t="s">
        <v>134</v>
      </c>
      <c r="I51" s="120" t="s">
        <v>102</v>
      </c>
      <c r="J51" s="35" t="s">
        <v>113</v>
      </c>
      <c r="K51" s="1397" t="str">
        <f>IF(AND($E$8=1,'3 Part-time'!J45&gt;0),K$13&amp;", Price group "&amp;$H51&amp;", "&amp;$I51&amp;" length, Level "&amp;$J51&amp;"; ","")</f>
        <v/>
      </c>
      <c r="L51" s="1398" t="str">
        <f>IF(AND($E$8=1,'3 Part-time'!K45&gt;0),L$13&amp;", Price group "&amp;$H51&amp;", "&amp;$I51&amp;" length, Level "&amp;$J51&amp;"; ","")</f>
        <v/>
      </c>
      <c r="M51" s="1399" t="str">
        <f>IF(AND($E$8=1,'3 Part-time'!L45&gt;0),M$13&amp;", Price group "&amp;$H51&amp;", "&amp;$I51&amp;" length, Level "&amp;$J51&amp;"; ","")</f>
        <v/>
      </c>
      <c r="N51" s="1497"/>
      <c r="O51" s="22"/>
      <c r="P51" s="22"/>
      <c r="Q51" s="25"/>
      <c r="R51" s="25"/>
      <c r="S51" s="25"/>
      <c r="T51" s="25"/>
      <c r="U51" s="22"/>
      <c r="V51" s="22"/>
      <c r="W51" s="25"/>
    </row>
    <row r="52" spans="2:23" x14ac:dyDescent="0.2">
      <c r="B52" s="25"/>
      <c r="C52" s="25"/>
      <c r="D52" s="25"/>
      <c r="E52" s="25"/>
      <c r="F52" s="25"/>
      <c r="G52" s="25"/>
      <c r="H52" s="62" t="s">
        <v>134</v>
      </c>
      <c r="I52" s="120" t="s">
        <v>116</v>
      </c>
      <c r="J52" s="35" t="s">
        <v>103</v>
      </c>
      <c r="K52" s="1358" t="str">
        <f>IF(AND($E$8=1,'3 Part-time'!J47&gt;0),K$13&amp;", Price group "&amp;$H52&amp;", "&amp;$I52&amp;" length, Level "&amp;$J52&amp;"; ","")</f>
        <v/>
      </c>
      <c r="L52" s="22" t="str">
        <f>IF(AND($E$8=1,'3 Part-time'!K47&gt;0),L$13&amp;", Price group "&amp;$H52&amp;", "&amp;$I52&amp;" length, Level "&amp;$J52&amp;"; ","")</f>
        <v/>
      </c>
      <c r="M52" s="1396" t="str">
        <f>IF(AND($E$8=1,'3 Part-time'!L47&gt;0),M$13&amp;", Price group "&amp;$H52&amp;", "&amp;$I52&amp;" length, Level "&amp;$J52&amp;"; ","")</f>
        <v/>
      </c>
      <c r="N52" s="1497"/>
      <c r="O52" s="22"/>
      <c r="P52" s="22"/>
      <c r="Q52" s="25"/>
      <c r="R52" s="25"/>
      <c r="S52" s="25"/>
      <c r="T52" s="25"/>
      <c r="U52" s="22"/>
      <c r="V52" s="22"/>
      <c r="W52" s="25"/>
    </row>
    <row r="53" spans="2:23" x14ac:dyDescent="0.2">
      <c r="B53" s="25"/>
      <c r="C53" s="25"/>
      <c r="D53" s="25"/>
      <c r="E53" s="25"/>
      <c r="F53" s="25"/>
      <c r="G53" s="25"/>
      <c r="H53" s="62" t="s">
        <v>134</v>
      </c>
      <c r="I53" s="120" t="s">
        <v>116</v>
      </c>
      <c r="J53" s="35" t="s">
        <v>107</v>
      </c>
      <c r="K53" s="1358" t="str">
        <f>IF(AND($E$8=1,'3 Part-time'!J48&gt;0),K$13&amp;", Price group "&amp;$H53&amp;", "&amp;$I53&amp;" length, Level "&amp;$J53&amp;"; ","")</f>
        <v/>
      </c>
      <c r="L53" s="22" t="str">
        <f>IF(AND($E$8=1,'3 Part-time'!K48&gt;0),L$13&amp;", Price group "&amp;$H53&amp;", "&amp;$I53&amp;" length, Level "&amp;$J53&amp;"; ","")</f>
        <v/>
      </c>
      <c r="M53" s="1396" t="str">
        <f>IF(AND($E$8=1,'3 Part-time'!L48&gt;0),M$13&amp;", Price group "&amp;$H53&amp;", "&amp;$I53&amp;" length, Level "&amp;$J53&amp;"; ","")</f>
        <v/>
      </c>
      <c r="N53" s="1497"/>
      <c r="O53" s="22"/>
      <c r="P53" s="22"/>
      <c r="Q53" s="25"/>
      <c r="R53" s="25"/>
      <c r="S53" s="25"/>
      <c r="T53" s="25"/>
      <c r="U53" s="22"/>
      <c r="V53" s="22"/>
      <c r="W53" s="25"/>
    </row>
    <row r="54" spans="2:23" x14ac:dyDescent="0.2">
      <c r="B54" s="25"/>
      <c r="C54" s="25"/>
      <c r="D54" s="25"/>
      <c r="E54" s="25"/>
      <c r="F54" s="25"/>
      <c r="G54" s="25"/>
      <c r="H54" s="62" t="s">
        <v>134</v>
      </c>
      <c r="I54" s="120" t="s">
        <v>116</v>
      </c>
      <c r="J54" s="35" t="s">
        <v>110</v>
      </c>
      <c r="K54" s="1358" t="str">
        <f>IF(AND($E$8=1,'3 Part-time'!J49&gt;0),K$13&amp;", Price group "&amp;$H54&amp;", "&amp;$I54&amp;" length, Level "&amp;$J54&amp;"; ","")</f>
        <v/>
      </c>
      <c r="L54" s="22" t="str">
        <f>IF(AND($E$8=1,'3 Part-time'!K49&gt;0),L$13&amp;", Price group "&amp;$H54&amp;", "&amp;$I54&amp;" length, Level "&amp;$J54&amp;"; ","")</f>
        <v/>
      </c>
      <c r="M54" s="1396" t="str">
        <f>IF(AND($E$8=1,'3 Part-time'!L49&gt;0),M$13&amp;", Price group "&amp;$H54&amp;", "&amp;$I54&amp;" length, Level "&amp;$J54&amp;"; ","")</f>
        <v/>
      </c>
      <c r="N54" s="1497"/>
      <c r="O54" s="22"/>
      <c r="P54" s="22"/>
      <c r="Q54" s="25"/>
      <c r="R54" s="25"/>
      <c r="S54" s="25"/>
      <c r="T54" s="25"/>
      <c r="U54" s="22"/>
      <c r="V54" s="22"/>
      <c r="W54" s="25"/>
    </row>
    <row r="55" spans="2:23" x14ac:dyDescent="0.2">
      <c r="B55" s="25"/>
      <c r="C55" s="25"/>
      <c r="D55" s="25"/>
      <c r="E55" s="25"/>
      <c r="F55" s="25"/>
      <c r="G55" s="25"/>
      <c r="H55" s="62" t="s">
        <v>134</v>
      </c>
      <c r="I55" s="120" t="s">
        <v>116</v>
      </c>
      <c r="J55" s="35" t="s">
        <v>113</v>
      </c>
      <c r="K55" s="1400" t="str">
        <f>IF(AND($E$8=1,'3 Part-time'!J50&gt;0),K$13&amp;", Price group "&amp;$H55&amp;", "&amp;$I55&amp;" length, Level "&amp;$J55&amp;"; ","")</f>
        <v/>
      </c>
      <c r="L55" s="134" t="str">
        <f>IF(AND($E$8=1,'3 Part-time'!K50&gt;0),L$13&amp;", Price group "&amp;$H55&amp;", "&amp;$I55&amp;" length, Level "&amp;$J55&amp;"; ","")</f>
        <v/>
      </c>
      <c r="M55" s="1401" t="str">
        <f>IF(AND($E$8=1,'3 Part-time'!L50&gt;0),M$13&amp;", Price group "&amp;$H55&amp;", "&amp;$I55&amp;" length, Level "&amp;$J55&amp;"; ","")</f>
        <v/>
      </c>
      <c r="N55" s="1497"/>
      <c r="O55" s="22"/>
      <c r="P55" s="22"/>
      <c r="Q55" s="25"/>
      <c r="R55" s="25"/>
      <c r="S55" s="25"/>
      <c r="T55" s="25"/>
      <c r="U55" s="22"/>
      <c r="V55" s="22"/>
      <c r="W55" s="25"/>
    </row>
    <row r="56" spans="2:23" x14ac:dyDescent="0.2">
      <c r="B56" s="25"/>
      <c r="C56" s="25"/>
      <c r="D56" s="25"/>
      <c r="E56" s="25"/>
      <c r="F56" s="25"/>
      <c r="G56" s="25"/>
      <c r="H56" s="62" t="s">
        <v>143</v>
      </c>
      <c r="I56" s="120" t="s">
        <v>102</v>
      </c>
      <c r="J56" s="35" t="s">
        <v>103</v>
      </c>
      <c r="K56" s="1358" t="str">
        <f>IF(AND($E$8=1,'3 Part-time'!J52&gt;0),K$13&amp;", Price group "&amp;$H56&amp;", "&amp;$I56&amp;" length, Level "&amp;$J56&amp;"; ","")</f>
        <v/>
      </c>
      <c r="L56" s="22" t="str">
        <f>IF(AND($E$8=1,'3 Part-time'!K52&gt;0),L$13&amp;", Price group "&amp;$H56&amp;", "&amp;$I56&amp;" length, Level "&amp;$J56&amp;"; ","")</f>
        <v/>
      </c>
      <c r="M56" s="1396" t="str">
        <f>IF(AND($E$8=1,'3 Part-time'!L52&gt;0),M$13&amp;", Price group "&amp;$H56&amp;", "&amp;$I56&amp;" length, Level "&amp;$J56&amp;"; ","")</f>
        <v/>
      </c>
      <c r="N56" s="1497"/>
      <c r="O56" s="22"/>
      <c r="P56" s="22"/>
      <c r="Q56" s="25"/>
      <c r="R56" s="25"/>
      <c r="S56" s="25"/>
      <c r="T56" s="25"/>
      <c r="U56" s="22"/>
      <c r="V56" s="22"/>
      <c r="W56" s="25"/>
    </row>
    <row r="57" spans="2:23" x14ac:dyDescent="0.2">
      <c r="B57" s="25"/>
      <c r="C57" s="25"/>
      <c r="D57" s="25"/>
      <c r="E57" s="25"/>
      <c r="F57" s="25"/>
      <c r="G57" s="25"/>
      <c r="H57" s="62" t="s">
        <v>143</v>
      </c>
      <c r="I57" s="120" t="s">
        <v>102</v>
      </c>
      <c r="J57" s="35" t="s">
        <v>107</v>
      </c>
      <c r="K57" s="1358" t="str">
        <f>IF(AND($E$8=1,'3 Part-time'!J53&gt;0),K$13&amp;", Price group "&amp;$H57&amp;", "&amp;$I57&amp;" length, Level "&amp;$J57&amp;"; ","")</f>
        <v/>
      </c>
      <c r="L57" s="22" t="str">
        <f>IF(AND($E$8=1,'3 Part-time'!K53&gt;0),L$13&amp;", Price group "&amp;$H57&amp;", "&amp;$I57&amp;" length, Level "&amp;$J57&amp;"; ","")</f>
        <v/>
      </c>
      <c r="M57" s="1396" t="str">
        <f>IF(AND($E$8=1,'3 Part-time'!L53&gt;0),M$13&amp;", Price group "&amp;$H57&amp;", "&amp;$I57&amp;" length, Level "&amp;$J57&amp;"; ","")</f>
        <v/>
      </c>
      <c r="N57" s="1497"/>
      <c r="O57" s="22"/>
      <c r="P57" s="22"/>
      <c r="Q57" s="25"/>
      <c r="R57" s="25"/>
      <c r="S57" s="25"/>
      <c r="T57" s="25"/>
      <c r="U57" s="22"/>
      <c r="V57" s="22"/>
      <c r="W57" s="25"/>
    </row>
    <row r="58" spans="2:23" x14ac:dyDescent="0.2">
      <c r="B58" s="25"/>
      <c r="C58" s="25"/>
      <c r="D58" s="25"/>
      <c r="E58" s="25"/>
      <c r="F58" s="25"/>
      <c r="G58" s="25"/>
      <c r="H58" s="62" t="s">
        <v>143</v>
      </c>
      <c r="I58" s="120" t="s">
        <v>102</v>
      </c>
      <c r="J58" s="35" t="s">
        <v>110</v>
      </c>
      <c r="K58" s="1358" t="str">
        <f>IF(AND($E$8=1,'3 Part-time'!J54&gt;0),K$13&amp;", Price group "&amp;$H58&amp;", "&amp;$I58&amp;" length, Level "&amp;$J58&amp;"; ","")</f>
        <v/>
      </c>
      <c r="L58" s="22" t="str">
        <f>IF(AND($E$8=1,'3 Part-time'!K54&gt;0),L$13&amp;", Price group "&amp;$H58&amp;", "&amp;$I58&amp;" length, Level "&amp;$J58&amp;"; ","")</f>
        <v/>
      </c>
      <c r="M58" s="1396" t="str">
        <f>IF(AND($E$8=1,'3 Part-time'!L54&gt;0),M$13&amp;", Price group "&amp;$H58&amp;", "&amp;$I58&amp;" length, Level "&amp;$J58&amp;"; ","")</f>
        <v/>
      </c>
      <c r="N58" s="1497"/>
      <c r="O58" s="22"/>
      <c r="P58" s="22"/>
      <c r="Q58" s="25"/>
      <c r="R58" s="25"/>
      <c r="S58" s="25"/>
      <c r="T58" s="25"/>
      <c r="U58" s="22"/>
      <c r="V58" s="22"/>
      <c r="W58" s="25"/>
    </row>
    <row r="59" spans="2:23" x14ac:dyDescent="0.2">
      <c r="B59" s="25"/>
      <c r="C59" s="25"/>
      <c r="D59" s="25"/>
      <c r="E59" s="25"/>
      <c r="F59" s="25"/>
      <c r="G59" s="25"/>
      <c r="H59" s="62" t="s">
        <v>143</v>
      </c>
      <c r="I59" s="120" t="s">
        <v>102</v>
      </c>
      <c r="J59" s="35" t="s">
        <v>113</v>
      </c>
      <c r="K59" s="1397" t="str">
        <f>IF(AND($E$8=1,'3 Part-time'!J55&gt;0),K$13&amp;", Price group "&amp;$H59&amp;", "&amp;$I59&amp;" length, Level "&amp;$J59&amp;"; ","")</f>
        <v/>
      </c>
      <c r="L59" s="1398" t="str">
        <f>IF(AND($E$8=1,'3 Part-time'!K55&gt;0),L$13&amp;", Price group "&amp;$H59&amp;", "&amp;$I59&amp;" length, Level "&amp;$J59&amp;"; ","")</f>
        <v/>
      </c>
      <c r="M59" s="1399" t="str">
        <f>IF(AND($E$8=1,'3 Part-time'!L55&gt;0),M$13&amp;", Price group "&amp;$H59&amp;", "&amp;$I59&amp;" length, Level "&amp;$J59&amp;"; ","")</f>
        <v/>
      </c>
      <c r="N59" s="1497"/>
      <c r="O59" s="22"/>
      <c r="P59" s="22"/>
      <c r="Q59" s="25"/>
      <c r="R59" s="25"/>
      <c r="S59" s="25"/>
      <c r="T59" s="25"/>
      <c r="U59" s="22"/>
      <c r="V59" s="22"/>
      <c r="W59" s="25"/>
    </row>
    <row r="60" spans="2:23" x14ac:dyDescent="0.2">
      <c r="B60" s="25"/>
      <c r="C60" s="25"/>
      <c r="D60" s="25"/>
      <c r="E60" s="25"/>
      <c r="F60" s="25"/>
      <c r="G60" s="25"/>
      <c r="H60" s="62" t="s">
        <v>143</v>
      </c>
      <c r="I60" s="120" t="s">
        <v>116</v>
      </c>
      <c r="J60" s="35" t="s">
        <v>103</v>
      </c>
      <c r="K60" s="1358" t="str">
        <f>IF(AND($E$8=1,'3 Part-time'!J57&gt;0),K$13&amp;", Price group "&amp;$H60&amp;", "&amp;$I60&amp;" length, Level "&amp;$J60&amp;"; ","")</f>
        <v/>
      </c>
      <c r="L60" s="22" t="str">
        <f>IF(AND($E$8=1,'3 Part-time'!K57&gt;0),L$13&amp;", Price group "&amp;$H60&amp;", "&amp;$I60&amp;" length, Level "&amp;$J60&amp;"; ","")</f>
        <v/>
      </c>
      <c r="M60" s="1396" t="str">
        <f>IF(AND($E$8=1,'3 Part-time'!L57&gt;0),M$13&amp;", Price group "&amp;$H60&amp;", "&amp;$I60&amp;" length, Level "&amp;$J60&amp;"; ","")</f>
        <v/>
      </c>
      <c r="N60" s="1497"/>
      <c r="O60" s="22"/>
      <c r="P60" s="22"/>
      <c r="Q60" s="25"/>
      <c r="R60" s="25"/>
      <c r="S60" s="25"/>
      <c r="T60" s="25"/>
      <c r="U60" s="22"/>
      <c r="V60" s="22"/>
      <c r="W60" s="25"/>
    </row>
    <row r="61" spans="2:23" x14ac:dyDescent="0.2">
      <c r="B61" s="25"/>
      <c r="C61" s="25"/>
      <c r="D61" s="25"/>
      <c r="E61" s="25"/>
      <c r="F61" s="25"/>
      <c r="G61" s="25"/>
      <c r="H61" s="62" t="s">
        <v>143</v>
      </c>
      <c r="I61" s="120" t="s">
        <v>116</v>
      </c>
      <c r="J61" s="35" t="s">
        <v>107</v>
      </c>
      <c r="K61" s="1358" t="str">
        <f>IF(AND($E$8=1,'3 Part-time'!J58&gt;0),K$13&amp;", Price group "&amp;$H61&amp;", "&amp;$I61&amp;" length, Level "&amp;$J61&amp;"; ","")</f>
        <v/>
      </c>
      <c r="L61" s="22" t="str">
        <f>IF(AND($E$8=1,'3 Part-time'!K58&gt;0),L$13&amp;", Price group "&amp;$H61&amp;", "&amp;$I61&amp;" length, Level "&amp;$J61&amp;"; ","")</f>
        <v/>
      </c>
      <c r="M61" s="1396" t="str">
        <f>IF(AND($E$8=1,'3 Part-time'!L58&gt;0),M$13&amp;", Price group "&amp;$H61&amp;", "&amp;$I61&amp;" length, Level "&amp;$J61&amp;"; ","")</f>
        <v/>
      </c>
      <c r="N61" s="1497"/>
      <c r="O61" s="22"/>
      <c r="P61" s="22"/>
      <c r="Q61" s="25"/>
      <c r="R61" s="25"/>
      <c r="S61" s="25"/>
      <c r="T61" s="25"/>
      <c r="U61" s="22"/>
      <c r="V61" s="22"/>
      <c r="W61" s="25"/>
    </row>
    <row r="62" spans="2:23" x14ac:dyDescent="0.2">
      <c r="B62" s="25"/>
      <c r="C62" s="25"/>
      <c r="D62" s="25"/>
      <c r="E62" s="25"/>
      <c r="F62" s="25"/>
      <c r="G62" s="25"/>
      <c r="H62" s="62" t="s">
        <v>143</v>
      </c>
      <c r="I62" s="120" t="s">
        <v>116</v>
      </c>
      <c r="J62" s="35" t="s">
        <v>110</v>
      </c>
      <c r="K62" s="1358" t="str">
        <f>IF(AND($E$8=1,'3 Part-time'!J59&gt;0),K$13&amp;", Price group "&amp;$H62&amp;", "&amp;$I62&amp;" length, Level "&amp;$J62&amp;"; ","")</f>
        <v/>
      </c>
      <c r="L62" s="22" t="str">
        <f>IF(AND($E$8=1,'3 Part-time'!K59&gt;0),L$13&amp;", Price group "&amp;$H62&amp;", "&amp;$I62&amp;" length, Level "&amp;$J62&amp;"; ","")</f>
        <v/>
      </c>
      <c r="M62" s="1396" t="str">
        <f>IF(AND($E$8=1,'3 Part-time'!L59&gt;0),M$13&amp;", Price group "&amp;$H62&amp;", "&amp;$I62&amp;" length, Level "&amp;$J62&amp;"; ","")</f>
        <v/>
      </c>
      <c r="N62" s="1497"/>
      <c r="O62" s="22"/>
      <c r="P62" s="22"/>
      <c r="Q62" s="25"/>
      <c r="R62" s="25"/>
      <c r="S62" s="25"/>
      <c r="T62" s="25"/>
      <c r="U62" s="22"/>
      <c r="V62" s="22"/>
      <c r="W62" s="25"/>
    </row>
    <row r="63" spans="2:23" x14ac:dyDescent="0.2">
      <c r="B63" s="25"/>
      <c r="C63" s="25"/>
      <c r="D63" s="25"/>
      <c r="E63" s="25"/>
      <c r="F63" s="25"/>
      <c r="G63" s="25"/>
      <c r="H63" s="62" t="s">
        <v>143</v>
      </c>
      <c r="I63" s="120" t="s">
        <v>116</v>
      </c>
      <c r="J63" s="35" t="s">
        <v>113</v>
      </c>
      <c r="K63" s="1400" t="str">
        <f>IF(AND($E$8=1,'3 Part-time'!J60&gt;0),K$13&amp;", Price group "&amp;$H63&amp;", "&amp;$I63&amp;" length, Level "&amp;$J63&amp;"; ","")</f>
        <v/>
      </c>
      <c r="L63" s="134" t="str">
        <f>IF(AND($E$8=1,'3 Part-time'!K60&gt;0),L$13&amp;", Price group "&amp;$H63&amp;", "&amp;$I63&amp;" length, Level "&amp;$J63&amp;"; ","")</f>
        <v/>
      </c>
      <c r="M63" s="1401" t="str">
        <f>IF(AND($E$8=1,'3 Part-time'!L60&gt;0),M$13&amp;", Price group "&amp;$H63&amp;", "&amp;$I63&amp;" length, Level "&amp;$J63&amp;"; ","")</f>
        <v/>
      </c>
      <c r="N63" s="1497"/>
      <c r="O63" s="22"/>
      <c r="P63" s="22"/>
      <c r="Q63" s="25"/>
      <c r="R63" s="25"/>
      <c r="S63" s="25"/>
      <c r="T63" s="25"/>
      <c r="U63" s="22"/>
      <c r="V63" s="22"/>
      <c r="W63" s="25"/>
    </row>
    <row r="64" spans="2:23" x14ac:dyDescent="0.2">
      <c r="B64" s="25"/>
      <c r="C64" s="25"/>
      <c r="D64" s="25"/>
      <c r="E64" s="25"/>
      <c r="F64" s="25"/>
      <c r="G64" s="25"/>
      <c r="H64" s="1360"/>
      <c r="I64" s="22"/>
      <c r="J64" s="22"/>
      <c r="K64" s="22"/>
      <c r="L64" s="22"/>
      <c r="M64" s="22"/>
      <c r="N64" s="130"/>
      <c r="O64" s="22"/>
      <c r="P64" s="22"/>
      <c r="Q64" s="25"/>
      <c r="R64" s="25"/>
      <c r="S64" s="25"/>
      <c r="T64" s="25"/>
      <c r="U64" s="22"/>
      <c r="V64" s="22"/>
      <c r="W64" s="25"/>
    </row>
    <row r="65" spans="2:23" x14ac:dyDescent="0.2">
      <c r="B65" s="25"/>
      <c r="C65" s="25"/>
      <c r="D65" s="25"/>
      <c r="E65" s="25"/>
      <c r="F65" s="25"/>
      <c r="G65" s="25"/>
      <c r="H65" s="1360"/>
      <c r="I65" s="1402" t="str">
        <f>K65&amp;L65&amp;M65</f>
        <v/>
      </c>
      <c r="J65" s="22"/>
      <c r="K65" s="1447" t="str">
        <f>K32&amp;K33&amp;K34&amp;K35&amp;K36&amp;K37&amp;K38&amp;K39&amp;K40&amp;K41&amp;K42&amp;K43&amp;K44&amp;K45&amp;K46&amp;K47&amp;K48&amp;K49&amp;K50&amp;K51&amp;K52&amp;K53&amp;K54&amp;K55&amp;K56&amp;K57&amp;K58&amp;K59&amp;K60&amp;K61&amp;K62&amp;K63</f>
        <v/>
      </c>
      <c r="L65" s="1447" t="str">
        <f>L32&amp;L33&amp;L34&amp;L35&amp;L36&amp;L37&amp;L38&amp;L39&amp;L40&amp;L41&amp;L42&amp;L43&amp;L44&amp;L45&amp;L46&amp;L47&amp;L48&amp;L49&amp;L50&amp;L51&amp;L52&amp;L53&amp;L54&amp;L55&amp;L56&amp;L57&amp;L58&amp;L59&amp;L60&amp;L61&amp;L62&amp;L63</f>
        <v/>
      </c>
      <c r="M65" s="1402" t="str">
        <f>M32&amp;M33&amp;M34&amp;M35&amp;M36&amp;M37&amp;M38&amp;M39&amp;M40&amp;M41&amp;M42&amp;M43&amp;M44&amp;M45&amp;M46&amp;M47&amp;M48&amp;M49&amp;M50&amp;M51&amp;M52&amp;M53&amp;M54&amp;M55&amp;M56&amp;M57&amp;M58&amp;M59&amp;M60&amp;M61&amp;M62&amp;M63</f>
        <v/>
      </c>
      <c r="N65" s="130"/>
      <c r="O65" s="22"/>
      <c r="P65" s="22"/>
      <c r="Q65" s="25"/>
      <c r="R65" s="25"/>
      <c r="S65" s="25"/>
      <c r="T65" s="25"/>
      <c r="U65" s="22"/>
      <c r="V65" s="22"/>
      <c r="W65" s="25"/>
    </row>
    <row r="66" spans="2:23" x14ac:dyDescent="0.2">
      <c r="B66" s="25"/>
      <c r="C66" s="25"/>
      <c r="D66" s="25"/>
      <c r="E66" s="25"/>
      <c r="F66" s="25"/>
      <c r="G66" s="25"/>
      <c r="H66" s="1389"/>
      <c r="I66" s="1390"/>
      <c r="J66" s="1390"/>
      <c r="K66" s="22"/>
      <c r="L66" s="22"/>
      <c r="M66" s="22"/>
      <c r="N66" s="130"/>
      <c r="O66" s="22"/>
      <c r="P66" s="1390"/>
      <c r="Q66" s="22"/>
      <c r="R66" s="22"/>
      <c r="S66" s="22"/>
      <c r="T66" s="22"/>
      <c r="U66" s="22"/>
      <c r="V66" s="22"/>
      <c r="W66" s="25"/>
    </row>
    <row r="67" spans="2:23" x14ac:dyDescent="0.2">
      <c r="B67" s="25"/>
      <c r="C67" s="25"/>
      <c r="D67" s="25"/>
      <c r="E67" s="25"/>
      <c r="F67" s="25"/>
      <c r="G67" s="25"/>
      <c r="H67" s="25"/>
      <c r="I67" s="25"/>
      <c r="J67" s="25"/>
      <c r="K67" s="61"/>
      <c r="L67" s="63" t="s">
        <v>11095</v>
      </c>
      <c r="M67" s="63"/>
      <c r="N67" s="63"/>
      <c r="O67" s="63"/>
      <c r="P67" s="63"/>
      <c r="Q67" s="1393"/>
      <c r="R67" s="22"/>
      <c r="S67" s="22"/>
      <c r="T67" s="22"/>
      <c r="U67" s="22"/>
      <c r="V67" s="22"/>
      <c r="W67" s="25"/>
    </row>
    <row r="68" spans="2:23" x14ac:dyDescent="0.2">
      <c r="B68" s="25"/>
      <c r="C68" s="25"/>
      <c r="D68" s="25"/>
      <c r="E68" s="25"/>
      <c r="F68" s="25"/>
      <c r="G68" s="25"/>
      <c r="H68" s="25"/>
      <c r="I68" s="25"/>
      <c r="J68" s="25"/>
      <c r="K68" s="1360"/>
      <c r="L68" s="22"/>
      <c r="M68" s="22"/>
      <c r="N68" s="22"/>
      <c r="O68" s="134"/>
      <c r="P68" s="22"/>
      <c r="Q68" s="130"/>
      <c r="R68" s="22"/>
      <c r="S68" s="22"/>
      <c r="T68" s="22"/>
      <c r="U68" s="22"/>
      <c r="V68" s="22"/>
      <c r="W68" s="25"/>
    </row>
    <row r="69" spans="2:23" x14ac:dyDescent="0.2">
      <c r="B69" s="25"/>
      <c r="C69" s="25"/>
      <c r="D69" s="25"/>
      <c r="E69" s="25"/>
      <c r="F69" s="25"/>
      <c r="G69" s="25"/>
      <c r="H69" s="25"/>
      <c r="I69" s="25"/>
      <c r="J69" s="25"/>
      <c r="K69" s="62" t="s">
        <v>101</v>
      </c>
      <c r="L69" s="35" t="s">
        <v>102</v>
      </c>
      <c r="M69" s="35" t="s">
        <v>103</v>
      </c>
      <c r="N69" s="1496" t="str">
        <f>IF(AND($F$8=1,OR('3 Part-time'!P22&lt;&gt;0,'3 Part-time'!M22&lt;&gt;0)),IF('3 Part-time'!P22&gt;'3 Part-time'!M22, N$13&amp;", Price group "&amp;$K69&amp;", "&amp;$L69&amp;" length, Level "&amp;$M69&amp;"; ",""),"")</f>
        <v/>
      </c>
      <c r="O69" s="1313" t="str">
        <f>IF(AND($F$8=1,OR('3 Part-time'!Q22&lt;&gt;0,'3 Part-time'!N22&lt;&gt;0)),IF('3 Part-time'!Q22&gt;'3 Part-time'!N22, O$13&amp;", Price group "&amp;$K69&amp;", "&amp;$L69&amp;" length, Level "&amp;$M69&amp;"; ",""),"")</f>
        <v/>
      </c>
      <c r="P69" s="1395" t="str">
        <f>IF(AND($F$8=1,OR('3 Part-time'!R22&lt;&gt;0,'3 Part-time'!O22&lt;&gt;0)),IF('3 Part-time'!R22&gt;'3 Part-time'!O22, P$13&amp;", Price group "&amp;$K69&amp;", "&amp;$L69&amp;" length, Level "&amp;$M69&amp;"; ",""),"")</f>
        <v/>
      </c>
      <c r="Q69" s="130"/>
      <c r="R69" s="22"/>
      <c r="S69" s="22"/>
      <c r="T69" s="22"/>
      <c r="U69" s="22"/>
      <c r="V69" s="22"/>
      <c r="W69" s="25"/>
    </row>
    <row r="70" spans="2:23" x14ac:dyDescent="0.2">
      <c r="B70" s="25"/>
      <c r="C70" s="25"/>
      <c r="D70" s="25"/>
      <c r="E70" s="25"/>
      <c r="F70" s="25"/>
      <c r="G70" s="25"/>
      <c r="H70" s="25"/>
      <c r="I70" s="25"/>
      <c r="J70" s="25"/>
      <c r="K70" s="62" t="s">
        <v>101</v>
      </c>
      <c r="L70" s="35" t="s">
        <v>102</v>
      </c>
      <c r="M70" s="35" t="s">
        <v>107</v>
      </c>
      <c r="N70" s="1358" t="str">
        <f>IF(AND($F$8=1,OR('3 Part-time'!P23&lt;&gt;0,'3 Part-time'!M23&lt;&gt;0)),IF('3 Part-time'!P23&gt;'3 Part-time'!M23, N$13&amp;", Price group "&amp;$K70&amp;", "&amp;$L70&amp;" length, Level "&amp;$M70&amp;"; ",""),"")</f>
        <v/>
      </c>
      <c r="O70" s="22" t="str">
        <f>IF(AND($F$8=1,OR('3 Part-time'!Q23&lt;&gt;0,'3 Part-time'!N23&lt;&gt;0)),IF('3 Part-time'!Q23&gt;'3 Part-time'!N23, O$13&amp;", Price group "&amp;$K70&amp;", "&amp;$L70&amp;" length, Level "&amp;$M70&amp;"; ",""),"")</f>
        <v/>
      </c>
      <c r="P70" s="1396" t="str">
        <f>IF(AND($F$8=1,OR('3 Part-time'!R23&lt;&gt;0,'3 Part-time'!O23&lt;&gt;0)),IF('3 Part-time'!R23&gt;'3 Part-time'!O23, P$13&amp;", Price group "&amp;$K70&amp;", "&amp;$L70&amp;" length, Level "&amp;$M70&amp;"; ",""),"")</f>
        <v/>
      </c>
      <c r="Q70" s="130"/>
      <c r="R70" s="22"/>
      <c r="S70" s="22"/>
      <c r="T70" s="22"/>
      <c r="U70" s="22"/>
      <c r="V70" s="22"/>
      <c r="W70" s="25"/>
    </row>
    <row r="71" spans="2:23" x14ac:dyDescent="0.2">
      <c r="B71" s="25"/>
      <c r="C71" s="25"/>
      <c r="D71" s="25"/>
      <c r="E71" s="25"/>
      <c r="F71" s="25"/>
      <c r="G71" s="25"/>
      <c r="H71" s="25"/>
      <c r="I71" s="25"/>
      <c r="J71" s="25"/>
      <c r="K71" s="62" t="s">
        <v>101</v>
      </c>
      <c r="L71" s="35" t="s">
        <v>102</v>
      </c>
      <c r="M71" s="35" t="s">
        <v>110</v>
      </c>
      <c r="N71" s="1358" t="str">
        <f>IF(AND($F$8=1,OR('3 Part-time'!P24&lt;&gt;0,'3 Part-time'!M24&lt;&gt;0)),IF('3 Part-time'!P24&gt;'3 Part-time'!M24, N$13&amp;", Price group "&amp;$K71&amp;", "&amp;$L71&amp;" length, Level "&amp;$M71&amp;"; ",""),"")</f>
        <v/>
      </c>
      <c r="O71" s="22" t="str">
        <f>IF(AND($F$8=1,OR('3 Part-time'!Q24&lt;&gt;0,'3 Part-time'!N24&lt;&gt;0)),IF('3 Part-time'!Q24&gt;'3 Part-time'!N24, O$13&amp;", Price group "&amp;$K71&amp;", "&amp;$L71&amp;" length, Level "&amp;$M71&amp;"; ",""),"")</f>
        <v/>
      </c>
      <c r="P71" s="1396" t="str">
        <f>IF(AND($F$8=1,OR('3 Part-time'!R24&lt;&gt;0,'3 Part-time'!O24&lt;&gt;0)),IF('3 Part-time'!R24&gt;'3 Part-time'!O24, P$13&amp;", Price group "&amp;$K71&amp;", "&amp;$L71&amp;" length, Level "&amp;$M71&amp;"; ",""),"")</f>
        <v/>
      </c>
      <c r="Q71" s="130"/>
      <c r="R71" s="22"/>
      <c r="S71" s="22"/>
      <c r="T71" s="22"/>
      <c r="U71" s="22"/>
      <c r="V71" s="22"/>
      <c r="W71" s="25"/>
    </row>
    <row r="72" spans="2:23" x14ac:dyDescent="0.2">
      <c r="B72" s="25"/>
      <c r="C72" s="25"/>
      <c r="D72" s="25"/>
      <c r="E72" s="25"/>
      <c r="F72" s="25"/>
      <c r="G72" s="25"/>
      <c r="H72" s="25"/>
      <c r="I72" s="25"/>
      <c r="J72" s="25"/>
      <c r="K72" s="62" t="s">
        <v>101</v>
      </c>
      <c r="L72" s="35" t="s">
        <v>102</v>
      </c>
      <c r="M72" s="35" t="s">
        <v>113</v>
      </c>
      <c r="N72" s="1397" t="str">
        <f>IF(AND($F$8=1,OR('3 Part-time'!P25&lt;&gt;0,'3 Part-time'!M25&lt;&gt;0)),IF('3 Part-time'!P25&gt;'3 Part-time'!M25, N$13&amp;", Price group "&amp;$K72&amp;", "&amp;$L72&amp;" length, Level "&amp;$M72&amp;"; ",""),"")</f>
        <v/>
      </c>
      <c r="O72" s="1398" t="str">
        <f>IF(AND($F$8=1,OR('3 Part-time'!Q25&lt;&gt;0,'3 Part-time'!N25&lt;&gt;0)),IF('3 Part-time'!Q25&gt;'3 Part-time'!N25, O$13&amp;", Price group "&amp;$K72&amp;", "&amp;$L72&amp;" length, Level "&amp;$M72&amp;"; ",""),"")</f>
        <v/>
      </c>
      <c r="P72" s="1399" t="str">
        <f>IF(AND($F$8=1,OR('3 Part-time'!R25&lt;&gt;0,'3 Part-time'!O25&lt;&gt;0)),IF('3 Part-time'!R25&gt;'3 Part-time'!O25, P$13&amp;", Price group "&amp;$K72&amp;", "&amp;$L72&amp;" length, Level "&amp;$M72&amp;"; ",""),"")</f>
        <v/>
      </c>
      <c r="Q72" s="130"/>
      <c r="R72" s="22"/>
      <c r="S72" s="22"/>
      <c r="T72" s="22"/>
      <c r="U72" s="22"/>
      <c r="V72" s="22"/>
      <c r="W72" s="25"/>
    </row>
    <row r="73" spans="2:23" x14ac:dyDescent="0.2">
      <c r="B73" s="25"/>
      <c r="C73" s="25"/>
      <c r="D73" s="25"/>
      <c r="E73" s="25"/>
      <c r="F73" s="25"/>
      <c r="G73" s="25"/>
      <c r="H73" s="25"/>
      <c r="I73" s="25"/>
      <c r="J73" s="25"/>
      <c r="K73" s="62" t="s">
        <v>101</v>
      </c>
      <c r="L73" s="35" t="s">
        <v>116</v>
      </c>
      <c r="M73" s="35" t="s">
        <v>103</v>
      </c>
      <c r="N73" s="1358" t="str">
        <f>IF(AND($F$8=1,OR('3 Part-time'!P27&lt;&gt;0,'3 Part-time'!M27&lt;&gt;0)),IF('3 Part-time'!P27&gt;'3 Part-time'!M27, N$13&amp;", Price group "&amp;$K73&amp;", "&amp;$L73&amp;" length, Level "&amp;$M73&amp;"; ",""),"")</f>
        <v/>
      </c>
      <c r="O73" s="22" t="str">
        <f>IF(AND($F$8=1,OR('3 Part-time'!Q27&lt;&gt;0,'3 Part-time'!N27&lt;&gt;0)),IF('3 Part-time'!Q27&gt;'3 Part-time'!N27, O$13&amp;", Price group "&amp;$K73&amp;", "&amp;$L73&amp;" length, Level "&amp;$M73&amp;"; ",""),"")</f>
        <v/>
      </c>
      <c r="P73" s="1396" t="str">
        <f>IF(AND($F$8=1,OR('3 Part-time'!R27&lt;&gt;0,'3 Part-time'!O27&lt;&gt;0)),IF('3 Part-time'!R27&gt;'3 Part-time'!O27, P$13&amp;", Price group "&amp;$K73&amp;", "&amp;$L73&amp;" length, Level "&amp;$M73&amp;"; ",""),"")</f>
        <v/>
      </c>
      <c r="Q73" s="130"/>
      <c r="R73" s="22"/>
      <c r="S73" s="22"/>
      <c r="T73" s="22"/>
      <c r="U73" s="22"/>
      <c r="V73" s="22"/>
      <c r="W73" s="25"/>
    </row>
    <row r="74" spans="2:23" x14ac:dyDescent="0.2">
      <c r="B74" s="25"/>
      <c r="C74" s="25"/>
      <c r="D74" s="25"/>
      <c r="E74" s="25"/>
      <c r="F74" s="25"/>
      <c r="G74" s="25"/>
      <c r="H74" s="25"/>
      <c r="I74" s="25"/>
      <c r="J74" s="25"/>
      <c r="K74" s="62" t="s">
        <v>101</v>
      </c>
      <c r="L74" s="35" t="s">
        <v>116</v>
      </c>
      <c r="M74" s="35" t="s">
        <v>107</v>
      </c>
      <c r="N74" s="1358" t="str">
        <f>IF(AND($F$8=1,OR('3 Part-time'!P28&lt;&gt;0,'3 Part-time'!M28&lt;&gt;0)),IF('3 Part-time'!P28&gt;'3 Part-time'!M28, N$13&amp;", Price group "&amp;$K74&amp;", "&amp;$L74&amp;" length, Level "&amp;$M74&amp;"; ",""),"")</f>
        <v/>
      </c>
      <c r="O74" s="22" t="str">
        <f>IF(AND($F$8=1,OR('3 Part-time'!Q28&lt;&gt;0,'3 Part-time'!N28&lt;&gt;0)),IF('3 Part-time'!Q28&gt;'3 Part-time'!N28, O$13&amp;", Price group "&amp;$K74&amp;", "&amp;$L74&amp;" length, Level "&amp;$M74&amp;"; ",""),"")</f>
        <v/>
      </c>
      <c r="P74" s="1396" t="str">
        <f>IF(AND($F$8=1,OR('3 Part-time'!R28&lt;&gt;0,'3 Part-time'!O28&lt;&gt;0)),IF('3 Part-time'!R28&gt;'3 Part-time'!O28, P$13&amp;", Price group "&amp;$K74&amp;", "&amp;$L74&amp;" length, Level "&amp;$M74&amp;"; ",""),"")</f>
        <v/>
      </c>
      <c r="Q74" s="130"/>
      <c r="R74" s="22"/>
      <c r="S74" s="22"/>
      <c r="T74" s="22"/>
      <c r="U74" s="22"/>
      <c r="V74" s="22"/>
      <c r="W74" s="25"/>
    </row>
    <row r="75" spans="2:23" x14ac:dyDescent="0.2">
      <c r="B75" s="25"/>
      <c r="C75" s="25"/>
      <c r="D75" s="25"/>
      <c r="E75" s="25"/>
      <c r="F75" s="25"/>
      <c r="G75" s="25"/>
      <c r="H75" s="25"/>
      <c r="I75" s="25"/>
      <c r="J75" s="25"/>
      <c r="K75" s="62" t="s">
        <v>101</v>
      </c>
      <c r="L75" s="35" t="s">
        <v>116</v>
      </c>
      <c r="M75" s="35" t="s">
        <v>110</v>
      </c>
      <c r="N75" s="1358" t="str">
        <f>IF(AND($F$8=1,OR('3 Part-time'!P29&lt;&gt;0,'3 Part-time'!M29&lt;&gt;0)),IF('3 Part-time'!P29&gt;'3 Part-time'!M29, N$13&amp;", Price group "&amp;$K75&amp;", "&amp;$L75&amp;" length, Level "&amp;$M75&amp;"; ",""),"")</f>
        <v/>
      </c>
      <c r="O75" s="22" t="str">
        <f>IF(AND($F$8=1,OR('3 Part-time'!Q29&lt;&gt;0,'3 Part-time'!N29&lt;&gt;0)),IF('3 Part-time'!Q29&gt;'3 Part-time'!N29, O$13&amp;", Price group "&amp;$K75&amp;", "&amp;$L75&amp;" length, Level "&amp;$M75&amp;"; ",""),"")</f>
        <v/>
      </c>
      <c r="P75" s="1396" t="str">
        <f>IF(AND($F$8=1,OR('3 Part-time'!R29&lt;&gt;0,'3 Part-time'!O29&lt;&gt;0)),IF('3 Part-time'!R29&gt;'3 Part-time'!O29, P$13&amp;", Price group "&amp;$K75&amp;", "&amp;$L75&amp;" length, Level "&amp;$M75&amp;"; ",""),"")</f>
        <v/>
      </c>
      <c r="Q75" s="130"/>
      <c r="R75" s="22"/>
      <c r="S75" s="22"/>
      <c r="T75" s="22"/>
      <c r="U75" s="22"/>
      <c r="V75" s="22"/>
      <c r="W75" s="25"/>
    </row>
    <row r="76" spans="2:23" x14ac:dyDescent="0.2">
      <c r="B76" s="25"/>
      <c r="C76" s="25"/>
      <c r="D76" s="25"/>
      <c r="E76" s="25"/>
      <c r="F76" s="25"/>
      <c r="G76" s="25"/>
      <c r="H76" s="25"/>
      <c r="I76" s="25"/>
      <c r="J76" s="25"/>
      <c r="K76" s="62" t="s">
        <v>101</v>
      </c>
      <c r="L76" s="35" t="s">
        <v>116</v>
      </c>
      <c r="M76" s="35" t="s">
        <v>113</v>
      </c>
      <c r="N76" s="1400" t="str">
        <f>IF(AND($F$8=1,OR('3 Part-time'!P30&lt;&gt;0,'3 Part-time'!M30&lt;&gt;0)),IF('3 Part-time'!P30&gt;'3 Part-time'!M30, N$13&amp;", Price group "&amp;$K76&amp;", "&amp;$L76&amp;" length, Level "&amp;$M76&amp;"; ",""),"")</f>
        <v/>
      </c>
      <c r="O76" s="134" t="str">
        <f>IF(AND($F$8=1,OR('3 Part-time'!Q30&lt;&gt;0,'3 Part-time'!N30&lt;&gt;0)),IF('3 Part-time'!Q30&gt;'3 Part-time'!N30, O$13&amp;", Price group "&amp;$K76&amp;", "&amp;$L76&amp;" length, Level "&amp;$M76&amp;"; ",""),"")</f>
        <v/>
      </c>
      <c r="P76" s="1401" t="str">
        <f>IF(AND($F$8=1,OR('3 Part-time'!R30&lt;&gt;0,'3 Part-time'!O30&lt;&gt;0)),IF('3 Part-time'!R30&gt;'3 Part-time'!O30, P$13&amp;", Price group "&amp;$K76&amp;", "&amp;$L76&amp;" length, Level "&amp;$M76&amp;"; ",""),"")</f>
        <v/>
      </c>
      <c r="Q76" s="130"/>
      <c r="R76" s="22"/>
      <c r="S76" s="22"/>
      <c r="T76" s="22"/>
      <c r="U76" s="22"/>
      <c r="V76" s="22"/>
      <c r="W76" s="25"/>
    </row>
    <row r="77" spans="2:23" x14ac:dyDescent="0.2">
      <c r="B77" s="25"/>
      <c r="C77" s="25"/>
      <c r="D77" s="25"/>
      <c r="E77" s="25"/>
      <c r="F77" s="25"/>
      <c r="G77" s="25"/>
      <c r="H77" s="25"/>
      <c r="I77" s="25"/>
      <c r="J77" s="25"/>
      <c r="K77" s="62" t="s">
        <v>124</v>
      </c>
      <c r="L77" s="35" t="s">
        <v>102</v>
      </c>
      <c r="M77" s="35" t="s">
        <v>103</v>
      </c>
      <c r="N77" s="1358" t="str">
        <f>IF(AND($F$8=1,OR('3 Part-time'!P32&lt;&gt;0,'3 Part-time'!M32&lt;&gt;0)),IF('3 Part-time'!P32&gt;'3 Part-time'!M32, N$13&amp;", Price group "&amp;$K77&amp;", "&amp;$L77&amp;" length, Level "&amp;$M77&amp;"; ",""),"")</f>
        <v/>
      </c>
      <c r="O77" s="22" t="str">
        <f>IF(AND($F$8=1,OR('3 Part-time'!Q32&lt;&gt;0,'3 Part-time'!N32&lt;&gt;0)),IF('3 Part-time'!Q32&gt;'3 Part-time'!N32, O$13&amp;", Price group "&amp;$K77&amp;", "&amp;$L77&amp;" length, Level "&amp;$M77&amp;"; ",""),"")</f>
        <v/>
      </c>
      <c r="P77" s="1396" t="str">
        <f>IF(AND($F$8=1,OR('3 Part-time'!R32&lt;&gt;0,'3 Part-time'!O32&lt;&gt;0)),IF('3 Part-time'!R32&gt;'3 Part-time'!O32, P$13&amp;", Price group "&amp;$K77&amp;", "&amp;$L77&amp;" length, Level "&amp;$M77&amp;"; ",""),"")</f>
        <v/>
      </c>
      <c r="Q77" s="130"/>
      <c r="R77" s="22"/>
      <c r="S77" s="22"/>
      <c r="T77" s="22"/>
      <c r="U77" s="22"/>
      <c r="V77" s="22"/>
      <c r="W77" s="25"/>
    </row>
    <row r="78" spans="2:23" x14ac:dyDescent="0.2">
      <c r="B78" s="25"/>
      <c r="C78" s="25"/>
      <c r="D78" s="25"/>
      <c r="E78" s="25"/>
      <c r="F78" s="25"/>
      <c r="G78" s="25"/>
      <c r="H78" s="25"/>
      <c r="I78" s="25"/>
      <c r="J78" s="25"/>
      <c r="K78" s="62" t="s">
        <v>124</v>
      </c>
      <c r="L78" s="35" t="s">
        <v>102</v>
      </c>
      <c r="M78" s="35" t="s">
        <v>107</v>
      </c>
      <c r="N78" s="1358" t="str">
        <f>IF(AND($F$8=1,OR('3 Part-time'!P33&lt;&gt;0,'3 Part-time'!M33&lt;&gt;0)),IF('3 Part-time'!P33&gt;'3 Part-time'!M33, N$13&amp;", Price group "&amp;$K78&amp;", "&amp;$L78&amp;" length, Level "&amp;$M78&amp;"; ",""),"")</f>
        <v/>
      </c>
      <c r="O78" s="22" t="str">
        <f>IF(AND($F$8=1,OR('3 Part-time'!Q33&lt;&gt;0,'3 Part-time'!N33&lt;&gt;0)),IF('3 Part-time'!Q33&gt;'3 Part-time'!N33, O$13&amp;", Price group "&amp;$K78&amp;", "&amp;$L78&amp;" length, Level "&amp;$M78&amp;"; ",""),"")</f>
        <v/>
      </c>
      <c r="P78" s="1396" t="str">
        <f>IF(AND($F$8=1,OR('3 Part-time'!R33&lt;&gt;0,'3 Part-time'!O33&lt;&gt;0)),IF('3 Part-time'!R33&gt;'3 Part-time'!O33, P$13&amp;", Price group "&amp;$K78&amp;", "&amp;$L78&amp;" length, Level "&amp;$M78&amp;"; ",""),"")</f>
        <v/>
      </c>
      <c r="Q78" s="130"/>
      <c r="R78" s="22"/>
      <c r="S78" s="22"/>
      <c r="T78" s="22"/>
      <c r="U78" s="22"/>
      <c r="V78" s="22"/>
      <c r="W78" s="25"/>
    </row>
    <row r="79" spans="2:23" x14ac:dyDescent="0.2">
      <c r="B79" s="25"/>
      <c r="C79" s="25"/>
      <c r="D79" s="25"/>
      <c r="E79" s="25"/>
      <c r="F79" s="25"/>
      <c r="G79" s="25"/>
      <c r="H79" s="25"/>
      <c r="I79" s="25"/>
      <c r="J79" s="25"/>
      <c r="K79" s="62" t="s">
        <v>124</v>
      </c>
      <c r="L79" s="35" t="s">
        <v>102</v>
      </c>
      <c r="M79" s="35" t="s">
        <v>110</v>
      </c>
      <c r="N79" s="1358" t="str">
        <f>IF(AND($F$8=1,OR('3 Part-time'!P34&lt;&gt;0,'3 Part-time'!M34&lt;&gt;0)),IF('3 Part-time'!P34&gt;'3 Part-time'!M34, N$13&amp;", Price group "&amp;$K79&amp;", "&amp;$L79&amp;" length, Level "&amp;$M79&amp;"; ",""),"")</f>
        <v/>
      </c>
      <c r="O79" s="22" t="str">
        <f>IF(AND($F$8=1,OR('3 Part-time'!Q34&lt;&gt;0,'3 Part-time'!N34&lt;&gt;0)),IF('3 Part-time'!Q34&gt;'3 Part-time'!N34, O$13&amp;", Price group "&amp;$K79&amp;", "&amp;$L79&amp;" length, Level "&amp;$M79&amp;"; ",""),"")</f>
        <v/>
      </c>
      <c r="P79" s="1396" t="str">
        <f>IF(AND($F$8=1,OR('3 Part-time'!R34&lt;&gt;0,'3 Part-time'!O34&lt;&gt;0)),IF('3 Part-time'!R34&gt;'3 Part-time'!O34, P$13&amp;", Price group "&amp;$K79&amp;", "&amp;$L79&amp;" length, Level "&amp;$M79&amp;"; ",""),"")</f>
        <v/>
      </c>
      <c r="Q79" s="130"/>
      <c r="R79" s="22"/>
      <c r="S79" s="22"/>
      <c r="T79" s="22"/>
      <c r="U79" s="22"/>
      <c r="V79" s="22"/>
      <c r="W79" s="25"/>
    </row>
    <row r="80" spans="2:23" x14ac:dyDescent="0.2">
      <c r="B80" s="25"/>
      <c r="C80" s="25"/>
      <c r="D80" s="25"/>
      <c r="E80" s="25"/>
      <c r="F80" s="25"/>
      <c r="G80" s="25"/>
      <c r="H80" s="25"/>
      <c r="I80" s="25"/>
      <c r="J80" s="25"/>
      <c r="K80" s="62" t="s">
        <v>124</v>
      </c>
      <c r="L80" s="35" t="s">
        <v>102</v>
      </c>
      <c r="M80" s="35" t="s">
        <v>113</v>
      </c>
      <c r="N80" s="1397" t="str">
        <f>IF(AND($F$8=1,OR('3 Part-time'!P35&lt;&gt;0,'3 Part-time'!M35&lt;&gt;0)),IF('3 Part-time'!P35&gt;'3 Part-time'!M35, N$13&amp;", Price group "&amp;$K80&amp;", "&amp;$L80&amp;" length, Level "&amp;$M80&amp;"; ",""),"")</f>
        <v/>
      </c>
      <c r="O80" s="1398" t="str">
        <f>IF(AND($F$8=1,OR('3 Part-time'!Q35&lt;&gt;0,'3 Part-time'!N35&lt;&gt;0)),IF('3 Part-time'!Q35&gt;'3 Part-time'!N35, O$13&amp;", Price group "&amp;$K80&amp;", "&amp;$L80&amp;" length, Level "&amp;$M80&amp;"; ",""),"")</f>
        <v/>
      </c>
      <c r="P80" s="1399" t="str">
        <f>IF(AND($F$8=1,OR('3 Part-time'!R35&lt;&gt;0,'3 Part-time'!O35&lt;&gt;0)),IF('3 Part-time'!R35&gt;'3 Part-time'!O35, P$13&amp;", Price group "&amp;$K80&amp;", "&amp;$L80&amp;" length, Level "&amp;$M80&amp;"; ",""),"")</f>
        <v/>
      </c>
      <c r="Q80" s="130"/>
      <c r="R80" s="22"/>
      <c r="S80" s="22"/>
      <c r="T80" s="22"/>
      <c r="U80" s="22"/>
      <c r="V80" s="22"/>
      <c r="W80" s="25"/>
    </row>
    <row r="81" spans="2:23" x14ac:dyDescent="0.2">
      <c r="B81" s="25"/>
      <c r="C81" s="25"/>
      <c r="D81" s="25"/>
      <c r="E81" s="25"/>
      <c r="F81" s="25"/>
      <c r="G81" s="25"/>
      <c r="H81" s="25"/>
      <c r="I81" s="25"/>
      <c r="J81" s="25"/>
      <c r="K81" s="62" t="s">
        <v>124</v>
      </c>
      <c r="L81" s="35" t="s">
        <v>116</v>
      </c>
      <c r="M81" s="35" t="s">
        <v>103</v>
      </c>
      <c r="N81" s="1358" t="str">
        <f>IF(AND($F$8=1,OR('3 Part-time'!P37&lt;&gt;0,'3 Part-time'!M37&lt;&gt;0)),IF('3 Part-time'!P37&gt;'3 Part-time'!M37, N$13&amp;", Price group "&amp;$K81&amp;", "&amp;$L81&amp;" length, Level "&amp;$M81&amp;"; ",""),"")</f>
        <v/>
      </c>
      <c r="O81" s="22" t="str">
        <f>IF(AND($F$8=1,OR('3 Part-time'!Q37&lt;&gt;0,'3 Part-time'!N37&lt;&gt;0)),IF('3 Part-time'!Q37&gt;'3 Part-time'!N37, O$13&amp;", Price group "&amp;$K81&amp;", "&amp;$L81&amp;" length, Level "&amp;$M81&amp;"; ",""),"")</f>
        <v/>
      </c>
      <c r="P81" s="1396" t="str">
        <f>IF(AND($F$8=1,OR('3 Part-time'!R37&lt;&gt;0,'3 Part-time'!O37&lt;&gt;0)),IF('3 Part-time'!R37&gt;'3 Part-time'!O37, P$13&amp;", Price group "&amp;$K81&amp;", "&amp;$L81&amp;" length, Level "&amp;$M81&amp;"; ",""),"")</f>
        <v/>
      </c>
      <c r="Q81" s="130"/>
      <c r="R81" s="22"/>
      <c r="S81" s="22"/>
      <c r="T81" s="22"/>
      <c r="U81" s="22"/>
      <c r="V81" s="22"/>
      <c r="W81" s="25"/>
    </row>
    <row r="82" spans="2:23" x14ac:dyDescent="0.2">
      <c r="B82" s="25"/>
      <c r="C82" s="25"/>
      <c r="D82" s="25"/>
      <c r="E82" s="25"/>
      <c r="F82" s="25"/>
      <c r="G82" s="25"/>
      <c r="H82" s="25"/>
      <c r="I82" s="25"/>
      <c r="J82" s="25"/>
      <c r="K82" s="62" t="s">
        <v>124</v>
      </c>
      <c r="L82" s="35" t="s">
        <v>116</v>
      </c>
      <c r="M82" s="35" t="s">
        <v>107</v>
      </c>
      <c r="N82" s="1358" t="str">
        <f>IF(AND($F$8=1,OR('3 Part-time'!P38&lt;&gt;0,'3 Part-time'!M38&lt;&gt;0)),IF('3 Part-time'!P38&gt;'3 Part-time'!M38, N$13&amp;", Price group "&amp;$K82&amp;", "&amp;$L82&amp;" length, Level "&amp;$M82&amp;"; ",""),"")</f>
        <v/>
      </c>
      <c r="O82" s="22" t="str">
        <f>IF(AND($F$8=1,OR('3 Part-time'!Q38&lt;&gt;0,'3 Part-time'!N38&lt;&gt;0)),IF('3 Part-time'!Q38&gt;'3 Part-time'!N38, O$13&amp;", Price group "&amp;$K82&amp;", "&amp;$L82&amp;" length, Level "&amp;$M82&amp;"; ",""),"")</f>
        <v/>
      </c>
      <c r="P82" s="1396" t="str">
        <f>IF(AND($F$8=1,OR('3 Part-time'!R38&lt;&gt;0,'3 Part-time'!O38&lt;&gt;0)),IF('3 Part-time'!R38&gt;'3 Part-time'!O38, P$13&amp;", Price group "&amp;$K82&amp;", "&amp;$L82&amp;" length, Level "&amp;$M82&amp;"; ",""),"")</f>
        <v/>
      </c>
      <c r="Q82" s="130"/>
      <c r="R82" s="22"/>
      <c r="S82" s="22"/>
      <c r="T82" s="22"/>
      <c r="U82" s="22"/>
      <c r="V82" s="22"/>
      <c r="W82" s="25"/>
    </row>
    <row r="83" spans="2:23" x14ac:dyDescent="0.2">
      <c r="B83" s="25"/>
      <c r="C83" s="25"/>
      <c r="D83" s="25"/>
      <c r="E83" s="25"/>
      <c r="F83" s="25"/>
      <c r="G83" s="25"/>
      <c r="H83" s="25"/>
      <c r="I83" s="25"/>
      <c r="J83" s="25"/>
      <c r="K83" s="62" t="s">
        <v>124</v>
      </c>
      <c r="L83" s="35" t="s">
        <v>116</v>
      </c>
      <c r="M83" s="35" t="s">
        <v>110</v>
      </c>
      <c r="N83" s="1358" t="str">
        <f>IF(AND($F$8=1,OR('3 Part-time'!P39&lt;&gt;0,'3 Part-time'!M39&lt;&gt;0)),IF('3 Part-time'!P39&gt;'3 Part-time'!M39, N$13&amp;", Price group "&amp;$K83&amp;", "&amp;$L83&amp;" length, Level "&amp;$M83&amp;"; ",""),"")</f>
        <v/>
      </c>
      <c r="O83" s="22" t="str">
        <f>IF(AND($F$8=1,OR('3 Part-time'!Q39&lt;&gt;0,'3 Part-time'!N39&lt;&gt;0)),IF('3 Part-time'!Q39&gt;'3 Part-time'!N39, O$13&amp;", Price group "&amp;$K83&amp;", "&amp;$L83&amp;" length, Level "&amp;$M83&amp;"; ",""),"")</f>
        <v/>
      </c>
      <c r="P83" s="1396" t="str">
        <f>IF(AND($F$8=1,OR('3 Part-time'!R39&lt;&gt;0,'3 Part-time'!O39&lt;&gt;0)),IF('3 Part-time'!R39&gt;'3 Part-time'!O39, P$13&amp;", Price group "&amp;$K83&amp;", "&amp;$L83&amp;" length, Level "&amp;$M83&amp;"; ",""),"")</f>
        <v/>
      </c>
      <c r="Q83" s="130"/>
      <c r="R83" s="22"/>
      <c r="S83" s="22"/>
      <c r="T83" s="22"/>
      <c r="U83" s="22"/>
      <c r="V83" s="22"/>
      <c r="W83" s="25"/>
    </row>
    <row r="84" spans="2:23" x14ac:dyDescent="0.2">
      <c r="B84" s="25"/>
      <c r="C84" s="25"/>
      <c r="D84" s="25"/>
      <c r="E84" s="25"/>
      <c r="F84" s="25"/>
      <c r="G84" s="25"/>
      <c r="H84" s="25"/>
      <c r="I84" s="25"/>
      <c r="J84" s="25"/>
      <c r="K84" s="62" t="s">
        <v>124</v>
      </c>
      <c r="L84" s="35" t="s">
        <v>116</v>
      </c>
      <c r="M84" s="35" t="s">
        <v>113</v>
      </c>
      <c r="N84" s="1400" t="str">
        <f>IF(AND($F$8=1,OR('3 Part-time'!P40&lt;&gt;0,'3 Part-time'!M40&lt;&gt;0)),IF('3 Part-time'!P40&gt;'3 Part-time'!M40, N$13&amp;", Price group "&amp;$K84&amp;", "&amp;$L84&amp;" length, Level "&amp;$M84&amp;"; ",""),"")</f>
        <v/>
      </c>
      <c r="O84" s="134" t="str">
        <f>IF(AND($F$8=1,OR('3 Part-time'!Q40&lt;&gt;0,'3 Part-time'!N40&lt;&gt;0)),IF('3 Part-time'!Q40&gt;'3 Part-time'!N40, O$13&amp;", Price group "&amp;$K84&amp;", "&amp;$L84&amp;" length, Level "&amp;$M84&amp;"; ",""),"")</f>
        <v/>
      </c>
      <c r="P84" s="1401" t="str">
        <f>IF(AND($F$8=1,OR('3 Part-time'!R40&lt;&gt;0,'3 Part-time'!O40&lt;&gt;0)),IF('3 Part-time'!R40&gt;'3 Part-time'!O40, P$13&amp;", Price group "&amp;$K84&amp;", "&amp;$L84&amp;" length, Level "&amp;$M84&amp;"; ",""),"")</f>
        <v/>
      </c>
      <c r="Q84" s="130"/>
      <c r="R84" s="22"/>
      <c r="S84" s="22"/>
      <c r="T84" s="22"/>
      <c r="U84" s="22"/>
      <c r="V84" s="22"/>
      <c r="W84" s="25"/>
    </row>
    <row r="85" spans="2:23" x14ac:dyDescent="0.2">
      <c r="B85" s="25"/>
      <c r="C85" s="25"/>
      <c r="D85" s="25"/>
      <c r="E85" s="25"/>
      <c r="F85" s="25"/>
      <c r="G85" s="25"/>
      <c r="H85" s="25"/>
      <c r="I85" s="25"/>
      <c r="J85" s="25"/>
      <c r="K85" s="62" t="s">
        <v>134</v>
      </c>
      <c r="L85" s="35" t="s">
        <v>102</v>
      </c>
      <c r="M85" s="35" t="s">
        <v>103</v>
      </c>
      <c r="N85" s="1358" t="str">
        <f>IF(AND($F$8=1,OR('3 Part-time'!P42&lt;&gt;0,'3 Part-time'!M42&lt;&gt;0)),IF('3 Part-time'!P42&gt;'3 Part-time'!M42, N$13&amp;", Price group "&amp;$K85&amp;", "&amp;$L85&amp;" length, Level "&amp;$M85&amp;"; ",""),"")</f>
        <v/>
      </c>
      <c r="O85" s="22" t="str">
        <f>IF(AND($F$8=1,OR('3 Part-time'!Q42&lt;&gt;0,'3 Part-time'!N42&lt;&gt;0)),IF('3 Part-time'!Q42&gt;'3 Part-time'!N42, O$13&amp;", Price group "&amp;$K85&amp;", "&amp;$L85&amp;" length, Level "&amp;$M85&amp;"; ",""),"")</f>
        <v/>
      </c>
      <c r="P85" s="1396" t="str">
        <f>IF(AND($F$8=1,OR('3 Part-time'!R42&lt;&gt;0,'3 Part-time'!O42&lt;&gt;0)),IF('3 Part-time'!R42&gt;'3 Part-time'!O42, P$13&amp;", Price group "&amp;$K85&amp;", "&amp;$L85&amp;" length, Level "&amp;$M85&amp;"; ",""),"")</f>
        <v/>
      </c>
      <c r="Q85" s="130"/>
      <c r="R85" s="22"/>
      <c r="S85" s="22"/>
      <c r="T85" s="22"/>
      <c r="U85" s="22"/>
      <c r="V85" s="22"/>
      <c r="W85" s="25"/>
    </row>
    <row r="86" spans="2:23" x14ac:dyDescent="0.2">
      <c r="B86" s="25"/>
      <c r="C86" s="25"/>
      <c r="D86" s="25"/>
      <c r="E86" s="25"/>
      <c r="F86" s="25"/>
      <c r="G86" s="25"/>
      <c r="H86" s="25"/>
      <c r="I86" s="25"/>
      <c r="J86" s="25"/>
      <c r="K86" s="62" t="s">
        <v>134</v>
      </c>
      <c r="L86" s="35" t="s">
        <v>102</v>
      </c>
      <c r="M86" s="35" t="s">
        <v>107</v>
      </c>
      <c r="N86" s="1358" t="str">
        <f>IF(AND($F$8=1,OR('3 Part-time'!P43&lt;&gt;0,'3 Part-time'!M43&lt;&gt;0)),IF('3 Part-time'!P43&gt;'3 Part-time'!M43, N$13&amp;", Price group "&amp;$K86&amp;", "&amp;$L86&amp;" length, Level "&amp;$M86&amp;"; ",""),"")</f>
        <v/>
      </c>
      <c r="O86" s="22" t="str">
        <f>IF(AND($F$8=1,OR('3 Part-time'!Q43&lt;&gt;0,'3 Part-time'!N43&lt;&gt;0)),IF('3 Part-time'!Q43&gt;'3 Part-time'!N43, O$13&amp;", Price group "&amp;$K86&amp;", "&amp;$L86&amp;" length, Level "&amp;$M86&amp;"; ",""),"")</f>
        <v/>
      </c>
      <c r="P86" s="1396" t="str">
        <f>IF(AND($F$8=1,OR('3 Part-time'!R43&lt;&gt;0,'3 Part-time'!O43&lt;&gt;0)),IF('3 Part-time'!R43&gt;'3 Part-time'!O43, P$13&amp;", Price group "&amp;$K86&amp;", "&amp;$L86&amp;" length, Level "&amp;$M86&amp;"; ",""),"")</f>
        <v/>
      </c>
      <c r="Q86" s="130"/>
      <c r="R86" s="22"/>
      <c r="S86" s="22"/>
      <c r="T86" s="22"/>
      <c r="U86" s="22"/>
      <c r="V86" s="22"/>
      <c r="W86" s="25"/>
    </row>
    <row r="87" spans="2:23" x14ac:dyDescent="0.2">
      <c r="B87" s="25"/>
      <c r="C87" s="25"/>
      <c r="D87" s="25"/>
      <c r="E87" s="25"/>
      <c r="F87" s="25"/>
      <c r="G87" s="25"/>
      <c r="H87" s="25"/>
      <c r="I87" s="25"/>
      <c r="J87" s="25"/>
      <c r="K87" s="62" t="s">
        <v>134</v>
      </c>
      <c r="L87" s="35" t="s">
        <v>102</v>
      </c>
      <c r="M87" s="35" t="s">
        <v>110</v>
      </c>
      <c r="N87" s="1358" t="str">
        <f>IF(AND($F$8=1,OR('3 Part-time'!P44&lt;&gt;0,'3 Part-time'!M44&lt;&gt;0)),IF('3 Part-time'!P44&gt;'3 Part-time'!M44, N$13&amp;", Price group "&amp;$K87&amp;", "&amp;$L87&amp;" length, Level "&amp;$M87&amp;"; ",""),"")</f>
        <v/>
      </c>
      <c r="O87" s="22" t="str">
        <f>IF(AND($F$8=1,OR('3 Part-time'!Q44&lt;&gt;0,'3 Part-time'!N44&lt;&gt;0)),IF('3 Part-time'!Q44&gt;'3 Part-time'!N44, O$13&amp;", Price group "&amp;$K87&amp;", "&amp;$L87&amp;" length, Level "&amp;$M87&amp;"; ",""),"")</f>
        <v/>
      </c>
      <c r="P87" s="1396" t="str">
        <f>IF(AND($F$8=1,OR('3 Part-time'!R44&lt;&gt;0,'3 Part-time'!O44&lt;&gt;0)),IF('3 Part-time'!R44&gt;'3 Part-time'!O44, P$13&amp;", Price group "&amp;$K87&amp;", "&amp;$L87&amp;" length, Level "&amp;$M87&amp;"; ",""),"")</f>
        <v/>
      </c>
      <c r="Q87" s="130"/>
      <c r="R87" s="22"/>
      <c r="S87" s="22"/>
      <c r="T87" s="22"/>
      <c r="U87" s="22"/>
      <c r="V87" s="22"/>
      <c r="W87" s="25"/>
    </row>
    <row r="88" spans="2:23" x14ac:dyDescent="0.2">
      <c r="B88" s="25"/>
      <c r="C88" s="25"/>
      <c r="D88" s="25"/>
      <c r="E88" s="25"/>
      <c r="F88" s="25"/>
      <c r="G88" s="25"/>
      <c r="H88" s="25"/>
      <c r="I88" s="25"/>
      <c r="J88" s="25"/>
      <c r="K88" s="62" t="s">
        <v>134</v>
      </c>
      <c r="L88" s="35" t="s">
        <v>102</v>
      </c>
      <c r="M88" s="35" t="s">
        <v>113</v>
      </c>
      <c r="N88" s="1397" t="str">
        <f>IF(AND($F$8=1,OR('3 Part-time'!P45&lt;&gt;0,'3 Part-time'!M45&lt;&gt;0)),IF('3 Part-time'!P45&gt;'3 Part-time'!M45, N$13&amp;", Price group "&amp;$K88&amp;", "&amp;$L88&amp;" length, Level "&amp;$M88&amp;"; ",""),"")</f>
        <v/>
      </c>
      <c r="O88" s="1398" t="str">
        <f>IF(AND($F$8=1,OR('3 Part-time'!Q45&lt;&gt;0,'3 Part-time'!N45&lt;&gt;0)),IF('3 Part-time'!Q45&gt;'3 Part-time'!N45, O$13&amp;", Price group "&amp;$K88&amp;", "&amp;$L88&amp;" length, Level "&amp;$M88&amp;"; ",""),"")</f>
        <v/>
      </c>
      <c r="P88" s="1399" t="str">
        <f>IF(AND($F$8=1,OR('3 Part-time'!R45&lt;&gt;0,'3 Part-time'!O45&lt;&gt;0)),IF('3 Part-time'!R45&gt;'3 Part-time'!O45, P$13&amp;", Price group "&amp;$K88&amp;", "&amp;$L88&amp;" length, Level "&amp;$M88&amp;"; ",""),"")</f>
        <v/>
      </c>
      <c r="Q88" s="130"/>
      <c r="R88" s="22"/>
      <c r="S88" s="22"/>
      <c r="T88" s="22"/>
      <c r="U88" s="22"/>
      <c r="V88" s="22"/>
      <c r="W88" s="25"/>
    </row>
    <row r="89" spans="2:23" x14ac:dyDescent="0.2">
      <c r="B89" s="25"/>
      <c r="C89" s="25"/>
      <c r="D89" s="25"/>
      <c r="E89" s="25"/>
      <c r="F89" s="25"/>
      <c r="G89" s="25"/>
      <c r="H89" s="25"/>
      <c r="I89" s="25"/>
      <c r="J89" s="25"/>
      <c r="K89" s="62" t="s">
        <v>134</v>
      </c>
      <c r="L89" s="35" t="s">
        <v>116</v>
      </c>
      <c r="M89" s="35" t="s">
        <v>103</v>
      </c>
      <c r="N89" s="1358" t="str">
        <f>IF(AND($F$8=1,OR('3 Part-time'!P47&lt;&gt;0,'3 Part-time'!M47&lt;&gt;0)),IF('3 Part-time'!P47&gt;'3 Part-time'!M47, N$13&amp;", Price group "&amp;$K89&amp;", "&amp;$L89&amp;" length, Level "&amp;$M89&amp;"; ",""),"")</f>
        <v/>
      </c>
      <c r="O89" s="22" t="str">
        <f>IF(AND($F$8=1,OR('3 Part-time'!Q47&lt;&gt;0,'3 Part-time'!N47&lt;&gt;0)),IF('3 Part-time'!Q47&gt;'3 Part-time'!N47, O$13&amp;", Price group "&amp;$K89&amp;", "&amp;$L89&amp;" length, Level "&amp;$M89&amp;"; ",""),"")</f>
        <v/>
      </c>
      <c r="P89" s="1396" t="str">
        <f>IF(AND($F$8=1,OR('3 Part-time'!R47&lt;&gt;0,'3 Part-time'!O47&lt;&gt;0)),IF('3 Part-time'!R47&gt;'3 Part-time'!O47, P$13&amp;", Price group "&amp;$K89&amp;", "&amp;$L89&amp;" length, Level "&amp;$M89&amp;"; ",""),"")</f>
        <v/>
      </c>
      <c r="Q89" s="130"/>
      <c r="R89" s="22"/>
      <c r="S89" s="22"/>
      <c r="T89" s="22"/>
      <c r="U89" s="22"/>
      <c r="V89" s="22"/>
      <c r="W89" s="25"/>
    </row>
    <row r="90" spans="2:23" x14ac:dyDescent="0.2">
      <c r="B90" s="25"/>
      <c r="C90" s="25"/>
      <c r="D90" s="25"/>
      <c r="E90" s="25"/>
      <c r="F90" s="25"/>
      <c r="G90" s="25"/>
      <c r="H90" s="25"/>
      <c r="I90" s="25"/>
      <c r="J90" s="25"/>
      <c r="K90" s="62" t="s">
        <v>134</v>
      </c>
      <c r="L90" s="35" t="s">
        <v>116</v>
      </c>
      <c r="M90" s="35" t="s">
        <v>107</v>
      </c>
      <c r="N90" s="1358" t="str">
        <f>IF(AND($F$8=1,OR('3 Part-time'!P48&lt;&gt;0,'3 Part-time'!M48&lt;&gt;0)),IF('3 Part-time'!P48&gt;'3 Part-time'!M48, N$13&amp;", Price group "&amp;$K90&amp;", "&amp;$L90&amp;" length, Level "&amp;$M90&amp;"; ",""),"")</f>
        <v/>
      </c>
      <c r="O90" s="22" t="str">
        <f>IF(AND($F$8=1,OR('3 Part-time'!Q48&lt;&gt;0,'3 Part-time'!N48&lt;&gt;0)),IF('3 Part-time'!Q48&gt;'3 Part-time'!N48, O$13&amp;", Price group "&amp;$K90&amp;", "&amp;$L90&amp;" length, Level "&amp;$M90&amp;"; ",""),"")</f>
        <v/>
      </c>
      <c r="P90" s="1396" t="str">
        <f>IF(AND($F$8=1,OR('3 Part-time'!R48&lt;&gt;0,'3 Part-time'!O48&lt;&gt;0)),IF('3 Part-time'!R48&gt;'3 Part-time'!O48, P$13&amp;", Price group "&amp;$K90&amp;", "&amp;$L90&amp;" length, Level "&amp;$M90&amp;"; ",""),"")</f>
        <v/>
      </c>
      <c r="Q90" s="130"/>
      <c r="R90" s="22"/>
      <c r="S90" s="22"/>
      <c r="T90" s="22"/>
      <c r="U90" s="22"/>
      <c r="V90" s="22"/>
      <c r="W90" s="25"/>
    </row>
    <row r="91" spans="2:23" x14ac:dyDescent="0.2">
      <c r="B91" s="25"/>
      <c r="C91" s="25"/>
      <c r="D91" s="25"/>
      <c r="E91" s="25"/>
      <c r="F91" s="25"/>
      <c r="G91" s="25"/>
      <c r="H91" s="25"/>
      <c r="I91" s="25"/>
      <c r="J91" s="25"/>
      <c r="K91" s="62" t="s">
        <v>134</v>
      </c>
      <c r="L91" s="35" t="s">
        <v>116</v>
      </c>
      <c r="M91" s="35" t="s">
        <v>110</v>
      </c>
      <c r="N91" s="1358" t="str">
        <f>IF(AND($F$8=1,OR('3 Part-time'!P49&lt;&gt;0,'3 Part-time'!M49&lt;&gt;0)),IF('3 Part-time'!P49&gt;'3 Part-time'!M49, N$13&amp;", Price group "&amp;$K91&amp;", "&amp;$L91&amp;" length, Level "&amp;$M91&amp;"; ",""),"")</f>
        <v/>
      </c>
      <c r="O91" s="22" t="str">
        <f>IF(AND($F$8=1,OR('3 Part-time'!Q49&lt;&gt;0,'3 Part-time'!N49&lt;&gt;0)),IF('3 Part-time'!Q49&gt;'3 Part-time'!N49, O$13&amp;", Price group "&amp;$K91&amp;", "&amp;$L91&amp;" length, Level "&amp;$M91&amp;"; ",""),"")</f>
        <v/>
      </c>
      <c r="P91" s="1396" t="str">
        <f>IF(AND($F$8=1,OR('3 Part-time'!R49&lt;&gt;0,'3 Part-time'!O49&lt;&gt;0)),IF('3 Part-time'!R49&gt;'3 Part-time'!O49, P$13&amp;", Price group "&amp;$K91&amp;", "&amp;$L91&amp;" length, Level "&amp;$M91&amp;"; ",""),"")</f>
        <v/>
      </c>
      <c r="Q91" s="130"/>
      <c r="R91" s="22"/>
      <c r="S91" s="22"/>
      <c r="T91" s="22"/>
      <c r="U91" s="22"/>
      <c r="V91" s="22"/>
      <c r="W91" s="25"/>
    </row>
    <row r="92" spans="2:23" x14ac:dyDescent="0.2">
      <c r="B92" s="25"/>
      <c r="C92" s="25"/>
      <c r="D92" s="25"/>
      <c r="E92" s="25"/>
      <c r="F92" s="25"/>
      <c r="G92" s="25"/>
      <c r="H92" s="25"/>
      <c r="I92" s="25"/>
      <c r="J92" s="25"/>
      <c r="K92" s="62" t="s">
        <v>134</v>
      </c>
      <c r="L92" s="35" t="s">
        <v>116</v>
      </c>
      <c r="M92" s="35" t="s">
        <v>113</v>
      </c>
      <c r="N92" s="1400" t="str">
        <f>IF(AND($F$8=1,OR('3 Part-time'!P50&lt;&gt;0,'3 Part-time'!M50&lt;&gt;0)),IF('3 Part-time'!P50&gt;'3 Part-time'!M50, N$13&amp;", Price group "&amp;$K92&amp;", "&amp;$L92&amp;" length, Level "&amp;$M92&amp;"; ",""),"")</f>
        <v/>
      </c>
      <c r="O92" s="134" t="str">
        <f>IF(AND($F$8=1,OR('3 Part-time'!Q50&lt;&gt;0,'3 Part-time'!N50&lt;&gt;0)),IF('3 Part-time'!Q50&gt;'3 Part-time'!N50, O$13&amp;", Price group "&amp;$K92&amp;", "&amp;$L92&amp;" length, Level "&amp;$M92&amp;"; ",""),"")</f>
        <v/>
      </c>
      <c r="P92" s="1401" t="str">
        <f>IF(AND($F$8=1,OR('3 Part-time'!R50&lt;&gt;0,'3 Part-time'!O50&lt;&gt;0)),IF('3 Part-time'!R50&gt;'3 Part-time'!O50, P$13&amp;", Price group "&amp;$K92&amp;", "&amp;$L92&amp;" length, Level "&amp;$M92&amp;"; ",""),"")</f>
        <v/>
      </c>
      <c r="Q92" s="130"/>
      <c r="R92" s="22"/>
      <c r="S92" s="22"/>
      <c r="T92" s="22"/>
      <c r="U92" s="22"/>
      <c r="V92" s="22"/>
      <c r="W92" s="25"/>
    </row>
    <row r="93" spans="2:23" x14ac:dyDescent="0.2">
      <c r="B93" s="25"/>
      <c r="C93" s="25"/>
      <c r="D93" s="25"/>
      <c r="E93" s="25"/>
      <c r="F93" s="25"/>
      <c r="G93" s="25"/>
      <c r="H93" s="25"/>
      <c r="I93" s="25"/>
      <c r="J93" s="25"/>
      <c r="K93" s="62" t="s">
        <v>143</v>
      </c>
      <c r="L93" s="35" t="s">
        <v>102</v>
      </c>
      <c r="M93" s="35" t="s">
        <v>103</v>
      </c>
      <c r="N93" s="1358" t="str">
        <f>IF(AND($F$8=1,OR('3 Part-time'!P52&lt;&gt;0,'3 Part-time'!M52&lt;&gt;0)),IF('3 Part-time'!P52&gt;'3 Part-time'!M52, N$13&amp;", Price group "&amp;$K93&amp;", "&amp;$L93&amp;" length, Level "&amp;$M93&amp;"; ",""),"")</f>
        <v/>
      </c>
      <c r="O93" s="22" t="str">
        <f>IF(AND($F$8=1,OR('3 Part-time'!Q52&lt;&gt;0,'3 Part-time'!N52&lt;&gt;0)),IF('3 Part-time'!Q52&gt;'3 Part-time'!N52, O$13&amp;", Price group "&amp;$K93&amp;", "&amp;$L93&amp;" length, Level "&amp;$M93&amp;"; ",""),"")</f>
        <v/>
      </c>
      <c r="P93" s="1396" t="str">
        <f>IF(AND($F$8=1,OR('3 Part-time'!R52&lt;&gt;0,'3 Part-time'!O52&lt;&gt;0)),IF('3 Part-time'!R52&gt;'3 Part-time'!O52, P$13&amp;", Price group "&amp;$K93&amp;", "&amp;$L93&amp;" length, Level "&amp;$M93&amp;"; ",""),"")</f>
        <v/>
      </c>
      <c r="Q93" s="130"/>
      <c r="R93" s="22"/>
      <c r="S93" s="22"/>
      <c r="T93" s="22"/>
      <c r="U93" s="22"/>
      <c r="V93" s="22"/>
      <c r="W93" s="25"/>
    </row>
    <row r="94" spans="2:23" x14ac:dyDescent="0.2">
      <c r="B94" s="25"/>
      <c r="C94" s="25"/>
      <c r="D94" s="25"/>
      <c r="E94" s="25"/>
      <c r="F94" s="25"/>
      <c r="G94" s="25"/>
      <c r="H94" s="25"/>
      <c r="I94" s="25"/>
      <c r="J94" s="25"/>
      <c r="K94" s="62" t="s">
        <v>143</v>
      </c>
      <c r="L94" s="35" t="s">
        <v>102</v>
      </c>
      <c r="M94" s="35" t="s">
        <v>107</v>
      </c>
      <c r="N94" s="1358" t="str">
        <f>IF(AND($F$8=1,OR('3 Part-time'!P53&lt;&gt;0,'3 Part-time'!M53&lt;&gt;0)),IF('3 Part-time'!P53&gt;'3 Part-time'!M53, N$13&amp;", Price group "&amp;$K94&amp;", "&amp;$L94&amp;" length, Level "&amp;$M94&amp;"; ",""),"")</f>
        <v/>
      </c>
      <c r="O94" s="22" t="str">
        <f>IF(AND($F$8=1,OR('3 Part-time'!Q53&lt;&gt;0,'3 Part-time'!N53&lt;&gt;0)),IF('3 Part-time'!Q53&gt;'3 Part-time'!N53, O$13&amp;", Price group "&amp;$K94&amp;", "&amp;$L94&amp;" length, Level "&amp;$M94&amp;"; ",""),"")</f>
        <v/>
      </c>
      <c r="P94" s="1396" t="str">
        <f>IF(AND($F$8=1,OR('3 Part-time'!R53&lt;&gt;0,'3 Part-time'!O53&lt;&gt;0)),IF('3 Part-time'!R53&gt;'3 Part-time'!O53, P$13&amp;", Price group "&amp;$K94&amp;", "&amp;$L94&amp;" length, Level "&amp;$M94&amp;"; ",""),"")</f>
        <v/>
      </c>
      <c r="Q94" s="130"/>
      <c r="R94" s="22"/>
      <c r="S94" s="22"/>
      <c r="T94" s="22"/>
      <c r="U94" s="22"/>
      <c r="V94" s="22"/>
      <c r="W94" s="25"/>
    </row>
    <row r="95" spans="2:23" x14ac:dyDescent="0.2">
      <c r="B95" s="25"/>
      <c r="C95" s="25"/>
      <c r="D95" s="25"/>
      <c r="E95" s="25"/>
      <c r="F95" s="25"/>
      <c r="G95" s="25"/>
      <c r="H95" s="25"/>
      <c r="I95" s="25"/>
      <c r="J95" s="25"/>
      <c r="K95" s="62" t="s">
        <v>143</v>
      </c>
      <c r="L95" s="35" t="s">
        <v>102</v>
      </c>
      <c r="M95" s="35" t="s">
        <v>110</v>
      </c>
      <c r="N95" s="1358" t="str">
        <f>IF(AND($F$8=1,OR('3 Part-time'!P54&lt;&gt;0,'3 Part-time'!M54&lt;&gt;0)),IF('3 Part-time'!P54&gt;'3 Part-time'!M54, N$13&amp;", Price group "&amp;$K95&amp;", "&amp;$L95&amp;" length, Level "&amp;$M95&amp;"; ",""),"")</f>
        <v/>
      </c>
      <c r="O95" s="22" t="str">
        <f>IF(AND($F$8=1,OR('3 Part-time'!Q54&lt;&gt;0,'3 Part-time'!N54&lt;&gt;0)),IF('3 Part-time'!Q54&gt;'3 Part-time'!N54, O$13&amp;", Price group "&amp;$K95&amp;", "&amp;$L95&amp;" length, Level "&amp;$M95&amp;"; ",""),"")</f>
        <v/>
      </c>
      <c r="P95" s="1396" t="str">
        <f>IF(AND($F$8=1,OR('3 Part-time'!R54&lt;&gt;0,'3 Part-time'!O54&lt;&gt;0)),IF('3 Part-time'!R54&gt;'3 Part-time'!O54, P$13&amp;", Price group "&amp;$K95&amp;", "&amp;$L95&amp;" length, Level "&amp;$M95&amp;"; ",""),"")</f>
        <v/>
      </c>
      <c r="Q95" s="130"/>
      <c r="R95" s="22"/>
      <c r="S95" s="22"/>
      <c r="T95" s="22"/>
      <c r="U95" s="22"/>
      <c r="V95" s="22"/>
      <c r="W95" s="25"/>
    </row>
    <row r="96" spans="2:23" x14ac:dyDescent="0.2">
      <c r="B96" s="25"/>
      <c r="C96" s="25"/>
      <c r="D96" s="25"/>
      <c r="E96" s="25"/>
      <c r="F96" s="25"/>
      <c r="G96" s="25"/>
      <c r="H96" s="25"/>
      <c r="I96" s="25"/>
      <c r="J96" s="25"/>
      <c r="K96" s="62" t="s">
        <v>143</v>
      </c>
      <c r="L96" s="35" t="s">
        <v>102</v>
      </c>
      <c r="M96" s="35" t="s">
        <v>113</v>
      </c>
      <c r="N96" s="1397" t="str">
        <f>IF(AND($F$8=1,OR('3 Part-time'!P55&lt;&gt;0,'3 Part-time'!M55&lt;&gt;0)),IF('3 Part-time'!P55&gt;'3 Part-time'!M55, N$13&amp;", Price group "&amp;$K96&amp;", "&amp;$L96&amp;" length, Level "&amp;$M96&amp;"; ",""),"")</f>
        <v/>
      </c>
      <c r="O96" s="1398" t="str">
        <f>IF(AND($F$8=1,OR('3 Part-time'!Q55&lt;&gt;0,'3 Part-time'!N55&lt;&gt;0)),IF('3 Part-time'!Q55&gt;'3 Part-time'!N55, O$13&amp;", Price group "&amp;$K96&amp;", "&amp;$L96&amp;" length, Level "&amp;$M96&amp;"; ",""),"")</f>
        <v/>
      </c>
      <c r="P96" s="1399" t="str">
        <f>IF(AND($F$8=1,OR('3 Part-time'!R55&lt;&gt;0,'3 Part-time'!O55&lt;&gt;0)),IF('3 Part-time'!R55&gt;'3 Part-time'!O55, P$13&amp;", Price group "&amp;$K96&amp;", "&amp;$L96&amp;" length, Level "&amp;$M96&amp;"; ",""),"")</f>
        <v/>
      </c>
      <c r="Q96" s="130"/>
      <c r="R96" s="22"/>
      <c r="S96" s="22"/>
      <c r="T96" s="22"/>
      <c r="U96" s="22"/>
      <c r="V96" s="22"/>
      <c r="W96" s="25"/>
    </row>
    <row r="97" spans="2:23" x14ac:dyDescent="0.2">
      <c r="B97" s="25"/>
      <c r="C97" s="25"/>
      <c r="D97" s="25"/>
      <c r="E97" s="25"/>
      <c r="F97" s="25"/>
      <c r="G97" s="25"/>
      <c r="H97" s="25"/>
      <c r="I97" s="25"/>
      <c r="J97" s="25"/>
      <c r="K97" s="62" t="s">
        <v>143</v>
      </c>
      <c r="L97" s="35" t="s">
        <v>116</v>
      </c>
      <c r="M97" s="35" t="s">
        <v>103</v>
      </c>
      <c r="N97" s="1358" t="str">
        <f>IF(AND($F$8=1,OR('3 Part-time'!P57&lt;&gt;0,'3 Part-time'!M57&lt;&gt;0)),IF('3 Part-time'!P57&gt;'3 Part-time'!M57, N$13&amp;", Price group "&amp;$K97&amp;", "&amp;$L97&amp;" length, Level "&amp;$M97&amp;"; ",""),"")</f>
        <v/>
      </c>
      <c r="O97" s="22" t="str">
        <f>IF(AND($F$8=1,OR('3 Part-time'!Q57&lt;&gt;0,'3 Part-time'!N57&lt;&gt;0)),IF('3 Part-time'!Q57&gt;'3 Part-time'!N57, O$13&amp;", Price group "&amp;$K97&amp;", "&amp;$L97&amp;" length, Level "&amp;$M97&amp;"; ",""),"")</f>
        <v/>
      </c>
      <c r="P97" s="1396" t="str">
        <f>IF(AND($F$8=1,OR('3 Part-time'!R57&lt;&gt;0,'3 Part-time'!O57&lt;&gt;0)),IF('3 Part-time'!R57&gt;'3 Part-time'!O57, P$13&amp;", Price group "&amp;$K97&amp;", "&amp;$L97&amp;" length, Level "&amp;$M97&amp;"; ",""),"")</f>
        <v/>
      </c>
      <c r="Q97" s="130"/>
      <c r="R97" s="22"/>
      <c r="S97" s="22"/>
      <c r="T97" s="22"/>
      <c r="U97" s="22"/>
      <c r="V97" s="22"/>
      <c r="W97" s="25"/>
    </row>
    <row r="98" spans="2:23" x14ac:dyDescent="0.2">
      <c r="B98" s="25"/>
      <c r="C98" s="25"/>
      <c r="D98" s="25"/>
      <c r="E98" s="25"/>
      <c r="F98" s="25"/>
      <c r="G98" s="25"/>
      <c r="H98" s="25"/>
      <c r="I98" s="25"/>
      <c r="J98" s="25"/>
      <c r="K98" s="62" t="s">
        <v>143</v>
      </c>
      <c r="L98" s="35" t="s">
        <v>116</v>
      </c>
      <c r="M98" s="35" t="s">
        <v>107</v>
      </c>
      <c r="N98" s="1358" t="str">
        <f>IF(AND($F$8=1,OR('3 Part-time'!P58&lt;&gt;0,'3 Part-time'!M58&lt;&gt;0)),IF('3 Part-time'!P58&gt;'3 Part-time'!M58, N$13&amp;", Price group "&amp;$K98&amp;", "&amp;$L98&amp;" length, Level "&amp;$M98&amp;"; ",""),"")</f>
        <v/>
      </c>
      <c r="O98" s="22" t="str">
        <f>IF(AND($F$8=1,OR('3 Part-time'!Q58&lt;&gt;0,'3 Part-time'!N58&lt;&gt;0)),IF('3 Part-time'!Q58&gt;'3 Part-time'!N58, O$13&amp;", Price group "&amp;$K98&amp;", "&amp;$L98&amp;" length, Level "&amp;$M98&amp;"; ",""),"")</f>
        <v/>
      </c>
      <c r="P98" s="1396" t="str">
        <f>IF(AND($F$8=1,OR('3 Part-time'!R58&lt;&gt;0,'3 Part-time'!O58&lt;&gt;0)),IF('3 Part-time'!R58&gt;'3 Part-time'!O58, P$13&amp;", Price group "&amp;$K98&amp;", "&amp;$L98&amp;" length, Level "&amp;$M98&amp;"; ",""),"")</f>
        <v/>
      </c>
      <c r="Q98" s="130"/>
      <c r="R98" s="22"/>
      <c r="S98" s="22"/>
      <c r="T98" s="22"/>
      <c r="U98" s="22"/>
      <c r="V98" s="22"/>
      <c r="W98" s="25"/>
    </row>
    <row r="99" spans="2:23" x14ac:dyDescent="0.2">
      <c r="B99" s="25"/>
      <c r="C99" s="25"/>
      <c r="D99" s="25"/>
      <c r="E99" s="25"/>
      <c r="F99" s="25"/>
      <c r="G99" s="25"/>
      <c r="H99" s="25"/>
      <c r="I99" s="25"/>
      <c r="J99" s="25"/>
      <c r="K99" s="62" t="s">
        <v>143</v>
      </c>
      <c r="L99" s="35" t="s">
        <v>116</v>
      </c>
      <c r="M99" s="35" t="s">
        <v>110</v>
      </c>
      <c r="N99" s="1358" t="str">
        <f>IF(AND($F$8=1,OR('3 Part-time'!P59&lt;&gt;0,'3 Part-time'!M59&lt;&gt;0)),IF('3 Part-time'!P59&gt;'3 Part-time'!M59, N$13&amp;", Price group "&amp;$K99&amp;", "&amp;$L99&amp;" length, Level "&amp;$M99&amp;"; ",""),"")</f>
        <v/>
      </c>
      <c r="O99" s="22" t="str">
        <f>IF(AND($F$8=1,OR('3 Part-time'!Q59&lt;&gt;0,'3 Part-time'!N59&lt;&gt;0)),IF('3 Part-time'!Q59&gt;'3 Part-time'!N59, O$13&amp;", Price group "&amp;$K99&amp;", "&amp;$L99&amp;" length, Level "&amp;$M99&amp;"; ",""),"")</f>
        <v/>
      </c>
      <c r="P99" s="1396" t="str">
        <f>IF(AND($F$8=1,OR('3 Part-time'!R59&lt;&gt;0,'3 Part-time'!O59&lt;&gt;0)),IF('3 Part-time'!R59&gt;'3 Part-time'!O59, P$13&amp;", Price group "&amp;$K99&amp;", "&amp;$L99&amp;" length, Level "&amp;$M99&amp;"; ",""),"")</f>
        <v/>
      </c>
      <c r="Q99" s="130"/>
      <c r="R99" s="22"/>
      <c r="S99" s="22"/>
      <c r="T99" s="22"/>
      <c r="U99" s="22"/>
      <c r="V99" s="22"/>
      <c r="W99" s="25"/>
    </row>
    <row r="100" spans="2:23" x14ac:dyDescent="0.2">
      <c r="B100" s="25"/>
      <c r="C100" s="25"/>
      <c r="D100" s="25"/>
      <c r="E100" s="25"/>
      <c r="F100" s="25"/>
      <c r="G100" s="25"/>
      <c r="H100" s="25"/>
      <c r="I100" s="25"/>
      <c r="J100" s="25"/>
      <c r="K100" s="62" t="s">
        <v>143</v>
      </c>
      <c r="L100" s="35" t="s">
        <v>116</v>
      </c>
      <c r="M100" s="35" t="s">
        <v>113</v>
      </c>
      <c r="N100" s="1400" t="str">
        <f>IF(AND($F$8=1,OR('3 Part-time'!P60&lt;&gt;0,'3 Part-time'!M60&lt;&gt;0)),IF('3 Part-time'!P60&gt;'3 Part-time'!M60, N$13&amp;", Price group "&amp;$K100&amp;", "&amp;$L100&amp;" length, Level "&amp;$M100&amp;"; ",""),"")</f>
        <v/>
      </c>
      <c r="O100" s="134" t="str">
        <f>IF(AND($F$8=1,OR('3 Part-time'!Q60&lt;&gt;0,'3 Part-time'!N60&lt;&gt;0)),IF('3 Part-time'!Q60&gt;'3 Part-time'!N60, O$13&amp;", Price group "&amp;$K100&amp;", "&amp;$L100&amp;" length, Level "&amp;$M100&amp;"; ",""),"")</f>
        <v/>
      </c>
      <c r="P100" s="1401" t="str">
        <f>IF(AND($F$8=1,OR('3 Part-time'!R60&lt;&gt;0,'3 Part-time'!O60&lt;&gt;0)),IF('3 Part-time'!R60&gt;'3 Part-time'!O60, P$13&amp;", Price group "&amp;$K100&amp;", "&amp;$L100&amp;" length, Level "&amp;$M100&amp;"; ",""),"")</f>
        <v/>
      </c>
      <c r="Q100" s="130"/>
      <c r="R100" s="22"/>
      <c r="S100" s="22"/>
      <c r="T100" s="22"/>
      <c r="U100" s="22"/>
      <c r="V100" s="22"/>
      <c r="W100" s="25"/>
    </row>
    <row r="101" spans="2:23" x14ac:dyDescent="0.2">
      <c r="B101" s="25"/>
      <c r="C101" s="25"/>
      <c r="D101" s="25"/>
      <c r="E101" s="25"/>
      <c r="F101" s="25"/>
      <c r="G101" s="25"/>
      <c r="H101" s="25"/>
      <c r="I101" s="25"/>
      <c r="J101" s="25"/>
      <c r="K101" s="1360"/>
      <c r="L101" s="22"/>
      <c r="M101" s="22"/>
      <c r="N101" s="22"/>
      <c r="O101" s="22"/>
      <c r="P101" s="22"/>
      <c r="Q101" s="130"/>
      <c r="R101" s="22"/>
      <c r="S101" s="22"/>
      <c r="T101" s="22"/>
      <c r="U101" s="22"/>
      <c r="V101" s="22"/>
      <c r="W101" s="25"/>
    </row>
    <row r="102" spans="2:23" x14ac:dyDescent="0.2">
      <c r="B102" s="25"/>
      <c r="C102" s="25"/>
      <c r="D102" s="25"/>
      <c r="E102" s="25"/>
      <c r="F102" s="25"/>
      <c r="G102" s="25"/>
      <c r="H102" s="25"/>
      <c r="I102" s="25"/>
      <c r="J102" s="25"/>
      <c r="K102" s="1360"/>
      <c r="L102" s="1402" t="str">
        <f>N102&amp;O102&amp;P102</f>
        <v/>
      </c>
      <c r="M102" s="22"/>
      <c r="N102" s="1447" t="str">
        <f>N69&amp;N70&amp;N71&amp;N72&amp;N73&amp;N74&amp;N75&amp;N76&amp;N77&amp;N78&amp;N79&amp;N80&amp;N81&amp;N82&amp;N83&amp;N84&amp;N85&amp;N86&amp;N87&amp;N88&amp;N89&amp;N90&amp;N91&amp;N92&amp;N93&amp;N94&amp;N95&amp;N96&amp;N97&amp;N98&amp;N99&amp;N100</f>
        <v/>
      </c>
      <c r="O102" s="1447" t="str">
        <f>O69&amp;O70&amp;O71&amp;O72&amp;O73&amp;O74&amp;O75&amp;O76&amp;O77&amp;O78&amp;O79&amp;O80&amp;O81&amp;O82&amp;O83&amp;O84&amp;O85&amp;O86&amp;O87&amp;O88&amp;O89&amp;O90&amp;O91&amp;O92&amp;O93&amp;O94&amp;O95&amp;O96&amp;O97&amp;O98&amp;O99&amp;O100</f>
        <v/>
      </c>
      <c r="P102" s="1402" t="str">
        <f>P69&amp;P70&amp;P71&amp;P72&amp;P73&amp;P74&amp;P75&amp;P76&amp;P77&amp;P78&amp;P79&amp;P80&amp;P81&amp;P82&amp;P83&amp;P84&amp;P85&amp;P86&amp;P87&amp;P88&amp;P89&amp;P90&amp;P91&amp;P92&amp;P93&amp;P94&amp;P95&amp;P96&amp;P97&amp;P98&amp;P99&amp;P100</f>
        <v/>
      </c>
      <c r="Q102" s="130"/>
      <c r="R102" s="22"/>
      <c r="S102" s="22"/>
      <c r="T102" s="22"/>
      <c r="U102" s="22"/>
      <c r="V102" s="22"/>
      <c r="W102" s="25"/>
    </row>
    <row r="103" spans="2:23" x14ac:dyDescent="0.2">
      <c r="B103" s="25"/>
      <c r="C103" s="25"/>
      <c r="D103" s="25"/>
      <c r="E103" s="25"/>
      <c r="F103" s="25"/>
      <c r="G103" s="25"/>
      <c r="H103" s="25"/>
      <c r="I103" s="25"/>
      <c r="J103" s="25"/>
      <c r="K103" s="1389"/>
      <c r="L103" s="1390"/>
      <c r="M103" s="1390"/>
      <c r="N103" s="1390"/>
      <c r="O103" s="1390"/>
      <c r="P103" s="1498"/>
      <c r="Q103" s="1405"/>
      <c r="R103" s="22"/>
      <c r="S103" s="22"/>
      <c r="T103" s="22"/>
      <c r="U103" s="22"/>
      <c r="V103" s="22"/>
      <c r="W103" s="25"/>
    </row>
    <row r="104" spans="2:23" x14ac:dyDescent="0.2">
      <c r="B104" s="25"/>
      <c r="C104" s="25"/>
      <c r="D104" s="25"/>
      <c r="E104" s="25"/>
      <c r="F104" s="25"/>
      <c r="G104" s="25"/>
      <c r="H104" s="25"/>
      <c r="I104" s="25"/>
      <c r="J104" s="25"/>
      <c r="K104" s="61"/>
      <c r="L104" s="63" t="s">
        <v>11096</v>
      </c>
      <c r="M104" s="63"/>
      <c r="N104" s="63"/>
      <c r="O104" s="63"/>
      <c r="P104" s="63"/>
      <c r="Q104" s="1393"/>
      <c r="R104" s="22"/>
      <c r="S104" s="22"/>
      <c r="T104" s="22"/>
      <c r="U104" s="22"/>
      <c r="V104" s="22"/>
      <c r="W104" s="25"/>
    </row>
    <row r="105" spans="2:23" x14ac:dyDescent="0.2">
      <c r="B105" s="25"/>
      <c r="C105" s="25"/>
      <c r="D105" s="25"/>
      <c r="E105" s="25"/>
      <c r="F105" s="25"/>
      <c r="G105" s="25"/>
      <c r="H105" s="25"/>
      <c r="I105" s="25"/>
      <c r="J105" s="25"/>
      <c r="K105" s="1360"/>
      <c r="L105" s="22"/>
      <c r="M105" s="22"/>
      <c r="N105" s="22"/>
      <c r="O105" s="22"/>
      <c r="P105" s="22"/>
      <c r="Q105" s="130"/>
      <c r="R105" s="22"/>
      <c r="S105" s="22"/>
      <c r="T105" s="22"/>
      <c r="U105" s="22"/>
      <c r="V105" s="22"/>
      <c r="W105" s="25"/>
    </row>
    <row r="106" spans="2:23" x14ac:dyDescent="0.2">
      <c r="B106" s="25"/>
      <c r="C106" s="25"/>
      <c r="D106" s="25"/>
      <c r="E106" s="25"/>
      <c r="F106" s="25"/>
      <c r="G106" s="25"/>
      <c r="H106" s="25"/>
      <c r="I106" s="25"/>
      <c r="J106" s="25"/>
      <c r="K106" s="62" t="s">
        <v>101</v>
      </c>
      <c r="L106" s="120" t="s">
        <v>102</v>
      </c>
      <c r="M106" s="35" t="s">
        <v>103</v>
      </c>
      <c r="N106" s="1496" t="str">
        <f>IF(AND($G$8=1,'3 Part-time'!M22&lt;&gt;0),IF(('3 Part-time'!P22/'3 Part-time'!M22)&lt;0.03,N$13&amp;", Price group "&amp;$K106&amp;", "&amp;$L106&amp;" length, Level "&amp;$M106&amp;"; ",""),"")</f>
        <v/>
      </c>
      <c r="O106" s="1313" t="str">
        <f>IF(AND($G$8=1,'3 Part-time'!N22&lt;&gt;0),IF(('3 Part-time'!Q22/'3 Part-time'!N22)&lt;0.03,O$13&amp;", Price group "&amp;$K106&amp;", "&amp;$L106&amp;" length, Level "&amp;$M106&amp;"; ",""),"")</f>
        <v/>
      </c>
      <c r="P106" s="1395" t="str">
        <f>IF(AND($G$8=1,'3 Part-time'!O22&lt;&gt;0),IF(('3 Part-time'!R22/'3 Part-time'!O22)&lt;0.03,P$13&amp;", Price group "&amp;$K106&amp;", "&amp;$L106&amp;" length, Level "&amp;$M106&amp;"; ",""),"")</f>
        <v/>
      </c>
      <c r="Q106" s="130"/>
      <c r="R106" s="22"/>
      <c r="S106" s="22"/>
      <c r="T106" s="22"/>
      <c r="U106" s="22"/>
      <c r="V106" s="22"/>
      <c r="W106" s="25"/>
    </row>
    <row r="107" spans="2:23" x14ac:dyDescent="0.2">
      <c r="B107" s="25"/>
      <c r="C107" s="25"/>
      <c r="D107" s="25"/>
      <c r="E107" s="25"/>
      <c r="F107" s="25"/>
      <c r="G107" s="25"/>
      <c r="H107" s="25"/>
      <c r="I107" s="25"/>
      <c r="J107" s="25"/>
      <c r="K107" s="62" t="s">
        <v>101</v>
      </c>
      <c r="L107" s="120" t="s">
        <v>102</v>
      </c>
      <c r="M107" s="35" t="s">
        <v>107</v>
      </c>
      <c r="N107" s="1358" t="str">
        <f>IF(AND($G$8=1,'3 Part-time'!M23&lt;&gt;0),IF(('3 Part-time'!P23/'3 Part-time'!M23)&lt;0.03,N$13&amp;", Price group "&amp;$K107&amp;", "&amp;$L107&amp;" length, Level "&amp;$M107&amp;"; ",""),"")</f>
        <v/>
      </c>
      <c r="O107" s="22" t="str">
        <f>IF(AND($G$8=1,'3 Part-time'!N23&lt;&gt;0),IF(('3 Part-time'!Q23/'3 Part-time'!N23)&lt;0.03,O$13&amp;", Price group "&amp;$K107&amp;", "&amp;$L107&amp;" length, Level "&amp;$M107&amp;"; ",""),"")</f>
        <v/>
      </c>
      <c r="P107" s="1396" t="str">
        <f>IF(AND($G$8=1,'3 Part-time'!O23&lt;&gt;0),IF(('3 Part-time'!R23/'3 Part-time'!O23)&lt;0.03,P$13&amp;", Price group "&amp;$K107&amp;", "&amp;$L107&amp;" length, Level "&amp;$M107&amp;"; ",""),"")</f>
        <v/>
      </c>
      <c r="Q107" s="130"/>
      <c r="R107" s="22"/>
      <c r="S107" s="22"/>
      <c r="T107" s="22"/>
      <c r="U107" s="22"/>
      <c r="V107" s="22"/>
      <c r="W107" s="25"/>
    </row>
    <row r="108" spans="2:23" x14ac:dyDescent="0.2">
      <c r="B108" s="25"/>
      <c r="C108" s="25"/>
      <c r="D108" s="25"/>
      <c r="E108" s="25"/>
      <c r="F108" s="25"/>
      <c r="G108" s="25"/>
      <c r="H108" s="25"/>
      <c r="I108" s="25"/>
      <c r="J108" s="25"/>
      <c r="K108" s="62" t="s">
        <v>101</v>
      </c>
      <c r="L108" s="120" t="s">
        <v>102</v>
      </c>
      <c r="M108" s="35" t="s">
        <v>110</v>
      </c>
      <c r="N108" s="1358" t="str">
        <f>IF(AND($G$8=1,'3 Part-time'!M24&lt;&gt;0),IF(('3 Part-time'!P24/'3 Part-time'!M24)&lt;0.03,N$13&amp;", Price group "&amp;$K108&amp;", "&amp;$L108&amp;" length, Level "&amp;$M108&amp;"; ",""),"")</f>
        <v/>
      </c>
      <c r="O108" s="22" t="str">
        <f>IF(AND($G$8=1,'3 Part-time'!N24&lt;&gt;0),IF(('3 Part-time'!Q24/'3 Part-time'!N24)&lt;0.03,O$13&amp;", Price group "&amp;$K108&amp;", "&amp;$L108&amp;" length, Level "&amp;$M108&amp;"; ",""),"")</f>
        <v/>
      </c>
      <c r="P108" s="1396" t="str">
        <f>IF(AND($G$8=1,'3 Part-time'!O24&lt;&gt;0),IF(('3 Part-time'!R24/'3 Part-time'!O24)&lt;0.03,P$13&amp;", Price group "&amp;$K108&amp;", "&amp;$L108&amp;" length, Level "&amp;$M108&amp;"; ",""),"")</f>
        <v/>
      </c>
      <c r="Q108" s="130"/>
      <c r="R108" s="22"/>
      <c r="S108" s="22"/>
      <c r="T108" s="22"/>
      <c r="U108" s="22"/>
      <c r="V108" s="22"/>
      <c r="W108" s="25"/>
    </row>
    <row r="109" spans="2:23" x14ac:dyDescent="0.2">
      <c r="B109" s="25"/>
      <c r="C109" s="25"/>
      <c r="D109" s="25"/>
      <c r="E109" s="25"/>
      <c r="F109" s="25"/>
      <c r="G109" s="25"/>
      <c r="H109" s="25"/>
      <c r="I109" s="25"/>
      <c r="J109" s="25"/>
      <c r="K109" s="62" t="s">
        <v>101</v>
      </c>
      <c r="L109" s="120" t="s">
        <v>102</v>
      </c>
      <c r="M109" s="35" t="s">
        <v>113</v>
      </c>
      <c r="N109" s="1397" t="str">
        <f>IF(AND($G$8=1,'3 Part-time'!M25&lt;&gt;0),IF(('3 Part-time'!P25/'3 Part-time'!M25)&lt;0.03,N$13&amp;", Price group "&amp;$K109&amp;", "&amp;$L109&amp;" length, Level "&amp;$M109&amp;"; ",""),"")</f>
        <v/>
      </c>
      <c r="O109" s="1398" t="str">
        <f>IF(AND($G$8=1,'3 Part-time'!N25&lt;&gt;0),IF(('3 Part-time'!Q25/'3 Part-time'!N25)&lt;0.03,O$13&amp;", Price group "&amp;$K109&amp;", "&amp;$L109&amp;" length, Level "&amp;$M109&amp;"; ",""),"")</f>
        <v/>
      </c>
      <c r="P109" s="1399" t="str">
        <f>IF(AND($G$8=1,'3 Part-time'!O25&lt;&gt;0),IF(('3 Part-time'!R25/'3 Part-time'!O25)&lt;0.03,P$13&amp;", Price group "&amp;$K109&amp;", "&amp;$L109&amp;" length, Level "&amp;$M109&amp;"; ",""),"")</f>
        <v/>
      </c>
      <c r="Q109" s="130"/>
      <c r="R109" s="22"/>
      <c r="S109" s="22"/>
      <c r="T109" s="22"/>
      <c r="U109" s="22"/>
      <c r="V109" s="22"/>
      <c r="W109" s="25"/>
    </row>
    <row r="110" spans="2:23" x14ac:dyDescent="0.2">
      <c r="B110" s="25"/>
      <c r="C110" s="25"/>
      <c r="D110" s="25"/>
      <c r="E110" s="25"/>
      <c r="F110" s="25"/>
      <c r="G110" s="25"/>
      <c r="H110" s="25"/>
      <c r="I110" s="25"/>
      <c r="J110" s="25"/>
      <c r="K110" s="62" t="s">
        <v>101</v>
      </c>
      <c r="L110" s="120" t="s">
        <v>116</v>
      </c>
      <c r="M110" s="35" t="s">
        <v>103</v>
      </c>
      <c r="N110" s="1358" t="str">
        <f>IF(AND($G$8=1,'3 Part-time'!M27&lt;&gt;0),IF(('3 Part-time'!P27/'3 Part-time'!M27)&lt;0.03,N$13&amp;", Price group "&amp;$K110&amp;", "&amp;$L110&amp;" length, Level "&amp;$M110&amp;"; ",""),"")</f>
        <v/>
      </c>
      <c r="O110" s="22" t="str">
        <f>IF(AND($G$8=1,'3 Part-time'!N27&lt;&gt;0),IF(('3 Part-time'!Q27/'3 Part-time'!N27)&lt;0.03,O$13&amp;", Price group "&amp;$K110&amp;", "&amp;$L110&amp;" length, Level "&amp;$M110&amp;"; ",""),"")</f>
        <v/>
      </c>
      <c r="P110" s="1396" t="str">
        <f>IF(AND($G$8=1,'3 Part-time'!O27&lt;&gt;0),IF(('3 Part-time'!R27/'3 Part-time'!O27)&lt;0.03,P$13&amp;", Price group "&amp;$K110&amp;", "&amp;$L110&amp;" length, Level "&amp;$M110&amp;"; ",""),"")</f>
        <v/>
      </c>
      <c r="Q110" s="130"/>
      <c r="R110" s="22"/>
      <c r="S110" s="22"/>
      <c r="T110" s="22"/>
      <c r="U110" s="22"/>
      <c r="V110" s="22"/>
      <c r="W110" s="25"/>
    </row>
    <row r="111" spans="2:23" x14ac:dyDescent="0.2">
      <c r="B111" s="25"/>
      <c r="C111" s="25"/>
      <c r="D111" s="25"/>
      <c r="E111" s="25"/>
      <c r="F111" s="25"/>
      <c r="G111" s="25"/>
      <c r="H111" s="25"/>
      <c r="I111" s="25"/>
      <c r="J111" s="25"/>
      <c r="K111" s="62" t="s">
        <v>101</v>
      </c>
      <c r="L111" s="120" t="s">
        <v>116</v>
      </c>
      <c r="M111" s="35" t="s">
        <v>107</v>
      </c>
      <c r="N111" s="1358" t="str">
        <f>IF(AND($G$8=1,'3 Part-time'!M28&lt;&gt;0),IF(('3 Part-time'!P28/'3 Part-time'!M28)&lt;0.03,N$13&amp;", Price group "&amp;$K111&amp;", "&amp;$L111&amp;" length, Level "&amp;$M111&amp;"; ",""),"")</f>
        <v/>
      </c>
      <c r="O111" s="22" t="str">
        <f>IF(AND($G$8=1,'3 Part-time'!N28&lt;&gt;0),IF(('3 Part-time'!Q28/'3 Part-time'!N28)&lt;0.03,O$13&amp;", Price group "&amp;$K111&amp;", "&amp;$L111&amp;" length, Level "&amp;$M111&amp;"; ",""),"")</f>
        <v/>
      </c>
      <c r="P111" s="1396" t="str">
        <f>IF(AND($G$8=1,'3 Part-time'!O28&lt;&gt;0),IF(('3 Part-time'!R28/'3 Part-time'!O28)&lt;0.03,P$13&amp;", Price group "&amp;$K111&amp;", "&amp;$L111&amp;" length, Level "&amp;$M111&amp;"; ",""),"")</f>
        <v/>
      </c>
      <c r="Q111" s="130"/>
      <c r="R111" s="22"/>
      <c r="S111" s="22"/>
      <c r="T111" s="22"/>
      <c r="U111" s="22"/>
      <c r="V111" s="22"/>
      <c r="W111" s="25"/>
    </row>
    <row r="112" spans="2:23" x14ac:dyDescent="0.2">
      <c r="B112" s="25"/>
      <c r="C112" s="25"/>
      <c r="D112" s="25"/>
      <c r="E112" s="25"/>
      <c r="F112" s="25"/>
      <c r="G112" s="25"/>
      <c r="H112" s="25"/>
      <c r="I112" s="25"/>
      <c r="J112" s="25"/>
      <c r="K112" s="62" t="s">
        <v>101</v>
      </c>
      <c r="L112" s="120" t="s">
        <v>116</v>
      </c>
      <c r="M112" s="35" t="s">
        <v>110</v>
      </c>
      <c r="N112" s="1358" t="str">
        <f>IF(AND($G$8=1,'3 Part-time'!M29&lt;&gt;0),IF(('3 Part-time'!P29/'3 Part-time'!M29)&lt;0.03,N$13&amp;", Price group "&amp;$K112&amp;", "&amp;$L112&amp;" length, Level "&amp;$M112&amp;"; ",""),"")</f>
        <v/>
      </c>
      <c r="O112" s="22" t="str">
        <f>IF(AND($G$8=1,'3 Part-time'!N29&lt;&gt;0),IF(('3 Part-time'!Q29/'3 Part-time'!N29)&lt;0.03,O$13&amp;", Price group "&amp;$K112&amp;", "&amp;$L112&amp;" length, Level "&amp;$M112&amp;"; ",""),"")</f>
        <v/>
      </c>
      <c r="P112" s="1396" t="str">
        <f>IF(AND($G$8=1,'3 Part-time'!O29&lt;&gt;0),IF(('3 Part-time'!R29/'3 Part-time'!O29)&lt;0.03,P$13&amp;", Price group "&amp;$K112&amp;", "&amp;$L112&amp;" length, Level "&amp;$M112&amp;"; ",""),"")</f>
        <v/>
      </c>
      <c r="Q112" s="130"/>
      <c r="R112" s="22"/>
      <c r="S112" s="22"/>
      <c r="T112" s="22"/>
      <c r="U112" s="22"/>
      <c r="V112" s="22"/>
      <c r="W112" s="25"/>
    </row>
    <row r="113" spans="2:23" x14ac:dyDescent="0.2">
      <c r="B113" s="25"/>
      <c r="C113" s="25"/>
      <c r="D113" s="25"/>
      <c r="E113" s="25"/>
      <c r="F113" s="25"/>
      <c r="G113" s="25"/>
      <c r="H113" s="25"/>
      <c r="I113" s="25"/>
      <c r="J113" s="25"/>
      <c r="K113" s="62" t="s">
        <v>101</v>
      </c>
      <c r="L113" s="120" t="s">
        <v>116</v>
      </c>
      <c r="M113" s="35" t="s">
        <v>113</v>
      </c>
      <c r="N113" s="1400" t="str">
        <f>IF(AND($G$8=1,'3 Part-time'!M30&lt;&gt;0),IF(('3 Part-time'!P30/'3 Part-time'!M30)&lt;0.03,N$13&amp;", Price group "&amp;$K113&amp;", "&amp;$L113&amp;" length, Level "&amp;$M113&amp;"; ",""),"")</f>
        <v/>
      </c>
      <c r="O113" s="134" t="str">
        <f>IF(AND($G$8=1,'3 Part-time'!N30&lt;&gt;0),IF(('3 Part-time'!Q30/'3 Part-time'!N30)&lt;0.03,O$13&amp;", Price group "&amp;$K113&amp;", "&amp;$L113&amp;" length, Level "&amp;$M113&amp;"; ",""),"")</f>
        <v/>
      </c>
      <c r="P113" s="1401" t="str">
        <f>IF(AND($G$8=1,'3 Part-time'!O30&lt;&gt;0),IF(('3 Part-time'!R30/'3 Part-time'!O30)&lt;0.03,P$13&amp;", Price group "&amp;$K113&amp;", "&amp;$L113&amp;" length, Level "&amp;$M113&amp;"; ",""),"")</f>
        <v/>
      </c>
      <c r="Q113" s="130"/>
      <c r="R113" s="22"/>
      <c r="S113" s="22"/>
      <c r="T113" s="22"/>
      <c r="U113" s="22"/>
      <c r="V113" s="22"/>
      <c r="W113" s="25"/>
    </row>
    <row r="114" spans="2:23" x14ac:dyDescent="0.2">
      <c r="B114" s="25"/>
      <c r="C114" s="25"/>
      <c r="D114" s="25"/>
      <c r="E114" s="25"/>
      <c r="F114" s="25"/>
      <c r="G114" s="25"/>
      <c r="H114" s="25"/>
      <c r="I114" s="25"/>
      <c r="J114" s="25"/>
      <c r="K114" s="62" t="s">
        <v>124</v>
      </c>
      <c r="L114" s="120" t="s">
        <v>102</v>
      </c>
      <c r="M114" s="35" t="s">
        <v>103</v>
      </c>
      <c r="N114" s="1358" t="str">
        <f>IF(AND($G$8=1,'3 Part-time'!M32&lt;&gt;0),IF(('3 Part-time'!P32/'3 Part-time'!M32)&lt;0.03,N$13&amp;", Price group "&amp;$K114&amp;", "&amp;$L114&amp;" length, Level "&amp;$M114&amp;"; ",""),"")</f>
        <v/>
      </c>
      <c r="O114" s="22" t="str">
        <f>IF(AND($G$8=1,'3 Part-time'!N32&lt;&gt;0),IF(('3 Part-time'!Q32/'3 Part-time'!N32)&lt;0.03,O$13&amp;", Price group "&amp;$K114&amp;", "&amp;$L114&amp;" length, Level "&amp;$M114&amp;"; ",""),"")</f>
        <v/>
      </c>
      <c r="P114" s="1396" t="str">
        <f>IF(AND($G$8=1,'3 Part-time'!O32&lt;&gt;0),IF(('3 Part-time'!R32/'3 Part-time'!O32)&lt;0.03,P$13&amp;", Price group "&amp;$K114&amp;", "&amp;$L114&amp;" length, Level "&amp;$M114&amp;"; ",""),"")</f>
        <v/>
      </c>
      <c r="Q114" s="130"/>
      <c r="R114" s="22"/>
      <c r="S114" s="22"/>
      <c r="T114" s="22"/>
      <c r="U114" s="22"/>
      <c r="V114" s="22"/>
      <c r="W114" s="25"/>
    </row>
    <row r="115" spans="2:23" x14ac:dyDescent="0.2">
      <c r="B115" s="25"/>
      <c r="C115" s="25"/>
      <c r="D115" s="25"/>
      <c r="E115" s="25"/>
      <c r="F115" s="25"/>
      <c r="G115" s="25"/>
      <c r="H115" s="25"/>
      <c r="I115" s="25"/>
      <c r="J115" s="25"/>
      <c r="K115" s="62" t="s">
        <v>124</v>
      </c>
      <c r="L115" s="120" t="s">
        <v>102</v>
      </c>
      <c r="M115" s="35" t="s">
        <v>107</v>
      </c>
      <c r="N115" s="1358" t="str">
        <f>IF(AND($G$8=1,'3 Part-time'!M33&lt;&gt;0),IF(('3 Part-time'!P33/'3 Part-time'!M33)&lt;0.03,N$13&amp;", Price group "&amp;$K115&amp;", "&amp;$L115&amp;" length, Level "&amp;$M115&amp;"; ",""),"")</f>
        <v/>
      </c>
      <c r="O115" s="22" t="str">
        <f>IF(AND($G$8=1,'3 Part-time'!N33&lt;&gt;0),IF(('3 Part-time'!Q33/'3 Part-time'!N33)&lt;0.03,O$13&amp;", Price group "&amp;$K115&amp;", "&amp;$L115&amp;" length, Level "&amp;$M115&amp;"; ",""),"")</f>
        <v/>
      </c>
      <c r="P115" s="1396" t="str">
        <f>IF(AND($G$8=1,'3 Part-time'!O33&lt;&gt;0),IF(('3 Part-time'!R33/'3 Part-time'!O33)&lt;0.03,P$13&amp;", Price group "&amp;$K115&amp;", "&amp;$L115&amp;" length, Level "&amp;$M115&amp;"; ",""),"")</f>
        <v/>
      </c>
      <c r="Q115" s="130"/>
      <c r="R115" s="22"/>
      <c r="S115" s="22"/>
      <c r="T115" s="22"/>
      <c r="U115" s="22"/>
      <c r="V115" s="22"/>
      <c r="W115" s="25"/>
    </row>
    <row r="116" spans="2:23" x14ac:dyDescent="0.2">
      <c r="B116" s="25"/>
      <c r="C116" s="25"/>
      <c r="D116" s="25"/>
      <c r="E116" s="25"/>
      <c r="F116" s="25"/>
      <c r="G116" s="25"/>
      <c r="H116" s="25"/>
      <c r="I116" s="25"/>
      <c r="J116" s="25"/>
      <c r="K116" s="62" t="s">
        <v>124</v>
      </c>
      <c r="L116" s="120" t="s">
        <v>102</v>
      </c>
      <c r="M116" s="35" t="s">
        <v>110</v>
      </c>
      <c r="N116" s="1358" t="str">
        <f>IF(AND($G$8=1,'3 Part-time'!M34&lt;&gt;0),IF(('3 Part-time'!P34/'3 Part-time'!M34)&lt;0.03,N$13&amp;", Price group "&amp;$K116&amp;", "&amp;$L116&amp;" length, Level "&amp;$M116&amp;"; ",""),"")</f>
        <v/>
      </c>
      <c r="O116" s="22" t="str">
        <f>IF(AND($G$8=1,'3 Part-time'!N34&lt;&gt;0),IF(('3 Part-time'!Q34/'3 Part-time'!N34)&lt;0.03,O$13&amp;", Price group "&amp;$K116&amp;", "&amp;$L116&amp;" length, Level "&amp;$M116&amp;"; ",""),"")</f>
        <v/>
      </c>
      <c r="P116" s="1396" t="str">
        <f>IF(AND($G$8=1,'3 Part-time'!O34&lt;&gt;0),IF(('3 Part-time'!R34/'3 Part-time'!O34)&lt;0.03,P$13&amp;", Price group "&amp;$K116&amp;", "&amp;$L116&amp;" length, Level "&amp;$M116&amp;"; ",""),"")</f>
        <v/>
      </c>
      <c r="Q116" s="130"/>
      <c r="R116" s="22"/>
      <c r="S116" s="22"/>
      <c r="T116" s="22"/>
      <c r="U116" s="22"/>
      <c r="V116" s="22"/>
      <c r="W116" s="25"/>
    </row>
    <row r="117" spans="2:23" x14ac:dyDescent="0.2">
      <c r="B117" s="25"/>
      <c r="C117" s="25"/>
      <c r="D117" s="25"/>
      <c r="E117" s="25"/>
      <c r="F117" s="25"/>
      <c r="G117" s="25"/>
      <c r="H117" s="25"/>
      <c r="I117" s="25"/>
      <c r="J117" s="25"/>
      <c r="K117" s="62" t="s">
        <v>124</v>
      </c>
      <c r="L117" s="120" t="s">
        <v>102</v>
      </c>
      <c r="M117" s="35" t="s">
        <v>113</v>
      </c>
      <c r="N117" s="1397" t="str">
        <f>IF(AND($G$8=1,'3 Part-time'!M35&lt;&gt;0),IF(('3 Part-time'!P35/'3 Part-time'!M35)&lt;0.03,N$13&amp;", Price group "&amp;$K117&amp;", "&amp;$L117&amp;" length, Level "&amp;$M117&amp;"; ",""),"")</f>
        <v/>
      </c>
      <c r="O117" s="1398" t="str">
        <f>IF(AND($G$8=1,'3 Part-time'!N35&lt;&gt;0),IF(('3 Part-time'!Q35/'3 Part-time'!N35)&lt;0.03,O$13&amp;", Price group "&amp;$K117&amp;", "&amp;$L117&amp;" length, Level "&amp;$M117&amp;"; ",""),"")</f>
        <v/>
      </c>
      <c r="P117" s="1399" t="str">
        <f>IF(AND($G$8=1,'3 Part-time'!O35&lt;&gt;0),IF(('3 Part-time'!R35/'3 Part-time'!O35)&lt;0.03,P$13&amp;", Price group "&amp;$K117&amp;", "&amp;$L117&amp;" length, Level "&amp;$M117&amp;"; ",""),"")</f>
        <v/>
      </c>
      <c r="Q117" s="130"/>
      <c r="R117" s="22"/>
      <c r="S117" s="22"/>
      <c r="T117" s="22"/>
      <c r="U117" s="22"/>
      <c r="V117" s="22"/>
      <c r="W117" s="25"/>
    </row>
    <row r="118" spans="2:23" x14ac:dyDescent="0.2">
      <c r="B118" s="25"/>
      <c r="C118" s="25"/>
      <c r="D118" s="25"/>
      <c r="E118" s="25"/>
      <c r="F118" s="25"/>
      <c r="G118" s="25"/>
      <c r="H118" s="25"/>
      <c r="I118" s="25"/>
      <c r="J118" s="25"/>
      <c r="K118" s="62" t="s">
        <v>124</v>
      </c>
      <c r="L118" s="120" t="s">
        <v>116</v>
      </c>
      <c r="M118" s="35" t="s">
        <v>103</v>
      </c>
      <c r="N118" s="1358" t="str">
        <f>IF(AND($G$8=1,'3 Part-time'!M37&lt;&gt;0),IF(('3 Part-time'!P37/'3 Part-time'!M37)&lt;0.03,N$13&amp;", Price group "&amp;$K118&amp;", "&amp;$L118&amp;" length, Level "&amp;$M118&amp;"; ",""),"")</f>
        <v/>
      </c>
      <c r="O118" s="22" t="str">
        <f>IF(AND($G$8=1,'3 Part-time'!N37&lt;&gt;0),IF(('3 Part-time'!Q37/'3 Part-time'!N37)&lt;0.03,O$13&amp;", Price group "&amp;$K118&amp;", "&amp;$L118&amp;" length, Level "&amp;$M118&amp;"; ",""),"")</f>
        <v/>
      </c>
      <c r="P118" s="1396" t="str">
        <f>IF(AND($G$8=1,'3 Part-time'!O37&lt;&gt;0),IF(('3 Part-time'!R37/'3 Part-time'!O37)&lt;0.03,P$13&amp;", Price group "&amp;$K118&amp;", "&amp;$L118&amp;" length, Level "&amp;$M118&amp;"; ",""),"")</f>
        <v/>
      </c>
      <c r="Q118" s="130"/>
      <c r="R118" s="22"/>
      <c r="S118" s="22"/>
      <c r="T118" s="22"/>
      <c r="U118" s="22"/>
      <c r="V118" s="22"/>
      <c r="W118" s="25"/>
    </row>
    <row r="119" spans="2:23" x14ac:dyDescent="0.2">
      <c r="B119" s="25"/>
      <c r="C119" s="25"/>
      <c r="D119" s="25"/>
      <c r="E119" s="25"/>
      <c r="F119" s="25"/>
      <c r="G119" s="25"/>
      <c r="H119" s="25"/>
      <c r="I119" s="25"/>
      <c r="J119" s="25"/>
      <c r="K119" s="62" t="s">
        <v>124</v>
      </c>
      <c r="L119" s="120" t="s">
        <v>116</v>
      </c>
      <c r="M119" s="35" t="s">
        <v>107</v>
      </c>
      <c r="N119" s="1358" t="str">
        <f>IF(AND($G$8=1,'3 Part-time'!M38&lt;&gt;0),IF(('3 Part-time'!P38/'3 Part-time'!M38)&lt;0.03,N$13&amp;", Price group "&amp;$K119&amp;", "&amp;$L119&amp;" length, Level "&amp;$M119&amp;"; ",""),"")</f>
        <v/>
      </c>
      <c r="O119" s="22" t="str">
        <f>IF(AND($G$8=1,'3 Part-time'!N38&lt;&gt;0),IF(('3 Part-time'!Q38/'3 Part-time'!N38)&lt;0.03,O$13&amp;", Price group "&amp;$K119&amp;", "&amp;$L119&amp;" length, Level "&amp;$M119&amp;"; ",""),"")</f>
        <v/>
      </c>
      <c r="P119" s="1396" t="str">
        <f>IF(AND($G$8=1,'3 Part-time'!O38&lt;&gt;0),IF(('3 Part-time'!R38/'3 Part-time'!O38)&lt;0.03,P$13&amp;", Price group "&amp;$K119&amp;", "&amp;$L119&amp;" length, Level "&amp;$M119&amp;"; ",""),"")</f>
        <v/>
      </c>
      <c r="Q119" s="130"/>
      <c r="R119" s="22"/>
      <c r="S119" s="22"/>
      <c r="T119" s="22"/>
      <c r="U119" s="22"/>
      <c r="V119" s="22"/>
      <c r="W119" s="25"/>
    </row>
    <row r="120" spans="2:23" x14ac:dyDescent="0.2">
      <c r="B120" s="25"/>
      <c r="C120" s="25"/>
      <c r="D120" s="25"/>
      <c r="E120" s="25"/>
      <c r="F120" s="25"/>
      <c r="G120" s="25"/>
      <c r="H120" s="25"/>
      <c r="I120" s="25"/>
      <c r="J120" s="25"/>
      <c r="K120" s="62" t="s">
        <v>124</v>
      </c>
      <c r="L120" s="120" t="s">
        <v>116</v>
      </c>
      <c r="M120" s="35" t="s">
        <v>110</v>
      </c>
      <c r="N120" s="1358" t="str">
        <f>IF(AND($G$8=1,'3 Part-time'!M39&lt;&gt;0),IF(('3 Part-time'!P39/'3 Part-time'!M39)&lt;0.03,N$13&amp;", Price group "&amp;$K120&amp;", "&amp;$L120&amp;" length, Level "&amp;$M120&amp;"; ",""),"")</f>
        <v/>
      </c>
      <c r="O120" s="22" t="str">
        <f>IF(AND($G$8=1,'3 Part-time'!N39&lt;&gt;0),IF(('3 Part-time'!Q39/'3 Part-time'!N39)&lt;0.03,O$13&amp;", Price group "&amp;$K120&amp;", "&amp;$L120&amp;" length, Level "&amp;$M120&amp;"; ",""),"")</f>
        <v/>
      </c>
      <c r="P120" s="1396" t="str">
        <f>IF(AND($G$8=1,'3 Part-time'!O39&lt;&gt;0),IF(('3 Part-time'!R39/'3 Part-time'!O39)&lt;0.03,P$13&amp;", Price group "&amp;$K120&amp;", "&amp;$L120&amp;" length, Level "&amp;$M120&amp;"; ",""),"")</f>
        <v/>
      </c>
      <c r="Q120" s="130"/>
      <c r="R120" s="22"/>
      <c r="S120" s="22"/>
      <c r="T120" s="22"/>
      <c r="U120" s="22"/>
      <c r="V120" s="22"/>
      <c r="W120" s="25"/>
    </row>
    <row r="121" spans="2:23" x14ac:dyDescent="0.2">
      <c r="B121" s="25"/>
      <c r="C121" s="25"/>
      <c r="D121" s="25"/>
      <c r="E121" s="25"/>
      <c r="F121" s="25"/>
      <c r="G121" s="25"/>
      <c r="H121" s="25"/>
      <c r="I121" s="25"/>
      <c r="J121" s="25"/>
      <c r="K121" s="62" t="s">
        <v>124</v>
      </c>
      <c r="L121" s="120" t="s">
        <v>116</v>
      </c>
      <c r="M121" s="35" t="s">
        <v>113</v>
      </c>
      <c r="N121" s="1400" t="str">
        <f>IF(AND($G$8=1,'3 Part-time'!M40&lt;&gt;0),IF(('3 Part-time'!P40/'3 Part-time'!M40)&lt;0.03,N$13&amp;", Price group "&amp;$K121&amp;", "&amp;$L121&amp;" length, Level "&amp;$M121&amp;"; ",""),"")</f>
        <v/>
      </c>
      <c r="O121" s="134" t="str">
        <f>IF(AND($G$8=1,'3 Part-time'!N40&lt;&gt;0),IF(('3 Part-time'!Q40/'3 Part-time'!N40)&lt;0.03,O$13&amp;", Price group "&amp;$K121&amp;", "&amp;$L121&amp;" length, Level "&amp;$M121&amp;"; ",""),"")</f>
        <v/>
      </c>
      <c r="P121" s="1401" t="str">
        <f>IF(AND($G$8=1,'3 Part-time'!O40&lt;&gt;0),IF(('3 Part-time'!R40/'3 Part-time'!O40)&lt;0.03,P$13&amp;", Price group "&amp;$K121&amp;", "&amp;$L121&amp;" length, Level "&amp;$M121&amp;"; ",""),"")</f>
        <v/>
      </c>
      <c r="Q121" s="130"/>
      <c r="R121" s="22"/>
      <c r="S121" s="22"/>
      <c r="T121" s="22"/>
      <c r="U121" s="22"/>
      <c r="V121" s="22"/>
      <c r="W121" s="25"/>
    </row>
    <row r="122" spans="2:23" x14ac:dyDescent="0.2">
      <c r="B122" s="25"/>
      <c r="C122" s="25"/>
      <c r="D122" s="25"/>
      <c r="E122" s="25"/>
      <c r="F122" s="25"/>
      <c r="G122" s="25"/>
      <c r="H122" s="25"/>
      <c r="I122" s="25"/>
      <c r="J122" s="25"/>
      <c r="K122" s="62" t="s">
        <v>134</v>
      </c>
      <c r="L122" s="120" t="s">
        <v>102</v>
      </c>
      <c r="M122" s="35" t="s">
        <v>103</v>
      </c>
      <c r="N122" s="1358" t="str">
        <f>IF(AND($G$8=1,'3 Part-time'!M42&lt;&gt;0),IF(('3 Part-time'!P42/'3 Part-time'!M42)&lt;0.03,N$13&amp;", Price group "&amp;$K122&amp;", "&amp;$L122&amp;" length, Level "&amp;$M122&amp;"; ",""),"")</f>
        <v/>
      </c>
      <c r="O122" s="22" t="str">
        <f>IF(AND($G$8=1,'3 Part-time'!N42&lt;&gt;0),IF(('3 Part-time'!Q42/'3 Part-time'!N42)&lt;0.03,O$13&amp;", Price group "&amp;$K122&amp;", "&amp;$L122&amp;" length, Level "&amp;$M122&amp;"; ",""),"")</f>
        <v/>
      </c>
      <c r="P122" s="1396" t="str">
        <f>IF(AND($G$8=1,'3 Part-time'!O42&lt;&gt;0),IF(('3 Part-time'!R42/'3 Part-time'!O42)&lt;0.03,P$13&amp;", Price group "&amp;$K122&amp;", "&amp;$L122&amp;" length, Level "&amp;$M122&amp;"; ",""),"")</f>
        <v/>
      </c>
      <c r="Q122" s="130"/>
      <c r="R122" s="22"/>
      <c r="S122" s="22"/>
      <c r="T122" s="22"/>
      <c r="U122" s="22"/>
      <c r="V122" s="22"/>
      <c r="W122" s="25"/>
    </row>
    <row r="123" spans="2:23" x14ac:dyDescent="0.2">
      <c r="B123" s="25"/>
      <c r="C123" s="25"/>
      <c r="D123" s="25"/>
      <c r="E123" s="25"/>
      <c r="F123" s="25"/>
      <c r="G123" s="25"/>
      <c r="H123" s="25"/>
      <c r="I123" s="25"/>
      <c r="J123" s="25"/>
      <c r="K123" s="62" t="s">
        <v>134</v>
      </c>
      <c r="L123" s="120" t="s">
        <v>102</v>
      </c>
      <c r="M123" s="35" t="s">
        <v>107</v>
      </c>
      <c r="N123" s="1358" t="str">
        <f>IF(AND($G$8=1,'3 Part-time'!M43&lt;&gt;0),IF(('3 Part-time'!P43/'3 Part-time'!M43)&lt;0.03,N$13&amp;", Price group "&amp;$K123&amp;", "&amp;$L123&amp;" length, Level "&amp;$M123&amp;"; ",""),"")</f>
        <v/>
      </c>
      <c r="O123" s="22" t="str">
        <f>IF(AND($G$8=1,'3 Part-time'!N43&lt;&gt;0),IF(('3 Part-time'!Q43/'3 Part-time'!N43)&lt;0.03,O$13&amp;", Price group "&amp;$K123&amp;", "&amp;$L123&amp;" length, Level "&amp;$M123&amp;"; ",""),"")</f>
        <v/>
      </c>
      <c r="P123" s="1396" t="str">
        <f>IF(AND($G$8=1,'3 Part-time'!O43&lt;&gt;0),IF(('3 Part-time'!R43/'3 Part-time'!O43)&lt;0.03,P$13&amp;", Price group "&amp;$K123&amp;", "&amp;$L123&amp;" length, Level "&amp;$M123&amp;"; ",""),"")</f>
        <v/>
      </c>
      <c r="Q123" s="130"/>
      <c r="R123" s="22"/>
      <c r="S123" s="22"/>
      <c r="T123" s="22"/>
      <c r="U123" s="22"/>
      <c r="V123" s="22"/>
      <c r="W123" s="25"/>
    </row>
    <row r="124" spans="2:23" x14ac:dyDescent="0.2">
      <c r="B124" s="25"/>
      <c r="C124" s="25"/>
      <c r="D124" s="25"/>
      <c r="E124" s="25"/>
      <c r="F124" s="25"/>
      <c r="G124" s="25"/>
      <c r="H124" s="25"/>
      <c r="I124" s="25"/>
      <c r="J124" s="25"/>
      <c r="K124" s="62" t="s">
        <v>134</v>
      </c>
      <c r="L124" s="120" t="s">
        <v>102</v>
      </c>
      <c r="M124" s="35" t="s">
        <v>110</v>
      </c>
      <c r="N124" s="1358" t="str">
        <f>IF(AND($G$8=1,'3 Part-time'!M44&lt;&gt;0),IF(('3 Part-time'!P44/'3 Part-time'!M44)&lt;0.03,N$13&amp;", Price group "&amp;$K124&amp;", "&amp;$L124&amp;" length, Level "&amp;$M124&amp;"; ",""),"")</f>
        <v/>
      </c>
      <c r="O124" s="22" t="str">
        <f>IF(AND($G$8=1,'3 Part-time'!N44&lt;&gt;0),IF(('3 Part-time'!Q44/'3 Part-time'!N44)&lt;0.03,O$13&amp;", Price group "&amp;$K124&amp;", "&amp;$L124&amp;" length, Level "&amp;$M124&amp;"; ",""),"")</f>
        <v/>
      </c>
      <c r="P124" s="1396" t="str">
        <f>IF(AND($G$8=1,'3 Part-time'!O44&lt;&gt;0),IF(('3 Part-time'!R44/'3 Part-time'!O44)&lt;0.03,P$13&amp;", Price group "&amp;$K124&amp;", "&amp;$L124&amp;" length, Level "&amp;$M124&amp;"; ",""),"")</f>
        <v/>
      </c>
      <c r="Q124" s="130"/>
      <c r="R124" s="22"/>
      <c r="S124" s="22"/>
      <c r="T124" s="22"/>
      <c r="U124" s="22"/>
      <c r="V124" s="22"/>
      <c r="W124" s="25"/>
    </row>
    <row r="125" spans="2:23" x14ac:dyDescent="0.2">
      <c r="B125" s="25"/>
      <c r="C125" s="25"/>
      <c r="D125" s="25"/>
      <c r="E125" s="25"/>
      <c r="F125" s="25"/>
      <c r="G125" s="25"/>
      <c r="H125" s="25"/>
      <c r="I125" s="25"/>
      <c r="J125" s="25"/>
      <c r="K125" s="62" t="s">
        <v>134</v>
      </c>
      <c r="L125" s="120" t="s">
        <v>102</v>
      </c>
      <c r="M125" s="35" t="s">
        <v>113</v>
      </c>
      <c r="N125" s="1397" t="str">
        <f>IF(AND($G$8=1,'3 Part-time'!M45&lt;&gt;0),IF(('3 Part-time'!P45/'3 Part-time'!M45)&lt;0.03,N$13&amp;", Price group "&amp;$K125&amp;", "&amp;$L125&amp;" length, Level "&amp;$M125&amp;"; ",""),"")</f>
        <v/>
      </c>
      <c r="O125" s="1398" t="str">
        <f>IF(AND($G$8=1,'3 Part-time'!N45&lt;&gt;0),IF(('3 Part-time'!Q45/'3 Part-time'!N45)&lt;0.03,O$13&amp;", Price group "&amp;$K125&amp;", "&amp;$L125&amp;" length, Level "&amp;$M125&amp;"; ",""),"")</f>
        <v/>
      </c>
      <c r="P125" s="1399" t="str">
        <f>IF(AND($G$8=1,'3 Part-time'!O45&lt;&gt;0),IF(('3 Part-time'!R45/'3 Part-time'!O45)&lt;0.03,P$13&amp;", Price group "&amp;$K125&amp;", "&amp;$L125&amp;" length, Level "&amp;$M125&amp;"; ",""),"")</f>
        <v/>
      </c>
      <c r="Q125" s="130"/>
      <c r="R125" s="22"/>
      <c r="S125" s="22"/>
      <c r="T125" s="22"/>
      <c r="U125" s="22"/>
      <c r="V125" s="22"/>
      <c r="W125" s="25"/>
    </row>
    <row r="126" spans="2:23" x14ac:dyDescent="0.2">
      <c r="B126" s="25"/>
      <c r="C126" s="25"/>
      <c r="D126" s="25"/>
      <c r="E126" s="25"/>
      <c r="F126" s="25"/>
      <c r="G126" s="25"/>
      <c r="H126" s="25"/>
      <c r="I126" s="25"/>
      <c r="J126" s="25"/>
      <c r="K126" s="62" t="s">
        <v>134</v>
      </c>
      <c r="L126" s="120" t="s">
        <v>116</v>
      </c>
      <c r="M126" s="35" t="s">
        <v>103</v>
      </c>
      <c r="N126" s="1358" t="str">
        <f>IF(AND($G$8=1,'3 Part-time'!M47&lt;&gt;0),IF(('3 Part-time'!P47/'3 Part-time'!M47)&lt;0.03,N$13&amp;", Price group "&amp;$K126&amp;", "&amp;$L126&amp;" length, Level "&amp;$M126&amp;"; ",""),"")</f>
        <v/>
      </c>
      <c r="O126" s="22" t="str">
        <f>IF(AND($G$8=1,'3 Part-time'!N47&lt;&gt;0),IF(('3 Part-time'!Q47/'3 Part-time'!N47)&lt;0.03,O$13&amp;", Price group "&amp;$K126&amp;", "&amp;$L126&amp;" length, Level "&amp;$M126&amp;"; ",""),"")</f>
        <v/>
      </c>
      <c r="P126" s="1396" t="str">
        <f>IF(AND($G$8=1,'3 Part-time'!O47&lt;&gt;0),IF(('3 Part-time'!R47/'3 Part-time'!O47)&lt;0.03,P$13&amp;", Price group "&amp;$K126&amp;", "&amp;$L126&amp;" length, Level "&amp;$M126&amp;"; ",""),"")</f>
        <v/>
      </c>
      <c r="Q126" s="130"/>
      <c r="R126" s="22"/>
      <c r="S126" s="22"/>
      <c r="T126" s="22"/>
      <c r="U126" s="22"/>
      <c r="V126" s="22"/>
      <c r="W126" s="25"/>
    </row>
    <row r="127" spans="2:23" x14ac:dyDescent="0.2">
      <c r="B127" s="25"/>
      <c r="C127" s="25"/>
      <c r="D127" s="25"/>
      <c r="E127" s="25"/>
      <c r="F127" s="25"/>
      <c r="G127" s="25"/>
      <c r="H127" s="25"/>
      <c r="I127" s="25"/>
      <c r="J127" s="25"/>
      <c r="K127" s="62" t="s">
        <v>134</v>
      </c>
      <c r="L127" s="120" t="s">
        <v>116</v>
      </c>
      <c r="M127" s="35" t="s">
        <v>107</v>
      </c>
      <c r="N127" s="1358" t="str">
        <f>IF(AND($G$8=1,'3 Part-time'!M48&lt;&gt;0),IF(('3 Part-time'!P48/'3 Part-time'!M48)&lt;0.03,N$13&amp;", Price group "&amp;$K127&amp;", "&amp;$L127&amp;" length, Level "&amp;$M127&amp;"; ",""),"")</f>
        <v/>
      </c>
      <c r="O127" s="22" t="str">
        <f>IF(AND($G$8=1,'3 Part-time'!N48&lt;&gt;0),IF(('3 Part-time'!Q48/'3 Part-time'!N48)&lt;0.03,O$13&amp;", Price group "&amp;$K127&amp;", "&amp;$L127&amp;" length, Level "&amp;$M127&amp;"; ",""),"")</f>
        <v/>
      </c>
      <c r="P127" s="1396" t="str">
        <f>IF(AND($G$8=1,'3 Part-time'!O48&lt;&gt;0),IF(('3 Part-time'!R48/'3 Part-time'!O48)&lt;0.03,P$13&amp;", Price group "&amp;$K127&amp;", "&amp;$L127&amp;" length, Level "&amp;$M127&amp;"; ",""),"")</f>
        <v/>
      </c>
      <c r="Q127" s="130"/>
      <c r="R127" s="22"/>
      <c r="S127" s="22"/>
      <c r="T127" s="22"/>
      <c r="U127" s="22"/>
      <c r="V127" s="22"/>
      <c r="W127" s="25"/>
    </row>
    <row r="128" spans="2:23" x14ac:dyDescent="0.2">
      <c r="B128" s="25"/>
      <c r="C128" s="25"/>
      <c r="D128" s="25"/>
      <c r="E128" s="25"/>
      <c r="F128" s="25"/>
      <c r="G128" s="25"/>
      <c r="H128" s="25"/>
      <c r="I128" s="25"/>
      <c r="J128" s="25"/>
      <c r="K128" s="62" t="s">
        <v>134</v>
      </c>
      <c r="L128" s="120" t="s">
        <v>116</v>
      </c>
      <c r="M128" s="35" t="s">
        <v>110</v>
      </c>
      <c r="N128" s="1358" t="str">
        <f>IF(AND($G$8=1,'3 Part-time'!M49&lt;&gt;0),IF(('3 Part-time'!P49/'3 Part-time'!M49)&lt;0.03,N$13&amp;", Price group "&amp;$K128&amp;", "&amp;$L128&amp;" length, Level "&amp;$M128&amp;"; ",""),"")</f>
        <v/>
      </c>
      <c r="O128" s="22" t="str">
        <f>IF(AND($G$8=1,'3 Part-time'!N49&lt;&gt;0),IF(('3 Part-time'!Q49/'3 Part-time'!N49)&lt;0.03,O$13&amp;", Price group "&amp;$K128&amp;", "&amp;$L128&amp;" length, Level "&amp;$M128&amp;"; ",""),"")</f>
        <v/>
      </c>
      <c r="P128" s="1396" t="str">
        <f>IF(AND($G$8=1,'3 Part-time'!O49&lt;&gt;0),IF(('3 Part-time'!R49/'3 Part-time'!O49)&lt;0.03,P$13&amp;", Price group "&amp;$K128&amp;", "&amp;$L128&amp;" length, Level "&amp;$M128&amp;"; ",""),"")</f>
        <v/>
      </c>
      <c r="Q128" s="130"/>
      <c r="R128" s="22"/>
      <c r="S128" s="22"/>
      <c r="T128" s="22"/>
      <c r="U128" s="22"/>
      <c r="V128" s="22"/>
      <c r="W128" s="25"/>
    </row>
    <row r="129" spans="2:23" x14ac:dyDescent="0.2">
      <c r="B129" s="25"/>
      <c r="C129" s="25"/>
      <c r="D129" s="25"/>
      <c r="E129" s="25"/>
      <c r="F129" s="25"/>
      <c r="G129" s="25"/>
      <c r="H129" s="25"/>
      <c r="I129" s="25"/>
      <c r="J129" s="25"/>
      <c r="K129" s="62" t="s">
        <v>134</v>
      </c>
      <c r="L129" s="120" t="s">
        <v>116</v>
      </c>
      <c r="M129" s="35" t="s">
        <v>113</v>
      </c>
      <c r="N129" s="1400" t="str">
        <f>IF(AND($G$8=1,'3 Part-time'!M50&lt;&gt;0),IF(('3 Part-time'!P50/'3 Part-time'!M50)&lt;0.03,N$13&amp;", Price group "&amp;$K129&amp;", "&amp;$L129&amp;" length, Level "&amp;$M129&amp;"; ",""),"")</f>
        <v/>
      </c>
      <c r="O129" s="134" t="str">
        <f>IF(AND($G$8=1,'3 Part-time'!N50&lt;&gt;0),IF(('3 Part-time'!Q50/'3 Part-time'!N50)&lt;0.03,O$13&amp;", Price group "&amp;$K129&amp;", "&amp;$L129&amp;" length, Level "&amp;$M129&amp;"; ",""),"")</f>
        <v/>
      </c>
      <c r="P129" s="1401" t="str">
        <f>IF(AND($G$8=1,'3 Part-time'!O50&lt;&gt;0),IF(('3 Part-time'!R50/'3 Part-time'!O50)&lt;0.03,P$13&amp;", Price group "&amp;$K129&amp;", "&amp;$L129&amp;" length, Level "&amp;$M129&amp;"; ",""),"")</f>
        <v/>
      </c>
      <c r="Q129" s="130"/>
      <c r="R129" s="22"/>
      <c r="S129" s="22"/>
      <c r="T129" s="22"/>
      <c r="U129" s="22"/>
      <c r="V129" s="22"/>
      <c r="W129" s="25"/>
    </row>
    <row r="130" spans="2:23" x14ac:dyDescent="0.2">
      <c r="B130" s="25"/>
      <c r="C130" s="25"/>
      <c r="D130" s="25"/>
      <c r="E130" s="25"/>
      <c r="F130" s="25"/>
      <c r="G130" s="25"/>
      <c r="H130" s="25"/>
      <c r="I130" s="25"/>
      <c r="J130" s="25"/>
      <c r="K130" s="62" t="s">
        <v>143</v>
      </c>
      <c r="L130" s="120" t="s">
        <v>102</v>
      </c>
      <c r="M130" s="35" t="s">
        <v>103</v>
      </c>
      <c r="N130" s="1358" t="str">
        <f>IF(AND($G$8=1,'3 Part-time'!M52&lt;&gt;0),IF(('3 Part-time'!P52/'3 Part-time'!M52)&lt;0.03,N$13&amp;", Price group "&amp;$K130&amp;", "&amp;$L130&amp;" length, Level "&amp;$M130&amp;"; ",""),"")</f>
        <v/>
      </c>
      <c r="O130" s="22" t="str">
        <f>IF(AND($G$8=1,'3 Part-time'!N52&lt;&gt;0),IF(('3 Part-time'!Q52/'3 Part-time'!N52)&lt;0.03,O$13&amp;", Price group "&amp;$K130&amp;", "&amp;$L130&amp;" length, Level "&amp;$M130&amp;"; ",""),"")</f>
        <v/>
      </c>
      <c r="P130" s="1396" t="str">
        <f>IF(AND($G$8=1,'3 Part-time'!O52&lt;&gt;0),IF(('3 Part-time'!R52/'3 Part-time'!O52)&lt;0.03,P$13&amp;", Price group "&amp;$K130&amp;", "&amp;$L130&amp;" length, Level "&amp;$M130&amp;"; ",""),"")</f>
        <v/>
      </c>
      <c r="Q130" s="130"/>
      <c r="R130" s="22"/>
      <c r="S130" s="22"/>
      <c r="T130" s="22"/>
      <c r="U130" s="22"/>
      <c r="V130" s="22"/>
      <c r="W130" s="25"/>
    </row>
    <row r="131" spans="2:23" x14ac:dyDescent="0.2">
      <c r="B131" s="25"/>
      <c r="C131" s="25"/>
      <c r="D131" s="25"/>
      <c r="E131" s="25"/>
      <c r="F131" s="25"/>
      <c r="G131" s="25"/>
      <c r="H131" s="25"/>
      <c r="I131" s="25"/>
      <c r="J131" s="25"/>
      <c r="K131" s="62" t="s">
        <v>143</v>
      </c>
      <c r="L131" s="120" t="s">
        <v>102</v>
      </c>
      <c r="M131" s="35" t="s">
        <v>107</v>
      </c>
      <c r="N131" s="1358" t="str">
        <f>IF(AND($G$8=1,'3 Part-time'!M53&lt;&gt;0),IF(('3 Part-time'!P53/'3 Part-time'!M53)&lt;0.03,N$13&amp;", Price group "&amp;$K131&amp;", "&amp;$L131&amp;" length, Level "&amp;$M131&amp;"; ",""),"")</f>
        <v/>
      </c>
      <c r="O131" s="22" t="str">
        <f>IF(AND($G$8=1,'3 Part-time'!N53&lt;&gt;0),IF(('3 Part-time'!Q53/'3 Part-time'!N53)&lt;0.03,O$13&amp;", Price group "&amp;$K131&amp;", "&amp;$L131&amp;" length, Level "&amp;$M131&amp;"; ",""),"")</f>
        <v/>
      </c>
      <c r="P131" s="1396" t="str">
        <f>IF(AND($G$8=1,'3 Part-time'!O53&lt;&gt;0),IF(('3 Part-time'!R53/'3 Part-time'!O53)&lt;0.03,P$13&amp;", Price group "&amp;$K131&amp;", "&amp;$L131&amp;" length, Level "&amp;$M131&amp;"; ",""),"")</f>
        <v/>
      </c>
      <c r="Q131" s="130"/>
      <c r="R131" s="22"/>
      <c r="S131" s="22"/>
      <c r="T131" s="22"/>
      <c r="U131" s="22"/>
      <c r="V131" s="22"/>
      <c r="W131" s="25"/>
    </row>
    <row r="132" spans="2:23" x14ac:dyDescent="0.2">
      <c r="B132" s="25"/>
      <c r="C132" s="25"/>
      <c r="D132" s="25"/>
      <c r="E132" s="25"/>
      <c r="F132" s="25"/>
      <c r="G132" s="25"/>
      <c r="H132" s="25"/>
      <c r="I132" s="25"/>
      <c r="J132" s="25"/>
      <c r="K132" s="62" t="s">
        <v>143</v>
      </c>
      <c r="L132" s="120" t="s">
        <v>102</v>
      </c>
      <c r="M132" s="35" t="s">
        <v>110</v>
      </c>
      <c r="N132" s="1358" t="str">
        <f>IF(AND($G$8=1,'3 Part-time'!M54&lt;&gt;0),IF(('3 Part-time'!P54/'3 Part-time'!M54)&lt;0.03,N$13&amp;", Price group "&amp;$K132&amp;", "&amp;$L132&amp;" length, Level "&amp;$M132&amp;"; ",""),"")</f>
        <v/>
      </c>
      <c r="O132" s="22" t="str">
        <f>IF(AND($G$8=1,'3 Part-time'!N54&lt;&gt;0),IF(('3 Part-time'!Q54/'3 Part-time'!N54)&lt;0.03,O$13&amp;", Price group "&amp;$K132&amp;", "&amp;$L132&amp;" length, Level "&amp;$M132&amp;"; ",""),"")</f>
        <v/>
      </c>
      <c r="P132" s="1396" t="str">
        <f>IF(AND($G$8=1,'3 Part-time'!O54&lt;&gt;0),IF(('3 Part-time'!R54/'3 Part-time'!O54)&lt;0.03,P$13&amp;", Price group "&amp;$K132&amp;", "&amp;$L132&amp;" length, Level "&amp;$M132&amp;"; ",""),"")</f>
        <v/>
      </c>
      <c r="Q132" s="130"/>
      <c r="R132" s="22"/>
      <c r="S132" s="22"/>
      <c r="T132" s="22"/>
      <c r="U132" s="22"/>
      <c r="V132" s="22"/>
      <c r="W132" s="25"/>
    </row>
    <row r="133" spans="2:23" x14ac:dyDescent="0.2">
      <c r="B133" s="25"/>
      <c r="C133" s="25"/>
      <c r="D133" s="25"/>
      <c r="E133" s="25"/>
      <c r="F133" s="25"/>
      <c r="G133" s="25"/>
      <c r="H133" s="25"/>
      <c r="I133" s="25"/>
      <c r="J133" s="25"/>
      <c r="K133" s="62" t="s">
        <v>143</v>
      </c>
      <c r="L133" s="120" t="s">
        <v>102</v>
      </c>
      <c r="M133" s="35" t="s">
        <v>113</v>
      </c>
      <c r="N133" s="1397" t="str">
        <f>IF(AND($G$8=1,'3 Part-time'!M55&lt;&gt;0),IF(('3 Part-time'!P55/'3 Part-time'!M55)&lt;0.03,N$13&amp;", Price group "&amp;$K133&amp;", "&amp;$L133&amp;" length, Level "&amp;$M133&amp;"; ",""),"")</f>
        <v/>
      </c>
      <c r="O133" s="1398" t="str">
        <f>IF(AND($G$8=1,'3 Part-time'!N55&lt;&gt;0),IF(('3 Part-time'!Q55/'3 Part-time'!N55)&lt;0.03,O$13&amp;", Price group "&amp;$K133&amp;", "&amp;$L133&amp;" length, Level "&amp;$M133&amp;"; ",""),"")</f>
        <v/>
      </c>
      <c r="P133" s="1399" t="str">
        <f>IF(AND($G$8=1,'3 Part-time'!O55&lt;&gt;0),IF(('3 Part-time'!R55/'3 Part-time'!O55)&lt;0.03,P$13&amp;", Price group "&amp;$K133&amp;", "&amp;$L133&amp;" length, Level "&amp;$M133&amp;"; ",""),"")</f>
        <v/>
      </c>
      <c r="Q133" s="130"/>
      <c r="R133" s="22"/>
      <c r="S133" s="22"/>
      <c r="T133" s="22"/>
      <c r="U133" s="22"/>
      <c r="V133" s="22"/>
      <c r="W133" s="25"/>
    </row>
    <row r="134" spans="2:23" x14ac:dyDescent="0.2">
      <c r="B134" s="25"/>
      <c r="C134" s="25"/>
      <c r="D134" s="25"/>
      <c r="E134" s="25"/>
      <c r="F134" s="25"/>
      <c r="G134" s="25"/>
      <c r="H134" s="25"/>
      <c r="I134" s="25"/>
      <c r="J134" s="25"/>
      <c r="K134" s="62" t="s">
        <v>143</v>
      </c>
      <c r="L134" s="120" t="s">
        <v>116</v>
      </c>
      <c r="M134" s="35" t="s">
        <v>103</v>
      </c>
      <c r="N134" s="1358" t="str">
        <f>IF(AND($G$8=1,'3 Part-time'!M57&lt;&gt;0),IF(('3 Part-time'!P57/'3 Part-time'!M57)&lt;0.03,N$13&amp;", Price group "&amp;$K134&amp;", "&amp;$L134&amp;" length, Level "&amp;$M134&amp;"; ",""),"")</f>
        <v/>
      </c>
      <c r="O134" s="22" t="str">
        <f>IF(AND($G$8=1,'3 Part-time'!N57&lt;&gt;0),IF(('3 Part-time'!Q57/'3 Part-time'!N57)&lt;0.03,O$13&amp;", Price group "&amp;$K134&amp;", "&amp;$L134&amp;" length, Level "&amp;$M134&amp;"; ",""),"")</f>
        <v/>
      </c>
      <c r="P134" s="1396" t="str">
        <f>IF(AND($G$8=1,'3 Part-time'!O57&lt;&gt;0),IF(('3 Part-time'!R57/'3 Part-time'!O57)&lt;0.03,P$13&amp;", Price group "&amp;$K134&amp;", "&amp;$L134&amp;" length, Level "&amp;$M134&amp;"; ",""),"")</f>
        <v/>
      </c>
      <c r="Q134" s="130"/>
      <c r="R134" s="22"/>
      <c r="S134" s="22"/>
      <c r="T134" s="22"/>
      <c r="U134" s="22"/>
      <c r="V134" s="22"/>
      <c r="W134" s="25"/>
    </row>
    <row r="135" spans="2:23" x14ac:dyDescent="0.2">
      <c r="B135" s="25"/>
      <c r="C135" s="25"/>
      <c r="D135" s="25"/>
      <c r="E135" s="25"/>
      <c r="F135" s="25"/>
      <c r="G135" s="25"/>
      <c r="H135" s="25"/>
      <c r="I135" s="25"/>
      <c r="J135" s="25"/>
      <c r="K135" s="62" t="s">
        <v>143</v>
      </c>
      <c r="L135" s="120" t="s">
        <v>116</v>
      </c>
      <c r="M135" s="35" t="s">
        <v>107</v>
      </c>
      <c r="N135" s="1358" t="str">
        <f>IF(AND($G$8=1,'3 Part-time'!M58&lt;&gt;0),IF(('3 Part-time'!P58/'3 Part-time'!M58)&lt;0.03,N$13&amp;", Price group "&amp;$K135&amp;", "&amp;$L135&amp;" length, Level "&amp;$M135&amp;"; ",""),"")</f>
        <v/>
      </c>
      <c r="O135" s="22" t="str">
        <f>IF(AND($G$8=1,'3 Part-time'!N58&lt;&gt;0),IF(('3 Part-time'!Q58/'3 Part-time'!N58)&lt;0.03,O$13&amp;", Price group "&amp;$K135&amp;", "&amp;$L135&amp;" length, Level "&amp;$M135&amp;"; ",""),"")</f>
        <v/>
      </c>
      <c r="P135" s="1396" t="str">
        <f>IF(AND($G$8=1,'3 Part-time'!O58&lt;&gt;0),IF(('3 Part-time'!R58/'3 Part-time'!O58)&lt;0.03,P$13&amp;", Price group "&amp;$K135&amp;", "&amp;$L135&amp;" length, Level "&amp;$M135&amp;"; ",""),"")</f>
        <v/>
      </c>
      <c r="Q135" s="130"/>
      <c r="R135" s="22"/>
      <c r="S135" s="22"/>
      <c r="T135" s="22"/>
      <c r="U135" s="22"/>
      <c r="V135" s="22"/>
      <c r="W135" s="25"/>
    </row>
    <row r="136" spans="2:23" x14ac:dyDescent="0.2">
      <c r="B136" s="25"/>
      <c r="C136" s="25"/>
      <c r="D136" s="25"/>
      <c r="E136" s="25"/>
      <c r="F136" s="25"/>
      <c r="G136" s="25"/>
      <c r="H136" s="25"/>
      <c r="I136" s="25"/>
      <c r="J136" s="25"/>
      <c r="K136" s="62" t="s">
        <v>143</v>
      </c>
      <c r="L136" s="120" t="s">
        <v>116</v>
      </c>
      <c r="M136" s="35" t="s">
        <v>110</v>
      </c>
      <c r="N136" s="1358" t="str">
        <f>IF(AND($G$8=1,'3 Part-time'!M59&lt;&gt;0),IF(('3 Part-time'!P59/'3 Part-time'!M59)&lt;0.03,N$13&amp;", Price group "&amp;$K136&amp;", "&amp;$L136&amp;" length, Level "&amp;$M136&amp;"; ",""),"")</f>
        <v/>
      </c>
      <c r="O136" s="22" t="str">
        <f>IF(AND($G$8=1,'3 Part-time'!N59&lt;&gt;0),IF(('3 Part-time'!Q59/'3 Part-time'!N59)&lt;0.03,O$13&amp;", Price group "&amp;$K136&amp;", "&amp;$L136&amp;" length, Level "&amp;$M136&amp;"; ",""),"")</f>
        <v/>
      </c>
      <c r="P136" s="1396" t="str">
        <f>IF(AND($G$8=1,'3 Part-time'!O59&lt;&gt;0),IF(('3 Part-time'!R59/'3 Part-time'!O59)&lt;0.03,P$13&amp;", Price group "&amp;$K136&amp;", "&amp;$L136&amp;" length, Level "&amp;$M136&amp;"; ",""),"")</f>
        <v/>
      </c>
      <c r="Q136" s="130"/>
      <c r="R136" s="22"/>
      <c r="S136" s="22"/>
      <c r="T136" s="22"/>
      <c r="U136" s="22"/>
      <c r="V136" s="22"/>
      <c r="W136" s="25"/>
    </row>
    <row r="137" spans="2:23" x14ac:dyDescent="0.2">
      <c r="B137" s="25"/>
      <c r="C137" s="25"/>
      <c r="D137" s="25"/>
      <c r="E137" s="25"/>
      <c r="F137" s="25"/>
      <c r="G137" s="25"/>
      <c r="H137" s="25"/>
      <c r="I137" s="25"/>
      <c r="J137" s="25"/>
      <c r="K137" s="62" t="s">
        <v>143</v>
      </c>
      <c r="L137" s="120" t="s">
        <v>116</v>
      </c>
      <c r="M137" s="35" t="s">
        <v>113</v>
      </c>
      <c r="N137" s="1400" t="str">
        <f>IF(AND($G$8=1,'3 Part-time'!M60&lt;&gt;0),IF(('3 Part-time'!P60/'3 Part-time'!M60)&lt;0.03,N$13&amp;", Price group "&amp;$K137&amp;", "&amp;$L137&amp;" length, Level "&amp;$M137&amp;"; ",""),"")</f>
        <v/>
      </c>
      <c r="O137" s="134" t="str">
        <f>IF(AND($G$8=1,'3 Part-time'!N60&lt;&gt;0),IF(('3 Part-time'!Q60/'3 Part-time'!N60)&lt;0.03,O$13&amp;", Price group "&amp;$K137&amp;", "&amp;$L137&amp;" length, Level "&amp;$M137&amp;"; ",""),"")</f>
        <v/>
      </c>
      <c r="P137" s="1401" t="str">
        <f>IF(AND($G$8=1,'3 Part-time'!O60&lt;&gt;0),IF(('3 Part-time'!R60/'3 Part-time'!O60)&lt;0.03,P$13&amp;", Price group "&amp;$K137&amp;", "&amp;$L137&amp;" length, Level "&amp;$M137&amp;"; ",""),"")</f>
        <v/>
      </c>
      <c r="Q137" s="130"/>
      <c r="R137" s="22"/>
      <c r="S137" s="22"/>
      <c r="T137" s="22"/>
      <c r="U137" s="22"/>
      <c r="V137" s="22"/>
      <c r="W137" s="22"/>
    </row>
    <row r="138" spans="2:23" x14ac:dyDescent="0.2">
      <c r="B138" s="25"/>
      <c r="C138" s="25"/>
      <c r="D138" s="25"/>
      <c r="E138" s="25"/>
      <c r="F138" s="25"/>
      <c r="G138" s="25"/>
      <c r="H138" s="25"/>
      <c r="I138" s="25"/>
      <c r="J138" s="25"/>
      <c r="K138" s="62"/>
      <c r="L138" s="120"/>
      <c r="M138" s="35"/>
      <c r="N138" s="22"/>
      <c r="O138" s="22"/>
      <c r="P138" s="22"/>
      <c r="Q138" s="130"/>
      <c r="R138" s="22"/>
      <c r="S138" s="22"/>
      <c r="T138" s="22"/>
      <c r="U138" s="22"/>
      <c r="V138" s="22"/>
      <c r="W138" s="22"/>
    </row>
    <row r="139" spans="2:23" x14ac:dyDescent="0.2">
      <c r="B139" s="25"/>
      <c r="C139" s="25"/>
      <c r="D139" s="25"/>
      <c r="E139" s="25"/>
      <c r="F139" s="25"/>
      <c r="G139" s="25"/>
      <c r="H139" s="25"/>
      <c r="I139" s="25"/>
      <c r="J139" s="25"/>
      <c r="K139" s="64"/>
      <c r="L139" s="1429" t="str">
        <f>N139&amp;O139&amp;P139</f>
        <v/>
      </c>
      <c r="M139" s="35"/>
      <c r="N139" s="1447" t="str">
        <f>N106&amp;N107&amp;N108&amp;N109&amp;N110&amp;N111&amp;N112&amp;N113&amp;N114&amp;N115&amp;N116&amp;N117&amp;N118&amp;N119&amp;N120&amp;N121&amp;N122&amp;N123&amp;N124&amp;N125&amp;N126&amp;N127&amp;N128&amp;N129&amp;N130&amp;N131&amp;N132&amp;N133&amp;N134&amp;N135&amp;N136&amp;N137</f>
        <v/>
      </c>
      <c r="O139" s="1402" t="str">
        <f>O106&amp;O107&amp;O108&amp;O109&amp;O110&amp;O111&amp;O112&amp;O113&amp;O114&amp;O115&amp;O116&amp;O117&amp;O118&amp;O119&amp;O120&amp;O121&amp;O122&amp;O123&amp;O124&amp;O125&amp;O126&amp;O127&amp;O128&amp;O129&amp;O130&amp;O131&amp;O132&amp;O133&amp;O134&amp;O135&amp;O136&amp;O137</f>
        <v/>
      </c>
      <c r="P139" s="1402" t="str">
        <f>P106&amp;P107&amp;P108&amp;P109&amp;P110&amp;P111&amp;P112&amp;P113&amp;P114&amp;P115&amp;P116&amp;P117&amp;P118&amp;P119&amp;P120&amp;P121&amp;P122&amp;P123&amp;P124&amp;P125&amp;P126&amp;P127&amp;P128&amp;P129&amp;P130&amp;P131&amp;P132&amp;P133&amp;P134&amp;P135&amp;P136&amp;P137</f>
        <v/>
      </c>
      <c r="Q139" s="130"/>
      <c r="R139" s="22"/>
      <c r="S139" s="22"/>
      <c r="T139" s="22"/>
      <c r="U139" s="22"/>
      <c r="V139" s="22"/>
      <c r="W139" s="22"/>
    </row>
    <row r="140" spans="2:23" x14ac:dyDescent="0.2">
      <c r="B140" s="25"/>
      <c r="C140" s="25"/>
      <c r="D140" s="25"/>
      <c r="E140" s="25"/>
      <c r="F140" s="25"/>
      <c r="G140" s="25"/>
      <c r="H140" s="25"/>
      <c r="I140" s="25"/>
      <c r="J140" s="25"/>
      <c r="K140" s="64"/>
      <c r="L140" s="120"/>
      <c r="M140" s="35"/>
      <c r="N140" s="22"/>
      <c r="O140" s="22"/>
      <c r="P140" s="22"/>
      <c r="Q140" s="130"/>
      <c r="R140" s="22"/>
      <c r="S140" s="22"/>
      <c r="T140" s="22"/>
      <c r="U140" s="22"/>
      <c r="V140" s="22"/>
      <c r="W140" s="22"/>
    </row>
    <row r="141" spans="2:23" x14ac:dyDescent="0.2">
      <c r="B141" s="61"/>
      <c r="C141" s="63" t="s">
        <v>11097</v>
      </c>
      <c r="D141" s="63"/>
      <c r="E141" s="63"/>
      <c r="F141" s="63"/>
      <c r="G141" s="63"/>
      <c r="H141" s="63"/>
      <c r="I141" s="63"/>
      <c r="J141" s="63"/>
      <c r="K141" s="63"/>
      <c r="L141" s="63"/>
      <c r="M141" s="63"/>
      <c r="N141" s="63"/>
      <c r="O141" s="63"/>
      <c r="P141" s="63"/>
      <c r="Q141" s="63"/>
      <c r="R141" s="63"/>
      <c r="S141" s="63"/>
      <c r="T141" s="1393"/>
      <c r="U141" s="22"/>
      <c r="V141" s="22"/>
      <c r="W141" s="22"/>
    </row>
    <row r="142" spans="2:23" x14ac:dyDescent="0.2">
      <c r="B142" s="1360"/>
      <c r="C142" s="28"/>
      <c r="D142" s="22"/>
      <c r="E142" s="22"/>
      <c r="F142" s="22"/>
      <c r="G142" s="22"/>
      <c r="H142" s="22"/>
      <c r="I142" s="22"/>
      <c r="J142" s="22"/>
      <c r="K142" s="22"/>
      <c r="L142" s="22"/>
      <c r="M142" s="22"/>
      <c r="N142" s="22"/>
      <c r="O142" s="22"/>
      <c r="P142" s="22"/>
      <c r="Q142" s="22"/>
      <c r="R142" s="22"/>
      <c r="S142" s="22"/>
      <c r="T142" s="130"/>
      <c r="U142" s="22"/>
      <c r="V142" s="22"/>
      <c r="W142" s="22"/>
    </row>
    <row r="143" spans="2:23" x14ac:dyDescent="0.2">
      <c r="B143" s="1360"/>
      <c r="C143" s="22"/>
      <c r="D143" s="120"/>
      <c r="E143" s="22" t="s">
        <v>11045</v>
      </c>
      <c r="F143" s="1409"/>
      <c r="G143" s="1409"/>
      <c r="H143" s="22" t="s">
        <v>11046</v>
      </c>
      <c r="I143" s="1409"/>
      <c r="J143" s="1409"/>
      <c r="K143" s="22" t="s">
        <v>11047</v>
      </c>
      <c r="L143" s="1409"/>
      <c r="M143" s="1409"/>
      <c r="N143" s="22"/>
      <c r="O143" s="1409"/>
      <c r="P143" s="1409"/>
      <c r="Q143" s="22" t="s">
        <v>11098</v>
      </c>
      <c r="R143" s="1409"/>
      <c r="S143" s="1409"/>
      <c r="T143" s="130"/>
      <c r="U143" s="22"/>
      <c r="V143" s="22"/>
      <c r="W143" s="22"/>
    </row>
    <row r="144" spans="2:23" x14ac:dyDescent="0.2">
      <c r="B144" s="62" t="s">
        <v>101</v>
      </c>
      <c r="C144" s="120" t="s">
        <v>102</v>
      </c>
      <c r="D144" s="35" t="s">
        <v>103</v>
      </c>
      <c r="E144" s="1496" t="e">
        <f>IF(AND($H$8=1,ROUND('3 Part-time'!#REF!,2)&lt;&gt;'3 Part-time'!#REF!),E$12&amp;", "&amp;E$13&amp;", Price group "&amp;$B144&amp;", "&amp;$C144&amp;" length, Level "&amp;$D144&amp;"; ","")</f>
        <v>#REF!</v>
      </c>
      <c r="F144" s="1313" t="e">
        <f>IF(AND($H$8=1,ROUND('3 Part-time'!#REF!,2)&lt;&gt;'3 Part-time'!#REF!),F$12&amp;", "&amp;F$13&amp;", Price group "&amp;$B144&amp;", "&amp;$C144&amp;" length, Level "&amp;$D144&amp;"; ","")</f>
        <v>#REF!</v>
      </c>
      <c r="G144" s="1395" t="e">
        <f>IF(AND($H$8=1,ROUND('3 Part-time'!#REF!,2)&lt;&gt;'3 Part-time'!#REF!),G$12&amp;", "&amp;G$13&amp;", Price group "&amp;$B144&amp;", "&amp;$C144&amp;" length, Level "&amp;$D144&amp;"; ","")</f>
        <v>#REF!</v>
      </c>
      <c r="H144" s="1496" t="str">
        <f>IF(AND($H$8=1,ROUND('3 Part-time'!G22,2)&lt;&gt;'3 Part-time'!G22),H$12&amp;", "&amp;H$13&amp;", Price group "&amp;$B144&amp;", "&amp;$C144&amp;" length, Level "&amp;$D144&amp;"; ","")</f>
        <v/>
      </c>
      <c r="I144" s="1313" t="str">
        <f>IF(AND($H$8=1,ROUND('3 Part-time'!H22,2)&lt;&gt;'3 Part-time'!H22),I$12&amp;", "&amp;I$13&amp;", Price group "&amp;$B144&amp;", "&amp;$C144&amp;" length, Level "&amp;$D144&amp;"; ","")</f>
        <v/>
      </c>
      <c r="J144" s="1395" t="str">
        <f>IF(AND($H$8=1,ROUND('3 Part-time'!I22,2)&lt;&gt;'3 Part-time'!I22),J$12&amp;", "&amp;J$13&amp;", Price group "&amp;$B144&amp;", "&amp;$C144&amp;" length, Level "&amp;$D144&amp;"; ","")</f>
        <v/>
      </c>
      <c r="K144" s="1496" t="str">
        <f>IF(AND($H$8=1,ROUND('3 Part-time'!J22,2)&lt;&gt;'3 Part-time'!J22),K$12&amp;", "&amp;K$13&amp;", Price group "&amp;$B144&amp;", "&amp;$C144&amp;" length, Level "&amp;$D144&amp;"; ","")</f>
        <v/>
      </c>
      <c r="L144" s="1313" t="str">
        <f>IF(AND($H$8=1,ROUND('3 Part-time'!K22,2)&lt;&gt;'3 Part-time'!K22),L$12&amp;", "&amp;L$13&amp;", Price group "&amp;$B144&amp;", "&amp;$C144&amp;" length, Level "&amp;$D144&amp;"; ","")</f>
        <v/>
      </c>
      <c r="M144" s="1395" t="str">
        <f>IF(AND($H$8=1,ROUND('3 Part-time'!L22,2)&lt;&gt;'3 Part-time'!L22),M$12&amp;", "&amp;M$13&amp;", Price group "&amp;$B144&amp;", "&amp;$C144&amp;" length, Level "&amp;$D144&amp;"; ","")</f>
        <v/>
      </c>
      <c r="N144" s="1358"/>
      <c r="O144" s="22"/>
      <c r="P144" s="1396"/>
      <c r="Q144" s="1496" t="str">
        <f>IF(AND($H$8=1,ROUND('3 Part-time'!P22,2)&lt;&gt;'3 Part-time'!P22),Q$12&amp;", "&amp;Q$13&amp;", Price group "&amp;$B144&amp;", "&amp;$C144&amp;" length, Level "&amp;$D144&amp;"; ","")</f>
        <v/>
      </c>
      <c r="R144" s="1313" t="str">
        <f>IF(AND($H$8=1,ROUND('3 Part-time'!Q22,2)&lt;&gt;'3 Part-time'!Q22),R$12&amp;", "&amp;R$13&amp;", Price group "&amp;$B144&amp;", "&amp;$C144&amp;" length, Level "&amp;$D144&amp;"; ","")</f>
        <v/>
      </c>
      <c r="S144" s="1395" t="str">
        <f>IF(AND($H$8=1,ROUND('3 Part-time'!R22,2)&lt;&gt;'3 Part-time'!R22),S$12&amp;", "&amp;S$13&amp;", Price group "&amp;$B144&amp;", "&amp;$C144&amp;" length, Level "&amp;$D144&amp;"; ","")</f>
        <v/>
      </c>
      <c r="T144" s="130"/>
      <c r="U144" s="22"/>
      <c r="V144" s="22"/>
      <c r="W144" s="22"/>
    </row>
    <row r="145" spans="2:23" x14ac:dyDescent="0.2">
      <c r="B145" s="62" t="s">
        <v>101</v>
      </c>
      <c r="C145" s="120" t="s">
        <v>102</v>
      </c>
      <c r="D145" s="35" t="s">
        <v>107</v>
      </c>
      <c r="E145" s="1358" t="e">
        <f>IF(AND($H$8=1,ROUND('3 Part-time'!#REF!,2)&lt;&gt;'3 Part-time'!#REF!),E$12&amp;", "&amp;E$13&amp;", Price group "&amp;$B145&amp;", "&amp;$C145&amp;" length, Level "&amp;$D145&amp;"; ","")</f>
        <v>#REF!</v>
      </c>
      <c r="F145" s="22" t="e">
        <f>IF(AND($H$8=1,ROUND('3 Part-time'!#REF!,2)&lt;&gt;'3 Part-time'!#REF!),F$12&amp;", "&amp;F$13&amp;", Price group "&amp;$B145&amp;", "&amp;$C145&amp;" length, Level "&amp;$D145&amp;"; ","")</f>
        <v>#REF!</v>
      </c>
      <c r="G145" s="1396" t="e">
        <f>IF(AND($H$8=1,ROUND('3 Part-time'!#REF!,2)&lt;&gt;'3 Part-time'!#REF!),G$12&amp;", "&amp;G$13&amp;", Price group "&amp;$B145&amp;", "&amp;$C145&amp;" length, Level "&amp;$D145&amp;"; ","")</f>
        <v>#REF!</v>
      </c>
      <c r="H145" s="1358" t="str">
        <f>IF(AND($H$8=1,ROUND('3 Part-time'!G23,2)&lt;&gt;'3 Part-time'!G23),H$12&amp;", "&amp;H$13&amp;", Price group "&amp;$B145&amp;", "&amp;$C145&amp;" length, Level "&amp;$D145&amp;"; ","")</f>
        <v/>
      </c>
      <c r="I145" s="22" t="str">
        <f>IF(AND($H$8=1,ROUND('3 Part-time'!H23,2)&lt;&gt;'3 Part-time'!H23),I$12&amp;", "&amp;I$13&amp;", Price group "&amp;$B145&amp;", "&amp;$C145&amp;" length, Level "&amp;$D145&amp;"; ","")</f>
        <v/>
      </c>
      <c r="J145" s="1396" t="str">
        <f>IF(AND($H$8=1,ROUND('3 Part-time'!I23,2)&lt;&gt;'3 Part-time'!I23),J$12&amp;", "&amp;J$13&amp;", Price group "&amp;$B145&amp;", "&amp;$C145&amp;" length, Level "&amp;$D145&amp;"; ","")</f>
        <v/>
      </c>
      <c r="K145" s="1358" t="str">
        <f>IF(AND($H$8=1,ROUND('3 Part-time'!J23,2)&lt;&gt;'3 Part-time'!J23),K$12&amp;", "&amp;K$13&amp;", Price group "&amp;$B145&amp;", "&amp;$C145&amp;" length, Level "&amp;$D145&amp;"; ","")</f>
        <v/>
      </c>
      <c r="L145" s="22" t="str">
        <f>IF(AND($H$8=1,ROUND('3 Part-time'!K23,2)&lt;&gt;'3 Part-time'!K23),L$12&amp;", "&amp;L$13&amp;", Price group "&amp;$B145&amp;", "&amp;$C145&amp;" length, Level "&amp;$D145&amp;"; ","")</f>
        <v/>
      </c>
      <c r="M145" s="1396" t="str">
        <f>IF(AND($H$8=1,ROUND('3 Part-time'!L23,2)&lt;&gt;'3 Part-time'!L23),M$12&amp;", "&amp;M$13&amp;", Price group "&amp;$B145&amp;", "&amp;$C145&amp;" length, Level "&amp;$D145&amp;"; ","")</f>
        <v/>
      </c>
      <c r="N145" s="1358"/>
      <c r="O145" s="22"/>
      <c r="P145" s="1396"/>
      <c r="Q145" s="1358" t="str">
        <f>IF(AND($H$8=1,ROUND('3 Part-time'!P23,2)&lt;&gt;'3 Part-time'!P23),Q$12&amp;", "&amp;Q$13&amp;", Price group "&amp;$B145&amp;", "&amp;$C145&amp;" length, Level "&amp;$D145&amp;"; ","")</f>
        <v/>
      </c>
      <c r="R145" s="22" t="str">
        <f>IF(AND($H$8=1,ROUND('3 Part-time'!Q23,2)&lt;&gt;'3 Part-time'!Q23),R$12&amp;", "&amp;R$13&amp;", Price group "&amp;$B145&amp;", "&amp;$C145&amp;" length, Level "&amp;$D145&amp;"; ","")</f>
        <v/>
      </c>
      <c r="S145" s="1396" t="str">
        <f>IF(AND($H$8=1,ROUND('3 Part-time'!R23,2)&lt;&gt;'3 Part-time'!R23),S$12&amp;", "&amp;S$13&amp;", Price group "&amp;$B145&amp;", "&amp;$C145&amp;" length, Level "&amp;$D145&amp;"; ","")</f>
        <v/>
      </c>
      <c r="T145" s="130"/>
      <c r="U145" s="22"/>
      <c r="V145" s="22"/>
      <c r="W145" s="22"/>
    </row>
    <row r="146" spans="2:23" x14ac:dyDescent="0.2">
      <c r="B146" s="62" t="s">
        <v>101</v>
      </c>
      <c r="C146" s="120" t="s">
        <v>102</v>
      </c>
      <c r="D146" s="35" t="s">
        <v>110</v>
      </c>
      <c r="E146" s="1358" t="e">
        <f>IF(AND($H$8=1,ROUND('3 Part-time'!#REF!,2)&lt;&gt;'3 Part-time'!#REF!),E$12&amp;", "&amp;E$13&amp;", Price group "&amp;$B146&amp;", "&amp;$C146&amp;" length, Level "&amp;$D146&amp;"; ","")</f>
        <v>#REF!</v>
      </c>
      <c r="F146" s="22" t="e">
        <f>IF(AND($H$8=1,ROUND('3 Part-time'!#REF!,2)&lt;&gt;'3 Part-time'!#REF!),F$12&amp;", "&amp;F$13&amp;", Price group "&amp;$B146&amp;", "&amp;$C146&amp;" length, Level "&amp;$D146&amp;"; ","")</f>
        <v>#REF!</v>
      </c>
      <c r="G146" s="1396" t="e">
        <f>IF(AND($H$8=1,ROUND('3 Part-time'!#REF!,2)&lt;&gt;'3 Part-time'!#REF!),G$12&amp;", "&amp;G$13&amp;", Price group "&amp;$B146&amp;", "&amp;$C146&amp;" length, Level "&amp;$D146&amp;"; ","")</f>
        <v>#REF!</v>
      </c>
      <c r="H146" s="1358" t="str">
        <f>IF(AND($H$8=1,ROUND('3 Part-time'!G24,2)&lt;&gt;'3 Part-time'!G24),H$12&amp;", "&amp;H$13&amp;", Price group "&amp;$B146&amp;", "&amp;$C146&amp;" length, Level "&amp;$D146&amp;"; ","")</f>
        <v/>
      </c>
      <c r="I146" s="22" t="str">
        <f>IF(AND($H$8=1,ROUND('3 Part-time'!H24,2)&lt;&gt;'3 Part-time'!H24),I$12&amp;", "&amp;I$13&amp;", Price group "&amp;$B146&amp;", "&amp;$C146&amp;" length, Level "&amp;$D146&amp;"; ","")</f>
        <v/>
      </c>
      <c r="J146" s="1396" t="str">
        <f>IF(AND($H$8=1,ROUND('3 Part-time'!I24,2)&lt;&gt;'3 Part-time'!I24),J$12&amp;", "&amp;J$13&amp;", Price group "&amp;$B146&amp;", "&amp;$C146&amp;" length, Level "&amp;$D146&amp;"; ","")</f>
        <v/>
      </c>
      <c r="K146" s="1358" t="str">
        <f>IF(AND($H$8=1,ROUND('3 Part-time'!J24,2)&lt;&gt;'3 Part-time'!J24),K$12&amp;", "&amp;K$13&amp;", Price group "&amp;$B146&amp;", "&amp;$C146&amp;" length, Level "&amp;$D146&amp;"; ","")</f>
        <v/>
      </c>
      <c r="L146" s="22" t="str">
        <f>IF(AND($H$8=1,ROUND('3 Part-time'!K24,2)&lt;&gt;'3 Part-time'!K24),L$12&amp;", "&amp;L$13&amp;", Price group "&amp;$B146&amp;", "&amp;$C146&amp;" length, Level "&amp;$D146&amp;"; ","")</f>
        <v/>
      </c>
      <c r="M146" s="1396" t="str">
        <f>IF(AND($H$8=1,ROUND('3 Part-time'!L24,2)&lt;&gt;'3 Part-time'!L24),M$12&amp;", "&amp;M$13&amp;", Price group "&amp;$B146&amp;", "&amp;$C146&amp;" length, Level "&amp;$D146&amp;"; ","")</f>
        <v/>
      </c>
      <c r="N146" s="1358"/>
      <c r="O146" s="22"/>
      <c r="P146" s="1396"/>
      <c r="Q146" s="1358" t="str">
        <f>IF(AND($H$8=1,ROUND('3 Part-time'!P24,2)&lt;&gt;'3 Part-time'!P24),Q$12&amp;", "&amp;Q$13&amp;", Price group "&amp;$B146&amp;", "&amp;$C146&amp;" length, Level "&amp;$D146&amp;"; ","")</f>
        <v/>
      </c>
      <c r="R146" s="22" t="str">
        <f>IF(AND($H$8=1,ROUND('3 Part-time'!Q24,2)&lt;&gt;'3 Part-time'!Q24),R$12&amp;", "&amp;R$13&amp;", Price group "&amp;$B146&amp;", "&amp;$C146&amp;" length, Level "&amp;$D146&amp;"; ","")</f>
        <v/>
      </c>
      <c r="S146" s="1396" t="str">
        <f>IF(AND($H$8=1,ROUND('3 Part-time'!R24,2)&lt;&gt;'3 Part-time'!R24),S$12&amp;", "&amp;S$13&amp;", Price group "&amp;$B146&amp;", "&amp;$C146&amp;" length, Level "&amp;$D146&amp;"; ","")</f>
        <v/>
      </c>
      <c r="T146" s="130"/>
      <c r="U146" s="22"/>
      <c r="V146" s="22"/>
      <c r="W146" s="22"/>
    </row>
    <row r="147" spans="2:23" x14ac:dyDescent="0.2">
      <c r="B147" s="62" t="s">
        <v>101</v>
      </c>
      <c r="C147" s="120" t="s">
        <v>102</v>
      </c>
      <c r="D147" s="35" t="s">
        <v>113</v>
      </c>
      <c r="E147" s="1397" t="e">
        <f>IF(AND($H$8=1,ROUND('3 Part-time'!#REF!,2)&lt;&gt;'3 Part-time'!#REF!),E$12&amp;", "&amp;E$13&amp;", Price group "&amp;$B147&amp;", "&amp;$C147&amp;" length, Level "&amp;$D147&amp;"; ","")</f>
        <v>#REF!</v>
      </c>
      <c r="F147" s="1398" t="e">
        <f>IF(AND($H$8=1,ROUND('3 Part-time'!#REF!,2)&lt;&gt;'3 Part-time'!#REF!),F$12&amp;", "&amp;F$13&amp;", Price group "&amp;$B147&amp;", "&amp;$C147&amp;" length, Level "&amp;$D147&amp;"; ","")</f>
        <v>#REF!</v>
      </c>
      <c r="G147" s="1399" t="e">
        <f>IF(AND($H$8=1,ROUND('3 Part-time'!#REF!,2)&lt;&gt;'3 Part-time'!#REF!),G$12&amp;", "&amp;G$13&amp;", Price group "&amp;$B147&amp;", "&amp;$C147&amp;" length, Level "&amp;$D147&amp;"; ","")</f>
        <v>#REF!</v>
      </c>
      <c r="H147" s="1397" t="str">
        <f>IF(AND($H$8=1,ROUND('3 Part-time'!G25,2)&lt;&gt;'3 Part-time'!G25),H$12&amp;", "&amp;H$13&amp;", Price group "&amp;$B147&amp;", "&amp;$C147&amp;" length, Level "&amp;$D147&amp;"; ","")</f>
        <v/>
      </c>
      <c r="I147" s="1398" t="str">
        <f>IF(AND($H$8=1,ROUND('3 Part-time'!H25,2)&lt;&gt;'3 Part-time'!H25),I$12&amp;", "&amp;I$13&amp;", Price group "&amp;$B147&amp;", "&amp;$C147&amp;" length, Level "&amp;$D147&amp;"; ","")</f>
        <v/>
      </c>
      <c r="J147" s="1399" t="str">
        <f>IF(AND($H$8=1,ROUND('3 Part-time'!I25,2)&lt;&gt;'3 Part-time'!I25),J$12&amp;", "&amp;J$13&amp;", Price group "&amp;$B147&amp;", "&amp;$C147&amp;" length, Level "&amp;$D147&amp;"; ","")</f>
        <v/>
      </c>
      <c r="K147" s="1397" t="str">
        <f>IF(AND($H$8=1,ROUND('3 Part-time'!J25,2)&lt;&gt;'3 Part-time'!J25),K$12&amp;", "&amp;K$13&amp;", Price group "&amp;$B147&amp;", "&amp;$C147&amp;" length, Level "&amp;$D147&amp;"; ","")</f>
        <v/>
      </c>
      <c r="L147" s="1398" t="str">
        <f>IF(AND($H$8=1,ROUND('3 Part-time'!K25,2)&lt;&gt;'3 Part-time'!K25),L$12&amp;", "&amp;L$13&amp;", Price group "&amp;$B147&amp;", "&amp;$C147&amp;" length, Level "&amp;$D147&amp;"; ","")</f>
        <v/>
      </c>
      <c r="M147" s="1399" t="str">
        <f>IF(AND($H$8=1,ROUND('3 Part-time'!L25,2)&lt;&gt;'3 Part-time'!L25),M$12&amp;", "&amp;M$13&amp;", Price group "&amp;$B147&amp;", "&amp;$C147&amp;" length, Level "&amp;$D147&amp;"; ","")</f>
        <v/>
      </c>
      <c r="N147" s="1358"/>
      <c r="O147" s="22"/>
      <c r="P147" s="1396"/>
      <c r="Q147" s="1397" t="str">
        <f>IF(AND($H$8=1,ROUND('3 Part-time'!P25,2)&lt;&gt;'3 Part-time'!P25),Q$12&amp;", "&amp;Q$13&amp;", Price group "&amp;$B147&amp;", "&amp;$C147&amp;" length, Level "&amp;$D147&amp;"; ","")</f>
        <v/>
      </c>
      <c r="R147" s="1398" t="str">
        <f>IF(AND($H$8=1,ROUND('3 Part-time'!Q25,2)&lt;&gt;'3 Part-time'!Q25),R$12&amp;", "&amp;R$13&amp;", Price group "&amp;$B147&amp;", "&amp;$C147&amp;" length, Level "&amp;$D147&amp;"; ","")</f>
        <v/>
      </c>
      <c r="S147" s="1399" t="str">
        <f>IF(AND($H$8=1,ROUND('3 Part-time'!R25,2)&lt;&gt;'3 Part-time'!R25),S$12&amp;", "&amp;S$13&amp;", Price group "&amp;$B147&amp;", "&amp;$C147&amp;" length, Level "&amp;$D147&amp;"; ","")</f>
        <v/>
      </c>
      <c r="T147" s="130"/>
      <c r="U147" s="22"/>
      <c r="V147" s="22"/>
      <c r="W147" s="22"/>
    </row>
    <row r="148" spans="2:23" x14ac:dyDescent="0.2">
      <c r="B148" s="62" t="s">
        <v>101</v>
      </c>
      <c r="C148" s="120" t="s">
        <v>116</v>
      </c>
      <c r="D148" s="35" t="s">
        <v>103</v>
      </c>
      <c r="E148" s="1358" t="e">
        <f>IF(AND($H$8=1,ROUND('3 Part-time'!#REF!,2)&lt;&gt;'3 Part-time'!#REF!),E$12&amp;", "&amp;E$13&amp;", Price group "&amp;$B148&amp;", "&amp;$C148&amp;" length, Level "&amp;$D148&amp;"; ","")</f>
        <v>#REF!</v>
      </c>
      <c r="F148" s="22" t="e">
        <f>IF(AND($H$8=1,ROUND('3 Part-time'!#REF!,2)&lt;&gt;'3 Part-time'!#REF!),F$12&amp;", "&amp;F$13&amp;", Price group "&amp;$B148&amp;", "&amp;$C148&amp;" length, Level "&amp;$D148&amp;"; ","")</f>
        <v>#REF!</v>
      </c>
      <c r="G148" s="1396" t="e">
        <f>IF(AND($H$8=1,ROUND('3 Part-time'!#REF!,2)&lt;&gt;'3 Part-time'!#REF!),G$12&amp;", "&amp;G$13&amp;", Price group "&amp;$B148&amp;", "&amp;$C148&amp;" length, Level "&amp;$D148&amp;"; ","")</f>
        <v>#REF!</v>
      </c>
      <c r="H148" s="1358" t="str">
        <f>IF(AND($H$8=1,ROUND('3 Part-time'!G27,2)&lt;&gt;'3 Part-time'!G27),H$12&amp;", "&amp;H$13&amp;", Price group "&amp;$B148&amp;", "&amp;$C148&amp;" length, Level "&amp;$D148&amp;"; ","")</f>
        <v/>
      </c>
      <c r="I148" s="22" t="str">
        <f>IF(AND($H$8=1,ROUND('3 Part-time'!H27,2)&lt;&gt;'3 Part-time'!H27),I$12&amp;", "&amp;I$13&amp;", Price group "&amp;$B148&amp;", "&amp;$C148&amp;" length, Level "&amp;$D148&amp;"; ","")</f>
        <v/>
      </c>
      <c r="J148" s="1396" t="str">
        <f>IF(AND($H$8=1,ROUND('3 Part-time'!I27,2)&lt;&gt;'3 Part-time'!I27),J$12&amp;", "&amp;J$13&amp;", Price group "&amp;$B148&amp;", "&amp;$C148&amp;" length, Level "&amp;$D148&amp;"; ","")</f>
        <v/>
      </c>
      <c r="K148" s="1358" t="str">
        <f>IF(AND($H$8=1,ROUND('3 Part-time'!J27,2)&lt;&gt;'3 Part-time'!J27),K$12&amp;", "&amp;K$13&amp;", Price group "&amp;$B148&amp;", "&amp;$C148&amp;" length, Level "&amp;$D148&amp;"; ","")</f>
        <v/>
      </c>
      <c r="L148" s="22" t="str">
        <f>IF(AND($H$8=1,ROUND('3 Part-time'!K27,2)&lt;&gt;'3 Part-time'!K27),L$12&amp;", "&amp;L$13&amp;", Price group "&amp;$B148&amp;", "&amp;$C148&amp;" length, Level "&amp;$D148&amp;"; ","")</f>
        <v/>
      </c>
      <c r="M148" s="1396" t="str">
        <f>IF(AND($H$8=1,ROUND('3 Part-time'!L27,2)&lt;&gt;'3 Part-time'!L27),M$12&amp;", "&amp;M$13&amp;", Price group "&amp;$B148&amp;", "&amp;$C148&amp;" length, Level "&amp;$D148&amp;"; ","")</f>
        <v/>
      </c>
      <c r="N148" s="1358"/>
      <c r="O148" s="22"/>
      <c r="P148" s="1396"/>
      <c r="Q148" s="1358" t="str">
        <f>IF(AND($H$8=1,ROUND('3 Part-time'!P27,2)&lt;&gt;'3 Part-time'!P27),Q$12&amp;", "&amp;Q$13&amp;", Price group "&amp;$B148&amp;", "&amp;$C148&amp;" length, Level "&amp;$D148&amp;"; ","")</f>
        <v/>
      </c>
      <c r="R148" s="22" t="str">
        <f>IF(AND($H$8=1,ROUND('3 Part-time'!Q27,2)&lt;&gt;'3 Part-time'!Q27),R$12&amp;", "&amp;R$13&amp;", Price group "&amp;$B148&amp;", "&amp;$C148&amp;" length, Level "&amp;$D148&amp;"; ","")</f>
        <v/>
      </c>
      <c r="S148" s="1396" t="str">
        <f>IF(AND($H$8=1,ROUND('3 Part-time'!R27,2)&lt;&gt;'3 Part-time'!R27),S$12&amp;", "&amp;S$13&amp;", Price group "&amp;$B148&amp;", "&amp;$C148&amp;" length, Level "&amp;$D148&amp;"; ","")</f>
        <v/>
      </c>
      <c r="T148" s="130"/>
      <c r="U148" s="22"/>
      <c r="V148" s="22"/>
      <c r="W148" s="22"/>
    </row>
    <row r="149" spans="2:23" x14ac:dyDescent="0.2">
      <c r="B149" s="62" t="s">
        <v>101</v>
      </c>
      <c r="C149" s="120" t="s">
        <v>116</v>
      </c>
      <c r="D149" s="35" t="s">
        <v>107</v>
      </c>
      <c r="E149" s="1358" t="e">
        <f>IF(AND($H$8=1,ROUND('3 Part-time'!#REF!,2)&lt;&gt;'3 Part-time'!#REF!),E$12&amp;", "&amp;E$13&amp;", Price group "&amp;$B149&amp;", "&amp;$C149&amp;" length, Level "&amp;$D149&amp;"; ","")</f>
        <v>#REF!</v>
      </c>
      <c r="F149" s="22" t="e">
        <f>IF(AND($H$8=1,ROUND('3 Part-time'!#REF!,2)&lt;&gt;'3 Part-time'!#REF!),F$12&amp;", "&amp;F$13&amp;", Price group "&amp;$B149&amp;", "&amp;$C149&amp;" length, Level "&amp;$D149&amp;"; ","")</f>
        <v>#REF!</v>
      </c>
      <c r="G149" s="1396" t="e">
        <f>IF(AND($H$8=1,ROUND('3 Part-time'!#REF!,2)&lt;&gt;'3 Part-time'!#REF!),G$12&amp;", "&amp;G$13&amp;", Price group "&amp;$B149&amp;", "&amp;$C149&amp;" length, Level "&amp;$D149&amp;"; ","")</f>
        <v>#REF!</v>
      </c>
      <c r="H149" s="1358" t="str">
        <f>IF(AND($H$8=1,ROUND('3 Part-time'!G28,2)&lt;&gt;'3 Part-time'!G28),H$12&amp;", "&amp;H$13&amp;", Price group "&amp;$B149&amp;", "&amp;$C149&amp;" length, Level "&amp;$D149&amp;"; ","")</f>
        <v/>
      </c>
      <c r="I149" s="22" t="str">
        <f>IF(AND($H$8=1,ROUND('3 Part-time'!H28,2)&lt;&gt;'3 Part-time'!H28),I$12&amp;", "&amp;I$13&amp;", Price group "&amp;$B149&amp;", "&amp;$C149&amp;" length, Level "&amp;$D149&amp;"; ","")</f>
        <v/>
      </c>
      <c r="J149" s="1396" t="str">
        <f>IF(AND($H$8=1,ROUND('3 Part-time'!I28,2)&lt;&gt;'3 Part-time'!I28),J$12&amp;", "&amp;J$13&amp;", Price group "&amp;$B149&amp;", "&amp;$C149&amp;" length, Level "&amp;$D149&amp;"; ","")</f>
        <v/>
      </c>
      <c r="K149" s="1358" t="str">
        <f>IF(AND($H$8=1,ROUND('3 Part-time'!J28,2)&lt;&gt;'3 Part-time'!J28),K$12&amp;", "&amp;K$13&amp;", Price group "&amp;$B149&amp;", "&amp;$C149&amp;" length, Level "&amp;$D149&amp;"; ","")</f>
        <v/>
      </c>
      <c r="L149" s="22" t="str">
        <f>IF(AND($H$8=1,ROUND('3 Part-time'!K28,2)&lt;&gt;'3 Part-time'!K28),L$12&amp;", "&amp;L$13&amp;", Price group "&amp;$B149&amp;", "&amp;$C149&amp;" length, Level "&amp;$D149&amp;"; ","")</f>
        <v/>
      </c>
      <c r="M149" s="1396" t="str">
        <f>IF(AND($H$8=1,ROUND('3 Part-time'!L28,2)&lt;&gt;'3 Part-time'!L28),M$12&amp;", "&amp;M$13&amp;", Price group "&amp;$B149&amp;", "&amp;$C149&amp;" length, Level "&amp;$D149&amp;"; ","")</f>
        <v/>
      </c>
      <c r="N149" s="1358"/>
      <c r="O149" s="22"/>
      <c r="P149" s="1396"/>
      <c r="Q149" s="1358" t="str">
        <f>IF(AND($H$8=1,ROUND('3 Part-time'!P28,2)&lt;&gt;'3 Part-time'!P28),Q$12&amp;", "&amp;Q$13&amp;", Price group "&amp;$B149&amp;", "&amp;$C149&amp;" length, Level "&amp;$D149&amp;"; ","")</f>
        <v/>
      </c>
      <c r="R149" s="22" t="str">
        <f>IF(AND($H$8=1,ROUND('3 Part-time'!Q28,2)&lt;&gt;'3 Part-time'!Q28),R$12&amp;", "&amp;R$13&amp;", Price group "&amp;$B149&amp;", "&amp;$C149&amp;" length, Level "&amp;$D149&amp;"; ","")</f>
        <v/>
      </c>
      <c r="S149" s="1396" t="str">
        <f>IF(AND($H$8=1,ROUND('3 Part-time'!R28,2)&lt;&gt;'3 Part-time'!R28),S$12&amp;", "&amp;S$13&amp;", Price group "&amp;$B149&amp;", "&amp;$C149&amp;" length, Level "&amp;$D149&amp;"; ","")</f>
        <v/>
      </c>
      <c r="T149" s="130"/>
      <c r="U149" s="22"/>
      <c r="V149" s="22"/>
      <c r="W149" s="22"/>
    </row>
    <row r="150" spans="2:23" x14ac:dyDescent="0.2">
      <c r="B150" s="62" t="s">
        <v>101</v>
      </c>
      <c r="C150" s="120" t="s">
        <v>116</v>
      </c>
      <c r="D150" s="35" t="s">
        <v>110</v>
      </c>
      <c r="E150" s="1358" t="e">
        <f>IF(AND($H$8=1,ROUND('3 Part-time'!#REF!,2)&lt;&gt;'3 Part-time'!#REF!),E$12&amp;", "&amp;E$13&amp;", Price group "&amp;$B150&amp;", "&amp;$C150&amp;" length, Level "&amp;$D150&amp;"; ","")</f>
        <v>#REF!</v>
      </c>
      <c r="F150" s="22" t="e">
        <f>IF(AND($H$8=1,ROUND('3 Part-time'!#REF!,2)&lt;&gt;'3 Part-time'!#REF!),F$12&amp;", "&amp;F$13&amp;", Price group "&amp;$B150&amp;", "&amp;$C150&amp;" length, Level "&amp;$D150&amp;"; ","")</f>
        <v>#REF!</v>
      </c>
      <c r="G150" s="1396" t="e">
        <f>IF(AND($H$8=1,ROUND('3 Part-time'!#REF!,2)&lt;&gt;'3 Part-time'!#REF!),G$12&amp;", "&amp;G$13&amp;", Price group "&amp;$B150&amp;", "&amp;$C150&amp;" length, Level "&amp;$D150&amp;"; ","")</f>
        <v>#REF!</v>
      </c>
      <c r="H150" s="1358" t="str">
        <f>IF(AND($H$8=1,ROUND('3 Part-time'!G29,2)&lt;&gt;'3 Part-time'!G29),H$12&amp;", "&amp;H$13&amp;", Price group "&amp;$B150&amp;", "&amp;$C150&amp;" length, Level "&amp;$D150&amp;"; ","")</f>
        <v/>
      </c>
      <c r="I150" s="22" t="str">
        <f>IF(AND($H$8=1,ROUND('3 Part-time'!H29,2)&lt;&gt;'3 Part-time'!H29),I$12&amp;", "&amp;I$13&amp;", Price group "&amp;$B150&amp;", "&amp;$C150&amp;" length, Level "&amp;$D150&amp;"; ","")</f>
        <v/>
      </c>
      <c r="J150" s="1396" t="str">
        <f>IF(AND($H$8=1,ROUND('3 Part-time'!I29,2)&lt;&gt;'3 Part-time'!I29),J$12&amp;", "&amp;J$13&amp;", Price group "&amp;$B150&amp;", "&amp;$C150&amp;" length, Level "&amp;$D150&amp;"; ","")</f>
        <v/>
      </c>
      <c r="K150" s="1358" t="str">
        <f>IF(AND($H$8=1,ROUND('3 Part-time'!J29,2)&lt;&gt;'3 Part-time'!J29),K$12&amp;", "&amp;K$13&amp;", Price group "&amp;$B150&amp;", "&amp;$C150&amp;" length, Level "&amp;$D150&amp;"; ","")</f>
        <v/>
      </c>
      <c r="L150" s="22" t="str">
        <f>IF(AND($H$8=1,ROUND('3 Part-time'!K29,2)&lt;&gt;'3 Part-time'!K29),L$12&amp;", "&amp;L$13&amp;", Price group "&amp;$B150&amp;", "&amp;$C150&amp;" length, Level "&amp;$D150&amp;"; ","")</f>
        <v/>
      </c>
      <c r="M150" s="1396" t="str">
        <f>IF(AND($H$8=1,ROUND('3 Part-time'!L29,2)&lt;&gt;'3 Part-time'!L29),M$12&amp;", "&amp;M$13&amp;", Price group "&amp;$B150&amp;", "&amp;$C150&amp;" length, Level "&amp;$D150&amp;"; ","")</f>
        <v/>
      </c>
      <c r="N150" s="1358"/>
      <c r="O150" s="22"/>
      <c r="P150" s="1396"/>
      <c r="Q150" s="1358" t="str">
        <f>IF(AND($H$8=1,ROUND('3 Part-time'!P29,2)&lt;&gt;'3 Part-time'!P29),Q$12&amp;", "&amp;Q$13&amp;", Price group "&amp;$B150&amp;", "&amp;$C150&amp;" length, Level "&amp;$D150&amp;"; ","")</f>
        <v/>
      </c>
      <c r="R150" s="22" t="str">
        <f>IF(AND($H$8=1,ROUND('3 Part-time'!Q29,2)&lt;&gt;'3 Part-time'!Q29),R$12&amp;", "&amp;R$13&amp;", Price group "&amp;$B150&amp;", "&amp;$C150&amp;" length, Level "&amp;$D150&amp;"; ","")</f>
        <v/>
      </c>
      <c r="S150" s="1396" t="str">
        <f>IF(AND($H$8=1,ROUND('3 Part-time'!R29,2)&lt;&gt;'3 Part-time'!R29),S$12&amp;", "&amp;S$13&amp;", Price group "&amp;$B150&amp;", "&amp;$C150&amp;" length, Level "&amp;$D150&amp;"; ","")</f>
        <v/>
      </c>
      <c r="T150" s="130"/>
      <c r="U150" s="22"/>
      <c r="V150" s="22"/>
      <c r="W150" s="22"/>
    </row>
    <row r="151" spans="2:23" x14ac:dyDescent="0.2">
      <c r="B151" s="62" t="s">
        <v>101</v>
      </c>
      <c r="C151" s="120" t="s">
        <v>116</v>
      </c>
      <c r="D151" s="35" t="s">
        <v>113</v>
      </c>
      <c r="E151" s="1400" t="e">
        <f>IF(AND($H$8=1,ROUND('3 Part-time'!#REF!,2)&lt;&gt;'3 Part-time'!#REF!),E$12&amp;", "&amp;E$13&amp;", Price group "&amp;$B151&amp;", "&amp;$C151&amp;" length, Level "&amp;$D151&amp;"; ","")</f>
        <v>#REF!</v>
      </c>
      <c r="F151" s="134" t="e">
        <f>IF(AND($H$8=1,ROUND('3 Part-time'!#REF!,2)&lt;&gt;'3 Part-time'!#REF!),F$12&amp;", "&amp;F$13&amp;", Price group "&amp;$B151&amp;", "&amp;$C151&amp;" length, Level "&amp;$D151&amp;"; ","")</f>
        <v>#REF!</v>
      </c>
      <c r="G151" s="1401" t="e">
        <f>IF(AND($H$8=1,ROUND('3 Part-time'!#REF!,2)&lt;&gt;'3 Part-time'!#REF!),G$12&amp;", "&amp;G$13&amp;", Price group "&amp;$B151&amp;", "&amp;$C151&amp;" length, Level "&amp;$D151&amp;"; ","")</f>
        <v>#REF!</v>
      </c>
      <c r="H151" s="1400" t="str">
        <f>IF(AND($H$8=1,ROUND('3 Part-time'!G30,2)&lt;&gt;'3 Part-time'!G30),H$12&amp;", "&amp;H$13&amp;", Price group "&amp;$B151&amp;", "&amp;$C151&amp;" length, Level "&amp;$D151&amp;"; ","")</f>
        <v/>
      </c>
      <c r="I151" s="134" t="str">
        <f>IF(AND($H$8=1,ROUND('3 Part-time'!H30,2)&lt;&gt;'3 Part-time'!H30),I$12&amp;", "&amp;I$13&amp;", Price group "&amp;$B151&amp;", "&amp;$C151&amp;" length, Level "&amp;$D151&amp;"; ","")</f>
        <v/>
      </c>
      <c r="J151" s="1401" t="str">
        <f>IF(AND($H$8=1,ROUND('3 Part-time'!I30,2)&lt;&gt;'3 Part-time'!I30),J$12&amp;", "&amp;J$13&amp;", Price group "&amp;$B151&amp;", "&amp;$C151&amp;" length, Level "&amp;$D151&amp;"; ","")</f>
        <v/>
      </c>
      <c r="K151" s="1400" t="str">
        <f>IF(AND($H$8=1,ROUND('3 Part-time'!J30,2)&lt;&gt;'3 Part-time'!J30),K$12&amp;", "&amp;K$13&amp;", Price group "&amp;$B151&amp;", "&amp;$C151&amp;" length, Level "&amp;$D151&amp;"; ","")</f>
        <v/>
      </c>
      <c r="L151" s="134" t="str">
        <f>IF(AND($H$8=1,ROUND('3 Part-time'!K30,2)&lt;&gt;'3 Part-time'!K30),L$12&amp;", "&amp;L$13&amp;", Price group "&amp;$B151&amp;", "&amp;$C151&amp;" length, Level "&amp;$D151&amp;"; ","")</f>
        <v/>
      </c>
      <c r="M151" s="1401" t="str">
        <f>IF(AND($H$8=1,ROUND('3 Part-time'!L30,2)&lt;&gt;'3 Part-time'!L30),M$12&amp;", "&amp;M$13&amp;", Price group "&amp;$B151&amp;", "&amp;$C151&amp;" length, Level "&amp;$D151&amp;"; ","")</f>
        <v/>
      </c>
      <c r="N151" s="1358"/>
      <c r="O151" s="22"/>
      <c r="P151" s="1396"/>
      <c r="Q151" s="1400" t="str">
        <f>IF(AND($H$8=1,ROUND('3 Part-time'!P30,2)&lt;&gt;'3 Part-time'!P30),Q$12&amp;", "&amp;Q$13&amp;", Price group "&amp;$B151&amp;", "&amp;$C151&amp;" length, Level "&amp;$D151&amp;"; ","")</f>
        <v/>
      </c>
      <c r="R151" s="134" t="str">
        <f>IF(AND($H$8=1,ROUND('3 Part-time'!Q30,2)&lt;&gt;'3 Part-time'!Q30),R$12&amp;", "&amp;R$13&amp;", Price group "&amp;$B151&amp;", "&amp;$C151&amp;" length, Level "&amp;$D151&amp;"; ","")</f>
        <v/>
      </c>
      <c r="S151" s="1401" t="str">
        <f>IF(AND($H$8=1,ROUND('3 Part-time'!R30,2)&lt;&gt;'3 Part-time'!R30),S$12&amp;", "&amp;S$13&amp;", Price group "&amp;$B151&amp;", "&amp;$C151&amp;" length, Level "&amp;$D151&amp;"; ","")</f>
        <v/>
      </c>
      <c r="T151" s="130"/>
      <c r="U151" s="22"/>
      <c r="V151" s="22"/>
      <c r="W151" s="22"/>
    </row>
    <row r="152" spans="2:23" x14ac:dyDescent="0.2">
      <c r="B152" s="62" t="s">
        <v>124</v>
      </c>
      <c r="C152" s="120" t="s">
        <v>102</v>
      </c>
      <c r="D152" s="35" t="s">
        <v>103</v>
      </c>
      <c r="E152" s="1358" t="e">
        <f>IF(AND($H$8=1,ROUND('3 Part-time'!#REF!,2)&lt;&gt;'3 Part-time'!#REF!),E$12&amp;", "&amp;E$13&amp;", Price group "&amp;$B152&amp;", "&amp;$C152&amp;" length, Level "&amp;$D152&amp;"; ","")</f>
        <v>#REF!</v>
      </c>
      <c r="F152" s="22" t="e">
        <f>IF(AND($H$8=1,ROUND('3 Part-time'!#REF!,2)&lt;&gt;'3 Part-time'!#REF!),F$12&amp;", "&amp;F$13&amp;", Price group "&amp;$B152&amp;", "&amp;$C152&amp;" length, Level "&amp;$D152&amp;"; ","")</f>
        <v>#REF!</v>
      </c>
      <c r="G152" s="1396" t="e">
        <f>IF(AND($H$8=1,ROUND('3 Part-time'!#REF!,2)&lt;&gt;'3 Part-time'!#REF!),G$12&amp;", "&amp;G$13&amp;", Price group "&amp;$B152&amp;", "&amp;$C152&amp;" length, Level "&amp;$D152&amp;"; ","")</f>
        <v>#REF!</v>
      </c>
      <c r="H152" s="1358" t="str">
        <f>IF(AND($H$8=1,ROUND('3 Part-time'!G32,2)&lt;&gt;'3 Part-time'!G32),H$12&amp;", "&amp;H$13&amp;", Price group "&amp;$B152&amp;", "&amp;$C152&amp;" length, Level "&amp;$D152&amp;"; ","")</f>
        <v/>
      </c>
      <c r="I152" s="22" t="str">
        <f>IF(AND($H$8=1,ROUND('3 Part-time'!H32,2)&lt;&gt;'3 Part-time'!H32),I$12&amp;", "&amp;I$13&amp;", Price group "&amp;$B152&amp;", "&amp;$C152&amp;" length, Level "&amp;$D152&amp;"; ","")</f>
        <v/>
      </c>
      <c r="J152" s="1396" t="str">
        <f>IF(AND($H$8=1,ROUND('3 Part-time'!I32,2)&lt;&gt;'3 Part-time'!I32),J$12&amp;", "&amp;J$13&amp;", Price group "&amp;$B152&amp;", "&amp;$C152&amp;" length, Level "&amp;$D152&amp;"; ","")</f>
        <v/>
      </c>
      <c r="K152" s="1358" t="str">
        <f>IF(AND($H$8=1,ROUND('3 Part-time'!J32,2)&lt;&gt;'3 Part-time'!J32),K$12&amp;", "&amp;K$13&amp;", Price group "&amp;$B152&amp;", "&amp;$C152&amp;" length, Level "&amp;$D152&amp;"; ","")</f>
        <v/>
      </c>
      <c r="L152" s="22" t="str">
        <f>IF(AND($H$8=1,ROUND('3 Part-time'!K32,2)&lt;&gt;'3 Part-time'!K32),L$12&amp;", "&amp;L$13&amp;", Price group "&amp;$B152&amp;", "&amp;$C152&amp;" length, Level "&amp;$D152&amp;"; ","")</f>
        <v/>
      </c>
      <c r="M152" s="1396" t="str">
        <f>IF(AND($H$8=1,ROUND('3 Part-time'!L32,2)&lt;&gt;'3 Part-time'!L32),M$12&amp;", "&amp;M$13&amp;", Price group "&amp;$B152&amp;", "&amp;$C152&amp;" length, Level "&amp;$D152&amp;"; ","")</f>
        <v/>
      </c>
      <c r="N152" s="1358"/>
      <c r="O152" s="22"/>
      <c r="P152" s="1396"/>
      <c r="Q152" s="1358" t="str">
        <f>IF(AND($H$8=1,ROUND('3 Part-time'!P32,2)&lt;&gt;'3 Part-time'!P32),Q$12&amp;", "&amp;Q$13&amp;", Price group "&amp;$B152&amp;", "&amp;$C152&amp;" length, Level "&amp;$D152&amp;"; ","")</f>
        <v/>
      </c>
      <c r="R152" s="22" t="str">
        <f>IF(AND($H$8=1,ROUND('3 Part-time'!Q32,2)&lt;&gt;'3 Part-time'!Q32),R$12&amp;", "&amp;R$13&amp;", Price group "&amp;$B152&amp;", "&amp;$C152&amp;" length, Level "&amp;$D152&amp;"; ","")</f>
        <v/>
      </c>
      <c r="S152" s="1396" t="str">
        <f>IF(AND($H$8=1,ROUND('3 Part-time'!R32,2)&lt;&gt;'3 Part-time'!R32),S$12&amp;", "&amp;S$13&amp;", Price group "&amp;$B152&amp;", "&amp;$C152&amp;" length, Level "&amp;$D152&amp;"; ","")</f>
        <v/>
      </c>
      <c r="T152" s="130"/>
      <c r="U152" s="22"/>
      <c r="V152" s="22"/>
      <c r="W152" s="22"/>
    </row>
    <row r="153" spans="2:23" x14ac:dyDescent="0.2">
      <c r="B153" s="62" t="s">
        <v>124</v>
      </c>
      <c r="C153" s="120" t="s">
        <v>102</v>
      </c>
      <c r="D153" s="35" t="s">
        <v>107</v>
      </c>
      <c r="E153" s="1358" t="e">
        <f>IF(AND($H$8=1,ROUND('3 Part-time'!#REF!,2)&lt;&gt;'3 Part-time'!#REF!),E$12&amp;", "&amp;E$13&amp;", Price group "&amp;$B153&amp;", "&amp;$C153&amp;" length, Level "&amp;$D153&amp;"; ","")</f>
        <v>#REF!</v>
      </c>
      <c r="F153" s="22" t="e">
        <f>IF(AND($H$8=1,ROUND('3 Part-time'!#REF!,2)&lt;&gt;'3 Part-time'!#REF!),F$12&amp;", "&amp;F$13&amp;", Price group "&amp;$B153&amp;", "&amp;$C153&amp;" length, Level "&amp;$D153&amp;"; ","")</f>
        <v>#REF!</v>
      </c>
      <c r="G153" s="1396" t="e">
        <f>IF(AND($H$8=1,ROUND('3 Part-time'!#REF!,2)&lt;&gt;'3 Part-time'!#REF!),G$12&amp;", "&amp;G$13&amp;", Price group "&amp;$B153&amp;", "&amp;$C153&amp;" length, Level "&amp;$D153&amp;"; ","")</f>
        <v>#REF!</v>
      </c>
      <c r="H153" s="1358" t="str">
        <f>IF(AND($H$8=1,ROUND('3 Part-time'!G33,2)&lt;&gt;'3 Part-time'!G33),H$12&amp;", "&amp;H$13&amp;", Price group "&amp;$B153&amp;", "&amp;$C153&amp;" length, Level "&amp;$D153&amp;"; ","")</f>
        <v/>
      </c>
      <c r="I153" s="22" t="str">
        <f>IF(AND($H$8=1,ROUND('3 Part-time'!H33,2)&lt;&gt;'3 Part-time'!H33),I$12&amp;", "&amp;I$13&amp;", Price group "&amp;$B153&amp;", "&amp;$C153&amp;" length, Level "&amp;$D153&amp;"; ","")</f>
        <v/>
      </c>
      <c r="J153" s="1396" t="str">
        <f>IF(AND($H$8=1,ROUND('3 Part-time'!I33,2)&lt;&gt;'3 Part-time'!I33),J$12&amp;", "&amp;J$13&amp;", Price group "&amp;$B153&amp;", "&amp;$C153&amp;" length, Level "&amp;$D153&amp;"; ","")</f>
        <v/>
      </c>
      <c r="K153" s="1358" t="str">
        <f>IF(AND($H$8=1,ROUND('3 Part-time'!J33,2)&lt;&gt;'3 Part-time'!J33),K$12&amp;", "&amp;K$13&amp;", Price group "&amp;$B153&amp;", "&amp;$C153&amp;" length, Level "&amp;$D153&amp;"; ","")</f>
        <v/>
      </c>
      <c r="L153" s="22" t="str">
        <f>IF(AND($H$8=1,ROUND('3 Part-time'!K33,2)&lt;&gt;'3 Part-time'!K33),L$12&amp;", "&amp;L$13&amp;", Price group "&amp;$B153&amp;", "&amp;$C153&amp;" length, Level "&amp;$D153&amp;"; ","")</f>
        <v/>
      </c>
      <c r="M153" s="1396" t="str">
        <f>IF(AND($H$8=1,ROUND('3 Part-time'!L33,2)&lt;&gt;'3 Part-time'!L33),M$12&amp;", "&amp;M$13&amp;", Price group "&amp;$B153&amp;", "&amp;$C153&amp;" length, Level "&amp;$D153&amp;"; ","")</f>
        <v/>
      </c>
      <c r="N153" s="1358"/>
      <c r="O153" s="22"/>
      <c r="P153" s="1396"/>
      <c r="Q153" s="1358" t="str">
        <f>IF(AND($H$8=1,ROUND('3 Part-time'!P33,2)&lt;&gt;'3 Part-time'!P33),Q$12&amp;", "&amp;Q$13&amp;", Price group "&amp;$B153&amp;", "&amp;$C153&amp;" length, Level "&amp;$D153&amp;"; ","")</f>
        <v/>
      </c>
      <c r="R153" s="22" t="str">
        <f>IF(AND($H$8=1,ROUND('3 Part-time'!Q33,2)&lt;&gt;'3 Part-time'!Q33),R$12&amp;", "&amp;R$13&amp;", Price group "&amp;$B153&amp;", "&amp;$C153&amp;" length, Level "&amp;$D153&amp;"; ","")</f>
        <v/>
      </c>
      <c r="S153" s="1396" t="str">
        <f>IF(AND($H$8=1,ROUND('3 Part-time'!R33,2)&lt;&gt;'3 Part-time'!R33),S$12&amp;", "&amp;S$13&amp;", Price group "&amp;$B153&amp;", "&amp;$C153&amp;" length, Level "&amp;$D153&amp;"; ","")</f>
        <v/>
      </c>
      <c r="T153" s="130"/>
      <c r="U153" s="22"/>
      <c r="V153" s="22"/>
      <c r="W153" s="22"/>
    </row>
    <row r="154" spans="2:23" x14ac:dyDescent="0.2">
      <c r="B154" s="62" t="s">
        <v>124</v>
      </c>
      <c r="C154" s="120" t="s">
        <v>102</v>
      </c>
      <c r="D154" s="35" t="s">
        <v>110</v>
      </c>
      <c r="E154" s="1358" t="e">
        <f>IF(AND($H$8=1,ROUND('3 Part-time'!#REF!,2)&lt;&gt;'3 Part-time'!#REF!),E$12&amp;", "&amp;E$13&amp;", Price group "&amp;$B154&amp;", "&amp;$C154&amp;" length, Level "&amp;$D154&amp;"; ","")</f>
        <v>#REF!</v>
      </c>
      <c r="F154" s="22" t="e">
        <f>IF(AND($H$8=1,ROUND('3 Part-time'!#REF!,2)&lt;&gt;'3 Part-time'!#REF!),F$12&amp;", "&amp;F$13&amp;", Price group "&amp;$B154&amp;", "&amp;$C154&amp;" length, Level "&amp;$D154&amp;"; ","")</f>
        <v>#REF!</v>
      </c>
      <c r="G154" s="1396" t="e">
        <f>IF(AND($H$8=1,ROUND('3 Part-time'!#REF!,2)&lt;&gt;'3 Part-time'!#REF!),G$12&amp;", "&amp;G$13&amp;", Price group "&amp;$B154&amp;", "&amp;$C154&amp;" length, Level "&amp;$D154&amp;"; ","")</f>
        <v>#REF!</v>
      </c>
      <c r="H154" s="1358" t="str">
        <f>IF(AND($H$8=1,ROUND('3 Part-time'!G34,2)&lt;&gt;'3 Part-time'!G34),H$12&amp;", "&amp;H$13&amp;", Price group "&amp;$B154&amp;", "&amp;$C154&amp;" length, Level "&amp;$D154&amp;"; ","")</f>
        <v/>
      </c>
      <c r="I154" s="22" t="str">
        <f>IF(AND($H$8=1,ROUND('3 Part-time'!H34,2)&lt;&gt;'3 Part-time'!H34),I$12&amp;", "&amp;I$13&amp;", Price group "&amp;$B154&amp;", "&amp;$C154&amp;" length, Level "&amp;$D154&amp;"; ","")</f>
        <v/>
      </c>
      <c r="J154" s="1396" t="str">
        <f>IF(AND($H$8=1,ROUND('3 Part-time'!I34,2)&lt;&gt;'3 Part-time'!I34),J$12&amp;", "&amp;J$13&amp;", Price group "&amp;$B154&amp;", "&amp;$C154&amp;" length, Level "&amp;$D154&amp;"; ","")</f>
        <v/>
      </c>
      <c r="K154" s="1358" t="str">
        <f>IF(AND($H$8=1,ROUND('3 Part-time'!J34,2)&lt;&gt;'3 Part-time'!J34),K$12&amp;", "&amp;K$13&amp;", Price group "&amp;$B154&amp;", "&amp;$C154&amp;" length, Level "&amp;$D154&amp;"; ","")</f>
        <v/>
      </c>
      <c r="L154" s="22" t="str">
        <f>IF(AND($H$8=1,ROUND('3 Part-time'!K34,2)&lt;&gt;'3 Part-time'!K34),L$12&amp;", "&amp;L$13&amp;", Price group "&amp;$B154&amp;", "&amp;$C154&amp;" length, Level "&amp;$D154&amp;"; ","")</f>
        <v/>
      </c>
      <c r="M154" s="1396" t="str">
        <f>IF(AND($H$8=1,ROUND('3 Part-time'!L34,2)&lt;&gt;'3 Part-time'!L34),M$12&amp;", "&amp;M$13&amp;", Price group "&amp;$B154&amp;", "&amp;$C154&amp;" length, Level "&amp;$D154&amp;"; ","")</f>
        <v/>
      </c>
      <c r="N154" s="1358"/>
      <c r="O154" s="22"/>
      <c r="P154" s="1396"/>
      <c r="Q154" s="1358" t="str">
        <f>IF(AND($H$8=1,ROUND('3 Part-time'!P34,2)&lt;&gt;'3 Part-time'!P34),Q$12&amp;", "&amp;Q$13&amp;", Price group "&amp;$B154&amp;", "&amp;$C154&amp;" length, Level "&amp;$D154&amp;"; ","")</f>
        <v/>
      </c>
      <c r="R154" s="22" t="str">
        <f>IF(AND($H$8=1,ROUND('3 Part-time'!Q34,2)&lt;&gt;'3 Part-time'!Q34),R$12&amp;", "&amp;R$13&amp;", Price group "&amp;$B154&amp;", "&amp;$C154&amp;" length, Level "&amp;$D154&amp;"; ","")</f>
        <v/>
      </c>
      <c r="S154" s="1396" t="str">
        <f>IF(AND($H$8=1,ROUND('3 Part-time'!R34,2)&lt;&gt;'3 Part-time'!R34),S$12&amp;", "&amp;S$13&amp;", Price group "&amp;$B154&amp;", "&amp;$C154&amp;" length, Level "&amp;$D154&amp;"; ","")</f>
        <v/>
      </c>
      <c r="T154" s="130"/>
      <c r="U154" s="22"/>
      <c r="V154" s="22"/>
      <c r="W154" s="22"/>
    </row>
    <row r="155" spans="2:23" x14ac:dyDescent="0.2">
      <c r="B155" s="62" t="s">
        <v>124</v>
      </c>
      <c r="C155" s="120" t="s">
        <v>102</v>
      </c>
      <c r="D155" s="35" t="s">
        <v>113</v>
      </c>
      <c r="E155" s="1397" t="e">
        <f>IF(AND($H$8=1,ROUND('3 Part-time'!#REF!,2)&lt;&gt;'3 Part-time'!#REF!),E$12&amp;", "&amp;E$13&amp;", Price group "&amp;$B155&amp;", "&amp;$C155&amp;" length, Level "&amp;$D155&amp;"; ","")</f>
        <v>#REF!</v>
      </c>
      <c r="F155" s="1398" t="e">
        <f>IF(AND($H$8=1,ROUND('3 Part-time'!#REF!,2)&lt;&gt;'3 Part-time'!#REF!),F$12&amp;", "&amp;F$13&amp;", Price group "&amp;$B155&amp;", "&amp;$C155&amp;" length, Level "&amp;$D155&amp;"; ","")</f>
        <v>#REF!</v>
      </c>
      <c r="G155" s="1399" t="e">
        <f>IF(AND($H$8=1,ROUND('3 Part-time'!#REF!,2)&lt;&gt;'3 Part-time'!#REF!),G$12&amp;", "&amp;G$13&amp;", Price group "&amp;$B155&amp;", "&amp;$C155&amp;" length, Level "&amp;$D155&amp;"; ","")</f>
        <v>#REF!</v>
      </c>
      <c r="H155" s="1397" t="str">
        <f>IF(AND($H$8=1,ROUND('3 Part-time'!G35,2)&lt;&gt;'3 Part-time'!G35),H$12&amp;", "&amp;H$13&amp;", Price group "&amp;$B155&amp;", "&amp;$C155&amp;" length, Level "&amp;$D155&amp;"; ","")</f>
        <v/>
      </c>
      <c r="I155" s="1398" t="str">
        <f>IF(AND($H$8=1,ROUND('3 Part-time'!H35,2)&lt;&gt;'3 Part-time'!H35),I$12&amp;", "&amp;I$13&amp;", Price group "&amp;$B155&amp;", "&amp;$C155&amp;" length, Level "&amp;$D155&amp;"; ","")</f>
        <v/>
      </c>
      <c r="J155" s="1399" t="str">
        <f>IF(AND($H$8=1,ROUND('3 Part-time'!I35,2)&lt;&gt;'3 Part-time'!I35),J$12&amp;", "&amp;J$13&amp;", Price group "&amp;$B155&amp;", "&amp;$C155&amp;" length, Level "&amp;$D155&amp;"; ","")</f>
        <v/>
      </c>
      <c r="K155" s="1397" t="str">
        <f>IF(AND($H$8=1,ROUND('3 Part-time'!J35,2)&lt;&gt;'3 Part-time'!J35),K$12&amp;", "&amp;K$13&amp;", Price group "&amp;$B155&amp;", "&amp;$C155&amp;" length, Level "&amp;$D155&amp;"; ","")</f>
        <v/>
      </c>
      <c r="L155" s="1398" t="str">
        <f>IF(AND($H$8=1,ROUND('3 Part-time'!K35,2)&lt;&gt;'3 Part-time'!K35),L$12&amp;", "&amp;L$13&amp;", Price group "&amp;$B155&amp;", "&amp;$C155&amp;" length, Level "&amp;$D155&amp;"; ","")</f>
        <v/>
      </c>
      <c r="M155" s="1399" t="str">
        <f>IF(AND($H$8=1,ROUND('3 Part-time'!L35,2)&lt;&gt;'3 Part-time'!L35),M$12&amp;", "&amp;M$13&amp;", Price group "&amp;$B155&amp;", "&amp;$C155&amp;" length, Level "&amp;$D155&amp;"; ","")</f>
        <v/>
      </c>
      <c r="N155" s="1358"/>
      <c r="O155" s="22"/>
      <c r="P155" s="1396"/>
      <c r="Q155" s="1397" t="str">
        <f>IF(AND($H$8=1,ROUND('3 Part-time'!P35,2)&lt;&gt;'3 Part-time'!P35),Q$12&amp;", "&amp;Q$13&amp;", Price group "&amp;$B155&amp;", "&amp;$C155&amp;" length, Level "&amp;$D155&amp;"; ","")</f>
        <v/>
      </c>
      <c r="R155" s="1398" t="str">
        <f>IF(AND($H$8=1,ROUND('3 Part-time'!Q35,2)&lt;&gt;'3 Part-time'!Q35),R$12&amp;", "&amp;R$13&amp;", Price group "&amp;$B155&amp;", "&amp;$C155&amp;" length, Level "&amp;$D155&amp;"; ","")</f>
        <v/>
      </c>
      <c r="S155" s="1399" t="str">
        <f>IF(AND($H$8=1,ROUND('3 Part-time'!R35,2)&lt;&gt;'3 Part-time'!R35),S$12&amp;", "&amp;S$13&amp;", Price group "&amp;$B155&amp;", "&amp;$C155&amp;" length, Level "&amp;$D155&amp;"; ","")</f>
        <v/>
      </c>
      <c r="T155" s="130"/>
      <c r="U155" s="22"/>
      <c r="V155" s="22"/>
      <c r="W155" s="22"/>
    </row>
    <row r="156" spans="2:23" x14ac:dyDescent="0.2">
      <c r="B156" s="62" t="s">
        <v>124</v>
      </c>
      <c r="C156" s="120" t="s">
        <v>116</v>
      </c>
      <c r="D156" s="35" t="s">
        <v>103</v>
      </c>
      <c r="E156" s="1358" t="e">
        <f>IF(AND($H$8=1,ROUND('3 Part-time'!#REF!,2)&lt;&gt;'3 Part-time'!#REF!),E$12&amp;", "&amp;E$13&amp;", Price group "&amp;$B156&amp;", "&amp;$C156&amp;" length, Level "&amp;$D156&amp;"; ","")</f>
        <v>#REF!</v>
      </c>
      <c r="F156" s="22" t="e">
        <f>IF(AND($H$8=1,ROUND('3 Part-time'!#REF!,2)&lt;&gt;'3 Part-time'!#REF!),F$12&amp;", "&amp;F$13&amp;", Price group "&amp;$B156&amp;", "&amp;$C156&amp;" length, Level "&amp;$D156&amp;"; ","")</f>
        <v>#REF!</v>
      </c>
      <c r="G156" s="1396" t="e">
        <f>IF(AND($H$8=1,ROUND('3 Part-time'!#REF!,2)&lt;&gt;'3 Part-time'!#REF!),G$12&amp;", "&amp;G$13&amp;", Price group "&amp;$B156&amp;", "&amp;$C156&amp;" length, Level "&amp;$D156&amp;"; ","")</f>
        <v>#REF!</v>
      </c>
      <c r="H156" s="1358" t="str">
        <f>IF(AND($H$8=1,ROUND('3 Part-time'!G37,2)&lt;&gt;'3 Part-time'!G37),H$12&amp;", "&amp;H$13&amp;", Price group "&amp;$B156&amp;", "&amp;$C156&amp;" length, Level "&amp;$D156&amp;"; ","")</f>
        <v/>
      </c>
      <c r="I156" s="22" t="str">
        <f>IF(AND($H$8=1,ROUND('3 Part-time'!H37,2)&lt;&gt;'3 Part-time'!H37),I$12&amp;", "&amp;I$13&amp;", Price group "&amp;$B156&amp;", "&amp;$C156&amp;" length, Level "&amp;$D156&amp;"; ","")</f>
        <v/>
      </c>
      <c r="J156" s="1396" t="str">
        <f>IF(AND($H$8=1,ROUND('3 Part-time'!I37,2)&lt;&gt;'3 Part-time'!I37),J$12&amp;", "&amp;J$13&amp;", Price group "&amp;$B156&amp;", "&amp;$C156&amp;" length, Level "&amp;$D156&amp;"; ","")</f>
        <v/>
      </c>
      <c r="K156" s="1358" t="str">
        <f>IF(AND($H$8=1,ROUND('3 Part-time'!J37,2)&lt;&gt;'3 Part-time'!J37),K$12&amp;", "&amp;K$13&amp;", Price group "&amp;$B156&amp;", "&amp;$C156&amp;" length, Level "&amp;$D156&amp;"; ","")</f>
        <v/>
      </c>
      <c r="L156" s="22" t="str">
        <f>IF(AND($H$8=1,ROUND('3 Part-time'!K37,2)&lt;&gt;'3 Part-time'!K37),L$12&amp;", "&amp;L$13&amp;", Price group "&amp;$B156&amp;", "&amp;$C156&amp;" length, Level "&amp;$D156&amp;"; ","")</f>
        <v/>
      </c>
      <c r="M156" s="1396" t="str">
        <f>IF(AND($H$8=1,ROUND('3 Part-time'!L37,2)&lt;&gt;'3 Part-time'!L37),M$12&amp;", "&amp;M$13&amp;", Price group "&amp;$B156&amp;", "&amp;$C156&amp;" length, Level "&amp;$D156&amp;"; ","")</f>
        <v/>
      </c>
      <c r="N156" s="1358"/>
      <c r="O156" s="22"/>
      <c r="P156" s="1396"/>
      <c r="Q156" s="1358" t="str">
        <f>IF(AND($H$8=1,ROUND('3 Part-time'!P37,2)&lt;&gt;'3 Part-time'!P37),Q$12&amp;", "&amp;Q$13&amp;", Price group "&amp;$B156&amp;", "&amp;$C156&amp;" length, Level "&amp;$D156&amp;"; ","")</f>
        <v/>
      </c>
      <c r="R156" s="22" t="str">
        <f>IF(AND($H$8=1,ROUND('3 Part-time'!Q37,2)&lt;&gt;'3 Part-time'!Q37),R$12&amp;", "&amp;R$13&amp;", Price group "&amp;$B156&amp;", "&amp;$C156&amp;" length, Level "&amp;$D156&amp;"; ","")</f>
        <v/>
      </c>
      <c r="S156" s="1396" t="str">
        <f>IF(AND($H$8=1,ROUND('3 Part-time'!R37,2)&lt;&gt;'3 Part-time'!R37),S$12&amp;", "&amp;S$13&amp;", Price group "&amp;$B156&amp;", "&amp;$C156&amp;" length, Level "&amp;$D156&amp;"; ","")</f>
        <v/>
      </c>
      <c r="T156" s="130"/>
      <c r="U156" s="22"/>
      <c r="V156" s="22"/>
      <c r="W156" s="22"/>
    </row>
    <row r="157" spans="2:23" x14ac:dyDescent="0.2">
      <c r="B157" s="62" t="s">
        <v>124</v>
      </c>
      <c r="C157" s="120" t="s">
        <v>116</v>
      </c>
      <c r="D157" s="35" t="s">
        <v>107</v>
      </c>
      <c r="E157" s="1358" t="e">
        <f>IF(AND($H$8=1,ROUND('3 Part-time'!#REF!,2)&lt;&gt;'3 Part-time'!#REF!),E$12&amp;", "&amp;E$13&amp;", Price group "&amp;$B157&amp;", "&amp;$C157&amp;" length, Level "&amp;$D157&amp;"; ","")</f>
        <v>#REF!</v>
      </c>
      <c r="F157" s="22" t="e">
        <f>IF(AND($H$8=1,ROUND('3 Part-time'!#REF!,2)&lt;&gt;'3 Part-time'!#REF!),F$12&amp;", "&amp;F$13&amp;", Price group "&amp;$B157&amp;", "&amp;$C157&amp;" length, Level "&amp;$D157&amp;"; ","")</f>
        <v>#REF!</v>
      </c>
      <c r="G157" s="1396" t="e">
        <f>IF(AND($H$8=1,ROUND('3 Part-time'!#REF!,2)&lt;&gt;'3 Part-time'!#REF!),G$12&amp;", "&amp;G$13&amp;", Price group "&amp;$B157&amp;", "&amp;$C157&amp;" length, Level "&amp;$D157&amp;"; ","")</f>
        <v>#REF!</v>
      </c>
      <c r="H157" s="1358" t="str">
        <f>IF(AND($H$8=1,ROUND('3 Part-time'!G38,2)&lt;&gt;'3 Part-time'!G38),H$12&amp;", "&amp;H$13&amp;", Price group "&amp;$B157&amp;", "&amp;$C157&amp;" length, Level "&amp;$D157&amp;"; ","")</f>
        <v/>
      </c>
      <c r="I157" s="22" t="str">
        <f>IF(AND($H$8=1,ROUND('3 Part-time'!H38,2)&lt;&gt;'3 Part-time'!H38),I$12&amp;", "&amp;I$13&amp;", Price group "&amp;$B157&amp;", "&amp;$C157&amp;" length, Level "&amp;$D157&amp;"; ","")</f>
        <v/>
      </c>
      <c r="J157" s="1396" t="str">
        <f>IF(AND($H$8=1,ROUND('3 Part-time'!I38,2)&lt;&gt;'3 Part-time'!I38),J$12&amp;", "&amp;J$13&amp;", Price group "&amp;$B157&amp;", "&amp;$C157&amp;" length, Level "&amp;$D157&amp;"; ","")</f>
        <v/>
      </c>
      <c r="K157" s="1358" t="str">
        <f>IF(AND($H$8=1,ROUND('3 Part-time'!J38,2)&lt;&gt;'3 Part-time'!J38),K$12&amp;", "&amp;K$13&amp;", Price group "&amp;$B157&amp;", "&amp;$C157&amp;" length, Level "&amp;$D157&amp;"; ","")</f>
        <v/>
      </c>
      <c r="L157" s="22" t="str">
        <f>IF(AND($H$8=1,ROUND('3 Part-time'!K38,2)&lt;&gt;'3 Part-time'!K38),L$12&amp;", "&amp;L$13&amp;", Price group "&amp;$B157&amp;", "&amp;$C157&amp;" length, Level "&amp;$D157&amp;"; ","")</f>
        <v/>
      </c>
      <c r="M157" s="1396" t="str">
        <f>IF(AND($H$8=1,ROUND('3 Part-time'!L38,2)&lt;&gt;'3 Part-time'!L38),M$12&amp;", "&amp;M$13&amp;", Price group "&amp;$B157&amp;", "&amp;$C157&amp;" length, Level "&amp;$D157&amp;"; ","")</f>
        <v/>
      </c>
      <c r="N157" s="1358"/>
      <c r="O157" s="22"/>
      <c r="P157" s="1396"/>
      <c r="Q157" s="1358" t="str">
        <f>IF(AND($H$8=1,ROUND('3 Part-time'!P38,2)&lt;&gt;'3 Part-time'!P38),Q$12&amp;", "&amp;Q$13&amp;", Price group "&amp;$B157&amp;", "&amp;$C157&amp;" length, Level "&amp;$D157&amp;"; ","")</f>
        <v/>
      </c>
      <c r="R157" s="22" t="str">
        <f>IF(AND($H$8=1,ROUND('3 Part-time'!Q38,2)&lt;&gt;'3 Part-time'!Q38),R$12&amp;", "&amp;R$13&amp;", Price group "&amp;$B157&amp;", "&amp;$C157&amp;" length, Level "&amp;$D157&amp;"; ","")</f>
        <v/>
      </c>
      <c r="S157" s="1396" t="str">
        <f>IF(AND($H$8=1,ROUND('3 Part-time'!R38,2)&lt;&gt;'3 Part-time'!R38),S$12&amp;", "&amp;S$13&amp;", Price group "&amp;$B157&amp;", "&amp;$C157&amp;" length, Level "&amp;$D157&amp;"; ","")</f>
        <v/>
      </c>
      <c r="T157" s="130"/>
      <c r="U157" s="22"/>
      <c r="V157" s="22"/>
      <c r="W157" s="22"/>
    </row>
    <row r="158" spans="2:23" x14ac:dyDescent="0.2">
      <c r="B158" s="62" t="s">
        <v>124</v>
      </c>
      <c r="C158" s="120" t="s">
        <v>116</v>
      </c>
      <c r="D158" s="35" t="s">
        <v>110</v>
      </c>
      <c r="E158" s="1358" t="e">
        <f>IF(AND($H$8=1,ROUND('3 Part-time'!#REF!,2)&lt;&gt;'3 Part-time'!#REF!),E$12&amp;", "&amp;E$13&amp;", Price group "&amp;$B158&amp;", "&amp;$C158&amp;" length, Level "&amp;$D158&amp;"; ","")</f>
        <v>#REF!</v>
      </c>
      <c r="F158" s="22" t="e">
        <f>IF(AND($H$8=1,ROUND('3 Part-time'!#REF!,2)&lt;&gt;'3 Part-time'!#REF!),F$12&amp;", "&amp;F$13&amp;", Price group "&amp;$B158&amp;", "&amp;$C158&amp;" length, Level "&amp;$D158&amp;"; ","")</f>
        <v>#REF!</v>
      </c>
      <c r="G158" s="1396" t="e">
        <f>IF(AND($H$8=1,ROUND('3 Part-time'!#REF!,2)&lt;&gt;'3 Part-time'!#REF!),G$12&amp;", "&amp;G$13&amp;", Price group "&amp;$B158&amp;", "&amp;$C158&amp;" length, Level "&amp;$D158&amp;"; ","")</f>
        <v>#REF!</v>
      </c>
      <c r="H158" s="1358" t="str">
        <f>IF(AND($H$8=1,ROUND('3 Part-time'!G39,2)&lt;&gt;'3 Part-time'!G39),H$12&amp;", "&amp;H$13&amp;", Price group "&amp;$B158&amp;", "&amp;$C158&amp;" length, Level "&amp;$D158&amp;"; ","")</f>
        <v/>
      </c>
      <c r="I158" s="22" t="str">
        <f>IF(AND($H$8=1,ROUND('3 Part-time'!H39,2)&lt;&gt;'3 Part-time'!H39),I$12&amp;", "&amp;I$13&amp;", Price group "&amp;$B158&amp;", "&amp;$C158&amp;" length, Level "&amp;$D158&amp;"; ","")</f>
        <v/>
      </c>
      <c r="J158" s="1396" t="str">
        <f>IF(AND($H$8=1,ROUND('3 Part-time'!I39,2)&lt;&gt;'3 Part-time'!I39),J$12&amp;", "&amp;J$13&amp;", Price group "&amp;$B158&amp;", "&amp;$C158&amp;" length, Level "&amp;$D158&amp;"; ","")</f>
        <v/>
      </c>
      <c r="K158" s="1358" t="str">
        <f>IF(AND($H$8=1,ROUND('3 Part-time'!J39,2)&lt;&gt;'3 Part-time'!J39),K$12&amp;", "&amp;K$13&amp;", Price group "&amp;$B158&amp;", "&amp;$C158&amp;" length, Level "&amp;$D158&amp;"; ","")</f>
        <v/>
      </c>
      <c r="L158" s="22" t="str">
        <f>IF(AND($H$8=1,ROUND('3 Part-time'!K39,2)&lt;&gt;'3 Part-time'!K39),L$12&amp;", "&amp;L$13&amp;", Price group "&amp;$B158&amp;", "&amp;$C158&amp;" length, Level "&amp;$D158&amp;"; ","")</f>
        <v/>
      </c>
      <c r="M158" s="1396" t="str">
        <f>IF(AND($H$8=1,ROUND('3 Part-time'!L39,2)&lt;&gt;'3 Part-time'!L39),M$12&amp;", "&amp;M$13&amp;", Price group "&amp;$B158&amp;", "&amp;$C158&amp;" length, Level "&amp;$D158&amp;"; ","")</f>
        <v/>
      </c>
      <c r="N158" s="1358"/>
      <c r="O158" s="22"/>
      <c r="P158" s="1396"/>
      <c r="Q158" s="1358" t="str">
        <f>IF(AND($H$8=1,ROUND('3 Part-time'!P39,2)&lt;&gt;'3 Part-time'!P39),Q$12&amp;", "&amp;Q$13&amp;", Price group "&amp;$B158&amp;", "&amp;$C158&amp;" length, Level "&amp;$D158&amp;"; ","")</f>
        <v/>
      </c>
      <c r="R158" s="22" t="str">
        <f>IF(AND($H$8=1,ROUND('3 Part-time'!Q39,2)&lt;&gt;'3 Part-time'!Q39),R$12&amp;", "&amp;R$13&amp;", Price group "&amp;$B158&amp;", "&amp;$C158&amp;" length, Level "&amp;$D158&amp;"; ","")</f>
        <v/>
      </c>
      <c r="S158" s="1396" t="str">
        <f>IF(AND($H$8=1,ROUND('3 Part-time'!R39,2)&lt;&gt;'3 Part-time'!R39),S$12&amp;", "&amp;S$13&amp;", Price group "&amp;$B158&amp;", "&amp;$C158&amp;" length, Level "&amp;$D158&amp;"; ","")</f>
        <v/>
      </c>
      <c r="T158" s="130"/>
      <c r="U158" s="22"/>
      <c r="V158" s="22"/>
      <c r="W158" s="22"/>
    </row>
    <row r="159" spans="2:23" x14ac:dyDescent="0.2">
      <c r="B159" s="62" t="s">
        <v>124</v>
      </c>
      <c r="C159" s="120" t="s">
        <v>116</v>
      </c>
      <c r="D159" s="35" t="s">
        <v>113</v>
      </c>
      <c r="E159" s="1400" t="e">
        <f>IF(AND($H$8=1,ROUND('3 Part-time'!#REF!,2)&lt;&gt;'3 Part-time'!#REF!),E$12&amp;", "&amp;E$13&amp;", Price group "&amp;$B159&amp;", "&amp;$C159&amp;" length, Level "&amp;$D159&amp;"; ","")</f>
        <v>#REF!</v>
      </c>
      <c r="F159" s="134" t="e">
        <f>IF(AND($H$8=1,ROUND('3 Part-time'!#REF!,2)&lt;&gt;'3 Part-time'!#REF!),F$12&amp;", "&amp;F$13&amp;", Price group "&amp;$B159&amp;", "&amp;$C159&amp;" length, Level "&amp;$D159&amp;"; ","")</f>
        <v>#REF!</v>
      </c>
      <c r="G159" s="1401" t="e">
        <f>IF(AND($H$8=1,ROUND('3 Part-time'!#REF!,2)&lt;&gt;'3 Part-time'!#REF!),G$12&amp;", "&amp;G$13&amp;", Price group "&amp;$B159&amp;", "&amp;$C159&amp;" length, Level "&amp;$D159&amp;"; ","")</f>
        <v>#REF!</v>
      </c>
      <c r="H159" s="1400" t="str">
        <f>IF(AND($H$8=1,ROUND('3 Part-time'!G40,2)&lt;&gt;'3 Part-time'!G40),H$12&amp;", "&amp;H$13&amp;", Price group "&amp;$B159&amp;", "&amp;$C159&amp;" length, Level "&amp;$D159&amp;"; ","")</f>
        <v/>
      </c>
      <c r="I159" s="134" t="str">
        <f>IF(AND($H$8=1,ROUND('3 Part-time'!H40,2)&lt;&gt;'3 Part-time'!H40),I$12&amp;", "&amp;I$13&amp;", Price group "&amp;$B159&amp;", "&amp;$C159&amp;" length, Level "&amp;$D159&amp;"; ","")</f>
        <v/>
      </c>
      <c r="J159" s="1401" t="str">
        <f>IF(AND($H$8=1,ROUND('3 Part-time'!I40,2)&lt;&gt;'3 Part-time'!I40),J$12&amp;", "&amp;J$13&amp;", Price group "&amp;$B159&amp;", "&amp;$C159&amp;" length, Level "&amp;$D159&amp;"; ","")</f>
        <v/>
      </c>
      <c r="K159" s="1400" t="str">
        <f>IF(AND($H$8=1,ROUND('3 Part-time'!J40,2)&lt;&gt;'3 Part-time'!J40),K$12&amp;", "&amp;K$13&amp;", Price group "&amp;$B159&amp;", "&amp;$C159&amp;" length, Level "&amp;$D159&amp;"; ","")</f>
        <v/>
      </c>
      <c r="L159" s="134" t="str">
        <f>IF(AND($H$8=1,ROUND('3 Part-time'!K40,2)&lt;&gt;'3 Part-time'!K40),L$12&amp;", "&amp;L$13&amp;", Price group "&amp;$B159&amp;", "&amp;$C159&amp;" length, Level "&amp;$D159&amp;"; ","")</f>
        <v/>
      </c>
      <c r="M159" s="1401" t="str">
        <f>IF(AND($H$8=1,ROUND('3 Part-time'!L40,2)&lt;&gt;'3 Part-time'!L40),M$12&amp;", "&amp;M$13&amp;", Price group "&amp;$B159&amp;", "&amp;$C159&amp;" length, Level "&amp;$D159&amp;"; ","")</f>
        <v/>
      </c>
      <c r="N159" s="1358"/>
      <c r="O159" s="22"/>
      <c r="P159" s="1396"/>
      <c r="Q159" s="1400" t="str">
        <f>IF(AND($H$8=1,ROUND('3 Part-time'!P40,2)&lt;&gt;'3 Part-time'!P40),Q$12&amp;", "&amp;Q$13&amp;", Price group "&amp;$B159&amp;", "&amp;$C159&amp;" length, Level "&amp;$D159&amp;"; ","")</f>
        <v/>
      </c>
      <c r="R159" s="134" t="str">
        <f>IF(AND($H$8=1,ROUND('3 Part-time'!Q40,2)&lt;&gt;'3 Part-time'!Q40),R$12&amp;", "&amp;R$13&amp;", Price group "&amp;$B159&amp;", "&amp;$C159&amp;" length, Level "&amp;$D159&amp;"; ","")</f>
        <v/>
      </c>
      <c r="S159" s="1401" t="str">
        <f>IF(AND($H$8=1,ROUND('3 Part-time'!R40,2)&lt;&gt;'3 Part-time'!R40),S$12&amp;", "&amp;S$13&amp;", Price group "&amp;$B159&amp;", "&amp;$C159&amp;" length, Level "&amp;$D159&amp;"; ","")</f>
        <v/>
      </c>
      <c r="T159" s="130"/>
      <c r="U159" s="22"/>
      <c r="V159" s="22"/>
      <c r="W159" s="22"/>
    </row>
    <row r="160" spans="2:23" x14ac:dyDescent="0.2">
      <c r="B160" s="62" t="s">
        <v>134</v>
      </c>
      <c r="C160" s="120" t="s">
        <v>102</v>
      </c>
      <c r="D160" s="35" t="s">
        <v>103</v>
      </c>
      <c r="E160" s="1358" t="e">
        <f>IF(AND($H$8=1,ROUND('3 Part-time'!#REF!,2)&lt;&gt;'3 Part-time'!#REF!),E$12&amp;", "&amp;E$13&amp;", Price group "&amp;$B160&amp;", "&amp;$C160&amp;" length, Level "&amp;$D160&amp;"; ","")</f>
        <v>#REF!</v>
      </c>
      <c r="F160" s="22" t="e">
        <f>IF(AND($H$8=1,ROUND('3 Part-time'!#REF!,2)&lt;&gt;'3 Part-time'!#REF!),F$12&amp;", "&amp;F$13&amp;", Price group "&amp;$B160&amp;", "&amp;$C160&amp;" length, Level "&amp;$D160&amp;"; ","")</f>
        <v>#REF!</v>
      </c>
      <c r="G160" s="1396" t="e">
        <f>IF(AND($H$8=1,ROUND('3 Part-time'!#REF!,2)&lt;&gt;'3 Part-time'!#REF!),G$12&amp;", "&amp;G$13&amp;", Price group "&amp;$B160&amp;", "&amp;$C160&amp;" length, Level "&amp;$D160&amp;"; ","")</f>
        <v>#REF!</v>
      </c>
      <c r="H160" s="1358" t="str">
        <f>IF(AND($H$8=1,ROUND('3 Part-time'!G42,2)&lt;&gt;'3 Part-time'!G42),H$12&amp;", "&amp;H$13&amp;", Price group "&amp;$B160&amp;", "&amp;$C160&amp;" length, Level "&amp;$D160&amp;"; ","")</f>
        <v/>
      </c>
      <c r="I160" s="22" t="str">
        <f>IF(AND($H$8=1,ROUND('3 Part-time'!H42,2)&lt;&gt;'3 Part-time'!H42),I$12&amp;", "&amp;I$13&amp;", Price group "&amp;$B160&amp;", "&amp;$C160&amp;" length, Level "&amp;$D160&amp;"; ","")</f>
        <v/>
      </c>
      <c r="J160" s="1396" t="str">
        <f>IF(AND($H$8=1,ROUND('3 Part-time'!I42,2)&lt;&gt;'3 Part-time'!I42),J$12&amp;", "&amp;J$13&amp;", Price group "&amp;$B160&amp;", "&amp;$C160&amp;" length, Level "&amp;$D160&amp;"; ","")</f>
        <v/>
      </c>
      <c r="K160" s="1358" t="str">
        <f>IF(AND($H$8=1,ROUND('3 Part-time'!J42,2)&lt;&gt;'3 Part-time'!J42),K$12&amp;", "&amp;K$13&amp;", Price group "&amp;$B160&amp;", "&amp;$C160&amp;" length, Level "&amp;$D160&amp;"; ","")</f>
        <v/>
      </c>
      <c r="L160" s="22" t="str">
        <f>IF(AND($H$8=1,ROUND('3 Part-time'!K42,2)&lt;&gt;'3 Part-time'!K42),L$12&amp;", "&amp;L$13&amp;", Price group "&amp;$B160&amp;", "&amp;$C160&amp;" length, Level "&amp;$D160&amp;"; ","")</f>
        <v/>
      </c>
      <c r="M160" s="1396" t="str">
        <f>IF(AND($H$8=1,ROUND('3 Part-time'!L42,2)&lt;&gt;'3 Part-time'!L42),M$12&amp;", "&amp;M$13&amp;", Price group "&amp;$B160&amp;", "&amp;$C160&amp;" length, Level "&amp;$D160&amp;"; ","")</f>
        <v/>
      </c>
      <c r="N160" s="1358"/>
      <c r="O160" s="22"/>
      <c r="P160" s="1396"/>
      <c r="Q160" s="1358" t="str">
        <f>IF(AND($H$8=1,ROUND('3 Part-time'!P42,2)&lt;&gt;'3 Part-time'!P42),Q$12&amp;", "&amp;Q$13&amp;", Price group "&amp;$B160&amp;", "&amp;$C160&amp;" length, Level "&amp;$D160&amp;"; ","")</f>
        <v/>
      </c>
      <c r="R160" s="22" t="str">
        <f>IF(AND($H$8=1,ROUND('3 Part-time'!Q42,2)&lt;&gt;'3 Part-time'!Q42),R$12&amp;", "&amp;R$13&amp;", Price group "&amp;$B160&amp;", "&amp;$C160&amp;" length, Level "&amp;$D160&amp;"; ","")</f>
        <v/>
      </c>
      <c r="S160" s="1396" t="str">
        <f>IF(AND($H$8=1,ROUND('3 Part-time'!R42,2)&lt;&gt;'3 Part-time'!R42),S$12&amp;", "&amp;S$13&amp;", Price group "&amp;$B160&amp;", "&amp;$C160&amp;" length, Level "&amp;$D160&amp;"; ","")</f>
        <v/>
      </c>
      <c r="T160" s="130"/>
      <c r="U160" s="22"/>
      <c r="V160" s="22"/>
      <c r="W160" s="22"/>
    </row>
    <row r="161" spans="2:23" x14ac:dyDescent="0.2">
      <c r="B161" s="62" t="s">
        <v>134</v>
      </c>
      <c r="C161" s="120" t="s">
        <v>102</v>
      </c>
      <c r="D161" s="35" t="s">
        <v>107</v>
      </c>
      <c r="E161" s="1358" t="e">
        <f>IF(AND($H$8=1,ROUND('3 Part-time'!#REF!,2)&lt;&gt;'3 Part-time'!#REF!),E$12&amp;", "&amp;E$13&amp;", Price group "&amp;$B161&amp;", "&amp;$C161&amp;" length, Level "&amp;$D161&amp;"; ","")</f>
        <v>#REF!</v>
      </c>
      <c r="F161" s="22" t="e">
        <f>IF(AND($H$8=1,ROUND('3 Part-time'!#REF!,2)&lt;&gt;'3 Part-time'!#REF!),F$12&amp;", "&amp;F$13&amp;", Price group "&amp;$B161&amp;", "&amp;$C161&amp;" length, Level "&amp;$D161&amp;"; ","")</f>
        <v>#REF!</v>
      </c>
      <c r="G161" s="1396" t="e">
        <f>IF(AND($H$8=1,ROUND('3 Part-time'!#REF!,2)&lt;&gt;'3 Part-time'!#REF!),G$12&amp;", "&amp;G$13&amp;", Price group "&amp;$B161&amp;", "&amp;$C161&amp;" length, Level "&amp;$D161&amp;"; ","")</f>
        <v>#REF!</v>
      </c>
      <c r="H161" s="1358" t="str">
        <f>IF(AND($H$8=1,ROUND('3 Part-time'!G43,2)&lt;&gt;'3 Part-time'!G43),H$12&amp;", "&amp;H$13&amp;", Price group "&amp;$B161&amp;", "&amp;$C161&amp;" length, Level "&amp;$D161&amp;"; ","")</f>
        <v/>
      </c>
      <c r="I161" s="22" t="str">
        <f>IF(AND($H$8=1,ROUND('3 Part-time'!H43,2)&lt;&gt;'3 Part-time'!H43),I$12&amp;", "&amp;I$13&amp;", Price group "&amp;$B161&amp;", "&amp;$C161&amp;" length, Level "&amp;$D161&amp;"; ","")</f>
        <v/>
      </c>
      <c r="J161" s="1396" t="str">
        <f>IF(AND($H$8=1,ROUND('3 Part-time'!I43,2)&lt;&gt;'3 Part-time'!I43),J$12&amp;", "&amp;J$13&amp;", Price group "&amp;$B161&amp;", "&amp;$C161&amp;" length, Level "&amp;$D161&amp;"; ","")</f>
        <v/>
      </c>
      <c r="K161" s="1358" t="str">
        <f>IF(AND($H$8=1,ROUND('3 Part-time'!J43,2)&lt;&gt;'3 Part-time'!J43),K$12&amp;", "&amp;K$13&amp;", Price group "&amp;$B161&amp;", "&amp;$C161&amp;" length, Level "&amp;$D161&amp;"; ","")</f>
        <v/>
      </c>
      <c r="L161" s="22" t="str">
        <f>IF(AND($H$8=1,ROUND('3 Part-time'!K43,2)&lt;&gt;'3 Part-time'!K43),L$12&amp;", "&amp;L$13&amp;", Price group "&amp;$B161&amp;", "&amp;$C161&amp;" length, Level "&amp;$D161&amp;"; ","")</f>
        <v/>
      </c>
      <c r="M161" s="1396" t="str">
        <f>IF(AND($H$8=1,ROUND('3 Part-time'!L43,2)&lt;&gt;'3 Part-time'!L43),M$12&amp;", "&amp;M$13&amp;", Price group "&amp;$B161&amp;", "&amp;$C161&amp;" length, Level "&amp;$D161&amp;"; ","")</f>
        <v/>
      </c>
      <c r="N161" s="1358"/>
      <c r="O161" s="22"/>
      <c r="P161" s="1396"/>
      <c r="Q161" s="1358" t="str">
        <f>IF(AND($H$8=1,ROUND('3 Part-time'!P43,2)&lt;&gt;'3 Part-time'!P43),Q$12&amp;", "&amp;Q$13&amp;", Price group "&amp;$B161&amp;", "&amp;$C161&amp;" length, Level "&amp;$D161&amp;"; ","")</f>
        <v/>
      </c>
      <c r="R161" s="22" t="str">
        <f>IF(AND($H$8=1,ROUND('3 Part-time'!Q43,2)&lt;&gt;'3 Part-time'!Q43),R$12&amp;", "&amp;R$13&amp;", Price group "&amp;$B161&amp;", "&amp;$C161&amp;" length, Level "&amp;$D161&amp;"; ","")</f>
        <v/>
      </c>
      <c r="S161" s="1396" t="str">
        <f>IF(AND($H$8=1,ROUND('3 Part-time'!R43,2)&lt;&gt;'3 Part-time'!R43),S$12&amp;", "&amp;S$13&amp;", Price group "&amp;$B161&amp;", "&amp;$C161&amp;" length, Level "&amp;$D161&amp;"; ","")</f>
        <v/>
      </c>
      <c r="T161" s="130"/>
      <c r="U161" s="22"/>
      <c r="V161" s="22"/>
      <c r="W161" s="22"/>
    </row>
    <row r="162" spans="2:23" x14ac:dyDescent="0.2">
      <c r="B162" s="62" t="s">
        <v>134</v>
      </c>
      <c r="C162" s="120" t="s">
        <v>102</v>
      </c>
      <c r="D162" s="35" t="s">
        <v>110</v>
      </c>
      <c r="E162" s="1358" t="e">
        <f>IF(AND($H$8=1,ROUND('3 Part-time'!#REF!,2)&lt;&gt;'3 Part-time'!#REF!),E$12&amp;", "&amp;E$13&amp;", Price group "&amp;$B162&amp;", "&amp;$C162&amp;" length, Level "&amp;$D162&amp;"; ","")</f>
        <v>#REF!</v>
      </c>
      <c r="F162" s="22" t="e">
        <f>IF(AND($H$8=1,ROUND('3 Part-time'!#REF!,2)&lt;&gt;'3 Part-time'!#REF!),F$12&amp;", "&amp;F$13&amp;", Price group "&amp;$B162&amp;", "&amp;$C162&amp;" length, Level "&amp;$D162&amp;"; ","")</f>
        <v>#REF!</v>
      </c>
      <c r="G162" s="1396" t="e">
        <f>IF(AND($H$8=1,ROUND('3 Part-time'!#REF!,2)&lt;&gt;'3 Part-time'!#REF!),G$12&amp;", "&amp;G$13&amp;", Price group "&amp;$B162&amp;", "&amp;$C162&amp;" length, Level "&amp;$D162&amp;"; ","")</f>
        <v>#REF!</v>
      </c>
      <c r="H162" s="1358" t="str">
        <f>IF(AND($H$8=1,ROUND('3 Part-time'!G44,2)&lt;&gt;'3 Part-time'!G44),H$12&amp;", "&amp;H$13&amp;", Price group "&amp;$B162&amp;", "&amp;$C162&amp;" length, Level "&amp;$D162&amp;"; ","")</f>
        <v/>
      </c>
      <c r="I162" s="22" t="str">
        <f>IF(AND($H$8=1,ROUND('3 Part-time'!H44,2)&lt;&gt;'3 Part-time'!H44),I$12&amp;", "&amp;I$13&amp;", Price group "&amp;$B162&amp;", "&amp;$C162&amp;" length, Level "&amp;$D162&amp;"; ","")</f>
        <v/>
      </c>
      <c r="J162" s="1396" t="str">
        <f>IF(AND($H$8=1,ROUND('3 Part-time'!I44,2)&lt;&gt;'3 Part-time'!I44),J$12&amp;", "&amp;J$13&amp;", Price group "&amp;$B162&amp;", "&amp;$C162&amp;" length, Level "&amp;$D162&amp;"; ","")</f>
        <v/>
      </c>
      <c r="K162" s="1358" t="str">
        <f>IF(AND($H$8=1,ROUND('3 Part-time'!J44,2)&lt;&gt;'3 Part-time'!J44),K$12&amp;", "&amp;K$13&amp;", Price group "&amp;$B162&amp;", "&amp;$C162&amp;" length, Level "&amp;$D162&amp;"; ","")</f>
        <v/>
      </c>
      <c r="L162" s="22" t="str">
        <f>IF(AND($H$8=1,ROUND('3 Part-time'!K44,2)&lt;&gt;'3 Part-time'!K44),L$12&amp;", "&amp;L$13&amp;", Price group "&amp;$B162&amp;", "&amp;$C162&amp;" length, Level "&amp;$D162&amp;"; ","")</f>
        <v/>
      </c>
      <c r="M162" s="1396" t="str">
        <f>IF(AND($H$8=1,ROUND('3 Part-time'!L44,2)&lt;&gt;'3 Part-time'!L44),M$12&amp;", "&amp;M$13&amp;", Price group "&amp;$B162&amp;", "&amp;$C162&amp;" length, Level "&amp;$D162&amp;"; ","")</f>
        <v/>
      </c>
      <c r="N162" s="1358"/>
      <c r="O162" s="22"/>
      <c r="P162" s="1396"/>
      <c r="Q162" s="1358" t="str">
        <f>IF(AND($H$8=1,ROUND('3 Part-time'!P44,2)&lt;&gt;'3 Part-time'!P44),Q$12&amp;", "&amp;Q$13&amp;", Price group "&amp;$B162&amp;", "&amp;$C162&amp;" length, Level "&amp;$D162&amp;"; ","")</f>
        <v/>
      </c>
      <c r="R162" s="22" t="str">
        <f>IF(AND($H$8=1,ROUND('3 Part-time'!Q44,2)&lt;&gt;'3 Part-time'!Q44),R$12&amp;", "&amp;R$13&amp;", Price group "&amp;$B162&amp;", "&amp;$C162&amp;" length, Level "&amp;$D162&amp;"; ","")</f>
        <v/>
      </c>
      <c r="S162" s="1396" t="str">
        <f>IF(AND($H$8=1,ROUND('3 Part-time'!R44,2)&lt;&gt;'3 Part-time'!R44),S$12&amp;", "&amp;S$13&amp;", Price group "&amp;$B162&amp;", "&amp;$C162&amp;" length, Level "&amp;$D162&amp;"; ","")</f>
        <v/>
      </c>
      <c r="T162" s="130"/>
      <c r="U162" s="22"/>
      <c r="V162" s="22"/>
      <c r="W162" s="22"/>
    </row>
    <row r="163" spans="2:23" x14ac:dyDescent="0.2">
      <c r="B163" s="62" t="s">
        <v>134</v>
      </c>
      <c r="C163" s="120" t="s">
        <v>102</v>
      </c>
      <c r="D163" s="35" t="s">
        <v>113</v>
      </c>
      <c r="E163" s="1397" t="e">
        <f>IF(AND($H$8=1,ROUND('3 Part-time'!#REF!,2)&lt;&gt;'3 Part-time'!#REF!),E$12&amp;", "&amp;E$13&amp;", Price group "&amp;$B163&amp;", "&amp;$C163&amp;" length, Level "&amp;$D163&amp;"; ","")</f>
        <v>#REF!</v>
      </c>
      <c r="F163" s="1398" t="e">
        <f>IF(AND($H$8=1,ROUND('3 Part-time'!#REF!,2)&lt;&gt;'3 Part-time'!#REF!),F$12&amp;", "&amp;F$13&amp;", Price group "&amp;$B163&amp;", "&amp;$C163&amp;" length, Level "&amp;$D163&amp;"; ","")</f>
        <v>#REF!</v>
      </c>
      <c r="G163" s="1399" t="e">
        <f>IF(AND($H$8=1,ROUND('3 Part-time'!#REF!,2)&lt;&gt;'3 Part-time'!#REF!),G$12&amp;", "&amp;G$13&amp;", Price group "&amp;$B163&amp;", "&amp;$C163&amp;" length, Level "&amp;$D163&amp;"; ","")</f>
        <v>#REF!</v>
      </c>
      <c r="H163" s="1397" t="str">
        <f>IF(AND($H$8=1,ROUND('3 Part-time'!G45,2)&lt;&gt;'3 Part-time'!G45),H$12&amp;", "&amp;H$13&amp;", Price group "&amp;$B163&amp;", "&amp;$C163&amp;" length, Level "&amp;$D163&amp;"; ","")</f>
        <v/>
      </c>
      <c r="I163" s="1398" t="str">
        <f>IF(AND($H$8=1,ROUND('3 Part-time'!H45,2)&lt;&gt;'3 Part-time'!H45),I$12&amp;", "&amp;I$13&amp;", Price group "&amp;$B163&amp;", "&amp;$C163&amp;" length, Level "&amp;$D163&amp;"; ","")</f>
        <v/>
      </c>
      <c r="J163" s="1399" t="str">
        <f>IF(AND($H$8=1,ROUND('3 Part-time'!I45,2)&lt;&gt;'3 Part-time'!I45),J$12&amp;", "&amp;J$13&amp;", Price group "&amp;$B163&amp;", "&amp;$C163&amp;" length, Level "&amp;$D163&amp;"; ","")</f>
        <v/>
      </c>
      <c r="K163" s="1397" t="str">
        <f>IF(AND($H$8=1,ROUND('3 Part-time'!J45,2)&lt;&gt;'3 Part-time'!J45),K$12&amp;", "&amp;K$13&amp;", Price group "&amp;$B163&amp;", "&amp;$C163&amp;" length, Level "&amp;$D163&amp;"; ","")</f>
        <v/>
      </c>
      <c r="L163" s="1398" t="str">
        <f>IF(AND($H$8=1,ROUND('3 Part-time'!K45,2)&lt;&gt;'3 Part-time'!K45),L$12&amp;", "&amp;L$13&amp;", Price group "&amp;$B163&amp;", "&amp;$C163&amp;" length, Level "&amp;$D163&amp;"; ","")</f>
        <v/>
      </c>
      <c r="M163" s="1399" t="str">
        <f>IF(AND($H$8=1,ROUND('3 Part-time'!L45,2)&lt;&gt;'3 Part-time'!L45),M$12&amp;", "&amp;M$13&amp;", Price group "&amp;$B163&amp;", "&amp;$C163&amp;" length, Level "&amp;$D163&amp;"; ","")</f>
        <v/>
      </c>
      <c r="N163" s="1358"/>
      <c r="O163" s="22"/>
      <c r="P163" s="1396"/>
      <c r="Q163" s="1397" t="str">
        <f>IF(AND($H$8=1,ROUND('3 Part-time'!P45,2)&lt;&gt;'3 Part-time'!P45),Q$12&amp;", "&amp;Q$13&amp;", Price group "&amp;$B163&amp;", "&amp;$C163&amp;" length, Level "&amp;$D163&amp;"; ","")</f>
        <v/>
      </c>
      <c r="R163" s="1398" t="str">
        <f>IF(AND($H$8=1,ROUND('3 Part-time'!Q45,2)&lt;&gt;'3 Part-time'!Q45),R$12&amp;", "&amp;R$13&amp;", Price group "&amp;$B163&amp;", "&amp;$C163&amp;" length, Level "&amp;$D163&amp;"; ","")</f>
        <v/>
      </c>
      <c r="S163" s="1399" t="str">
        <f>IF(AND($H$8=1,ROUND('3 Part-time'!R45,2)&lt;&gt;'3 Part-time'!R45),S$12&amp;", "&amp;S$13&amp;", Price group "&amp;$B163&amp;", "&amp;$C163&amp;" length, Level "&amp;$D163&amp;"; ","")</f>
        <v/>
      </c>
      <c r="T163" s="130"/>
      <c r="U163" s="22"/>
      <c r="V163" s="22"/>
      <c r="W163" s="22"/>
    </row>
    <row r="164" spans="2:23" x14ac:dyDescent="0.2">
      <c r="B164" s="62" t="s">
        <v>134</v>
      </c>
      <c r="C164" s="120" t="s">
        <v>116</v>
      </c>
      <c r="D164" s="35" t="s">
        <v>103</v>
      </c>
      <c r="E164" s="1358" t="e">
        <f>IF(AND($H$8=1,ROUND('3 Part-time'!#REF!,2)&lt;&gt;'3 Part-time'!#REF!),E$12&amp;", "&amp;E$13&amp;", Price group "&amp;$B164&amp;", "&amp;$C164&amp;" length, Level "&amp;$D164&amp;"; ","")</f>
        <v>#REF!</v>
      </c>
      <c r="F164" s="22" t="e">
        <f>IF(AND($H$8=1,ROUND('3 Part-time'!#REF!,2)&lt;&gt;'3 Part-time'!#REF!),F$12&amp;", "&amp;F$13&amp;", Price group "&amp;$B164&amp;", "&amp;$C164&amp;" length, Level "&amp;$D164&amp;"; ","")</f>
        <v>#REF!</v>
      </c>
      <c r="G164" s="1396" t="e">
        <f>IF(AND($H$8=1,ROUND('3 Part-time'!#REF!,2)&lt;&gt;'3 Part-time'!#REF!),G$12&amp;", "&amp;G$13&amp;", Price group "&amp;$B164&amp;", "&amp;$C164&amp;" length, Level "&amp;$D164&amp;"; ","")</f>
        <v>#REF!</v>
      </c>
      <c r="H164" s="1358" t="str">
        <f>IF(AND($H$8=1,ROUND('3 Part-time'!G47,2)&lt;&gt;'3 Part-time'!G47),H$12&amp;", "&amp;H$13&amp;", Price group "&amp;$B164&amp;", "&amp;$C164&amp;" length, Level "&amp;$D164&amp;"; ","")</f>
        <v/>
      </c>
      <c r="I164" s="22" t="str">
        <f>IF(AND($H$8=1,ROUND('3 Part-time'!H47,2)&lt;&gt;'3 Part-time'!H47),I$12&amp;", "&amp;I$13&amp;", Price group "&amp;$B164&amp;", "&amp;$C164&amp;" length, Level "&amp;$D164&amp;"; ","")</f>
        <v/>
      </c>
      <c r="J164" s="1396" t="str">
        <f>IF(AND($H$8=1,ROUND('3 Part-time'!I47,2)&lt;&gt;'3 Part-time'!I47),J$12&amp;", "&amp;J$13&amp;", Price group "&amp;$B164&amp;", "&amp;$C164&amp;" length, Level "&amp;$D164&amp;"; ","")</f>
        <v/>
      </c>
      <c r="K164" s="1358" t="str">
        <f>IF(AND($H$8=1,ROUND('3 Part-time'!J47,2)&lt;&gt;'3 Part-time'!J47),K$12&amp;", "&amp;K$13&amp;", Price group "&amp;$B164&amp;", "&amp;$C164&amp;" length, Level "&amp;$D164&amp;"; ","")</f>
        <v/>
      </c>
      <c r="L164" s="22" t="str">
        <f>IF(AND($H$8=1,ROUND('3 Part-time'!K47,2)&lt;&gt;'3 Part-time'!K47),L$12&amp;", "&amp;L$13&amp;", Price group "&amp;$B164&amp;", "&amp;$C164&amp;" length, Level "&amp;$D164&amp;"; ","")</f>
        <v/>
      </c>
      <c r="M164" s="1396" t="str">
        <f>IF(AND($H$8=1,ROUND('3 Part-time'!L47,2)&lt;&gt;'3 Part-time'!L47),M$12&amp;", "&amp;M$13&amp;", Price group "&amp;$B164&amp;", "&amp;$C164&amp;" length, Level "&amp;$D164&amp;"; ","")</f>
        <v/>
      </c>
      <c r="N164" s="1358"/>
      <c r="O164" s="22"/>
      <c r="P164" s="1396"/>
      <c r="Q164" s="1358" t="str">
        <f>IF(AND($H$8=1,ROUND('3 Part-time'!P47,2)&lt;&gt;'3 Part-time'!P47),Q$12&amp;", "&amp;Q$13&amp;", Price group "&amp;$B164&amp;", "&amp;$C164&amp;" length, Level "&amp;$D164&amp;"; ","")</f>
        <v/>
      </c>
      <c r="R164" s="22" t="str">
        <f>IF(AND($H$8=1,ROUND('3 Part-time'!Q47,2)&lt;&gt;'3 Part-time'!Q47),R$12&amp;", "&amp;R$13&amp;", Price group "&amp;$B164&amp;", "&amp;$C164&amp;" length, Level "&amp;$D164&amp;"; ","")</f>
        <v/>
      </c>
      <c r="S164" s="1396" t="str">
        <f>IF(AND($H$8=1,ROUND('3 Part-time'!R47,2)&lt;&gt;'3 Part-time'!R47),S$12&amp;", "&amp;S$13&amp;", Price group "&amp;$B164&amp;", "&amp;$C164&amp;" length, Level "&amp;$D164&amp;"; ","")</f>
        <v/>
      </c>
      <c r="T164" s="130"/>
      <c r="U164" s="22"/>
      <c r="V164" s="22"/>
      <c r="W164" s="22"/>
    </row>
    <row r="165" spans="2:23" x14ac:dyDescent="0.2">
      <c r="B165" s="62" t="s">
        <v>134</v>
      </c>
      <c r="C165" s="120" t="s">
        <v>116</v>
      </c>
      <c r="D165" s="35" t="s">
        <v>107</v>
      </c>
      <c r="E165" s="1358" t="e">
        <f>IF(AND($H$8=1,ROUND('3 Part-time'!#REF!,2)&lt;&gt;'3 Part-time'!#REF!),E$12&amp;", "&amp;E$13&amp;", Price group "&amp;$B165&amp;", "&amp;$C165&amp;" length, Level "&amp;$D165&amp;"; ","")</f>
        <v>#REF!</v>
      </c>
      <c r="F165" s="22" t="e">
        <f>IF(AND($H$8=1,ROUND('3 Part-time'!#REF!,2)&lt;&gt;'3 Part-time'!#REF!),F$12&amp;", "&amp;F$13&amp;", Price group "&amp;$B165&amp;", "&amp;$C165&amp;" length, Level "&amp;$D165&amp;"; ","")</f>
        <v>#REF!</v>
      </c>
      <c r="G165" s="1396" t="e">
        <f>IF(AND($H$8=1,ROUND('3 Part-time'!#REF!,2)&lt;&gt;'3 Part-time'!#REF!),G$12&amp;", "&amp;G$13&amp;", Price group "&amp;$B165&amp;", "&amp;$C165&amp;" length, Level "&amp;$D165&amp;"; ","")</f>
        <v>#REF!</v>
      </c>
      <c r="H165" s="1358" t="str">
        <f>IF(AND($H$8=1,ROUND('3 Part-time'!G48,2)&lt;&gt;'3 Part-time'!G48),H$12&amp;", "&amp;H$13&amp;", Price group "&amp;$B165&amp;", "&amp;$C165&amp;" length, Level "&amp;$D165&amp;"; ","")</f>
        <v/>
      </c>
      <c r="I165" s="22" t="str">
        <f>IF(AND($H$8=1,ROUND('3 Part-time'!H48,2)&lt;&gt;'3 Part-time'!H48),I$12&amp;", "&amp;I$13&amp;", Price group "&amp;$B165&amp;", "&amp;$C165&amp;" length, Level "&amp;$D165&amp;"; ","")</f>
        <v/>
      </c>
      <c r="J165" s="1396" t="str">
        <f>IF(AND($H$8=1,ROUND('3 Part-time'!I48,2)&lt;&gt;'3 Part-time'!I48),J$12&amp;", "&amp;J$13&amp;", Price group "&amp;$B165&amp;", "&amp;$C165&amp;" length, Level "&amp;$D165&amp;"; ","")</f>
        <v/>
      </c>
      <c r="K165" s="1358" t="str">
        <f>IF(AND($H$8=1,ROUND('3 Part-time'!J48,2)&lt;&gt;'3 Part-time'!J48),K$12&amp;", "&amp;K$13&amp;", Price group "&amp;$B165&amp;", "&amp;$C165&amp;" length, Level "&amp;$D165&amp;"; ","")</f>
        <v/>
      </c>
      <c r="L165" s="22" t="str">
        <f>IF(AND($H$8=1,ROUND('3 Part-time'!K48,2)&lt;&gt;'3 Part-time'!K48),L$12&amp;", "&amp;L$13&amp;", Price group "&amp;$B165&amp;", "&amp;$C165&amp;" length, Level "&amp;$D165&amp;"; ","")</f>
        <v/>
      </c>
      <c r="M165" s="1396" t="str">
        <f>IF(AND($H$8=1,ROUND('3 Part-time'!L48,2)&lt;&gt;'3 Part-time'!L48),M$12&amp;", "&amp;M$13&amp;", Price group "&amp;$B165&amp;", "&amp;$C165&amp;" length, Level "&amp;$D165&amp;"; ","")</f>
        <v/>
      </c>
      <c r="N165" s="1358"/>
      <c r="O165" s="22"/>
      <c r="P165" s="1396"/>
      <c r="Q165" s="1358" t="str">
        <f>IF(AND($H$8=1,ROUND('3 Part-time'!P48,2)&lt;&gt;'3 Part-time'!P48),Q$12&amp;", "&amp;Q$13&amp;", Price group "&amp;$B165&amp;", "&amp;$C165&amp;" length, Level "&amp;$D165&amp;"; ","")</f>
        <v/>
      </c>
      <c r="R165" s="22" t="str">
        <f>IF(AND($H$8=1,ROUND('3 Part-time'!Q48,2)&lt;&gt;'3 Part-time'!Q48),R$12&amp;", "&amp;R$13&amp;", Price group "&amp;$B165&amp;", "&amp;$C165&amp;" length, Level "&amp;$D165&amp;"; ","")</f>
        <v/>
      </c>
      <c r="S165" s="1396" t="str">
        <f>IF(AND($H$8=1,ROUND('3 Part-time'!R48,2)&lt;&gt;'3 Part-time'!R48),S$12&amp;", "&amp;S$13&amp;", Price group "&amp;$B165&amp;", "&amp;$C165&amp;" length, Level "&amp;$D165&amp;"; ","")</f>
        <v/>
      </c>
      <c r="T165" s="130"/>
      <c r="U165" s="22"/>
      <c r="V165" s="22"/>
      <c r="W165" s="22"/>
    </row>
    <row r="166" spans="2:23" x14ac:dyDescent="0.2">
      <c r="B166" s="62" t="s">
        <v>134</v>
      </c>
      <c r="C166" s="120" t="s">
        <v>116</v>
      </c>
      <c r="D166" s="35" t="s">
        <v>110</v>
      </c>
      <c r="E166" s="1358" t="e">
        <f>IF(AND($H$8=1,ROUND('3 Part-time'!#REF!,2)&lt;&gt;'3 Part-time'!#REF!),E$12&amp;", "&amp;E$13&amp;", Price group "&amp;$B166&amp;", "&amp;$C166&amp;" length, Level "&amp;$D166&amp;"; ","")</f>
        <v>#REF!</v>
      </c>
      <c r="F166" s="22" t="e">
        <f>IF(AND($H$8=1,ROUND('3 Part-time'!#REF!,2)&lt;&gt;'3 Part-time'!#REF!),F$12&amp;", "&amp;F$13&amp;", Price group "&amp;$B166&amp;", "&amp;$C166&amp;" length, Level "&amp;$D166&amp;"; ","")</f>
        <v>#REF!</v>
      </c>
      <c r="G166" s="1396" t="e">
        <f>IF(AND($H$8=1,ROUND('3 Part-time'!#REF!,2)&lt;&gt;'3 Part-time'!#REF!),G$12&amp;", "&amp;G$13&amp;", Price group "&amp;$B166&amp;", "&amp;$C166&amp;" length, Level "&amp;$D166&amp;"; ","")</f>
        <v>#REF!</v>
      </c>
      <c r="H166" s="1358" t="str">
        <f>IF(AND($H$8=1,ROUND('3 Part-time'!G49,2)&lt;&gt;'3 Part-time'!G49),H$12&amp;", "&amp;H$13&amp;", Price group "&amp;$B166&amp;", "&amp;$C166&amp;" length, Level "&amp;$D166&amp;"; ","")</f>
        <v/>
      </c>
      <c r="I166" s="22" t="str">
        <f>IF(AND($H$8=1,ROUND('3 Part-time'!H49,2)&lt;&gt;'3 Part-time'!H49),I$12&amp;", "&amp;I$13&amp;", Price group "&amp;$B166&amp;", "&amp;$C166&amp;" length, Level "&amp;$D166&amp;"; ","")</f>
        <v/>
      </c>
      <c r="J166" s="1396" t="str">
        <f>IF(AND($H$8=1,ROUND('3 Part-time'!I49,2)&lt;&gt;'3 Part-time'!I49),J$12&amp;", "&amp;J$13&amp;", Price group "&amp;$B166&amp;", "&amp;$C166&amp;" length, Level "&amp;$D166&amp;"; ","")</f>
        <v/>
      </c>
      <c r="K166" s="1358" t="str">
        <f>IF(AND($H$8=1,ROUND('3 Part-time'!J49,2)&lt;&gt;'3 Part-time'!J49),K$12&amp;", "&amp;K$13&amp;", Price group "&amp;$B166&amp;", "&amp;$C166&amp;" length, Level "&amp;$D166&amp;"; ","")</f>
        <v/>
      </c>
      <c r="L166" s="22" t="str">
        <f>IF(AND($H$8=1,ROUND('3 Part-time'!K49,2)&lt;&gt;'3 Part-time'!K49),L$12&amp;", "&amp;L$13&amp;", Price group "&amp;$B166&amp;", "&amp;$C166&amp;" length, Level "&amp;$D166&amp;"; ","")</f>
        <v/>
      </c>
      <c r="M166" s="1396" t="str">
        <f>IF(AND($H$8=1,ROUND('3 Part-time'!L49,2)&lt;&gt;'3 Part-time'!L49),M$12&amp;", "&amp;M$13&amp;", Price group "&amp;$B166&amp;", "&amp;$C166&amp;" length, Level "&amp;$D166&amp;"; ","")</f>
        <v/>
      </c>
      <c r="N166" s="1358"/>
      <c r="O166" s="22"/>
      <c r="P166" s="1396"/>
      <c r="Q166" s="1358" t="str">
        <f>IF(AND($H$8=1,ROUND('3 Part-time'!P49,2)&lt;&gt;'3 Part-time'!P49),Q$12&amp;", "&amp;Q$13&amp;", Price group "&amp;$B166&amp;", "&amp;$C166&amp;" length, Level "&amp;$D166&amp;"; ","")</f>
        <v/>
      </c>
      <c r="R166" s="22" t="str">
        <f>IF(AND($H$8=1,ROUND('3 Part-time'!Q49,2)&lt;&gt;'3 Part-time'!Q49),R$12&amp;", "&amp;R$13&amp;", Price group "&amp;$B166&amp;", "&amp;$C166&amp;" length, Level "&amp;$D166&amp;"; ","")</f>
        <v/>
      </c>
      <c r="S166" s="1396" t="str">
        <f>IF(AND($H$8=1,ROUND('3 Part-time'!R49,2)&lt;&gt;'3 Part-time'!R49),S$12&amp;", "&amp;S$13&amp;", Price group "&amp;$B166&amp;", "&amp;$C166&amp;" length, Level "&amp;$D166&amp;"; ","")</f>
        <v/>
      </c>
      <c r="T166" s="130"/>
      <c r="U166" s="22"/>
      <c r="V166" s="22"/>
      <c r="W166" s="22"/>
    </row>
    <row r="167" spans="2:23" x14ac:dyDescent="0.2">
      <c r="B167" s="62" t="s">
        <v>134</v>
      </c>
      <c r="C167" s="120" t="s">
        <v>116</v>
      </c>
      <c r="D167" s="35" t="s">
        <v>113</v>
      </c>
      <c r="E167" s="1400" t="e">
        <f>IF(AND($H$8=1,ROUND('3 Part-time'!#REF!,2)&lt;&gt;'3 Part-time'!#REF!),E$12&amp;", "&amp;E$13&amp;", Price group "&amp;$B167&amp;", "&amp;$C167&amp;" length, Level "&amp;$D167&amp;"; ","")</f>
        <v>#REF!</v>
      </c>
      <c r="F167" s="134" t="e">
        <f>IF(AND($H$8=1,ROUND('3 Part-time'!#REF!,2)&lt;&gt;'3 Part-time'!#REF!),F$12&amp;", "&amp;F$13&amp;", Price group "&amp;$B167&amp;", "&amp;$C167&amp;" length, Level "&amp;$D167&amp;"; ","")</f>
        <v>#REF!</v>
      </c>
      <c r="G167" s="1401" t="e">
        <f>IF(AND($H$8=1,ROUND('3 Part-time'!#REF!,2)&lt;&gt;'3 Part-time'!#REF!),G$12&amp;", "&amp;G$13&amp;", Price group "&amp;$B167&amp;", "&amp;$C167&amp;" length, Level "&amp;$D167&amp;"; ","")</f>
        <v>#REF!</v>
      </c>
      <c r="H167" s="1400" t="str">
        <f>IF(AND($H$8=1,ROUND('3 Part-time'!G50,2)&lt;&gt;'3 Part-time'!G50),H$12&amp;", "&amp;H$13&amp;", Price group "&amp;$B167&amp;", "&amp;$C167&amp;" length, Level "&amp;$D167&amp;"; ","")</f>
        <v/>
      </c>
      <c r="I167" s="134" t="str">
        <f>IF(AND($H$8=1,ROUND('3 Part-time'!H50,2)&lt;&gt;'3 Part-time'!H50),I$12&amp;", "&amp;I$13&amp;", Price group "&amp;$B167&amp;", "&amp;$C167&amp;" length, Level "&amp;$D167&amp;"; ","")</f>
        <v/>
      </c>
      <c r="J167" s="1401" t="str">
        <f>IF(AND($H$8=1,ROUND('3 Part-time'!I50,2)&lt;&gt;'3 Part-time'!I50),J$12&amp;", "&amp;J$13&amp;", Price group "&amp;$B167&amp;", "&amp;$C167&amp;" length, Level "&amp;$D167&amp;"; ","")</f>
        <v/>
      </c>
      <c r="K167" s="1400" t="str">
        <f>IF(AND($H$8=1,ROUND('3 Part-time'!J50,2)&lt;&gt;'3 Part-time'!J50),K$12&amp;", "&amp;K$13&amp;", Price group "&amp;$B167&amp;", "&amp;$C167&amp;" length, Level "&amp;$D167&amp;"; ","")</f>
        <v/>
      </c>
      <c r="L167" s="134" t="str">
        <f>IF(AND($H$8=1,ROUND('3 Part-time'!K50,2)&lt;&gt;'3 Part-time'!K50),L$12&amp;", "&amp;L$13&amp;", Price group "&amp;$B167&amp;", "&amp;$C167&amp;" length, Level "&amp;$D167&amp;"; ","")</f>
        <v/>
      </c>
      <c r="M167" s="1401" t="str">
        <f>IF(AND($H$8=1,ROUND('3 Part-time'!L50,2)&lt;&gt;'3 Part-time'!L50),M$12&amp;", "&amp;M$13&amp;", Price group "&amp;$B167&amp;", "&amp;$C167&amp;" length, Level "&amp;$D167&amp;"; ","")</f>
        <v/>
      </c>
      <c r="N167" s="1358"/>
      <c r="O167" s="22"/>
      <c r="P167" s="1396"/>
      <c r="Q167" s="1400" t="str">
        <f>IF(AND($H$8=1,ROUND('3 Part-time'!P50,2)&lt;&gt;'3 Part-time'!P50),Q$12&amp;", "&amp;Q$13&amp;", Price group "&amp;$B167&amp;", "&amp;$C167&amp;" length, Level "&amp;$D167&amp;"; ","")</f>
        <v/>
      </c>
      <c r="R167" s="134" t="str">
        <f>IF(AND($H$8=1,ROUND('3 Part-time'!Q50,2)&lt;&gt;'3 Part-time'!Q50),R$12&amp;", "&amp;R$13&amp;", Price group "&amp;$B167&amp;", "&amp;$C167&amp;" length, Level "&amp;$D167&amp;"; ","")</f>
        <v/>
      </c>
      <c r="S167" s="1401" t="str">
        <f>IF(AND($H$8=1,ROUND('3 Part-time'!R50,2)&lt;&gt;'3 Part-time'!R50),S$12&amp;", "&amp;S$13&amp;", Price group "&amp;$B167&amp;", "&amp;$C167&amp;" length, Level "&amp;$D167&amp;"; ","")</f>
        <v/>
      </c>
      <c r="T167" s="130"/>
      <c r="U167" s="22"/>
      <c r="V167" s="22"/>
      <c r="W167" s="22"/>
    </row>
    <row r="168" spans="2:23" x14ac:dyDescent="0.2">
      <c r="B168" s="62" t="s">
        <v>143</v>
      </c>
      <c r="C168" s="120" t="s">
        <v>102</v>
      </c>
      <c r="D168" s="35" t="s">
        <v>103</v>
      </c>
      <c r="E168" s="1358" t="e">
        <f>IF(AND($H$8=1,ROUND('3 Part-time'!#REF!,2)&lt;&gt;'3 Part-time'!#REF!),E$12&amp;", "&amp;E$13&amp;", Price group "&amp;$B168&amp;", "&amp;$C168&amp;" length, Level "&amp;$D168&amp;"; ","")</f>
        <v>#REF!</v>
      </c>
      <c r="F168" s="22" t="e">
        <f>IF(AND($H$8=1,ROUND('3 Part-time'!#REF!,2)&lt;&gt;'3 Part-time'!#REF!),F$12&amp;", "&amp;F$13&amp;", Price group "&amp;$B168&amp;", "&amp;$C168&amp;" length, Level "&amp;$D168&amp;"; ","")</f>
        <v>#REF!</v>
      </c>
      <c r="G168" s="1396" t="e">
        <f>IF(AND($H$8=1,ROUND('3 Part-time'!#REF!,2)&lt;&gt;'3 Part-time'!#REF!),G$12&amp;", "&amp;G$13&amp;", Price group "&amp;$B168&amp;", "&amp;$C168&amp;" length, Level "&amp;$D168&amp;"; ","")</f>
        <v>#REF!</v>
      </c>
      <c r="H168" s="1358" t="str">
        <f>IF(AND($H$8=1,ROUND('3 Part-time'!G52,2)&lt;&gt;'3 Part-time'!G52),H$12&amp;", "&amp;H$13&amp;", Price group "&amp;$B168&amp;", "&amp;$C168&amp;" length, Level "&amp;$D168&amp;"; ","")</f>
        <v/>
      </c>
      <c r="I168" s="22" t="str">
        <f>IF(AND($H$8=1,ROUND('3 Part-time'!H52,2)&lt;&gt;'3 Part-time'!H52),I$12&amp;", "&amp;I$13&amp;", Price group "&amp;$B168&amp;", "&amp;$C168&amp;" length, Level "&amp;$D168&amp;"; ","")</f>
        <v/>
      </c>
      <c r="J168" s="1396" t="str">
        <f>IF(AND($H$8=1,ROUND('3 Part-time'!I52,2)&lt;&gt;'3 Part-time'!I52),J$12&amp;", "&amp;J$13&amp;", Price group "&amp;$B168&amp;", "&amp;$C168&amp;" length, Level "&amp;$D168&amp;"; ","")</f>
        <v/>
      </c>
      <c r="K168" s="1358" t="str">
        <f>IF(AND($H$8=1,ROUND('3 Part-time'!J52,2)&lt;&gt;'3 Part-time'!J52),K$12&amp;", "&amp;K$13&amp;", Price group "&amp;$B168&amp;", "&amp;$C168&amp;" length, Level "&amp;$D168&amp;"; ","")</f>
        <v/>
      </c>
      <c r="L168" s="22" t="str">
        <f>IF(AND($H$8=1,ROUND('3 Part-time'!K52,2)&lt;&gt;'3 Part-time'!K52),L$12&amp;", "&amp;L$13&amp;", Price group "&amp;$B168&amp;", "&amp;$C168&amp;" length, Level "&amp;$D168&amp;"; ","")</f>
        <v/>
      </c>
      <c r="M168" s="1396" t="str">
        <f>IF(AND($H$8=1,ROUND('3 Part-time'!L52,2)&lt;&gt;'3 Part-time'!L52),M$12&amp;", "&amp;M$13&amp;", Price group "&amp;$B168&amp;", "&amp;$C168&amp;" length, Level "&amp;$D168&amp;"; ","")</f>
        <v/>
      </c>
      <c r="N168" s="1358"/>
      <c r="O168" s="22"/>
      <c r="P168" s="1396"/>
      <c r="Q168" s="1358" t="str">
        <f>IF(AND($H$8=1,ROUND('3 Part-time'!P52,2)&lt;&gt;'3 Part-time'!P52),Q$12&amp;", "&amp;Q$13&amp;", Price group "&amp;$B168&amp;", "&amp;$C168&amp;" length, Level "&amp;$D168&amp;"; ","")</f>
        <v/>
      </c>
      <c r="R168" s="22" t="str">
        <f>IF(AND($H$8=1,ROUND('3 Part-time'!Q52,2)&lt;&gt;'3 Part-time'!Q52),R$12&amp;", "&amp;R$13&amp;", Price group "&amp;$B168&amp;", "&amp;$C168&amp;" length, Level "&amp;$D168&amp;"; ","")</f>
        <v/>
      </c>
      <c r="S168" s="1396" t="str">
        <f>IF(AND($H$8=1,ROUND('3 Part-time'!R52,2)&lt;&gt;'3 Part-time'!R52),S$12&amp;", "&amp;S$13&amp;", Price group "&amp;$B168&amp;", "&amp;$C168&amp;" length, Level "&amp;$D168&amp;"; ","")</f>
        <v/>
      </c>
      <c r="T168" s="130"/>
      <c r="U168" s="22"/>
      <c r="V168" s="22"/>
      <c r="W168" s="22"/>
    </row>
    <row r="169" spans="2:23" x14ac:dyDescent="0.2">
      <c r="B169" s="62" t="s">
        <v>143</v>
      </c>
      <c r="C169" s="120" t="s">
        <v>102</v>
      </c>
      <c r="D169" s="35" t="s">
        <v>107</v>
      </c>
      <c r="E169" s="1358" t="e">
        <f>IF(AND($H$8=1,ROUND('3 Part-time'!#REF!,2)&lt;&gt;'3 Part-time'!#REF!),E$12&amp;", "&amp;E$13&amp;", Price group "&amp;$B169&amp;", "&amp;$C169&amp;" length, Level "&amp;$D169&amp;"; ","")</f>
        <v>#REF!</v>
      </c>
      <c r="F169" s="22" t="e">
        <f>IF(AND($H$8=1,ROUND('3 Part-time'!#REF!,2)&lt;&gt;'3 Part-time'!#REF!),F$12&amp;", "&amp;F$13&amp;", Price group "&amp;$B169&amp;", "&amp;$C169&amp;" length, Level "&amp;$D169&amp;"; ","")</f>
        <v>#REF!</v>
      </c>
      <c r="G169" s="1396" t="e">
        <f>IF(AND($H$8=1,ROUND('3 Part-time'!#REF!,2)&lt;&gt;'3 Part-time'!#REF!),G$12&amp;", "&amp;G$13&amp;", Price group "&amp;$B169&amp;", "&amp;$C169&amp;" length, Level "&amp;$D169&amp;"; ","")</f>
        <v>#REF!</v>
      </c>
      <c r="H169" s="1358" t="str">
        <f>IF(AND($H$8=1,ROUND('3 Part-time'!G53,2)&lt;&gt;'3 Part-time'!G53),H$12&amp;", "&amp;H$13&amp;", Price group "&amp;$B169&amp;", "&amp;$C169&amp;" length, Level "&amp;$D169&amp;"; ","")</f>
        <v/>
      </c>
      <c r="I169" s="22" t="str">
        <f>IF(AND($H$8=1,ROUND('3 Part-time'!H53,2)&lt;&gt;'3 Part-time'!H53),I$12&amp;", "&amp;I$13&amp;", Price group "&amp;$B169&amp;", "&amp;$C169&amp;" length, Level "&amp;$D169&amp;"; ","")</f>
        <v/>
      </c>
      <c r="J169" s="1396" t="str">
        <f>IF(AND($H$8=1,ROUND('3 Part-time'!I53,2)&lt;&gt;'3 Part-time'!I53),J$12&amp;", "&amp;J$13&amp;", Price group "&amp;$B169&amp;", "&amp;$C169&amp;" length, Level "&amp;$D169&amp;"; ","")</f>
        <v/>
      </c>
      <c r="K169" s="1358" t="str">
        <f>IF(AND($H$8=1,ROUND('3 Part-time'!J53,2)&lt;&gt;'3 Part-time'!J53),K$12&amp;", "&amp;K$13&amp;", Price group "&amp;$B169&amp;", "&amp;$C169&amp;" length, Level "&amp;$D169&amp;"; ","")</f>
        <v/>
      </c>
      <c r="L169" s="22" t="str">
        <f>IF(AND($H$8=1,ROUND('3 Part-time'!K53,2)&lt;&gt;'3 Part-time'!K53),L$12&amp;", "&amp;L$13&amp;", Price group "&amp;$B169&amp;", "&amp;$C169&amp;" length, Level "&amp;$D169&amp;"; ","")</f>
        <v/>
      </c>
      <c r="M169" s="1396" t="str">
        <f>IF(AND($H$8=1,ROUND('3 Part-time'!L53,2)&lt;&gt;'3 Part-time'!L53),M$12&amp;", "&amp;M$13&amp;", Price group "&amp;$B169&amp;", "&amp;$C169&amp;" length, Level "&amp;$D169&amp;"; ","")</f>
        <v/>
      </c>
      <c r="N169" s="1358"/>
      <c r="O169" s="22"/>
      <c r="P169" s="1396"/>
      <c r="Q169" s="1358" t="str">
        <f>IF(AND($H$8=1,ROUND('3 Part-time'!P53,2)&lt;&gt;'3 Part-time'!P53),Q$12&amp;", "&amp;Q$13&amp;", Price group "&amp;$B169&amp;", "&amp;$C169&amp;" length, Level "&amp;$D169&amp;"; ","")</f>
        <v/>
      </c>
      <c r="R169" s="22" t="str">
        <f>IF(AND($H$8=1,ROUND('3 Part-time'!Q53,2)&lt;&gt;'3 Part-time'!Q53),R$12&amp;", "&amp;R$13&amp;", Price group "&amp;$B169&amp;", "&amp;$C169&amp;" length, Level "&amp;$D169&amp;"; ","")</f>
        <v/>
      </c>
      <c r="S169" s="1396" t="str">
        <f>IF(AND($H$8=1,ROUND('3 Part-time'!R53,2)&lt;&gt;'3 Part-time'!R53),S$12&amp;", "&amp;S$13&amp;", Price group "&amp;$B169&amp;", "&amp;$C169&amp;" length, Level "&amp;$D169&amp;"; ","")</f>
        <v/>
      </c>
      <c r="T169" s="130"/>
      <c r="U169" s="22"/>
      <c r="V169" s="22"/>
      <c r="W169" s="22"/>
    </row>
    <row r="170" spans="2:23" x14ac:dyDescent="0.2">
      <c r="B170" s="62" t="s">
        <v>143</v>
      </c>
      <c r="C170" s="120" t="s">
        <v>102</v>
      </c>
      <c r="D170" s="35" t="s">
        <v>110</v>
      </c>
      <c r="E170" s="1358" t="e">
        <f>IF(AND($H$8=1,ROUND('3 Part-time'!#REF!,2)&lt;&gt;'3 Part-time'!#REF!),E$12&amp;", "&amp;E$13&amp;", Price group "&amp;$B170&amp;", "&amp;$C170&amp;" length, Level "&amp;$D170&amp;"; ","")</f>
        <v>#REF!</v>
      </c>
      <c r="F170" s="22" t="e">
        <f>IF(AND($H$8=1,ROUND('3 Part-time'!#REF!,2)&lt;&gt;'3 Part-time'!#REF!),F$12&amp;", "&amp;F$13&amp;", Price group "&amp;$B170&amp;", "&amp;$C170&amp;" length, Level "&amp;$D170&amp;"; ","")</f>
        <v>#REF!</v>
      </c>
      <c r="G170" s="1396" t="e">
        <f>IF(AND($H$8=1,ROUND('3 Part-time'!#REF!,2)&lt;&gt;'3 Part-time'!#REF!),G$12&amp;", "&amp;G$13&amp;", Price group "&amp;$B170&amp;", "&amp;$C170&amp;" length, Level "&amp;$D170&amp;"; ","")</f>
        <v>#REF!</v>
      </c>
      <c r="H170" s="1358" t="str">
        <f>IF(AND($H$8=1,ROUND('3 Part-time'!G54,2)&lt;&gt;'3 Part-time'!G54),H$12&amp;", "&amp;H$13&amp;", Price group "&amp;$B170&amp;", "&amp;$C170&amp;" length, Level "&amp;$D170&amp;"; ","")</f>
        <v/>
      </c>
      <c r="I170" s="22" t="str">
        <f>IF(AND($H$8=1,ROUND('3 Part-time'!H54,2)&lt;&gt;'3 Part-time'!H54),I$12&amp;", "&amp;I$13&amp;", Price group "&amp;$B170&amp;", "&amp;$C170&amp;" length, Level "&amp;$D170&amp;"; ","")</f>
        <v/>
      </c>
      <c r="J170" s="1396" t="str">
        <f>IF(AND($H$8=1,ROUND('3 Part-time'!I54,2)&lt;&gt;'3 Part-time'!I54),J$12&amp;", "&amp;J$13&amp;", Price group "&amp;$B170&amp;", "&amp;$C170&amp;" length, Level "&amp;$D170&amp;"; ","")</f>
        <v/>
      </c>
      <c r="K170" s="1358" t="str">
        <f>IF(AND($H$8=1,ROUND('3 Part-time'!J54,2)&lt;&gt;'3 Part-time'!J54),K$12&amp;", "&amp;K$13&amp;", Price group "&amp;$B170&amp;", "&amp;$C170&amp;" length, Level "&amp;$D170&amp;"; ","")</f>
        <v/>
      </c>
      <c r="L170" s="22" t="str">
        <f>IF(AND($H$8=1,ROUND('3 Part-time'!K54,2)&lt;&gt;'3 Part-time'!K54),L$12&amp;", "&amp;L$13&amp;", Price group "&amp;$B170&amp;", "&amp;$C170&amp;" length, Level "&amp;$D170&amp;"; ","")</f>
        <v/>
      </c>
      <c r="M170" s="1396" t="str">
        <f>IF(AND($H$8=1,ROUND('3 Part-time'!L54,2)&lt;&gt;'3 Part-time'!L54),M$12&amp;", "&amp;M$13&amp;", Price group "&amp;$B170&amp;", "&amp;$C170&amp;" length, Level "&amp;$D170&amp;"; ","")</f>
        <v/>
      </c>
      <c r="N170" s="1358"/>
      <c r="O170" s="22"/>
      <c r="P170" s="1396"/>
      <c r="Q170" s="1358" t="str">
        <f>IF(AND($H$8=1,ROUND('3 Part-time'!P54,2)&lt;&gt;'3 Part-time'!P54),Q$12&amp;", "&amp;Q$13&amp;", Price group "&amp;$B170&amp;", "&amp;$C170&amp;" length, Level "&amp;$D170&amp;"; ","")</f>
        <v/>
      </c>
      <c r="R170" s="22" t="str">
        <f>IF(AND($H$8=1,ROUND('3 Part-time'!Q54,2)&lt;&gt;'3 Part-time'!Q54),R$12&amp;", "&amp;R$13&amp;", Price group "&amp;$B170&amp;", "&amp;$C170&amp;" length, Level "&amp;$D170&amp;"; ","")</f>
        <v/>
      </c>
      <c r="S170" s="1396" t="str">
        <f>IF(AND($H$8=1,ROUND('3 Part-time'!R54,2)&lt;&gt;'3 Part-time'!R54),S$12&amp;", "&amp;S$13&amp;", Price group "&amp;$B170&amp;", "&amp;$C170&amp;" length, Level "&amp;$D170&amp;"; ","")</f>
        <v/>
      </c>
      <c r="T170" s="130"/>
      <c r="U170" s="22"/>
      <c r="V170" s="22"/>
      <c r="W170" s="22"/>
    </row>
    <row r="171" spans="2:23" x14ac:dyDescent="0.2">
      <c r="B171" s="62" t="s">
        <v>143</v>
      </c>
      <c r="C171" s="120" t="s">
        <v>102</v>
      </c>
      <c r="D171" s="35" t="s">
        <v>113</v>
      </c>
      <c r="E171" s="1397" t="e">
        <f>IF(AND($H$8=1,ROUND('3 Part-time'!#REF!,2)&lt;&gt;'3 Part-time'!#REF!),E$12&amp;", "&amp;E$13&amp;", Price group "&amp;$B171&amp;", "&amp;$C171&amp;" length, Level "&amp;$D171&amp;"; ","")</f>
        <v>#REF!</v>
      </c>
      <c r="F171" s="1398" t="e">
        <f>IF(AND($H$8=1,ROUND('3 Part-time'!#REF!,2)&lt;&gt;'3 Part-time'!#REF!),F$12&amp;", "&amp;F$13&amp;", Price group "&amp;$B171&amp;", "&amp;$C171&amp;" length, Level "&amp;$D171&amp;"; ","")</f>
        <v>#REF!</v>
      </c>
      <c r="G171" s="1399" t="e">
        <f>IF(AND($H$8=1,ROUND('3 Part-time'!#REF!,2)&lt;&gt;'3 Part-time'!#REF!),G$12&amp;", "&amp;G$13&amp;", Price group "&amp;$B171&amp;", "&amp;$C171&amp;" length, Level "&amp;$D171&amp;"; ","")</f>
        <v>#REF!</v>
      </c>
      <c r="H171" s="1397" t="str">
        <f>IF(AND($H$8=1,ROUND('3 Part-time'!G55,2)&lt;&gt;'3 Part-time'!G55),H$12&amp;", "&amp;H$13&amp;", Price group "&amp;$B171&amp;", "&amp;$C171&amp;" length, Level "&amp;$D171&amp;"; ","")</f>
        <v/>
      </c>
      <c r="I171" s="1398" t="str">
        <f>IF(AND($H$8=1,ROUND('3 Part-time'!H55,2)&lt;&gt;'3 Part-time'!H55),I$12&amp;", "&amp;I$13&amp;", Price group "&amp;$B171&amp;", "&amp;$C171&amp;" length, Level "&amp;$D171&amp;"; ","")</f>
        <v/>
      </c>
      <c r="J171" s="1399" t="str">
        <f>IF(AND($H$8=1,ROUND('3 Part-time'!I55,2)&lt;&gt;'3 Part-time'!I55),J$12&amp;", "&amp;J$13&amp;", Price group "&amp;$B171&amp;", "&amp;$C171&amp;" length, Level "&amp;$D171&amp;"; ","")</f>
        <v/>
      </c>
      <c r="K171" s="1397" t="str">
        <f>IF(AND($H$8=1,ROUND('3 Part-time'!J55,2)&lt;&gt;'3 Part-time'!J55),K$12&amp;", "&amp;K$13&amp;", Price group "&amp;$B171&amp;", "&amp;$C171&amp;" length, Level "&amp;$D171&amp;"; ","")</f>
        <v/>
      </c>
      <c r="L171" s="1398" t="str">
        <f>IF(AND($H$8=1,ROUND('3 Part-time'!K55,2)&lt;&gt;'3 Part-time'!K55),L$12&amp;", "&amp;L$13&amp;", Price group "&amp;$B171&amp;", "&amp;$C171&amp;" length, Level "&amp;$D171&amp;"; ","")</f>
        <v/>
      </c>
      <c r="M171" s="1399" t="str">
        <f>IF(AND($H$8=1,ROUND('3 Part-time'!L55,2)&lt;&gt;'3 Part-time'!L55),M$12&amp;", "&amp;M$13&amp;", Price group "&amp;$B171&amp;", "&amp;$C171&amp;" length, Level "&amp;$D171&amp;"; ","")</f>
        <v/>
      </c>
      <c r="N171" s="1358"/>
      <c r="O171" s="22"/>
      <c r="P171" s="1396"/>
      <c r="Q171" s="1397" t="str">
        <f>IF(AND($H$8=1,ROUND('3 Part-time'!P55,2)&lt;&gt;'3 Part-time'!P55),Q$12&amp;", "&amp;Q$13&amp;", Price group "&amp;$B171&amp;", "&amp;$C171&amp;" length, Level "&amp;$D171&amp;"; ","")</f>
        <v/>
      </c>
      <c r="R171" s="1398" t="str">
        <f>IF(AND($H$8=1,ROUND('3 Part-time'!Q55,2)&lt;&gt;'3 Part-time'!Q55),R$12&amp;", "&amp;R$13&amp;", Price group "&amp;$B171&amp;", "&amp;$C171&amp;" length, Level "&amp;$D171&amp;"; ","")</f>
        <v/>
      </c>
      <c r="S171" s="1399" t="str">
        <f>IF(AND($H$8=1,ROUND('3 Part-time'!R55,2)&lt;&gt;'3 Part-time'!R55),S$12&amp;", "&amp;S$13&amp;", Price group "&amp;$B171&amp;", "&amp;$C171&amp;" length, Level "&amp;$D171&amp;"; ","")</f>
        <v/>
      </c>
      <c r="T171" s="130"/>
      <c r="U171" s="22"/>
      <c r="V171" s="22"/>
      <c r="W171" s="22"/>
    </row>
    <row r="172" spans="2:23" x14ac:dyDescent="0.2">
      <c r="B172" s="62" t="s">
        <v>143</v>
      </c>
      <c r="C172" s="120" t="s">
        <v>116</v>
      </c>
      <c r="D172" s="35" t="s">
        <v>103</v>
      </c>
      <c r="E172" s="1358" t="e">
        <f>IF(AND($H$8=1,ROUND('3 Part-time'!#REF!,2)&lt;&gt;'3 Part-time'!#REF!),E$12&amp;", "&amp;E$13&amp;", Price group "&amp;$B172&amp;", "&amp;$C172&amp;" length, Level "&amp;$D172&amp;"; ","")</f>
        <v>#REF!</v>
      </c>
      <c r="F172" s="22" t="e">
        <f>IF(AND($H$8=1,ROUND('3 Part-time'!#REF!,2)&lt;&gt;'3 Part-time'!#REF!),F$12&amp;", "&amp;F$13&amp;", Price group "&amp;$B172&amp;", "&amp;$C172&amp;" length, Level "&amp;$D172&amp;"; ","")</f>
        <v>#REF!</v>
      </c>
      <c r="G172" s="1396" t="e">
        <f>IF(AND($H$8=1,ROUND('3 Part-time'!#REF!,2)&lt;&gt;'3 Part-time'!#REF!),G$12&amp;", "&amp;G$13&amp;", Price group "&amp;$B172&amp;", "&amp;$C172&amp;" length, Level "&amp;$D172&amp;"; ","")</f>
        <v>#REF!</v>
      </c>
      <c r="H172" s="1358" t="str">
        <f>IF(AND($H$8=1,ROUND('3 Part-time'!G57,2)&lt;&gt;'3 Part-time'!G57),H$12&amp;", "&amp;H$13&amp;", Price group "&amp;$B172&amp;", "&amp;$C172&amp;" length, Level "&amp;$D172&amp;"; ","")</f>
        <v/>
      </c>
      <c r="I172" s="22" t="str">
        <f>IF(AND($H$8=1,ROUND('3 Part-time'!H57,2)&lt;&gt;'3 Part-time'!H57),I$12&amp;", "&amp;I$13&amp;", Price group "&amp;$B172&amp;", "&amp;$C172&amp;" length, Level "&amp;$D172&amp;"; ","")</f>
        <v/>
      </c>
      <c r="J172" s="1396" t="str">
        <f>IF(AND($H$8=1,ROUND('3 Part-time'!I57,2)&lt;&gt;'3 Part-time'!I57),J$12&amp;", "&amp;J$13&amp;", Price group "&amp;$B172&amp;", "&amp;$C172&amp;" length, Level "&amp;$D172&amp;"; ","")</f>
        <v/>
      </c>
      <c r="K172" s="1358" t="str">
        <f>IF(AND($H$8=1,ROUND('3 Part-time'!J57,2)&lt;&gt;'3 Part-time'!J57),K$12&amp;", "&amp;K$13&amp;", Price group "&amp;$B172&amp;", "&amp;$C172&amp;" length, Level "&amp;$D172&amp;"; ","")</f>
        <v/>
      </c>
      <c r="L172" s="22" t="str">
        <f>IF(AND($H$8=1,ROUND('3 Part-time'!K57,2)&lt;&gt;'3 Part-time'!K57),L$12&amp;", "&amp;L$13&amp;", Price group "&amp;$B172&amp;", "&amp;$C172&amp;" length, Level "&amp;$D172&amp;"; ","")</f>
        <v/>
      </c>
      <c r="M172" s="1396" t="str">
        <f>IF(AND($H$8=1,ROUND('3 Part-time'!L57,2)&lt;&gt;'3 Part-time'!L57),M$12&amp;", "&amp;M$13&amp;", Price group "&amp;$B172&amp;", "&amp;$C172&amp;" length, Level "&amp;$D172&amp;"; ","")</f>
        <v/>
      </c>
      <c r="N172" s="1358"/>
      <c r="O172" s="22"/>
      <c r="P172" s="1396"/>
      <c r="Q172" s="1358" t="str">
        <f>IF(AND($H$8=1,ROUND('3 Part-time'!P57,2)&lt;&gt;'3 Part-time'!P57),Q$12&amp;", "&amp;Q$13&amp;", Price group "&amp;$B172&amp;", "&amp;$C172&amp;" length, Level "&amp;$D172&amp;"; ","")</f>
        <v/>
      </c>
      <c r="R172" s="22" t="str">
        <f>IF(AND($H$8=1,ROUND('3 Part-time'!Q57,2)&lt;&gt;'3 Part-time'!Q57),R$12&amp;", "&amp;R$13&amp;", Price group "&amp;$B172&amp;", "&amp;$C172&amp;" length, Level "&amp;$D172&amp;"; ","")</f>
        <v/>
      </c>
      <c r="S172" s="1396" t="str">
        <f>IF(AND($H$8=1,ROUND('3 Part-time'!R57,2)&lt;&gt;'3 Part-time'!R57),S$12&amp;", "&amp;S$13&amp;", Price group "&amp;$B172&amp;", "&amp;$C172&amp;" length, Level "&amp;$D172&amp;"; ","")</f>
        <v/>
      </c>
      <c r="T172" s="130"/>
      <c r="U172" s="22"/>
      <c r="V172" s="22"/>
      <c r="W172" s="22"/>
    </row>
    <row r="173" spans="2:23" x14ac:dyDescent="0.2">
      <c r="B173" s="62" t="s">
        <v>143</v>
      </c>
      <c r="C173" s="120" t="s">
        <v>116</v>
      </c>
      <c r="D173" s="35" t="s">
        <v>107</v>
      </c>
      <c r="E173" s="1358" t="e">
        <f>IF(AND($H$8=1,ROUND('3 Part-time'!#REF!,2)&lt;&gt;'3 Part-time'!#REF!),E$12&amp;", "&amp;E$13&amp;", Price group "&amp;$B173&amp;", "&amp;$C173&amp;" length, Level "&amp;$D173&amp;"; ","")</f>
        <v>#REF!</v>
      </c>
      <c r="F173" s="22" t="e">
        <f>IF(AND($H$8=1,ROUND('3 Part-time'!#REF!,2)&lt;&gt;'3 Part-time'!#REF!),F$12&amp;", "&amp;F$13&amp;", Price group "&amp;$B173&amp;", "&amp;$C173&amp;" length, Level "&amp;$D173&amp;"; ","")</f>
        <v>#REF!</v>
      </c>
      <c r="G173" s="1396" t="e">
        <f>IF(AND($H$8=1,ROUND('3 Part-time'!#REF!,2)&lt;&gt;'3 Part-time'!#REF!),G$12&amp;", "&amp;G$13&amp;", Price group "&amp;$B173&amp;", "&amp;$C173&amp;" length, Level "&amp;$D173&amp;"; ","")</f>
        <v>#REF!</v>
      </c>
      <c r="H173" s="1358" t="str">
        <f>IF(AND($H$8=1,ROUND('3 Part-time'!G58,2)&lt;&gt;'3 Part-time'!G58),H$12&amp;", "&amp;H$13&amp;", Price group "&amp;$B173&amp;", "&amp;$C173&amp;" length, Level "&amp;$D173&amp;"; ","")</f>
        <v/>
      </c>
      <c r="I173" s="22" t="str">
        <f>IF(AND($H$8=1,ROUND('3 Part-time'!H58,2)&lt;&gt;'3 Part-time'!H58),I$12&amp;", "&amp;I$13&amp;", Price group "&amp;$B173&amp;", "&amp;$C173&amp;" length, Level "&amp;$D173&amp;"; ","")</f>
        <v/>
      </c>
      <c r="J173" s="1396" t="str">
        <f>IF(AND($H$8=1,ROUND('3 Part-time'!I58,2)&lt;&gt;'3 Part-time'!I58),J$12&amp;", "&amp;J$13&amp;", Price group "&amp;$B173&amp;", "&amp;$C173&amp;" length, Level "&amp;$D173&amp;"; ","")</f>
        <v/>
      </c>
      <c r="K173" s="1358" t="str">
        <f>IF(AND($H$8=1,ROUND('3 Part-time'!J58,2)&lt;&gt;'3 Part-time'!J58),K$12&amp;", "&amp;K$13&amp;", Price group "&amp;$B173&amp;", "&amp;$C173&amp;" length, Level "&amp;$D173&amp;"; ","")</f>
        <v/>
      </c>
      <c r="L173" s="22" t="str">
        <f>IF(AND($H$8=1,ROUND('3 Part-time'!K58,2)&lt;&gt;'3 Part-time'!K58),L$12&amp;", "&amp;L$13&amp;", Price group "&amp;$B173&amp;", "&amp;$C173&amp;" length, Level "&amp;$D173&amp;"; ","")</f>
        <v/>
      </c>
      <c r="M173" s="1396" t="str">
        <f>IF(AND($H$8=1,ROUND('3 Part-time'!L58,2)&lt;&gt;'3 Part-time'!L58),M$12&amp;", "&amp;M$13&amp;", Price group "&amp;$B173&amp;", "&amp;$C173&amp;" length, Level "&amp;$D173&amp;"; ","")</f>
        <v/>
      </c>
      <c r="N173" s="1358"/>
      <c r="O173" s="22"/>
      <c r="P173" s="1396"/>
      <c r="Q173" s="1358" t="str">
        <f>IF(AND($H$8=1,ROUND('3 Part-time'!P58,2)&lt;&gt;'3 Part-time'!P58),Q$12&amp;", "&amp;Q$13&amp;", Price group "&amp;$B173&amp;", "&amp;$C173&amp;" length, Level "&amp;$D173&amp;"; ","")</f>
        <v/>
      </c>
      <c r="R173" s="22" t="str">
        <f>IF(AND($H$8=1,ROUND('3 Part-time'!Q58,2)&lt;&gt;'3 Part-time'!Q58),R$12&amp;", "&amp;R$13&amp;", Price group "&amp;$B173&amp;", "&amp;$C173&amp;" length, Level "&amp;$D173&amp;"; ","")</f>
        <v/>
      </c>
      <c r="S173" s="1396" t="str">
        <f>IF(AND($H$8=1,ROUND('3 Part-time'!R58,2)&lt;&gt;'3 Part-time'!R58),S$12&amp;", "&amp;S$13&amp;", Price group "&amp;$B173&amp;", "&amp;$C173&amp;" length, Level "&amp;$D173&amp;"; ","")</f>
        <v/>
      </c>
      <c r="T173" s="130"/>
      <c r="U173" s="22"/>
      <c r="V173" s="22"/>
      <c r="W173" s="22"/>
    </row>
    <row r="174" spans="2:23" x14ac:dyDescent="0.2">
      <c r="B174" s="62" t="s">
        <v>143</v>
      </c>
      <c r="C174" s="120" t="s">
        <v>116</v>
      </c>
      <c r="D174" s="35" t="s">
        <v>110</v>
      </c>
      <c r="E174" s="1358" t="e">
        <f>IF(AND($H$8=1,ROUND('3 Part-time'!#REF!,2)&lt;&gt;'3 Part-time'!#REF!),E$12&amp;", "&amp;E$13&amp;", Price group "&amp;$B174&amp;", "&amp;$C174&amp;" length, Level "&amp;$D174&amp;"; ","")</f>
        <v>#REF!</v>
      </c>
      <c r="F174" s="22" t="e">
        <f>IF(AND($H$8=1,ROUND('3 Part-time'!#REF!,2)&lt;&gt;'3 Part-time'!#REF!),F$12&amp;", "&amp;F$13&amp;", Price group "&amp;$B174&amp;", "&amp;$C174&amp;" length, Level "&amp;$D174&amp;"; ","")</f>
        <v>#REF!</v>
      </c>
      <c r="G174" s="1396" t="e">
        <f>IF(AND($H$8=1,ROUND('3 Part-time'!#REF!,2)&lt;&gt;'3 Part-time'!#REF!),G$12&amp;", "&amp;G$13&amp;", Price group "&amp;$B174&amp;", "&amp;$C174&amp;" length, Level "&amp;$D174&amp;"; ","")</f>
        <v>#REF!</v>
      </c>
      <c r="H174" s="1358" t="str">
        <f>IF(AND($H$8=1,ROUND('3 Part-time'!G59,2)&lt;&gt;'3 Part-time'!G59),H$12&amp;", "&amp;H$13&amp;", Price group "&amp;$B174&amp;", "&amp;$C174&amp;" length, Level "&amp;$D174&amp;"; ","")</f>
        <v/>
      </c>
      <c r="I174" s="22" t="str">
        <f>IF(AND($H$8=1,ROUND('3 Part-time'!H59,2)&lt;&gt;'3 Part-time'!H59),I$12&amp;", "&amp;I$13&amp;", Price group "&amp;$B174&amp;", "&amp;$C174&amp;" length, Level "&amp;$D174&amp;"; ","")</f>
        <v/>
      </c>
      <c r="J174" s="1396" t="str">
        <f>IF(AND($H$8=1,ROUND('3 Part-time'!I59,2)&lt;&gt;'3 Part-time'!I59),J$12&amp;", "&amp;J$13&amp;", Price group "&amp;$B174&amp;", "&amp;$C174&amp;" length, Level "&amp;$D174&amp;"; ","")</f>
        <v/>
      </c>
      <c r="K174" s="1358" t="str">
        <f>IF(AND($H$8=1,ROUND('3 Part-time'!J59,2)&lt;&gt;'3 Part-time'!J59),K$12&amp;", "&amp;K$13&amp;", Price group "&amp;$B174&amp;", "&amp;$C174&amp;" length, Level "&amp;$D174&amp;"; ","")</f>
        <v/>
      </c>
      <c r="L174" s="22" t="str">
        <f>IF(AND($H$8=1,ROUND('3 Part-time'!K59,2)&lt;&gt;'3 Part-time'!K59),L$12&amp;", "&amp;L$13&amp;", Price group "&amp;$B174&amp;", "&amp;$C174&amp;" length, Level "&amp;$D174&amp;"; ","")</f>
        <v/>
      </c>
      <c r="M174" s="1396" t="str">
        <f>IF(AND($H$8=1,ROUND('3 Part-time'!L59,2)&lt;&gt;'3 Part-time'!L59),M$12&amp;", "&amp;M$13&amp;", Price group "&amp;$B174&amp;", "&amp;$C174&amp;" length, Level "&amp;$D174&amp;"; ","")</f>
        <v/>
      </c>
      <c r="N174" s="1358"/>
      <c r="O174" s="22"/>
      <c r="P174" s="1396"/>
      <c r="Q174" s="1358" t="str">
        <f>IF(AND($H$8=1,ROUND('3 Part-time'!P59,2)&lt;&gt;'3 Part-time'!P59),Q$12&amp;", "&amp;Q$13&amp;", Price group "&amp;$B174&amp;", "&amp;$C174&amp;" length, Level "&amp;$D174&amp;"; ","")</f>
        <v/>
      </c>
      <c r="R174" s="22" t="str">
        <f>IF(AND($H$8=1,ROUND('3 Part-time'!Q59,2)&lt;&gt;'3 Part-time'!Q59),R$12&amp;", "&amp;R$13&amp;", Price group "&amp;$B174&amp;", "&amp;$C174&amp;" length, Level "&amp;$D174&amp;"; ","")</f>
        <v/>
      </c>
      <c r="S174" s="1396" t="str">
        <f>IF(AND($H$8=1,ROUND('3 Part-time'!R59,2)&lt;&gt;'3 Part-time'!R59),S$12&amp;", "&amp;S$13&amp;", Price group "&amp;$B174&amp;", "&amp;$C174&amp;" length, Level "&amp;$D174&amp;"; ","")</f>
        <v/>
      </c>
      <c r="T174" s="130"/>
      <c r="U174" s="22"/>
      <c r="V174" s="22"/>
      <c r="W174" s="22"/>
    </row>
    <row r="175" spans="2:23" x14ac:dyDescent="0.2">
      <c r="B175" s="62" t="s">
        <v>143</v>
      </c>
      <c r="C175" s="120" t="s">
        <v>116</v>
      </c>
      <c r="D175" s="35" t="s">
        <v>113</v>
      </c>
      <c r="E175" s="1400" t="e">
        <f>IF(AND($H$8=1,ROUND('3 Part-time'!#REF!,2)&lt;&gt;'3 Part-time'!#REF!),E$12&amp;", "&amp;E$13&amp;", Price group "&amp;$B175&amp;", "&amp;$C175&amp;" length, Level "&amp;$D175&amp;"; ","")</f>
        <v>#REF!</v>
      </c>
      <c r="F175" s="134" t="e">
        <f>IF(AND($H$8=1,ROUND('3 Part-time'!#REF!,2)&lt;&gt;'3 Part-time'!#REF!),F$12&amp;", "&amp;F$13&amp;", Price group "&amp;$B175&amp;", "&amp;$C175&amp;" length, Level "&amp;$D175&amp;"; ","")</f>
        <v>#REF!</v>
      </c>
      <c r="G175" s="1401" t="e">
        <f>IF(AND($H$8=1,ROUND('3 Part-time'!#REF!,2)&lt;&gt;'3 Part-time'!#REF!),G$12&amp;", "&amp;G$13&amp;", Price group "&amp;$B175&amp;", "&amp;$C175&amp;" length, Level "&amp;$D175&amp;"; ","")</f>
        <v>#REF!</v>
      </c>
      <c r="H175" s="1400" t="str">
        <f>IF(AND($H$8=1,ROUND('3 Part-time'!G60,2)&lt;&gt;'3 Part-time'!G60),H$12&amp;", "&amp;H$13&amp;", Price group "&amp;$B175&amp;", "&amp;$C175&amp;" length, Level "&amp;$D175&amp;"; ","")</f>
        <v/>
      </c>
      <c r="I175" s="134" t="str">
        <f>IF(AND($H$8=1,ROUND('3 Part-time'!H60,2)&lt;&gt;'3 Part-time'!H60),I$12&amp;", "&amp;I$13&amp;", Price group "&amp;$B175&amp;", "&amp;$C175&amp;" length, Level "&amp;$D175&amp;"; ","")</f>
        <v/>
      </c>
      <c r="J175" s="1401" t="str">
        <f>IF(AND($H$8=1,ROUND('3 Part-time'!I60,2)&lt;&gt;'3 Part-time'!I60),J$12&amp;", "&amp;J$13&amp;", Price group "&amp;$B175&amp;", "&amp;$C175&amp;" length, Level "&amp;$D175&amp;"; ","")</f>
        <v/>
      </c>
      <c r="K175" s="1400" t="str">
        <f>IF(AND($H$8=1,ROUND('3 Part-time'!J60,2)&lt;&gt;'3 Part-time'!J60),K$12&amp;", "&amp;K$13&amp;", Price group "&amp;$B175&amp;", "&amp;$C175&amp;" length, Level "&amp;$D175&amp;"; ","")</f>
        <v/>
      </c>
      <c r="L175" s="134" t="str">
        <f>IF(AND($H$8=1,ROUND('3 Part-time'!K60,2)&lt;&gt;'3 Part-time'!K60),L$12&amp;", "&amp;L$13&amp;", Price group "&amp;$B175&amp;", "&amp;$C175&amp;" length, Level "&amp;$D175&amp;"; ","")</f>
        <v/>
      </c>
      <c r="M175" s="1401" t="str">
        <f>IF(AND($H$8=1,ROUND('3 Part-time'!L60,2)&lt;&gt;'3 Part-time'!L60),M$12&amp;", "&amp;M$13&amp;", Price group "&amp;$B175&amp;", "&amp;$C175&amp;" length, Level "&amp;$D175&amp;"; ","")</f>
        <v/>
      </c>
      <c r="N175" s="1358"/>
      <c r="O175" s="22"/>
      <c r="P175" s="1396"/>
      <c r="Q175" s="1400" t="str">
        <f>IF(AND($H$8=1,ROUND('3 Part-time'!P60,2)&lt;&gt;'3 Part-time'!P60),Q$12&amp;", "&amp;Q$13&amp;", Price group "&amp;$B175&amp;", "&amp;$C175&amp;" length, Level "&amp;$D175&amp;"; ","")</f>
        <v/>
      </c>
      <c r="R175" s="134" t="str">
        <f>IF(AND($H$8=1,ROUND('3 Part-time'!Q60,2)&lt;&gt;'3 Part-time'!Q60),R$12&amp;", "&amp;R$13&amp;", Price group "&amp;$B175&amp;", "&amp;$C175&amp;" length, Level "&amp;$D175&amp;"; ","")</f>
        <v/>
      </c>
      <c r="S175" s="1401" t="str">
        <f>IF(AND($H$8=1,ROUND('3 Part-time'!R60,2)&lt;&gt;'3 Part-time'!R60),S$12&amp;", "&amp;S$13&amp;", Price group "&amp;$B175&amp;", "&amp;$C175&amp;" length, Level "&amp;$D175&amp;"; ","")</f>
        <v/>
      </c>
      <c r="T175" s="130"/>
      <c r="U175" s="22"/>
      <c r="V175" s="22"/>
      <c r="W175" s="22"/>
    </row>
    <row r="176" spans="2:23" x14ac:dyDescent="0.2">
      <c r="B176" s="1360"/>
      <c r="C176" s="22"/>
      <c r="D176" s="22"/>
      <c r="E176" s="22"/>
      <c r="F176" s="1499"/>
      <c r="G176" s="1499"/>
      <c r="H176" s="22"/>
      <c r="I176" s="1499"/>
      <c r="J176" s="1499"/>
      <c r="K176" s="22"/>
      <c r="L176" s="22"/>
      <c r="M176" s="22"/>
      <c r="N176" s="22"/>
      <c r="O176" s="22"/>
      <c r="P176" s="22"/>
      <c r="Q176" s="22"/>
      <c r="R176" s="22"/>
      <c r="S176" s="22"/>
      <c r="T176" s="130"/>
      <c r="U176" s="22"/>
      <c r="V176" s="22"/>
      <c r="W176" s="22"/>
    </row>
    <row r="177" spans="2:23" x14ac:dyDescent="0.2">
      <c r="B177" s="1360"/>
      <c r="C177" s="22"/>
      <c r="D177" s="22"/>
      <c r="E177" s="1429" t="e">
        <f t="shared" ref="E177:M177" si="1">E144&amp;E145&amp;E146&amp;E147&amp;E148&amp;E149&amp;E150&amp;E151&amp;E152&amp;E153&amp;E154&amp;E155&amp;E156&amp;E157&amp;E158&amp;E159&amp;E160&amp;E161&amp;E162&amp;E163&amp;E164&amp;E165&amp;E166&amp;E167&amp;E168&amp;E169&amp;E170&amp;E171&amp;E172&amp;E173&amp;E174&amp;E175</f>
        <v>#REF!</v>
      </c>
      <c r="F177" s="1429" t="e">
        <f t="shared" si="1"/>
        <v>#REF!</v>
      </c>
      <c r="G177" s="1429" t="e">
        <f t="shared" si="1"/>
        <v>#REF!</v>
      </c>
      <c r="H177" s="1429" t="str">
        <f t="shared" si="1"/>
        <v/>
      </c>
      <c r="I177" s="1429" t="str">
        <f t="shared" si="1"/>
        <v/>
      </c>
      <c r="J177" s="1429" t="str">
        <f t="shared" si="1"/>
        <v/>
      </c>
      <c r="K177" s="1429" t="str">
        <f t="shared" si="1"/>
        <v/>
      </c>
      <c r="L177" s="1429" t="str">
        <f t="shared" si="1"/>
        <v/>
      </c>
      <c r="M177" s="1429" t="str">
        <f t="shared" si="1"/>
        <v/>
      </c>
      <c r="N177" s="1468"/>
      <c r="O177" s="120"/>
      <c r="P177" s="1469"/>
      <c r="Q177" s="1429" t="str">
        <f>Q144&amp;Q145&amp;Q146&amp;Q147&amp;Q148&amp;Q149&amp;Q150&amp;Q151&amp;Q152&amp;Q153&amp;Q154&amp;Q155&amp;Q156&amp;Q157&amp;Q158&amp;Q159&amp;Q160&amp;Q161&amp;Q162&amp;Q163&amp;Q164&amp;Q165&amp;Q166&amp;Q167&amp;Q168&amp;Q169&amp;Q170&amp;Q171&amp;Q172&amp;Q173&amp;Q174&amp;Q175</f>
        <v/>
      </c>
      <c r="R177" s="1429" t="str">
        <f>R144&amp;R145&amp;R146&amp;R147&amp;R148&amp;R149&amp;R150&amp;R151&amp;R152&amp;R153&amp;R154&amp;R155&amp;R156&amp;R157&amp;R158&amp;R159&amp;R160&amp;R161&amp;R162&amp;R163&amp;R164&amp;R165&amp;R166&amp;R167&amp;R168&amp;R169&amp;R170&amp;R171&amp;R172&amp;R173&amp;R174&amp;R175</f>
        <v/>
      </c>
      <c r="S177" s="1429" t="str">
        <f>S144&amp;S145&amp;S146&amp;S147&amp;S148&amp;S149&amp;S150&amp;S151&amp;S152&amp;S153&amp;S154&amp;S155&amp;S156&amp;S157&amp;S158&amp;S159&amp;S160&amp;S161&amp;S162&amp;S163&amp;S164&amp;S165&amp;S166&amp;S167&amp;S168&amp;S169&amp;S170&amp;S171&amp;S172&amp;S173&amp;S174&amp;S175</f>
        <v/>
      </c>
      <c r="T177" s="130"/>
      <c r="U177" s="22"/>
      <c r="V177" s="22"/>
      <c r="W177" s="22"/>
    </row>
    <row r="178" spans="2:23" x14ac:dyDescent="0.2">
      <c r="B178" s="1360"/>
      <c r="C178" s="22"/>
      <c r="D178" s="39"/>
      <c r="E178" s="22"/>
      <c r="F178" s="39"/>
      <c r="G178" s="39"/>
      <c r="H178" s="39"/>
      <c r="I178" s="39"/>
      <c r="J178" s="22"/>
      <c r="K178" s="39"/>
      <c r="L178" s="39"/>
      <c r="M178" s="39"/>
      <c r="N178" s="39"/>
      <c r="O178" s="22"/>
      <c r="P178" s="39"/>
      <c r="Q178" s="39"/>
      <c r="R178" s="39"/>
      <c r="S178" s="39"/>
      <c r="T178" s="130"/>
      <c r="U178" s="39"/>
      <c r="V178" s="39"/>
      <c r="W178" s="22"/>
    </row>
    <row r="179" spans="2:23" x14ac:dyDescent="0.2">
      <c r="B179" s="1360"/>
      <c r="C179" s="1402" t="str">
        <f>H179&amp;K179&amp;Q179</f>
        <v/>
      </c>
      <c r="D179" s="22"/>
      <c r="E179" s="1402" t="e">
        <f>E177&amp;F177&amp;G177</f>
        <v>#REF!</v>
      </c>
      <c r="F179" s="22"/>
      <c r="G179" s="22"/>
      <c r="H179" s="1402" t="str">
        <f>H177&amp;I177&amp;J177</f>
        <v/>
      </c>
      <c r="I179" s="22"/>
      <c r="J179" s="22"/>
      <c r="K179" s="1402" t="str">
        <f>K177&amp;L177&amp;M177</f>
        <v/>
      </c>
      <c r="L179" s="22"/>
      <c r="M179" s="22"/>
      <c r="N179" s="22"/>
      <c r="O179" s="22"/>
      <c r="P179" s="22"/>
      <c r="Q179" s="1402" t="str">
        <f>Q177&amp;R177&amp;S177</f>
        <v/>
      </c>
      <c r="R179" s="22"/>
      <c r="S179" s="22"/>
      <c r="T179" s="130"/>
      <c r="U179" s="22"/>
      <c r="V179" s="22"/>
      <c r="W179" s="22"/>
    </row>
    <row r="180" spans="2:23" x14ac:dyDescent="0.2">
      <c r="B180" s="1389"/>
      <c r="C180" s="1390"/>
      <c r="D180" s="1390"/>
      <c r="E180" s="1390"/>
      <c r="F180" s="1390"/>
      <c r="G180" s="1390"/>
      <c r="H180" s="1390"/>
      <c r="I180" s="1390"/>
      <c r="J180" s="1390"/>
      <c r="K180" s="1390"/>
      <c r="L180" s="1390"/>
      <c r="M180" s="1390"/>
      <c r="N180" s="1390"/>
      <c r="O180" s="1390"/>
      <c r="P180" s="1390"/>
      <c r="Q180" s="1390"/>
      <c r="R180" s="1390"/>
      <c r="S180" s="1390"/>
      <c r="T180" s="1405"/>
      <c r="U180" s="22"/>
      <c r="V180" s="22"/>
      <c r="W180" s="22"/>
    </row>
    <row r="181" spans="2:23" x14ac:dyDescent="0.2">
      <c r="B181" s="61"/>
      <c r="C181" s="63"/>
      <c r="D181" s="63"/>
      <c r="E181" s="63"/>
      <c r="F181" s="63"/>
      <c r="G181" s="63"/>
      <c r="H181" s="63"/>
      <c r="I181" s="63"/>
      <c r="J181" s="63"/>
      <c r="K181" s="63"/>
      <c r="L181" s="63"/>
      <c r="M181" s="63"/>
      <c r="N181" s="63"/>
      <c r="O181" s="63"/>
      <c r="P181" s="63"/>
      <c r="Q181" s="63"/>
      <c r="R181" s="63"/>
      <c r="S181" s="1500"/>
      <c r="T181" s="1458"/>
      <c r="U181" s="37"/>
      <c r="V181" s="37"/>
      <c r="W181" s="22"/>
    </row>
    <row r="182" spans="2:23" x14ac:dyDescent="0.2">
      <c r="B182" s="1360"/>
      <c r="C182" s="22"/>
      <c r="D182" s="120" t="s">
        <v>11099</v>
      </c>
      <c r="E182" s="1438"/>
      <c r="F182" s="1438"/>
      <c r="G182" s="1438"/>
      <c r="H182" s="1409"/>
      <c r="I182" s="120"/>
      <c r="J182" s="1438"/>
      <c r="K182" s="1438"/>
      <c r="L182" s="1438"/>
      <c r="M182" s="28"/>
      <c r="N182" s="120"/>
      <c r="O182" s="1438"/>
      <c r="P182" s="1438"/>
      <c r="Q182" s="1438"/>
      <c r="R182" s="22"/>
      <c r="S182" s="1305"/>
      <c r="T182" s="83"/>
      <c r="U182" s="37"/>
      <c r="V182" s="37"/>
      <c r="W182" s="28"/>
    </row>
    <row r="183" spans="2:23" x14ac:dyDescent="0.2">
      <c r="B183" s="1360"/>
      <c r="C183" s="22"/>
      <c r="D183" s="22"/>
      <c r="E183" s="120"/>
      <c r="F183" s="1438"/>
      <c r="G183" s="1438"/>
      <c r="H183" s="1409"/>
      <c r="I183" s="120"/>
      <c r="J183" s="1438"/>
      <c r="K183" s="1438"/>
      <c r="L183" s="1438"/>
      <c r="M183" s="28"/>
      <c r="N183" s="120"/>
      <c r="O183" s="1438"/>
      <c r="P183" s="1438"/>
      <c r="Q183" s="1438"/>
      <c r="R183" s="22"/>
      <c r="S183" s="1305"/>
      <c r="T183" s="83"/>
      <c r="U183" s="37"/>
      <c r="V183" s="37"/>
      <c r="W183" s="28"/>
    </row>
    <row r="184" spans="2:23" x14ac:dyDescent="0.2">
      <c r="B184" s="1360"/>
      <c r="C184" s="22"/>
      <c r="D184" s="22"/>
      <c r="E184" s="186" t="s">
        <v>11045</v>
      </c>
      <c r="F184" s="186"/>
      <c r="G184" s="186"/>
      <c r="H184" s="186" t="s">
        <v>11046</v>
      </c>
      <c r="I184" s="120"/>
      <c r="J184" s="186"/>
      <c r="K184" s="186"/>
      <c r="L184" s="186"/>
      <c r="M184" s="120"/>
      <c r="N184" s="186" t="s">
        <v>11048</v>
      </c>
      <c r="O184" s="186"/>
      <c r="P184" s="186"/>
      <c r="Q184" s="186" t="s">
        <v>11098</v>
      </c>
      <c r="R184" s="22"/>
      <c r="S184" s="22"/>
      <c r="T184" s="1501"/>
      <c r="U184" s="1439"/>
      <c r="V184" s="1439"/>
      <c r="W184" s="39"/>
    </row>
    <row r="185" spans="2:23" x14ac:dyDescent="0.2">
      <c r="B185" s="62" t="s">
        <v>101</v>
      </c>
      <c r="C185" s="120" t="s">
        <v>102</v>
      </c>
      <c r="D185" s="35" t="s">
        <v>103</v>
      </c>
      <c r="E185" s="1394" t="e">
        <f>IF(AND($I$8=1,'3 Part-time'!#REF!&lt;0),E$12&amp;", "&amp;E$13&amp;", Price group "&amp;$B185&amp;", "&amp;$C185&amp;" length, Level "&amp;$D185&amp;"; ","")</f>
        <v>#REF!</v>
      </c>
      <c r="F185" s="1499" t="e">
        <f>IF(AND($I$8=1,'3 Part-time'!#REF!&lt;0),F$12&amp;", "&amp;F$13&amp;", Price group "&amp;$B185&amp;", "&amp;$C185&amp;" length, Level "&amp;$D185&amp;"; ","")</f>
        <v>#REF!</v>
      </c>
      <c r="G185" s="1395" t="e">
        <f>IF(AND($I$8=1,'3 Part-time'!#REF!&lt;0),G$12&amp;", "&amp;G$13&amp;", Price group "&amp;$B185&amp;", "&amp;$C185&amp;" length, Level "&amp;$D185&amp;"; ","")</f>
        <v>#REF!</v>
      </c>
      <c r="H185" s="1394" t="str">
        <f>IF(AND($I$8=1,'3 Part-time'!G22&lt;0),H$12&amp;", "&amp;H$13&amp;", Price group "&amp;$B185&amp;", "&amp;$C185&amp;" length, Level "&amp;$D185&amp;"; ","")</f>
        <v/>
      </c>
      <c r="I185" s="1499" t="str">
        <f>IF(AND($I$8=1,'3 Part-time'!H22&lt;0),I$12&amp;", "&amp;I$13&amp;", Price group "&amp;$B185&amp;", "&amp;$C185&amp;" length, Level "&amp;$D185&amp;"; ","")</f>
        <v/>
      </c>
      <c r="J185" s="1395" t="str">
        <f>IF(AND($I$8=1,'3 Part-time'!I22&lt;0),J$12&amp;", "&amp;J$13&amp;", Price group "&amp;$B185&amp;", "&amp;$C185&amp;" length, Level "&amp;$D185&amp;"; ","")</f>
        <v/>
      </c>
      <c r="K185" s="22"/>
      <c r="L185" s="22"/>
      <c r="M185" s="22"/>
      <c r="N185" s="1394" t="str">
        <f>IF(AND($I$8=1,'3 Part-time'!M22&lt;0),N$12&amp;", "&amp;N$13&amp;", Price group "&amp;$B185&amp;", "&amp;$C185&amp;" length, Level "&amp;$D185&amp;"; ","")</f>
        <v/>
      </c>
      <c r="O185" s="1499" t="str">
        <f>IF(AND($I$8=1,'3 Part-time'!N22&lt;0),O$12&amp;", "&amp;O$13&amp;", Price group "&amp;$B185&amp;", "&amp;$C185&amp;" length, Level "&amp;$D185&amp;"; ","")</f>
        <v/>
      </c>
      <c r="P185" s="1395" t="str">
        <f>IF(AND($I$8=1,'3 Part-time'!O22&lt;0),P$12&amp;", "&amp;P$13&amp;", Price group "&amp;$B185&amp;", "&amp;$C185&amp;" length, Level "&amp;$D185&amp;"; ","")</f>
        <v/>
      </c>
      <c r="Q185" s="1394" t="str">
        <f>IF(AND($I$8=1,'3 Part-time'!P22&lt;0),Q$12&amp;", "&amp;Q$13&amp;", Price group "&amp;$B185&amp;", "&amp;$C185&amp;" length, Level "&amp;$D185&amp;"; ","")</f>
        <v/>
      </c>
      <c r="R185" s="1499" t="str">
        <f>IF(AND($I$8=1,'3 Part-time'!Q22&lt;0),R$12&amp;", "&amp;R$13&amp;", Price group "&amp;$B185&amp;", "&amp;$C185&amp;" length, Level "&amp;$D185&amp;"; ","")</f>
        <v/>
      </c>
      <c r="S185" s="1395" t="str">
        <f>IF(AND($I$8=1,'3 Part-time'!R22&lt;0),S$12&amp;", "&amp;S$13&amp;", Price group "&amp;$B185&amp;", "&amp;$C185&amp;" length, Level "&amp;$D185&amp;"; ","")</f>
        <v/>
      </c>
      <c r="T185" s="130"/>
      <c r="U185" s="25"/>
      <c r="V185" s="22"/>
      <c r="W185" s="22"/>
    </row>
    <row r="186" spans="2:23" x14ac:dyDescent="0.2">
      <c r="B186" s="62" t="s">
        <v>101</v>
      </c>
      <c r="C186" s="120" t="s">
        <v>102</v>
      </c>
      <c r="D186" s="35" t="s">
        <v>107</v>
      </c>
      <c r="E186" s="1358" t="e">
        <f>IF(AND($I$8=1,'3 Part-time'!#REF!&lt;0),E$12&amp;", "&amp;E$13&amp;", Price group "&amp;$B186&amp;", "&amp;$C186&amp;" length, Level "&amp;$D186&amp;"; ","")</f>
        <v>#REF!</v>
      </c>
      <c r="F186" s="22" t="e">
        <f>IF(AND($I$8=1,'3 Part-time'!#REF!&lt;0),F$12&amp;", "&amp;F$13&amp;", Price group "&amp;$B186&amp;", "&amp;$C186&amp;" length, Level "&amp;$D186&amp;"; ","")</f>
        <v>#REF!</v>
      </c>
      <c r="G186" s="1396" t="e">
        <f>IF(AND($I$8=1,'3 Part-time'!#REF!&lt;0),G$12&amp;", "&amp;G$13&amp;", Price group "&amp;$B186&amp;", "&amp;$C186&amp;" length, Level "&amp;$D186&amp;"; ","")</f>
        <v>#REF!</v>
      </c>
      <c r="H186" s="1358" t="str">
        <f>IF(AND($I$8=1,'3 Part-time'!G23&lt;0),H$12&amp;", "&amp;H$13&amp;", Price group "&amp;$B186&amp;", "&amp;$C186&amp;" length, Level "&amp;$D186&amp;"; ","")</f>
        <v/>
      </c>
      <c r="I186" s="22" t="str">
        <f>IF(AND($I$8=1,'3 Part-time'!H23&lt;0),I$12&amp;", "&amp;I$13&amp;", Price group "&amp;$B186&amp;", "&amp;$C186&amp;" length, Level "&amp;$D186&amp;"; ","")</f>
        <v/>
      </c>
      <c r="J186" s="1396" t="str">
        <f>IF(AND($I$8=1,'3 Part-time'!I23&lt;0),J$12&amp;", "&amp;J$13&amp;", Price group "&amp;$B186&amp;", "&amp;$C186&amp;" length, Level "&amp;$D186&amp;"; ","")</f>
        <v/>
      </c>
      <c r="K186" s="22"/>
      <c r="L186" s="22"/>
      <c r="M186" s="22"/>
      <c r="N186" s="1358" t="str">
        <f>IF(AND($I$8=1,'3 Part-time'!M23&lt;0),N$12&amp;", "&amp;N$13&amp;", Price group "&amp;$B186&amp;", "&amp;$C186&amp;" length, Level "&amp;$D186&amp;"; ","")</f>
        <v/>
      </c>
      <c r="O186" s="22" t="str">
        <f>IF(AND($I$8=1,'3 Part-time'!N23&lt;0),O$12&amp;", "&amp;O$13&amp;", Price group "&amp;$B186&amp;", "&amp;$C186&amp;" length, Level "&amp;$D186&amp;"; ","")</f>
        <v/>
      </c>
      <c r="P186" s="1396" t="str">
        <f>IF(AND($I$8=1,'3 Part-time'!O23&lt;0),P$12&amp;", "&amp;P$13&amp;", Price group "&amp;$B186&amp;", "&amp;$C186&amp;" length, Level "&amp;$D186&amp;"; ","")</f>
        <v/>
      </c>
      <c r="Q186" s="1358" t="str">
        <f>IF(AND($I$8=1,'3 Part-time'!P23&lt;0),Q$12&amp;", "&amp;Q$13&amp;", Price group "&amp;$B186&amp;", "&amp;$C186&amp;" length, Level "&amp;$D186&amp;"; ","")</f>
        <v/>
      </c>
      <c r="R186" s="22" t="str">
        <f>IF(AND($I$8=1,'3 Part-time'!Q23&lt;0),R$12&amp;", "&amp;R$13&amp;", Price group "&amp;$B186&amp;", "&amp;$C186&amp;" length, Level "&amp;$D186&amp;"; ","")</f>
        <v/>
      </c>
      <c r="S186" s="1396" t="str">
        <f>IF(AND($I$8=1,'3 Part-time'!R23&lt;0),S$12&amp;", "&amp;S$13&amp;", Price group "&amp;$B186&amp;", "&amp;$C186&amp;" length, Level "&amp;$D186&amp;"; ","")</f>
        <v/>
      </c>
      <c r="T186" s="130"/>
      <c r="U186" s="25"/>
      <c r="V186" s="22"/>
      <c r="W186" s="22"/>
    </row>
    <row r="187" spans="2:23" x14ac:dyDescent="0.2">
      <c r="B187" s="62" t="s">
        <v>101</v>
      </c>
      <c r="C187" s="120" t="s">
        <v>102</v>
      </c>
      <c r="D187" s="35" t="s">
        <v>110</v>
      </c>
      <c r="E187" s="1358" t="e">
        <f>IF(AND($I$8=1,'3 Part-time'!#REF!&lt;0),E$12&amp;", "&amp;E$13&amp;", Price group "&amp;$B187&amp;", "&amp;$C187&amp;" length, Level "&amp;$D187&amp;"; ","")</f>
        <v>#REF!</v>
      </c>
      <c r="F187" s="22" t="e">
        <f>IF(AND($I$8=1,'3 Part-time'!#REF!&lt;0),F$12&amp;", "&amp;F$13&amp;", Price group "&amp;$B187&amp;", "&amp;$C187&amp;" length, Level "&amp;$D187&amp;"; ","")</f>
        <v>#REF!</v>
      </c>
      <c r="G187" s="1396" t="e">
        <f>IF(AND($I$8=1,'3 Part-time'!#REF!&lt;0),G$12&amp;", "&amp;G$13&amp;", Price group "&amp;$B187&amp;", "&amp;$C187&amp;" length, Level "&amp;$D187&amp;"; ","")</f>
        <v>#REF!</v>
      </c>
      <c r="H187" s="1358" t="str">
        <f>IF(AND($I$8=1,'3 Part-time'!G24&lt;0),H$12&amp;", "&amp;H$13&amp;", Price group "&amp;$B187&amp;", "&amp;$C187&amp;" length, Level "&amp;$D187&amp;"; ","")</f>
        <v/>
      </c>
      <c r="I187" s="22" t="str">
        <f>IF(AND($I$8=1,'3 Part-time'!H24&lt;0),I$12&amp;", "&amp;I$13&amp;", Price group "&amp;$B187&amp;", "&amp;$C187&amp;" length, Level "&amp;$D187&amp;"; ","")</f>
        <v/>
      </c>
      <c r="J187" s="1396" t="str">
        <f>IF(AND($I$8=1,'3 Part-time'!I24&lt;0),J$12&amp;", "&amp;J$13&amp;", Price group "&amp;$B187&amp;", "&amp;$C187&amp;" length, Level "&amp;$D187&amp;"; ","")</f>
        <v/>
      </c>
      <c r="K187" s="22"/>
      <c r="L187" s="22"/>
      <c r="M187" s="22"/>
      <c r="N187" s="1358" t="str">
        <f>IF(AND($I$8=1,'3 Part-time'!M24&lt;0),N$12&amp;", "&amp;N$13&amp;", Price group "&amp;$B187&amp;", "&amp;$C187&amp;" length, Level "&amp;$D187&amp;"; ","")</f>
        <v/>
      </c>
      <c r="O187" s="22" t="str">
        <f>IF(AND($I$8=1,'3 Part-time'!N24&lt;0),O$12&amp;", "&amp;O$13&amp;", Price group "&amp;$B187&amp;", "&amp;$C187&amp;" length, Level "&amp;$D187&amp;"; ","")</f>
        <v/>
      </c>
      <c r="P187" s="1396" t="str">
        <f>IF(AND($I$8=1,'3 Part-time'!O24&lt;0),P$12&amp;", "&amp;P$13&amp;", Price group "&amp;$B187&amp;", "&amp;$C187&amp;" length, Level "&amp;$D187&amp;"; ","")</f>
        <v/>
      </c>
      <c r="Q187" s="1358" t="str">
        <f>IF(AND($I$8=1,'3 Part-time'!P24&lt;0),Q$12&amp;", "&amp;Q$13&amp;", Price group "&amp;$B187&amp;", "&amp;$C187&amp;" length, Level "&amp;$D187&amp;"; ","")</f>
        <v/>
      </c>
      <c r="R187" s="22" t="str">
        <f>IF(AND($I$8=1,'3 Part-time'!Q24&lt;0),R$12&amp;", "&amp;R$13&amp;", Price group "&amp;$B187&amp;", "&amp;$C187&amp;" length, Level "&amp;$D187&amp;"; ","")</f>
        <v/>
      </c>
      <c r="S187" s="1396" t="str">
        <f>IF(AND($I$8=1,'3 Part-time'!R24&lt;0),S$12&amp;", "&amp;S$13&amp;", Price group "&amp;$B187&amp;", "&amp;$C187&amp;" length, Level "&amp;$D187&amp;"; ","")</f>
        <v/>
      </c>
      <c r="T187" s="130"/>
      <c r="U187" s="25"/>
      <c r="V187" s="22"/>
      <c r="W187" s="22"/>
    </row>
    <row r="188" spans="2:23" x14ac:dyDescent="0.2">
      <c r="B188" s="62" t="s">
        <v>101</v>
      </c>
      <c r="C188" s="120" t="s">
        <v>102</v>
      </c>
      <c r="D188" s="35" t="s">
        <v>113</v>
      </c>
      <c r="E188" s="1397" t="e">
        <f>IF(AND($I$8=1,'3 Part-time'!#REF!&lt;0),E$12&amp;", "&amp;E$13&amp;", Price group "&amp;$B188&amp;", "&amp;$C188&amp;" length, Level "&amp;$D188&amp;"; ","")</f>
        <v>#REF!</v>
      </c>
      <c r="F188" s="1398" t="e">
        <f>IF(AND($I$8=1,'3 Part-time'!#REF!&lt;0),F$12&amp;", "&amp;F$13&amp;", Price group "&amp;$B188&amp;", "&amp;$C188&amp;" length, Level "&amp;$D188&amp;"; ","")</f>
        <v>#REF!</v>
      </c>
      <c r="G188" s="1399" t="e">
        <f>IF(AND($I$8=1,'3 Part-time'!#REF!&lt;0),G$12&amp;", "&amp;G$13&amp;", Price group "&amp;$B188&amp;", "&amp;$C188&amp;" length, Level "&amp;$D188&amp;"; ","")</f>
        <v>#REF!</v>
      </c>
      <c r="H188" s="1397" t="str">
        <f>IF(AND($I$8=1,'3 Part-time'!G25&lt;0),H$12&amp;", "&amp;H$13&amp;", Price group "&amp;$B188&amp;", "&amp;$C188&amp;" length, Level "&amp;$D188&amp;"; ","")</f>
        <v/>
      </c>
      <c r="I188" s="1398" t="str">
        <f>IF(AND($I$8=1,'3 Part-time'!H25&lt;0),I$12&amp;", "&amp;I$13&amp;", Price group "&amp;$B188&amp;", "&amp;$C188&amp;" length, Level "&amp;$D188&amp;"; ","")</f>
        <v/>
      </c>
      <c r="J188" s="1399" t="str">
        <f>IF(AND($I$8=1,'3 Part-time'!I25&lt;0),J$12&amp;", "&amp;J$13&amp;", Price group "&amp;$B188&amp;", "&amp;$C188&amp;" length, Level "&amp;$D188&amp;"; ","")</f>
        <v/>
      </c>
      <c r="K188" s="22"/>
      <c r="L188" s="22"/>
      <c r="M188" s="22"/>
      <c r="N188" s="1397" t="str">
        <f>IF(AND($I$8=1,'3 Part-time'!M25&lt;0),N$12&amp;", "&amp;N$13&amp;", Price group "&amp;$B188&amp;", "&amp;$C188&amp;" length, Level "&amp;$D188&amp;"; ","")</f>
        <v/>
      </c>
      <c r="O188" s="1398" t="str">
        <f>IF(AND($I$8=1,'3 Part-time'!N25&lt;0),O$12&amp;", "&amp;O$13&amp;", Price group "&amp;$B188&amp;", "&amp;$C188&amp;" length, Level "&amp;$D188&amp;"; ","")</f>
        <v/>
      </c>
      <c r="P188" s="1399" t="str">
        <f>IF(AND($I$8=1,'3 Part-time'!O25&lt;0),P$12&amp;", "&amp;P$13&amp;", Price group "&amp;$B188&amp;", "&amp;$C188&amp;" length, Level "&amp;$D188&amp;"; ","")</f>
        <v/>
      </c>
      <c r="Q188" s="1397" t="str">
        <f>IF(AND($I$8=1,'3 Part-time'!P25&lt;0),Q$12&amp;", "&amp;Q$13&amp;", Price group "&amp;$B188&amp;", "&amp;$C188&amp;" length, Level "&amp;$D188&amp;"; ","")</f>
        <v/>
      </c>
      <c r="R188" s="1398" t="str">
        <f>IF(AND($I$8=1,'3 Part-time'!Q25&lt;0),R$12&amp;", "&amp;R$13&amp;", Price group "&amp;$B188&amp;", "&amp;$C188&amp;" length, Level "&amp;$D188&amp;"; ","")</f>
        <v/>
      </c>
      <c r="S188" s="1399" t="str">
        <f>IF(AND($I$8=1,'3 Part-time'!R25&lt;0),S$12&amp;", "&amp;S$13&amp;", Price group "&amp;$B188&amp;", "&amp;$C188&amp;" length, Level "&amp;$D188&amp;"; ","")</f>
        <v/>
      </c>
      <c r="T188" s="130"/>
      <c r="U188" s="25"/>
      <c r="V188" s="22"/>
      <c r="W188" s="22"/>
    </row>
    <row r="189" spans="2:23" x14ac:dyDescent="0.2">
      <c r="B189" s="62" t="s">
        <v>101</v>
      </c>
      <c r="C189" s="120" t="s">
        <v>116</v>
      </c>
      <c r="D189" s="35" t="s">
        <v>103</v>
      </c>
      <c r="E189" s="1358" t="e">
        <f>IF(AND($I$8=1,'3 Part-time'!#REF!&lt;0),E$12&amp;", "&amp;E$13&amp;", Price group "&amp;$B189&amp;", "&amp;$C189&amp;" length, Level "&amp;$D189&amp;"; ","")</f>
        <v>#REF!</v>
      </c>
      <c r="F189" s="22" t="e">
        <f>IF(AND($I$8=1,'3 Part-time'!#REF!&lt;0),F$12&amp;", "&amp;F$13&amp;", Price group "&amp;$B189&amp;", "&amp;$C189&amp;" length, Level "&amp;$D189&amp;"; ","")</f>
        <v>#REF!</v>
      </c>
      <c r="G189" s="1396" t="e">
        <f>IF(AND($I$8=1,'3 Part-time'!#REF!&lt;0),G$12&amp;", "&amp;G$13&amp;", Price group "&amp;$B189&amp;", "&amp;$C189&amp;" length, Level "&amp;$D189&amp;"; ","")</f>
        <v>#REF!</v>
      </c>
      <c r="H189" s="1358" t="str">
        <f>IF(AND($I$8=1,'3 Part-time'!G27&lt;0),H$12&amp;", "&amp;H$13&amp;", Price group "&amp;$B189&amp;", "&amp;$C189&amp;" length, Level "&amp;$D189&amp;"; ","")</f>
        <v/>
      </c>
      <c r="I189" s="22" t="str">
        <f>IF(AND($I$8=1,'3 Part-time'!H27&lt;0),I$12&amp;", "&amp;I$13&amp;", Price group "&amp;$B189&amp;", "&amp;$C189&amp;" length, Level "&amp;$D189&amp;"; ","")</f>
        <v/>
      </c>
      <c r="J189" s="1396" t="str">
        <f>IF(AND($I$8=1,'3 Part-time'!I27&lt;0),J$12&amp;", "&amp;J$13&amp;", Price group "&amp;$B189&amp;", "&amp;$C189&amp;" length, Level "&amp;$D189&amp;"; ","")</f>
        <v/>
      </c>
      <c r="K189" s="22"/>
      <c r="L189" s="22"/>
      <c r="M189" s="22"/>
      <c r="N189" s="1358" t="str">
        <f>IF(AND($I$8=1,'3 Part-time'!M27&lt;0),N$12&amp;", "&amp;N$13&amp;", Price group "&amp;$B189&amp;", "&amp;$C189&amp;" length, Level "&amp;$D189&amp;"; ","")</f>
        <v/>
      </c>
      <c r="O189" s="22" t="str">
        <f>IF(AND($I$8=1,'3 Part-time'!N27&lt;0),O$12&amp;", "&amp;O$13&amp;", Price group "&amp;$B189&amp;", "&amp;$C189&amp;" length, Level "&amp;$D189&amp;"; ","")</f>
        <v/>
      </c>
      <c r="P189" s="1396" t="str">
        <f>IF(AND($I$8=1,'3 Part-time'!O27&lt;0),P$12&amp;", "&amp;P$13&amp;", Price group "&amp;$B189&amp;", "&amp;$C189&amp;" length, Level "&amp;$D189&amp;"; ","")</f>
        <v/>
      </c>
      <c r="Q189" s="1358" t="str">
        <f>IF(AND($I$8=1,'3 Part-time'!P27&lt;0),Q$12&amp;", "&amp;Q$13&amp;", Price group "&amp;$B189&amp;", "&amp;$C189&amp;" length, Level "&amp;$D189&amp;"; ","")</f>
        <v/>
      </c>
      <c r="R189" s="22" t="str">
        <f>IF(AND($I$8=1,'3 Part-time'!Q27&lt;0),R$12&amp;", "&amp;R$13&amp;", Price group "&amp;$B189&amp;", "&amp;$C189&amp;" length, Level "&amp;$D189&amp;"; ","")</f>
        <v/>
      </c>
      <c r="S189" s="1396" t="str">
        <f>IF(AND($I$8=1,'3 Part-time'!R27&lt;0),S$12&amp;", "&amp;S$13&amp;", Price group "&amp;$B189&amp;", "&amp;$C189&amp;" length, Level "&amp;$D189&amp;"; ","")</f>
        <v/>
      </c>
      <c r="T189" s="130"/>
      <c r="U189" s="25"/>
      <c r="V189" s="22"/>
      <c r="W189" s="22"/>
    </row>
    <row r="190" spans="2:23" x14ac:dyDescent="0.2">
      <c r="B190" s="62" t="s">
        <v>101</v>
      </c>
      <c r="C190" s="120" t="s">
        <v>116</v>
      </c>
      <c r="D190" s="35" t="s">
        <v>107</v>
      </c>
      <c r="E190" s="1358" t="e">
        <f>IF(AND($I$8=1,'3 Part-time'!#REF!&lt;0),E$12&amp;", "&amp;E$13&amp;", Price group "&amp;$B190&amp;", "&amp;$C190&amp;" length, Level "&amp;$D190&amp;"; ","")</f>
        <v>#REF!</v>
      </c>
      <c r="F190" s="22" t="e">
        <f>IF(AND($I$8=1,'3 Part-time'!#REF!&lt;0),F$12&amp;", "&amp;F$13&amp;", Price group "&amp;$B190&amp;", "&amp;$C190&amp;" length, Level "&amp;$D190&amp;"; ","")</f>
        <v>#REF!</v>
      </c>
      <c r="G190" s="1396" t="e">
        <f>IF(AND($I$8=1,'3 Part-time'!#REF!&lt;0),G$12&amp;", "&amp;G$13&amp;", Price group "&amp;$B190&amp;", "&amp;$C190&amp;" length, Level "&amp;$D190&amp;"; ","")</f>
        <v>#REF!</v>
      </c>
      <c r="H190" s="1358" t="str">
        <f>IF(AND($I$8=1,'3 Part-time'!G28&lt;0),H$12&amp;", "&amp;H$13&amp;", Price group "&amp;$B190&amp;", "&amp;$C190&amp;" length, Level "&amp;$D190&amp;"; ","")</f>
        <v/>
      </c>
      <c r="I190" s="22" t="str">
        <f>IF(AND($I$8=1,'3 Part-time'!H28&lt;0),I$12&amp;", "&amp;I$13&amp;", Price group "&amp;$B190&amp;", "&amp;$C190&amp;" length, Level "&amp;$D190&amp;"; ","")</f>
        <v/>
      </c>
      <c r="J190" s="1396" t="str">
        <f>IF(AND($I$8=1,'3 Part-time'!I28&lt;0),J$12&amp;", "&amp;J$13&amp;", Price group "&amp;$B190&amp;", "&amp;$C190&amp;" length, Level "&amp;$D190&amp;"; ","")</f>
        <v/>
      </c>
      <c r="K190" s="22"/>
      <c r="L190" s="22"/>
      <c r="M190" s="22"/>
      <c r="N190" s="1358" t="str">
        <f>IF(AND($I$8=1,'3 Part-time'!M28&lt;0),N$12&amp;", "&amp;N$13&amp;", Price group "&amp;$B190&amp;", "&amp;$C190&amp;" length, Level "&amp;$D190&amp;"; ","")</f>
        <v/>
      </c>
      <c r="O190" s="22" t="str">
        <f>IF(AND($I$8=1,'3 Part-time'!N28&lt;0),O$12&amp;", "&amp;O$13&amp;", Price group "&amp;$B190&amp;", "&amp;$C190&amp;" length, Level "&amp;$D190&amp;"; ","")</f>
        <v/>
      </c>
      <c r="P190" s="1396" t="str">
        <f>IF(AND($I$8=1,'3 Part-time'!O28&lt;0),P$12&amp;", "&amp;P$13&amp;", Price group "&amp;$B190&amp;", "&amp;$C190&amp;" length, Level "&amp;$D190&amp;"; ","")</f>
        <v/>
      </c>
      <c r="Q190" s="1358" t="str">
        <f>IF(AND($I$8=1,'3 Part-time'!P28&lt;0),Q$12&amp;", "&amp;Q$13&amp;", Price group "&amp;$B190&amp;", "&amp;$C190&amp;" length, Level "&amp;$D190&amp;"; ","")</f>
        <v/>
      </c>
      <c r="R190" s="22" t="str">
        <f>IF(AND($I$8=1,'3 Part-time'!Q28&lt;0),R$12&amp;", "&amp;R$13&amp;", Price group "&amp;$B190&amp;", "&amp;$C190&amp;" length, Level "&amp;$D190&amp;"; ","")</f>
        <v/>
      </c>
      <c r="S190" s="1396" t="str">
        <f>IF(AND($I$8=1,'3 Part-time'!R28&lt;0),S$12&amp;", "&amp;S$13&amp;", Price group "&amp;$B190&amp;", "&amp;$C190&amp;" length, Level "&amp;$D190&amp;"; ","")</f>
        <v/>
      </c>
      <c r="T190" s="130"/>
      <c r="U190" s="25"/>
      <c r="V190" s="22"/>
      <c r="W190" s="22"/>
    </row>
    <row r="191" spans="2:23" x14ac:dyDescent="0.2">
      <c r="B191" s="62" t="s">
        <v>101</v>
      </c>
      <c r="C191" s="120" t="s">
        <v>116</v>
      </c>
      <c r="D191" s="35" t="s">
        <v>110</v>
      </c>
      <c r="E191" s="1358" t="e">
        <f>IF(AND($I$8=1,'3 Part-time'!#REF!&lt;0),E$12&amp;", "&amp;E$13&amp;", Price group "&amp;$B191&amp;", "&amp;$C191&amp;" length, Level "&amp;$D191&amp;"; ","")</f>
        <v>#REF!</v>
      </c>
      <c r="F191" s="22" t="e">
        <f>IF(AND($I$8=1,'3 Part-time'!#REF!&lt;0),F$12&amp;", "&amp;F$13&amp;", Price group "&amp;$B191&amp;", "&amp;$C191&amp;" length, Level "&amp;$D191&amp;"; ","")</f>
        <v>#REF!</v>
      </c>
      <c r="G191" s="1396" t="e">
        <f>IF(AND($I$8=1,'3 Part-time'!#REF!&lt;0),G$12&amp;", "&amp;G$13&amp;", Price group "&amp;$B191&amp;", "&amp;$C191&amp;" length, Level "&amp;$D191&amp;"; ","")</f>
        <v>#REF!</v>
      </c>
      <c r="H191" s="1358" t="str">
        <f>IF(AND($I$8=1,'3 Part-time'!G29&lt;0),H$12&amp;", "&amp;H$13&amp;", Price group "&amp;$B191&amp;", "&amp;$C191&amp;" length, Level "&amp;$D191&amp;"; ","")</f>
        <v/>
      </c>
      <c r="I191" s="22" t="str">
        <f>IF(AND($I$8=1,'3 Part-time'!H29&lt;0),I$12&amp;", "&amp;I$13&amp;", Price group "&amp;$B191&amp;", "&amp;$C191&amp;" length, Level "&amp;$D191&amp;"; ","")</f>
        <v/>
      </c>
      <c r="J191" s="1396" t="str">
        <f>IF(AND($I$8=1,'3 Part-time'!I29&lt;0),J$12&amp;", "&amp;J$13&amp;", Price group "&amp;$B191&amp;", "&amp;$C191&amp;" length, Level "&amp;$D191&amp;"; ","")</f>
        <v/>
      </c>
      <c r="K191" s="22"/>
      <c r="L191" s="22"/>
      <c r="M191" s="22"/>
      <c r="N191" s="1358" t="str">
        <f>IF(AND($I$8=1,'3 Part-time'!M29&lt;0),N$12&amp;", "&amp;N$13&amp;", Price group "&amp;$B191&amp;", "&amp;$C191&amp;" length, Level "&amp;$D191&amp;"; ","")</f>
        <v/>
      </c>
      <c r="O191" s="22" t="str">
        <f>IF(AND($I$8=1,'3 Part-time'!N29&lt;0),O$12&amp;", "&amp;O$13&amp;", Price group "&amp;$B191&amp;", "&amp;$C191&amp;" length, Level "&amp;$D191&amp;"; ","")</f>
        <v/>
      </c>
      <c r="P191" s="1396" t="str">
        <f>IF(AND($I$8=1,'3 Part-time'!O29&lt;0),P$12&amp;", "&amp;P$13&amp;", Price group "&amp;$B191&amp;", "&amp;$C191&amp;" length, Level "&amp;$D191&amp;"; ","")</f>
        <v/>
      </c>
      <c r="Q191" s="1358" t="str">
        <f>IF(AND($I$8=1,'3 Part-time'!P29&lt;0),Q$12&amp;", "&amp;Q$13&amp;", Price group "&amp;$B191&amp;", "&amp;$C191&amp;" length, Level "&amp;$D191&amp;"; ","")</f>
        <v/>
      </c>
      <c r="R191" s="22" t="str">
        <f>IF(AND($I$8=1,'3 Part-time'!Q29&lt;0),R$12&amp;", "&amp;R$13&amp;", Price group "&amp;$B191&amp;", "&amp;$C191&amp;" length, Level "&amp;$D191&amp;"; ","")</f>
        <v/>
      </c>
      <c r="S191" s="1396" t="str">
        <f>IF(AND($I$8=1,'3 Part-time'!R29&lt;0),S$12&amp;", "&amp;S$13&amp;", Price group "&amp;$B191&amp;", "&amp;$C191&amp;" length, Level "&amp;$D191&amp;"; ","")</f>
        <v/>
      </c>
      <c r="T191" s="130"/>
      <c r="U191" s="25"/>
      <c r="V191" s="22"/>
      <c r="W191" s="22"/>
    </row>
    <row r="192" spans="2:23" x14ac:dyDescent="0.2">
      <c r="B192" s="62" t="s">
        <v>101</v>
      </c>
      <c r="C192" s="120" t="s">
        <v>116</v>
      </c>
      <c r="D192" s="35" t="s">
        <v>113</v>
      </c>
      <c r="E192" s="1400" t="e">
        <f>IF(AND($I$8=1,'3 Part-time'!#REF!&lt;0),E$12&amp;", "&amp;E$13&amp;", Price group "&amp;$B192&amp;", "&amp;$C192&amp;" length, Level "&amp;$D192&amp;"; ","")</f>
        <v>#REF!</v>
      </c>
      <c r="F192" s="134" t="e">
        <f>IF(AND($I$8=1,'3 Part-time'!#REF!&lt;0),F$12&amp;", "&amp;F$13&amp;", Price group "&amp;$B192&amp;", "&amp;$C192&amp;" length, Level "&amp;$D192&amp;"; ","")</f>
        <v>#REF!</v>
      </c>
      <c r="G192" s="1401" t="e">
        <f>IF(AND($I$8=1,'3 Part-time'!#REF!&lt;0),G$12&amp;", "&amp;G$13&amp;", Price group "&amp;$B192&amp;", "&amp;$C192&amp;" length, Level "&amp;$D192&amp;"; ","")</f>
        <v>#REF!</v>
      </c>
      <c r="H192" s="1400" t="str">
        <f>IF(AND($I$8=1,'3 Part-time'!G30&lt;0),H$12&amp;", "&amp;H$13&amp;", Price group "&amp;$B192&amp;", "&amp;$C192&amp;" length, Level "&amp;$D192&amp;"; ","")</f>
        <v/>
      </c>
      <c r="I192" s="134" t="str">
        <f>IF(AND($I$8=1,'3 Part-time'!H30&lt;0),I$12&amp;", "&amp;I$13&amp;", Price group "&amp;$B192&amp;", "&amp;$C192&amp;" length, Level "&amp;$D192&amp;"; ","")</f>
        <v/>
      </c>
      <c r="J192" s="1401" t="str">
        <f>IF(AND($I$8=1,'3 Part-time'!I30&lt;0),J$12&amp;", "&amp;J$13&amp;", Price group "&amp;$B192&amp;", "&amp;$C192&amp;" length, Level "&amp;$D192&amp;"; ","")</f>
        <v/>
      </c>
      <c r="K192" s="22"/>
      <c r="L192" s="22"/>
      <c r="M192" s="22"/>
      <c r="N192" s="1400" t="str">
        <f>IF(AND($I$8=1,'3 Part-time'!M30&lt;0),N$12&amp;", "&amp;N$13&amp;", Price group "&amp;$B192&amp;", "&amp;$C192&amp;" length, Level "&amp;$D192&amp;"; ","")</f>
        <v/>
      </c>
      <c r="O192" s="134" t="str">
        <f>IF(AND($I$8=1,'3 Part-time'!N30&lt;0),O$12&amp;", "&amp;O$13&amp;", Price group "&amp;$B192&amp;", "&amp;$C192&amp;" length, Level "&amp;$D192&amp;"; ","")</f>
        <v/>
      </c>
      <c r="P192" s="1401" t="str">
        <f>IF(AND($I$8=1,'3 Part-time'!O30&lt;0),P$12&amp;", "&amp;P$13&amp;", Price group "&amp;$B192&amp;", "&amp;$C192&amp;" length, Level "&amp;$D192&amp;"; ","")</f>
        <v/>
      </c>
      <c r="Q192" s="1400" t="str">
        <f>IF(AND($I$8=1,'3 Part-time'!P30&lt;0),Q$12&amp;", "&amp;Q$13&amp;", Price group "&amp;$B192&amp;", "&amp;$C192&amp;" length, Level "&amp;$D192&amp;"; ","")</f>
        <v/>
      </c>
      <c r="R192" s="134" t="str">
        <f>IF(AND($I$8=1,'3 Part-time'!Q30&lt;0),R$12&amp;", "&amp;R$13&amp;", Price group "&amp;$B192&amp;", "&amp;$C192&amp;" length, Level "&amp;$D192&amp;"; ","")</f>
        <v/>
      </c>
      <c r="S192" s="1401" t="str">
        <f>IF(AND($I$8=1,'3 Part-time'!R30&lt;0),S$12&amp;", "&amp;S$13&amp;", Price group "&amp;$B192&amp;", "&amp;$C192&amp;" length, Level "&amp;$D192&amp;"; ","")</f>
        <v/>
      </c>
      <c r="T192" s="130"/>
      <c r="U192" s="25"/>
      <c r="V192" s="22"/>
      <c r="W192" s="22"/>
    </row>
    <row r="193" spans="2:23" x14ac:dyDescent="0.2">
      <c r="B193" s="62" t="s">
        <v>124</v>
      </c>
      <c r="C193" s="120" t="s">
        <v>102</v>
      </c>
      <c r="D193" s="35" t="s">
        <v>103</v>
      </c>
      <c r="E193" s="1358" t="e">
        <f>IF(AND($I$8=1,'3 Part-time'!#REF!&lt;0),E$12&amp;", "&amp;E$13&amp;", Price group "&amp;$B193&amp;", "&amp;$C193&amp;" length, Level "&amp;$D193&amp;"; ","")</f>
        <v>#REF!</v>
      </c>
      <c r="F193" s="22" t="e">
        <f>IF(AND($I$8=1,'3 Part-time'!#REF!&lt;0),F$12&amp;", "&amp;F$13&amp;", Price group "&amp;$B193&amp;", "&amp;$C193&amp;" length, Level "&amp;$D193&amp;"; ","")</f>
        <v>#REF!</v>
      </c>
      <c r="G193" s="1396" t="e">
        <f>IF(AND($I$8=1,'3 Part-time'!#REF!&lt;0),G$12&amp;", "&amp;G$13&amp;", Price group "&amp;$B193&amp;", "&amp;$C193&amp;" length, Level "&amp;$D193&amp;"; ","")</f>
        <v>#REF!</v>
      </c>
      <c r="H193" s="1358" t="str">
        <f>IF(AND($I$8=1,'3 Part-time'!G32&lt;0),H$12&amp;", "&amp;H$13&amp;", Price group "&amp;$B193&amp;", "&amp;$C193&amp;" length, Level "&amp;$D193&amp;"; ","")</f>
        <v/>
      </c>
      <c r="I193" s="22" t="str">
        <f>IF(AND($I$8=1,'3 Part-time'!H32&lt;0),I$12&amp;", "&amp;I$13&amp;", Price group "&amp;$B193&amp;", "&amp;$C193&amp;" length, Level "&amp;$D193&amp;"; ","")</f>
        <v/>
      </c>
      <c r="J193" s="1396" t="str">
        <f>IF(AND($I$8=1,'3 Part-time'!I32&lt;0),J$12&amp;", "&amp;J$13&amp;", Price group "&amp;$B193&amp;", "&amp;$C193&amp;" length, Level "&amp;$D193&amp;"; ","")</f>
        <v/>
      </c>
      <c r="K193" s="22"/>
      <c r="L193" s="22"/>
      <c r="M193" s="22"/>
      <c r="N193" s="1358" t="str">
        <f>IF(AND($I$8=1,'3 Part-time'!M32&lt;0),N$12&amp;", "&amp;N$13&amp;", Price group "&amp;$B193&amp;", "&amp;$C193&amp;" length, Level "&amp;$D193&amp;"; ","")</f>
        <v/>
      </c>
      <c r="O193" s="22" t="str">
        <f>IF(AND($I$8=1,'3 Part-time'!N32&lt;0),O$12&amp;", "&amp;O$13&amp;", Price group "&amp;$B193&amp;", "&amp;$C193&amp;" length, Level "&amp;$D193&amp;"; ","")</f>
        <v/>
      </c>
      <c r="P193" s="1396" t="str">
        <f>IF(AND($I$8=1,'3 Part-time'!O32&lt;0),P$12&amp;", "&amp;P$13&amp;", Price group "&amp;$B193&amp;", "&amp;$C193&amp;" length, Level "&amp;$D193&amp;"; ","")</f>
        <v/>
      </c>
      <c r="Q193" s="1358" t="str">
        <f>IF(AND($I$8=1,'3 Part-time'!P32&lt;0),Q$12&amp;", "&amp;Q$13&amp;", Price group "&amp;$B193&amp;", "&amp;$C193&amp;" length, Level "&amp;$D193&amp;"; ","")</f>
        <v/>
      </c>
      <c r="R193" s="22" t="str">
        <f>IF(AND($I$8=1,'3 Part-time'!Q32&lt;0),R$12&amp;", "&amp;R$13&amp;", Price group "&amp;$B193&amp;", "&amp;$C193&amp;" length, Level "&amp;$D193&amp;"; ","")</f>
        <v/>
      </c>
      <c r="S193" s="1396" t="str">
        <f>IF(AND($I$8=1,'3 Part-time'!R32&lt;0),S$12&amp;", "&amp;S$13&amp;", Price group "&amp;$B193&amp;", "&amp;$C193&amp;" length, Level "&amp;$D193&amp;"; ","")</f>
        <v/>
      </c>
      <c r="T193" s="130"/>
      <c r="U193" s="25"/>
      <c r="V193" s="22"/>
      <c r="W193" s="22"/>
    </row>
    <row r="194" spans="2:23" x14ac:dyDescent="0.2">
      <c r="B194" s="62" t="s">
        <v>124</v>
      </c>
      <c r="C194" s="120" t="s">
        <v>102</v>
      </c>
      <c r="D194" s="35" t="s">
        <v>107</v>
      </c>
      <c r="E194" s="1358" t="e">
        <f>IF(AND($I$8=1,'3 Part-time'!#REF!&lt;0),E$12&amp;", "&amp;E$13&amp;", Price group "&amp;$B194&amp;", "&amp;$C194&amp;" length, Level "&amp;$D194&amp;"; ","")</f>
        <v>#REF!</v>
      </c>
      <c r="F194" s="22" t="e">
        <f>IF(AND($I$8=1,'3 Part-time'!#REF!&lt;0),F$12&amp;", "&amp;F$13&amp;", Price group "&amp;$B194&amp;", "&amp;$C194&amp;" length, Level "&amp;$D194&amp;"; ","")</f>
        <v>#REF!</v>
      </c>
      <c r="G194" s="1396" t="e">
        <f>IF(AND($I$8=1,'3 Part-time'!#REF!&lt;0),G$12&amp;", "&amp;G$13&amp;", Price group "&amp;$B194&amp;", "&amp;$C194&amp;" length, Level "&amp;$D194&amp;"; ","")</f>
        <v>#REF!</v>
      </c>
      <c r="H194" s="1358" t="str">
        <f>IF(AND($I$8=1,'3 Part-time'!G33&lt;0),H$12&amp;", "&amp;H$13&amp;", Price group "&amp;$B194&amp;", "&amp;$C194&amp;" length, Level "&amp;$D194&amp;"; ","")</f>
        <v/>
      </c>
      <c r="I194" s="22" t="str">
        <f>IF(AND($I$8=1,'3 Part-time'!H33&lt;0),I$12&amp;", "&amp;I$13&amp;", Price group "&amp;$B194&amp;", "&amp;$C194&amp;" length, Level "&amp;$D194&amp;"; ","")</f>
        <v/>
      </c>
      <c r="J194" s="1396" t="str">
        <f>IF(AND($I$8=1,'3 Part-time'!I33&lt;0),J$12&amp;", "&amp;J$13&amp;", Price group "&amp;$B194&amp;", "&amp;$C194&amp;" length, Level "&amp;$D194&amp;"; ","")</f>
        <v/>
      </c>
      <c r="K194" s="22"/>
      <c r="L194" s="22"/>
      <c r="M194" s="22"/>
      <c r="N194" s="1358" t="str">
        <f>IF(AND($I$8=1,'3 Part-time'!M33&lt;0),N$12&amp;", "&amp;N$13&amp;", Price group "&amp;$B194&amp;", "&amp;$C194&amp;" length, Level "&amp;$D194&amp;"; ","")</f>
        <v/>
      </c>
      <c r="O194" s="22" t="str">
        <f>IF(AND($I$8=1,'3 Part-time'!N33&lt;0),O$12&amp;", "&amp;O$13&amp;", Price group "&amp;$B194&amp;", "&amp;$C194&amp;" length, Level "&amp;$D194&amp;"; ","")</f>
        <v/>
      </c>
      <c r="P194" s="1396" t="str">
        <f>IF(AND($I$8=1,'3 Part-time'!O33&lt;0),P$12&amp;", "&amp;P$13&amp;", Price group "&amp;$B194&amp;", "&amp;$C194&amp;" length, Level "&amp;$D194&amp;"; ","")</f>
        <v/>
      </c>
      <c r="Q194" s="1358" t="str">
        <f>IF(AND($I$8=1,'3 Part-time'!P33&lt;0),Q$12&amp;", "&amp;Q$13&amp;", Price group "&amp;$B194&amp;", "&amp;$C194&amp;" length, Level "&amp;$D194&amp;"; ","")</f>
        <v/>
      </c>
      <c r="R194" s="22" t="str">
        <f>IF(AND($I$8=1,'3 Part-time'!Q33&lt;0),R$12&amp;", "&amp;R$13&amp;", Price group "&amp;$B194&amp;", "&amp;$C194&amp;" length, Level "&amp;$D194&amp;"; ","")</f>
        <v/>
      </c>
      <c r="S194" s="1396" t="str">
        <f>IF(AND($I$8=1,'3 Part-time'!R33&lt;0),S$12&amp;", "&amp;S$13&amp;", Price group "&amp;$B194&amp;", "&amp;$C194&amp;" length, Level "&amp;$D194&amp;"; ","")</f>
        <v/>
      </c>
      <c r="T194" s="130"/>
      <c r="U194" s="25"/>
      <c r="V194" s="22"/>
      <c r="W194" s="22"/>
    </row>
    <row r="195" spans="2:23" x14ac:dyDescent="0.2">
      <c r="B195" s="62" t="s">
        <v>124</v>
      </c>
      <c r="C195" s="120" t="s">
        <v>102</v>
      </c>
      <c r="D195" s="35" t="s">
        <v>110</v>
      </c>
      <c r="E195" s="1358" t="e">
        <f>IF(AND($I$8=1,'3 Part-time'!#REF!&lt;0),E$12&amp;", "&amp;E$13&amp;", Price group "&amp;$B195&amp;", "&amp;$C195&amp;" length, Level "&amp;$D195&amp;"; ","")</f>
        <v>#REF!</v>
      </c>
      <c r="F195" s="22" t="e">
        <f>IF(AND($I$8=1,'3 Part-time'!#REF!&lt;0),F$12&amp;", "&amp;F$13&amp;", Price group "&amp;$B195&amp;", "&amp;$C195&amp;" length, Level "&amp;$D195&amp;"; ","")</f>
        <v>#REF!</v>
      </c>
      <c r="G195" s="1396" t="e">
        <f>IF(AND($I$8=1,'3 Part-time'!#REF!&lt;0),G$12&amp;", "&amp;G$13&amp;", Price group "&amp;$B195&amp;", "&amp;$C195&amp;" length, Level "&amp;$D195&amp;"; ","")</f>
        <v>#REF!</v>
      </c>
      <c r="H195" s="1358" t="str">
        <f>IF(AND($I$8=1,'3 Part-time'!G34&lt;0),H$12&amp;", "&amp;H$13&amp;", Price group "&amp;$B195&amp;", "&amp;$C195&amp;" length, Level "&amp;$D195&amp;"; ","")</f>
        <v/>
      </c>
      <c r="I195" s="22" t="str">
        <f>IF(AND($I$8=1,'3 Part-time'!H34&lt;0),I$12&amp;", "&amp;I$13&amp;", Price group "&amp;$B195&amp;", "&amp;$C195&amp;" length, Level "&amp;$D195&amp;"; ","")</f>
        <v/>
      </c>
      <c r="J195" s="1396" t="str">
        <f>IF(AND($I$8=1,'3 Part-time'!I34&lt;0),J$12&amp;", "&amp;J$13&amp;", Price group "&amp;$B195&amp;", "&amp;$C195&amp;" length, Level "&amp;$D195&amp;"; ","")</f>
        <v/>
      </c>
      <c r="K195" s="22"/>
      <c r="L195" s="22"/>
      <c r="M195" s="22"/>
      <c r="N195" s="1358" t="str">
        <f>IF(AND($I$8=1,'3 Part-time'!M34&lt;0),N$12&amp;", "&amp;N$13&amp;", Price group "&amp;$B195&amp;", "&amp;$C195&amp;" length, Level "&amp;$D195&amp;"; ","")</f>
        <v/>
      </c>
      <c r="O195" s="22" t="str">
        <f>IF(AND($I$8=1,'3 Part-time'!N34&lt;0),O$12&amp;", "&amp;O$13&amp;", Price group "&amp;$B195&amp;", "&amp;$C195&amp;" length, Level "&amp;$D195&amp;"; ","")</f>
        <v/>
      </c>
      <c r="P195" s="1396" t="str">
        <f>IF(AND($I$8=1,'3 Part-time'!O34&lt;0),P$12&amp;", "&amp;P$13&amp;", Price group "&amp;$B195&amp;", "&amp;$C195&amp;" length, Level "&amp;$D195&amp;"; ","")</f>
        <v/>
      </c>
      <c r="Q195" s="1358" t="str">
        <f>IF(AND($I$8=1,'3 Part-time'!P34&lt;0),Q$12&amp;", "&amp;Q$13&amp;", Price group "&amp;$B195&amp;", "&amp;$C195&amp;" length, Level "&amp;$D195&amp;"; ","")</f>
        <v/>
      </c>
      <c r="R195" s="22" t="str">
        <f>IF(AND($I$8=1,'3 Part-time'!Q34&lt;0),R$12&amp;", "&amp;R$13&amp;", Price group "&amp;$B195&amp;", "&amp;$C195&amp;" length, Level "&amp;$D195&amp;"; ","")</f>
        <v/>
      </c>
      <c r="S195" s="1396" t="str">
        <f>IF(AND($I$8=1,'3 Part-time'!R34&lt;0),S$12&amp;", "&amp;S$13&amp;", Price group "&amp;$B195&amp;", "&amp;$C195&amp;" length, Level "&amp;$D195&amp;"; ","")</f>
        <v/>
      </c>
      <c r="T195" s="130"/>
      <c r="U195" s="25"/>
      <c r="V195" s="22"/>
      <c r="W195" s="22"/>
    </row>
    <row r="196" spans="2:23" x14ac:dyDescent="0.2">
      <c r="B196" s="62" t="s">
        <v>124</v>
      </c>
      <c r="C196" s="120" t="s">
        <v>102</v>
      </c>
      <c r="D196" s="35" t="s">
        <v>113</v>
      </c>
      <c r="E196" s="1397" t="e">
        <f>IF(AND($I$8=1,'3 Part-time'!#REF!&lt;0),E$12&amp;", "&amp;E$13&amp;", Price group "&amp;$B196&amp;", "&amp;$C196&amp;" length, Level "&amp;$D196&amp;"; ","")</f>
        <v>#REF!</v>
      </c>
      <c r="F196" s="1398" t="e">
        <f>IF(AND($I$8=1,'3 Part-time'!#REF!&lt;0),F$12&amp;", "&amp;F$13&amp;", Price group "&amp;$B196&amp;", "&amp;$C196&amp;" length, Level "&amp;$D196&amp;"; ","")</f>
        <v>#REF!</v>
      </c>
      <c r="G196" s="1399" t="e">
        <f>IF(AND($I$8=1,'3 Part-time'!#REF!&lt;0),G$12&amp;", "&amp;G$13&amp;", Price group "&amp;$B196&amp;", "&amp;$C196&amp;" length, Level "&amp;$D196&amp;"; ","")</f>
        <v>#REF!</v>
      </c>
      <c r="H196" s="1397" t="str">
        <f>IF(AND($I$8=1,'3 Part-time'!G35&lt;0),H$12&amp;", "&amp;H$13&amp;", Price group "&amp;$B196&amp;", "&amp;$C196&amp;" length, Level "&amp;$D196&amp;"; ","")</f>
        <v/>
      </c>
      <c r="I196" s="1398" t="str">
        <f>IF(AND($I$8=1,'3 Part-time'!H35&lt;0),I$12&amp;", "&amp;I$13&amp;", Price group "&amp;$B196&amp;", "&amp;$C196&amp;" length, Level "&amp;$D196&amp;"; ","")</f>
        <v/>
      </c>
      <c r="J196" s="1399" t="str">
        <f>IF(AND($I$8=1,'3 Part-time'!I35&lt;0),J$12&amp;", "&amp;J$13&amp;", Price group "&amp;$B196&amp;", "&amp;$C196&amp;" length, Level "&amp;$D196&amp;"; ","")</f>
        <v/>
      </c>
      <c r="K196" s="22"/>
      <c r="L196" s="22"/>
      <c r="M196" s="22"/>
      <c r="N196" s="1397" t="str">
        <f>IF(AND($I$8=1,'3 Part-time'!M35&lt;0),N$12&amp;", "&amp;N$13&amp;", Price group "&amp;$B196&amp;", "&amp;$C196&amp;" length, Level "&amp;$D196&amp;"; ","")</f>
        <v/>
      </c>
      <c r="O196" s="1398" t="str">
        <f>IF(AND($I$8=1,'3 Part-time'!N35&lt;0),O$12&amp;", "&amp;O$13&amp;", Price group "&amp;$B196&amp;", "&amp;$C196&amp;" length, Level "&amp;$D196&amp;"; ","")</f>
        <v/>
      </c>
      <c r="P196" s="1399" t="str">
        <f>IF(AND($I$8=1,'3 Part-time'!O35&lt;0),P$12&amp;", "&amp;P$13&amp;", Price group "&amp;$B196&amp;", "&amp;$C196&amp;" length, Level "&amp;$D196&amp;"; ","")</f>
        <v/>
      </c>
      <c r="Q196" s="1397" t="str">
        <f>IF(AND($I$8=1,'3 Part-time'!P35&lt;0),Q$12&amp;", "&amp;Q$13&amp;", Price group "&amp;$B196&amp;", "&amp;$C196&amp;" length, Level "&amp;$D196&amp;"; ","")</f>
        <v/>
      </c>
      <c r="R196" s="1398" t="str">
        <f>IF(AND($I$8=1,'3 Part-time'!Q35&lt;0),R$12&amp;", "&amp;R$13&amp;", Price group "&amp;$B196&amp;", "&amp;$C196&amp;" length, Level "&amp;$D196&amp;"; ","")</f>
        <v/>
      </c>
      <c r="S196" s="1399" t="str">
        <f>IF(AND($I$8=1,'3 Part-time'!R35&lt;0),S$12&amp;", "&amp;S$13&amp;", Price group "&amp;$B196&amp;", "&amp;$C196&amp;" length, Level "&amp;$D196&amp;"; ","")</f>
        <v/>
      </c>
      <c r="T196" s="130"/>
      <c r="U196" s="25"/>
      <c r="V196" s="22"/>
      <c r="W196" s="22"/>
    </row>
    <row r="197" spans="2:23" x14ac:dyDescent="0.2">
      <c r="B197" s="62" t="s">
        <v>124</v>
      </c>
      <c r="C197" s="120" t="s">
        <v>116</v>
      </c>
      <c r="D197" s="35" t="s">
        <v>103</v>
      </c>
      <c r="E197" s="1358" t="e">
        <f>IF(AND($I$8=1,'3 Part-time'!#REF!&lt;0),E$12&amp;", "&amp;E$13&amp;", Price group "&amp;$B197&amp;", "&amp;$C197&amp;" length, Level "&amp;$D197&amp;"; ","")</f>
        <v>#REF!</v>
      </c>
      <c r="F197" s="22" t="e">
        <f>IF(AND($I$8=1,'3 Part-time'!#REF!&lt;0),F$12&amp;", "&amp;F$13&amp;", Price group "&amp;$B197&amp;", "&amp;$C197&amp;" length, Level "&amp;$D197&amp;"; ","")</f>
        <v>#REF!</v>
      </c>
      <c r="G197" s="1396" t="e">
        <f>IF(AND($I$8=1,'3 Part-time'!#REF!&lt;0),G$12&amp;", "&amp;G$13&amp;", Price group "&amp;$B197&amp;", "&amp;$C197&amp;" length, Level "&amp;$D197&amp;"; ","")</f>
        <v>#REF!</v>
      </c>
      <c r="H197" s="1358" t="str">
        <f>IF(AND($I$8=1,'3 Part-time'!G37&lt;0),H$12&amp;", "&amp;H$13&amp;", Price group "&amp;$B197&amp;", "&amp;$C197&amp;" length, Level "&amp;$D197&amp;"; ","")</f>
        <v/>
      </c>
      <c r="I197" s="22" t="str">
        <f>IF(AND($I$8=1,'3 Part-time'!H37&lt;0),I$12&amp;", "&amp;I$13&amp;", Price group "&amp;$B197&amp;", "&amp;$C197&amp;" length, Level "&amp;$D197&amp;"; ","")</f>
        <v/>
      </c>
      <c r="J197" s="1396" t="str">
        <f>IF(AND($I$8=1,'3 Part-time'!I37&lt;0),J$12&amp;", "&amp;J$13&amp;", Price group "&amp;$B197&amp;", "&amp;$C197&amp;" length, Level "&amp;$D197&amp;"; ","")</f>
        <v/>
      </c>
      <c r="K197" s="22"/>
      <c r="L197" s="22"/>
      <c r="M197" s="22"/>
      <c r="N197" s="1358" t="str">
        <f>IF(AND($I$8=1,'3 Part-time'!M37&lt;0),N$12&amp;", "&amp;N$13&amp;", Price group "&amp;$B197&amp;", "&amp;$C197&amp;" length, Level "&amp;$D197&amp;"; ","")</f>
        <v/>
      </c>
      <c r="O197" s="22" t="str">
        <f>IF(AND($I$8=1,'3 Part-time'!N37&lt;0),O$12&amp;", "&amp;O$13&amp;", Price group "&amp;$B197&amp;", "&amp;$C197&amp;" length, Level "&amp;$D197&amp;"; ","")</f>
        <v/>
      </c>
      <c r="P197" s="1396" t="str">
        <f>IF(AND($I$8=1,'3 Part-time'!O37&lt;0),P$12&amp;", "&amp;P$13&amp;", Price group "&amp;$B197&amp;", "&amp;$C197&amp;" length, Level "&amp;$D197&amp;"; ","")</f>
        <v/>
      </c>
      <c r="Q197" s="1358" t="str">
        <f>IF(AND($I$8=1,'3 Part-time'!P37&lt;0),Q$12&amp;", "&amp;Q$13&amp;", Price group "&amp;$B197&amp;", "&amp;$C197&amp;" length, Level "&amp;$D197&amp;"; ","")</f>
        <v/>
      </c>
      <c r="R197" s="22" t="str">
        <f>IF(AND($I$8=1,'3 Part-time'!Q37&lt;0),R$12&amp;", "&amp;R$13&amp;", Price group "&amp;$B197&amp;", "&amp;$C197&amp;" length, Level "&amp;$D197&amp;"; ","")</f>
        <v/>
      </c>
      <c r="S197" s="1396" t="str">
        <f>IF(AND($I$8=1,'3 Part-time'!R37&lt;0),S$12&amp;", "&amp;S$13&amp;", Price group "&amp;$B197&amp;", "&amp;$C197&amp;" length, Level "&amp;$D197&amp;"; ","")</f>
        <v/>
      </c>
      <c r="T197" s="130"/>
      <c r="U197" s="25"/>
      <c r="V197" s="22"/>
      <c r="W197" s="22"/>
    </row>
    <row r="198" spans="2:23" x14ac:dyDescent="0.2">
      <c r="B198" s="62" t="s">
        <v>124</v>
      </c>
      <c r="C198" s="120" t="s">
        <v>116</v>
      </c>
      <c r="D198" s="35" t="s">
        <v>107</v>
      </c>
      <c r="E198" s="1358" t="e">
        <f>IF(AND($I$8=1,'3 Part-time'!#REF!&lt;0),E$12&amp;", "&amp;E$13&amp;", Price group "&amp;$B198&amp;", "&amp;$C198&amp;" length, Level "&amp;$D198&amp;"; ","")</f>
        <v>#REF!</v>
      </c>
      <c r="F198" s="22" t="e">
        <f>IF(AND($I$8=1,'3 Part-time'!#REF!&lt;0),F$12&amp;", "&amp;F$13&amp;", Price group "&amp;$B198&amp;", "&amp;$C198&amp;" length, Level "&amp;$D198&amp;"; ","")</f>
        <v>#REF!</v>
      </c>
      <c r="G198" s="1396" t="e">
        <f>IF(AND($I$8=1,'3 Part-time'!#REF!&lt;0),G$12&amp;", "&amp;G$13&amp;", Price group "&amp;$B198&amp;", "&amp;$C198&amp;" length, Level "&amp;$D198&amp;"; ","")</f>
        <v>#REF!</v>
      </c>
      <c r="H198" s="1358" t="str">
        <f>IF(AND($I$8=1,'3 Part-time'!G38&lt;0),H$12&amp;", "&amp;H$13&amp;", Price group "&amp;$B198&amp;", "&amp;$C198&amp;" length, Level "&amp;$D198&amp;"; ","")</f>
        <v/>
      </c>
      <c r="I198" s="22" t="str">
        <f>IF(AND($I$8=1,'3 Part-time'!H38&lt;0),I$12&amp;", "&amp;I$13&amp;", Price group "&amp;$B198&amp;", "&amp;$C198&amp;" length, Level "&amp;$D198&amp;"; ","")</f>
        <v/>
      </c>
      <c r="J198" s="1396" t="str">
        <f>IF(AND($I$8=1,'3 Part-time'!I38&lt;0),J$12&amp;", "&amp;J$13&amp;", Price group "&amp;$B198&amp;", "&amp;$C198&amp;" length, Level "&amp;$D198&amp;"; ","")</f>
        <v/>
      </c>
      <c r="K198" s="22"/>
      <c r="L198" s="22"/>
      <c r="M198" s="22"/>
      <c r="N198" s="1358" t="str">
        <f>IF(AND($I$8=1,'3 Part-time'!M38&lt;0),N$12&amp;", "&amp;N$13&amp;", Price group "&amp;$B198&amp;", "&amp;$C198&amp;" length, Level "&amp;$D198&amp;"; ","")</f>
        <v/>
      </c>
      <c r="O198" s="22" t="str">
        <f>IF(AND($I$8=1,'3 Part-time'!N38&lt;0),O$12&amp;", "&amp;O$13&amp;", Price group "&amp;$B198&amp;", "&amp;$C198&amp;" length, Level "&amp;$D198&amp;"; ","")</f>
        <v/>
      </c>
      <c r="P198" s="1396" t="str">
        <f>IF(AND($I$8=1,'3 Part-time'!O38&lt;0),P$12&amp;", "&amp;P$13&amp;", Price group "&amp;$B198&amp;", "&amp;$C198&amp;" length, Level "&amp;$D198&amp;"; ","")</f>
        <v/>
      </c>
      <c r="Q198" s="1358" t="str">
        <f>IF(AND($I$8=1,'3 Part-time'!P38&lt;0),Q$12&amp;", "&amp;Q$13&amp;", Price group "&amp;$B198&amp;", "&amp;$C198&amp;" length, Level "&amp;$D198&amp;"; ","")</f>
        <v/>
      </c>
      <c r="R198" s="22" t="str">
        <f>IF(AND($I$8=1,'3 Part-time'!Q38&lt;0),R$12&amp;", "&amp;R$13&amp;", Price group "&amp;$B198&amp;", "&amp;$C198&amp;" length, Level "&amp;$D198&amp;"; ","")</f>
        <v/>
      </c>
      <c r="S198" s="1396" t="str">
        <f>IF(AND($I$8=1,'3 Part-time'!R38&lt;0),S$12&amp;", "&amp;S$13&amp;", Price group "&amp;$B198&amp;", "&amp;$C198&amp;" length, Level "&amp;$D198&amp;"; ","")</f>
        <v/>
      </c>
      <c r="T198" s="130"/>
      <c r="U198" s="25"/>
      <c r="V198" s="22"/>
      <c r="W198" s="22"/>
    </row>
    <row r="199" spans="2:23" x14ac:dyDescent="0.2">
      <c r="B199" s="62" t="s">
        <v>124</v>
      </c>
      <c r="C199" s="120" t="s">
        <v>116</v>
      </c>
      <c r="D199" s="35" t="s">
        <v>110</v>
      </c>
      <c r="E199" s="1358" t="e">
        <f>IF(AND($I$8=1,'3 Part-time'!#REF!&lt;0),E$12&amp;", "&amp;E$13&amp;", Price group "&amp;$B199&amp;", "&amp;$C199&amp;" length, Level "&amp;$D199&amp;"; ","")</f>
        <v>#REF!</v>
      </c>
      <c r="F199" s="22" t="e">
        <f>IF(AND($I$8=1,'3 Part-time'!#REF!&lt;0),F$12&amp;", "&amp;F$13&amp;", Price group "&amp;$B199&amp;", "&amp;$C199&amp;" length, Level "&amp;$D199&amp;"; ","")</f>
        <v>#REF!</v>
      </c>
      <c r="G199" s="1396" t="e">
        <f>IF(AND($I$8=1,'3 Part-time'!#REF!&lt;0),G$12&amp;", "&amp;G$13&amp;", Price group "&amp;$B199&amp;", "&amp;$C199&amp;" length, Level "&amp;$D199&amp;"; ","")</f>
        <v>#REF!</v>
      </c>
      <c r="H199" s="1358" t="str">
        <f>IF(AND($I$8=1,'3 Part-time'!G39&lt;0),H$12&amp;", "&amp;H$13&amp;", Price group "&amp;$B199&amp;", "&amp;$C199&amp;" length, Level "&amp;$D199&amp;"; ","")</f>
        <v/>
      </c>
      <c r="I199" s="22" t="str">
        <f>IF(AND($I$8=1,'3 Part-time'!H39&lt;0),I$12&amp;", "&amp;I$13&amp;", Price group "&amp;$B199&amp;", "&amp;$C199&amp;" length, Level "&amp;$D199&amp;"; ","")</f>
        <v/>
      </c>
      <c r="J199" s="1396" t="str">
        <f>IF(AND($I$8=1,'3 Part-time'!I39&lt;0),J$12&amp;", "&amp;J$13&amp;", Price group "&amp;$B199&amp;", "&amp;$C199&amp;" length, Level "&amp;$D199&amp;"; ","")</f>
        <v/>
      </c>
      <c r="K199" s="22"/>
      <c r="L199" s="22"/>
      <c r="M199" s="22"/>
      <c r="N199" s="1358" t="str">
        <f>IF(AND($I$8=1,'3 Part-time'!M39&lt;0),N$12&amp;", "&amp;N$13&amp;", Price group "&amp;$B199&amp;", "&amp;$C199&amp;" length, Level "&amp;$D199&amp;"; ","")</f>
        <v/>
      </c>
      <c r="O199" s="22" t="str">
        <f>IF(AND($I$8=1,'3 Part-time'!N39&lt;0),O$12&amp;", "&amp;O$13&amp;", Price group "&amp;$B199&amp;", "&amp;$C199&amp;" length, Level "&amp;$D199&amp;"; ","")</f>
        <v/>
      </c>
      <c r="P199" s="1396" t="str">
        <f>IF(AND($I$8=1,'3 Part-time'!O39&lt;0),P$12&amp;", "&amp;P$13&amp;", Price group "&amp;$B199&amp;", "&amp;$C199&amp;" length, Level "&amp;$D199&amp;"; ","")</f>
        <v/>
      </c>
      <c r="Q199" s="1358" t="str">
        <f>IF(AND($I$8=1,'3 Part-time'!P39&lt;0),Q$12&amp;", "&amp;Q$13&amp;", Price group "&amp;$B199&amp;", "&amp;$C199&amp;" length, Level "&amp;$D199&amp;"; ","")</f>
        <v/>
      </c>
      <c r="R199" s="22" t="str">
        <f>IF(AND($I$8=1,'3 Part-time'!Q39&lt;0),R$12&amp;", "&amp;R$13&amp;", Price group "&amp;$B199&amp;", "&amp;$C199&amp;" length, Level "&amp;$D199&amp;"; ","")</f>
        <v/>
      </c>
      <c r="S199" s="1396" t="str">
        <f>IF(AND($I$8=1,'3 Part-time'!R39&lt;0),S$12&amp;", "&amp;S$13&amp;", Price group "&amp;$B199&amp;", "&amp;$C199&amp;" length, Level "&amp;$D199&amp;"; ","")</f>
        <v/>
      </c>
      <c r="T199" s="130"/>
      <c r="U199" s="25"/>
      <c r="V199" s="22"/>
      <c r="W199" s="22"/>
    </row>
    <row r="200" spans="2:23" x14ac:dyDescent="0.2">
      <c r="B200" s="62" t="s">
        <v>124</v>
      </c>
      <c r="C200" s="120" t="s">
        <v>116</v>
      </c>
      <c r="D200" s="35" t="s">
        <v>113</v>
      </c>
      <c r="E200" s="1400" t="e">
        <f>IF(AND($I$8=1,'3 Part-time'!#REF!&lt;0),E$12&amp;", "&amp;E$13&amp;", Price group "&amp;$B200&amp;", "&amp;$C200&amp;" length, Level "&amp;$D200&amp;"; ","")</f>
        <v>#REF!</v>
      </c>
      <c r="F200" s="134" t="e">
        <f>IF(AND($I$8=1,'3 Part-time'!#REF!&lt;0),F$12&amp;", "&amp;F$13&amp;", Price group "&amp;$B200&amp;", "&amp;$C200&amp;" length, Level "&amp;$D200&amp;"; ","")</f>
        <v>#REF!</v>
      </c>
      <c r="G200" s="1401" t="e">
        <f>IF(AND($I$8=1,'3 Part-time'!#REF!&lt;0),G$12&amp;", "&amp;G$13&amp;", Price group "&amp;$B200&amp;", "&amp;$C200&amp;" length, Level "&amp;$D200&amp;"; ","")</f>
        <v>#REF!</v>
      </c>
      <c r="H200" s="1400" t="str">
        <f>IF(AND($I$8=1,'3 Part-time'!G40&lt;0),H$12&amp;", "&amp;H$13&amp;", Price group "&amp;$B200&amp;", "&amp;$C200&amp;" length, Level "&amp;$D200&amp;"; ","")</f>
        <v/>
      </c>
      <c r="I200" s="134" t="str">
        <f>IF(AND($I$8=1,'3 Part-time'!H40&lt;0),I$12&amp;", "&amp;I$13&amp;", Price group "&amp;$B200&amp;", "&amp;$C200&amp;" length, Level "&amp;$D200&amp;"; ","")</f>
        <v/>
      </c>
      <c r="J200" s="1401" t="str">
        <f>IF(AND($I$8=1,'3 Part-time'!I40&lt;0),J$12&amp;", "&amp;J$13&amp;", Price group "&amp;$B200&amp;", "&amp;$C200&amp;" length, Level "&amp;$D200&amp;"; ","")</f>
        <v/>
      </c>
      <c r="K200" s="22"/>
      <c r="L200" s="22"/>
      <c r="M200" s="22"/>
      <c r="N200" s="1400" t="str">
        <f>IF(AND($I$8=1,'3 Part-time'!M40&lt;0),N$12&amp;", "&amp;N$13&amp;", Price group "&amp;$B200&amp;", "&amp;$C200&amp;" length, Level "&amp;$D200&amp;"; ","")</f>
        <v/>
      </c>
      <c r="O200" s="134" t="str">
        <f>IF(AND($I$8=1,'3 Part-time'!N40&lt;0),O$12&amp;", "&amp;O$13&amp;", Price group "&amp;$B200&amp;", "&amp;$C200&amp;" length, Level "&amp;$D200&amp;"; ","")</f>
        <v/>
      </c>
      <c r="P200" s="1401" t="str">
        <f>IF(AND($I$8=1,'3 Part-time'!O40&lt;0),P$12&amp;", "&amp;P$13&amp;", Price group "&amp;$B200&amp;", "&amp;$C200&amp;" length, Level "&amp;$D200&amp;"; ","")</f>
        <v/>
      </c>
      <c r="Q200" s="1400" t="str">
        <f>IF(AND($I$8=1,'3 Part-time'!P40&lt;0),Q$12&amp;", "&amp;Q$13&amp;", Price group "&amp;$B200&amp;", "&amp;$C200&amp;" length, Level "&amp;$D200&amp;"; ","")</f>
        <v/>
      </c>
      <c r="R200" s="134" t="str">
        <f>IF(AND($I$8=1,'3 Part-time'!Q40&lt;0),R$12&amp;", "&amp;R$13&amp;", Price group "&amp;$B200&amp;", "&amp;$C200&amp;" length, Level "&amp;$D200&amp;"; ","")</f>
        <v/>
      </c>
      <c r="S200" s="1401" t="str">
        <f>IF(AND($I$8=1,'3 Part-time'!R40&lt;0),S$12&amp;", "&amp;S$13&amp;", Price group "&amp;$B200&amp;", "&amp;$C200&amp;" length, Level "&amp;$D200&amp;"; ","")</f>
        <v/>
      </c>
      <c r="T200" s="130"/>
      <c r="U200" s="25"/>
      <c r="V200" s="22"/>
      <c r="W200" s="22"/>
    </row>
    <row r="201" spans="2:23" x14ac:dyDescent="0.2">
      <c r="B201" s="62" t="s">
        <v>134</v>
      </c>
      <c r="C201" s="120" t="s">
        <v>102</v>
      </c>
      <c r="D201" s="35" t="s">
        <v>103</v>
      </c>
      <c r="E201" s="1358" t="e">
        <f>IF(AND($I$8=1,'3 Part-time'!#REF!&lt;0),E$12&amp;", "&amp;E$13&amp;", Price group "&amp;$B201&amp;", "&amp;$C201&amp;" length, Level "&amp;$D201&amp;"; ","")</f>
        <v>#REF!</v>
      </c>
      <c r="F201" s="22" t="e">
        <f>IF(AND($I$8=1,'3 Part-time'!#REF!&lt;0),F$12&amp;", "&amp;F$13&amp;", Price group "&amp;$B201&amp;", "&amp;$C201&amp;" length, Level "&amp;$D201&amp;"; ","")</f>
        <v>#REF!</v>
      </c>
      <c r="G201" s="1396" t="e">
        <f>IF(AND($I$8=1,'3 Part-time'!#REF!&lt;0),G$12&amp;", "&amp;G$13&amp;", Price group "&amp;$B201&amp;", "&amp;$C201&amp;" length, Level "&amp;$D201&amp;"; ","")</f>
        <v>#REF!</v>
      </c>
      <c r="H201" s="1358" t="str">
        <f>IF(AND($I$8=1,'3 Part-time'!G42&lt;0),H$12&amp;", "&amp;H$13&amp;", Price group "&amp;$B201&amp;", "&amp;$C201&amp;" length, Level "&amp;$D201&amp;"; ","")</f>
        <v/>
      </c>
      <c r="I201" s="22" t="str">
        <f>IF(AND($I$8=1,'3 Part-time'!H42&lt;0),I$12&amp;", "&amp;I$13&amp;", Price group "&amp;$B201&amp;", "&amp;$C201&amp;" length, Level "&amp;$D201&amp;"; ","")</f>
        <v/>
      </c>
      <c r="J201" s="1396" t="str">
        <f>IF(AND($I$8=1,'3 Part-time'!I42&lt;0),J$12&amp;", "&amp;J$13&amp;", Price group "&amp;$B201&amp;", "&amp;$C201&amp;" length, Level "&amp;$D201&amp;"; ","")</f>
        <v/>
      </c>
      <c r="K201" s="22"/>
      <c r="L201" s="22"/>
      <c r="M201" s="22"/>
      <c r="N201" s="1358" t="str">
        <f>IF(AND($I$8=1,'3 Part-time'!M42&lt;0),N$12&amp;", "&amp;N$13&amp;", Price group "&amp;$B201&amp;", "&amp;$C201&amp;" length, Level "&amp;$D201&amp;"; ","")</f>
        <v/>
      </c>
      <c r="O201" s="22" t="str">
        <f>IF(AND($I$8=1,'3 Part-time'!N42&lt;0),O$12&amp;", "&amp;O$13&amp;", Price group "&amp;$B201&amp;", "&amp;$C201&amp;" length, Level "&amp;$D201&amp;"; ","")</f>
        <v/>
      </c>
      <c r="P201" s="1396" t="str">
        <f>IF(AND($I$8=1,'3 Part-time'!O42&lt;0),P$12&amp;", "&amp;P$13&amp;", Price group "&amp;$B201&amp;", "&amp;$C201&amp;" length, Level "&amp;$D201&amp;"; ","")</f>
        <v/>
      </c>
      <c r="Q201" s="1358" t="str">
        <f>IF(AND($I$8=1,'3 Part-time'!P42&lt;0),Q$12&amp;", "&amp;Q$13&amp;", Price group "&amp;$B201&amp;", "&amp;$C201&amp;" length, Level "&amp;$D201&amp;"; ","")</f>
        <v/>
      </c>
      <c r="R201" s="22" t="str">
        <f>IF(AND($I$8=1,'3 Part-time'!Q42&lt;0),R$12&amp;", "&amp;R$13&amp;", Price group "&amp;$B201&amp;", "&amp;$C201&amp;" length, Level "&amp;$D201&amp;"; ","")</f>
        <v/>
      </c>
      <c r="S201" s="1396" t="str">
        <f>IF(AND($I$8=1,'3 Part-time'!R42&lt;0),S$12&amp;", "&amp;S$13&amp;", Price group "&amp;$B201&amp;", "&amp;$C201&amp;" length, Level "&amp;$D201&amp;"; ","")</f>
        <v/>
      </c>
      <c r="T201" s="130"/>
      <c r="U201" s="25"/>
      <c r="V201" s="22"/>
      <c r="W201" s="22"/>
    </row>
    <row r="202" spans="2:23" x14ac:dyDescent="0.2">
      <c r="B202" s="62" t="s">
        <v>134</v>
      </c>
      <c r="C202" s="120" t="s">
        <v>102</v>
      </c>
      <c r="D202" s="35" t="s">
        <v>107</v>
      </c>
      <c r="E202" s="1358" t="e">
        <f>IF(AND($I$8=1,'3 Part-time'!#REF!&lt;0),E$12&amp;", "&amp;E$13&amp;", Price group "&amp;$B202&amp;", "&amp;$C202&amp;" length, Level "&amp;$D202&amp;"; ","")</f>
        <v>#REF!</v>
      </c>
      <c r="F202" s="22" t="e">
        <f>IF(AND($I$8=1,'3 Part-time'!#REF!&lt;0),F$12&amp;", "&amp;F$13&amp;", Price group "&amp;$B202&amp;", "&amp;$C202&amp;" length, Level "&amp;$D202&amp;"; ","")</f>
        <v>#REF!</v>
      </c>
      <c r="G202" s="1396" t="e">
        <f>IF(AND($I$8=1,'3 Part-time'!#REF!&lt;0),G$12&amp;", "&amp;G$13&amp;", Price group "&amp;$B202&amp;", "&amp;$C202&amp;" length, Level "&amp;$D202&amp;"; ","")</f>
        <v>#REF!</v>
      </c>
      <c r="H202" s="1358" t="str">
        <f>IF(AND($I$8=1,'3 Part-time'!G43&lt;0),H$12&amp;", "&amp;H$13&amp;", Price group "&amp;$B202&amp;", "&amp;$C202&amp;" length, Level "&amp;$D202&amp;"; ","")</f>
        <v/>
      </c>
      <c r="I202" s="22" t="str">
        <f>IF(AND($I$8=1,'3 Part-time'!H43&lt;0),I$12&amp;", "&amp;I$13&amp;", Price group "&amp;$B202&amp;", "&amp;$C202&amp;" length, Level "&amp;$D202&amp;"; ","")</f>
        <v/>
      </c>
      <c r="J202" s="1396" t="str">
        <f>IF(AND($I$8=1,'3 Part-time'!I43&lt;0),J$12&amp;", "&amp;J$13&amp;", Price group "&amp;$B202&amp;", "&amp;$C202&amp;" length, Level "&amp;$D202&amp;"; ","")</f>
        <v/>
      </c>
      <c r="K202" s="22"/>
      <c r="L202" s="22"/>
      <c r="M202" s="22"/>
      <c r="N202" s="1358" t="str">
        <f>IF(AND($I$8=1,'3 Part-time'!M43&lt;0),N$12&amp;", "&amp;N$13&amp;", Price group "&amp;$B202&amp;", "&amp;$C202&amp;" length, Level "&amp;$D202&amp;"; ","")</f>
        <v/>
      </c>
      <c r="O202" s="22" t="str">
        <f>IF(AND($I$8=1,'3 Part-time'!N43&lt;0),O$12&amp;", "&amp;O$13&amp;", Price group "&amp;$B202&amp;", "&amp;$C202&amp;" length, Level "&amp;$D202&amp;"; ","")</f>
        <v/>
      </c>
      <c r="P202" s="1396" t="str">
        <f>IF(AND($I$8=1,'3 Part-time'!O43&lt;0),P$12&amp;", "&amp;P$13&amp;", Price group "&amp;$B202&amp;", "&amp;$C202&amp;" length, Level "&amp;$D202&amp;"; ","")</f>
        <v/>
      </c>
      <c r="Q202" s="1358" t="str">
        <f>IF(AND($I$8=1,'3 Part-time'!P43&lt;0),Q$12&amp;", "&amp;Q$13&amp;", Price group "&amp;$B202&amp;", "&amp;$C202&amp;" length, Level "&amp;$D202&amp;"; ","")</f>
        <v/>
      </c>
      <c r="R202" s="22" t="str">
        <f>IF(AND($I$8=1,'3 Part-time'!Q43&lt;0),R$12&amp;", "&amp;R$13&amp;", Price group "&amp;$B202&amp;", "&amp;$C202&amp;" length, Level "&amp;$D202&amp;"; ","")</f>
        <v/>
      </c>
      <c r="S202" s="1396" t="str">
        <f>IF(AND($I$8=1,'3 Part-time'!R43&lt;0),S$12&amp;", "&amp;S$13&amp;", Price group "&amp;$B202&amp;", "&amp;$C202&amp;" length, Level "&amp;$D202&amp;"; ","")</f>
        <v/>
      </c>
      <c r="T202" s="130"/>
      <c r="U202" s="25"/>
      <c r="V202" s="22"/>
      <c r="W202" s="22"/>
    </row>
    <row r="203" spans="2:23" x14ac:dyDescent="0.2">
      <c r="B203" s="62" t="s">
        <v>134</v>
      </c>
      <c r="C203" s="120" t="s">
        <v>102</v>
      </c>
      <c r="D203" s="35" t="s">
        <v>110</v>
      </c>
      <c r="E203" s="1358" t="e">
        <f>IF(AND($I$8=1,'3 Part-time'!#REF!&lt;0),E$12&amp;", "&amp;E$13&amp;", Price group "&amp;$B203&amp;", "&amp;$C203&amp;" length, Level "&amp;$D203&amp;"; ","")</f>
        <v>#REF!</v>
      </c>
      <c r="F203" s="22" t="e">
        <f>IF(AND($I$8=1,'3 Part-time'!#REF!&lt;0),F$12&amp;", "&amp;F$13&amp;", Price group "&amp;$B203&amp;", "&amp;$C203&amp;" length, Level "&amp;$D203&amp;"; ","")</f>
        <v>#REF!</v>
      </c>
      <c r="G203" s="1396" t="e">
        <f>IF(AND($I$8=1,'3 Part-time'!#REF!&lt;0),G$12&amp;", "&amp;G$13&amp;", Price group "&amp;$B203&amp;", "&amp;$C203&amp;" length, Level "&amp;$D203&amp;"; ","")</f>
        <v>#REF!</v>
      </c>
      <c r="H203" s="1358" t="str">
        <f>IF(AND($I$8=1,'3 Part-time'!G44&lt;0),H$12&amp;", "&amp;H$13&amp;", Price group "&amp;$B203&amp;", "&amp;$C203&amp;" length, Level "&amp;$D203&amp;"; ","")</f>
        <v/>
      </c>
      <c r="I203" s="22" t="str">
        <f>IF(AND($I$8=1,'3 Part-time'!H44&lt;0),I$12&amp;", "&amp;I$13&amp;", Price group "&amp;$B203&amp;", "&amp;$C203&amp;" length, Level "&amp;$D203&amp;"; ","")</f>
        <v/>
      </c>
      <c r="J203" s="1396" t="str">
        <f>IF(AND($I$8=1,'3 Part-time'!I44&lt;0),J$12&amp;", "&amp;J$13&amp;", Price group "&amp;$B203&amp;", "&amp;$C203&amp;" length, Level "&amp;$D203&amp;"; ","")</f>
        <v/>
      </c>
      <c r="K203" s="22"/>
      <c r="L203" s="22"/>
      <c r="M203" s="22"/>
      <c r="N203" s="1358" t="str">
        <f>IF(AND($I$8=1,'3 Part-time'!M44&lt;0),N$12&amp;", "&amp;N$13&amp;", Price group "&amp;$B203&amp;", "&amp;$C203&amp;" length, Level "&amp;$D203&amp;"; ","")</f>
        <v/>
      </c>
      <c r="O203" s="22" t="str">
        <f>IF(AND($I$8=1,'3 Part-time'!N44&lt;0),O$12&amp;", "&amp;O$13&amp;", Price group "&amp;$B203&amp;", "&amp;$C203&amp;" length, Level "&amp;$D203&amp;"; ","")</f>
        <v/>
      </c>
      <c r="P203" s="1396" t="str">
        <f>IF(AND($I$8=1,'3 Part-time'!O44&lt;0),P$12&amp;", "&amp;P$13&amp;", Price group "&amp;$B203&amp;", "&amp;$C203&amp;" length, Level "&amp;$D203&amp;"; ","")</f>
        <v/>
      </c>
      <c r="Q203" s="1358" t="str">
        <f>IF(AND($I$8=1,'3 Part-time'!P44&lt;0),Q$12&amp;", "&amp;Q$13&amp;", Price group "&amp;$B203&amp;", "&amp;$C203&amp;" length, Level "&amp;$D203&amp;"; ","")</f>
        <v/>
      </c>
      <c r="R203" s="22" t="str">
        <f>IF(AND($I$8=1,'3 Part-time'!Q44&lt;0),R$12&amp;", "&amp;R$13&amp;", Price group "&amp;$B203&amp;", "&amp;$C203&amp;" length, Level "&amp;$D203&amp;"; ","")</f>
        <v/>
      </c>
      <c r="S203" s="1396" t="str">
        <f>IF(AND($I$8=1,'3 Part-time'!R44&lt;0),S$12&amp;", "&amp;S$13&amp;", Price group "&amp;$B203&amp;", "&amp;$C203&amp;" length, Level "&amp;$D203&amp;"; ","")</f>
        <v/>
      </c>
      <c r="T203" s="130"/>
      <c r="U203" s="25"/>
      <c r="V203" s="22"/>
      <c r="W203" s="22"/>
    </row>
    <row r="204" spans="2:23" x14ac:dyDescent="0.2">
      <c r="B204" s="62" t="s">
        <v>134</v>
      </c>
      <c r="C204" s="120" t="s">
        <v>102</v>
      </c>
      <c r="D204" s="35" t="s">
        <v>113</v>
      </c>
      <c r="E204" s="1397" t="e">
        <f>IF(AND($I$8=1,'3 Part-time'!#REF!&lt;0),E$12&amp;", "&amp;E$13&amp;", Price group "&amp;$B204&amp;", "&amp;$C204&amp;" length, Level "&amp;$D204&amp;"; ","")</f>
        <v>#REF!</v>
      </c>
      <c r="F204" s="1398" t="e">
        <f>IF(AND($I$8=1,'3 Part-time'!#REF!&lt;0),F$12&amp;", "&amp;F$13&amp;", Price group "&amp;$B204&amp;", "&amp;$C204&amp;" length, Level "&amp;$D204&amp;"; ","")</f>
        <v>#REF!</v>
      </c>
      <c r="G204" s="1399" t="e">
        <f>IF(AND($I$8=1,'3 Part-time'!#REF!&lt;0),G$12&amp;", "&amp;G$13&amp;", Price group "&amp;$B204&amp;", "&amp;$C204&amp;" length, Level "&amp;$D204&amp;"; ","")</f>
        <v>#REF!</v>
      </c>
      <c r="H204" s="1397" t="str">
        <f>IF(AND($I$8=1,'3 Part-time'!G45&lt;0),H$12&amp;", "&amp;H$13&amp;", Price group "&amp;$B204&amp;", "&amp;$C204&amp;" length, Level "&amp;$D204&amp;"; ","")</f>
        <v/>
      </c>
      <c r="I204" s="1398" t="str">
        <f>IF(AND($I$8=1,'3 Part-time'!H45&lt;0),I$12&amp;", "&amp;I$13&amp;", Price group "&amp;$B204&amp;", "&amp;$C204&amp;" length, Level "&amp;$D204&amp;"; ","")</f>
        <v/>
      </c>
      <c r="J204" s="1399" t="str">
        <f>IF(AND($I$8=1,'3 Part-time'!I45&lt;0),J$12&amp;", "&amp;J$13&amp;", Price group "&amp;$B204&amp;", "&amp;$C204&amp;" length, Level "&amp;$D204&amp;"; ","")</f>
        <v/>
      </c>
      <c r="K204" s="22"/>
      <c r="L204" s="22"/>
      <c r="M204" s="22"/>
      <c r="N204" s="1397" t="str">
        <f>IF(AND($I$8=1,'3 Part-time'!M45&lt;0),N$12&amp;", "&amp;N$13&amp;", Price group "&amp;$B204&amp;", "&amp;$C204&amp;" length, Level "&amp;$D204&amp;"; ","")</f>
        <v/>
      </c>
      <c r="O204" s="1398" t="str">
        <f>IF(AND($I$8=1,'3 Part-time'!N45&lt;0),O$12&amp;", "&amp;O$13&amp;", Price group "&amp;$B204&amp;", "&amp;$C204&amp;" length, Level "&amp;$D204&amp;"; ","")</f>
        <v/>
      </c>
      <c r="P204" s="1399" t="str">
        <f>IF(AND($I$8=1,'3 Part-time'!O45&lt;0),P$12&amp;", "&amp;P$13&amp;", Price group "&amp;$B204&amp;", "&amp;$C204&amp;" length, Level "&amp;$D204&amp;"; ","")</f>
        <v/>
      </c>
      <c r="Q204" s="1397" t="str">
        <f>IF(AND($I$8=1,'3 Part-time'!P45&lt;0),Q$12&amp;", "&amp;Q$13&amp;", Price group "&amp;$B204&amp;", "&amp;$C204&amp;" length, Level "&amp;$D204&amp;"; ","")</f>
        <v/>
      </c>
      <c r="R204" s="1398" t="str">
        <f>IF(AND($I$8=1,'3 Part-time'!Q45&lt;0),R$12&amp;", "&amp;R$13&amp;", Price group "&amp;$B204&amp;", "&amp;$C204&amp;" length, Level "&amp;$D204&amp;"; ","")</f>
        <v/>
      </c>
      <c r="S204" s="1399" t="str">
        <f>IF(AND($I$8=1,'3 Part-time'!R45&lt;0),S$12&amp;", "&amp;S$13&amp;", Price group "&amp;$B204&amp;", "&amp;$C204&amp;" length, Level "&amp;$D204&amp;"; ","")</f>
        <v/>
      </c>
      <c r="T204" s="130"/>
      <c r="U204" s="25"/>
      <c r="V204" s="22"/>
      <c r="W204" s="22"/>
    </row>
    <row r="205" spans="2:23" x14ac:dyDescent="0.2">
      <c r="B205" s="62" t="s">
        <v>134</v>
      </c>
      <c r="C205" s="120" t="s">
        <v>116</v>
      </c>
      <c r="D205" s="35" t="s">
        <v>103</v>
      </c>
      <c r="E205" s="1358" t="e">
        <f>IF(AND($I$8=1,'3 Part-time'!#REF!&lt;0),E$12&amp;", "&amp;E$13&amp;", Price group "&amp;$B205&amp;", "&amp;$C205&amp;" length, Level "&amp;$D205&amp;"; ","")</f>
        <v>#REF!</v>
      </c>
      <c r="F205" s="22" t="e">
        <f>IF(AND($I$8=1,'3 Part-time'!#REF!&lt;0),F$12&amp;", "&amp;F$13&amp;", Price group "&amp;$B205&amp;", "&amp;$C205&amp;" length, Level "&amp;$D205&amp;"; ","")</f>
        <v>#REF!</v>
      </c>
      <c r="G205" s="1396" t="e">
        <f>IF(AND($I$8=1,'3 Part-time'!#REF!&lt;0),G$12&amp;", "&amp;G$13&amp;", Price group "&amp;$B205&amp;", "&amp;$C205&amp;" length, Level "&amp;$D205&amp;"; ","")</f>
        <v>#REF!</v>
      </c>
      <c r="H205" s="1358" t="str">
        <f>IF(AND($I$8=1,'3 Part-time'!G47&lt;0),H$12&amp;", "&amp;H$13&amp;", Price group "&amp;$B205&amp;", "&amp;$C205&amp;" length, Level "&amp;$D205&amp;"; ","")</f>
        <v/>
      </c>
      <c r="I205" s="22" t="str">
        <f>IF(AND($I$8=1,'3 Part-time'!H47&lt;0),I$12&amp;", "&amp;I$13&amp;", Price group "&amp;$B205&amp;", "&amp;$C205&amp;" length, Level "&amp;$D205&amp;"; ","")</f>
        <v/>
      </c>
      <c r="J205" s="1396" t="str">
        <f>IF(AND($I$8=1,'3 Part-time'!I47&lt;0),J$12&amp;", "&amp;J$13&amp;", Price group "&amp;$B205&amp;", "&amp;$C205&amp;" length, Level "&amp;$D205&amp;"; ","")</f>
        <v/>
      </c>
      <c r="K205" s="22"/>
      <c r="L205" s="22"/>
      <c r="M205" s="22"/>
      <c r="N205" s="1358" t="str">
        <f>IF(AND($I$8=1,'3 Part-time'!M47&lt;0),N$12&amp;", "&amp;N$13&amp;", Price group "&amp;$B205&amp;", "&amp;$C205&amp;" length, Level "&amp;$D205&amp;"; ","")</f>
        <v/>
      </c>
      <c r="O205" s="22" t="str">
        <f>IF(AND($I$8=1,'3 Part-time'!N47&lt;0),O$12&amp;", "&amp;O$13&amp;", Price group "&amp;$B205&amp;", "&amp;$C205&amp;" length, Level "&amp;$D205&amp;"; ","")</f>
        <v/>
      </c>
      <c r="P205" s="1396" t="str">
        <f>IF(AND($I$8=1,'3 Part-time'!O47&lt;0),P$12&amp;", "&amp;P$13&amp;", Price group "&amp;$B205&amp;", "&amp;$C205&amp;" length, Level "&amp;$D205&amp;"; ","")</f>
        <v/>
      </c>
      <c r="Q205" s="1358" t="str">
        <f>IF(AND($I$8=1,'3 Part-time'!P47&lt;0),Q$12&amp;", "&amp;Q$13&amp;", Price group "&amp;$B205&amp;", "&amp;$C205&amp;" length, Level "&amp;$D205&amp;"; ","")</f>
        <v/>
      </c>
      <c r="R205" s="22" t="str">
        <f>IF(AND($I$8=1,'3 Part-time'!Q47&lt;0),R$12&amp;", "&amp;R$13&amp;", Price group "&amp;$B205&amp;", "&amp;$C205&amp;" length, Level "&amp;$D205&amp;"; ","")</f>
        <v/>
      </c>
      <c r="S205" s="1396" t="str">
        <f>IF(AND($I$8=1,'3 Part-time'!R47&lt;0),S$12&amp;", "&amp;S$13&amp;", Price group "&amp;$B205&amp;", "&amp;$C205&amp;" length, Level "&amp;$D205&amp;"; ","")</f>
        <v/>
      </c>
      <c r="T205" s="130"/>
      <c r="U205" s="25"/>
      <c r="V205" s="22"/>
      <c r="W205" s="22"/>
    </row>
    <row r="206" spans="2:23" x14ac:dyDescent="0.2">
      <c r="B206" s="62" t="s">
        <v>134</v>
      </c>
      <c r="C206" s="120" t="s">
        <v>116</v>
      </c>
      <c r="D206" s="35" t="s">
        <v>107</v>
      </c>
      <c r="E206" s="1358" t="e">
        <f>IF(AND($I$8=1,'3 Part-time'!#REF!&lt;0),E$12&amp;", "&amp;E$13&amp;", Price group "&amp;$B206&amp;", "&amp;$C206&amp;" length, Level "&amp;$D206&amp;"; ","")</f>
        <v>#REF!</v>
      </c>
      <c r="F206" s="22" t="e">
        <f>IF(AND($I$8=1,'3 Part-time'!#REF!&lt;0),F$12&amp;", "&amp;F$13&amp;", Price group "&amp;$B206&amp;", "&amp;$C206&amp;" length, Level "&amp;$D206&amp;"; ","")</f>
        <v>#REF!</v>
      </c>
      <c r="G206" s="1396" t="e">
        <f>IF(AND($I$8=1,'3 Part-time'!#REF!&lt;0),G$12&amp;", "&amp;G$13&amp;", Price group "&amp;$B206&amp;", "&amp;$C206&amp;" length, Level "&amp;$D206&amp;"; ","")</f>
        <v>#REF!</v>
      </c>
      <c r="H206" s="1358" t="str">
        <f>IF(AND($I$8=1,'3 Part-time'!G48&lt;0),H$12&amp;", "&amp;H$13&amp;", Price group "&amp;$B206&amp;", "&amp;$C206&amp;" length, Level "&amp;$D206&amp;"; ","")</f>
        <v/>
      </c>
      <c r="I206" s="22" t="str">
        <f>IF(AND($I$8=1,'3 Part-time'!H48&lt;0),I$12&amp;", "&amp;I$13&amp;", Price group "&amp;$B206&amp;", "&amp;$C206&amp;" length, Level "&amp;$D206&amp;"; ","")</f>
        <v/>
      </c>
      <c r="J206" s="1396" t="str">
        <f>IF(AND($I$8=1,'3 Part-time'!I48&lt;0),J$12&amp;", "&amp;J$13&amp;", Price group "&amp;$B206&amp;", "&amp;$C206&amp;" length, Level "&amp;$D206&amp;"; ","")</f>
        <v/>
      </c>
      <c r="K206" s="22"/>
      <c r="L206" s="22"/>
      <c r="M206" s="22"/>
      <c r="N206" s="1358" t="str">
        <f>IF(AND($I$8=1,'3 Part-time'!M48&lt;0),N$12&amp;", "&amp;N$13&amp;", Price group "&amp;$B206&amp;", "&amp;$C206&amp;" length, Level "&amp;$D206&amp;"; ","")</f>
        <v/>
      </c>
      <c r="O206" s="22" t="str">
        <f>IF(AND($I$8=1,'3 Part-time'!N48&lt;0),O$12&amp;", "&amp;O$13&amp;", Price group "&amp;$B206&amp;", "&amp;$C206&amp;" length, Level "&amp;$D206&amp;"; ","")</f>
        <v/>
      </c>
      <c r="P206" s="1396" t="str">
        <f>IF(AND($I$8=1,'3 Part-time'!O48&lt;0),P$12&amp;", "&amp;P$13&amp;", Price group "&amp;$B206&amp;", "&amp;$C206&amp;" length, Level "&amp;$D206&amp;"; ","")</f>
        <v/>
      </c>
      <c r="Q206" s="1358" t="str">
        <f>IF(AND($I$8=1,'3 Part-time'!P48&lt;0),Q$12&amp;", "&amp;Q$13&amp;", Price group "&amp;$B206&amp;", "&amp;$C206&amp;" length, Level "&amp;$D206&amp;"; ","")</f>
        <v/>
      </c>
      <c r="R206" s="22" t="str">
        <f>IF(AND($I$8=1,'3 Part-time'!Q48&lt;0),R$12&amp;", "&amp;R$13&amp;", Price group "&amp;$B206&amp;", "&amp;$C206&amp;" length, Level "&amp;$D206&amp;"; ","")</f>
        <v/>
      </c>
      <c r="S206" s="1396" t="str">
        <f>IF(AND($I$8=1,'3 Part-time'!R48&lt;0),S$12&amp;", "&amp;S$13&amp;", Price group "&amp;$B206&amp;", "&amp;$C206&amp;" length, Level "&amp;$D206&amp;"; ","")</f>
        <v/>
      </c>
      <c r="T206" s="130"/>
      <c r="U206" s="25"/>
      <c r="V206" s="22"/>
      <c r="W206" s="22"/>
    </row>
    <row r="207" spans="2:23" x14ac:dyDescent="0.2">
      <c r="B207" s="62" t="s">
        <v>134</v>
      </c>
      <c r="C207" s="120" t="s">
        <v>116</v>
      </c>
      <c r="D207" s="35" t="s">
        <v>110</v>
      </c>
      <c r="E207" s="1358" t="e">
        <f>IF(AND($I$8=1,'3 Part-time'!#REF!&lt;0),E$12&amp;", "&amp;E$13&amp;", Price group "&amp;$B207&amp;", "&amp;$C207&amp;" length, Level "&amp;$D207&amp;"; ","")</f>
        <v>#REF!</v>
      </c>
      <c r="F207" s="22" t="e">
        <f>IF(AND($I$8=1,'3 Part-time'!#REF!&lt;0),F$12&amp;", "&amp;F$13&amp;", Price group "&amp;$B207&amp;", "&amp;$C207&amp;" length, Level "&amp;$D207&amp;"; ","")</f>
        <v>#REF!</v>
      </c>
      <c r="G207" s="1396" t="e">
        <f>IF(AND($I$8=1,'3 Part-time'!#REF!&lt;0),G$12&amp;", "&amp;G$13&amp;", Price group "&amp;$B207&amp;", "&amp;$C207&amp;" length, Level "&amp;$D207&amp;"; ","")</f>
        <v>#REF!</v>
      </c>
      <c r="H207" s="1358" t="str">
        <f>IF(AND($I$8=1,'3 Part-time'!G49&lt;0),H$12&amp;", "&amp;H$13&amp;", Price group "&amp;$B207&amp;", "&amp;$C207&amp;" length, Level "&amp;$D207&amp;"; ","")</f>
        <v/>
      </c>
      <c r="I207" s="22" t="str">
        <f>IF(AND($I$8=1,'3 Part-time'!H49&lt;0),I$12&amp;", "&amp;I$13&amp;", Price group "&amp;$B207&amp;", "&amp;$C207&amp;" length, Level "&amp;$D207&amp;"; ","")</f>
        <v/>
      </c>
      <c r="J207" s="1396" t="str">
        <f>IF(AND($I$8=1,'3 Part-time'!I49&lt;0),J$12&amp;", "&amp;J$13&amp;", Price group "&amp;$B207&amp;", "&amp;$C207&amp;" length, Level "&amp;$D207&amp;"; ","")</f>
        <v/>
      </c>
      <c r="K207" s="22"/>
      <c r="L207" s="22"/>
      <c r="M207" s="22"/>
      <c r="N207" s="1358" t="str">
        <f>IF(AND($I$8=1,'3 Part-time'!M49&lt;0),N$12&amp;", "&amp;N$13&amp;", Price group "&amp;$B207&amp;", "&amp;$C207&amp;" length, Level "&amp;$D207&amp;"; ","")</f>
        <v/>
      </c>
      <c r="O207" s="22" t="str">
        <f>IF(AND($I$8=1,'3 Part-time'!N49&lt;0),O$12&amp;", "&amp;O$13&amp;", Price group "&amp;$B207&amp;", "&amp;$C207&amp;" length, Level "&amp;$D207&amp;"; ","")</f>
        <v/>
      </c>
      <c r="P207" s="1396" t="str">
        <f>IF(AND($I$8=1,'3 Part-time'!O49&lt;0),P$12&amp;", "&amp;P$13&amp;", Price group "&amp;$B207&amp;", "&amp;$C207&amp;" length, Level "&amp;$D207&amp;"; ","")</f>
        <v/>
      </c>
      <c r="Q207" s="1358" t="str">
        <f>IF(AND($I$8=1,'3 Part-time'!P49&lt;0),Q$12&amp;", "&amp;Q$13&amp;", Price group "&amp;$B207&amp;", "&amp;$C207&amp;" length, Level "&amp;$D207&amp;"; ","")</f>
        <v/>
      </c>
      <c r="R207" s="22" t="str">
        <f>IF(AND($I$8=1,'3 Part-time'!Q49&lt;0),R$12&amp;", "&amp;R$13&amp;", Price group "&amp;$B207&amp;", "&amp;$C207&amp;" length, Level "&amp;$D207&amp;"; ","")</f>
        <v/>
      </c>
      <c r="S207" s="1396" t="str">
        <f>IF(AND($I$8=1,'3 Part-time'!R49&lt;0),S$12&amp;", "&amp;S$13&amp;", Price group "&amp;$B207&amp;", "&amp;$C207&amp;" length, Level "&amp;$D207&amp;"; ","")</f>
        <v/>
      </c>
      <c r="T207" s="130"/>
      <c r="U207" s="25"/>
      <c r="V207" s="22"/>
      <c r="W207" s="22"/>
    </row>
    <row r="208" spans="2:23" x14ac:dyDescent="0.2">
      <c r="B208" s="62" t="s">
        <v>134</v>
      </c>
      <c r="C208" s="120" t="s">
        <v>116</v>
      </c>
      <c r="D208" s="35" t="s">
        <v>113</v>
      </c>
      <c r="E208" s="1400" t="e">
        <f>IF(AND($I$8=1,'3 Part-time'!#REF!&lt;0),E$12&amp;", "&amp;E$13&amp;", Price group "&amp;$B208&amp;", "&amp;$C208&amp;" length, Level "&amp;$D208&amp;"; ","")</f>
        <v>#REF!</v>
      </c>
      <c r="F208" s="134" t="e">
        <f>IF(AND($I$8=1,'3 Part-time'!#REF!&lt;0),F$12&amp;", "&amp;F$13&amp;", Price group "&amp;$B208&amp;", "&amp;$C208&amp;" length, Level "&amp;$D208&amp;"; ","")</f>
        <v>#REF!</v>
      </c>
      <c r="G208" s="1401" t="e">
        <f>IF(AND($I$8=1,'3 Part-time'!#REF!&lt;0),G$12&amp;", "&amp;G$13&amp;", Price group "&amp;$B208&amp;", "&amp;$C208&amp;" length, Level "&amp;$D208&amp;"; ","")</f>
        <v>#REF!</v>
      </c>
      <c r="H208" s="1400" t="str">
        <f>IF(AND($I$8=1,'3 Part-time'!G50&lt;0),H$12&amp;", "&amp;H$13&amp;", Price group "&amp;$B208&amp;", "&amp;$C208&amp;" length, Level "&amp;$D208&amp;"; ","")</f>
        <v/>
      </c>
      <c r="I208" s="134" t="str">
        <f>IF(AND($I$8=1,'3 Part-time'!H50&lt;0),I$12&amp;", "&amp;I$13&amp;", Price group "&amp;$B208&amp;", "&amp;$C208&amp;" length, Level "&amp;$D208&amp;"; ","")</f>
        <v/>
      </c>
      <c r="J208" s="1401" t="str">
        <f>IF(AND($I$8=1,'3 Part-time'!I50&lt;0),J$12&amp;", "&amp;J$13&amp;", Price group "&amp;$B208&amp;", "&amp;$C208&amp;" length, Level "&amp;$D208&amp;"; ","")</f>
        <v/>
      </c>
      <c r="K208" s="22"/>
      <c r="L208" s="22"/>
      <c r="M208" s="22"/>
      <c r="N208" s="1400" t="str">
        <f>IF(AND($I$8=1,'3 Part-time'!M50&lt;0),N$12&amp;", "&amp;N$13&amp;", Price group "&amp;$B208&amp;", "&amp;$C208&amp;" length, Level "&amp;$D208&amp;"; ","")</f>
        <v/>
      </c>
      <c r="O208" s="134" t="str">
        <f>IF(AND($I$8=1,'3 Part-time'!N50&lt;0),O$12&amp;", "&amp;O$13&amp;", Price group "&amp;$B208&amp;", "&amp;$C208&amp;" length, Level "&amp;$D208&amp;"; ","")</f>
        <v/>
      </c>
      <c r="P208" s="1401" t="str">
        <f>IF(AND($I$8=1,'3 Part-time'!O50&lt;0),P$12&amp;", "&amp;P$13&amp;", Price group "&amp;$B208&amp;", "&amp;$C208&amp;" length, Level "&amp;$D208&amp;"; ","")</f>
        <v/>
      </c>
      <c r="Q208" s="1400" t="str">
        <f>IF(AND($I$8=1,'3 Part-time'!P50&lt;0),Q$12&amp;", "&amp;Q$13&amp;", Price group "&amp;$B208&amp;", "&amp;$C208&amp;" length, Level "&amp;$D208&amp;"; ","")</f>
        <v/>
      </c>
      <c r="R208" s="134" t="str">
        <f>IF(AND($I$8=1,'3 Part-time'!Q50&lt;0),R$12&amp;", "&amp;R$13&amp;", Price group "&amp;$B208&amp;", "&amp;$C208&amp;" length, Level "&amp;$D208&amp;"; ","")</f>
        <v/>
      </c>
      <c r="S208" s="1401" t="str">
        <f>IF(AND($I$8=1,'3 Part-time'!R50&lt;0),S$12&amp;", "&amp;S$13&amp;", Price group "&amp;$B208&amp;", "&amp;$C208&amp;" length, Level "&amp;$D208&amp;"; ","")</f>
        <v/>
      </c>
      <c r="T208" s="130"/>
      <c r="U208" s="25"/>
      <c r="V208" s="22"/>
      <c r="W208" s="22"/>
    </row>
    <row r="209" spans="2:23" x14ac:dyDescent="0.2">
      <c r="B209" s="62" t="s">
        <v>143</v>
      </c>
      <c r="C209" s="120" t="s">
        <v>102</v>
      </c>
      <c r="D209" s="35" t="s">
        <v>103</v>
      </c>
      <c r="E209" s="1358" t="e">
        <f>IF(AND($I$8=1,'3 Part-time'!#REF!&lt;0),E$12&amp;", "&amp;E$13&amp;", Price group "&amp;$B209&amp;", "&amp;$C209&amp;" length, Level "&amp;$D209&amp;"; ","")</f>
        <v>#REF!</v>
      </c>
      <c r="F209" s="22" t="e">
        <f>IF(AND($I$8=1,'3 Part-time'!#REF!&lt;0),F$12&amp;", "&amp;F$13&amp;", Price group "&amp;$B209&amp;", "&amp;$C209&amp;" length, Level "&amp;$D209&amp;"; ","")</f>
        <v>#REF!</v>
      </c>
      <c r="G209" s="1396" t="e">
        <f>IF(AND($I$8=1,'3 Part-time'!#REF!&lt;0),G$12&amp;", "&amp;G$13&amp;", Price group "&amp;$B209&amp;", "&amp;$C209&amp;" length, Level "&amp;$D209&amp;"; ","")</f>
        <v>#REF!</v>
      </c>
      <c r="H209" s="1358" t="str">
        <f>IF(AND($I$8=1,'3 Part-time'!G52&lt;0),H$12&amp;", "&amp;H$13&amp;", Price group "&amp;$B209&amp;", "&amp;$C209&amp;" length, Level "&amp;$D209&amp;"; ","")</f>
        <v/>
      </c>
      <c r="I209" s="22" t="str">
        <f>IF(AND($I$8=1,'3 Part-time'!H52&lt;0),I$12&amp;", "&amp;I$13&amp;", Price group "&amp;$B209&amp;", "&amp;$C209&amp;" length, Level "&amp;$D209&amp;"; ","")</f>
        <v/>
      </c>
      <c r="J209" s="1396" t="str">
        <f>IF(AND($I$8=1,'3 Part-time'!I52&lt;0),J$12&amp;", "&amp;J$13&amp;", Price group "&amp;$B209&amp;", "&amp;$C209&amp;" length, Level "&amp;$D209&amp;"; ","")</f>
        <v/>
      </c>
      <c r="K209" s="22"/>
      <c r="L209" s="22"/>
      <c r="M209" s="22"/>
      <c r="N209" s="1358" t="str">
        <f>IF(AND($I$8=1,'3 Part-time'!M52&lt;0),N$12&amp;", "&amp;N$13&amp;", Price group "&amp;$B209&amp;", "&amp;$C209&amp;" length, Level "&amp;$D209&amp;"; ","")</f>
        <v/>
      </c>
      <c r="O209" s="22" t="str">
        <f>IF(AND($I$8=1,'3 Part-time'!N52&lt;0),O$12&amp;", "&amp;O$13&amp;", Price group "&amp;$B209&amp;", "&amp;$C209&amp;" length, Level "&amp;$D209&amp;"; ","")</f>
        <v/>
      </c>
      <c r="P209" s="1396" t="str">
        <f>IF(AND($I$8=1,'3 Part-time'!O52&lt;0),P$12&amp;", "&amp;P$13&amp;", Price group "&amp;$B209&amp;", "&amp;$C209&amp;" length, Level "&amp;$D209&amp;"; ","")</f>
        <v/>
      </c>
      <c r="Q209" s="1358" t="str">
        <f>IF(AND($I$8=1,'3 Part-time'!P52&lt;0),Q$12&amp;", "&amp;Q$13&amp;", Price group "&amp;$B209&amp;", "&amp;$C209&amp;" length, Level "&amp;$D209&amp;"; ","")</f>
        <v/>
      </c>
      <c r="R209" s="22" t="str">
        <f>IF(AND($I$8=1,'3 Part-time'!Q52&lt;0),R$12&amp;", "&amp;R$13&amp;", Price group "&amp;$B209&amp;", "&amp;$C209&amp;" length, Level "&amp;$D209&amp;"; ","")</f>
        <v/>
      </c>
      <c r="S209" s="1396" t="str">
        <f>IF(AND($I$8=1,'3 Part-time'!R52&lt;0),S$12&amp;", "&amp;S$13&amp;", Price group "&amp;$B209&amp;", "&amp;$C209&amp;" length, Level "&amp;$D209&amp;"; ","")</f>
        <v/>
      </c>
      <c r="T209" s="130"/>
      <c r="U209" s="25"/>
      <c r="V209" s="22"/>
      <c r="W209" s="22"/>
    </row>
    <row r="210" spans="2:23" x14ac:dyDescent="0.2">
      <c r="B210" s="62" t="s">
        <v>143</v>
      </c>
      <c r="C210" s="120" t="s">
        <v>102</v>
      </c>
      <c r="D210" s="35" t="s">
        <v>107</v>
      </c>
      <c r="E210" s="1358" t="e">
        <f>IF(AND($I$8=1,'3 Part-time'!#REF!&lt;0),E$12&amp;", "&amp;E$13&amp;", Price group "&amp;$B210&amp;", "&amp;$C210&amp;" length, Level "&amp;$D210&amp;"; ","")</f>
        <v>#REF!</v>
      </c>
      <c r="F210" s="22" t="e">
        <f>IF(AND($I$8=1,'3 Part-time'!#REF!&lt;0),F$12&amp;", "&amp;F$13&amp;", Price group "&amp;$B210&amp;", "&amp;$C210&amp;" length, Level "&amp;$D210&amp;"; ","")</f>
        <v>#REF!</v>
      </c>
      <c r="G210" s="1396" t="e">
        <f>IF(AND($I$8=1,'3 Part-time'!#REF!&lt;0),G$12&amp;", "&amp;G$13&amp;", Price group "&amp;$B210&amp;", "&amp;$C210&amp;" length, Level "&amp;$D210&amp;"; ","")</f>
        <v>#REF!</v>
      </c>
      <c r="H210" s="1358" t="str">
        <f>IF(AND($I$8=1,'3 Part-time'!G53&lt;0),H$12&amp;", "&amp;H$13&amp;", Price group "&amp;$B210&amp;", "&amp;$C210&amp;" length, Level "&amp;$D210&amp;"; ","")</f>
        <v/>
      </c>
      <c r="I210" s="22" t="str">
        <f>IF(AND($I$8=1,'3 Part-time'!H53&lt;0),I$12&amp;", "&amp;I$13&amp;", Price group "&amp;$B210&amp;", "&amp;$C210&amp;" length, Level "&amp;$D210&amp;"; ","")</f>
        <v/>
      </c>
      <c r="J210" s="1396" t="str">
        <f>IF(AND($I$8=1,'3 Part-time'!I53&lt;0),J$12&amp;", "&amp;J$13&amp;", Price group "&amp;$B210&amp;", "&amp;$C210&amp;" length, Level "&amp;$D210&amp;"; ","")</f>
        <v/>
      </c>
      <c r="K210" s="22"/>
      <c r="L210" s="22"/>
      <c r="M210" s="22"/>
      <c r="N210" s="1358" t="str">
        <f>IF(AND($I$8=1,'3 Part-time'!M53&lt;0),N$12&amp;", "&amp;N$13&amp;", Price group "&amp;$B210&amp;", "&amp;$C210&amp;" length, Level "&amp;$D210&amp;"; ","")</f>
        <v/>
      </c>
      <c r="O210" s="22" t="str">
        <f>IF(AND($I$8=1,'3 Part-time'!N53&lt;0),O$12&amp;", "&amp;O$13&amp;", Price group "&amp;$B210&amp;", "&amp;$C210&amp;" length, Level "&amp;$D210&amp;"; ","")</f>
        <v/>
      </c>
      <c r="P210" s="1396" t="str">
        <f>IF(AND($I$8=1,'3 Part-time'!O53&lt;0),P$12&amp;", "&amp;P$13&amp;", Price group "&amp;$B210&amp;", "&amp;$C210&amp;" length, Level "&amp;$D210&amp;"; ","")</f>
        <v/>
      </c>
      <c r="Q210" s="1358" t="str">
        <f>IF(AND($I$8=1,'3 Part-time'!P53&lt;0),Q$12&amp;", "&amp;Q$13&amp;", Price group "&amp;$B210&amp;", "&amp;$C210&amp;" length, Level "&amp;$D210&amp;"; ","")</f>
        <v/>
      </c>
      <c r="R210" s="22" t="str">
        <f>IF(AND($I$8=1,'3 Part-time'!Q53&lt;0),R$12&amp;", "&amp;R$13&amp;", Price group "&amp;$B210&amp;", "&amp;$C210&amp;" length, Level "&amp;$D210&amp;"; ","")</f>
        <v/>
      </c>
      <c r="S210" s="1396" t="str">
        <f>IF(AND($I$8=1,'3 Part-time'!R53&lt;0),S$12&amp;", "&amp;S$13&amp;", Price group "&amp;$B210&amp;", "&amp;$C210&amp;" length, Level "&amp;$D210&amp;"; ","")</f>
        <v/>
      </c>
      <c r="T210" s="130"/>
      <c r="U210" s="25"/>
      <c r="V210" s="22"/>
      <c r="W210" s="22"/>
    </row>
    <row r="211" spans="2:23" x14ac:dyDescent="0.2">
      <c r="B211" s="62" t="s">
        <v>143</v>
      </c>
      <c r="C211" s="120" t="s">
        <v>102</v>
      </c>
      <c r="D211" s="35" t="s">
        <v>110</v>
      </c>
      <c r="E211" s="1358" t="e">
        <f>IF(AND($I$8=1,'3 Part-time'!#REF!&lt;0),E$12&amp;", "&amp;E$13&amp;", Price group "&amp;$B211&amp;", "&amp;$C211&amp;" length, Level "&amp;$D211&amp;"; ","")</f>
        <v>#REF!</v>
      </c>
      <c r="F211" s="22" t="e">
        <f>IF(AND($I$8=1,'3 Part-time'!#REF!&lt;0),F$12&amp;", "&amp;F$13&amp;", Price group "&amp;$B211&amp;", "&amp;$C211&amp;" length, Level "&amp;$D211&amp;"; ","")</f>
        <v>#REF!</v>
      </c>
      <c r="G211" s="1396" t="e">
        <f>IF(AND($I$8=1,'3 Part-time'!#REF!&lt;0),G$12&amp;", "&amp;G$13&amp;", Price group "&amp;$B211&amp;", "&amp;$C211&amp;" length, Level "&amp;$D211&amp;"; ","")</f>
        <v>#REF!</v>
      </c>
      <c r="H211" s="1358" t="str">
        <f>IF(AND($I$8=1,'3 Part-time'!G54&lt;0),H$12&amp;", "&amp;H$13&amp;", Price group "&amp;$B211&amp;", "&amp;$C211&amp;" length, Level "&amp;$D211&amp;"; ","")</f>
        <v/>
      </c>
      <c r="I211" s="22" t="str">
        <f>IF(AND($I$8=1,'3 Part-time'!H54&lt;0),I$12&amp;", "&amp;I$13&amp;", Price group "&amp;$B211&amp;", "&amp;$C211&amp;" length, Level "&amp;$D211&amp;"; ","")</f>
        <v/>
      </c>
      <c r="J211" s="1396" t="str">
        <f>IF(AND($I$8=1,'3 Part-time'!I54&lt;0),J$12&amp;", "&amp;J$13&amp;", Price group "&amp;$B211&amp;", "&amp;$C211&amp;" length, Level "&amp;$D211&amp;"; ","")</f>
        <v/>
      </c>
      <c r="K211" s="22"/>
      <c r="L211" s="22"/>
      <c r="M211" s="22"/>
      <c r="N211" s="1358" t="str">
        <f>IF(AND($I$8=1,'3 Part-time'!M54&lt;0),N$12&amp;", "&amp;N$13&amp;", Price group "&amp;$B211&amp;", "&amp;$C211&amp;" length, Level "&amp;$D211&amp;"; ","")</f>
        <v/>
      </c>
      <c r="O211" s="22" t="str">
        <f>IF(AND($I$8=1,'3 Part-time'!N54&lt;0),O$12&amp;", "&amp;O$13&amp;", Price group "&amp;$B211&amp;", "&amp;$C211&amp;" length, Level "&amp;$D211&amp;"; ","")</f>
        <v/>
      </c>
      <c r="P211" s="1396" t="str">
        <f>IF(AND($I$8=1,'3 Part-time'!O54&lt;0),P$12&amp;", "&amp;P$13&amp;", Price group "&amp;$B211&amp;", "&amp;$C211&amp;" length, Level "&amp;$D211&amp;"; ","")</f>
        <v/>
      </c>
      <c r="Q211" s="1358" t="str">
        <f>IF(AND($I$8=1,'3 Part-time'!P54&lt;0),Q$12&amp;", "&amp;Q$13&amp;", Price group "&amp;$B211&amp;", "&amp;$C211&amp;" length, Level "&amp;$D211&amp;"; ","")</f>
        <v/>
      </c>
      <c r="R211" s="22" t="str">
        <f>IF(AND($I$8=1,'3 Part-time'!Q54&lt;0),R$12&amp;", "&amp;R$13&amp;", Price group "&amp;$B211&amp;", "&amp;$C211&amp;" length, Level "&amp;$D211&amp;"; ","")</f>
        <v/>
      </c>
      <c r="S211" s="1396" t="str">
        <f>IF(AND($I$8=1,'3 Part-time'!R54&lt;0),S$12&amp;", "&amp;S$13&amp;", Price group "&amp;$B211&amp;", "&amp;$C211&amp;" length, Level "&amp;$D211&amp;"; ","")</f>
        <v/>
      </c>
      <c r="T211" s="130"/>
      <c r="U211" s="25"/>
      <c r="V211" s="22"/>
      <c r="W211" s="22"/>
    </row>
    <row r="212" spans="2:23" x14ac:dyDescent="0.2">
      <c r="B212" s="62" t="s">
        <v>143</v>
      </c>
      <c r="C212" s="120" t="s">
        <v>102</v>
      </c>
      <c r="D212" s="35" t="s">
        <v>113</v>
      </c>
      <c r="E212" s="1397" t="e">
        <f>IF(AND($I$8=1,'3 Part-time'!#REF!&lt;0),E$12&amp;", "&amp;E$13&amp;", Price group "&amp;$B212&amp;", "&amp;$C212&amp;" length, Level "&amp;$D212&amp;"; ","")</f>
        <v>#REF!</v>
      </c>
      <c r="F212" s="1398" t="e">
        <f>IF(AND($I$8=1,'3 Part-time'!#REF!&lt;0),F$12&amp;", "&amp;F$13&amp;", Price group "&amp;$B212&amp;", "&amp;$C212&amp;" length, Level "&amp;$D212&amp;"; ","")</f>
        <v>#REF!</v>
      </c>
      <c r="G212" s="1399" t="e">
        <f>IF(AND($I$8=1,'3 Part-time'!#REF!&lt;0),G$12&amp;", "&amp;G$13&amp;", Price group "&amp;$B212&amp;", "&amp;$C212&amp;" length, Level "&amp;$D212&amp;"; ","")</f>
        <v>#REF!</v>
      </c>
      <c r="H212" s="1397" t="str">
        <f>IF(AND($I$8=1,'3 Part-time'!G55&lt;0),H$12&amp;", "&amp;H$13&amp;", Price group "&amp;$B212&amp;", "&amp;$C212&amp;" length, Level "&amp;$D212&amp;"; ","")</f>
        <v/>
      </c>
      <c r="I212" s="1398" t="str">
        <f>IF(AND($I$8=1,'3 Part-time'!H55&lt;0),I$12&amp;", "&amp;I$13&amp;", Price group "&amp;$B212&amp;", "&amp;$C212&amp;" length, Level "&amp;$D212&amp;"; ","")</f>
        <v/>
      </c>
      <c r="J212" s="1399" t="str">
        <f>IF(AND($I$8=1,'3 Part-time'!I55&lt;0),J$12&amp;", "&amp;J$13&amp;", Price group "&amp;$B212&amp;", "&amp;$C212&amp;" length, Level "&amp;$D212&amp;"; ","")</f>
        <v/>
      </c>
      <c r="K212" s="22"/>
      <c r="L212" s="22"/>
      <c r="M212" s="22"/>
      <c r="N212" s="1397" t="str">
        <f>IF(AND($I$8=1,'3 Part-time'!M55&lt;0),N$12&amp;", "&amp;N$13&amp;", Price group "&amp;$B212&amp;", "&amp;$C212&amp;" length, Level "&amp;$D212&amp;"; ","")</f>
        <v/>
      </c>
      <c r="O212" s="1398" t="str">
        <f>IF(AND($I$8=1,'3 Part-time'!N55&lt;0),O$12&amp;", "&amp;O$13&amp;", Price group "&amp;$B212&amp;", "&amp;$C212&amp;" length, Level "&amp;$D212&amp;"; ","")</f>
        <v/>
      </c>
      <c r="P212" s="1399" t="str">
        <f>IF(AND($I$8=1,'3 Part-time'!O55&lt;0),P$12&amp;", "&amp;P$13&amp;", Price group "&amp;$B212&amp;", "&amp;$C212&amp;" length, Level "&amp;$D212&amp;"; ","")</f>
        <v/>
      </c>
      <c r="Q212" s="1397" t="str">
        <f>IF(AND($I$8=1,'3 Part-time'!P55&lt;0),Q$12&amp;", "&amp;Q$13&amp;", Price group "&amp;$B212&amp;", "&amp;$C212&amp;" length, Level "&amp;$D212&amp;"; ","")</f>
        <v/>
      </c>
      <c r="R212" s="1398" t="str">
        <f>IF(AND($I$8=1,'3 Part-time'!Q55&lt;0),R$12&amp;", "&amp;R$13&amp;", Price group "&amp;$B212&amp;", "&amp;$C212&amp;" length, Level "&amp;$D212&amp;"; ","")</f>
        <v/>
      </c>
      <c r="S212" s="1399" t="str">
        <f>IF(AND($I$8=1,'3 Part-time'!R55&lt;0),S$12&amp;", "&amp;S$13&amp;", Price group "&amp;$B212&amp;", "&amp;$C212&amp;" length, Level "&amp;$D212&amp;"; ","")</f>
        <v/>
      </c>
      <c r="T212" s="130"/>
      <c r="U212" s="25"/>
      <c r="V212" s="22"/>
      <c r="W212" s="22"/>
    </row>
    <row r="213" spans="2:23" x14ac:dyDescent="0.2">
      <c r="B213" s="62" t="s">
        <v>143</v>
      </c>
      <c r="C213" s="120" t="s">
        <v>116</v>
      </c>
      <c r="D213" s="35" t="s">
        <v>103</v>
      </c>
      <c r="E213" s="1358" t="e">
        <f>IF(AND($I$8=1,'3 Part-time'!#REF!&lt;0),E$12&amp;", "&amp;E$13&amp;", Price group "&amp;$B213&amp;", "&amp;$C213&amp;" length, Level "&amp;$D213&amp;"; ","")</f>
        <v>#REF!</v>
      </c>
      <c r="F213" s="22" t="e">
        <f>IF(AND($I$8=1,'3 Part-time'!#REF!&lt;0),F$12&amp;", "&amp;F$13&amp;", Price group "&amp;$B213&amp;", "&amp;$C213&amp;" length, Level "&amp;$D213&amp;"; ","")</f>
        <v>#REF!</v>
      </c>
      <c r="G213" s="1396" t="e">
        <f>IF(AND($I$8=1,'3 Part-time'!#REF!&lt;0),G$12&amp;", "&amp;G$13&amp;", Price group "&amp;$B213&amp;", "&amp;$C213&amp;" length, Level "&amp;$D213&amp;"; ","")</f>
        <v>#REF!</v>
      </c>
      <c r="H213" s="1358" t="str">
        <f>IF(AND($I$8=1,'3 Part-time'!G57&lt;0),H$12&amp;", "&amp;H$13&amp;", Price group "&amp;$B213&amp;", "&amp;$C213&amp;" length, Level "&amp;$D213&amp;"; ","")</f>
        <v/>
      </c>
      <c r="I213" s="22" t="str">
        <f>IF(AND($I$8=1,'3 Part-time'!H57&lt;0),I$12&amp;", "&amp;I$13&amp;", Price group "&amp;$B213&amp;", "&amp;$C213&amp;" length, Level "&amp;$D213&amp;"; ","")</f>
        <v/>
      </c>
      <c r="J213" s="1396" t="str">
        <f>IF(AND($I$8=1,'3 Part-time'!I57&lt;0),J$12&amp;", "&amp;J$13&amp;", Price group "&amp;$B213&amp;", "&amp;$C213&amp;" length, Level "&amp;$D213&amp;"; ","")</f>
        <v/>
      </c>
      <c r="K213" s="22"/>
      <c r="L213" s="22"/>
      <c r="M213" s="22"/>
      <c r="N213" s="1358" t="str">
        <f>IF(AND($I$8=1,'3 Part-time'!M57&lt;0),N$12&amp;", "&amp;N$13&amp;", Price group "&amp;$B213&amp;", "&amp;$C213&amp;" length, Level "&amp;$D213&amp;"; ","")</f>
        <v/>
      </c>
      <c r="O213" s="22" t="str">
        <f>IF(AND($I$8=1,'3 Part-time'!N57&lt;0),O$12&amp;", "&amp;O$13&amp;", Price group "&amp;$B213&amp;", "&amp;$C213&amp;" length, Level "&amp;$D213&amp;"; ","")</f>
        <v/>
      </c>
      <c r="P213" s="1396" t="str">
        <f>IF(AND($I$8=1,'3 Part-time'!O57&lt;0),P$12&amp;", "&amp;P$13&amp;", Price group "&amp;$B213&amp;", "&amp;$C213&amp;" length, Level "&amp;$D213&amp;"; ","")</f>
        <v/>
      </c>
      <c r="Q213" s="1358" t="str">
        <f>IF(AND($I$8=1,'3 Part-time'!P57&lt;0),Q$12&amp;", "&amp;Q$13&amp;", Price group "&amp;$B213&amp;", "&amp;$C213&amp;" length, Level "&amp;$D213&amp;"; ","")</f>
        <v/>
      </c>
      <c r="R213" s="22" t="str">
        <f>IF(AND($I$8=1,'3 Part-time'!Q57&lt;0),R$12&amp;", "&amp;R$13&amp;", Price group "&amp;$B213&amp;", "&amp;$C213&amp;" length, Level "&amp;$D213&amp;"; ","")</f>
        <v/>
      </c>
      <c r="S213" s="1396" t="str">
        <f>IF(AND($I$8=1,'3 Part-time'!R57&lt;0),S$12&amp;", "&amp;S$13&amp;", Price group "&amp;$B213&amp;", "&amp;$C213&amp;" length, Level "&amp;$D213&amp;"; ","")</f>
        <v/>
      </c>
      <c r="T213" s="130"/>
      <c r="U213" s="25"/>
      <c r="V213" s="22"/>
      <c r="W213" s="22"/>
    </row>
    <row r="214" spans="2:23" x14ac:dyDescent="0.2">
      <c r="B214" s="62" t="s">
        <v>143</v>
      </c>
      <c r="C214" s="120" t="s">
        <v>116</v>
      </c>
      <c r="D214" s="35" t="s">
        <v>107</v>
      </c>
      <c r="E214" s="1358" t="e">
        <f>IF(AND($I$8=1,'3 Part-time'!#REF!&lt;0),E$12&amp;", "&amp;E$13&amp;", Price group "&amp;$B214&amp;", "&amp;$C214&amp;" length, Level "&amp;$D214&amp;"; ","")</f>
        <v>#REF!</v>
      </c>
      <c r="F214" s="22" t="e">
        <f>IF(AND($I$8=1,'3 Part-time'!#REF!&lt;0),F$12&amp;", "&amp;F$13&amp;", Price group "&amp;$B214&amp;", "&amp;$C214&amp;" length, Level "&amp;$D214&amp;"; ","")</f>
        <v>#REF!</v>
      </c>
      <c r="G214" s="1396" t="e">
        <f>IF(AND($I$8=1,'3 Part-time'!#REF!&lt;0),G$12&amp;", "&amp;G$13&amp;", Price group "&amp;$B214&amp;", "&amp;$C214&amp;" length, Level "&amp;$D214&amp;"; ","")</f>
        <v>#REF!</v>
      </c>
      <c r="H214" s="1358" t="str">
        <f>IF(AND($I$8=1,'3 Part-time'!G58&lt;0),H$12&amp;", "&amp;H$13&amp;", Price group "&amp;$B214&amp;", "&amp;$C214&amp;" length, Level "&amp;$D214&amp;"; ","")</f>
        <v/>
      </c>
      <c r="I214" s="22" t="str">
        <f>IF(AND($I$8=1,'3 Part-time'!H58&lt;0),I$12&amp;", "&amp;I$13&amp;", Price group "&amp;$B214&amp;", "&amp;$C214&amp;" length, Level "&amp;$D214&amp;"; ","")</f>
        <v/>
      </c>
      <c r="J214" s="1396" t="str">
        <f>IF(AND($I$8=1,'3 Part-time'!I58&lt;0),J$12&amp;", "&amp;J$13&amp;", Price group "&amp;$B214&amp;", "&amp;$C214&amp;" length, Level "&amp;$D214&amp;"; ","")</f>
        <v/>
      </c>
      <c r="K214" s="22"/>
      <c r="L214" s="22"/>
      <c r="M214" s="22"/>
      <c r="N214" s="1358" t="str">
        <f>IF(AND($I$8=1,'3 Part-time'!M58&lt;0),N$12&amp;", "&amp;N$13&amp;", Price group "&amp;$B214&amp;", "&amp;$C214&amp;" length, Level "&amp;$D214&amp;"; ","")</f>
        <v/>
      </c>
      <c r="O214" s="22" t="str">
        <f>IF(AND($I$8=1,'3 Part-time'!N58&lt;0),O$12&amp;", "&amp;O$13&amp;", Price group "&amp;$B214&amp;", "&amp;$C214&amp;" length, Level "&amp;$D214&amp;"; ","")</f>
        <v/>
      </c>
      <c r="P214" s="1396" t="str">
        <f>IF(AND($I$8=1,'3 Part-time'!O58&lt;0),P$12&amp;", "&amp;P$13&amp;", Price group "&amp;$B214&amp;", "&amp;$C214&amp;" length, Level "&amp;$D214&amp;"; ","")</f>
        <v/>
      </c>
      <c r="Q214" s="1358" t="str">
        <f>IF(AND($I$8=1,'3 Part-time'!P58&lt;0),Q$12&amp;", "&amp;Q$13&amp;", Price group "&amp;$B214&amp;", "&amp;$C214&amp;" length, Level "&amp;$D214&amp;"; ","")</f>
        <v/>
      </c>
      <c r="R214" s="22" t="str">
        <f>IF(AND($I$8=1,'3 Part-time'!Q58&lt;0),R$12&amp;", "&amp;R$13&amp;", Price group "&amp;$B214&amp;", "&amp;$C214&amp;" length, Level "&amp;$D214&amp;"; ","")</f>
        <v/>
      </c>
      <c r="S214" s="1396" t="str">
        <f>IF(AND($I$8=1,'3 Part-time'!R58&lt;0),S$12&amp;", "&amp;S$13&amp;", Price group "&amp;$B214&amp;", "&amp;$C214&amp;" length, Level "&amp;$D214&amp;"; ","")</f>
        <v/>
      </c>
      <c r="T214" s="130"/>
      <c r="U214" s="25"/>
      <c r="V214" s="22"/>
      <c r="W214" s="22"/>
    </row>
    <row r="215" spans="2:23" x14ac:dyDescent="0.2">
      <c r="B215" s="62" t="s">
        <v>143</v>
      </c>
      <c r="C215" s="120" t="s">
        <v>116</v>
      </c>
      <c r="D215" s="35" t="s">
        <v>110</v>
      </c>
      <c r="E215" s="1358" t="e">
        <f>IF(AND($I$8=1,'3 Part-time'!#REF!&lt;0),E$12&amp;", "&amp;E$13&amp;", Price group "&amp;$B215&amp;", "&amp;$C215&amp;" length, Level "&amp;$D215&amp;"; ","")</f>
        <v>#REF!</v>
      </c>
      <c r="F215" s="22" t="e">
        <f>IF(AND($I$8=1,'3 Part-time'!#REF!&lt;0),F$12&amp;", "&amp;F$13&amp;", Price group "&amp;$B215&amp;", "&amp;$C215&amp;" length, Level "&amp;$D215&amp;"; ","")</f>
        <v>#REF!</v>
      </c>
      <c r="G215" s="1396" t="e">
        <f>IF(AND($I$8=1,'3 Part-time'!#REF!&lt;0),G$12&amp;", "&amp;G$13&amp;", Price group "&amp;$B215&amp;", "&amp;$C215&amp;" length, Level "&amp;$D215&amp;"; ","")</f>
        <v>#REF!</v>
      </c>
      <c r="H215" s="1358" t="str">
        <f>IF(AND($I$8=1,'3 Part-time'!G59&lt;0),H$12&amp;", "&amp;H$13&amp;", Price group "&amp;$B215&amp;", "&amp;$C215&amp;" length, Level "&amp;$D215&amp;"; ","")</f>
        <v/>
      </c>
      <c r="I215" s="22" t="str">
        <f>IF(AND($I$8=1,'3 Part-time'!H59&lt;0),I$12&amp;", "&amp;I$13&amp;", Price group "&amp;$B215&amp;", "&amp;$C215&amp;" length, Level "&amp;$D215&amp;"; ","")</f>
        <v/>
      </c>
      <c r="J215" s="1396" t="str">
        <f>IF(AND($I$8=1,'3 Part-time'!I59&lt;0),J$12&amp;", "&amp;J$13&amp;", Price group "&amp;$B215&amp;", "&amp;$C215&amp;" length, Level "&amp;$D215&amp;"; ","")</f>
        <v/>
      </c>
      <c r="K215" s="22"/>
      <c r="L215" s="22"/>
      <c r="M215" s="22"/>
      <c r="N215" s="1358" t="str">
        <f>IF(AND($I$8=1,'3 Part-time'!M59&lt;0),N$12&amp;", "&amp;N$13&amp;", Price group "&amp;$B215&amp;", "&amp;$C215&amp;" length, Level "&amp;$D215&amp;"; ","")</f>
        <v/>
      </c>
      <c r="O215" s="22" t="str">
        <f>IF(AND($I$8=1,'3 Part-time'!N59&lt;0),O$12&amp;", "&amp;O$13&amp;", Price group "&amp;$B215&amp;", "&amp;$C215&amp;" length, Level "&amp;$D215&amp;"; ","")</f>
        <v/>
      </c>
      <c r="P215" s="1396" t="str">
        <f>IF(AND($I$8=1,'3 Part-time'!O59&lt;0),P$12&amp;", "&amp;P$13&amp;", Price group "&amp;$B215&amp;", "&amp;$C215&amp;" length, Level "&amp;$D215&amp;"; ","")</f>
        <v/>
      </c>
      <c r="Q215" s="1358" t="str">
        <f>IF(AND($I$8=1,'3 Part-time'!P59&lt;0),Q$12&amp;", "&amp;Q$13&amp;", Price group "&amp;$B215&amp;", "&amp;$C215&amp;" length, Level "&amp;$D215&amp;"; ","")</f>
        <v/>
      </c>
      <c r="R215" s="22" t="str">
        <f>IF(AND($I$8=1,'3 Part-time'!Q59&lt;0),R$12&amp;", "&amp;R$13&amp;", Price group "&amp;$B215&amp;", "&amp;$C215&amp;" length, Level "&amp;$D215&amp;"; ","")</f>
        <v/>
      </c>
      <c r="S215" s="1396" t="str">
        <f>IF(AND($I$8=1,'3 Part-time'!R59&lt;0),S$12&amp;", "&amp;S$13&amp;", Price group "&amp;$B215&amp;", "&amp;$C215&amp;" length, Level "&amp;$D215&amp;"; ","")</f>
        <v/>
      </c>
      <c r="T215" s="130"/>
      <c r="U215" s="25"/>
      <c r="V215" s="22"/>
      <c r="W215" s="22"/>
    </row>
    <row r="216" spans="2:23" x14ac:dyDescent="0.2">
      <c r="B216" s="62" t="s">
        <v>143</v>
      </c>
      <c r="C216" s="120" t="s">
        <v>116</v>
      </c>
      <c r="D216" s="35" t="s">
        <v>113</v>
      </c>
      <c r="E216" s="1400" t="e">
        <f>IF(AND($I$8=1,'3 Part-time'!#REF!&lt;0),E$12&amp;", "&amp;E$13&amp;", Price group "&amp;$B216&amp;", "&amp;$C216&amp;" length, Level "&amp;$D216&amp;"; ","")</f>
        <v>#REF!</v>
      </c>
      <c r="F216" s="134" t="e">
        <f>IF(AND($I$8=1,'3 Part-time'!#REF!&lt;0),F$12&amp;", "&amp;F$13&amp;", Price group "&amp;$B216&amp;", "&amp;$C216&amp;" length, Level "&amp;$D216&amp;"; ","")</f>
        <v>#REF!</v>
      </c>
      <c r="G216" s="1401" t="e">
        <f>IF(AND($I$8=1,'3 Part-time'!#REF!&lt;0),G$12&amp;", "&amp;G$13&amp;", Price group "&amp;$B216&amp;", "&amp;$C216&amp;" length, Level "&amp;$D216&amp;"; ","")</f>
        <v>#REF!</v>
      </c>
      <c r="H216" s="1400" t="str">
        <f>IF(AND($I$8=1,'3 Part-time'!G60&lt;0),H$12&amp;", "&amp;H$13&amp;", Price group "&amp;$B216&amp;", "&amp;$C216&amp;" length, Level "&amp;$D216&amp;"; ","")</f>
        <v/>
      </c>
      <c r="I216" s="134" t="str">
        <f>IF(AND($I$8=1,'3 Part-time'!H60&lt;0),I$12&amp;", "&amp;I$13&amp;", Price group "&amp;$B216&amp;", "&amp;$C216&amp;" length, Level "&amp;$D216&amp;"; ","")</f>
        <v/>
      </c>
      <c r="J216" s="1401" t="str">
        <f>IF(AND($I$8=1,'3 Part-time'!I60&lt;0),J$12&amp;", "&amp;J$13&amp;", Price group "&amp;$B216&amp;", "&amp;$C216&amp;" length, Level "&amp;$D216&amp;"; ","")</f>
        <v/>
      </c>
      <c r="K216" s="22"/>
      <c r="L216" s="22"/>
      <c r="M216" s="22"/>
      <c r="N216" s="1400" t="str">
        <f>IF(AND($I$8=1,'3 Part-time'!M60&lt;0),N$12&amp;", "&amp;N$13&amp;", Price group "&amp;$B216&amp;", "&amp;$C216&amp;" length, Level "&amp;$D216&amp;"; ","")</f>
        <v/>
      </c>
      <c r="O216" s="134" t="str">
        <f>IF(AND($I$8=1,'3 Part-time'!N60&lt;0),O$12&amp;", "&amp;O$13&amp;", Price group "&amp;$B216&amp;", "&amp;$C216&amp;" length, Level "&amp;$D216&amp;"; ","")</f>
        <v/>
      </c>
      <c r="P216" s="1401" t="str">
        <f>IF(AND($I$8=1,'3 Part-time'!O60&lt;0),P$12&amp;", "&amp;P$13&amp;", Price group "&amp;$B216&amp;", "&amp;$C216&amp;" length, Level "&amp;$D216&amp;"; ","")</f>
        <v/>
      </c>
      <c r="Q216" s="1400" t="str">
        <f>IF(AND($I$8=1,'3 Part-time'!P60&lt;0),Q$12&amp;", "&amp;Q$13&amp;", Price group "&amp;$B216&amp;", "&amp;$C216&amp;" length, Level "&amp;$D216&amp;"; ","")</f>
        <v/>
      </c>
      <c r="R216" s="134" t="str">
        <f>IF(AND($I$8=1,'3 Part-time'!Q60&lt;0),R$12&amp;", "&amp;R$13&amp;", Price group "&amp;$B216&amp;", "&amp;$C216&amp;" length, Level "&amp;$D216&amp;"; ","")</f>
        <v/>
      </c>
      <c r="S216" s="1401" t="str">
        <f>IF(AND($I$8=1,'3 Part-time'!R60&lt;0),S$12&amp;", "&amp;S$13&amp;", Price group "&amp;$B216&amp;", "&amp;$C216&amp;" length, Level "&amp;$D216&amp;"; ","")</f>
        <v/>
      </c>
      <c r="T216" s="130"/>
      <c r="U216" s="25"/>
      <c r="V216" s="22"/>
      <c r="W216" s="22"/>
    </row>
    <row r="217" spans="2:23" x14ac:dyDescent="0.2">
      <c r="B217" s="1360"/>
      <c r="C217" s="22"/>
      <c r="D217" s="22"/>
      <c r="E217" s="120"/>
      <c r="F217" s="120"/>
      <c r="G217" s="120"/>
      <c r="H217" s="120"/>
      <c r="I217" s="120"/>
      <c r="J217" s="120"/>
      <c r="K217" s="22"/>
      <c r="L217" s="22"/>
      <c r="M217" s="22"/>
      <c r="N217" s="120"/>
      <c r="O217" s="120"/>
      <c r="P217" s="120"/>
      <c r="Q217" s="120"/>
      <c r="R217" s="120"/>
      <c r="S217" s="120"/>
      <c r="T217" s="130"/>
      <c r="U217" s="25"/>
      <c r="V217" s="22"/>
      <c r="W217" s="22"/>
    </row>
    <row r="218" spans="2:23" x14ac:dyDescent="0.2">
      <c r="B218" s="1360"/>
      <c r="C218" s="22"/>
      <c r="D218" s="1396"/>
      <c r="E218" s="1429" t="e">
        <f t="shared" ref="E218:J218" si="2">E185&amp;E186&amp;E187&amp;E188&amp;E189&amp;E190&amp;E191&amp;E192&amp;E193&amp;E194&amp;E195&amp;E196&amp;E197&amp;E198&amp;E199&amp;E200&amp;E201&amp;E202&amp;E203&amp;E204&amp;E205&amp;E206&amp;E207&amp;E208&amp;E209&amp;E210&amp;E211&amp;E212&amp;E213&amp;E214&amp;E215&amp;E216</f>
        <v>#REF!</v>
      </c>
      <c r="F218" s="1429" t="e">
        <f t="shared" si="2"/>
        <v>#REF!</v>
      </c>
      <c r="G218" s="1429" t="e">
        <f t="shared" si="2"/>
        <v>#REF!</v>
      </c>
      <c r="H218" s="1429" t="str">
        <f t="shared" si="2"/>
        <v/>
      </c>
      <c r="I218" s="1429" t="str">
        <f t="shared" si="2"/>
        <v/>
      </c>
      <c r="J218" s="1429" t="str">
        <f t="shared" si="2"/>
        <v/>
      </c>
      <c r="K218" s="22"/>
      <c r="L218" s="22"/>
      <c r="M218" s="22"/>
      <c r="N218" s="1429" t="str">
        <f t="shared" ref="N218:S218" si="3">N185&amp;N186&amp;N187&amp;N188&amp;N189&amp;N190&amp;N191&amp;N192&amp;N193&amp;N194&amp;N195&amp;N196&amp;N197&amp;N198&amp;N199&amp;N200&amp;N201&amp;N202&amp;N203&amp;N204&amp;N205&amp;N206&amp;N207&amp;N208&amp;N209&amp;N210&amp;N211&amp;N212&amp;N213&amp;N214&amp;N215&amp;N216</f>
        <v/>
      </c>
      <c r="O218" s="1429" t="str">
        <f t="shared" si="3"/>
        <v/>
      </c>
      <c r="P218" s="1429" t="str">
        <f t="shared" si="3"/>
        <v/>
      </c>
      <c r="Q218" s="1429" t="str">
        <f t="shared" si="3"/>
        <v/>
      </c>
      <c r="R218" s="1429" t="str">
        <f t="shared" si="3"/>
        <v/>
      </c>
      <c r="S218" s="1429" t="str">
        <f t="shared" si="3"/>
        <v/>
      </c>
      <c r="T218" s="130"/>
      <c r="U218" s="25"/>
      <c r="V218" s="22"/>
      <c r="W218" s="22"/>
    </row>
    <row r="219" spans="2:23" x14ac:dyDescent="0.2">
      <c r="B219" s="1360"/>
      <c r="C219" s="22"/>
      <c r="D219" s="22"/>
      <c r="E219" s="22"/>
      <c r="F219" s="22"/>
      <c r="G219" s="22"/>
      <c r="H219" s="22"/>
      <c r="I219" s="22"/>
      <c r="J219" s="22"/>
      <c r="K219" s="22"/>
      <c r="L219" s="22"/>
      <c r="M219" s="22"/>
      <c r="N219" s="22"/>
      <c r="O219" s="22"/>
      <c r="P219" s="22"/>
      <c r="Q219" s="22"/>
      <c r="R219" s="22"/>
      <c r="S219" s="119"/>
      <c r="T219" s="83"/>
      <c r="U219" s="37"/>
      <c r="V219" s="37"/>
      <c r="W219" s="39"/>
    </row>
    <row r="220" spans="2:23" x14ac:dyDescent="0.2">
      <c r="B220" s="1360"/>
      <c r="C220" s="1402" t="str">
        <f>H220&amp;N220&amp;Q220</f>
        <v/>
      </c>
      <c r="D220" s="22"/>
      <c r="E220" s="1402" t="e">
        <f>E218&amp;F218&amp;G218</f>
        <v>#REF!</v>
      </c>
      <c r="F220" s="22"/>
      <c r="G220" s="22"/>
      <c r="H220" s="1402" t="str">
        <f>H218&amp;I218&amp;J218</f>
        <v/>
      </c>
      <c r="I220" s="22"/>
      <c r="J220" s="22"/>
      <c r="K220" s="22"/>
      <c r="L220" s="22"/>
      <c r="M220" s="22"/>
      <c r="N220" s="1402" t="str">
        <f>N218&amp;O218&amp;P218</f>
        <v/>
      </c>
      <c r="O220" s="22"/>
      <c r="P220" s="22"/>
      <c r="Q220" s="1402" t="str">
        <f>Q218&amp;R218&amp;S218</f>
        <v/>
      </c>
      <c r="R220" s="22"/>
      <c r="S220" s="22"/>
      <c r="T220" s="130"/>
      <c r="U220" s="25"/>
      <c r="V220" s="25"/>
      <c r="W220" s="22"/>
    </row>
    <row r="221" spans="2:23" x14ac:dyDescent="0.2">
      <c r="B221" s="1389"/>
      <c r="C221" s="1390"/>
      <c r="D221" s="1390"/>
      <c r="E221" s="1390"/>
      <c r="F221" s="1390"/>
      <c r="G221" s="1390"/>
      <c r="H221" s="1390"/>
      <c r="I221" s="1390"/>
      <c r="J221" s="1390"/>
      <c r="K221" s="1390"/>
      <c r="L221" s="1390"/>
      <c r="M221" s="1390"/>
      <c r="N221" s="1390"/>
      <c r="O221" s="1390"/>
      <c r="P221" s="1390"/>
      <c r="Q221" s="1390"/>
      <c r="R221" s="1390"/>
      <c r="S221" s="1390"/>
      <c r="T221" s="1405"/>
      <c r="U221" s="25"/>
      <c r="V221" s="22"/>
      <c r="W221" s="37"/>
    </row>
    <row r="222" spans="2:23" x14ac:dyDescent="0.2">
      <c r="B222" s="25"/>
      <c r="C222" s="25"/>
      <c r="D222" s="25"/>
      <c r="E222" s="25"/>
      <c r="F222" s="25"/>
      <c r="G222" s="25"/>
      <c r="H222" s="25"/>
      <c r="I222" s="6"/>
      <c r="J222" s="25"/>
      <c r="K222" s="25"/>
      <c r="L222" s="25"/>
      <c r="M222" s="25"/>
      <c r="N222" s="25"/>
      <c r="O222" s="25"/>
      <c r="P222" s="25"/>
      <c r="Q222" s="25"/>
      <c r="R222" s="22"/>
      <c r="S222" s="22"/>
      <c r="T222" s="22"/>
      <c r="U222" s="22"/>
      <c r="V222" s="22"/>
      <c r="W222" s="22"/>
    </row>
    <row r="223" spans="2:23" x14ac:dyDescent="0.2">
      <c r="B223" s="22"/>
      <c r="C223" s="22"/>
      <c r="D223" s="22"/>
      <c r="E223" s="22"/>
      <c r="F223" s="22"/>
      <c r="G223" s="22"/>
      <c r="H223" s="84"/>
      <c r="I223" s="84"/>
      <c r="J223" s="84"/>
      <c r="K223" s="84"/>
      <c r="L223" s="84"/>
      <c r="M223" s="25"/>
      <c r="N223" s="25"/>
      <c r="O223" s="25"/>
      <c r="P223" s="25"/>
      <c r="Q223" s="25"/>
      <c r="R223" s="25"/>
      <c r="S223" s="25"/>
      <c r="T223" s="25"/>
      <c r="U223" s="22"/>
      <c r="V223" s="22"/>
      <c r="W223" s="22"/>
    </row>
    <row r="224" spans="2:23" x14ac:dyDescent="0.2">
      <c r="B224" s="22"/>
      <c r="C224" s="22"/>
      <c r="D224" s="22"/>
      <c r="E224" s="22"/>
      <c r="F224" s="22"/>
      <c r="G224" s="22"/>
      <c r="H224" s="132"/>
      <c r="I224" s="1443"/>
      <c r="J224" s="133"/>
      <c r="K224" s="133"/>
      <c r="L224" s="133"/>
      <c r="M224" s="133"/>
      <c r="N224" s="133"/>
      <c r="O224" s="132" t="s">
        <v>11100</v>
      </c>
      <c r="P224" s="133"/>
      <c r="Q224" s="133"/>
      <c r="R224" s="133"/>
      <c r="S224" s="1443"/>
      <c r="T224" s="1502"/>
      <c r="U224" s="25"/>
      <c r="V224" s="22"/>
      <c r="W224" s="22"/>
    </row>
    <row r="225" spans="2:23" x14ac:dyDescent="0.2">
      <c r="B225" s="22"/>
      <c r="C225" s="22"/>
      <c r="D225" s="22"/>
      <c r="E225" s="22"/>
      <c r="F225" s="22"/>
      <c r="G225" s="22"/>
      <c r="H225" s="135"/>
      <c r="I225" s="22" t="s">
        <v>11101</v>
      </c>
      <c r="J225" s="22"/>
      <c r="K225" s="22"/>
      <c r="L225" s="22"/>
      <c r="M225" s="22"/>
      <c r="N225" s="22"/>
      <c r="O225" s="135"/>
      <c r="P225" s="22"/>
      <c r="Q225" s="22"/>
      <c r="R225" s="134"/>
      <c r="S225" s="35" t="s">
        <v>11102</v>
      </c>
      <c r="T225" s="1445"/>
      <c r="U225" s="25"/>
      <c r="V225" s="22"/>
      <c r="W225" s="22"/>
    </row>
    <row r="226" spans="2:23" x14ac:dyDescent="0.2">
      <c r="B226" s="22"/>
      <c r="C226" s="22"/>
      <c r="D226" s="22"/>
      <c r="E226" s="22"/>
      <c r="F226" s="22"/>
      <c r="G226" s="22"/>
      <c r="H226" s="135"/>
      <c r="I226" s="22"/>
      <c r="J226" s="22"/>
      <c r="K226" s="22"/>
      <c r="L226" s="22"/>
      <c r="M226" s="22"/>
      <c r="N226" s="22"/>
      <c r="O226" s="135" t="s">
        <v>11103</v>
      </c>
      <c r="P226" s="22"/>
      <c r="Q226" s="35" t="s">
        <v>103</v>
      </c>
      <c r="R226" s="1402" t="str">
        <f>IF(AND($P$8=1,SUM('3 Part-time'!M62:O62,'3 Part-time'!M67:O67)&gt;=$O$227),IF(SUM('3 Part-time'!P62:R62,'3 Part-time'!P67:R67)/SUM('3 Part-time'!M62:O62,'3 Part-time'!M67:O67)&gt;=$O$228,"Level UG ("&amp;S226*100&amp;"%); ",""),"")</f>
        <v/>
      </c>
      <c r="S226" s="1503">
        <f>IF(SUM('3 Part-time'!M62:O62,'3 Part-time'!M67:O67)&gt;0,ROUND(SUM('3 Part-time'!P62:R62,'3 Part-time'!P67:R67)/SUM('3 Part-time'!M62:O62,'3 Part-time'!M67:O67),4),0)</f>
        <v>0</v>
      </c>
      <c r="T226" s="1445"/>
      <c r="U226" s="25"/>
      <c r="V226" s="22"/>
      <c r="W226" s="22"/>
    </row>
    <row r="227" spans="2:23" x14ac:dyDescent="0.2">
      <c r="B227" s="22"/>
      <c r="C227" s="22"/>
      <c r="D227" s="22"/>
      <c r="E227" s="22"/>
      <c r="F227" s="22"/>
      <c r="G227" s="22"/>
      <c r="H227" s="1504" t="s">
        <v>101</v>
      </c>
      <c r="I227" s="120" t="s">
        <v>102</v>
      </c>
      <c r="J227" s="35" t="s">
        <v>103</v>
      </c>
      <c r="K227" s="1394" t="e">
        <f>IF(AND($N$8=1,'3 Part-time'!#REF!+'3 Part-time'!G22&gt;=$K$262,'3 Part-time'!J22=0),K$13&amp;", Price group "&amp;$H227&amp;", "&amp;$I227&amp;" length, Level "&amp;$J227&amp;"; ","")</f>
        <v>#REF!</v>
      </c>
      <c r="L227" s="1499" t="e">
        <f>IF(AND($N$8=1,'3 Part-time'!#REF!+'3 Part-time'!H22&gt;=$K$262,'3 Part-time'!K22=0),L$13&amp;", Price group "&amp;$H227&amp;", "&amp;$I227&amp;" length, Level "&amp;$J227&amp;"; ","")</f>
        <v>#REF!</v>
      </c>
      <c r="M227" s="1395" t="e">
        <f>IF(AND($N$8=1,'3 Part-time'!#REF!+'3 Part-time'!I22&gt;=$K$262,'3 Part-time'!L22=0),M$13&amp;", Price group "&amp;$H227&amp;", "&amp;$I227&amp;" length, Level "&amp;$J227&amp;"; ","")</f>
        <v>#REF!</v>
      </c>
      <c r="N227" s="22"/>
      <c r="O227" s="135">
        <v>10</v>
      </c>
      <c r="P227" s="22"/>
      <c r="Q227" s="35" t="s">
        <v>107</v>
      </c>
      <c r="R227" s="1505" t="str">
        <f>IF(AND($P$8=1,SUM('3 Part-time'!M63:O63,'3 Part-time'!M68:O68)&gt;=$O$227),IF(SUM('3 Part-time'!P63:R63,'3 Part-time'!P68:R68)/SUM('3 Part-time'!M63:O63,'3 Part-time'!M68:O68)&gt;=$O$228,"Level PG (UG fee) ("&amp;S227*100&amp;"%); ",""),"")</f>
        <v/>
      </c>
      <c r="S227" s="1503">
        <f>IF(SUM('3 Part-time'!M63:O63,'3 Part-time'!M68:O68)&gt;0,ROUND(SUM('3 Part-time'!P63:R63,'3 Part-time'!P68:R68)/SUM('3 Part-time'!M63:O63,'3 Part-time'!M68:O68),4),0)</f>
        <v>0</v>
      </c>
      <c r="T227" s="1445"/>
      <c r="U227" s="25"/>
      <c r="V227" s="22"/>
      <c r="W227" s="22"/>
    </row>
    <row r="228" spans="2:23" x14ac:dyDescent="0.2">
      <c r="B228" s="22"/>
      <c r="C228" s="22"/>
      <c r="D228" s="22"/>
      <c r="E228" s="22"/>
      <c r="F228" s="22"/>
      <c r="G228" s="22"/>
      <c r="H228" s="1504" t="s">
        <v>101</v>
      </c>
      <c r="I228" s="120" t="s">
        <v>102</v>
      </c>
      <c r="J228" s="35" t="s">
        <v>107</v>
      </c>
      <c r="K228" s="1358" t="e">
        <f>IF(AND($N$8=1,'3 Part-time'!#REF!+'3 Part-time'!G23&gt;=$K$262,'3 Part-time'!J23=0),K$13&amp;", Price group "&amp;$H228&amp;", "&amp;$I228&amp;" length, Level "&amp;$J228&amp;"; ","")</f>
        <v>#REF!</v>
      </c>
      <c r="L228" s="22" t="e">
        <f>IF(AND($N$8=1,'3 Part-time'!#REF!+'3 Part-time'!H23&gt;=$K$262,'3 Part-time'!K23=0),L$13&amp;", Price group "&amp;$H228&amp;", "&amp;$I228&amp;" length, Level "&amp;$J228&amp;"; ","")</f>
        <v>#REF!</v>
      </c>
      <c r="M228" s="1396" t="e">
        <f>IF(AND($N$8=1,'3 Part-time'!#REF!+'3 Part-time'!I23&gt;=$K$262,'3 Part-time'!L23=0),M$13&amp;", Price group "&amp;$H228&amp;", "&amp;$I228&amp;" length, Level "&amp;$J228&amp;"; ","")</f>
        <v>#REF!</v>
      </c>
      <c r="N228" s="22"/>
      <c r="O228" s="136">
        <v>0.67</v>
      </c>
      <c r="P228" s="22"/>
      <c r="Q228" s="35" t="s">
        <v>110</v>
      </c>
      <c r="R228" s="1402" t="str">
        <f>IF(AND($P$8=1,SUM('3 Part-time'!M64:O64,'3 Part-time'!M69:O69)&gt;=$O$227),IF(SUM('3 Part-time'!P64:R64,'3 Part-time'!P69:R69)/SUM('3 Part-time'!M64:O64,'3 Part-time'!M69:O69)&gt;=$O$229,"Level PG (Masters' loan) ("&amp;S228*100&amp;"%); ",""),"")</f>
        <v/>
      </c>
      <c r="S228" s="1503">
        <f>IF(SUM('3 Part-time'!M64:O64,'3 Part-time'!M69:O69)&gt;0,ROUND(SUM('3 Part-time'!P64:R64,'3 Part-time'!P69:R69)/SUM('3 Part-time'!M64:O64,'3 Part-time'!M69:O69),4),0)</f>
        <v>0</v>
      </c>
      <c r="T228" s="1445"/>
      <c r="U228" s="25"/>
      <c r="V228" s="22"/>
      <c r="W228" s="22"/>
    </row>
    <row r="229" spans="2:23" x14ac:dyDescent="0.2">
      <c r="B229" s="22"/>
      <c r="C229" s="22"/>
      <c r="D229" s="22"/>
      <c r="E229" s="22"/>
      <c r="F229" s="22"/>
      <c r="G229" s="22"/>
      <c r="H229" s="1504" t="s">
        <v>101</v>
      </c>
      <c r="I229" s="120" t="s">
        <v>102</v>
      </c>
      <c r="J229" s="35" t="s">
        <v>110</v>
      </c>
      <c r="K229" s="1358" t="e">
        <f>IF(AND($N$8=1,'3 Part-time'!#REF!+'3 Part-time'!G24&gt;=$K$262,'3 Part-time'!J24=0),K$13&amp;", Price group "&amp;$H229&amp;", "&amp;$I229&amp;" length, Level "&amp;$J229&amp;"; ","")</f>
        <v>#REF!</v>
      </c>
      <c r="L229" s="22" t="e">
        <f>IF(AND($N$8=1,'3 Part-time'!#REF!+'3 Part-time'!H24&gt;=$K$262,'3 Part-time'!K24=0),L$13&amp;", Price group "&amp;$H229&amp;", "&amp;$I229&amp;" length, Level "&amp;$J229&amp;"; ","")</f>
        <v>#REF!</v>
      </c>
      <c r="M229" s="1396" t="e">
        <f>IF(AND($N$8=1,'3 Part-time'!#REF!+'3 Part-time'!I24&gt;=$K$262,'3 Part-time'!L24=0),M$13&amp;", Price group "&amp;$H229&amp;", "&amp;$I229&amp;" length, Level "&amp;$J229&amp;"; ","")</f>
        <v>#REF!</v>
      </c>
      <c r="N229" s="22"/>
      <c r="O229" s="137">
        <v>0.8</v>
      </c>
      <c r="P229" s="22"/>
      <c r="Q229" s="35" t="s">
        <v>113</v>
      </c>
      <c r="R229" s="1505" t="str">
        <f>IF(AND($P$8=1,SUM('3 Part-time'!M65:O65,'3 Part-time'!M70:O70)&gt;=$O$227),IF(SUM('3 Part-time'!P65:R65,'3 Part-time'!P70:R70)/SUM('3 Part-time'!M65:O65,'3 Part-time'!M70:O70)&gt;=$O$229,"Level PG (Other) ("&amp;S229*100&amp;"%); ",""),"")</f>
        <v/>
      </c>
      <c r="S229" s="1503">
        <f>IF(SUM('3 Part-time'!M65:O65,'3 Part-time'!M70:O70)&gt;0,ROUND(SUM('3 Part-time'!P65:R65,'3 Part-time'!P70:R70)/SUM('3 Part-time'!M65:O65,'3 Part-time'!M70:O70),4),0)</f>
        <v>0</v>
      </c>
      <c r="T229" s="1506"/>
      <c r="U229" s="25"/>
      <c r="V229" s="22"/>
      <c r="W229" s="22"/>
    </row>
    <row r="230" spans="2:23" x14ac:dyDescent="0.2">
      <c r="B230" s="22"/>
      <c r="C230" s="22"/>
      <c r="D230" s="22"/>
      <c r="E230" s="22"/>
      <c r="F230" s="22"/>
      <c r="G230" s="22"/>
      <c r="H230" s="1504" t="s">
        <v>101</v>
      </c>
      <c r="I230" s="120" t="s">
        <v>102</v>
      </c>
      <c r="J230" s="35" t="s">
        <v>113</v>
      </c>
      <c r="K230" s="1397" t="e">
        <f>IF(AND($N$8=1,'3 Part-time'!#REF!+'3 Part-time'!G25&gt;=$K$262,'3 Part-time'!J25=0),K$13&amp;", Price group "&amp;$H230&amp;", "&amp;$I230&amp;" length, Level "&amp;$J230&amp;"; ","")</f>
        <v>#REF!</v>
      </c>
      <c r="L230" s="1398" t="e">
        <f>IF(AND($N$8=1,'3 Part-time'!#REF!+'3 Part-time'!H25&gt;=$K$262,'3 Part-time'!K25=0),L$13&amp;", Price group "&amp;$H230&amp;", "&amp;$I230&amp;" length, Level "&amp;$J230&amp;"; ","")</f>
        <v>#REF!</v>
      </c>
      <c r="M230" s="1399" t="e">
        <f>IF(AND($N$8=1,'3 Part-time'!#REF!+'3 Part-time'!I25&gt;=$K$262,'3 Part-time'!L25=0),M$13&amp;", Price group "&amp;$H230&amp;", "&amp;$I230&amp;" length, Level "&amp;$J230&amp;"; ","")</f>
        <v>#REF!</v>
      </c>
      <c r="N230" s="22"/>
      <c r="O230" s="135"/>
      <c r="P230" s="22"/>
      <c r="Q230" s="22"/>
      <c r="R230" s="22"/>
      <c r="S230" s="22"/>
      <c r="T230" s="1506"/>
      <c r="U230" s="25"/>
      <c r="V230" s="22"/>
      <c r="W230" s="22"/>
    </row>
    <row r="231" spans="2:23" x14ac:dyDescent="0.2">
      <c r="B231" s="22"/>
      <c r="C231" s="22"/>
      <c r="D231" s="22"/>
      <c r="E231" s="22"/>
      <c r="F231" s="22"/>
      <c r="G231" s="22"/>
      <c r="H231" s="1504" t="s">
        <v>101</v>
      </c>
      <c r="I231" s="120" t="s">
        <v>116</v>
      </c>
      <c r="J231" s="35" t="s">
        <v>103</v>
      </c>
      <c r="K231" s="1358" t="e">
        <f>IF(AND($N$8=1,'3 Part-time'!#REF!+'3 Part-time'!G27&gt;=$K$262,'3 Part-time'!J27=0),K$13&amp;", Price group "&amp;$H231&amp;", "&amp;$I231&amp;" length, Level "&amp;$J231&amp;"; ","")</f>
        <v>#REF!</v>
      </c>
      <c r="L231" s="22" t="e">
        <f>IF(AND($N$8=1,'3 Part-time'!#REF!+'3 Part-time'!H27&gt;=$K$262,'3 Part-time'!K27=0),L$13&amp;", Price group "&amp;$H231&amp;", "&amp;$I231&amp;" length, Level "&amp;$J231&amp;"; ","")</f>
        <v>#REF!</v>
      </c>
      <c r="M231" s="1396" t="e">
        <f>IF(AND($N$8=1,'3 Part-time'!#REF!+'3 Part-time'!I27&gt;=$K$262,'3 Part-time'!L27=0),M$13&amp;", Price group "&amp;$H231&amp;", "&amp;$I231&amp;" length, Level "&amp;$J231&amp;"; ","")</f>
        <v>#REF!</v>
      </c>
      <c r="N231" s="22"/>
      <c r="O231" s="1507"/>
      <c r="P231" s="22"/>
      <c r="Q231" s="22"/>
      <c r="R231" s="1402" t="str">
        <f>R226&amp;R227</f>
        <v/>
      </c>
      <c r="S231" s="22"/>
      <c r="T231" s="1506"/>
      <c r="U231" s="25"/>
      <c r="V231" s="22"/>
      <c r="W231" s="22"/>
    </row>
    <row r="232" spans="2:23" x14ac:dyDescent="0.2">
      <c r="B232" s="22"/>
      <c r="C232" s="22"/>
      <c r="D232" s="22"/>
      <c r="E232" s="22"/>
      <c r="F232" s="22"/>
      <c r="G232" s="22"/>
      <c r="H232" s="1504" t="s">
        <v>101</v>
      </c>
      <c r="I232" s="120" t="s">
        <v>116</v>
      </c>
      <c r="J232" s="35" t="s">
        <v>107</v>
      </c>
      <c r="K232" s="1358" t="e">
        <f>IF(AND($N$8=1,'3 Part-time'!#REF!+'3 Part-time'!G28&gt;=$K$262,'3 Part-time'!J28=0),K$13&amp;", Price group "&amp;$H232&amp;", "&amp;$I232&amp;" length, Level "&amp;$J232&amp;"; ","")</f>
        <v>#REF!</v>
      </c>
      <c r="L232" s="22" t="e">
        <f>IF(AND($N$8=1,'3 Part-time'!#REF!+'3 Part-time'!H28&gt;=$K$262,'3 Part-time'!K28=0),L$13&amp;", Price group "&amp;$H232&amp;", "&amp;$I232&amp;" length, Level "&amp;$J232&amp;"; ","")</f>
        <v>#REF!</v>
      </c>
      <c r="M232" s="1396" t="e">
        <f>IF(AND($N$8=1,'3 Part-time'!#REF!+'3 Part-time'!I28&gt;=$K$262,'3 Part-time'!L28=0),M$13&amp;", Price group "&amp;$H232&amp;", "&amp;$I232&amp;" length, Level "&amp;$J232&amp;"; ","")</f>
        <v>#REF!</v>
      </c>
      <c r="N232" s="22"/>
      <c r="O232" s="1507"/>
      <c r="P232" s="22"/>
      <c r="Q232" s="22"/>
      <c r="R232" s="1402" t="str">
        <f>R228&amp;R229</f>
        <v/>
      </c>
      <c r="S232" s="22"/>
      <c r="T232" s="1506"/>
      <c r="U232" s="25"/>
      <c r="V232" s="22"/>
      <c r="W232" s="22"/>
    </row>
    <row r="233" spans="2:23" x14ac:dyDescent="0.2">
      <c r="B233" s="22"/>
      <c r="C233" s="22"/>
      <c r="D233" s="22"/>
      <c r="E233" s="22"/>
      <c r="F233" s="22"/>
      <c r="G233" s="22"/>
      <c r="H233" s="1504" t="s">
        <v>101</v>
      </c>
      <c r="I233" s="120" t="s">
        <v>116</v>
      </c>
      <c r="J233" s="35" t="s">
        <v>110</v>
      </c>
      <c r="K233" s="1358" t="e">
        <f>IF(AND($N$8=1,'3 Part-time'!#REF!+'3 Part-time'!G29&gt;=$K$262,'3 Part-time'!J29=0),K$13&amp;", Price group "&amp;$H233&amp;", "&amp;$I233&amp;" length, Level "&amp;$J233&amp;"; ","")</f>
        <v>#REF!</v>
      </c>
      <c r="L233" s="22" t="e">
        <f>IF(AND($N$8=1,'3 Part-time'!#REF!+'3 Part-time'!H29&gt;=$K$262,'3 Part-time'!K29=0),L$13&amp;", Price group "&amp;$H233&amp;", "&amp;$I233&amp;" length, Level "&amp;$J233&amp;"; ","")</f>
        <v>#REF!</v>
      </c>
      <c r="M233" s="1396" t="e">
        <f>IF(AND($N$8=1,'3 Part-time'!#REF!+'3 Part-time'!I29&gt;=$K$262,'3 Part-time'!L29=0),M$13&amp;", Price group "&amp;$H233&amp;", "&amp;$I233&amp;" length, Level "&amp;$J233&amp;"; ","")</f>
        <v>#REF!</v>
      </c>
      <c r="N233" s="22"/>
      <c r="O233" s="1508"/>
      <c r="P233" s="84"/>
      <c r="Q233" s="84"/>
      <c r="R233" s="84"/>
      <c r="S233" s="84"/>
      <c r="T233" s="1509"/>
      <c r="U233" s="25"/>
      <c r="V233" s="22"/>
      <c r="W233" s="22"/>
    </row>
    <row r="234" spans="2:23" x14ac:dyDescent="0.2">
      <c r="B234" s="22"/>
      <c r="C234" s="22"/>
      <c r="D234" s="39"/>
      <c r="E234" s="22"/>
      <c r="F234" s="22"/>
      <c r="G234" s="22"/>
      <c r="H234" s="1504" t="s">
        <v>101</v>
      </c>
      <c r="I234" s="120" t="s">
        <v>116</v>
      </c>
      <c r="J234" s="35" t="s">
        <v>113</v>
      </c>
      <c r="K234" s="1400" t="e">
        <f>IF(AND($N$8=1,'3 Part-time'!#REF!+'3 Part-time'!G30&gt;=$K$262,'3 Part-time'!J30=0),K$13&amp;", Price group "&amp;$H234&amp;", "&amp;$I234&amp;" length, Level "&amp;$J234&amp;"; ","")</f>
        <v>#REF!</v>
      </c>
      <c r="L234" s="134" t="e">
        <f>IF(AND($N$8=1,'3 Part-time'!#REF!+'3 Part-time'!H30&gt;=$K$262,'3 Part-time'!K30=0),L$13&amp;", Price group "&amp;$H234&amp;", "&amp;$I234&amp;" length, Level "&amp;$J234&amp;"; ","")</f>
        <v>#REF!</v>
      </c>
      <c r="M234" s="1401" t="e">
        <f>IF(AND($N$8=1,'3 Part-time'!#REF!+'3 Part-time'!I30&gt;=$K$262,'3 Part-time'!L30=0),M$13&amp;", Price group "&amp;$H234&amp;", "&amp;$I234&amp;" length, Level "&amp;$J234&amp;"; ","")</f>
        <v>#REF!</v>
      </c>
      <c r="N234" s="1445"/>
      <c r="O234" s="25"/>
      <c r="P234" s="25"/>
      <c r="Q234" s="25"/>
      <c r="R234" s="25"/>
      <c r="S234" s="25"/>
      <c r="T234" s="25"/>
      <c r="U234" s="25"/>
      <c r="V234" s="22"/>
      <c r="W234" s="22"/>
    </row>
    <row r="235" spans="2:23" x14ac:dyDescent="0.2">
      <c r="B235" s="37"/>
      <c r="C235" s="37"/>
      <c r="D235" s="37"/>
      <c r="E235" s="37"/>
      <c r="F235" s="37"/>
      <c r="G235" s="37"/>
      <c r="H235" s="1504" t="s">
        <v>124</v>
      </c>
      <c r="I235" s="120" t="s">
        <v>102</v>
      </c>
      <c r="J235" s="35" t="s">
        <v>103</v>
      </c>
      <c r="K235" s="1358" t="e">
        <f>IF(AND($N$8=1,'3 Part-time'!#REF!+'3 Part-time'!G32&gt;=$K$262,'3 Part-time'!J32=0),K$13&amp;", Price group "&amp;$H235&amp;", "&amp;$I235&amp;" length, Level "&amp;$J235&amp;"; ","")</f>
        <v>#REF!</v>
      </c>
      <c r="L235" s="22" t="e">
        <f>IF(AND($N$8=1,'3 Part-time'!#REF!+'3 Part-time'!H32&gt;=$K$262,'3 Part-time'!K32=0),L$13&amp;", Price group "&amp;$H235&amp;", "&amp;$I235&amp;" length, Level "&amp;$J235&amp;"; ","")</f>
        <v>#REF!</v>
      </c>
      <c r="M235" s="1396" t="e">
        <f>IF(AND($N$8=1,'3 Part-time'!#REF!+'3 Part-time'!I32&gt;=$K$262,'3 Part-time'!L32=0),M$13&amp;", Price group "&amp;$H235&amp;", "&amp;$I235&amp;" length, Level "&amp;$J235&amp;"; ","")</f>
        <v>#REF!</v>
      </c>
      <c r="N235" s="1445"/>
      <c r="O235" s="25"/>
      <c r="P235" s="25"/>
      <c r="Q235" s="25"/>
      <c r="R235" s="25"/>
      <c r="S235" s="25"/>
      <c r="T235" s="25"/>
      <c r="U235" s="25"/>
      <c r="V235" s="22"/>
      <c r="W235" s="22"/>
    </row>
    <row r="236" spans="2:23" x14ac:dyDescent="0.2">
      <c r="B236" s="37"/>
      <c r="C236" s="37"/>
      <c r="D236" s="37"/>
      <c r="E236" s="37"/>
      <c r="F236" s="37"/>
      <c r="G236" s="37"/>
      <c r="H236" s="1504" t="s">
        <v>124</v>
      </c>
      <c r="I236" s="120" t="s">
        <v>102</v>
      </c>
      <c r="J236" s="35" t="s">
        <v>107</v>
      </c>
      <c r="K236" s="1358" t="e">
        <f>IF(AND($N$8=1,'3 Part-time'!#REF!+'3 Part-time'!G33&gt;=$K$262,'3 Part-time'!J33=0),K$13&amp;", Price group "&amp;$H236&amp;", "&amp;$I236&amp;" length, Level "&amp;$J236&amp;"; ","")</f>
        <v>#REF!</v>
      </c>
      <c r="L236" s="22" t="e">
        <f>IF(AND($N$8=1,'3 Part-time'!#REF!+'3 Part-time'!H33&gt;=$K$262,'3 Part-time'!K33=0),L$13&amp;", Price group "&amp;$H236&amp;", "&amp;$I236&amp;" length, Level "&amp;$J236&amp;"; ","")</f>
        <v>#REF!</v>
      </c>
      <c r="M236" s="1396" t="e">
        <f>IF(AND($N$8=1,'3 Part-time'!#REF!+'3 Part-time'!I33&gt;=$K$262,'3 Part-time'!L33=0),M$13&amp;", Price group "&amp;$H236&amp;", "&amp;$I236&amp;" length, Level "&amp;$J236&amp;"; ","")</f>
        <v>#REF!</v>
      </c>
      <c r="N236" s="1445"/>
      <c r="O236" s="25"/>
      <c r="P236" s="25"/>
      <c r="Q236" s="25"/>
      <c r="R236" s="25"/>
      <c r="S236" s="25"/>
      <c r="T236" s="25"/>
      <c r="U236" s="25"/>
      <c r="V236" s="22"/>
      <c r="W236" s="22"/>
    </row>
    <row r="237" spans="2:23" x14ac:dyDescent="0.2">
      <c r="B237" s="37"/>
      <c r="C237" s="37"/>
      <c r="D237" s="37"/>
      <c r="E237" s="37"/>
      <c r="F237" s="37"/>
      <c r="G237" s="37"/>
      <c r="H237" s="1504" t="s">
        <v>124</v>
      </c>
      <c r="I237" s="120" t="s">
        <v>102</v>
      </c>
      <c r="J237" s="35" t="s">
        <v>110</v>
      </c>
      <c r="K237" s="1358" t="e">
        <f>IF(AND($N$8=1,'3 Part-time'!#REF!+'3 Part-time'!G34&gt;=$K$262,'3 Part-time'!J34=0),K$13&amp;", Price group "&amp;$H237&amp;", "&amp;$I237&amp;" length, Level "&amp;$J237&amp;"; ","")</f>
        <v>#REF!</v>
      </c>
      <c r="L237" s="22" t="e">
        <f>IF(AND($N$8=1,'3 Part-time'!#REF!+'3 Part-time'!H34&gt;=$K$262,'3 Part-time'!K34=0),L$13&amp;", Price group "&amp;$H237&amp;", "&amp;$I237&amp;" length, Level "&amp;$J237&amp;"; ","")</f>
        <v>#REF!</v>
      </c>
      <c r="M237" s="1396" t="e">
        <f>IF(AND($N$8=1,'3 Part-time'!#REF!+'3 Part-time'!I34&gt;=$K$262,'3 Part-time'!L34=0),M$13&amp;", Price group "&amp;$H237&amp;", "&amp;$I237&amp;" length, Level "&amp;$J237&amp;"; ","")</f>
        <v>#REF!</v>
      </c>
      <c r="N237" s="1445"/>
      <c r="O237" s="25"/>
      <c r="P237" s="25"/>
      <c r="Q237" s="25"/>
      <c r="R237" s="25"/>
      <c r="S237" s="25"/>
      <c r="T237" s="25"/>
      <c r="U237" s="25"/>
      <c r="V237" s="22"/>
      <c r="W237" s="22"/>
    </row>
    <row r="238" spans="2:23" x14ac:dyDescent="0.2">
      <c r="B238" s="37"/>
      <c r="C238" s="37"/>
      <c r="D238" s="37"/>
      <c r="E238" s="37"/>
      <c r="F238" s="37"/>
      <c r="G238" s="37"/>
      <c r="H238" s="1504" t="s">
        <v>124</v>
      </c>
      <c r="I238" s="120" t="s">
        <v>102</v>
      </c>
      <c r="J238" s="35" t="s">
        <v>113</v>
      </c>
      <c r="K238" s="1397" t="e">
        <f>IF(AND($N$8=1,'3 Part-time'!#REF!+'3 Part-time'!G35&gt;=$K$262,'3 Part-time'!J35=0),K$13&amp;", Price group "&amp;$H238&amp;", "&amp;$I238&amp;" length, Level "&amp;$J238&amp;"; ","")</f>
        <v>#REF!</v>
      </c>
      <c r="L238" s="1398" t="e">
        <f>IF(AND($N$8=1,'3 Part-time'!#REF!+'3 Part-time'!H35&gt;=$K$262,'3 Part-time'!K35=0),L$13&amp;", Price group "&amp;$H238&amp;", "&amp;$I238&amp;" length, Level "&amp;$J238&amp;"; ","")</f>
        <v>#REF!</v>
      </c>
      <c r="M238" s="1399" t="e">
        <f>IF(AND($N$8=1,'3 Part-time'!#REF!+'3 Part-time'!I35&gt;=$K$262,'3 Part-time'!L35=0),M$13&amp;", Price group "&amp;$H238&amp;", "&amp;$I238&amp;" length, Level "&amp;$J238&amp;"; ","")</f>
        <v>#REF!</v>
      </c>
      <c r="N238" s="1445"/>
      <c r="O238" s="25"/>
      <c r="P238" s="25"/>
      <c r="Q238" s="25"/>
      <c r="R238" s="25"/>
      <c r="S238" s="25"/>
      <c r="T238" s="25"/>
      <c r="U238" s="25"/>
      <c r="V238" s="22"/>
      <c r="W238" s="22"/>
    </row>
    <row r="239" spans="2:23" x14ac:dyDescent="0.2">
      <c r="B239" s="37"/>
      <c r="C239" s="37"/>
      <c r="D239" s="37"/>
      <c r="E239" s="37"/>
      <c r="F239" s="37"/>
      <c r="G239" s="37"/>
      <c r="H239" s="1504" t="s">
        <v>124</v>
      </c>
      <c r="I239" s="120" t="s">
        <v>116</v>
      </c>
      <c r="J239" s="35" t="s">
        <v>103</v>
      </c>
      <c r="K239" s="1358" t="e">
        <f>IF(AND($N$8=1,'3 Part-time'!#REF!+'3 Part-time'!G37&gt;=$K$262,'3 Part-time'!J37=0),K$13&amp;", Price group "&amp;$H239&amp;", "&amp;$I239&amp;" length, Level "&amp;$J239&amp;"; ","")</f>
        <v>#REF!</v>
      </c>
      <c r="L239" s="22" t="e">
        <f>IF(AND($N$8=1,'3 Part-time'!#REF!+'3 Part-time'!H37&gt;=$K$262,'3 Part-time'!K37=0),L$13&amp;", Price group "&amp;$H239&amp;", "&amp;$I239&amp;" length, Level "&amp;$J239&amp;"; ","")</f>
        <v>#REF!</v>
      </c>
      <c r="M239" s="1396" t="e">
        <f>IF(AND($N$8=1,'3 Part-time'!#REF!+'3 Part-time'!I37&gt;=$K$262,'3 Part-time'!L37=0),M$13&amp;", Price group "&amp;$H239&amp;", "&amp;$I239&amp;" length, Level "&amp;$J239&amp;"; ","")</f>
        <v>#REF!</v>
      </c>
      <c r="N239" s="1445"/>
      <c r="O239" s="25"/>
      <c r="P239" s="25"/>
      <c r="Q239" s="25"/>
      <c r="R239" s="25"/>
      <c r="S239" s="25"/>
      <c r="T239" s="25"/>
      <c r="U239" s="25"/>
      <c r="V239" s="22"/>
      <c r="W239" s="22"/>
    </row>
    <row r="240" spans="2:23" x14ac:dyDescent="0.2">
      <c r="B240" s="37"/>
      <c r="C240" s="37"/>
      <c r="D240" s="37"/>
      <c r="E240" s="37"/>
      <c r="F240" s="37"/>
      <c r="G240" s="37"/>
      <c r="H240" s="1504" t="s">
        <v>124</v>
      </c>
      <c r="I240" s="120" t="s">
        <v>116</v>
      </c>
      <c r="J240" s="35" t="s">
        <v>107</v>
      </c>
      <c r="K240" s="1358" t="e">
        <f>IF(AND($N$8=1,'3 Part-time'!#REF!+'3 Part-time'!G38&gt;=$K$262,'3 Part-time'!J38=0),K$13&amp;", Price group "&amp;$H240&amp;", "&amp;$I240&amp;" length, Level "&amp;$J240&amp;"; ","")</f>
        <v>#REF!</v>
      </c>
      <c r="L240" s="22" t="e">
        <f>IF(AND($N$8=1,'3 Part-time'!#REF!+'3 Part-time'!H38&gt;=$K$262,'3 Part-time'!K38=0),L$13&amp;", Price group "&amp;$H240&amp;", "&amp;$I240&amp;" length, Level "&amp;$J240&amp;"; ","")</f>
        <v>#REF!</v>
      </c>
      <c r="M240" s="1396" t="e">
        <f>IF(AND($N$8=1,'3 Part-time'!#REF!+'3 Part-time'!I38&gt;=$K$262,'3 Part-time'!L38=0),M$13&amp;", Price group "&amp;$H240&amp;", "&amp;$I240&amp;" length, Level "&amp;$J240&amp;"; ","")</f>
        <v>#REF!</v>
      </c>
      <c r="N240" s="1445"/>
      <c r="O240" s="25"/>
      <c r="P240" s="25"/>
      <c r="Q240" s="25"/>
      <c r="R240" s="25"/>
      <c r="S240" s="25"/>
      <c r="T240" s="25"/>
      <c r="U240" s="25"/>
      <c r="V240" s="22"/>
      <c r="W240" s="22"/>
    </row>
    <row r="241" spans="2:23" x14ac:dyDescent="0.2">
      <c r="B241" s="37"/>
      <c r="C241" s="37"/>
      <c r="D241" s="37"/>
      <c r="E241" s="37"/>
      <c r="F241" s="37"/>
      <c r="G241" s="37"/>
      <c r="H241" s="1504" t="s">
        <v>124</v>
      </c>
      <c r="I241" s="120" t="s">
        <v>116</v>
      </c>
      <c r="J241" s="35" t="s">
        <v>110</v>
      </c>
      <c r="K241" s="1358" t="e">
        <f>IF(AND($N$8=1,'3 Part-time'!#REF!+'3 Part-time'!G39&gt;=$K$262,'3 Part-time'!J39=0),K$13&amp;", Price group "&amp;$H241&amp;", "&amp;$I241&amp;" length, Level "&amp;$J241&amp;"; ","")</f>
        <v>#REF!</v>
      </c>
      <c r="L241" s="22" t="e">
        <f>IF(AND($N$8=1,'3 Part-time'!#REF!+'3 Part-time'!H39&gt;=$K$262,'3 Part-time'!K39=0),L$13&amp;", Price group "&amp;$H241&amp;", "&amp;$I241&amp;" length, Level "&amp;$J241&amp;"; ","")</f>
        <v>#REF!</v>
      </c>
      <c r="M241" s="1396" t="e">
        <f>IF(AND($N$8=1,'3 Part-time'!#REF!+'3 Part-time'!I39&gt;=$K$262,'3 Part-time'!L39=0),M$13&amp;", Price group "&amp;$H241&amp;", "&amp;$I241&amp;" length, Level "&amp;$J241&amp;"; ","")</f>
        <v>#REF!</v>
      </c>
      <c r="N241" s="1445"/>
      <c r="O241" s="25"/>
      <c r="P241" s="25"/>
      <c r="Q241" s="25"/>
      <c r="R241" s="25"/>
      <c r="S241" s="25"/>
      <c r="T241" s="25"/>
      <c r="U241" s="25"/>
      <c r="V241" s="22"/>
      <c r="W241" s="22"/>
    </row>
    <row r="242" spans="2:23" x14ac:dyDescent="0.2">
      <c r="B242" s="37"/>
      <c r="C242" s="37"/>
      <c r="D242" s="37"/>
      <c r="E242" s="37"/>
      <c r="F242" s="37"/>
      <c r="G242" s="37"/>
      <c r="H242" s="1504" t="s">
        <v>124</v>
      </c>
      <c r="I242" s="120" t="s">
        <v>116</v>
      </c>
      <c r="J242" s="35" t="s">
        <v>113</v>
      </c>
      <c r="K242" s="1400" t="e">
        <f>IF(AND($N$8=1,'3 Part-time'!#REF!+'3 Part-time'!G40&gt;=$K$262,'3 Part-time'!J40=0),K$13&amp;", Price group "&amp;$H242&amp;", "&amp;$I242&amp;" length, Level "&amp;$J242&amp;"; ","")</f>
        <v>#REF!</v>
      </c>
      <c r="L242" s="134" t="e">
        <f>IF(AND($N$8=1,'3 Part-time'!#REF!+'3 Part-time'!H40&gt;=$K$262,'3 Part-time'!K40=0),L$13&amp;", Price group "&amp;$H242&amp;", "&amp;$I242&amp;" length, Level "&amp;$J242&amp;"; ","")</f>
        <v>#REF!</v>
      </c>
      <c r="M242" s="1401" t="e">
        <f>IF(AND($N$8=1,'3 Part-time'!#REF!+'3 Part-time'!I40&gt;=$K$262,'3 Part-time'!L40=0),M$13&amp;", Price group "&amp;$H242&amp;", "&amp;$I242&amp;" length, Level "&amp;$J242&amp;"; ","")</f>
        <v>#REF!</v>
      </c>
      <c r="N242" s="1445"/>
      <c r="O242" s="25"/>
      <c r="P242" s="25"/>
      <c r="Q242" s="25"/>
      <c r="R242" s="25"/>
      <c r="S242" s="25"/>
      <c r="T242" s="25"/>
      <c r="U242" s="25"/>
      <c r="V242" s="22"/>
      <c r="W242" s="22"/>
    </row>
    <row r="243" spans="2:23" x14ac:dyDescent="0.2">
      <c r="B243" s="37"/>
      <c r="C243" s="37"/>
      <c r="D243" s="37"/>
      <c r="E243" s="37"/>
      <c r="F243" s="37"/>
      <c r="G243" s="37"/>
      <c r="H243" s="1504" t="s">
        <v>134</v>
      </c>
      <c r="I243" s="120" t="s">
        <v>102</v>
      </c>
      <c r="J243" s="35" t="s">
        <v>103</v>
      </c>
      <c r="K243" s="1358" t="e">
        <f>IF(AND($N$8=1,'3 Part-time'!#REF!+'3 Part-time'!G42&gt;=$K$262,'3 Part-time'!J42=0),K$13&amp;", Price group "&amp;$H243&amp;", "&amp;$I243&amp;" length, Level "&amp;$J243&amp;"; ","")</f>
        <v>#REF!</v>
      </c>
      <c r="L243" s="22" t="e">
        <f>IF(AND($N$8=1,'3 Part-time'!#REF!+'3 Part-time'!H42&gt;=$K$262,'3 Part-time'!K42=0),L$13&amp;", Price group "&amp;$H243&amp;", "&amp;$I243&amp;" length, Level "&amp;$J243&amp;"; ","")</f>
        <v>#REF!</v>
      </c>
      <c r="M243" s="1396" t="e">
        <f>IF(AND($N$8=1,'3 Part-time'!#REF!+'3 Part-time'!I42&gt;=$K$262,'3 Part-time'!L42=0),M$13&amp;", Price group "&amp;$H243&amp;", "&amp;$I243&amp;" length, Level "&amp;$J243&amp;"; ","")</f>
        <v>#REF!</v>
      </c>
      <c r="N243" s="1445"/>
      <c r="O243" s="25"/>
      <c r="P243" s="25"/>
      <c r="Q243" s="25"/>
      <c r="R243" s="25"/>
      <c r="S243" s="25"/>
      <c r="T243" s="25"/>
      <c r="U243" s="25"/>
      <c r="V243" s="22"/>
      <c r="W243" s="22"/>
    </row>
    <row r="244" spans="2:23" x14ac:dyDescent="0.2">
      <c r="B244" s="37"/>
      <c r="C244" s="37"/>
      <c r="D244" s="37"/>
      <c r="E244" s="37"/>
      <c r="F244" s="37"/>
      <c r="G244" s="37"/>
      <c r="H244" s="1504" t="s">
        <v>134</v>
      </c>
      <c r="I244" s="120" t="s">
        <v>102</v>
      </c>
      <c r="J244" s="35" t="s">
        <v>107</v>
      </c>
      <c r="K244" s="1358" t="e">
        <f>IF(AND($N$8=1,'3 Part-time'!#REF!+'3 Part-time'!G43&gt;=$K$262,'3 Part-time'!J43=0),K$13&amp;", Price group "&amp;$H244&amp;", "&amp;$I244&amp;" length, Level "&amp;$J244&amp;"; ","")</f>
        <v>#REF!</v>
      </c>
      <c r="L244" s="22" t="e">
        <f>IF(AND($N$8=1,'3 Part-time'!#REF!+'3 Part-time'!H43&gt;=$K$262,'3 Part-time'!K43=0),L$13&amp;", Price group "&amp;$H244&amp;", "&amp;$I244&amp;" length, Level "&amp;$J244&amp;"; ","")</f>
        <v>#REF!</v>
      </c>
      <c r="M244" s="1396" t="e">
        <f>IF(AND($N$8=1,'3 Part-time'!#REF!+'3 Part-time'!I43&gt;=$K$262,'3 Part-time'!L43=0),M$13&amp;", Price group "&amp;$H244&amp;", "&amp;$I244&amp;" length, Level "&amp;$J244&amp;"; ","")</f>
        <v>#REF!</v>
      </c>
      <c r="N244" s="1445"/>
      <c r="O244" s="25"/>
      <c r="P244" s="25"/>
      <c r="Q244" s="25"/>
      <c r="R244" s="25"/>
      <c r="S244" s="25"/>
      <c r="T244" s="25"/>
      <c r="U244" s="25"/>
      <c r="V244" s="22"/>
      <c r="W244" s="22"/>
    </row>
    <row r="245" spans="2:23" x14ac:dyDescent="0.2">
      <c r="B245" s="37"/>
      <c r="C245" s="37"/>
      <c r="D245" s="37"/>
      <c r="E245" s="37"/>
      <c r="F245" s="37"/>
      <c r="G245" s="37"/>
      <c r="H245" s="1504" t="s">
        <v>134</v>
      </c>
      <c r="I245" s="120" t="s">
        <v>102</v>
      </c>
      <c r="J245" s="35" t="s">
        <v>110</v>
      </c>
      <c r="K245" s="1358" t="e">
        <f>IF(AND($N$8=1,'3 Part-time'!#REF!+'3 Part-time'!G44&gt;=$K$262,'3 Part-time'!J44=0),K$13&amp;", Price group "&amp;$H245&amp;", "&amp;$I245&amp;" length, Level "&amp;$J245&amp;"; ","")</f>
        <v>#REF!</v>
      </c>
      <c r="L245" s="22" t="e">
        <f>IF(AND($N$8=1,'3 Part-time'!#REF!+'3 Part-time'!H44&gt;=$K$262,'3 Part-time'!K44=0),L$13&amp;", Price group "&amp;$H245&amp;", "&amp;$I245&amp;" length, Level "&amp;$J245&amp;"; ","")</f>
        <v>#REF!</v>
      </c>
      <c r="M245" s="1396" t="e">
        <f>IF(AND($N$8=1,'3 Part-time'!#REF!+'3 Part-time'!I44&gt;=$K$262,'3 Part-time'!L44=0),M$13&amp;", Price group "&amp;$H245&amp;", "&amp;$I245&amp;" length, Level "&amp;$J245&amp;"; ","")</f>
        <v>#REF!</v>
      </c>
      <c r="N245" s="1445"/>
      <c r="O245" s="25"/>
      <c r="P245" s="25"/>
      <c r="Q245" s="25"/>
      <c r="R245" s="25"/>
      <c r="S245" s="25"/>
      <c r="T245" s="25"/>
      <c r="U245" s="25"/>
      <c r="V245" s="22"/>
      <c r="W245" s="22"/>
    </row>
    <row r="246" spans="2:23" x14ac:dyDescent="0.2">
      <c r="B246" s="37"/>
      <c r="C246" s="37"/>
      <c r="D246" s="37"/>
      <c r="E246" s="37"/>
      <c r="F246" s="37"/>
      <c r="G246" s="37"/>
      <c r="H246" s="1504" t="s">
        <v>134</v>
      </c>
      <c r="I246" s="120" t="s">
        <v>102</v>
      </c>
      <c r="J246" s="35" t="s">
        <v>113</v>
      </c>
      <c r="K246" s="1397" t="e">
        <f>IF(AND($N$8=1,'3 Part-time'!#REF!+'3 Part-time'!G45&gt;=$K$262,'3 Part-time'!J45=0),K$13&amp;", Price group "&amp;$H246&amp;", "&amp;$I246&amp;" length, Level "&amp;$J246&amp;"; ","")</f>
        <v>#REF!</v>
      </c>
      <c r="L246" s="1398" t="e">
        <f>IF(AND($N$8=1,'3 Part-time'!#REF!+'3 Part-time'!H45&gt;=$K$262,'3 Part-time'!K45=0),L$13&amp;", Price group "&amp;$H246&amp;", "&amp;$I246&amp;" length, Level "&amp;$J246&amp;"; ","")</f>
        <v>#REF!</v>
      </c>
      <c r="M246" s="1399" t="e">
        <f>IF(AND($N$8=1,'3 Part-time'!#REF!+'3 Part-time'!I45&gt;=$K$262,'3 Part-time'!L45=0),M$13&amp;", Price group "&amp;$H246&amp;", "&amp;$I246&amp;" length, Level "&amp;$J246&amp;"; ","")</f>
        <v>#REF!</v>
      </c>
      <c r="N246" s="1445"/>
      <c r="O246" s="25"/>
      <c r="P246" s="25"/>
      <c r="Q246" s="25"/>
      <c r="R246" s="25"/>
      <c r="S246" s="25"/>
      <c r="T246" s="25"/>
      <c r="U246" s="25"/>
      <c r="V246" s="22"/>
      <c r="W246" s="22"/>
    </row>
    <row r="247" spans="2:23" x14ac:dyDescent="0.2">
      <c r="B247" s="37"/>
      <c r="C247" s="37"/>
      <c r="D247" s="37"/>
      <c r="E247" s="37"/>
      <c r="F247" s="37"/>
      <c r="G247" s="37"/>
      <c r="H247" s="1504" t="s">
        <v>134</v>
      </c>
      <c r="I247" s="120" t="s">
        <v>116</v>
      </c>
      <c r="J247" s="35" t="s">
        <v>103</v>
      </c>
      <c r="K247" s="1358" t="e">
        <f>IF(AND($N$8=1,'3 Part-time'!#REF!+'3 Part-time'!G47&gt;=$K$262,'3 Part-time'!J47=0),K$13&amp;", Price group "&amp;$H247&amp;", "&amp;$I247&amp;" length, Level "&amp;$J247&amp;"; ","")</f>
        <v>#REF!</v>
      </c>
      <c r="L247" s="22" t="e">
        <f>IF(AND($N$8=1,'3 Part-time'!#REF!+'3 Part-time'!H47&gt;=$K$262,'3 Part-time'!K47=0),L$13&amp;", Price group "&amp;$H247&amp;", "&amp;$I247&amp;" length, Level "&amp;$J247&amp;"; ","")</f>
        <v>#REF!</v>
      </c>
      <c r="M247" s="1396" t="e">
        <f>IF(AND($N$8=1,'3 Part-time'!#REF!+'3 Part-time'!I47&gt;=$K$262,'3 Part-time'!L47=0),M$13&amp;", Price group "&amp;$H247&amp;", "&amp;$I247&amp;" length, Level "&amp;$J247&amp;"; ","")</f>
        <v>#REF!</v>
      </c>
      <c r="N247" s="1445"/>
      <c r="O247" s="25"/>
      <c r="P247" s="25"/>
      <c r="Q247" s="25"/>
      <c r="R247" s="25"/>
      <c r="S247" s="25"/>
      <c r="T247" s="25"/>
      <c r="U247" s="25"/>
      <c r="V247" s="22"/>
      <c r="W247" s="22"/>
    </row>
    <row r="248" spans="2:23" x14ac:dyDescent="0.2">
      <c r="B248" s="37"/>
      <c r="C248" s="37"/>
      <c r="D248" s="37"/>
      <c r="E248" s="37"/>
      <c r="F248" s="37"/>
      <c r="G248" s="37"/>
      <c r="H248" s="1504" t="s">
        <v>134</v>
      </c>
      <c r="I248" s="120" t="s">
        <v>116</v>
      </c>
      <c r="J248" s="35" t="s">
        <v>107</v>
      </c>
      <c r="K248" s="1358" t="e">
        <f>IF(AND($N$8=1,'3 Part-time'!#REF!+'3 Part-time'!G48&gt;=$K$262,'3 Part-time'!J48=0),K$13&amp;", Price group "&amp;$H248&amp;", "&amp;$I248&amp;" length, Level "&amp;$J248&amp;"; ","")</f>
        <v>#REF!</v>
      </c>
      <c r="L248" s="22" t="e">
        <f>IF(AND($N$8=1,'3 Part-time'!#REF!+'3 Part-time'!H48&gt;=$K$262,'3 Part-time'!K48=0),L$13&amp;", Price group "&amp;$H248&amp;", "&amp;$I248&amp;" length, Level "&amp;$J248&amp;"; ","")</f>
        <v>#REF!</v>
      </c>
      <c r="M248" s="1396" t="e">
        <f>IF(AND($N$8=1,'3 Part-time'!#REF!+'3 Part-time'!I48&gt;=$K$262,'3 Part-time'!L48=0),M$13&amp;", Price group "&amp;$H248&amp;", "&amp;$I248&amp;" length, Level "&amp;$J248&amp;"; ","")</f>
        <v>#REF!</v>
      </c>
      <c r="N248" s="1445"/>
      <c r="O248" s="25"/>
      <c r="P248" s="25"/>
      <c r="Q248" s="25"/>
      <c r="R248" s="25"/>
      <c r="S248" s="25"/>
      <c r="T248" s="25"/>
      <c r="U248" s="25"/>
      <c r="V248" s="22"/>
      <c r="W248" s="22"/>
    </row>
    <row r="249" spans="2:23" x14ac:dyDescent="0.2">
      <c r="B249" s="37"/>
      <c r="C249" s="37"/>
      <c r="D249" s="37"/>
      <c r="E249" s="37"/>
      <c r="F249" s="37"/>
      <c r="G249" s="37"/>
      <c r="H249" s="1504" t="s">
        <v>134</v>
      </c>
      <c r="I249" s="120" t="s">
        <v>116</v>
      </c>
      <c r="J249" s="35" t="s">
        <v>110</v>
      </c>
      <c r="K249" s="1358" t="e">
        <f>IF(AND($N$8=1,'3 Part-time'!#REF!+'3 Part-time'!G49&gt;=$K$262,'3 Part-time'!J49=0),K$13&amp;", Price group "&amp;$H249&amp;", "&amp;$I249&amp;" length, Level "&amp;$J249&amp;"; ","")</f>
        <v>#REF!</v>
      </c>
      <c r="L249" s="22" t="e">
        <f>IF(AND($N$8=1,'3 Part-time'!#REF!+'3 Part-time'!H49&gt;=$K$262,'3 Part-time'!K49=0),L$13&amp;", Price group "&amp;$H249&amp;", "&amp;$I249&amp;" length, Level "&amp;$J249&amp;"; ","")</f>
        <v>#REF!</v>
      </c>
      <c r="M249" s="1396" t="e">
        <f>IF(AND($N$8=1,'3 Part-time'!#REF!+'3 Part-time'!I49&gt;=$K$262,'3 Part-time'!L49=0),M$13&amp;", Price group "&amp;$H249&amp;", "&amp;$I249&amp;" length, Level "&amp;$J249&amp;"; ","")</f>
        <v>#REF!</v>
      </c>
      <c r="N249" s="1445"/>
      <c r="O249" s="25"/>
      <c r="P249" s="25"/>
      <c r="Q249" s="25"/>
      <c r="R249" s="25"/>
      <c r="S249" s="25"/>
      <c r="T249" s="25"/>
      <c r="U249" s="25"/>
      <c r="V249" s="22"/>
      <c r="W249" s="22"/>
    </row>
    <row r="250" spans="2:23" x14ac:dyDescent="0.2">
      <c r="B250" s="37"/>
      <c r="C250" s="37"/>
      <c r="D250" s="37"/>
      <c r="E250" s="37"/>
      <c r="F250" s="37"/>
      <c r="G250" s="37"/>
      <c r="H250" s="1504" t="s">
        <v>134</v>
      </c>
      <c r="I250" s="120" t="s">
        <v>116</v>
      </c>
      <c r="J250" s="35" t="s">
        <v>113</v>
      </c>
      <c r="K250" s="1400" t="e">
        <f>IF(AND($N$8=1,'3 Part-time'!#REF!+'3 Part-time'!G50&gt;=$K$262,'3 Part-time'!J50=0),K$13&amp;", Price group "&amp;$H250&amp;", "&amp;$I250&amp;" length, Level "&amp;$J250&amp;"; ","")</f>
        <v>#REF!</v>
      </c>
      <c r="L250" s="134" t="e">
        <f>IF(AND($N$8=1,'3 Part-time'!#REF!+'3 Part-time'!H50&gt;=$K$262,'3 Part-time'!K50=0),L$13&amp;", Price group "&amp;$H250&amp;", "&amp;$I250&amp;" length, Level "&amp;$J250&amp;"; ","")</f>
        <v>#REF!</v>
      </c>
      <c r="M250" s="1401" t="e">
        <f>IF(AND($N$8=1,'3 Part-time'!#REF!+'3 Part-time'!I50&gt;=$K$262,'3 Part-time'!L50=0),M$13&amp;", Price group "&amp;$H250&amp;", "&amp;$I250&amp;" length, Level "&amp;$J250&amp;"; ","")</f>
        <v>#REF!</v>
      </c>
      <c r="N250" s="1445"/>
      <c r="O250" s="25"/>
      <c r="P250" s="25"/>
      <c r="Q250" s="25"/>
      <c r="R250" s="25"/>
      <c r="S250" s="25"/>
      <c r="T250" s="25"/>
      <c r="U250" s="25"/>
      <c r="V250" s="22"/>
      <c r="W250" s="22"/>
    </row>
    <row r="251" spans="2:23" x14ac:dyDescent="0.2">
      <c r="B251" s="37"/>
      <c r="C251" s="37"/>
      <c r="D251" s="37"/>
      <c r="E251" s="37"/>
      <c r="F251" s="37"/>
      <c r="G251" s="37"/>
      <c r="H251" s="1504" t="s">
        <v>143</v>
      </c>
      <c r="I251" s="120" t="s">
        <v>102</v>
      </c>
      <c r="J251" s="35" t="s">
        <v>103</v>
      </c>
      <c r="K251" s="1358" t="e">
        <f>IF(AND($N$8=1,'3 Part-time'!#REF!+'3 Part-time'!G52&gt;=$K$262,'3 Part-time'!J52=0),K$13&amp;", Price group "&amp;$H251&amp;", "&amp;$I251&amp;" length, Level "&amp;$J251&amp;"; ","")</f>
        <v>#REF!</v>
      </c>
      <c r="L251" s="22" t="e">
        <f>IF(AND($N$8=1,'3 Part-time'!#REF!+'3 Part-time'!H52&gt;=$K$262,'3 Part-time'!K52=0),L$13&amp;", Price group "&amp;$H251&amp;", "&amp;$I251&amp;" length, Level "&amp;$J251&amp;"; ","")</f>
        <v>#REF!</v>
      </c>
      <c r="M251" s="1396" t="e">
        <f>IF(AND($N$8=1,'3 Part-time'!#REF!+'3 Part-time'!I52&gt;=$K$262,'3 Part-time'!L52=0),M$13&amp;", Price group "&amp;$H251&amp;", "&amp;$I251&amp;" length, Level "&amp;$J251&amp;"; ","")</f>
        <v>#REF!</v>
      </c>
      <c r="N251" s="1445"/>
      <c r="O251" s="25"/>
      <c r="P251" s="25"/>
      <c r="Q251" s="25"/>
      <c r="R251" s="25"/>
      <c r="S251" s="25"/>
      <c r="T251" s="25"/>
      <c r="U251" s="25"/>
      <c r="V251" s="22"/>
      <c r="W251" s="22"/>
    </row>
    <row r="252" spans="2:23" x14ac:dyDescent="0.2">
      <c r="B252" s="37"/>
      <c r="C252" s="37"/>
      <c r="D252" s="37"/>
      <c r="E252" s="37"/>
      <c r="F252" s="37"/>
      <c r="G252" s="37"/>
      <c r="H252" s="1504" t="s">
        <v>143</v>
      </c>
      <c r="I252" s="120" t="s">
        <v>102</v>
      </c>
      <c r="J252" s="35" t="s">
        <v>107</v>
      </c>
      <c r="K252" s="1358" t="e">
        <f>IF(AND($N$8=1,'3 Part-time'!#REF!+'3 Part-time'!G53&gt;=$K$262,'3 Part-time'!J53=0),K$13&amp;", Price group "&amp;$H252&amp;", "&amp;$I252&amp;" length, Level "&amp;$J252&amp;"; ","")</f>
        <v>#REF!</v>
      </c>
      <c r="L252" s="22" t="e">
        <f>IF(AND($N$8=1,'3 Part-time'!#REF!+'3 Part-time'!H53&gt;=$K$262,'3 Part-time'!K53=0),L$13&amp;", Price group "&amp;$H252&amp;", "&amp;$I252&amp;" length, Level "&amp;$J252&amp;"; ","")</f>
        <v>#REF!</v>
      </c>
      <c r="M252" s="1396" t="e">
        <f>IF(AND($N$8=1,'3 Part-time'!#REF!+'3 Part-time'!I53&gt;=$K$262,'3 Part-time'!L53=0),M$13&amp;", Price group "&amp;$H252&amp;", "&amp;$I252&amp;" length, Level "&amp;$J252&amp;"; ","")</f>
        <v>#REF!</v>
      </c>
      <c r="N252" s="1445"/>
      <c r="O252" s="25"/>
      <c r="P252" s="25"/>
      <c r="Q252" s="25"/>
      <c r="R252" s="25"/>
      <c r="S252" s="25"/>
      <c r="T252" s="25"/>
      <c r="U252" s="25"/>
      <c r="V252" s="22"/>
      <c r="W252" s="22"/>
    </row>
    <row r="253" spans="2:23" x14ac:dyDescent="0.2">
      <c r="B253" s="37"/>
      <c r="C253" s="37"/>
      <c r="D253" s="37"/>
      <c r="E253" s="37"/>
      <c r="F253" s="37"/>
      <c r="G253" s="37"/>
      <c r="H253" s="1504" t="s">
        <v>143</v>
      </c>
      <c r="I253" s="120" t="s">
        <v>102</v>
      </c>
      <c r="J253" s="35" t="s">
        <v>110</v>
      </c>
      <c r="K253" s="1358" t="e">
        <f>IF(AND($N$8=1,'3 Part-time'!#REF!+'3 Part-time'!G54&gt;=$K$262,'3 Part-time'!J54=0),K$13&amp;", Price group "&amp;$H253&amp;", "&amp;$I253&amp;" length, Level "&amp;$J253&amp;"; ","")</f>
        <v>#REF!</v>
      </c>
      <c r="L253" s="22" t="e">
        <f>IF(AND($N$8=1,'3 Part-time'!#REF!+'3 Part-time'!H54&gt;=$K$262,'3 Part-time'!K54=0),L$13&amp;", Price group "&amp;$H253&amp;", "&amp;$I253&amp;" length, Level "&amp;$J253&amp;"; ","")</f>
        <v>#REF!</v>
      </c>
      <c r="M253" s="1396" t="e">
        <f>IF(AND($N$8=1,'3 Part-time'!#REF!+'3 Part-time'!I54&gt;=$K$262,'3 Part-time'!L54=0),M$13&amp;", Price group "&amp;$H253&amp;", "&amp;$I253&amp;" length, Level "&amp;$J253&amp;"; ","")</f>
        <v>#REF!</v>
      </c>
      <c r="N253" s="1445"/>
      <c r="O253" s="25"/>
      <c r="P253" s="25"/>
      <c r="Q253" s="25"/>
      <c r="R253" s="25"/>
      <c r="S253" s="25"/>
      <c r="T253" s="25"/>
      <c r="U253" s="25"/>
      <c r="V253" s="22"/>
      <c r="W253" s="22"/>
    </row>
    <row r="254" spans="2:23" x14ac:dyDescent="0.2">
      <c r="B254" s="37"/>
      <c r="C254" s="37"/>
      <c r="D254" s="37"/>
      <c r="E254" s="37"/>
      <c r="F254" s="37"/>
      <c r="G254" s="37"/>
      <c r="H254" s="1504" t="s">
        <v>143</v>
      </c>
      <c r="I254" s="120" t="s">
        <v>102</v>
      </c>
      <c r="J254" s="35" t="s">
        <v>113</v>
      </c>
      <c r="K254" s="1397" t="e">
        <f>IF(AND($N$8=1,'3 Part-time'!#REF!+'3 Part-time'!G55&gt;=$K$262,'3 Part-time'!J55=0),K$13&amp;", Price group "&amp;$H254&amp;", "&amp;$I254&amp;" length, Level "&amp;$J254&amp;"; ","")</f>
        <v>#REF!</v>
      </c>
      <c r="L254" s="1398" t="e">
        <f>IF(AND($N$8=1,'3 Part-time'!#REF!+'3 Part-time'!H55&gt;=$K$262,'3 Part-time'!K55=0),L$13&amp;", Price group "&amp;$H254&amp;", "&amp;$I254&amp;" length, Level "&amp;$J254&amp;"; ","")</f>
        <v>#REF!</v>
      </c>
      <c r="M254" s="1399" t="e">
        <f>IF(AND($N$8=1,'3 Part-time'!#REF!+'3 Part-time'!I55&gt;=$K$262,'3 Part-time'!L55=0),M$13&amp;", Price group "&amp;$H254&amp;", "&amp;$I254&amp;" length, Level "&amp;$J254&amp;"; ","")</f>
        <v>#REF!</v>
      </c>
      <c r="N254" s="1445"/>
      <c r="O254" s="25"/>
      <c r="P254" s="25"/>
      <c r="Q254" s="25"/>
      <c r="R254" s="25"/>
      <c r="S254" s="25"/>
      <c r="T254" s="25"/>
      <c r="U254" s="25"/>
      <c r="V254" s="22"/>
      <c r="W254" s="22"/>
    </row>
    <row r="255" spans="2:23" x14ac:dyDescent="0.2">
      <c r="B255" s="37"/>
      <c r="C255" s="37"/>
      <c r="D255" s="37"/>
      <c r="E255" s="37"/>
      <c r="F255" s="37"/>
      <c r="G255" s="37"/>
      <c r="H255" s="1504" t="s">
        <v>143</v>
      </c>
      <c r="I255" s="120" t="s">
        <v>116</v>
      </c>
      <c r="J255" s="35" t="s">
        <v>103</v>
      </c>
      <c r="K255" s="1358" t="e">
        <f>IF(AND($N$8=1,'3 Part-time'!#REF!+'3 Part-time'!G57&gt;=$K$262,'3 Part-time'!J57=0),K$13&amp;", Price group "&amp;$H255&amp;", "&amp;$I255&amp;" length, Level "&amp;$J255&amp;"; ","")</f>
        <v>#REF!</v>
      </c>
      <c r="L255" s="22" t="e">
        <f>IF(AND($N$8=1,'3 Part-time'!#REF!+'3 Part-time'!H57&gt;=$K$262,'3 Part-time'!K57=0),L$13&amp;", Price group "&amp;$H255&amp;", "&amp;$I255&amp;" length, Level "&amp;$J255&amp;"; ","")</f>
        <v>#REF!</v>
      </c>
      <c r="M255" s="1396" t="e">
        <f>IF(AND($N$8=1,'3 Part-time'!#REF!+'3 Part-time'!I57&gt;=$K$262,'3 Part-time'!L57=0),M$13&amp;", Price group "&amp;$H255&amp;", "&amp;$I255&amp;" length, Level "&amp;$J255&amp;"; ","")</f>
        <v>#REF!</v>
      </c>
      <c r="N255" s="1445"/>
      <c r="O255" s="25"/>
      <c r="P255" s="25"/>
      <c r="Q255" s="25"/>
      <c r="R255" s="25"/>
      <c r="S255" s="25"/>
      <c r="T255" s="25"/>
      <c r="U255" s="25"/>
      <c r="V255" s="22"/>
      <c r="W255" s="22"/>
    </row>
    <row r="256" spans="2:23" x14ac:dyDescent="0.2">
      <c r="B256" s="37"/>
      <c r="C256" s="37"/>
      <c r="D256" s="37"/>
      <c r="E256" s="37"/>
      <c r="F256" s="37"/>
      <c r="G256" s="37"/>
      <c r="H256" s="1504" t="s">
        <v>143</v>
      </c>
      <c r="I256" s="120" t="s">
        <v>116</v>
      </c>
      <c r="J256" s="35" t="s">
        <v>107</v>
      </c>
      <c r="K256" s="1358" t="e">
        <f>IF(AND($N$8=1,'3 Part-time'!#REF!+'3 Part-time'!G58&gt;=$K$262,'3 Part-time'!J58=0),K$13&amp;", Price group "&amp;$H256&amp;", "&amp;$I256&amp;" length, Level "&amp;$J256&amp;"; ","")</f>
        <v>#REF!</v>
      </c>
      <c r="L256" s="22" t="e">
        <f>IF(AND($N$8=1,'3 Part-time'!#REF!+'3 Part-time'!H58&gt;=$K$262,'3 Part-time'!K58=0),L$13&amp;", Price group "&amp;$H256&amp;", "&amp;$I256&amp;" length, Level "&amp;$J256&amp;"; ","")</f>
        <v>#REF!</v>
      </c>
      <c r="M256" s="1396" t="e">
        <f>IF(AND($N$8=1,'3 Part-time'!#REF!+'3 Part-time'!I58&gt;=$K$262,'3 Part-time'!L58=0),M$13&amp;", Price group "&amp;$H256&amp;", "&amp;$I256&amp;" length, Level "&amp;$J256&amp;"; ","")</f>
        <v>#REF!</v>
      </c>
      <c r="N256" s="1445"/>
      <c r="O256" s="25"/>
      <c r="P256" s="25"/>
      <c r="Q256" s="25"/>
      <c r="R256" s="25"/>
      <c r="S256" s="25"/>
      <c r="T256" s="25"/>
      <c r="U256" s="25"/>
      <c r="V256" s="22"/>
      <c r="W256" s="22"/>
    </row>
    <row r="257" spans="2:23" x14ac:dyDescent="0.2">
      <c r="B257" s="37"/>
      <c r="C257" s="37"/>
      <c r="D257" s="37"/>
      <c r="E257" s="37"/>
      <c r="F257" s="37"/>
      <c r="G257" s="37"/>
      <c r="H257" s="1504" t="s">
        <v>143</v>
      </c>
      <c r="I257" s="120" t="s">
        <v>116</v>
      </c>
      <c r="J257" s="35" t="s">
        <v>110</v>
      </c>
      <c r="K257" s="1358" t="e">
        <f>IF(AND($N$8=1,'3 Part-time'!#REF!+'3 Part-time'!G59&gt;=$K$262,'3 Part-time'!J59=0),K$13&amp;", Price group "&amp;$H257&amp;", "&amp;$I257&amp;" length, Level "&amp;$J257&amp;"; ","")</f>
        <v>#REF!</v>
      </c>
      <c r="L257" s="22" t="e">
        <f>IF(AND($N$8=1,'3 Part-time'!#REF!+'3 Part-time'!H59&gt;=$K$262,'3 Part-time'!K59=0),L$13&amp;", Price group "&amp;$H257&amp;", "&amp;$I257&amp;" length, Level "&amp;$J257&amp;"; ","")</f>
        <v>#REF!</v>
      </c>
      <c r="M257" s="1396" t="e">
        <f>IF(AND($N$8=1,'3 Part-time'!#REF!+'3 Part-time'!I59&gt;=$K$262,'3 Part-time'!L59=0),M$13&amp;", Price group "&amp;$H257&amp;", "&amp;$I257&amp;" length, Level "&amp;$J257&amp;"; ","")</f>
        <v>#REF!</v>
      </c>
      <c r="N257" s="1445"/>
      <c r="O257" s="25"/>
      <c r="P257" s="25"/>
      <c r="Q257" s="25"/>
      <c r="R257" s="25"/>
      <c r="S257" s="25"/>
      <c r="T257" s="25"/>
      <c r="U257" s="25"/>
      <c r="V257" s="22"/>
      <c r="W257" s="22"/>
    </row>
    <row r="258" spans="2:23" x14ac:dyDescent="0.2">
      <c r="B258" s="37"/>
      <c r="C258" s="37"/>
      <c r="D258" s="37"/>
      <c r="E258" s="37"/>
      <c r="F258" s="37"/>
      <c r="G258" s="37"/>
      <c r="H258" s="1504" t="s">
        <v>143</v>
      </c>
      <c r="I258" s="120" t="s">
        <v>116</v>
      </c>
      <c r="J258" s="35" t="s">
        <v>113</v>
      </c>
      <c r="K258" s="1400" t="e">
        <f>IF(AND($N$8=1,'3 Part-time'!#REF!+'3 Part-time'!G60&gt;=$K$262,'3 Part-time'!J60=0),K$13&amp;", Price group "&amp;$H258&amp;", "&amp;$I258&amp;" length, Level "&amp;$J258&amp;"; ","")</f>
        <v>#REF!</v>
      </c>
      <c r="L258" s="134" t="e">
        <f>IF(AND($N$8=1,'3 Part-time'!#REF!+'3 Part-time'!H60&gt;=$K$262,'3 Part-time'!K60=0),L$13&amp;", Price group "&amp;$H258&amp;", "&amp;$I258&amp;" length, Level "&amp;$J258&amp;"; ","")</f>
        <v>#REF!</v>
      </c>
      <c r="M258" s="1401" t="e">
        <f>IF(AND($N$8=1,'3 Part-time'!#REF!+'3 Part-time'!I60&gt;=$K$262,'3 Part-time'!L60=0),M$13&amp;", Price group "&amp;$H258&amp;", "&amp;$I258&amp;" length, Level "&amp;$J258&amp;"; ","")</f>
        <v>#REF!</v>
      </c>
      <c r="N258" s="1445"/>
      <c r="O258" s="25"/>
      <c r="P258" s="25"/>
      <c r="Q258" s="25"/>
      <c r="R258" s="25"/>
      <c r="S258" s="25"/>
      <c r="T258" s="25"/>
      <c r="U258" s="25"/>
      <c r="V258" s="22"/>
      <c r="W258" s="22"/>
    </row>
    <row r="259" spans="2:23" x14ac:dyDescent="0.2">
      <c r="B259" s="37"/>
      <c r="C259" s="37"/>
      <c r="D259" s="37"/>
      <c r="E259" s="37"/>
      <c r="F259" s="37"/>
      <c r="G259" s="37"/>
      <c r="H259" s="135"/>
      <c r="I259" s="25"/>
      <c r="J259" s="25"/>
      <c r="K259" s="22"/>
      <c r="L259" s="22"/>
      <c r="M259" s="134"/>
      <c r="N259" s="1445"/>
      <c r="O259" s="25"/>
      <c r="P259" s="25"/>
      <c r="Q259" s="25"/>
      <c r="R259" s="25"/>
      <c r="S259" s="25"/>
      <c r="T259" s="25"/>
      <c r="U259" s="25"/>
      <c r="V259" s="22"/>
      <c r="W259" s="22"/>
    </row>
    <row r="260" spans="2:23" x14ac:dyDescent="0.2">
      <c r="B260" s="37"/>
      <c r="C260" s="37"/>
      <c r="D260" s="37"/>
      <c r="E260" s="37"/>
      <c r="F260" s="37"/>
      <c r="G260" s="1506"/>
      <c r="H260" s="22"/>
      <c r="I260" s="1402" t="e">
        <f>K260&amp;L260&amp;M260</f>
        <v>#REF!</v>
      </c>
      <c r="J260" s="22"/>
      <c r="K260" s="1447" t="e">
        <f>K227&amp;K228&amp;K229&amp;K230&amp;K231&amp;K232&amp;K233&amp;K234&amp;K235&amp;K236&amp;K237&amp;K238&amp;K239&amp;K240&amp;K241&amp;K242&amp;K243&amp;K244&amp;K245&amp;K246&amp;K247&amp;K248&amp;K249&amp;K250&amp;K251&amp;K252&amp;K253&amp;K254&amp;K255&amp;K256&amp;K257&amp;K258</f>
        <v>#REF!</v>
      </c>
      <c r="L260" s="1447" t="e">
        <f>L227&amp;L228&amp;L229&amp;L230&amp;L231&amp;L232&amp;L233&amp;L234&amp;L235&amp;L236&amp;L237&amp;L238&amp;L239&amp;L240&amp;L241&amp;L242&amp;L243&amp;L244&amp;L245&amp;L246&amp;L247&amp;L248&amp;L249&amp;L250&amp;L251&amp;L252&amp;L253&amp;L254&amp;L255&amp;L256&amp;L257&amp;L258</f>
        <v>#REF!</v>
      </c>
      <c r="M260" s="1402" t="e">
        <f>M227&amp;M228&amp;M229&amp;M230&amp;M231&amp;M232&amp;M233&amp;M234&amp;M235&amp;M236&amp;M237&amp;M238&amp;M239&amp;M240&amp;M241&amp;M242&amp;M243&amp;M244&amp;M245&amp;M246&amp;M247&amp;M248&amp;M249&amp;M250&amp;M251&amp;M252&amp;M253&amp;M254&amp;M255&amp;M256&amp;M257&amp;M258</f>
        <v>#REF!</v>
      </c>
      <c r="N260" s="1445"/>
      <c r="O260" s="25"/>
      <c r="P260" s="25"/>
      <c r="Q260" s="25"/>
      <c r="R260" s="25"/>
      <c r="S260" s="25"/>
      <c r="T260" s="25"/>
      <c r="U260" s="25"/>
      <c r="V260" s="22"/>
      <c r="W260" s="22"/>
    </row>
    <row r="261" spans="2:23" x14ac:dyDescent="0.2">
      <c r="B261" s="37"/>
      <c r="C261" s="37"/>
      <c r="D261" s="37"/>
      <c r="E261" s="37"/>
      <c r="F261" s="37"/>
      <c r="G261" s="1506"/>
      <c r="H261" s="22"/>
      <c r="I261" s="22"/>
      <c r="J261" s="22"/>
      <c r="K261" s="22"/>
      <c r="L261" s="22"/>
      <c r="M261" s="22"/>
      <c r="N261" s="1445"/>
      <c r="O261" s="25"/>
      <c r="P261" s="25"/>
      <c r="Q261" s="25"/>
      <c r="R261" s="25"/>
      <c r="S261" s="25"/>
      <c r="T261" s="25"/>
      <c r="U261" s="25"/>
      <c r="V261" s="22"/>
      <c r="W261" s="22"/>
    </row>
    <row r="262" spans="2:23" x14ac:dyDescent="0.2">
      <c r="B262" s="37"/>
      <c r="C262" s="37"/>
      <c r="D262" s="37"/>
      <c r="E262" s="37"/>
      <c r="F262" s="37"/>
      <c r="G262" s="37"/>
      <c r="H262" s="135"/>
      <c r="I262" s="35" t="s">
        <v>11103</v>
      </c>
      <c r="J262" s="22" t="s">
        <v>11055</v>
      </c>
      <c r="K262" s="22">
        <v>50</v>
      </c>
      <c r="L262" s="22"/>
      <c r="M262" s="22"/>
      <c r="N262" s="1445"/>
      <c r="O262" s="25"/>
      <c r="P262" s="25"/>
      <c r="Q262" s="25"/>
      <c r="R262" s="25"/>
      <c r="S262" s="25"/>
      <c r="T262" s="25"/>
      <c r="U262" s="25"/>
      <c r="V262" s="22"/>
      <c r="W262" s="22"/>
    </row>
    <row r="263" spans="2:23" x14ac:dyDescent="0.2">
      <c r="B263" s="37"/>
      <c r="C263" s="37"/>
      <c r="D263" s="37"/>
      <c r="E263" s="37"/>
      <c r="F263" s="37"/>
      <c r="G263" s="37"/>
      <c r="H263" s="1508"/>
      <c r="I263" s="84"/>
      <c r="J263" s="84"/>
      <c r="K263" s="84"/>
      <c r="L263" s="84"/>
      <c r="M263" s="84"/>
      <c r="N263" s="1509"/>
      <c r="O263" s="25"/>
      <c r="P263" s="25"/>
      <c r="Q263" s="25"/>
      <c r="R263" s="25"/>
      <c r="S263" s="25"/>
      <c r="T263" s="25"/>
      <c r="U263" s="25"/>
      <c r="V263" s="22"/>
      <c r="W263" s="22"/>
    </row>
    <row r="264" spans="2:23" x14ac:dyDescent="0.2">
      <c r="B264" s="37"/>
      <c r="C264" s="37"/>
      <c r="D264" s="37"/>
      <c r="E264" s="37"/>
      <c r="F264" s="37"/>
      <c r="G264" s="37"/>
      <c r="H264" s="1510"/>
      <c r="I264" s="133"/>
      <c r="J264" s="133"/>
      <c r="K264" s="133"/>
      <c r="L264" s="133"/>
      <c r="M264" s="133"/>
      <c r="N264" s="1444"/>
      <c r="O264" s="22"/>
      <c r="P264" s="22"/>
      <c r="Q264" s="22"/>
      <c r="R264" s="22"/>
      <c r="S264" s="22"/>
      <c r="T264" s="22"/>
      <c r="U264" s="22"/>
      <c r="V264" s="22"/>
      <c r="W264" s="22"/>
    </row>
    <row r="265" spans="2:23" x14ac:dyDescent="0.2">
      <c r="B265" s="37"/>
      <c r="C265" s="37"/>
      <c r="D265" s="37"/>
      <c r="E265" s="37"/>
      <c r="F265" s="37"/>
      <c r="G265" s="37"/>
      <c r="H265" s="135"/>
      <c r="I265" s="22" t="s">
        <v>11104</v>
      </c>
      <c r="J265" s="22"/>
      <c r="K265" s="22"/>
      <c r="L265" s="22"/>
      <c r="M265" s="22"/>
      <c r="N265" s="1445"/>
      <c r="O265" s="22"/>
      <c r="P265" s="22"/>
      <c r="Q265" s="22"/>
      <c r="R265" s="22"/>
      <c r="S265" s="22"/>
      <c r="T265" s="22"/>
      <c r="U265" s="22"/>
      <c r="V265" s="22"/>
      <c r="W265" s="22"/>
    </row>
    <row r="266" spans="2:23" x14ac:dyDescent="0.2">
      <c r="B266" s="37"/>
      <c r="C266" s="37"/>
      <c r="D266" s="37"/>
      <c r="E266" s="37"/>
      <c r="F266" s="37"/>
      <c r="G266" s="37"/>
      <c r="H266" s="135"/>
      <c r="I266" s="22"/>
      <c r="J266" s="22"/>
      <c r="K266" s="22"/>
      <c r="L266" s="22"/>
      <c r="M266" s="22"/>
      <c r="N266" s="1445"/>
      <c r="O266" s="22"/>
      <c r="P266" s="22"/>
      <c r="Q266" s="22"/>
      <c r="R266" s="22"/>
      <c r="S266" s="22"/>
      <c r="T266" s="22"/>
      <c r="U266" s="25"/>
      <c r="V266" s="22"/>
      <c r="W266" s="22"/>
    </row>
    <row r="267" spans="2:23" x14ac:dyDescent="0.2">
      <c r="B267" s="37"/>
      <c r="C267" s="37"/>
      <c r="D267" s="37"/>
      <c r="E267" s="37"/>
      <c r="F267" s="37"/>
      <c r="G267" s="37"/>
      <c r="H267" s="1504" t="s">
        <v>101</v>
      </c>
      <c r="I267" s="120" t="s">
        <v>102</v>
      </c>
      <c r="J267" s="86" t="s">
        <v>103</v>
      </c>
      <c r="K267" s="1394" t="e">
        <f>IF(AND($O$8=1,'3 Part-time'!#REF!+'3 Part-time'!G22&gt;0,ABS('3 Part-time'!J22)='3 Part-time'!#REF!+'3 Part-time'!G22), K$13&amp;", Price group "&amp;$H267&amp;", "&amp;$I267&amp;" length, Level "&amp;$J267&amp;"; ","")</f>
        <v>#REF!</v>
      </c>
      <c r="L267" s="1499" t="e">
        <f>IF(AND($O$8=1,'3 Part-time'!#REF!+'3 Part-time'!H22&gt;0,ABS('3 Part-time'!K22)='3 Part-time'!#REF!+'3 Part-time'!H22), L$13&amp;", Price group "&amp;$H267&amp;", "&amp;$I267&amp;" length, Level "&amp;$J267&amp;"; ","")</f>
        <v>#REF!</v>
      </c>
      <c r="M267" s="1395" t="e">
        <f>IF(AND($O$8=1,'3 Part-time'!#REF!+'3 Part-time'!I22&gt;0,ABS('3 Part-time'!L22)='3 Part-time'!#REF!+'3 Part-time'!I22), M$13&amp;", Price group "&amp;$H267&amp;", "&amp;$I267&amp;" length, Level "&amp;$J267&amp;"; ","")</f>
        <v>#REF!</v>
      </c>
      <c r="N267" s="1445"/>
      <c r="O267" s="22"/>
      <c r="P267" s="22"/>
      <c r="Q267" s="22"/>
      <c r="R267" s="22"/>
      <c r="S267" s="22"/>
      <c r="T267" s="22"/>
      <c r="U267" s="25"/>
      <c r="V267" s="22"/>
      <c r="W267" s="22"/>
    </row>
    <row r="268" spans="2:23" x14ac:dyDescent="0.2">
      <c r="B268" s="37"/>
      <c r="C268" s="37"/>
      <c r="D268" s="37"/>
      <c r="E268" s="37"/>
      <c r="F268" s="37"/>
      <c r="G268" s="37"/>
      <c r="H268" s="1504" t="s">
        <v>101</v>
      </c>
      <c r="I268" s="120" t="s">
        <v>102</v>
      </c>
      <c r="J268" s="35" t="s">
        <v>107</v>
      </c>
      <c r="K268" s="1358" t="e">
        <f>IF(AND($O$8=1,'3 Part-time'!#REF!+'3 Part-time'!G23&gt;0,ABS('3 Part-time'!J23)='3 Part-time'!#REF!+'3 Part-time'!G23), K$13&amp;", Price group "&amp;$H268&amp;", "&amp;$I268&amp;" length, Level "&amp;$J268&amp;"; ","")</f>
        <v>#REF!</v>
      </c>
      <c r="L268" s="22" t="e">
        <f>IF(AND($O$8=1,'3 Part-time'!#REF!+'3 Part-time'!H23&gt;0,ABS('3 Part-time'!K23)='3 Part-time'!#REF!+'3 Part-time'!H23), L$13&amp;", Price group "&amp;$H268&amp;", "&amp;$I268&amp;" length, Level "&amp;$J268&amp;"; ","")</f>
        <v>#REF!</v>
      </c>
      <c r="M268" s="1396" t="e">
        <f>IF(AND($O$8=1,'3 Part-time'!#REF!+'3 Part-time'!I23&gt;0,ABS('3 Part-time'!L23)='3 Part-time'!#REF!+'3 Part-time'!I23), M$13&amp;", Price group "&amp;$H268&amp;", "&amp;$I268&amp;" length, Level "&amp;$J268&amp;"; ","")</f>
        <v>#REF!</v>
      </c>
      <c r="N268" s="1445"/>
      <c r="O268" s="22"/>
      <c r="P268" s="22"/>
      <c r="Q268" s="22"/>
      <c r="R268" s="22"/>
      <c r="S268" s="22"/>
      <c r="T268" s="22"/>
      <c r="U268" s="25"/>
      <c r="V268" s="22"/>
      <c r="W268" s="22"/>
    </row>
    <row r="269" spans="2:23" x14ac:dyDescent="0.2">
      <c r="B269" s="37"/>
      <c r="C269" s="37"/>
      <c r="D269" s="37"/>
      <c r="E269" s="37"/>
      <c r="F269" s="37"/>
      <c r="G269" s="37"/>
      <c r="H269" s="1504" t="s">
        <v>101</v>
      </c>
      <c r="I269" s="120" t="s">
        <v>102</v>
      </c>
      <c r="J269" s="35" t="s">
        <v>110</v>
      </c>
      <c r="K269" s="1358" t="e">
        <f>IF(AND($O$8=1,'3 Part-time'!#REF!+'3 Part-time'!G24&gt;0,ABS('3 Part-time'!J24)='3 Part-time'!#REF!+'3 Part-time'!G24), K$13&amp;", Price group "&amp;$H269&amp;", "&amp;$I269&amp;" length, Level "&amp;$J269&amp;"; ","")</f>
        <v>#REF!</v>
      </c>
      <c r="L269" s="22" t="e">
        <f>IF(AND($O$8=1,'3 Part-time'!#REF!+'3 Part-time'!H24&gt;0,ABS('3 Part-time'!K24)='3 Part-time'!#REF!+'3 Part-time'!H24), L$13&amp;", Price group "&amp;$H269&amp;", "&amp;$I269&amp;" length, Level "&amp;$J269&amp;"; ","")</f>
        <v>#REF!</v>
      </c>
      <c r="M269" s="1396" t="e">
        <f>IF(AND($O$8=1,'3 Part-time'!#REF!+'3 Part-time'!I24&gt;0,ABS('3 Part-time'!L24)='3 Part-time'!#REF!+'3 Part-time'!I24), M$13&amp;", Price group "&amp;$H269&amp;", "&amp;$I269&amp;" length, Level "&amp;$J269&amp;"; ","")</f>
        <v>#REF!</v>
      </c>
      <c r="N269" s="1445"/>
      <c r="O269" s="22"/>
      <c r="P269" s="22"/>
      <c r="Q269" s="22"/>
      <c r="R269" s="22"/>
      <c r="S269" s="22"/>
      <c r="T269" s="22"/>
      <c r="U269" s="25"/>
      <c r="V269" s="22"/>
      <c r="W269" s="22"/>
    </row>
    <row r="270" spans="2:23" x14ac:dyDescent="0.2">
      <c r="B270" s="37"/>
      <c r="C270" s="37"/>
      <c r="D270" s="37"/>
      <c r="E270" s="37"/>
      <c r="F270" s="37"/>
      <c r="G270" s="37"/>
      <c r="H270" s="1504" t="s">
        <v>101</v>
      </c>
      <c r="I270" s="120" t="s">
        <v>102</v>
      </c>
      <c r="J270" s="35" t="s">
        <v>113</v>
      </c>
      <c r="K270" s="1397" t="e">
        <f>IF(AND($O$8=1,'3 Part-time'!#REF!+'3 Part-time'!G25&gt;0,ABS('3 Part-time'!J25)='3 Part-time'!#REF!+'3 Part-time'!G25), K$13&amp;", Price group "&amp;$H270&amp;", "&amp;$I270&amp;" length, Level "&amp;$J270&amp;"; ","")</f>
        <v>#REF!</v>
      </c>
      <c r="L270" s="1398" t="e">
        <f>IF(AND($O$8=1,'3 Part-time'!#REF!+'3 Part-time'!H25&gt;0,ABS('3 Part-time'!K25)='3 Part-time'!#REF!+'3 Part-time'!H25), L$13&amp;", Price group "&amp;$H270&amp;", "&amp;$I270&amp;" length, Level "&amp;$J270&amp;"; ","")</f>
        <v>#REF!</v>
      </c>
      <c r="M270" s="1399" t="e">
        <f>IF(AND($O$8=1,'3 Part-time'!#REF!+'3 Part-time'!I25&gt;0,ABS('3 Part-time'!L25)='3 Part-time'!#REF!+'3 Part-time'!I25), M$13&amp;", Price group "&amp;$H270&amp;", "&amp;$I270&amp;" length, Level "&amp;$J270&amp;"; ","")</f>
        <v>#REF!</v>
      </c>
      <c r="N270" s="1445"/>
      <c r="O270" s="22"/>
      <c r="P270" s="22"/>
      <c r="Q270" s="22"/>
      <c r="R270" s="22"/>
      <c r="S270" s="22"/>
      <c r="T270" s="22"/>
      <c r="U270" s="25"/>
      <c r="V270" s="22"/>
      <c r="W270" s="22"/>
    </row>
    <row r="271" spans="2:23" x14ac:dyDescent="0.2">
      <c r="B271" s="37"/>
      <c r="C271" s="37"/>
      <c r="D271" s="37"/>
      <c r="E271" s="37"/>
      <c r="F271" s="37"/>
      <c r="G271" s="37"/>
      <c r="H271" s="1504" t="s">
        <v>101</v>
      </c>
      <c r="I271" s="120" t="s">
        <v>116</v>
      </c>
      <c r="J271" s="35" t="s">
        <v>103</v>
      </c>
      <c r="K271" s="1358" t="e">
        <f>IF(AND($O$8=1,'3 Part-time'!#REF!+'3 Part-time'!G27&gt;0,ABS('3 Part-time'!J27)='3 Part-time'!#REF!+'3 Part-time'!G27), K$13&amp;", Price group "&amp;$H271&amp;", "&amp;$I271&amp;" length, Level "&amp;$J271&amp;"; ","")</f>
        <v>#REF!</v>
      </c>
      <c r="L271" s="22" t="e">
        <f>IF(AND($O$8=1,'3 Part-time'!#REF!+'3 Part-time'!H27&gt;0,ABS('3 Part-time'!K27)='3 Part-time'!#REF!+'3 Part-time'!H27), L$13&amp;", Price group "&amp;$H271&amp;", "&amp;$I271&amp;" length, Level "&amp;$J271&amp;"; ","")</f>
        <v>#REF!</v>
      </c>
      <c r="M271" s="1396" t="e">
        <f>IF(AND($O$8=1,'3 Part-time'!#REF!+'3 Part-time'!I27&gt;0,ABS('3 Part-time'!L27)='3 Part-time'!#REF!+'3 Part-time'!I27), M$13&amp;", Price group "&amp;$H271&amp;", "&amp;$I271&amp;" length, Level "&amp;$J271&amp;"; ","")</f>
        <v>#REF!</v>
      </c>
      <c r="N271" s="1445"/>
      <c r="O271" s="22"/>
      <c r="P271" s="22"/>
      <c r="Q271" s="22"/>
      <c r="R271" s="22"/>
      <c r="S271" s="22"/>
      <c r="T271" s="22"/>
      <c r="U271" s="25"/>
      <c r="V271" s="22"/>
      <c r="W271" s="22"/>
    </row>
    <row r="272" spans="2:23" x14ac:dyDescent="0.2">
      <c r="B272" s="37"/>
      <c r="C272" s="37"/>
      <c r="D272" s="37"/>
      <c r="E272" s="37"/>
      <c r="F272" s="37"/>
      <c r="G272" s="37"/>
      <c r="H272" s="1504" t="s">
        <v>101</v>
      </c>
      <c r="I272" s="120" t="s">
        <v>116</v>
      </c>
      <c r="J272" s="35" t="s">
        <v>107</v>
      </c>
      <c r="K272" s="1358" t="e">
        <f>IF(AND($O$8=1,'3 Part-time'!#REF!+'3 Part-time'!G28&gt;0,ABS('3 Part-time'!J28)='3 Part-time'!#REF!+'3 Part-time'!G28), K$13&amp;", Price group "&amp;$H272&amp;", "&amp;$I272&amp;" length, Level "&amp;$J272&amp;"; ","")</f>
        <v>#REF!</v>
      </c>
      <c r="L272" s="22" t="e">
        <f>IF(AND($O$8=1,'3 Part-time'!#REF!+'3 Part-time'!H28&gt;0,ABS('3 Part-time'!K28)='3 Part-time'!#REF!+'3 Part-time'!H28), L$13&amp;", Price group "&amp;$H272&amp;", "&amp;$I272&amp;" length, Level "&amp;$J272&amp;"; ","")</f>
        <v>#REF!</v>
      </c>
      <c r="M272" s="1396" t="e">
        <f>IF(AND($O$8=1,'3 Part-time'!#REF!+'3 Part-time'!I28&gt;0,ABS('3 Part-time'!L28)='3 Part-time'!#REF!+'3 Part-time'!I28), M$13&amp;", Price group "&amp;$H272&amp;", "&amp;$I272&amp;" length, Level "&amp;$J272&amp;"; ","")</f>
        <v>#REF!</v>
      </c>
      <c r="N272" s="1445"/>
      <c r="O272" s="25"/>
      <c r="P272" s="25"/>
      <c r="Q272" s="25"/>
      <c r="R272" s="25"/>
      <c r="S272" s="25"/>
      <c r="T272" s="25"/>
      <c r="U272" s="25"/>
      <c r="V272" s="22"/>
      <c r="W272" s="22"/>
    </row>
    <row r="273" spans="2:23" x14ac:dyDescent="0.2">
      <c r="B273" s="37"/>
      <c r="C273" s="37"/>
      <c r="D273" s="37"/>
      <c r="E273" s="37"/>
      <c r="F273" s="37"/>
      <c r="G273" s="37"/>
      <c r="H273" s="1504" t="s">
        <v>101</v>
      </c>
      <c r="I273" s="120" t="s">
        <v>116</v>
      </c>
      <c r="J273" s="35" t="s">
        <v>110</v>
      </c>
      <c r="K273" s="1358" t="e">
        <f>IF(AND($O$8=1,'3 Part-time'!#REF!+'3 Part-time'!G29&gt;0,ABS('3 Part-time'!J29)='3 Part-time'!#REF!+'3 Part-time'!G29), K$13&amp;", Price group "&amp;$H273&amp;", "&amp;$I273&amp;" length, Level "&amp;$J273&amp;"; ","")</f>
        <v>#REF!</v>
      </c>
      <c r="L273" s="22" t="e">
        <f>IF(AND($O$8=1,'3 Part-time'!#REF!+'3 Part-time'!H29&gt;0,ABS('3 Part-time'!K29)='3 Part-time'!#REF!+'3 Part-time'!H29), L$13&amp;", Price group "&amp;$H273&amp;", "&amp;$I273&amp;" length, Level "&amp;$J273&amp;"; ","")</f>
        <v>#REF!</v>
      </c>
      <c r="M273" s="1396" t="e">
        <f>IF(AND($O$8=1,'3 Part-time'!#REF!+'3 Part-time'!I29&gt;0,ABS('3 Part-time'!L29)='3 Part-time'!#REF!+'3 Part-time'!I29), M$13&amp;", Price group "&amp;$H273&amp;", "&amp;$I273&amp;" length, Level "&amp;$J273&amp;"; ","")</f>
        <v>#REF!</v>
      </c>
      <c r="N273" s="1445"/>
      <c r="O273" s="25"/>
      <c r="P273" s="25"/>
      <c r="Q273" s="25"/>
      <c r="R273" s="25"/>
      <c r="S273" s="25"/>
      <c r="T273" s="25"/>
      <c r="U273" s="25"/>
      <c r="V273" s="22"/>
      <c r="W273" s="22"/>
    </row>
    <row r="274" spans="2:23" x14ac:dyDescent="0.2">
      <c r="B274" s="37"/>
      <c r="C274" s="37"/>
      <c r="D274" s="37"/>
      <c r="E274" s="37"/>
      <c r="F274" s="37"/>
      <c r="G274" s="37"/>
      <c r="H274" s="1504" t="s">
        <v>101</v>
      </c>
      <c r="I274" s="120" t="s">
        <v>116</v>
      </c>
      <c r="J274" s="35" t="s">
        <v>113</v>
      </c>
      <c r="K274" s="1400" t="e">
        <f>IF(AND($O$8=1,'3 Part-time'!#REF!+'3 Part-time'!G30&gt;0,ABS('3 Part-time'!J30)='3 Part-time'!#REF!+'3 Part-time'!G30), K$13&amp;", Price group "&amp;$H274&amp;", "&amp;$I274&amp;" length, Level "&amp;$J274&amp;"; ","")</f>
        <v>#REF!</v>
      </c>
      <c r="L274" s="134" t="e">
        <f>IF(AND($O$8=1,'3 Part-time'!#REF!+'3 Part-time'!H30&gt;0,ABS('3 Part-time'!K30)='3 Part-time'!#REF!+'3 Part-time'!H30), L$13&amp;", Price group "&amp;$H274&amp;", "&amp;$I274&amp;" length, Level "&amp;$J274&amp;"; ","")</f>
        <v>#REF!</v>
      </c>
      <c r="M274" s="1401" t="e">
        <f>IF(AND($O$8=1,'3 Part-time'!#REF!+'3 Part-time'!I30&gt;0,ABS('3 Part-time'!L30)='3 Part-time'!#REF!+'3 Part-time'!I30), M$13&amp;", Price group "&amp;$H274&amp;", "&amp;$I274&amp;" length, Level "&amp;$J274&amp;"; ","")</f>
        <v>#REF!</v>
      </c>
      <c r="N274" s="1445"/>
      <c r="O274" s="25"/>
      <c r="P274" s="25"/>
      <c r="Q274" s="25"/>
      <c r="R274" s="25"/>
      <c r="S274" s="25"/>
      <c r="T274" s="25"/>
      <c r="U274" s="25"/>
      <c r="V274" s="22"/>
      <c r="W274" s="22"/>
    </row>
    <row r="275" spans="2:23" x14ac:dyDescent="0.2">
      <c r="B275" s="37"/>
      <c r="C275" s="37"/>
      <c r="D275" s="37"/>
      <c r="E275" s="37"/>
      <c r="F275" s="37"/>
      <c r="G275" s="37"/>
      <c r="H275" s="1504" t="s">
        <v>124</v>
      </c>
      <c r="I275" s="120" t="s">
        <v>102</v>
      </c>
      <c r="J275" s="35" t="s">
        <v>103</v>
      </c>
      <c r="K275" s="1358" t="e">
        <f>IF(AND($O$8=1,'3 Part-time'!#REF!+'3 Part-time'!G32&gt;0,ABS('3 Part-time'!J32)='3 Part-time'!#REF!+'3 Part-time'!G32), K$13&amp;", Price group "&amp;$H275&amp;", "&amp;$I275&amp;" length, Level "&amp;$J275&amp;"; ","")</f>
        <v>#REF!</v>
      </c>
      <c r="L275" s="22" t="e">
        <f>IF(AND($O$8=1,'3 Part-time'!#REF!+'3 Part-time'!H32&gt;0,ABS('3 Part-time'!K32)='3 Part-time'!#REF!+'3 Part-time'!H32), L$13&amp;", Price group "&amp;$H275&amp;", "&amp;$I275&amp;" length, Level "&amp;$J275&amp;"; ","")</f>
        <v>#REF!</v>
      </c>
      <c r="M275" s="1396" t="e">
        <f>IF(AND($O$8=1,'3 Part-time'!#REF!+'3 Part-time'!I32&gt;0,ABS('3 Part-time'!L32)='3 Part-time'!#REF!+'3 Part-time'!I32), M$13&amp;", Price group "&amp;$H275&amp;", "&amp;$I275&amp;" length, Level "&amp;$J275&amp;"; ","")</f>
        <v>#REF!</v>
      </c>
      <c r="N275" s="1445"/>
      <c r="O275" s="25"/>
      <c r="P275" s="25"/>
      <c r="Q275" s="25"/>
      <c r="R275" s="25"/>
      <c r="S275" s="25"/>
      <c r="T275" s="25"/>
      <c r="U275" s="25"/>
      <c r="V275" s="22"/>
      <c r="W275" s="22"/>
    </row>
    <row r="276" spans="2:23" x14ac:dyDescent="0.2">
      <c r="B276" s="25"/>
      <c r="C276" s="25"/>
      <c r="D276" s="25"/>
      <c r="E276" s="25"/>
      <c r="F276" s="25"/>
      <c r="G276" s="25"/>
      <c r="H276" s="1504" t="s">
        <v>124</v>
      </c>
      <c r="I276" s="120" t="s">
        <v>102</v>
      </c>
      <c r="J276" s="35" t="s">
        <v>107</v>
      </c>
      <c r="K276" s="1358" t="e">
        <f>IF(AND($O$8=1,'3 Part-time'!#REF!+'3 Part-time'!G33&gt;0,ABS('3 Part-time'!J33)='3 Part-time'!#REF!+'3 Part-time'!G33), K$13&amp;", Price group "&amp;$H276&amp;", "&amp;$I276&amp;" length, Level "&amp;$J276&amp;"; ","")</f>
        <v>#REF!</v>
      </c>
      <c r="L276" s="22" t="e">
        <f>IF(AND($O$8=1,'3 Part-time'!#REF!+'3 Part-time'!H33&gt;0,ABS('3 Part-time'!K33)='3 Part-time'!#REF!+'3 Part-time'!H33), L$13&amp;", Price group "&amp;$H276&amp;", "&amp;$I276&amp;" length, Level "&amp;$J276&amp;"; ","")</f>
        <v>#REF!</v>
      </c>
      <c r="M276" s="1396" t="e">
        <f>IF(AND($O$8=1,'3 Part-time'!#REF!+'3 Part-time'!I33&gt;0,ABS('3 Part-time'!L33)='3 Part-time'!#REF!+'3 Part-time'!I33), M$13&amp;", Price group "&amp;$H276&amp;", "&amp;$I276&amp;" length, Level "&amp;$J276&amp;"; ","")</f>
        <v>#REF!</v>
      </c>
      <c r="N276" s="1445"/>
      <c r="O276" s="25"/>
      <c r="P276" s="25"/>
      <c r="Q276" s="25"/>
      <c r="R276" s="25"/>
      <c r="S276" s="25"/>
      <c r="T276" s="25"/>
      <c r="U276" s="25"/>
      <c r="V276" s="22"/>
      <c r="W276" s="22"/>
    </row>
    <row r="277" spans="2:23" x14ac:dyDescent="0.2">
      <c r="B277" s="25"/>
      <c r="C277" s="25"/>
      <c r="D277" s="25"/>
      <c r="E277" s="25"/>
      <c r="F277" s="25"/>
      <c r="G277" s="25"/>
      <c r="H277" s="1504" t="s">
        <v>124</v>
      </c>
      <c r="I277" s="120" t="s">
        <v>102</v>
      </c>
      <c r="J277" s="35" t="s">
        <v>110</v>
      </c>
      <c r="K277" s="1358" t="e">
        <f>IF(AND($O$8=1,'3 Part-time'!#REF!+'3 Part-time'!G34&gt;0,ABS('3 Part-time'!J34)='3 Part-time'!#REF!+'3 Part-time'!G34), K$13&amp;", Price group "&amp;$H277&amp;", "&amp;$I277&amp;" length, Level "&amp;$J277&amp;"; ","")</f>
        <v>#REF!</v>
      </c>
      <c r="L277" s="22" t="e">
        <f>IF(AND($O$8=1,'3 Part-time'!#REF!+'3 Part-time'!H34&gt;0,ABS('3 Part-time'!K34)='3 Part-time'!#REF!+'3 Part-time'!H34), L$13&amp;", Price group "&amp;$H277&amp;", "&amp;$I277&amp;" length, Level "&amp;$J277&amp;"; ","")</f>
        <v>#REF!</v>
      </c>
      <c r="M277" s="1396" t="e">
        <f>IF(AND($O$8=1,'3 Part-time'!#REF!+'3 Part-time'!I34&gt;0,ABS('3 Part-time'!L34)='3 Part-time'!#REF!+'3 Part-time'!I34), M$13&amp;", Price group "&amp;$H277&amp;", "&amp;$I277&amp;" length, Level "&amp;$J277&amp;"; ","")</f>
        <v>#REF!</v>
      </c>
      <c r="N277" s="1445"/>
      <c r="O277" s="25"/>
      <c r="P277" s="25"/>
      <c r="Q277" s="25"/>
      <c r="R277" s="25"/>
      <c r="S277" s="25"/>
      <c r="T277" s="25"/>
      <c r="U277" s="25"/>
      <c r="V277" s="22"/>
      <c r="W277" s="22"/>
    </row>
    <row r="278" spans="2:23" x14ac:dyDescent="0.2">
      <c r="B278" s="25"/>
      <c r="C278" s="25"/>
      <c r="D278" s="25"/>
      <c r="E278" s="25"/>
      <c r="F278" s="25"/>
      <c r="G278" s="25"/>
      <c r="H278" s="1504" t="s">
        <v>124</v>
      </c>
      <c r="I278" s="120" t="s">
        <v>102</v>
      </c>
      <c r="J278" s="35" t="s">
        <v>113</v>
      </c>
      <c r="K278" s="1397" t="e">
        <f>IF(AND($O$8=1,'3 Part-time'!#REF!+'3 Part-time'!G35&gt;0,ABS('3 Part-time'!J35)='3 Part-time'!#REF!+'3 Part-time'!G35), K$13&amp;", Price group "&amp;$H278&amp;", "&amp;$I278&amp;" length, Level "&amp;$J278&amp;"; ","")</f>
        <v>#REF!</v>
      </c>
      <c r="L278" s="1398" t="e">
        <f>IF(AND($O$8=1,'3 Part-time'!#REF!+'3 Part-time'!H35&gt;0,ABS('3 Part-time'!K35)='3 Part-time'!#REF!+'3 Part-time'!H35), L$13&amp;", Price group "&amp;$H278&amp;", "&amp;$I278&amp;" length, Level "&amp;$J278&amp;"; ","")</f>
        <v>#REF!</v>
      </c>
      <c r="M278" s="1399" t="e">
        <f>IF(AND($O$8=1,'3 Part-time'!#REF!+'3 Part-time'!I35&gt;0,ABS('3 Part-time'!L35)='3 Part-time'!#REF!+'3 Part-time'!I35), M$13&amp;", Price group "&amp;$H278&amp;", "&amp;$I278&amp;" length, Level "&amp;$J278&amp;"; ","")</f>
        <v>#REF!</v>
      </c>
      <c r="N278" s="1445"/>
      <c r="O278" s="25"/>
      <c r="P278" s="25"/>
      <c r="Q278" s="25"/>
      <c r="R278" s="25"/>
      <c r="S278" s="25"/>
      <c r="T278" s="25"/>
      <c r="U278" s="25"/>
      <c r="V278" s="22"/>
      <c r="W278" s="22"/>
    </row>
    <row r="279" spans="2:23" x14ac:dyDescent="0.2">
      <c r="B279" s="25"/>
      <c r="C279" s="25"/>
      <c r="D279" s="25"/>
      <c r="E279" s="25"/>
      <c r="F279" s="25"/>
      <c r="G279" s="25"/>
      <c r="H279" s="1504" t="s">
        <v>124</v>
      </c>
      <c r="I279" s="120" t="s">
        <v>116</v>
      </c>
      <c r="J279" s="35" t="s">
        <v>103</v>
      </c>
      <c r="K279" s="1358" t="e">
        <f>IF(AND($O$8=1,'3 Part-time'!#REF!+'3 Part-time'!G37&gt;0,ABS('3 Part-time'!J37)='3 Part-time'!#REF!+'3 Part-time'!G37), K$13&amp;", Price group "&amp;$H279&amp;", "&amp;$I279&amp;" length, Level "&amp;$J279&amp;"; ","")</f>
        <v>#REF!</v>
      </c>
      <c r="L279" s="22" t="e">
        <f>IF(AND($O$8=1,'3 Part-time'!#REF!+'3 Part-time'!H37&gt;0,ABS('3 Part-time'!K37)='3 Part-time'!#REF!+'3 Part-time'!H37), L$13&amp;", Price group "&amp;$H279&amp;", "&amp;$I279&amp;" length, Level "&amp;$J279&amp;"; ","")</f>
        <v>#REF!</v>
      </c>
      <c r="M279" s="1396" t="e">
        <f>IF(AND($O$8=1,'3 Part-time'!#REF!+'3 Part-time'!I37&gt;0,ABS('3 Part-time'!L37)='3 Part-time'!#REF!+'3 Part-time'!I37), M$13&amp;", Price group "&amp;$H279&amp;", "&amp;$I279&amp;" length, Level "&amp;$J279&amp;"; ","")</f>
        <v>#REF!</v>
      </c>
      <c r="N279" s="1445"/>
      <c r="O279" s="25"/>
      <c r="P279" s="25"/>
      <c r="Q279" s="25"/>
      <c r="R279" s="25"/>
      <c r="S279" s="25"/>
      <c r="T279" s="25"/>
      <c r="U279" s="25"/>
      <c r="V279" s="22"/>
      <c r="W279" s="22"/>
    </row>
    <row r="280" spans="2:23" x14ac:dyDescent="0.2">
      <c r="B280" s="25"/>
      <c r="C280" s="25"/>
      <c r="D280" s="25"/>
      <c r="E280" s="25"/>
      <c r="F280" s="25"/>
      <c r="G280" s="25"/>
      <c r="H280" s="1504" t="s">
        <v>124</v>
      </c>
      <c r="I280" s="120" t="s">
        <v>116</v>
      </c>
      <c r="J280" s="35" t="s">
        <v>107</v>
      </c>
      <c r="K280" s="1358" t="e">
        <f>IF(AND($O$8=1,'3 Part-time'!#REF!+'3 Part-time'!G38&gt;0,ABS('3 Part-time'!J38)='3 Part-time'!#REF!+'3 Part-time'!G38), K$13&amp;", Price group "&amp;$H280&amp;", "&amp;$I280&amp;" length, Level "&amp;$J280&amp;"; ","")</f>
        <v>#REF!</v>
      </c>
      <c r="L280" s="22" t="e">
        <f>IF(AND($O$8=1,'3 Part-time'!#REF!+'3 Part-time'!H38&gt;0,ABS('3 Part-time'!K38)='3 Part-time'!#REF!+'3 Part-time'!H38), L$13&amp;", Price group "&amp;$H280&amp;", "&amp;$I280&amp;" length, Level "&amp;$J280&amp;"; ","")</f>
        <v>#REF!</v>
      </c>
      <c r="M280" s="1396" t="e">
        <f>IF(AND($O$8=1,'3 Part-time'!#REF!+'3 Part-time'!I38&gt;0,ABS('3 Part-time'!L38)='3 Part-time'!#REF!+'3 Part-time'!I38), M$13&amp;", Price group "&amp;$H280&amp;", "&amp;$I280&amp;" length, Level "&amp;$J280&amp;"; ","")</f>
        <v>#REF!</v>
      </c>
      <c r="N280" s="1445"/>
      <c r="O280" s="25"/>
      <c r="P280" s="25"/>
      <c r="Q280" s="25"/>
      <c r="R280" s="25"/>
      <c r="S280" s="25"/>
      <c r="T280" s="25"/>
      <c r="U280" s="25"/>
      <c r="V280" s="22"/>
      <c r="W280" s="22"/>
    </row>
    <row r="281" spans="2:23" x14ac:dyDescent="0.2">
      <c r="B281" s="25"/>
      <c r="C281" s="25"/>
      <c r="D281" s="25"/>
      <c r="E281" s="25"/>
      <c r="F281" s="25"/>
      <c r="G281" s="25"/>
      <c r="H281" s="1504" t="s">
        <v>124</v>
      </c>
      <c r="I281" s="120" t="s">
        <v>116</v>
      </c>
      <c r="J281" s="35" t="s">
        <v>110</v>
      </c>
      <c r="K281" s="1358" t="e">
        <f>IF(AND($O$8=1,'3 Part-time'!#REF!+'3 Part-time'!G39&gt;0,ABS('3 Part-time'!J39)='3 Part-time'!#REF!+'3 Part-time'!G39), K$13&amp;", Price group "&amp;$H281&amp;", "&amp;$I281&amp;" length, Level "&amp;$J281&amp;"; ","")</f>
        <v>#REF!</v>
      </c>
      <c r="L281" s="22" t="e">
        <f>IF(AND($O$8=1,'3 Part-time'!#REF!+'3 Part-time'!H39&gt;0,ABS('3 Part-time'!K39)='3 Part-time'!#REF!+'3 Part-time'!H39), L$13&amp;", Price group "&amp;$H281&amp;", "&amp;$I281&amp;" length, Level "&amp;$J281&amp;"; ","")</f>
        <v>#REF!</v>
      </c>
      <c r="M281" s="1396" t="e">
        <f>IF(AND($O$8=1,'3 Part-time'!#REF!+'3 Part-time'!I39&gt;0,ABS('3 Part-time'!L39)='3 Part-time'!#REF!+'3 Part-time'!I39), M$13&amp;", Price group "&amp;$H281&amp;", "&amp;$I281&amp;" length, Level "&amp;$J281&amp;"; ","")</f>
        <v>#REF!</v>
      </c>
      <c r="N281" s="1445"/>
      <c r="O281" s="25"/>
      <c r="P281" s="25"/>
      <c r="Q281" s="25"/>
      <c r="R281" s="25"/>
      <c r="S281" s="25"/>
      <c r="T281" s="25"/>
      <c r="U281" s="25"/>
      <c r="V281" s="22"/>
      <c r="W281" s="22"/>
    </row>
    <row r="282" spans="2:23" x14ac:dyDescent="0.2">
      <c r="B282" s="25"/>
      <c r="C282" s="25"/>
      <c r="D282" s="25"/>
      <c r="E282" s="25"/>
      <c r="F282" s="25"/>
      <c r="G282" s="25"/>
      <c r="H282" s="1504" t="s">
        <v>124</v>
      </c>
      <c r="I282" s="120" t="s">
        <v>116</v>
      </c>
      <c r="J282" s="35" t="s">
        <v>113</v>
      </c>
      <c r="K282" s="1400" t="e">
        <f>IF(AND($O$8=1,'3 Part-time'!#REF!+'3 Part-time'!G40&gt;0,ABS('3 Part-time'!J40)='3 Part-time'!#REF!+'3 Part-time'!G40), K$13&amp;", Price group "&amp;$H282&amp;", "&amp;$I282&amp;" length, Level "&amp;$J282&amp;"; ","")</f>
        <v>#REF!</v>
      </c>
      <c r="L282" s="134" t="e">
        <f>IF(AND($O$8=1,'3 Part-time'!#REF!+'3 Part-time'!H40&gt;0,ABS('3 Part-time'!K40)='3 Part-time'!#REF!+'3 Part-time'!H40), L$13&amp;", Price group "&amp;$H282&amp;", "&amp;$I282&amp;" length, Level "&amp;$J282&amp;"; ","")</f>
        <v>#REF!</v>
      </c>
      <c r="M282" s="1401" t="e">
        <f>IF(AND($O$8=1,'3 Part-time'!#REF!+'3 Part-time'!I40&gt;0,ABS('3 Part-time'!L40)='3 Part-time'!#REF!+'3 Part-time'!I40), M$13&amp;", Price group "&amp;$H282&amp;", "&amp;$I282&amp;" length, Level "&amp;$J282&amp;"; ","")</f>
        <v>#REF!</v>
      </c>
      <c r="N282" s="1445"/>
      <c r="O282" s="25"/>
      <c r="P282" s="25"/>
      <c r="Q282" s="25"/>
      <c r="R282" s="25"/>
      <c r="S282" s="25"/>
      <c r="T282" s="25"/>
      <c r="U282" s="25"/>
      <c r="V282" s="22"/>
      <c r="W282" s="22"/>
    </row>
    <row r="283" spans="2:23" x14ac:dyDescent="0.2">
      <c r="B283" s="25"/>
      <c r="C283" s="25"/>
      <c r="D283" s="25"/>
      <c r="E283" s="25"/>
      <c r="F283" s="25"/>
      <c r="G283" s="25"/>
      <c r="H283" s="1504" t="s">
        <v>134</v>
      </c>
      <c r="I283" s="120" t="s">
        <v>102</v>
      </c>
      <c r="J283" s="35" t="s">
        <v>103</v>
      </c>
      <c r="K283" s="1358" t="e">
        <f>IF(AND($O$8=1,'3 Part-time'!#REF!+'3 Part-time'!G42&gt;0,ABS('3 Part-time'!J42)='3 Part-time'!#REF!+'3 Part-time'!G42), K$13&amp;", Price group "&amp;$H283&amp;", "&amp;$I283&amp;" length, Level "&amp;$J283&amp;"; ","")</f>
        <v>#REF!</v>
      </c>
      <c r="L283" s="22" t="e">
        <f>IF(AND($O$8=1,'3 Part-time'!#REF!+'3 Part-time'!H42&gt;0,ABS('3 Part-time'!K42)='3 Part-time'!#REF!+'3 Part-time'!H42), L$13&amp;", Price group "&amp;$H283&amp;", "&amp;$I283&amp;" length, Level "&amp;$J283&amp;"; ","")</f>
        <v>#REF!</v>
      </c>
      <c r="M283" s="1396" t="e">
        <f>IF(AND($O$8=1,'3 Part-time'!#REF!+'3 Part-time'!I42&gt;0,ABS('3 Part-time'!L42)='3 Part-time'!#REF!+'3 Part-time'!I42), M$13&amp;", Price group "&amp;$H283&amp;", "&amp;$I283&amp;" length, Level "&amp;$J283&amp;"; ","")</f>
        <v>#REF!</v>
      </c>
      <c r="N283" s="1445"/>
      <c r="O283" s="25"/>
      <c r="P283" s="25"/>
      <c r="Q283" s="25"/>
      <c r="R283" s="25"/>
      <c r="S283" s="25"/>
      <c r="T283" s="25"/>
      <c r="U283" s="25"/>
      <c r="V283" s="22"/>
      <c r="W283" s="22"/>
    </row>
    <row r="284" spans="2:23" x14ac:dyDescent="0.2">
      <c r="B284" s="25"/>
      <c r="C284" s="25"/>
      <c r="D284" s="25"/>
      <c r="E284" s="25"/>
      <c r="F284" s="25"/>
      <c r="G284" s="25"/>
      <c r="H284" s="1504" t="s">
        <v>134</v>
      </c>
      <c r="I284" s="120" t="s">
        <v>102</v>
      </c>
      <c r="J284" s="35" t="s">
        <v>107</v>
      </c>
      <c r="K284" s="1358" t="e">
        <f>IF(AND($O$8=1,'3 Part-time'!#REF!+'3 Part-time'!G43&gt;0,ABS('3 Part-time'!J43)='3 Part-time'!#REF!+'3 Part-time'!G43), K$13&amp;", Price group "&amp;$H284&amp;", "&amp;$I284&amp;" length, Level "&amp;$J284&amp;"; ","")</f>
        <v>#REF!</v>
      </c>
      <c r="L284" s="22" t="e">
        <f>IF(AND($O$8=1,'3 Part-time'!#REF!+'3 Part-time'!H43&gt;0,ABS('3 Part-time'!K43)='3 Part-time'!#REF!+'3 Part-time'!H43), L$13&amp;", Price group "&amp;$H284&amp;", "&amp;$I284&amp;" length, Level "&amp;$J284&amp;"; ","")</f>
        <v>#REF!</v>
      </c>
      <c r="M284" s="1396" t="e">
        <f>IF(AND($O$8=1,'3 Part-time'!#REF!+'3 Part-time'!I43&gt;0,ABS('3 Part-time'!L43)='3 Part-time'!#REF!+'3 Part-time'!I43), M$13&amp;", Price group "&amp;$H284&amp;", "&amp;$I284&amp;" length, Level "&amp;$J284&amp;"; ","")</f>
        <v>#REF!</v>
      </c>
      <c r="N284" s="1445"/>
      <c r="O284" s="25"/>
      <c r="P284" s="25"/>
      <c r="Q284" s="25"/>
      <c r="R284" s="25"/>
      <c r="S284" s="25"/>
      <c r="T284" s="25"/>
      <c r="U284" s="25"/>
      <c r="V284" s="22"/>
      <c r="W284" s="22"/>
    </row>
    <row r="285" spans="2:23" x14ac:dyDescent="0.2">
      <c r="B285" s="25"/>
      <c r="C285" s="25"/>
      <c r="D285" s="25"/>
      <c r="E285" s="25"/>
      <c r="F285" s="25"/>
      <c r="G285" s="25"/>
      <c r="H285" s="1504" t="s">
        <v>134</v>
      </c>
      <c r="I285" s="120" t="s">
        <v>102</v>
      </c>
      <c r="J285" s="35" t="s">
        <v>110</v>
      </c>
      <c r="K285" s="1358" t="e">
        <f>IF(AND($O$8=1,'3 Part-time'!#REF!+'3 Part-time'!G44&gt;0,ABS('3 Part-time'!J44)='3 Part-time'!#REF!+'3 Part-time'!G44), K$13&amp;", Price group "&amp;$H285&amp;", "&amp;$I285&amp;" length, Level "&amp;$J285&amp;"; ","")</f>
        <v>#REF!</v>
      </c>
      <c r="L285" s="22" t="e">
        <f>IF(AND($O$8=1,'3 Part-time'!#REF!+'3 Part-time'!H44&gt;0,ABS('3 Part-time'!K44)='3 Part-time'!#REF!+'3 Part-time'!H44), L$13&amp;", Price group "&amp;$H285&amp;", "&amp;$I285&amp;" length, Level "&amp;$J285&amp;"; ","")</f>
        <v>#REF!</v>
      </c>
      <c r="M285" s="1396" t="e">
        <f>IF(AND($O$8=1,'3 Part-time'!#REF!+'3 Part-time'!I44&gt;0,ABS('3 Part-time'!L44)='3 Part-time'!#REF!+'3 Part-time'!I44), M$13&amp;", Price group "&amp;$H285&amp;", "&amp;$I285&amp;" length, Level "&amp;$J285&amp;"; ","")</f>
        <v>#REF!</v>
      </c>
      <c r="N285" s="1445"/>
      <c r="O285" s="25"/>
      <c r="P285" s="25"/>
      <c r="Q285" s="25"/>
      <c r="R285" s="25"/>
      <c r="S285" s="25"/>
      <c r="T285" s="25"/>
      <c r="U285" s="25"/>
      <c r="V285" s="22"/>
      <c r="W285" s="22"/>
    </row>
    <row r="286" spans="2:23" x14ac:dyDescent="0.2">
      <c r="B286" s="25"/>
      <c r="C286" s="25"/>
      <c r="D286" s="25"/>
      <c r="E286" s="25"/>
      <c r="F286" s="25"/>
      <c r="G286" s="25"/>
      <c r="H286" s="1504" t="s">
        <v>134</v>
      </c>
      <c r="I286" s="120" t="s">
        <v>102</v>
      </c>
      <c r="J286" s="35" t="s">
        <v>113</v>
      </c>
      <c r="K286" s="1397" t="e">
        <f>IF(AND($O$8=1,'3 Part-time'!#REF!+'3 Part-time'!G45&gt;0,ABS('3 Part-time'!J45)='3 Part-time'!#REF!+'3 Part-time'!G45), K$13&amp;", Price group "&amp;$H286&amp;", "&amp;$I286&amp;" length, Level "&amp;$J286&amp;"; ","")</f>
        <v>#REF!</v>
      </c>
      <c r="L286" s="1398" t="e">
        <f>IF(AND($O$8=1,'3 Part-time'!#REF!+'3 Part-time'!H45&gt;0,ABS('3 Part-time'!K45)='3 Part-time'!#REF!+'3 Part-time'!H45), L$13&amp;", Price group "&amp;$H286&amp;", "&amp;$I286&amp;" length, Level "&amp;$J286&amp;"; ","")</f>
        <v>#REF!</v>
      </c>
      <c r="M286" s="1399" t="e">
        <f>IF(AND($O$8=1,'3 Part-time'!#REF!+'3 Part-time'!I45&gt;0,ABS('3 Part-time'!L45)='3 Part-time'!#REF!+'3 Part-time'!I45), M$13&amp;", Price group "&amp;$H286&amp;", "&amp;$I286&amp;" length, Level "&amp;$J286&amp;"; ","")</f>
        <v>#REF!</v>
      </c>
      <c r="N286" s="1445"/>
      <c r="O286" s="25"/>
      <c r="P286" s="25"/>
      <c r="Q286" s="25"/>
      <c r="R286" s="25"/>
      <c r="S286" s="25"/>
      <c r="T286" s="25"/>
      <c r="U286" s="25"/>
      <c r="V286" s="22"/>
      <c r="W286" s="22"/>
    </row>
    <row r="287" spans="2:23" x14ac:dyDescent="0.2">
      <c r="B287" s="25"/>
      <c r="C287" s="25"/>
      <c r="D287" s="25"/>
      <c r="E287" s="25"/>
      <c r="F287" s="25"/>
      <c r="G287" s="25"/>
      <c r="H287" s="1504" t="s">
        <v>134</v>
      </c>
      <c r="I287" s="120" t="s">
        <v>116</v>
      </c>
      <c r="J287" s="35" t="s">
        <v>103</v>
      </c>
      <c r="K287" s="1358" t="e">
        <f>IF(AND($O$8=1,'3 Part-time'!#REF!+'3 Part-time'!G47&gt;0,ABS('3 Part-time'!J47)='3 Part-time'!#REF!+'3 Part-time'!G47), K$13&amp;", Price group "&amp;$H287&amp;", "&amp;$I287&amp;" length, Level "&amp;$J287&amp;"; ","")</f>
        <v>#REF!</v>
      </c>
      <c r="L287" s="22" t="e">
        <f>IF(AND($O$8=1,'3 Part-time'!#REF!+'3 Part-time'!H47&gt;0,ABS('3 Part-time'!K47)='3 Part-time'!#REF!+'3 Part-time'!H47), L$13&amp;", Price group "&amp;$H287&amp;", "&amp;$I287&amp;" length, Level "&amp;$J287&amp;"; ","")</f>
        <v>#REF!</v>
      </c>
      <c r="M287" s="1396" t="e">
        <f>IF(AND($O$8=1,'3 Part-time'!#REF!+'3 Part-time'!I47&gt;0,ABS('3 Part-time'!L47)='3 Part-time'!#REF!+'3 Part-time'!I47), M$13&amp;", Price group "&amp;$H287&amp;", "&amp;$I287&amp;" length, Level "&amp;$J287&amp;"; ","")</f>
        <v>#REF!</v>
      </c>
      <c r="N287" s="1445"/>
      <c r="O287" s="25"/>
      <c r="P287" s="25"/>
      <c r="Q287" s="25"/>
      <c r="R287" s="25"/>
      <c r="S287" s="25"/>
      <c r="T287" s="25"/>
      <c r="U287" s="25"/>
      <c r="V287" s="22"/>
      <c r="W287" s="22"/>
    </row>
    <row r="288" spans="2:23" x14ac:dyDescent="0.2">
      <c r="B288" s="25"/>
      <c r="C288" s="25"/>
      <c r="D288" s="25"/>
      <c r="E288" s="25"/>
      <c r="F288" s="25"/>
      <c r="G288" s="25"/>
      <c r="H288" s="1504" t="s">
        <v>134</v>
      </c>
      <c r="I288" s="120" t="s">
        <v>116</v>
      </c>
      <c r="J288" s="35" t="s">
        <v>107</v>
      </c>
      <c r="K288" s="1358" t="e">
        <f>IF(AND($O$8=1,'3 Part-time'!#REF!+'3 Part-time'!G48&gt;0,ABS('3 Part-time'!J48)='3 Part-time'!#REF!+'3 Part-time'!G48), K$13&amp;", Price group "&amp;$H288&amp;", "&amp;$I288&amp;" length, Level "&amp;$J288&amp;"; ","")</f>
        <v>#REF!</v>
      </c>
      <c r="L288" s="22" t="e">
        <f>IF(AND($O$8=1,'3 Part-time'!#REF!+'3 Part-time'!H48&gt;0,ABS('3 Part-time'!K48)='3 Part-time'!#REF!+'3 Part-time'!H48), L$13&amp;", Price group "&amp;$H288&amp;", "&amp;$I288&amp;" length, Level "&amp;$J288&amp;"; ","")</f>
        <v>#REF!</v>
      </c>
      <c r="M288" s="1396" t="e">
        <f>IF(AND($O$8=1,'3 Part-time'!#REF!+'3 Part-time'!I48&gt;0,ABS('3 Part-time'!L48)='3 Part-time'!#REF!+'3 Part-time'!I48), M$13&amp;", Price group "&amp;$H288&amp;", "&amp;$I288&amp;" length, Level "&amp;$J288&amp;"; ","")</f>
        <v>#REF!</v>
      </c>
      <c r="N288" s="1445"/>
      <c r="O288" s="25"/>
      <c r="P288" s="25"/>
      <c r="Q288" s="25"/>
      <c r="R288" s="25"/>
      <c r="S288" s="25"/>
      <c r="T288" s="25"/>
      <c r="U288" s="25"/>
      <c r="V288" s="22"/>
      <c r="W288" s="22"/>
    </row>
    <row r="289" spans="2:23" x14ac:dyDescent="0.2">
      <c r="B289" s="25"/>
      <c r="C289" s="25"/>
      <c r="D289" s="25"/>
      <c r="E289" s="25"/>
      <c r="F289" s="25"/>
      <c r="G289" s="25"/>
      <c r="H289" s="1504" t="s">
        <v>134</v>
      </c>
      <c r="I289" s="120" t="s">
        <v>116</v>
      </c>
      <c r="J289" s="35" t="s">
        <v>110</v>
      </c>
      <c r="K289" s="1358" t="e">
        <f>IF(AND($O$8=1,'3 Part-time'!#REF!+'3 Part-time'!G49&gt;0,ABS('3 Part-time'!J49)='3 Part-time'!#REF!+'3 Part-time'!G49), K$13&amp;", Price group "&amp;$H289&amp;", "&amp;$I289&amp;" length, Level "&amp;$J289&amp;"; ","")</f>
        <v>#REF!</v>
      </c>
      <c r="L289" s="22" t="e">
        <f>IF(AND($O$8=1,'3 Part-time'!#REF!+'3 Part-time'!H49&gt;0,ABS('3 Part-time'!K49)='3 Part-time'!#REF!+'3 Part-time'!H49), L$13&amp;", Price group "&amp;$H289&amp;", "&amp;$I289&amp;" length, Level "&amp;$J289&amp;"; ","")</f>
        <v>#REF!</v>
      </c>
      <c r="M289" s="1396" t="e">
        <f>IF(AND($O$8=1,'3 Part-time'!#REF!+'3 Part-time'!I49&gt;0,ABS('3 Part-time'!L49)='3 Part-time'!#REF!+'3 Part-time'!I49), M$13&amp;", Price group "&amp;$H289&amp;", "&amp;$I289&amp;" length, Level "&amp;$J289&amp;"; ","")</f>
        <v>#REF!</v>
      </c>
      <c r="N289" s="1445"/>
      <c r="O289" s="25"/>
      <c r="P289" s="25"/>
      <c r="Q289" s="25"/>
      <c r="R289" s="25"/>
      <c r="S289" s="25"/>
      <c r="T289" s="25"/>
      <c r="U289" s="25"/>
      <c r="V289" s="22"/>
      <c r="W289" s="22"/>
    </row>
    <row r="290" spans="2:23" x14ac:dyDescent="0.2">
      <c r="B290" s="25"/>
      <c r="C290" s="25"/>
      <c r="D290" s="25"/>
      <c r="E290" s="25"/>
      <c r="F290" s="25"/>
      <c r="G290" s="25"/>
      <c r="H290" s="1504" t="s">
        <v>134</v>
      </c>
      <c r="I290" s="120" t="s">
        <v>116</v>
      </c>
      <c r="J290" s="35" t="s">
        <v>113</v>
      </c>
      <c r="K290" s="1400" t="e">
        <f>IF(AND($O$8=1,'3 Part-time'!#REF!+'3 Part-time'!G50&gt;0,ABS('3 Part-time'!J50)='3 Part-time'!#REF!+'3 Part-time'!G50), K$13&amp;", Price group "&amp;$H290&amp;", "&amp;$I290&amp;" length, Level "&amp;$J290&amp;"; ","")</f>
        <v>#REF!</v>
      </c>
      <c r="L290" s="134" t="e">
        <f>IF(AND($O$8=1,'3 Part-time'!#REF!+'3 Part-time'!H50&gt;0,ABS('3 Part-time'!K50)='3 Part-time'!#REF!+'3 Part-time'!H50), L$13&amp;", Price group "&amp;$H290&amp;", "&amp;$I290&amp;" length, Level "&amp;$J290&amp;"; ","")</f>
        <v>#REF!</v>
      </c>
      <c r="M290" s="1401" t="e">
        <f>IF(AND($O$8=1,'3 Part-time'!#REF!+'3 Part-time'!I50&gt;0,ABS('3 Part-time'!L50)='3 Part-time'!#REF!+'3 Part-time'!I50), M$13&amp;", Price group "&amp;$H290&amp;", "&amp;$I290&amp;" length, Level "&amp;$J290&amp;"; ","")</f>
        <v>#REF!</v>
      </c>
      <c r="N290" s="1445"/>
      <c r="O290" s="25"/>
      <c r="P290" s="25"/>
      <c r="Q290" s="25"/>
      <c r="R290" s="25"/>
      <c r="S290" s="25"/>
      <c r="T290" s="25"/>
      <c r="U290" s="25"/>
      <c r="V290" s="22"/>
      <c r="W290" s="22"/>
    </row>
    <row r="291" spans="2:23" x14ac:dyDescent="0.2">
      <c r="B291" s="25"/>
      <c r="C291" s="25"/>
      <c r="D291" s="25"/>
      <c r="E291" s="25"/>
      <c r="F291" s="25"/>
      <c r="G291" s="25"/>
      <c r="H291" s="1504" t="s">
        <v>143</v>
      </c>
      <c r="I291" s="120" t="s">
        <v>102</v>
      </c>
      <c r="J291" s="35" t="s">
        <v>103</v>
      </c>
      <c r="K291" s="1358" t="e">
        <f>IF(AND($O$8=1,'3 Part-time'!#REF!+'3 Part-time'!G52&gt;0,ABS('3 Part-time'!J52)='3 Part-time'!#REF!+'3 Part-time'!G52), K$13&amp;", Price group "&amp;$H291&amp;", "&amp;$I291&amp;" length, Level "&amp;$J291&amp;"; ","")</f>
        <v>#REF!</v>
      </c>
      <c r="L291" s="22" t="e">
        <f>IF(AND($O$8=1,'3 Part-time'!#REF!+'3 Part-time'!H52&gt;0,ABS('3 Part-time'!K52)='3 Part-time'!#REF!+'3 Part-time'!H52), L$13&amp;", Price group "&amp;$H291&amp;", "&amp;$I291&amp;" length, Level "&amp;$J291&amp;"; ","")</f>
        <v>#REF!</v>
      </c>
      <c r="M291" s="1396" t="e">
        <f>IF(AND($O$8=1,'3 Part-time'!#REF!+'3 Part-time'!I52&gt;0,ABS('3 Part-time'!L52)='3 Part-time'!#REF!+'3 Part-time'!I52), M$13&amp;", Price group "&amp;$H291&amp;", "&amp;$I291&amp;" length, Level "&amp;$J291&amp;"; ","")</f>
        <v>#REF!</v>
      </c>
      <c r="N291" s="1445"/>
      <c r="O291" s="25"/>
      <c r="P291" s="25"/>
      <c r="Q291" s="25"/>
      <c r="R291" s="25"/>
      <c r="S291" s="25"/>
      <c r="T291" s="25"/>
      <c r="U291" s="25"/>
      <c r="V291" s="22"/>
      <c r="W291" s="22"/>
    </row>
    <row r="292" spans="2:23" x14ac:dyDescent="0.2">
      <c r="B292" s="25"/>
      <c r="C292" s="25"/>
      <c r="D292" s="25"/>
      <c r="E292" s="25"/>
      <c r="F292" s="25"/>
      <c r="G292" s="25"/>
      <c r="H292" s="1504" t="s">
        <v>143</v>
      </c>
      <c r="I292" s="120" t="s">
        <v>102</v>
      </c>
      <c r="J292" s="35" t="s">
        <v>107</v>
      </c>
      <c r="K292" s="1358" t="e">
        <f>IF(AND($O$8=1,'3 Part-time'!#REF!+'3 Part-time'!G53&gt;0,ABS('3 Part-time'!J53)='3 Part-time'!#REF!+'3 Part-time'!G53), K$13&amp;", Price group "&amp;$H292&amp;", "&amp;$I292&amp;" length, Level "&amp;$J292&amp;"; ","")</f>
        <v>#REF!</v>
      </c>
      <c r="L292" s="22" t="e">
        <f>IF(AND($O$8=1,'3 Part-time'!#REF!+'3 Part-time'!H53&gt;0,ABS('3 Part-time'!K53)='3 Part-time'!#REF!+'3 Part-time'!H53), L$13&amp;", Price group "&amp;$H292&amp;", "&amp;$I292&amp;" length, Level "&amp;$J292&amp;"; ","")</f>
        <v>#REF!</v>
      </c>
      <c r="M292" s="1396" t="e">
        <f>IF(AND($O$8=1,'3 Part-time'!#REF!+'3 Part-time'!I53&gt;0,ABS('3 Part-time'!L53)='3 Part-time'!#REF!+'3 Part-time'!I53), M$13&amp;", Price group "&amp;$H292&amp;", "&amp;$I292&amp;" length, Level "&amp;$J292&amp;"; ","")</f>
        <v>#REF!</v>
      </c>
      <c r="N292" s="1445"/>
      <c r="O292" s="25"/>
      <c r="P292" s="25"/>
      <c r="Q292" s="25"/>
      <c r="R292" s="25"/>
      <c r="S292" s="25"/>
      <c r="T292" s="25"/>
      <c r="U292" s="25"/>
      <c r="V292" s="22"/>
      <c r="W292" s="22"/>
    </row>
    <row r="293" spans="2:23" x14ac:dyDescent="0.2">
      <c r="B293" s="25"/>
      <c r="C293" s="25"/>
      <c r="D293" s="25"/>
      <c r="E293" s="25"/>
      <c r="F293" s="25"/>
      <c r="G293" s="25"/>
      <c r="H293" s="1504" t="s">
        <v>143</v>
      </c>
      <c r="I293" s="120" t="s">
        <v>102</v>
      </c>
      <c r="J293" s="35" t="s">
        <v>110</v>
      </c>
      <c r="K293" s="1358" t="e">
        <f>IF(AND($O$8=1,'3 Part-time'!#REF!+'3 Part-time'!G54&gt;0,ABS('3 Part-time'!J54)='3 Part-time'!#REF!+'3 Part-time'!G54), K$13&amp;", Price group "&amp;$H293&amp;", "&amp;$I293&amp;" length, Level "&amp;$J293&amp;"; ","")</f>
        <v>#REF!</v>
      </c>
      <c r="L293" s="22" t="e">
        <f>IF(AND($O$8=1,'3 Part-time'!#REF!+'3 Part-time'!H54&gt;0,ABS('3 Part-time'!K54)='3 Part-time'!#REF!+'3 Part-time'!H54), L$13&amp;", Price group "&amp;$H293&amp;", "&amp;$I293&amp;" length, Level "&amp;$J293&amp;"; ","")</f>
        <v>#REF!</v>
      </c>
      <c r="M293" s="1396" t="e">
        <f>IF(AND($O$8=1,'3 Part-time'!#REF!+'3 Part-time'!I54&gt;0,ABS('3 Part-time'!L54)='3 Part-time'!#REF!+'3 Part-time'!I54), M$13&amp;", Price group "&amp;$H293&amp;", "&amp;$I293&amp;" length, Level "&amp;$J293&amp;"; ","")</f>
        <v>#REF!</v>
      </c>
      <c r="N293" s="1445"/>
      <c r="O293" s="25"/>
      <c r="P293" s="25"/>
      <c r="Q293" s="25"/>
      <c r="R293" s="25"/>
      <c r="S293" s="25"/>
      <c r="T293" s="25"/>
      <c r="U293" s="25"/>
      <c r="V293" s="22"/>
      <c r="W293" s="22"/>
    </row>
    <row r="294" spans="2:23" x14ac:dyDescent="0.2">
      <c r="B294" s="25"/>
      <c r="C294" s="25"/>
      <c r="D294" s="25"/>
      <c r="E294" s="25"/>
      <c r="F294" s="25"/>
      <c r="G294" s="25"/>
      <c r="H294" s="1504" t="s">
        <v>143</v>
      </c>
      <c r="I294" s="120" t="s">
        <v>102</v>
      </c>
      <c r="J294" s="35" t="s">
        <v>113</v>
      </c>
      <c r="K294" s="1397" t="e">
        <f>IF(AND($O$8=1,'3 Part-time'!#REF!+'3 Part-time'!G55&gt;0,ABS('3 Part-time'!J55)='3 Part-time'!#REF!+'3 Part-time'!G55), K$13&amp;", Price group "&amp;$H294&amp;", "&amp;$I294&amp;" length, Level "&amp;$J294&amp;"; ","")</f>
        <v>#REF!</v>
      </c>
      <c r="L294" s="1398" t="e">
        <f>IF(AND($O$8=1,'3 Part-time'!#REF!+'3 Part-time'!H55&gt;0,ABS('3 Part-time'!K55)='3 Part-time'!#REF!+'3 Part-time'!H55), L$13&amp;", Price group "&amp;$H294&amp;", "&amp;$I294&amp;" length, Level "&amp;$J294&amp;"; ","")</f>
        <v>#REF!</v>
      </c>
      <c r="M294" s="1399" t="e">
        <f>IF(AND($O$8=1,'3 Part-time'!#REF!+'3 Part-time'!I55&gt;0,ABS('3 Part-time'!L55)='3 Part-time'!#REF!+'3 Part-time'!I55), M$13&amp;", Price group "&amp;$H294&amp;", "&amp;$I294&amp;" length, Level "&amp;$J294&amp;"; ","")</f>
        <v>#REF!</v>
      </c>
      <c r="N294" s="1445"/>
      <c r="O294" s="25"/>
      <c r="P294" s="25"/>
      <c r="Q294" s="25"/>
      <c r="R294" s="25"/>
      <c r="S294" s="25"/>
      <c r="T294" s="25"/>
      <c r="U294" s="25"/>
      <c r="V294" s="22"/>
      <c r="W294" s="22"/>
    </row>
    <row r="295" spans="2:23" x14ac:dyDescent="0.2">
      <c r="B295" s="25"/>
      <c r="C295" s="25"/>
      <c r="D295" s="25"/>
      <c r="E295" s="25"/>
      <c r="F295" s="25"/>
      <c r="G295" s="25"/>
      <c r="H295" s="1504" t="s">
        <v>143</v>
      </c>
      <c r="I295" s="120" t="s">
        <v>116</v>
      </c>
      <c r="J295" s="35" t="s">
        <v>103</v>
      </c>
      <c r="K295" s="1358" t="e">
        <f>IF(AND($O$8=1,'3 Part-time'!#REF!+'3 Part-time'!G57&gt;0,ABS('3 Part-time'!J57)='3 Part-time'!#REF!+'3 Part-time'!G57), K$13&amp;", Price group "&amp;$H295&amp;", "&amp;$I295&amp;" length, Level "&amp;$J295&amp;"; ","")</f>
        <v>#REF!</v>
      </c>
      <c r="L295" s="22" t="e">
        <f>IF(AND($O$8=1,'3 Part-time'!#REF!+'3 Part-time'!H57&gt;0,ABS('3 Part-time'!K57)='3 Part-time'!#REF!+'3 Part-time'!H57), L$13&amp;", Price group "&amp;$H295&amp;", "&amp;$I295&amp;" length, Level "&amp;$J295&amp;"; ","")</f>
        <v>#REF!</v>
      </c>
      <c r="M295" s="1396" t="e">
        <f>IF(AND($O$8=1,'3 Part-time'!#REF!+'3 Part-time'!I57&gt;0,ABS('3 Part-time'!L57)='3 Part-time'!#REF!+'3 Part-time'!I57), M$13&amp;", Price group "&amp;$H295&amp;", "&amp;$I295&amp;" length, Level "&amp;$J295&amp;"; ","")</f>
        <v>#REF!</v>
      </c>
      <c r="N295" s="1445"/>
      <c r="O295" s="25"/>
      <c r="P295" s="25"/>
      <c r="Q295" s="25"/>
      <c r="R295" s="25"/>
      <c r="S295" s="25"/>
      <c r="T295" s="25"/>
      <c r="U295" s="25"/>
      <c r="V295" s="22"/>
      <c r="W295" s="22"/>
    </row>
    <row r="296" spans="2:23" x14ac:dyDescent="0.2">
      <c r="B296" s="25"/>
      <c r="C296" s="25"/>
      <c r="D296" s="25"/>
      <c r="E296" s="25"/>
      <c r="F296" s="25"/>
      <c r="G296" s="25"/>
      <c r="H296" s="1504" t="s">
        <v>143</v>
      </c>
      <c r="I296" s="120" t="s">
        <v>116</v>
      </c>
      <c r="J296" s="35" t="s">
        <v>107</v>
      </c>
      <c r="K296" s="1358" t="e">
        <f>IF(AND($O$8=1,'3 Part-time'!#REF!+'3 Part-time'!G58&gt;0,ABS('3 Part-time'!J58)='3 Part-time'!#REF!+'3 Part-time'!G58), K$13&amp;", Price group "&amp;$H296&amp;", "&amp;$I296&amp;" length, Level "&amp;$J296&amp;"; ","")</f>
        <v>#REF!</v>
      </c>
      <c r="L296" s="22" t="e">
        <f>IF(AND($O$8=1,'3 Part-time'!#REF!+'3 Part-time'!H58&gt;0,ABS('3 Part-time'!K58)='3 Part-time'!#REF!+'3 Part-time'!H58), L$13&amp;", Price group "&amp;$H296&amp;", "&amp;$I296&amp;" length, Level "&amp;$J296&amp;"; ","")</f>
        <v>#REF!</v>
      </c>
      <c r="M296" s="1396" t="e">
        <f>IF(AND($O$8=1,'3 Part-time'!#REF!+'3 Part-time'!I58&gt;0,ABS('3 Part-time'!L58)='3 Part-time'!#REF!+'3 Part-time'!I58), M$13&amp;", Price group "&amp;$H296&amp;", "&amp;$I296&amp;" length, Level "&amp;$J296&amp;"; ","")</f>
        <v>#REF!</v>
      </c>
      <c r="N296" s="1445"/>
      <c r="O296" s="25"/>
      <c r="P296" s="25"/>
      <c r="Q296" s="25"/>
      <c r="R296" s="25"/>
      <c r="S296" s="25"/>
      <c r="T296" s="25"/>
      <c r="U296" s="25"/>
      <c r="V296" s="22"/>
      <c r="W296" s="22"/>
    </row>
    <row r="297" spans="2:23" x14ac:dyDescent="0.2">
      <c r="B297" s="25"/>
      <c r="C297" s="25"/>
      <c r="D297" s="25"/>
      <c r="E297" s="25"/>
      <c r="F297" s="25"/>
      <c r="G297" s="25"/>
      <c r="H297" s="1504" t="s">
        <v>143</v>
      </c>
      <c r="I297" s="120" t="s">
        <v>116</v>
      </c>
      <c r="J297" s="35" t="s">
        <v>110</v>
      </c>
      <c r="K297" s="1358" t="e">
        <f>IF(AND($O$8=1,'3 Part-time'!#REF!+'3 Part-time'!G59&gt;0,ABS('3 Part-time'!J59)='3 Part-time'!#REF!+'3 Part-time'!G59), K$13&amp;", Price group "&amp;$H297&amp;", "&amp;$I297&amp;" length, Level "&amp;$J297&amp;"; ","")</f>
        <v>#REF!</v>
      </c>
      <c r="L297" s="22" t="e">
        <f>IF(AND($O$8=1,'3 Part-time'!#REF!+'3 Part-time'!H59&gt;0,ABS('3 Part-time'!K59)='3 Part-time'!#REF!+'3 Part-time'!H59), L$13&amp;", Price group "&amp;$H297&amp;", "&amp;$I297&amp;" length, Level "&amp;$J297&amp;"; ","")</f>
        <v>#REF!</v>
      </c>
      <c r="M297" s="1396" t="e">
        <f>IF(AND($O$8=1,'3 Part-time'!#REF!+'3 Part-time'!I59&gt;0,ABS('3 Part-time'!L59)='3 Part-time'!#REF!+'3 Part-time'!I59), M$13&amp;", Price group "&amp;$H297&amp;", "&amp;$I297&amp;" length, Level "&amp;$J297&amp;"; ","")</f>
        <v>#REF!</v>
      </c>
      <c r="N297" s="1445"/>
      <c r="O297" s="25"/>
      <c r="P297" s="25"/>
      <c r="Q297" s="25"/>
      <c r="R297" s="25"/>
      <c r="S297" s="25"/>
      <c r="T297" s="25"/>
      <c r="U297" s="25"/>
      <c r="V297" s="22"/>
      <c r="W297" s="22"/>
    </row>
    <row r="298" spans="2:23" x14ac:dyDescent="0.2">
      <c r="B298" s="25"/>
      <c r="C298" s="25"/>
      <c r="D298" s="25"/>
      <c r="E298" s="25"/>
      <c r="F298" s="25"/>
      <c r="G298" s="25"/>
      <c r="H298" s="1504" t="s">
        <v>143</v>
      </c>
      <c r="I298" s="120" t="s">
        <v>116</v>
      </c>
      <c r="J298" s="86" t="s">
        <v>113</v>
      </c>
      <c r="K298" s="1400" t="e">
        <f>IF(AND($O$8=1,'3 Part-time'!#REF!+'3 Part-time'!G60&gt;0,ABS('3 Part-time'!J60)='3 Part-time'!#REF!+'3 Part-time'!G60), K$13&amp;", Price group "&amp;$H298&amp;", "&amp;$I298&amp;" length, Level "&amp;$J298&amp;"; ","")</f>
        <v>#REF!</v>
      </c>
      <c r="L298" s="134" t="e">
        <f>IF(AND($O$8=1,'3 Part-time'!#REF!+'3 Part-time'!H60&gt;0,ABS('3 Part-time'!K60)='3 Part-time'!#REF!+'3 Part-time'!H60), L$13&amp;", Price group "&amp;$H298&amp;", "&amp;$I298&amp;" length, Level "&amp;$J298&amp;"; ","")</f>
        <v>#REF!</v>
      </c>
      <c r="M298" s="1401" t="e">
        <f>IF(AND($O$8=1,'3 Part-time'!#REF!+'3 Part-time'!I60&gt;0,ABS('3 Part-time'!L60)='3 Part-time'!#REF!+'3 Part-time'!I60), M$13&amp;", Price group "&amp;$H298&amp;", "&amp;$I298&amp;" length, Level "&amp;$J298&amp;"; ","")</f>
        <v>#REF!</v>
      </c>
      <c r="N298" s="1445"/>
      <c r="O298" s="25"/>
      <c r="P298" s="25"/>
      <c r="Q298" s="25"/>
      <c r="R298" s="25"/>
      <c r="S298" s="25"/>
      <c r="T298" s="25"/>
      <c r="U298" s="25"/>
      <c r="V298" s="22"/>
      <c r="W298" s="22"/>
    </row>
    <row r="299" spans="2:23" x14ac:dyDescent="0.2">
      <c r="B299" s="25"/>
      <c r="C299" s="25"/>
      <c r="D299" s="25"/>
      <c r="E299" s="25"/>
      <c r="F299" s="25"/>
      <c r="G299" s="25"/>
      <c r="H299" s="135"/>
      <c r="I299" s="22"/>
      <c r="J299" s="22"/>
      <c r="K299" s="1511"/>
      <c r="L299" s="22"/>
      <c r="M299" s="22"/>
      <c r="N299" s="1445"/>
      <c r="O299" s="25"/>
      <c r="P299" s="25"/>
      <c r="Q299" s="25"/>
      <c r="R299" s="25"/>
      <c r="S299" s="25"/>
      <c r="T299" s="25"/>
      <c r="U299" s="25"/>
      <c r="V299" s="22"/>
      <c r="W299" s="22"/>
    </row>
    <row r="300" spans="2:23" x14ac:dyDescent="0.2">
      <c r="B300" s="25"/>
      <c r="C300" s="25"/>
      <c r="D300" s="25"/>
      <c r="E300" s="25"/>
      <c r="F300" s="25"/>
      <c r="G300" s="25"/>
      <c r="H300" s="135"/>
      <c r="I300" s="1512" t="e">
        <f>K300&amp;L300&amp;M300</f>
        <v>#REF!</v>
      </c>
      <c r="J300" s="22"/>
      <c r="K300" s="1447" t="e">
        <f>K267&amp;K268&amp;K269&amp;K270&amp;K271&amp;K272&amp;K273&amp;K274&amp;K275&amp;K276&amp;K277&amp;K278&amp;K279&amp;K280&amp;K281&amp;K282&amp;K283&amp;K284&amp;K285&amp;K286&amp;K287&amp;K288&amp;K289&amp;K290&amp;K291&amp;K292&amp;K293&amp;K294&amp;K295&amp;K296&amp;K297&amp;K298</f>
        <v>#REF!</v>
      </c>
      <c r="L300" s="1447" t="e">
        <f>L267&amp;L268&amp;L269&amp;L270&amp;L271&amp;L272&amp;L273&amp;L274&amp;L275&amp;L276&amp;L277&amp;L278&amp;L279&amp;L280&amp;L281&amp;L282&amp;L283&amp;L284&amp;L285&amp;L286&amp;L287&amp;L288&amp;L289&amp;L290&amp;L291&amp;L292&amp;L293&amp;L294&amp;L295&amp;L296&amp;L297&amp;L298</f>
        <v>#REF!</v>
      </c>
      <c r="M300" s="1402" t="e">
        <f>M267&amp;M268&amp;M269&amp;M270&amp;M271&amp;M272&amp;M273&amp;M274&amp;M275&amp;M276&amp;M277&amp;M278&amp;M279&amp;M280&amp;M281&amp;M282&amp;M283&amp;M284&amp;M285&amp;M286&amp;M287&amp;M288&amp;M289&amp;M290&amp;M291&amp;M292&amp;M293&amp;M294&amp;M295&amp;M296&amp;M297&amp;M298</f>
        <v>#REF!</v>
      </c>
      <c r="N300" s="1445"/>
      <c r="O300" s="25"/>
      <c r="P300" s="25"/>
      <c r="Q300" s="25"/>
      <c r="R300" s="25"/>
      <c r="S300" s="25"/>
      <c r="T300" s="25"/>
      <c r="U300" s="25"/>
      <c r="V300" s="22"/>
      <c r="W300" s="22"/>
    </row>
    <row r="301" spans="2:23" x14ac:dyDescent="0.2">
      <c r="B301" s="25"/>
      <c r="C301" s="25"/>
      <c r="D301" s="25"/>
      <c r="E301" s="25"/>
      <c r="F301" s="25"/>
      <c r="G301" s="25"/>
      <c r="H301" s="1508"/>
      <c r="I301" s="84"/>
      <c r="J301" s="84"/>
      <c r="K301" s="84"/>
      <c r="L301" s="84"/>
      <c r="M301" s="84"/>
      <c r="N301" s="1509"/>
      <c r="O301" s="25"/>
      <c r="P301" s="25"/>
      <c r="Q301" s="25"/>
      <c r="R301" s="25"/>
      <c r="S301" s="25"/>
      <c r="T301" s="25"/>
      <c r="U301" s="25"/>
      <c r="V301" s="22"/>
      <c r="W301" s="22"/>
    </row>
    <row r="302" spans="2:23" x14ac:dyDescent="0.2">
      <c r="B302" s="25"/>
      <c r="C302" s="25"/>
      <c r="D302" s="25"/>
      <c r="E302" s="25"/>
      <c r="F302" s="25"/>
      <c r="G302" s="25"/>
      <c r="H302" s="25"/>
      <c r="I302" s="25"/>
      <c r="J302" s="25"/>
      <c r="K302" s="25"/>
      <c r="L302" s="25"/>
      <c r="M302" s="25"/>
      <c r="N302" s="25"/>
      <c r="O302" s="25"/>
      <c r="P302" s="25"/>
      <c r="Q302" s="25"/>
      <c r="R302" s="25"/>
      <c r="S302" s="25"/>
      <c r="T302" s="25"/>
      <c r="U302" s="25"/>
      <c r="V302" s="22"/>
      <c r="W302" s="22"/>
    </row>
    <row r="303" spans="2:23" x14ac:dyDescent="0.2">
      <c r="B303" s="25"/>
      <c r="C303" s="25"/>
      <c r="D303" s="25"/>
      <c r="E303" s="25"/>
      <c r="F303" s="25"/>
      <c r="G303" s="25"/>
      <c r="H303" s="25"/>
      <c r="I303" s="25"/>
      <c r="J303" s="25"/>
      <c r="K303" s="25"/>
      <c r="L303" s="25"/>
      <c r="M303" s="25"/>
      <c r="N303" s="25"/>
      <c r="O303" s="25"/>
      <c r="P303" s="25"/>
      <c r="Q303" s="25"/>
      <c r="R303" s="25"/>
      <c r="S303" s="25"/>
      <c r="T303" s="25"/>
      <c r="U303" s="25"/>
      <c r="V303" s="22"/>
      <c r="W303" s="22"/>
    </row>
    <row r="304" spans="2:23" x14ac:dyDescent="0.2">
      <c r="B304" s="25"/>
      <c r="C304" s="25"/>
      <c r="D304" s="25"/>
      <c r="E304" s="25"/>
      <c r="F304" s="25"/>
      <c r="G304" s="25"/>
      <c r="H304" s="25"/>
      <c r="I304" s="25"/>
      <c r="J304" s="25"/>
      <c r="K304" s="25"/>
      <c r="L304" s="25"/>
      <c r="M304" s="25"/>
      <c r="N304" s="25"/>
      <c r="O304" s="25"/>
      <c r="P304" s="25"/>
      <c r="Q304" s="25"/>
      <c r="R304" s="25"/>
      <c r="S304" s="25"/>
      <c r="T304" s="25"/>
      <c r="U304" s="25"/>
      <c r="V304" s="22"/>
      <c r="W304" s="22"/>
    </row>
    <row r="305" spans="2:23" x14ac:dyDescent="0.2">
      <c r="B305" s="25"/>
      <c r="C305" s="25"/>
      <c r="D305" s="25"/>
      <c r="E305" s="25"/>
      <c r="F305" s="25"/>
      <c r="G305" s="25"/>
      <c r="H305" s="25"/>
      <c r="I305" s="25"/>
      <c r="J305" s="25"/>
      <c r="K305" s="25"/>
      <c r="L305" s="25"/>
      <c r="M305" s="25"/>
      <c r="N305" s="25"/>
      <c r="O305" s="25"/>
      <c r="P305" s="25"/>
      <c r="Q305" s="25"/>
      <c r="R305" s="25"/>
      <c r="S305" s="25"/>
      <c r="T305" s="25"/>
      <c r="U305" s="25"/>
      <c r="V305" s="22"/>
      <c r="W305" s="22"/>
    </row>
    <row r="306" spans="2:23" x14ac:dyDescent="0.2">
      <c r="B306" s="25"/>
      <c r="C306" s="25"/>
      <c r="D306" s="25"/>
      <c r="E306" s="25"/>
      <c r="F306" s="25"/>
      <c r="G306" s="25"/>
      <c r="H306" s="25"/>
      <c r="I306" s="25"/>
      <c r="J306" s="25"/>
      <c r="K306" s="25"/>
      <c r="L306" s="25"/>
      <c r="M306" s="25"/>
      <c r="N306" s="25"/>
      <c r="O306" s="25"/>
      <c r="P306" s="25"/>
      <c r="Q306" s="25"/>
      <c r="R306" s="25"/>
      <c r="S306" s="25"/>
      <c r="T306" s="25"/>
      <c r="U306" s="25"/>
      <c r="V306" s="22"/>
      <c r="W306" s="22"/>
    </row>
    <row r="307" spans="2:23" x14ac:dyDescent="0.2">
      <c r="B307" s="25"/>
      <c r="C307" s="25"/>
      <c r="D307" s="25"/>
      <c r="E307" s="25"/>
      <c r="F307" s="25"/>
      <c r="G307" s="25"/>
      <c r="H307" s="25"/>
      <c r="I307" s="25"/>
      <c r="J307" s="25"/>
      <c r="K307" s="25"/>
      <c r="L307" s="25"/>
      <c r="M307" s="25"/>
      <c r="N307" s="25"/>
      <c r="O307" s="25"/>
      <c r="P307" s="25"/>
      <c r="Q307" s="25"/>
      <c r="R307" s="25"/>
      <c r="S307" s="25"/>
      <c r="T307" s="25"/>
      <c r="U307" s="25"/>
      <c r="V307" s="22"/>
      <c r="W307" s="22"/>
    </row>
    <row r="308" spans="2:23" x14ac:dyDescent="0.2">
      <c r="B308" s="25"/>
      <c r="C308" s="25"/>
      <c r="D308" s="25"/>
      <c r="E308" s="25"/>
      <c r="F308" s="25"/>
      <c r="G308" s="25"/>
      <c r="H308" s="25"/>
      <c r="I308" s="25"/>
      <c r="J308" s="25"/>
      <c r="K308" s="25"/>
      <c r="L308" s="25"/>
      <c r="M308" s="25"/>
      <c r="N308" s="25"/>
      <c r="O308" s="25"/>
      <c r="P308" s="25"/>
      <c r="Q308" s="25"/>
      <c r="R308" s="25"/>
      <c r="S308" s="25"/>
      <c r="T308" s="25"/>
      <c r="U308" s="25"/>
      <c r="V308" s="22"/>
      <c r="W308" s="22"/>
    </row>
    <row r="309" spans="2:23" x14ac:dyDescent="0.2">
      <c r="B309" s="25"/>
      <c r="C309" s="25"/>
      <c r="D309" s="25"/>
      <c r="E309" s="25"/>
      <c r="F309" s="25"/>
      <c r="G309" s="25"/>
      <c r="H309" s="25"/>
      <c r="I309" s="25"/>
      <c r="J309" s="25"/>
      <c r="K309" s="25"/>
      <c r="L309" s="25"/>
      <c r="M309" s="25"/>
      <c r="N309" s="25"/>
      <c r="O309" s="25"/>
      <c r="P309" s="25"/>
      <c r="Q309" s="25"/>
      <c r="R309" s="25"/>
      <c r="S309" s="25"/>
      <c r="T309" s="25"/>
      <c r="U309" s="25"/>
      <c r="V309" s="22"/>
      <c r="W309" s="22"/>
    </row>
    <row r="310" spans="2:23" x14ac:dyDescent="0.2">
      <c r="B310" s="25"/>
      <c r="C310" s="25"/>
      <c r="D310" s="25"/>
      <c r="E310" s="25"/>
      <c r="F310" s="25"/>
      <c r="G310" s="25"/>
      <c r="H310" s="25"/>
      <c r="I310" s="25"/>
      <c r="J310" s="25"/>
      <c r="K310" s="25"/>
      <c r="L310" s="25"/>
      <c r="M310" s="25"/>
      <c r="N310" s="25"/>
      <c r="O310" s="25"/>
      <c r="P310" s="25"/>
      <c r="Q310" s="25"/>
      <c r="R310" s="25"/>
      <c r="S310" s="25"/>
      <c r="T310" s="25"/>
      <c r="U310" s="25"/>
      <c r="V310" s="22"/>
      <c r="W310" s="2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6" tint="0.39997558519241921"/>
    <pageSetUpPr fitToPage="1"/>
  </sheetPr>
  <dimension ref="A1:J26"/>
  <sheetViews>
    <sheetView showGridLines="0" workbookViewId="0"/>
  </sheetViews>
  <sheetFormatPr defaultRowHeight="12.75" x14ac:dyDescent="0.2"/>
  <cols>
    <col min="1" max="1" width="52" style="3" customWidth="1"/>
    <col min="2" max="3" width="9.7109375" style="3" customWidth="1"/>
    <col min="4" max="4" width="9.5703125" style="3" customWidth="1"/>
    <col min="5" max="7" width="9.7109375" style="3" customWidth="1"/>
    <col min="8" max="8" width="9.85546875" style="3" customWidth="1"/>
    <col min="9" max="9" width="9.7109375" style="3" customWidth="1"/>
    <col min="10" max="10" width="9.140625" style="3" customWidth="1"/>
    <col min="11" max="16384" width="9.140625" style="3"/>
  </cols>
  <sheetData>
    <row r="1" spans="1:10" ht="15.75" x14ac:dyDescent="0.25">
      <c r="A1" s="36" t="s">
        <v>11105</v>
      </c>
      <c r="B1" s="6"/>
      <c r="C1" s="6"/>
      <c r="D1" s="11"/>
      <c r="E1" s="6"/>
      <c r="F1" s="6"/>
      <c r="G1" s="6"/>
      <c r="H1" s="6"/>
      <c r="I1" s="6"/>
      <c r="J1" s="6"/>
    </row>
    <row r="2" spans="1:10" ht="12.75" customHeight="1" x14ac:dyDescent="0.25">
      <c r="B2" s="174"/>
      <c r="C2" s="173"/>
      <c r="D2" s="639"/>
      <c r="E2" s="175"/>
      <c r="F2" s="640"/>
      <c r="G2" s="640"/>
      <c r="I2" s="25"/>
    </row>
    <row r="3" spans="1:10" ht="22.5" customHeight="1" x14ac:dyDescent="0.25">
      <c r="A3" s="262" t="str">
        <f>IF(Information!F4&lt;&gt;"",Information!F4,"")</f>
        <v>SAMPLE</v>
      </c>
      <c r="B3" s="174"/>
      <c r="C3" s="4"/>
      <c r="D3" s="639"/>
      <c r="E3" s="175"/>
      <c r="F3" s="640"/>
      <c r="G3" s="640"/>
      <c r="I3" s="25"/>
    </row>
    <row r="4" spans="1:10" ht="15" x14ac:dyDescent="0.2">
      <c r="B4" s="174"/>
      <c r="C4" s="174"/>
      <c r="D4" s="174"/>
      <c r="E4" s="174"/>
      <c r="F4" s="170"/>
      <c r="G4" s="171"/>
      <c r="H4" s="7"/>
      <c r="I4" s="7"/>
      <c r="J4" s="6"/>
    </row>
    <row r="5" spans="1:10" ht="26.25" customHeight="1" x14ac:dyDescent="0.2">
      <c r="A5" s="338"/>
      <c r="B5" s="1627" t="s">
        <v>48</v>
      </c>
      <c r="C5" s="1627"/>
      <c r="D5" s="1627"/>
      <c r="E5" s="1627"/>
      <c r="F5" s="1627" t="s">
        <v>48</v>
      </c>
      <c r="G5" s="1627"/>
      <c r="H5" s="1627"/>
      <c r="I5" s="1627"/>
      <c r="J5" s="475"/>
    </row>
    <row r="6" spans="1:10" ht="26.25" customHeight="1" thickBot="1" x14ac:dyDescent="0.25">
      <c r="A6" s="338"/>
      <c r="B6" s="1623" t="s">
        <v>49</v>
      </c>
      <c r="C6" s="1623"/>
      <c r="D6" s="1623"/>
      <c r="E6" s="1623"/>
      <c r="F6" s="1623" t="s">
        <v>49</v>
      </c>
      <c r="G6" s="1632"/>
      <c r="H6" s="1632"/>
      <c r="I6" s="1632"/>
      <c r="J6" s="338"/>
    </row>
    <row r="7" spans="1:10" ht="13.5" x14ac:dyDescent="0.2">
      <c r="A7" s="1625"/>
      <c r="B7" s="1270" t="s">
        <v>11001</v>
      </c>
      <c r="C7" s="476"/>
      <c r="D7" s="477"/>
      <c r="E7" s="477"/>
      <c r="F7" s="1270" t="s">
        <v>11002</v>
      </c>
      <c r="G7" s="476"/>
      <c r="H7" s="477"/>
      <c r="I7" s="477"/>
      <c r="J7" s="338"/>
    </row>
    <row r="8" spans="1:10" ht="9" customHeight="1" x14ac:dyDescent="0.2">
      <c r="A8" s="1626"/>
      <c r="B8" s="338"/>
      <c r="C8" s="478"/>
      <c r="D8" s="339"/>
      <c r="E8" s="339"/>
      <c r="F8" s="1513"/>
      <c r="G8" s="478"/>
      <c r="H8" s="339"/>
      <c r="I8" s="339"/>
      <c r="J8" s="338"/>
    </row>
    <row r="9" spans="1:10" ht="13.5" x14ac:dyDescent="0.2">
      <c r="A9" s="1626"/>
      <c r="B9" s="1633" t="s">
        <v>53</v>
      </c>
      <c r="C9" s="1634"/>
      <c r="D9" s="1634"/>
      <c r="E9" s="1635"/>
      <c r="F9" s="1639" t="s">
        <v>11007</v>
      </c>
      <c r="G9" s="1640"/>
      <c r="H9" s="1640"/>
      <c r="I9" s="1640"/>
      <c r="J9" s="338"/>
    </row>
    <row r="10" spans="1:10" ht="13.5" x14ac:dyDescent="0.2">
      <c r="A10" s="1626"/>
      <c r="B10" s="1636"/>
      <c r="C10" s="1637"/>
      <c r="D10" s="1637"/>
      <c r="E10" s="1638"/>
      <c r="F10" s="1641"/>
      <c r="G10" s="1642"/>
      <c r="H10" s="1642"/>
      <c r="I10" s="1642"/>
      <c r="J10" s="338"/>
    </row>
    <row r="11" spans="1:10" ht="13.5" x14ac:dyDescent="0.2">
      <c r="A11" s="1626"/>
      <c r="B11" s="1628" t="s">
        <v>11106</v>
      </c>
      <c r="C11" s="1629"/>
      <c r="D11" s="1630" t="s">
        <v>11107</v>
      </c>
      <c r="E11" s="1631"/>
      <c r="F11" s="1628" t="s">
        <v>11106</v>
      </c>
      <c r="G11" s="1629"/>
      <c r="H11" s="1630" t="s">
        <v>11107</v>
      </c>
      <c r="I11" s="1629"/>
      <c r="J11" s="338"/>
    </row>
    <row r="12" spans="1:10" ht="28.5" customHeight="1" x14ac:dyDescent="0.2">
      <c r="A12" s="1626"/>
      <c r="B12" s="1514" t="s">
        <v>173</v>
      </c>
      <c r="C12" s="479" t="s">
        <v>95</v>
      </c>
      <c r="D12" s="480" t="s">
        <v>173</v>
      </c>
      <c r="E12" s="481" t="s">
        <v>95</v>
      </c>
      <c r="F12" s="1514" t="s">
        <v>173</v>
      </c>
      <c r="G12" s="479" t="s">
        <v>95</v>
      </c>
      <c r="H12" s="480" t="s">
        <v>173</v>
      </c>
      <c r="I12" s="479" t="s">
        <v>95</v>
      </c>
      <c r="J12" s="339"/>
    </row>
    <row r="13" spans="1:10" ht="13.5" x14ac:dyDescent="0.2">
      <c r="A13" s="482" t="s">
        <v>11108</v>
      </c>
      <c r="B13" s="1515" t="s">
        <v>73</v>
      </c>
      <c r="C13" s="483" t="s">
        <v>74</v>
      </c>
      <c r="D13" s="484" t="s">
        <v>73</v>
      </c>
      <c r="E13" s="482" t="s">
        <v>74</v>
      </c>
      <c r="F13" s="483" t="s">
        <v>73</v>
      </c>
      <c r="G13" s="483" t="s">
        <v>74</v>
      </c>
      <c r="H13" s="484" t="s">
        <v>73</v>
      </c>
      <c r="I13" s="485" t="s">
        <v>74</v>
      </c>
      <c r="J13" s="338"/>
    </row>
    <row r="14" spans="1:10" ht="15.75" customHeight="1" x14ac:dyDescent="0.2">
      <c r="A14" s="486" t="s">
        <v>11109</v>
      </c>
      <c r="B14" s="487">
        <v>0</v>
      </c>
      <c r="C14" s="488">
        <v>0</v>
      </c>
      <c r="D14" s="489">
        <v>0</v>
      </c>
      <c r="E14" s="490">
        <v>0</v>
      </c>
      <c r="F14" s="487">
        <v>0</v>
      </c>
      <c r="G14" s="488">
        <v>0</v>
      </c>
      <c r="H14" s="489">
        <v>0</v>
      </c>
      <c r="I14" s="488">
        <v>0</v>
      </c>
      <c r="J14" s="338"/>
    </row>
    <row r="15" spans="1:10" ht="15.75" customHeight="1" thickBot="1" x14ac:dyDescent="0.25">
      <c r="A15" s="491" t="s">
        <v>11110</v>
      </c>
      <c r="B15" s="492">
        <v>0</v>
      </c>
      <c r="C15" s="493">
        <v>0</v>
      </c>
      <c r="D15" s="494">
        <v>0</v>
      </c>
      <c r="E15" s="495">
        <v>0</v>
      </c>
      <c r="F15" s="492">
        <v>0</v>
      </c>
      <c r="G15" s="493">
        <v>0</v>
      </c>
      <c r="H15" s="494">
        <v>0</v>
      </c>
      <c r="I15" s="493">
        <v>0</v>
      </c>
      <c r="J15" s="338"/>
    </row>
    <row r="16" spans="1:10" ht="15" thickTop="1" thickBot="1" x14ac:dyDescent="0.25">
      <c r="A16" s="496" t="s">
        <v>11023</v>
      </c>
      <c r="B16" s="497">
        <f t="shared" ref="B16:I16" si="0">SUM(B14:B15)</f>
        <v>0</v>
      </c>
      <c r="C16" s="498">
        <f t="shared" si="0"/>
        <v>0</v>
      </c>
      <c r="D16" s="499">
        <f t="shared" si="0"/>
        <v>0</v>
      </c>
      <c r="E16" s="500">
        <f t="shared" si="0"/>
        <v>0</v>
      </c>
      <c r="F16" s="497">
        <f t="shared" si="0"/>
        <v>0</v>
      </c>
      <c r="G16" s="498">
        <f t="shared" si="0"/>
        <v>0</v>
      </c>
      <c r="H16" s="499">
        <f t="shared" si="0"/>
        <v>0</v>
      </c>
      <c r="I16" s="498">
        <f t="shared" si="0"/>
        <v>0</v>
      </c>
      <c r="J16" s="339"/>
    </row>
    <row r="17" spans="1:10" ht="13.5" x14ac:dyDescent="0.2">
      <c r="A17" s="501"/>
      <c r="B17" s="458"/>
      <c r="C17" s="458"/>
      <c r="D17" s="458"/>
      <c r="E17" s="458"/>
      <c r="F17" s="458"/>
      <c r="G17" s="458"/>
      <c r="H17" s="458"/>
      <c r="I17" s="458"/>
      <c r="J17" s="339"/>
    </row>
    <row r="18" spans="1:10" ht="13.5" x14ac:dyDescent="0.2">
      <c r="A18" s="338"/>
      <c r="B18" s="338"/>
      <c r="C18" s="338"/>
      <c r="D18" s="338"/>
      <c r="E18" s="338"/>
      <c r="F18" s="338"/>
      <c r="G18" s="502"/>
      <c r="H18" s="503"/>
      <c r="I18" s="503"/>
      <c r="J18" s="504"/>
    </row>
    <row r="19" spans="1:10" ht="13.5" x14ac:dyDescent="0.2">
      <c r="A19" s="252" t="s">
        <v>11111</v>
      </c>
      <c r="B19" s="338"/>
      <c r="C19" s="338"/>
      <c r="D19" s="422"/>
      <c r="E19" s="423"/>
      <c r="F19" s="338"/>
      <c r="G19" s="338"/>
      <c r="H19" s="422"/>
      <c r="I19" s="338"/>
      <c r="J19" s="503"/>
    </row>
    <row r="20" spans="1:10" ht="13.5" x14ac:dyDescent="0.2">
      <c r="A20" s="337" t="s">
        <v>11112</v>
      </c>
      <c r="B20" s="338"/>
      <c r="C20" s="338"/>
      <c r="D20" s="422"/>
      <c r="E20" s="423"/>
      <c r="F20" s="338"/>
      <c r="G20" s="338"/>
      <c r="H20" s="422"/>
      <c r="I20" s="338"/>
      <c r="J20" s="503"/>
    </row>
    <row r="21" spans="1:10" ht="13.5" x14ac:dyDescent="0.2">
      <c r="A21" s="505"/>
      <c r="B21" s="338"/>
      <c r="C21" s="338"/>
      <c r="D21" s="422"/>
      <c r="E21" s="423"/>
      <c r="F21" s="338"/>
      <c r="G21" s="338"/>
      <c r="H21" s="422"/>
      <c r="I21" s="338"/>
      <c r="J21" s="503"/>
    </row>
    <row r="22" spans="1:10" ht="13.5" x14ac:dyDescent="0.2">
      <c r="A22" s="337" t="s">
        <v>11113</v>
      </c>
      <c r="B22" s="338"/>
      <c r="C22" s="338"/>
      <c r="D22" s="422"/>
      <c r="E22" s="423"/>
      <c r="F22" s="338"/>
      <c r="G22" s="338"/>
      <c r="H22" s="422"/>
      <c r="I22" s="338"/>
      <c r="J22" s="503"/>
    </row>
    <row r="23" spans="1:10" ht="13.5" x14ac:dyDescent="0.2">
      <c r="A23" s="505"/>
      <c r="B23" s="338"/>
      <c r="C23" s="338"/>
      <c r="D23" s="422"/>
      <c r="E23" s="423"/>
      <c r="F23" s="338"/>
      <c r="G23" s="338"/>
      <c r="H23" s="422"/>
      <c r="I23" s="338"/>
      <c r="J23" s="503"/>
    </row>
    <row r="24" spans="1:10" ht="13.5" x14ac:dyDescent="0.2">
      <c r="A24" s="337" t="s">
        <v>11114</v>
      </c>
      <c r="B24" s="338"/>
      <c r="C24" s="338"/>
      <c r="D24" s="422"/>
      <c r="E24" s="423"/>
      <c r="F24" s="338"/>
      <c r="G24" s="338"/>
      <c r="H24" s="422"/>
      <c r="I24" s="338"/>
      <c r="J24" s="503"/>
    </row>
    <row r="25" spans="1:10" ht="13.5" x14ac:dyDescent="0.2">
      <c r="A25" s="505"/>
      <c r="B25" s="338"/>
      <c r="C25" s="338"/>
      <c r="D25" s="422"/>
      <c r="E25" s="423"/>
      <c r="F25" s="338"/>
      <c r="G25" s="338"/>
      <c r="H25" s="422"/>
      <c r="I25" s="338"/>
      <c r="J25" s="503"/>
    </row>
    <row r="26" spans="1:10" ht="13.5" x14ac:dyDescent="0.2">
      <c r="A26" s="338"/>
      <c r="B26" s="338"/>
      <c r="C26" s="338"/>
      <c r="D26" s="338"/>
      <c r="E26" s="338"/>
      <c r="F26" s="338"/>
      <c r="G26" s="338"/>
      <c r="H26" s="338"/>
      <c r="I26" s="338"/>
      <c r="J26" s="338"/>
    </row>
  </sheetData>
  <mergeCells count="11">
    <mergeCell ref="A7:A12"/>
    <mergeCell ref="B5:E5"/>
    <mergeCell ref="F5:I5"/>
    <mergeCell ref="B11:C11"/>
    <mergeCell ref="D11:E11"/>
    <mergeCell ref="F11:G11"/>
    <mergeCell ref="H11:I11"/>
    <mergeCell ref="B6:E6"/>
    <mergeCell ref="F6:I6"/>
    <mergeCell ref="B9:E10"/>
    <mergeCell ref="F9:I10"/>
  </mergeCells>
  <conditionalFormatting sqref="B14:I16">
    <cfRule type="cellIs" dxfId="78" priority="50546" operator="equal">
      <formula>0</formula>
    </cfRule>
  </conditionalFormatting>
  <conditionalFormatting sqref="B5:I5">
    <cfRule type="cellIs" dxfId="77" priority="6" operator="notEqual">
      <formula>"Validation: OK"</formula>
    </cfRule>
  </conditionalFormatting>
  <conditionalFormatting sqref="B6:I6">
    <cfRule type="cellIs" dxfId="76" priority="5" operator="notEqual">
      <formula>"First-stage credibility: OK"</formula>
    </cfRule>
  </conditionalFormatting>
  <pageMargins left="0.70866141732283472" right="0.70866141732283472" top="0.74803149606299213" bottom="0.74803149606299213" header="0.31496062992125984" footer="0.31496062992125984"/>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L36"/>
  <sheetViews>
    <sheetView workbookViewId="0"/>
  </sheetViews>
  <sheetFormatPr defaultRowHeight="12.75" x14ac:dyDescent="0.2"/>
  <cols>
    <col min="1" max="16384" width="9.140625" style="3"/>
  </cols>
  <sheetData>
    <row r="1" spans="1:12" ht="15.75" x14ac:dyDescent="0.25">
      <c r="A1" s="291" t="s">
        <v>11115</v>
      </c>
    </row>
    <row r="2" spans="1:12" x14ac:dyDescent="0.2">
      <c r="G2" s="67" t="s">
        <v>11001</v>
      </c>
      <c r="H2" s="67"/>
      <c r="I2" s="67"/>
      <c r="K2" s="67" t="s">
        <v>11002</v>
      </c>
    </row>
    <row r="3" spans="1:12" x14ac:dyDescent="0.2">
      <c r="B3" s="188" t="s">
        <v>153</v>
      </c>
      <c r="D3" s="44" t="e">
        <f>IF(AND('Table 4 Valid'!G3="Validation: OK",'Table 4 Valid'!K3="Validation: OK"),0,1)</f>
        <v>#REF!</v>
      </c>
      <c r="G3" s="271" t="e">
        <f>IF(AND('Table 4 Valid'!C19="",'Table 4 Valid'!C28="",'Table 4 Valid'!C34=""),"Validation: OK","Validation: Failure (see below table)")</f>
        <v>#REF!</v>
      </c>
      <c r="H3" s="30"/>
      <c r="I3" s="29"/>
      <c r="J3" s="29"/>
      <c r="K3" s="271" t="str">
        <f>IF(AND('Table 4 Valid'!G19="",'Table 4 Valid'!G28="",'Table 4 Valid'!G34=""),"Validation: OK","Validation: Failure (see below table)")</f>
        <v>Validation: OK</v>
      </c>
    </row>
    <row r="4" spans="1:12" x14ac:dyDescent="0.2">
      <c r="B4" s="188" t="s">
        <v>154</v>
      </c>
      <c r="D4" s="44">
        <f>IF(AND('Table 4 Valid'!G4="First-stage credibility: OK",'Table 4 Valid'!K4="First-stage credibility: OK"),0,1)</f>
        <v>0</v>
      </c>
      <c r="G4" s="12" t="s">
        <v>49</v>
      </c>
      <c r="H4" s="12"/>
      <c r="I4" s="29"/>
      <c r="J4" s="29"/>
      <c r="K4" s="12" t="s">
        <v>49</v>
      </c>
    </row>
    <row r="7" spans="1:12" x14ac:dyDescent="0.2">
      <c r="B7" s="272"/>
      <c r="C7" s="18"/>
      <c r="D7" s="31"/>
      <c r="E7" s="730"/>
      <c r="F7" s="730"/>
      <c r="G7" s="730"/>
      <c r="H7" s="730"/>
      <c r="I7" s="730"/>
      <c r="J7" s="730"/>
      <c r="K7" s="730"/>
      <c r="L7" s="730"/>
    </row>
    <row r="8" spans="1:12" ht="96" x14ac:dyDescent="0.2">
      <c r="B8" s="1354" t="s">
        <v>11116</v>
      </c>
      <c r="C8" s="138" t="s">
        <v>11117</v>
      </c>
      <c r="D8" s="138" t="s">
        <v>11118</v>
      </c>
      <c r="E8" s="138" t="s">
        <v>11119</v>
      </c>
      <c r="F8" s="688"/>
      <c r="G8" s="10"/>
      <c r="H8" s="1354" t="s">
        <v>11120</v>
      </c>
      <c r="I8" s="138" t="s">
        <v>11121</v>
      </c>
      <c r="J8" s="688"/>
      <c r="K8" s="10"/>
      <c r="L8" s="10"/>
    </row>
    <row r="9" spans="1:12" x14ac:dyDescent="0.2">
      <c r="B9" s="1400" t="s">
        <v>172</v>
      </c>
      <c r="C9" s="274">
        <v>1</v>
      </c>
      <c r="D9" s="274">
        <v>1</v>
      </c>
      <c r="E9" s="274">
        <v>1</v>
      </c>
      <c r="F9" s="696"/>
      <c r="H9" s="1400" t="s">
        <v>172</v>
      </c>
      <c r="I9" s="1516">
        <v>1</v>
      </c>
      <c r="J9" s="696"/>
    </row>
    <row r="12" spans="1:12" x14ac:dyDescent="0.2">
      <c r="B12" s="146"/>
      <c r="C12" s="147"/>
      <c r="D12" s="148"/>
      <c r="E12" s="731"/>
      <c r="F12" s="731"/>
      <c r="G12" s="149"/>
      <c r="H12" s="149"/>
      <c r="I12" s="731"/>
      <c r="J12" s="731"/>
      <c r="K12" s="732"/>
      <c r="L12" s="730"/>
    </row>
    <row r="13" spans="1:12" x14ac:dyDescent="0.2">
      <c r="B13" s="68" t="s">
        <v>11122</v>
      </c>
      <c r="C13" s="272" t="s">
        <v>11123</v>
      </c>
      <c r="D13" s="273"/>
      <c r="E13" s="274"/>
      <c r="F13" s="8"/>
      <c r="G13" s="8" t="s">
        <v>11124</v>
      </c>
      <c r="H13" s="8"/>
      <c r="I13" s="274"/>
      <c r="J13" s="10"/>
      <c r="K13" s="733"/>
      <c r="L13" s="730"/>
    </row>
    <row r="14" spans="1:12" x14ac:dyDescent="0.2">
      <c r="B14" s="52"/>
      <c r="C14" s="275" t="str">
        <f>IF(AND($C$9=1,TRUNC('4 Year abroad'!B14)&lt;&gt;'4 Year abroad'!B14),'4 Year abroad'!$B$7&amp;", Full-time, "&amp;'4 Year abroad'!B$12&amp;", "&amp;'4 Year abroad'!$A14&amp;"; ","")</f>
        <v/>
      </c>
      <c r="D14" s="140" t="str">
        <f>IF(AND($C$9=1,TRUNC('4 Year abroad'!C14)&lt;&gt;'4 Year abroad'!C14),'4 Year abroad'!$B$7&amp;", Full-time, "&amp;'4 Year abroad'!C$12&amp;", "&amp;'4 Year abroad'!$A14&amp;"; ","")</f>
        <v/>
      </c>
      <c r="E14" s="139" t="str">
        <f>IF(AND($C$9=1,TRUNC('4 Year abroad'!D14)&lt;&gt;'4 Year abroad'!D14),'4 Year abroad'!$B$7&amp;", Sandwich year out, "&amp;'4 Year abroad'!D$12&amp;", "&amp;'4 Year abroad'!$A14&amp;"; ","")</f>
        <v/>
      </c>
      <c r="F14" s="140" t="str">
        <f>IF(AND($C$9=1,TRUNC('4 Year abroad'!E14)&lt;&gt;'4 Year abroad'!E14),'4 Year abroad'!$B$7&amp;", Sandwich year out, "&amp;'4 Year abroad'!E$12&amp;", "&amp;'4 Year abroad'!$A14&amp;"; ","")</f>
        <v/>
      </c>
      <c r="G14" s="275" t="str">
        <f>IF(AND($C$9=1,TRUNC('4 Year abroad'!F14)&lt;&gt;'4 Year abroad'!F14),'4 Year abroad'!$F$7&amp;", Full-time, "&amp;'4 Year abroad'!F$12&amp;", "&amp;'4 Year abroad'!$A14&amp;"; ","")</f>
        <v/>
      </c>
      <c r="H14" s="140" t="str">
        <f>IF(AND($C$9=1,TRUNC('4 Year abroad'!G14)&lt;&gt;'4 Year abroad'!G14),'4 Year abroad'!$F$7&amp;", Full-time, "&amp;'4 Year abroad'!G$12&amp;", "&amp;'4 Year abroad'!$A14&amp;"; ","")</f>
        <v/>
      </c>
      <c r="I14" s="139" t="str">
        <f>IF(AND($C$9=1,TRUNC('4 Year abroad'!H14)&lt;&gt;'4 Year abroad'!H14),'4 Year abroad'!$F$7&amp;", Sandwich year out, "&amp;'4 Year abroad'!H$12&amp;", "&amp;'4 Year abroad'!$A14&amp;"; ","")</f>
        <v/>
      </c>
      <c r="J14" s="1517" t="str">
        <f>IF(AND($C$9=1,TRUNC('4 Year abroad'!I14)&lt;&gt;'4 Year abroad'!I14),'4 Year abroad'!$F$7&amp;", Sandwich year out, "&amp;'4 Year abroad'!I$12&amp;", "&amp;'4 Year abroad'!$A14&amp;"; ","")</f>
        <v/>
      </c>
      <c r="K14" s="733"/>
      <c r="L14" s="730"/>
    </row>
    <row r="15" spans="1:12" x14ac:dyDescent="0.2">
      <c r="B15" s="52"/>
      <c r="C15" s="276" t="str">
        <f>IF(AND($C$9=1,TRUNC('4 Year abroad'!B15)&lt;&gt;'4 Year abroad'!B15),'4 Year abroad'!$B$7&amp;", Full-time, "&amp;'4 Year abroad'!B$12&amp;", "&amp;'4 Year abroad'!$A15&amp;"; ","")</f>
        <v/>
      </c>
      <c r="D15" s="272" t="str">
        <f>IF(AND($C$9=1,TRUNC('4 Year abroad'!C15)&lt;&gt;'4 Year abroad'!C15),'4 Year abroad'!$B$7&amp;", Full-time, "&amp;'4 Year abroad'!C$12&amp;", "&amp;'4 Year abroad'!$A15&amp;"; ","")</f>
        <v/>
      </c>
      <c r="E15" s="141" t="str">
        <f>IF(AND($C$9=1,TRUNC('4 Year abroad'!D15)&lt;&gt;'4 Year abroad'!D15),'4 Year abroad'!$B$7&amp;", Sandwich year out, "&amp;'4 Year abroad'!D$12&amp;", "&amp;'4 Year abroad'!$A15&amp;"; ","")</f>
        <v/>
      </c>
      <c r="F15" s="272" t="str">
        <f>IF(AND($C$9=1,TRUNC('4 Year abroad'!E15)&lt;&gt;'4 Year abroad'!E15),'4 Year abroad'!$B$7&amp;", Sandwich year out, "&amp;'4 Year abroad'!E$12&amp;", "&amp;'4 Year abroad'!$A15&amp;"; ","")</f>
        <v/>
      </c>
      <c r="G15" s="276" t="str">
        <f>IF(AND($C$9=1,TRUNC('4 Year abroad'!F15)&lt;&gt;'4 Year abroad'!F15),'4 Year abroad'!$F$7&amp;", Full-time, "&amp;'4 Year abroad'!F$12&amp;", "&amp;'4 Year abroad'!$A15&amp;"; ","")</f>
        <v/>
      </c>
      <c r="H15" s="272" t="str">
        <f>IF(AND($C$9=1,TRUNC('4 Year abroad'!G15)&lt;&gt;'4 Year abroad'!G15),'4 Year abroad'!$F$7&amp;", Full-time, "&amp;'4 Year abroad'!G$12&amp;", "&amp;'4 Year abroad'!$A15&amp;"; ","")</f>
        <v/>
      </c>
      <c r="I15" s="141" t="str">
        <f>IF(AND($C$9=1,TRUNC('4 Year abroad'!H15)&lt;&gt;'4 Year abroad'!H15),'4 Year abroad'!$F$7&amp;", Sandwich year out, "&amp;'4 Year abroad'!H$12&amp;", "&amp;'4 Year abroad'!$A15&amp;"; ","")</f>
        <v/>
      </c>
      <c r="J15" s="277" t="str">
        <f>IF(AND($C$9=1,TRUNC('4 Year abroad'!I15)&lt;&gt;'4 Year abroad'!I15),'4 Year abroad'!$F$7&amp;", Sandwich year out, "&amp;'4 Year abroad'!I$12&amp;", "&amp;'4 Year abroad'!$A15&amp;"; ","")</f>
        <v/>
      </c>
      <c r="K15" s="733"/>
      <c r="L15" s="730"/>
    </row>
    <row r="16" spans="1:12" x14ac:dyDescent="0.2">
      <c r="B16" s="295"/>
      <c r="C16" s="10"/>
      <c r="D16" s="10"/>
      <c r="E16" s="10"/>
      <c r="F16" s="10"/>
      <c r="G16" s="10"/>
      <c r="H16" s="10"/>
      <c r="I16" s="10"/>
      <c r="J16" s="10"/>
      <c r="K16" s="47"/>
      <c r="L16" s="19"/>
    </row>
    <row r="17" spans="2:12" x14ac:dyDescent="0.2">
      <c r="B17" s="295"/>
      <c r="C17" s="821" t="str">
        <f t="shared" ref="C17:J17" si="0">C15&amp;C14</f>
        <v/>
      </c>
      <c r="D17" s="1518" t="str">
        <f t="shared" si="0"/>
        <v/>
      </c>
      <c r="E17" s="142" t="str">
        <f t="shared" si="0"/>
        <v/>
      </c>
      <c r="F17" s="797" t="str">
        <f t="shared" si="0"/>
        <v/>
      </c>
      <c r="G17" s="821" t="str">
        <f t="shared" si="0"/>
        <v/>
      </c>
      <c r="H17" s="797" t="str">
        <f t="shared" si="0"/>
        <v/>
      </c>
      <c r="I17" s="142" t="str">
        <f t="shared" si="0"/>
        <v/>
      </c>
      <c r="J17" s="800" t="str">
        <f t="shared" si="0"/>
        <v/>
      </c>
      <c r="K17" s="47"/>
      <c r="L17" s="19"/>
    </row>
    <row r="18" spans="2:12" x14ac:dyDescent="0.2">
      <c r="B18" s="295"/>
      <c r="C18" s="19"/>
      <c r="D18" s="1519"/>
      <c r="E18" s="19"/>
      <c r="F18" s="19"/>
      <c r="G18" s="19"/>
      <c r="H18" s="19"/>
      <c r="I18" s="19"/>
      <c r="J18" s="19"/>
      <c r="K18" s="47"/>
      <c r="L18" s="19"/>
    </row>
    <row r="19" spans="2:12" x14ac:dyDescent="0.2">
      <c r="B19" s="295"/>
      <c r="C19" s="1520" t="str">
        <f>C17&amp;D17&amp;E17&amp;F17</f>
        <v/>
      </c>
      <c r="D19" s="1519"/>
      <c r="E19" s="19"/>
      <c r="F19" s="19"/>
      <c r="G19" s="1520" t="str">
        <f>G17&amp;H17&amp;I17&amp;J17</f>
        <v/>
      </c>
      <c r="H19" s="19"/>
      <c r="I19" s="19"/>
      <c r="J19" s="1520" t="str">
        <f>C19&amp;G19</f>
        <v/>
      </c>
      <c r="K19" s="47"/>
      <c r="L19" s="19"/>
    </row>
    <row r="20" spans="2:12" x14ac:dyDescent="0.2">
      <c r="B20" s="296"/>
      <c r="C20" s="54"/>
      <c r="D20" s="1521"/>
      <c r="E20" s="54"/>
      <c r="F20" s="54"/>
      <c r="G20" s="54"/>
      <c r="H20" s="54"/>
      <c r="I20" s="54"/>
      <c r="J20" s="54"/>
      <c r="K20" s="55"/>
      <c r="L20" s="19"/>
    </row>
    <row r="21" spans="2:12" x14ac:dyDescent="0.2">
      <c r="B21" s="295"/>
      <c r="C21" s="19"/>
      <c r="D21" s="1519"/>
      <c r="E21" s="19"/>
      <c r="F21" s="19"/>
      <c r="G21" s="19"/>
      <c r="H21" s="19"/>
      <c r="I21" s="19"/>
      <c r="J21" s="19"/>
      <c r="K21" s="47"/>
      <c r="L21" s="19"/>
    </row>
    <row r="22" spans="2:12" x14ac:dyDescent="0.2">
      <c r="B22" s="68" t="s">
        <v>11125</v>
      </c>
      <c r="C22" s="19" t="s">
        <v>11123</v>
      </c>
      <c r="D22" s="1519"/>
      <c r="E22" s="19"/>
      <c r="F22" s="19"/>
      <c r="G22" s="19" t="s">
        <v>11124</v>
      </c>
      <c r="H22" s="19"/>
      <c r="I22" s="19"/>
      <c r="J22" s="19"/>
      <c r="K22" s="47"/>
      <c r="L22" s="19"/>
    </row>
    <row r="23" spans="2:12" x14ac:dyDescent="0.2">
      <c r="B23" s="51"/>
      <c r="C23" s="278" t="str">
        <f>IF(AND($D$9=1,'4 Year abroad'!B14&lt;0),'4 Year abroad'!$B$7&amp;", Full-time, "&amp;'4 Year abroad'!B$12&amp;", "&amp;'4 Year abroad'!$A14&amp;"; ","")</f>
        <v/>
      </c>
      <c r="D23" s="279" t="str">
        <f>IF(AND($D$9=1,'4 Year abroad'!C14&lt;0),'4 Year abroad'!$B$7&amp;", Full-time, "&amp;'4 Year abroad'!C$12&amp;", "&amp;'4 Year abroad'!$A14&amp;"; ","")</f>
        <v/>
      </c>
      <c r="E23" s="144" t="str">
        <f>IF(AND($D$9=1,'4 Year abroad'!D14&lt;0),'4 Year abroad'!$B$7&amp;", Sandwich year out, "&amp;'4 Year abroad'!D$12&amp;", "&amp;'4 Year abroad'!$A14&amp;"; ","")</f>
        <v/>
      </c>
      <c r="F23" s="1522" t="str">
        <f>IF(AND($D$9=1,'4 Year abroad'!E14&lt;0),'4 Year abroad'!$B$7&amp;", Sandwich year out, "&amp;'4 Year abroad'!E$12&amp;", "&amp;'4 Year abroad'!$A14&amp;"; ","")</f>
        <v/>
      </c>
      <c r="G23" s="279" t="str">
        <f>IF(AND($D$9=1,'4 Year abroad'!F14&lt;0),'4 Year abroad'!$F$7&amp;", Full-time, "&amp;'4 Year abroad'!F$12&amp;", "&amp;'4 Year abroad'!$A14&amp;"; ","")</f>
        <v/>
      </c>
      <c r="H23" s="279" t="str">
        <f>IF(AND($D$9=1,'4 Year abroad'!G14&lt;0),'4 Year abroad'!$F$7&amp;", Full-time, "&amp;'4 Year abroad'!G$12&amp;", "&amp;'4 Year abroad'!$A14&amp;"; ","")</f>
        <v/>
      </c>
      <c r="I23" s="144" t="str">
        <f>IF(AND($D$9=1,'4 Year abroad'!H14&lt;0),'4 Year abroad'!$F$7&amp;", Sandwich year out, "&amp;'4 Year abroad'!H$12&amp;", "&amp;'4 Year abroad'!$A14&amp;"; ","")</f>
        <v/>
      </c>
      <c r="J23" s="1522" t="str">
        <f>IF(AND($D$9=1,'4 Year abroad'!I14&lt;0),'4 Year abroad'!$F$7&amp;", Sandwich year out, "&amp;'4 Year abroad'!I$12&amp;", "&amp;'4 Year abroad'!$A14&amp;"; ","")</f>
        <v/>
      </c>
      <c r="K23" s="47"/>
      <c r="L23" s="19"/>
    </row>
    <row r="24" spans="2:12" x14ac:dyDescent="0.2">
      <c r="B24" s="295"/>
      <c r="C24" s="1523" t="str">
        <f>IF(AND($D$9=1,'4 Year abroad'!B15&lt;0),'4 Year abroad'!$B$7&amp;", Full-time, "&amp;'4 Year abroad'!B$12&amp;", "&amp;'4 Year abroad'!$A15&amp;"; ","")</f>
        <v/>
      </c>
      <c r="D24" s="19" t="str">
        <f>IF(AND($D$9=1,'4 Year abroad'!C15&lt;0),'4 Year abroad'!$B$7&amp;", Full-time, "&amp;'4 Year abroad'!C$12&amp;", "&amp;'4 Year abroad'!$A15&amp;"; ","")</f>
        <v/>
      </c>
      <c r="E24" s="145" t="str">
        <f>IF(AND($D$9=1,'4 Year abroad'!D15&lt;0),'4 Year abroad'!$B$7&amp;", Sandwich year out, "&amp;'4 Year abroad'!D$12&amp;", "&amp;'4 Year abroad'!$A15&amp;"; ","")</f>
        <v/>
      </c>
      <c r="F24" s="143" t="str">
        <f>IF(AND($D$9=1,'4 Year abroad'!E15&lt;0),'4 Year abroad'!$B$7&amp;", Sandwich year out, "&amp;'4 Year abroad'!E$12&amp;", "&amp;'4 Year abroad'!$A15&amp;"; ","")</f>
        <v/>
      </c>
      <c r="G24" s="1523" t="str">
        <f>IF(AND($D$9=1,'4 Year abroad'!F15&lt;0),'4 Year abroad'!$F$7&amp;", Full-time, "&amp;'4 Year abroad'!F$12&amp;", "&amp;'4 Year abroad'!$A15&amp;"; ","")</f>
        <v/>
      </c>
      <c r="H24" s="19" t="str">
        <f>IF(AND($D$9=1,'4 Year abroad'!G15&lt;0),'4 Year abroad'!$F$7&amp;", Full-time, "&amp;'4 Year abroad'!G$12&amp;", "&amp;'4 Year abroad'!$A15&amp;"; ","")</f>
        <v/>
      </c>
      <c r="I24" s="145" t="str">
        <f>IF(AND($D$9=1,'4 Year abroad'!H15&lt;0),'4 Year abroad'!$F$7&amp;", Sandwich year out, "&amp;'4 Year abroad'!H$12&amp;", "&amp;'4 Year abroad'!$A15&amp;"; ","")</f>
        <v/>
      </c>
      <c r="J24" s="143" t="str">
        <f>IF(AND($D$9=1,'4 Year abroad'!I15&lt;0),'4 Year abroad'!$F$7&amp;", Sandwich year out, "&amp;'4 Year abroad'!I$12&amp;", "&amp;'4 Year abroad'!$A15&amp;"; ","")</f>
        <v/>
      </c>
      <c r="K24" s="50"/>
      <c r="L24" s="19"/>
    </row>
    <row r="25" spans="2:12" x14ac:dyDescent="0.2">
      <c r="B25" s="295"/>
      <c r="C25" s="797"/>
      <c r="D25" s="797"/>
      <c r="E25" s="797"/>
      <c r="F25" s="797"/>
      <c r="G25" s="797"/>
      <c r="H25" s="797"/>
      <c r="I25" s="797"/>
      <c r="J25" s="797"/>
      <c r="K25" s="50"/>
      <c r="L25" s="19"/>
    </row>
    <row r="26" spans="2:12" x14ac:dyDescent="0.2">
      <c r="B26" s="295"/>
      <c r="C26" s="662" t="str">
        <f t="shared" ref="C26:J26" si="1">C23&amp;C24</f>
        <v/>
      </c>
      <c r="D26" s="664" t="str">
        <f t="shared" si="1"/>
        <v/>
      </c>
      <c r="E26" s="734" t="str">
        <f t="shared" si="1"/>
        <v/>
      </c>
      <c r="F26" s="663" t="str">
        <f t="shared" si="1"/>
        <v/>
      </c>
      <c r="G26" s="662" t="str">
        <f t="shared" si="1"/>
        <v/>
      </c>
      <c r="H26" s="664" t="str">
        <f t="shared" si="1"/>
        <v/>
      </c>
      <c r="I26" s="734" t="str">
        <f t="shared" si="1"/>
        <v/>
      </c>
      <c r="J26" s="663" t="str">
        <f t="shared" si="1"/>
        <v/>
      </c>
      <c r="K26" s="50"/>
      <c r="L26" s="19"/>
    </row>
    <row r="27" spans="2:12" x14ac:dyDescent="0.2">
      <c r="B27" s="295"/>
      <c r="C27" s="10"/>
      <c r="D27" s="10"/>
      <c r="E27" s="10"/>
      <c r="F27" s="10"/>
      <c r="G27" s="10"/>
      <c r="H27" s="10"/>
      <c r="I27" s="10"/>
      <c r="J27" s="10"/>
      <c r="K27" s="50"/>
      <c r="L27" s="19"/>
    </row>
    <row r="28" spans="2:12" x14ac:dyDescent="0.2">
      <c r="B28" s="295"/>
      <c r="C28" s="621" t="str">
        <f>C26&amp;D26&amp;E26&amp;F26</f>
        <v/>
      </c>
      <c r="D28" s="10"/>
      <c r="E28" s="10"/>
      <c r="F28" s="10"/>
      <c r="G28" s="621" t="str">
        <f>G26&amp;H26&amp;I26&amp;J26</f>
        <v/>
      </c>
      <c r="H28" s="10"/>
      <c r="I28" s="10"/>
      <c r="J28" s="621" t="str">
        <f>C28&amp;G28</f>
        <v/>
      </c>
      <c r="K28" s="50"/>
      <c r="L28" s="19"/>
    </row>
    <row r="29" spans="2:12" x14ac:dyDescent="0.2">
      <c r="B29" s="53"/>
      <c r="C29" s="54"/>
      <c r="D29" s="54"/>
      <c r="E29" s="54"/>
      <c r="F29" s="54"/>
      <c r="G29" s="54"/>
      <c r="H29" s="54"/>
      <c r="I29" s="54"/>
      <c r="J29" s="54"/>
      <c r="K29" s="55"/>
      <c r="L29" s="19"/>
    </row>
    <row r="30" spans="2:12" x14ac:dyDescent="0.2">
      <c r="B30" s="66"/>
      <c r="C30" s="49"/>
      <c r="D30" s="49"/>
      <c r="E30" s="69"/>
      <c r="F30" s="69"/>
      <c r="G30" s="69"/>
      <c r="H30" s="49"/>
      <c r="I30" s="49"/>
      <c r="J30" s="49"/>
      <c r="K30" s="150"/>
      <c r="L30" s="8"/>
    </row>
    <row r="31" spans="2:12" x14ac:dyDescent="0.2">
      <c r="B31" s="70" t="s">
        <v>11126</v>
      </c>
      <c r="C31" s="41" t="s">
        <v>11123</v>
      </c>
      <c r="D31" s="10"/>
      <c r="E31" s="10"/>
      <c r="F31" s="10"/>
      <c r="G31" s="10" t="s">
        <v>11124</v>
      </c>
      <c r="H31" s="10"/>
      <c r="I31" s="10"/>
      <c r="J31" s="10"/>
      <c r="K31" s="50"/>
      <c r="L31" s="10"/>
    </row>
    <row r="32" spans="2:12" x14ac:dyDescent="0.2">
      <c r="B32" s="70"/>
      <c r="C32" s="1524" t="e">
        <f>IF(AND($E$9=1,'4 Year abroad'!B16&gt;SUM('1 Full-time'!#REF!,'1 Full-time'!#REF!)),'4 Year abroad'!$B$7&amp;", Full-time, "&amp;'4 Year abroad'!B$12&amp;" (Table 1 total = "&amp;SUM('1 Full-time'!#REF!,'1 Full-time'!#REF!)&amp;"); ","")</f>
        <v>#REF!</v>
      </c>
      <c r="D32" s="1525" t="e">
        <f>IF(AND($E$9=1,'4 Year abroad'!C16&gt;SUM('1 Full-time'!#REF!,'1 Full-time'!#REF!)),'4 Year abroad'!$B$7&amp;", Full-time, "&amp;'4 Year abroad'!C$12&amp;" (Table 1 total = "&amp;SUM('1 Full-time'!#REF!,'1 Full-time'!#REF!)&amp;"); ","")</f>
        <v>#REF!</v>
      </c>
      <c r="E32" s="735" t="e">
        <f>IF(AND($E$9=1,'4 Year abroad'!D16&lt;&gt;0,'4 Year abroad'!D16&gt;'2 Sandwich'!#REF!),'4 Year abroad'!$B$7&amp;", Sandwich year out, "&amp;'4 Year abroad'!D$12&amp;" (Table 2 total = "&amp;'2 Sandwich'!#REF!&amp;"); ","")</f>
        <v>#REF!</v>
      </c>
      <c r="F32" s="1525" t="e">
        <f>IF(AND($E$9=1,'4 Year abroad'!E16&lt;&gt;0,'4 Year abroad'!E16&gt;'2 Sandwich'!#REF!),'4 Year abroad'!$B$7&amp;", Sandwich year out, "&amp;'4 Year abroad'!E$12&amp;" (Table 2 total = "&amp;'2 Sandwich'!#REF!&amp;"); ","")</f>
        <v>#REF!</v>
      </c>
      <c r="G32" s="1524" t="str">
        <f>IF(AND($E$9=1,'4 Year abroad'!F16&gt;SUM('1 Full-time'!G62,'1 Full-time'!G67)),'4 Year abroad'!$F$7&amp;", Full-time, "&amp;'4 Year abroad'!F$12&amp;" (Table 1 total = "&amp;SUM('1 Full-time'!G62,'1 Full-time'!G67)&amp;"); ","")</f>
        <v/>
      </c>
      <c r="H32" s="1525" t="str">
        <f>IF(AND($E$9=1,'4 Year abroad'!G16&gt;SUM('1 Full-time'!H62,'1 Full-time'!H67)),'4 Year abroad'!$F$7&amp;", Full-time, "&amp;'4 Year abroad'!G$12&amp;" (Table 1 total = "&amp;SUM('1 Full-time'!H62,'1 Full-time'!H67)&amp;"); ","")</f>
        <v/>
      </c>
      <c r="I32" s="735" t="str">
        <f>IF(AND($E$9=1,'4 Year abroad'!H16&lt;&gt;0,'4 Year abroad'!H16&gt;'2 Sandwich'!F12),'4 Year abroad'!$F$7&amp;", Sandwich year out, "&amp;'4 Year abroad'!H$12&amp;" (Table 2 total = "&amp;'2 Sandwich'!F12&amp;"); ","")</f>
        <v/>
      </c>
      <c r="J32" s="1526" t="str">
        <f>IF(AND($E$9=1,'4 Year abroad'!I16&lt;&gt;0,'4 Year abroad'!I16&gt;'2 Sandwich'!G12),'4 Year abroad'!$F$7&amp;", Sandwich year out, "&amp;'4 Year abroad'!I$12&amp;" (Table 2 total = "&amp;'2 Sandwich'!G12&amp;"); ","")</f>
        <v/>
      </c>
      <c r="K32" s="151"/>
      <c r="L32" s="10"/>
    </row>
    <row r="33" spans="2:12" x14ac:dyDescent="0.2">
      <c r="B33" s="70"/>
      <c r="C33" s="736"/>
      <c r="D33" s="736"/>
      <c r="E33" s="736"/>
      <c r="F33" s="736"/>
      <c r="G33" s="736"/>
      <c r="H33" s="736"/>
      <c r="I33" s="736"/>
      <c r="J33" s="736"/>
      <c r="K33" s="50"/>
      <c r="L33" s="10"/>
    </row>
    <row r="34" spans="2:12" x14ac:dyDescent="0.2">
      <c r="B34" s="70"/>
      <c r="C34" s="621" t="e">
        <f>C32&amp;D32&amp;E32&amp;F32</f>
        <v>#REF!</v>
      </c>
      <c r="D34" s="10"/>
      <c r="E34" s="10"/>
      <c r="F34" s="10"/>
      <c r="G34" s="621" t="str">
        <f>G32&amp;H32&amp;I32&amp;J32</f>
        <v/>
      </c>
      <c r="H34" s="10"/>
      <c r="I34" s="10"/>
      <c r="J34" s="621" t="e">
        <f>C34&amp;G34</f>
        <v>#REF!</v>
      </c>
      <c r="K34" s="50"/>
      <c r="L34" s="10"/>
    </row>
    <row r="35" spans="2:12" x14ac:dyDescent="0.2">
      <c r="B35" s="71"/>
      <c r="C35" s="737"/>
      <c r="D35" s="48"/>
      <c r="E35" s="48"/>
      <c r="F35" s="48"/>
      <c r="G35" s="48"/>
      <c r="H35" s="48"/>
      <c r="I35" s="48"/>
      <c r="J35" s="48"/>
      <c r="K35" s="72"/>
      <c r="L35" s="10"/>
    </row>
    <row r="36" spans="2:12" x14ac:dyDescent="0.2">
      <c r="L36" s="1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theme="6" tint="0.39997558519241921"/>
    <pageSetUpPr fitToPage="1"/>
  </sheetPr>
  <dimension ref="A1:R208"/>
  <sheetViews>
    <sheetView showGridLines="0" workbookViewId="0"/>
  </sheetViews>
  <sheetFormatPr defaultColWidth="9.140625" defaultRowHeight="12.75" x14ac:dyDescent="0.2"/>
  <cols>
    <col min="1" max="1" width="10.7109375" style="3" customWidth="1"/>
    <col min="2" max="2" width="19" style="3" bestFit="1" customWidth="1"/>
    <col min="3" max="3" width="33.140625" style="3" hidden="1" customWidth="1"/>
    <col min="4" max="18" width="9.42578125" style="3" customWidth="1"/>
    <col min="19" max="19" width="11.140625" style="3" customWidth="1"/>
    <col min="20" max="16384" width="9.140625" style="3"/>
  </cols>
  <sheetData>
    <row r="1" spans="1:18" ht="15.75" customHeight="1" x14ac:dyDescent="0.25">
      <c r="A1" s="4" t="s">
        <v>11127</v>
      </c>
      <c r="B1" s="13"/>
      <c r="C1" s="25"/>
      <c r="D1" s="25"/>
      <c r="E1" s="25"/>
      <c r="F1" s="25"/>
      <c r="G1" s="25"/>
      <c r="H1" s="25"/>
    </row>
    <row r="2" spans="1:18" x14ac:dyDescent="0.2">
      <c r="A2" s="25"/>
      <c r="B2" s="25"/>
      <c r="C2" s="25"/>
      <c r="D2" s="25"/>
      <c r="E2" s="25"/>
      <c r="F2" s="25"/>
      <c r="G2" s="25"/>
      <c r="H2" s="25"/>
    </row>
    <row r="3" spans="1:18" ht="39" customHeight="1" x14ac:dyDescent="0.25">
      <c r="A3" s="260" t="str">
        <f>IF(Information!F4&lt;&gt;"",Information!F4,"")</f>
        <v>SAMPLE</v>
      </c>
      <c r="B3" s="1112"/>
      <c r="C3" s="174"/>
      <c r="D3" s="1647" t="s">
        <v>11327</v>
      </c>
      <c r="E3" s="1647"/>
      <c r="F3" s="1647"/>
      <c r="G3" s="1647"/>
      <c r="H3" s="1647"/>
      <c r="I3" s="1113"/>
      <c r="J3" s="173"/>
      <c r="K3" s="173"/>
      <c r="L3" s="173"/>
      <c r="M3" s="173"/>
      <c r="P3" s="25"/>
    </row>
    <row r="4" spans="1:18" ht="26.25" customHeight="1" x14ac:dyDescent="0.2">
      <c r="A4" s="333"/>
      <c r="B4" s="353"/>
      <c r="C4" s="353"/>
      <c r="D4" s="1622" t="s">
        <v>48</v>
      </c>
      <c r="E4" s="1622"/>
      <c r="F4" s="1622"/>
      <c r="G4" s="1622"/>
      <c r="H4" s="1622"/>
      <c r="I4" s="1643" t="s">
        <v>48</v>
      </c>
      <c r="J4" s="1643"/>
      <c r="K4" s="1643"/>
      <c r="L4" s="1643"/>
      <c r="M4" s="1643"/>
      <c r="N4" s="1622" t="s">
        <v>48</v>
      </c>
      <c r="O4" s="1622"/>
      <c r="P4" s="1622"/>
      <c r="Q4" s="1622"/>
      <c r="R4" s="1622"/>
    </row>
    <row r="5" spans="1:18" ht="26.25" customHeight="1" thickBot="1" x14ac:dyDescent="0.25">
      <c r="A5" s="333"/>
      <c r="B5" s="569"/>
      <c r="C5" s="333"/>
      <c r="D5" s="1654" t="s">
        <v>49</v>
      </c>
      <c r="E5" s="1654"/>
      <c r="F5" s="1654"/>
      <c r="G5" s="1654"/>
      <c r="H5" s="1654"/>
      <c r="I5" s="1644" t="s">
        <v>49</v>
      </c>
      <c r="J5" s="1644"/>
      <c r="K5" s="1644"/>
      <c r="L5" s="1644"/>
      <c r="M5" s="1644"/>
      <c r="N5" s="1623" t="s">
        <v>49</v>
      </c>
      <c r="O5" s="1623"/>
      <c r="P5" s="1623"/>
      <c r="Q5" s="1623"/>
      <c r="R5" s="1623"/>
    </row>
    <row r="6" spans="1:18" ht="15" customHeight="1" x14ac:dyDescent="0.2">
      <c r="A6" s="349"/>
      <c r="B6" s="349"/>
      <c r="C6" s="349"/>
      <c r="D6" s="586" t="s">
        <v>11128</v>
      </c>
      <c r="E6" s="1054"/>
      <c r="F6" s="1054"/>
      <c r="G6" s="1054"/>
      <c r="H6" s="1111"/>
      <c r="I6" s="641"/>
      <c r="J6" s="641"/>
      <c r="K6" s="641"/>
      <c r="L6" s="641"/>
      <c r="M6" s="641"/>
      <c r="N6" s="587" t="s">
        <v>11129</v>
      </c>
      <c r="O6" s="588"/>
      <c r="P6" s="588"/>
      <c r="Q6" s="589"/>
      <c r="R6" s="589"/>
    </row>
    <row r="7" spans="1:18" ht="13.5" x14ac:dyDescent="0.2">
      <c r="A7" s="351"/>
      <c r="B7" s="351"/>
      <c r="C7" s="351"/>
      <c r="D7" s="1527" t="s">
        <v>11001</v>
      </c>
      <c r="E7" s="353"/>
      <c r="F7" s="354"/>
      <c r="G7" s="354"/>
      <c r="H7" s="354"/>
      <c r="I7" s="1528" t="s">
        <v>11002</v>
      </c>
      <c r="J7" s="506"/>
      <c r="K7" s="507"/>
      <c r="L7" s="507"/>
      <c r="M7" s="508"/>
      <c r="N7" s="509"/>
      <c r="O7" s="353"/>
      <c r="P7" s="353"/>
      <c r="Q7" s="354"/>
      <c r="R7" s="353"/>
    </row>
    <row r="8" spans="1:18" ht="13.5" x14ac:dyDescent="0.2">
      <c r="A8" s="351"/>
      <c r="B8" s="351"/>
      <c r="C8" s="351"/>
      <c r="D8" s="1338"/>
      <c r="E8" s="353"/>
      <c r="F8" s="354"/>
      <c r="G8" s="354"/>
      <c r="H8" s="354"/>
      <c r="I8" s="1588" t="s">
        <v>11130</v>
      </c>
      <c r="J8" s="1624"/>
      <c r="K8" s="1624"/>
      <c r="L8" s="1624"/>
      <c r="M8" s="1645"/>
      <c r="N8" s="509"/>
      <c r="O8" s="353"/>
      <c r="P8" s="353"/>
      <c r="Q8" s="354"/>
      <c r="R8" s="353"/>
    </row>
    <row r="9" spans="1:18" ht="30.75" customHeight="1" x14ac:dyDescent="0.2">
      <c r="A9" s="351"/>
      <c r="B9" s="351"/>
      <c r="C9" s="351"/>
      <c r="D9" s="1588" t="s">
        <v>53</v>
      </c>
      <c r="E9" s="1624"/>
      <c r="F9" s="1624"/>
      <c r="G9" s="1624"/>
      <c r="H9" s="1624"/>
      <c r="I9" s="1589"/>
      <c r="J9" s="1620"/>
      <c r="K9" s="1620"/>
      <c r="L9" s="1620"/>
      <c r="M9" s="1646"/>
      <c r="N9" s="510" t="s">
        <v>11131</v>
      </c>
      <c r="O9" s="353"/>
      <c r="P9" s="353"/>
      <c r="Q9" s="354"/>
      <c r="R9" s="353"/>
    </row>
    <row r="10" spans="1:18" ht="13.5" customHeight="1" x14ac:dyDescent="0.2">
      <c r="A10" s="351"/>
      <c r="B10" s="351"/>
      <c r="C10" s="351"/>
      <c r="D10" s="902" t="s">
        <v>54</v>
      </c>
      <c r="E10" s="903"/>
      <c r="F10" s="903"/>
      <c r="G10" s="1529"/>
      <c r="H10" s="513"/>
      <c r="I10" s="902" t="s">
        <v>54</v>
      </c>
      <c r="J10" s="903"/>
      <c r="K10" s="903"/>
      <c r="L10" s="905"/>
      <c r="M10" s="514"/>
      <c r="N10" s="906" t="s">
        <v>54</v>
      </c>
      <c r="O10" s="907"/>
      <c r="P10" s="907"/>
      <c r="Q10" s="908"/>
      <c r="R10" s="515"/>
    </row>
    <row r="11" spans="1:18" ht="14.25" customHeight="1" x14ac:dyDescent="0.2">
      <c r="A11" s="351"/>
      <c r="B11" s="351"/>
      <c r="C11" s="351"/>
      <c r="D11" s="1290" t="s">
        <v>64</v>
      </c>
      <c r="E11" s="516"/>
      <c r="F11" s="517" t="s">
        <v>65</v>
      </c>
      <c r="G11" s="904"/>
      <c r="H11" s="1599" t="s">
        <v>66</v>
      </c>
      <c r="I11" s="1290" t="s">
        <v>64</v>
      </c>
      <c r="J11" s="516"/>
      <c r="K11" s="517" t="s">
        <v>65</v>
      </c>
      <c r="L11" s="518"/>
      <c r="M11" s="1648" t="s">
        <v>66</v>
      </c>
      <c r="N11" s="519" t="s">
        <v>64</v>
      </c>
      <c r="O11" s="516"/>
      <c r="P11" s="517" t="s">
        <v>65</v>
      </c>
      <c r="Q11" s="518"/>
      <c r="R11" s="1599" t="s">
        <v>66</v>
      </c>
    </row>
    <row r="12" spans="1:18" ht="39.75" customHeight="1" x14ac:dyDescent="0.2">
      <c r="A12" s="351"/>
      <c r="B12" s="351"/>
      <c r="C12" s="351"/>
      <c r="D12" s="1291" t="s">
        <v>67</v>
      </c>
      <c r="E12" s="1266" t="s">
        <v>68</v>
      </c>
      <c r="F12" s="520" t="s">
        <v>67</v>
      </c>
      <c r="G12" s="1266" t="s">
        <v>68</v>
      </c>
      <c r="H12" s="1599"/>
      <c r="I12" s="1291" t="s">
        <v>67</v>
      </c>
      <c r="J12" s="1266" t="s">
        <v>68</v>
      </c>
      <c r="K12" s="520" t="s">
        <v>67</v>
      </c>
      <c r="L12" s="1266" t="s">
        <v>68</v>
      </c>
      <c r="M12" s="1648"/>
      <c r="N12" s="521" t="s">
        <v>67</v>
      </c>
      <c r="O12" s="1266" t="s">
        <v>68</v>
      </c>
      <c r="P12" s="520" t="s">
        <v>67</v>
      </c>
      <c r="Q12" s="1266" t="s">
        <v>68</v>
      </c>
      <c r="R12" s="1599"/>
    </row>
    <row r="13" spans="1:18" ht="13.5" x14ac:dyDescent="0.2">
      <c r="A13" s="1272" t="s">
        <v>100</v>
      </c>
      <c r="B13" s="1272" t="s">
        <v>70</v>
      </c>
      <c r="C13" s="468" t="s">
        <v>71</v>
      </c>
      <c r="D13" s="522" t="s">
        <v>73</v>
      </c>
      <c r="E13" s="1267" t="s">
        <v>74</v>
      </c>
      <c r="F13" s="523" t="s">
        <v>73</v>
      </c>
      <c r="G13" s="1267" t="s">
        <v>74</v>
      </c>
      <c r="H13" s="1292"/>
      <c r="I13" s="522" t="s">
        <v>73</v>
      </c>
      <c r="J13" s="1267" t="s">
        <v>74</v>
      </c>
      <c r="K13" s="523" t="s">
        <v>73</v>
      </c>
      <c r="L13" s="1267" t="s">
        <v>74</v>
      </c>
      <c r="M13" s="524"/>
      <c r="N13" s="525" t="s">
        <v>73</v>
      </c>
      <c r="O13" s="1267" t="s">
        <v>74</v>
      </c>
      <c r="P13" s="523" t="s">
        <v>73</v>
      </c>
      <c r="Q13" s="1267" t="s">
        <v>74</v>
      </c>
      <c r="R13" s="1292"/>
    </row>
    <row r="14" spans="1:18" ht="13.5" customHeight="1" x14ac:dyDescent="0.2">
      <c r="A14" s="1652" t="s">
        <v>105</v>
      </c>
      <c r="B14" s="526" t="s">
        <v>103</v>
      </c>
      <c r="C14" s="901" t="s">
        <v>106</v>
      </c>
      <c r="D14" s="1001">
        <v>0</v>
      </c>
      <c r="E14" s="1002">
        <v>0</v>
      </c>
      <c r="F14" s="1003">
        <v>0</v>
      </c>
      <c r="G14" s="1002">
        <v>0</v>
      </c>
      <c r="H14" s="1046">
        <v>0</v>
      </c>
      <c r="I14" s="1001">
        <v>0</v>
      </c>
      <c r="J14" s="1002">
        <v>0</v>
      </c>
      <c r="K14" s="1003">
        <v>0</v>
      </c>
      <c r="L14" s="1002">
        <v>0</v>
      </c>
      <c r="M14" s="1004">
        <v>0</v>
      </c>
      <c r="N14" s="1005">
        <v>0</v>
      </c>
      <c r="O14" s="1002">
        <v>0</v>
      </c>
      <c r="P14" s="1006">
        <v>0</v>
      </c>
      <c r="Q14" s="1002">
        <v>0</v>
      </c>
      <c r="R14" s="1007">
        <v>0</v>
      </c>
    </row>
    <row r="15" spans="1:18" ht="13.5" customHeight="1" x14ac:dyDescent="0.2">
      <c r="A15" s="1599"/>
      <c r="B15" s="978" t="s">
        <v>11016</v>
      </c>
      <c r="C15" s="979" t="s">
        <v>115</v>
      </c>
      <c r="D15" s="894">
        <v>0</v>
      </c>
      <c r="E15" s="895">
        <v>0</v>
      </c>
      <c r="F15" s="896">
        <v>0</v>
      </c>
      <c r="G15" s="895">
        <v>0</v>
      </c>
      <c r="H15" s="1047">
        <v>0</v>
      </c>
      <c r="I15" s="894">
        <v>0</v>
      </c>
      <c r="J15" s="895">
        <v>0</v>
      </c>
      <c r="K15" s="896">
        <v>0</v>
      </c>
      <c r="L15" s="895">
        <v>0</v>
      </c>
      <c r="M15" s="897">
        <v>0</v>
      </c>
      <c r="N15" s="898">
        <v>0</v>
      </c>
      <c r="O15" s="895">
        <v>0</v>
      </c>
      <c r="P15" s="899">
        <v>0</v>
      </c>
      <c r="Q15" s="895">
        <v>0</v>
      </c>
      <c r="R15" s="900">
        <v>0</v>
      </c>
    </row>
    <row r="16" spans="1:18" ht="13.5" customHeight="1" x14ac:dyDescent="0.2">
      <c r="A16" s="1599"/>
      <c r="B16" s="951" t="s">
        <v>11017</v>
      </c>
      <c r="C16" s="893" t="s">
        <v>115</v>
      </c>
      <c r="D16" s="886">
        <v>0</v>
      </c>
      <c r="E16" s="887">
        <v>0</v>
      </c>
      <c r="F16" s="888">
        <v>0</v>
      </c>
      <c r="G16" s="887">
        <v>0</v>
      </c>
      <c r="H16" s="1048">
        <v>0</v>
      </c>
      <c r="I16" s="886">
        <v>0</v>
      </c>
      <c r="J16" s="887">
        <v>0</v>
      </c>
      <c r="K16" s="888">
        <v>0</v>
      </c>
      <c r="L16" s="887">
        <v>0</v>
      </c>
      <c r="M16" s="889">
        <v>0</v>
      </c>
      <c r="N16" s="890">
        <v>0</v>
      </c>
      <c r="O16" s="887">
        <v>0</v>
      </c>
      <c r="P16" s="891">
        <v>0</v>
      </c>
      <c r="Q16" s="887">
        <v>0</v>
      </c>
      <c r="R16" s="892">
        <v>0</v>
      </c>
    </row>
    <row r="17" spans="1:18" ht="13.5" customHeight="1" x14ac:dyDescent="0.2">
      <c r="A17" s="1599"/>
      <c r="B17" s="1030" t="s">
        <v>11018</v>
      </c>
      <c r="C17" s="893" t="s">
        <v>115</v>
      </c>
      <c r="D17" s="886">
        <v>0</v>
      </c>
      <c r="E17" s="887">
        <v>0</v>
      </c>
      <c r="F17" s="888">
        <v>0</v>
      </c>
      <c r="G17" s="887">
        <v>0</v>
      </c>
      <c r="H17" s="1048">
        <v>0</v>
      </c>
      <c r="I17" s="886">
        <v>0</v>
      </c>
      <c r="J17" s="887">
        <v>0</v>
      </c>
      <c r="K17" s="888">
        <v>0</v>
      </c>
      <c r="L17" s="887">
        <v>0</v>
      </c>
      <c r="M17" s="889">
        <v>0</v>
      </c>
      <c r="N17" s="890">
        <v>0</v>
      </c>
      <c r="O17" s="887">
        <v>0</v>
      </c>
      <c r="P17" s="891">
        <v>0</v>
      </c>
      <c r="Q17" s="887">
        <v>0</v>
      </c>
      <c r="R17" s="892">
        <v>0</v>
      </c>
    </row>
    <row r="18" spans="1:18" ht="13.5" customHeight="1" x14ac:dyDescent="0.2">
      <c r="A18" s="1653"/>
      <c r="B18" s="1530" t="s">
        <v>11019</v>
      </c>
      <c r="C18" s="1029"/>
      <c r="D18" s="1039">
        <v>0</v>
      </c>
      <c r="E18" s="1040">
        <v>0</v>
      </c>
      <c r="F18" s="888">
        <v>0</v>
      </c>
      <c r="G18" s="887">
        <v>0</v>
      </c>
      <c r="H18" s="1048">
        <v>0</v>
      </c>
      <c r="I18" s="1039">
        <v>0</v>
      </c>
      <c r="J18" s="1040">
        <v>0</v>
      </c>
      <c r="K18" s="888">
        <v>0</v>
      </c>
      <c r="L18" s="887">
        <v>0</v>
      </c>
      <c r="M18" s="889">
        <v>0</v>
      </c>
      <c r="N18" s="1043">
        <v>0</v>
      </c>
      <c r="O18" s="1040">
        <v>0</v>
      </c>
      <c r="P18" s="891">
        <v>0</v>
      </c>
      <c r="Q18" s="887">
        <v>0</v>
      </c>
      <c r="R18" s="892">
        <v>0</v>
      </c>
    </row>
    <row r="19" spans="1:18" ht="13.5" customHeight="1" x14ac:dyDescent="0.2">
      <c r="A19" s="626" t="s">
        <v>52</v>
      </c>
      <c r="B19" s="526" t="s">
        <v>103</v>
      </c>
      <c r="C19" s="901" t="s">
        <v>106</v>
      </c>
      <c r="D19" s="1001">
        <v>0</v>
      </c>
      <c r="E19" s="1002">
        <v>0</v>
      </c>
      <c r="F19" s="1003">
        <v>0</v>
      </c>
      <c r="G19" s="1002">
        <v>0</v>
      </c>
      <c r="H19" s="1046">
        <v>0</v>
      </c>
      <c r="I19" s="1001">
        <v>0</v>
      </c>
      <c r="J19" s="1002">
        <v>0</v>
      </c>
      <c r="K19" s="1003">
        <v>0</v>
      </c>
      <c r="L19" s="1002">
        <v>0</v>
      </c>
      <c r="M19" s="1004">
        <v>0</v>
      </c>
      <c r="N19" s="1005">
        <v>0</v>
      </c>
      <c r="O19" s="1002">
        <v>0</v>
      </c>
      <c r="P19" s="1006">
        <v>0</v>
      </c>
      <c r="Q19" s="1002">
        <v>0</v>
      </c>
      <c r="R19" s="1007">
        <v>0</v>
      </c>
    </row>
    <row r="20" spans="1:18" ht="13.5" customHeight="1" x14ac:dyDescent="0.2">
      <c r="A20" s="528"/>
      <c r="B20" s="978" t="s">
        <v>11016</v>
      </c>
      <c r="C20" s="979" t="s">
        <v>115</v>
      </c>
      <c r="D20" s="894">
        <v>0</v>
      </c>
      <c r="E20" s="895">
        <v>0</v>
      </c>
      <c r="F20" s="896">
        <v>0</v>
      </c>
      <c r="G20" s="895">
        <v>0</v>
      </c>
      <c r="H20" s="1047">
        <v>0</v>
      </c>
      <c r="I20" s="894">
        <v>0</v>
      </c>
      <c r="J20" s="895">
        <v>0</v>
      </c>
      <c r="K20" s="896">
        <v>0</v>
      </c>
      <c r="L20" s="895">
        <v>0</v>
      </c>
      <c r="M20" s="897">
        <v>0</v>
      </c>
      <c r="N20" s="898">
        <v>0</v>
      </c>
      <c r="O20" s="895">
        <v>0</v>
      </c>
      <c r="P20" s="899">
        <v>0</v>
      </c>
      <c r="Q20" s="895">
        <v>0</v>
      </c>
      <c r="R20" s="900">
        <v>0</v>
      </c>
    </row>
    <row r="21" spans="1:18" ht="13.5" customHeight="1" x14ac:dyDescent="0.2">
      <c r="A21" s="530"/>
      <c r="B21" s="951" t="s">
        <v>11017</v>
      </c>
      <c r="C21" s="893" t="s">
        <v>115</v>
      </c>
      <c r="D21" s="886">
        <v>0</v>
      </c>
      <c r="E21" s="887">
        <v>0</v>
      </c>
      <c r="F21" s="888">
        <v>0</v>
      </c>
      <c r="G21" s="887">
        <v>0</v>
      </c>
      <c r="H21" s="1048">
        <v>0</v>
      </c>
      <c r="I21" s="886">
        <v>0</v>
      </c>
      <c r="J21" s="887">
        <v>0</v>
      </c>
      <c r="K21" s="888">
        <v>0</v>
      </c>
      <c r="L21" s="887">
        <v>0</v>
      </c>
      <c r="M21" s="889">
        <v>0</v>
      </c>
      <c r="N21" s="890">
        <v>0</v>
      </c>
      <c r="O21" s="887">
        <v>0</v>
      </c>
      <c r="P21" s="891">
        <v>0</v>
      </c>
      <c r="Q21" s="887">
        <v>0</v>
      </c>
      <c r="R21" s="892">
        <v>0</v>
      </c>
    </row>
    <row r="22" spans="1:18" ht="13.5" customHeight="1" x14ac:dyDescent="0.2">
      <c r="A22" s="530"/>
      <c r="B22" s="1030" t="s">
        <v>11018</v>
      </c>
      <c r="C22" s="1031" t="s">
        <v>115</v>
      </c>
      <c r="D22" s="1032">
        <v>0</v>
      </c>
      <c r="E22" s="1033">
        <v>0</v>
      </c>
      <c r="F22" s="1034">
        <v>0</v>
      </c>
      <c r="G22" s="1033">
        <v>0</v>
      </c>
      <c r="H22" s="1049">
        <v>0</v>
      </c>
      <c r="I22" s="1032">
        <v>0</v>
      </c>
      <c r="J22" s="1033">
        <v>0</v>
      </c>
      <c r="K22" s="1034">
        <v>0</v>
      </c>
      <c r="L22" s="1033">
        <v>0</v>
      </c>
      <c r="M22" s="1035">
        <v>0</v>
      </c>
      <c r="N22" s="1036">
        <v>0</v>
      </c>
      <c r="O22" s="1033">
        <v>0</v>
      </c>
      <c r="P22" s="1037">
        <v>0</v>
      </c>
      <c r="Q22" s="1033">
        <v>0</v>
      </c>
      <c r="R22" s="1038">
        <v>0</v>
      </c>
    </row>
    <row r="23" spans="1:18" ht="13.5" customHeight="1" thickBot="1" x14ac:dyDescent="0.25">
      <c r="A23" s="530"/>
      <c r="B23" s="1028" t="s">
        <v>11019</v>
      </c>
      <c r="C23" s="1029"/>
      <c r="D23" s="1041">
        <v>0</v>
      </c>
      <c r="E23" s="1042">
        <v>0</v>
      </c>
      <c r="F23" s="1034">
        <v>0</v>
      </c>
      <c r="G23" s="1033">
        <v>0</v>
      </c>
      <c r="H23" s="1050">
        <v>0</v>
      </c>
      <c r="I23" s="1041">
        <v>0</v>
      </c>
      <c r="J23" s="1042">
        <v>0</v>
      </c>
      <c r="K23" s="1034">
        <v>0</v>
      </c>
      <c r="L23" s="1033">
        <v>0</v>
      </c>
      <c r="M23" s="1035">
        <v>0</v>
      </c>
      <c r="N23" s="1044">
        <v>0</v>
      </c>
      <c r="O23" s="1042">
        <v>0</v>
      </c>
      <c r="P23" s="1037">
        <v>0</v>
      </c>
      <c r="Q23" s="1033">
        <v>0</v>
      </c>
      <c r="R23" s="1038">
        <v>0</v>
      </c>
    </row>
    <row r="24" spans="1:18" ht="13.5" customHeight="1" thickTop="1" x14ac:dyDescent="0.2">
      <c r="A24" s="1649" t="s">
        <v>11132</v>
      </c>
      <c r="B24" s="534" t="s">
        <v>11133</v>
      </c>
      <c r="C24" s="535"/>
      <c r="D24" s="539">
        <f t="shared" ref="D24:H24" si="0">SUM(D14:D14,D19:D19)</f>
        <v>0</v>
      </c>
      <c r="E24" s="536">
        <f t="shared" si="0"/>
        <v>0</v>
      </c>
      <c r="F24" s="540">
        <f t="shared" si="0"/>
        <v>0</v>
      </c>
      <c r="G24" s="536">
        <f t="shared" si="0"/>
        <v>0</v>
      </c>
      <c r="H24" s="1051">
        <f t="shared" si="0"/>
        <v>0</v>
      </c>
      <c r="I24" s="539">
        <f t="shared" ref="I24:R24" si="1">SUM(I14:I14,I19:I19)</f>
        <v>0</v>
      </c>
      <c r="J24" s="536">
        <f t="shared" si="1"/>
        <v>0</v>
      </c>
      <c r="K24" s="540">
        <f t="shared" si="1"/>
        <v>0</v>
      </c>
      <c r="L24" s="536">
        <f t="shared" si="1"/>
        <v>0</v>
      </c>
      <c r="M24" s="541">
        <f t="shared" si="1"/>
        <v>0</v>
      </c>
      <c r="N24" s="542">
        <f t="shared" si="1"/>
        <v>0</v>
      </c>
      <c r="O24" s="536">
        <f t="shared" si="1"/>
        <v>0</v>
      </c>
      <c r="P24" s="537">
        <f t="shared" si="1"/>
        <v>0</v>
      </c>
      <c r="Q24" s="536">
        <f t="shared" si="1"/>
        <v>0</v>
      </c>
      <c r="R24" s="538">
        <f t="shared" si="1"/>
        <v>0</v>
      </c>
    </row>
    <row r="25" spans="1:18" ht="13.5" customHeight="1" x14ac:dyDescent="0.2">
      <c r="A25" s="1650"/>
      <c r="B25" s="527" t="s">
        <v>11134</v>
      </c>
      <c r="C25" s="529"/>
      <c r="D25" s="1531">
        <f t="shared" ref="D25:H25" si="2">SUM(D15:D17,D20:D22)</f>
        <v>0</v>
      </c>
      <c r="E25" s="531">
        <f t="shared" si="2"/>
        <v>0</v>
      </c>
      <c r="F25" s="543">
        <f t="shared" si="2"/>
        <v>0</v>
      </c>
      <c r="G25" s="531">
        <f t="shared" si="2"/>
        <v>0</v>
      </c>
      <c r="H25" s="1052">
        <f t="shared" si="2"/>
        <v>0</v>
      </c>
      <c r="I25" s="1531">
        <f t="shared" ref="I25:R25" si="3">SUM(I15:I17,I20:I22)</f>
        <v>0</v>
      </c>
      <c r="J25" s="531">
        <f t="shared" si="3"/>
        <v>0</v>
      </c>
      <c r="K25" s="543">
        <f t="shared" si="3"/>
        <v>0</v>
      </c>
      <c r="L25" s="531">
        <f t="shared" si="3"/>
        <v>0</v>
      </c>
      <c r="M25" s="544">
        <f t="shared" si="3"/>
        <v>0</v>
      </c>
      <c r="N25" s="545">
        <f t="shared" si="3"/>
        <v>0</v>
      </c>
      <c r="O25" s="531">
        <f t="shared" si="3"/>
        <v>0</v>
      </c>
      <c r="P25" s="532">
        <f t="shared" si="3"/>
        <v>0</v>
      </c>
      <c r="Q25" s="531">
        <f t="shared" si="3"/>
        <v>0</v>
      </c>
      <c r="R25" s="533">
        <f t="shared" si="3"/>
        <v>0</v>
      </c>
    </row>
    <row r="26" spans="1:18" ht="13.5" customHeight="1" thickBot="1" x14ac:dyDescent="0.25">
      <c r="A26" s="1651"/>
      <c r="B26" s="546" t="s">
        <v>11023</v>
      </c>
      <c r="C26" s="642"/>
      <c r="D26" s="550">
        <f t="shared" ref="D26:H26" si="4">SUM(D14:D22)</f>
        <v>0</v>
      </c>
      <c r="E26" s="547">
        <f t="shared" si="4"/>
        <v>0</v>
      </c>
      <c r="F26" s="551">
        <f t="shared" si="4"/>
        <v>0</v>
      </c>
      <c r="G26" s="547">
        <f t="shared" si="4"/>
        <v>0</v>
      </c>
      <c r="H26" s="1053">
        <f t="shared" si="4"/>
        <v>0</v>
      </c>
      <c r="I26" s="550">
        <f t="shared" ref="I26:R26" si="5">SUM(I14:I22)</f>
        <v>0</v>
      </c>
      <c r="J26" s="547">
        <f t="shared" si="5"/>
        <v>0</v>
      </c>
      <c r="K26" s="551">
        <f t="shared" si="5"/>
        <v>0</v>
      </c>
      <c r="L26" s="547">
        <f t="shared" si="5"/>
        <v>0</v>
      </c>
      <c r="M26" s="552">
        <f t="shared" si="5"/>
        <v>0</v>
      </c>
      <c r="N26" s="553">
        <f t="shared" si="5"/>
        <v>0</v>
      </c>
      <c r="O26" s="547">
        <f t="shared" si="5"/>
        <v>0</v>
      </c>
      <c r="P26" s="548">
        <f t="shared" si="5"/>
        <v>0</v>
      </c>
      <c r="Q26" s="547">
        <f t="shared" si="5"/>
        <v>0</v>
      </c>
      <c r="R26" s="549">
        <f t="shared" si="5"/>
        <v>0</v>
      </c>
    </row>
    <row r="27" spans="1:18" ht="15" customHeight="1" x14ac:dyDescent="0.2">
      <c r="A27" s="1262"/>
      <c r="B27" s="527"/>
      <c r="C27" s="478"/>
      <c r="D27" s="478"/>
      <c r="E27" s="478"/>
      <c r="F27" s="478"/>
      <c r="G27" s="478"/>
      <c r="H27" s="478"/>
      <c r="I27" s="458"/>
      <c r="J27" s="458"/>
      <c r="K27" s="458"/>
      <c r="L27" s="458"/>
      <c r="M27" s="458"/>
      <c r="N27" s="458"/>
      <c r="O27" s="458"/>
      <c r="P27" s="458"/>
      <c r="Q27" s="458"/>
      <c r="R27" s="458"/>
    </row>
    <row r="28" spans="1:18" ht="13.5" x14ac:dyDescent="0.2">
      <c r="A28" s="338"/>
      <c r="B28" s="338"/>
      <c r="C28" s="338"/>
      <c r="D28" s="338"/>
      <c r="E28" s="338"/>
      <c r="F28" s="338"/>
      <c r="G28" s="338"/>
      <c r="H28" s="338"/>
      <c r="I28" s="338"/>
      <c r="J28" s="338"/>
      <c r="K28" s="338"/>
      <c r="L28" s="338"/>
      <c r="M28" s="338"/>
      <c r="N28" s="338"/>
      <c r="O28" s="338"/>
      <c r="P28" s="338"/>
      <c r="Q28" s="338"/>
      <c r="R28" s="338"/>
    </row>
    <row r="29" spans="1:18" ht="13.5" x14ac:dyDescent="0.2">
      <c r="A29" s="252" t="s">
        <v>11135</v>
      </c>
      <c r="B29" s="252"/>
      <c r="C29" s="338"/>
      <c r="D29" s="338"/>
      <c r="E29" s="338"/>
      <c r="F29" s="338"/>
      <c r="G29" s="338"/>
      <c r="H29" s="338"/>
      <c r="I29" s="338"/>
      <c r="J29" s="338"/>
      <c r="K29" s="338"/>
      <c r="L29" s="338"/>
      <c r="M29" s="338"/>
      <c r="N29" s="338"/>
      <c r="O29" s="338"/>
      <c r="P29" s="338"/>
      <c r="Q29" s="338"/>
      <c r="R29" s="338"/>
    </row>
    <row r="30" spans="1:18" ht="13.5" x14ac:dyDescent="0.2">
      <c r="A30" s="337" t="s">
        <v>11136</v>
      </c>
      <c r="B30" s="337"/>
      <c r="C30" s="338"/>
      <c r="D30" s="338"/>
      <c r="E30" s="338"/>
      <c r="F30" s="338"/>
      <c r="G30" s="338"/>
      <c r="H30" s="338"/>
      <c r="I30" s="338"/>
      <c r="J30" s="338"/>
      <c r="K30" s="338"/>
      <c r="L30" s="338"/>
      <c r="M30" s="338"/>
      <c r="N30" s="338"/>
      <c r="O30" s="338"/>
      <c r="P30" s="338"/>
      <c r="Q30" s="338"/>
      <c r="R30" s="338"/>
    </row>
    <row r="31" spans="1:18" ht="13.5" x14ac:dyDescent="0.2">
      <c r="A31" s="505"/>
      <c r="B31" s="643"/>
      <c r="C31" s="338"/>
      <c r="D31" s="338"/>
      <c r="E31" s="338"/>
      <c r="F31" s="338"/>
      <c r="G31" s="338"/>
      <c r="H31" s="338"/>
      <c r="I31" s="338"/>
      <c r="J31" s="338"/>
      <c r="K31" s="338"/>
      <c r="L31" s="338"/>
      <c r="M31" s="338"/>
      <c r="N31" s="338"/>
      <c r="O31" s="338"/>
      <c r="P31" s="338"/>
      <c r="Q31" s="338"/>
      <c r="R31" s="338"/>
    </row>
    <row r="32" spans="1:18" ht="13.5" x14ac:dyDescent="0.2">
      <c r="A32" s="337" t="s">
        <v>11113</v>
      </c>
      <c r="B32" s="337"/>
      <c r="C32" s="338"/>
      <c r="D32" s="338"/>
      <c r="E32" s="338"/>
      <c r="F32" s="338"/>
      <c r="G32" s="338"/>
      <c r="H32" s="338"/>
      <c r="I32" s="338"/>
      <c r="J32" s="338"/>
      <c r="K32" s="338"/>
      <c r="L32" s="338"/>
      <c r="M32" s="338"/>
      <c r="N32" s="338"/>
      <c r="O32" s="338"/>
      <c r="P32" s="338"/>
      <c r="Q32" s="338"/>
      <c r="R32" s="338"/>
    </row>
    <row r="33" spans="1:18" ht="13.5" x14ac:dyDescent="0.2">
      <c r="A33" s="505"/>
      <c r="B33" s="643"/>
      <c r="C33" s="338"/>
      <c r="D33" s="338"/>
      <c r="E33" s="338"/>
      <c r="F33" s="338"/>
      <c r="G33" s="338"/>
      <c r="H33" s="338"/>
      <c r="I33" s="338"/>
      <c r="J33" s="338"/>
      <c r="K33" s="338"/>
      <c r="L33" s="338"/>
      <c r="M33" s="338"/>
      <c r="N33" s="338"/>
      <c r="O33" s="338"/>
      <c r="P33" s="338"/>
      <c r="Q33" s="338"/>
      <c r="R33" s="338"/>
    </row>
    <row r="34" spans="1:18" ht="13.5" x14ac:dyDescent="0.2">
      <c r="A34" s="644" t="s">
        <v>11137</v>
      </c>
      <c r="B34" s="644"/>
      <c r="C34" s="644"/>
      <c r="D34" s="644"/>
      <c r="E34" s="644"/>
      <c r="F34" s="644"/>
      <c r="G34" s="644"/>
      <c r="H34" s="644"/>
      <c r="I34" s="644"/>
      <c r="J34" s="644"/>
      <c r="K34" s="644"/>
      <c r="L34" s="644"/>
      <c r="M34" s="644"/>
      <c r="N34" s="644"/>
      <c r="O34" s="644"/>
      <c r="P34" s="644"/>
      <c r="Q34" s="644"/>
      <c r="R34" s="644"/>
    </row>
    <row r="35" spans="1:18" ht="13.5" x14ac:dyDescent="0.2">
      <c r="A35" s="645"/>
      <c r="B35" s="646"/>
      <c r="C35" s="338"/>
      <c r="D35" s="338"/>
      <c r="E35" s="338"/>
      <c r="F35" s="338"/>
      <c r="G35" s="338"/>
      <c r="H35" s="338"/>
      <c r="I35" s="338"/>
      <c r="J35" s="338"/>
      <c r="K35" s="338"/>
      <c r="L35" s="338"/>
      <c r="M35" s="338"/>
      <c r="N35" s="338"/>
      <c r="O35" s="339"/>
      <c r="P35" s="339"/>
      <c r="Q35" s="338"/>
      <c r="R35" s="338"/>
    </row>
    <row r="36" spans="1:18" ht="13.5" x14ac:dyDescent="0.2">
      <c r="A36" s="647" t="s">
        <v>11138</v>
      </c>
      <c r="B36" s="647"/>
      <c r="C36" s="338"/>
      <c r="D36" s="338"/>
      <c r="E36" s="338"/>
      <c r="F36" s="338"/>
      <c r="G36" s="338"/>
      <c r="H36" s="338"/>
      <c r="I36" s="338"/>
      <c r="J36" s="338"/>
      <c r="K36" s="338"/>
      <c r="L36" s="338"/>
      <c r="M36" s="338"/>
      <c r="N36" s="338"/>
      <c r="O36" s="338"/>
      <c r="P36" s="338"/>
      <c r="Q36" s="338"/>
      <c r="R36" s="338"/>
    </row>
    <row r="37" spans="1:18" ht="13.5" x14ac:dyDescent="0.2">
      <c r="A37" s="505"/>
      <c r="B37" s="643"/>
      <c r="C37" s="338"/>
      <c r="D37" s="338"/>
      <c r="E37" s="338"/>
      <c r="F37" s="338"/>
      <c r="G37" s="338"/>
      <c r="H37" s="338"/>
      <c r="I37" s="338"/>
      <c r="J37" s="338"/>
      <c r="K37" s="338"/>
      <c r="L37" s="338"/>
      <c r="M37" s="338"/>
      <c r="N37" s="338"/>
      <c r="O37" s="338"/>
      <c r="P37" s="338"/>
      <c r="Q37" s="338"/>
      <c r="R37" s="338"/>
    </row>
    <row r="38" spans="1:18" ht="13.5" x14ac:dyDescent="0.2">
      <c r="A38" s="252" t="s">
        <v>11139</v>
      </c>
      <c r="B38" s="252"/>
      <c r="C38" s="338"/>
      <c r="D38" s="338"/>
      <c r="E38" s="338"/>
      <c r="F38" s="338"/>
      <c r="G38" s="338"/>
      <c r="H38" s="338"/>
      <c r="I38" s="338"/>
      <c r="J38" s="338"/>
      <c r="K38" s="338"/>
      <c r="L38" s="338"/>
      <c r="M38" s="338"/>
      <c r="N38" s="338"/>
      <c r="O38" s="338"/>
      <c r="P38" s="338"/>
      <c r="Q38" s="338"/>
      <c r="R38" s="338"/>
    </row>
    <row r="39" spans="1:18" ht="13.5" x14ac:dyDescent="0.2">
      <c r="A39" s="337" t="s">
        <v>11140</v>
      </c>
      <c r="B39" s="252"/>
      <c r="C39" s="338"/>
      <c r="D39" s="338"/>
      <c r="E39" s="338"/>
      <c r="F39" s="338"/>
      <c r="G39" s="338"/>
      <c r="H39" s="338"/>
      <c r="I39" s="338"/>
      <c r="J39" s="338"/>
      <c r="K39" s="338"/>
      <c r="L39" s="338"/>
      <c r="M39" s="338"/>
      <c r="N39" s="338"/>
      <c r="O39" s="338"/>
      <c r="P39" s="338"/>
      <c r="Q39" s="338"/>
      <c r="R39" s="338"/>
    </row>
    <row r="40" spans="1:18" ht="13.5" x14ac:dyDescent="0.2">
      <c r="A40" s="554"/>
      <c r="B40" s="252"/>
      <c r="C40" s="338"/>
      <c r="D40" s="338"/>
      <c r="E40" s="338"/>
      <c r="F40" s="338"/>
      <c r="G40" s="338"/>
      <c r="H40" s="338"/>
      <c r="I40" s="338"/>
      <c r="J40" s="338"/>
      <c r="K40" s="338"/>
      <c r="L40" s="338"/>
      <c r="M40" s="338"/>
      <c r="N40" s="338"/>
      <c r="O40" s="338"/>
      <c r="P40" s="338"/>
      <c r="Q40" s="338"/>
      <c r="R40" s="338"/>
    </row>
    <row r="41" spans="1:18" ht="13.5" x14ac:dyDescent="0.2">
      <c r="A41" s="337" t="s">
        <v>11141</v>
      </c>
      <c r="B41" s="252"/>
      <c r="C41" s="338"/>
      <c r="D41" s="338"/>
      <c r="E41" s="338"/>
      <c r="F41" s="338"/>
      <c r="G41" s="338"/>
      <c r="H41" s="338"/>
      <c r="I41" s="338"/>
      <c r="J41" s="338"/>
      <c r="K41" s="338"/>
      <c r="L41" s="338"/>
      <c r="M41" s="338"/>
      <c r="N41" s="338"/>
      <c r="O41" s="338"/>
      <c r="P41" s="338"/>
      <c r="Q41" s="338"/>
      <c r="R41" s="338"/>
    </row>
    <row r="42" spans="1:18" ht="13.5" x14ac:dyDescent="0.2">
      <c r="A42" s="554"/>
      <c r="B42" s="252"/>
      <c r="C42" s="338"/>
      <c r="D42" s="338"/>
      <c r="E42" s="338"/>
      <c r="F42" s="338"/>
      <c r="G42" s="338"/>
      <c r="H42" s="338"/>
      <c r="I42" s="338"/>
      <c r="J42" s="338"/>
      <c r="K42" s="338"/>
      <c r="L42" s="338"/>
      <c r="M42" s="338"/>
      <c r="N42" s="338"/>
      <c r="O42" s="338"/>
      <c r="P42" s="338"/>
      <c r="Q42" s="338"/>
      <c r="R42" s="338"/>
    </row>
    <row r="43" spans="1:18" ht="13.5" x14ac:dyDescent="0.2">
      <c r="A43" s="638" t="s">
        <v>11142</v>
      </c>
      <c r="B43" s="950"/>
      <c r="C43" s="590"/>
      <c r="D43" s="590"/>
      <c r="E43" s="590"/>
      <c r="F43" s="590"/>
      <c r="G43" s="590"/>
      <c r="H43" s="590"/>
      <c r="I43" s="590"/>
      <c r="J43" s="338"/>
      <c r="K43" s="338"/>
      <c r="L43" s="338"/>
      <c r="M43" s="338"/>
      <c r="N43" s="338"/>
      <c r="O43" s="338"/>
      <c r="P43" s="338"/>
      <c r="Q43" s="338"/>
      <c r="R43" s="338"/>
    </row>
    <row r="44" spans="1:18" ht="13.5" x14ac:dyDescent="0.2">
      <c r="A44" s="648"/>
      <c r="B44" s="252"/>
      <c r="C44" s="338"/>
      <c r="D44" s="338"/>
      <c r="E44" s="338"/>
      <c r="F44" s="338"/>
      <c r="G44" s="338"/>
      <c r="H44" s="338"/>
      <c r="I44" s="338"/>
      <c r="J44" s="338"/>
      <c r="K44" s="338"/>
      <c r="L44" s="338"/>
      <c r="M44" s="338"/>
      <c r="N44" s="338"/>
      <c r="O44" s="338"/>
      <c r="P44" s="338"/>
      <c r="Q44" s="338"/>
      <c r="R44" s="338"/>
    </row>
    <row r="45" spans="1:18" ht="13.5" x14ac:dyDescent="0.2">
      <c r="A45" s="638" t="s">
        <v>11143</v>
      </c>
      <c r="B45" s="252"/>
      <c r="C45" s="338"/>
      <c r="D45" s="338"/>
      <c r="E45" s="338"/>
      <c r="F45" s="338"/>
      <c r="G45" s="338"/>
      <c r="H45" s="338"/>
      <c r="I45" s="338"/>
      <c r="J45" s="338"/>
      <c r="K45" s="338"/>
      <c r="L45" s="338"/>
      <c r="M45" s="338"/>
      <c r="N45" s="338"/>
      <c r="O45" s="338"/>
      <c r="P45" s="338"/>
      <c r="Q45" s="338"/>
      <c r="R45" s="338"/>
    </row>
    <row r="46" spans="1:18" ht="13.5" x14ac:dyDescent="0.2">
      <c r="A46" s="648"/>
      <c r="B46" s="338"/>
      <c r="C46" s="338"/>
      <c r="D46" s="338"/>
      <c r="E46" s="338"/>
      <c r="F46" s="338"/>
      <c r="G46" s="338"/>
      <c r="H46" s="338"/>
      <c r="I46" s="338"/>
      <c r="J46" s="338"/>
      <c r="K46" s="338"/>
      <c r="L46" s="338"/>
      <c r="M46" s="338"/>
      <c r="N46" s="338"/>
      <c r="O46" s="338"/>
      <c r="P46" s="338"/>
      <c r="Q46" s="338"/>
      <c r="R46" s="338"/>
    </row>
    <row r="47" spans="1:18" ht="13.5" x14ac:dyDescent="0.2">
      <c r="A47" s="638" t="s">
        <v>11144</v>
      </c>
      <c r="B47" s="338"/>
      <c r="C47" s="338"/>
      <c r="D47" s="338"/>
      <c r="E47" s="338"/>
      <c r="F47" s="338"/>
      <c r="G47" s="338"/>
      <c r="H47" s="338"/>
      <c r="I47" s="338"/>
      <c r="J47" s="338"/>
      <c r="K47" s="338"/>
      <c r="L47" s="338"/>
      <c r="M47" s="338"/>
      <c r="N47" s="338"/>
      <c r="O47" s="338"/>
      <c r="P47" s="338"/>
      <c r="Q47" s="338"/>
      <c r="R47" s="338"/>
    </row>
    <row r="48" spans="1:18" ht="13.5" x14ac:dyDescent="0.2">
      <c r="A48" s="648"/>
      <c r="B48" s="338"/>
      <c r="C48" s="338"/>
      <c r="D48" s="338"/>
      <c r="E48" s="338"/>
      <c r="F48" s="338"/>
      <c r="G48" s="338"/>
      <c r="H48" s="338"/>
      <c r="I48" s="338"/>
      <c r="J48" s="338"/>
      <c r="K48" s="338"/>
      <c r="L48" s="338"/>
      <c r="M48" s="338"/>
      <c r="N48" s="338"/>
      <c r="O48" s="338"/>
      <c r="P48" s="338"/>
      <c r="Q48" s="338"/>
      <c r="R48" s="338"/>
    </row>
    <row r="49" spans="1:1" ht="13.5" x14ac:dyDescent="0.2">
      <c r="A49" s="638" t="s">
        <v>11145</v>
      </c>
    </row>
    <row r="50" spans="1:1" ht="13.5" x14ac:dyDescent="0.2">
      <c r="A50" s="648"/>
    </row>
    <row r="51" spans="1:1" ht="13.5" x14ac:dyDescent="0.2">
      <c r="A51" s="638" t="s">
        <v>11146</v>
      </c>
    </row>
    <row r="52" spans="1:1" ht="13.5" x14ac:dyDescent="0.2">
      <c r="A52" s="648"/>
    </row>
    <row r="53" spans="1:1" ht="13.5" x14ac:dyDescent="0.2">
      <c r="A53" s="638" t="s">
        <v>11147</v>
      </c>
    </row>
    <row r="54" spans="1:1" ht="13.5" x14ac:dyDescent="0.2">
      <c r="A54" s="648"/>
    </row>
    <row r="55" spans="1:1" ht="13.5" x14ac:dyDescent="0.2">
      <c r="A55" s="638" t="s">
        <v>11148</v>
      </c>
    </row>
    <row r="56" spans="1:1" ht="13.5" x14ac:dyDescent="0.2">
      <c r="A56" s="648"/>
    </row>
    <row r="57" spans="1:1" ht="13.5" x14ac:dyDescent="0.2">
      <c r="A57" s="638" t="s">
        <v>11149</v>
      </c>
    </row>
    <row r="58" spans="1:1" ht="13.5" x14ac:dyDescent="0.2">
      <c r="A58" s="649"/>
    </row>
    <row r="59" spans="1:1" ht="13.5" x14ac:dyDescent="0.2">
      <c r="A59" s="638" t="s">
        <v>11150</v>
      </c>
    </row>
    <row r="60" spans="1:1" ht="13.5" x14ac:dyDescent="0.2">
      <c r="A60" s="649"/>
    </row>
    <row r="64" spans="1:1" ht="13.5" x14ac:dyDescent="0.2">
      <c r="A64" s="338"/>
    </row>
    <row r="162" ht="12.75" customHeight="1" x14ac:dyDescent="0.2"/>
    <row r="208" ht="12.75" customHeight="1" x14ac:dyDescent="0.2"/>
  </sheetData>
  <mergeCells count="14">
    <mergeCell ref="D3:H3"/>
    <mergeCell ref="M11:M12"/>
    <mergeCell ref="A24:A26"/>
    <mergeCell ref="D9:H9"/>
    <mergeCell ref="H11:H12"/>
    <mergeCell ref="A14:A18"/>
    <mergeCell ref="D4:H4"/>
    <mergeCell ref="D5:H5"/>
    <mergeCell ref="N4:R4"/>
    <mergeCell ref="N5:R5"/>
    <mergeCell ref="I4:M4"/>
    <mergeCell ref="I5:M5"/>
    <mergeCell ref="R11:R12"/>
    <mergeCell ref="I8:M9"/>
  </mergeCells>
  <conditionalFormatting sqref="I4:R4">
    <cfRule type="cellIs" dxfId="75" priority="47" operator="notEqual">
      <formula>"Validation: OK"</formula>
    </cfRule>
  </conditionalFormatting>
  <conditionalFormatting sqref="I5:R5">
    <cfRule type="cellIs" dxfId="74" priority="46" operator="notEqual">
      <formula>"First-stage credibility: OK"</formula>
    </cfRule>
  </conditionalFormatting>
  <conditionalFormatting sqref="D14:R26">
    <cfRule type="cellIs" dxfId="73" priority="24" operator="equal">
      <formula>0</formula>
    </cfRule>
  </conditionalFormatting>
  <conditionalFormatting sqref="D4:H4">
    <cfRule type="cellIs" dxfId="72" priority="2" operator="notEqual">
      <formula>"Validation: OK"</formula>
    </cfRule>
  </conditionalFormatting>
  <conditionalFormatting sqref="D5:H5">
    <cfRule type="cellIs" dxfId="71" priority="1" operator="notEqual">
      <formula>"First-stage credibility: OK"</formula>
    </cfRule>
  </conditionalFormatting>
  <pageMargins left="0.70866141732283472" right="0.70866141732283472" top="0.74803149606299213" bottom="0.74803149606299213" header="0.31496062992125984" footer="0.31496062992125984"/>
  <pageSetup paperSize="8" scale="77" fitToHeight="0" orientation="landscape" r:id="rId1"/>
  <rowBreaks count="1" manualBreakCount="1">
    <brk id="28"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dimension ref="A1:Z188"/>
  <sheetViews>
    <sheetView topLeftCell="A85" workbookViewId="0">
      <selection activeCell="F93" sqref="F93"/>
    </sheetView>
  </sheetViews>
  <sheetFormatPr defaultRowHeight="12.75" x14ac:dyDescent="0.2"/>
  <cols>
    <col min="1" max="16384" width="9.140625" style="3"/>
  </cols>
  <sheetData>
    <row r="1" spans="1:24" ht="15.75" x14ac:dyDescent="0.25">
      <c r="A1" s="291" t="s">
        <v>11151</v>
      </c>
    </row>
    <row r="2" spans="1:24" x14ac:dyDescent="0.2">
      <c r="G2" s="67" t="s">
        <v>11152</v>
      </c>
      <c r="L2" s="67" t="s">
        <v>11153</v>
      </c>
      <c r="M2" s="67"/>
      <c r="N2" s="67"/>
      <c r="O2" s="67"/>
      <c r="P2" s="67"/>
      <c r="Q2" s="67" t="s">
        <v>101</v>
      </c>
      <c r="R2" s="67"/>
      <c r="S2" s="67"/>
      <c r="T2" s="67"/>
      <c r="U2" s="67"/>
      <c r="V2" s="34"/>
    </row>
    <row r="3" spans="1:24" x14ac:dyDescent="0.2">
      <c r="B3" s="188" t="s">
        <v>153</v>
      </c>
      <c r="D3" s="44" t="e">
        <f>IF(AND(L3="Validation: OK",Q3="Validation: OK"),0,1)</f>
        <v>#REF!</v>
      </c>
      <c r="G3" s="37" t="str">
        <f>IF('Courses Valid'!D3=0,"Validation: OK","Validation: Failure (see Courses table)")</f>
        <v>Validation: OK</v>
      </c>
      <c r="L3" s="37" t="e">
        <f>IF(AND('Table 5 Valid'!J59="",'Table 5 Valid'!J86="",'Table 5 Valid'!V112=""),"Validation: OK","Validation: Failure (see below table)")</f>
        <v>#REF!</v>
      </c>
      <c r="M3" s="37"/>
      <c r="N3" s="37"/>
      <c r="O3" s="37"/>
      <c r="P3" s="37"/>
      <c r="Q3" s="37" t="e">
        <f>IF(AND('Table 5 Valid'!O59="",'Table 5 Valid'!O86="",'Table 5 Valid'!O139=""),"Validation: OK","Validation: Failure (see below table)")</f>
        <v>#REF!</v>
      </c>
      <c r="R3" s="37"/>
      <c r="S3" s="37"/>
      <c r="T3" s="37"/>
      <c r="U3" s="37"/>
      <c r="V3" s="34"/>
    </row>
    <row r="4" spans="1:24" x14ac:dyDescent="0.2">
      <c r="B4" s="188" t="s">
        <v>154</v>
      </c>
      <c r="D4" s="44" t="e">
        <f>IF(AND(L4="First-stage credibility: OK",Q4="First-stage credibility: OK"),0,1)</f>
        <v>#REF!</v>
      </c>
      <c r="G4" s="37" t="s">
        <v>49</v>
      </c>
      <c r="L4" s="37" t="s">
        <v>49</v>
      </c>
      <c r="M4" s="37"/>
      <c r="N4" s="37"/>
      <c r="O4" s="37"/>
      <c r="P4" s="37"/>
      <c r="Q4" s="37" t="e">
        <f>IF(AND('Table 5 Valid'!H143="",'Table 5 Valid'!H146="",H155="",H159="",H163="",H167="",H171="",H175="",H179="",H183="",H187=""),"First-stage credibility: OK","First-stage credibility: Warnings (see below table)")</f>
        <v>#REF!</v>
      </c>
      <c r="R4" s="37"/>
      <c r="S4" s="37"/>
      <c r="T4" s="37"/>
      <c r="U4" s="37"/>
      <c r="V4" s="34"/>
    </row>
    <row r="8" spans="1:24" ht="139.5" x14ac:dyDescent="0.2">
      <c r="B8" s="1532" t="s">
        <v>11116</v>
      </c>
      <c r="C8" s="738" t="s">
        <v>11154</v>
      </c>
      <c r="D8" s="738" t="s">
        <v>11155</v>
      </c>
      <c r="E8" s="738" t="s">
        <v>11156</v>
      </c>
      <c r="F8" s="738" t="s">
        <v>11157</v>
      </c>
      <c r="G8" s="738" t="s">
        <v>11158</v>
      </c>
      <c r="H8" s="688"/>
      <c r="J8" s="1532" t="s">
        <v>11120</v>
      </c>
      <c r="K8" s="738" t="s">
        <v>11159</v>
      </c>
      <c r="L8" s="738" t="s">
        <v>11160</v>
      </c>
      <c r="M8" s="738" t="s">
        <v>11161</v>
      </c>
      <c r="N8" s="738" t="s">
        <v>11162</v>
      </c>
      <c r="O8" s="738" t="s">
        <v>11163</v>
      </c>
      <c r="P8" s="738" t="s">
        <v>11164</v>
      </c>
      <c r="Q8" s="738" t="s">
        <v>11165</v>
      </c>
      <c r="R8" s="738" t="s">
        <v>11166</v>
      </c>
      <c r="S8" s="738" t="s">
        <v>11167</v>
      </c>
      <c r="T8" s="738" t="s">
        <v>11168</v>
      </c>
      <c r="U8" s="738" t="s">
        <v>11169</v>
      </c>
      <c r="V8" s="738" t="s">
        <v>11170</v>
      </c>
      <c r="W8" s="738" t="s">
        <v>11171</v>
      </c>
      <c r="X8" s="688"/>
    </row>
    <row r="9" spans="1:24" x14ac:dyDescent="0.2">
      <c r="B9" s="739" t="s">
        <v>172</v>
      </c>
      <c r="C9" s="8">
        <v>1</v>
      </c>
      <c r="D9" s="8">
        <v>1</v>
      </c>
      <c r="E9" s="8">
        <v>1</v>
      </c>
      <c r="F9" s="8">
        <v>1</v>
      </c>
      <c r="G9" s="8">
        <v>1</v>
      </c>
      <c r="H9" s="682"/>
      <c r="J9" s="739" t="s">
        <v>172</v>
      </c>
      <c r="K9" s="8">
        <v>1</v>
      </c>
      <c r="L9" s="8">
        <v>1</v>
      </c>
      <c r="M9" s="8">
        <v>1</v>
      </c>
      <c r="N9" s="8">
        <v>1</v>
      </c>
      <c r="O9" s="18">
        <v>1</v>
      </c>
      <c r="P9" s="8">
        <v>1</v>
      </c>
      <c r="Q9" s="18">
        <v>1</v>
      </c>
      <c r="R9" s="18">
        <v>1</v>
      </c>
      <c r="S9" s="18">
        <v>1</v>
      </c>
      <c r="T9" s="8">
        <v>1</v>
      </c>
      <c r="U9" s="8">
        <v>1</v>
      </c>
      <c r="V9" s="8">
        <v>1</v>
      </c>
      <c r="W9" s="8">
        <v>1</v>
      </c>
      <c r="X9" s="682"/>
    </row>
    <row r="10" spans="1:24" x14ac:dyDescent="0.2">
      <c r="B10" s="740"/>
      <c r="C10" s="292"/>
      <c r="D10" s="292"/>
      <c r="E10" s="292"/>
      <c r="F10" s="292"/>
      <c r="G10" s="292"/>
      <c r="H10" s="696"/>
      <c r="J10" s="695"/>
      <c r="K10" s="292"/>
      <c r="L10" s="292"/>
      <c r="M10" s="292"/>
      <c r="N10" s="292"/>
      <c r="O10" s="292"/>
      <c r="P10" s="292"/>
      <c r="Q10" s="292"/>
      <c r="R10" s="292"/>
      <c r="S10" s="292"/>
      <c r="T10" s="292"/>
      <c r="U10" s="292"/>
      <c r="V10" s="292"/>
      <c r="W10" s="292"/>
      <c r="X10" s="696"/>
    </row>
    <row r="12" spans="1:24" x14ac:dyDescent="0.2">
      <c r="B12" s="67" t="s">
        <v>11172</v>
      </c>
      <c r="C12" s="67"/>
      <c r="D12" s="67"/>
      <c r="E12" s="67" t="s">
        <v>11173</v>
      </c>
    </row>
    <row r="14" spans="1:24" x14ac:dyDescent="0.2">
      <c r="E14" s="3" t="e">
        <f>'5 Planning'!$D$6&amp;", "&amp;'5 Planning'!#REF!</f>
        <v>#REF!</v>
      </c>
      <c r="F14" s="3" t="e">
        <f>'5 Planning'!$D$6&amp;", "&amp;'5 Planning'!#REF!</f>
        <v>#REF!</v>
      </c>
      <c r="G14" s="3" t="e">
        <f>'5 Planning'!$D$6&amp;", "&amp;'5 Planning'!#REF!</f>
        <v>#REF!</v>
      </c>
      <c r="H14" s="3" t="e">
        <f>'5 Planning'!$D$6&amp;", "&amp;'5 Planning'!#REF!</f>
        <v>#REF!</v>
      </c>
      <c r="I14" s="3" t="e">
        <f>'5 Planning'!$D$6&amp;", "&amp;'5 Planning'!#REF!</f>
        <v>#REF!</v>
      </c>
      <c r="J14" s="3" t="str">
        <f>'5 Planning'!$D$6&amp;", "&amp;'5 Planning'!$I$7</f>
        <v>Section A: All years, Column 2</v>
      </c>
      <c r="K14" s="3" t="str">
        <f>'5 Planning'!$D$6&amp;", "&amp;'5 Planning'!$I$7</f>
        <v>Section A: All years, Column 2</v>
      </c>
      <c r="L14" s="3" t="str">
        <f>'5 Planning'!$D$6&amp;", "&amp;'5 Planning'!$I$7</f>
        <v>Section A: All years, Column 2</v>
      </c>
      <c r="M14" s="3" t="str">
        <f>'5 Planning'!$D$6&amp;", "&amp;'5 Planning'!$I$7</f>
        <v>Section A: All years, Column 2</v>
      </c>
      <c r="N14" s="3" t="str">
        <f>'5 Planning'!$D$6&amp;", "&amp;'5 Planning'!$I$7</f>
        <v>Section A: All years, Column 2</v>
      </c>
      <c r="O14" s="3" t="str">
        <f>'5 Planning'!$N$6</f>
        <v>Section B: New entrants</v>
      </c>
      <c r="P14" s="3" t="str">
        <f>'5 Planning'!$N$6</f>
        <v>Section B: New entrants</v>
      </c>
      <c r="Q14" s="3" t="str">
        <f>'5 Planning'!$N$6</f>
        <v>Section B: New entrants</v>
      </c>
      <c r="R14" s="3" t="str">
        <f>'5 Planning'!$N$6</f>
        <v>Section B: New entrants</v>
      </c>
      <c r="S14" s="3" t="str">
        <f>'5 Planning'!$N$6</f>
        <v>Section B: New entrants</v>
      </c>
    </row>
    <row r="15" spans="1:24" x14ac:dyDescent="0.2">
      <c r="E15" s="38" t="s">
        <v>11174</v>
      </c>
      <c r="F15" s="38" t="s">
        <v>11175</v>
      </c>
      <c r="G15" s="38" t="s">
        <v>11176</v>
      </c>
      <c r="H15" s="38" t="s">
        <v>11177</v>
      </c>
      <c r="I15" s="741" t="s">
        <v>97</v>
      </c>
      <c r="J15" s="3" t="s">
        <v>11174</v>
      </c>
      <c r="K15" s="3" t="s">
        <v>11175</v>
      </c>
      <c r="L15" s="3" t="s">
        <v>11176</v>
      </c>
      <c r="M15" s="3" t="s">
        <v>11177</v>
      </c>
      <c r="N15" s="3" t="s">
        <v>97</v>
      </c>
      <c r="O15" s="3" t="s">
        <v>11174</v>
      </c>
      <c r="P15" s="3" t="s">
        <v>11175</v>
      </c>
      <c r="Q15" s="3" t="s">
        <v>11176</v>
      </c>
      <c r="R15" s="3" t="s">
        <v>11177</v>
      </c>
      <c r="S15" s="3" t="s">
        <v>97</v>
      </c>
    </row>
    <row r="17" spans="2:4" x14ac:dyDescent="0.2">
      <c r="B17" s="3" t="s">
        <v>105</v>
      </c>
      <c r="C17" s="38" t="s">
        <v>103</v>
      </c>
      <c r="D17" s="3" t="str">
        <f>'5 Planning'!C14</f>
        <v>FHEQ level 4 and 5 apprenticeship</v>
      </c>
    </row>
    <row r="18" spans="2:4" x14ac:dyDescent="0.2">
      <c r="B18" s="3" t="s">
        <v>105</v>
      </c>
      <c r="C18" s="38" t="s">
        <v>103</v>
      </c>
      <c r="D18" s="3" t="e">
        <f>'5 Planning'!#REF!</f>
        <v>#REF!</v>
      </c>
    </row>
    <row r="19" spans="2:4" x14ac:dyDescent="0.2">
      <c r="B19" s="3" t="s">
        <v>105</v>
      </c>
      <c r="C19" s="38" t="s">
        <v>103</v>
      </c>
      <c r="D19" s="3" t="e">
        <f>'5 Planning'!#REF!</f>
        <v>#REF!</v>
      </c>
    </row>
    <row r="20" spans="2:4" x14ac:dyDescent="0.2">
      <c r="B20" s="3" t="s">
        <v>105</v>
      </c>
      <c r="C20" s="38" t="s">
        <v>11178</v>
      </c>
      <c r="D20" s="3" t="str">
        <f>'5 Planning'!B15&amp;", "&amp;'5 Planning'!C15</f>
        <v>PGT (UG fee), Apprenticeship</v>
      </c>
    </row>
    <row r="21" spans="2:4" x14ac:dyDescent="0.2">
      <c r="B21" s="3" t="s">
        <v>105</v>
      </c>
      <c r="C21" s="38" t="s">
        <v>11178</v>
      </c>
      <c r="D21" s="3" t="e">
        <f>'5 Planning'!#REF!</f>
        <v>#REF!</v>
      </c>
    </row>
    <row r="22" spans="2:4" x14ac:dyDescent="0.2">
      <c r="B22" s="3" t="s">
        <v>105</v>
      </c>
      <c r="C22" s="38" t="s">
        <v>11178</v>
      </c>
      <c r="D22" s="3" t="str">
        <f>'5 Planning'!B16&amp;", "&amp;'5 Planning'!C16</f>
        <v>PGT (Masters' loan), Apprenticeship</v>
      </c>
    </row>
    <row r="23" spans="2:4" x14ac:dyDescent="0.2">
      <c r="B23" s="3" t="s">
        <v>105</v>
      </c>
      <c r="C23" s="38" t="s">
        <v>11178</v>
      </c>
      <c r="D23" s="3" t="e">
        <f>'5 Planning'!#REF!</f>
        <v>#REF!</v>
      </c>
    </row>
    <row r="24" spans="2:4" x14ac:dyDescent="0.2">
      <c r="B24" s="3" t="s">
        <v>105</v>
      </c>
      <c r="C24" s="38" t="s">
        <v>11178</v>
      </c>
      <c r="D24" s="3" t="str">
        <f>'5 Planning'!B17&amp;", "&amp; '5 Planning'!C17</f>
        <v>PGT (Other), Apprenticeship</v>
      </c>
    </row>
    <row r="25" spans="2:4" x14ac:dyDescent="0.2">
      <c r="B25" s="3" t="s">
        <v>105</v>
      </c>
      <c r="C25" s="38" t="s">
        <v>11178</v>
      </c>
      <c r="D25" s="3" t="e">
        <f>'5 Planning'!#REF!</f>
        <v>#REF!</v>
      </c>
    </row>
    <row r="26" spans="2:4" x14ac:dyDescent="0.2">
      <c r="B26" s="741" t="s">
        <v>52</v>
      </c>
      <c r="C26" s="3" t="s">
        <v>103</v>
      </c>
      <c r="D26" s="3" t="str">
        <f>'5 Planning'!C19</f>
        <v>FHEQ level 4 and 5 apprenticeship</v>
      </c>
    </row>
    <row r="27" spans="2:4" x14ac:dyDescent="0.2">
      <c r="B27" s="3" t="s">
        <v>52</v>
      </c>
      <c r="C27" s="3" t="s">
        <v>103</v>
      </c>
      <c r="D27" s="3" t="e">
        <f>'5 Planning'!#REF!</f>
        <v>#REF!</v>
      </c>
    </row>
    <row r="28" spans="2:4" x14ac:dyDescent="0.2">
      <c r="B28" s="3" t="s">
        <v>52</v>
      </c>
      <c r="C28" s="3" t="s">
        <v>103</v>
      </c>
      <c r="D28" s="3" t="e">
        <f>'5 Planning'!#REF!</f>
        <v>#REF!</v>
      </c>
    </row>
    <row r="29" spans="2:4" x14ac:dyDescent="0.2">
      <c r="B29" s="3" t="s">
        <v>52</v>
      </c>
      <c r="C29" s="3" t="s">
        <v>11178</v>
      </c>
      <c r="D29" s="3" t="str">
        <f>'5 Planning'!B20&amp;", "&amp;'5 Planning'!C20</f>
        <v>PGT (UG fee), Apprenticeship</v>
      </c>
    </row>
    <row r="30" spans="2:4" x14ac:dyDescent="0.2">
      <c r="B30" s="3" t="s">
        <v>52</v>
      </c>
      <c r="C30" s="3" t="s">
        <v>11178</v>
      </c>
      <c r="D30" s="3" t="e">
        <f>'5 Planning'!#REF!</f>
        <v>#REF!</v>
      </c>
    </row>
    <row r="31" spans="2:4" x14ac:dyDescent="0.2">
      <c r="B31" s="3" t="s">
        <v>52</v>
      </c>
      <c r="C31" s="3" t="s">
        <v>11178</v>
      </c>
      <c r="D31" s="3" t="str">
        <f>'5 Planning'!B21&amp;", "&amp;'5 Planning'!C21</f>
        <v>PGT (Masters' loan), Apprenticeship</v>
      </c>
    </row>
    <row r="32" spans="2:4" x14ac:dyDescent="0.2">
      <c r="B32" s="3" t="s">
        <v>52</v>
      </c>
      <c r="C32" s="3" t="s">
        <v>11178</v>
      </c>
      <c r="D32" s="3" t="e">
        <f>'5 Planning'!#REF!</f>
        <v>#REF!</v>
      </c>
    </row>
    <row r="33" spans="2:25" x14ac:dyDescent="0.2">
      <c r="B33" s="3" t="s">
        <v>52</v>
      </c>
      <c r="C33" s="3" t="s">
        <v>11178</v>
      </c>
      <c r="D33" s="3" t="str">
        <f>'5 Planning'!B22&amp;", "&amp;'5 Planning'!C22</f>
        <v>PGT (Other), Apprenticeship</v>
      </c>
    </row>
    <row r="34" spans="2:25" x14ac:dyDescent="0.2">
      <c r="B34" s="3" t="s">
        <v>52</v>
      </c>
      <c r="C34" s="3" t="s">
        <v>11178</v>
      </c>
      <c r="D34" s="3" t="e">
        <f>'5 Planning'!#REF!</f>
        <v>#REF!</v>
      </c>
    </row>
    <row r="36" spans="2:25" x14ac:dyDescent="0.2">
      <c r="C36" s="66"/>
      <c r="D36" s="49"/>
      <c r="E36" s="49"/>
      <c r="F36" s="49"/>
      <c r="G36" s="49"/>
      <c r="H36" s="49"/>
      <c r="I36" s="49"/>
      <c r="J36" s="49"/>
      <c r="K36" s="49"/>
      <c r="L36" s="49"/>
      <c r="M36" s="49"/>
      <c r="N36" s="49"/>
      <c r="O36" s="49"/>
      <c r="P36" s="49"/>
      <c r="Q36" s="49"/>
      <c r="R36" s="49"/>
      <c r="S36" s="49"/>
      <c r="T36" s="58"/>
      <c r="U36" s="34"/>
      <c r="V36" s="34"/>
      <c r="W36" s="34"/>
      <c r="X36" s="34"/>
      <c r="Y36" s="34"/>
    </row>
    <row r="37" spans="2:25" x14ac:dyDescent="0.2">
      <c r="C37" s="68" t="s">
        <v>11179</v>
      </c>
      <c r="D37" s="10"/>
      <c r="E37" s="10" t="s">
        <v>11152</v>
      </c>
      <c r="F37" s="10"/>
      <c r="G37" s="10"/>
      <c r="H37" s="10"/>
      <c r="I37" s="10"/>
      <c r="J37" s="10" t="s">
        <v>11153</v>
      </c>
      <c r="K37" s="10"/>
      <c r="L37" s="10"/>
      <c r="M37" s="10"/>
      <c r="N37" s="10"/>
      <c r="O37" s="10" t="s">
        <v>101</v>
      </c>
      <c r="P37" s="10"/>
      <c r="Q37" s="10"/>
      <c r="R37" s="10"/>
      <c r="S37" s="10"/>
      <c r="T37" s="59"/>
      <c r="U37" s="34"/>
      <c r="V37" s="34"/>
      <c r="W37" s="34"/>
      <c r="X37" s="34"/>
      <c r="Y37" s="34"/>
    </row>
    <row r="38" spans="2:25" x14ac:dyDescent="0.2">
      <c r="C38" s="295"/>
      <c r="D38" s="912" t="s">
        <v>106</v>
      </c>
      <c r="E38" s="686" t="e">
        <f>IF(AND($C$9=1,TRUNC('5 Planning'!#REF!)&lt;&gt;'5 Planning'!#REF!), E$14&amp;", "&amp;E$15&amp;", "&amp;$B17&amp;", "&amp;$D17&amp;"; ","")</f>
        <v>#REF!</v>
      </c>
      <c r="F38" s="689" t="e">
        <f>IF(AND($C$9=1,TRUNC('5 Planning'!#REF!)&lt;&gt;'5 Planning'!#REF!), F$14&amp;", "&amp;F$15&amp;", "&amp;$B17&amp;", "&amp;$D17&amp;"; ","")</f>
        <v>#REF!</v>
      </c>
      <c r="G38" s="689" t="e">
        <f>IF(AND($C$9=1,TRUNC('5 Planning'!#REF!)&lt;&gt;'5 Planning'!#REF!), G$14&amp;", "&amp;G$15&amp;", "&amp;$B17&amp;", "&amp;$D17&amp;"; ","")</f>
        <v>#REF!</v>
      </c>
      <c r="H38" s="689" t="e">
        <f>IF(AND($C$9=1,TRUNC('5 Planning'!#REF!)&lt;&gt;'5 Planning'!#REF!), H$14&amp;", "&amp;H$15&amp;", "&amp;$B17&amp;", "&amp;$D17&amp;"; ","")</f>
        <v>#REF!</v>
      </c>
      <c r="I38" s="688" t="e">
        <f>IF(AND($C$9=1,TRUNC('5 Planning'!#REF!)&lt;&gt;'5 Planning'!#REF!), I$14&amp;", "&amp;I$15&amp;", "&amp;$B17&amp;", "&amp;$D17&amp;"; ","")</f>
        <v>#REF!</v>
      </c>
      <c r="J38" s="686" t="str">
        <f>IF(AND($C$9=1,TRUNC('5 Planning'!I14)&lt;&gt;'5 Planning'!I14), J$14&amp;", "&amp;J$15&amp;", "&amp;$B17&amp;", "&amp;$D17&amp;"; ","")</f>
        <v/>
      </c>
      <c r="K38" s="689" t="str">
        <f>IF(AND($C$9=1,TRUNC('5 Planning'!J14)&lt;&gt;'5 Planning'!J14), K$14&amp;", "&amp;K$15&amp;", "&amp;$B17&amp;", "&amp;$D17&amp;"; ","")</f>
        <v/>
      </c>
      <c r="L38" s="689" t="str">
        <f>IF(AND($C$9=1,TRUNC('5 Planning'!K14)&lt;&gt;'5 Planning'!K14), L$14&amp;", "&amp;L$15&amp;", "&amp;$B17&amp;", "&amp;$D17&amp;"; ","")</f>
        <v/>
      </c>
      <c r="M38" s="689" t="str">
        <f>IF(AND($C$9=1,TRUNC('5 Planning'!L14)&lt;&gt;'5 Planning'!L14), M$14&amp;", "&amp;M$15&amp;", "&amp;$B17&amp;", "&amp;$D17&amp;"; ","")</f>
        <v/>
      </c>
      <c r="N38" s="688" t="str">
        <f>IF(AND($C$9=1,TRUNC('5 Planning'!M14)&lt;&gt;'5 Planning'!M14), N$14&amp;", "&amp;N$15&amp;", "&amp;$B17&amp;", "&amp;$D17&amp;"; ","")</f>
        <v/>
      </c>
      <c r="O38" s="686" t="str">
        <f>IF(AND($C$9=1,TRUNC('5 Planning'!N14)&lt;&gt;'5 Planning'!N14), O$14&amp;", "&amp;O$15&amp;", "&amp;$B17&amp;", "&amp;$D17&amp;"; ","")</f>
        <v/>
      </c>
      <c r="P38" s="689" t="str">
        <f>IF(AND($C$9=1,TRUNC('5 Planning'!O14)&lt;&gt;'5 Planning'!O14), P$14&amp;", "&amp;P$15&amp;", "&amp;$B17&amp;", "&amp;$D17&amp;"; ","")</f>
        <v/>
      </c>
      <c r="Q38" s="689" t="str">
        <f>IF(AND($C$9=1,TRUNC('5 Planning'!P14)&lt;&gt;'5 Planning'!P14), Q$14&amp;", "&amp;Q$15&amp;", "&amp;$B17&amp;", "&amp;$D17&amp;"; ","")</f>
        <v/>
      </c>
      <c r="R38" s="689" t="str">
        <f>IF(AND($C$9=1,TRUNC('5 Planning'!Q14)&lt;&gt;'5 Planning'!Q14), R$14&amp;", "&amp;R$15&amp;", "&amp;$B17&amp;", "&amp;$D17&amp;"; ","")</f>
        <v/>
      </c>
      <c r="S38" s="688" t="str">
        <f>IF(AND($C$9=1,TRUNC('5 Planning'!R14)&lt;&gt;'5 Planning'!R14), S$14&amp;", "&amp;S$15&amp;", "&amp;$B17&amp;", "&amp;$D17&amp;"; ","")</f>
        <v/>
      </c>
      <c r="T38" s="59"/>
      <c r="U38" s="34"/>
      <c r="V38" s="34"/>
      <c r="W38" s="34"/>
      <c r="X38" s="34"/>
      <c r="Y38" s="34"/>
    </row>
    <row r="39" spans="2:25" x14ac:dyDescent="0.2">
      <c r="C39" s="295"/>
      <c r="D39" s="913" t="s">
        <v>109</v>
      </c>
      <c r="E39" s="739" t="e">
        <f>IF(AND($C$9=1,TRUNC('5 Planning'!#REF!)&lt;&gt;'5 Planning'!#REF!), E$14&amp;", "&amp;E$15&amp;", "&amp;$B18&amp;", "&amp;$D18&amp;"; ","")</f>
        <v>#REF!</v>
      </c>
      <c r="F39" s="10" t="e">
        <f>IF(AND($C$9=1,TRUNC('5 Planning'!#REF!)&lt;&gt;'5 Planning'!#REF!), F$14&amp;", "&amp;F$15&amp;", "&amp;$B18&amp;", "&amp;$D18&amp;"; ","")</f>
        <v>#REF!</v>
      </c>
      <c r="G39" s="10" t="e">
        <f>IF(AND($C$9=1,TRUNC('5 Planning'!#REF!)&lt;&gt;'5 Planning'!#REF!), G$14&amp;", "&amp;G$15&amp;", "&amp;$B18&amp;", "&amp;$D18&amp;"; ","")</f>
        <v>#REF!</v>
      </c>
      <c r="H39" s="10" t="e">
        <f>IF(AND($C$9=1,TRUNC('5 Planning'!#REF!)&lt;&gt;'5 Planning'!#REF!), H$14&amp;", "&amp;H$15&amp;", "&amp;$B18&amp;", "&amp;$D18&amp;"; ","")</f>
        <v>#REF!</v>
      </c>
      <c r="I39" s="682" t="e">
        <f>IF(AND($C$9=1,TRUNC('5 Planning'!#REF!)&lt;&gt;'5 Planning'!#REF!), I$14&amp;", "&amp;I$15&amp;", "&amp;$B18&amp;", "&amp;$D18&amp;"; ","")</f>
        <v>#REF!</v>
      </c>
      <c r="J39" s="739" t="e">
        <f>IF(AND($C$9=1,TRUNC('5 Planning'!#REF!)&lt;&gt;'5 Planning'!#REF!), J$14&amp;", "&amp;J$15&amp;", "&amp;$B18&amp;", "&amp;$D18&amp;"; ","")</f>
        <v>#REF!</v>
      </c>
      <c r="K39" s="10" t="e">
        <f>IF(AND($C$9=1,TRUNC('5 Planning'!#REF!)&lt;&gt;'5 Planning'!#REF!), K$14&amp;", "&amp;K$15&amp;", "&amp;$B18&amp;", "&amp;$D18&amp;"; ","")</f>
        <v>#REF!</v>
      </c>
      <c r="L39" s="10" t="e">
        <f>IF(AND($C$9=1,TRUNC('5 Planning'!#REF!)&lt;&gt;'5 Planning'!#REF!), L$14&amp;", "&amp;L$15&amp;", "&amp;$B18&amp;", "&amp;$D18&amp;"; ","")</f>
        <v>#REF!</v>
      </c>
      <c r="M39" s="10" t="e">
        <f>IF(AND($C$9=1,TRUNC('5 Planning'!#REF!)&lt;&gt;'5 Planning'!#REF!), M$14&amp;", "&amp;M$15&amp;", "&amp;$B18&amp;", "&amp;$D18&amp;"; ","")</f>
        <v>#REF!</v>
      </c>
      <c r="N39" s="682" t="e">
        <f>IF(AND($C$9=1,TRUNC('5 Planning'!#REF!)&lt;&gt;'5 Planning'!#REF!), N$14&amp;", "&amp;N$15&amp;", "&amp;$B18&amp;", "&amp;$D18&amp;"; ","")</f>
        <v>#REF!</v>
      </c>
      <c r="O39" s="739" t="e">
        <f>IF(AND($C$9=1,TRUNC('5 Planning'!#REF!)&lt;&gt;'5 Planning'!#REF!), O$14&amp;", "&amp;O$15&amp;", "&amp;$B18&amp;", "&amp;$D18&amp;"; ","")</f>
        <v>#REF!</v>
      </c>
      <c r="P39" s="10" t="e">
        <f>IF(AND($C$9=1,TRUNC('5 Planning'!#REF!)&lt;&gt;'5 Planning'!#REF!), P$14&amp;", "&amp;P$15&amp;", "&amp;$B18&amp;", "&amp;$D18&amp;"; ","")</f>
        <v>#REF!</v>
      </c>
      <c r="Q39" s="10" t="e">
        <f>IF(AND($C$9=1,TRUNC('5 Planning'!#REF!)&lt;&gt;'5 Planning'!#REF!), Q$14&amp;", "&amp;Q$15&amp;", "&amp;$B18&amp;", "&amp;$D18&amp;"; ","")</f>
        <v>#REF!</v>
      </c>
      <c r="R39" s="10" t="e">
        <f>IF(AND($C$9=1,TRUNC('5 Planning'!#REF!)&lt;&gt;'5 Planning'!#REF!), R$14&amp;", "&amp;R$15&amp;", "&amp;$B18&amp;", "&amp;$D18&amp;"; ","")</f>
        <v>#REF!</v>
      </c>
      <c r="S39" s="682" t="e">
        <f>IF(AND($C$9=1,TRUNC('5 Planning'!#REF!)&lt;&gt;'5 Planning'!#REF!), S$14&amp;", "&amp;S$15&amp;", "&amp;$B18&amp;", "&amp;$D18&amp;"; ","")</f>
        <v>#REF!</v>
      </c>
      <c r="T39" s="59"/>
      <c r="U39" s="34"/>
      <c r="V39" s="34"/>
      <c r="W39" s="34"/>
      <c r="X39" s="34"/>
      <c r="Y39" s="34"/>
    </row>
    <row r="40" spans="2:25" x14ac:dyDescent="0.2">
      <c r="C40" s="295"/>
      <c r="D40" s="914" t="s">
        <v>112</v>
      </c>
      <c r="E40" s="739" t="e">
        <f>IF(AND($C$9=1,TRUNC('5 Planning'!#REF!)&lt;&gt;'5 Planning'!#REF!), E$14&amp;", "&amp;E$15&amp;", "&amp;$B19&amp;", "&amp;$D19&amp;"; ","")</f>
        <v>#REF!</v>
      </c>
      <c r="F40" s="10" t="e">
        <f>IF(AND($C$9=1,TRUNC('5 Planning'!#REF!)&lt;&gt;'5 Planning'!#REF!), F$14&amp;", "&amp;F$15&amp;", "&amp;$B19&amp;", "&amp;$D19&amp;"; ","")</f>
        <v>#REF!</v>
      </c>
      <c r="G40" s="10" t="e">
        <f>IF(AND($C$9=1,TRUNC('5 Planning'!#REF!)&lt;&gt;'5 Planning'!#REF!), G$14&amp;", "&amp;G$15&amp;", "&amp;$B19&amp;", "&amp;$D19&amp;"; ","")</f>
        <v>#REF!</v>
      </c>
      <c r="H40" s="10" t="e">
        <f>IF(AND($C$9=1,TRUNC('5 Planning'!#REF!)&lt;&gt;'5 Planning'!#REF!), H$14&amp;", "&amp;H$15&amp;", "&amp;$B19&amp;", "&amp;$D19&amp;"; ","")</f>
        <v>#REF!</v>
      </c>
      <c r="I40" s="682" t="e">
        <f>IF(AND($C$9=1,TRUNC('5 Planning'!#REF!)&lt;&gt;'5 Planning'!#REF!), I$14&amp;", "&amp;I$15&amp;", "&amp;$B19&amp;", "&amp;$D19&amp;"; ","")</f>
        <v>#REF!</v>
      </c>
      <c r="J40" s="739" t="e">
        <f>IF(AND($C$9=1,TRUNC('5 Planning'!#REF!)&lt;&gt;'5 Planning'!#REF!), J$14&amp;", "&amp;J$15&amp;", "&amp;$B19&amp;", "&amp;$D19&amp;"; ","")</f>
        <v>#REF!</v>
      </c>
      <c r="K40" s="10" t="e">
        <f>IF(AND($C$9=1,TRUNC('5 Planning'!#REF!)&lt;&gt;'5 Planning'!#REF!), K$14&amp;", "&amp;K$15&amp;", "&amp;$B19&amp;", "&amp;$D19&amp;"; ","")</f>
        <v>#REF!</v>
      </c>
      <c r="L40" s="10" t="e">
        <f>IF(AND($C$9=1,TRUNC('5 Planning'!#REF!)&lt;&gt;'5 Planning'!#REF!), L$14&amp;", "&amp;L$15&amp;", "&amp;$B19&amp;", "&amp;$D19&amp;"; ","")</f>
        <v>#REF!</v>
      </c>
      <c r="M40" s="10" t="e">
        <f>IF(AND($C$9=1,TRUNC('5 Planning'!#REF!)&lt;&gt;'5 Planning'!#REF!), M$14&amp;", "&amp;M$15&amp;", "&amp;$B19&amp;", "&amp;$D19&amp;"; ","")</f>
        <v>#REF!</v>
      </c>
      <c r="N40" s="682" t="e">
        <f>IF(AND($C$9=1,TRUNC('5 Planning'!#REF!)&lt;&gt;'5 Planning'!#REF!), N$14&amp;", "&amp;N$15&amp;", "&amp;$B19&amp;", "&amp;$D19&amp;"; ","")</f>
        <v>#REF!</v>
      </c>
      <c r="O40" s="739" t="e">
        <f>IF(AND($C$9=1,TRUNC('5 Planning'!#REF!)&lt;&gt;'5 Planning'!#REF!), O$14&amp;", "&amp;O$15&amp;", "&amp;$B19&amp;", "&amp;$D19&amp;"; ","")</f>
        <v>#REF!</v>
      </c>
      <c r="P40" s="10" t="e">
        <f>IF(AND($C$9=1,TRUNC('5 Planning'!#REF!)&lt;&gt;'5 Planning'!#REF!), P$14&amp;", "&amp;P$15&amp;", "&amp;$B19&amp;", "&amp;$D19&amp;"; ","")</f>
        <v>#REF!</v>
      </c>
      <c r="Q40" s="10" t="e">
        <f>IF(AND($C$9=1,TRUNC('5 Planning'!#REF!)&lt;&gt;'5 Planning'!#REF!), Q$14&amp;", "&amp;Q$15&amp;", "&amp;$B19&amp;", "&amp;$D19&amp;"; ","")</f>
        <v>#REF!</v>
      </c>
      <c r="R40" s="10" t="e">
        <f>IF(AND($C$9=1,TRUNC('5 Planning'!#REF!)&lt;&gt;'5 Planning'!#REF!), R$14&amp;", "&amp;R$15&amp;", "&amp;$B19&amp;", "&amp;$D19&amp;"; ","")</f>
        <v>#REF!</v>
      </c>
      <c r="S40" s="682" t="e">
        <f>IF(AND($C$9=1,TRUNC('5 Planning'!#REF!)&lt;&gt;'5 Planning'!#REF!), S$14&amp;", "&amp;S$15&amp;", "&amp;$B19&amp;", "&amp;$D19&amp;"; ","")</f>
        <v>#REF!</v>
      </c>
      <c r="T40" s="59"/>
      <c r="U40" s="34"/>
      <c r="V40" s="34"/>
      <c r="W40" s="34"/>
      <c r="X40" s="34"/>
      <c r="Y40" s="34"/>
    </row>
    <row r="41" spans="2:25" x14ac:dyDescent="0.2">
      <c r="C41" s="295"/>
      <c r="D41" s="915" t="s">
        <v>174</v>
      </c>
      <c r="E41" s="742" t="e">
        <f>IF(AND($C$9=1,TRUNC('5 Planning'!#REF!)&lt;&gt;'5 Planning'!#REF!), E$14&amp;", "&amp;E$15&amp;", "&amp;$B20&amp;", "&amp;$D20&amp;"; ","")</f>
        <v>#REF!</v>
      </c>
      <c r="F41" s="743" t="e">
        <f>IF(AND($C$9=1,TRUNC('5 Planning'!#REF!)&lt;&gt;'5 Planning'!#REF!), F$14&amp;", "&amp;F$15&amp;", "&amp;$B20&amp;", "&amp;$D20&amp;"; ","")</f>
        <v>#REF!</v>
      </c>
      <c r="G41" s="743" t="e">
        <f>IF(AND($C$9=1,TRUNC('5 Planning'!#REF!)&lt;&gt;'5 Planning'!#REF!), G$14&amp;", "&amp;G$15&amp;", "&amp;$B20&amp;", "&amp;$D20&amp;"; ","")</f>
        <v>#REF!</v>
      </c>
      <c r="H41" s="743" t="e">
        <f>IF(AND($C$9=1,TRUNC('5 Planning'!#REF!)&lt;&gt;'5 Planning'!#REF!), H$14&amp;", "&amp;H$15&amp;", "&amp;$B20&amp;", "&amp;$D20&amp;"; ","")</f>
        <v>#REF!</v>
      </c>
      <c r="I41" s="744" t="e">
        <f>IF(AND($C$9=1,TRUNC('5 Planning'!#REF!)&lt;&gt;'5 Planning'!#REF!), I$14&amp;", "&amp;I$15&amp;", "&amp;$B20&amp;", "&amp;$D20&amp;"; ","")</f>
        <v>#REF!</v>
      </c>
      <c r="J41" s="742" t="str">
        <f>IF(AND($C$9=1,TRUNC('5 Planning'!I15)&lt;&gt;'5 Planning'!I15), J$14&amp;", "&amp;J$15&amp;", "&amp;$B20&amp;", "&amp;$D20&amp;"; ","")</f>
        <v/>
      </c>
      <c r="K41" s="743" t="str">
        <f>IF(AND($C$9=1,TRUNC('5 Planning'!J15)&lt;&gt;'5 Planning'!J15), K$14&amp;", "&amp;K$15&amp;", "&amp;$B20&amp;", "&amp;$D20&amp;"; ","")</f>
        <v/>
      </c>
      <c r="L41" s="743" t="str">
        <f>IF(AND($C$9=1,TRUNC('5 Planning'!K15)&lt;&gt;'5 Planning'!K15), L$14&amp;", "&amp;L$15&amp;", "&amp;$B20&amp;", "&amp;$D20&amp;"; ","")</f>
        <v/>
      </c>
      <c r="M41" s="743" t="str">
        <f>IF(AND($C$9=1,TRUNC('5 Planning'!L15)&lt;&gt;'5 Planning'!L15), M$14&amp;", "&amp;M$15&amp;", "&amp;$B20&amp;", "&amp;$D20&amp;"; ","")</f>
        <v/>
      </c>
      <c r="N41" s="744" t="str">
        <f>IF(AND($C$9=1,TRUNC('5 Planning'!M15)&lt;&gt;'5 Planning'!M15), N$14&amp;", "&amp;N$15&amp;", "&amp;$B20&amp;", "&amp;$D20&amp;"; ","")</f>
        <v/>
      </c>
      <c r="O41" s="742" t="str">
        <f>IF(AND($C$9=1,TRUNC('5 Planning'!N15)&lt;&gt;'5 Planning'!N15), O$14&amp;", "&amp;O$15&amp;", "&amp;$B20&amp;", "&amp;$D20&amp;"; ","")</f>
        <v/>
      </c>
      <c r="P41" s="743" t="str">
        <f>IF(AND($C$9=1,TRUNC('5 Planning'!O15)&lt;&gt;'5 Planning'!O15), P$14&amp;", "&amp;P$15&amp;", "&amp;$B20&amp;", "&amp;$D20&amp;"; ","")</f>
        <v/>
      </c>
      <c r="Q41" s="743" t="str">
        <f>IF(AND($C$9=1,TRUNC('5 Planning'!P15)&lt;&gt;'5 Planning'!P15), Q$14&amp;", "&amp;Q$15&amp;", "&amp;$B20&amp;", "&amp;$D20&amp;"; ","")</f>
        <v/>
      </c>
      <c r="R41" s="743" t="str">
        <f>IF(AND($C$9=1,TRUNC('5 Planning'!Q15)&lt;&gt;'5 Planning'!Q15), R$14&amp;", "&amp;R$15&amp;", "&amp;$B20&amp;", "&amp;$D20&amp;"; ","")</f>
        <v/>
      </c>
      <c r="S41" s="744" t="str">
        <f>IF(AND($C$9=1,TRUNC('5 Planning'!R15)&lt;&gt;'5 Planning'!R15), S$14&amp;", "&amp;S$15&amp;", "&amp;$B20&amp;", "&amp;$D20&amp;"; ","")</f>
        <v/>
      </c>
      <c r="T41" s="59"/>
      <c r="U41" s="34"/>
      <c r="V41" s="34"/>
      <c r="W41" s="34"/>
      <c r="X41" s="34"/>
      <c r="Y41" s="34"/>
    </row>
    <row r="42" spans="2:25" x14ac:dyDescent="0.2">
      <c r="C42" s="295"/>
      <c r="D42" s="915" t="s">
        <v>118</v>
      </c>
      <c r="E42" s="739" t="e">
        <f>IF(AND($C$9=1,TRUNC('5 Planning'!#REF!)&lt;&gt;'5 Planning'!#REF!), E$14&amp;", "&amp;E$15&amp;", "&amp;$B21&amp;", "&amp;$D21&amp;"; ","")</f>
        <v>#REF!</v>
      </c>
      <c r="F42" s="10" t="e">
        <f>IF(AND($C$9=1,TRUNC('5 Planning'!#REF!)&lt;&gt;'5 Planning'!#REF!), F$14&amp;", "&amp;F$15&amp;", "&amp;$B21&amp;", "&amp;$D21&amp;"; ","")</f>
        <v>#REF!</v>
      </c>
      <c r="G42" s="10" t="e">
        <f>IF(AND($C$9=1,TRUNC('5 Planning'!#REF!)&lt;&gt;'5 Planning'!#REF!), G$14&amp;", "&amp;G$15&amp;", "&amp;$B21&amp;", "&amp;$D21&amp;"; ","")</f>
        <v>#REF!</v>
      </c>
      <c r="H42" s="10" t="e">
        <f>IF(AND($C$9=1,TRUNC('5 Planning'!#REF!)&lt;&gt;'5 Planning'!#REF!), H$14&amp;", "&amp;H$15&amp;", "&amp;$B21&amp;", "&amp;$D21&amp;"; ","")</f>
        <v>#REF!</v>
      </c>
      <c r="I42" s="682" t="e">
        <f>IF(AND($C$9=1,TRUNC('5 Planning'!#REF!)&lt;&gt;'5 Planning'!#REF!), I$14&amp;", "&amp;I$15&amp;", "&amp;$B21&amp;", "&amp;$D21&amp;"; ","")</f>
        <v>#REF!</v>
      </c>
      <c r="J42" s="739" t="e">
        <f>IF(AND($C$9=1,TRUNC('5 Planning'!#REF!)&lt;&gt;'5 Planning'!#REF!), J$14&amp;", "&amp;J$15&amp;", "&amp;$B21&amp;", "&amp;$D21&amp;"; ","")</f>
        <v>#REF!</v>
      </c>
      <c r="K42" s="10" t="e">
        <f>IF(AND($C$9=1,TRUNC('5 Planning'!#REF!)&lt;&gt;'5 Planning'!#REF!), K$14&amp;", "&amp;K$15&amp;", "&amp;$B21&amp;", "&amp;$D21&amp;"; ","")</f>
        <v>#REF!</v>
      </c>
      <c r="L42" s="10" t="e">
        <f>IF(AND($C$9=1,TRUNC('5 Planning'!#REF!)&lt;&gt;'5 Planning'!#REF!), L$14&amp;", "&amp;L$15&amp;", "&amp;$B21&amp;", "&amp;$D21&amp;"; ","")</f>
        <v>#REF!</v>
      </c>
      <c r="M42" s="10" t="e">
        <f>IF(AND($C$9=1,TRUNC('5 Planning'!#REF!)&lt;&gt;'5 Planning'!#REF!), M$14&amp;", "&amp;M$15&amp;", "&amp;$B21&amp;", "&amp;$D21&amp;"; ","")</f>
        <v>#REF!</v>
      </c>
      <c r="N42" s="682" t="e">
        <f>IF(AND($C$9=1,TRUNC('5 Planning'!#REF!)&lt;&gt;'5 Planning'!#REF!), N$14&amp;", "&amp;N$15&amp;", "&amp;$B21&amp;", "&amp;$D21&amp;"; ","")</f>
        <v>#REF!</v>
      </c>
      <c r="O42" s="739" t="e">
        <f>IF(AND($C$9=1,TRUNC('5 Planning'!#REF!)&lt;&gt;'5 Planning'!#REF!), O$14&amp;", "&amp;O$15&amp;", "&amp;$B21&amp;", "&amp;$D21&amp;"; ","")</f>
        <v>#REF!</v>
      </c>
      <c r="P42" s="10" t="e">
        <f>IF(AND($C$9=1,TRUNC('5 Planning'!#REF!)&lt;&gt;'5 Planning'!#REF!), P$14&amp;", "&amp;P$15&amp;", "&amp;$B21&amp;", "&amp;$D21&amp;"; ","")</f>
        <v>#REF!</v>
      </c>
      <c r="Q42" s="10" t="e">
        <f>IF(AND($C$9=1,TRUNC('5 Planning'!#REF!)&lt;&gt;'5 Planning'!#REF!), Q$14&amp;", "&amp;Q$15&amp;", "&amp;$B21&amp;", "&amp;$D21&amp;"; ","")</f>
        <v>#REF!</v>
      </c>
      <c r="R42" s="10" t="e">
        <f>IF(AND($C$9=1,TRUNC('5 Planning'!#REF!)&lt;&gt;'5 Planning'!#REF!), R$14&amp;", "&amp;R$15&amp;", "&amp;$B21&amp;", "&amp;$D21&amp;"; ","")</f>
        <v>#REF!</v>
      </c>
      <c r="S42" s="682" t="e">
        <f>IF(AND($C$9=1,TRUNC('5 Planning'!#REF!)&lt;&gt;'5 Planning'!#REF!), S$14&amp;", "&amp;S$15&amp;", "&amp;$B21&amp;", "&amp;$D21&amp;"; ","")</f>
        <v>#REF!</v>
      </c>
      <c r="T42" s="59"/>
      <c r="U42" s="34"/>
      <c r="V42" s="34"/>
      <c r="W42" s="34"/>
      <c r="X42" s="34"/>
      <c r="Y42" s="34"/>
    </row>
    <row r="43" spans="2:25" x14ac:dyDescent="0.2">
      <c r="C43" s="295"/>
      <c r="D43" s="913" t="s">
        <v>115</v>
      </c>
      <c r="E43" s="742" t="e">
        <f>IF(AND($C$9=1,TRUNC('5 Planning'!#REF!)&lt;&gt;'5 Planning'!#REF!), E$14&amp;", "&amp;E$15&amp;", "&amp;$B22&amp;", "&amp;$D22&amp;"; ","")</f>
        <v>#REF!</v>
      </c>
      <c r="F43" s="743" t="e">
        <f>IF(AND($C$9=1,TRUNC('5 Planning'!#REF!)&lt;&gt;'5 Planning'!#REF!), F$14&amp;", "&amp;F$15&amp;", "&amp;$B22&amp;", "&amp;$D22&amp;"; ","")</f>
        <v>#REF!</v>
      </c>
      <c r="G43" s="743" t="e">
        <f>IF(AND($C$9=1,TRUNC('5 Planning'!#REF!)&lt;&gt;'5 Planning'!#REF!), G$14&amp;", "&amp;G$15&amp;", "&amp;$B22&amp;", "&amp;$D22&amp;"; ","")</f>
        <v>#REF!</v>
      </c>
      <c r="H43" s="743" t="e">
        <f>IF(AND($C$9=1,TRUNC('5 Planning'!#REF!)&lt;&gt;'5 Planning'!#REF!), H$14&amp;", "&amp;H$15&amp;", "&amp;$B22&amp;", "&amp;$D22&amp;"; ","")</f>
        <v>#REF!</v>
      </c>
      <c r="I43" s="744" t="e">
        <f>IF(AND($C$9=1,TRUNC('5 Planning'!#REF!)&lt;&gt;'5 Planning'!#REF!), I$14&amp;", "&amp;I$15&amp;", "&amp;$B22&amp;", "&amp;$D22&amp;"; ","")</f>
        <v>#REF!</v>
      </c>
      <c r="J43" s="742" t="str">
        <f>IF(AND($C$9=1,TRUNC('5 Planning'!I16)&lt;&gt;'5 Planning'!I16), J$14&amp;", "&amp;J$15&amp;", "&amp;$B22&amp;", "&amp;$D22&amp;"; ","")</f>
        <v/>
      </c>
      <c r="K43" s="743" t="str">
        <f>IF(AND($C$9=1,TRUNC('5 Planning'!J16)&lt;&gt;'5 Planning'!J16), K$14&amp;", "&amp;K$15&amp;", "&amp;$B22&amp;", "&amp;$D22&amp;"; ","")</f>
        <v/>
      </c>
      <c r="L43" s="743" t="str">
        <f>IF(AND($C$9=1,TRUNC('5 Planning'!K16)&lt;&gt;'5 Planning'!K16), L$14&amp;", "&amp;L$15&amp;", "&amp;$B22&amp;", "&amp;$D22&amp;"; ","")</f>
        <v/>
      </c>
      <c r="M43" s="743" t="str">
        <f>IF(AND($C$9=1,TRUNC('5 Planning'!L16)&lt;&gt;'5 Planning'!L16), M$14&amp;", "&amp;M$15&amp;", "&amp;$B22&amp;", "&amp;$D22&amp;"; ","")</f>
        <v/>
      </c>
      <c r="N43" s="744" t="str">
        <f>IF(AND($C$9=1,TRUNC('5 Planning'!M16)&lt;&gt;'5 Planning'!M16), N$14&amp;", "&amp;N$15&amp;", "&amp;$B22&amp;", "&amp;$D22&amp;"; ","")</f>
        <v/>
      </c>
      <c r="O43" s="742" t="str">
        <f>IF(AND($C$9=1,TRUNC('5 Planning'!N16)&lt;&gt;'5 Planning'!N16), O$14&amp;", "&amp;O$15&amp;", "&amp;$B22&amp;", "&amp;$D22&amp;"; ","")</f>
        <v/>
      </c>
      <c r="P43" s="743" t="str">
        <f>IF(AND($C$9=1,TRUNC('5 Planning'!O16)&lt;&gt;'5 Planning'!O16), P$14&amp;", "&amp;P$15&amp;", "&amp;$B22&amp;", "&amp;$D22&amp;"; ","")</f>
        <v/>
      </c>
      <c r="Q43" s="743" t="str">
        <f>IF(AND($C$9=1,TRUNC('5 Planning'!P16)&lt;&gt;'5 Planning'!P16), Q$14&amp;", "&amp;Q$15&amp;", "&amp;$B22&amp;", "&amp;$D22&amp;"; ","")</f>
        <v/>
      </c>
      <c r="R43" s="743" t="str">
        <f>IF(AND($C$9=1,TRUNC('5 Planning'!Q16)&lt;&gt;'5 Planning'!Q16), R$14&amp;", "&amp;R$15&amp;", "&amp;$B22&amp;", "&amp;$D22&amp;"; ","")</f>
        <v/>
      </c>
      <c r="S43" s="744" t="str">
        <f>IF(AND($C$9=1,TRUNC('5 Planning'!R16)&lt;&gt;'5 Planning'!R16), S$14&amp;", "&amp;S$15&amp;", "&amp;$B22&amp;", "&amp;$D22&amp;"; ","")</f>
        <v/>
      </c>
      <c r="T43" s="59"/>
      <c r="U43" s="34"/>
      <c r="V43" s="34"/>
      <c r="W43" s="34"/>
      <c r="X43" s="34"/>
      <c r="Y43" s="34"/>
    </row>
    <row r="44" spans="2:25" x14ac:dyDescent="0.2">
      <c r="C44" s="295"/>
      <c r="D44" s="913" t="s">
        <v>11180</v>
      </c>
      <c r="E44" s="909" t="e">
        <f>IF(AND($C$9=1,TRUNC('5 Planning'!#REF!)&lt;&gt;'5 Planning'!#REF!), E$14&amp;", "&amp;E$15&amp;", "&amp;$B23&amp;", "&amp;$D23&amp;"; ","")</f>
        <v>#REF!</v>
      </c>
      <c r="F44" s="910" t="e">
        <f>IF(AND($C$9=1,TRUNC('5 Planning'!#REF!)&lt;&gt;'5 Planning'!#REF!), F$14&amp;", "&amp;F$15&amp;", "&amp;$B23&amp;", "&amp;$D23&amp;"; ","")</f>
        <v>#REF!</v>
      </c>
      <c r="G44" s="910" t="e">
        <f>IF(AND($C$9=1,TRUNC('5 Planning'!#REF!)&lt;&gt;'5 Planning'!#REF!), G$14&amp;", "&amp;G$15&amp;", "&amp;$B23&amp;", "&amp;$D23&amp;"; ","")</f>
        <v>#REF!</v>
      </c>
      <c r="H44" s="910" t="e">
        <f>IF(AND($C$9=1,TRUNC('5 Planning'!#REF!)&lt;&gt;'5 Planning'!#REF!), H$14&amp;", "&amp;H$15&amp;", "&amp;$B23&amp;", "&amp;$D23&amp;"; ","")</f>
        <v>#REF!</v>
      </c>
      <c r="I44" s="911" t="e">
        <f>IF(AND($C$9=1,TRUNC('5 Planning'!#REF!)&lt;&gt;'5 Planning'!#REF!), I$14&amp;", "&amp;I$15&amp;", "&amp;$B23&amp;", "&amp;$D23&amp;"; ","")</f>
        <v>#REF!</v>
      </c>
      <c r="J44" s="909" t="e">
        <f>IF(AND($C$9=1,TRUNC('5 Planning'!#REF!)&lt;&gt;'5 Planning'!#REF!), J$14&amp;", "&amp;J$15&amp;", "&amp;$B23&amp;", "&amp;$D23&amp;"; ","")</f>
        <v>#REF!</v>
      </c>
      <c r="K44" s="910" t="e">
        <f>IF(AND($C$9=1,TRUNC('5 Planning'!#REF!)&lt;&gt;'5 Planning'!#REF!), K$14&amp;", "&amp;K$15&amp;", "&amp;$B23&amp;", "&amp;$D23&amp;"; ","")</f>
        <v>#REF!</v>
      </c>
      <c r="L44" s="910" t="e">
        <f>IF(AND($C$9=1,TRUNC('5 Planning'!#REF!)&lt;&gt;'5 Planning'!#REF!), L$14&amp;", "&amp;L$15&amp;", "&amp;$B23&amp;", "&amp;$D23&amp;"; ","")</f>
        <v>#REF!</v>
      </c>
      <c r="M44" s="910" t="e">
        <f>IF(AND($C$9=1,TRUNC('5 Planning'!#REF!)&lt;&gt;'5 Planning'!#REF!), M$14&amp;", "&amp;M$15&amp;", "&amp;$B23&amp;", "&amp;$D23&amp;"; ","")</f>
        <v>#REF!</v>
      </c>
      <c r="N44" s="911" t="e">
        <f>IF(AND($C$9=1,TRUNC('5 Planning'!#REF!)&lt;&gt;'5 Planning'!#REF!), N$14&amp;", "&amp;N$15&amp;", "&amp;$B23&amp;", "&amp;$D23&amp;"; ","")</f>
        <v>#REF!</v>
      </c>
      <c r="O44" s="909" t="e">
        <f>IF(AND($C$9=1,TRUNC('5 Planning'!#REF!)&lt;&gt;'5 Planning'!#REF!), O$14&amp;", "&amp;O$15&amp;", "&amp;$B23&amp;", "&amp;$D23&amp;"; ","")</f>
        <v>#REF!</v>
      </c>
      <c r="P44" s="910" t="e">
        <f>IF(AND($C$9=1,TRUNC('5 Planning'!#REF!)&lt;&gt;'5 Planning'!#REF!), P$14&amp;", "&amp;P$15&amp;", "&amp;$B23&amp;", "&amp;$D23&amp;"; ","")</f>
        <v>#REF!</v>
      </c>
      <c r="Q44" s="910" t="e">
        <f>IF(AND($C$9=1,TRUNC('5 Planning'!#REF!)&lt;&gt;'5 Planning'!#REF!), Q$14&amp;", "&amp;Q$15&amp;", "&amp;$B23&amp;", "&amp;$D23&amp;"; ","")</f>
        <v>#REF!</v>
      </c>
      <c r="R44" s="910" t="e">
        <f>IF(AND($C$9=1,TRUNC('5 Planning'!#REF!)&lt;&gt;'5 Planning'!#REF!), R$14&amp;", "&amp;R$15&amp;", "&amp;$B23&amp;", "&amp;$D23&amp;"; ","")</f>
        <v>#REF!</v>
      </c>
      <c r="S44" s="911" t="e">
        <f>IF(AND($C$9=1,TRUNC('5 Planning'!#REF!)&lt;&gt;'5 Planning'!#REF!), S$14&amp;", "&amp;S$15&amp;", "&amp;$B23&amp;", "&amp;$D23&amp;"; ","")</f>
        <v>#REF!</v>
      </c>
      <c r="T44" s="59"/>
      <c r="U44" s="34"/>
      <c r="V44" s="34"/>
      <c r="W44" s="34"/>
      <c r="X44" s="34"/>
      <c r="Y44" s="34"/>
    </row>
    <row r="45" spans="2:25" x14ac:dyDescent="0.2">
      <c r="C45" s="295"/>
      <c r="D45" s="913" t="s">
        <v>115</v>
      </c>
      <c r="E45" s="739" t="e">
        <f>IF(AND($C$9=1,TRUNC('5 Planning'!#REF!)&lt;&gt;'5 Planning'!#REF!), E$14&amp;", "&amp;E$15&amp;", "&amp;$B24&amp;", "&amp;$D24&amp;"; ","")</f>
        <v>#REF!</v>
      </c>
      <c r="F45" s="10" t="e">
        <f>IF(AND($C$9=1,TRUNC('5 Planning'!#REF!)&lt;&gt;'5 Planning'!#REF!), F$14&amp;", "&amp;F$15&amp;", "&amp;$B24&amp;", "&amp;$D24&amp;"; ","")</f>
        <v>#REF!</v>
      </c>
      <c r="G45" s="10" t="e">
        <f>IF(AND($C$9=1,TRUNC('5 Planning'!#REF!)&lt;&gt;'5 Planning'!#REF!), G$14&amp;", "&amp;G$15&amp;", "&amp;$B24&amp;", "&amp;$D24&amp;"; ","")</f>
        <v>#REF!</v>
      </c>
      <c r="H45" s="10" t="e">
        <f>IF(AND($C$9=1,TRUNC('5 Planning'!#REF!)&lt;&gt;'5 Planning'!#REF!), H$14&amp;", "&amp;H$15&amp;", "&amp;$B24&amp;", "&amp;$D24&amp;"; ","")</f>
        <v>#REF!</v>
      </c>
      <c r="I45" s="682" t="e">
        <f>IF(AND($C$9=1,TRUNC('5 Planning'!#REF!)&lt;&gt;'5 Planning'!#REF!), I$14&amp;", "&amp;I$15&amp;", "&amp;$B24&amp;", "&amp;$D24&amp;"; ","")</f>
        <v>#REF!</v>
      </c>
      <c r="J45" s="739" t="str">
        <f>IF(AND($C$9=1,TRUNC('5 Planning'!I17)&lt;&gt;'5 Planning'!I17), J$14&amp;", "&amp;J$15&amp;", "&amp;$B24&amp;", "&amp;$D24&amp;"; ","")</f>
        <v/>
      </c>
      <c r="K45" s="10" t="str">
        <f>IF(AND($C$9=1,TRUNC('5 Planning'!J17)&lt;&gt;'5 Planning'!J17), K$14&amp;", "&amp;K$15&amp;", "&amp;$B24&amp;", "&amp;$D24&amp;"; ","")</f>
        <v/>
      </c>
      <c r="L45" s="10" t="str">
        <f>IF(AND($C$9=1,TRUNC('5 Planning'!K17)&lt;&gt;'5 Planning'!K17), L$14&amp;", "&amp;L$15&amp;", "&amp;$B24&amp;", "&amp;$D24&amp;"; ","")</f>
        <v/>
      </c>
      <c r="M45" s="10" t="str">
        <f>IF(AND($C$9=1,TRUNC('5 Planning'!L17)&lt;&gt;'5 Planning'!L17), M$14&amp;", "&amp;M$15&amp;", "&amp;$B24&amp;", "&amp;$D24&amp;"; ","")</f>
        <v/>
      </c>
      <c r="N45" s="682" t="str">
        <f>IF(AND($C$9=1,TRUNC('5 Planning'!M17)&lt;&gt;'5 Planning'!M17), N$14&amp;", "&amp;N$15&amp;", "&amp;$B24&amp;", "&amp;$D24&amp;"; ","")</f>
        <v/>
      </c>
      <c r="O45" s="739" t="str">
        <f>IF(AND($C$9=1,TRUNC('5 Planning'!N17)&lt;&gt;'5 Planning'!N17), O$14&amp;", "&amp;O$15&amp;", "&amp;$B24&amp;", "&amp;$D24&amp;"; ","")</f>
        <v/>
      </c>
      <c r="P45" s="10" t="str">
        <f>IF(AND($C$9=1,TRUNC('5 Planning'!O17)&lt;&gt;'5 Planning'!O17), P$14&amp;", "&amp;P$15&amp;", "&amp;$B24&amp;", "&amp;$D24&amp;"; ","")</f>
        <v/>
      </c>
      <c r="Q45" s="10" t="str">
        <f>IF(AND($C$9=1,TRUNC('5 Planning'!P17)&lt;&gt;'5 Planning'!P17), Q$14&amp;", "&amp;Q$15&amp;", "&amp;$B24&amp;", "&amp;$D24&amp;"; ","")</f>
        <v/>
      </c>
      <c r="R45" s="10" t="str">
        <f>IF(AND($C$9=1,TRUNC('5 Planning'!Q17)&lt;&gt;'5 Planning'!Q17), R$14&amp;", "&amp;R$15&amp;", "&amp;$B24&amp;", "&amp;$D24&amp;"; ","")</f>
        <v/>
      </c>
      <c r="S45" s="682" t="str">
        <f>IF(AND($C$9=1,TRUNC('5 Planning'!R17)&lt;&gt;'5 Planning'!R17), S$14&amp;", "&amp;S$15&amp;", "&amp;$B24&amp;", "&amp;$D24&amp;"; ","")</f>
        <v/>
      </c>
      <c r="T45" s="59"/>
      <c r="U45" s="34"/>
      <c r="V45" s="34"/>
      <c r="W45" s="34"/>
      <c r="X45" s="34"/>
      <c r="Y45" s="34"/>
    </row>
    <row r="46" spans="2:25" x14ac:dyDescent="0.2">
      <c r="C46" s="295"/>
      <c r="D46" s="913" t="s">
        <v>126</v>
      </c>
      <c r="E46" s="739" t="e">
        <f>IF(AND($C$9=1,TRUNC('5 Planning'!#REF!)&lt;&gt;'5 Planning'!#REF!), E$14&amp;", "&amp;E$15&amp;", "&amp;$B25&amp;", "&amp;$D25&amp;"; ","")</f>
        <v>#REF!</v>
      </c>
      <c r="F46" s="10" t="e">
        <f>IF(AND($C$9=1,TRUNC('5 Planning'!#REF!)&lt;&gt;'5 Planning'!#REF!), F$14&amp;", "&amp;F$15&amp;", "&amp;$B25&amp;", "&amp;$D25&amp;"; ","")</f>
        <v>#REF!</v>
      </c>
      <c r="G46" s="10" t="e">
        <f>IF(AND($C$9=1,TRUNC('5 Planning'!#REF!)&lt;&gt;'5 Planning'!#REF!), G$14&amp;", "&amp;G$15&amp;", "&amp;$B25&amp;", "&amp;$D25&amp;"; ","")</f>
        <v>#REF!</v>
      </c>
      <c r="H46" s="10" t="e">
        <f>IF(AND($C$9=1,TRUNC('5 Planning'!#REF!)&lt;&gt;'5 Planning'!#REF!), H$14&amp;", "&amp;H$15&amp;", "&amp;$B25&amp;", "&amp;$D25&amp;"; ","")</f>
        <v>#REF!</v>
      </c>
      <c r="I46" s="682" t="e">
        <f>IF(AND($C$9=1,TRUNC('5 Planning'!#REF!)&lt;&gt;'5 Planning'!#REF!), I$14&amp;", "&amp;I$15&amp;", "&amp;$B25&amp;", "&amp;$D25&amp;"; ","")</f>
        <v>#REF!</v>
      </c>
      <c r="J46" s="739" t="e">
        <f>IF(AND($C$9=1,TRUNC('5 Planning'!#REF!)&lt;&gt;'5 Planning'!#REF!), J$14&amp;", "&amp;J$15&amp;", "&amp;$B25&amp;", "&amp;$D25&amp;"; ","")</f>
        <v>#REF!</v>
      </c>
      <c r="K46" s="10" t="e">
        <f>IF(AND($C$9=1,TRUNC('5 Planning'!#REF!)&lt;&gt;'5 Planning'!#REF!), K$14&amp;", "&amp;K$15&amp;", "&amp;$B25&amp;", "&amp;$D25&amp;"; ","")</f>
        <v>#REF!</v>
      </c>
      <c r="L46" s="10" t="e">
        <f>IF(AND($C$9=1,TRUNC('5 Planning'!#REF!)&lt;&gt;'5 Planning'!#REF!), L$14&amp;", "&amp;L$15&amp;", "&amp;$B25&amp;", "&amp;$D25&amp;"; ","")</f>
        <v>#REF!</v>
      </c>
      <c r="M46" s="10" t="e">
        <f>IF(AND($C$9=1,TRUNC('5 Planning'!#REF!)&lt;&gt;'5 Planning'!#REF!), M$14&amp;", "&amp;M$15&amp;", "&amp;$B25&amp;", "&amp;$D25&amp;"; ","")</f>
        <v>#REF!</v>
      </c>
      <c r="N46" s="682" t="e">
        <f>IF(AND($C$9=1,TRUNC('5 Planning'!#REF!)&lt;&gt;'5 Planning'!#REF!), N$14&amp;", "&amp;N$15&amp;", "&amp;$B25&amp;", "&amp;$D25&amp;"; ","")</f>
        <v>#REF!</v>
      </c>
      <c r="O46" s="739" t="e">
        <f>IF(AND($C$9=1,TRUNC('5 Planning'!#REF!)&lt;&gt;'5 Planning'!#REF!), O$14&amp;", "&amp;O$15&amp;", "&amp;$B25&amp;", "&amp;$D25&amp;"; ","")</f>
        <v>#REF!</v>
      </c>
      <c r="P46" s="10" t="e">
        <f>IF(AND($C$9=1,TRUNC('5 Planning'!#REF!)&lt;&gt;'5 Planning'!#REF!), P$14&amp;", "&amp;P$15&amp;", "&amp;$B25&amp;", "&amp;$D25&amp;"; ","")</f>
        <v>#REF!</v>
      </c>
      <c r="Q46" s="10" t="e">
        <f>IF(AND($C$9=1,TRUNC('5 Planning'!#REF!)&lt;&gt;'5 Planning'!#REF!), Q$14&amp;", "&amp;Q$15&amp;", "&amp;$B25&amp;", "&amp;$D25&amp;"; ","")</f>
        <v>#REF!</v>
      </c>
      <c r="R46" s="10" t="e">
        <f>IF(AND($C$9=1,TRUNC('5 Planning'!#REF!)&lt;&gt;'5 Planning'!#REF!), R$14&amp;", "&amp;R$15&amp;", "&amp;$B25&amp;", "&amp;$D25&amp;"; ","")</f>
        <v>#REF!</v>
      </c>
      <c r="S46" s="682" t="e">
        <f>IF(AND($C$9=1,TRUNC('5 Planning'!#REF!)&lt;&gt;'5 Planning'!#REF!), S$14&amp;", "&amp;S$15&amp;", "&amp;$B25&amp;", "&amp;$D25&amp;"; ","")</f>
        <v>#REF!</v>
      </c>
      <c r="T46" s="59"/>
      <c r="U46" s="34"/>
      <c r="V46" s="34"/>
      <c r="W46" s="34"/>
      <c r="X46" s="34"/>
      <c r="Y46" s="34"/>
    </row>
    <row r="47" spans="2:25" x14ac:dyDescent="0.2">
      <c r="C47" s="295"/>
      <c r="D47" s="912" t="s">
        <v>106</v>
      </c>
      <c r="E47" s="686" t="e">
        <f>IF(AND($C$9=1,TRUNC('5 Planning'!#REF!)&lt;&gt;'5 Planning'!#REF!), E$14&amp;", "&amp;E$15&amp;", "&amp;$B26&amp;", "&amp;$D26&amp;"; ","")</f>
        <v>#REF!</v>
      </c>
      <c r="F47" s="689" t="e">
        <f>IF(AND($C$9=1,TRUNC('5 Planning'!#REF!)&lt;&gt;'5 Planning'!#REF!), F$14&amp;", "&amp;F$15&amp;", "&amp;$B26&amp;", "&amp;$D26&amp;"; ","")</f>
        <v>#REF!</v>
      </c>
      <c r="G47" s="689" t="e">
        <f>IF(AND($C$9=1,TRUNC('5 Planning'!#REF!)&lt;&gt;'5 Planning'!#REF!), G$14&amp;", "&amp;G$15&amp;", "&amp;$B26&amp;", "&amp;$D26&amp;"; ","")</f>
        <v>#REF!</v>
      </c>
      <c r="H47" s="689" t="e">
        <f>IF(AND($C$9=1,TRUNC('5 Planning'!#REF!)&lt;&gt;'5 Planning'!#REF!), H$14&amp;", "&amp;H$15&amp;", "&amp;$B26&amp;", "&amp;$D26&amp;"; ","")</f>
        <v>#REF!</v>
      </c>
      <c r="I47" s="688" t="e">
        <f>IF(AND($C$9=1,TRUNC('5 Planning'!#REF!)&lt;&gt;'5 Planning'!#REF!), I$14&amp;", "&amp;I$15&amp;", "&amp;$B26&amp;", "&amp;$D26&amp;"; ","")</f>
        <v>#REF!</v>
      </c>
      <c r="J47" s="686" t="str">
        <f>IF(AND($C$9=1,TRUNC('5 Planning'!I19)&lt;&gt;'5 Planning'!I19), J$14&amp;", "&amp;J$15&amp;", "&amp;$B26&amp;", "&amp;$D26&amp;"; ","")</f>
        <v/>
      </c>
      <c r="K47" s="689" t="str">
        <f>IF(AND($C$9=1,TRUNC('5 Planning'!J19)&lt;&gt;'5 Planning'!J19), K$14&amp;", "&amp;K$15&amp;", "&amp;$B26&amp;", "&amp;$D26&amp;"; ","")</f>
        <v/>
      </c>
      <c r="L47" s="689" t="str">
        <f>IF(AND($C$9=1,TRUNC('5 Planning'!K19)&lt;&gt;'5 Planning'!K19), L$14&amp;", "&amp;L$15&amp;", "&amp;$B26&amp;", "&amp;$D26&amp;"; ","")</f>
        <v/>
      </c>
      <c r="M47" s="689" t="str">
        <f>IF(AND($C$9=1,TRUNC('5 Planning'!L19)&lt;&gt;'5 Planning'!L19), M$14&amp;", "&amp;M$15&amp;", "&amp;$B26&amp;", "&amp;$D26&amp;"; ","")</f>
        <v/>
      </c>
      <c r="N47" s="688" t="str">
        <f>IF(AND($C$9=1,TRUNC('5 Planning'!M19)&lt;&gt;'5 Planning'!M19), N$14&amp;", "&amp;N$15&amp;", "&amp;$B26&amp;", "&amp;$D26&amp;"; ","")</f>
        <v/>
      </c>
      <c r="O47" s="686" t="str">
        <f>IF(AND($C$9=1,TRUNC('5 Planning'!N19)&lt;&gt;'5 Planning'!N19), O$14&amp;", "&amp;O$15&amp;", "&amp;$B26&amp;", "&amp;$D26&amp;"; ","")</f>
        <v/>
      </c>
      <c r="P47" s="689" t="str">
        <f>IF(AND($C$9=1,TRUNC('5 Planning'!O19)&lt;&gt;'5 Planning'!O19), P$14&amp;", "&amp;P$15&amp;", "&amp;$B26&amp;", "&amp;$D26&amp;"; ","")</f>
        <v/>
      </c>
      <c r="Q47" s="689" t="str">
        <f>IF(AND($C$9=1,TRUNC('5 Planning'!P19)&lt;&gt;'5 Planning'!P19), Q$14&amp;", "&amp;Q$15&amp;", "&amp;$B26&amp;", "&amp;$D26&amp;"; ","")</f>
        <v/>
      </c>
      <c r="R47" s="689" t="str">
        <f>IF(AND($C$9=1,TRUNC('5 Planning'!Q19)&lt;&gt;'5 Planning'!Q19), R$14&amp;", "&amp;R$15&amp;", "&amp;$B26&amp;", "&amp;$D26&amp;"; ","")</f>
        <v/>
      </c>
      <c r="S47" s="688" t="str">
        <f>IF(AND($C$9=1,TRUNC('5 Planning'!R19)&lt;&gt;'5 Planning'!R19), S$14&amp;", "&amp;S$15&amp;", "&amp;$B26&amp;", "&amp;$D26&amp;"; ","")</f>
        <v/>
      </c>
      <c r="T47" s="59"/>
      <c r="U47" s="34"/>
      <c r="V47" s="34"/>
      <c r="W47" s="34"/>
      <c r="X47" s="34"/>
      <c r="Y47" s="34"/>
    </row>
    <row r="48" spans="2:25" x14ac:dyDescent="0.2">
      <c r="C48" s="295"/>
      <c r="D48" s="913" t="s">
        <v>109</v>
      </c>
      <c r="E48" s="739" t="e">
        <f>IF(AND($C$9=1,TRUNC('5 Planning'!#REF!)&lt;&gt;'5 Planning'!#REF!), E$14&amp;", "&amp;E$15&amp;", "&amp;$B27&amp;", "&amp;$D27&amp;"; ","")</f>
        <v>#REF!</v>
      </c>
      <c r="F48" s="10" t="e">
        <f>IF(AND($C$9=1,TRUNC('5 Planning'!#REF!)&lt;&gt;'5 Planning'!#REF!), F$14&amp;", "&amp;F$15&amp;", "&amp;$B27&amp;", "&amp;$D27&amp;"; ","")</f>
        <v>#REF!</v>
      </c>
      <c r="G48" s="10" t="e">
        <f>IF(AND($C$9=1,TRUNC('5 Planning'!#REF!)&lt;&gt;'5 Planning'!#REF!), G$14&amp;", "&amp;G$15&amp;", "&amp;$B27&amp;", "&amp;$D27&amp;"; ","")</f>
        <v>#REF!</v>
      </c>
      <c r="H48" s="10" t="e">
        <f>IF(AND($C$9=1,TRUNC('5 Planning'!#REF!)&lt;&gt;'5 Planning'!#REF!), H$14&amp;", "&amp;H$15&amp;", "&amp;$B27&amp;", "&amp;$D27&amp;"; ","")</f>
        <v>#REF!</v>
      </c>
      <c r="I48" s="682" t="e">
        <f>IF(AND($C$9=1,TRUNC('5 Planning'!#REF!)&lt;&gt;'5 Planning'!#REF!), I$14&amp;", "&amp;I$15&amp;", "&amp;$B27&amp;", "&amp;$D27&amp;"; ","")</f>
        <v>#REF!</v>
      </c>
      <c r="J48" s="739" t="e">
        <f>IF(AND($C$9=1,TRUNC('5 Planning'!#REF!)&lt;&gt;'5 Planning'!#REF!), J$14&amp;", "&amp;J$15&amp;", "&amp;$B27&amp;", "&amp;$D27&amp;"; ","")</f>
        <v>#REF!</v>
      </c>
      <c r="K48" s="10" t="e">
        <f>IF(AND($C$9=1,TRUNC('5 Planning'!#REF!)&lt;&gt;'5 Planning'!#REF!), K$14&amp;", "&amp;K$15&amp;", "&amp;$B27&amp;", "&amp;$D27&amp;"; ","")</f>
        <v>#REF!</v>
      </c>
      <c r="L48" s="10" t="e">
        <f>IF(AND($C$9=1,TRUNC('5 Planning'!#REF!)&lt;&gt;'5 Planning'!#REF!), L$14&amp;", "&amp;L$15&amp;", "&amp;$B27&amp;", "&amp;$D27&amp;"; ","")</f>
        <v>#REF!</v>
      </c>
      <c r="M48" s="10" t="e">
        <f>IF(AND($C$9=1,TRUNC('5 Planning'!#REF!)&lt;&gt;'5 Planning'!#REF!), M$14&amp;", "&amp;M$15&amp;", "&amp;$B27&amp;", "&amp;$D27&amp;"; ","")</f>
        <v>#REF!</v>
      </c>
      <c r="N48" s="682" t="e">
        <f>IF(AND($C$9=1,TRUNC('5 Planning'!#REF!)&lt;&gt;'5 Planning'!#REF!), N$14&amp;", "&amp;N$15&amp;", "&amp;$B27&amp;", "&amp;$D27&amp;"; ","")</f>
        <v>#REF!</v>
      </c>
      <c r="O48" s="739" t="e">
        <f>IF(AND($C$9=1,TRUNC('5 Planning'!#REF!)&lt;&gt;'5 Planning'!#REF!), O$14&amp;", "&amp;O$15&amp;", "&amp;$B27&amp;", "&amp;$D27&amp;"; ","")</f>
        <v>#REF!</v>
      </c>
      <c r="P48" s="10" t="e">
        <f>IF(AND($C$9=1,TRUNC('5 Planning'!#REF!)&lt;&gt;'5 Planning'!#REF!), P$14&amp;", "&amp;P$15&amp;", "&amp;$B27&amp;", "&amp;$D27&amp;"; ","")</f>
        <v>#REF!</v>
      </c>
      <c r="Q48" s="10" t="e">
        <f>IF(AND($C$9=1,TRUNC('5 Planning'!#REF!)&lt;&gt;'5 Planning'!#REF!), Q$14&amp;", "&amp;Q$15&amp;", "&amp;$B27&amp;", "&amp;$D27&amp;"; ","")</f>
        <v>#REF!</v>
      </c>
      <c r="R48" s="10" t="e">
        <f>IF(AND($C$9=1,TRUNC('5 Planning'!#REF!)&lt;&gt;'5 Planning'!#REF!), R$14&amp;", "&amp;R$15&amp;", "&amp;$B27&amp;", "&amp;$D27&amp;"; ","")</f>
        <v>#REF!</v>
      </c>
      <c r="S48" s="682" t="e">
        <f>IF(AND($C$9=1,TRUNC('5 Planning'!#REF!)&lt;&gt;'5 Planning'!#REF!), S$14&amp;", "&amp;S$15&amp;", "&amp;$B27&amp;", "&amp;$D27&amp;"; ","")</f>
        <v>#REF!</v>
      </c>
      <c r="T48" s="59"/>
      <c r="U48" s="34"/>
      <c r="V48" s="34"/>
      <c r="W48" s="34"/>
      <c r="X48" s="34"/>
      <c r="Y48" s="34"/>
    </row>
    <row r="49" spans="3:25" x14ac:dyDescent="0.2">
      <c r="C49" s="295"/>
      <c r="D49" s="914" t="s">
        <v>112</v>
      </c>
      <c r="E49" s="739" t="e">
        <f>IF(AND($C$9=1,TRUNC('5 Planning'!#REF!)&lt;&gt;'5 Planning'!#REF!), E$14&amp;", "&amp;E$15&amp;", "&amp;$B28&amp;", "&amp;$D28&amp;"; ","")</f>
        <v>#REF!</v>
      </c>
      <c r="F49" s="10" t="e">
        <f>IF(AND($C$9=1,TRUNC('5 Planning'!#REF!)&lt;&gt;'5 Planning'!#REF!), F$14&amp;", "&amp;F$15&amp;", "&amp;$B28&amp;", "&amp;$D28&amp;"; ","")</f>
        <v>#REF!</v>
      </c>
      <c r="G49" s="10" t="e">
        <f>IF(AND($C$9=1,TRUNC('5 Planning'!#REF!)&lt;&gt;'5 Planning'!#REF!), G$14&amp;", "&amp;G$15&amp;", "&amp;$B28&amp;", "&amp;$D28&amp;"; ","")</f>
        <v>#REF!</v>
      </c>
      <c r="H49" s="10" t="e">
        <f>IF(AND($C$9=1,TRUNC('5 Planning'!#REF!)&lt;&gt;'5 Planning'!#REF!), H$14&amp;", "&amp;H$15&amp;", "&amp;$B28&amp;", "&amp;$D28&amp;"; ","")</f>
        <v>#REF!</v>
      </c>
      <c r="I49" s="682" t="e">
        <f>IF(AND($C$9=1,TRUNC('5 Planning'!#REF!)&lt;&gt;'5 Planning'!#REF!), I$14&amp;", "&amp;I$15&amp;", "&amp;$B28&amp;", "&amp;$D28&amp;"; ","")</f>
        <v>#REF!</v>
      </c>
      <c r="J49" s="739" t="e">
        <f>IF(AND($C$9=1,TRUNC('5 Planning'!#REF!)&lt;&gt;'5 Planning'!#REF!), J$14&amp;", "&amp;J$15&amp;", "&amp;$B28&amp;", "&amp;$D28&amp;"; ","")</f>
        <v>#REF!</v>
      </c>
      <c r="K49" s="10" t="e">
        <f>IF(AND($C$9=1,TRUNC('5 Planning'!#REF!)&lt;&gt;'5 Planning'!#REF!), K$14&amp;", "&amp;K$15&amp;", "&amp;$B28&amp;", "&amp;$D28&amp;"; ","")</f>
        <v>#REF!</v>
      </c>
      <c r="L49" s="10" t="e">
        <f>IF(AND($C$9=1,TRUNC('5 Planning'!#REF!)&lt;&gt;'5 Planning'!#REF!), L$14&amp;", "&amp;L$15&amp;", "&amp;$B28&amp;", "&amp;$D28&amp;"; ","")</f>
        <v>#REF!</v>
      </c>
      <c r="M49" s="10" t="e">
        <f>IF(AND($C$9=1,TRUNC('5 Planning'!#REF!)&lt;&gt;'5 Planning'!#REF!), M$14&amp;", "&amp;M$15&amp;", "&amp;$B28&amp;", "&amp;$D28&amp;"; ","")</f>
        <v>#REF!</v>
      </c>
      <c r="N49" s="682" t="e">
        <f>IF(AND($C$9=1,TRUNC('5 Planning'!#REF!)&lt;&gt;'5 Planning'!#REF!), N$14&amp;", "&amp;N$15&amp;", "&amp;$B28&amp;", "&amp;$D28&amp;"; ","")</f>
        <v>#REF!</v>
      </c>
      <c r="O49" s="739" t="e">
        <f>IF(AND($C$9=1,TRUNC('5 Planning'!#REF!)&lt;&gt;'5 Planning'!#REF!), O$14&amp;", "&amp;O$15&amp;", "&amp;$B28&amp;", "&amp;$D28&amp;"; ","")</f>
        <v>#REF!</v>
      </c>
      <c r="P49" s="10" t="e">
        <f>IF(AND($C$9=1,TRUNC('5 Planning'!#REF!)&lt;&gt;'5 Planning'!#REF!), P$14&amp;", "&amp;P$15&amp;", "&amp;$B28&amp;", "&amp;$D28&amp;"; ","")</f>
        <v>#REF!</v>
      </c>
      <c r="Q49" s="10" t="e">
        <f>IF(AND($C$9=1,TRUNC('5 Planning'!#REF!)&lt;&gt;'5 Planning'!#REF!), Q$14&amp;", "&amp;Q$15&amp;", "&amp;$B28&amp;", "&amp;$D28&amp;"; ","")</f>
        <v>#REF!</v>
      </c>
      <c r="R49" s="10" t="e">
        <f>IF(AND($C$9=1,TRUNC('5 Planning'!#REF!)&lt;&gt;'5 Planning'!#REF!), R$14&amp;", "&amp;R$15&amp;", "&amp;$B28&amp;", "&amp;$D28&amp;"; ","")</f>
        <v>#REF!</v>
      </c>
      <c r="S49" s="682" t="e">
        <f>IF(AND($C$9=1,TRUNC('5 Planning'!#REF!)&lt;&gt;'5 Planning'!#REF!), S$14&amp;", "&amp;S$15&amp;", "&amp;$B28&amp;", "&amp;$D28&amp;"; ","")</f>
        <v>#REF!</v>
      </c>
      <c r="T49" s="59"/>
      <c r="U49" s="34"/>
      <c r="V49" s="34"/>
      <c r="W49" s="34"/>
      <c r="X49" s="34"/>
      <c r="Y49" s="34"/>
    </row>
    <row r="50" spans="3:25" x14ac:dyDescent="0.2">
      <c r="C50" s="295"/>
      <c r="D50" s="915" t="s">
        <v>174</v>
      </c>
      <c r="E50" s="742" t="e">
        <f>IF(AND($C$9=1,TRUNC('5 Planning'!#REF!)&lt;&gt;'5 Planning'!#REF!), E$14&amp;", "&amp;E$15&amp;", "&amp;$B29&amp;", "&amp;$D29&amp;"; ","")</f>
        <v>#REF!</v>
      </c>
      <c r="F50" s="743" t="e">
        <f>IF(AND($C$9=1,TRUNC('5 Planning'!#REF!)&lt;&gt;'5 Planning'!#REF!), F$14&amp;", "&amp;F$15&amp;", "&amp;$B29&amp;", "&amp;$D29&amp;"; ","")</f>
        <v>#REF!</v>
      </c>
      <c r="G50" s="743" t="e">
        <f>IF(AND($C$9=1,TRUNC('5 Planning'!#REF!)&lt;&gt;'5 Planning'!#REF!), G$14&amp;", "&amp;G$15&amp;", "&amp;$B29&amp;", "&amp;$D29&amp;"; ","")</f>
        <v>#REF!</v>
      </c>
      <c r="H50" s="743" t="e">
        <f>IF(AND($C$9=1,TRUNC('5 Planning'!#REF!)&lt;&gt;'5 Planning'!#REF!), H$14&amp;", "&amp;H$15&amp;", "&amp;$B29&amp;", "&amp;$D29&amp;"; ","")</f>
        <v>#REF!</v>
      </c>
      <c r="I50" s="744" t="e">
        <f>IF(AND($C$9=1,TRUNC('5 Planning'!#REF!)&lt;&gt;'5 Planning'!#REF!), I$14&amp;", "&amp;I$15&amp;", "&amp;$B29&amp;", "&amp;$D29&amp;"; ","")</f>
        <v>#REF!</v>
      </c>
      <c r="J50" s="742" t="str">
        <f>IF(AND($C$9=1,TRUNC('5 Planning'!I20)&lt;&gt;'5 Planning'!I20), J$14&amp;", "&amp;J$15&amp;", "&amp;$B29&amp;", "&amp;$D29&amp;"; ","")</f>
        <v/>
      </c>
      <c r="K50" s="743" t="str">
        <f>IF(AND($C$9=1,TRUNC('5 Planning'!J20)&lt;&gt;'5 Planning'!J20), K$14&amp;", "&amp;K$15&amp;", "&amp;$B29&amp;", "&amp;$D29&amp;"; ","")</f>
        <v/>
      </c>
      <c r="L50" s="743" t="str">
        <f>IF(AND($C$9=1,TRUNC('5 Planning'!K20)&lt;&gt;'5 Planning'!K20), L$14&amp;", "&amp;L$15&amp;", "&amp;$B29&amp;", "&amp;$D29&amp;"; ","")</f>
        <v/>
      </c>
      <c r="M50" s="743" t="str">
        <f>IF(AND($C$9=1,TRUNC('5 Planning'!L20)&lt;&gt;'5 Planning'!L20), M$14&amp;", "&amp;M$15&amp;", "&amp;$B29&amp;", "&amp;$D29&amp;"; ","")</f>
        <v/>
      </c>
      <c r="N50" s="744" t="str">
        <f>IF(AND($C$9=1,TRUNC('5 Planning'!M20)&lt;&gt;'5 Planning'!M20), N$14&amp;", "&amp;N$15&amp;", "&amp;$B29&amp;", "&amp;$D29&amp;"; ","")</f>
        <v/>
      </c>
      <c r="O50" s="742" t="str">
        <f>IF(AND($C$9=1,TRUNC('5 Planning'!N20)&lt;&gt;'5 Planning'!N20), O$14&amp;", "&amp;O$15&amp;", "&amp;$B29&amp;", "&amp;$D29&amp;"; ","")</f>
        <v/>
      </c>
      <c r="P50" s="743" t="str">
        <f>IF(AND($C$9=1,TRUNC('5 Planning'!O20)&lt;&gt;'5 Planning'!O20), P$14&amp;", "&amp;P$15&amp;", "&amp;$B29&amp;", "&amp;$D29&amp;"; ","")</f>
        <v/>
      </c>
      <c r="Q50" s="743" t="str">
        <f>IF(AND($C$9=1,TRUNC('5 Planning'!P20)&lt;&gt;'5 Planning'!P20), Q$14&amp;", "&amp;Q$15&amp;", "&amp;$B29&amp;", "&amp;$D29&amp;"; ","")</f>
        <v/>
      </c>
      <c r="R50" s="743" t="str">
        <f>IF(AND($C$9=1,TRUNC('5 Planning'!Q20)&lt;&gt;'5 Planning'!Q20), R$14&amp;", "&amp;R$15&amp;", "&amp;$B29&amp;", "&amp;$D29&amp;"; ","")</f>
        <v/>
      </c>
      <c r="S50" s="744" t="str">
        <f>IF(AND($C$9=1,TRUNC('5 Planning'!R20)&lt;&gt;'5 Planning'!R20), S$14&amp;", "&amp;S$15&amp;", "&amp;$B29&amp;", "&amp;$D29&amp;"; ","")</f>
        <v/>
      </c>
      <c r="T50" s="59"/>
      <c r="U50" s="34"/>
      <c r="V50" s="34"/>
      <c r="W50" s="34"/>
      <c r="X50" s="34"/>
      <c r="Y50" s="34"/>
    </row>
    <row r="51" spans="3:25" x14ac:dyDescent="0.2">
      <c r="C51" s="295"/>
      <c r="D51" s="915" t="s">
        <v>118</v>
      </c>
      <c r="E51" s="909" t="e">
        <f>IF(AND($C$9=1,TRUNC('5 Planning'!#REF!)&lt;&gt;'5 Planning'!#REF!), E$14&amp;", "&amp;E$15&amp;", "&amp;$B30&amp;", "&amp;$D30&amp;"; ","")</f>
        <v>#REF!</v>
      </c>
      <c r="F51" s="910" t="e">
        <f>IF(AND($C$9=1,TRUNC('5 Planning'!#REF!)&lt;&gt;'5 Planning'!#REF!), F$14&amp;", "&amp;F$15&amp;", "&amp;$B30&amp;", "&amp;$D30&amp;"; ","")</f>
        <v>#REF!</v>
      </c>
      <c r="G51" s="910" t="e">
        <f>IF(AND($C$9=1,TRUNC('5 Planning'!#REF!)&lt;&gt;'5 Planning'!#REF!), G$14&amp;", "&amp;G$15&amp;", "&amp;$B30&amp;", "&amp;$D30&amp;"; ","")</f>
        <v>#REF!</v>
      </c>
      <c r="H51" s="910" t="e">
        <f>IF(AND($C$9=1,TRUNC('5 Planning'!#REF!)&lt;&gt;'5 Planning'!#REF!), H$14&amp;", "&amp;H$15&amp;", "&amp;$B30&amp;", "&amp;$D30&amp;"; ","")</f>
        <v>#REF!</v>
      </c>
      <c r="I51" s="911" t="e">
        <f>IF(AND($C$9=1,TRUNC('5 Planning'!#REF!)&lt;&gt;'5 Planning'!#REF!), I$14&amp;", "&amp;I$15&amp;", "&amp;$B30&amp;", "&amp;$D30&amp;"; ","")</f>
        <v>#REF!</v>
      </c>
      <c r="J51" s="909" t="e">
        <f>IF(AND($C$9=1,TRUNC('5 Planning'!#REF!)&lt;&gt;'5 Planning'!#REF!), J$14&amp;", "&amp;J$15&amp;", "&amp;$B30&amp;", "&amp;$D30&amp;"; ","")</f>
        <v>#REF!</v>
      </c>
      <c r="K51" s="910" t="e">
        <f>IF(AND($C$9=1,TRUNC('5 Planning'!#REF!)&lt;&gt;'5 Planning'!#REF!), K$14&amp;", "&amp;K$15&amp;", "&amp;$B30&amp;", "&amp;$D30&amp;"; ","")</f>
        <v>#REF!</v>
      </c>
      <c r="L51" s="910" t="e">
        <f>IF(AND($C$9=1,TRUNC('5 Planning'!#REF!)&lt;&gt;'5 Planning'!#REF!), L$14&amp;", "&amp;L$15&amp;", "&amp;$B30&amp;", "&amp;$D30&amp;"; ","")</f>
        <v>#REF!</v>
      </c>
      <c r="M51" s="910" t="e">
        <f>IF(AND($C$9=1,TRUNC('5 Planning'!#REF!)&lt;&gt;'5 Planning'!#REF!), M$14&amp;", "&amp;M$15&amp;", "&amp;$B30&amp;", "&amp;$D30&amp;"; ","")</f>
        <v>#REF!</v>
      </c>
      <c r="N51" s="911" t="e">
        <f>IF(AND($C$9=1,TRUNC('5 Planning'!#REF!)&lt;&gt;'5 Planning'!#REF!), N$14&amp;", "&amp;N$15&amp;", "&amp;$B30&amp;", "&amp;$D30&amp;"; ","")</f>
        <v>#REF!</v>
      </c>
      <c r="O51" s="909" t="e">
        <f>IF(AND($C$9=1,TRUNC('5 Planning'!#REF!)&lt;&gt;'5 Planning'!#REF!), O$14&amp;", "&amp;O$15&amp;", "&amp;$B30&amp;", "&amp;$D30&amp;"; ","")</f>
        <v>#REF!</v>
      </c>
      <c r="P51" s="910" t="e">
        <f>IF(AND($C$9=1,TRUNC('5 Planning'!#REF!)&lt;&gt;'5 Planning'!#REF!), P$14&amp;", "&amp;P$15&amp;", "&amp;$B30&amp;", "&amp;$D30&amp;"; ","")</f>
        <v>#REF!</v>
      </c>
      <c r="Q51" s="910" t="e">
        <f>IF(AND($C$9=1,TRUNC('5 Planning'!#REF!)&lt;&gt;'5 Planning'!#REF!), Q$14&amp;", "&amp;Q$15&amp;", "&amp;$B30&amp;", "&amp;$D30&amp;"; ","")</f>
        <v>#REF!</v>
      </c>
      <c r="R51" s="910" t="e">
        <f>IF(AND($C$9=1,TRUNC('5 Planning'!#REF!)&lt;&gt;'5 Planning'!#REF!), R$14&amp;", "&amp;R$15&amp;", "&amp;$B30&amp;", "&amp;$D30&amp;"; ","")</f>
        <v>#REF!</v>
      </c>
      <c r="S51" s="911" t="e">
        <f>IF(AND($C$9=1,TRUNC('5 Planning'!#REF!)&lt;&gt;'5 Planning'!#REF!), S$14&amp;", "&amp;S$15&amp;", "&amp;$B30&amp;", "&amp;$D30&amp;"; ","")</f>
        <v>#REF!</v>
      </c>
      <c r="T51" s="59"/>
      <c r="U51" s="34"/>
      <c r="V51" s="34"/>
      <c r="W51" s="34"/>
      <c r="X51" s="34"/>
      <c r="Y51" s="34"/>
    </row>
    <row r="52" spans="3:25" x14ac:dyDescent="0.2">
      <c r="C52" s="295"/>
      <c r="D52" s="913" t="s">
        <v>115</v>
      </c>
      <c r="E52" s="739" t="e">
        <f>IF(AND($C$9=1,TRUNC('5 Planning'!#REF!)&lt;&gt;'5 Planning'!#REF!), E$14&amp;", "&amp;E$15&amp;", "&amp;$B31&amp;", "&amp;$D31&amp;"; ","")</f>
        <v>#REF!</v>
      </c>
      <c r="F52" s="10" t="e">
        <f>IF(AND($C$9=1,TRUNC('5 Planning'!#REF!)&lt;&gt;'5 Planning'!#REF!), F$14&amp;", "&amp;F$15&amp;", "&amp;$B31&amp;", "&amp;$D31&amp;"; ","")</f>
        <v>#REF!</v>
      </c>
      <c r="G52" s="10" t="e">
        <f>IF(AND($C$9=1,TRUNC('5 Planning'!#REF!)&lt;&gt;'5 Planning'!#REF!), G$14&amp;", "&amp;G$15&amp;", "&amp;$B31&amp;", "&amp;$D31&amp;"; ","")</f>
        <v>#REF!</v>
      </c>
      <c r="H52" s="10" t="e">
        <f>IF(AND($C$9=1,TRUNC('5 Planning'!#REF!)&lt;&gt;'5 Planning'!#REF!), H$14&amp;", "&amp;H$15&amp;", "&amp;$B31&amp;", "&amp;$D31&amp;"; ","")</f>
        <v>#REF!</v>
      </c>
      <c r="I52" s="682" t="e">
        <f>IF(AND($C$9=1,TRUNC('5 Planning'!#REF!)&lt;&gt;'5 Planning'!#REF!), I$14&amp;", "&amp;I$15&amp;", "&amp;$B31&amp;", "&amp;$D31&amp;"; ","")</f>
        <v>#REF!</v>
      </c>
      <c r="J52" s="739" t="str">
        <f>IF(AND($C$9=1,TRUNC('5 Planning'!I21)&lt;&gt;'5 Planning'!I21), J$14&amp;", "&amp;J$15&amp;", "&amp;$B31&amp;", "&amp;$D31&amp;"; ","")</f>
        <v/>
      </c>
      <c r="K52" s="10" t="str">
        <f>IF(AND($C$9=1,TRUNC('5 Planning'!J21)&lt;&gt;'5 Planning'!J21), K$14&amp;", "&amp;K$15&amp;", "&amp;$B31&amp;", "&amp;$D31&amp;"; ","")</f>
        <v/>
      </c>
      <c r="L52" s="10" t="str">
        <f>IF(AND($C$9=1,TRUNC('5 Planning'!K21)&lt;&gt;'5 Planning'!K21), L$14&amp;", "&amp;L$15&amp;", "&amp;$B31&amp;", "&amp;$D31&amp;"; ","")</f>
        <v/>
      </c>
      <c r="M52" s="10" t="str">
        <f>IF(AND($C$9=1,TRUNC('5 Planning'!L21)&lt;&gt;'5 Planning'!L21), M$14&amp;", "&amp;M$15&amp;", "&amp;$B31&amp;", "&amp;$D31&amp;"; ","")</f>
        <v/>
      </c>
      <c r="N52" s="682" t="str">
        <f>IF(AND($C$9=1,TRUNC('5 Planning'!M21)&lt;&gt;'5 Planning'!M21), N$14&amp;", "&amp;N$15&amp;", "&amp;$B31&amp;", "&amp;$D31&amp;"; ","")</f>
        <v/>
      </c>
      <c r="O52" s="739" t="str">
        <f>IF(AND($C$9=1,TRUNC('5 Planning'!N21)&lt;&gt;'5 Planning'!N21), O$14&amp;", "&amp;O$15&amp;", "&amp;$B31&amp;", "&amp;$D31&amp;"; ","")</f>
        <v/>
      </c>
      <c r="P52" s="10" t="str">
        <f>IF(AND($C$9=1,TRUNC('5 Planning'!O21)&lt;&gt;'5 Planning'!O21), P$14&amp;", "&amp;P$15&amp;", "&amp;$B31&amp;", "&amp;$D31&amp;"; ","")</f>
        <v/>
      </c>
      <c r="Q52" s="10" t="str">
        <f>IF(AND($C$9=1,TRUNC('5 Planning'!P21)&lt;&gt;'5 Planning'!P21), Q$14&amp;", "&amp;Q$15&amp;", "&amp;$B31&amp;", "&amp;$D31&amp;"; ","")</f>
        <v/>
      </c>
      <c r="R52" s="10" t="str">
        <f>IF(AND($C$9=1,TRUNC('5 Planning'!Q21)&lt;&gt;'5 Planning'!Q21), R$14&amp;", "&amp;R$15&amp;", "&amp;$B31&amp;", "&amp;$D31&amp;"; ","")</f>
        <v/>
      </c>
      <c r="S52" s="682" t="str">
        <f>IF(AND($C$9=1,TRUNC('5 Planning'!R21)&lt;&gt;'5 Planning'!R21), S$14&amp;", "&amp;S$15&amp;", "&amp;$B31&amp;", "&amp;$D31&amp;"; ","")</f>
        <v/>
      </c>
      <c r="T52" s="59"/>
      <c r="U52" s="34"/>
      <c r="V52" s="34"/>
      <c r="W52" s="34"/>
      <c r="X52" s="34"/>
      <c r="Y52" s="34"/>
    </row>
    <row r="53" spans="3:25" x14ac:dyDescent="0.2">
      <c r="C53" s="295"/>
      <c r="D53" s="913" t="s">
        <v>11180</v>
      </c>
      <c r="E53" s="909" t="e">
        <f>IF(AND($C$9=1,TRUNC('5 Planning'!#REF!)&lt;&gt;'5 Planning'!#REF!), E$14&amp;", "&amp;E$15&amp;", "&amp;$B32&amp;", "&amp;$D32&amp;"; ","")</f>
        <v>#REF!</v>
      </c>
      <c r="F53" s="910" t="e">
        <f>IF(AND($C$9=1,TRUNC('5 Planning'!#REF!)&lt;&gt;'5 Planning'!#REF!), F$14&amp;", "&amp;F$15&amp;", "&amp;$B32&amp;", "&amp;$D32&amp;"; ","")</f>
        <v>#REF!</v>
      </c>
      <c r="G53" s="910" t="e">
        <f>IF(AND($C$9=1,TRUNC('5 Planning'!#REF!)&lt;&gt;'5 Planning'!#REF!), G$14&amp;", "&amp;G$15&amp;", "&amp;$B32&amp;", "&amp;$D32&amp;"; ","")</f>
        <v>#REF!</v>
      </c>
      <c r="H53" s="910" t="e">
        <f>IF(AND($C$9=1,TRUNC('5 Planning'!#REF!)&lt;&gt;'5 Planning'!#REF!), H$14&amp;", "&amp;H$15&amp;", "&amp;$B32&amp;", "&amp;$D32&amp;"; ","")</f>
        <v>#REF!</v>
      </c>
      <c r="I53" s="911" t="e">
        <f>IF(AND($C$9=1,TRUNC('5 Planning'!#REF!)&lt;&gt;'5 Planning'!#REF!), I$14&amp;", "&amp;I$15&amp;", "&amp;$B32&amp;", "&amp;$D32&amp;"; ","")</f>
        <v>#REF!</v>
      </c>
      <c r="J53" s="909" t="e">
        <f>IF(AND($C$9=1,TRUNC('5 Planning'!#REF!)&lt;&gt;'5 Planning'!#REF!), J$14&amp;", "&amp;J$15&amp;", "&amp;$B32&amp;", "&amp;$D32&amp;"; ","")</f>
        <v>#REF!</v>
      </c>
      <c r="K53" s="910" t="e">
        <f>IF(AND($C$9=1,TRUNC('5 Planning'!#REF!)&lt;&gt;'5 Planning'!#REF!), K$14&amp;", "&amp;K$15&amp;", "&amp;$B32&amp;", "&amp;$D32&amp;"; ","")</f>
        <v>#REF!</v>
      </c>
      <c r="L53" s="910" t="e">
        <f>IF(AND($C$9=1,TRUNC('5 Planning'!#REF!)&lt;&gt;'5 Planning'!#REF!), L$14&amp;", "&amp;L$15&amp;", "&amp;$B32&amp;", "&amp;$D32&amp;"; ","")</f>
        <v>#REF!</v>
      </c>
      <c r="M53" s="910" t="e">
        <f>IF(AND($C$9=1,TRUNC('5 Planning'!#REF!)&lt;&gt;'5 Planning'!#REF!), M$14&amp;", "&amp;M$15&amp;", "&amp;$B32&amp;", "&amp;$D32&amp;"; ","")</f>
        <v>#REF!</v>
      </c>
      <c r="N53" s="911" t="e">
        <f>IF(AND($C$9=1,TRUNC('5 Planning'!#REF!)&lt;&gt;'5 Planning'!#REF!), N$14&amp;", "&amp;N$15&amp;", "&amp;$B32&amp;", "&amp;$D32&amp;"; ","")</f>
        <v>#REF!</v>
      </c>
      <c r="O53" s="909" t="e">
        <f>IF(AND($C$9=1,TRUNC('5 Planning'!#REF!)&lt;&gt;'5 Planning'!#REF!), O$14&amp;", "&amp;O$15&amp;", "&amp;$B32&amp;", "&amp;$D32&amp;"; ","")</f>
        <v>#REF!</v>
      </c>
      <c r="P53" s="910" t="e">
        <f>IF(AND($C$9=1,TRUNC('5 Planning'!#REF!)&lt;&gt;'5 Planning'!#REF!), P$14&amp;", "&amp;P$15&amp;", "&amp;$B32&amp;", "&amp;$D32&amp;"; ","")</f>
        <v>#REF!</v>
      </c>
      <c r="Q53" s="910" t="e">
        <f>IF(AND($C$9=1,TRUNC('5 Planning'!#REF!)&lt;&gt;'5 Planning'!#REF!), Q$14&amp;", "&amp;Q$15&amp;", "&amp;$B32&amp;", "&amp;$D32&amp;"; ","")</f>
        <v>#REF!</v>
      </c>
      <c r="R53" s="910" t="e">
        <f>IF(AND($C$9=1,TRUNC('5 Planning'!#REF!)&lt;&gt;'5 Planning'!#REF!), R$14&amp;", "&amp;R$15&amp;", "&amp;$B32&amp;", "&amp;$D32&amp;"; ","")</f>
        <v>#REF!</v>
      </c>
      <c r="S53" s="911" t="e">
        <f>IF(AND($C$9=1,TRUNC('5 Planning'!#REF!)&lt;&gt;'5 Planning'!#REF!), S$14&amp;", "&amp;S$15&amp;", "&amp;$B32&amp;", "&amp;$D32&amp;"; ","")</f>
        <v>#REF!</v>
      </c>
      <c r="T53" s="59"/>
      <c r="U53" s="34"/>
      <c r="V53" s="34"/>
      <c r="W53" s="34"/>
      <c r="X53" s="34"/>
      <c r="Y53" s="34"/>
    </row>
    <row r="54" spans="3:25" x14ac:dyDescent="0.2">
      <c r="C54" s="295"/>
      <c r="D54" s="913" t="s">
        <v>115</v>
      </c>
      <c r="E54" s="742" t="e">
        <f>IF(AND($C$9=1,TRUNC('5 Planning'!#REF!)&lt;&gt;'5 Planning'!#REF!), E$14&amp;", "&amp;E$15&amp;", "&amp;$B33&amp;", "&amp;$D33&amp;"; ","")</f>
        <v>#REF!</v>
      </c>
      <c r="F54" s="743" t="e">
        <f>IF(AND($C$9=1,TRUNC('5 Planning'!#REF!)&lt;&gt;'5 Planning'!#REF!), F$14&amp;", "&amp;F$15&amp;", "&amp;$B33&amp;", "&amp;$D33&amp;"; ","")</f>
        <v>#REF!</v>
      </c>
      <c r="G54" s="743" t="e">
        <f>IF(AND($C$9=1,TRUNC('5 Planning'!#REF!)&lt;&gt;'5 Planning'!#REF!), G$14&amp;", "&amp;G$15&amp;", "&amp;$B33&amp;", "&amp;$D33&amp;"; ","")</f>
        <v>#REF!</v>
      </c>
      <c r="H54" s="743" t="e">
        <f>IF(AND($C$9=1,TRUNC('5 Planning'!#REF!)&lt;&gt;'5 Planning'!#REF!), H$14&amp;", "&amp;H$15&amp;", "&amp;$B33&amp;", "&amp;$D33&amp;"; ","")</f>
        <v>#REF!</v>
      </c>
      <c r="I54" s="744" t="e">
        <f>IF(AND($C$9=1,TRUNC('5 Planning'!#REF!)&lt;&gt;'5 Planning'!#REF!), I$14&amp;", "&amp;I$15&amp;", "&amp;$B33&amp;", "&amp;$D33&amp;"; ","")</f>
        <v>#REF!</v>
      </c>
      <c r="J54" s="742" t="str">
        <f>IF(AND($C$9=1,TRUNC('5 Planning'!I22)&lt;&gt;'5 Planning'!I22), J$14&amp;", "&amp;J$15&amp;", "&amp;$B33&amp;", "&amp;$D33&amp;"; ","")</f>
        <v/>
      </c>
      <c r="K54" s="743" t="str">
        <f>IF(AND($C$9=1,TRUNC('5 Planning'!J22)&lt;&gt;'5 Planning'!J22), K$14&amp;", "&amp;K$15&amp;", "&amp;$B33&amp;", "&amp;$D33&amp;"; ","")</f>
        <v/>
      </c>
      <c r="L54" s="743" t="str">
        <f>IF(AND($C$9=1,TRUNC('5 Planning'!K22)&lt;&gt;'5 Planning'!K22), L$14&amp;", "&amp;L$15&amp;", "&amp;$B33&amp;", "&amp;$D33&amp;"; ","")</f>
        <v/>
      </c>
      <c r="M54" s="743" t="str">
        <f>IF(AND($C$9=1,TRUNC('5 Planning'!L22)&lt;&gt;'5 Planning'!L22), M$14&amp;", "&amp;M$15&amp;", "&amp;$B33&amp;", "&amp;$D33&amp;"; ","")</f>
        <v/>
      </c>
      <c r="N54" s="744" t="str">
        <f>IF(AND($C$9=1,TRUNC('5 Planning'!M22)&lt;&gt;'5 Planning'!M22), N$14&amp;", "&amp;N$15&amp;", "&amp;$B33&amp;", "&amp;$D33&amp;"; ","")</f>
        <v/>
      </c>
      <c r="O54" s="742" t="str">
        <f>IF(AND($C$9=1,TRUNC('5 Planning'!N22)&lt;&gt;'5 Planning'!N22), O$14&amp;", "&amp;O$15&amp;", "&amp;$B33&amp;", "&amp;$D33&amp;"; ","")</f>
        <v/>
      </c>
      <c r="P54" s="743" t="str">
        <f>IF(AND($C$9=1,TRUNC('5 Planning'!O22)&lt;&gt;'5 Planning'!O22), P$14&amp;", "&amp;P$15&amp;", "&amp;$B33&amp;", "&amp;$D33&amp;"; ","")</f>
        <v/>
      </c>
      <c r="Q54" s="743" t="str">
        <f>IF(AND($C$9=1,TRUNC('5 Planning'!P22)&lt;&gt;'5 Planning'!P22), Q$14&amp;", "&amp;Q$15&amp;", "&amp;$B33&amp;", "&amp;$D33&amp;"; ","")</f>
        <v/>
      </c>
      <c r="R54" s="743" t="str">
        <f>IF(AND($C$9=1,TRUNC('5 Planning'!Q22)&lt;&gt;'5 Planning'!Q22), R$14&amp;", "&amp;R$15&amp;", "&amp;$B33&amp;", "&amp;$D33&amp;"; ","")</f>
        <v/>
      </c>
      <c r="S54" s="744" t="str">
        <f>IF(AND($C$9=1,TRUNC('5 Planning'!R22)&lt;&gt;'5 Planning'!R22), S$14&amp;", "&amp;S$15&amp;", "&amp;$B33&amp;", "&amp;$D33&amp;"; ","")</f>
        <v/>
      </c>
      <c r="T54" s="59"/>
      <c r="U54" s="34"/>
      <c r="V54" s="34"/>
      <c r="W54" s="34"/>
      <c r="X54" s="34"/>
      <c r="Y54" s="34"/>
    </row>
    <row r="55" spans="3:25" x14ac:dyDescent="0.2">
      <c r="C55" s="295"/>
      <c r="D55" s="913" t="s">
        <v>126</v>
      </c>
      <c r="E55" s="695" t="e">
        <f>IF(AND($C$9=1,TRUNC('5 Planning'!#REF!)&lt;&gt;'5 Planning'!#REF!), E$14&amp;", "&amp;E$15&amp;", "&amp;$B34&amp;", "&amp;$D34&amp;"; ","")</f>
        <v>#REF!</v>
      </c>
      <c r="F55" s="292" t="e">
        <f>IF(AND($C$9=1,TRUNC('5 Planning'!#REF!)&lt;&gt;'5 Planning'!#REF!), F$14&amp;", "&amp;F$15&amp;", "&amp;$B34&amp;", "&amp;$D34&amp;"; ","")</f>
        <v>#REF!</v>
      </c>
      <c r="G55" s="292" t="e">
        <f>IF(AND($C$9=1,TRUNC('5 Planning'!#REF!)&lt;&gt;'5 Planning'!#REF!), G$14&amp;", "&amp;G$15&amp;", "&amp;$B34&amp;", "&amp;$D34&amp;"; ","")</f>
        <v>#REF!</v>
      </c>
      <c r="H55" s="292" t="e">
        <f>IF(AND($C$9=1,TRUNC('5 Planning'!#REF!)&lt;&gt;'5 Planning'!#REF!), H$14&amp;", "&amp;H$15&amp;", "&amp;$B34&amp;", "&amp;$D34&amp;"; ","")</f>
        <v>#REF!</v>
      </c>
      <c r="I55" s="292" t="e">
        <f>IF(AND($C$9=1,TRUNC('5 Planning'!#REF!)&lt;&gt;'5 Planning'!#REF!), I$14&amp;", "&amp;I$15&amp;", "&amp;$B34&amp;", "&amp;$D34&amp;"; ","")</f>
        <v>#REF!</v>
      </c>
      <c r="J55" s="695" t="e">
        <f>IF(AND($C$9=1,TRUNC('5 Planning'!#REF!)&lt;&gt;'5 Planning'!#REF!), J$14&amp;", "&amp;J$15&amp;", "&amp;$B34&amp;", "&amp;$D34&amp;"; ","")</f>
        <v>#REF!</v>
      </c>
      <c r="K55" s="292" t="e">
        <f>IF(AND($C$9=1,TRUNC('5 Planning'!#REF!)&lt;&gt;'5 Planning'!#REF!), K$14&amp;", "&amp;K$15&amp;", "&amp;$B34&amp;", "&amp;$D34&amp;"; ","")</f>
        <v>#REF!</v>
      </c>
      <c r="L55" s="292" t="e">
        <f>IF(AND($C$9=1,TRUNC('5 Planning'!#REF!)&lt;&gt;'5 Planning'!#REF!), L$14&amp;", "&amp;L$15&amp;", "&amp;$B34&amp;", "&amp;$D34&amp;"; ","")</f>
        <v>#REF!</v>
      </c>
      <c r="M55" s="292" t="e">
        <f>IF(AND($C$9=1,TRUNC('5 Planning'!#REF!)&lt;&gt;'5 Planning'!#REF!), M$14&amp;", "&amp;M$15&amp;", "&amp;$B34&amp;", "&amp;$D34&amp;"; ","")</f>
        <v>#REF!</v>
      </c>
      <c r="N55" s="292" t="e">
        <f>IF(AND($C$9=1,TRUNC('5 Planning'!#REF!)&lt;&gt;'5 Planning'!#REF!), N$14&amp;", "&amp;N$15&amp;", "&amp;$B34&amp;", "&amp;$D34&amp;"; ","")</f>
        <v>#REF!</v>
      </c>
      <c r="O55" s="695" t="e">
        <f>IF(AND($C$9=1,TRUNC('5 Planning'!#REF!)&lt;&gt;'5 Planning'!#REF!), O$14&amp;", "&amp;O$15&amp;", "&amp;$B34&amp;", "&amp;$D34&amp;"; ","")</f>
        <v>#REF!</v>
      </c>
      <c r="P55" s="292" t="e">
        <f>IF(AND($C$9=1,TRUNC('5 Planning'!#REF!)&lt;&gt;'5 Planning'!#REF!), P$14&amp;", "&amp;P$15&amp;", "&amp;$B34&amp;", "&amp;$D34&amp;"; ","")</f>
        <v>#REF!</v>
      </c>
      <c r="Q55" s="292" t="e">
        <f>IF(AND($C$9=1,TRUNC('5 Planning'!#REF!)&lt;&gt;'5 Planning'!#REF!), Q$14&amp;", "&amp;Q$15&amp;", "&amp;$B34&amp;", "&amp;$D34&amp;"; ","")</f>
        <v>#REF!</v>
      </c>
      <c r="R55" s="292" t="e">
        <f>IF(AND($C$9=1,TRUNC('5 Planning'!#REF!)&lt;&gt;'5 Planning'!#REF!), R$14&amp;", "&amp;R$15&amp;", "&amp;$B34&amp;", "&amp;$D34&amp;"; ","")</f>
        <v>#REF!</v>
      </c>
      <c r="S55" s="696" t="e">
        <f>IF(AND($C$9=1,TRUNC('5 Planning'!#REF!)&lt;&gt;'5 Planning'!#REF!), S$14&amp;", "&amp;S$15&amp;", "&amp;$B34&amp;", "&amp;$D34&amp;"; ","")</f>
        <v>#REF!</v>
      </c>
      <c r="T55" s="59"/>
      <c r="U55" s="34"/>
      <c r="V55" s="34"/>
      <c r="W55" s="34"/>
      <c r="X55" s="34"/>
      <c r="Y55" s="34"/>
    </row>
    <row r="56" spans="3:25" x14ac:dyDescent="0.2">
      <c r="C56" s="295"/>
      <c r="D56" s="10"/>
      <c r="E56" s="10"/>
      <c r="F56" s="10"/>
      <c r="G56" s="10"/>
      <c r="H56" s="10"/>
      <c r="I56" s="10"/>
      <c r="J56" s="10"/>
      <c r="K56" s="10"/>
      <c r="L56" s="10"/>
      <c r="M56" s="10"/>
      <c r="N56" s="10"/>
      <c r="O56" s="10"/>
      <c r="P56" s="10"/>
      <c r="Q56" s="10"/>
      <c r="R56" s="10"/>
      <c r="S56" s="10"/>
      <c r="T56" s="59"/>
      <c r="U56" s="34"/>
      <c r="V56" s="34"/>
      <c r="W56" s="34"/>
      <c r="X56" s="34"/>
      <c r="Y56" s="34"/>
    </row>
    <row r="57" spans="3:25" x14ac:dyDescent="0.2">
      <c r="C57" s="295"/>
      <c r="D57" s="10"/>
      <c r="E57" s="662" t="e">
        <f>E38&amp;E39&amp;E40&amp;E41&amp;E42&amp;E43&amp;E44&amp;E45&amp;E46&amp;E47&amp;E48&amp;E49&amp;E50&amp;E51&amp;E52&amp;E53&amp;E54&amp;E55</f>
        <v>#REF!</v>
      </c>
      <c r="F57" s="664" t="e">
        <f t="shared" ref="F57:S57" si="0">F38&amp;F39&amp;F40&amp;F41&amp;F42&amp;F43&amp;F44&amp;F45&amp;F46&amp;F47&amp;F48&amp;F49&amp;F50&amp;F51&amp;F52&amp;F53&amp;F54&amp;F55</f>
        <v>#REF!</v>
      </c>
      <c r="G57" s="664" t="e">
        <f t="shared" si="0"/>
        <v>#REF!</v>
      </c>
      <c r="H57" s="664" t="e">
        <f t="shared" si="0"/>
        <v>#REF!</v>
      </c>
      <c r="I57" s="663" t="e">
        <f t="shared" si="0"/>
        <v>#REF!</v>
      </c>
      <c r="J57" s="662" t="e">
        <f t="shared" si="0"/>
        <v>#REF!</v>
      </c>
      <c r="K57" s="664" t="e">
        <f t="shared" si="0"/>
        <v>#REF!</v>
      </c>
      <c r="L57" s="664" t="e">
        <f t="shared" si="0"/>
        <v>#REF!</v>
      </c>
      <c r="M57" s="664" t="e">
        <f t="shared" si="0"/>
        <v>#REF!</v>
      </c>
      <c r="N57" s="663" t="e">
        <f t="shared" si="0"/>
        <v>#REF!</v>
      </c>
      <c r="O57" s="662" t="e">
        <f t="shared" si="0"/>
        <v>#REF!</v>
      </c>
      <c r="P57" s="664" t="e">
        <f t="shared" si="0"/>
        <v>#REF!</v>
      </c>
      <c r="Q57" s="664" t="e">
        <f t="shared" si="0"/>
        <v>#REF!</v>
      </c>
      <c r="R57" s="664" t="e">
        <f t="shared" si="0"/>
        <v>#REF!</v>
      </c>
      <c r="S57" s="663" t="e">
        <f t="shared" si="0"/>
        <v>#REF!</v>
      </c>
      <c r="T57" s="59"/>
      <c r="U57" s="34"/>
      <c r="V57" s="34"/>
      <c r="W57" s="34"/>
      <c r="X57" s="34"/>
      <c r="Y57" s="34"/>
    </row>
    <row r="58" spans="3:25" x14ac:dyDescent="0.2">
      <c r="C58" s="295"/>
      <c r="D58" s="10"/>
      <c r="E58" s="10"/>
      <c r="F58" s="10"/>
      <c r="G58" s="10"/>
      <c r="H58" s="10"/>
      <c r="I58" s="10"/>
      <c r="J58" s="10"/>
      <c r="K58" s="10"/>
      <c r="L58" s="10"/>
      <c r="M58" s="10"/>
      <c r="N58" s="10"/>
      <c r="O58" s="10"/>
      <c r="P58" s="10"/>
      <c r="Q58" s="10"/>
      <c r="R58" s="10"/>
      <c r="S58" s="10"/>
      <c r="T58" s="59"/>
      <c r="U58" s="34"/>
      <c r="V58" s="34"/>
      <c r="W58" s="34"/>
      <c r="X58" s="34"/>
      <c r="Y58" s="34"/>
    </row>
    <row r="59" spans="3:25" x14ac:dyDescent="0.2">
      <c r="C59" s="295"/>
      <c r="D59" s="10"/>
      <c r="E59" s="621" t="e">
        <f>E57&amp;F57&amp;G57&amp;H57&amp;I57</f>
        <v>#REF!</v>
      </c>
      <c r="F59" s="10"/>
      <c r="G59" s="10"/>
      <c r="H59" s="10"/>
      <c r="I59" s="10"/>
      <c r="J59" s="621" t="e">
        <f>J57&amp;K57&amp;L57&amp;M57&amp;N57</f>
        <v>#REF!</v>
      </c>
      <c r="K59" s="10"/>
      <c r="L59" s="10"/>
      <c r="M59" s="10"/>
      <c r="N59" s="10"/>
      <c r="O59" s="621" t="e">
        <f>O57&amp;P57&amp;Q57&amp;R57&amp;S57</f>
        <v>#REF!</v>
      </c>
      <c r="P59" s="10"/>
      <c r="Q59" s="10"/>
      <c r="R59" s="10"/>
      <c r="S59" s="10"/>
      <c r="T59" s="59"/>
      <c r="U59" s="34"/>
      <c r="V59" s="34"/>
      <c r="W59" s="34"/>
      <c r="X59" s="34"/>
      <c r="Y59" s="34"/>
    </row>
    <row r="60" spans="3:25" x14ac:dyDescent="0.2">
      <c r="C60" s="295"/>
      <c r="D60" s="10"/>
      <c r="E60" s="10"/>
      <c r="F60" s="10"/>
      <c r="G60" s="10"/>
      <c r="H60" s="10"/>
      <c r="I60" s="10"/>
      <c r="J60" s="10"/>
      <c r="K60" s="10"/>
      <c r="L60" s="10"/>
      <c r="M60" s="10"/>
      <c r="N60" s="10"/>
      <c r="O60" s="10"/>
      <c r="P60" s="10"/>
      <c r="Q60" s="10"/>
      <c r="R60" s="10"/>
      <c r="S60" s="10"/>
      <c r="T60" s="59"/>
      <c r="U60" s="34"/>
      <c r="V60" s="34"/>
      <c r="W60" s="34"/>
      <c r="X60" s="34"/>
      <c r="Y60" s="34"/>
    </row>
    <row r="61" spans="3:25" x14ac:dyDescent="0.2">
      <c r="C61" s="295"/>
      <c r="D61" s="10"/>
      <c r="E61" s="621" t="e">
        <f>E59&amp;J59&amp;O59</f>
        <v>#REF!</v>
      </c>
      <c r="F61" s="10"/>
      <c r="G61" s="10"/>
      <c r="H61" s="10"/>
      <c r="I61" s="10"/>
      <c r="J61" s="10"/>
      <c r="K61" s="10"/>
      <c r="L61" s="10"/>
      <c r="M61" s="10"/>
      <c r="N61" s="10"/>
      <c r="O61" s="10"/>
      <c r="P61" s="10"/>
      <c r="Q61" s="10"/>
      <c r="R61" s="10"/>
      <c r="S61" s="10"/>
      <c r="T61" s="59"/>
      <c r="U61" s="34"/>
      <c r="V61" s="34"/>
      <c r="W61" s="34"/>
      <c r="X61" s="34"/>
      <c r="Y61" s="34"/>
    </row>
    <row r="62" spans="3:25" x14ac:dyDescent="0.2">
      <c r="C62" s="296"/>
      <c r="D62" s="48"/>
      <c r="E62" s="48"/>
      <c r="F62" s="48"/>
      <c r="G62" s="48"/>
      <c r="H62" s="48"/>
      <c r="I62" s="48"/>
      <c r="J62" s="48"/>
      <c r="K62" s="48"/>
      <c r="L62" s="48"/>
      <c r="M62" s="48"/>
      <c r="N62" s="48"/>
      <c r="O62" s="48"/>
      <c r="P62" s="48"/>
      <c r="Q62" s="48"/>
      <c r="R62" s="48"/>
      <c r="S62" s="48"/>
      <c r="T62" s="59"/>
      <c r="U62" s="34"/>
      <c r="V62" s="34"/>
      <c r="W62" s="34"/>
      <c r="X62" s="34"/>
      <c r="Y62" s="34"/>
    </row>
    <row r="63" spans="3:25" x14ac:dyDescent="0.2">
      <c r="C63" s="66"/>
      <c r="D63" s="49"/>
      <c r="E63" s="49"/>
      <c r="F63" s="49"/>
      <c r="G63" s="49"/>
      <c r="H63" s="49"/>
      <c r="I63" s="49"/>
      <c r="J63" s="49"/>
      <c r="K63" s="49"/>
      <c r="L63" s="49"/>
      <c r="M63" s="49"/>
      <c r="N63" s="49"/>
      <c r="O63" s="49"/>
      <c r="P63" s="49"/>
      <c r="Q63" s="49"/>
      <c r="R63" s="49"/>
      <c r="S63" s="49"/>
      <c r="T63" s="59"/>
      <c r="U63" s="34"/>
      <c r="V63" s="34"/>
      <c r="W63" s="34"/>
      <c r="X63" s="34"/>
      <c r="Y63" s="34"/>
    </row>
    <row r="64" spans="3:25" x14ac:dyDescent="0.2">
      <c r="C64" s="68" t="s">
        <v>11181</v>
      </c>
      <c r="D64" s="10"/>
      <c r="E64" s="10" t="s">
        <v>11152</v>
      </c>
      <c r="F64" s="10"/>
      <c r="G64" s="10"/>
      <c r="H64" s="10"/>
      <c r="I64" s="10"/>
      <c r="J64" s="10" t="s">
        <v>11153</v>
      </c>
      <c r="K64" s="10"/>
      <c r="L64" s="10"/>
      <c r="M64" s="10"/>
      <c r="N64" s="10"/>
      <c r="O64" s="10" t="s">
        <v>101</v>
      </c>
      <c r="P64" s="10"/>
      <c r="Q64" s="10"/>
      <c r="R64" s="10"/>
      <c r="S64" s="10"/>
      <c r="T64" s="59"/>
      <c r="U64" s="34"/>
      <c r="V64" s="34"/>
      <c r="W64" s="34"/>
      <c r="X64" s="34"/>
      <c r="Y64" s="34"/>
    </row>
    <row r="65" spans="3:25" x14ac:dyDescent="0.2">
      <c r="C65" s="295"/>
      <c r="D65" s="912" t="s">
        <v>106</v>
      </c>
      <c r="E65" s="686" t="e">
        <f>IF(AND($D$9=1,'5 Planning'!#REF!&lt;0), E$14&amp;", "&amp;E$15&amp;", "&amp;$B17&amp;", "&amp;$D17&amp;"; ","")</f>
        <v>#REF!</v>
      </c>
      <c r="F65" s="689" t="e">
        <f>IF(AND($D$9=1,'5 Planning'!#REF!&lt;0), F$14&amp;", "&amp;F$15&amp;", "&amp;$B17&amp;", "&amp;$D17&amp;"; ","")</f>
        <v>#REF!</v>
      </c>
      <c r="G65" s="689" t="e">
        <f>IF(AND($D$9=1,'5 Planning'!#REF!&lt;0), G$14&amp;", "&amp;G$15&amp;", "&amp;$B17&amp;", "&amp;$D17&amp;"; ","")</f>
        <v>#REF!</v>
      </c>
      <c r="H65" s="689" t="e">
        <f>IF(AND($D$9=1,'5 Planning'!#REF!&lt;0), H$14&amp;", "&amp;H$15&amp;", "&amp;$B17&amp;", "&amp;$D17&amp;"; ","")</f>
        <v>#REF!</v>
      </c>
      <c r="I65" s="688" t="e">
        <f>IF(AND($D$9=1,'5 Planning'!#REF!&lt;0), I$14&amp;", "&amp;I$15&amp;", "&amp;$B17&amp;", "&amp;$D17&amp;"; ","")</f>
        <v>#REF!</v>
      </c>
      <c r="J65" s="686" t="str">
        <f>IF(AND($D$9=1,'5 Planning'!I14&lt;0), J$14&amp;", "&amp;J$15&amp;", "&amp;$B17&amp;", "&amp;$D17&amp;"; ","")</f>
        <v/>
      </c>
      <c r="K65" s="689" t="str">
        <f>IF(AND($D$9=1,'5 Planning'!J14&lt;0), K$14&amp;", "&amp;K$15&amp;", "&amp;$B17&amp;", "&amp;$D17&amp;"; ","")</f>
        <v/>
      </c>
      <c r="L65" s="689" t="str">
        <f>IF(AND($D$9=1,'5 Planning'!K14&lt;0), L$14&amp;", "&amp;L$15&amp;", "&amp;$B17&amp;", "&amp;$D17&amp;"; ","")</f>
        <v/>
      </c>
      <c r="M65" s="689" t="str">
        <f>IF(AND($D$9=1,'5 Planning'!L14&lt;0), M$14&amp;", "&amp;M$15&amp;", "&amp;$B17&amp;", "&amp;$D17&amp;"; ","")</f>
        <v/>
      </c>
      <c r="N65" s="688" t="str">
        <f>IF(AND($D$9=1,'5 Planning'!M14&lt;0), N$14&amp;", "&amp;N$15&amp;", "&amp;$B17&amp;", "&amp;$D17&amp;"; ","")</f>
        <v/>
      </c>
      <c r="O65" s="686" t="str">
        <f>IF(AND($D$9=1,'5 Planning'!N14&lt;0), O$14&amp;", "&amp;O$15&amp;", "&amp;$B17&amp;", "&amp;$D17&amp;"; ","")</f>
        <v/>
      </c>
      <c r="P65" s="689" t="str">
        <f>IF(AND($D$9=1,'5 Planning'!O14&lt;0), P$14&amp;", "&amp;P$15&amp;", "&amp;$B17&amp;", "&amp;$D17&amp;"; ","")</f>
        <v/>
      </c>
      <c r="Q65" s="689" t="str">
        <f>IF(AND($D$9=1,'5 Planning'!P14&lt;0), Q$14&amp;", "&amp;Q$15&amp;", "&amp;$B17&amp;", "&amp;$D17&amp;"; ","")</f>
        <v/>
      </c>
      <c r="R65" s="689" t="str">
        <f>IF(AND($D$9=1,'5 Planning'!Q14&lt;0), R$14&amp;", "&amp;R$15&amp;", "&amp;$B17&amp;", "&amp;$D17&amp;"; ","")</f>
        <v/>
      </c>
      <c r="S65" s="688" t="str">
        <f>IF(AND($D$9=1,'5 Planning'!R14&lt;0), S$14&amp;", "&amp;S$15&amp;", "&amp;$B17&amp;", "&amp;$D17&amp;"; ","")</f>
        <v/>
      </c>
      <c r="T65" s="59"/>
      <c r="U65" s="34"/>
      <c r="V65" s="34"/>
      <c r="W65" s="34"/>
      <c r="X65" s="34"/>
      <c r="Y65" s="34"/>
    </row>
    <row r="66" spans="3:25" x14ac:dyDescent="0.2">
      <c r="C66" s="295"/>
      <c r="D66" s="913" t="s">
        <v>109</v>
      </c>
      <c r="E66" s="739" t="e">
        <f>IF(AND($D$9=1,'5 Planning'!#REF!&lt;0), E$14&amp;", "&amp;E$15&amp;", "&amp;$B18&amp;", "&amp;$D18&amp;"; ","")</f>
        <v>#REF!</v>
      </c>
      <c r="F66" s="10" t="e">
        <f>IF(AND($D$9=1,'5 Planning'!#REF!&lt;0), F$14&amp;", "&amp;F$15&amp;", "&amp;$B18&amp;", "&amp;$D18&amp;"; ","")</f>
        <v>#REF!</v>
      </c>
      <c r="G66" s="10" t="e">
        <f>IF(AND($D$9=1,'5 Planning'!#REF!&lt;0), G$14&amp;", "&amp;G$15&amp;", "&amp;$B18&amp;", "&amp;$D18&amp;"; ","")</f>
        <v>#REF!</v>
      </c>
      <c r="H66" s="10" t="e">
        <f>IF(AND($D$9=1,'5 Planning'!#REF!&lt;0), H$14&amp;", "&amp;H$15&amp;", "&amp;$B18&amp;", "&amp;$D18&amp;"; ","")</f>
        <v>#REF!</v>
      </c>
      <c r="I66" s="682" t="e">
        <f>IF(AND($D$9=1,'5 Planning'!#REF!&lt;0), I$14&amp;", "&amp;I$15&amp;", "&amp;$B18&amp;", "&amp;$D18&amp;"; ","")</f>
        <v>#REF!</v>
      </c>
      <c r="J66" s="739" t="e">
        <f>IF(AND($D$9=1,'5 Planning'!#REF!&lt;0), J$14&amp;", "&amp;J$15&amp;", "&amp;$B18&amp;", "&amp;$D18&amp;"; ","")</f>
        <v>#REF!</v>
      </c>
      <c r="K66" s="10" t="e">
        <f>IF(AND($D$9=1,'5 Planning'!#REF!&lt;0), K$14&amp;", "&amp;K$15&amp;", "&amp;$B18&amp;", "&amp;$D18&amp;"; ","")</f>
        <v>#REF!</v>
      </c>
      <c r="L66" s="10" t="e">
        <f>IF(AND($D$9=1,'5 Planning'!#REF!&lt;0), L$14&amp;", "&amp;L$15&amp;", "&amp;$B18&amp;", "&amp;$D18&amp;"; ","")</f>
        <v>#REF!</v>
      </c>
      <c r="M66" s="10" t="e">
        <f>IF(AND($D$9=1,'5 Planning'!#REF!&lt;0), M$14&amp;", "&amp;M$15&amp;", "&amp;$B18&amp;", "&amp;$D18&amp;"; ","")</f>
        <v>#REF!</v>
      </c>
      <c r="N66" s="682" t="e">
        <f>IF(AND($D$9=1,'5 Planning'!#REF!&lt;0), N$14&amp;", "&amp;N$15&amp;", "&amp;$B18&amp;", "&amp;$D18&amp;"; ","")</f>
        <v>#REF!</v>
      </c>
      <c r="O66" s="739" t="e">
        <f>IF(AND($D$9=1,'5 Planning'!#REF!&lt;0), O$14&amp;", "&amp;O$15&amp;", "&amp;$B18&amp;", "&amp;$D18&amp;"; ","")</f>
        <v>#REF!</v>
      </c>
      <c r="P66" s="10" t="e">
        <f>IF(AND($D$9=1,'5 Planning'!#REF!&lt;0), P$14&amp;", "&amp;P$15&amp;", "&amp;$B18&amp;", "&amp;$D18&amp;"; ","")</f>
        <v>#REF!</v>
      </c>
      <c r="Q66" s="10" t="e">
        <f>IF(AND($D$9=1,'5 Planning'!#REF!&lt;0), Q$14&amp;", "&amp;Q$15&amp;", "&amp;$B18&amp;", "&amp;$D18&amp;"; ","")</f>
        <v>#REF!</v>
      </c>
      <c r="R66" s="10" t="e">
        <f>IF(AND($D$9=1,'5 Planning'!#REF!&lt;0), R$14&amp;", "&amp;R$15&amp;", "&amp;$B18&amp;", "&amp;$D18&amp;"; ","")</f>
        <v>#REF!</v>
      </c>
      <c r="S66" s="682" t="e">
        <f>IF(AND($D$9=1,'5 Planning'!#REF!&lt;0), S$14&amp;", "&amp;S$15&amp;", "&amp;$B18&amp;", "&amp;$D18&amp;"; ","")</f>
        <v>#REF!</v>
      </c>
      <c r="T66" s="59"/>
      <c r="U66" s="34"/>
      <c r="V66" s="34"/>
      <c r="W66" s="34"/>
      <c r="X66" s="34"/>
      <c r="Y66" s="34"/>
    </row>
    <row r="67" spans="3:25" x14ac:dyDescent="0.2">
      <c r="C67" s="295"/>
      <c r="D67" s="914" t="s">
        <v>112</v>
      </c>
      <c r="E67" s="739" t="e">
        <f>IF(AND($D$9=1,'5 Planning'!#REF!&lt;0), E$14&amp;", "&amp;E$15&amp;", "&amp;$B19&amp;", "&amp;$D19&amp;"; ","")</f>
        <v>#REF!</v>
      </c>
      <c r="F67" s="10" t="e">
        <f>IF(AND($D$9=1,'5 Planning'!#REF!&lt;0), F$14&amp;", "&amp;F$15&amp;", "&amp;$B19&amp;", "&amp;$D19&amp;"; ","")</f>
        <v>#REF!</v>
      </c>
      <c r="G67" s="10" t="e">
        <f>IF(AND($D$9=1,'5 Planning'!#REF!&lt;0), G$14&amp;", "&amp;G$15&amp;", "&amp;$B19&amp;", "&amp;$D19&amp;"; ","")</f>
        <v>#REF!</v>
      </c>
      <c r="H67" s="10" t="e">
        <f>IF(AND($D$9=1,'5 Planning'!#REF!&lt;0), H$14&amp;", "&amp;H$15&amp;", "&amp;$B19&amp;", "&amp;$D19&amp;"; ","")</f>
        <v>#REF!</v>
      </c>
      <c r="I67" s="682" t="e">
        <f>IF(AND($D$9=1,'5 Planning'!#REF!&lt;0), I$14&amp;", "&amp;I$15&amp;", "&amp;$B19&amp;", "&amp;$D19&amp;"; ","")</f>
        <v>#REF!</v>
      </c>
      <c r="J67" s="739" t="e">
        <f>IF(AND($D$9=1,'5 Planning'!#REF!&lt;0), J$14&amp;", "&amp;J$15&amp;", "&amp;$B19&amp;", "&amp;$D19&amp;"; ","")</f>
        <v>#REF!</v>
      </c>
      <c r="K67" s="10" t="e">
        <f>IF(AND($D$9=1,'5 Planning'!#REF!&lt;0), K$14&amp;", "&amp;K$15&amp;", "&amp;$B19&amp;", "&amp;$D19&amp;"; ","")</f>
        <v>#REF!</v>
      </c>
      <c r="L67" s="10" t="e">
        <f>IF(AND($D$9=1,'5 Planning'!#REF!&lt;0), L$14&amp;", "&amp;L$15&amp;", "&amp;$B19&amp;", "&amp;$D19&amp;"; ","")</f>
        <v>#REF!</v>
      </c>
      <c r="M67" s="10" t="e">
        <f>IF(AND($D$9=1,'5 Planning'!#REF!&lt;0), M$14&amp;", "&amp;M$15&amp;", "&amp;$B19&amp;", "&amp;$D19&amp;"; ","")</f>
        <v>#REF!</v>
      </c>
      <c r="N67" s="682" t="e">
        <f>IF(AND($D$9=1,'5 Planning'!#REF!&lt;0), N$14&amp;", "&amp;N$15&amp;", "&amp;$B19&amp;", "&amp;$D19&amp;"; ","")</f>
        <v>#REF!</v>
      </c>
      <c r="O67" s="739" t="e">
        <f>IF(AND($D$9=1,'5 Planning'!#REF!&lt;0), O$14&amp;", "&amp;O$15&amp;", "&amp;$B19&amp;", "&amp;$D19&amp;"; ","")</f>
        <v>#REF!</v>
      </c>
      <c r="P67" s="10" t="e">
        <f>IF(AND($D$9=1,'5 Planning'!#REF!&lt;0), P$14&amp;", "&amp;P$15&amp;", "&amp;$B19&amp;", "&amp;$D19&amp;"; ","")</f>
        <v>#REF!</v>
      </c>
      <c r="Q67" s="10" t="e">
        <f>IF(AND($D$9=1,'5 Planning'!#REF!&lt;0), Q$14&amp;", "&amp;Q$15&amp;", "&amp;$B19&amp;", "&amp;$D19&amp;"; ","")</f>
        <v>#REF!</v>
      </c>
      <c r="R67" s="10" t="e">
        <f>IF(AND($D$9=1,'5 Planning'!#REF!&lt;0), R$14&amp;", "&amp;R$15&amp;", "&amp;$B19&amp;", "&amp;$D19&amp;"; ","")</f>
        <v>#REF!</v>
      </c>
      <c r="S67" s="682" t="e">
        <f>IF(AND($D$9=1,'5 Planning'!#REF!&lt;0), S$14&amp;", "&amp;S$15&amp;", "&amp;$B19&amp;", "&amp;$D19&amp;"; ","")</f>
        <v>#REF!</v>
      </c>
      <c r="T67" s="59"/>
      <c r="U67" s="34"/>
      <c r="V67" s="34"/>
      <c r="W67" s="34"/>
      <c r="X67" s="34"/>
      <c r="Y67" s="34"/>
    </row>
    <row r="68" spans="3:25" x14ac:dyDescent="0.2">
      <c r="C68" s="295"/>
      <c r="D68" s="915" t="s">
        <v>174</v>
      </c>
      <c r="E68" s="742" t="e">
        <f>IF(AND($D$9=1,'5 Planning'!#REF!&lt;0), E$14&amp;", "&amp;E$15&amp;", "&amp;$B20&amp;", "&amp;$D20&amp;"; ","")</f>
        <v>#REF!</v>
      </c>
      <c r="F68" s="743" t="e">
        <f>IF(AND($D$9=1,'5 Planning'!#REF!&lt;0), F$14&amp;", "&amp;F$15&amp;", "&amp;$B20&amp;", "&amp;$D20&amp;"; ","")</f>
        <v>#REF!</v>
      </c>
      <c r="G68" s="743" t="e">
        <f>IF(AND($D$9=1,'5 Planning'!#REF!&lt;0), G$14&amp;", "&amp;G$15&amp;", "&amp;$B20&amp;", "&amp;$D20&amp;"; ","")</f>
        <v>#REF!</v>
      </c>
      <c r="H68" s="743" t="e">
        <f>IF(AND($D$9=1,'5 Planning'!#REF!&lt;0), H$14&amp;", "&amp;H$15&amp;", "&amp;$B20&amp;", "&amp;$D20&amp;"; ","")</f>
        <v>#REF!</v>
      </c>
      <c r="I68" s="744" t="e">
        <f>IF(AND($D$9=1,'5 Planning'!#REF!&lt;0), I$14&amp;", "&amp;I$15&amp;", "&amp;$B20&amp;", "&amp;$D20&amp;"; ","")</f>
        <v>#REF!</v>
      </c>
      <c r="J68" s="742" t="str">
        <f>IF(AND($D$9=1,'5 Planning'!I15&lt;0), J$14&amp;", "&amp;J$15&amp;", "&amp;$B20&amp;", "&amp;$D20&amp;"; ","")</f>
        <v/>
      </c>
      <c r="K68" s="743" t="str">
        <f>IF(AND($D$9=1,'5 Planning'!J15&lt;0), K$14&amp;", "&amp;K$15&amp;", "&amp;$B20&amp;", "&amp;$D20&amp;"; ","")</f>
        <v/>
      </c>
      <c r="L68" s="743" t="str">
        <f>IF(AND($D$9=1,'5 Planning'!K15&lt;0), L$14&amp;", "&amp;L$15&amp;", "&amp;$B20&amp;", "&amp;$D20&amp;"; ","")</f>
        <v/>
      </c>
      <c r="M68" s="743" t="str">
        <f>IF(AND($D$9=1,'5 Planning'!L15&lt;0), M$14&amp;", "&amp;M$15&amp;", "&amp;$B20&amp;", "&amp;$D20&amp;"; ","")</f>
        <v/>
      </c>
      <c r="N68" s="744" t="str">
        <f>IF(AND($D$9=1,'5 Planning'!M15&lt;0), N$14&amp;", "&amp;N$15&amp;", "&amp;$B20&amp;", "&amp;$D20&amp;"; ","")</f>
        <v/>
      </c>
      <c r="O68" s="742" t="str">
        <f>IF(AND($D$9=1,'5 Planning'!N15&lt;0), O$14&amp;", "&amp;O$15&amp;", "&amp;$B20&amp;", "&amp;$D20&amp;"; ","")</f>
        <v/>
      </c>
      <c r="P68" s="743" t="str">
        <f>IF(AND($D$9=1,'5 Planning'!O15&lt;0), P$14&amp;", "&amp;P$15&amp;", "&amp;$B20&amp;", "&amp;$D20&amp;"; ","")</f>
        <v/>
      </c>
      <c r="Q68" s="743" t="str">
        <f>IF(AND($D$9=1,'5 Planning'!P15&lt;0), Q$14&amp;", "&amp;Q$15&amp;", "&amp;$B20&amp;", "&amp;$D20&amp;"; ","")</f>
        <v/>
      </c>
      <c r="R68" s="743" t="str">
        <f>IF(AND($D$9=1,'5 Planning'!Q15&lt;0), R$14&amp;", "&amp;R$15&amp;", "&amp;$B20&amp;", "&amp;$D20&amp;"; ","")</f>
        <v/>
      </c>
      <c r="S68" s="744" t="str">
        <f>IF(AND($D$9=1,'5 Planning'!R15&lt;0), S$14&amp;", "&amp;S$15&amp;", "&amp;$B20&amp;", "&amp;$D20&amp;"; ","")</f>
        <v/>
      </c>
      <c r="T68" s="59"/>
      <c r="U68" s="34"/>
      <c r="V68" s="34"/>
      <c r="W68" s="34"/>
      <c r="X68" s="34"/>
      <c r="Y68" s="34"/>
    </row>
    <row r="69" spans="3:25" x14ac:dyDescent="0.2">
      <c r="C69" s="295"/>
      <c r="D69" s="915" t="s">
        <v>118</v>
      </c>
      <c r="E69" s="739" t="e">
        <f>IF(AND($D$9=1,'5 Planning'!#REF!&lt;0), E$14&amp;", "&amp;E$15&amp;", "&amp;$B21&amp;", "&amp;$D21&amp;"; ","")</f>
        <v>#REF!</v>
      </c>
      <c r="F69" s="10" t="e">
        <f>IF(AND($D$9=1,'5 Planning'!#REF!&lt;0), F$14&amp;", "&amp;F$15&amp;", "&amp;$B21&amp;", "&amp;$D21&amp;"; ","")</f>
        <v>#REF!</v>
      </c>
      <c r="G69" s="10" t="e">
        <f>IF(AND($D$9=1,'5 Planning'!#REF!&lt;0), G$14&amp;", "&amp;G$15&amp;", "&amp;$B21&amp;", "&amp;$D21&amp;"; ","")</f>
        <v>#REF!</v>
      </c>
      <c r="H69" s="10" t="e">
        <f>IF(AND($D$9=1,'5 Planning'!#REF!&lt;0), H$14&amp;", "&amp;H$15&amp;", "&amp;$B21&amp;", "&amp;$D21&amp;"; ","")</f>
        <v>#REF!</v>
      </c>
      <c r="I69" s="682" t="e">
        <f>IF(AND($D$9=1,'5 Planning'!#REF!&lt;0), I$14&amp;", "&amp;I$15&amp;", "&amp;$B21&amp;", "&amp;$D21&amp;"; ","")</f>
        <v>#REF!</v>
      </c>
      <c r="J69" s="739" t="e">
        <f>IF(AND($D$9=1,'5 Planning'!#REF!&lt;0), J$14&amp;", "&amp;J$15&amp;", "&amp;$B21&amp;", "&amp;$D21&amp;"; ","")</f>
        <v>#REF!</v>
      </c>
      <c r="K69" s="10" t="e">
        <f>IF(AND($D$9=1,'5 Planning'!#REF!&lt;0), K$14&amp;", "&amp;K$15&amp;", "&amp;$B21&amp;", "&amp;$D21&amp;"; ","")</f>
        <v>#REF!</v>
      </c>
      <c r="L69" s="10" t="e">
        <f>IF(AND($D$9=1,'5 Planning'!#REF!&lt;0), L$14&amp;", "&amp;L$15&amp;", "&amp;$B21&amp;", "&amp;$D21&amp;"; ","")</f>
        <v>#REF!</v>
      </c>
      <c r="M69" s="10" t="e">
        <f>IF(AND($D$9=1,'5 Planning'!#REF!&lt;0), M$14&amp;", "&amp;M$15&amp;", "&amp;$B21&amp;", "&amp;$D21&amp;"; ","")</f>
        <v>#REF!</v>
      </c>
      <c r="N69" s="682" t="e">
        <f>IF(AND($D$9=1,'5 Planning'!#REF!&lt;0), N$14&amp;", "&amp;N$15&amp;", "&amp;$B21&amp;", "&amp;$D21&amp;"; ","")</f>
        <v>#REF!</v>
      </c>
      <c r="O69" s="739" t="e">
        <f>IF(AND($D$9=1,'5 Planning'!#REF!&lt;0), O$14&amp;", "&amp;O$15&amp;", "&amp;$B21&amp;", "&amp;$D21&amp;"; ","")</f>
        <v>#REF!</v>
      </c>
      <c r="P69" s="10" t="e">
        <f>IF(AND($D$9=1,'5 Planning'!#REF!&lt;0), P$14&amp;", "&amp;P$15&amp;", "&amp;$B21&amp;", "&amp;$D21&amp;"; ","")</f>
        <v>#REF!</v>
      </c>
      <c r="Q69" s="10" t="e">
        <f>IF(AND($D$9=1,'5 Planning'!#REF!&lt;0), Q$14&amp;", "&amp;Q$15&amp;", "&amp;$B21&amp;", "&amp;$D21&amp;"; ","")</f>
        <v>#REF!</v>
      </c>
      <c r="R69" s="10" t="e">
        <f>IF(AND($D$9=1,'5 Planning'!#REF!&lt;0), R$14&amp;", "&amp;R$15&amp;", "&amp;$B21&amp;", "&amp;$D21&amp;"; ","")</f>
        <v>#REF!</v>
      </c>
      <c r="S69" s="682" t="e">
        <f>IF(AND($D$9=1,'5 Planning'!#REF!&lt;0), S$14&amp;", "&amp;S$15&amp;", "&amp;$B21&amp;", "&amp;$D21&amp;"; ","")</f>
        <v>#REF!</v>
      </c>
      <c r="T69" s="59"/>
      <c r="U69" s="34"/>
      <c r="V69" s="34"/>
      <c r="W69" s="34"/>
      <c r="X69" s="34"/>
      <c r="Y69" s="34"/>
    </row>
    <row r="70" spans="3:25" x14ac:dyDescent="0.2">
      <c r="C70" s="295"/>
      <c r="D70" s="913" t="s">
        <v>115</v>
      </c>
      <c r="E70" s="742" t="e">
        <f>IF(AND($D$9=1,'5 Planning'!#REF!&lt;0), E$14&amp;", "&amp;E$15&amp;", "&amp;$B22&amp;", "&amp;$D22&amp;"; ","")</f>
        <v>#REF!</v>
      </c>
      <c r="F70" s="743" t="e">
        <f>IF(AND($D$9=1,'5 Planning'!#REF!&lt;0), F$14&amp;", "&amp;F$15&amp;", "&amp;$B22&amp;", "&amp;$D22&amp;"; ","")</f>
        <v>#REF!</v>
      </c>
      <c r="G70" s="743" t="e">
        <f>IF(AND($D$9=1,'5 Planning'!#REF!&lt;0), G$14&amp;", "&amp;G$15&amp;", "&amp;$B22&amp;", "&amp;$D22&amp;"; ","")</f>
        <v>#REF!</v>
      </c>
      <c r="H70" s="743" t="e">
        <f>IF(AND($D$9=1,'5 Planning'!#REF!&lt;0), H$14&amp;", "&amp;H$15&amp;", "&amp;$B22&amp;", "&amp;$D22&amp;"; ","")</f>
        <v>#REF!</v>
      </c>
      <c r="I70" s="744" t="e">
        <f>IF(AND($D$9=1,'5 Planning'!#REF!&lt;0), I$14&amp;", "&amp;I$15&amp;", "&amp;$B22&amp;", "&amp;$D22&amp;"; ","")</f>
        <v>#REF!</v>
      </c>
      <c r="J70" s="742" t="str">
        <f>IF(AND($D$9=1,'5 Planning'!I16&lt;0), J$14&amp;", "&amp;J$15&amp;", "&amp;$B22&amp;", "&amp;$D22&amp;"; ","")</f>
        <v/>
      </c>
      <c r="K70" s="743" t="str">
        <f>IF(AND($D$9=1,'5 Planning'!J16&lt;0), K$14&amp;", "&amp;K$15&amp;", "&amp;$B22&amp;", "&amp;$D22&amp;"; ","")</f>
        <v/>
      </c>
      <c r="L70" s="743" t="str">
        <f>IF(AND($D$9=1,'5 Planning'!K16&lt;0), L$14&amp;", "&amp;L$15&amp;", "&amp;$B22&amp;", "&amp;$D22&amp;"; ","")</f>
        <v/>
      </c>
      <c r="M70" s="743" t="str">
        <f>IF(AND($D$9=1,'5 Planning'!L16&lt;0), M$14&amp;", "&amp;M$15&amp;", "&amp;$B22&amp;", "&amp;$D22&amp;"; ","")</f>
        <v/>
      </c>
      <c r="N70" s="744" t="str">
        <f>IF(AND($D$9=1,'5 Planning'!M16&lt;0), N$14&amp;", "&amp;N$15&amp;", "&amp;$B22&amp;", "&amp;$D22&amp;"; ","")</f>
        <v/>
      </c>
      <c r="O70" s="742" t="str">
        <f>IF(AND($D$9=1,'5 Planning'!N16&lt;0), O$14&amp;", "&amp;O$15&amp;", "&amp;$B22&amp;", "&amp;$D22&amp;"; ","")</f>
        <v/>
      </c>
      <c r="P70" s="743" t="str">
        <f>IF(AND($D$9=1,'5 Planning'!O16&lt;0), P$14&amp;", "&amp;P$15&amp;", "&amp;$B22&amp;", "&amp;$D22&amp;"; ","")</f>
        <v/>
      </c>
      <c r="Q70" s="743" t="str">
        <f>IF(AND($D$9=1,'5 Planning'!P16&lt;0), Q$14&amp;", "&amp;Q$15&amp;", "&amp;$B22&amp;", "&amp;$D22&amp;"; ","")</f>
        <v/>
      </c>
      <c r="R70" s="743" t="str">
        <f>IF(AND($D$9=1,'5 Planning'!Q16&lt;0), R$14&amp;", "&amp;R$15&amp;", "&amp;$B22&amp;", "&amp;$D22&amp;"; ","")</f>
        <v/>
      </c>
      <c r="S70" s="744" t="str">
        <f>IF(AND($D$9=1,'5 Planning'!R16&lt;0), S$14&amp;", "&amp;S$15&amp;", "&amp;$B22&amp;", "&amp;$D22&amp;"; ","")</f>
        <v/>
      </c>
      <c r="T70" s="59"/>
      <c r="U70" s="34"/>
      <c r="V70" s="34"/>
      <c r="W70" s="34"/>
      <c r="X70" s="34"/>
      <c r="Y70" s="34"/>
    </row>
    <row r="71" spans="3:25" x14ac:dyDescent="0.2">
      <c r="C71" s="295"/>
      <c r="D71" s="913" t="s">
        <v>11180</v>
      </c>
      <c r="E71" s="909" t="e">
        <f>IF(AND($D$9=1,'5 Planning'!#REF!&lt;0), E$14&amp;", "&amp;E$15&amp;", "&amp;$B23&amp;", "&amp;$D23&amp;"; ","")</f>
        <v>#REF!</v>
      </c>
      <c r="F71" s="910" t="e">
        <f>IF(AND($D$9=1,'5 Planning'!#REF!&lt;0), F$14&amp;", "&amp;F$15&amp;", "&amp;$B23&amp;", "&amp;$D23&amp;"; ","")</f>
        <v>#REF!</v>
      </c>
      <c r="G71" s="910" t="e">
        <f>IF(AND($D$9=1,'5 Planning'!#REF!&lt;0), G$14&amp;", "&amp;G$15&amp;", "&amp;$B23&amp;", "&amp;$D23&amp;"; ","")</f>
        <v>#REF!</v>
      </c>
      <c r="H71" s="910" t="e">
        <f>IF(AND($D$9=1,'5 Planning'!#REF!&lt;0), H$14&amp;", "&amp;H$15&amp;", "&amp;$B23&amp;", "&amp;$D23&amp;"; ","")</f>
        <v>#REF!</v>
      </c>
      <c r="I71" s="911" t="e">
        <f>IF(AND($D$9=1,'5 Planning'!#REF!&lt;0), I$14&amp;", "&amp;I$15&amp;", "&amp;$B23&amp;", "&amp;$D23&amp;"; ","")</f>
        <v>#REF!</v>
      </c>
      <c r="J71" s="909" t="e">
        <f>IF(AND($D$9=1,'5 Planning'!#REF!&lt;0), J$14&amp;", "&amp;J$15&amp;", "&amp;$B23&amp;", "&amp;$D23&amp;"; ","")</f>
        <v>#REF!</v>
      </c>
      <c r="K71" s="910" t="e">
        <f>IF(AND($D$9=1,'5 Planning'!#REF!&lt;0), K$14&amp;", "&amp;K$15&amp;", "&amp;$B23&amp;", "&amp;$D23&amp;"; ","")</f>
        <v>#REF!</v>
      </c>
      <c r="L71" s="910" t="e">
        <f>IF(AND($D$9=1,'5 Planning'!#REF!&lt;0), L$14&amp;", "&amp;L$15&amp;", "&amp;$B23&amp;", "&amp;$D23&amp;"; ","")</f>
        <v>#REF!</v>
      </c>
      <c r="M71" s="910" t="e">
        <f>IF(AND($D$9=1,'5 Planning'!#REF!&lt;0), M$14&amp;", "&amp;M$15&amp;", "&amp;$B23&amp;", "&amp;$D23&amp;"; ","")</f>
        <v>#REF!</v>
      </c>
      <c r="N71" s="911" t="e">
        <f>IF(AND($D$9=1,'5 Planning'!#REF!&lt;0), N$14&amp;", "&amp;N$15&amp;", "&amp;$B23&amp;", "&amp;$D23&amp;"; ","")</f>
        <v>#REF!</v>
      </c>
      <c r="O71" s="909" t="e">
        <f>IF(AND($D$9=1,'5 Planning'!#REF!&lt;0), O$14&amp;", "&amp;O$15&amp;", "&amp;$B23&amp;", "&amp;$D23&amp;"; ","")</f>
        <v>#REF!</v>
      </c>
      <c r="P71" s="910" t="e">
        <f>IF(AND($D$9=1,'5 Planning'!#REF!&lt;0), P$14&amp;", "&amp;P$15&amp;", "&amp;$B23&amp;", "&amp;$D23&amp;"; ","")</f>
        <v>#REF!</v>
      </c>
      <c r="Q71" s="910" t="e">
        <f>IF(AND($D$9=1,'5 Planning'!#REF!&lt;0), Q$14&amp;", "&amp;Q$15&amp;", "&amp;$B23&amp;", "&amp;$D23&amp;"; ","")</f>
        <v>#REF!</v>
      </c>
      <c r="R71" s="910" t="e">
        <f>IF(AND($D$9=1,'5 Planning'!#REF!&lt;0), R$14&amp;", "&amp;R$15&amp;", "&amp;$B23&amp;", "&amp;$D23&amp;"; ","")</f>
        <v>#REF!</v>
      </c>
      <c r="S71" s="911" t="e">
        <f>IF(AND($D$9=1,'5 Planning'!#REF!&lt;0), S$14&amp;", "&amp;S$15&amp;", "&amp;$B23&amp;", "&amp;$D23&amp;"; ","")</f>
        <v>#REF!</v>
      </c>
      <c r="T71" s="59"/>
      <c r="U71" s="34"/>
      <c r="V71" s="34"/>
      <c r="W71" s="34"/>
      <c r="X71" s="34"/>
      <c r="Y71" s="34"/>
    </row>
    <row r="72" spans="3:25" x14ac:dyDescent="0.2">
      <c r="C72" s="295"/>
      <c r="D72" s="913" t="s">
        <v>115</v>
      </c>
      <c r="E72" s="739" t="e">
        <f>IF(AND($D$9=1,'5 Planning'!#REF!&lt;0), E$14&amp;", "&amp;E$15&amp;", "&amp;$B24&amp;", "&amp;$D24&amp;"; ","")</f>
        <v>#REF!</v>
      </c>
      <c r="F72" s="10" t="e">
        <f>IF(AND($D$9=1,'5 Planning'!#REF!&lt;0), F$14&amp;", "&amp;F$15&amp;", "&amp;$B24&amp;", "&amp;$D24&amp;"; ","")</f>
        <v>#REF!</v>
      </c>
      <c r="G72" s="10" t="e">
        <f>IF(AND($D$9=1,'5 Planning'!#REF!&lt;0), G$14&amp;", "&amp;G$15&amp;", "&amp;$B24&amp;", "&amp;$D24&amp;"; ","")</f>
        <v>#REF!</v>
      </c>
      <c r="H72" s="10" t="e">
        <f>IF(AND($D$9=1,'5 Planning'!#REF!&lt;0), H$14&amp;", "&amp;H$15&amp;", "&amp;$B24&amp;", "&amp;$D24&amp;"; ","")</f>
        <v>#REF!</v>
      </c>
      <c r="I72" s="682" t="e">
        <f>IF(AND($D$9=1,'5 Planning'!#REF!&lt;0), I$14&amp;", "&amp;I$15&amp;", "&amp;$B24&amp;", "&amp;$D24&amp;"; ","")</f>
        <v>#REF!</v>
      </c>
      <c r="J72" s="739" t="str">
        <f>IF(AND($D$9=1,'5 Planning'!I17&lt;0), J$14&amp;", "&amp;J$15&amp;", "&amp;$B24&amp;", "&amp;$D24&amp;"; ","")</f>
        <v/>
      </c>
      <c r="K72" s="10" t="str">
        <f>IF(AND($D$9=1,'5 Planning'!J17&lt;0), K$14&amp;", "&amp;K$15&amp;", "&amp;$B24&amp;", "&amp;$D24&amp;"; ","")</f>
        <v/>
      </c>
      <c r="L72" s="10" t="str">
        <f>IF(AND($D$9=1,'5 Planning'!K17&lt;0), L$14&amp;", "&amp;L$15&amp;", "&amp;$B24&amp;", "&amp;$D24&amp;"; ","")</f>
        <v/>
      </c>
      <c r="M72" s="10" t="str">
        <f>IF(AND($D$9=1,'5 Planning'!L17&lt;0), M$14&amp;", "&amp;M$15&amp;", "&amp;$B24&amp;", "&amp;$D24&amp;"; ","")</f>
        <v/>
      </c>
      <c r="N72" s="682" t="str">
        <f>IF(AND($D$9=1,'5 Planning'!M17&lt;0), N$14&amp;", "&amp;N$15&amp;", "&amp;$B24&amp;", "&amp;$D24&amp;"; ","")</f>
        <v/>
      </c>
      <c r="O72" s="739" t="str">
        <f>IF(AND($D$9=1,'5 Planning'!N17&lt;0), O$14&amp;", "&amp;O$15&amp;", "&amp;$B24&amp;", "&amp;$D24&amp;"; ","")</f>
        <v/>
      </c>
      <c r="P72" s="10" t="str">
        <f>IF(AND($D$9=1,'5 Planning'!O17&lt;0), P$14&amp;", "&amp;P$15&amp;", "&amp;$B24&amp;", "&amp;$D24&amp;"; ","")</f>
        <v/>
      </c>
      <c r="Q72" s="10" t="str">
        <f>IF(AND($D$9=1,'5 Planning'!P17&lt;0), Q$14&amp;", "&amp;Q$15&amp;", "&amp;$B24&amp;", "&amp;$D24&amp;"; ","")</f>
        <v/>
      </c>
      <c r="R72" s="10" t="str">
        <f>IF(AND($D$9=1,'5 Planning'!Q17&lt;0), R$14&amp;", "&amp;R$15&amp;", "&amp;$B24&amp;", "&amp;$D24&amp;"; ","")</f>
        <v/>
      </c>
      <c r="S72" s="682" t="str">
        <f>IF(AND($D$9=1,'5 Planning'!R17&lt;0), S$14&amp;", "&amp;S$15&amp;", "&amp;$B24&amp;", "&amp;$D24&amp;"; ","")</f>
        <v/>
      </c>
      <c r="T72" s="59"/>
      <c r="U72" s="34"/>
      <c r="V72" s="34"/>
      <c r="W72" s="34"/>
      <c r="X72" s="34"/>
      <c r="Y72" s="34"/>
    </row>
    <row r="73" spans="3:25" x14ac:dyDescent="0.2">
      <c r="C73" s="295"/>
      <c r="D73" s="913" t="s">
        <v>126</v>
      </c>
      <c r="E73" s="739" t="e">
        <f>IF(AND($D$9=1,'5 Planning'!#REF!&lt;0), E$14&amp;", "&amp;E$15&amp;", "&amp;$B25&amp;", "&amp;$D25&amp;"; ","")</f>
        <v>#REF!</v>
      </c>
      <c r="F73" s="10" t="e">
        <f>IF(AND($D$9=1,'5 Planning'!#REF!&lt;0), F$14&amp;", "&amp;F$15&amp;", "&amp;$B25&amp;", "&amp;$D25&amp;"; ","")</f>
        <v>#REF!</v>
      </c>
      <c r="G73" s="10" t="e">
        <f>IF(AND($D$9=1,'5 Planning'!#REF!&lt;0), G$14&amp;", "&amp;G$15&amp;", "&amp;$B25&amp;", "&amp;$D25&amp;"; ","")</f>
        <v>#REF!</v>
      </c>
      <c r="H73" s="10" t="e">
        <f>IF(AND($D$9=1,'5 Planning'!#REF!&lt;0), H$14&amp;", "&amp;H$15&amp;", "&amp;$B25&amp;", "&amp;$D25&amp;"; ","")</f>
        <v>#REF!</v>
      </c>
      <c r="I73" s="682" t="e">
        <f>IF(AND($D$9=1,'5 Planning'!#REF!&lt;0), I$14&amp;", "&amp;I$15&amp;", "&amp;$B25&amp;", "&amp;$D25&amp;"; ","")</f>
        <v>#REF!</v>
      </c>
      <c r="J73" s="739" t="e">
        <f>IF(AND($D$9=1,'5 Planning'!#REF!&lt;0), J$14&amp;", "&amp;J$15&amp;", "&amp;$B25&amp;", "&amp;$D25&amp;"; ","")</f>
        <v>#REF!</v>
      </c>
      <c r="K73" s="10" t="e">
        <f>IF(AND($D$9=1,'5 Planning'!#REF!&lt;0), K$14&amp;", "&amp;K$15&amp;", "&amp;$B25&amp;", "&amp;$D25&amp;"; ","")</f>
        <v>#REF!</v>
      </c>
      <c r="L73" s="10" t="e">
        <f>IF(AND($D$9=1,'5 Planning'!#REF!&lt;0), L$14&amp;", "&amp;L$15&amp;", "&amp;$B25&amp;", "&amp;$D25&amp;"; ","")</f>
        <v>#REF!</v>
      </c>
      <c r="M73" s="10" t="e">
        <f>IF(AND($D$9=1,'5 Planning'!#REF!&lt;0), M$14&amp;", "&amp;M$15&amp;", "&amp;$B25&amp;", "&amp;$D25&amp;"; ","")</f>
        <v>#REF!</v>
      </c>
      <c r="N73" s="682" t="e">
        <f>IF(AND($D$9=1,'5 Planning'!#REF!&lt;0), N$14&amp;", "&amp;N$15&amp;", "&amp;$B25&amp;", "&amp;$D25&amp;"; ","")</f>
        <v>#REF!</v>
      </c>
      <c r="O73" s="739" t="e">
        <f>IF(AND($D$9=1,'5 Planning'!#REF!&lt;0), O$14&amp;", "&amp;O$15&amp;", "&amp;$B25&amp;", "&amp;$D25&amp;"; ","")</f>
        <v>#REF!</v>
      </c>
      <c r="P73" s="10" t="e">
        <f>IF(AND($D$9=1,'5 Planning'!#REF!&lt;0), P$14&amp;", "&amp;P$15&amp;", "&amp;$B25&amp;", "&amp;$D25&amp;"; ","")</f>
        <v>#REF!</v>
      </c>
      <c r="Q73" s="10" t="e">
        <f>IF(AND($D$9=1,'5 Planning'!#REF!&lt;0), Q$14&amp;", "&amp;Q$15&amp;", "&amp;$B25&amp;", "&amp;$D25&amp;"; ","")</f>
        <v>#REF!</v>
      </c>
      <c r="R73" s="10" t="e">
        <f>IF(AND($D$9=1,'5 Planning'!#REF!&lt;0), R$14&amp;", "&amp;R$15&amp;", "&amp;$B25&amp;", "&amp;$D25&amp;"; ","")</f>
        <v>#REF!</v>
      </c>
      <c r="S73" s="682" t="e">
        <f>IF(AND($D$9=1,'5 Planning'!#REF!&lt;0), S$14&amp;", "&amp;S$15&amp;", "&amp;$B25&amp;", "&amp;$D25&amp;"; ","")</f>
        <v>#REF!</v>
      </c>
      <c r="T73" s="59"/>
      <c r="U73" s="34"/>
      <c r="V73" s="34"/>
      <c r="W73" s="34"/>
      <c r="X73" s="34"/>
      <c r="Y73" s="34"/>
    </row>
    <row r="74" spans="3:25" x14ac:dyDescent="0.2">
      <c r="C74" s="295"/>
      <c r="D74" s="912" t="s">
        <v>106</v>
      </c>
      <c r="E74" s="686" t="e">
        <f>IF(AND($D$9=1,'5 Planning'!#REF!&lt;0), E$14&amp;", "&amp;E$15&amp;", "&amp;$B26&amp;", "&amp;$D26&amp;"; ","")</f>
        <v>#REF!</v>
      </c>
      <c r="F74" s="689" t="e">
        <f>IF(AND($D$9=1,'5 Planning'!#REF!&lt;0), F$14&amp;", "&amp;F$15&amp;", "&amp;$B26&amp;", "&amp;$D26&amp;"; ","")</f>
        <v>#REF!</v>
      </c>
      <c r="G74" s="689" t="e">
        <f>IF(AND($D$9=1,'5 Planning'!#REF!&lt;0), G$14&amp;", "&amp;G$15&amp;", "&amp;$B26&amp;", "&amp;$D26&amp;"; ","")</f>
        <v>#REF!</v>
      </c>
      <c r="H74" s="689" t="e">
        <f>IF(AND($D$9=1,'5 Planning'!#REF!&lt;0), H$14&amp;", "&amp;H$15&amp;", "&amp;$B26&amp;", "&amp;$D26&amp;"; ","")</f>
        <v>#REF!</v>
      </c>
      <c r="I74" s="688" t="e">
        <f>IF(AND($D$9=1,'5 Planning'!#REF!&lt;0), I$14&amp;", "&amp;I$15&amp;", "&amp;$B26&amp;", "&amp;$D26&amp;"; ","")</f>
        <v>#REF!</v>
      </c>
      <c r="J74" s="686" t="str">
        <f>IF(AND($D$9=1,'5 Planning'!I19&lt;0), J$14&amp;", "&amp;J$15&amp;", "&amp;$B26&amp;", "&amp;$D26&amp;"; ","")</f>
        <v/>
      </c>
      <c r="K74" s="689" t="str">
        <f>IF(AND($D$9=1,'5 Planning'!J19&lt;0), K$14&amp;", "&amp;K$15&amp;", "&amp;$B26&amp;", "&amp;$D26&amp;"; ","")</f>
        <v/>
      </c>
      <c r="L74" s="689" t="str">
        <f>IF(AND($D$9=1,'5 Planning'!K19&lt;0), L$14&amp;", "&amp;L$15&amp;", "&amp;$B26&amp;", "&amp;$D26&amp;"; ","")</f>
        <v/>
      </c>
      <c r="M74" s="689" t="str">
        <f>IF(AND($D$9=1,'5 Planning'!L19&lt;0), M$14&amp;", "&amp;M$15&amp;", "&amp;$B26&amp;", "&amp;$D26&amp;"; ","")</f>
        <v/>
      </c>
      <c r="N74" s="688" t="str">
        <f>IF(AND($D$9=1,'5 Planning'!M19&lt;0), N$14&amp;", "&amp;N$15&amp;", "&amp;$B26&amp;", "&amp;$D26&amp;"; ","")</f>
        <v/>
      </c>
      <c r="O74" s="686" t="str">
        <f>IF(AND($D$9=1,'5 Planning'!N19&lt;0), O$14&amp;", "&amp;O$15&amp;", "&amp;$B26&amp;", "&amp;$D26&amp;"; ","")</f>
        <v/>
      </c>
      <c r="P74" s="689" t="str">
        <f>IF(AND($D$9=1,'5 Planning'!O19&lt;0), P$14&amp;", "&amp;P$15&amp;", "&amp;$B26&amp;", "&amp;$D26&amp;"; ","")</f>
        <v/>
      </c>
      <c r="Q74" s="689" t="str">
        <f>IF(AND($D$9=1,'5 Planning'!P19&lt;0), Q$14&amp;", "&amp;Q$15&amp;", "&amp;$B26&amp;", "&amp;$D26&amp;"; ","")</f>
        <v/>
      </c>
      <c r="R74" s="689" t="str">
        <f>IF(AND($D$9=1,'5 Planning'!Q19&lt;0), R$14&amp;", "&amp;R$15&amp;", "&amp;$B26&amp;", "&amp;$D26&amp;"; ","")</f>
        <v/>
      </c>
      <c r="S74" s="688" t="str">
        <f>IF(AND($D$9=1,'5 Planning'!R19&lt;0), S$14&amp;", "&amp;S$15&amp;", "&amp;$B26&amp;", "&amp;$D26&amp;"; ","")</f>
        <v/>
      </c>
      <c r="T74" s="59"/>
      <c r="U74" s="34"/>
      <c r="V74" s="34"/>
      <c r="W74" s="34"/>
      <c r="X74" s="34"/>
      <c r="Y74" s="34"/>
    </row>
    <row r="75" spans="3:25" x14ac:dyDescent="0.2">
      <c r="C75" s="295"/>
      <c r="D75" s="913" t="s">
        <v>109</v>
      </c>
      <c r="E75" s="739" t="e">
        <f>IF(AND($D$9=1,'5 Planning'!#REF!&lt;0), E$14&amp;", "&amp;E$15&amp;", "&amp;$B27&amp;", "&amp;$D27&amp;"; ","")</f>
        <v>#REF!</v>
      </c>
      <c r="F75" s="10" t="e">
        <f>IF(AND($D$9=1,'5 Planning'!#REF!&lt;0), F$14&amp;", "&amp;F$15&amp;", "&amp;$B27&amp;", "&amp;$D27&amp;"; ","")</f>
        <v>#REF!</v>
      </c>
      <c r="G75" s="10" t="e">
        <f>IF(AND($D$9=1,'5 Planning'!#REF!&lt;0), G$14&amp;", "&amp;G$15&amp;", "&amp;$B27&amp;", "&amp;$D27&amp;"; ","")</f>
        <v>#REF!</v>
      </c>
      <c r="H75" s="10" t="e">
        <f>IF(AND($D$9=1,'5 Planning'!#REF!&lt;0), H$14&amp;", "&amp;H$15&amp;", "&amp;$B27&amp;", "&amp;$D27&amp;"; ","")</f>
        <v>#REF!</v>
      </c>
      <c r="I75" s="682" t="e">
        <f>IF(AND($D$9=1,'5 Planning'!#REF!&lt;0), I$14&amp;", "&amp;I$15&amp;", "&amp;$B27&amp;", "&amp;$D27&amp;"; ","")</f>
        <v>#REF!</v>
      </c>
      <c r="J75" s="739" t="e">
        <f>IF(AND($D$9=1,'5 Planning'!#REF!&lt;0), J$14&amp;", "&amp;J$15&amp;", "&amp;$B27&amp;", "&amp;$D27&amp;"; ","")</f>
        <v>#REF!</v>
      </c>
      <c r="K75" s="10" t="e">
        <f>IF(AND($D$9=1,'5 Planning'!#REF!&lt;0), K$14&amp;", "&amp;K$15&amp;", "&amp;$B27&amp;", "&amp;$D27&amp;"; ","")</f>
        <v>#REF!</v>
      </c>
      <c r="L75" s="10" t="e">
        <f>IF(AND($D$9=1,'5 Planning'!#REF!&lt;0), L$14&amp;", "&amp;L$15&amp;", "&amp;$B27&amp;", "&amp;$D27&amp;"; ","")</f>
        <v>#REF!</v>
      </c>
      <c r="M75" s="10" t="e">
        <f>IF(AND($D$9=1,'5 Planning'!#REF!&lt;0), M$14&amp;", "&amp;M$15&amp;", "&amp;$B27&amp;", "&amp;$D27&amp;"; ","")</f>
        <v>#REF!</v>
      </c>
      <c r="N75" s="682" t="e">
        <f>IF(AND($D$9=1,'5 Planning'!#REF!&lt;0), N$14&amp;", "&amp;N$15&amp;", "&amp;$B27&amp;", "&amp;$D27&amp;"; ","")</f>
        <v>#REF!</v>
      </c>
      <c r="O75" s="739" t="e">
        <f>IF(AND($D$9=1,'5 Planning'!#REF!&lt;0), O$14&amp;", "&amp;O$15&amp;", "&amp;$B27&amp;", "&amp;$D27&amp;"; ","")</f>
        <v>#REF!</v>
      </c>
      <c r="P75" s="10" t="e">
        <f>IF(AND($D$9=1,'5 Planning'!#REF!&lt;0), P$14&amp;", "&amp;P$15&amp;", "&amp;$B27&amp;", "&amp;$D27&amp;"; ","")</f>
        <v>#REF!</v>
      </c>
      <c r="Q75" s="10" t="e">
        <f>IF(AND($D$9=1,'5 Planning'!#REF!&lt;0), Q$14&amp;", "&amp;Q$15&amp;", "&amp;$B27&amp;", "&amp;$D27&amp;"; ","")</f>
        <v>#REF!</v>
      </c>
      <c r="R75" s="10" t="e">
        <f>IF(AND($D$9=1,'5 Planning'!#REF!&lt;0), R$14&amp;", "&amp;R$15&amp;", "&amp;$B27&amp;", "&amp;$D27&amp;"; ","")</f>
        <v>#REF!</v>
      </c>
      <c r="S75" s="682" t="e">
        <f>IF(AND($D$9=1,'5 Planning'!#REF!&lt;0), S$14&amp;", "&amp;S$15&amp;", "&amp;$B27&amp;", "&amp;$D27&amp;"; ","")</f>
        <v>#REF!</v>
      </c>
      <c r="T75" s="59"/>
      <c r="U75" s="34"/>
      <c r="V75" s="34"/>
      <c r="W75" s="34"/>
      <c r="X75" s="34"/>
      <c r="Y75" s="34"/>
    </row>
    <row r="76" spans="3:25" x14ac:dyDescent="0.2">
      <c r="C76" s="295"/>
      <c r="D76" s="914" t="s">
        <v>112</v>
      </c>
      <c r="E76" s="739" t="e">
        <f>IF(AND($D$9=1,'5 Planning'!#REF!&lt;0), E$14&amp;", "&amp;E$15&amp;", "&amp;$B28&amp;", "&amp;$D28&amp;"; ","")</f>
        <v>#REF!</v>
      </c>
      <c r="F76" s="10" t="e">
        <f>IF(AND($D$9=1,'5 Planning'!#REF!&lt;0), F$14&amp;", "&amp;F$15&amp;", "&amp;$B28&amp;", "&amp;$D28&amp;"; ","")</f>
        <v>#REF!</v>
      </c>
      <c r="G76" s="10" t="e">
        <f>IF(AND($D$9=1,'5 Planning'!#REF!&lt;0), G$14&amp;", "&amp;G$15&amp;", "&amp;$B28&amp;", "&amp;$D28&amp;"; ","")</f>
        <v>#REF!</v>
      </c>
      <c r="H76" s="10" t="e">
        <f>IF(AND($D$9=1,'5 Planning'!#REF!&lt;0), H$14&amp;", "&amp;H$15&amp;", "&amp;$B28&amp;", "&amp;$D28&amp;"; ","")</f>
        <v>#REF!</v>
      </c>
      <c r="I76" s="682" t="e">
        <f>IF(AND($D$9=1,'5 Planning'!#REF!&lt;0), I$14&amp;", "&amp;I$15&amp;", "&amp;$B28&amp;", "&amp;$D28&amp;"; ","")</f>
        <v>#REF!</v>
      </c>
      <c r="J76" s="739" t="e">
        <f>IF(AND($D$9=1,'5 Planning'!#REF!&lt;0), J$14&amp;", "&amp;J$15&amp;", "&amp;$B28&amp;", "&amp;$D28&amp;"; ","")</f>
        <v>#REF!</v>
      </c>
      <c r="K76" s="10" t="e">
        <f>IF(AND($D$9=1,'5 Planning'!#REF!&lt;0), K$14&amp;", "&amp;K$15&amp;", "&amp;$B28&amp;", "&amp;$D28&amp;"; ","")</f>
        <v>#REF!</v>
      </c>
      <c r="L76" s="10" t="e">
        <f>IF(AND($D$9=1,'5 Planning'!#REF!&lt;0), L$14&amp;", "&amp;L$15&amp;", "&amp;$B28&amp;", "&amp;$D28&amp;"; ","")</f>
        <v>#REF!</v>
      </c>
      <c r="M76" s="10" t="e">
        <f>IF(AND($D$9=1,'5 Planning'!#REF!&lt;0), M$14&amp;", "&amp;M$15&amp;", "&amp;$B28&amp;", "&amp;$D28&amp;"; ","")</f>
        <v>#REF!</v>
      </c>
      <c r="N76" s="682" t="e">
        <f>IF(AND($D$9=1,'5 Planning'!#REF!&lt;0), N$14&amp;", "&amp;N$15&amp;", "&amp;$B28&amp;", "&amp;$D28&amp;"; ","")</f>
        <v>#REF!</v>
      </c>
      <c r="O76" s="739" t="e">
        <f>IF(AND($D$9=1,'5 Planning'!#REF!&lt;0), O$14&amp;", "&amp;O$15&amp;", "&amp;$B28&amp;", "&amp;$D28&amp;"; ","")</f>
        <v>#REF!</v>
      </c>
      <c r="P76" s="10" t="e">
        <f>IF(AND($D$9=1,'5 Planning'!#REF!&lt;0), P$14&amp;", "&amp;P$15&amp;", "&amp;$B28&amp;", "&amp;$D28&amp;"; ","")</f>
        <v>#REF!</v>
      </c>
      <c r="Q76" s="10" t="e">
        <f>IF(AND($D$9=1,'5 Planning'!#REF!&lt;0), Q$14&amp;", "&amp;Q$15&amp;", "&amp;$B28&amp;", "&amp;$D28&amp;"; ","")</f>
        <v>#REF!</v>
      </c>
      <c r="R76" s="10" t="e">
        <f>IF(AND($D$9=1,'5 Planning'!#REF!&lt;0), R$14&amp;", "&amp;R$15&amp;", "&amp;$B28&amp;", "&amp;$D28&amp;"; ","")</f>
        <v>#REF!</v>
      </c>
      <c r="S76" s="682" t="e">
        <f>IF(AND($D$9=1,'5 Planning'!#REF!&lt;0), S$14&amp;", "&amp;S$15&amp;", "&amp;$B28&amp;", "&amp;$D28&amp;"; ","")</f>
        <v>#REF!</v>
      </c>
      <c r="T76" s="59"/>
      <c r="U76" s="34"/>
      <c r="V76" s="34"/>
      <c r="W76" s="34"/>
      <c r="X76" s="34"/>
      <c r="Y76" s="34"/>
    </row>
    <row r="77" spans="3:25" x14ac:dyDescent="0.2">
      <c r="C77" s="295"/>
      <c r="D77" s="915" t="s">
        <v>174</v>
      </c>
      <c r="E77" s="742" t="e">
        <f>IF(AND($D$9=1,'5 Planning'!#REF!&lt;0), E$14&amp;", "&amp;E$15&amp;", "&amp;$B29&amp;", "&amp;$D29&amp;"; ","")</f>
        <v>#REF!</v>
      </c>
      <c r="F77" s="743" t="e">
        <f>IF(AND($D$9=1,'5 Planning'!#REF!&lt;0), F$14&amp;", "&amp;F$15&amp;", "&amp;$B29&amp;", "&amp;$D29&amp;"; ","")</f>
        <v>#REF!</v>
      </c>
      <c r="G77" s="743" t="e">
        <f>IF(AND($D$9=1,'5 Planning'!#REF!&lt;0), G$14&amp;", "&amp;G$15&amp;", "&amp;$B29&amp;", "&amp;$D29&amp;"; ","")</f>
        <v>#REF!</v>
      </c>
      <c r="H77" s="743" t="e">
        <f>IF(AND($D$9=1,'5 Planning'!#REF!&lt;0), H$14&amp;", "&amp;H$15&amp;", "&amp;$B29&amp;", "&amp;$D29&amp;"; ","")</f>
        <v>#REF!</v>
      </c>
      <c r="I77" s="744" t="e">
        <f>IF(AND($D$9=1,'5 Planning'!#REF!&lt;0), I$14&amp;", "&amp;I$15&amp;", "&amp;$B29&amp;", "&amp;$D29&amp;"; ","")</f>
        <v>#REF!</v>
      </c>
      <c r="J77" s="742" t="str">
        <f>IF(AND($D$9=1,'5 Planning'!I20&lt;0), J$14&amp;", "&amp;J$15&amp;", "&amp;$B29&amp;", "&amp;$D29&amp;"; ","")</f>
        <v/>
      </c>
      <c r="K77" s="743" t="str">
        <f>IF(AND($D$9=1,'5 Planning'!J20&lt;0), K$14&amp;", "&amp;K$15&amp;", "&amp;$B29&amp;", "&amp;$D29&amp;"; ","")</f>
        <v/>
      </c>
      <c r="L77" s="743" t="str">
        <f>IF(AND($D$9=1,'5 Planning'!K20&lt;0), L$14&amp;", "&amp;L$15&amp;", "&amp;$B29&amp;", "&amp;$D29&amp;"; ","")</f>
        <v/>
      </c>
      <c r="M77" s="743" t="str">
        <f>IF(AND($D$9=1,'5 Planning'!L20&lt;0), M$14&amp;", "&amp;M$15&amp;", "&amp;$B29&amp;", "&amp;$D29&amp;"; ","")</f>
        <v/>
      </c>
      <c r="N77" s="744" t="str">
        <f>IF(AND($D$9=1,'5 Planning'!M20&lt;0), N$14&amp;", "&amp;N$15&amp;", "&amp;$B29&amp;", "&amp;$D29&amp;"; ","")</f>
        <v/>
      </c>
      <c r="O77" s="742" t="str">
        <f>IF(AND($D$9=1,'5 Planning'!N20&lt;0), O$14&amp;", "&amp;O$15&amp;", "&amp;$B29&amp;", "&amp;$D29&amp;"; ","")</f>
        <v/>
      </c>
      <c r="P77" s="743" t="str">
        <f>IF(AND($D$9=1,'5 Planning'!O20&lt;0), P$14&amp;", "&amp;P$15&amp;", "&amp;$B29&amp;", "&amp;$D29&amp;"; ","")</f>
        <v/>
      </c>
      <c r="Q77" s="743" t="str">
        <f>IF(AND($D$9=1,'5 Planning'!P20&lt;0), Q$14&amp;", "&amp;Q$15&amp;", "&amp;$B29&amp;", "&amp;$D29&amp;"; ","")</f>
        <v/>
      </c>
      <c r="R77" s="743" t="str">
        <f>IF(AND($D$9=1,'5 Planning'!Q20&lt;0), R$14&amp;", "&amp;R$15&amp;", "&amp;$B29&amp;", "&amp;$D29&amp;"; ","")</f>
        <v/>
      </c>
      <c r="S77" s="744" t="str">
        <f>IF(AND($D$9=1,'5 Planning'!R20&lt;0), S$14&amp;", "&amp;S$15&amp;", "&amp;$B29&amp;", "&amp;$D29&amp;"; ","")</f>
        <v/>
      </c>
      <c r="T77" s="59"/>
      <c r="U77" s="34"/>
      <c r="V77" s="34"/>
      <c r="W77" s="34"/>
      <c r="X77" s="34"/>
      <c r="Y77" s="34"/>
    </row>
    <row r="78" spans="3:25" x14ac:dyDescent="0.2">
      <c r="C78" s="295"/>
      <c r="D78" s="915" t="s">
        <v>118</v>
      </c>
      <c r="E78" s="909" t="e">
        <f>IF(AND($D$9=1,'5 Planning'!#REF!&lt;0), E$14&amp;", "&amp;E$15&amp;", "&amp;$B30&amp;", "&amp;$D30&amp;"; ","")</f>
        <v>#REF!</v>
      </c>
      <c r="F78" s="910" t="e">
        <f>IF(AND($D$9=1,'5 Planning'!#REF!&lt;0), F$14&amp;", "&amp;F$15&amp;", "&amp;$B30&amp;", "&amp;$D30&amp;"; ","")</f>
        <v>#REF!</v>
      </c>
      <c r="G78" s="910" t="e">
        <f>IF(AND($D$9=1,'5 Planning'!#REF!&lt;0), G$14&amp;", "&amp;G$15&amp;", "&amp;$B30&amp;", "&amp;$D30&amp;"; ","")</f>
        <v>#REF!</v>
      </c>
      <c r="H78" s="910" t="e">
        <f>IF(AND($D$9=1,'5 Planning'!#REF!&lt;0), H$14&amp;", "&amp;H$15&amp;", "&amp;$B30&amp;", "&amp;$D30&amp;"; ","")</f>
        <v>#REF!</v>
      </c>
      <c r="I78" s="911" t="e">
        <f>IF(AND($D$9=1,'5 Planning'!#REF!&lt;0), I$14&amp;", "&amp;I$15&amp;", "&amp;$B30&amp;", "&amp;$D30&amp;"; ","")</f>
        <v>#REF!</v>
      </c>
      <c r="J78" s="909" t="e">
        <f>IF(AND($D$9=1,'5 Planning'!#REF!&lt;0), J$14&amp;", "&amp;J$15&amp;", "&amp;$B30&amp;", "&amp;$D30&amp;"; ","")</f>
        <v>#REF!</v>
      </c>
      <c r="K78" s="910" t="e">
        <f>IF(AND($D$9=1,'5 Planning'!#REF!&lt;0), K$14&amp;", "&amp;K$15&amp;", "&amp;$B30&amp;", "&amp;$D30&amp;"; ","")</f>
        <v>#REF!</v>
      </c>
      <c r="L78" s="910" t="e">
        <f>IF(AND($D$9=1,'5 Planning'!#REF!&lt;0), L$14&amp;", "&amp;L$15&amp;", "&amp;$B30&amp;", "&amp;$D30&amp;"; ","")</f>
        <v>#REF!</v>
      </c>
      <c r="M78" s="910" t="e">
        <f>IF(AND($D$9=1,'5 Planning'!#REF!&lt;0), M$14&amp;", "&amp;M$15&amp;", "&amp;$B30&amp;", "&amp;$D30&amp;"; ","")</f>
        <v>#REF!</v>
      </c>
      <c r="N78" s="911" t="e">
        <f>IF(AND($D$9=1,'5 Planning'!#REF!&lt;0), N$14&amp;", "&amp;N$15&amp;", "&amp;$B30&amp;", "&amp;$D30&amp;"; ","")</f>
        <v>#REF!</v>
      </c>
      <c r="O78" s="909" t="e">
        <f>IF(AND($D$9=1,'5 Planning'!#REF!&lt;0), O$14&amp;", "&amp;O$15&amp;", "&amp;$B30&amp;", "&amp;$D30&amp;"; ","")</f>
        <v>#REF!</v>
      </c>
      <c r="P78" s="910" t="e">
        <f>IF(AND($D$9=1,'5 Planning'!#REF!&lt;0), P$14&amp;", "&amp;P$15&amp;", "&amp;$B30&amp;", "&amp;$D30&amp;"; ","")</f>
        <v>#REF!</v>
      </c>
      <c r="Q78" s="910" t="e">
        <f>IF(AND($D$9=1,'5 Planning'!#REF!&lt;0), Q$14&amp;", "&amp;Q$15&amp;", "&amp;$B30&amp;", "&amp;$D30&amp;"; ","")</f>
        <v>#REF!</v>
      </c>
      <c r="R78" s="910" t="e">
        <f>IF(AND($D$9=1,'5 Planning'!#REF!&lt;0), R$14&amp;", "&amp;R$15&amp;", "&amp;$B30&amp;", "&amp;$D30&amp;"; ","")</f>
        <v>#REF!</v>
      </c>
      <c r="S78" s="911" t="e">
        <f>IF(AND($D$9=1,'5 Planning'!#REF!&lt;0), S$14&amp;", "&amp;S$15&amp;", "&amp;$B30&amp;", "&amp;$D30&amp;"; ","")</f>
        <v>#REF!</v>
      </c>
      <c r="T78" s="59"/>
      <c r="U78" s="34"/>
      <c r="V78" s="34"/>
      <c r="W78" s="34"/>
      <c r="X78" s="34"/>
      <c r="Y78" s="34"/>
    </row>
    <row r="79" spans="3:25" x14ac:dyDescent="0.2">
      <c r="C79" s="295"/>
      <c r="D79" s="913" t="s">
        <v>115</v>
      </c>
      <c r="E79" s="739" t="e">
        <f>IF(AND($D$9=1,'5 Planning'!#REF!&lt;0), E$14&amp;", "&amp;E$15&amp;", "&amp;$B31&amp;", "&amp;$D31&amp;"; ","")</f>
        <v>#REF!</v>
      </c>
      <c r="F79" s="10" t="e">
        <f>IF(AND($D$9=1,'5 Planning'!#REF!&lt;0), F$14&amp;", "&amp;F$15&amp;", "&amp;$B31&amp;", "&amp;$D31&amp;"; ","")</f>
        <v>#REF!</v>
      </c>
      <c r="G79" s="10" t="e">
        <f>IF(AND($D$9=1,'5 Planning'!#REF!&lt;0), G$14&amp;", "&amp;G$15&amp;", "&amp;$B31&amp;", "&amp;$D31&amp;"; ","")</f>
        <v>#REF!</v>
      </c>
      <c r="H79" s="10" t="e">
        <f>IF(AND($D$9=1,'5 Planning'!#REF!&lt;0), H$14&amp;", "&amp;H$15&amp;", "&amp;$B31&amp;", "&amp;$D31&amp;"; ","")</f>
        <v>#REF!</v>
      </c>
      <c r="I79" s="682" t="e">
        <f>IF(AND($D$9=1,'5 Planning'!#REF!&lt;0), I$14&amp;", "&amp;I$15&amp;", "&amp;$B31&amp;", "&amp;$D31&amp;"; ","")</f>
        <v>#REF!</v>
      </c>
      <c r="J79" s="739" t="str">
        <f>IF(AND($D$9=1,'5 Planning'!I21&lt;0), J$14&amp;", "&amp;J$15&amp;", "&amp;$B31&amp;", "&amp;$D31&amp;"; ","")</f>
        <v/>
      </c>
      <c r="K79" s="10" t="str">
        <f>IF(AND($D$9=1,'5 Planning'!J21&lt;0), K$14&amp;", "&amp;K$15&amp;", "&amp;$B31&amp;", "&amp;$D31&amp;"; ","")</f>
        <v/>
      </c>
      <c r="L79" s="10" t="str">
        <f>IF(AND($D$9=1,'5 Planning'!K21&lt;0), L$14&amp;", "&amp;L$15&amp;", "&amp;$B31&amp;", "&amp;$D31&amp;"; ","")</f>
        <v/>
      </c>
      <c r="M79" s="10" t="str">
        <f>IF(AND($D$9=1,'5 Planning'!L21&lt;0), M$14&amp;", "&amp;M$15&amp;", "&amp;$B31&amp;", "&amp;$D31&amp;"; ","")</f>
        <v/>
      </c>
      <c r="N79" s="682" t="str">
        <f>IF(AND($D$9=1,'5 Planning'!M21&lt;0), N$14&amp;", "&amp;N$15&amp;", "&amp;$B31&amp;", "&amp;$D31&amp;"; ","")</f>
        <v/>
      </c>
      <c r="O79" s="739" t="str">
        <f>IF(AND($D$9=1,'5 Planning'!N21&lt;0), O$14&amp;", "&amp;O$15&amp;", "&amp;$B31&amp;", "&amp;$D31&amp;"; ","")</f>
        <v/>
      </c>
      <c r="P79" s="10" t="str">
        <f>IF(AND($D$9=1,'5 Planning'!O21&lt;0), P$14&amp;", "&amp;P$15&amp;", "&amp;$B31&amp;", "&amp;$D31&amp;"; ","")</f>
        <v/>
      </c>
      <c r="Q79" s="10" t="str">
        <f>IF(AND($D$9=1,'5 Planning'!P21&lt;0), Q$14&amp;", "&amp;Q$15&amp;", "&amp;$B31&amp;", "&amp;$D31&amp;"; ","")</f>
        <v/>
      </c>
      <c r="R79" s="10" t="str">
        <f>IF(AND($D$9=1,'5 Planning'!Q21&lt;0), R$14&amp;", "&amp;R$15&amp;", "&amp;$B31&amp;", "&amp;$D31&amp;"; ","")</f>
        <v/>
      </c>
      <c r="S79" s="682" t="str">
        <f>IF(AND($D$9=1,'5 Planning'!R21&lt;0), S$14&amp;", "&amp;S$15&amp;", "&amp;$B31&amp;", "&amp;$D31&amp;"; ","")</f>
        <v/>
      </c>
      <c r="T79" s="59"/>
      <c r="U79" s="34"/>
      <c r="V79" s="34"/>
      <c r="W79" s="34"/>
      <c r="X79" s="34"/>
      <c r="Y79" s="34"/>
    </row>
    <row r="80" spans="3:25" x14ac:dyDescent="0.2">
      <c r="C80" s="295"/>
      <c r="D80" s="913" t="s">
        <v>11180</v>
      </c>
      <c r="E80" s="909" t="e">
        <f>IF(AND($D$9=1,'5 Planning'!#REF!&lt;0), E$14&amp;", "&amp;E$15&amp;", "&amp;$B32&amp;", "&amp;$D32&amp;"; ","")</f>
        <v>#REF!</v>
      </c>
      <c r="F80" s="910" t="e">
        <f>IF(AND($D$9=1,'5 Planning'!#REF!&lt;0), F$14&amp;", "&amp;F$15&amp;", "&amp;$B32&amp;", "&amp;$D32&amp;"; ","")</f>
        <v>#REF!</v>
      </c>
      <c r="G80" s="910" t="e">
        <f>IF(AND($D$9=1,'5 Planning'!#REF!&lt;0), G$14&amp;", "&amp;G$15&amp;", "&amp;$B32&amp;", "&amp;$D32&amp;"; ","")</f>
        <v>#REF!</v>
      </c>
      <c r="H80" s="910" t="e">
        <f>IF(AND($D$9=1,'5 Planning'!#REF!&lt;0), H$14&amp;", "&amp;H$15&amp;", "&amp;$B32&amp;", "&amp;$D32&amp;"; ","")</f>
        <v>#REF!</v>
      </c>
      <c r="I80" s="911" t="e">
        <f>IF(AND($D$9=1,'5 Planning'!#REF!&lt;0), I$14&amp;", "&amp;I$15&amp;", "&amp;$B32&amp;", "&amp;$D32&amp;"; ","")</f>
        <v>#REF!</v>
      </c>
      <c r="J80" s="909" t="e">
        <f>IF(AND($D$9=1,'5 Planning'!#REF!&lt;0), J$14&amp;", "&amp;J$15&amp;", "&amp;$B32&amp;", "&amp;$D32&amp;"; ","")</f>
        <v>#REF!</v>
      </c>
      <c r="K80" s="910" t="e">
        <f>IF(AND($D$9=1,'5 Planning'!#REF!&lt;0), K$14&amp;", "&amp;K$15&amp;", "&amp;$B32&amp;", "&amp;$D32&amp;"; ","")</f>
        <v>#REF!</v>
      </c>
      <c r="L80" s="910" t="e">
        <f>IF(AND($D$9=1,'5 Planning'!#REF!&lt;0), L$14&amp;", "&amp;L$15&amp;", "&amp;$B32&amp;", "&amp;$D32&amp;"; ","")</f>
        <v>#REF!</v>
      </c>
      <c r="M80" s="910" t="e">
        <f>IF(AND($D$9=1,'5 Planning'!#REF!&lt;0), M$14&amp;", "&amp;M$15&amp;", "&amp;$B32&amp;", "&amp;$D32&amp;"; ","")</f>
        <v>#REF!</v>
      </c>
      <c r="N80" s="911" t="e">
        <f>IF(AND($D$9=1,'5 Planning'!#REF!&lt;0), N$14&amp;", "&amp;N$15&amp;", "&amp;$B32&amp;", "&amp;$D32&amp;"; ","")</f>
        <v>#REF!</v>
      </c>
      <c r="O80" s="909" t="e">
        <f>IF(AND($D$9=1,'5 Planning'!#REF!&lt;0), O$14&amp;", "&amp;O$15&amp;", "&amp;$B32&amp;", "&amp;$D32&amp;"; ","")</f>
        <v>#REF!</v>
      </c>
      <c r="P80" s="910" t="e">
        <f>IF(AND($D$9=1,'5 Planning'!#REF!&lt;0), P$14&amp;", "&amp;P$15&amp;", "&amp;$B32&amp;", "&amp;$D32&amp;"; ","")</f>
        <v>#REF!</v>
      </c>
      <c r="Q80" s="910" t="e">
        <f>IF(AND($D$9=1,'5 Planning'!#REF!&lt;0), Q$14&amp;", "&amp;Q$15&amp;", "&amp;$B32&amp;", "&amp;$D32&amp;"; ","")</f>
        <v>#REF!</v>
      </c>
      <c r="R80" s="910" t="e">
        <f>IF(AND($D$9=1,'5 Planning'!#REF!&lt;0), R$14&amp;", "&amp;R$15&amp;", "&amp;$B32&amp;", "&amp;$D32&amp;"; ","")</f>
        <v>#REF!</v>
      </c>
      <c r="S80" s="911" t="e">
        <f>IF(AND($D$9=1,'5 Planning'!#REF!&lt;0), S$14&amp;", "&amp;S$15&amp;", "&amp;$B32&amp;", "&amp;$D32&amp;"; ","")</f>
        <v>#REF!</v>
      </c>
      <c r="T80" s="59"/>
      <c r="U80" s="34"/>
      <c r="V80" s="34"/>
      <c r="W80" s="34"/>
      <c r="X80" s="34"/>
      <c r="Y80" s="34"/>
    </row>
    <row r="81" spans="2:25" x14ac:dyDescent="0.2">
      <c r="C81" s="295"/>
      <c r="D81" s="913" t="s">
        <v>115</v>
      </c>
      <c r="E81" s="742" t="e">
        <f>IF(AND($D$9=1,'5 Planning'!#REF!&lt;0), E$14&amp;", "&amp;E$15&amp;", "&amp;$B33&amp;", "&amp;$D33&amp;"; ","")</f>
        <v>#REF!</v>
      </c>
      <c r="F81" s="743" t="e">
        <f>IF(AND($D$9=1,'5 Planning'!#REF!&lt;0), F$14&amp;", "&amp;F$15&amp;", "&amp;$B33&amp;", "&amp;$D33&amp;"; ","")</f>
        <v>#REF!</v>
      </c>
      <c r="G81" s="743" t="e">
        <f>IF(AND($D$9=1,'5 Planning'!#REF!&lt;0), G$14&amp;", "&amp;G$15&amp;", "&amp;$B33&amp;", "&amp;$D33&amp;"; ","")</f>
        <v>#REF!</v>
      </c>
      <c r="H81" s="743" t="e">
        <f>IF(AND($D$9=1,'5 Planning'!#REF!&lt;0), H$14&amp;", "&amp;H$15&amp;", "&amp;$B33&amp;", "&amp;$D33&amp;"; ","")</f>
        <v>#REF!</v>
      </c>
      <c r="I81" s="744" t="e">
        <f>IF(AND($D$9=1,'5 Planning'!#REF!&lt;0), I$14&amp;", "&amp;I$15&amp;", "&amp;$B33&amp;", "&amp;$D33&amp;"; ","")</f>
        <v>#REF!</v>
      </c>
      <c r="J81" s="742" t="str">
        <f>IF(AND($D$9=1,'5 Planning'!I22&lt;0), J$14&amp;", "&amp;J$15&amp;", "&amp;$B33&amp;", "&amp;$D33&amp;"; ","")</f>
        <v/>
      </c>
      <c r="K81" s="743" t="str">
        <f>IF(AND($D$9=1,'5 Planning'!J22&lt;0), K$14&amp;", "&amp;K$15&amp;", "&amp;$B33&amp;", "&amp;$D33&amp;"; ","")</f>
        <v/>
      </c>
      <c r="L81" s="743" t="str">
        <f>IF(AND($D$9=1,'5 Planning'!K22&lt;0), L$14&amp;", "&amp;L$15&amp;", "&amp;$B33&amp;", "&amp;$D33&amp;"; ","")</f>
        <v/>
      </c>
      <c r="M81" s="743" t="str">
        <f>IF(AND($D$9=1,'5 Planning'!L22&lt;0), M$14&amp;", "&amp;M$15&amp;", "&amp;$B33&amp;", "&amp;$D33&amp;"; ","")</f>
        <v/>
      </c>
      <c r="N81" s="744" t="str">
        <f>IF(AND($D$9=1,'5 Planning'!M22&lt;0), N$14&amp;", "&amp;N$15&amp;", "&amp;$B33&amp;", "&amp;$D33&amp;"; ","")</f>
        <v/>
      </c>
      <c r="O81" s="742" t="str">
        <f>IF(AND($D$9=1,'5 Planning'!N22&lt;0), O$14&amp;", "&amp;O$15&amp;", "&amp;$B33&amp;", "&amp;$D33&amp;"; ","")</f>
        <v/>
      </c>
      <c r="P81" s="743" t="str">
        <f>IF(AND($D$9=1,'5 Planning'!O22&lt;0), P$14&amp;", "&amp;P$15&amp;", "&amp;$B33&amp;", "&amp;$D33&amp;"; ","")</f>
        <v/>
      </c>
      <c r="Q81" s="743" t="str">
        <f>IF(AND($D$9=1,'5 Planning'!P22&lt;0), Q$14&amp;", "&amp;Q$15&amp;", "&amp;$B33&amp;", "&amp;$D33&amp;"; ","")</f>
        <v/>
      </c>
      <c r="R81" s="743" t="str">
        <f>IF(AND($D$9=1,'5 Planning'!Q22&lt;0), R$14&amp;", "&amp;R$15&amp;", "&amp;$B33&amp;", "&amp;$D33&amp;"; ","")</f>
        <v/>
      </c>
      <c r="S81" s="744" t="str">
        <f>IF(AND($D$9=1,'5 Planning'!R22&lt;0), S$14&amp;", "&amp;S$15&amp;", "&amp;$B33&amp;", "&amp;$D33&amp;"; ","")</f>
        <v/>
      </c>
      <c r="T81" s="59"/>
      <c r="U81" s="34"/>
      <c r="V81" s="34"/>
      <c r="W81" s="34"/>
      <c r="X81" s="34"/>
      <c r="Y81" s="34"/>
    </row>
    <row r="82" spans="2:25" x14ac:dyDescent="0.2">
      <c r="C82" s="295"/>
      <c r="D82" s="913" t="s">
        <v>126</v>
      </c>
      <c r="E82" s="695" t="e">
        <f>IF(AND($D$9=1,'5 Planning'!#REF!&lt;0), E$14&amp;", "&amp;E$15&amp;", "&amp;$B34&amp;", "&amp;$D34&amp;"; ","")</f>
        <v>#REF!</v>
      </c>
      <c r="F82" s="292" t="e">
        <f>IF(AND($D$9=1,'5 Planning'!#REF!&lt;0), F$14&amp;", "&amp;F$15&amp;", "&amp;$B34&amp;", "&amp;$D34&amp;"; ","")</f>
        <v>#REF!</v>
      </c>
      <c r="G82" s="292" t="e">
        <f>IF(AND($D$9=1,'5 Planning'!#REF!&lt;0), G$14&amp;", "&amp;G$15&amp;", "&amp;$B34&amp;", "&amp;$D34&amp;"; ","")</f>
        <v>#REF!</v>
      </c>
      <c r="H82" s="292" t="e">
        <f>IF(AND($D$9=1,'5 Planning'!#REF!&lt;0), H$14&amp;", "&amp;H$15&amp;", "&amp;$B34&amp;", "&amp;$D34&amp;"; ","")</f>
        <v>#REF!</v>
      </c>
      <c r="I82" s="292" t="e">
        <f>IF(AND($D$9=1,'5 Planning'!#REF!&lt;0), I$14&amp;", "&amp;I$15&amp;", "&amp;$B34&amp;", "&amp;$D34&amp;"; ","")</f>
        <v>#REF!</v>
      </c>
      <c r="J82" s="695" t="e">
        <f>IF(AND($D$9=1,'5 Planning'!#REF!&lt;0), J$14&amp;", "&amp;J$15&amp;", "&amp;$B34&amp;", "&amp;$D34&amp;"; ","")</f>
        <v>#REF!</v>
      </c>
      <c r="K82" s="292" t="e">
        <f>IF(AND($D$9=1,'5 Planning'!#REF!&lt;0), K$14&amp;", "&amp;K$15&amp;", "&amp;$B34&amp;", "&amp;$D34&amp;"; ","")</f>
        <v>#REF!</v>
      </c>
      <c r="L82" s="292" t="e">
        <f>IF(AND($D$9=1,'5 Planning'!#REF!&lt;0), L$14&amp;", "&amp;L$15&amp;", "&amp;$B34&amp;", "&amp;$D34&amp;"; ","")</f>
        <v>#REF!</v>
      </c>
      <c r="M82" s="292" t="e">
        <f>IF(AND($D$9=1,'5 Planning'!#REF!&lt;0), M$14&amp;", "&amp;M$15&amp;", "&amp;$B34&amp;", "&amp;$D34&amp;"; ","")</f>
        <v>#REF!</v>
      </c>
      <c r="N82" s="292" t="e">
        <f>IF(AND($D$9=1,'5 Planning'!#REF!&lt;0), N$14&amp;", "&amp;N$15&amp;", "&amp;$B34&amp;", "&amp;$D34&amp;"; ","")</f>
        <v>#REF!</v>
      </c>
      <c r="O82" s="695" t="e">
        <f>IF(AND($D$9=1,'5 Planning'!#REF!&lt;0), O$14&amp;", "&amp;O$15&amp;", "&amp;$B34&amp;", "&amp;$D34&amp;"; ","")</f>
        <v>#REF!</v>
      </c>
      <c r="P82" s="292" t="e">
        <f>IF(AND($D$9=1,'5 Planning'!#REF!&lt;0), P$14&amp;", "&amp;P$15&amp;", "&amp;$B34&amp;", "&amp;$D34&amp;"; ","")</f>
        <v>#REF!</v>
      </c>
      <c r="Q82" s="292" t="e">
        <f>IF(AND($D$9=1,'5 Planning'!#REF!&lt;0), Q$14&amp;", "&amp;Q$15&amp;", "&amp;$B34&amp;", "&amp;$D34&amp;"; ","")</f>
        <v>#REF!</v>
      </c>
      <c r="R82" s="292" t="e">
        <f>IF(AND($D$9=1,'5 Planning'!#REF!&lt;0), R$14&amp;", "&amp;R$15&amp;", "&amp;$B34&amp;", "&amp;$D34&amp;"; ","")</f>
        <v>#REF!</v>
      </c>
      <c r="S82" s="696" t="e">
        <f>IF(AND($D$9=1,'5 Planning'!#REF!&lt;0), S$14&amp;", "&amp;S$15&amp;", "&amp;$B34&amp;", "&amp;$D34&amp;"; ","")</f>
        <v>#REF!</v>
      </c>
      <c r="T82" s="59"/>
      <c r="U82" s="34"/>
      <c r="V82" s="34"/>
      <c r="W82" s="34"/>
      <c r="X82" s="34"/>
      <c r="Y82" s="34"/>
    </row>
    <row r="83" spans="2:25" x14ac:dyDescent="0.2">
      <c r="C83" s="295"/>
      <c r="D83" s="10"/>
      <c r="E83" s="10"/>
      <c r="F83" s="10"/>
      <c r="G83" s="10"/>
      <c r="H83" s="10"/>
      <c r="I83" s="10"/>
      <c r="J83" s="10"/>
      <c r="K83" s="10"/>
      <c r="L83" s="10"/>
      <c r="M83" s="10"/>
      <c r="N83" s="10"/>
      <c r="O83" s="10"/>
      <c r="P83" s="10"/>
      <c r="Q83" s="10"/>
      <c r="R83" s="10"/>
      <c r="S83" s="10"/>
      <c r="T83" s="59"/>
      <c r="U83" s="34"/>
      <c r="V83" s="34"/>
      <c r="W83" s="34"/>
      <c r="X83" s="34"/>
      <c r="Y83" s="34"/>
    </row>
    <row r="84" spans="2:25" x14ac:dyDescent="0.2">
      <c r="C84" s="295"/>
      <c r="D84" s="10"/>
      <c r="E84" s="662" t="e">
        <f>E65&amp;E66&amp;E67&amp;E68&amp;E69&amp;E70&amp;E71&amp;E72&amp;E73&amp;E74&amp;E75&amp;E76&amp;E77&amp;E78&amp;E79&amp;E80&amp;E81&amp;E82</f>
        <v>#REF!</v>
      </c>
      <c r="F84" s="664" t="e">
        <f t="shared" ref="F84:S84" si="1">F65&amp;F66&amp;F67&amp;F68&amp;F69&amp;F70&amp;F71&amp;F72&amp;F73&amp;F74&amp;F75&amp;F76&amp;F77&amp;F78&amp;F79&amp;F80&amp;F81&amp;F82</f>
        <v>#REF!</v>
      </c>
      <c r="G84" s="664" t="e">
        <f t="shared" si="1"/>
        <v>#REF!</v>
      </c>
      <c r="H84" s="664" t="e">
        <f t="shared" si="1"/>
        <v>#REF!</v>
      </c>
      <c r="I84" s="663" t="e">
        <f t="shared" si="1"/>
        <v>#REF!</v>
      </c>
      <c r="J84" s="662" t="e">
        <f t="shared" si="1"/>
        <v>#REF!</v>
      </c>
      <c r="K84" s="664" t="e">
        <f t="shared" si="1"/>
        <v>#REF!</v>
      </c>
      <c r="L84" s="664" t="e">
        <f t="shared" si="1"/>
        <v>#REF!</v>
      </c>
      <c r="M84" s="664" t="e">
        <f t="shared" si="1"/>
        <v>#REF!</v>
      </c>
      <c r="N84" s="663" t="e">
        <f t="shared" si="1"/>
        <v>#REF!</v>
      </c>
      <c r="O84" s="662" t="e">
        <f t="shared" si="1"/>
        <v>#REF!</v>
      </c>
      <c r="P84" s="664" t="e">
        <f t="shared" si="1"/>
        <v>#REF!</v>
      </c>
      <c r="Q84" s="664" t="e">
        <f t="shared" si="1"/>
        <v>#REF!</v>
      </c>
      <c r="R84" s="664" t="e">
        <f t="shared" si="1"/>
        <v>#REF!</v>
      </c>
      <c r="S84" s="663" t="e">
        <f t="shared" si="1"/>
        <v>#REF!</v>
      </c>
      <c r="T84" s="59"/>
      <c r="U84" s="34"/>
      <c r="V84" s="34"/>
      <c r="W84" s="34"/>
      <c r="X84" s="34"/>
      <c r="Y84" s="34"/>
    </row>
    <row r="85" spans="2:25" x14ac:dyDescent="0.2">
      <c r="C85" s="295"/>
      <c r="D85" s="10"/>
      <c r="E85" s="10"/>
      <c r="F85" s="10"/>
      <c r="G85" s="10"/>
      <c r="H85" s="10"/>
      <c r="I85" s="10"/>
      <c r="J85" s="10"/>
      <c r="K85" s="10"/>
      <c r="L85" s="10"/>
      <c r="M85" s="10"/>
      <c r="N85" s="10"/>
      <c r="O85" s="10"/>
      <c r="P85" s="10"/>
      <c r="Q85" s="10"/>
      <c r="R85" s="10"/>
      <c r="S85" s="10"/>
      <c r="T85" s="59"/>
      <c r="U85" s="34"/>
      <c r="V85" s="34"/>
      <c r="W85" s="34"/>
      <c r="X85" s="34"/>
      <c r="Y85" s="34"/>
    </row>
    <row r="86" spans="2:25" x14ac:dyDescent="0.2">
      <c r="C86" s="295"/>
      <c r="D86" s="10"/>
      <c r="E86" s="621" t="e">
        <f>E84&amp;F84&amp;G84&amp;H84&amp;I84</f>
        <v>#REF!</v>
      </c>
      <c r="F86" s="10"/>
      <c r="G86" s="10"/>
      <c r="H86" s="10"/>
      <c r="I86" s="10"/>
      <c r="J86" s="621" t="e">
        <f>J84&amp;K84&amp;L84&amp;M84&amp;N84</f>
        <v>#REF!</v>
      </c>
      <c r="K86" s="10"/>
      <c r="L86" s="10"/>
      <c r="M86" s="10"/>
      <c r="N86" s="10"/>
      <c r="O86" s="621" t="e">
        <f>O84&amp;P84&amp;Q84&amp;R84&amp;S84</f>
        <v>#REF!</v>
      </c>
      <c r="P86" s="10"/>
      <c r="Q86" s="10"/>
      <c r="R86" s="10"/>
      <c r="S86" s="10"/>
      <c r="T86" s="59"/>
      <c r="U86" s="34"/>
      <c r="V86" s="34"/>
      <c r="W86" s="34"/>
      <c r="X86" s="34"/>
      <c r="Y86" s="34"/>
    </row>
    <row r="87" spans="2:25" x14ac:dyDescent="0.2">
      <c r="C87" s="295"/>
      <c r="D87" s="10"/>
      <c r="E87" s="10"/>
      <c r="F87" s="10"/>
      <c r="G87" s="10"/>
      <c r="H87" s="10"/>
      <c r="I87" s="10"/>
      <c r="J87" s="10"/>
      <c r="K87" s="10"/>
      <c r="L87" s="10"/>
      <c r="M87" s="10"/>
      <c r="N87" s="10"/>
      <c r="O87" s="10"/>
      <c r="P87" s="10"/>
      <c r="Q87" s="10"/>
      <c r="R87" s="10"/>
      <c r="S87" s="10"/>
      <c r="T87" s="59"/>
      <c r="U87" s="34"/>
      <c r="V87" s="34"/>
      <c r="W87" s="34"/>
      <c r="X87" s="34"/>
      <c r="Y87" s="34"/>
    </row>
    <row r="88" spans="2:25" x14ac:dyDescent="0.2">
      <c r="C88" s="295"/>
      <c r="D88" s="10"/>
      <c r="E88" s="621" t="e">
        <f>E86&amp;J86&amp;O86</f>
        <v>#REF!</v>
      </c>
      <c r="F88" s="10"/>
      <c r="G88" s="10"/>
      <c r="H88" s="10"/>
      <c r="I88" s="10"/>
      <c r="J88" s="10"/>
      <c r="K88" s="10"/>
      <c r="L88" s="10"/>
      <c r="M88" s="10"/>
      <c r="N88" s="10"/>
      <c r="O88" s="10"/>
      <c r="P88" s="10"/>
      <c r="Q88" s="10"/>
      <c r="R88" s="10"/>
      <c r="S88" s="10"/>
      <c r="T88" s="59"/>
      <c r="U88" s="34"/>
      <c r="V88" s="34"/>
      <c r="W88" s="34"/>
      <c r="X88" s="34"/>
      <c r="Y88" s="34"/>
    </row>
    <row r="89" spans="2:25" x14ac:dyDescent="0.2">
      <c r="C89" s="296"/>
      <c r="D89" s="48"/>
      <c r="E89" s="48"/>
      <c r="F89" s="48"/>
      <c r="G89" s="48"/>
      <c r="H89" s="48"/>
      <c r="I89" s="48"/>
      <c r="J89" s="48"/>
      <c r="K89" s="48"/>
      <c r="L89" s="48"/>
      <c r="M89" s="48"/>
      <c r="N89" s="48"/>
      <c r="O89" s="48"/>
      <c r="P89" s="48"/>
      <c r="Q89" s="48"/>
      <c r="R89" s="48"/>
      <c r="S89" s="48"/>
      <c r="T89" s="72"/>
      <c r="U89" s="10"/>
      <c r="V89" s="10"/>
      <c r="W89" s="10"/>
      <c r="X89" s="10"/>
      <c r="Y89" s="10"/>
    </row>
    <row r="90" spans="2:25" x14ac:dyDescent="0.2">
      <c r="C90" s="66"/>
      <c r="D90" s="49"/>
      <c r="E90" s="49"/>
      <c r="F90" s="49"/>
      <c r="G90" s="49"/>
      <c r="H90" s="49"/>
      <c r="I90" s="49"/>
      <c r="J90" s="49"/>
      <c r="K90" s="49"/>
      <c r="L90" s="49"/>
      <c r="M90" s="49"/>
      <c r="N90" s="49"/>
      <c r="O90" s="49"/>
      <c r="P90" s="49"/>
      <c r="Q90" s="294"/>
      <c r="R90" s="49"/>
      <c r="S90" s="49"/>
      <c r="T90" s="49"/>
      <c r="U90" s="10"/>
      <c r="V90" s="10"/>
      <c r="W90" s="10"/>
      <c r="X90" s="10"/>
      <c r="Y90" s="10"/>
    </row>
    <row r="91" spans="2:25" x14ac:dyDescent="0.2">
      <c r="C91" s="68" t="s">
        <v>11182</v>
      </c>
      <c r="D91" s="10"/>
      <c r="E91" s="10"/>
      <c r="F91" s="39" t="s">
        <v>11153</v>
      </c>
      <c r="G91" s="10"/>
      <c r="H91" s="10"/>
      <c r="I91" s="39" t="s">
        <v>11183</v>
      </c>
      <c r="J91" s="10"/>
      <c r="K91" s="10"/>
      <c r="L91" s="39" t="s">
        <v>11184</v>
      </c>
      <c r="M91" s="10"/>
      <c r="N91" s="10"/>
      <c r="O91" s="10"/>
      <c r="Q91" s="50"/>
      <c r="U91" s="10"/>
      <c r="V91" s="10"/>
      <c r="W91" s="10"/>
      <c r="X91" s="10"/>
      <c r="Y91" s="10"/>
    </row>
    <row r="92" spans="2:25" x14ac:dyDescent="0.2">
      <c r="B92" s="50"/>
      <c r="C92" s="34"/>
      <c r="D92" s="10"/>
      <c r="E92" s="10"/>
      <c r="F92" s="39" t="s">
        <v>11185</v>
      </c>
      <c r="G92" s="39" t="s">
        <v>11186</v>
      </c>
      <c r="H92" s="39" t="s">
        <v>11187</v>
      </c>
      <c r="I92" s="39" t="s">
        <v>11185</v>
      </c>
      <c r="J92" s="39" t="s">
        <v>11186</v>
      </c>
      <c r="K92" s="39" t="s">
        <v>11187</v>
      </c>
      <c r="L92" s="39" t="s">
        <v>11185</v>
      </c>
      <c r="M92" s="292"/>
      <c r="N92" s="39" t="s">
        <v>11186</v>
      </c>
      <c r="P92" s="39" t="s">
        <v>11187</v>
      </c>
      <c r="Q92" s="50"/>
      <c r="U92" s="10"/>
      <c r="V92" s="10"/>
      <c r="W92" s="10"/>
      <c r="X92" s="10"/>
      <c r="Y92" s="10"/>
    </row>
    <row r="93" spans="2:25" x14ac:dyDescent="0.2">
      <c r="B93" s="50"/>
      <c r="C93" s="14"/>
      <c r="D93" s="659" t="s">
        <v>11188</v>
      </c>
      <c r="E93" s="659" t="s">
        <v>103</v>
      </c>
      <c r="F93" s="1533">
        <f>SUM('5 Planning'!I14:J14)</f>
        <v>0</v>
      </c>
      <c r="G93" s="1534">
        <f>SUM('5 Planning'!K14:L14)</f>
        <v>0</v>
      </c>
      <c r="H93" s="1535">
        <f>SUM('5 Planning'!M14:M14)</f>
        <v>0</v>
      </c>
      <c r="I93" s="1533">
        <f>SUM('1 Full-time'!G62,'1 Full-time'!G67,'2 Sandwich'!F12)</f>
        <v>0</v>
      </c>
      <c r="J93" s="1534">
        <f>SUM('1 Full-time'!H62,'1 Full-time'!H67,'2 Sandwich'!G12)</f>
        <v>0</v>
      </c>
      <c r="K93" s="1535">
        <f>SUM('1 Full-time'!I62,'1 Full-time'!I67,'2 Sandwich'!H12)</f>
        <v>0</v>
      </c>
      <c r="L93" s="1533" t="str">
        <f>IF(AND($E$9,F93&lt;&gt;I93),"OfS-fundable, "&amp;$B$17&amp;", All UG sub-levels (Tables 1 and 2 total = "&amp;I93&amp;"); ","")</f>
        <v/>
      </c>
      <c r="M93" s="3" t="str">
        <f>L93</f>
        <v/>
      </c>
      <c r="N93" s="1534" t="str">
        <f>IF(AND($E$9,G93&lt;&gt;J93),"OfS-fundable, "&amp;$B$17&amp;", All UG sub-levels (Tables 1 and 2 total = "&amp;J93&amp;"); ","")</f>
        <v/>
      </c>
      <c r="O93" s="689" t="str">
        <f>N93</f>
        <v/>
      </c>
      <c r="P93" s="1535" t="str">
        <f>IF(AND($E$9,H93&lt;&gt;K93),"OfS-fundable, "&amp;$B$17&amp;", All UG sub-levels (Tables 1 and 2 total = "&amp;K93&amp;"); ","")</f>
        <v/>
      </c>
      <c r="Q93" s="50"/>
      <c r="U93" s="10"/>
      <c r="V93" s="10"/>
      <c r="W93" s="10"/>
      <c r="X93" s="10"/>
      <c r="Y93" s="10"/>
    </row>
    <row r="94" spans="2:25" x14ac:dyDescent="0.2">
      <c r="B94" s="50"/>
      <c r="C94" s="14"/>
      <c r="D94" s="659"/>
      <c r="E94" s="659"/>
      <c r="F94" s="968">
        <f>F93</f>
        <v>0</v>
      </c>
      <c r="G94" s="8">
        <f t="shared" ref="G94:H94" si="2">G93</f>
        <v>0</v>
      </c>
      <c r="H94" s="745">
        <f t="shared" si="2"/>
        <v>0</v>
      </c>
      <c r="I94" s="968">
        <f t="shared" ref="I94" si="3">I93</f>
        <v>0</v>
      </c>
      <c r="J94" s="8">
        <f t="shared" ref="J94" si="4">J93</f>
        <v>0</v>
      </c>
      <c r="K94" s="745">
        <f t="shared" ref="K94" si="5">K93</f>
        <v>0</v>
      </c>
      <c r="L94" s="968" t="str">
        <f t="shared" ref="L94" si="6">L93</f>
        <v/>
      </c>
      <c r="M94" s="3" t="str">
        <f>M93</f>
        <v/>
      </c>
      <c r="N94" s="8" t="str">
        <f t="shared" ref="N94" si="7">N93</f>
        <v/>
      </c>
      <c r="O94" s="3" t="str">
        <f t="shared" ref="O94" si="8">O93</f>
        <v/>
      </c>
      <c r="P94" s="745" t="str">
        <f t="shared" ref="P94" si="9">P93</f>
        <v/>
      </c>
      <c r="Q94" s="50"/>
      <c r="U94" s="10"/>
      <c r="V94" s="10"/>
      <c r="W94" s="10"/>
      <c r="X94" s="10"/>
      <c r="Y94" s="10"/>
    </row>
    <row r="95" spans="2:25" x14ac:dyDescent="0.2">
      <c r="B95" s="50"/>
      <c r="C95" s="14"/>
      <c r="D95" s="659"/>
      <c r="E95" s="659"/>
      <c r="F95" s="969">
        <f>F93</f>
        <v>0</v>
      </c>
      <c r="G95" s="970">
        <f t="shared" ref="G95:H95" si="10">G93</f>
        <v>0</v>
      </c>
      <c r="H95" s="971">
        <f t="shared" si="10"/>
        <v>0</v>
      </c>
      <c r="I95" s="969">
        <f t="shared" ref="I95:K95" si="11">I93</f>
        <v>0</v>
      </c>
      <c r="J95" s="970">
        <f t="shared" si="11"/>
        <v>0</v>
      </c>
      <c r="K95" s="971">
        <f t="shared" si="11"/>
        <v>0</v>
      </c>
      <c r="L95" s="969" t="str">
        <f t="shared" ref="L95" si="12">L93</f>
        <v/>
      </c>
      <c r="M95" s="910" t="str">
        <f t="shared" ref="M95:O95" si="13">M93</f>
        <v/>
      </c>
      <c r="N95" s="970" t="str">
        <f t="shared" si="13"/>
        <v/>
      </c>
      <c r="O95" s="3" t="str">
        <f t="shared" si="13"/>
        <v/>
      </c>
      <c r="P95" s="971" t="str">
        <f>P93</f>
        <v/>
      </c>
      <c r="Q95" s="50"/>
      <c r="U95" s="10"/>
      <c r="V95" s="10"/>
      <c r="W95" s="10"/>
      <c r="X95" s="10"/>
      <c r="Y95" s="10"/>
    </row>
    <row r="96" spans="2:25" x14ac:dyDescent="0.2">
      <c r="B96" s="50"/>
      <c r="C96" s="14"/>
      <c r="D96" s="746"/>
      <c r="E96" s="659" t="s">
        <v>11189</v>
      </c>
      <c r="F96" s="988">
        <f>SUM('5 Planning'!I15:J15)</f>
        <v>0</v>
      </c>
      <c r="G96" s="989">
        <f>SUM('5 Planning'!K15:L15)</f>
        <v>0</v>
      </c>
      <c r="H96" s="990">
        <f>'5 Planning'!M15</f>
        <v>0</v>
      </c>
      <c r="I96" s="988">
        <f>SUM('1 Full-time'!G63,'1 Full-time'!G68,'2 Sandwich'!F13)</f>
        <v>0</v>
      </c>
      <c r="J96" s="989">
        <f>SUM('1 Full-time'!H63,'1 Full-time'!H68,'2 Sandwich'!G13)</f>
        <v>0</v>
      </c>
      <c r="K96" s="990">
        <f>SUM('1 Full-time'!I63,'1 Full-time'!I68,'2 Sandwich'!H13)</f>
        <v>0</v>
      </c>
      <c r="L96" s="988" t="str">
        <f>IF(AND($E$9,F96&lt;&gt;I96),"OfS-fundable, "&amp;$B$17&amp;", PG (UG fee), (Tables 1 and 2 total = "&amp;I96&amp;"); ","")</f>
        <v/>
      </c>
      <c r="M96" s="991" t="str">
        <f>L96</f>
        <v/>
      </c>
      <c r="N96" s="989" t="str">
        <f>IF(AND($E$9,G96&lt;&gt;J96),"OfS-fundable, "&amp;$B$17&amp;", PG (UG fee), (Tables 1 and 2 total = "&amp;J96&amp;"); ","")</f>
        <v/>
      </c>
      <c r="O96" s="991" t="str">
        <f>N96</f>
        <v/>
      </c>
      <c r="P96" s="990" t="str">
        <f>IF(AND($E$9,H96&lt;&gt;K96),"OfS-fundable, "&amp;$B$17&amp;", PG (UG fee), (Tables 1 and 2 total = "&amp;K96&amp;"); ","")</f>
        <v/>
      </c>
      <c r="Q96" s="50"/>
      <c r="U96" s="10"/>
      <c r="V96" s="10"/>
      <c r="W96" s="10"/>
      <c r="X96" s="10"/>
      <c r="Y96" s="10"/>
    </row>
    <row r="97" spans="2:25" x14ac:dyDescent="0.2">
      <c r="B97" s="50"/>
      <c r="C97" s="14"/>
      <c r="D97" s="746"/>
      <c r="E97" s="659"/>
      <c r="F97" s="992">
        <f>F96</f>
        <v>0</v>
      </c>
      <c r="G97" s="993">
        <f t="shared" ref="G97:K97" si="14">G96</f>
        <v>0</v>
      </c>
      <c r="H97" s="994">
        <f t="shared" si="14"/>
        <v>0</v>
      </c>
      <c r="I97" s="992">
        <f t="shared" si="14"/>
        <v>0</v>
      </c>
      <c r="J97" s="993">
        <f t="shared" si="14"/>
        <v>0</v>
      </c>
      <c r="K97" s="994">
        <f t="shared" si="14"/>
        <v>0</v>
      </c>
      <c r="L97" s="992" t="str">
        <f>L96</f>
        <v/>
      </c>
      <c r="M97" s="995" t="str">
        <f>M96</f>
        <v/>
      </c>
      <c r="N97" s="993" t="str">
        <f t="shared" ref="N97" si="15">N96</f>
        <v/>
      </c>
      <c r="O97" s="995" t="str">
        <f t="shared" ref="O97" si="16">O96</f>
        <v/>
      </c>
      <c r="P97" s="994" t="str">
        <f t="shared" ref="P97" si="17">P96</f>
        <v/>
      </c>
      <c r="Q97" s="50"/>
      <c r="U97" s="10"/>
      <c r="V97" s="10"/>
      <c r="W97" s="10"/>
      <c r="X97" s="10"/>
      <c r="Y97" s="10"/>
    </row>
    <row r="98" spans="2:25" x14ac:dyDescent="0.2">
      <c r="B98" s="50"/>
      <c r="C98" s="14"/>
      <c r="D98" s="746"/>
      <c r="E98" s="659" t="s">
        <v>11190</v>
      </c>
      <c r="F98" s="998">
        <f>SUM('5 Planning'!I16:J16)</f>
        <v>0</v>
      </c>
      <c r="G98" s="18">
        <f>SUM('5 Planning'!K16:L16)</f>
        <v>0</v>
      </c>
      <c r="H98" s="996">
        <f>SUM('5 Planning'!M16:M16)</f>
        <v>0</v>
      </c>
      <c r="I98" s="998">
        <f>SUM('1 Full-time'!G64,'1 Full-time'!G69,'2 Sandwich'!F14)</f>
        <v>0</v>
      </c>
      <c r="J98" s="18">
        <f>SUM('1 Full-time'!H64,'1 Full-time'!H69,'2 Sandwich'!G14)</f>
        <v>0</v>
      </c>
      <c r="K98" s="996">
        <f>SUM('1 Full-time'!I64,'1 Full-time'!I69,'2 Sandwich'!H14)</f>
        <v>0</v>
      </c>
      <c r="L98" s="998" t="str">
        <f>IF(AND($E$9,F98&lt;&gt;I98),"OfS-fundable, "&amp;$B$17&amp;", PG (Masters' loan), (Tables 1 and 2 total = "&amp;I98&amp;"); ","")</f>
        <v/>
      </c>
      <c r="M98" s="997" t="str">
        <f>L98</f>
        <v/>
      </c>
      <c r="N98" s="18" t="str">
        <f>IF(AND($E$9,G98&lt;&gt;J98),"OfS-fundable, "&amp;$B$17&amp;", PG (Masters' loan), (Tables 1 and 2 total = "&amp;J98&amp;"); ","")</f>
        <v/>
      </c>
      <c r="O98" s="997" t="str">
        <f>N98</f>
        <v/>
      </c>
      <c r="P98" s="996" t="str">
        <f>IF(AND($E$9,H98&lt;&gt;K98),"OfS-fundable, "&amp;$B$17&amp;", PG (Masters' loan), (Tables 1 and 2 total = "&amp;K98&amp;"); ","")</f>
        <v/>
      </c>
      <c r="Q98" s="50"/>
      <c r="U98" s="10"/>
      <c r="V98" s="10"/>
      <c r="W98" s="10"/>
      <c r="X98" s="10"/>
      <c r="Y98" s="10"/>
    </row>
    <row r="99" spans="2:25" x14ac:dyDescent="0.2">
      <c r="B99" s="50"/>
      <c r="C99" s="14"/>
      <c r="D99" s="746"/>
      <c r="E99" s="659"/>
      <c r="F99" s="992">
        <f>F98</f>
        <v>0</v>
      </c>
      <c r="G99" s="993">
        <f t="shared" ref="G99:H99" si="18">G98</f>
        <v>0</v>
      </c>
      <c r="H99" s="994">
        <f t="shared" si="18"/>
        <v>0</v>
      </c>
      <c r="I99" s="992">
        <f t="shared" ref="I99" si="19">I98</f>
        <v>0</v>
      </c>
      <c r="J99" s="993">
        <f t="shared" ref="J99" si="20">J98</f>
        <v>0</v>
      </c>
      <c r="K99" s="994">
        <f t="shared" ref="K99" si="21">K98</f>
        <v>0</v>
      </c>
      <c r="L99" s="992" t="str">
        <f t="shared" ref="L99" si="22">L98</f>
        <v/>
      </c>
      <c r="M99" s="997" t="str">
        <f>M98</f>
        <v/>
      </c>
      <c r="N99" s="993" t="str">
        <f t="shared" ref="N99" si="23">N98</f>
        <v/>
      </c>
      <c r="O99" s="997" t="str">
        <f t="shared" ref="O99" si="24">O98</f>
        <v/>
      </c>
      <c r="P99" s="994" t="str">
        <f t="shared" ref="P99" si="25">P98</f>
        <v/>
      </c>
      <c r="Q99" s="50"/>
      <c r="U99" s="10"/>
      <c r="V99" s="10"/>
      <c r="W99" s="10"/>
      <c r="X99" s="10"/>
      <c r="Y99" s="10"/>
    </row>
    <row r="100" spans="2:25" x14ac:dyDescent="0.2">
      <c r="B100" s="50"/>
      <c r="C100" s="14"/>
      <c r="D100" s="746"/>
      <c r="E100" s="659" t="s">
        <v>11191</v>
      </c>
      <c r="F100" s="998">
        <f>SUM('5 Planning'!I17:J17)</f>
        <v>0</v>
      </c>
      <c r="G100" s="18">
        <f>SUM('5 Planning'!K17:L17)</f>
        <v>0</v>
      </c>
      <c r="H100" s="996">
        <f>SUM('5 Planning'!M17:M17)</f>
        <v>0</v>
      </c>
      <c r="I100" s="998">
        <f>SUM('1 Full-time'!G65,'1 Full-time'!G70,'2 Sandwich'!F15)</f>
        <v>0</v>
      </c>
      <c r="J100" s="18">
        <f>SUM('1 Full-time'!H65,'1 Full-time'!H70,'2 Sandwich'!G15)</f>
        <v>0</v>
      </c>
      <c r="K100" s="996">
        <f>SUM('1 Full-time'!I65,'1 Full-time'!I70,'2 Sandwich'!H15)</f>
        <v>0</v>
      </c>
      <c r="L100" s="998" t="str">
        <f>IF(AND($E$9,F100&lt;&gt;I100),"OfS-fundable, "&amp;$B$17&amp;", PG (Other), (Tables 1 and 2 total = "&amp;I100&amp;"); ","")</f>
        <v/>
      </c>
      <c r="M100" s="991" t="str">
        <f>L100</f>
        <v/>
      </c>
      <c r="N100" s="18" t="str">
        <f>IF(AND($E$9,G100&lt;&gt;J100),"OfS-fundable, "&amp;$B$17&amp;", PG (Other), (Tables 1 and 2 total = "&amp;J100&amp;"); ","")</f>
        <v/>
      </c>
      <c r="O100" s="991" t="str">
        <f>N100</f>
        <v/>
      </c>
      <c r="P100" s="996" t="str">
        <f>IF(AND($E$9,H100&lt;&gt;K100),"OfS-fundable, "&amp;$B$17&amp;", PG (Other), (Tables 1 and 2 total = "&amp;K100&amp;"); ","")</f>
        <v/>
      </c>
      <c r="Q100" s="50"/>
      <c r="U100" s="10"/>
      <c r="V100" s="10"/>
      <c r="W100" s="10"/>
      <c r="X100" s="10"/>
      <c r="Y100" s="10"/>
    </row>
    <row r="101" spans="2:25" x14ac:dyDescent="0.2">
      <c r="B101" s="50"/>
      <c r="C101" s="14"/>
      <c r="D101" s="746"/>
      <c r="E101" s="659"/>
      <c r="F101" s="998">
        <f>F100</f>
        <v>0</v>
      </c>
      <c r="G101" s="18">
        <f t="shared" ref="G101:H101" si="26">G100</f>
        <v>0</v>
      </c>
      <c r="H101" s="996">
        <f t="shared" si="26"/>
        <v>0</v>
      </c>
      <c r="I101" s="998">
        <f t="shared" ref="I101" si="27">I100</f>
        <v>0</v>
      </c>
      <c r="J101" s="18">
        <f t="shared" ref="J101" si="28">J100</f>
        <v>0</v>
      </c>
      <c r="K101" s="996">
        <f t="shared" ref="K101" si="29">K100</f>
        <v>0</v>
      </c>
      <c r="L101" s="998" t="str">
        <f t="shared" ref="L101" si="30">L100</f>
        <v/>
      </c>
      <c r="M101" s="997"/>
      <c r="N101" s="18" t="str">
        <f t="shared" ref="N101" si="31">N100</f>
        <v/>
      </c>
      <c r="O101" s="997"/>
      <c r="P101" s="996" t="str">
        <f t="shared" ref="P101" si="32">P100</f>
        <v/>
      </c>
      <c r="Q101" s="50"/>
      <c r="U101" s="10"/>
      <c r="V101" s="10"/>
      <c r="W101" s="10"/>
      <c r="X101" s="10"/>
      <c r="Y101" s="10"/>
    </row>
    <row r="102" spans="2:25" x14ac:dyDescent="0.2">
      <c r="B102" s="50"/>
      <c r="C102" s="14"/>
      <c r="D102" s="659" t="s">
        <v>11192</v>
      </c>
      <c r="E102" s="659" t="s">
        <v>103</v>
      </c>
      <c r="F102" s="275">
        <f>SUM('5 Planning'!I19:J19)</f>
        <v>0</v>
      </c>
      <c r="G102" s="140">
        <f>SUM('5 Planning'!K19:L19)</f>
        <v>0</v>
      </c>
      <c r="H102" s="1517">
        <f>SUM('5 Planning'!M19:M19)</f>
        <v>0</v>
      </c>
      <c r="I102" s="275">
        <f>SUM('3 Part-time'!G62,'3 Part-time'!G67)</f>
        <v>0</v>
      </c>
      <c r="J102" s="140">
        <f>SUM('3 Part-time'!H62,'3 Part-time'!H67)</f>
        <v>0</v>
      </c>
      <c r="K102" s="1517">
        <f>SUM('3 Part-time'!I62,'3 Part-time'!I67)</f>
        <v>0</v>
      </c>
      <c r="L102" s="275" t="str">
        <f>IF(AND($E$9,F102&lt;&gt;I102),"OfS-fundable, "&amp;$B$26&amp;", All UG sub-levels (Table 3 total = "&amp;I102&amp;"); ","")</f>
        <v/>
      </c>
      <c r="M102" s="279" t="str">
        <f>L102</f>
        <v/>
      </c>
      <c r="N102" s="140" t="str">
        <f>IF(AND($E$9,G102&lt;&gt;J102),"OfS-fundable, "&amp;$B$26&amp;", All UG sub-levels (Table 3 total = "&amp;J102&amp;"); ","")</f>
        <v/>
      </c>
      <c r="O102" s="279" t="str">
        <f>N102</f>
        <v/>
      </c>
      <c r="P102" s="1517" t="str">
        <f>IF(AND($E$9,H102&lt;&gt;K102),"OfS-fundable, "&amp;$B$26&amp;", All UG sub-levels (Table 3 total = "&amp;K102&amp;"); ","")</f>
        <v/>
      </c>
      <c r="Q102" s="50"/>
      <c r="U102" s="10"/>
      <c r="V102" s="10"/>
      <c r="W102" s="10"/>
      <c r="X102" s="10"/>
      <c r="Y102" s="10"/>
    </row>
    <row r="103" spans="2:25" x14ac:dyDescent="0.2">
      <c r="B103" s="50"/>
      <c r="C103" s="14"/>
      <c r="D103" s="659"/>
      <c r="E103" s="659"/>
      <c r="F103" s="998">
        <f>F102</f>
        <v>0</v>
      </c>
      <c r="G103" s="18">
        <f t="shared" ref="G103:H103" si="33">G102</f>
        <v>0</v>
      </c>
      <c r="H103" s="996">
        <f t="shared" si="33"/>
        <v>0</v>
      </c>
      <c r="I103" s="998">
        <f t="shared" ref="I103" si="34">I102</f>
        <v>0</v>
      </c>
      <c r="J103" s="18">
        <f t="shared" ref="J103" si="35">J102</f>
        <v>0</v>
      </c>
      <c r="K103" s="996">
        <f t="shared" ref="K103" si="36">K102</f>
        <v>0</v>
      </c>
      <c r="L103" s="998" t="str">
        <f t="shared" ref="L103" si="37">L102</f>
        <v/>
      </c>
      <c r="M103" s="997" t="str">
        <f t="shared" ref="M103" si="38">M102</f>
        <v/>
      </c>
      <c r="N103" s="18" t="str">
        <f t="shared" ref="N103" si="39">N102</f>
        <v/>
      </c>
      <c r="O103" s="997" t="str">
        <f t="shared" ref="O103" si="40">O102</f>
        <v/>
      </c>
      <c r="P103" s="996" t="str">
        <f t="shared" ref="P103" si="41">P102</f>
        <v/>
      </c>
      <c r="Q103" s="50"/>
      <c r="U103" s="10"/>
      <c r="V103" s="10"/>
      <c r="W103" s="10"/>
      <c r="X103" s="10"/>
      <c r="Y103" s="10"/>
    </row>
    <row r="104" spans="2:25" x14ac:dyDescent="0.2">
      <c r="B104" s="50"/>
      <c r="C104" s="14"/>
      <c r="D104" s="659"/>
      <c r="E104" s="659"/>
      <c r="F104" s="992">
        <f>F102</f>
        <v>0</v>
      </c>
      <c r="G104" s="993">
        <f t="shared" ref="G104:H104" si="42">G102</f>
        <v>0</v>
      </c>
      <c r="H104" s="994">
        <f t="shared" si="42"/>
        <v>0</v>
      </c>
      <c r="I104" s="992">
        <f t="shared" ref="I104:K104" si="43">I102</f>
        <v>0</v>
      </c>
      <c r="J104" s="993">
        <f t="shared" si="43"/>
        <v>0</v>
      </c>
      <c r="K104" s="994">
        <f t="shared" si="43"/>
        <v>0</v>
      </c>
      <c r="L104" s="992" t="str">
        <f t="shared" ref="L104" si="44">L102</f>
        <v/>
      </c>
      <c r="M104" s="997" t="str">
        <f t="shared" ref="M104:O104" si="45">M102</f>
        <v/>
      </c>
      <c r="N104" s="993" t="str">
        <f t="shared" si="45"/>
        <v/>
      </c>
      <c r="O104" s="997" t="str">
        <f t="shared" si="45"/>
        <v/>
      </c>
      <c r="P104" s="994" t="str">
        <f>P102</f>
        <v/>
      </c>
      <c r="Q104" s="50"/>
      <c r="U104" s="10"/>
      <c r="V104" s="10"/>
      <c r="W104" s="10"/>
      <c r="X104" s="10"/>
      <c r="Y104" s="10"/>
    </row>
    <row r="105" spans="2:25" x14ac:dyDescent="0.2">
      <c r="B105" s="50"/>
      <c r="C105" s="14"/>
      <c r="D105" s="10"/>
      <c r="E105" s="746" t="s">
        <v>11189</v>
      </c>
      <c r="F105" s="988">
        <f>SUM('5 Planning'!I20:J20)</f>
        <v>0</v>
      </c>
      <c r="G105" s="989">
        <f>SUM('5 Planning'!K20:L20)</f>
        <v>0</v>
      </c>
      <c r="H105" s="990">
        <f>'5 Planning'!M20</f>
        <v>0</v>
      </c>
      <c r="I105" s="988">
        <f>SUM('3 Part-time'!G63,'3 Part-time'!G68)</f>
        <v>0</v>
      </c>
      <c r="J105" s="989">
        <f>SUM('3 Part-time'!H63,'3 Part-time'!H68)</f>
        <v>0</v>
      </c>
      <c r="K105" s="990">
        <f>SUM('3 Part-time'!I63,'3 Part-time'!I68)</f>
        <v>0</v>
      </c>
      <c r="L105" s="988" t="str">
        <f>IF(AND($E$9,F105&lt;&gt;I105),"OfS-fundable, "&amp;$B$26&amp;", PG (UG fee), (Table 3 total = "&amp;I105&amp;"); ","")</f>
        <v/>
      </c>
      <c r="M105" s="991" t="str">
        <f>L105</f>
        <v/>
      </c>
      <c r="N105" s="989" t="str">
        <f>IF(AND($E$9,G105&lt;&gt;J105),"OfS-fundable, "&amp;$B$26&amp;", PG (UG fee), (Table 3 total = "&amp;J105&amp;"); ","")</f>
        <v/>
      </c>
      <c r="O105" s="991" t="str">
        <f>N105</f>
        <v/>
      </c>
      <c r="P105" s="990" t="str">
        <f>IF(AND($E$9,H105&lt;&gt;K105),"OfS-fundable, "&amp;$B$26&amp;", PG (UG fee), (Table 3 total = "&amp;K105&amp;"); ","")</f>
        <v/>
      </c>
      <c r="Q105" s="50"/>
      <c r="U105" s="10"/>
      <c r="V105" s="10"/>
      <c r="W105" s="10"/>
      <c r="X105" s="10"/>
      <c r="Y105" s="10"/>
    </row>
    <row r="106" spans="2:25" x14ac:dyDescent="0.2">
      <c r="B106" s="50"/>
      <c r="C106" s="14"/>
      <c r="D106" s="10"/>
      <c r="E106" s="746"/>
      <c r="F106" s="992">
        <f>F105</f>
        <v>0</v>
      </c>
      <c r="G106" s="993">
        <f t="shared" ref="G106:P106" si="46">G105</f>
        <v>0</v>
      </c>
      <c r="H106" s="994">
        <f t="shared" si="46"/>
        <v>0</v>
      </c>
      <c r="I106" s="992">
        <f t="shared" si="46"/>
        <v>0</v>
      </c>
      <c r="J106" s="993">
        <f t="shared" si="46"/>
        <v>0</v>
      </c>
      <c r="K106" s="994">
        <f t="shared" si="46"/>
        <v>0</v>
      </c>
      <c r="L106" s="992" t="str">
        <f t="shared" si="46"/>
        <v/>
      </c>
      <c r="M106" s="995" t="str">
        <f t="shared" si="46"/>
        <v/>
      </c>
      <c r="N106" s="993" t="str">
        <f t="shared" si="46"/>
        <v/>
      </c>
      <c r="O106" s="995" t="str">
        <f t="shared" si="46"/>
        <v/>
      </c>
      <c r="P106" s="994" t="str">
        <f t="shared" si="46"/>
        <v/>
      </c>
      <c r="Q106" s="50"/>
      <c r="U106" s="10"/>
      <c r="V106" s="10"/>
      <c r="W106" s="10"/>
      <c r="X106" s="10"/>
      <c r="Y106" s="10"/>
    </row>
    <row r="107" spans="2:25" x14ac:dyDescent="0.2">
      <c r="B107" s="50"/>
      <c r="C107" s="14"/>
      <c r="D107" s="10"/>
      <c r="E107" s="746" t="s">
        <v>11190</v>
      </c>
      <c r="F107" s="968">
        <f>SUM('5 Planning'!I21:J21)</f>
        <v>0</v>
      </c>
      <c r="G107" s="8">
        <f>SUM('5 Planning'!K21:L21)</f>
        <v>0</v>
      </c>
      <c r="H107" s="745">
        <f>SUM('5 Planning'!M21:M21)</f>
        <v>0</v>
      </c>
      <c r="I107" s="968">
        <f>SUM('3 Part-time'!G64,'3 Part-time'!G69)</f>
        <v>0</v>
      </c>
      <c r="J107" s="8">
        <f>SUM('3 Part-time'!H64,'3 Part-time'!H69)</f>
        <v>0</v>
      </c>
      <c r="K107" s="745">
        <f>SUM('3 Part-time'!I64,'3 Part-time'!I69)</f>
        <v>0</v>
      </c>
      <c r="L107" s="968" t="str">
        <f>IF(AND($E$9,F107&lt;&gt;I107),"OfS-fundable, "&amp;$B$26&amp;", PG (Masters' loan), (Table 3 total = "&amp;I107&amp;"); ","")</f>
        <v/>
      </c>
      <c r="M107" s="3" t="str">
        <f>L107</f>
        <v/>
      </c>
      <c r="N107" s="8" t="str">
        <f>IF(AND($E$9,G107&lt;&gt;J107),"OfS-fundable, "&amp;$B$26&amp;", PG (Masters' loan), (Table 3 total = "&amp;J107&amp;"); ","")</f>
        <v/>
      </c>
      <c r="O107" s="3" t="str">
        <f>N107</f>
        <v/>
      </c>
      <c r="P107" s="745" t="str">
        <f>IF(AND($E$9,H107&lt;&gt;K107),"OfS-fundable, "&amp;$B$26&amp;", PG (Masters' loan), (Table 3 total = "&amp;K107&amp;"); ","")</f>
        <v/>
      </c>
      <c r="Q107" s="50"/>
      <c r="U107" s="10"/>
      <c r="V107" s="10"/>
      <c r="W107" s="10"/>
      <c r="X107" s="10"/>
      <c r="Y107" s="10"/>
    </row>
    <row r="108" spans="2:25" x14ac:dyDescent="0.2">
      <c r="B108" s="50"/>
      <c r="C108" s="14"/>
      <c r="D108" s="10"/>
      <c r="E108" s="746"/>
      <c r="F108" s="969">
        <f>F107</f>
        <v>0</v>
      </c>
      <c r="G108" s="970">
        <f t="shared" ref="G108:H108" si="47">G107</f>
        <v>0</v>
      </c>
      <c r="H108" s="971">
        <f t="shared" si="47"/>
        <v>0</v>
      </c>
      <c r="I108" s="969">
        <f t="shared" ref="I108" si="48">I107</f>
        <v>0</v>
      </c>
      <c r="J108" s="970">
        <f t="shared" ref="J108" si="49">J107</f>
        <v>0</v>
      </c>
      <c r="K108" s="971">
        <f t="shared" ref="K108" si="50">K107</f>
        <v>0</v>
      </c>
      <c r="L108" s="969" t="str">
        <f t="shared" ref="L108" si="51">L107</f>
        <v/>
      </c>
      <c r="M108" s="910" t="str">
        <f t="shared" ref="M108" si="52">M107</f>
        <v/>
      </c>
      <c r="N108" s="970" t="str">
        <f t="shared" ref="N108" si="53">N107</f>
        <v/>
      </c>
      <c r="O108" s="3" t="str">
        <f t="shared" ref="O108" si="54">O107</f>
        <v/>
      </c>
      <c r="P108" s="971" t="str">
        <f t="shared" ref="P108" si="55">P107</f>
        <v/>
      </c>
      <c r="Q108" s="50"/>
      <c r="U108" s="10"/>
      <c r="V108" s="10"/>
      <c r="W108" s="10"/>
      <c r="X108" s="10"/>
      <c r="Y108" s="10"/>
    </row>
    <row r="109" spans="2:25" x14ac:dyDescent="0.2">
      <c r="B109" s="50"/>
      <c r="C109" s="14"/>
      <c r="D109" s="10"/>
      <c r="E109" s="746" t="s">
        <v>11191</v>
      </c>
      <c r="F109" s="972">
        <f>SUM('5 Planning'!I22:J22)</f>
        <v>0</v>
      </c>
      <c r="G109" s="973">
        <f>SUM('5 Planning'!K22:L22)</f>
        <v>0</v>
      </c>
      <c r="H109" s="974">
        <f>SUM('5 Planning'!M22:M22)</f>
        <v>0</v>
      </c>
      <c r="I109" s="972">
        <f>SUM('3 Part-time'!G65,'3 Part-time'!G70)</f>
        <v>0</v>
      </c>
      <c r="J109" s="973">
        <f>SUM('3 Part-time'!H65,'3 Part-time'!H70)</f>
        <v>0</v>
      </c>
      <c r="K109" s="974">
        <f>SUM('3 Part-time'!I65,'3 Part-time'!I70)</f>
        <v>0</v>
      </c>
      <c r="L109" s="972" t="str">
        <f>IF(AND($E$9,F109&lt;&gt;I109),"OfS-fundable, "&amp;$B$26&amp;", PG (Other), (Table 3 total = "&amp;I109&amp;"); ","")</f>
        <v/>
      </c>
      <c r="M109" s="3" t="str">
        <f>L109</f>
        <v/>
      </c>
      <c r="N109" s="973" t="str">
        <f>IF(AND($E$9,G109&lt;&gt;J109),"OfS-fundable, "&amp;$B$26&amp;", PG (Other), (Table 3 total = "&amp;J109&amp;"); ","")</f>
        <v/>
      </c>
      <c r="O109" s="743" t="str">
        <f>N109</f>
        <v/>
      </c>
      <c r="P109" s="974" t="str">
        <f>IF(AND($E$9,H109&lt;&gt;K109),"OfS-fundable, "&amp;$B$26&amp;", PG (Other), (Table 3 total = "&amp;K109&amp;"); ","")</f>
        <v/>
      </c>
      <c r="Q109" s="50"/>
      <c r="U109" s="10"/>
      <c r="V109" s="10"/>
      <c r="W109" s="10"/>
      <c r="X109" s="10"/>
      <c r="Y109" s="10"/>
    </row>
    <row r="110" spans="2:25" x14ac:dyDescent="0.2">
      <c r="B110" s="50"/>
      <c r="C110" s="14"/>
      <c r="D110" s="10"/>
      <c r="E110" s="746"/>
      <c r="F110" s="747">
        <f>F109</f>
        <v>0</v>
      </c>
      <c r="G110" s="274">
        <f t="shared" ref="G110:H110" si="56">G109</f>
        <v>0</v>
      </c>
      <c r="H110" s="274">
        <f t="shared" si="56"/>
        <v>0</v>
      </c>
      <c r="I110" s="747">
        <f t="shared" ref="I110" si="57">I109</f>
        <v>0</v>
      </c>
      <c r="J110" s="274">
        <f t="shared" ref="J110" si="58">J109</f>
        <v>0</v>
      </c>
      <c r="K110" s="274">
        <f t="shared" ref="K110" si="59">K109</f>
        <v>0</v>
      </c>
      <c r="L110" s="747" t="str">
        <f t="shared" ref="L110" si="60">L109</f>
        <v/>
      </c>
      <c r="M110" s="292" t="str">
        <f t="shared" ref="M110" si="61">M109</f>
        <v/>
      </c>
      <c r="N110" s="274" t="str">
        <f t="shared" ref="N110" si="62">N109</f>
        <v/>
      </c>
      <c r="O110" s="3" t="str">
        <f t="shared" ref="O110" si="63">O109</f>
        <v/>
      </c>
      <c r="P110" s="748" t="str">
        <f t="shared" ref="P110" si="64">P109</f>
        <v/>
      </c>
      <c r="Q110" s="50"/>
      <c r="U110" s="10"/>
      <c r="V110" s="10"/>
      <c r="W110" s="10"/>
      <c r="X110" s="10"/>
      <c r="Y110" s="10"/>
    </row>
    <row r="111" spans="2:25" x14ac:dyDescent="0.2">
      <c r="B111" s="50"/>
      <c r="C111" s="34"/>
      <c r="D111" s="34"/>
      <c r="E111" s="34"/>
      <c r="F111" s="34"/>
      <c r="G111" s="34"/>
      <c r="H111" s="34"/>
      <c r="I111" s="34"/>
      <c r="J111" s="34"/>
      <c r="K111" s="34"/>
      <c r="L111" s="14"/>
      <c r="M111" s="34"/>
      <c r="N111" s="10"/>
      <c r="O111" s="689"/>
      <c r="P111" s="10"/>
      <c r="Q111" s="50"/>
      <c r="R111" s="10"/>
      <c r="S111" s="10"/>
      <c r="T111" s="10"/>
      <c r="U111" s="10"/>
      <c r="V111" s="10"/>
      <c r="W111" s="10"/>
      <c r="X111" s="10"/>
      <c r="Y111" s="10"/>
    </row>
    <row r="112" spans="2:25" x14ac:dyDescent="0.2">
      <c r="B112" s="50"/>
      <c r="C112" s="34"/>
      <c r="D112" s="34"/>
      <c r="E112" s="34"/>
      <c r="F112" s="34"/>
      <c r="G112" s="34"/>
      <c r="H112" s="34"/>
      <c r="I112" s="34"/>
      <c r="J112" s="34"/>
      <c r="K112" s="34"/>
      <c r="L112" s="332" t="str">
        <f>L93&amp;L96&amp;L98&amp;L100&amp;L102&amp;L105&amp;L107&amp;L109&amp;N93&amp;N96&amp;N98&amp;N100&amp;N102&amp;N105&amp;N107&amp;N109&amp;P93&amp;P96&amp;P98&amp;P100&amp;P102&amp;P105&amp;P107&amp;P109</f>
        <v/>
      </c>
      <c r="M112" s="34"/>
      <c r="N112" s="10"/>
      <c r="O112" s="10"/>
      <c r="P112" s="10"/>
      <c r="Q112" s="50"/>
      <c r="R112" s="10"/>
      <c r="S112" s="10"/>
      <c r="T112" s="10"/>
      <c r="U112" s="10"/>
      <c r="V112" s="10" t="str">
        <f>L93&amp;N93&amp;P93&amp;L96&amp;N96&amp;P96&amp;L98&amp;N98&amp;P98&amp;L100&amp;N100&amp;P100&amp;L102&amp;N102&amp;P102&amp;L105&amp;N105&amp;P105&amp;L107&amp;N107&amp;P107&amp;L109&amp;N109&amp;P109</f>
        <v/>
      </c>
      <c r="W112" s="10"/>
      <c r="X112" s="10"/>
      <c r="Y112" s="10"/>
    </row>
    <row r="113" spans="3:26" x14ac:dyDescent="0.2">
      <c r="C113" s="295"/>
      <c r="D113" s="10"/>
      <c r="E113" s="10"/>
      <c r="F113" s="10"/>
      <c r="G113" s="10"/>
      <c r="H113" s="10"/>
      <c r="I113" s="10"/>
      <c r="J113" s="10"/>
      <c r="K113" s="10"/>
      <c r="L113" s="10"/>
      <c r="M113" s="10"/>
      <c r="N113" s="10"/>
      <c r="O113" s="10"/>
      <c r="P113" s="10"/>
      <c r="Q113" s="50"/>
      <c r="R113" s="10"/>
      <c r="S113" s="10"/>
      <c r="T113" s="10"/>
      <c r="U113" s="10"/>
      <c r="V113" s="10"/>
      <c r="W113" s="10"/>
      <c r="X113" s="10"/>
      <c r="Y113" s="10"/>
    </row>
    <row r="114" spans="3:26" x14ac:dyDescent="0.2">
      <c r="C114" s="295"/>
      <c r="D114" s="10"/>
      <c r="F114" s="10"/>
      <c r="G114" s="10"/>
      <c r="H114" s="10"/>
      <c r="I114" s="10"/>
      <c r="J114" s="10"/>
      <c r="K114" s="10"/>
      <c r="L114" s="10"/>
      <c r="M114" s="10"/>
      <c r="N114" s="10"/>
      <c r="O114" s="10"/>
      <c r="P114" s="10"/>
      <c r="Q114" s="50"/>
      <c r="R114" s="10"/>
      <c r="S114" s="10"/>
      <c r="T114" s="10"/>
      <c r="U114" s="10"/>
      <c r="V114" s="10"/>
      <c r="W114" s="10"/>
      <c r="X114" s="10"/>
      <c r="Y114" s="10"/>
      <c r="Z114" s="10"/>
    </row>
    <row r="115" spans="3:26" x14ac:dyDescent="0.2">
      <c r="C115" s="296"/>
      <c r="D115" s="48"/>
      <c r="E115" s="48"/>
      <c r="F115" s="48"/>
      <c r="G115" s="48"/>
      <c r="H115" s="48"/>
      <c r="I115" s="48"/>
      <c r="J115" s="48"/>
      <c r="K115" s="48"/>
      <c r="L115" s="48"/>
      <c r="M115" s="48"/>
      <c r="N115" s="48"/>
      <c r="O115" s="48"/>
      <c r="P115" s="48"/>
      <c r="Q115" s="72"/>
      <c r="R115" s="48"/>
      <c r="S115" s="48"/>
      <c r="T115" s="48"/>
      <c r="U115" s="10"/>
      <c r="V115" s="10"/>
      <c r="W115" s="10"/>
      <c r="X115" s="10"/>
      <c r="Y115" s="10"/>
      <c r="Z115" s="10"/>
    </row>
    <row r="116" spans="3:26" x14ac:dyDescent="0.2">
      <c r="L116" s="295"/>
      <c r="M116" s="10"/>
      <c r="N116" s="10"/>
      <c r="O116" s="10"/>
      <c r="P116" s="10"/>
      <c r="Q116" s="10"/>
      <c r="R116" s="10"/>
      <c r="S116" s="10"/>
      <c r="T116" s="50"/>
    </row>
    <row r="117" spans="3:26" x14ac:dyDescent="0.2">
      <c r="L117" s="1656" t="s">
        <v>11193</v>
      </c>
      <c r="M117" s="1613"/>
      <c r="N117" s="10"/>
      <c r="O117" s="10" t="s">
        <v>101</v>
      </c>
      <c r="P117" s="10"/>
      <c r="Q117" s="10"/>
      <c r="R117" s="10"/>
      <c r="S117" s="10"/>
      <c r="T117" s="50"/>
    </row>
    <row r="118" spans="3:26" x14ac:dyDescent="0.2">
      <c r="L118" s="1656"/>
      <c r="M118" s="1613"/>
      <c r="N118" s="10"/>
      <c r="O118" s="686" t="e">
        <f>IF(AND($F$9=1,'5 Planning'!N14&gt;SUM('5 Planning'!#REF!,'5 Planning'!I14)), O$15&amp;", "&amp;$B17&amp;", "&amp;$D17&amp;"; ","")</f>
        <v>#REF!</v>
      </c>
      <c r="P118" s="689" t="e">
        <f>IF(AND($F$9=1,'5 Planning'!O14&gt;SUM('5 Planning'!#REF!,'5 Planning'!J14)), P$15&amp;", "&amp;$B17&amp;", "&amp;$D17&amp;"; ","")</f>
        <v>#REF!</v>
      </c>
      <c r="Q118" s="689" t="e">
        <f>IF(AND($F$9=1,'5 Planning'!P14&gt;SUM('5 Planning'!#REF!,'5 Planning'!K14)), Q$15&amp;", "&amp;$B17&amp;", "&amp;$D17&amp;"; ","")</f>
        <v>#REF!</v>
      </c>
      <c r="R118" s="689" t="e">
        <f>IF(AND($F$9=1,'5 Planning'!Q14&gt;SUM('5 Planning'!#REF!,'5 Planning'!L14)), R$15&amp;", "&amp;$B17&amp;", "&amp;$D17&amp;"; ","")</f>
        <v>#REF!</v>
      </c>
      <c r="S118" s="688" t="e">
        <f>IF(AND($F$9=1,'5 Planning'!R14&gt;SUM('5 Planning'!#REF!,'5 Planning'!M14)), S$15&amp;", "&amp;$B17&amp;", "&amp;$D17&amp;"; ","")</f>
        <v>#REF!</v>
      </c>
      <c r="T118" s="50"/>
    </row>
    <row r="119" spans="3:26" x14ac:dyDescent="0.2">
      <c r="L119" s="295"/>
      <c r="M119" s="10"/>
      <c r="N119" s="10"/>
      <c r="O119" s="739" t="e">
        <f>IF(AND($F$9=1,'5 Planning'!#REF!&gt;SUM('5 Planning'!#REF!,'5 Planning'!#REF!)), O$15&amp;", "&amp;$B18&amp;", "&amp;$D18&amp;"; ","")</f>
        <v>#REF!</v>
      </c>
      <c r="P119" s="10" t="e">
        <f>IF(AND($F$9=1,'5 Planning'!#REF!&gt;SUM('5 Planning'!#REF!,'5 Planning'!#REF!)), P$15&amp;", "&amp;$B18&amp;", "&amp;$D18&amp;"; ","")</f>
        <v>#REF!</v>
      </c>
      <c r="Q119" s="10" t="e">
        <f>IF(AND($F$9=1,'5 Planning'!#REF!&gt;SUM('5 Planning'!#REF!,'5 Planning'!#REF!)), Q$15&amp;", "&amp;$B18&amp;", "&amp;$D18&amp;"; ","")</f>
        <v>#REF!</v>
      </c>
      <c r="R119" s="10" t="e">
        <f>IF(AND($F$9=1,'5 Planning'!#REF!&gt;SUM('5 Planning'!#REF!,'5 Planning'!#REF!)), R$15&amp;", "&amp;$B18&amp;", "&amp;$D18&amp;"; ","")</f>
        <v>#REF!</v>
      </c>
      <c r="S119" s="682" t="e">
        <f>IF(AND($F$9=1,'5 Planning'!#REF!&gt;SUM('5 Planning'!#REF!,'5 Planning'!#REF!)), S$15&amp;", "&amp;$B18&amp;", "&amp;$D18&amp;"; ","")</f>
        <v>#REF!</v>
      </c>
      <c r="T119" s="50"/>
    </row>
    <row r="120" spans="3:26" x14ac:dyDescent="0.2">
      <c r="L120" s="295"/>
      <c r="M120" s="10"/>
      <c r="N120" s="10"/>
      <c r="O120" s="739" t="e">
        <f>IF(AND($F$9=1,'5 Planning'!#REF!&gt;SUM('5 Planning'!#REF!,'5 Planning'!#REF!)), O$15&amp;", "&amp;$B19&amp;", "&amp;$D19&amp;"; ","")</f>
        <v>#REF!</v>
      </c>
      <c r="P120" s="10" t="e">
        <f>IF(AND($F$9=1,'5 Planning'!#REF!&gt;SUM('5 Planning'!#REF!,'5 Planning'!#REF!)), P$15&amp;", "&amp;$B19&amp;", "&amp;$D19&amp;"; ","")</f>
        <v>#REF!</v>
      </c>
      <c r="Q120" s="10" t="e">
        <f>IF(AND($F$9=1,'5 Planning'!#REF!&gt;SUM('5 Planning'!#REF!,'5 Planning'!#REF!)), Q$15&amp;", "&amp;$B19&amp;", "&amp;$D19&amp;"; ","")</f>
        <v>#REF!</v>
      </c>
      <c r="R120" s="10" t="e">
        <f>IF(AND($F$9=1,'5 Planning'!#REF!&gt;SUM('5 Planning'!#REF!,'5 Planning'!#REF!)), R$15&amp;", "&amp;$B19&amp;", "&amp;$D19&amp;"; ","")</f>
        <v>#REF!</v>
      </c>
      <c r="S120" s="682" t="e">
        <f>IF(AND($F$9=1,'5 Planning'!#REF!&gt;SUM('5 Planning'!#REF!,'5 Planning'!#REF!)), S$15&amp;", "&amp;$B19&amp;", "&amp;$D19&amp;"; ","")</f>
        <v>#REF!</v>
      </c>
      <c r="T120" s="50"/>
    </row>
    <row r="121" spans="3:26" x14ac:dyDescent="0.2">
      <c r="L121" s="295"/>
      <c r="M121" s="10"/>
      <c r="N121" s="10"/>
      <c r="O121" s="742" t="e">
        <f>IF(AND($F$9=1,'5 Planning'!N15&gt;SUM('5 Planning'!#REF!,'5 Planning'!I15)), O$15&amp;", "&amp;$B20&amp;", "&amp;$D20&amp;"; ","")</f>
        <v>#REF!</v>
      </c>
      <c r="P121" s="743" t="e">
        <f>IF(AND($F$9=1,'5 Planning'!O15&gt;SUM('5 Planning'!#REF!,'5 Planning'!J15)), P$15&amp;", "&amp;$B20&amp;", "&amp;$D20&amp;"; ","")</f>
        <v>#REF!</v>
      </c>
      <c r="Q121" s="743" t="e">
        <f>IF(AND($F$9=1,'5 Planning'!P15&gt;SUM('5 Planning'!#REF!,'5 Planning'!K15)), Q$15&amp;", "&amp;$B20&amp;", "&amp;$D20&amp;"; ","")</f>
        <v>#REF!</v>
      </c>
      <c r="R121" s="743" t="e">
        <f>IF(AND($F$9=1,'5 Planning'!Q15&gt;SUM('5 Planning'!#REF!,'5 Planning'!L15)), R$15&amp;", "&amp;$B20&amp;", "&amp;$D20&amp;"; ","")</f>
        <v>#REF!</v>
      </c>
      <c r="S121" s="744" t="e">
        <f>IF(AND($F$9=1,'5 Planning'!R15&gt;SUM('5 Planning'!#REF!,'5 Planning'!M15)), S$15&amp;", "&amp;$B20&amp;", "&amp;$D20&amp;"; ","")</f>
        <v>#REF!</v>
      </c>
      <c r="T121" s="50"/>
    </row>
    <row r="122" spans="3:26" x14ac:dyDescent="0.2">
      <c r="L122" s="295"/>
      <c r="M122" s="10"/>
      <c r="N122" s="10"/>
      <c r="O122" s="739" t="e">
        <f>IF(AND($F$9=1,'5 Planning'!#REF!&gt;SUM('5 Planning'!#REF!,'5 Planning'!#REF!)), O$15&amp;", "&amp;$B21&amp;", "&amp;$D21&amp;"; ","")</f>
        <v>#REF!</v>
      </c>
      <c r="P122" s="10" t="e">
        <f>IF(AND($F$9=1,'5 Planning'!#REF!&gt;SUM('5 Planning'!#REF!,'5 Planning'!#REF!)), P$15&amp;", "&amp;$B21&amp;", "&amp;$D21&amp;"; ","")</f>
        <v>#REF!</v>
      </c>
      <c r="Q122" s="10" t="e">
        <f>IF(AND($F$9=1,'5 Planning'!#REF!&gt;SUM('5 Planning'!#REF!,'5 Planning'!#REF!)), Q$15&amp;", "&amp;$B21&amp;", "&amp;$D21&amp;"; ","")</f>
        <v>#REF!</v>
      </c>
      <c r="R122" s="10" t="e">
        <f>IF(AND($F$9=1,'5 Planning'!#REF!&gt;SUM('5 Planning'!#REF!,'5 Planning'!#REF!)), R$15&amp;", "&amp;$B21&amp;", "&amp;$D21&amp;"; ","")</f>
        <v>#REF!</v>
      </c>
      <c r="S122" s="682" t="e">
        <f>IF(AND($F$9=1,'5 Planning'!#REF!&gt;SUM('5 Planning'!#REF!,'5 Planning'!#REF!)), S$15&amp;", "&amp;$B21&amp;", "&amp;$D21&amp;"; ","")</f>
        <v>#REF!</v>
      </c>
      <c r="T122" s="50"/>
    </row>
    <row r="123" spans="3:26" x14ac:dyDescent="0.2">
      <c r="L123" s="295"/>
      <c r="M123" s="10"/>
      <c r="N123" s="10"/>
      <c r="O123" s="742" t="e">
        <f>IF(AND($F$9=1,'5 Planning'!N16&gt;SUM('5 Planning'!#REF!,'5 Planning'!I16)), O$15&amp;", "&amp;$B22&amp;", "&amp;$D22&amp;"; ","")</f>
        <v>#REF!</v>
      </c>
      <c r="P123" s="743" t="e">
        <f>IF(AND($F$9=1,'5 Planning'!O16&gt;SUM('5 Planning'!#REF!,'5 Planning'!J16)), P$15&amp;", "&amp;$B22&amp;", "&amp;$D22&amp;"; ","")</f>
        <v>#REF!</v>
      </c>
      <c r="Q123" s="743" t="e">
        <f>IF(AND($F$9=1,'5 Planning'!P16&gt;SUM('5 Planning'!#REF!,'5 Planning'!K16)), Q$15&amp;", "&amp;$B22&amp;", "&amp;$D22&amp;"; ","")</f>
        <v>#REF!</v>
      </c>
      <c r="R123" s="743" t="e">
        <f>IF(AND($F$9=1,'5 Planning'!Q16&gt;SUM('5 Planning'!#REF!,'5 Planning'!L16)), R$15&amp;", "&amp;$B22&amp;", "&amp;$D22&amp;"; ","")</f>
        <v>#REF!</v>
      </c>
      <c r="S123" s="744" t="e">
        <f>IF(AND($F$9=1,'5 Planning'!R16&gt;SUM('5 Planning'!#REF!,'5 Planning'!M16)), S$15&amp;", "&amp;$B22&amp;", "&amp;$D22&amp;"; ","")</f>
        <v>#REF!</v>
      </c>
      <c r="T123" s="50"/>
    </row>
    <row r="124" spans="3:26" x14ac:dyDescent="0.2">
      <c r="L124" s="295"/>
      <c r="M124" s="10"/>
      <c r="N124" s="10"/>
      <c r="O124" s="909" t="e">
        <f>IF(AND($F$9=1,'5 Planning'!#REF!&gt;SUM('5 Planning'!#REF!,'5 Planning'!#REF!)), O$15&amp;", "&amp;$B23&amp;", "&amp;$D23&amp;"; ","")</f>
        <v>#REF!</v>
      </c>
      <c r="P124" s="910" t="e">
        <f>IF(AND($F$9=1,'5 Planning'!#REF!&gt;SUM('5 Planning'!#REF!,'5 Planning'!#REF!)), P$15&amp;", "&amp;$B23&amp;", "&amp;$D23&amp;"; ","")</f>
        <v>#REF!</v>
      </c>
      <c r="Q124" s="910" t="e">
        <f>IF(AND($F$9=1,'5 Planning'!#REF!&gt;SUM('5 Planning'!#REF!,'5 Planning'!#REF!)), Q$15&amp;", "&amp;$B23&amp;", "&amp;$D23&amp;"; ","")</f>
        <v>#REF!</v>
      </c>
      <c r="R124" s="910" t="e">
        <f>IF(AND($F$9=1,'5 Planning'!#REF!&gt;SUM('5 Planning'!#REF!,'5 Planning'!#REF!)), R$15&amp;", "&amp;$B23&amp;", "&amp;$D23&amp;"; ","")</f>
        <v>#REF!</v>
      </c>
      <c r="S124" s="911" t="e">
        <f>IF(AND($F$9=1,'5 Planning'!#REF!&gt;SUM('5 Planning'!#REF!,'5 Planning'!#REF!)), S$15&amp;", "&amp;$B23&amp;", "&amp;$D23&amp;"; ","")</f>
        <v>#REF!</v>
      </c>
      <c r="T124" s="50"/>
    </row>
    <row r="125" spans="3:26" x14ac:dyDescent="0.2">
      <c r="L125" s="295"/>
      <c r="M125" s="10"/>
      <c r="N125" s="10"/>
      <c r="O125" s="739" t="e">
        <f>IF(AND($F$9=1,'5 Planning'!N17&gt;SUM('5 Planning'!#REF!,'5 Planning'!I17)), O$15&amp;", "&amp;$B24&amp;", "&amp;$D24&amp;"; ","")</f>
        <v>#REF!</v>
      </c>
      <c r="P125" s="10" t="e">
        <f>IF(AND($F$9=1,'5 Planning'!O17&gt;SUM('5 Planning'!#REF!,'5 Planning'!J17)), P$15&amp;", "&amp;$B24&amp;", "&amp;$D24&amp;"; ","")</f>
        <v>#REF!</v>
      </c>
      <c r="Q125" s="10" t="e">
        <f>IF(AND($F$9=1,'5 Planning'!P17&gt;SUM('5 Planning'!#REF!,'5 Planning'!K17)), Q$15&amp;", "&amp;$B24&amp;", "&amp;$D24&amp;"; ","")</f>
        <v>#REF!</v>
      </c>
      <c r="R125" s="10" t="e">
        <f>IF(AND($F$9=1,'5 Planning'!Q17&gt;SUM('5 Planning'!#REF!,'5 Planning'!L17)), R$15&amp;", "&amp;$B24&amp;", "&amp;$D24&amp;"; ","")</f>
        <v>#REF!</v>
      </c>
      <c r="S125" s="682" t="e">
        <f>IF(AND($F$9=1,'5 Planning'!R17&gt;SUM('5 Planning'!#REF!,'5 Planning'!M17)), S$15&amp;", "&amp;$B24&amp;", "&amp;$D24&amp;"; ","")</f>
        <v>#REF!</v>
      </c>
      <c r="T125" s="50"/>
    </row>
    <row r="126" spans="3:26" x14ac:dyDescent="0.2">
      <c r="L126" s="295"/>
      <c r="M126" s="10"/>
      <c r="N126" s="10"/>
      <c r="O126" s="739" t="e">
        <f>IF(AND($F$9=1,'5 Planning'!#REF!&gt;SUM('5 Planning'!#REF!,'5 Planning'!#REF!)), O$15&amp;", "&amp;$B25&amp;", "&amp;$D25&amp;"; ","")</f>
        <v>#REF!</v>
      </c>
      <c r="P126" s="10" t="e">
        <f>IF(AND($F$9=1,'5 Planning'!#REF!&gt;SUM('5 Planning'!#REF!,'5 Planning'!#REF!)), P$15&amp;", "&amp;$B25&amp;", "&amp;$D25&amp;"; ","")</f>
        <v>#REF!</v>
      </c>
      <c r="Q126" s="10" t="e">
        <f>IF(AND($F$9=1,'5 Planning'!#REF!&gt;SUM('5 Planning'!#REF!,'5 Planning'!#REF!)), Q$15&amp;", "&amp;$B25&amp;", "&amp;$D25&amp;"; ","")</f>
        <v>#REF!</v>
      </c>
      <c r="R126" s="10" t="e">
        <f>IF(AND($F$9=1,'5 Planning'!#REF!&gt;SUM('5 Planning'!#REF!,'5 Planning'!#REF!)), R$15&amp;", "&amp;$B25&amp;", "&amp;$D25&amp;"; ","")</f>
        <v>#REF!</v>
      </c>
      <c r="S126" s="682" t="e">
        <f>IF(AND($F$9=1,'5 Planning'!#REF!&gt;SUM('5 Planning'!#REF!,'5 Planning'!#REF!)), S$15&amp;", "&amp;$B25&amp;", "&amp;$D25&amp;"; ","")</f>
        <v>#REF!</v>
      </c>
      <c r="T126" s="50"/>
    </row>
    <row r="127" spans="3:26" x14ac:dyDescent="0.2">
      <c r="L127" s="295"/>
      <c r="M127" s="10"/>
      <c r="N127" s="10"/>
      <c r="O127" s="686" t="e">
        <f>IF(AND($F$9=1,'5 Planning'!N19&gt;SUM('5 Planning'!#REF!,'5 Planning'!I19)), O$15&amp;", "&amp;$B26&amp;", "&amp;$D26&amp;"; ","")</f>
        <v>#REF!</v>
      </c>
      <c r="P127" s="689" t="e">
        <f>IF(AND($F$9=1,'5 Planning'!O19&gt;SUM('5 Planning'!#REF!,'5 Planning'!J19)), P$15&amp;", "&amp;$B26&amp;", "&amp;$D26&amp;"; ","")</f>
        <v>#REF!</v>
      </c>
      <c r="Q127" s="689" t="e">
        <f>IF(AND($F$9=1,'5 Planning'!P19&gt;SUM('5 Planning'!#REF!,'5 Planning'!K19)), Q$15&amp;", "&amp;$B26&amp;", "&amp;$D26&amp;"; ","")</f>
        <v>#REF!</v>
      </c>
      <c r="R127" s="689" t="e">
        <f>IF(AND($F$9=1,'5 Planning'!Q19&gt;SUM('5 Planning'!#REF!,'5 Planning'!L19)), R$15&amp;", "&amp;$B26&amp;", "&amp;$D26&amp;"; ","")</f>
        <v>#REF!</v>
      </c>
      <c r="S127" s="688" t="e">
        <f>IF(AND($F$9=1,'5 Planning'!R19&gt;SUM('5 Planning'!#REF!,'5 Planning'!M19)), S$15&amp;", "&amp;$B26&amp;", "&amp;$D26&amp;"; ","")</f>
        <v>#REF!</v>
      </c>
      <c r="T127" s="50"/>
    </row>
    <row r="128" spans="3:26" x14ac:dyDescent="0.2">
      <c r="L128" s="295"/>
      <c r="M128" s="10"/>
      <c r="N128" s="10"/>
      <c r="O128" s="739" t="e">
        <f>IF(AND($F$9=1,'5 Planning'!#REF!&gt;SUM('5 Planning'!#REF!,'5 Planning'!#REF!)), O$15&amp;", "&amp;$B27&amp;", "&amp;$D27&amp;"; ","")</f>
        <v>#REF!</v>
      </c>
      <c r="P128" s="10" t="e">
        <f>IF(AND($F$9=1,'5 Planning'!#REF!&gt;SUM('5 Planning'!#REF!,'5 Planning'!#REF!)), P$15&amp;", "&amp;$B27&amp;", "&amp;$D27&amp;"; ","")</f>
        <v>#REF!</v>
      </c>
      <c r="Q128" s="10" t="e">
        <f>IF(AND($F$9=1,'5 Planning'!#REF!&gt;SUM('5 Planning'!#REF!,'5 Planning'!#REF!)), Q$15&amp;", "&amp;$B27&amp;", "&amp;$D27&amp;"; ","")</f>
        <v>#REF!</v>
      </c>
      <c r="R128" s="10" t="e">
        <f>IF(AND($F$9=1,'5 Planning'!#REF!&gt;SUM('5 Planning'!#REF!,'5 Planning'!#REF!)), R$15&amp;", "&amp;$B27&amp;", "&amp;$D27&amp;"; ","")</f>
        <v>#REF!</v>
      </c>
      <c r="S128" s="682" t="e">
        <f>IF(AND($F$9=1,'5 Planning'!#REF!&gt;SUM('5 Planning'!#REF!,'5 Planning'!#REF!)), S$15&amp;", "&amp;$B27&amp;", "&amp;$D27&amp;"; ","")</f>
        <v>#REF!</v>
      </c>
      <c r="T128" s="50"/>
    </row>
    <row r="129" spans="5:20" x14ac:dyDescent="0.2">
      <c r="L129" s="295"/>
      <c r="M129" s="10"/>
      <c r="N129" s="10"/>
      <c r="O129" s="739" t="e">
        <f>IF(AND($F$9=1,'5 Planning'!#REF!&gt;SUM('5 Planning'!#REF!,'5 Planning'!#REF!)), O$15&amp;", "&amp;$B28&amp;", "&amp;$D28&amp;"; ","")</f>
        <v>#REF!</v>
      </c>
      <c r="P129" s="10" t="e">
        <f>IF(AND($F$9=1,'5 Planning'!#REF!&gt;SUM('5 Planning'!#REF!,'5 Planning'!#REF!)), P$15&amp;", "&amp;$B28&amp;", "&amp;$D28&amp;"; ","")</f>
        <v>#REF!</v>
      </c>
      <c r="Q129" s="10" t="e">
        <f>IF(AND($F$9=1,'5 Planning'!#REF!&gt;SUM('5 Planning'!#REF!,'5 Planning'!#REF!)), Q$15&amp;", "&amp;$B28&amp;", "&amp;$D28&amp;"; ","")</f>
        <v>#REF!</v>
      </c>
      <c r="R129" s="10" t="e">
        <f>IF(AND($F$9=1,'5 Planning'!#REF!&gt;SUM('5 Planning'!#REF!,'5 Planning'!#REF!)), R$15&amp;", "&amp;$B28&amp;", "&amp;$D28&amp;"; ","")</f>
        <v>#REF!</v>
      </c>
      <c r="S129" s="682" t="e">
        <f>IF(AND($F$9=1,'5 Planning'!#REF!&gt;SUM('5 Planning'!#REF!,'5 Planning'!#REF!)), S$15&amp;", "&amp;$B28&amp;", "&amp;$D28&amp;"; ","")</f>
        <v>#REF!</v>
      </c>
      <c r="T129" s="50"/>
    </row>
    <row r="130" spans="5:20" x14ac:dyDescent="0.2">
      <c r="L130" s="295"/>
      <c r="M130" s="10"/>
      <c r="N130" s="10"/>
      <c r="O130" s="742" t="e">
        <f>IF(AND($F$9=1,'5 Planning'!N20&gt;SUM('5 Planning'!#REF!,'5 Planning'!I20)), O$15&amp;", "&amp;$B29&amp;", "&amp;$D29&amp;"; ","")</f>
        <v>#REF!</v>
      </c>
      <c r="P130" s="743" t="e">
        <f>IF(AND($F$9=1,'5 Planning'!O20&gt;SUM('5 Planning'!#REF!,'5 Planning'!J20)), P$15&amp;", "&amp;$B29&amp;", "&amp;$D29&amp;"; ","")</f>
        <v>#REF!</v>
      </c>
      <c r="Q130" s="743" t="e">
        <f>IF(AND($F$9=1,'5 Planning'!P20&gt;SUM('5 Planning'!#REF!,'5 Planning'!K20)), Q$15&amp;", "&amp;$B29&amp;", "&amp;$D29&amp;"; ","")</f>
        <v>#REF!</v>
      </c>
      <c r="R130" s="743" t="e">
        <f>IF(AND($F$9=1,'5 Planning'!Q20&gt;SUM('5 Planning'!#REF!,'5 Planning'!L20)), R$15&amp;", "&amp;$B29&amp;", "&amp;$D29&amp;"; ","")</f>
        <v>#REF!</v>
      </c>
      <c r="S130" s="744" t="e">
        <f>IF(AND($F$9=1,'5 Planning'!R20&gt;SUM('5 Planning'!#REF!,'5 Planning'!M20)), S$15&amp;", "&amp;$B29&amp;", "&amp;$D29&amp;"; ","")</f>
        <v>#REF!</v>
      </c>
      <c r="T130" s="50"/>
    </row>
    <row r="131" spans="5:20" x14ac:dyDescent="0.2">
      <c r="L131" s="295"/>
      <c r="M131" s="10"/>
      <c r="N131" s="10"/>
      <c r="O131" s="909" t="e">
        <f>IF(AND($F$9=1,'5 Planning'!#REF!&gt;SUM('5 Planning'!#REF!,'5 Planning'!#REF!)), O$15&amp;", "&amp;$B30&amp;", "&amp;$D30&amp;"; ","")</f>
        <v>#REF!</v>
      </c>
      <c r="P131" s="910" t="e">
        <f>IF(AND($F$9=1,'5 Planning'!#REF!&gt;SUM('5 Planning'!#REF!,'5 Planning'!#REF!)), P$15&amp;", "&amp;$B30&amp;", "&amp;$D30&amp;"; ","")</f>
        <v>#REF!</v>
      </c>
      <c r="Q131" s="910" t="e">
        <f>IF(AND($F$9=1,'5 Planning'!#REF!&gt;SUM('5 Planning'!#REF!,'5 Planning'!#REF!)), Q$15&amp;", "&amp;$B30&amp;", "&amp;$D30&amp;"; ","")</f>
        <v>#REF!</v>
      </c>
      <c r="R131" s="910" t="e">
        <f>IF(AND($F$9=1,'5 Planning'!#REF!&gt;SUM('5 Planning'!#REF!,'5 Planning'!#REF!)), R$15&amp;", "&amp;$B30&amp;", "&amp;$D30&amp;"; ","")</f>
        <v>#REF!</v>
      </c>
      <c r="S131" s="911" t="e">
        <f>IF(AND($F$9=1,'5 Planning'!#REF!&gt;SUM('5 Planning'!#REF!,'5 Planning'!#REF!)), S$15&amp;", "&amp;$B30&amp;", "&amp;$D30&amp;"; ","")</f>
        <v>#REF!</v>
      </c>
      <c r="T131" s="50"/>
    </row>
    <row r="132" spans="5:20" x14ac:dyDescent="0.2">
      <c r="L132" s="295"/>
      <c r="M132" s="10"/>
      <c r="N132" s="10"/>
      <c r="O132" s="739" t="e">
        <f>IF(AND($F$9=1,'5 Planning'!N21&gt;SUM('5 Planning'!#REF!,'5 Planning'!I21)), O$15&amp;", "&amp;$B31&amp;", "&amp;$D31&amp;"; ","")</f>
        <v>#REF!</v>
      </c>
      <c r="P132" s="10" t="e">
        <f>IF(AND($F$9=1,'5 Planning'!O21&gt;SUM('5 Planning'!#REF!,'5 Planning'!J21)), P$15&amp;", "&amp;$B31&amp;", "&amp;$D31&amp;"; ","")</f>
        <v>#REF!</v>
      </c>
      <c r="Q132" s="10" t="e">
        <f>IF(AND($F$9=1,'5 Planning'!P21&gt;SUM('5 Planning'!#REF!,'5 Planning'!K21)), Q$15&amp;", "&amp;$B31&amp;", "&amp;$D31&amp;"; ","")</f>
        <v>#REF!</v>
      </c>
      <c r="R132" s="10" t="e">
        <f>IF(AND($F$9=1,'5 Planning'!Q21&gt;SUM('5 Planning'!#REF!,'5 Planning'!L21)), R$15&amp;", "&amp;$B31&amp;", "&amp;$D31&amp;"; ","")</f>
        <v>#REF!</v>
      </c>
      <c r="S132" s="682" t="e">
        <f>IF(AND($F$9=1,'5 Planning'!R21&gt;SUM('5 Planning'!#REF!,'5 Planning'!M21)), S$15&amp;", "&amp;$B31&amp;", "&amp;$D31&amp;"; ","")</f>
        <v>#REF!</v>
      </c>
      <c r="T132" s="50"/>
    </row>
    <row r="133" spans="5:20" x14ac:dyDescent="0.2">
      <c r="L133" s="295"/>
      <c r="M133" s="10"/>
      <c r="N133" s="10"/>
      <c r="O133" s="909" t="e">
        <f>IF(AND($F$9=1,'5 Planning'!#REF!&gt;SUM('5 Planning'!#REF!,'5 Planning'!#REF!)), O$15&amp;", "&amp;$B32&amp;", "&amp;$D32&amp;"; ","")</f>
        <v>#REF!</v>
      </c>
      <c r="P133" s="910" t="e">
        <f>IF(AND($F$9=1,'5 Planning'!#REF!&gt;SUM('5 Planning'!#REF!,'5 Planning'!#REF!)), P$15&amp;", "&amp;$B32&amp;", "&amp;$D32&amp;"; ","")</f>
        <v>#REF!</v>
      </c>
      <c r="Q133" s="910" t="e">
        <f>IF(AND($F$9=1,'5 Planning'!#REF!&gt;SUM('5 Planning'!#REF!,'5 Planning'!#REF!)), Q$15&amp;", "&amp;$B32&amp;", "&amp;$D32&amp;"; ","")</f>
        <v>#REF!</v>
      </c>
      <c r="R133" s="910" t="e">
        <f>IF(AND($F$9=1,'5 Planning'!#REF!&gt;SUM('5 Planning'!#REF!,'5 Planning'!#REF!)), R$15&amp;", "&amp;$B32&amp;", "&amp;$D32&amp;"; ","")</f>
        <v>#REF!</v>
      </c>
      <c r="S133" s="911" t="e">
        <f>IF(AND($F$9=1,'5 Planning'!#REF!&gt;SUM('5 Planning'!#REF!,'5 Planning'!#REF!)), S$15&amp;", "&amp;$B32&amp;", "&amp;$D32&amp;"; ","")</f>
        <v>#REF!</v>
      </c>
      <c r="T133" s="50"/>
    </row>
    <row r="134" spans="5:20" x14ac:dyDescent="0.2">
      <c r="L134" s="295"/>
      <c r="M134" s="10"/>
      <c r="N134" s="10"/>
      <c r="O134" s="742" t="e">
        <f>IF(AND($F$9=1,'5 Planning'!N22&gt;SUM('5 Planning'!#REF!,'5 Planning'!I22)), O$15&amp;", "&amp;$B33&amp;", "&amp;$D33&amp;"; ","")</f>
        <v>#REF!</v>
      </c>
      <c r="P134" s="743" t="e">
        <f>IF(AND($F$9=1,'5 Planning'!O22&gt;SUM('5 Planning'!#REF!,'5 Planning'!J22)), P$15&amp;", "&amp;$B33&amp;", "&amp;$D33&amp;"; ","")</f>
        <v>#REF!</v>
      </c>
      <c r="Q134" s="743" t="e">
        <f>IF(AND($F$9=1,'5 Planning'!P22&gt;SUM('5 Planning'!#REF!,'5 Planning'!K22)), Q$15&amp;", "&amp;$B33&amp;", "&amp;$D33&amp;"; ","")</f>
        <v>#REF!</v>
      </c>
      <c r="R134" s="743" t="e">
        <f>IF(AND($F$9=1,'5 Planning'!Q22&gt;SUM('5 Planning'!#REF!,'5 Planning'!L22)), R$15&amp;", "&amp;$B33&amp;", "&amp;$D33&amp;"; ","")</f>
        <v>#REF!</v>
      </c>
      <c r="S134" s="744" t="e">
        <f>IF(AND($F$9=1,'5 Planning'!R22&gt;SUM('5 Planning'!#REF!,'5 Planning'!M22)), S$15&amp;", "&amp;$B33&amp;", "&amp;$D33&amp;"; ","")</f>
        <v>#REF!</v>
      </c>
      <c r="T134" s="50"/>
    </row>
    <row r="135" spans="5:20" x14ac:dyDescent="0.2">
      <c r="L135" s="295"/>
      <c r="M135" s="10"/>
      <c r="N135" s="10"/>
      <c r="O135" s="695" t="e">
        <f>IF(AND($F$9=1,'5 Planning'!#REF!&gt;SUM('5 Planning'!#REF!,'5 Planning'!#REF!)), O$15&amp;", "&amp;$B34&amp;", "&amp;$D34&amp;"; ","")</f>
        <v>#REF!</v>
      </c>
      <c r="P135" s="292" t="e">
        <f>IF(AND($F$9=1,'5 Planning'!#REF!&gt;SUM('5 Planning'!#REF!,'5 Planning'!#REF!)), P$15&amp;", "&amp;$B34&amp;", "&amp;$D34&amp;"; ","")</f>
        <v>#REF!</v>
      </c>
      <c r="Q135" s="292" t="e">
        <f>IF(AND($F$9=1,'5 Planning'!#REF!&gt;SUM('5 Planning'!#REF!,'5 Planning'!#REF!)), Q$15&amp;", "&amp;$B34&amp;", "&amp;$D34&amp;"; ","")</f>
        <v>#REF!</v>
      </c>
      <c r="R135" s="292" t="e">
        <f>IF(AND($F$9=1,'5 Planning'!#REF!&gt;SUM('5 Planning'!#REF!,'5 Planning'!#REF!)), R$15&amp;", "&amp;$B34&amp;", "&amp;$D34&amp;"; ","")</f>
        <v>#REF!</v>
      </c>
      <c r="S135" s="292" t="e">
        <f>IF(AND($F$9=1,'5 Planning'!#REF!&gt;SUM('5 Planning'!#REF!,'5 Planning'!#REF!)), S$15&amp;", "&amp;$B34&amp;", "&amp;$D34&amp;"; ","")</f>
        <v>#REF!</v>
      </c>
      <c r="T135" s="151"/>
    </row>
    <row r="136" spans="5:20" x14ac:dyDescent="0.2">
      <c r="L136" s="295"/>
      <c r="M136" s="10"/>
      <c r="N136" s="10"/>
      <c r="O136" s="10"/>
      <c r="P136" s="10"/>
      <c r="Q136" s="10"/>
      <c r="R136" s="10"/>
      <c r="S136" s="10"/>
      <c r="T136" s="50"/>
    </row>
    <row r="137" spans="5:20" x14ac:dyDescent="0.2">
      <c r="L137" s="295"/>
      <c r="M137" s="10"/>
      <c r="N137" s="10"/>
      <c r="O137" s="662" t="e">
        <f>O118&amp;O119&amp;O120&amp;O121&amp;O122&amp;O123&amp;O124&amp;O125&amp;O126&amp;O127&amp;O128&amp;O129&amp;O130&amp;O131&amp;O132&amp;O133&amp;O134&amp;O135</f>
        <v>#REF!</v>
      </c>
      <c r="P137" s="664" t="e">
        <f t="shared" ref="P137:S137" si="65">P118&amp;P119&amp;P120&amp;P121&amp;P122&amp;P123&amp;P124&amp;P125&amp;P126&amp;P127&amp;P128&amp;P129&amp;P130&amp;P131&amp;P132&amp;P133&amp;P134&amp;P135</f>
        <v>#REF!</v>
      </c>
      <c r="Q137" s="664" t="e">
        <f t="shared" si="65"/>
        <v>#REF!</v>
      </c>
      <c r="R137" s="664" t="e">
        <f t="shared" si="65"/>
        <v>#REF!</v>
      </c>
      <c r="S137" s="663" t="e">
        <f t="shared" si="65"/>
        <v>#REF!</v>
      </c>
      <c r="T137" s="50"/>
    </row>
    <row r="138" spans="5:20" x14ac:dyDescent="0.2">
      <c r="L138" s="295"/>
      <c r="M138" s="10"/>
      <c r="N138" s="10"/>
      <c r="O138" s="10"/>
      <c r="P138" s="10"/>
      <c r="Q138" s="10"/>
      <c r="R138" s="10"/>
      <c r="S138" s="10"/>
      <c r="T138" s="50"/>
    </row>
    <row r="139" spans="5:20" x14ac:dyDescent="0.2">
      <c r="L139" s="295"/>
      <c r="M139" s="10"/>
      <c r="N139" s="10"/>
      <c r="O139" s="621" t="e">
        <f>O137&amp;P137&amp;Q137&amp;R137&amp;S137</f>
        <v>#REF!</v>
      </c>
      <c r="P139" s="10"/>
      <c r="Q139" s="10"/>
      <c r="R139" s="10"/>
      <c r="S139" s="10"/>
      <c r="T139" s="50"/>
    </row>
    <row r="140" spans="5:20" x14ac:dyDescent="0.2">
      <c r="L140" s="296"/>
      <c r="M140" s="48"/>
      <c r="N140" s="48"/>
      <c r="O140" s="48"/>
      <c r="P140" s="48"/>
      <c r="Q140" s="48"/>
      <c r="R140" s="48"/>
      <c r="S140" s="48"/>
      <c r="T140" s="72"/>
    </row>
    <row r="142" spans="5:20" x14ac:dyDescent="0.2">
      <c r="E142" s="320"/>
      <c r="F142" s="321"/>
      <c r="G142" s="321"/>
      <c r="H142" s="321"/>
      <c r="I142" s="321"/>
      <c r="J142" s="322"/>
      <c r="R142" s="10"/>
      <c r="S142" s="10"/>
      <c r="T142" s="10"/>
    </row>
    <row r="143" spans="5:20" x14ac:dyDescent="0.2">
      <c r="E143" s="749" t="s">
        <v>11194</v>
      </c>
      <c r="F143" s="677"/>
      <c r="G143" s="10"/>
      <c r="H143" s="621" t="str">
        <f>IF(AND($K$9=1,SUM('5 Planning'!I14:M22)&gt;0,SUM('5 Planning'!N14:R22)=0),"No new entrants have been recorded","")</f>
        <v/>
      </c>
      <c r="I143" s="10"/>
      <c r="J143" s="324"/>
      <c r="R143" s="10"/>
      <c r="S143" s="10"/>
      <c r="T143" s="10"/>
    </row>
    <row r="144" spans="5:20" x14ac:dyDescent="0.2">
      <c r="E144" s="323"/>
      <c r="F144" s="10"/>
      <c r="G144" s="10"/>
      <c r="H144" s="10"/>
      <c r="I144" s="10"/>
      <c r="J144" s="324"/>
      <c r="R144" s="10"/>
      <c r="S144" s="10"/>
      <c r="T144" s="10"/>
    </row>
    <row r="145" spans="5:26" x14ac:dyDescent="0.2">
      <c r="E145" s="320"/>
      <c r="F145" s="321"/>
      <c r="G145" s="321"/>
      <c r="H145" s="321"/>
      <c r="I145" s="321"/>
      <c r="J145" s="322"/>
      <c r="L145" s="10"/>
      <c r="M145" s="10"/>
      <c r="N145" s="10"/>
      <c r="O145" s="10"/>
      <c r="P145" s="10"/>
      <c r="Q145" s="10"/>
      <c r="R145" s="10"/>
      <c r="S145" s="10"/>
      <c r="T145" s="10"/>
      <c r="U145" s="10"/>
    </row>
    <row r="146" spans="5:26" x14ac:dyDescent="0.2">
      <c r="E146" s="1655" t="s">
        <v>11195</v>
      </c>
      <c r="F146" s="1613"/>
      <c r="G146" s="10"/>
      <c r="H146" s="621" t="str">
        <f>IF(AND($L$9=1,SUM('5 Planning'!I14:M22)&gt;0,SUM('5 Planning'!N14:R22)=SUM('5 Planning'!I14:M22)),"All students have been recorded as new entrants","")</f>
        <v/>
      </c>
      <c r="I146" s="10"/>
      <c r="J146" s="324"/>
      <c r="L146" s="1273"/>
      <c r="M146" s="1273"/>
      <c r="N146" s="10"/>
      <c r="O146" s="10"/>
      <c r="P146" s="10"/>
      <c r="Q146" s="10"/>
      <c r="R146" s="10"/>
      <c r="S146" s="10"/>
      <c r="T146" s="10"/>
      <c r="U146" s="10"/>
    </row>
    <row r="147" spans="5:26" x14ac:dyDescent="0.2">
      <c r="E147" s="1655"/>
      <c r="F147" s="1613"/>
      <c r="G147" s="10"/>
      <c r="H147" s="10"/>
      <c r="I147" s="10"/>
      <c r="J147" s="324"/>
      <c r="L147" s="1273"/>
      <c r="M147" s="1273"/>
      <c r="N147" s="10"/>
      <c r="O147" s="10"/>
      <c r="P147" s="10"/>
      <c r="Q147" s="10"/>
      <c r="R147" s="10"/>
      <c r="S147" s="10"/>
      <c r="T147" s="10"/>
      <c r="U147" s="10"/>
    </row>
    <row r="148" spans="5:26" x14ac:dyDescent="0.2">
      <c r="E148" s="326"/>
      <c r="F148" s="327"/>
      <c r="G148" s="327"/>
      <c r="H148" s="327"/>
      <c r="I148" s="327"/>
      <c r="J148" s="328"/>
      <c r="L148" s="10"/>
      <c r="M148" s="10"/>
      <c r="N148" s="10"/>
      <c r="O148" s="10"/>
      <c r="P148" s="10"/>
      <c r="Q148" s="10"/>
      <c r="R148" s="10"/>
      <c r="S148" s="10"/>
      <c r="T148" s="10"/>
      <c r="U148" s="10"/>
    </row>
    <row r="149" spans="5:26" x14ac:dyDescent="0.2">
      <c r="E149" s="320"/>
      <c r="F149" s="321"/>
      <c r="G149" s="321"/>
      <c r="H149" s="321"/>
      <c r="I149" s="321"/>
      <c r="J149" s="322"/>
      <c r="L149" s="10"/>
      <c r="M149" s="10"/>
      <c r="N149" s="10"/>
      <c r="O149" s="10"/>
      <c r="P149" s="10"/>
      <c r="Q149" s="10"/>
      <c r="R149" s="10"/>
      <c r="S149" s="10"/>
      <c r="T149" s="10"/>
      <c r="U149" s="10"/>
    </row>
    <row r="150" spans="5:26" ht="12.75" customHeight="1" x14ac:dyDescent="0.2">
      <c r="E150" s="1655" t="s">
        <v>11196</v>
      </c>
      <c r="F150" s="1613"/>
      <c r="G150" s="1613"/>
      <c r="H150" s="621" t="str">
        <f>IF(AND($M$9=1,SUM('5 Planning'!I14:M22)&gt;0,SUM('5 Planning'!I14:M14,'5 Planning'!I15:M15,'5 Planning'!I16:M16,'5 Planning'!I17:M17,'5 Planning'!I19:M19,'5 Planning'!I20:M20,'5 Planning'!I21:M21,'5 Planning'!I22:M22)=SUM('5 Planning'!I14:M22)),"All students have been recorded as on apprenticeships","")</f>
        <v/>
      </c>
      <c r="I150" s="10"/>
      <c r="J150" s="324"/>
      <c r="L150" s="10"/>
      <c r="M150" s="10"/>
      <c r="N150" s="10"/>
      <c r="O150" s="10"/>
      <c r="P150" s="10"/>
      <c r="Q150" s="10"/>
      <c r="R150" s="10"/>
      <c r="S150" s="10"/>
      <c r="T150" s="10"/>
      <c r="U150" s="10"/>
    </row>
    <row r="151" spans="5:26" x14ac:dyDescent="0.2">
      <c r="E151" s="1655"/>
      <c r="F151" s="1613"/>
      <c r="G151" s="1613"/>
      <c r="H151" s="10"/>
      <c r="I151" s="10"/>
      <c r="J151" s="324"/>
      <c r="L151" s="10"/>
      <c r="M151" s="10"/>
      <c r="N151" s="10"/>
      <c r="O151" s="10"/>
      <c r="P151" s="10"/>
      <c r="Q151" s="10"/>
      <c r="R151" s="10"/>
      <c r="S151" s="10"/>
      <c r="T151" s="10"/>
      <c r="U151" s="10"/>
      <c r="V151" s="10"/>
      <c r="W151" s="10"/>
      <c r="X151" s="10"/>
      <c r="Y151" s="10"/>
      <c r="Z151" s="10"/>
    </row>
    <row r="152" spans="5:26" x14ac:dyDescent="0.2">
      <c r="E152" s="323"/>
      <c r="F152" s="10"/>
      <c r="G152" s="10"/>
      <c r="H152" s="10"/>
      <c r="I152" s="10"/>
      <c r="J152" s="324"/>
      <c r="L152" s="10"/>
      <c r="M152" s="10"/>
      <c r="N152" s="10"/>
      <c r="O152" s="10"/>
      <c r="P152" s="10"/>
      <c r="Q152" s="10"/>
      <c r="R152" s="10"/>
      <c r="S152" s="10"/>
      <c r="T152" s="10"/>
      <c r="U152" s="10"/>
      <c r="V152" s="10"/>
      <c r="W152" s="10"/>
      <c r="X152" s="10"/>
      <c r="Y152" s="10"/>
      <c r="Z152" s="10"/>
    </row>
    <row r="153" spans="5:26" x14ac:dyDescent="0.2">
      <c r="E153" s="320"/>
      <c r="F153" s="321"/>
      <c r="G153" s="750"/>
      <c r="H153" s="750"/>
      <c r="I153" s="750"/>
      <c r="J153" s="322"/>
      <c r="N153" s="10"/>
      <c r="O153" s="10"/>
      <c r="P153" s="10"/>
      <c r="Q153" s="10"/>
      <c r="R153" s="10"/>
      <c r="S153" s="10"/>
      <c r="T153" s="10"/>
      <c r="U153" s="10"/>
      <c r="V153" s="10"/>
      <c r="W153" s="10"/>
      <c r="X153" s="10"/>
      <c r="Y153" s="10"/>
      <c r="Z153" s="10"/>
    </row>
    <row r="154" spans="5:26" x14ac:dyDescent="0.2">
      <c r="E154" s="751" t="s">
        <v>11197</v>
      </c>
      <c r="F154" s="736"/>
      <c r="G154" s="10"/>
      <c r="H154" s="736"/>
      <c r="I154" s="659" t="s">
        <v>11102</v>
      </c>
      <c r="J154" s="324"/>
      <c r="K154" s="19"/>
      <c r="L154" s="19"/>
      <c r="M154" s="19"/>
      <c r="N154" s="19"/>
      <c r="O154" s="19"/>
      <c r="P154" s="19"/>
      <c r="Q154" s="19"/>
      <c r="R154" s="19"/>
      <c r="S154" s="19"/>
      <c r="T154" s="19"/>
      <c r="U154" s="19"/>
      <c r="V154" s="19"/>
      <c r="W154" s="19"/>
      <c r="X154" s="19"/>
    </row>
    <row r="155" spans="5:26" x14ac:dyDescent="0.2">
      <c r="E155" s="323"/>
      <c r="F155" s="8">
        <v>100</v>
      </c>
      <c r="G155" s="752">
        <v>70</v>
      </c>
      <c r="H155" s="753" t="e">
        <f>IF(AND($O$9=1,SUM('5 Planning'!#REF!,'5 Planning'!I14:L14)&gt;=$F$155),IF(I155&gt;=$G$155,"Level UG, Section B (New entrants) is "&amp;I155&amp;"% of Section A (All years); ",""),"")</f>
        <v>#REF!</v>
      </c>
      <c r="I155" s="754" t="e">
        <f>IF(SUM('5 Planning'!#REF!,'5 Planning'!I14:L14)&gt;0,ROUND(SUM('5 Planning'!N14:Q14)/SUM('5 Planning'!#REF!,'5 Planning'!I14:L14),4)*100,"")</f>
        <v>#REF!</v>
      </c>
      <c r="J155" s="324"/>
      <c r="K155" s="23"/>
      <c r="L155" s="755"/>
      <c r="M155" s="23"/>
      <c r="N155" s="23"/>
      <c r="O155" s="23"/>
      <c r="P155" s="19"/>
      <c r="Q155" s="119"/>
      <c r="R155" s="19"/>
      <c r="S155" s="19"/>
      <c r="T155" s="19"/>
      <c r="U155" s="19"/>
      <c r="V155" s="19"/>
      <c r="W155" s="19"/>
      <c r="X155" s="19"/>
    </row>
    <row r="156" spans="5:26" x14ac:dyDescent="0.2">
      <c r="E156" s="756"/>
      <c r="F156" s="757"/>
      <c r="G156" s="758"/>
      <c r="H156" s="758"/>
      <c r="I156" s="758"/>
      <c r="J156" s="328"/>
      <c r="K156" s="759"/>
      <c r="L156" s="760"/>
      <c r="M156" s="761"/>
      <c r="N156" s="761"/>
      <c r="O156" s="23"/>
      <c r="P156" s="762"/>
      <c r="Q156" s="23"/>
      <c r="R156" s="23"/>
      <c r="S156" s="19"/>
      <c r="T156" s="23"/>
      <c r="U156" s="19"/>
      <c r="V156" s="19"/>
      <c r="W156" s="19"/>
      <c r="X156" s="19"/>
    </row>
    <row r="157" spans="5:26" x14ac:dyDescent="0.2">
      <c r="E157" s="320"/>
      <c r="F157" s="321"/>
      <c r="G157" s="750"/>
      <c r="H157" s="750"/>
      <c r="I157" s="750"/>
      <c r="J157" s="322"/>
      <c r="K157" s="23"/>
      <c r="L157" s="760"/>
      <c r="M157" s="23"/>
      <c r="N157" s="23"/>
      <c r="O157" s="23"/>
      <c r="P157" s="23"/>
      <c r="Q157" s="763"/>
      <c r="R157" s="23"/>
      <c r="S157" s="19"/>
      <c r="T157" s="19"/>
      <c r="U157" s="19"/>
      <c r="V157" s="19"/>
      <c r="W157" s="19"/>
      <c r="X157" s="19"/>
    </row>
    <row r="158" spans="5:26" x14ac:dyDescent="0.2">
      <c r="E158" s="751" t="s">
        <v>11198</v>
      </c>
      <c r="F158" s="736"/>
      <c r="G158" s="10"/>
      <c r="H158" s="736"/>
      <c r="I158" s="659" t="s">
        <v>11102</v>
      </c>
      <c r="J158" s="324"/>
      <c r="K158" s="23"/>
      <c r="L158" s="760"/>
      <c r="M158" s="23"/>
      <c r="N158" s="23"/>
      <c r="O158" s="23"/>
      <c r="P158" s="23"/>
      <c r="Q158" s="763"/>
      <c r="R158" s="23"/>
      <c r="S158" s="19"/>
      <c r="T158" s="19"/>
      <c r="U158" s="19"/>
      <c r="V158" s="19"/>
      <c r="W158" s="19"/>
      <c r="X158" s="19"/>
    </row>
    <row r="159" spans="5:26" x14ac:dyDescent="0.2">
      <c r="E159" s="323"/>
      <c r="F159" s="8">
        <v>100</v>
      </c>
      <c r="G159" s="752">
        <v>25</v>
      </c>
      <c r="H159" s="753" t="e">
        <f>IF(AND($P$9=1,SUM('5 Planning'!#REF!,'5 Planning'!I14:L14)&gt;=$F$159),IF(I159&lt;=$G$159,"Level UG, Section B (New entrants) is "&amp;I159&amp;"% of Section A (All years); ",""),"")</f>
        <v>#REF!</v>
      </c>
      <c r="I159" s="754" t="e">
        <f>IF(SUM('5 Planning'!#REF!,'5 Planning'!I14:L14)&gt;0,ROUND(SUM('5 Planning'!N14:Q14)/SUM('5 Planning'!#REF!,'5 Planning'!I14:L14),4)*100,"")</f>
        <v>#REF!</v>
      </c>
      <c r="J159" s="324"/>
      <c r="K159" s="23"/>
      <c r="L159" s="755"/>
      <c r="M159" s="23"/>
      <c r="N159" s="23"/>
      <c r="O159" s="23"/>
      <c r="P159" s="23"/>
      <c r="Q159" s="23"/>
      <c r="R159" s="23"/>
      <c r="S159" s="19"/>
      <c r="T159" s="19"/>
      <c r="U159" s="19"/>
      <c r="V159" s="19"/>
      <c r="W159" s="19"/>
      <c r="X159" s="19"/>
    </row>
    <row r="160" spans="5:26" x14ac:dyDescent="0.2">
      <c r="E160" s="756"/>
      <c r="F160" s="757"/>
      <c r="G160" s="758"/>
      <c r="H160" s="758"/>
      <c r="I160" s="758"/>
      <c r="J160" s="328"/>
      <c r="K160" s="759"/>
      <c r="L160" s="760"/>
      <c r="M160" s="761"/>
      <c r="N160" s="761"/>
      <c r="O160" s="23"/>
      <c r="P160" s="764"/>
      <c r="Q160" s="23"/>
      <c r="R160" s="23"/>
      <c r="S160" s="658"/>
      <c r="T160" s="19"/>
      <c r="U160" s="19"/>
      <c r="V160" s="19"/>
      <c r="W160" s="19"/>
      <c r="X160" s="19"/>
    </row>
    <row r="161" spans="5:24" x14ac:dyDescent="0.2">
      <c r="E161" s="320"/>
      <c r="F161" s="321"/>
      <c r="G161" s="750"/>
      <c r="H161" s="750"/>
      <c r="I161" s="750"/>
      <c r="J161" s="322"/>
      <c r="K161" s="23"/>
      <c r="L161" s="760"/>
      <c r="M161" s="23"/>
      <c r="N161" s="23"/>
      <c r="O161" s="23"/>
      <c r="P161" s="18"/>
      <c r="Q161" s="763"/>
      <c r="R161" s="23"/>
      <c r="S161" s="762"/>
      <c r="T161" s="19"/>
      <c r="U161" s="19"/>
      <c r="V161" s="19"/>
      <c r="W161" s="19"/>
      <c r="X161" s="19"/>
    </row>
    <row r="162" spans="5:24" x14ac:dyDescent="0.2">
      <c r="E162" s="751" t="s">
        <v>11199</v>
      </c>
      <c r="F162" s="736"/>
      <c r="G162" s="10"/>
      <c r="H162" s="736"/>
      <c r="I162" s="659" t="s">
        <v>11102</v>
      </c>
      <c r="J162" s="324"/>
      <c r="K162" s="762"/>
      <c r="L162" s="760"/>
      <c r="M162" s="23"/>
      <c r="N162" s="23"/>
      <c r="O162" s="23"/>
      <c r="P162" s="759"/>
      <c r="Q162" s="763"/>
      <c r="R162" s="23"/>
      <c r="S162" s="19"/>
      <c r="T162" s="19"/>
      <c r="U162" s="19"/>
      <c r="V162" s="19"/>
      <c r="W162" s="19"/>
      <c r="X162" s="19"/>
    </row>
    <row r="163" spans="5:24" x14ac:dyDescent="0.2">
      <c r="E163" s="323"/>
      <c r="F163" s="765">
        <v>100</v>
      </c>
      <c r="G163" s="752">
        <v>50</v>
      </c>
      <c r="H163" s="753" t="e">
        <f>IF(AND($Q$9=1,SUM('5 Planning'!#REF!,'5 Planning'!I15:L17)&gt;=$F$163),IF(I163&lt;=$G$163,"All PG levels, Section B (New entrants) is "&amp;I163&amp;"% of Section A (All years); ",""),"")</f>
        <v>#REF!</v>
      </c>
      <c r="I163" s="753" t="e">
        <f>IF(SUM('5 Planning'!#REF!,'5 Planning'!I15:L17)&gt;0,ROUND(SUM('5 Planning'!N15:Q17)/SUM('5 Planning'!#REF!,'5 Planning'!I15:L17),4)*100,"")</f>
        <v>#REF!</v>
      </c>
      <c r="J163" s="324"/>
      <c r="K163" s="23"/>
      <c r="L163" s="755"/>
      <c r="M163" s="23"/>
      <c r="N163" s="23"/>
      <c r="O163" s="23"/>
      <c r="P163" s="23"/>
      <c r="Q163" s="766"/>
      <c r="R163" s="23"/>
      <c r="S163" s="23"/>
      <c r="T163" s="23"/>
      <c r="U163" s="19"/>
      <c r="V163" s="19"/>
      <c r="W163" s="19"/>
      <c r="X163" s="19"/>
    </row>
    <row r="164" spans="5:24" x14ac:dyDescent="0.2">
      <c r="E164" s="756"/>
      <c r="F164" s="757"/>
      <c r="G164" s="758"/>
      <c r="H164" s="758"/>
      <c r="I164" s="758"/>
      <c r="J164" s="328"/>
      <c r="K164" s="23"/>
      <c r="L164" s="760"/>
      <c r="M164" s="23"/>
      <c r="N164" s="23"/>
      <c r="O164" s="23"/>
      <c r="P164" s="23"/>
      <c r="Q164" s="23"/>
      <c r="R164" s="23"/>
      <c r="S164" s="23"/>
      <c r="T164" s="23"/>
      <c r="U164" s="19"/>
      <c r="V164" s="19"/>
      <c r="W164" s="19"/>
      <c r="X164" s="19"/>
    </row>
    <row r="165" spans="5:24" x14ac:dyDescent="0.2">
      <c r="E165" s="320"/>
      <c r="F165" s="321"/>
      <c r="G165" s="750"/>
      <c r="H165" s="750"/>
      <c r="I165" s="750"/>
      <c r="J165" s="322"/>
      <c r="K165" s="23"/>
      <c r="L165" s="760"/>
      <c r="M165" s="23"/>
      <c r="N165" s="23"/>
      <c r="O165" s="23"/>
      <c r="P165" s="23"/>
      <c r="Q165" s="23"/>
      <c r="R165" s="23"/>
      <c r="S165" s="23"/>
      <c r="T165" s="23"/>
      <c r="U165" s="19"/>
      <c r="V165" s="19"/>
      <c r="W165" s="19"/>
      <c r="X165" s="19"/>
    </row>
    <row r="166" spans="5:24" x14ac:dyDescent="0.2">
      <c r="E166" s="751" t="s">
        <v>11200</v>
      </c>
      <c r="F166" s="736"/>
      <c r="G166" s="10"/>
      <c r="H166" s="736"/>
      <c r="I166" s="659" t="s">
        <v>11102</v>
      </c>
      <c r="J166" s="324"/>
      <c r="K166" s="23"/>
      <c r="L166" s="755"/>
      <c r="M166" s="23"/>
      <c r="N166" s="23"/>
      <c r="O166" s="23"/>
      <c r="P166" s="19"/>
      <c r="Q166" s="119"/>
      <c r="R166" s="19"/>
      <c r="S166" s="19"/>
      <c r="T166" s="19"/>
      <c r="U166" s="19"/>
      <c r="V166" s="19"/>
      <c r="W166" s="19"/>
      <c r="X166" s="19"/>
    </row>
    <row r="167" spans="5:24" x14ac:dyDescent="0.2">
      <c r="E167" s="323"/>
      <c r="F167" s="8">
        <v>100</v>
      </c>
      <c r="G167" s="752">
        <v>70</v>
      </c>
      <c r="H167" s="753" t="e">
        <f>IF(AND($R$9=1,SUM('5 Planning'!#REF!,'5 Planning'!I19:L19)&gt;=$F$167),IF(I167&gt;=$G$167,"Level UG, Section B (New entrants) is "&amp;I167&amp;"% of Section A (All years); ",""),"")</f>
        <v>#REF!</v>
      </c>
      <c r="I167" s="754" t="e">
        <f>IF(SUM('5 Planning'!#REF!,'5 Planning'!I19:L19)&gt;0,ROUND(SUM('5 Planning'!N19:Q19)/SUM('5 Planning'!#REF!,'5 Planning'!I19:L19),4)*100,"")</f>
        <v>#REF!</v>
      </c>
      <c r="J167" s="324"/>
      <c r="K167" s="23"/>
      <c r="L167" s="23"/>
      <c r="M167" s="23"/>
      <c r="N167" s="23"/>
      <c r="O167" s="23"/>
      <c r="P167" s="19"/>
      <c r="Q167" s="19"/>
      <c r="R167" s="19"/>
      <c r="S167" s="19"/>
      <c r="T167" s="19"/>
      <c r="U167" s="19"/>
      <c r="V167" s="19"/>
      <c r="W167" s="19"/>
      <c r="X167" s="19"/>
    </row>
    <row r="168" spans="5:24" x14ac:dyDescent="0.2">
      <c r="E168" s="756"/>
      <c r="F168" s="757"/>
      <c r="G168" s="758"/>
      <c r="H168" s="758"/>
      <c r="I168" s="758"/>
      <c r="J168" s="328"/>
      <c r="K168" s="19"/>
      <c r="L168" s="19"/>
      <c r="M168" s="19"/>
      <c r="N168" s="19"/>
      <c r="O168" s="19"/>
      <c r="P168" s="19"/>
      <c r="Q168" s="37"/>
      <c r="R168" s="37"/>
      <c r="S168" s="37"/>
      <c r="T168" s="37"/>
      <c r="U168" s="37"/>
      <c r="V168" s="37"/>
      <c r="W168" s="19"/>
      <c r="X168" s="19"/>
    </row>
    <row r="169" spans="5:24" x14ac:dyDescent="0.2">
      <c r="E169" s="320"/>
      <c r="F169" s="321"/>
      <c r="G169" s="750"/>
      <c r="H169" s="750"/>
      <c r="I169" s="750"/>
      <c r="J169" s="322"/>
      <c r="K169" s="19"/>
      <c r="L169" s="19"/>
      <c r="M169" s="19"/>
      <c r="N169" s="19"/>
      <c r="O169" s="19"/>
      <c r="P169" s="19"/>
      <c r="Q169" s="37"/>
      <c r="R169" s="37"/>
      <c r="S169" s="37"/>
      <c r="T169" s="37"/>
      <c r="U169" s="37"/>
      <c r="V169" s="37"/>
      <c r="W169" s="19"/>
      <c r="X169" s="19"/>
    </row>
    <row r="170" spans="5:24" x14ac:dyDescent="0.2">
      <c r="E170" s="751" t="s">
        <v>11201</v>
      </c>
      <c r="F170" s="736"/>
      <c r="G170" s="10"/>
      <c r="H170" s="736"/>
      <c r="I170" s="659" t="s">
        <v>11102</v>
      </c>
      <c r="J170" s="324"/>
      <c r="K170" s="19"/>
      <c r="L170" s="19"/>
      <c r="M170" s="19"/>
      <c r="N170" s="19"/>
      <c r="O170" s="19"/>
      <c r="P170" s="19"/>
      <c r="Q170" s="37"/>
      <c r="R170" s="37"/>
      <c r="S170" s="37"/>
      <c r="T170" s="37"/>
      <c r="U170" s="37"/>
      <c r="V170" s="37"/>
      <c r="W170" s="19"/>
      <c r="X170" s="19"/>
    </row>
    <row r="171" spans="5:24" x14ac:dyDescent="0.2">
      <c r="E171" s="323"/>
      <c r="F171" s="8">
        <v>100</v>
      </c>
      <c r="G171" s="752">
        <v>15</v>
      </c>
      <c r="H171" s="753" t="e">
        <f>IF(AND($S$9=1,SUM('5 Planning'!#REF!,'5 Planning'!I19:L19)&gt;=$F$171),IF(I171&lt;=$G$171,"Level UG, Section B (New entrants) is "&amp;I171&amp;"% of Section A (All years); ",""),"")</f>
        <v>#REF!</v>
      </c>
      <c r="I171" s="754" t="e">
        <f>IF(SUM('5 Planning'!#REF!,'5 Planning'!I19:L19)&gt;0,ROUND(SUM('5 Planning'!N19:Q19)/SUM('5 Planning'!#REF!,'5 Planning'!I19:L19),4)*100,"")</f>
        <v>#REF!</v>
      </c>
      <c r="J171" s="324"/>
      <c r="K171" s="19"/>
      <c r="L171" s="19"/>
      <c r="M171" s="19"/>
      <c r="N171" s="19"/>
      <c r="O171" s="19"/>
      <c r="P171" s="19"/>
      <c r="Q171" s="37"/>
      <c r="R171" s="37"/>
      <c r="S171" s="37"/>
      <c r="T171" s="37"/>
      <c r="U171" s="37"/>
      <c r="V171" s="37"/>
      <c r="W171" s="19"/>
      <c r="X171" s="19"/>
    </row>
    <row r="172" spans="5:24" x14ac:dyDescent="0.2">
      <c r="E172" s="756"/>
      <c r="F172" s="757"/>
      <c r="G172" s="758"/>
      <c r="H172" s="758"/>
      <c r="I172" s="758"/>
      <c r="J172" s="328"/>
      <c r="K172" s="19"/>
      <c r="L172" s="19"/>
      <c r="M172" s="19"/>
      <c r="N172" s="19"/>
      <c r="O172" s="19"/>
      <c r="P172" s="19"/>
      <c r="Q172" s="37"/>
      <c r="R172" s="37"/>
      <c r="S172" s="37"/>
      <c r="T172" s="37"/>
      <c r="U172" s="37"/>
      <c r="V172" s="37"/>
      <c r="W172" s="19"/>
      <c r="X172" s="19"/>
    </row>
    <row r="173" spans="5:24" x14ac:dyDescent="0.2">
      <c r="E173" s="320"/>
      <c r="F173" s="321"/>
      <c r="G173" s="750"/>
      <c r="H173" s="750"/>
      <c r="I173" s="750"/>
      <c r="J173" s="322"/>
      <c r="K173" s="19"/>
      <c r="L173" s="19"/>
      <c r="M173" s="19"/>
      <c r="N173" s="19"/>
      <c r="O173" s="19"/>
      <c r="P173" s="19"/>
      <c r="Q173" s="37"/>
      <c r="R173" s="37"/>
      <c r="S173" s="37"/>
      <c r="T173" s="37"/>
      <c r="U173" s="37"/>
      <c r="V173" s="37"/>
      <c r="W173" s="19"/>
      <c r="X173" s="19"/>
    </row>
    <row r="174" spans="5:24" x14ac:dyDescent="0.2">
      <c r="E174" s="751" t="s">
        <v>11202</v>
      </c>
      <c r="F174" s="736"/>
      <c r="G174" s="10"/>
      <c r="H174" s="736"/>
      <c r="I174" s="659" t="s">
        <v>11102</v>
      </c>
      <c r="J174" s="324"/>
      <c r="K174" s="19"/>
      <c r="L174" s="19"/>
      <c r="M174" s="19"/>
      <c r="N174" s="19"/>
      <c r="O174" s="19"/>
      <c r="P174" s="19"/>
      <c r="Q174" s="37"/>
      <c r="R174" s="37"/>
      <c r="S174" s="37"/>
      <c r="T174" s="37"/>
      <c r="U174" s="37"/>
      <c r="V174" s="37"/>
      <c r="W174" s="19"/>
      <c r="X174" s="19"/>
    </row>
    <row r="175" spans="5:24" x14ac:dyDescent="0.2">
      <c r="E175" s="323"/>
      <c r="F175" s="765">
        <v>100</v>
      </c>
      <c r="G175" s="752">
        <v>70</v>
      </c>
      <c r="H175" s="753" t="e">
        <f>IF(AND($T$9=1,SUM('5 Planning'!#REF!,'5 Planning'!I20:L22)&gt;=$F$175),IF(I175&gt;=$G$175,"All PG levels, Section B (New entrants) is "&amp;I175&amp;"% of Section A (All years); ",""),"")</f>
        <v>#REF!</v>
      </c>
      <c r="I175" s="753" t="e">
        <f>IF(SUM('5 Planning'!#REF!,'5 Planning'!I20:L22)&gt;0,ROUND(SUM('5 Planning'!N20:Q22)/SUM('5 Planning'!#REF!,'5 Planning'!I20:L22),4)*100,"")</f>
        <v>#REF!</v>
      </c>
      <c r="J175" s="324"/>
      <c r="K175" s="19"/>
      <c r="L175" s="19"/>
      <c r="M175" s="19"/>
      <c r="N175" s="19"/>
      <c r="O175" s="19"/>
      <c r="P175" s="19"/>
      <c r="Q175" s="37"/>
      <c r="R175" s="37"/>
      <c r="S175" s="37"/>
      <c r="T175" s="37"/>
      <c r="U175" s="37"/>
      <c r="V175" s="37"/>
      <c r="W175" s="19"/>
      <c r="X175" s="19"/>
    </row>
    <row r="176" spans="5:24" x14ac:dyDescent="0.2">
      <c r="E176" s="756"/>
      <c r="F176" s="757"/>
      <c r="G176" s="758"/>
      <c r="H176" s="758"/>
      <c r="I176" s="758"/>
      <c r="J176" s="328"/>
      <c r="K176" s="19"/>
      <c r="L176" s="19"/>
      <c r="M176" s="19"/>
      <c r="N176" s="19"/>
      <c r="O176" s="19"/>
      <c r="P176" s="19"/>
      <c r="Q176" s="37"/>
      <c r="R176" s="37"/>
      <c r="S176" s="37"/>
      <c r="T176" s="37"/>
      <c r="U176" s="37"/>
      <c r="V176" s="37"/>
      <c r="W176" s="19"/>
      <c r="X176" s="19"/>
    </row>
    <row r="177" spans="5:24" x14ac:dyDescent="0.2">
      <c r="E177" s="320"/>
      <c r="F177" s="321"/>
      <c r="G177" s="750"/>
      <c r="H177" s="750"/>
      <c r="I177" s="750"/>
      <c r="J177" s="322"/>
      <c r="K177" s="19"/>
      <c r="L177" s="19"/>
      <c r="M177" s="19"/>
      <c r="N177" s="19"/>
      <c r="O177" s="19"/>
      <c r="P177" s="19"/>
      <c r="Q177" s="19"/>
      <c r="R177" s="19"/>
      <c r="S177" s="19"/>
      <c r="T177" s="19"/>
      <c r="U177" s="19"/>
      <c r="V177" s="19"/>
      <c r="W177" s="19"/>
      <c r="X177" s="19"/>
    </row>
    <row r="178" spans="5:24" x14ac:dyDescent="0.2">
      <c r="E178" s="751" t="s">
        <v>11203</v>
      </c>
      <c r="F178" s="736"/>
      <c r="G178" s="10"/>
      <c r="H178" s="736"/>
      <c r="I178" s="659" t="s">
        <v>11102</v>
      </c>
      <c r="J178" s="324"/>
      <c r="K178" s="19"/>
      <c r="L178" s="19"/>
      <c r="M178" s="19"/>
      <c r="N178" s="19"/>
      <c r="O178" s="19"/>
      <c r="P178" s="19"/>
      <c r="Q178" s="19"/>
      <c r="R178" s="19"/>
      <c r="S178" s="19"/>
      <c r="T178" s="19"/>
      <c r="U178" s="19"/>
      <c r="V178" s="19"/>
      <c r="W178" s="19"/>
      <c r="X178" s="19"/>
    </row>
    <row r="179" spans="5:24" x14ac:dyDescent="0.2">
      <c r="E179" s="323"/>
      <c r="F179" s="765">
        <v>100</v>
      </c>
      <c r="G179" s="752">
        <v>25</v>
      </c>
      <c r="H179" s="753" t="e">
        <f>IF(AND($U$9=1,SUM('5 Planning'!#REF!,'5 Planning'!I20:L22)&gt;=$F$179),IF(I179&lt;=$G$179,"All PG levels, Section B (New entrants) is "&amp;I179&amp;"% of Section A (All years); ",""),"")</f>
        <v>#REF!</v>
      </c>
      <c r="I179" s="753" t="e">
        <f>IF(SUM('5 Planning'!#REF!,'5 Planning'!I20:L22)&gt;0,ROUND(SUM('5 Planning'!N20:Q22)/SUM('5 Planning'!#REF!,'5 Planning'!I20:L22),4)*100,"")</f>
        <v>#REF!</v>
      </c>
      <c r="J179" s="324"/>
      <c r="K179" s="19"/>
      <c r="L179" s="19"/>
      <c r="M179" s="19"/>
      <c r="N179" s="19"/>
      <c r="O179" s="19"/>
      <c r="P179" s="19"/>
      <c r="Q179" s="19"/>
      <c r="R179" s="19"/>
      <c r="S179" s="19"/>
      <c r="T179" s="19"/>
      <c r="U179" s="19"/>
      <c r="V179" s="19"/>
      <c r="W179" s="19"/>
      <c r="X179" s="19"/>
    </row>
    <row r="180" spans="5:24" x14ac:dyDescent="0.2">
      <c r="E180" s="756"/>
      <c r="F180" s="757"/>
      <c r="G180" s="758"/>
      <c r="H180" s="758"/>
      <c r="I180" s="758"/>
      <c r="J180" s="328"/>
      <c r="K180" s="19"/>
      <c r="L180" s="19"/>
      <c r="M180" s="19"/>
      <c r="N180" s="19"/>
      <c r="O180" s="19"/>
      <c r="P180" s="19"/>
      <c r="Q180" s="19"/>
      <c r="R180" s="19"/>
      <c r="S180" s="19"/>
      <c r="T180" s="19"/>
      <c r="U180" s="19"/>
      <c r="V180" s="19"/>
      <c r="W180" s="19"/>
      <c r="X180" s="19"/>
    </row>
    <row r="181" spans="5:24" x14ac:dyDescent="0.2">
      <c r="E181" s="320"/>
      <c r="F181" s="321"/>
      <c r="G181" s="750"/>
      <c r="H181" s="750"/>
      <c r="I181" s="750"/>
      <c r="J181" s="322"/>
      <c r="K181" s="19"/>
      <c r="L181" s="19"/>
      <c r="M181" s="19"/>
      <c r="N181" s="19"/>
      <c r="O181" s="19"/>
      <c r="P181" s="19"/>
      <c r="Q181" s="19"/>
      <c r="R181" s="19"/>
      <c r="S181" s="19"/>
      <c r="T181" s="19"/>
      <c r="U181" s="19"/>
      <c r="V181" s="19"/>
      <c r="W181" s="19"/>
      <c r="X181" s="19"/>
    </row>
    <row r="182" spans="5:24" x14ac:dyDescent="0.2">
      <c r="E182" s="751" t="s">
        <v>11204</v>
      </c>
      <c r="F182" s="736"/>
      <c r="G182" s="10"/>
      <c r="H182" s="736"/>
      <c r="I182" s="659" t="s">
        <v>11102</v>
      </c>
      <c r="J182" s="324"/>
    </row>
    <row r="183" spans="5:24" x14ac:dyDescent="0.2">
      <c r="E183" s="323"/>
      <c r="F183" s="8">
        <v>50</v>
      </c>
      <c r="G183" s="765">
        <v>70</v>
      </c>
      <c r="H183" s="753" t="e">
        <f>IF(AND($V$9=1,SUM('5 Planning'!#REF!,'5 Planning'!M14:M22)&gt;=$F$183),IF(I183&gt;=$G$183,"Section B (New entrants) is "&amp;I183&amp;"% of Section A (All years); ",""),"")</f>
        <v>#REF!</v>
      </c>
      <c r="I183" s="754" t="e">
        <f>IF(SUM('5 Planning'!#REF!,'5 Planning'!M14:M22)&gt;0,ROUND(SUM('5 Planning'!R14:R22)/SUM('5 Planning'!#REF!,'5 Planning'!M14:M22),4)*100,"")</f>
        <v>#REF!</v>
      </c>
      <c r="J183" s="324"/>
    </row>
    <row r="184" spans="5:24" x14ac:dyDescent="0.2">
      <c r="E184" s="756"/>
      <c r="F184" s="757"/>
      <c r="G184" s="758"/>
      <c r="H184" s="758"/>
      <c r="I184" s="758"/>
      <c r="J184" s="328"/>
    </row>
    <row r="185" spans="5:24" x14ac:dyDescent="0.2">
      <c r="E185" s="320"/>
      <c r="F185" s="321"/>
      <c r="G185" s="750"/>
      <c r="H185" s="750"/>
      <c r="I185" s="750"/>
      <c r="J185" s="322"/>
    </row>
    <row r="186" spans="5:24" x14ac:dyDescent="0.2">
      <c r="E186" s="751" t="s">
        <v>11205</v>
      </c>
      <c r="F186" s="736"/>
      <c r="G186" s="10"/>
      <c r="H186" s="736"/>
      <c r="I186" s="659" t="s">
        <v>11102</v>
      </c>
      <c r="J186" s="324"/>
    </row>
    <row r="187" spans="5:24" x14ac:dyDescent="0.2">
      <c r="E187" s="323"/>
      <c r="F187" s="8">
        <v>50</v>
      </c>
      <c r="G187" s="765">
        <v>25</v>
      </c>
      <c r="H187" s="753" t="e">
        <f>IF(AND($W$9=1,SUM('5 Planning'!#REF!,'5 Planning'!M14:M22)&gt;=$F$187),IF(I187&lt;=$G$187,"Section B (New entrants) is "&amp;I187&amp;"% of Section A (All years); ",""),"")</f>
        <v>#REF!</v>
      </c>
      <c r="I187" s="754" t="e">
        <f>IF(SUM('5 Planning'!#REF!,'5 Planning'!M14:M22)&gt;0,ROUND(SUM('5 Planning'!R14:R22)/SUM('5 Planning'!#REF!,'5 Planning'!M14:M22),4)*100,"")</f>
        <v>#REF!</v>
      </c>
      <c r="J187" s="324"/>
    </row>
    <row r="188" spans="5:24" x14ac:dyDescent="0.2">
      <c r="E188" s="756"/>
      <c r="F188" s="757"/>
      <c r="G188" s="758"/>
      <c r="H188" s="758"/>
      <c r="I188" s="758"/>
      <c r="J188" s="328"/>
    </row>
  </sheetData>
  <mergeCells count="3">
    <mergeCell ref="E146:F147"/>
    <mergeCell ref="E150:G151"/>
    <mergeCell ref="L117:M118"/>
  </mergeCells>
  <conditionalFormatting sqref="Q168:V176">
    <cfRule type="cellIs" dxfId="70" priority="4" operator="equal">
      <formula>0</formula>
    </cfRule>
  </conditionalFormatting>
  <conditionalFormatting sqref="Q176:V176">
    <cfRule type="expression" dxfId="69" priority="2">
      <formula>IF(Q340&lt;&gt;"",1,0)</formula>
    </cfRule>
    <cfRule type="expression" dxfId="68" priority="3">
      <formula>IF(Q307&lt;&gt;"",1,0)</formula>
    </cfRule>
  </conditionalFormatting>
  <conditionalFormatting sqref="R176:V176">
    <cfRule type="expression" dxfId="67" priority="1">
      <formula>IF(F440&lt;&gt;"",1,0)</formula>
    </cfRule>
  </conditionalFormatting>
  <conditionalFormatting sqref="Q176">
    <cfRule type="expression" dxfId="66" priority="5">
      <formula>IF(XDW440&lt;&gt;"",1,0)</formula>
    </cfRule>
  </conditionalFormatting>
  <conditionalFormatting sqref="Q172:V172">
    <cfRule type="expression" dxfId="65" priority="57264">
      <formula>IF(Q340&lt;&gt;"",1,0)</formula>
    </cfRule>
    <cfRule type="expression" dxfId="64" priority="57265">
      <formula>IF(Q307&lt;&gt;"",1,0)</formula>
    </cfRule>
  </conditionalFormatting>
  <conditionalFormatting sqref="R172:V172">
    <cfRule type="expression" dxfId="63" priority="57268">
      <formula>IF(F440&lt;&gt;"",1,0)</formula>
    </cfRule>
  </conditionalFormatting>
  <conditionalFormatting sqref="Q172">
    <cfRule type="expression" dxfId="62" priority="57270">
      <formula>IF(XDW440&lt;&gt;"",1,0)</formula>
    </cfRule>
  </conditionalFormatting>
  <conditionalFormatting sqref="Q168:V171">
    <cfRule type="expression" dxfId="61" priority="57320">
      <formula>IF(Q334&lt;&gt;"",1,0)</formula>
    </cfRule>
    <cfRule type="expression" dxfId="60" priority="57321">
      <formula>IF(Q301&lt;&gt;"",1,0)</formula>
    </cfRule>
  </conditionalFormatting>
  <conditionalFormatting sqref="R168:V171">
    <cfRule type="expression" dxfId="59" priority="57324">
      <formula>IF(F434&lt;&gt;"",1,0)</formula>
    </cfRule>
  </conditionalFormatting>
  <conditionalFormatting sqref="Q168:Q171">
    <cfRule type="expression" dxfId="58" priority="57326">
      <formula>IF(XDW434&lt;&gt;"",1,0)</formula>
    </cfRule>
  </conditionalFormatting>
  <conditionalFormatting sqref="Q173:V174">
    <cfRule type="expression" dxfId="57" priority="57376">
      <formula>IF(Q335&lt;&gt;"",1,0)</formula>
    </cfRule>
    <cfRule type="expression" dxfId="56" priority="57377">
      <formula>IF(Q302&lt;&gt;"",1,0)</formula>
    </cfRule>
  </conditionalFormatting>
  <conditionalFormatting sqref="R173:V174">
    <cfRule type="expression" dxfId="55" priority="57380">
      <formula>IF(F435&lt;&gt;"",1,0)</formula>
    </cfRule>
  </conditionalFormatting>
  <conditionalFormatting sqref="Q173:Q174">
    <cfRule type="expression" dxfId="54" priority="57382">
      <formula>IF(XDW435&lt;&gt;"",1,0)</formula>
    </cfRule>
  </conditionalFormatting>
  <conditionalFormatting sqref="Q175:V175">
    <cfRule type="expression" dxfId="53" priority="57432">
      <formula>IF(Q338&lt;&gt;"",1,0)</formula>
    </cfRule>
    <cfRule type="expression" dxfId="52" priority="57433">
      <formula>IF(Q305&lt;&gt;"",1,0)</formula>
    </cfRule>
  </conditionalFormatting>
  <conditionalFormatting sqref="R175:V175">
    <cfRule type="expression" dxfId="51" priority="57436">
      <formula>IF(F438&lt;&gt;"",1,0)</formula>
    </cfRule>
  </conditionalFormatting>
  <conditionalFormatting sqref="Q175">
    <cfRule type="expression" dxfId="50" priority="57438">
      <formula>IF(XDW438&lt;&gt;"",1,0)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pageSetUpPr fitToPage="1"/>
  </sheetPr>
  <dimension ref="A1:AF120"/>
  <sheetViews>
    <sheetView showGridLines="0" zoomScaleNormal="100" workbookViewId="0"/>
  </sheetViews>
  <sheetFormatPr defaultColWidth="9.140625" defaultRowHeight="12.75" x14ac:dyDescent="0.2"/>
  <cols>
    <col min="1" max="1" width="32.28515625" style="3" customWidth="1"/>
    <col min="2" max="2" width="9.28515625" style="3" bestFit="1" customWidth="1"/>
    <col min="3" max="3" width="13.5703125" style="657" bestFit="1" customWidth="1"/>
    <col min="4" max="4" width="11" style="3" customWidth="1"/>
    <col min="5" max="7" width="10.42578125" style="3" customWidth="1"/>
    <col min="8" max="8" width="14" style="3" customWidth="1"/>
    <col min="9" max="12" width="11" style="3" customWidth="1"/>
    <col min="13" max="13" width="14" style="3" customWidth="1"/>
    <col min="14" max="17" width="11" style="3" customWidth="1"/>
    <col min="18" max="18" width="14" style="3" customWidth="1"/>
    <col min="19" max="22" width="11" style="3" customWidth="1"/>
    <col min="23" max="23" width="14" style="3" customWidth="1"/>
    <col min="24" max="24" width="11" style="3" hidden="1" customWidth="1"/>
    <col min="25" max="25" width="11" style="10" hidden="1" customWidth="1"/>
    <col min="26" max="28" width="11" style="3" hidden="1" customWidth="1"/>
    <col min="29" max="29" width="11" style="3" customWidth="1"/>
    <col min="30" max="30" width="11.42578125" style="3" customWidth="1"/>
    <col min="31" max="16384" width="9.140625" style="3"/>
  </cols>
  <sheetData>
    <row r="1" spans="1:32" ht="15.75" customHeight="1" x14ac:dyDescent="0.25">
      <c r="A1" s="4" t="s">
        <v>11206</v>
      </c>
      <c r="B1" s="1"/>
      <c r="C1" s="250"/>
      <c r="D1" s="25"/>
      <c r="E1" s="25"/>
      <c r="F1" s="25"/>
      <c r="G1" s="25"/>
      <c r="H1" s="25"/>
    </row>
    <row r="2" spans="1:32" x14ac:dyDescent="0.2">
      <c r="B2" s="25"/>
      <c r="C2" s="121"/>
      <c r="D2" s="25"/>
      <c r="E2" s="25"/>
      <c r="F2" s="25"/>
      <c r="G2" s="25"/>
      <c r="H2" s="25"/>
    </row>
    <row r="3" spans="1:32" s="640" customFormat="1" ht="22.5" customHeight="1" x14ac:dyDescent="0.25">
      <c r="A3" s="260" t="str">
        <f>IF(Information!F4&lt;&gt;"",Information!F4,"")</f>
        <v>SAMPLE</v>
      </c>
      <c r="B3" s="248"/>
      <c r="C3" s="650"/>
      <c r="D3" s="170"/>
      <c r="E3" s="170"/>
      <c r="F3" s="170"/>
      <c r="G3" s="170"/>
      <c r="H3" s="170"/>
      <c r="I3" s="169"/>
      <c r="O3" s="170"/>
      <c r="P3" s="170"/>
      <c r="Q3" s="170"/>
      <c r="Y3" s="651"/>
    </row>
    <row r="4" spans="1:32" ht="26.25" customHeight="1" x14ac:dyDescent="0.2">
      <c r="A4" s="333"/>
      <c r="B4" s="333"/>
      <c r="C4" s="555"/>
      <c r="D4" s="1668" t="s">
        <v>48</v>
      </c>
      <c r="E4" s="1668"/>
      <c r="F4" s="1668"/>
      <c r="G4" s="1668"/>
      <c r="H4" s="1668"/>
      <c r="I4" s="1668" t="s">
        <v>48</v>
      </c>
      <c r="J4" s="1668"/>
      <c r="K4" s="1668"/>
      <c r="L4" s="1668"/>
      <c r="M4" s="1668"/>
      <c r="N4" s="1668" t="s">
        <v>48</v>
      </c>
      <c r="O4" s="1668"/>
      <c r="P4" s="1668"/>
      <c r="Q4" s="1668"/>
      <c r="R4" s="1668"/>
      <c r="S4" s="1668" t="s">
        <v>48</v>
      </c>
      <c r="T4" s="1668"/>
      <c r="U4" s="1668"/>
      <c r="V4" s="1668"/>
      <c r="W4" s="1668"/>
      <c r="X4" s="1668" t="s">
        <v>48</v>
      </c>
      <c r="Y4" s="1668"/>
      <c r="Z4" s="1668"/>
      <c r="AA4" s="1668"/>
      <c r="AB4" s="1668"/>
      <c r="AC4" s="1114"/>
      <c r="AD4" s="338"/>
    </row>
    <row r="5" spans="1:32" ht="26.25" customHeight="1" thickBot="1" x14ac:dyDescent="0.25">
      <c r="A5" s="333"/>
      <c r="B5" s="333"/>
      <c r="C5" s="555"/>
      <c r="D5" s="1669" t="s">
        <v>49</v>
      </c>
      <c r="E5" s="1669"/>
      <c r="F5" s="1669"/>
      <c r="G5" s="1669"/>
      <c r="H5" s="1669"/>
      <c r="I5" s="1669" t="s">
        <v>49</v>
      </c>
      <c r="J5" s="1669"/>
      <c r="K5" s="1669"/>
      <c r="L5" s="1669"/>
      <c r="M5" s="1669"/>
      <c r="N5" s="1669" t="s">
        <v>49</v>
      </c>
      <c r="O5" s="1669"/>
      <c r="P5" s="1669"/>
      <c r="Q5" s="1669"/>
      <c r="R5" s="1669"/>
      <c r="S5" s="1669" t="s">
        <v>49</v>
      </c>
      <c r="T5" s="1669"/>
      <c r="U5" s="1669"/>
      <c r="V5" s="1669"/>
      <c r="W5" s="1669"/>
      <c r="X5" s="1669" t="s">
        <v>49</v>
      </c>
      <c r="Y5" s="1669"/>
      <c r="Z5" s="1669"/>
      <c r="AA5" s="1669"/>
      <c r="AB5" s="1669"/>
      <c r="AC5" s="1115"/>
      <c r="AD5" s="338"/>
    </row>
    <row r="6" spans="1:32" ht="13.5" x14ac:dyDescent="0.2">
      <c r="A6" s="1680"/>
      <c r="B6" s="1680"/>
      <c r="C6" s="420"/>
      <c r="D6" s="1675" t="s">
        <v>11001</v>
      </c>
      <c r="E6" s="1676"/>
      <c r="F6" s="1676"/>
      <c r="G6" s="1676"/>
      <c r="H6" s="1677"/>
      <c r="I6" s="1676" t="s">
        <v>11002</v>
      </c>
      <c r="J6" s="1676"/>
      <c r="K6" s="1676"/>
      <c r="L6" s="1676"/>
      <c r="M6" s="1677"/>
      <c r="N6" s="1675" t="s">
        <v>11003</v>
      </c>
      <c r="O6" s="1676"/>
      <c r="P6" s="1676"/>
      <c r="Q6" s="1676"/>
      <c r="R6" s="1677"/>
      <c r="S6" s="1055" t="s">
        <v>11004</v>
      </c>
      <c r="T6" s="1057" t="s">
        <v>11006</v>
      </c>
      <c r="U6" s="1057"/>
      <c r="V6" s="1057"/>
      <c r="W6" s="1056"/>
      <c r="X6" s="1657" t="s">
        <v>11005</v>
      </c>
      <c r="Y6" s="1658"/>
      <c r="Z6" s="1658"/>
      <c r="AA6" s="1658"/>
      <c r="AB6" s="1658"/>
      <c r="AC6" s="14"/>
      <c r="AD6" s="34"/>
      <c r="AE6" s="34"/>
      <c r="AF6" s="34"/>
    </row>
    <row r="7" spans="1:32" ht="29.25" customHeight="1" x14ac:dyDescent="0.2">
      <c r="A7" s="1681"/>
      <c r="B7" s="1681"/>
      <c r="C7" s="360"/>
      <c r="D7" s="1682" t="s">
        <v>53</v>
      </c>
      <c r="E7" s="1683"/>
      <c r="F7" s="1683"/>
      <c r="G7" s="1683"/>
      <c r="H7" s="1684"/>
      <c r="I7" s="1683" t="s">
        <v>11007</v>
      </c>
      <c r="J7" s="1683"/>
      <c r="K7" s="1683"/>
      <c r="L7" s="1683"/>
      <c r="M7" s="1684"/>
      <c r="N7" s="1659" t="s">
        <v>11008</v>
      </c>
      <c r="O7" s="1660"/>
      <c r="P7" s="1660"/>
      <c r="Q7" s="1660"/>
      <c r="R7" s="1685"/>
      <c r="S7" s="1589" t="s">
        <v>11207</v>
      </c>
      <c r="T7" s="1620"/>
      <c r="U7" s="1620"/>
      <c r="V7" s="1620"/>
      <c r="W7" s="1620"/>
      <c r="X7" s="1659" t="s">
        <v>11071</v>
      </c>
      <c r="Y7" s="1660"/>
      <c r="Z7" s="1660"/>
      <c r="AA7" s="1660"/>
      <c r="AB7" s="1660"/>
      <c r="AC7" s="14"/>
      <c r="AD7" s="34"/>
      <c r="AE7" s="34"/>
      <c r="AF7" s="34"/>
    </row>
    <row r="8" spans="1:32" ht="15.75" customHeight="1" x14ac:dyDescent="0.2">
      <c r="A8" s="1268"/>
      <c r="B8" s="1268"/>
      <c r="C8" s="360"/>
      <c r="D8" s="1661" t="s">
        <v>11208</v>
      </c>
      <c r="E8" s="1663" t="s">
        <v>65</v>
      </c>
      <c r="F8" s="1664"/>
      <c r="G8" s="1665"/>
      <c r="H8" s="1586" t="s">
        <v>11209</v>
      </c>
      <c r="I8" s="1686" t="s">
        <v>11208</v>
      </c>
      <c r="J8" s="1663" t="s">
        <v>65</v>
      </c>
      <c r="K8" s="1664"/>
      <c r="L8" s="1665"/>
      <c r="M8" s="1666" t="s">
        <v>11209</v>
      </c>
      <c r="N8" s="1661" t="s">
        <v>11208</v>
      </c>
      <c r="O8" s="1663" t="s">
        <v>65</v>
      </c>
      <c r="P8" s="1664"/>
      <c r="Q8" s="1665"/>
      <c r="R8" s="1666" t="s">
        <v>11209</v>
      </c>
      <c r="S8" s="1670" t="s">
        <v>11208</v>
      </c>
      <c r="T8" s="1672" t="s">
        <v>65</v>
      </c>
      <c r="U8" s="1673"/>
      <c r="V8" s="1674"/>
      <c r="W8" s="1678" t="s">
        <v>11209</v>
      </c>
      <c r="X8" s="1661" t="s">
        <v>11208</v>
      </c>
      <c r="Y8" s="1663" t="s">
        <v>65</v>
      </c>
      <c r="Z8" s="1664"/>
      <c r="AA8" s="1665"/>
      <c r="AB8" s="1666" t="s">
        <v>11209</v>
      </c>
      <c r="AC8" s="34"/>
      <c r="AD8" s="34"/>
      <c r="AE8" s="34"/>
      <c r="AF8" s="34"/>
    </row>
    <row r="9" spans="1:32" ht="27" x14ac:dyDescent="0.2">
      <c r="A9" s="1268"/>
      <c r="B9" s="1268"/>
      <c r="C9" s="360"/>
      <c r="D9" s="1661"/>
      <c r="E9" s="1093" t="s">
        <v>11210</v>
      </c>
      <c r="F9" s="1094" t="s">
        <v>11211</v>
      </c>
      <c r="G9" s="1097" t="s">
        <v>11212</v>
      </c>
      <c r="H9" s="1586"/>
      <c r="I9" s="1686"/>
      <c r="J9" s="1093" t="s">
        <v>11210</v>
      </c>
      <c r="K9" s="1094" t="s">
        <v>11211</v>
      </c>
      <c r="L9" s="1097" t="s">
        <v>11212</v>
      </c>
      <c r="M9" s="1666"/>
      <c r="N9" s="1661"/>
      <c r="O9" s="1093" t="s">
        <v>11210</v>
      </c>
      <c r="P9" s="1094" t="s">
        <v>11211</v>
      </c>
      <c r="Q9" s="1097" t="s">
        <v>11212</v>
      </c>
      <c r="R9" s="1666"/>
      <c r="S9" s="1670"/>
      <c r="T9" s="1116" t="s">
        <v>11210</v>
      </c>
      <c r="U9" s="1117" t="s">
        <v>11211</v>
      </c>
      <c r="V9" s="1118" t="s">
        <v>11212</v>
      </c>
      <c r="W9" s="1678"/>
      <c r="X9" s="1661"/>
      <c r="Y9" s="1093" t="s">
        <v>11210</v>
      </c>
      <c r="Z9" s="1094" t="s">
        <v>11211</v>
      </c>
      <c r="AA9" s="1097" t="s">
        <v>11212</v>
      </c>
      <c r="AB9" s="1666"/>
      <c r="AC9" s="34"/>
      <c r="AD9" s="34"/>
      <c r="AE9" s="34"/>
      <c r="AF9" s="34"/>
    </row>
    <row r="10" spans="1:32" ht="13.5" x14ac:dyDescent="0.2">
      <c r="A10" s="660" t="s">
        <v>11213</v>
      </c>
      <c r="B10" s="660" t="s">
        <v>72</v>
      </c>
      <c r="C10" s="468" t="s">
        <v>70</v>
      </c>
      <c r="D10" s="1662"/>
      <c r="E10" s="1066" t="s">
        <v>73</v>
      </c>
      <c r="F10" s="1067" t="s">
        <v>74</v>
      </c>
      <c r="G10" s="1098" t="s">
        <v>11214</v>
      </c>
      <c r="H10" s="1587"/>
      <c r="I10" s="1687"/>
      <c r="J10" s="1066" t="s">
        <v>73</v>
      </c>
      <c r="K10" s="1067" t="s">
        <v>74</v>
      </c>
      <c r="L10" s="1098" t="s">
        <v>11214</v>
      </c>
      <c r="M10" s="1667"/>
      <c r="N10" s="1662"/>
      <c r="O10" s="1066" t="s">
        <v>73</v>
      </c>
      <c r="P10" s="1067" t="s">
        <v>74</v>
      </c>
      <c r="Q10" s="1098" t="s">
        <v>11214</v>
      </c>
      <c r="R10" s="1667"/>
      <c r="S10" s="1671"/>
      <c r="T10" s="1119" t="s">
        <v>73</v>
      </c>
      <c r="U10" s="1120" t="s">
        <v>74</v>
      </c>
      <c r="V10" s="1121" t="s">
        <v>11214</v>
      </c>
      <c r="W10" s="1679"/>
      <c r="X10" s="1662"/>
      <c r="Y10" s="1066" t="s">
        <v>73</v>
      </c>
      <c r="Z10" s="1067" t="s">
        <v>74</v>
      </c>
      <c r="AA10" s="1098" t="s">
        <v>11214</v>
      </c>
      <c r="AB10" s="1667"/>
      <c r="AC10" s="34"/>
      <c r="AD10" s="338"/>
    </row>
    <row r="11" spans="1:32" ht="13.5" x14ac:dyDescent="0.2">
      <c r="A11" s="1536" t="s">
        <v>11215</v>
      </c>
      <c r="B11" s="1536" t="s">
        <v>102</v>
      </c>
      <c r="C11" s="1537" t="s">
        <v>103</v>
      </c>
      <c r="D11" s="1142">
        <v>0</v>
      </c>
      <c r="E11" s="1143">
        <v>0</v>
      </c>
      <c r="F11" s="1144">
        <v>0</v>
      </c>
      <c r="G11" s="1145">
        <v>0</v>
      </c>
      <c r="H11" s="1146">
        <v>0</v>
      </c>
      <c r="I11" s="1147">
        <v>0</v>
      </c>
      <c r="J11" s="1538">
        <v>0</v>
      </c>
      <c r="K11" s="1235">
        <v>0</v>
      </c>
      <c r="L11" s="1145">
        <v>0</v>
      </c>
      <c r="M11" s="1149">
        <v>0</v>
      </c>
      <c r="N11" s="1142">
        <v>0</v>
      </c>
      <c r="O11" s="1148">
        <v>0</v>
      </c>
      <c r="P11" s="1144">
        <v>0</v>
      </c>
      <c r="Q11" s="1145">
        <v>0</v>
      </c>
      <c r="R11" s="1149">
        <v>0</v>
      </c>
      <c r="S11" s="1150">
        <f t="shared" ref="S11:S42" si="0">SUM(D11,I11,N11)</f>
        <v>0</v>
      </c>
      <c r="T11" s="1143"/>
      <c r="U11" s="1151">
        <f>SUM(F11,K11,P11)</f>
        <v>0</v>
      </c>
      <c r="V11" s="1152">
        <f>SUM(G11,L11,Q11)</f>
        <v>0</v>
      </c>
      <c r="W11" s="1153">
        <f>SUM(H11,M11,R11)</f>
        <v>0</v>
      </c>
      <c r="X11" s="1082">
        <v>0</v>
      </c>
      <c r="Y11" s="1135">
        <v>0</v>
      </c>
      <c r="Z11" s="1068">
        <v>0</v>
      </c>
      <c r="AA11" s="1099">
        <v>0</v>
      </c>
      <c r="AB11" s="1058">
        <v>0</v>
      </c>
      <c r="AC11" s="34"/>
      <c r="AD11" s="338"/>
    </row>
    <row r="12" spans="1:32" ht="13.5" x14ac:dyDescent="0.2">
      <c r="A12" s="654"/>
      <c r="B12" s="654" t="s">
        <v>102</v>
      </c>
      <c r="C12" s="565" t="s">
        <v>11016</v>
      </c>
      <c r="D12" s="1544">
        <v>0</v>
      </c>
      <c r="E12" s="1155">
        <v>0</v>
      </c>
      <c r="F12" s="1555">
        <v>0</v>
      </c>
      <c r="G12" s="1558">
        <v>0</v>
      </c>
      <c r="H12" s="1545">
        <v>0</v>
      </c>
      <c r="I12" s="1546">
        <v>0</v>
      </c>
      <c r="J12" s="1155">
        <v>0</v>
      </c>
      <c r="K12" s="1566">
        <v>0</v>
      </c>
      <c r="L12" s="1558">
        <v>0</v>
      </c>
      <c r="M12" s="1182">
        <v>0</v>
      </c>
      <c r="N12" s="1544">
        <v>0</v>
      </c>
      <c r="O12" s="1182">
        <v>0</v>
      </c>
      <c r="P12" s="1555">
        <v>0</v>
      </c>
      <c r="Q12" s="1554">
        <v>0</v>
      </c>
      <c r="R12" s="1182">
        <v>0</v>
      </c>
      <c r="S12" s="1544">
        <f t="shared" si="0"/>
        <v>0</v>
      </c>
      <c r="T12" s="1155"/>
      <c r="U12" s="1555"/>
      <c r="V12" s="1554">
        <f t="shared" ref="V12:V43" si="1">SUM(G12,L12,Q12)</f>
        <v>0</v>
      </c>
      <c r="W12" s="1182">
        <f t="shared" ref="W12:W43" si="2">SUM(H12,M12,R12)</f>
        <v>0</v>
      </c>
      <c r="X12" s="1083">
        <v>0</v>
      </c>
      <c r="Y12" s="1136">
        <v>0</v>
      </c>
      <c r="Z12" s="1133">
        <v>0</v>
      </c>
      <c r="AA12" s="1100">
        <v>0</v>
      </c>
      <c r="AB12" s="1059">
        <v>0</v>
      </c>
      <c r="AC12" s="34"/>
      <c r="AD12" s="338"/>
    </row>
    <row r="13" spans="1:32" ht="13.5" x14ac:dyDescent="0.2">
      <c r="A13" s="654"/>
      <c r="B13" s="343" t="s">
        <v>116</v>
      </c>
      <c r="C13" s="776" t="s">
        <v>103</v>
      </c>
      <c r="D13" s="1162">
        <v>0</v>
      </c>
      <c r="E13" s="1163">
        <v>0</v>
      </c>
      <c r="F13" s="1164">
        <v>0</v>
      </c>
      <c r="G13" s="1165">
        <v>0</v>
      </c>
      <c r="H13" s="1166">
        <v>0</v>
      </c>
      <c r="I13" s="1167">
        <v>0</v>
      </c>
      <c r="J13" s="1163">
        <v>0</v>
      </c>
      <c r="K13" s="1164">
        <v>0</v>
      </c>
      <c r="L13" s="1165">
        <v>0</v>
      </c>
      <c r="M13" s="1168">
        <v>0</v>
      </c>
      <c r="N13" s="1162">
        <v>0</v>
      </c>
      <c r="O13" s="1163">
        <v>0</v>
      </c>
      <c r="P13" s="1164">
        <v>0</v>
      </c>
      <c r="Q13" s="1165">
        <v>0</v>
      </c>
      <c r="R13" s="1168">
        <v>0</v>
      </c>
      <c r="S13" s="1169">
        <f t="shared" si="0"/>
        <v>0</v>
      </c>
      <c r="T13" s="1163"/>
      <c r="U13" s="1170">
        <f>SUM(F13,K13,P13)</f>
        <v>0</v>
      </c>
      <c r="V13" s="1171">
        <f t="shared" si="1"/>
        <v>0</v>
      </c>
      <c r="W13" s="1172">
        <f t="shared" si="2"/>
        <v>0</v>
      </c>
      <c r="X13" s="1084">
        <v>0</v>
      </c>
      <c r="Y13" s="1137">
        <v>0</v>
      </c>
      <c r="Z13" s="1070">
        <v>0</v>
      </c>
      <c r="AA13" s="1101">
        <v>0</v>
      </c>
      <c r="AB13" s="1060">
        <v>0</v>
      </c>
      <c r="AC13" s="34"/>
      <c r="AD13" s="338"/>
    </row>
    <row r="14" spans="1:32" ht="13.5" x14ac:dyDescent="0.2">
      <c r="A14" s="654"/>
      <c r="B14" s="654" t="s">
        <v>116</v>
      </c>
      <c r="C14" s="566" t="s">
        <v>11016</v>
      </c>
      <c r="D14" s="1547">
        <v>0</v>
      </c>
      <c r="E14" s="1174">
        <v>0</v>
      </c>
      <c r="F14" s="1556">
        <v>0</v>
      </c>
      <c r="G14" s="1557">
        <v>0</v>
      </c>
      <c r="H14" s="1548">
        <v>0</v>
      </c>
      <c r="I14" s="1549">
        <v>0</v>
      </c>
      <c r="J14" s="1174">
        <v>0</v>
      </c>
      <c r="K14" s="1556">
        <v>0</v>
      </c>
      <c r="L14" s="1557">
        <v>0</v>
      </c>
      <c r="M14" s="1184">
        <v>0</v>
      </c>
      <c r="N14" s="1547">
        <v>0</v>
      </c>
      <c r="O14" s="1174">
        <v>0</v>
      </c>
      <c r="P14" s="1184">
        <v>0</v>
      </c>
      <c r="Q14" s="1557">
        <v>0</v>
      </c>
      <c r="R14" s="1184">
        <v>0</v>
      </c>
      <c r="S14" s="1547">
        <f t="shared" si="0"/>
        <v>0</v>
      </c>
      <c r="T14" s="1174"/>
      <c r="U14" s="1556"/>
      <c r="V14" s="1557">
        <f t="shared" si="1"/>
        <v>0</v>
      </c>
      <c r="W14" s="1184">
        <f t="shared" si="2"/>
        <v>0</v>
      </c>
      <c r="X14" s="1085">
        <v>0</v>
      </c>
      <c r="Y14" s="1138">
        <v>0</v>
      </c>
      <c r="Z14" s="1134">
        <v>0</v>
      </c>
      <c r="AA14" s="1102">
        <v>0</v>
      </c>
      <c r="AB14" s="1061">
        <v>0</v>
      </c>
      <c r="AC14" s="34"/>
      <c r="AD14" s="338"/>
    </row>
    <row r="15" spans="1:32" ht="13.5" x14ac:dyDescent="0.2">
      <c r="A15" s="1536" t="s">
        <v>11216</v>
      </c>
      <c r="B15" s="1536" t="s">
        <v>102</v>
      </c>
      <c r="C15" s="1537" t="s">
        <v>103</v>
      </c>
      <c r="D15" s="1142">
        <v>0</v>
      </c>
      <c r="E15" s="1143">
        <v>0</v>
      </c>
      <c r="F15" s="1144">
        <v>0</v>
      </c>
      <c r="G15" s="1145">
        <v>0</v>
      </c>
      <c r="H15" s="1146">
        <v>0</v>
      </c>
      <c r="I15" s="1147">
        <v>0</v>
      </c>
      <c r="J15" s="1143">
        <v>0</v>
      </c>
      <c r="K15" s="1236">
        <v>0</v>
      </c>
      <c r="L15" s="1145">
        <v>0</v>
      </c>
      <c r="M15" s="1149">
        <v>0</v>
      </c>
      <c r="N15" s="1142">
        <v>0</v>
      </c>
      <c r="O15" s="1143">
        <v>0</v>
      </c>
      <c r="P15" s="1144">
        <v>0</v>
      </c>
      <c r="Q15" s="1145">
        <v>0</v>
      </c>
      <c r="R15" s="1149">
        <v>0</v>
      </c>
      <c r="S15" s="1150">
        <f t="shared" si="0"/>
        <v>0</v>
      </c>
      <c r="T15" s="1143"/>
      <c r="U15" s="1151">
        <f>SUM(F15,K15,P15)</f>
        <v>0</v>
      </c>
      <c r="V15" s="1152">
        <f t="shared" si="1"/>
        <v>0</v>
      </c>
      <c r="W15" s="1153">
        <f t="shared" si="2"/>
        <v>0</v>
      </c>
      <c r="X15" s="1082">
        <v>0</v>
      </c>
      <c r="Y15" s="1135">
        <v>0</v>
      </c>
      <c r="Z15" s="1068">
        <v>0</v>
      </c>
      <c r="AA15" s="1099">
        <v>0</v>
      </c>
      <c r="AB15" s="1058">
        <v>0</v>
      </c>
      <c r="AC15" s="34"/>
      <c r="AD15" s="338"/>
    </row>
    <row r="16" spans="1:32" ht="13.5" x14ac:dyDescent="0.2">
      <c r="A16" s="654"/>
      <c r="B16" s="654" t="s">
        <v>102</v>
      </c>
      <c r="C16" s="565" t="s">
        <v>11016</v>
      </c>
      <c r="D16" s="1544">
        <v>0</v>
      </c>
      <c r="E16" s="1155">
        <v>0</v>
      </c>
      <c r="F16" s="1555">
        <v>0</v>
      </c>
      <c r="G16" s="1554">
        <v>0</v>
      </c>
      <c r="H16" s="1545">
        <v>0</v>
      </c>
      <c r="I16" s="1546">
        <v>0</v>
      </c>
      <c r="J16" s="1155">
        <v>0</v>
      </c>
      <c r="K16" s="1566">
        <v>0</v>
      </c>
      <c r="L16" s="1558">
        <v>0</v>
      </c>
      <c r="M16" s="1182">
        <v>0</v>
      </c>
      <c r="N16" s="1544">
        <v>0</v>
      </c>
      <c r="O16" s="1155">
        <v>0</v>
      </c>
      <c r="P16" s="1555">
        <v>0</v>
      </c>
      <c r="Q16" s="1558">
        <v>0</v>
      </c>
      <c r="R16" s="1182">
        <v>0</v>
      </c>
      <c r="S16" s="1544">
        <f t="shared" si="0"/>
        <v>0</v>
      </c>
      <c r="T16" s="1155"/>
      <c r="U16" s="1555"/>
      <c r="V16" s="1554">
        <f t="shared" si="1"/>
        <v>0</v>
      </c>
      <c r="W16" s="1182">
        <f t="shared" si="2"/>
        <v>0</v>
      </c>
      <c r="X16" s="1083">
        <v>0</v>
      </c>
      <c r="Y16" s="1136">
        <v>0</v>
      </c>
      <c r="Z16" s="1133">
        <v>0</v>
      </c>
      <c r="AA16" s="1100">
        <v>0</v>
      </c>
      <c r="AB16" s="1059">
        <v>0</v>
      </c>
      <c r="AC16" s="34"/>
      <c r="AD16" s="338"/>
    </row>
    <row r="17" spans="1:30" ht="13.5" x14ac:dyDescent="0.2">
      <c r="A17" s="654"/>
      <c r="B17" s="343" t="s">
        <v>116</v>
      </c>
      <c r="C17" s="776" t="s">
        <v>103</v>
      </c>
      <c r="D17" s="1162">
        <v>0</v>
      </c>
      <c r="E17" s="1163">
        <v>0</v>
      </c>
      <c r="F17" s="1164">
        <v>0</v>
      </c>
      <c r="G17" s="1165">
        <v>0</v>
      </c>
      <c r="H17" s="1166">
        <v>0</v>
      </c>
      <c r="I17" s="1167">
        <v>0</v>
      </c>
      <c r="J17" s="1163">
        <v>0</v>
      </c>
      <c r="K17" s="1237">
        <v>0</v>
      </c>
      <c r="L17" s="1165">
        <v>0</v>
      </c>
      <c r="M17" s="1168">
        <v>0</v>
      </c>
      <c r="N17" s="1162">
        <v>0</v>
      </c>
      <c r="O17" s="1163">
        <v>0</v>
      </c>
      <c r="P17" s="1164">
        <v>0</v>
      </c>
      <c r="Q17" s="1165">
        <v>0</v>
      </c>
      <c r="R17" s="1168">
        <v>0</v>
      </c>
      <c r="S17" s="1169">
        <f t="shared" si="0"/>
        <v>0</v>
      </c>
      <c r="T17" s="1183"/>
      <c r="U17" s="1170">
        <f>SUM(F17,K17,P17)</f>
        <v>0</v>
      </c>
      <c r="V17" s="1171">
        <f t="shared" si="1"/>
        <v>0</v>
      </c>
      <c r="W17" s="1172">
        <f t="shared" si="2"/>
        <v>0</v>
      </c>
      <c r="X17" s="1084">
        <v>0</v>
      </c>
      <c r="Y17" s="1137">
        <v>0</v>
      </c>
      <c r="Z17" s="1070">
        <v>0</v>
      </c>
      <c r="AA17" s="1101">
        <v>0</v>
      </c>
      <c r="AB17" s="1060">
        <v>0</v>
      </c>
      <c r="AC17" s="34"/>
      <c r="AD17" s="338"/>
    </row>
    <row r="18" spans="1:30" ht="13.5" x14ac:dyDescent="0.2">
      <c r="A18" s="654"/>
      <c r="B18" s="654" t="s">
        <v>116</v>
      </c>
      <c r="C18" s="566" t="s">
        <v>11016</v>
      </c>
      <c r="D18" s="1547">
        <v>0</v>
      </c>
      <c r="E18" s="1174">
        <v>0</v>
      </c>
      <c r="F18" s="1556">
        <v>0</v>
      </c>
      <c r="G18" s="1557">
        <v>0</v>
      </c>
      <c r="H18" s="1548">
        <v>0</v>
      </c>
      <c r="I18" s="1549">
        <v>0</v>
      </c>
      <c r="J18" s="1174">
        <v>0</v>
      </c>
      <c r="K18" s="1565">
        <v>0</v>
      </c>
      <c r="L18" s="1557">
        <v>0</v>
      </c>
      <c r="M18" s="1184">
        <v>0</v>
      </c>
      <c r="N18" s="1547">
        <v>0</v>
      </c>
      <c r="O18" s="1174">
        <v>0</v>
      </c>
      <c r="P18" s="1556">
        <v>0</v>
      </c>
      <c r="Q18" s="1557">
        <v>0</v>
      </c>
      <c r="R18" s="1184">
        <v>0</v>
      </c>
      <c r="S18" s="1547">
        <f t="shared" si="0"/>
        <v>0</v>
      </c>
      <c r="T18" s="1174"/>
      <c r="U18" s="1556"/>
      <c r="V18" s="1559">
        <f t="shared" si="1"/>
        <v>0</v>
      </c>
      <c r="W18" s="1184">
        <f t="shared" si="2"/>
        <v>0</v>
      </c>
      <c r="X18" s="1085">
        <v>0</v>
      </c>
      <c r="Y18" s="1138">
        <v>0</v>
      </c>
      <c r="Z18" s="1134">
        <v>0</v>
      </c>
      <c r="AA18" s="1102">
        <v>0</v>
      </c>
      <c r="AB18" s="1061">
        <v>0</v>
      </c>
      <c r="AC18" s="34"/>
      <c r="AD18" s="338"/>
    </row>
    <row r="19" spans="1:30" ht="13.5" customHeight="1" x14ac:dyDescent="0.2">
      <c r="A19" s="1536" t="s">
        <v>11217</v>
      </c>
      <c r="B19" s="1536" t="s">
        <v>102</v>
      </c>
      <c r="C19" s="1537" t="s">
        <v>103</v>
      </c>
      <c r="D19" s="1142">
        <v>0</v>
      </c>
      <c r="E19" s="1185">
        <v>0</v>
      </c>
      <c r="F19" s="1186">
        <v>0</v>
      </c>
      <c r="G19" s="1145">
        <v>0</v>
      </c>
      <c r="H19" s="1146">
        <v>0</v>
      </c>
      <c r="I19" s="1147">
        <v>0</v>
      </c>
      <c r="J19" s="1185">
        <v>0</v>
      </c>
      <c r="K19" s="1186">
        <v>0</v>
      </c>
      <c r="L19" s="1145">
        <v>0</v>
      </c>
      <c r="M19" s="1149">
        <v>0</v>
      </c>
      <c r="N19" s="1142">
        <v>0</v>
      </c>
      <c r="O19" s="1185">
        <v>0</v>
      </c>
      <c r="P19" s="1186">
        <v>0</v>
      </c>
      <c r="Q19" s="1145">
        <v>0</v>
      </c>
      <c r="R19" s="1149">
        <v>0</v>
      </c>
      <c r="S19" s="1150">
        <f t="shared" si="0"/>
        <v>0</v>
      </c>
      <c r="T19" s="1187">
        <f>SUM(E19,J19,O19)</f>
        <v>0</v>
      </c>
      <c r="U19" s="1186"/>
      <c r="V19" s="1152">
        <f t="shared" si="1"/>
        <v>0</v>
      </c>
      <c r="W19" s="1153">
        <f t="shared" si="2"/>
        <v>0</v>
      </c>
      <c r="X19" s="1082">
        <v>0</v>
      </c>
      <c r="Y19" s="1077">
        <v>0</v>
      </c>
      <c r="Z19" s="1139">
        <v>0</v>
      </c>
      <c r="AA19" s="1099">
        <v>0</v>
      </c>
      <c r="AB19" s="1058">
        <v>0</v>
      </c>
      <c r="AC19" s="34"/>
      <c r="AD19" s="338"/>
    </row>
    <row r="20" spans="1:30" ht="13.5" customHeight="1" x14ac:dyDescent="0.2">
      <c r="A20" s="654" t="s">
        <v>11217</v>
      </c>
      <c r="B20" s="654" t="s">
        <v>102</v>
      </c>
      <c r="C20" s="565" t="s">
        <v>11016</v>
      </c>
      <c r="D20" s="1154">
        <v>0</v>
      </c>
      <c r="E20" s="1158">
        <v>0</v>
      </c>
      <c r="F20" s="1188">
        <v>0</v>
      </c>
      <c r="G20" s="1156">
        <v>0</v>
      </c>
      <c r="H20" s="785">
        <v>0</v>
      </c>
      <c r="I20" s="1157">
        <v>0</v>
      </c>
      <c r="J20" s="1158">
        <v>0</v>
      </c>
      <c r="K20" s="1188">
        <v>0</v>
      </c>
      <c r="L20" s="1156">
        <v>0</v>
      </c>
      <c r="M20" s="571">
        <v>0</v>
      </c>
      <c r="N20" s="1154">
        <v>0</v>
      </c>
      <c r="O20" s="1158">
        <v>0</v>
      </c>
      <c r="P20" s="1188">
        <v>0</v>
      </c>
      <c r="Q20" s="1156">
        <v>0</v>
      </c>
      <c r="R20" s="571">
        <v>0</v>
      </c>
      <c r="S20" s="1159">
        <f t="shared" si="0"/>
        <v>0</v>
      </c>
      <c r="T20" s="1158"/>
      <c r="U20" s="1189">
        <f>SUM(F20,K20,P20)</f>
        <v>0</v>
      </c>
      <c r="V20" s="1160">
        <f t="shared" si="1"/>
        <v>0</v>
      </c>
      <c r="W20" s="1161">
        <f t="shared" si="2"/>
        <v>0</v>
      </c>
      <c r="X20" s="1083">
        <v>0</v>
      </c>
      <c r="Y20" s="1136">
        <v>0</v>
      </c>
      <c r="Z20" s="1069">
        <v>0</v>
      </c>
      <c r="AA20" s="1100">
        <v>0</v>
      </c>
      <c r="AB20" s="1059">
        <v>0</v>
      </c>
      <c r="AC20" s="34"/>
      <c r="AD20" s="338"/>
    </row>
    <row r="21" spans="1:30" ht="13.5" customHeight="1" x14ac:dyDescent="0.2">
      <c r="A21" s="654" t="s">
        <v>11217</v>
      </c>
      <c r="B21" s="343" t="s">
        <v>116</v>
      </c>
      <c r="C21" s="776" t="s">
        <v>103</v>
      </c>
      <c r="D21" s="1162">
        <v>0</v>
      </c>
      <c r="E21" s="1190">
        <v>0</v>
      </c>
      <c r="F21" s="1191">
        <v>0</v>
      </c>
      <c r="G21" s="1165">
        <v>0</v>
      </c>
      <c r="H21" s="1166">
        <v>0</v>
      </c>
      <c r="I21" s="1167">
        <v>0</v>
      </c>
      <c r="J21" s="1190">
        <v>0</v>
      </c>
      <c r="K21" s="1191">
        <v>0</v>
      </c>
      <c r="L21" s="1165">
        <v>0</v>
      </c>
      <c r="M21" s="1168">
        <v>0</v>
      </c>
      <c r="N21" s="1162">
        <v>0</v>
      </c>
      <c r="O21" s="1190">
        <v>0</v>
      </c>
      <c r="P21" s="1191">
        <v>0</v>
      </c>
      <c r="Q21" s="1165">
        <v>0</v>
      </c>
      <c r="R21" s="1168">
        <v>0</v>
      </c>
      <c r="S21" s="1169">
        <f t="shared" si="0"/>
        <v>0</v>
      </c>
      <c r="T21" s="1192">
        <f>SUM(E21,J21,O21)</f>
        <v>0</v>
      </c>
      <c r="U21" s="1191"/>
      <c r="V21" s="1171">
        <f t="shared" si="1"/>
        <v>0</v>
      </c>
      <c r="W21" s="1172">
        <f t="shared" si="2"/>
        <v>0</v>
      </c>
      <c r="X21" s="1084">
        <v>0</v>
      </c>
      <c r="Y21" s="1078">
        <v>0</v>
      </c>
      <c r="Z21" s="1140">
        <v>0</v>
      </c>
      <c r="AA21" s="1101">
        <v>0</v>
      </c>
      <c r="AB21" s="1060">
        <v>0</v>
      </c>
      <c r="AC21" s="34"/>
      <c r="AD21" s="338"/>
    </row>
    <row r="22" spans="1:30" ht="13.5" customHeight="1" x14ac:dyDescent="0.2">
      <c r="A22" s="654" t="s">
        <v>11217</v>
      </c>
      <c r="B22" s="654" t="s">
        <v>116</v>
      </c>
      <c r="C22" s="566" t="s">
        <v>11016</v>
      </c>
      <c r="D22" s="1173">
        <v>0</v>
      </c>
      <c r="E22" s="1177">
        <v>0</v>
      </c>
      <c r="F22" s="1193">
        <v>0</v>
      </c>
      <c r="G22" s="1175">
        <v>0</v>
      </c>
      <c r="H22" s="789">
        <v>0</v>
      </c>
      <c r="I22" s="1176">
        <v>0</v>
      </c>
      <c r="J22" s="1177">
        <v>0</v>
      </c>
      <c r="K22" s="1193">
        <v>0</v>
      </c>
      <c r="L22" s="1175">
        <v>0</v>
      </c>
      <c r="M22" s="1178">
        <v>0</v>
      </c>
      <c r="N22" s="1173">
        <v>0</v>
      </c>
      <c r="O22" s="1177">
        <v>0</v>
      </c>
      <c r="P22" s="1193">
        <v>0</v>
      </c>
      <c r="Q22" s="1175">
        <v>0</v>
      </c>
      <c r="R22" s="1178">
        <v>0</v>
      </c>
      <c r="S22" s="1179">
        <f t="shared" si="0"/>
        <v>0</v>
      </c>
      <c r="T22" s="1177"/>
      <c r="U22" s="1194">
        <f>SUM(F22,K22,P22)</f>
        <v>0</v>
      </c>
      <c r="V22" s="1180">
        <f t="shared" si="1"/>
        <v>0</v>
      </c>
      <c r="W22" s="1181">
        <f t="shared" si="2"/>
        <v>0</v>
      </c>
      <c r="X22" s="1085">
        <v>0</v>
      </c>
      <c r="Y22" s="1138">
        <v>0</v>
      </c>
      <c r="Z22" s="1071">
        <v>0</v>
      </c>
      <c r="AA22" s="1102">
        <v>0</v>
      </c>
      <c r="AB22" s="1061">
        <v>0</v>
      </c>
      <c r="AC22" s="34"/>
      <c r="AD22" s="338"/>
    </row>
    <row r="23" spans="1:30" ht="13.5" customHeight="1" x14ac:dyDescent="0.2">
      <c r="A23" s="1536" t="s">
        <v>11218</v>
      </c>
      <c r="B23" s="1536" t="s">
        <v>102</v>
      </c>
      <c r="C23" s="1537" t="s">
        <v>103</v>
      </c>
      <c r="D23" s="1142">
        <v>0</v>
      </c>
      <c r="E23" s="1185">
        <v>0</v>
      </c>
      <c r="F23" s="1186">
        <v>0</v>
      </c>
      <c r="G23" s="1145">
        <v>0</v>
      </c>
      <c r="H23" s="1146">
        <v>0</v>
      </c>
      <c r="I23" s="1147">
        <v>0</v>
      </c>
      <c r="J23" s="1185">
        <v>0</v>
      </c>
      <c r="K23" s="1186">
        <v>0</v>
      </c>
      <c r="L23" s="1145">
        <v>0</v>
      </c>
      <c r="M23" s="1149">
        <v>0</v>
      </c>
      <c r="N23" s="1142">
        <v>0</v>
      </c>
      <c r="O23" s="1185">
        <v>0</v>
      </c>
      <c r="P23" s="1186">
        <v>0</v>
      </c>
      <c r="Q23" s="1145">
        <v>0</v>
      </c>
      <c r="R23" s="1149">
        <v>0</v>
      </c>
      <c r="S23" s="1150">
        <f t="shared" si="0"/>
        <v>0</v>
      </c>
      <c r="T23" s="1187">
        <f>SUM(E23,J23,O23)</f>
        <v>0</v>
      </c>
      <c r="U23" s="1186"/>
      <c r="V23" s="1152">
        <f t="shared" si="1"/>
        <v>0</v>
      </c>
      <c r="W23" s="1153">
        <f t="shared" si="2"/>
        <v>0</v>
      </c>
      <c r="X23" s="1082">
        <v>0</v>
      </c>
      <c r="Y23" s="1077">
        <v>0</v>
      </c>
      <c r="Z23" s="1139">
        <v>0</v>
      </c>
      <c r="AA23" s="1099">
        <v>0</v>
      </c>
      <c r="AB23" s="1058">
        <v>0</v>
      </c>
      <c r="AC23" s="34"/>
      <c r="AD23" s="338"/>
    </row>
    <row r="24" spans="1:30" ht="13.5" customHeight="1" x14ac:dyDescent="0.2">
      <c r="A24" s="654" t="s">
        <v>11218</v>
      </c>
      <c r="B24" s="654" t="s">
        <v>102</v>
      </c>
      <c r="C24" s="565" t="s">
        <v>11016</v>
      </c>
      <c r="D24" s="1154">
        <v>0</v>
      </c>
      <c r="E24" s="1158">
        <v>0</v>
      </c>
      <c r="F24" s="1188">
        <v>0</v>
      </c>
      <c r="G24" s="1156">
        <v>0</v>
      </c>
      <c r="H24" s="785">
        <v>0</v>
      </c>
      <c r="I24" s="1157">
        <v>0</v>
      </c>
      <c r="J24" s="1158">
        <v>0</v>
      </c>
      <c r="K24" s="1188">
        <v>0</v>
      </c>
      <c r="L24" s="1156">
        <v>0</v>
      </c>
      <c r="M24" s="571">
        <v>0</v>
      </c>
      <c r="N24" s="1154">
        <v>0</v>
      </c>
      <c r="O24" s="1158">
        <v>0</v>
      </c>
      <c r="P24" s="1188">
        <v>0</v>
      </c>
      <c r="Q24" s="1156">
        <v>0</v>
      </c>
      <c r="R24" s="571">
        <v>0</v>
      </c>
      <c r="S24" s="1159">
        <f t="shared" si="0"/>
        <v>0</v>
      </c>
      <c r="T24" s="1158"/>
      <c r="U24" s="1189">
        <f>SUM(F24,K24,P24)</f>
        <v>0</v>
      </c>
      <c r="V24" s="1160">
        <f t="shared" si="1"/>
        <v>0</v>
      </c>
      <c r="W24" s="1161">
        <f t="shared" si="2"/>
        <v>0</v>
      </c>
      <c r="X24" s="1083">
        <v>0</v>
      </c>
      <c r="Y24" s="1136">
        <v>0</v>
      </c>
      <c r="Z24" s="1069">
        <v>0</v>
      </c>
      <c r="AA24" s="1100">
        <v>0</v>
      </c>
      <c r="AB24" s="1059">
        <v>0</v>
      </c>
      <c r="AC24" s="34"/>
      <c r="AD24" s="338"/>
    </row>
    <row r="25" spans="1:30" ht="13.5" customHeight="1" x14ac:dyDescent="0.2">
      <c r="A25" s="654" t="s">
        <v>11218</v>
      </c>
      <c r="B25" s="343" t="s">
        <v>116</v>
      </c>
      <c r="C25" s="776" t="s">
        <v>103</v>
      </c>
      <c r="D25" s="1162">
        <v>0</v>
      </c>
      <c r="E25" s="1190">
        <v>0</v>
      </c>
      <c r="F25" s="1191">
        <v>0</v>
      </c>
      <c r="G25" s="1165">
        <v>0</v>
      </c>
      <c r="H25" s="1166">
        <v>0</v>
      </c>
      <c r="I25" s="1167">
        <v>0</v>
      </c>
      <c r="J25" s="1190">
        <v>0</v>
      </c>
      <c r="K25" s="1191">
        <v>0</v>
      </c>
      <c r="L25" s="1165">
        <v>0</v>
      </c>
      <c r="M25" s="1168">
        <v>0</v>
      </c>
      <c r="N25" s="1162">
        <v>0</v>
      </c>
      <c r="O25" s="1190">
        <v>0</v>
      </c>
      <c r="P25" s="1191">
        <v>0</v>
      </c>
      <c r="Q25" s="1165">
        <v>0</v>
      </c>
      <c r="R25" s="1168">
        <v>0</v>
      </c>
      <c r="S25" s="1169">
        <f t="shared" si="0"/>
        <v>0</v>
      </c>
      <c r="T25" s="1192">
        <f>SUM(E25,J25,O25)</f>
        <v>0</v>
      </c>
      <c r="U25" s="1191"/>
      <c r="V25" s="1171">
        <f t="shared" si="1"/>
        <v>0</v>
      </c>
      <c r="W25" s="1172">
        <f t="shared" si="2"/>
        <v>0</v>
      </c>
      <c r="X25" s="1084">
        <v>0</v>
      </c>
      <c r="Y25" s="1078">
        <v>0</v>
      </c>
      <c r="Z25" s="1140">
        <v>0</v>
      </c>
      <c r="AA25" s="1101">
        <v>0</v>
      </c>
      <c r="AB25" s="1060">
        <v>0</v>
      </c>
      <c r="AC25" s="34"/>
      <c r="AD25" s="338"/>
    </row>
    <row r="26" spans="1:30" ht="13.5" customHeight="1" x14ac:dyDescent="0.2">
      <c r="A26" s="654" t="s">
        <v>11218</v>
      </c>
      <c r="B26" s="654" t="s">
        <v>116</v>
      </c>
      <c r="C26" s="566" t="s">
        <v>11016</v>
      </c>
      <c r="D26" s="1173">
        <v>0</v>
      </c>
      <c r="E26" s="1177">
        <v>0</v>
      </c>
      <c r="F26" s="1193">
        <v>0</v>
      </c>
      <c r="G26" s="1175">
        <v>0</v>
      </c>
      <c r="H26" s="789">
        <v>0</v>
      </c>
      <c r="I26" s="1176">
        <v>0</v>
      </c>
      <c r="J26" s="1177">
        <v>0</v>
      </c>
      <c r="K26" s="1193">
        <v>0</v>
      </c>
      <c r="L26" s="1175">
        <v>0</v>
      </c>
      <c r="M26" s="1178">
        <v>0</v>
      </c>
      <c r="N26" s="1173">
        <v>0</v>
      </c>
      <c r="O26" s="1177">
        <v>0</v>
      </c>
      <c r="P26" s="1193">
        <v>0</v>
      </c>
      <c r="Q26" s="1175">
        <v>0</v>
      </c>
      <c r="R26" s="1178">
        <v>0</v>
      </c>
      <c r="S26" s="1179">
        <f t="shared" si="0"/>
        <v>0</v>
      </c>
      <c r="T26" s="1177"/>
      <c r="U26" s="1194">
        <f>SUM(F26,K26,P26)</f>
        <v>0</v>
      </c>
      <c r="V26" s="1180">
        <f t="shared" si="1"/>
        <v>0</v>
      </c>
      <c r="W26" s="1181">
        <f t="shared" si="2"/>
        <v>0</v>
      </c>
      <c r="X26" s="1085">
        <v>0</v>
      </c>
      <c r="Y26" s="1138">
        <v>0</v>
      </c>
      <c r="Z26" s="1071">
        <v>0</v>
      </c>
      <c r="AA26" s="1102">
        <v>0</v>
      </c>
      <c r="AB26" s="1061">
        <v>0</v>
      </c>
      <c r="AC26" s="34"/>
      <c r="AD26" s="338"/>
    </row>
    <row r="27" spans="1:30" ht="13.5" customHeight="1" x14ac:dyDescent="0.2">
      <c r="A27" s="655" t="s">
        <v>11219</v>
      </c>
      <c r="B27" s="1536" t="s">
        <v>102</v>
      </c>
      <c r="C27" s="1537" t="s">
        <v>103</v>
      </c>
      <c r="D27" s="1142">
        <v>0</v>
      </c>
      <c r="E27" s="1185">
        <v>0</v>
      </c>
      <c r="F27" s="1186">
        <v>0</v>
      </c>
      <c r="G27" s="1145">
        <v>0</v>
      </c>
      <c r="H27" s="1146">
        <v>0</v>
      </c>
      <c r="I27" s="1147">
        <v>0</v>
      </c>
      <c r="J27" s="1185">
        <v>0</v>
      </c>
      <c r="K27" s="1186">
        <v>0</v>
      </c>
      <c r="L27" s="1145">
        <v>0</v>
      </c>
      <c r="M27" s="1149">
        <v>0</v>
      </c>
      <c r="N27" s="1142">
        <v>0</v>
      </c>
      <c r="O27" s="1185">
        <v>0</v>
      </c>
      <c r="P27" s="1186">
        <v>0</v>
      </c>
      <c r="Q27" s="1145">
        <v>0</v>
      </c>
      <c r="R27" s="1149">
        <v>0</v>
      </c>
      <c r="S27" s="1150">
        <f t="shared" si="0"/>
        <v>0</v>
      </c>
      <c r="T27" s="1187">
        <f>SUM(E27,J27,O27)</f>
        <v>0</v>
      </c>
      <c r="U27" s="1186"/>
      <c r="V27" s="1152">
        <f t="shared" si="1"/>
        <v>0</v>
      </c>
      <c r="W27" s="1153">
        <f t="shared" si="2"/>
        <v>0</v>
      </c>
      <c r="X27" s="1082">
        <v>0</v>
      </c>
      <c r="Y27" s="1077">
        <v>0</v>
      </c>
      <c r="Z27" s="1139">
        <v>0</v>
      </c>
      <c r="AA27" s="1099">
        <v>0</v>
      </c>
      <c r="AB27" s="1058">
        <v>0</v>
      </c>
      <c r="AC27" s="34"/>
      <c r="AD27" s="338"/>
    </row>
    <row r="28" spans="1:30" ht="13.5" customHeight="1" x14ac:dyDescent="0.2">
      <c r="A28" s="564" t="s">
        <v>11219</v>
      </c>
      <c r="B28" s="654" t="s">
        <v>102</v>
      </c>
      <c r="C28" s="565" t="s">
        <v>11016</v>
      </c>
      <c r="D28" s="1154">
        <v>0</v>
      </c>
      <c r="E28" s="1158">
        <v>0</v>
      </c>
      <c r="F28" s="1188">
        <v>0</v>
      </c>
      <c r="G28" s="1156">
        <v>0</v>
      </c>
      <c r="H28" s="785">
        <v>0</v>
      </c>
      <c r="I28" s="1157">
        <v>0</v>
      </c>
      <c r="J28" s="1158">
        <v>0</v>
      </c>
      <c r="K28" s="1188">
        <v>0</v>
      </c>
      <c r="L28" s="1156">
        <v>0</v>
      </c>
      <c r="M28" s="571">
        <v>0</v>
      </c>
      <c r="N28" s="1154">
        <v>0</v>
      </c>
      <c r="O28" s="1158">
        <v>0</v>
      </c>
      <c r="P28" s="1188">
        <v>0</v>
      </c>
      <c r="Q28" s="1156">
        <v>0</v>
      </c>
      <c r="R28" s="571">
        <v>0</v>
      </c>
      <c r="S28" s="1159">
        <f t="shared" si="0"/>
        <v>0</v>
      </c>
      <c r="T28" s="1158"/>
      <c r="U28" s="1189">
        <f>SUM(F28,K28,P28)</f>
        <v>0</v>
      </c>
      <c r="V28" s="1160">
        <f t="shared" si="1"/>
        <v>0</v>
      </c>
      <c r="W28" s="1161">
        <f t="shared" si="2"/>
        <v>0</v>
      </c>
      <c r="X28" s="1083">
        <v>0</v>
      </c>
      <c r="Y28" s="1136">
        <v>0</v>
      </c>
      <c r="Z28" s="1069">
        <v>0</v>
      </c>
      <c r="AA28" s="1100">
        <v>0</v>
      </c>
      <c r="AB28" s="1059">
        <v>0</v>
      </c>
      <c r="AC28" s="34"/>
      <c r="AD28" s="338"/>
    </row>
    <row r="29" spans="1:30" ht="13.5" customHeight="1" x14ac:dyDescent="0.2">
      <c r="A29" s="654" t="s">
        <v>11219</v>
      </c>
      <c r="B29" s="343" t="s">
        <v>116</v>
      </c>
      <c r="C29" s="776" t="s">
        <v>103</v>
      </c>
      <c r="D29" s="1162">
        <v>0</v>
      </c>
      <c r="E29" s="1190">
        <v>0</v>
      </c>
      <c r="F29" s="1191">
        <v>0</v>
      </c>
      <c r="G29" s="1165">
        <v>0</v>
      </c>
      <c r="H29" s="1166">
        <v>0</v>
      </c>
      <c r="I29" s="1167">
        <v>0</v>
      </c>
      <c r="J29" s="1190">
        <v>0</v>
      </c>
      <c r="K29" s="1191">
        <v>0</v>
      </c>
      <c r="L29" s="1165">
        <v>0</v>
      </c>
      <c r="M29" s="1168">
        <v>0</v>
      </c>
      <c r="N29" s="1162">
        <v>0</v>
      </c>
      <c r="O29" s="1190">
        <v>0</v>
      </c>
      <c r="P29" s="1191">
        <v>0</v>
      </c>
      <c r="Q29" s="1165">
        <v>0</v>
      </c>
      <c r="R29" s="1168">
        <v>0</v>
      </c>
      <c r="S29" s="1169">
        <f t="shared" si="0"/>
        <v>0</v>
      </c>
      <c r="T29" s="1192">
        <f>SUM(E29,J29,O29)</f>
        <v>0</v>
      </c>
      <c r="U29" s="1191"/>
      <c r="V29" s="1171">
        <f t="shared" si="1"/>
        <v>0</v>
      </c>
      <c r="W29" s="1172">
        <f t="shared" si="2"/>
        <v>0</v>
      </c>
      <c r="X29" s="1084">
        <v>0</v>
      </c>
      <c r="Y29" s="1078">
        <v>0</v>
      </c>
      <c r="Z29" s="1140">
        <v>0</v>
      </c>
      <c r="AA29" s="1101">
        <v>0</v>
      </c>
      <c r="AB29" s="1060">
        <v>0</v>
      </c>
      <c r="AC29" s="34"/>
      <c r="AD29" s="338"/>
    </row>
    <row r="30" spans="1:30" ht="13.5" customHeight="1" x14ac:dyDescent="0.2">
      <c r="A30" s="654" t="s">
        <v>11219</v>
      </c>
      <c r="B30" s="654" t="s">
        <v>116</v>
      </c>
      <c r="C30" s="566" t="s">
        <v>11016</v>
      </c>
      <c r="D30" s="1173">
        <v>0</v>
      </c>
      <c r="E30" s="1177">
        <v>0</v>
      </c>
      <c r="F30" s="1193">
        <v>0</v>
      </c>
      <c r="G30" s="1175">
        <v>0</v>
      </c>
      <c r="H30" s="789">
        <v>0</v>
      </c>
      <c r="I30" s="1176">
        <v>0</v>
      </c>
      <c r="J30" s="1177">
        <v>0</v>
      </c>
      <c r="K30" s="1193">
        <v>0</v>
      </c>
      <c r="L30" s="1175">
        <v>0</v>
      </c>
      <c r="M30" s="1178">
        <v>0</v>
      </c>
      <c r="N30" s="1173">
        <v>0</v>
      </c>
      <c r="O30" s="1177">
        <v>0</v>
      </c>
      <c r="P30" s="1193">
        <v>0</v>
      </c>
      <c r="Q30" s="1175">
        <v>0</v>
      </c>
      <c r="R30" s="1178">
        <v>0</v>
      </c>
      <c r="S30" s="1179">
        <f t="shared" si="0"/>
        <v>0</v>
      </c>
      <c r="T30" s="1177"/>
      <c r="U30" s="1194">
        <f>SUM(F30,K30,P30)</f>
        <v>0</v>
      </c>
      <c r="V30" s="1180">
        <f t="shared" si="1"/>
        <v>0</v>
      </c>
      <c r="W30" s="1181">
        <f t="shared" si="2"/>
        <v>0</v>
      </c>
      <c r="X30" s="1085">
        <v>0</v>
      </c>
      <c r="Y30" s="1138">
        <v>0</v>
      </c>
      <c r="Z30" s="1071">
        <v>0</v>
      </c>
      <c r="AA30" s="1102">
        <v>0</v>
      </c>
      <c r="AB30" s="1061">
        <v>0</v>
      </c>
      <c r="AC30" s="34"/>
      <c r="AD30" s="338"/>
    </row>
    <row r="31" spans="1:30" ht="13.5" customHeight="1" x14ac:dyDescent="0.2">
      <c r="A31" s="655" t="s">
        <v>11220</v>
      </c>
      <c r="B31" s="1536" t="s">
        <v>102</v>
      </c>
      <c r="C31" s="1537" t="s">
        <v>103</v>
      </c>
      <c r="D31" s="1142">
        <v>0</v>
      </c>
      <c r="E31" s="1185">
        <v>0</v>
      </c>
      <c r="F31" s="1186">
        <v>0</v>
      </c>
      <c r="G31" s="1145">
        <v>0</v>
      </c>
      <c r="H31" s="1146">
        <v>0</v>
      </c>
      <c r="I31" s="1147">
        <v>0</v>
      </c>
      <c r="J31" s="1185">
        <v>0</v>
      </c>
      <c r="K31" s="1186">
        <v>0</v>
      </c>
      <c r="L31" s="1145">
        <v>0</v>
      </c>
      <c r="M31" s="1149">
        <v>0</v>
      </c>
      <c r="N31" s="1142">
        <v>0</v>
      </c>
      <c r="O31" s="1185">
        <v>0</v>
      </c>
      <c r="P31" s="1186">
        <v>0</v>
      </c>
      <c r="Q31" s="1145">
        <v>0</v>
      </c>
      <c r="R31" s="1149">
        <v>0</v>
      </c>
      <c r="S31" s="1150">
        <f t="shared" si="0"/>
        <v>0</v>
      </c>
      <c r="T31" s="1187">
        <f>SUM(E31,J31,O31)</f>
        <v>0</v>
      </c>
      <c r="U31" s="1186"/>
      <c r="V31" s="1152">
        <f t="shared" si="1"/>
        <v>0</v>
      </c>
      <c r="W31" s="1153">
        <f t="shared" si="2"/>
        <v>0</v>
      </c>
      <c r="X31" s="1082">
        <v>0</v>
      </c>
      <c r="Y31" s="1077">
        <v>0</v>
      </c>
      <c r="Z31" s="1139">
        <v>0</v>
      </c>
      <c r="AA31" s="1099">
        <v>0</v>
      </c>
      <c r="AB31" s="1058">
        <v>0</v>
      </c>
      <c r="AC31" s="34"/>
      <c r="AD31" s="338"/>
    </row>
    <row r="32" spans="1:30" ht="13.5" customHeight="1" x14ac:dyDescent="0.2">
      <c r="A32" s="564" t="s">
        <v>11220</v>
      </c>
      <c r="B32" s="654" t="s">
        <v>102</v>
      </c>
      <c r="C32" s="565" t="s">
        <v>11016</v>
      </c>
      <c r="D32" s="1154">
        <v>0</v>
      </c>
      <c r="E32" s="1158">
        <v>0</v>
      </c>
      <c r="F32" s="1188">
        <v>0</v>
      </c>
      <c r="G32" s="1156">
        <v>0</v>
      </c>
      <c r="H32" s="785">
        <v>0</v>
      </c>
      <c r="I32" s="1157">
        <v>0</v>
      </c>
      <c r="J32" s="1158">
        <v>0</v>
      </c>
      <c r="K32" s="1188">
        <v>0</v>
      </c>
      <c r="L32" s="1156">
        <v>0</v>
      </c>
      <c r="M32" s="571">
        <v>0</v>
      </c>
      <c r="N32" s="1154">
        <v>0</v>
      </c>
      <c r="O32" s="1158">
        <v>0</v>
      </c>
      <c r="P32" s="1188">
        <v>0</v>
      </c>
      <c r="Q32" s="1156">
        <v>0</v>
      </c>
      <c r="R32" s="571">
        <v>0</v>
      </c>
      <c r="S32" s="1159">
        <f t="shared" si="0"/>
        <v>0</v>
      </c>
      <c r="T32" s="1158"/>
      <c r="U32" s="1189">
        <f>SUM(F32,K32,P32)</f>
        <v>0</v>
      </c>
      <c r="V32" s="1160">
        <f t="shared" si="1"/>
        <v>0</v>
      </c>
      <c r="W32" s="1161">
        <f t="shared" si="2"/>
        <v>0</v>
      </c>
      <c r="X32" s="1083">
        <v>0</v>
      </c>
      <c r="Y32" s="1136">
        <v>0</v>
      </c>
      <c r="Z32" s="1069">
        <v>0</v>
      </c>
      <c r="AA32" s="1100">
        <v>0</v>
      </c>
      <c r="AB32" s="1059">
        <v>0</v>
      </c>
      <c r="AC32" s="34"/>
      <c r="AD32" s="338"/>
    </row>
    <row r="33" spans="1:30" ht="13.5" customHeight="1" x14ac:dyDescent="0.2">
      <c r="A33" s="654" t="s">
        <v>11220</v>
      </c>
      <c r="B33" s="343" t="s">
        <v>116</v>
      </c>
      <c r="C33" s="776" t="s">
        <v>103</v>
      </c>
      <c r="D33" s="1162">
        <v>0</v>
      </c>
      <c r="E33" s="1190">
        <v>0</v>
      </c>
      <c r="F33" s="1191">
        <v>0</v>
      </c>
      <c r="G33" s="1165">
        <v>0</v>
      </c>
      <c r="H33" s="1166">
        <v>0</v>
      </c>
      <c r="I33" s="1167">
        <v>0</v>
      </c>
      <c r="J33" s="1190">
        <v>0</v>
      </c>
      <c r="K33" s="1191">
        <v>0</v>
      </c>
      <c r="L33" s="1165">
        <v>0</v>
      </c>
      <c r="M33" s="1168">
        <v>0</v>
      </c>
      <c r="N33" s="1162">
        <v>0</v>
      </c>
      <c r="O33" s="1190">
        <v>0</v>
      </c>
      <c r="P33" s="1191">
        <v>0</v>
      </c>
      <c r="Q33" s="1165">
        <v>0</v>
      </c>
      <c r="R33" s="1168">
        <v>0</v>
      </c>
      <c r="S33" s="1169">
        <f t="shared" si="0"/>
        <v>0</v>
      </c>
      <c r="T33" s="1192">
        <f>SUM(E33,J33,O33)</f>
        <v>0</v>
      </c>
      <c r="U33" s="1191"/>
      <c r="V33" s="1171">
        <f t="shared" si="1"/>
        <v>0</v>
      </c>
      <c r="W33" s="1172">
        <f t="shared" si="2"/>
        <v>0</v>
      </c>
      <c r="X33" s="1084">
        <v>0</v>
      </c>
      <c r="Y33" s="1078">
        <v>0</v>
      </c>
      <c r="Z33" s="1140">
        <v>0</v>
      </c>
      <c r="AA33" s="1101">
        <v>0</v>
      </c>
      <c r="AB33" s="1060">
        <v>0</v>
      </c>
      <c r="AC33" s="34"/>
      <c r="AD33" s="338"/>
    </row>
    <row r="34" spans="1:30" ht="13.5" customHeight="1" x14ac:dyDescent="0.2">
      <c r="A34" s="654" t="s">
        <v>11220</v>
      </c>
      <c r="B34" s="654" t="s">
        <v>116</v>
      </c>
      <c r="C34" s="566" t="s">
        <v>11016</v>
      </c>
      <c r="D34" s="1173">
        <v>0</v>
      </c>
      <c r="E34" s="1177">
        <v>0</v>
      </c>
      <c r="F34" s="1193">
        <v>0</v>
      </c>
      <c r="G34" s="1175">
        <v>0</v>
      </c>
      <c r="H34" s="789">
        <v>0</v>
      </c>
      <c r="I34" s="1176">
        <v>0</v>
      </c>
      <c r="J34" s="1177">
        <v>0</v>
      </c>
      <c r="K34" s="1193">
        <v>0</v>
      </c>
      <c r="L34" s="1175">
        <v>0</v>
      </c>
      <c r="M34" s="1178">
        <v>0</v>
      </c>
      <c r="N34" s="1173">
        <v>0</v>
      </c>
      <c r="O34" s="1177">
        <v>0</v>
      </c>
      <c r="P34" s="1193">
        <v>0</v>
      </c>
      <c r="Q34" s="1175">
        <v>0</v>
      </c>
      <c r="R34" s="1178">
        <v>0</v>
      </c>
      <c r="S34" s="1179">
        <f t="shared" si="0"/>
        <v>0</v>
      </c>
      <c r="T34" s="1177"/>
      <c r="U34" s="1194">
        <f>SUM(F34,K34,P34)</f>
        <v>0</v>
      </c>
      <c r="V34" s="1180">
        <f t="shared" si="1"/>
        <v>0</v>
      </c>
      <c r="W34" s="1181">
        <f t="shared" si="2"/>
        <v>0</v>
      </c>
      <c r="X34" s="1085">
        <v>0</v>
      </c>
      <c r="Y34" s="1138">
        <v>0</v>
      </c>
      <c r="Z34" s="1071">
        <v>0</v>
      </c>
      <c r="AA34" s="1102">
        <v>0</v>
      </c>
      <c r="AB34" s="1061">
        <v>0</v>
      </c>
      <c r="AC34" s="34"/>
      <c r="AD34" s="338"/>
    </row>
    <row r="35" spans="1:30" ht="13.5" customHeight="1" x14ac:dyDescent="0.2">
      <c r="A35" s="655" t="s">
        <v>11221</v>
      </c>
      <c r="B35" s="1536" t="s">
        <v>102</v>
      </c>
      <c r="C35" s="1537" t="s">
        <v>103</v>
      </c>
      <c r="D35" s="1142">
        <v>0</v>
      </c>
      <c r="E35" s="1185">
        <v>0</v>
      </c>
      <c r="F35" s="1186">
        <v>0</v>
      </c>
      <c r="G35" s="1145">
        <v>0</v>
      </c>
      <c r="H35" s="1146">
        <v>0</v>
      </c>
      <c r="I35" s="1147">
        <v>0</v>
      </c>
      <c r="J35" s="1185">
        <v>0</v>
      </c>
      <c r="K35" s="1186">
        <v>0</v>
      </c>
      <c r="L35" s="1145">
        <v>0</v>
      </c>
      <c r="M35" s="1149">
        <v>0</v>
      </c>
      <c r="N35" s="1142">
        <v>0</v>
      </c>
      <c r="O35" s="1185">
        <v>0</v>
      </c>
      <c r="P35" s="1186">
        <v>0</v>
      </c>
      <c r="Q35" s="1145">
        <v>0</v>
      </c>
      <c r="R35" s="1149">
        <v>0</v>
      </c>
      <c r="S35" s="1150">
        <f t="shared" si="0"/>
        <v>0</v>
      </c>
      <c r="T35" s="1187">
        <f>SUM(E35,J35,O35)</f>
        <v>0</v>
      </c>
      <c r="U35" s="1186"/>
      <c r="V35" s="1152">
        <f t="shared" si="1"/>
        <v>0</v>
      </c>
      <c r="W35" s="1153">
        <f t="shared" si="2"/>
        <v>0</v>
      </c>
      <c r="X35" s="1082">
        <v>0</v>
      </c>
      <c r="Y35" s="1077">
        <v>0</v>
      </c>
      <c r="Z35" s="1139">
        <v>0</v>
      </c>
      <c r="AA35" s="1099">
        <v>0</v>
      </c>
      <c r="AB35" s="1058">
        <v>0</v>
      </c>
      <c r="AC35" s="34"/>
      <c r="AD35" s="338"/>
    </row>
    <row r="36" spans="1:30" ht="13.5" customHeight="1" x14ac:dyDescent="0.2">
      <c r="A36" s="564" t="s">
        <v>11221</v>
      </c>
      <c r="B36" s="654" t="s">
        <v>102</v>
      </c>
      <c r="C36" s="565" t="s">
        <v>11016</v>
      </c>
      <c r="D36" s="1154">
        <v>0</v>
      </c>
      <c r="E36" s="1158">
        <v>0</v>
      </c>
      <c r="F36" s="1188">
        <v>0</v>
      </c>
      <c r="G36" s="1156">
        <v>0</v>
      </c>
      <c r="H36" s="785">
        <v>0</v>
      </c>
      <c r="I36" s="1157">
        <v>0</v>
      </c>
      <c r="J36" s="1158">
        <v>0</v>
      </c>
      <c r="K36" s="1188">
        <v>0</v>
      </c>
      <c r="L36" s="1156">
        <v>0</v>
      </c>
      <c r="M36" s="571">
        <v>0</v>
      </c>
      <c r="N36" s="1154">
        <v>0</v>
      </c>
      <c r="O36" s="1158">
        <v>0</v>
      </c>
      <c r="P36" s="1188">
        <v>0</v>
      </c>
      <c r="Q36" s="1156">
        <v>0</v>
      </c>
      <c r="R36" s="571">
        <v>0</v>
      </c>
      <c r="S36" s="1159">
        <f t="shared" si="0"/>
        <v>0</v>
      </c>
      <c r="T36" s="1158"/>
      <c r="U36" s="1189">
        <f>SUM(F36,K36,P36)</f>
        <v>0</v>
      </c>
      <c r="V36" s="1160">
        <f t="shared" si="1"/>
        <v>0</v>
      </c>
      <c r="W36" s="1161">
        <f t="shared" si="2"/>
        <v>0</v>
      </c>
      <c r="X36" s="1083">
        <v>0</v>
      </c>
      <c r="Y36" s="1136">
        <v>0</v>
      </c>
      <c r="Z36" s="1069">
        <v>0</v>
      </c>
      <c r="AA36" s="1100">
        <v>0</v>
      </c>
      <c r="AB36" s="1059">
        <v>0</v>
      </c>
      <c r="AC36" s="34"/>
      <c r="AD36" s="338"/>
    </row>
    <row r="37" spans="1:30" ht="13.5" customHeight="1" x14ac:dyDescent="0.2">
      <c r="A37" s="654" t="s">
        <v>11221</v>
      </c>
      <c r="B37" s="343" t="s">
        <v>116</v>
      </c>
      <c r="C37" s="776" t="s">
        <v>103</v>
      </c>
      <c r="D37" s="1162">
        <v>0</v>
      </c>
      <c r="E37" s="1190">
        <v>0</v>
      </c>
      <c r="F37" s="1191">
        <v>0</v>
      </c>
      <c r="G37" s="1165">
        <v>0</v>
      </c>
      <c r="H37" s="1166">
        <v>0</v>
      </c>
      <c r="I37" s="1167">
        <v>0</v>
      </c>
      <c r="J37" s="1190">
        <v>0</v>
      </c>
      <c r="K37" s="1191">
        <v>0</v>
      </c>
      <c r="L37" s="1165">
        <v>0</v>
      </c>
      <c r="M37" s="1168">
        <v>0</v>
      </c>
      <c r="N37" s="1162">
        <v>0</v>
      </c>
      <c r="O37" s="1190">
        <v>0</v>
      </c>
      <c r="P37" s="1191">
        <v>0</v>
      </c>
      <c r="Q37" s="1165">
        <v>0</v>
      </c>
      <c r="R37" s="1168">
        <v>0</v>
      </c>
      <c r="S37" s="1169">
        <f t="shared" si="0"/>
        <v>0</v>
      </c>
      <c r="T37" s="1192">
        <f>SUM(E37,J37,O37)</f>
        <v>0</v>
      </c>
      <c r="U37" s="1191"/>
      <c r="V37" s="1171">
        <f t="shared" si="1"/>
        <v>0</v>
      </c>
      <c r="W37" s="1172">
        <f t="shared" si="2"/>
        <v>0</v>
      </c>
      <c r="X37" s="1084">
        <v>0</v>
      </c>
      <c r="Y37" s="1078">
        <v>0</v>
      </c>
      <c r="Z37" s="1140">
        <v>0</v>
      </c>
      <c r="AA37" s="1101">
        <v>0</v>
      </c>
      <c r="AB37" s="1060">
        <v>0</v>
      </c>
      <c r="AC37" s="34"/>
      <c r="AD37" s="338"/>
    </row>
    <row r="38" spans="1:30" ht="13.5" customHeight="1" x14ac:dyDescent="0.2">
      <c r="A38" s="654" t="s">
        <v>11221</v>
      </c>
      <c r="B38" s="654" t="s">
        <v>116</v>
      </c>
      <c r="C38" s="566" t="s">
        <v>11016</v>
      </c>
      <c r="D38" s="1173">
        <v>0</v>
      </c>
      <c r="E38" s="1177">
        <v>0</v>
      </c>
      <c r="F38" s="1193">
        <v>0</v>
      </c>
      <c r="G38" s="1175">
        <v>0</v>
      </c>
      <c r="H38" s="789">
        <v>0</v>
      </c>
      <c r="I38" s="1176">
        <v>0</v>
      </c>
      <c r="J38" s="1177">
        <v>0</v>
      </c>
      <c r="K38" s="1193">
        <v>0</v>
      </c>
      <c r="L38" s="1175">
        <v>0</v>
      </c>
      <c r="M38" s="1178">
        <v>0</v>
      </c>
      <c r="N38" s="1173">
        <v>0</v>
      </c>
      <c r="O38" s="1177">
        <v>0</v>
      </c>
      <c r="P38" s="1193">
        <v>0</v>
      </c>
      <c r="Q38" s="1175">
        <v>0</v>
      </c>
      <c r="R38" s="1178">
        <v>0</v>
      </c>
      <c r="S38" s="1179">
        <f t="shared" si="0"/>
        <v>0</v>
      </c>
      <c r="T38" s="1177"/>
      <c r="U38" s="1194">
        <f>SUM(F38,K38,P38)</f>
        <v>0</v>
      </c>
      <c r="V38" s="1180">
        <f t="shared" si="1"/>
        <v>0</v>
      </c>
      <c r="W38" s="1181">
        <f t="shared" si="2"/>
        <v>0</v>
      </c>
      <c r="X38" s="1085">
        <v>0</v>
      </c>
      <c r="Y38" s="1138">
        <v>0</v>
      </c>
      <c r="Z38" s="1071">
        <v>0</v>
      </c>
      <c r="AA38" s="1102">
        <v>0</v>
      </c>
      <c r="AB38" s="1061">
        <v>0</v>
      </c>
      <c r="AC38" s="34"/>
      <c r="AD38" s="338"/>
    </row>
    <row r="39" spans="1:30" ht="13.5" customHeight="1" x14ac:dyDescent="0.2">
      <c r="A39" s="655" t="s">
        <v>11222</v>
      </c>
      <c r="B39" s="1536" t="s">
        <v>102</v>
      </c>
      <c r="C39" s="1537" t="s">
        <v>103</v>
      </c>
      <c r="D39" s="1142">
        <v>0</v>
      </c>
      <c r="E39" s="1185">
        <v>0</v>
      </c>
      <c r="F39" s="1186">
        <v>0</v>
      </c>
      <c r="G39" s="1145">
        <v>0</v>
      </c>
      <c r="H39" s="1146">
        <v>0</v>
      </c>
      <c r="I39" s="1147">
        <v>0</v>
      </c>
      <c r="J39" s="1185">
        <v>0</v>
      </c>
      <c r="K39" s="1186">
        <v>0</v>
      </c>
      <c r="L39" s="1145">
        <v>0</v>
      </c>
      <c r="M39" s="1149">
        <v>0</v>
      </c>
      <c r="N39" s="1142">
        <v>0</v>
      </c>
      <c r="O39" s="1185">
        <v>0</v>
      </c>
      <c r="P39" s="1186">
        <v>0</v>
      </c>
      <c r="Q39" s="1145">
        <v>0</v>
      </c>
      <c r="R39" s="1149">
        <v>0</v>
      </c>
      <c r="S39" s="1150">
        <f t="shared" si="0"/>
        <v>0</v>
      </c>
      <c r="T39" s="1187">
        <f>SUM(E39,J39,O39)</f>
        <v>0</v>
      </c>
      <c r="U39" s="1186"/>
      <c r="V39" s="1152">
        <f t="shared" si="1"/>
        <v>0</v>
      </c>
      <c r="W39" s="1153">
        <f t="shared" si="2"/>
        <v>0</v>
      </c>
      <c r="X39" s="1082">
        <v>0</v>
      </c>
      <c r="Y39" s="1077">
        <v>0</v>
      </c>
      <c r="Z39" s="1139">
        <v>0</v>
      </c>
      <c r="AA39" s="1099">
        <v>0</v>
      </c>
      <c r="AB39" s="1058">
        <v>0</v>
      </c>
      <c r="AC39" s="34"/>
      <c r="AD39" s="338"/>
    </row>
    <row r="40" spans="1:30" ht="13.5" customHeight="1" x14ac:dyDescent="0.2">
      <c r="A40" s="564" t="s">
        <v>11222</v>
      </c>
      <c r="B40" s="654" t="s">
        <v>102</v>
      </c>
      <c r="C40" s="565" t="s">
        <v>11016</v>
      </c>
      <c r="D40" s="1154">
        <v>0</v>
      </c>
      <c r="E40" s="1158">
        <v>0</v>
      </c>
      <c r="F40" s="1188">
        <v>0</v>
      </c>
      <c r="G40" s="1156">
        <v>0</v>
      </c>
      <c r="H40" s="785">
        <v>0</v>
      </c>
      <c r="I40" s="1157">
        <v>0</v>
      </c>
      <c r="J40" s="1158">
        <v>0</v>
      </c>
      <c r="K40" s="1188">
        <v>0</v>
      </c>
      <c r="L40" s="1156">
        <v>0</v>
      </c>
      <c r="M40" s="571">
        <v>0</v>
      </c>
      <c r="N40" s="1154">
        <v>0</v>
      </c>
      <c r="O40" s="1158">
        <v>0</v>
      </c>
      <c r="P40" s="1188">
        <v>0</v>
      </c>
      <c r="Q40" s="1156">
        <v>0</v>
      </c>
      <c r="R40" s="571">
        <v>0</v>
      </c>
      <c r="S40" s="1159">
        <f t="shared" si="0"/>
        <v>0</v>
      </c>
      <c r="T40" s="1158"/>
      <c r="U40" s="1189">
        <f>SUM(F40,K40,P40)</f>
        <v>0</v>
      </c>
      <c r="V40" s="1160">
        <f t="shared" si="1"/>
        <v>0</v>
      </c>
      <c r="W40" s="1161">
        <f t="shared" si="2"/>
        <v>0</v>
      </c>
      <c r="X40" s="1083">
        <v>0</v>
      </c>
      <c r="Y40" s="1136">
        <v>0</v>
      </c>
      <c r="Z40" s="1069">
        <v>0</v>
      </c>
      <c r="AA40" s="1100">
        <v>0</v>
      </c>
      <c r="AB40" s="1059">
        <v>0</v>
      </c>
      <c r="AC40" s="34"/>
      <c r="AD40" s="338"/>
    </row>
    <row r="41" spans="1:30" ht="13.5" customHeight="1" x14ac:dyDescent="0.2">
      <c r="A41" s="654" t="s">
        <v>11222</v>
      </c>
      <c r="B41" s="343" t="s">
        <v>116</v>
      </c>
      <c r="C41" s="776" t="s">
        <v>103</v>
      </c>
      <c r="D41" s="1162">
        <v>0</v>
      </c>
      <c r="E41" s="1190">
        <v>0</v>
      </c>
      <c r="F41" s="1191">
        <v>0</v>
      </c>
      <c r="G41" s="1165">
        <v>0</v>
      </c>
      <c r="H41" s="1166">
        <v>0</v>
      </c>
      <c r="I41" s="1167">
        <v>0</v>
      </c>
      <c r="J41" s="1190">
        <v>0</v>
      </c>
      <c r="K41" s="1191">
        <v>0</v>
      </c>
      <c r="L41" s="1165">
        <v>0</v>
      </c>
      <c r="M41" s="1168">
        <v>0</v>
      </c>
      <c r="N41" s="1162">
        <v>0</v>
      </c>
      <c r="O41" s="1190">
        <v>0</v>
      </c>
      <c r="P41" s="1191">
        <v>0</v>
      </c>
      <c r="Q41" s="1165">
        <v>0</v>
      </c>
      <c r="R41" s="1168">
        <v>0</v>
      </c>
      <c r="S41" s="1169">
        <f t="shared" si="0"/>
        <v>0</v>
      </c>
      <c r="T41" s="1192">
        <f>SUM(E41,J41,O41)</f>
        <v>0</v>
      </c>
      <c r="U41" s="1191"/>
      <c r="V41" s="1171">
        <f t="shared" si="1"/>
        <v>0</v>
      </c>
      <c r="W41" s="1172">
        <f t="shared" si="2"/>
        <v>0</v>
      </c>
      <c r="X41" s="1084">
        <v>0</v>
      </c>
      <c r="Y41" s="1078">
        <v>0</v>
      </c>
      <c r="Z41" s="1140">
        <v>0</v>
      </c>
      <c r="AA41" s="1101">
        <v>0</v>
      </c>
      <c r="AB41" s="1060">
        <v>0</v>
      </c>
      <c r="AC41" s="34"/>
      <c r="AD41" s="338"/>
    </row>
    <row r="42" spans="1:30" ht="13.5" customHeight="1" x14ac:dyDescent="0.2">
      <c r="A42" s="654" t="s">
        <v>11222</v>
      </c>
      <c r="B42" s="654" t="s">
        <v>116</v>
      </c>
      <c r="C42" s="566" t="s">
        <v>11016</v>
      </c>
      <c r="D42" s="1173">
        <v>0</v>
      </c>
      <c r="E42" s="1177">
        <v>0</v>
      </c>
      <c r="F42" s="1193">
        <v>0</v>
      </c>
      <c r="G42" s="1175">
        <v>0</v>
      </c>
      <c r="H42" s="789">
        <v>0</v>
      </c>
      <c r="I42" s="1176">
        <v>0</v>
      </c>
      <c r="J42" s="1177">
        <v>0</v>
      </c>
      <c r="K42" s="1193">
        <v>0</v>
      </c>
      <c r="L42" s="1175">
        <v>0</v>
      </c>
      <c r="M42" s="1178">
        <v>0</v>
      </c>
      <c r="N42" s="1173">
        <v>0</v>
      </c>
      <c r="O42" s="1177">
        <v>0</v>
      </c>
      <c r="P42" s="1193">
        <v>0</v>
      </c>
      <c r="Q42" s="1175">
        <v>0</v>
      </c>
      <c r="R42" s="1178">
        <v>0</v>
      </c>
      <c r="S42" s="1179">
        <f t="shared" si="0"/>
        <v>0</v>
      </c>
      <c r="T42" s="1177"/>
      <c r="U42" s="1194">
        <f>SUM(F42,K42,P42)</f>
        <v>0</v>
      </c>
      <c r="V42" s="1180">
        <f t="shared" si="1"/>
        <v>0</v>
      </c>
      <c r="W42" s="1181">
        <f t="shared" si="2"/>
        <v>0</v>
      </c>
      <c r="X42" s="1085">
        <v>0</v>
      </c>
      <c r="Y42" s="1138">
        <v>0</v>
      </c>
      <c r="Z42" s="1071">
        <v>0</v>
      </c>
      <c r="AA42" s="1102">
        <v>0</v>
      </c>
      <c r="AB42" s="1061">
        <v>0</v>
      </c>
      <c r="AC42" s="34"/>
      <c r="AD42" s="338"/>
    </row>
    <row r="43" spans="1:30" ht="13.5" customHeight="1" x14ac:dyDescent="0.2">
      <c r="A43" s="655" t="s">
        <v>11223</v>
      </c>
      <c r="B43" s="1536" t="s">
        <v>102</v>
      </c>
      <c r="C43" s="1537" t="s">
        <v>103</v>
      </c>
      <c r="D43" s="1142">
        <v>0</v>
      </c>
      <c r="E43" s="1185">
        <v>0</v>
      </c>
      <c r="F43" s="1186">
        <v>0</v>
      </c>
      <c r="G43" s="1145">
        <v>0</v>
      </c>
      <c r="H43" s="1146">
        <v>0</v>
      </c>
      <c r="I43" s="1147">
        <v>0</v>
      </c>
      <c r="J43" s="1185">
        <v>0</v>
      </c>
      <c r="K43" s="1186">
        <v>0</v>
      </c>
      <c r="L43" s="1145">
        <v>0</v>
      </c>
      <c r="M43" s="1149">
        <v>0</v>
      </c>
      <c r="N43" s="1142">
        <v>0</v>
      </c>
      <c r="O43" s="1185">
        <v>0</v>
      </c>
      <c r="P43" s="1186">
        <v>0</v>
      </c>
      <c r="Q43" s="1145">
        <v>0</v>
      </c>
      <c r="R43" s="1149">
        <v>0</v>
      </c>
      <c r="S43" s="1150">
        <f t="shared" ref="S43:S74" si="3">SUM(D43,I43,N43)</f>
        <v>0</v>
      </c>
      <c r="T43" s="1187">
        <f>SUM(E43,J43,O43)</f>
        <v>0</v>
      </c>
      <c r="U43" s="1186"/>
      <c r="V43" s="1152">
        <f t="shared" si="1"/>
        <v>0</v>
      </c>
      <c r="W43" s="1153">
        <f t="shared" si="2"/>
        <v>0</v>
      </c>
      <c r="X43" s="1082">
        <v>0</v>
      </c>
      <c r="Y43" s="1077">
        <v>0</v>
      </c>
      <c r="Z43" s="1139">
        <v>0</v>
      </c>
      <c r="AA43" s="1099">
        <v>0</v>
      </c>
      <c r="AB43" s="1058">
        <v>0</v>
      </c>
      <c r="AC43" s="34"/>
      <c r="AD43" s="338"/>
    </row>
    <row r="44" spans="1:30" ht="13.5" customHeight="1" x14ac:dyDescent="0.2">
      <c r="A44" s="564" t="s">
        <v>11223</v>
      </c>
      <c r="B44" s="654" t="s">
        <v>102</v>
      </c>
      <c r="C44" s="565" t="s">
        <v>11016</v>
      </c>
      <c r="D44" s="1154">
        <v>0</v>
      </c>
      <c r="E44" s="1158">
        <v>0</v>
      </c>
      <c r="F44" s="1188">
        <v>0</v>
      </c>
      <c r="G44" s="1156">
        <v>0</v>
      </c>
      <c r="H44" s="785">
        <v>0</v>
      </c>
      <c r="I44" s="1157">
        <v>0</v>
      </c>
      <c r="J44" s="1158">
        <v>0</v>
      </c>
      <c r="K44" s="1188">
        <v>0</v>
      </c>
      <c r="L44" s="1156">
        <v>0</v>
      </c>
      <c r="M44" s="571">
        <v>0</v>
      </c>
      <c r="N44" s="1154">
        <v>0</v>
      </c>
      <c r="O44" s="1158">
        <v>0</v>
      </c>
      <c r="P44" s="1188">
        <v>0</v>
      </c>
      <c r="Q44" s="1156">
        <v>0</v>
      </c>
      <c r="R44" s="571">
        <v>0</v>
      </c>
      <c r="S44" s="1159">
        <f t="shared" si="3"/>
        <v>0</v>
      </c>
      <c r="T44" s="1158"/>
      <c r="U44" s="1189">
        <f>SUM(F44,K44,P44)</f>
        <v>0</v>
      </c>
      <c r="V44" s="1160">
        <f t="shared" ref="V44:V75" si="4">SUM(G44,L44,Q44)</f>
        <v>0</v>
      </c>
      <c r="W44" s="1161">
        <f t="shared" ref="W44:W75" si="5">SUM(H44,M44,R44)</f>
        <v>0</v>
      </c>
      <c r="X44" s="1083">
        <v>0</v>
      </c>
      <c r="Y44" s="1136">
        <v>0</v>
      </c>
      <c r="Z44" s="1069">
        <v>0</v>
      </c>
      <c r="AA44" s="1100">
        <v>0</v>
      </c>
      <c r="AB44" s="1059">
        <v>0</v>
      </c>
      <c r="AC44" s="34"/>
      <c r="AD44" s="338"/>
    </row>
    <row r="45" spans="1:30" ht="13.5" customHeight="1" x14ac:dyDescent="0.2">
      <c r="A45" s="654" t="s">
        <v>11223</v>
      </c>
      <c r="B45" s="343" t="s">
        <v>116</v>
      </c>
      <c r="C45" s="776" t="s">
        <v>103</v>
      </c>
      <c r="D45" s="1162">
        <v>0</v>
      </c>
      <c r="E45" s="1190">
        <v>0</v>
      </c>
      <c r="F45" s="1191">
        <v>0</v>
      </c>
      <c r="G45" s="1165">
        <v>0</v>
      </c>
      <c r="H45" s="1166">
        <v>0</v>
      </c>
      <c r="I45" s="1167">
        <v>0</v>
      </c>
      <c r="J45" s="1190">
        <v>0</v>
      </c>
      <c r="K45" s="1191">
        <v>0</v>
      </c>
      <c r="L45" s="1165">
        <v>0</v>
      </c>
      <c r="M45" s="1168">
        <v>0</v>
      </c>
      <c r="N45" s="1162">
        <v>0</v>
      </c>
      <c r="O45" s="1190">
        <v>0</v>
      </c>
      <c r="P45" s="1191">
        <v>0</v>
      </c>
      <c r="Q45" s="1165">
        <v>0</v>
      </c>
      <c r="R45" s="1168">
        <v>0</v>
      </c>
      <c r="S45" s="1169">
        <f t="shared" si="3"/>
        <v>0</v>
      </c>
      <c r="T45" s="1192">
        <f>SUM(E45,J45,O45)</f>
        <v>0</v>
      </c>
      <c r="U45" s="1191"/>
      <c r="V45" s="1171">
        <f t="shared" si="4"/>
        <v>0</v>
      </c>
      <c r="W45" s="1172">
        <f t="shared" si="5"/>
        <v>0</v>
      </c>
      <c r="X45" s="1084">
        <v>0</v>
      </c>
      <c r="Y45" s="1078">
        <v>0</v>
      </c>
      <c r="Z45" s="1140">
        <v>0</v>
      </c>
      <c r="AA45" s="1101">
        <v>0</v>
      </c>
      <c r="AB45" s="1060">
        <v>0</v>
      </c>
      <c r="AC45" s="34"/>
      <c r="AD45" s="338"/>
    </row>
    <row r="46" spans="1:30" ht="13.5" customHeight="1" x14ac:dyDescent="0.2">
      <c r="A46" s="654" t="s">
        <v>11223</v>
      </c>
      <c r="B46" s="654" t="s">
        <v>116</v>
      </c>
      <c r="C46" s="566" t="s">
        <v>11016</v>
      </c>
      <c r="D46" s="1173">
        <v>0</v>
      </c>
      <c r="E46" s="1177">
        <v>0</v>
      </c>
      <c r="F46" s="1193">
        <v>0</v>
      </c>
      <c r="G46" s="1175">
        <v>0</v>
      </c>
      <c r="H46" s="789">
        <v>0</v>
      </c>
      <c r="I46" s="1176">
        <v>0</v>
      </c>
      <c r="J46" s="1177">
        <v>0</v>
      </c>
      <c r="K46" s="1193">
        <v>0</v>
      </c>
      <c r="L46" s="1175">
        <v>0</v>
      </c>
      <c r="M46" s="1178">
        <v>0</v>
      </c>
      <c r="N46" s="1173">
        <v>0</v>
      </c>
      <c r="O46" s="1177">
        <v>0</v>
      </c>
      <c r="P46" s="1193">
        <v>0</v>
      </c>
      <c r="Q46" s="1175">
        <v>0</v>
      </c>
      <c r="R46" s="1178">
        <v>0</v>
      </c>
      <c r="S46" s="1179">
        <f t="shared" si="3"/>
        <v>0</v>
      </c>
      <c r="T46" s="1177"/>
      <c r="U46" s="1194">
        <f>SUM(F46,K46,P46)</f>
        <v>0</v>
      </c>
      <c r="V46" s="1180">
        <f t="shared" si="4"/>
        <v>0</v>
      </c>
      <c r="W46" s="1181">
        <f t="shared" si="5"/>
        <v>0</v>
      </c>
      <c r="X46" s="1085">
        <v>0</v>
      </c>
      <c r="Y46" s="1138">
        <v>0</v>
      </c>
      <c r="Z46" s="1071">
        <v>0</v>
      </c>
      <c r="AA46" s="1102">
        <v>0</v>
      </c>
      <c r="AB46" s="1061">
        <v>0</v>
      </c>
      <c r="AC46" s="34"/>
      <c r="AD46" s="338"/>
    </row>
    <row r="47" spans="1:30" ht="13.5" customHeight="1" x14ac:dyDescent="0.2">
      <c r="A47" s="655" t="s">
        <v>11224</v>
      </c>
      <c r="B47" s="1536" t="s">
        <v>102</v>
      </c>
      <c r="C47" s="1537" t="s">
        <v>103</v>
      </c>
      <c r="D47" s="1195">
        <v>0</v>
      </c>
      <c r="E47" s="1185">
        <v>0</v>
      </c>
      <c r="F47" s="1186">
        <v>0</v>
      </c>
      <c r="G47" s="1145">
        <v>0</v>
      </c>
      <c r="H47" s="1146">
        <v>0</v>
      </c>
      <c r="I47" s="1196">
        <v>0</v>
      </c>
      <c r="J47" s="1185">
        <v>0</v>
      </c>
      <c r="K47" s="1186">
        <v>0</v>
      </c>
      <c r="L47" s="1145">
        <v>0</v>
      </c>
      <c r="M47" s="1149">
        <v>0</v>
      </c>
      <c r="N47" s="1195">
        <v>0</v>
      </c>
      <c r="O47" s="1185">
        <v>0</v>
      </c>
      <c r="P47" s="1186">
        <v>0</v>
      </c>
      <c r="Q47" s="1145">
        <v>0</v>
      </c>
      <c r="R47" s="1149">
        <v>0</v>
      </c>
      <c r="S47" s="1197">
        <f t="shared" si="3"/>
        <v>0</v>
      </c>
      <c r="T47" s="1187">
        <f>SUM(E47,J47,O47)</f>
        <v>0</v>
      </c>
      <c r="U47" s="1186"/>
      <c r="V47" s="1152">
        <f t="shared" si="4"/>
        <v>0</v>
      </c>
      <c r="W47" s="1153">
        <f t="shared" si="5"/>
        <v>0</v>
      </c>
      <c r="X47" s="1086">
        <v>0</v>
      </c>
      <c r="Y47" s="1077">
        <v>0</v>
      </c>
      <c r="Z47" s="1139">
        <v>0</v>
      </c>
      <c r="AA47" s="1099">
        <v>0</v>
      </c>
      <c r="AB47" s="1058">
        <v>0</v>
      </c>
      <c r="AC47" s="34"/>
      <c r="AD47" s="338"/>
    </row>
    <row r="48" spans="1:30" ht="13.5" customHeight="1" x14ac:dyDescent="0.2">
      <c r="A48" s="564" t="s">
        <v>11224</v>
      </c>
      <c r="B48" s="654" t="s">
        <v>102</v>
      </c>
      <c r="C48" s="565" t="s">
        <v>11016</v>
      </c>
      <c r="D48" s="1154">
        <v>0</v>
      </c>
      <c r="E48" s="1158">
        <v>0</v>
      </c>
      <c r="F48" s="1188">
        <v>0</v>
      </c>
      <c r="G48" s="1156">
        <v>0</v>
      </c>
      <c r="H48" s="1198">
        <v>0</v>
      </c>
      <c r="I48" s="1157">
        <v>0</v>
      </c>
      <c r="J48" s="1158">
        <v>0</v>
      </c>
      <c r="K48" s="1188">
        <v>0</v>
      </c>
      <c r="L48" s="1156">
        <v>0</v>
      </c>
      <c r="M48" s="1199">
        <v>0</v>
      </c>
      <c r="N48" s="1154">
        <v>0</v>
      </c>
      <c r="O48" s="1158">
        <v>0</v>
      </c>
      <c r="P48" s="1188">
        <v>0</v>
      </c>
      <c r="Q48" s="1156">
        <v>0</v>
      </c>
      <c r="R48" s="1199">
        <v>0</v>
      </c>
      <c r="S48" s="1159">
        <f t="shared" si="3"/>
        <v>0</v>
      </c>
      <c r="T48" s="1158"/>
      <c r="U48" s="1189">
        <f>SUM(F48,K48,P48)</f>
        <v>0</v>
      </c>
      <c r="V48" s="1160">
        <f t="shared" si="4"/>
        <v>0</v>
      </c>
      <c r="W48" s="1200">
        <f t="shared" si="5"/>
        <v>0</v>
      </c>
      <c r="X48" s="1083">
        <v>0</v>
      </c>
      <c r="Y48" s="1136">
        <v>0</v>
      </c>
      <c r="Z48" s="1069">
        <v>0</v>
      </c>
      <c r="AA48" s="1100">
        <v>0</v>
      </c>
      <c r="AB48" s="1095">
        <v>0</v>
      </c>
      <c r="AC48" s="34"/>
      <c r="AD48" s="338"/>
    </row>
    <row r="49" spans="1:30" ht="13.5" customHeight="1" x14ac:dyDescent="0.2">
      <c r="A49" s="654" t="s">
        <v>11224</v>
      </c>
      <c r="B49" s="343" t="s">
        <v>116</v>
      </c>
      <c r="C49" s="776" t="s">
        <v>103</v>
      </c>
      <c r="D49" s="1201">
        <v>0</v>
      </c>
      <c r="E49" s="1190">
        <v>0</v>
      </c>
      <c r="F49" s="1191">
        <v>0</v>
      </c>
      <c r="G49" s="1165">
        <v>0</v>
      </c>
      <c r="H49" s="1166">
        <v>0</v>
      </c>
      <c r="I49" s="1202">
        <v>0</v>
      </c>
      <c r="J49" s="1190">
        <v>0</v>
      </c>
      <c r="K49" s="1191">
        <v>0</v>
      </c>
      <c r="L49" s="1165">
        <v>0</v>
      </c>
      <c r="M49" s="1168">
        <v>0</v>
      </c>
      <c r="N49" s="1201">
        <v>0</v>
      </c>
      <c r="O49" s="1190">
        <v>0</v>
      </c>
      <c r="P49" s="1191">
        <v>0</v>
      </c>
      <c r="Q49" s="1165">
        <v>0</v>
      </c>
      <c r="R49" s="1168">
        <v>0</v>
      </c>
      <c r="S49" s="1203">
        <f t="shared" si="3"/>
        <v>0</v>
      </c>
      <c r="T49" s="1192">
        <f>SUM(E49,J49,O49)</f>
        <v>0</v>
      </c>
      <c r="U49" s="1191"/>
      <c r="V49" s="1171">
        <f t="shared" si="4"/>
        <v>0</v>
      </c>
      <c r="W49" s="1172">
        <f t="shared" si="5"/>
        <v>0</v>
      </c>
      <c r="X49" s="1087">
        <v>0</v>
      </c>
      <c r="Y49" s="1078">
        <v>0</v>
      </c>
      <c r="Z49" s="1140">
        <v>0</v>
      </c>
      <c r="AA49" s="1101">
        <v>0</v>
      </c>
      <c r="AB49" s="1060">
        <v>0</v>
      </c>
      <c r="AC49" s="34"/>
      <c r="AD49" s="338"/>
    </row>
    <row r="50" spans="1:30" ht="13.5" customHeight="1" x14ac:dyDescent="0.2">
      <c r="A50" s="654" t="s">
        <v>11224</v>
      </c>
      <c r="B50" s="654" t="s">
        <v>116</v>
      </c>
      <c r="C50" s="566" t="s">
        <v>11016</v>
      </c>
      <c r="D50" s="1173">
        <v>0</v>
      </c>
      <c r="E50" s="1177">
        <v>0</v>
      </c>
      <c r="F50" s="1193">
        <v>0</v>
      </c>
      <c r="G50" s="1175">
        <v>0</v>
      </c>
      <c r="H50" s="1204">
        <v>0</v>
      </c>
      <c r="I50" s="1176">
        <v>0</v>
      </c>
      <c r="J50" s="1177">
        <v>0</v>
      </c>
      <c r="K50" s="1193">
        <v>0</v>
      </c>
      <c r="L50" s="1175">
        <v>0</v>
      </c>
      <c r="M50" s="1205">
        <v>0</v>
      </c>
      <c r="N50" s="1173">
        <v>0</v>
      </c>
      <c r="O50" s="1177">
        <v>0</v>
      </c>
      <c r="P50" s="1193">
        <v>0</v>
      </c>
      <c r="Q50" s="1175">
        <v>0</v>
      </c>
      <c r="R50" s="1205">
        <v>0</v>
      </c>
      <c r="S50" s="1179">
        <f t="shared" si="3"/>
        <v>0</v>
      </c>
      <c r="T50" s="1177"/>
      <c r="U50" s="1194">
        <f>SUM(F50,K50,P50)</f>
        <v>0</v>
      </c>
      <c r="V50" s="1180">
        <f t="shared" si="4"/>
        <v>0</v>
      </c>
      <c r="W50" s="1206">
        <f t="shared" si="5"/>
        <v>0</v>
      </c>
      <c r="X50" s="1085">
        <v>0</v>
      </c>
      <c r="Y50" s="1138">
        <v>0</v>
      </c>
      <c r="Z50" s="1071">
        <v>0</v>
      </c>
      <c r="AA50" s="1102">
        <v>0</v>
      </c>
      <c r="AB50" s="1096">
        <v>0</v>
      </c>
      <c r="AC50" s="34"/>
      <c r="AD50" s="338"/>
    </row>
    <row r="51" spans="1:30" ht="13.5" customHeight="1" x14ac:dyDescent="0.2">
      <c r="A51" s="655" t="s">
        <v>11225</v>
      </c>
      <c r="B51" s="1536" t="s">
        <v>102</v>
      </c>
      <c r="C51" s="1537" t="s">
        <v>103</v>
      </c>
      <c r="D51" s="1195">
        <v>0</v>
      </c>
      <c r="E51" s="1185">
        <v>0</v>
      </c>
      <c r="F51" s="1186">
        <v>0</v>
      </c>
      <c r="G51" s="1145">
        <v>0</v>
      </c>
      <c r="H51" s="1146">
        <v>0</v>
      </c>
      <c r="I51" s="1196">
        <v>0</v>
      </c>
      <c r="J51" s="1185">
        <v>0</v>
      </c>
      <c r="K51" s="1186">
        <v>0</v>
      </c>
      <c r="L51" s="1145">
        <v>0</v>
      </c>
      <c r="M51" s="1149">
        <v>0</v>
      </c>
      <c r="N51" s="1195">
        <v>0</v>
      </c>
      <c r="O51" s="1185">
        <v>0</v>
      </c>
      <c r="P51" s="1186">
        <v>0</v>
      </c>
      <c r="Q51" s="1145">
        <v>0</v>
      </c>
      <c r="R51" s="1149">
        <v>0</v>
      </c>
      <c r="S51" s="1197">
        <f t="shared" si="3"/>
        <v>0</v>
      </c>
      <c r="T51" s="1187">
        <f>SUM(E51,J51,O51)</f>
        <v>0</v>
      </c>
      <c r="U51" s="1186"/>
      <c r="V51" s="1152">
        <f t="shared" si="4"/>
        <v>0</v>
      </c>
      <c r="W51" s="1153">
        <f t="shared" si="5"/>
        <v>0</v>
      </c>
      <c r="X51" s="1086">
        <v>0</v>
      </c>
      <c r="Y51" s="1077">
        <v>0</v>
      </c>
      <c r="Z51" s="1139">
        <v>0</v>
      </c>
      <c r="AA51" s="1099">
        <v>0</v>
      </c>
      <c r="AB51" s="1058">
        <v>0</v>
      </c>
      <c r="AC51" s="34"/>
      <c r="AD51" s="338"/>
    </row>
    <row r="52" spans="1:30" ht="13.5" customHeight="1" x14ac:dyDescent="0.2">
      <c r="A52" s="564" t="s">
        <v>11225</v>
      </c>
      <c r="B52" s="654" t="s">
        <v>102</v>
      </c>
      <c r="C52" s="565" t="s">
        <v>11016</v>
      </c>
      <c r="D52" s="1154">
        <v>0</v>
      </c>
      <c r="E52" s="1158">
        <v>0</v>
      </c>
      <c r="F52" s="1188">
        <v>0</v>
      </c>
      <c r="G52" s="1156">
        <v>0</v>
      </c>
      <c r="H52" s="1198">
        <v>0</v>
      </c>
      <c r="I52" s="1157">
        <v>0</v>
      </c>
      <c r="J52" s="1158">
        <v>0</v>
      </c>
      <c r="K52" s="1188">
        <v>0</v>
      </c>
      <c r="L52" s="1156">
        <v>0</v>
      </c>
      <c r="M52" s="1199">
        <v>0</v>
      </c>
      <c r="N52" s="1154">
        <v>0</v>
      </c>
      <c r="O52" s="1158">
        <v>0</v>
      </c>
      <c r="P52" s="1188">
        <v>0</v>
      </c>
      <c r="Q52" s="1156">
        <v>0</v>
      </c>
      <c r="R52" s="1199">
        <v>0</v>
      </c>
      <c r="S52" s="1159">
        <f t="shared" si="3"/>
        <v>0</v>
      </c>
      <c r="T52" s="1158"/>
      <c r="U52" s="1189">
        <f>SUM(F52,K52,P52)</f>
        <v>0</v>
      </c>
      <c r="V52" s="1160">
        <f t="shared" si="4"/>
        <v>0</v>
      </c>
      <c r="W52" s="1200">
        <f t="shared" si="5"/>
        <v>0</v>
      </c>
      <c r="X52" s="1083">
        <v>0</v>
      </c>
      <c r="Y52" s="1136">
        <v>0</v>
      </c>
      <c r="Z52" s="1069">
        <v>0</v>
      </c>
      <c r="AA52" s="1100">
        <v>0</v>
      </c>
      <c r="AB52" s="1095">
        <v>0</v>
      </c>
      <c r="AC52" s="34"/>
      <c r="AD52" s="338"/>
    </row>
    <row r="53" spans="1:30" ht="13.5" customHeight="1" x14ac:dyDescent="0.2">
      <c r="A53" s="654" t="s">
        <v>11225</v>
      </c>
      <c r="B53" s="343" t="s">
        <v>116</v>
      </c>
      <c r="C53" s="776" t="s">
        <v>103</v>
      </c>
      <c r="D53" s="1201">
        <v>0</v>
      </c>
      <c r="E53" s="1190">
        <v>0</v>
      </c>
      <c r="F53" s="1191">
        <v>0</v>
      </c>
      <c r="G53" s="1165">
        <v>0</v>
      </c>
      <c r="H53" s="1166">
        <v>0</v>
      </c>
      <c r="I53" s="1202">
        <v>0</v>
      </c>
      <c r="J53" s="1190">
        <v>0</v>
      </c>
      <c r="K53" s="1191">
        <v>0</v>
      </c>
      <c r="L53" s="1165">
        <v>0</v>
      </c>
      <c r="M53" s="1168">
        <v>0</v>
      </c>
      <c r="N53" s="1201">
        <v>0</v>
      </c>
      <c r="O53" s="1190">
        <v>0</v>
      </c>
      <c r="P53" s="1191">
        <v>0</v>
      </c>
      <c r="Q53" s="1165">
        <v>0</v>
      </c>
      <c r="R53" s="1168">
        <v>0</v>
      </c>
      <c r="S53" s="1203">
        <f t="shared" si="3"/>
        <v>0</v>
      </c>
      <c r="T53" s="1192">
        <f>SUM(E53,J53,O53)</f>
        <v>0</v>
      </c>
      <c r="U53" s="1191"/>
      <c r="V53" s="1171">
        <f t="shared" si="4"/>
        <v>0</v>
      </c>
      <c r="W53" s="1172">
        <f t="shared" si="5"/>
        <v>0</v>
      </c>
      <c r="X53" s="1087">
        <v>0</v>
      </c>
      <c r="Y53" s="1078">
        <v>0</v>
      </c>
      <c r="Z53" s="1140">
        <v>0</v>
      </c>
      <c r="AA53" s="1101">
        <v>0</v>
      </c>
      <c r="AB53" s="1060">
        <v>0</v>
      </c>
      <c r="AC53" s="34"/>
      <c r="AD53" s="338"/>
    </row>
    <row r="54" spans="1:30" ht="13.5" customHeight="1" x14ac:dyDescent="0.2">
      <c r="A54" s="654" t="s">
        <v>11225</v>
      </c>
      <c r="B54" s="654" t="s">
        <v>116</v>
      </c>
      <c r="C54" s="566" t="s">
        <v>11016</v>
      </c>
      <c r="D54" s="1173">
        <v>0</v>
      </c>
      <c r="E54" s="1177">
        <v>0</v>
      </c>
      <c r="F54" s="1193">
        <v>0</v>
      </c>
      <c r="G54" s="1175">
        <v>0</v>
      </c>
      <c r="H54" s="1204">
        <v>0</v>
      </c>
      <c r="I54" s="1176">
        <v>0</v>
      </c>
      <c r="J54" s="1177">
        <v>0</v>
      </c>
      <c r="K54" s="1193">
        <v>0</v>
      </c>
      <c r="L54" s="1175">
        <v>0</v>
      </c>
      <c r="M54" s="1205">
        <v>0</v>
      </c>
      <c r="N54" s="1173">
        <v>0</v>
      </c>
      <c r="O54" s="1177">
        <v>0</v>
      </c>
      <c r="P54" s="1193">
        <v>0</v>
      </c>
      <c r="Q54" s="1175">
        <v>0</v>
      </c>
      <c r="R54" s="1205">
        <v>0</v>
      </c>
      <c r="S54" s="1179">
        <f t="shared" si="3"/>
        <v>0</v>
      </c>
      <c r="T54" s="1177"/>
      <c r="U54" s="1194">
        <f>SUM(F54,K54,P54)</f>
        <v>0</v>
      </c>
      <c r="V54" s="1180">
        <f t="shared" si="4"/>
        <v>0</v>
      </c>
      <c r="W54" s="1206">
        <f t="shared" si="5"/>
        <v>0</v>
      </c>
      <c r="X54" s="1085">
        <v>0</v>
      </c>
      <c r="Y54" s="1138">
        <v>0</v>
      </c>
      <c r="Z54" s="1071">
        <v>0</v>
      </c>
      <c r="AA54" s="1102">
        <v>0</v>
      </c>
      <c r="AB54" s="1096">
        <v>0</v>
      </c>
      <c r="AC54" s="34"/>
      <c r="AD54" s="338"/>
    </row>
    <row r="55" spans="1:30" ht="13.5" customHeight="1" x14ac:dyDescent="0.2">
      <c r="A55" s="1536" t="s">
        <v>11226</v>
      </c>
      <c r="B55" s="1536" t="s">
        <v>102</v>
      </c>
      <c r="C55" s="1537" t="s">
        <v>103</v>
      </c>
      <c r="D55" s="1195">
        <v>0</v>
      </c>
      <c r="E55" s="1185">
        <v>0</v>
      </c>
      <c r="F55" s="1186">
        <v>0</v>
      </c>
      <c r="G55" s="1145">
        <v>0</v>
      </c>
      <c r="H55" s="1146">
        <v>0</v>
      </c>
      <c r="I55" s="1196">
        <v>0</v>
      </c>
      <c r="J55" s="1185">
        <v>0</v>
      </c>
      <c r="K55" s="1186">
        <v>0</v>
      </c>
      <c r="L55" s="1145">
        <v>0</v>
      </c>
      <c r="M55" s="1149">
        <v>0</v>
      </c>
      <c r="N55" s="1195">
        <v>0</v>
      </c>
      <c r="O55" s="1185">
        <v>0</v>
      </c>
      <c r="P55" s="1186">
        <v>0</v>
      </c>
      <c r="Q55" s="1145">
        <v>0</v>
      </c>
      <c r="R55" s="1149">
        <v>0</v>
      </c>
      <c r="S55" s="1197">
        <f t="shared" si="3"/>
        <v>0</v>
      </c>
      <c r="T55" s="1187">
        <f>SUM(E55,J55,O55)</f>
        <v>0</v>
      </c>
      <c r="U55" s="1186"/>
      <c r="V55" s="1152">
        <f t="shared" si="4"/>
        <v>0</v>
      </c>
      <c r="W55" s="1153">
        <f t="shared" si="5"/>
        <v>0</v>
      </c>
      <c r="X55" s="1086">
        <v>0</v>
      </c>
      <c r="Y55" s="1077">
        <v>0</v>
      </c>
      <c r="Z55" s="1139">
        <v>0</v>
      </c>
      <c r="AA55" s="1099">
        <v>0</v>
      </c>
      <c r="AB55" s="1058">
        <v>0</v>
      </c>
      <c r="AC55" s="34"/>
      <c r="AD55" s="338"/>
    </row>
    <row r="56" spans="1:30" ht="13.5" customHeight="1" x14ac:dyDescent="0.2">
      <c r="A56" s="654" t="s">
        <v>11226</v>
      </c>
      <c r="B56" s="654" t="s">
        <v>102</v>
      </c>
      <c r="C56" s="565" t="s">
        <v>11016</v>
      </c>
      <c r="D56" s="1154">
        <v>0</v>
      </c>
      <c r="E56" s="1158">
        <v>0</v>
      </c>
      <c r="F56" s="1188">
        <v>0</v>
      </c>
      <c r="G56" s="1156">
        <v>0</v>
      </c>
      <c r="H56" s="1198">
        <v>0</v>
      </c>
      <c r="I56" s="1157">
        <v>0</v>
      </c>
      <c r="J56" s="1158">
        <v>0</v>
      </c>
      <c r="K56" s="1188">
        <v>0</v>
      </c>
      <c r="L56" s="1156">
        <v>0</v>
      </c>
      <c r="M56" s="1199">
        <v>0</v>
      </c>
      <c r="N56" s="1154">
        <v>0</v>
      </c>
      <c r="O56" s="1158">
        <v>0</v>
      </c>
      <c r="P56" s="1188">
        <v>0</v>
      </c>
      <c r="Q56" s="1156">
        <v>0</v>
      </c>
      <c r="R56" s="1199">
        <v>0</v>
      </c>
      <c r="S56" s="1159">
        <f t="shared" si="3"/>
        <v>0</v>
      </c>
      <c r="T56" s="1158"/>
      <c r="U56" s="1189">
        <f>SUM(F56,K56,P56)</f>
        <v>0</v>
      </c>
      <c r="V56" s="1160">
        <f t="shared" si="4"/>
        <v>0</v>
      </c>
      <c r="W56" s="1200">
        <f t="shared" si="5"/>
        <v>0</v>
      </c>
      <c r="X56" s="1083">
        <v>0</v>
      </c>
      <c r="Y56" s="1136">
        <v>0</v>
      </c>
      <c r="Z56" s="1069">
        <v>0</v>
      </c>
      <c r="AA56" s="1100">
        <v>0</v>
      </c>
      <c r="AB56" s="1095">
        <v>0</v>
      </c>
      <c r="AC56" s="34"/>
      <c r="AD56" s="338"/>
    </row>
    <row r="57" spans="1:30" ht="13.5" customHeight="1" x14ac:dyDescent="0.2">
      <c r="A57" s="654" t="s">
        <v>11226</v>
      </c>
      <c r="B57" s="343" t="s">
        <v>116</v>
      </c>
      <c r="C57" s="776" t="s">
        <v>103</v>
      </c>
      <c r="D57" s="1201">
        <v>0</v>
      </c>
      <c r="E57" s="1190">
        <v>0</v>
      </c>
      <c r="F57" s="1191">
        <v>0</v>
      </c>
      <c r="G57" s="1165">
        <v>0</v>
      </c>
      <c r="H57" s="1166">
        <v>0</v>
      </c>
      <c r="I57" s="1202">
        <v>0</v>
      </c>
      <c r="J57" s="1190">
        <v>0</v>
      </c>
      <c r="K57" s="1191">
        <v>0</v>
      </c>
      <c r="L57" s="1165">
        <v>0</v>
      </c>
      <c r="M57" s="1168">
        <v>0</v>
      </c>
      <c r="N57" s="1201">
        <v>0</v>
      </c>
      <c r="O57" s="1190">
        <v>0</v>
      </c>
      <c r="P57" s="1191">
        <v>0</v>
      </c>
      <c r="Q57" s="1165">
        <v>0</v>
      </c>
      <c r="R57" s="1168">
        <v>0</v>
      </c>
      <c r="S57" s="1203">
        <f t="shared" si="3"/>
        <v>0</v>
      </c>
      <c r="T57" s="1192">
        <f>SUM(E57,J57,O57)</f>
        <v>0</v>
      </c>
      <c r="U57" s="1191"/>
      <c r="V57" s="1171">
        <f t="shared" si="4"/>
        <v>0</v>
      </c>
      <c r="W57" s="1172">
        <f t="shared" si="5"/>
        <v>0</v>
      </c>
      <c r="X57" s="1087">
        <v>0</v>
      </c>
      <c r="Y57" s="1078">
        <v>0</v>
      </c>
      <c r="Z57" s="1140">
        <v>0</v>
      </c>
      <c r="AA57" s="1101">
        <v>0</v>
      </c>
      <c r="AB57" s="1060">
        <v>0</v>
      </c>
      <c r="AC57" s="34"/>
      <c r="AD57" s="338"/>
    </row>
    <row r="58" spans="1:30" ht="13.5" customHeight="1" x14ac:dyDescent="0.2">
      <c r="A58" s="654" t="s">
        <v>11226</v>
      </c>
      <c r="B58" s="654" t="s">
        <v>116</v>
      </c>
      <c r="C58" s="566" t="s">
        <v>11016</v>
      </c>
      <c r="D58" s="1173">
        <v>0</v>
      </c>
      <c r="E58" s="1177">
        <v>0</v>
      </c>
      <c r="F58" s="1193">
        <v>0</v>
      </c>
      <c r="G58" s="1175">
        <v>0</v>
      </c>
      <c r="H58" s="1204">
        <v>0</v>
      </c>
      <c r="I58" s="1176">
        <v>0</v>
      </c>
      <c r="J58" s="1177">
        <v>0</v>
      </c>
      <c r="K58" s="1193">
        <v>0</v>
      </c>
      <c r="L58" s="1175">
        <v>0</v>
      </c>
      <c r="M58" s="1205">
        <v>0</v>
      </c>
      <c r="N58" s="1173">
        <v>0</v>
      </c>
      <c r="O58" s="1177">
        <v>0</v>
      </c>
      <c r="P58" s="1193">
        <v>0</v>
      </c>
      <c r="Q58" s="1175">
        <v>0</v>
      </c>
      <c r="R58" s="1205">
        <v>0</v>
      </c>
      <c r="S58" s="1179">
        <f t="shared" si="3"/>
        <v>0</v>
      </c>
      <c r="T58" s="1177"/>
      <c r="U58" s="1194">
        <f>SUM(F58,K58,P58)</f>
        <v>0</v>
      </c>
      <c r="V58" s="1180">
        <f t="shared" si="4"/>
        <v>0</v>
      </c>
      <c r="W58" s="1206">
        <f t="shared" si="5"/>
        <v>0</v>
      </c>
      <c r="X58" s="1085">
        <v>0</v>
      </c>
      <c r="Y58" s="1138">
        <v>0</v>
      </c>
      <c r="Z58" s="1071">
        <v>0</v>
      </c>
      <c r="AA58" s="1102">
        <v>0</v>
      </c>
      <c r="AB58" s="1096">
        <v>0</v>
      </c>
      <c r="AC58" s="34"/>
      <c r="AD58" s="338"/>
    </row>
    <row r="59" spans="1:30" ht="13.5" customHeight="1" x14ac:dyDescent="0.2">
      <c r="A59" s="655" t="s">
        <v>11227</v>
      </c>
      <c r="B59" s="1536" t="s">
        <v>102</v>
      </c>
      <c r="C59" s="1537" t="s">
        <v>103</v>
      </c>
      <c r="D59" s="1142">
        <v>0</v>
      </c>
      <c r="E59" s="1185">
        <v>0</v>
      </c>
      <c r="F59" s="1186">
        <v>0</v>
      </c>
      <c r="G59" s="1145">
        <v>0</v>
      </c>
      <c r="H59" s="1146">
        <v>0</v>
      </c>
      <c r="I59" s="1147">
        <v>0</v>
      </c>
      <c r="J59" s="1185">
        <v>0</v>
      </c>
      <c r="K59" s="1186">
        <v>0</v>
      </c>
      <c r="L59" s="1145">
        <v>0</v>
      </c>
      <c r="M59" s="1149">
        <v>0</v>
      </c>
      <c r="N59" s="1142">
        <v>0</v>
      </c>
      <c r="O59" s="1185">
        <v>0</v>
      </c>
      <c r="P59" s="1186">
        <v>0</v>
      </c>
      <c r="Q59" s="1145">
        <v>0</v>
      </c>
      <c r="R59" s="1149">
        <v>0</v>
      </c>
      <c r="S59" s="1150">
        <f t="shared" si="3"/>
        <v>0</v>
      </c>
      <c r="T59" s="1187">
        <f>SUM(E59,J59,O59)</f>
        <v>0</v>
      </c>
      <c r="U59" s="1186"/>
      <c r="V59" s="1152">
        <f t="shared" si="4"/>
        <v>0</v>
      </c>
      <c r="W59" s="1153">
        <f t="shared" si="5"/>
        <v>0</v>
      </c>
      <c r="X59" s="1082">
        <v>0</v>
      </c>
      <c r="Y59" s="1077">
        <v>0</v>
      </c>
      <c r="Z59" s="1139">
        <v>0</v>
      </c>
      <c r="AA59" s="1099">
        <v>0</v>
      </c>
      <c r="AB59" s="1058">
        <v>0</v>
      </c>
      <c r="AC59" s="34"/>
      <c r="AD59" s="338"/>
    </row>
    <row r="60" spans="1:30" ht="13.5" customHeight="1" x14ac:dyDescent="0.2">
      <c r="A60" s="564" t="s">
        <v>11227</v>
      </c>
      <c r="B60" s="654" t="s">
        <v>102</v>
      </c>
      <c r="C60" s="565" t="s">
        <v>11016</v>
      </c>
      <c r="D60" s="1154">
        <v>0</v>
      </c>
      <c r="E60" s="1158">
        <v>0</v>
      </c>
      <c r="F60" s="1188">
        <v>0</v>
      </c>
      <c r="G60" s="1156">
        <v>0</v>
      </c>
      <c r="H60" s="785">
        <v>0</v>
      </c>
      <c r="I60" s="1157">
        <v>0</v>
      </c>
      <c r="J60" s="1158">
        <v>0</v>
      </c>
      <c r="K60" s="1188">
        <v>0</v>
      </c>
      <c r="L60" s="1156">
        <v>0</v>
      </c>
      <c r="M60" s="571">
        <v>0</v>
      </c>
      <c r="N60" s="1154">
        <v>0</v>
      </c>
      <c r="O60" s="1158">
        <v>0</v>
      </c>
      <c r="P60" s="1188">
        <v>0</v>
      </c>
      <c r="Q60" s="1156">
        <v>0</v>
      </c>
      <c r="R60" s="571">
        <v>0</v>
      </c>
      <c r="S60" s="1159">
        <f t="shared" si="3"/>
        <v>0</v>
      </c>
      <c r="T60" s="1158"/>
      <c r="U60" s="1189">
        <f>SUM(F60,K60,P60)</f>
        <v>0</v>
      </c>
      <c r="V60" s="1160">
        <f t="shared" si="4"/>
        <v>0</v>
      </c>
      <c r="W60" s="1161">
        <f t="shared" si="5"/>
        <v>0</v>
      </c>
      <c r="X60" s="1083">
        <v>0</v>
      </c>
      <c r="Y60" s="1136">
        <v>0</v>
      </c>
      <c r="Z60" s="1069">
        <v>0</v>
      </c>
      <c r="AA60" s="1100">
        <v>0</v>
      </c>
      <c r="AB60" s="1059">
        <v>0</v>
      </c>
      <c r="AC60" s="34"/>
      <c r="AD60" s="338"/>
    </row>
    <row r="61" spans="1:30" ht="13.5" customHeight="1" x14ac:dyDescent="0.2">
      <c r="A61" s="654" t="s">
        <v>11227</v>
      </c>
      <c r="B61" s="343" t="s">
        <v>116</v>
      </c>
      <c r="C61" s="776" t="s">
        <v>103</v>
      </c>
      <c r="D61" s="1162">
        <v>0</v>
      </c>
      <c r="E61" s="1190">
        <v>0</v>
      </c>
      <c r="F61" s="1191">
        <v>0</v>
      </c>
      <c r="G61" s="1165">
        <v>0</v>
      </c>
      <c r="H61" s="1166">
        <v>0</v>
      </c>
      <c r="I61" s="1167">
        <v>0</v>
      </c>
      <c r="J61" s="1190">
        <v>0</v>
      </c>
      <c r="K61" s="1191">
        <v>0</v>
      </c>
      <c r="L61" s="1165">
        <v>0</v>
      </c>
      <c r="M61" s="1168">
        <v>0</v>
      </c>
      <c r="N61" s="1162">
        <v>0</v>
      </c>
      <c r="O61" s="1190">
        <v>0</v>
      </c>
      <c r="P61" s="1191">
        <v>0</v>
      </c>
      <c r="Q61" s="1165">
        <v>0</v>
      </c>
      <c r="R61" s="1168">
        <v>0</v>
      </c>
      <c r="S61" s="1169">
        <f t="shared" si="3"/>
        <v>0</v>
      </c>
      <c r="T61" s="1192">
        <f>SUM(E61,J61,O61)</f>
        <v>0</v>
      </c>
      <c r="U61" s="1191"/>
      <c r="V61" s="1171">
        <f t="shared" si="4"/>
        <v>0</v>
      </c>
      <c r="W61" s="1172">
        <f t="shared" si="5"/>
        <v>0</v>
      </c>
      <c r="X61" s="1084">
        <v>0</v>
      </c>
      <c r="Y61" s="1078">
        <v>0</v>
      </c>
      <c r="Z61" s="1140">
        <v>0</v>
      </c>
      <c r="AA61" s="1101">
        <v>0</v>
      </c>
      <c r="AB61" s="1060">
        <v>0</v>
      </c>
      <c r="AC61" s="34"/>
      <c r="AD61" s="338"/>
    </row>
    <row r="62" spans="1:30" ht="13.5" customHeight="1" x14ac:dyDescent="0.2">
      <c r="A62" s="654" t="s">
        <v>11227</v>
      </c>
      <c r="B62" s="654" t="s">
        <v>116</v>
      </c>
      <c r="C62" s="566" t="s">
        <v>11016</v>
      </c>
      <c r="D62" s="1173">
        <v>0</v>
      </c>
      <c r="E62" s="1177">
        <v>0</v>
      </c>
      <c r="F62" s="1193">
        <v>0</v>
      </c>
      <c r="G62" s="1175">
        <v>0</v>
      </c>
      <c r="H62" s="789">
        <v>0</v>
      </c>
      <c r="I62" s="1176">
        <v>0</v>
      </c>
      <c r="J62" s="1177">
        <v>0</v>
      </c>
      <c r="K62" s="1193">
        <v>0</v>
      </c>
      <c r="L62" s="1175">
        <v>0</v>
      </c>
      <c r="M62" s="1178">
        <v>0</v>
      </c>
      <c r="N62" s="1173">
        <v>0</v>
      </c>
      <c r="O62" s="1177">
        <v>0</v>
      </c>
      <c r="P62" s="1193">
        <v>0</v>
      </c>
      <c r="Q62" s="1175">
        <v>0</v>
      </c>
      <c r="R62" s="1178">
        <v>0</v>
      </c>
      <c r="S62" s="1179">
        <f t="shared" si="3"/>
        <v>0</v>
      </c>
      <c r="T62" s="1177"/>
      <c r="U62" s="1194">
        <f>SUM(F62,K62,P62)</f>
        <v>0</v>
      </c>
      <c r="V62" s="1180">
        <f t="shared" si="4"/>
        <v>0</v>
      </c>
      <c r="W62" s="1181">
        <f t="shared" si="5"/>
        <v>0</v>
      </c>
      <c r="X62" s="1085">
        <v>0</v>
      </c>
      <c r="Y62" s="1138">
        <v>0</v>
      </c>
      <c r="Z62" s="1071">
        <v>0</v>
      </c>
      <c r="AA62" s="1102">
        <v>0</v>
      </c>
      <c r="AB62" s="1061">
        <v>0</v>
      </c>
      <c r="AC62" s="34"/>
      <c r="AD62" s="338"/>
    </row>
    <row r="63" spans="1:30" ht="13.5" customHeight="1" x14ac:dyDescent="0.2">
      <c r="A63" s="1536" t="s">
        <v>11228</v>
      </c>
      <c r="B63" s="1536" t="s">
        <v>102</v>
      </c>
      <c r="C63" s="1537" t="s">
        <v>103</v>
      </c>
      <c r="D63" s="1195">
        <v>0</v>
      </c>
      <c r="E63" s="1185">
        <v>0</v>
      </c>
      <c r="F63" s="1186">
        <v>0</v>
      </c>
      <c r="G63" s="1145">
        <v>0</v>
      </c>
      <c r="H63" s="1146">
        <v>0</v>
      </c>
      <c r="I63" s="1196">
        <v>0</v>
      </c>
      <c r="J63" s="1185">
        <v>0</v>
      </c>
      <c r="K63" s="1186">
        <v>0</v>
      </c>
      <c r="L63" s="1145">
        <v>0</v>
      </c>
      <c r="M63" s="1149">
        <v>0</v>
      </c>
      <c r="N63" s="1195">
        <v>0</v>
      </c>
      <c r="O63" s="1185">
        <v>0</v>
      </c>
      <c r="P63" s="1186">
        <v>0</v>
      </c>
      <c r="Q63" s="1145">
        <v>0</v>
      </c>
      <c r="R63" s="1149">
        <v>0</v>
      </c>
      <c r="S63" s="1197">
        <f t="shared" si="3"/>
        <v>0</v>
      </c>
      <c r="T63" s="1187">
        <f>SUM(E63,J63,O63)</f>
        <v>0</v>
      </c>
      <c r="U63" s="1186"/>
      <c r="V63" s="1152">
        <f t="shared" si="4"/>
        <v>0</v>
      </c>
      <c r="W63" s="1153">
        <f t="shared" si="5"/>
        <v>0</v>
      </c>
      <c r="X63" s="1086">
        <v>0</v>
      </c>
      <c r="Y63" s="1077">
        <v>0</v>
      </c>
      <c r="Z63" s="1139">
        <v>0</v>
      </c>
      <c r="AA63" s="1099">
        <v>0</v>
      </c>
      <c r="AB63" s="1058">
        <v>0</v>
      </c>
      <c r="AC63" s="34"/>
      <c r="AD63" s="338"/>
    </row>
    <row r="64" spans="1:30" ht="13.5" customHeight="1" x14ac:dyDescent="0.2">
      <c r="A64" s="654" t="s">
        <v>11228</v>
      </c>
      <c r="B64" s="654" t="s">
        <v>102</v>
      </c>
      <c r="C64" s="565" t="s">
        <v>11016</v>
      </c>
      <c r="D64" s="1154">
        <v>0</v>
      </c>
      <c r="E64" s="1158">
        <v>0</v>
      </c>
      <c r="F64" s="1188">
        <v>0</v>
      </c>
      <c r="G64" s="1156">
        <v>0</v>
      </c>
      <c r="H64" s="1198">
        <v>0</v>
      </c>
      <c r="I64" s="1157">
        <v>0</v>
      </c>
      <c r="J64" s="1158">
        <v>0</v>
      </c>
      <c r="K64" s="1188">
        <v>0</v>
      </c>
      <c r="L64" s="1156">
        <v>0</v>
      </c>
      <c r="M64" s="1199">
        <v>0</v>
      </c>
      <c r="N64" s="1154">
        <v>0</v>
      </c>
      <c r="O64" s="1158">
        <v>0</v>
      </c>
      <c r="P64" s="1188">
        <v>0</v>
      </c>
      <c r="Q64" s="1156">
        <v>0</v>
      </c>
      <c r="R64" s="1199">
        <v>0</v>
      </c>
      <c r="S64" s="1159">
        <f t="shared" si="3"/>
        <v>0</v>
      </c>
      <c r="T64" s="1158"/>
      <c r="U64" s="1189">
        <f>SUM(F64,K64,P64)</f>
        <v>0</v>
      </c>
      <c r="V64" s="1160">
        <f t="shared" si="4"/>
        <v>0</v>
      </c>
      <c r="W64" s="1200">
        <f t="shared" si="5"/>
        <v>0</v>
      </c>
      <c r="X64" s="1083">
        <v>0</v>
      </c>
      <c r="Y64" s="1136">
        <v>0</v>
      </c>
      <c r="Z64" s="1069">
        <v>0</v>
      </c>
      <c r="AA64" s="1100">
        <v>0</v>
      </c>
      <c r="AB64" s="1095">
        <v>0</v>
      </c>
      <c r="AC64" s="34"/>
      <c r="AD64" s="338"/>
    </row>
    <row r="65" spans="1:30" ht="13.5" customHeight="1" x14ac:dyDescent="0.2">
      <c r="A65" s="654" t="s">
        <v>11228</v>
      </c>
      <c r="B65" s="343" t="s">
        <v>116</v>
      </c>
      <c r="C65" s="776" t="s">
        <v>103</v>
      </c>
      <c r="D65" s="1201">
        <v>0</v>
      </c>
      <c r="E65" s="1190">
        <v>0</v>
      </c>
      <c r="F65" s="1191">
        <v>0</v>
      </c>
      <c r="G65" s="1165">
        <v>0</v>
      </c>
      <c r="H65" s="1166">
        <v>0</v>
      </c>
      <c r="I65" s="1202">
        <v>0</v>
      </c>
      <c r="J65" s="1190">
        <v>0</v>
      </c>
      <c r="K65" s="1191">
        <v>0</v>
      </c>
      <c r="L65" s="1165">
        <v>0</v>
      </c>
      <c r="M65" s="1168">
        <v>0</v>
      </c>
      <c r="N65" s="1201">
        <v>0</v>
      </c>
      <c r="O65" s="1190">
        <v>0</v>
      </c>
      <c r="P65" s="1191">
        <v>0</v>
      </c>
      <c r="Q65" s="1165">
        <v>0</v>
      </c>
      <c r="R65" s="1168">
        <v>0</v>
      </c>
      <c r="S65" s="1203">
        <f t="shared" si="3"/>
        <v>0</v>
      </c>
      <c r="T65" s="1192">
        <f>SUM(E65,J65,O65)</f>
        <v>0</v>
      </c>
      <c r="U65" s="1191"/>
      <c r="V65" s="1171">
        <f t="shared" si="4"/>
        <v>0</v>
      </c>
      <c r="W65" s="1172">
        <f t="shared" si="5"/>
        <v>0</v>
      </c>
      <c r="X65" s="1087">
        <v>0</v>
      </c>
      <c r="Y65" s="1078">
        <v>0</v>
      </c>
      <c r="Z65" s="1140">
        <v>0</v>
      </c>
      <c r="AA65" s="1101">
        <v>0</v>
      </c>
      <c r="AB65" s="1060">
        <v>0</v>
      </c>
      <c r="AC65" s="34"/>
      <c r="AD65" s="338"/>
    </row>
    <row r="66" spans="1:30" ht="13.5" customHeight="1" x14ac:dyDescent="0.2">
      <c r="A66" s="654" t="s">
        <v>11228</v>
      </c>
      <c r="B66" s="654" t="s">
        <v>116</v>
      </c>
      <c r="C66" s="566" t="s">
        <v>11016</v>
      </c>
      <c r="D66" s="1173">
        <v>0</v>
      </c>
      <c r="E66" s="1177">
        <v>0</v>
      </c>
      <c r="F66" s="1193">
        <v>0</v>
      </c>
      <c r="G66" s="1175">
        <v>0</v>
      </c>
      <c r="H66" s="1204">
        <v>0</v>
      </c>
      <c r="I66" s="1176">
        <v>0</v>
      </c>
      <c r="J66" s="1177">
        <v>0</v>
      </c>
      <c r="K66" s="1193">
        <v>0</v>
      </c>
      <c r="L66" s="1175">
        <v>0</v>
      </c>
      <c r="M66" s="1205">
        <v>0</v>
      </c>
      <c r="N66" s="1173">
        <v>0</v>
      </c>
      <c r="O66" s="1177">
        <v>0</v>
      </c>
      <c r="P66" s="1193">
        <v>0</v>
      </c>
      <c r="Q66" s="1175">
        <v>0</v>
      </c>
      <c r="R66" s="1205">
        <v>0</v>
      </c>
      <c r="S66" s="1179">
        <f t="shared" si="3"/>
        <v>0</v>
      </c>
      <c r="T66" s="1177"/>
      <c r="U66" s="1194">
        <f>SUM(F66,K66,P66)</f>
        <v>0</v>
      </c>
      <c r="V66" s="1180">
        <f t="shared" si="4"/>
        <v>0</v>
      </c>
      <c r="W66" s="1206">
        <f t="shared" si="5"/>
        <v>0</v>
      </c>
      <c r="X66" s="1085">
        <v>0</v>
      </c>
      <c r="Y66" s="1138">
        <v>0</v>
      </c>
      <c r="Z66" s="1071">
        <v>0</v>
      </c>
      <c r="AA66" s="1102">
        <v>0</v>
      </c>
      <c r="AB66" s="1096">
        <v>0</v>
      </c>
      <c r="AC66" s="34"/>
      <c r="AD66" s="338"/>
    </row>
    <row r="67" spans="1:30" ht="13.5" customHeight="1" x14ac:dyDescent="0.2">
      <c r="A67" s="655" t="s">
        <v>11229</v>
      </c>
      <c r="B67" s="1536" t="s">
        <v>102</v>
      </c>
      <c r="C67" s="1537" t="s">
        <v>103</v>
      </c>
      <c r="D67" s="1142">
        <v>0</v>
      </c>
      <c r="E67" s="1185">
        <v>0</v>
      </c>
      <c r="F67" s="1186">
        <v>0</v>
      </c>
      <c r="G67" s="1145">
        <v>0</v>
      </c>
      <c r="H67" s="1146">
        <v>0</v>
      </c>
      <c r="I67" s="1147">
        <v>0</v>
      </c>
      <c r="J67" s="1185">
        <v>0</v>
      </c>
      <c r="K67" s="1186">
        <v>0</v>
      </c>
      <c r="L67" s="1145">
        <v>0</v>
      </c>
      <c r="M67" s="1149">
        <v>0</v>
      </c>
      <c r="N67" s="1142">
        <v>0</v>
      </c>
      <c r="O67" s="1185">
        <v>0</v>
      </c>
      <c r="P67" s="1186">
        <v>0</v>
      </c>
      <c r="Q67" s="1145">
        <v>0</v>
      </c>
      <c r="R67" s="1149">
        <v>0</v>
      </c>
      <c r="S67" s="1150">
        <f t="shared" si="3"/>
        <v>0</v>
      </c>
      <c r="T67" s="1187">
        <f>SUM(E67,J67,O67)</f>
        <v>0</v>
      </c>
      <c r="U67" s="1186"/>
      <c r="V67" s="1152">
        <f t="shared" si="4"/>
        <v>0</v>
      </c>
      <c r="W67" s="1153">
        <f t="shared" si="5"/>
        <v>0</v>
      </c>
      <c r="X67" s="1082">
        <v>0</v>
      </c>
      <c r="Y67" s="1077">
        <v>0</v>
      </c>
      <c r="Z67" s="1139">
        <v>0</v>
      </c>
      <c r="AA67" s="1099">
        <v>0</v>
      </c>
      <c r="AB67" s="1058">
        <v>0</v>
      </c>
      <c r="AC67" s="34"/>
      <c r="AD67" s="338"/>
    </row>
    <row r="68" spans="1:30" ht="13.5" customHeight="1" x14ac:dyDescent="0.2">
      <c r="A68" s="564" t="s">
        <v>11229</v>
      </c>
      <c r="B68" s="654" t="s">
        <v>102</v>
      </c>
      <c r="C68" s="565" t="s">
        <v>11016</v>
      </c>
      <c r="D68" s="1154">
        <v>0</v>
      </c>
      <c r="E68" s="1158">
        <v>0</v>
      </c>
      <c r="F68" s="1188">
        <v>0</v>
      </c>
      <c r="G68" s="1156">
        <v>0</v>
      </c>
      <c r="H68" s="785">
        <v>0</v>
      </c>
      <c r="I68" s="1157">
        <v>0</v>
      </c>
      <c r="J68" s="1158">
        <v>0</v>
      </c>
      <c r="K68" s="1188">
        <v>0</v>
      </c>
      <c r="L68" s="1156">
        <v>0</v>
      </c>
      <c r="M68" s="571">
        <v>0</v>
      </c>
      <c r="N68" s="1154">
        <v>0</v>
      </c>
      <c r="O68" s="1158">
        <v>0</v>
      </c>
      <c r="P68" s="1188">
        <v>0</v>
      </c>
      <c r="Q68" s="1156">
        <v>0</v>
      </c>
      <c r="R68" s="571">
        <v>0</v>
      </c>
      <c r="S68" s="1159">
        <f t="shared" si="3"/>
        <v>0</v>
      </c>
      <c r="T68" s="1158"/>
      <c r="U68" s="1189">
        <f>SUM(F68,K68,P68)</f>
        <v>0</v>
      </c>
      <c r="V68" s="1160">
        <f t="shared" si="4"/>
        <v>0</v>
      </c>
      <c r="W68" s="1161">
        <f t="shared" si="5"/>
        <v>0</v>
      </c>
      <c r="X68" s="1083">
        <v>0</v>
      </c>
      <c r="Y68" s="1136">
        <v>0</v>
      </c>
      <c r="Z68" s="1069">
        <v>0</v>
      </c>
      <c r="AA68" s="1100">
        <v>0</v>
      </c>
      <c r="AB68" s="1059">
        <v>0</v>
      </c>
      <c r="AC68" s="34"/>
      <c r="AD68" s="338"/>
    </row>
    <row r="69" spans="1:30" ht="13.5" customHeight="1" x14ac:dyDescent="0.2">
      <c r="A69" s="654" t="s">
        <v>11229</v>
      </c>
      <c r="B69" s="343" t="s">
        <v>116</v>
      </c>
      <c r="C69" s="776" t="s">
        <v>103</v>
      </c>
      <c r="D69" s="1162">
        <v>0</v>
      </c>
      <c r="E69" s="1190">
        <v>0</v>
      </c>
      <c r="F69" s="1191">
        <v>0</v>
      </c>
      <c r="G69" s="1165">
        <v>0</v>
      </c>
      <c r="H69" s="1166">
        <v>0</v>
      </c>
      <c r="I69" s="1167">
        <v>0</v>
      </c>
      <c r="J69" s="1190">
        <v>0</v>
      </c>
      <c r="K69" s="1191">
        <v>0</v>
      </c>
      <c r="L69" s="1165">
        <v>0</v>
      </c>
      <c r="M69" s="1168">
        <v>0</v>
      </c>
      <c r="N69" s="1162">
        <v>0</v>
      </c>
      <c r="O69" s="1190">
        <v>0</v>
      </c>
      <c r="P69" s="1191">
        <v>0</v>
      </c>
      <c r="Q69" s="1165">
        <v>0</v>
      </c>
      <c r="R69" s="1168">
        <v>0</v>
      </c>
      <c r="S69" s="1169">
        <f t="shared" si="3"/>
        <v>0</v>
      </c>
      <c r="T69" s="1192">
        <f>SUM(E69,J69,O69)</f>
        <v>0</v>
      </c>
      <c r="U69" s="1191"/>
      <c r="V69" s="1171">
        <f t="shared" si="4"/>
        <v>0</v>
      </c>
      <c r="W69" s="1172">
        <f t="shared" si="5"/>
        <v>0</v>
      </c>
      <c r="X69" s="1084">
        <v>0</v>
      </c>
      <c r="Y69" s="1078">
        <v>0</v>
      </c>
      <c r="Z69" s="1140">
        <v>0</v>
      </c>
      <c r="AA69" s="1101">
        <v>0</v>
      </c>
      <c r="AB69" s="1060">
        <v>0</v>
      </c>
      <c r="AC69" s="34"/>
      <c r="AD69" s="338"/>
    </row>
    <row r="70" spans="1:30" ht="13.5" customHeight="1" x14ac:dyDescent="0.2">
      <c r="A70" s="654" t="s">
        <v>11229</v>
      </c>
      <c r="B70" s="654" t="s">
        <v>116</v>
      </c>
      <c r="C70" s="566" t="s">
        <v>11016</v>
      </c>
      <c r="D70" s="1173">
        <v>0</v>
      </c>
      <c r="E70" s="1177">
        <v>0</v>
      </c>
      <c r="F70" s="1193">
        <v>0</v>
      </c>
      <c r="G70" s="1175">
        <v>0</v>
      </c>
      <c r="H70" s="789">
        <v>0</v>
      </c>
      <c r="I70" s="1176">
        <v>0</v>
      </c>
      <c r="J70" s="1177">
        <v>0</v>
      </c>
      <c r="K70" s="1193">
        <v>0</v>
      </c>
      <c r="L70" s="1175">
        <v>0</v>
      </c>
      <c r="M70" s="1178">
        <v>0</v>
      </c>
      <c r="N70" s="1173">
        <v>0</v>
      </c>
      <c r="O70" s="1177">
        <v>0</v>
      </c>
      <c r="P70" s="1193">
        <v>0</v>
      </c>
      <c r="Q70" s="1175">
        <v>0</v>
      </c>
      <c r="R70" s="1178">
        <v>0</v>
      </c>
      <c r="S70" s="1179">
        <f t="shared" si="3"/>
        <v>0</v>
      </c>
      <c r="T70" s="1177"/>
      <c r="U70" s="1194">
        <f>SUM(F70,K70,P70)</f>
        <v>0</v>
      </c>
      <c r="V70" s="1180">
        <f t="shared" si="4"/>
        <v>0</v>
      </c>
      <c r="W70" s="1181">
        <f t="shared" si="5"/>
        <v>0</v>
      </c>
      <c r="X70" s="1085">
        <v>0</v>
      </c>
      <c r="Y70" s="1138">
        <v>0</v>
      </c>
      <c r="Z70" s="1071">
        <v>0</v>
      </c>
      <c r="AA70" s="1102">
        <v>0</v>
      </c>
      <c r="AB70" s="1061">
        <v>0</v>
      </c>
      <c r="AC70" s="34"/>
      <c r="AD70" s="338"/>
    </row>
    <row r="71" spans="1:30" ht="13.5" customHeight="1" x14ac:dyDescent="0.2">
      <c r="A71" s="655" t="s">
        <v>11230</v>
      </c>
      <c r="B71" s="1536" t="s">
        <v>102</v>
      </c>
      <c r="C71" s="1537" t="s">
        <v>103</v>
      </c>
      <c r="D71" s="1195">
        <v>0</v>
      </c>
      <c r="E71" s="1185">
        <v>0</v>
      </c>
      <c r="F71" s="1186">
        <v>0</v>
      </c>
      <c r="G71" s="1145">
        <v>0</v>
      </c>
      <c r="H71" s="1146">
        <v>0</v>
      </c>
      <c r="I71" s="1196">
        <v>0</v>
      </c>
      <c r="J71" s="1185">
        <v>0</v>
      </c>
      <c r="K71" s="1186">
        <v>0</v>
      </c>
      <c r="L71" s="1145">
        <v>0</v>
      </c>
      <c r="M71" s="1149">
        <v>0</v>
      </c>
      <c r="N71" s="1195">
        <v>0</v>
      </c>
      <c r="O71" s="1185">
        <v>0</v>
      </c>
      <c r="P71" s="1186">
        <v>0</v>
      </c>
      <c r="Q71" s="1145">
        <v>0</v>
      </c>
      <c r="R71" s="1149">
        <v>0</v>
      </c>
      <c r="S71" s="1197">
        <f t="shared" si="3"/>
        <v>0</v>
      </c>
      <c r="T71" s="1187">
        <f>SUM(E71,J71,O71)</f>
        <v>0</v>
      </c>
      <c r="U71" s="1186"/>
      <c r="V71" s="1152">
        <f t="shared" si="4"/>
        <v>0</v>
      </c>
      <c r="W71" s="1153">
        <f t="shared" si="5"/>
        <v>0</v>
      </c>
      <c r="X71" s="1086">
        <v>0</v>
      </c>
      <c r="Y71" s="1077">
        <v>0</v>
      </c>
      <c r="Z71" s="1139">
        <v>0</v>
      </c>
      <c r="AA71" s="1099">
        <v>0</v>
      </c>
      <c r="AB71" s="1058">
        <v>0</v>
      </c>
      <c r="AC71" s="34"/>
      <c r="AD71" s="338"/>
    </row>
    <row r="72" spans="1:30" ht="13.5" customHeight="1" x14ac:dyDescent="0.2">
      <c r="A72" s="564" t="s">
        <v>11230</v>
      </c>
      <c r="B72" s="654" t="s">
        <v>102</v>
      </c>
      <c r="C72" s="565" t="s">
        <v>11016</v>
      </c>
      <c r="D72" s="1154">
        <v>0</v>
      </c>
      <c r="E72" s="1158">
        <v>0</v>
      </c>
      <c r="F72" s="1188">
        <v>0</v>
      </c>
      <c r="G72" s="1156">
        <v>0</v>
      </c>
      <c r="H72" s="1198">
        <v>0</v>
      </c>
      <c r="I72" s="1157">
        <v>0</v>
      </c>
      <c r="J72" s="1158">
        <v>0</v>
      </c>
      <c r="K72" s="1188">
        <v>0</v>
      </c>
      <c r="L72" s="1156">
        <v>0</v>
      </c>
      <c r="M72" s="1199">
        <v>0</v>
      </c>
      <c r="N72" s="1154">
        <v>0</v>
      </c>
      <c r="O72" s="1158">
        <v>0</v>
      </c>
      <c r="P72" s="1188">
        <v>0</v>
      </c>
      <c r="Q72" s="1156">
        <v>0</v>
      </c>
      <c r="R72" s="1199">
        <v>0</v>
      </c>
      <c r="S72" s="1159">
        <f t="shared" si="3"/>
        <v>0</v>
      </c>
      <c r="T72" s="1158"/>
      <c r="U72" s="1189">
        <f>SUM(F72,K72,P72)</f>
        <v>0</v>
      </c>
      <c r="V72" s="1160">
        <f t="shared" si="4"/>
        <v>0</v>
      </c>
      <c r="W72" s="1200">
        <f t="shared" si="5"/>
        <v>0</v>
      </c>
      <c r="X72" s="1083">
        <v>0</v>
      </c>
      <c r="Y72" s="1136">
        <v>0</v>
      </c>
      <c r="Z72" s="1069">
        <v>0</v>
      </c>
      <c r="AA72" s="1100">
        <v>0</v>
      </c>
      <c r="AB72" s="1095">
        <v>0</v>
      </c>
      <c r="AC72" s="34"/>
      <c r="AD72" s="338"/>
    </row>
    <row r="73" spans="1:30" ht="13.5" customHeight="1" x14ac:dyDescent="0.2">
      <c r="A73" s="654" t="s">
        <v>11230</v>
      </c>
      <c r="B73" s="343" t="s">
        <v>116</v>
      </c>
      <c r="C73" s="776" t="s">
        <v>103</v>
      </c>
      <c r="D73" s="1201">
        <v>0</v>
      </c>
      <c r="E73" s="1190">
        <v>0</v>
      </c>
      <c r="F73" s="1191">
        <v>0</v>
      </c>
      <c r="G73" s="1165">
        <v>0</v>
      </c>
      <c r="H73" s="1166">
        <v>0</v>
      </c>
      <c r="I73" s="1202">
        <v>0</v>
      </c>
      <c r="J73" s="1190">
        <v>0</v>
      </c>
      <c r="K73" s="1191">
        <v>0</v>
      </c>
      <c r="L73" s="1165">
        <v>0</v>
      </c>
      <c r="M73" s="1168">
        <v>0</v>
      </c>
      <c r="N73" s="1201">
        <v>0</v>
      </c>
      <c r="O73" s="1190">
        <v>0</v>
      </c>
      <c r="P73" s="1191">
        <v>0</v>
      </c>
      <c r="Q73" s="1165">
        <v>0</v>
      </c>
      <c r="R73" s="1168">
        <v>0</v>
      </c>
      <c r="S73" s="1203">
        <f t="shared" si="3"/>
        <v>0</v>
      </c>
      <c r="T73" s="1192">
        <f>SUM(E73,J73,O73)</f>
        <v>0</v>
      </c>
      <c r="U73" s="1191"/>
      <c r="V73" s="1171">
        <f t="shared" si="4"/>
        <v>0</v>
      </c>
      <c r="W73" s="1172">
        <f t="shared" si="5"/>
        <v>0</v>
      </c>
      <c r="X73" s="1087">
        <v>0</v>
      </c>
      <c r="Y73" s="1078">
        <v>0</v>
      </c>
      <c r="Z73" s="1140">
        <v>0</v>
      </c>
      <c r="AA73" s="1101">
        <v>0</v>
      </c>
      <c r="AB73" s="1060">
        <v>0</v>
      </c>
      <c r="AC73" s="34"/>
      <c r="AD73" s="338"/>
    </row>
    <row r="74" spans="1:30" ht="13.5" customHeight="1" x14ac:dyDescent="0.2">
      <c r="A74" s="654" t="s">
        <v>11230</v>
      </c>
      <c r="B74" s="654" t="s">
        <v>116</v>
      </c>
      <c r="C74" s="566" t="s">
        <v>11016</v>
      </c>
      <c r="D74" s="1173">
        <v>0</v>
      </c>
      <c r="E74" s="1177">
        <v>0</v>
      </c>
      <c r="F74" s="1193">
        <v>0</v>
      </c>
      <c r="G74" s="1175">
        <v>0</v>
      </c>
      <c r="H74" s="1204">
        <v>0</v>
      </c>
      <c r="I74" s="1176">
        <v>0</v>
      </c>
      <c r="J74" s="1177">
        <v>0</v>
      </c>
      <c r="K74" s="1193">
        <v>0</v>
      </c>
      <c r="L74" s="1175">
        <v>0</v>
      </c>
      <c r="M74" s="1205">
        <v>0</v>
      </c>
      <c r="N74" s="1173">
        <v>0</v>
      </c>
      <c r="O74" s="1177">
        <v>0</v>
      </c>
      <c r="P74" s="1193">
        <v>0</v>
      </c>
      <c r="Q74" s="1175">
        <v>0</v>
      </c>
      <c r="R74" s="1205">
        <v>0</v>
      </c>
      <c r="S74" s="1179">
        <f t="shared" si="3"/>
        <v>0</v>
      </c>
      <c r="T74" s="1177"/>
      <c r="U74" s="1194">
        <f>SUM(F74,K74,P74)</f>
        <v>0</v>
      </c>
      <c r="V74" s="1180">
        <f t="shared" si="4"/>
        <v>0</v>
      </c>
      <c r="W74" s="1206">
        <f t="shared" si="5"/>
        <v>0</v>
      </c>
      <c r="X74" s="1085">
        <v>0</v>
      </c>
      <c r="Y74" s="1138">
        <v>0</v>
      </c>
      <c r="Z74" s="1071">
        <v>0</v>
      </c>
      <c r="AA74" s="1102">
        <v>0</v>
      </c>
      <c r="AB74" s="1096">
        <v>0</v>
      </c>
      <c r="AC74" s="34"/>
      <c r="AD74" s="338"/>
    </row>
    <row r="75" spans="1:30" ht="13.5" customHeight="1" x14ac:dyDescent="0.2">
      <c r="A75" s="655" t="s">
        <v>11231</v>
      </c>
      <c r="B75" s="1536" t="s">
        <v>102</v>
      </c>
      <c r="C75" s="1537" t="s">
        <v>103</v>
      </c>
      <c r="D75" s="1195">
        <v>0</v>
      </c>
      <c r="E75" s="1185">
        <v>0</v>
      </c>
      <c r="F75" s="1186">
        <v>0</v>
      </c>
      <c r="G75" s="1145">
        <v>0</v>
      </c>
      <c r="H75" s="1146">
        <v>0</v>
      </c>
      <c r="I75" s="1196">
        <v>0</v>
      </c>
      <c r="J75" s="1185">
        <v>0</v>
      </c>
      <c r="K75" s="1186">
        <v>0</v>
      </c>
      <c r="L75" s="1145">
        <v>0</v>
      </c>
      <c r="M75" s="1149">
        <v>0</v>
      </c>
      <c r="N75" s="1195">
        <v>0</v>
      </c>
      <c r="O75" s="1185">
        <v>0</v>
      </c>
      <c r="P75" s="1186">
        <v>0</v>
      </c>
      <c r="Q75" s="1145">
        <v>0</v>
      </c>
      <c r="R75" s="1149">
        <v>0</v>
      </c>
      <c r="S75" s="1197">
        <f t="shared" ref="S75:S82" si="6">SUM(D75,I75,N75)</f>
        <v>0</v>
      </c>
      <c r="T75" s="1187">
        <f>SUM(E75,J75,O75)</f>
        <v>0</v>
      </c>
      <c r="U75" s="1186"/>
      <c r="V75" s="1152">
        <f t="shared" si="4"/>
        <v>0</v>
      </c>
      <c r="W75" s="1153">
        <f t="shared" si="5"/>
        <v>0</v>
      </c>
      <c r="X75" s="1086">
        <v>0</v>
      </c>
      <c r="Y75" s="1077">
        <v>0</v>
      </c>
      <c r="Z75" s="1139">
        <v>0</v>
      </c>
      <c r="AA75" s="1099">
        <v>0</v>
      </c>
      <c r="AB75" s="1058">
        <v>0</v>
      </c>
      <c r="AC75" s="34"/>
      <c r="AD75" s="338"/>
    </row>
    <row r="76" spans="1:30" ht="13.5" customHeight="1" x14ac:dyDescent="0.2">
      <c r="A76" s="564" t="s">
        <v>11231</v>
      </c>
      <c r="B76" s="654" t="s">
        <v>102</v>
      </c>
      <c r="C76" s="565" t="s">
        <v>11016</v>
      </c>
      <c r="D76" s="1154">
        <v>0</v>
      </c>
      <c r="E76" s="1158">
        <v>0</v>
      </c>
      <c r="F76" s="1188">
        <v>0</v>
      </c>
      <c r="G76" s="1156">
        <v>0</v>
      </c>
      <c r="H76" s="1198">
        <v>0</v>
      </c>
      <c r="I76" s="1157">
        <v>0</v>
      </c>
      <c r="J76" s="1158">
        <v>0</v>
      </c>
      <c r="K76" s="1188">
        <v>0</v>
      </c>
      <c r="L76" s="1156">
        <v>0</v>
      </c>
      <c r="M76" s="1199">
        <v>0</v>
      </c>
      <c r="N76" s="1154">
        <v>0</v>
      </c>
      <c r="O76" s="1158">
        <v>0</v>
      </c>
      <c r="P76" s="1188">
        <v>0</v>
      </c>
      <c r="Q76" s="1156">
        <v>0</v>
      </c>
      <c r="R76" s="1199">
        <v>0</v>
      </c>
      <c r="S76" s="1159">
        <f t="shared" si="6"/>
        <v>0</v>
      </c>
      <c r="T76" s="1158"/>
      <c r="U76" s="1189">
        <f>SUM(F76,K76,P76)</f>
        <v>0</v>
      </c>
      <c r="V76" s="1160">
        <f t="shared" ref="V76:V82" si="7">SUM(G76,L76,Q76)</f>
        <v>0</v>
      </c>
      <c r="W76" s="1200">
        <f t="shared" ref="W76:W82" si="8">SUM(H76,M76,R76)</f>
        <v>0</v>
      </c>
      <c r="X76" s="1083">
        <v>0</v>
      </c>
      <c r="Y76" s="1136">
        <v>0</v>
      </c>
      <c r="Z76" s="1069">
        <v>0</v>
      </c>
      <c r="AA76" s="1100">
        <v>0</v>
      </c>
      <c r="AB76" s="1095">
        <v>0</v>
      </c>
      <c r="AC76" s="34"/>
      <c r="AD76" s="338"/>
    </row>
    <row r="77" spans="1:30" ht="13.5" customHeight="1" x14ac:dyDescent="0.2">
      <c r="A77" s="654" t="s">
        <v>11231</v>
      </c>
      <c r="B77" s="343" t="s">
        <v>116</v>
      </c>
      <c r="C77" s="776" t="s">
        <v>103</v>
      </c>
      <c r="D77" s="1201">
        <v>0</v>
      </c>
      <c r="E77" s="1190">
        <v>0</v>
      </c>
      <c r="F77" s="1191">
        <v>0</v>
      </c>
      <c r="G77" s="1165">
        <v>0</v>
      </c>
      <c r="H77" s="1166">
        <v>0</v>
      </c>
      <c r="I77" s="1202">
        <v>0</v>
      </c>
      <c r="J77" s="1190">
        <v>0</v>
      </c>
      <c r="K77" s="1191">
        <v>0</v>
      </c>
      <c r="L77" s="1165">
        <v>0</v>
      </c>
      <c r="M77" s="1168">
        <v>0</v>
      </c>
      <c r="N77" s="1201">
        <v>0</v>
      </c>
      <c r="O77" s="1190">
        <v>0</v>
      </c>
      <c r="P77" s="1191">
        <v>0</v>
      </c>
      <c r="Q77" s="1165">
        <v>0</v>
      </c>
      <c r="R77" s="1168">
        <v>0</v>
      </c>
      <c r="S77" s="1203">
        <f t="shared" si="6"/>
        <v>0</v>
      </c>
      <c r="T77" s="1192">
        <f>SUM(E77,J77,O77)</f>
        <v>0</v>
      </c>
      <c r="U77" s="1191"/>
      <c r="V77" s="1171">
        <f t="shared" si="7"/>
        <v>0</v>
      </c>
      <c r="W77" s="1172">
        <f t="shared" si="8"/>
        <v>0</v>
      </c>
      <c r="X77" s="1087">
        <v>0</v>
      </c>
      <c r="Y77" s="1078">
        <v>0</v>
      </c>
      <c r="Z77" s="1140">
        <v>0</v>
      </c>
      <c r="AA77" s="1101">
        <v>0</v>
      </c>
      <c r="AB77" s="1060">
        <v>0</v>
      </c>
      <c r="AC77" s="34"/>
      <c r="AD77" s="338"/>
    </row>
    <row r="78" spans="1:30" ht="13.5" customHeight="1" x14ac:dyDescent="0.2">
      <c r="A78" s="654" t="s">
        <v>11231</v>
      </c>
      <c r="B78" s="654" t="s">
        <v>116</v>
      </c>
      <c r="C78" s="566" t="s">
        <v>11016</v>
      </c>
      <c r="D78" s="1173">
        <v>0</v>
      </c>
      <c r="E78" s="1177">
        <v>0</v>
      </c>
      <c r="F78" s="1193">
        <v>0</v>
      </c>
      <c r="G78" s="1175">
        <v>0</v>
      </c>
      <c r="H78" s="1204">
        <v>0</v>
      </c>
      <c r="I78" s="1176">
        <v>0</v>
      </c>
      <c r="J78" s="1177">
        <v>0</v>
      </c>
      <c r="K78" s="1193">
        <v>0</v>
      </c>
      <c r="L78" s="1175">
        <v>0</v>
      </c>
      <c r="M78" s="1205">
        <v>0</v>
      </c>
      <c r="N78" s="1173">
        <v>0</v>
      </c>
      <c r="O78" s="1177">
        <v>0</v>
      </c>
      <c r="P78" s="1193">
        <v>0</v>
      </c>
      <c r="Q78" s="1175">
        <v>0</v>
      </c>
      <c r="R78" s="1205">
        <v>0</v>
      </c>
      <c r="S78" s="1179">
        <f t="shared" si="6"/>
        <v>0</v>
      </c>
      <c r="T78" s="1177"/>
      <c r="U78" s="1194">
        <f>SUM(F78,K78,P78)</f>
        <v>0</v>
      </c>
      <c r="V78" s="1180">
        <f t="shared" si="7"/>
        <v>0</v>
      </c>
      <c r="W78" s="1206">
        <f t="shared" si="8"/>
        <v>0</v>
      </c>
      <c r="X78" s="1085">
        <v>0</v>
      </c>
      <c r="Y78" s="1138">
        <v>0</v>
      </c>
      <c r="Z78" s="1071">
        <v>0</v>
      </c>
      <c r="AA78" s="1102">
        <v>0</v>
      </c>
      <c r="AB78" s="1096">
        <v>0</v>
      </c>
      <c r="AC78" s="34"/>
      <c r="AD78" s="338"/>
    </row>
    <row r="79" spans="1:30" ht="13.5" customHeight="1" x14ac:dyDescent="0.2">
      <c r="A79" s="655" t="s">
        <v>11232</v>
      </c>
      <c r="B79" s="1536" t="s">
        <v>102</v>
      </c>
      <c r="C79" s="1537" t="s">
        <v>103</v>
      </c>
      <c r="D79" s="1142">
        <v>0</v>
      </c>
      <c r="E79" s="1185">
        <v>0</v>
      </c>
      <c r="F79" s="1186">
        <v>0</v>
      </c>
      <c r="G79" s="1145">
        <v>0</v>
      </c>
      <c r="H79" s="1146">
        <v>0</v>
      </c>
      <c r="I79" s="1147">
        <v>0</v>
      </c>
      <c r="J79" s="1185">
        <v>0</v>
      </c>
      <c r="K79" s="1186">
        <v>0</v>
      </c>
      <c r="L79" s="1145">
        <v>0</v>
      </c>
      <c r="M79" s="1149">
        <v>0</v>
      </c>
      <c r="N79" s="1142">
        <v>0</v>
      </c>
      <c r="O79" s="1185">
        <v>0</v>
      </c>
      <c r="P79" s="1186">
        <v>0</v>
      </c>
      <c r="Q79" s="1145">
        <v>0</v>
      </c>
      <c r="R79" s="1149">
        <v>0</v>
      </c>
      <c r="S79" s="1150">
        <f t="shared" si="6"/>
        <v>0</v>
      </c>
      <c r="T79" s="1187">
        <f>SUM(E79,J79,O79)</f>
        <v>0</v>
      </c>
      <c r="U79" s="1186"/>
      <c r="V79" s="1152">
        <f t="shared" si="7"/>
        <v>0</v>
      </c>
      <c r="W79" s="1153">
        <f t="shared" si="8"/>
        <v>0</v>
      </c>
      <c r="X79" s="1082">
        <v>0</v>
      </c>
      <c r="Y79" s="1077">
        <v>0</v>
      </c>
      <c r="Z79" s="1139">
        <v>0</v>
      </c>
      <c r="AA79" s="1099">
        <v>0</v>
      </c>
      <c r="AB79" s="1058">
        <v>0</v>
      </c>
      <c r="AC79" s="34"/>
      <c r="AD79" s="338"/>
    </row>
    <row r="80" spans="1:30" ht="13.5" customHeight="1" x14ac:dyDescent="0.2">
      <c r="A80" s="412" t="s">
        <v>11232</v>
      </c>
      <c r="B80" s="654" t="s">
        <v>102</v>
      </c>
      <c r="C80" s="565" t="s">
        <v>11016</v>
      </c>
      <c r="D80" s="1154">
        <v>0</v>
      </c>
      <c r="E80" s="1158">
        <v>0</v>
      </c>
      <c r="F80" s="1188">
        <v>0</v>
      </c>
      <c r="G80" s="1156">
        <v>0</v>
      </c>
      <c r="H80" s="785">
        <v>0</v>
      </c>
      <c r="I80" s="1157">
        <v>0</v>
      </c>
      <c r="J80" s="1158">
        <v>0</v>
      </c>
      <c r="K80" s="1188">
        <v>0</v>
      </c>
      <c r="L80" s="1156">
        <v>0</v>
      </c>
      <c r="M80" s="571">
        <v>0</v>
      </c>
      <c r="N80" s="1154">
        <v>0</v>
      </c>
      <c r="O80" s="1158">
        <v>0</v>
      </c>
      <c r="P80" s="1188">
        <v>0</v>
      </c>
      <c r="Q80" s="1156">
        <v>0</v>
      </c>
      <c r="R80" s="571">
        <v>0</v>
      </c>
      <c r="S80" s="1159">
        <f t="shared" si="6"/>
        <v>0</v>
      </c>
      <c r="T80" s="1158"/>
      <c r="U80" s="1189">
        <f>SUM(F80,K80,P80)</f>
        <v>0</v>
      </c>
      <c r="V80" s="1160">
        <f t="shared" si="7"/>
        <v>0</v>
      </c>
      <c r="W80" s="1161">
        <f t="shared" si="8"/>
        <v>0</v>
      </c>
      <c r="X80" s="1083">
        <v>0</v>
      </c>
      <c r="Y80" s="1136">
        <v>0</v>
      </c>
      <c r="Z80" s="1069">
        <v>0</v>
      </c>
      <c r="AA80" s="1100">
        <v>0</v>
      </c>
      <c r="AB80" s="1059">
        <v>0</v>
      </c>
      <c r="AC80" s="34"/>
      <c r="AD80" s="338"/>
    </row>
    <row r="81" spans="1:30" ht="13.5" customHeight="1" x14ac:dyDescent="0.2">
      <c r="A81" s="656" t="s">
        <v>11232</v>
      </c>
      <c r="B81" s="343" t="s">
        <v>116</v>
      </c>
      <c r="C81" s="776" t="s">
        <v>103</v>
      </c>
      <c r="D81" s="1162">
        <v>0</v>
      </c>
      <c r="E81" s="1190">
        <v>0</v>
      </c>
      <c r="F81" s="1191">
        <v>0</v>
      </c>
      <c r="G81" s="1165">
        <v>0</v>
      </c>
      <c r="H81" s="1166">
        <v>0</v>
      </c>
      <c r="I81" s="1167">
        <v>0</v>
      </c>
      <c r="J81" s="1190">
        <v>0</v>
      </c>
      <c r="K81" s="1191">
        <v>0</v>
      </c>
      <c r="L81" s="1165">
        <v>0</v>
      </c>
      <c r="M81" s="1168">
        <v>0</v>
      </c>
      <c r="N81" s="1162">
        <v>0</v>
      </c>
      <c r="O81" s="1190">
        <v>0</v>
      </c>
      <c r="P81" s="1191">
        <v>0</v>
      </c>
      <c r="Q81" s="1165">
        <v>0</v>
      </c>
      <c r="R81" s="1168">
        <v>0</v>
      </c>
      <c r="S81" s="1169">
        <f t="shared" si="6"/>
        <v>0</v>
      </c>
      <c r="T81" s="1192">
        <f>SUM(E81,J81,O81)</f>
        <v>0</v>
      </c>
      <c r="U81" s="1191"/>
      <c r="V81" s="1171">
        <f t="shared" si="7"/>
        <v>0</v>
      </c>
      <c r="W81" s="1172">
        <f t="shared" si="8"/>
        <v>0</v>
      </c>
      <c r="X81" s="1084">
        <v>0</v>
      </c>
      <c r="Y81" s="1078">
        <v>0</v>
      </c>
      <c r="Z81" s="1140">
        <v>0</v>
      </c>
      <c r="AA81" s="1101">
        <v>0</v>
      </c>
      <c r="AB81" s="1060">
        <v>0</v>
      </c>
      <c r="AC81" s="34"/>
      <c r="AD81" s="338"/>
    </row>
    <row r="82" spans="1:30" ht="13.5" customHeight="1" thickBot="1" x14ac:dyDescent="0.25">
      <c r="A82" s="656" t="s">
        <v>11232</v>
      </c>
      <c r="B82" s="792" t="s">
        <v>116</v>
      </c>
      <c r="C82" s="566" t="s">
        <v>11016</v>
      </c>
      <c r="D82" s="1173">
        <v>0</v>
      </c>
      <c r="E82" s="1177">
        <v>0</v>
      </c>
      <c r="F82" s="1193">
        <v>0</v>
      </c>
      <c r="G82" s="1175">
        <v>0</v>
      </c>
      <c r="H82" s="789">
        <v>0</v>
      </c>
      <c r="I82" s="1176">
        <v>0</v>
      </c>
      <c r="J82" s="1177">
        <v>0</v>
      </c>
      <c r="K82" s="1193">
        <v>0</v>
      </c>
      <c r="L82" s="1175">
        <v>0</v>
      </c>
      <c r="M82" s="1178">
        <v>0</v>
      </c>
      <c r="N82" s="1173">
        <v>0</v>
      </c>
      <c r="O82" s="1177">
        <v>0</v>
      </c>
      <c r="P82" s="1193">
        <v>0</v>
      </c>
      <c r="Q82" s="1175">
        <v>0</v>
      </c>
      <c r="R82" s="1178">
        <v>0</v>
      </c>
      <c r="S82" s="1179">
        <f t="shared" si="6"/>
        <v>0</v>
      </c>
      <c r="T82" s="1177"/>
      <c r="U82" s="1194">
        <f>SUM(F82,K82,P82)</f>
        <v>0</v>
      </c>
      <c r="V82" s="1180">
        <f t="shared" si="7"/>
        <v>0</v>
      </c>
      <c r="W82" s="1181">
        <f t="shared" si="8"/>
        <v>0</v>
      </c>
      <c r="X82" s="1085">
        <v>0</v>
      </c>
      <c r="Y82" s="1138">
        <v>0</v>
      </c>
      <c r="Z82" s="1071">
        <v>0</v>
      </c>
      <c r="AA82" s="1102">
        <v>0</v>
      </c>
      <c r="AB82" s="1061">
        <v>0</v>
      </c>
      <c r="AC82" s="34"/>
      <c r="AD82" s="338"/>
    </row>
    <row r="83" spans="1:30" ht="13.5" customHeight="1" thickTop="1" x14ac:dyDescent="0.2">
      <c r="A83" s="405" t="s">
        <v>11233</v>
      </c>
      <c r="B83" s="341" t="s">
        <v>102</v>
      </c>
      <c r="C83" s="563" t="s">
        <v>103</v>
      </c>
      <c r="D83" s="1207">
        <f>SUM(D11,D15,D19,D23,D27,D31,D35,D39,D43,D47,D51,D55,D59,D63,D67,D71,D75,D79)</f>
        <v>0</v>
      </c>
      <c r="E83" s="1208">
        <f>SUM(E19,E23,E27,E31,E35,E39,E43,E47,E51,E55,E59,E63,E67,E71,E75,E79)</f>
        <v>0</v>
      </c>
      <c r="F83" s="1209">
        <f>SUM(F11,F15)</f>
        <v>0</v>
      </c>
      <c r="G83" s="1210">
        <f>SUM(G11,G15,G19,G23,G27,G31,G35,G39,G43,G47,G51,G55,G59,G63,G67,G71,G75,G79)</f>
        <v>0</v>
      </c>
      <c r="H83" s="1211">
        <f>SUM(H11,H15,H19,H23,H27,H31,H35,H39,H43,H47,H51,H55,H59,H63,H67,H71,H75,H79)</f>
        <v>0</v>
      </c>
      <c r="I83" s="1212">
        <f>SUM(I11,I15,I19,I23,I27,I31,I35,I39,I43,I47,I51,I55,I59,I63,I67,I71,I75,I79)</f>
        <v>0</v>
      </c>
      <c r="J83" s="1208">
        <f>SUM(J19,J23,J27,J31,J35,J39,J43,J47,J51,J55,J59,J63,J67,J71,J75,J79)</f>
        <v>0</v>
      </c>
      <c r="K83" s="1209">
        <f>SUM(K11,K15)</f>
        <v>0</v>
      </c>
      <c r="L83" s="1210">
        <f>SUM(L11,L15,L19,L23,L27,L31,L35,L39,L43,L47,L51,L55,L59,L63,L67,L71,L75,L79)</f>
        <v>0</v>
      </c>
      <c r="M83" s="1213">
        <f>SUM(M11,M15,M19,M23,M27,M31,M35,M39,M43,M47,M51,M55,M59,M63,M67,M71,M75,M79)</f>
        <v>0</v>
      </c>
      <c r="N83" s="1207">
        <f>SUM(N11,N15,N19,N23,N27,N31,N35,N39,N43,N47,N51,N55,N59,N63,N67,N71,N75,N79)</f>
        <v>0</v>
      </c>
      <c r="O83" s="1208">
        <f>SUM(O19,O23,O27,O31,O35,O39,O43,O47,O51,O55,O59,O63,O67,O71,O75,O79)</f>
        <v>0</v>
      </c>
      <c r="P83" s="1209">
        <f>SUM(P11,P15)</f>
        <v>0</v>
      </c>
      <c r="Q83" s="1210">
        <f>SUM(Q11,Q15,Q19,Q23,Q27,Q31,Q35,Q39,Q43,Q47,Q51,Q55,Q59,Q63,Q67,Q71,Q75,Q79)</f>
        <v>0</v>
      </c>
      <c r="R83" s="1213">
        <f>SUM(R11,R15,R19,R23,R27,R31,R35,R39,R43,R47,R51,R55,R59,R63,R67,R71,R75,R79)</f>
        <v>0</v>
      </c>
      <c r="S83" s="1207">
        <f>SUM(S11,S15,S19,S23,S27,S31,S35,S39,S43,S47,S51,S55,S59,S63,S67,S71,S75,S79)</f>
        <v>0</v>
      </c>
      <c r="T83" s="1208">
        <f>SUM(T19,T23,T27,T31,T35,T39,T43,T47,T51,T55,T59,T63,T67,T71,T75,T79)</f>
        <v>0</v>
      </c>
      <c r="U83" s="1209">
        <f>SUM(U11,U15)</f>
        <v>0</v>
      </c>
      <c r="V83" s="1210">
        <f>SUM(V11,V15,V19,V23,V27,V31,V35,V39,V43,V47,V51,V55,V59,V63,V67,V71,V75,V79)</f>
        <v>0</v>
      </c>
      <c r="W83" s="1213">
        <f>SUM(W11,W15,W19,W23,W27,W31,W35,W39,W43,W47,W51,W55,W59,W63,W67,W71,W75,W79)</f>
        <v>0</v>
      </c>
      <c r="X83" s="1088">
        <v>0</v>
      </c>
      <c r="Y83" s="1079">
        <v>0</v>
      </c>
      <c r="Z83" s="1072">
        <v>0</v>
      </c>
      <c r="AA83" s="1103">
        <v>0</v>
      </c>
      <c r="AB83" s="1062">
        <v>0</v>
      </c>
      <c r="AC83" s="34"/>
      <c r="AD83" s="339"/>
    </row>
    <row r="84" spans="1:30" ht="13.5" customHeight="1" x14ac:dyDescent="0.2">
      <c r="A84" s="564" t="s">
        <v>11233</v>
      </c>
      <c r="B84" s="654" t="s">
        <v>102</v>
      </c>
      <c r="C84" s="565" t="s">
        <v>11016</v>
      </c>
      <c r="D84" s="1159">
        <f>SUM(D20,D24,D28,D32,D36,D40,D44,D48,D52,D56,D60,D64,D68,D72,D76,D80)</f>
        <v>0</v>
      </c>
      <c r="E84" s="1158">
        <v>0</v>
      </c>
      <c r="F84" s="1189">
        <f>SUM(F20,F24,F28,F32,F36,F40,F44,F48,F52,F56,F60,F64,F68,F72,F76,F80)</f>
        <v>0</v>
      </c>
      <c r="G84" s="1160">
        <f>SUM(G20,G24,G28,G32,G36,G40,G44,G48,G52,G56,G60,G64,G68,G72,G76,G80)</f>
        <v>0</v>
      </c>
      <c r="H84" s="1214">
        <f>SUM(H20,H24,H28,H32,H36,H40,H44,H48,H52,H56,H60,H64,H68,H72,H76,H80)</f>
        <v>0</v>
      </c>
      <c r="I84" s="1215">
        <f>SUM(I20,I24,I28,I32,I36,I40,I44,I48,I52,I56,I60,I64,I68,I72,I76,I80)</f>
        <v>0</v>
      </c>
      <c r="J84" s="1158">
        <v>0</v>
      </c>
      <c r="K84" s="1189">
        <f>SUM(K20,K24,K28,K32,K36,K40,K44,K48,K52,K56,K60,K64,K68,K72,K76,K80)</f>
        <v>0</v>
      </c>
      <c r="L84" s="1160">
        <f>SUM(L20,L24,L28,L32,L36,L40,L44,L48,L52,L56,L60,L64,L68,L72,L76,L80)</f>
        <v>0</v>
      </c>
      <c r="M84" s="1161">
        <f>SUM(M20,M24,M28,M32,M36,M40,M44,M48,M52,M56,M60,M64,M68,M72,M76,M80)</f>
        <v>0</v>
      </c>
      <c r="N84" s="1159">
        <f>SUM(N20,N24,N28,N32,N36,N40,N44,N48,N52,N56,N60,N64,N68,N72,N76,N80)</f>
        <v>0</v>
      </c>
      <c r="O84" s="1158">
        <v>0</v>
      </c>
      <c r="P84" s="1189">
        <f>SUM(P20,P24,P28,P32,P36,P40,P44,P48,P52,P56,P60,P64,P68,P72,P76,P80)</f>
        <v>0</v>
      </c>
      <c r="Q84" s="1160">
        <f>SUM(Q20,Q24,Q28,Q32,Q36,Q40,Q44,Q48,Q52,Q56,Q60,Q64,Q68,Q72,Q76,Q80)</f>
        <v>0</v>
      </c>
      <c r="R84" s="1161">
        <f>SUM(R20,R24,R28,R32,R36,R40,R44,R48,R52,R56,R60,R64,R68,R72,R76,R80)</f>
        <v>0</v>
      </c>
      <c r="S84" s="1159">
        <f>SUM(S20,S24,S28,S32,S36,S40,S44,S48,S52,S56,S60,S64,S68,S72,S76,S80)</f>
        <v>0</v>
      </c>
      <c r="T84" s="1158">
        <v>0</v>
      </c>
      <c r="U84" s="1189">
        <f>SUM(U20,U24,U28,U32,U36,U40,U44,U48,U52,U56,U60,U64,U68,U72,U76,U80)</f>
        <v>0</v>
      </c>
      <c r="V84" s="1160">
        <f>SUM(V20,V24,V28,V32,V36,V40,V44,V48,V52,V56,V60,V64,V68,V72,V76,V80)</f>
        <v>0</v>
      </c>
      <c r="W84" s="1161">
        <f>SUM(W20,W24,W28,W32,W36,W40,W44,W48,W52,W56,W60,W64,W68,W72,W76,W80)</f>
        <v>0</v>
      </c>
      <c r="X84" s="1089">
        <v>0</v>
      </c>
      <c r="Y84" s="1136">
        <v>0</v>
      </c>
      <c r="Z84" s="1073">
        <v>0</v>
      </c>
      <c r="AA84" s="1104">
        <v>0</v>
      </c>
      <c r="AB84" s="1063">
        <v>0</v>
      </c>
      <c r="AC84" s="34"/>
      <c r="AD84" s="339"/>
    </row>
    <row r="85" spans="1:30" ht="13.5" customHeight="1" x14ac:dyDescent="0.2">
      <c r="A85" s="368" t="s">
        <v>11233</v>
      </c>
      <c r="B85" s="343" t="s">
        <v>116</v>
      </c>
      <c r="C85" s="776" t="s">
        <v>103</v>
      </c>
      <c r="D85" s="1169">
        <f>SUM(D13,D17,D21,D25,D29,D33,D37,D41,D45,D49,D53,D57,D61,D65,D69,D73,D77,D81)</f>
        <v>0</v>
      </c>
      <c r="E85" s="1216">
        <f>SUM(E21,E25,E29,E33,E37,E41,E45,E49,E53,E57,E61,E65,E69,E73,E77,E81)</f>
        <v>0</v>
      </c>
      <c r="F85" s="1217">
        <f>SUM(F13,F17)</f>
        <v>0</v>
      </c>
      <c r="G85" s="1218">
        <f>SUM(G13,G17,G21,G25,G29,G33,G37,G41,G45,G49,G53,G57,G61,G65,G69,G73,G77,G81)</f>
        <v>0</v>
      </c>
      <c r="H85" s="1219">
        <f>SUM(H13,H17,H21,H25,H29,H33,H37,H41,H45,H49,H53,H57,H61,H65,H69,H73,H77,H81)</f>
        <v>0</v>
      </c>
      <c r="I85" s="1220">
        <f>SUM(I13,I17,I21,I25,I29,I33,I37,I41,I45,I49,I53,I57,I61,I65,I69,I73,I77,I81)</f>
        <v>0</v>
      </c>
      <c r="J85" s="1216">
        <f>SUM(J21,J25,J29,J33,J37,J41,J45,J49,J53,J57,J61,J65,J69,J73,J77,J81)</f>
        <v>0</v>
      </c>
      <c r="K85" s="1217">
        <f>SUM(K13,K17)</f>
        <v>0</v>
      </c>
      <c r="L85" s="1218">
        <f>SUM(L13,L17,L21,L25,L29,L33,L37,L41,L45,L49,L53,L57,L61,L65,L69,L73,L77,L81)</f>
        <v>0</v>
      </c>
      <c r="M85" s="1221">
        <f>SUM(M13,M17,M21,M25,M29,M33,M37,M41,M45,M49,M53,M57,M61,M65,M69,M73,M77,M81)</f>
        <v>0</v>
      </c>
      <c r="N85" s="1169">
        <f>SUM(N13,N17,N21,N25,N29,N33,N37,N41,N45,N49,N53,N57,N61,N65,N69,N73,N77,N81)</f>
        <v>0</v>
      </c>
      <c r="O85" s="1216">
        <f>SUM(O21,O25,O29,O33,O37,O41,O45,O49,O53,O57,O61,O65,O69,O73,O77,O81)</f>
        <v>0</v>
      </c>
      <c r="P85" s="1217">
        <f>SUM(P13,P17)</f>
        <v>0</v>
      </c>
      <c r="Q85" s="1218">
        <f>SUM(Q13,Q17,Q21,Q25,Q29,Q33,Q37,Q41,Q45,Q49,Q53,Q57,Q61,Q65,Q69,Q73,Q77,Q81)</f>
        <v>0</v>
      </c>
      <c r="R85" s="1221">
        <f>SUM(R13,R17,R21,R25,R29,R33,R37,R41,R45,R49,R53,R57,R61,R65,R69,R73,R77,R81)</f>
        <v>0</v>
      </c>
      <c r="S85" s="1169">
        <f>SUM(S13,S17,S21,S25,S29,S33,S37,S41,S45,S49,S53,S57,S61,S65,S69,S73,S77,S81)</f>
        <v>0</v>
      </c>
      <c r="T85" s="1216">
        <f>SUM(T21,T25,T29,T33,T37,T41,T45,T49,T53,T57,T61,T65,T69,T73,T77,T81)</f>
        <v>0</v>
      </c>
      <c r="U85" s="1217">
        <f>SUM(U13,U17)</f>
        <v>0</v>
      </c>
      <c r="V85" s="1218">
        <f>SUM(V13,V17,V21,V25,V29,V33,V37,V41,V45,V49,V53,V57,V61,V65,V69,V73,V77,V81)</f>
        <v>0</v>
      </c>
      <c r="W85" s="1221">
        <f>SUM(W13,W17,W21,W25,W29,W33,W37,W41,W45,W49,W53,W57,W61,W65,W69,W73,W77,W81)</f>
        <v>0</v>
      </c>
      <c r="X85" s="1090">
        <v>0</v>
      </c>
      <c r="Y85" s="1080">
        <v>0</v>
      </c>
      <c r="Z85" s="1074">
        <v>0</v>
      </c>
      <c r="AA85" s="1105">
        <v>0</v>
      </c>
      <c r="AB85" s="1064">
        <v>0</v>
      </c>
      <c r="AC85" s="34"/>
      <c r="AD85" s="339"/>
    </row>
    <row r="86" spans="1:30" ht="13.5" customHeight="1" x14ac:dyDescent="0.2">
      <c r="A86" s="368" t="s">
        <v>11233</v>
      </c>
      <c r="B86" s="654" t="s">
        <v>116</v>
      </c>
      <c r="C86" s="567" t="s">
        <v>11016</v>
      </c>
      <c r="D86" s="1222">
        <f>SUM(D22,D26,D30,D34,D38,D42,D46,D50,D54,D58,D62,D66,D70,D74,D78,D82)</f>
        <v>0</v>
      </c>
      <c r="E86" s="1223">
        <v>0</v>
      </c>
      <c r="F86" s="1224">
        <f>SUM(F22,F26,F30,F34,F38,F42,F46,F50,F54,F58,F62,F66,F70,F74,F78,F82)</f>
        <v>0</v>
      </c>
      <c r="G86" s="1225">
        <f>SUM(G22,G26,G30,G34,G38,G42,G46,G50,G54,G58,G62,G66,G70,G74,G78,G82)</f>
        <v>0</v>
      </c>
      <c r="H86" s="1226">
        <f>SUM(H22,H26,H30,H34,H38,H42,H46,H50,H54,H58,H62,H66,H70,H74,H78,H82)</f>
        <v>0</v>
      </c>
      <c r="I86" s="1227">
        <f>SUM(I22,I26,I30,I34,I38,I42,I46,I50,I54,I58,I62,I66,I70,I74,I78,I82)</f>
        <v>0</v>
      </c>
      <c r="J86" s="1223">
        <v>0</v>
      </c>
      <c r="K86" s="1224">
        <f>SUM(K22,K26,K30,K34,K38,K42,K46,K50,K54,K58,K62,K66,K70,K74,K78,K82)</f>
        <v>0</v>
      </c>
      <c r="L86" s="1225">
        <f>SUM(L22,L26,L30,L34,L38,L42,L46,L50,L54,L58,L62,L66,L70,L74,L78,L82)</f>
        <v>0</v>
      </c>
      <c r="M86" s="1539">
        <f>SUM(M22,M26,M30,M34,M38,M42,M46,M50,M54,M58,M62,M66,M70,M74,M78,M82)</f>
        <v>0</v>
      </c>
      <c r="N86" s="1222">
        <f>SUM(N22,N26,N30,N34,N38,N42,N46,N50,N54,N58,N62,N66,N70,N74,N78,N82)</f>
        <v>0</v>
      </c>
      <c r="O86" s="1223">
        <v>0</v>
      </c>
      <c r="P86" s="1224">
        <f>SUM(P22,P26,P30,P34,P38,P42,P46,P50,P54,P58,P62,P66,P70,P74,P78,P82)</f>
        <v>0</v>
      </c>
      <c r="Q86" s="1225">
        <f>SUM(Q22,Q26,Q30,Q34,Q38,Q42,Q46,Q50,Q54,Q58,Q62,Q66,Q70,Q74,Q78,Q82)</f>
        <v>0</v>
      </c>
      <c r="R86" s="1539">
        <f>SUM(R22,R26,R30,R34,R38,R42,R46,R50,R54,R58,R62,R66,R70,R74,R78,R82)</f>
        <v>0</v>
      </c>
      <c r="S86" s="1222">
        <f>SUM(S22,S26,S30,S34,S38,S42,S46,S50,S54,S58,S62,S66,S70,S74,S78,S82)</f>
        <v>0</v>
      </c>
      <c r="T86" s="1223">
        <v>0</v>
      </c>
      <c r="U86" s="1224">
        <f>SUM(U22,U26,U30,U34,U38,U42,U46,U50,U54,U58,U62,U66,U70,U74,U78,U82)</f>
        <v>0</v>
      </c>
      <c r="V86" s="1225">
        <f>SUM(V22,V26,V30,V34,V38,V42,V46,V50,V54,V58,V62,V66,V70,V74,V78,V82)</f>
        <v>0</v>
      </c>
      <c r="W86" s="1539">
        <f>SUM(W22,W26,W30,W34,W38,W42,W46,W50,W54,W58,W62,W66,W70,W74,W78,W82)</f>
        <v>0</v>
      </c>
      <c r="X86" s="1091">
        <v>0</v>
      </c>
      <c r="Y86" s="1141">
        <v>0</v>
      </c>
      <c r="Z86" s="1075">
        <v>0</v>
      </c>
      <c r="AA86" s="1106">
        <v>0</v>
      </c>
      <c r="AB86" s="1540">
        <v>0</v>
      </c>
      <c r="AC86" s="34"/>
      <c r="AD86" s="339"/>
    </row>
    <row r="87" spans="1:30" ht="13.5" customHeight="1" thickBot="1" x14ac:dyDescent="0.25">
      <c r="A87" s="568" t="s">
        <v>11233</v>
      </c>
      <c r="B87" s="569"/>
      <c r="C87" s="570" t="s">
        <v>11023</v>
      </c>
      <c r="D87" s="1228">
        <f>SUM(D83:D86)</f>
        <v>0</v>
      </c>
      <c r="E87" s="1229">
        <f>SUM(E83,E85)</f>
        <v>0</v>
      </c>
      <c r="F87" s="1230">
        <f>SUM(F83:F86)</f>
        <v>0</v>
      </c>
      <c r="G87" s="1231">
        <f t="shared" ref="G87:H87" si="9">SUM(G83:G86)</f>
        <v>0</v>
      </c>
      <c r="H87" s="1232">
        <f t="shared" si="9"/>
        <v>0</v>
      </c>
      <c r="I87" s="1233">
        <f>SUM(I83:I86)</f>
        <v>0</v>
      </c>
      <c r="J87" s="1229">
        <f>SUM(J83,J85)</f>
        <v>0</v>
      </c>
      <c r="K87" s="1230">
        <f>SUM(K83:K86)</f>
        <v>0</v>
      </c>
      <c r="L87" s="1231">
        <f t="shared" ref="L87:M87" si="10">SUM(L83:L86)</f>
        <v>0</v>
      </c>
      <c r="M87" s="1234">
        <f t="shared" si="10"/>
        <v>0</v>
      </c>
      <c r="N87" s="1228">
        <f>SUM(N83:N86)</f>
        <v>0</v>
      </c>
      <c r="O87" s="1229">
        <f>SUM(O83,O85)</f>
        <v>0</v>
      </c>
      <c r="P87" s="1230">
        <f>SUM(P83:P86)</f>
        <v>0</v>
      </c>
      <c r="Q87" s="1231">
        <f t="shared" ref="Q87:R87" si="11">SUM(Q83:Q86)</f>
        <v>0</v>
      </c>
      <c r="R87" s="1234">
        <f t="shared" si="11"/>
        <v>0</v>
      </c>
      <c r="S87" s="1228">
        <f>SUM(S83:S86)</f>
        <v>0</v>
      </c>
      <c r="T87" s="1229">
        <f>SUM(T83,T85)</f>
        <v>0</v>
      </c>
      <c r="U87" s="1230">
        <f>SUM(U83:U86)</f>
        <v>0</v>
      </c>
      <c r="V87" s="1231">
        <f t="shared" ref="V87:W87" si="12">SUM(V83:V86)</f>
        <v>0</v>
      </c>
      <c r="W87" s="1234">
        <f t="shared" si="12"/>
        <v>0</v>
      </c>
      <c r="X87" s="1092">
        <v>0</v>
      </c>
      <c r="Y87" s="1081">
        <v>0</v>
      </c>
      <c r="Z87" s="1076">
        <v>0</v>
      </c>
      <c r="AA87" s="1107">
        <v>0</v>
      </c>
      <c r="AB87" s="1065">
        <v>0</v>
      </c>
      <c r="AC87" s="34"/>
      <c r="AD87" s="339"/>
    </row>
    <row r="88" spans="1:30" ht="12.75" customHeight="1" x14ac:dyDescent="0.2">
      <c r="A88" s="583"/>
      <c r="B88" s="584"/>
      <c r="C88" s="585"/>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571"/>
      <c r="AC88" s="571"/>
      <c r="AD88" s="338"/>
    </row>
    <row r="89" spans="1:30" ht="13.5" x14ac:dyDescent="0.2">
      <c r="A89" s="338"/>
      <c r="B89" s="338"/>
      <c r="C89" s="653"/>
      <c r="D89" s="333"/>
      <c r="E89" s="333"/>
      <c r="F89" s="333"/>
      <c r="G89" s="333"/>
      <c r="H89" s="333"/>
      <c r="I89" s="338"/>
      <c r="J89" s="338"/>
      <c r="K89" s="338"/>
      <c r="L89" s="338"/>
      <c r="M89" s="338"/>
      <c r="N89" s="338"/>
      <c r="O89" s="338"/>
      <c r="P89" s="338"/>
      <c r="Q89" s="338"/>
      <c r="R89" s="338"/>
      <c r="S89" s="338"/>
      <c r="T89" s="338"/>
      <c r="U89" s="338"/>
      <c r="V89" s="338"/>
      <c r="W89" s="338"/>
      <c r="X89" s="338"/>
      <c r="Y89" s="339"/>
      <c r="Z89" s="338"/>
      <c r="AA89" s="338"/>
      <c r="AB89" s="338"/>
      <c r="AC89" s="338"/>
      <c r="AD89" s="338"/>
    </row>
    <row r="90" spans="1:30" ht="13.5" x14ac:dyDescent="0.2">
      <c r="A90" s="425" t="s">
        <v>11234</v>
      </c>
      <c r="B90" s="425"/>
      <c r="C90" s="572"/>
      <c r="D90" s="333"/>
      <c r="E90" s="333"/>
      <c r="F90" s="333"/>
      <c r="G90" s="333"/>
      <c r="H90" s="333"/>
      <c r="I90" s="338"/>
      <c r="J90" s="338"/>
      <c r="K90" s="338"/>
      <c r="L90" s="338"/>
      <c r="M90" s="338"/>
      <c r="N90" s="338"/>
      <c r="O90" s="338"/>
      <c r="P90" s="338"/>
      <c r="Q90" s="338"/>
      <c r="R90" s="338"/>
      <c r="S90" s="338"/>
      <c r="T90" s="338"/>
      <c r="U90" s="338"/>
      <c r="V90" s="338"/>
      <c r="W90" s="338"/>
      <c r="X90" s="338"/>
      <c r="Y90" s="339"/>
      <c r="Z90" s="338"/>
      <c r="AA90" s="338"/>
      <c r="AB90" s="338"/>
      <c r="AC90" s="338"/>
      <c r="AD90" s="338"/>
    </row>
    <row r="91" spans="1:30" ht="13.5" x14ac:dyDescent="0.2">
      <c r="A91" s="334" t="s">
        <v>11060</v>
      </c>
      <c r="B91" s="340"/>
      <c r="C91" s="573"/>
      <c r="D91" s="333"/>
      <c r="E91" s="333"/>
      <c r="F91" s="333"/>
      <c r="G91" s="333"/>
      <c r="H91" s="333"/>
      <c r="I91" s="338"/>
      <c r="J91" s="338"/>
      <c r="K91" s="338"/>
      <c r="L91" s="338"/>
      <c r="M91" s="338"/>
      <c r="N91" s="338"/>
      <c r="O91" s="338"/>
      <c r="P91" s="338"/>
      <c r="Q91" s="338"/>
      <c r="R91" s="338"/>
      <c r="S91" s="338"/>
      <c r="T91" s="338"/>
      <c r="U91" s="338"/>
      <c r="V91" s="338"/>
      <c r="W91" s="338"/>
      <c r="X91" s="338"/>
      <c r="Y91" s="339"/>
      <c r="Z91" s="338"/>
      <c r="AA91" s="338"/>
      <c r="AB91" s="338"/>
      <c r="AC91" s="338"/>
      <c r="AD91" s="338"/>
    </row>
    <row r="92" spans="1:30" ht="13.5" x14ac:dyDescent="0.2">
      <c r="A92" s="574"/>
      <c r="B92" s="461"/>
      <c r="C92" s="575"/>
      <c r="D92" s="333"/>
      <c r="E92" s="333"/>
      <c r="F92" s="333"/>
      <c r="G92" s="333"/>
      <c r="H92" s="333"/>
      <c r="I92" s="338"/>
      <c r="J92" s="338"/>
      <c r="K92" s="338"/>
      <c r="L92" s="338"/>
      <c r="M92" s="338"/>
      <c r="N92" s="338"/>
      <c r="O92" s="338"/>
      <c r="P92" s="338"/>
      <c r="Q92" s="338"/>
      <c r="R92" s="338"/>
      <c r="S92" s="338"/>
      <c r="T92" s="338"/>
      <c r="U92" s="338"/>
      <c r="V92" s="338"/>
      <c r="W92" s="338"/>
      <c r="X92" s="338"/>
      <c r="Y92" s="339"/>
      <c r="Z92" s="338"/>
      <c r="AA92" s="338"/>
      <c r="AB92" s="338"/>
      <c r="AC92" s="338"/>
      <c r="AD92" s="338"/>
    </row>
    <row r="93" spans="1:30" ht="13.5" x14ac:dyDescent="0.2">
      <c r="A93" s="429" t="s">
        <v>11235</v>
      </c>
      <c r="B93" s="334"/>
      <c r="C93" s="576"/>
      <c r="D93" s="333"/>
      <c r="E93" s="333"/>
      <c r="F93" s="333"/>
      <c r="G93" s="333"/>
      <c r="H93" s="333"/>
      <c r="I93" s="338"/>
      <c r="J93" s="338"/>
      <c r="K93" s="338"/>
      <c r="L93" s="338"/>
      <c r="M93" s="338"/>
      <c r="N93" s="338"/>
      <c r="O93" s="338"/>
      <c r="P93" s="338"/>
      <c r="Q93" s="338"/>
      <c r="R93" s="338"/>
      <c r="S93" s="338"/>
      <c r="T93" s="338"/>
      <c r="U93" s="338"/>
      <c r="V93" s="338"/>
      <c r="W93" s="338"/>
      <c r="X93" s="338"/>
      <c r="Y93" s="339"/>
      <c r="Z93" s="338"/>
      <c r="AA93" s="338"/>
      <c r="AB93" s="338"/>
      <c r="AC93" s="338"/>
      <c r="AD93" s="338"/>
    </row>
    <row r="94" spans="1:30" ht="13.5" x14ac:dyDescent="0.2">
      <c r="A94" s="592"/>
      <c r="B94" s="577"/>
      <c r="C94" s="575"/>
      <c r="D94" s="360"/>
      <c r="E94" s="360"/>
      <c r="F94" s="360"/>
      <c r="G94" s="360"/>
      <c r="H94" s="360"/>
      <c r="I94" s="338"/>
      <c r="J94" s="338"/>
      <c r="K94" s="338"/>
      <c r="L94" s="338"/>
      <c r="M94" s="338"/>
      <c r="N94" s="338"/>
      <c r="O94" s="338"/>
      <c r="P94" s="338"/>
      <c r="Q94" s="338"/>
      <c r="R94" s="338"/>
      <c r="S94" s="338"/>
      <c r="T94" s="338"/>
      <c r="U94" s="338"/>
      <c r="V94" s="338"/>
      <c r="W94" s="338"/>
      <c r="X94" s="338"/>
      <c r="Y94" s="339"/>
      <c r="Z94" s="338"/>
      <c r="AA94" s="338"/>
      <c r="AB94" s="338"/>
      <c r="AC94" s="338"/>
      <c r="AD94" s="338"/>
    </row>
    <row r="95" spans="1:30" ht="13.5" x14ac:dyDescent="0.2">
      <c r="A95" s="615" t="s">
        <v>11236</v>
      </c>
      <c r="B95" s="577"/>
      <c r="C95" s="575"/>
      <c r="D95" s="360"/>
      <c r="E95" s="360"/>
      <c r="F95" s="360"/>
      <c r="G95" s="360"/>
      <c r="H95" s="360"/>
      <c r="I95" s="338"/>
      <c r="J95" s="338"/>
      <c r="K95" s="338"/>
      <c r="L95" s="338"/>
      <c r="M95" s="338"/>
      <c r="N95" s="338"/>
      <c r="O95" s="338"/>
      <c r="P95" s="338"/>
      <c r="Q95" s="338"/>
      <c r="R95" s="338"/>
      <c r="S95" s="338"/>
      <c r="T95" s="338"/>
      <c r="U95" s="338"/>
      <c r="V95" s="338"/>
      <c r="W95" s="338"/>
      <c r="X95" s="338"/>
      <c r="Y95" s="339"/>
      <c r="Z95" s="338"/>
      <c r="AA95" s="338"/>
      <c r="AB95" s="338"/>
      <c r="AC95" s="338"/>
      <c r="AD95" s="338"/>
    </row>
    <row r="96" spans="1:30" ht="13.5" x14ac:dyDescent="0.2">
      <c r="A96" s="592"/>
      <c r="B96" s="577"/>
      <c r="C96" s="575"/>
      <c r="D96" s="360"/>
      <c r="E96" s="360"/>
      <c r="F96" s="360"/>
      <c r="G96" s="360"/>
      <c r="H96" s="360"/>
      <c r="I96" s="338"/>
      <c r="J96" s="338"/>
      <c r="K96" s="338"/>
      <c r="L96" s="338"/>
      <c r="M96" s="338"/>
      <c r="N96" s="338"/>
      <c r="O96" s="338"/>
      <c r="P96" s="338"/>
      <c r="Q96" s="338"/>
      <c r="R96" s="338"/>
      <c r="S96" s="338"/>
      <c r="T96" s="338"/>
      <c r="U96" s="338"/>
      <c r="V96" s="338"/>
      <c r="W96" s="338"/>
      <c r="X96" s="338"/>
      <c r="Y96" s="339"/>
      <c r="Z96" s="338"/>
      <c r="AA96" s="338"/>
      <c r="AB96" s="338"/>
      <c r="AC96" s="338"/>
      <c r="AD96" s="338"/>
    </row>
    <row r="97" spans="1:30" ht="13.5" x14ac:dyDescent="0.2">
      <c r="A97" s="615" t="s">
        <v>11237</v>
      </c>
      <c r="B97" s="577"/>
      <c r="C97" s="575"/>
      <c r="D97" s="360"/>
      <c r="E97" s="360"/>
      <c r="F97" s="360"/>
      <c r="G97" s="360"/>
      <c r="H97" s="360"/>
      <c r="I97" s="338"/>
      <c r="J97" s="338"/>
      <c r="K97" s="338"/>
      <c r="L97" s="338"/>
      <c r="M97" s="338"/>
      <c r="N97" s="338"/>
      <c r="O97" s="338"/>
      <c r="P97" s="338"/>
      <c r="Q97" s="338"/>
      <c r="R97" s="338"/>
      <c r="S97" s="338"/>
      <c r="T97" s="338"/>
      <c r="U97" s="338"/>
      <c r="V97" s="338"/>
      <c r="W97" s="338"/>
      <c r="X97" s="338"/>
      <c r="Y97" s="339"/>
      <c r="Z97" s="338"/>
      <c r="AA97" s="338"/>
      <c r="AB97" s="338"/>
      <c r="AC97" s="338"/>
      <c r="AD97" s="338"/>
    </row>
    <row r="98" spans="1:30" ht="13.5" x14ac:dyDescent="0.2">
      <c r="A98" s="592"/>
      <c r="B98" s="577"/>
      <c r="C98" s="575"/>
      <c r="D98" s="360"/>
      <c r="E98" s="360"/>
      <c r="F98" s="360"/>
      <c r="G98" s="360"/>
      <c r="H98" s="360"/>
      <c r="I98" s="338"/>
      <c r="J98" s="338"/>
      <c r="K98" s="338"/>
      <c r="L98" s="338"/>
      <c r="M98" s="338"/>
      <c r="N98" s="338"/>
      <c r="O98" s="338"/>
      <c r="P98" s="338"/>
      <c r="Q98" s="338"/>
      <c r="R98" s="338"/>
      <c r="S98" s="338"/>
      <c r="T98" s="338"/>
      <c r="U98" s="338"/>
      <c r="V98" s="338"/>
      <c r="W98" s="338"/>
      <c r="X98" s="338"/>
      <c r="Y98" s="339"/>
      <c r="Z98" s="338"/>
      <c r="AA98" s="338"/>
      <c r="AB98" s="338"/>
      <c r="AC98" s="338"/>
      <c r="AD98" s="338"/>
    </row>
    <row r="99" spans="1:30" ht="13.5" x14ac:dyDescent="0.2">
      <c r="A99" s="638" t="s">
        <v>11238</v>
      </c>
      <c r="B99" s="577"/>
      <c r="C99" s="575"/>
      <c r="D99" s="360"/>
      <c r="E99" s="360"/>
      <c r="F99" s="360"/>
      <c r="G99" s="360"/>
      <c r="H99" s="360"/>
      <c r="I99" s="338"/>
      <c r="J99" s="338"/>
      <c r="K99" s="338"/>
      <c r="L99" s="338"/>
      <c r="M99" s="338"/>
      <c r="N99" s="338"/>
      <c r="O99" s="338"/>
      <c r="P99" s="338"/>
      <c r="Q99" s="338"/>
      <c r="R99" s="338"/>
      <c r="S99" s="338"/>
      <c r="T99" s="338"/>
      <c r="U99" s="338"/>
      <c r="V99" s="338"/>
      <c r="W99" s="338"/>
      <c r="X99" s="338"/>
      <c r="Y99" s="339"/>
      <c r="Z99" s="338"/>
      <c r="AA99" s="338"/>
      <c r="AB99" s="338"/>
      <c r="AC99" s="338"/>
      <c r="AD99" s="338"/>
    </row>
    <row r="100" spans="1:30" ht="13.5" x14ac:dyDescent="0.2">
      <c r="A100" s="592"/>
      <c r="B100" s="577"/>
      <c r="C100" s="575"/>
      <c r="D100" s="360"/>
      <c r="E100" s="360"/>
      <c r="F100" s="360"/>
      <c r="G100" s="360"/>
      <c r="H100" s="360"/>
      <c r="I100" s="338"/>
      <c r="J100" s="338"/>
      <c r="K100" s="338"/>
      <c r="L100" s="338"/>
      <c r="M100" s="338"/>
      <c r="N100" s="338"/>
      <c r="O100" s="338"/>
      <c r="P100" s="338"/>
      <c r="Q100" s="338"/>
      <c r="R100" s="338"/>
      <c r="S100" s="338"/>
      <c r="T100" s="338"/>
      <c r="U100" s="338"/>
      <c r="V100" s="338"/>
      <c r="W100" s="338"/>
      <c r="X100" s="338"/>
      <c r="Y100" s="339"/>
      <c r="Z100" s="338"/>
      <c r="AA100" s="338"/>
      <c r="AB100" s="338"/>
      <c r="AC100" s="338"/>
      <c r="AD100" s="338"/>
    </row>
    <row r="101" spans="1:30" ht="13.5" x14ac:dyDescent="0.2">
      <c r="A101" s="615" t="s">
        <v>11239</v>
      </c>
      <c r="B101" s="577"/>
      <c r="C101" s="575"/>
      <c r="D101" s="360"/>
      <c r="E101" s="360"/>
      <c r="F101" s="360"/>
      <c r="G101" s="360"/>
      <c r="H101" s="360"/>
      <c r="I101" s="338"/>
      <c r="J101" s="338"/>
      <c r="K101" s="338"/>
      <c r="L101" s="338"/>
      <c r="M101" s="338"/>
      <c r="N101" s="338"/>
      <c r="O101" s="338"/>
      <c r="P101" s="338"/>
      <c r="Q101" s="338"/>
      <c r="R101" s="338"/>
      <c r="S101" s="338"/>
      <c r="T101" s="338"/>
      <c r="U101" s="338"/>
      <c r="V101" s="338"/>
      <c r="W101" s="338"/>
      <c r="X101" s="338"/>
      <c r="Y101" s="339"/>
      <c r="Z101" s="338"/>
      <c r="AA101" s="338"/>
      <c r="AB101" s="338"/>
      <c r="AC101" s="338"/>
      <c r="AD101" s="338"/>
    </row>
    <row r="102" spans="1:30" ht="13.5" x14ac:dyDescent="0.2">
      <c r="A102" s="592"/>
      <c r="B102" s="577"/>
      <c r="C102" s="575"/>
      <c r="D102" s="360"/>
      <c r="E102" s="360"/>
      <c r="F102" s="360"/>
      <c r="G102" s="360"/>
      <c r="H102" s="360"/>
      <c r="I102" s="338"/>
      <c r="J102" s="338"/>
      <c r="K102" s="338"/>
      <c r="L102" s="338"/>
      <c r="M102" s="338"/>
      <c r="N102" s="338"/>
      <c r="O102" s="338"/>
      <c r="P102" s="338"/>
      <c r="Q102" s="338"/>
      <c r="R102" s="338"/>
      <c r="S102" s="338"/>
      <c r="T102" s="338"/>
      <c r="U102" s="338"/>
      <c r="V102" s="338"/>
      <c r="W102" s="338"/>
      <c r="X102" s="338"/>
      <c r="Y102" s="339"/>
      <c r="Z102" s="338"/>
      <c r="AA102" s="338"/>
      <c r="AB102" s="338"/>
      <c r="AC102" s="338"/>
      <c r="AD102" s="338"/>
    </row>
    <row r="103" spans="1:30" ht="13.5" x14ac:dyDescent="0.2">
      <c r="A103" s="615" t="s">
        <v>11240</v>
      </c>
      <c r="B103" s="577"/>
      <c r="C103" s="575"/>
      <c r="D103" s="360"/>
      <c r="E103" s="360"/>
      <c r="F103" s="360"/>
      <c r="G103" s="360"/>
      <c r="H103" s="360"/>
      <c r="I103" s="338"/>
      <c r="J103" s="338"/>
      <c r="K103" s="338"/>
      <c r="L103" s="338"/>
      <c r="M103" s="338"/>
      <c r="N103" s="338"/>
      <c r="O103" s="338"/>
      <c r="P103" s="338"/>
      <c r="Q103" s="338"/>
      <c r="R103" s="338"/>
      <c r="S103" s="338"/>
      <c r="T103" s="338"/>
      <c r="U103" s="338"/>
      <c r="V103" s="338"/>
      <c r="W103" s="338"/>
      <c r="X103" s="338"/>
      <c r="Y103" s="339"/>
      <c r="Z103" s="338"/>
      <c r="AA103" s="338"/>
      <c r="AB103" s="338"/>
      <c r="AC103" s="338"/>
      <c r="AD103" s="338"/>
    </row>
    <row r="104" spans="1:30" ht="13.5" x14ac:dyDescent="0.2">
      <c r="A104" s="592"/>
      <c r="B104" s="577"/>
      <c r="C104" s="575"/>
      <c r="D104" s="360"/>
      <c r="E104" s="360"/>
      <c r="F104" s="360"/>
      <c r="G104" s="360"/>
      <c r="H104" s="360"/>
      <c r="I104" s="338"/>
      <c r="J104" s="338"/>
      <c r="K104" s="338"/>
      <c r="L104" s="338"/>
      <c r="M104" s="338"/>
      <c r="N104" s="338"/>
      <c r="O104" s="338"/>
      <c r="P104" s="338"/>
      <c r="Q104" s="338"/>
      <c r="R104" s="338"/>
      <c r="S104" s="338"/>
      <c r="T104" s="338"/>
      <c r="U104" s="338"/>
      <c r="V104" s="338"/>
      <c r="W104" s="338"/>
      <c r="X104" s="338"/>
      <c r="Y104" s="339"/>
      <c r="Z104" s="338"/>
      <c r="AA104" s="338"/>
      <c r="AB104" s="338"/>
      <c r="AC104" s="338"/>
      <c r="AD104" s="338"/>
    </row>
    <row r="105" spans="1:30" ht="13.5" x14ac:dyDescent="0.2">
      <c r="A105" s="592"/>
      <c r="B105" s="577"/>
      <c r="C105" s="575"/>
      <c r="D105" s="360"/>
      <c r="E105" s="360"/>
      <c r="F105" s="360"/>
      <c r="G105" s="360"/>
      <c r="H105" s="360"/>
      <c r="I105" s="338"/>
      <c r="J105" s="338"/>
      <c r="K105" s="338"/>
      <c r="L105" s="338"/>
      <c r="M105" s="338"/>
      <c r="N105" s="338"/>
      <c r="O105" s="338"/>
      <c r="P105" s="338"/>
      <c r="Q105" s="338"/>
      <c r="R105" s="338"/>
      <c r="S105" s="338"/>
      <c r="T105" s="338"/>
      <c r="U105" s="338"/>
      <c r="V105" s="338"/>
      <c r="W105" s="338"/>
      <c r="X105" s="338"/>
      <c r="Y105" s="339"/>
      <c r="Z105" s="338"/>
      <c r="AA105" s="338"/>
      <c r="AB105" s="338"/>
      <c r="AC105" s="338"/>
      <c r="AD105" s="338"/>
    </row>
    <row r="106" spans="1:30" ht="13.5" x14ac:dyDescent="0.2">
      <c r="A106" s="425" t="s">
        <v>11241</v>
      </c>
      <c r="B106" s="425"/>
      <c r="C106" s="572"/>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9"/>
      <c r="Z106" s="338"/>
      <c r="AA106" s="338"/>
      <c r="AB106" s="338"/>
      <c r="AC106" s="338"/>
      <c r="AD106" s="338"/>
    </row>
    <row r="107" spans="1:30" ht="13.5" x14ac:dyDescent="0.2">
      <c r="A107" s="429" t="s">
        <v>11030</v>
      </c>
      <c r="B107" s="429"/>
      <c r="C107" s="57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9"/>
      <c r="Z107" s="338"/>
      <c r="AA107" s="338"/>
      <c r="AB107" s="338"/>
      <c r="AC107" s="338"/>
      <c r="AD107" s="338"/>
    </row>
    <row r="108" spans="1:30" ht="13.5" x14ac:dyDescent="0.2">
      <c r="A108" s="430"/>
      <c r="B108" s="579"/>
      <c r="C108" s="580"/>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9"/>
      <c r="Z108" s="338"/>
      <c r="AA108" s="338"/>
      <c r="AB108" s="338"/>
      <c r="AC108" s="338"/>
      <c r="AD108" s="338"/>
    </row>
    <row r="109" spans="1:30" ht="13.5" x14ac:dyDescent="0.2">
      <c r="A109" s="334" t="s">
        <v>11031</v>
      </c>
      <c r="B109" s="334"/>
      <c r="C109" s="576"/>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9"/>
      <c r="Z109" s="338"/>
      <c r="AA109" s="338"/>
      <c r="AB109" s="338"/>
      <c r="AC109" s="338"/>
      <c r="AD109" s="338"/>
    </row>
    <row r="110" spans="1:30" ht="13.5" x14ac:dyDescent="0.2">
      <c r="A110" s="593"/>
      <c r="B110" s="338"/>
      <c r="C110" s="653"/>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9"/>
      <c r="Z110" s="338"/>
      <c r="AA110" s="338"/>
      <c r="AB110" s="338"/>
      <c r="AC110" s="338"/>
      <c r="AD110" s="338"/>
    </row>
    <row r="111" spans="1:30" ht="13.5" x14ac:dyDescent="0.2">
      <c r="A111" s="337" t="s">
        <v>11242</v>
      </c>
      <c r="B111" s="338"/>
      <c r="C111" s="653"/>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9"/>
      <c r="Z111" s="338"/>
      <c r="AA111" s="338"/>
      <c r="AB111" s="338"/>
      <c r="AC111" s="338"/>
      <c r="AD111" s="338"/>
    </row>
    <row r="112" spans="1:30" ht="13.5" x14ac:dyDescent="0.2">
      <c r="A112" s="554"/>
      <c r="B112" s="338"/>
      <c r="C112" s="653"/>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9"/>
      <c r="Z112" s="338"/>
      <c r="AA112" s="338"/>
      <c r="AB112" s="338"/>
      <c r="AC112" s="338"/>
      <c r="AD112" s="338"/>
    </row>
    <row r="113" spans="1:30" ht="12.75" customHeight="1" x14ac:dyDescent="0.2">
      <c r="A113" s="337" t="s">
        <v>11243</v>
      </c>
      <c r="B113" s="338"/>
      <c r="C113" s="653"/>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9"/>
      <c r="Z113" s="338"/>
      <c r="AA113" s="338"/>
      <c r="AB113" s="338"/>
      <c r="AC113" s="338"/>
      <c r="AD113" s="338"/>
    </row>
    <row r="114" spans="1:30" ht="13.5" x14ac:dyDescent="0.2">
      <c r="A114" s="554"/>
      <c r="B114" s="338"/>
      <c r="C114" s="653"/>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9"/>
      <c r="Z114" s="338"/>
      <c r="AA114" s="338"/>
      <c r="AB114" s="338"/>
      <c r="AC114" s="338"/>
      <c r="AD114" s="338"/>
    </row>
    <row r="115" spans="1:30" ht="13.5" x14ac:dyDescent="0.2">
      <c r="A115" s="338"/>
      <c r="B115" s="338"/>
      <c r="C115" s="653"/>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9"/>
      <c r="Z115" s="338"/>
      <c r="AA115" s="338"/>
      <c r="AB115" s="338"/>
      <c r="AC115" s="338"/>
      <c r="AD115" s="338"/>
    </row>
    <row r="116" spans="1:30" ht="13.5" x14ac:dyDescent="0.2">
      <c r="A116" s="338"/>
      <c r="B116" s="338"/>
      <c r="C116" s="653"/>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9"/>
      <c r="Z116" s="338"/>
      <c r="AA116" s="338"/>
      <c r="AB116" s="338"/>
      <c r="AC116" s="338"/>
      <c r="AD116" s="338"/>
    </row>
    <row r="117" spans="1:30" ht="13.5" x14ac:dyDescent="0.2">
      <c r="A117" s="338"/>
      <c r="B117" s="338"/>
      <c r="C117" s="653"/>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9"/>
      <c r="Z117" s="338"/>
      <c r="AA117" s="338"/>
      <c r="AB117" s="338"/>
      <c r="AC117" s="338"/>
      <c r="AD117" s="338"/>
    </row>
    <row r="118" spans="1:30" ht="13.5" x14ac:dyDescent="0.2">
      <c r="A118" s="338"/>
      <c r="B118" s="338"/>
      <c r="C118" s="653"/>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9"/>
      <c r="Z118" s="338"/>
      <c r="AA118" s="338"/>
      <c r="AB118" s="338"/>
      <c r="AC118" s="338"/>
      <c r="AD118" s="338"/>
    </row>
    <row r="119" spans="1:30" ht="13.5" x14ac:dyDescent="0.2">
      <c r="A119" s="338"/>
      <c r="B119" s="338"/>
      <c r="C119" s="653"/>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9"/>
      <c r="Z119" s="338"/>
      <c r="AA119" s="338"/>
      <c r="AB119" s="338"/>
      <c r="AC119" s="338"/>
      <c r="AD119" s="338"/>
    </row>
    <row r="120" spans="1:30" ht="13.5" x14ac:dyDescent="0.2">
      <c r="A120" s="338"/>
      <c r="B120" s="338"/>
      <c r="C120" s="653"/>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9"/>
      <c r="Z120" s="338"/>
      <c r="AA120" s="338"/>
      <c r="AB120" s="338"/>
      <c r="AC120" s="338"/>
      <c r="AD120" s="338"/>
    </row>
  </sheetData>
  <sheetProtection autoFilter="0"/>
  <autoFilter ref="A10:A87" xr:uid="{00000000-0009-0000-0000-00000F000000}"/>
  <mergeCells count="35">
    <mergeCell ref="I7:M7"/>
    <mergeCell ref="S7:W7"/>
    <mergeCell ref="N7:R7"/>
    <mergeCell ref="M8:M10"/>
    <mergeCell ref="R8:R10"/>
    <mergeCell ref="I8:I10"/>
    <mergeCell ref="J8:L8"/>
    <mergeCell ref="N8:N10"/>
    <mergeCell ref="O8:Q8"/>
    <mergeCell ref="A6:B7"/>
    <mergeCell ref="H8:H10"/>
    <mergeCell ref="E8:G8"/>
    <mergeCell ref="D8:D10"/>
    <mergeCell ref="D7:H7"/>
    <mergeCell ref="X4:AB4"/>
    <mergeCell ref="X5:AB5"/>
    <mergeCell ref="S8:S10"/>
    <mergeCell ref="T8:V8"/>
    <mergeCell ref="D4:H4"/>
    <mergeCell ref="D5:H5"/>
    <mergeCell ref="D6:H6"/>
    <mergeCell ref="I4:M4"/>
    <mergeCell ref="I5:M5"/>
    <mergeCell ref="N4:R4"/>
    <mergeCell ref="N5:R5"/>
    <mergeCell ref="S4:W4"/>
    <mergeCell ref="S5:W5"/>
    <mergeCell ref="I6:M6"/>
    <mergeCell ref="N6:R6"/>
    <mergeCell ref="W8:W10"/>
    <mergeCell ref="X6:AB6"/>
    <mergeCell ref="X7:AB7"/>
    <mergeCell ref="X8:X10"/>
    <mergeCell ref="Y8:AA8"/>
    <mergeCell ref="AB8:AB10"/>
  </mergeCells>
  <conditionalFormatting sqref="D4">
    <cfRule type="cellIs" dxfId="49" priority="2831" operator="notEqual">
      <formula>"Validation: OK"</formula>
    </cfRule>
  </conditionalFormatting>
  <conditionalFormatting sqref="D5">
    <cfRule type="cellIs" dxfId="48" priority="2832" operator="notEqual">
      <formula>"First-stage credibility: OK"</formula>
    </cfRule>
  </conditionalFormatting>
  <conditionalFormatting sqref="I4">
    <cfRule type="cellIs" dxfId="47" priority="8" operator="notEqual">
      <formula>"Validation: OK"</formula>
    </cfRule>
  </conditionalFormatting>
  <conditionalFormatting sqref="I5">
    <cfRule type="cellIs" dxfId="46" priority="9" operator="notEqual">
      <formula>"First-stage credibility: OK"</formula>
    </cfRule>
  </conditionalFormatting>
  <conditionalFormatting sqref="N4">
    <cfRule type="cellIs" dxfId="45" priority="6" operator="notEqual">
      <formula>"Validation: OK"</formula>
    </cfRule>
  </conditionalFormatting>
  <conditionalFormatting sqref="N5">
    <cfRule type="cellIs" dxfId="44" priority="7" operator="notEqual">
      <formula>"First-stage credibility: OK"</formula>
    </cfRule>
  </conditionalFormatting>
  <conditionalFormatting sqref="S4">
    <cfRule type="cellIs" dxfId="43" priority="4" operator="notEqual">
      <formula>"Validation: OK"</formula>
    </cfRule>
  </conditionalFormatting>
  <conditionalFormatting sqref="S5">
    <cfRule type="cellIs" dxfId="42" priority="5" operator="notEqual">
      <formula>"First-stage credibility: OK"</formula>
    </cfRule>
  </conditionalFormatting>
  <conditionalFormatting sqref="X4">
    <cfRule type="cellIs" dxfId="41" priority="2" operator="notEqual">
      <formula>"Validation: OK"</formula>
    </cfRule>
  </conditionalFormatting>
  <conditionalFormatting sqref="X5">
    <cfRule type="cellIs" dxfId="40" priority="3" operator="notEqual">
      <formula>"First-stage credibility: OK"</formula>
    </cfRule>
  </conditionalFormatting>
  <conditionalFormatting sqref="D11:W87">
    <cfRule type="cellIs" dxfId="39" priority="1" operator="equal">
      <formula>0</formula>
    </cfRule>
  </conditionalFormatting>
  <pageMargins left="0.70866141732283472" right="0.70866141732283472" top="0.74803149606299213" bottom="0.74803149606299213" header="0.31496062992125984" footer="0.31496062992125984"/>
  <pageSetup paperSize="8" scale="46" fitToHeight="0" orientation="landscape" r:id="rId1"/>
  <rowBreaks count="2" manualBreakCount="2">
    <brk id="38" max="36" man="1"/>
    <brk id="70" max="3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pageSetUpPr fitToPage="1"/>
  </sheetPr>
  <dimension ref="A1:W81"/>
  <sheetViews>
    <sheetView showGridLines="0" workbookViewId="0"/>
  </sheetViews>
  <sheetFormatPr defaultColWidth="9.140625" defaultRowHeight="12.75" x14ac:dyDescent="0.2"/>
  <cols>
    <col min="1" max="1" width="32.28515625" style="3" customWidth="1"/>
    <col min="2" max="2" width="13.5703125" style="657" bestFit="1" customWidth="1"/>
    <col min="3" max="3" width="11" style="3" customWidth="1"/>
    <col min="4" max="6" width="10.42578125" style="3" customWidth="1"/>
    <col min="7" max="18" width="11" style="3" customWidth="1"/>
    <col min="19" max="19" width="11" style="3" hidden="1" customWidth="1"/>
    <col min="20" max="20" width="11" style="10" hidden="1" customWidth="1"/>
    <col min="21" max="22" width="11" style="3" hidden="1" customWidth="1"/>
    <col min="23" max="23" width="11" style="3" customWidth="1"/>
    <col min="24" max="16384" width="9.140625" style="3"/>
  </cols>
  <sheetData>
    <row r="1" spans="1:23" ht="15.75" customHeight="1" x14ac:dyDescent="0.25">
      <c r="A1" s="4" t="s">
        <v>11244</v>
      </c>
      <c r="B1" s="250"/>
      <c r="C1" s="25"/>
      <c r="D1" s="25"/>
      <c r="E1" s="25"/>
      <c r="F1" s="25"/>
    </row>
    <row r="2" spans="1:23" x14ac:dyDescent="0.2">
      <c r="B2" s="121"/>
      <c r="C2" s="25"/>
      <c r="D2" s="25"/>
      <c r="E2" s="25"/>
      <c r="F2" s="25"/>
    </row>
    <row r="3" spans="1:23" s="640" customFormat="1" ht="22.5" customHeight="1" x14ac:dyDescent="0.25">
      <c r="A3" s="260" t="str">
        <f>IF(Information!F4&lt;&gt;"",Information!F4,"")</f>
        <v>SAMPLE</v>
      </c>
      <c r="B3" s="650"/>
      <c r="C3" s="170"/>
      <c r="D3" s="170"/>
      <c r="E3" s="170"/>
      <c r="F3" s="170"/>
      <c r="G3" s="169"/>
      <c r="L3" s="170"/>
      <c r="M3" s="170"/>
      <c r="N3" s="170"/>
      <c r="T3" s="651"/>
    </row>
    <row r="4" spans="1:23" ht="26.25" customHeight="1" x14ac:dyDescent="0.2">
      <c r="A4" s="333"/>
      <c r="B4" s="555"/>
      <c r="C4" s="1668" t="s">
        <v>48</v>
      </c>
      <c r="D4" s="1668"/>
      <c r="E4" s="1668"/>
      <c r="F4" s="1668"/>
      <c r="G4" s="1668" t="s">
        <v>48</v>
      </c>
      <c r="H4" s="1668"/>
      <c r="I4" s="1668"/>
      <c r="J4" s="1668"/>
      <c r="K4" s="1668" t="s">
        <v>48</v>
      </c>
      <c r="L4" s="1668"/>
      <c r="M4" s="1668"/>
      <c r="N4" s="1668"/>
      <c r="O4" s="1668" t="s">
        <v>48</v>
      </c>
      <c r="P4" s="1668"/>
      <c r="Q4" s="1668"/>
      <c r="R4" s="1668"/>
      <c r="S4" s="1668" t="s">
        <v>48</v>
      </c>
      <c r="T4" s="1668"/>
      <c r="U4" s="1668"/>
      <c r="V4" s="1668"/>
      <c r="W4" s="1114"/>
    </row>
    <row r="5" spans="1:23" ht="26.25" customHeight="1" thickBot="1" x14ac:dyDescent="0.25">
      <c r="A5" s="333"/>
      <c r="B5" s="555"/>
      <c r="C5" s="1669" t="s">
        <v>49</v>
      </c>
      <c r="D5" s="1669"/>
      <c r="E5" s="1669"/>
      <c r="F5" s="1669"/>
      <c r="G5" s="1669" t="s">
        <v>49</v>
      </c>
      <c r="H5" s="1669"/>
      <c r="I5" s="1669"/>
      <c r="J5" s="1669"/>
      <c r="K5" s="1669" t="s">
        <v>49</v>
      </c>
      <c r="L5" s="1669"/>
      <c r="M5" s="1669"/>
      <c r="N5" s="1669"/>
      <c r="O5" s="1669" t="s">
        <v>49</v>
      </c>
      <c r="P5" s="1669"/>
      <c r="Q5" s="1669"/>
      <c r="R5" s="1669"/>
      <c r="S5" s="1669" t="s">
        <v>49</v>
      </c>
      <c r="T5" s="1669"/>
      <c r="U5" s="1669"/>
      <c r="V5" s="1669"/>
      <c r="W5" s="1115"/>
    </row>
    <row r="6" spans="1:23" ht="13.5" x14ac:dyDescent="0.2">
      <c r="A6" s="1680"/>
      <c r="B6" s="420"/>
      <c r="C6" s="1675" t="s">
        <v>11001</v>
      </c>
      <c r="D6" s="1676"/>
      <c r="E6" s="1676"/>
      <c r="F6" s="1676"/>
      <c r="G6" s="1675" t="s">
        <v>11002</v>
      </c>
      <c r="H6" s="1676"/>
      <c r="I6" s="1676"/>
      <c r="J6" s="1676"/>
      <c r="K6" s="1675" t="s">
        <v>11003</v>
      </c>
      <c r="L6" s="1676"/>
      <c r="M6" s="1676"/>
      <c r="N6" s="1676"/>
      <c r="O6" s="1055" t="s">
        <v>11004</v>
      </c>
      <c r="P6" s="1057" t="s">
        <v>11006</v>
      </c>
      <c r="Q6" s="1057"/>
      <c r="R6" s="1057"/>
      <c r="S6" s="1657" t="s">
        <v>11005</v>
      </c>
      <c r="T6" s="1658"/>
      <c r="U6" s="1658"/>
      <c r="V6" s="1658"/>
      <c r="W6" s="14"/>
    </row>
    <row r="7" spans="1:23" ht="31.5" customHeight="1" x14ac:dyDescent="0.2">
      <c r="A7" s="1681"/>
      <c r="B7" s="360"/>
      <c r="C7" s="1682" t="s">
        <v>53</v>
      </c>
      <c r="D7" s="1683"/>
      <c r="E7" s="1683"/>
      <c r="F7" s="1683"/>
      <c r="G7" s="1682" t="s">
        <v>11007</v>
      </c>
      <c r="H7" s="1683"/>
      <c r="I7" s="1683"/>
      <c r="J7" s="1683"/>
      <c r="K7" s="1589" t="s">
        <v>11008</v>
      </c>
      <c r="L7" s="1620"/>
      <c r="M7" s="1620"/>
      <c r="N7" s="1620"/>
      <c r="O7" s="1589" t="s">
        <v>11245</v>
      </c>
      <c r="P7" s="1620"/>
      <c r="Q7" s="1620"/>
      <c r="R7" s="1620"/>
      <c r="S7" s="1589" t="s">
        <v>11071</v>
      </c>
      <c r="T7" s="1620"/>
      <c r="U7" s="1620"/>
      <c r="V7" s="1620"/>
      <c r="W7" s="14"/>
    </row>
    <row r="8" spans="1:23" ht="15.75" customHeight="1" x14ac:dyDescent="0.2">
      <c r="A8" s="1268"/>
      <c r="B8" s="360"/>
      <c r="C8" s="1661" t="s">
        <v>11208</v>
      </c>
      <c r="D8" s="1663" t="s">
        <v>65</v>
      </c>
      <c r="E8" s="1664"/>
      <c r="F8" s="1664"/>
      <c r="G8" s="1661" t="s">
        <v>11208</v>
      </c>
      <c r="H8" s="1663" t="s">
        <v>65</v>
      </c>
      <c r="I8" s="1664"/>
      <c r="J8" s="1665"/>
      <c r="K8" s="1661" t="s">
        <v>11208</v>
      </c>
      <c r="L8" s="1663" t="s">
        <v>65</v>
      </c>
      <c r="M8" s="1664"/>
      <c r="N8" s="1665"/>
      <c r="O8" s="1670" t="s">
        <v>11208</v>
      </c>
      <c r="P8" s="1672" t="s">
        <v>65</v>
      </c>
      <c r="Q8" s="1673"/>
      <c r="R8" s="1673"/>
      <c r="S8" s="1686" t="s">
        <v>11208</v>
      </c>
      <c r="T8" s="1663" t="s">
        <v>65</v>
      </c>
      <c r="U8" s="1664"/>
      <c r="V8" s="1664"/>
      <c r="W8" s="14"/>
    </row>
    <row r="9" spans="1:23" ht="27" x14ac:dyDescent="0.2">
      <c r="A9" s="1268"/>
      <c r="B9" s="360"/>
      <c r="C9" s="1661"/>
      <c r="D9" s="1093" t="s">
        <v>11210</v>
      </c>
      <c r="E9" s="1094" t="s">
        <v>11211</v>
      </c>
      <c r="F9" s="1122" t="s">
        <v>11212</v>
      </c>
      <c r="G9" s="1661"/>
      <c r="H9" s="1093" t="s">
        <v>11210</v>
      </c>
      <c r="I9" s="1094" t="s">
        <v>11211</v>
      </c>
      <c r="J9" s="1097" t="s">
        <v>11212</v>
      </c>
      <c r="K9" s="1661"/>
      <c r="L9" s="1093" t="s">
        <v>11210</v>
      </c>
      <c r="M9" s="1094" t="s">
        <v>11211</v>
      </c>
      <c r="N9" s="1097" t="s">
        <v>11212</v>
      </c>
      <c r="O9" s="1670"/>
      <c r="P9" s="1116" t="s">
        <v>11210</v>
      </c>
      <c r="Q9" s="1117" t="s">
        <v>11211</v>
      </c>
      <c r="R9" s="1281" t="s">
        <v>11212</v>
      </c>
      <c r="S9" s="1686"/>
      <c r="T9" s="1093" t="s">
        <v>11210</v>
      </c>
      <c r="U9" s="1094" t="s">
        <v>11211</v>
      </c>
      <c r="V9" s="1122" t="s">
        <v>11212</v>
      </c>
      <c r="W9" s="14"/>
    </row>
    <row r="10" spans="1:23" ht="13.5" x14ac:dyDescent="0.2">
      <c r="A10" s="660" t="s">
        <v>11213</v>
      </c>
      <c r="B10" s="468" t="s">
        <v>70</v>
      </c>
      <c r="C10" s="1662"/>
      <c r="D10" s="1066" t="s">
        <v>73</v>
      </c>
      <c r="E10" s="1067" t="s">
        <v>74</v>
      </c>
      <c r="F10" s="1123" t="s">
        <v>11214</v>
      </c>
      <c r="G10" s="1662"/>
      <c r="H10" s="1066" t="s">
        <v>73</v>
      </c>
      <c r="I10" s="1067" t="s">
        <v>74</v>
      </c>
      <c r="J10" s="1098" t="s">
        <v>11214</v>
      </c>
      <c r="K10" s="1662"/>
      <c r="L10" s="1066" t="s">
        <v>73</v>
      </c>
      <c r="M10" s="1067" t="s">
        <v>74</v>
      </c>
      <c r="N10" s="1098" t="s">
        <v>11214</v>
      </c>
      <c r="O10" s="1671"/>
      <c r="P10" s="1119" t="s">
        <v>73</v>
      </c>
      <c r="Q10" s="1120" t="s">
        <v>74</v>
      </c>
      <c r="R10" s="1282" t="s">
        <v>11214</v>
      </c>
      <c r="S10" s="1687"/>
      <c r="T10" s="1066" t="s">
        <v>73</v>
      </c>
      <c r="U10" s="1067" t="s">
        <v>74</v>
      </c>
      <c r="V10" s="1123" t="s">
        <v>11214</v>
      </c>
      <c r="W10" s="14"/>
    </row>
    <row r="11" spans="1:23" ht="13.5" x14ac:dyDescent="0.2">
      <c r="A11" s="1536" t="s">
        <v>11215</v>
      </c>
      <c r="B11" s="1537" t="s">
        <v>103</v>
      </c>
      <c r="C11" s="1082">
        <v>0</v>
      </c>
      <c r="D11" s="1248">
        <v>0</v>
      </c>
      <c r="E11" s="1068">
        <v>0</v>
      </c>
      <c r="F11" s="1238">
        <v>0</v>
      </c>
      <c r="G11" s="1082">
        <v>0</v>
      </c>
      <c r="H11" s="1248">
        <v>0</v>
      </c>
      <c r="I11" s="1068">
        <v>0</v>
      </c>
      <c r="J11" s="1099">
        <v>0</v>
      </c>
      <c r="K11" s="1082">
        <v>0</v>
      </c>
      <c r="L11" s="1248">
        <v>0</v>
      </c>
      <c r="M11" s="1068">
        <v>0</v>
      </c>
      <c r="N11" s="1099">
        <v>0</v>
      </c>
      <c r="O11" s="1239">
        <f>SUM(C11,G11,K11)</f>
        <v>0</v>
      </c>
      <c r="P11" s="1248"/>
      <c r="Q11" s="1240">
        <f t="shared" ref="Q11:R46" si="0">SUM(E11,I11,M11)</f>
        <v>0</v>
      </c>
      <c r="R11" s="1283">
        <f t="shared" si="0"/>
        <v>0</v>
      </c>
      <c r="S11" s="1275">
        <f>O11*0.5</f>
        <v>0</v>
      </c>
      <c r="T11" s="1250">
        <f t="shared" ref="T11:V42" si="1">P11*0.5</f>
        <v>0</v>
      </c>
      <c r="U11" s="1068">
        <f t="shared" si="1"/>
        <v>0</v>
      </c>
      <c r="V11" s="1238">
        <f t="shared" si="1"/>
        <v>0</v>
      </c>
      <c r="W11" s="14"/>
    </row>
    <row r="12" spans="1:23" ht="13.5" x14ac:dyDescent="0.2">
      <c r="A12" s="654"/>
      <c r="B12" s="565" t="s">
        <v>11016</v>
      </c>
      <c r="C12" s="1550">
        <v>0</v>
      </c>
      <c r="D12" s="1249">
        <v>0</v>
      </c>
      <c r="E12" s="1251">
        <v>0</v>
      </c>
      <c r="F12" s="1564">
        <v>0</v>
      </c>
      <c r="G12" s="1550">
        <v>0</v>
      </c>
      <c r="H12" s="1249">
        <v>0</v>
      </c>
      <c r="I12" s="1251">
        <v>0</v>
      </c>
      <c r="J12" s="1564">
        <v>0</v>
      </c>
      <c r="K12" s="1550">
        <v>0</v>
      </c>
      <c r="L12" s="1249">
        <v>0</v>
      </c>
      <c r="M12" s="1251">
        <v>0</v>
      </c>
      <c r="N12" s="1564">
        <v>0</v>
      </c>
      <c r="O12" s="1550">
        <f>SUM(C12,G12,K12)</f>
        <v>0</v>
      </c>
      <c r="P12" s="1249"/>
      <c r="Q12" s="1562"/>
      <c r="R12" s="1562">
        <f t="shared" si="0"/>
        <v>0</v>
      </c>
      <c r="S12" s="1276">
        <f t="shared" ref="S12:V43" si="2">O12*0.5</f>
        <v>0</v>
      </c>
      <c r="T12" s="1251">
        <f t="shared" si="1"/>
        <v>0</v>
      </c>
      <c r="U12" s="1252">
        <f t="shared" si="1"/>
        <v>0</v>
      </c>
      <c r="V12" s="1241">
        <f t="shared" si="1"/>
        <v>0</v>
      </c>
      <c r="W12" s="14"/>
    </row>
    <row r="13" spans="1:23" ht="13.5" x14ac:dyDescent="0.2">
      <c r="A13" s="1536" t="s">
        <v>11216</v>
      </c>
      <c r="B13" s="1537" t="s">
        <v>103</v>
      </c>
      <c r="C13" s="1082">
        <v>0</v>
      </c>
      <c r="D13" s="1250">
        <v>0</v>
      </c>
      <c r="E13" s="1068">
        <v>0</v>
      </c>
      <c r="F13" s="1238">
        <v>0</v>
      </c>
      <c r="G13" s="1082">
        <v>0</v>
      </c>
      <c r="H13" s="1248">
        <v>0</v>
      </c>
      <c r="I13" s="1068">
        <v>0</v>
      </c>
      <c r="J13" s="1099">
        <v>0</v>
      </c>
      <c r="K13" s="1082">
        <v>0</v>
      </c>
      <c r="L13" s="1248">
        <v>0</v>
      </c>
      <c r="M13" s="1068">
        <v>0</v>
      </c>
      <c r="N13" s="1099">
        <v>0</v>
      </c>
      <c r="O13" s="1239">
        <f t="shared" ref="O13:P46" si="3">SUM(C13,G13,K13)</f>
        <v>0</v>
      </c>
      <c r="P13" s="1248"/>
      <c r="Q13" s="1240">
        <f t="shared" si="0"/>
        <v>0</v>
      </c>
      <c r="R13" s="1283">
        <f t="shared" si="0"/>
        <v>0</v>
      </c>
      <c r="S13" s="1275">
        <f t="shared" si="2"/>
        <v>0</v>
      </c>
      <c r="T13" s="1248">
        <f t="shared" si="1"/>
        <v>0</v>
      </c>
      <c r="U13" s="1068">
        <f t="shared" si="1"/>
        <v>0</v>
      </c>
      <c r="V13" s="1238">
        <f t="shared" si="1"/>
        <v>0</v>
      </c>
      <c r="W13" s="14"/>
    </row>
    <row r="14" spans="1:23" ht="13.5" x14ac:dyDescent="0.2">
      <c r="A14" s="654"/>
      <c r="B14" s="565" t="s">
        <v>11016</v>
      </c>
      <c r="C14" s="1550">
        <v>0</v>
      </c>
      <c r="D14" s="1251">
        <v>0</v>
      </c>
      <c r="E14" s="1562">
        <v>0</v>
      </c>
      <c r="F14" s="1564">
        <v>0</v>
      </c>
      <c r="G14" s="1550">
        <v>0</v>
      </c>
      <c r="H14" s="1249">
        <v>0</v>
      </c>
      <c r="I14" s="1562">
        <v>0</v>
      </c>
      <c r="J14" s="1564">
        <v>0</v>
      </c>
      <c r="K14" s="1550">
        <v>0</v>
      </c>
      <c r="L14" s="1249">
        <v>0</v>
      </c>
      <c r="M14" s="1562">
        <v>0</v>
      </c>
      <c r="N14" s="1564">
        <v>0</v>
      </c>
      <c r="O14" s="1550">
        <f>SUM(C14,G14,K14)</f>
        <v>0</v>
      </c>
      <c r="P14" s="1249"/>
      <c r="Q14" s="1251"/>
      <c r="R14" s="1562">
        <f t="shared" si="0"/>
        <v>0</v>
      </c>
      <c r="S14" s="1276">
        <f t="shared" si="2"/>
        <v>0</v>
      </c>
      <c r="T14" s="1249">
        <f t="shared" si="1"/>
        <v>0</v>
      </c>
      <c r="U14" s="1252">
        <f t="shared" si="1"/>
        <v>0</v>
      </c>
      <c r="V14" s="1241">
        <f t="shared" si="1"/>
        <v>0</v>
      </c>
      <c r="W14" s="14"/>
    </row>
    <row r="15" spans="1:23" ht="13.5" customHeight="1" x14ac:dyDescent="0.2">
      <c r="A15" s="1536" t="s">
        <v>11217</v>
      </c>
      <c r="B15" s="1537" t="s">
        <v>103</v>
      </c>
      <c r="C15" s="1082">
        <v>0</v>
      </c>
      <c r="D15" s="1077">
        <v>0</v>
      </c>
      <c r="E15" s="1139">
        <v>0</v>
      </c>
      <c r="F15" s="1238">
        <v>0</v>
      </c>
      <c r="G15" s="1082">
        <v>0</v>
      </c>
      <c r="H15" s="1077">
        <v>0</v>
      </c>
      <c r="I15" s="1139">
        <v>0</v>
      </c>
      <c r="J15" s="1099">
        <v>0</v>
      </c>
      <c r="K15" s="1082">
        <v>0</v>
      </c>
      <c r="L15" s="1077">
        <v>0</v>
      </c>
      <c r="M15" s="1139">
        <v>0</v>
      </c>
      <c r="N15" s="1099">
        <v>0</v>
      </c>
      <c r="O15" s="1239">
        <f t="shared" si="3"/>
        <v>0</v>
      </c>
      <c r="P15" s="1242">
        <f>SUM(D15,H15,L15)</f>
        <v>0</v>
      </c>
      <c r="Q15" s="1139"/>
      <c r="R15" s="1283">
        <f t="shared" si="0"/>
        <v>0</v>
      </c>
      <c r="S15" s="1275">
        <f t="shared" si="2"/>
        <v>0</v>
      </c>
      <c r="T15" s="1077">
        <f t="shared" si="1"/>
        <v>0</v>
      </c>
      <c r="U15" s="1139">
        <f t="shared" si="1"/>
        <v>0</v>
      </c>
      <c r="V15" s="1238">
        <f t="shared" si="1"/>
        <v>0</v>
      </c>
      <c r="W15" s="14"/>
    </row>
    <row r="16" spans="1:23" ht="13.5" customHeight="1" x14ac:dyDescent="0.2">
      <c r="A16" s="654" t="s">
        <v>11217</v>
      </c>
      <c r="B16" s="565" t="s">
        <v>11016</v>
      </c>
      <c r="C16" s="1083">
        <v>0</v>
      </c>
      <c r="D16" s="1136">
        <v>0</v>
      </c>
      <c r="E16" s="1069">
        <v>0</v>
      </c>
      <c r="F16" s="1241">
        <v>0</v>
      </c>
      <c r="G16" s="1083">
        <v>0</v>
      </c>
      <c r="H16" s="1136">
        <v>0</v>
      </c>
      <c r="I16" s="1069">
        <v>0</v>
      </c>
      <c r="J16" s="1100">
        <v>0</v>
      </c>
      <c r="K16" s="1083">
        <v>0</v>
      </c>
      <c r="L16" s="1136">
        <v>0</v>
      </c>
      <c r="M16" s="1069">
        <v>0</v>
      </c>
      <c r="N16" s="1100">
        <v>0</v>
      </c>
      <c r="O16" s="1089">
        <f t="shared" si="3"/>
        <v>0</v>
      </c>
      <c r="P16" s="1136"/>
      <c r="Q16" s="1073">
        <f t="shared" si="0"/>
        <v>0</v>
      </c>
      <c r="R16" s="1284">
        <f t="shared" si="0"/>
        <v>0</v>
      </c>
      <c r="S16" s="1276">
        <f t="shared" si="2"/>
        <v>0</v>
      </c>
      <c r="T16" s="1136">
        <f t="shared" si="1"/>
        <v>0</v>
      </c>
      <c r="U16" s="1069">
        <f t="shared" si="1"/>
        <v>0</v>
      </c>
      <c r="V16" s="1241">
        <f t="shared" si="1"/>
        <v>0</v>
      </c>
      <c r="W16" s="14"/>
    </row>
    <row r="17" spans="1:23" ht="13.5" customHeight="1" x14ac:dyDescent="0.2">
      <c r="A17" s="1536" t="s">
        <v>11218</v>
      </c>
      <c r="B17" s="1537" t="s">
        <v>103</v>
      </c>
      <c r="C17" s="1082">
        <v>0</v>
      </c>
      <c r="D17" s="1077">
        <v>0</v>
      </c>
      <c r="E17" s="1139">
        <v>0</v>
      </c>
      <c r="F17" s="1238">
        <v>0</v>
      </c>
      <c r="G17" s="1082">
        <v>0</v>
      </c>
      <c r="H17" s="1077">
        <v>0</v>
      </c>
      <c r="I17" s="1139">
        <v>0</v>
      </c>
      <c r="J17" s="1099">
        <v>0</v>
      </c>
      <c r="K17" s="1082">
        <v>0</v>
      </c>
      <c r="L17" s="1077">
        <v>0</v>
      </c>
      <c r="M17" s="1139">
        <v>0</v>
      </c>
      <c r="N17" s="1099">
        <v>0</v>
      </c>
      <c r="O17" s="1239">
        <f t="shared" si="3"/>
        <v>0</v>
      </c>
      <c r="P17" s="1242">
        <f t="shared" si="3"/>
        <v>0</v>
      </c>
      <c r="Q17" s="1139"/>
      <c r="R17" s="1283">
        <f t="shared" si="0"/>
        <v>0</v>
      </c>
      <c r="S17" s="1275">
        <f t="shared" si="2"/>
        <v>0</v>
      </c>
      <c r="T17" s="1077">
        <f t="shared" si="1"/>
        <v>0</v>
      </c>
      <c r="U17" s="1139">
        <f t="shared" si="1"/>
        <v>0</v>
      </c>
      <c r="V17" s="1238">
        <f t="shared" si="1"/>
        <v>0</v>
      </c>
      <c r="W17" s="14"/>
    </row>
    <row r="18" spans="1:23" ht="13.5" customHeight="1" x14ac:dyDescent="0.2">
      <c r="A18" s="654" t="s">
        <v>11218</v>
      </c>
      <c r="B18" s="565" t="s">
        <v>11016</v>
      </c>
      <c r="C18" s="1083">
        <v>0</v>
      </c>
      <c r="D18" s="1136">
        <v>0</v>
      </c>
      <c r="E18" s="1069">
        <v>0</v>
      </c>
      <c r="F18" s="1241">
        <v>0</v>
      </c>
      <c r="G18" s="1083">
        <v>0</v>
      </c>
      <c r="H18" s="1136">
        <v>0</v>
      </c>
      <c r="I18" s="1069">
        <v>0</v>
      </c>
      <c r="J18" s="1100">
        <v>0</v>
      </c>
      <c r="K18" s="1083">
        <v>0</v>
      </c>
      <c r="L18" s="1136">
        <v>0</v>
      </c>
      <c r="M18" s="1069">
        <v>0</v>
      </c>
      <c r="N18" s="1100">
        <v>0</v>
      </c>
      <c r="O18" s="1089">
        <f t="shared" si="3"/>
        <v>0</v>
      </c>
      <c r="P18" s="1136"/>
      <c r="Q18" s="1073">
        <f t="shared" si="0"/>
        <v>0</v>
      </c>
      <c r="R18" s="1284">
        <f t="shared" si="0"/>
        <v>0</v>
      </c>
      <c r="S18" s="1276">
        <f t="shared" si="2"/>
        <v>0</v>
      </c>
      <c r="T18" s="1136">
        <f t="shared" si="1"/>
        <v>0</v>
      </c>
      <c r="U18" s="1069">
        <f t="shared" si="1"/>
        <v>0</v>
      </c>
      <c r="V18" s="1241">
        <f t="shared" si="1"/>
        <v>0</v>
      </c>
      <c r="W18" s="14"/>
    </row>
    <row r="19" spans="1:23" ht="13.5" customHeight="1" x14ac:dyDescent="0.2">
      <c r="A19" s="655" t="s">
        <v>11219</v>
      </c>
      <c r="B19" s="1537" t="s">
        <v>103</v>
      </c>
      <c r="C19" s="1082">
        <v>0</v>
      </c>
      <c r="D19" s="1077">
        <v>0</v>
      </c>
      <c r="E19" s="1139">
        <v>0</v>
      </c>
      <c r="F19" s="1238">
        <v>0</v>
      </c>
      <c r="G19" s="1082">
        <v>0</v>
      </c>
      <c r="H19" s="1077">
        <v>0</v>
      </c>
      <c r="I19" s="1139">
        <v>0</v>
      </c>
      <c r="J19" s="1099">
        <v>0</v>
      </c>
      <c r="K19" s="1082">
        <v>0</v>
      </c>
      <c r="L19" s="1077">
        <v>0</v>
      </c>
      <c r="M19" s="1139">
        <v>0</v>
      </c>
      <c r="N19" s="1099">
        <v>0</v>
      </c>
      <c r="O19" s="1239">
        <f t="shared" si="3"/>
        <v>0</v>
      </c>
      <c r="P19" s="1242">
        <f t="shared" si="3"/>
        <v>0</v>
      </c>
      <c r="Q19" s="1139"/>
      <c r="R19" s="1283">
        <f t="shared" si="0"/>
        <v>0</v>
      </c>
      <c r="S19" s="1275">
        <f t="shared" si="2"/>
        <v>0</v>
      </c>
      <c r="T19" s="1077">
        <f t="shared" si="1"/>
        <v>0</v>
      </c>
      <c r="U19" s="1139">
        <f t="shared" si="1"/>
        <v>0</v>
      </c>
      <c r="V19" s="1238">
        <f t="shared" si="1"/>
        <v>0</v>
      </c>
      <c r="W19" s="14"/>
    </row>
    <row r="20" spans="1:23" ht="13.5" customHeight="1" x14ac:dyDescent="0.2">
      <c r="A20" s="564" t="s">
        <v>11219</v>
      </c>
      <c r="B20" s="565" t="s">
        <v>11016</v>
      </c>
      <c r="C20" s="1083">
        <v>0</v>
      </c>
      <c r="D20" s="1136">
        <v>0</v>
      </c>
      <c r="E20" s="1069">
        <v>0</v>
      </c>
      <c r="F20" s="1241">
        <v>0</v>
      </c>
      <c r="G20" s="1083">
        <v>0</v>
      </c>
      <c r="H20" s="1136">
        <v>0</v>
      </c>
      <c r="I20" s="1069">
        <v>0</v>
      </c>
      <c r="J20" s="1100">
        <v>0</v>
      </c>
      <c r="K20" s="1083">
        <v>0</v>
      </c>
      <c r="L20" s="1136">
        <v>0</v>
      </c>
      <c r="M20" s="1069">
        <v>0</v>
      </c>
      <c r="N20" s="1100">
        <v>0</v>
      </c>
      <c r="O20" s="1089">
        <f t="shared" si="3"/>
        <v>0</v>
      </c>
      <c r="P20" s="1136"/>
      <c r="Q20" s="1073">
        <f t="shared" si="0"/>
        <v>0</v>
      </c>
      <c r="R20" s="1284">
        <f t="shared" si="0"/>
        <v>0</v>
      </c>
      <c r="S20" s="1276">
        <f t="shared" si="2"/>
        <v>0</v>
      </c>
      <c r="T20" s="1136">
        <f t="shared" si="1"/>
        <v>0</v>
      </c>
      <c r="U20" s="1069">
        <f t="shared" si="1"/>
        <v>0</v>
      </c>
      <c r="V20" s="1241">
        <f t="shared" si="1"/>
        <v>0</v>
      </c>
      <c r="W20" s="14"/>
    </row>
    <row r="21" spans="1:23" ht="13.5" customHeight="1" x14ac:dyDescent="0.2">
      <c r="A21" s="655" t="s">
        <v>11220</v>
      </c>
      <c r="B21" s="1537" t="s">
        <v>103</v>
      </c>
      <c r="C21" s="1082">
        <v>0</v>
      </c>
      <c r="D21" s="1077">
        <v>0</v>
      </c>
      <c r="E21" s="1139">
        <v>0</v>
      </c>
      <c r="F21" s="1238">
        <v>0</v>
      </c>
      <c r="G21" s="1082">
        <v>0</v>
      </c>
      <c r="H21" s="1077">
        <v>0</v>
      </c>
      <c r="I21" s="1139">
        <v>0</v>
      </c>
      <c r="J21" s="1099">
        <v>0</v>
      </c>
      <c r="K21" s="1082">
        <v>0</v>
      </c>
      <c r="L21" s="1077">
        <v>0</v>
      </c>
      <c r="M21" s="1139">
        <v>0</v>
      </c>
      <c r="N21" s="1099">
        <v>0</v>
      </c>
      <c r="O21" s="1239">
        <f t="shared" si="3"/>
        <v>0</v>
      </c>
      <c r="P21" s="1242">
        <f t="shared" si="3"/>
        <v>0</v>
      </c>
      <c r="Q21" s="1139"/>
      <c r="R21" s="1283">
        <f t="shared" si="0"/>
        <v>0</v>
      </c>
      <c r="S21" s="1275">
        <f t="shared" si="2"/>
        <v>0</v>
      </c>
      <c r="T21" s="1077">
        <f t="shared" si="1"/>
        <v>0</v>
      </c>
      <c r="U21" s="1139">
        <f t="shared" si="1"/>
        <v>0</v>
      </c>
      <c r="V21" s="1238">
        <f t="shared" si="1"/>
        <v>0</v>
      </c>
      <c r="W21" s="14"/>
    </row>
    <row r="22" spans="1:23" ht="13.5" customHeight="1" x14ac:dyDescent="0.2">
      <c r="A22" s="564" t="s">
        <v>11220</v>
      </c>
      <c r="B22" s="565" t="s">
        <v>11016</v>
      </c>
      <c r="C22" s="1083">
        <v>0</v>
      </c>
      <c r="D22" s="1136">
        <v>0</v>
      </c>
      <c r="E22" s="1069">
        <v>0</v>
      </c>
      <c r="F22" s="1241">
        <v>0</v>
      </c>
      <c r="G22" s="1083">
        <v>0</v>
      </c>
      <c r="H22" s="1136">
        <v>0</v>
      </c>
      <c r="I22" s="1069">
        <v>0</v>
      </c>
      <c r="J22" s="1100">
        <v>0</v>
      </c>
      <c r="K22" s="1083">
        <v>0</v>
      </c>
      <c r="L22" s="1136">
        <v>0</v>
      </c>
      <c r="M22" s="1069">
        <v>0</v>
      </c>
      <c r="N22" s="1100">
        <v>0</v>
      </c>
      <c r="O22" s="1089">
        <f t="shared" si="3"/>
        <v>0</v>
      </c>
      <c r="P22" s="1136"/>
      <c r="Q22" s="1073">
        <f t="shared" si="0"/>
        <v>0</v>
      </c>
      <c r="R22" s="1284">
        <f t="shared" si="0"/>
        <v>0</v>
      </c>
      <c r="S22" s="1276">
        <f t="shared" si="2"/>
        <v>0</v>
      </c>
      <c r="T22" s="1136">
        <f t="shared" si="1"/>
        <v>0</v>
      </c>
      <c r="U22" s="1069">
        <f t="shared" si="1"/>
        <v>0</v>
      </c>
      <c r="V22" s="1241">
        <f t="shared" si="1"/>
        <v>0</v>
      </c>
      <c r="W22" s="14"/>
    </row>
    <row r="23" spans="1:23" ht="13.5" customHeight="1" x14ac:dyDescent="0.2">
      <c r="A23" s="655" t="s">
        <v>11221</v>
      </c>
      <c r="B23" s="1537" t="s">
        <v>103</v>
      </c>
      <c r="C23" s="1082">
        <v>0</v>
      </c>
      <c r="D23" s="1077">
        <v>0</v>
      </c>
      <c r="E23" s="1139">
        <v>0</v>
      </c>
      <c r="F23" s="1238">
        <v>0</v>
      </c>
      <c r="G23" s="1082">
        <v>0</v>
      </c>
      <c r="H23" s="1077">
        <v>0</v>
      </c>
      <c r="I23" s="1139">
        <v>0</v>
      </c>
      <c r="J23" s="1099">
        <v>0</v>
      </c>
      <c r="K23" s="1082">
        <v>0</v>
      </c>
      <c r="L23" s="1077">
        <v>0</v>
      </c>
      <c r="M23" s="1139">
        <v>0</v>
      </c>
      <c r="N23" s="1099">
        <v>0</v>
      </c>
      <c r="O23" s="1239">
        <f t="shared" si="3"/>
        <v>0</v>
      </c>
      <c r="P23" s="1242">
        <f t="shared" si="3"/>
        <v>0</v>
      </c>
      <c r="Q23" s="1139"/>
      <c r="R23" s="1283">
        <f t="shared" si="0"/>
        <v>0</v>
      </c>
      <c r="S23" s="1275">
        <f t="shared" si="2"/>
        <v>0</v>
      </c>
      <c r="T23" s="1077">
        <f t="shared" si="1"/>
        <v>0</v>
      </c>
      <c r="U23" s="1139">
        <f t="shared" si="1"/>
        <v>0</v>
      </c>
      <c r="V23" s="1238">
        <f t="shared" si="1"/>
        <v>0</v>
      </c>
      <c r="W23" s="14"/>
    </row>
    <row r="24" spans="1:23" ht="13.5" customHeight="1" x14ac:dyDescent="0.2">
      <c r="A24" s="564" t="s">
        <v>11221</v>
      </c>
      <c r="B24" s="565" t="s">
        <v>11016</v>
      </c>
      <c r="C24" s="1083">
        <v>0</v>
      </c>
      <c r="D24" s="1136">
        <v>0</v>
      </c>
      <c r="E24" s="1069">
        <v>0</v>
      </c>
      <c r="F24" s="1241">
        <v>0</v>
      </c>
      <c r="G24" s="1083">
        <v>0</v>
      </c>
      <c r="H24" s="1136">
        <v>0</v>
      </c>
      <c r="I24" s="1069">
        <v>0</v>
      </c>
      <c r="J24" s="1100">
        <v>0</v>
      </c>
      <c r="K24" s="1083">
        <v>0</v>
      </c>
      <c r="L24" s="1136">
        <v>0</v>
      </c>
      <c r="M24" s="1069">
        <v>0</v>
      </c>
      <c r="N24" s="1100">
        <v>0</v>
      </c>
      <c r="O24" s="1089">
        <f t="shared" si="3"/>
        <v>0</v>
      </c>
      <c r="P24" s="1136"/>
      <c r="Q24" s="1073">
        <f t="shared" si="0"/>
        <v>0</v>
      </c>
      <c r="R24" s="1284">
        <f t="shared" si="0"/>
        <v>0</v>
      </c>
      <c r="S24" s="1276">
        <f t="shared" si="2"/>
        <v>0</v>
      </c>
      <c r="T24" s="1136">
        <f t="shared" si="1"/>
        <v>0</v>
      </c>
      <c r="U24" s="1069">
        <f t="shared" si="1"/>
        <v>0</v>
      </c>
      <c r="V24" s="1241">
        <f t="shared" si="1"/>
        <v>0</v>
      </c>
      <c r="W24" s="14"/>
    </row>
    <row r="25" spans="1:23" ht="13.5" customHeight="1" x14ac:dyDescent="0.2">
      <c r="A25" s="655" t="s">
        <v>11222</v>
      </c>
      <c r="B25" s="1537" t="s">
        <v>103</v>
      </c>
      <c r="C25" s="1082">
        <v>0</v>
      </c>
      <c r="D25" s="1077">
        <v>0</v>
      </c>
      <c r="E25" s="1139">
        <v>0</v>
      </c>
      <c r="F25" s="1238">
        <v>0</v>
      </c>
      <c r="G25" s="1082">
        <v>0</v>
      </c>
      <c r="H25" s="1077">
        <v>0</v>
      </c>
      <c r="I25" s="1139">
        <v>0</v>
      </c>
      <c r="J25" s="1099">
        <v>0</v>
      </c>
      <c r="K25" s="1082">
        <v>0</v>
      </c>
      <c r="L25" s="1077">
        <v>0</v>
      </c>
      <c r="M25" s="1139">
        <v>0</v>
      </c>
      <c r="N25" s="1099">
        <v>0</v>
      </c>
      <c r="O25" s="1239">
        <f t="shared" si="3"/>
        <v>0</v>
      </c>
      <c r="P25" s="1242">
        <f t="shared" si="3"/>
        <v>0</v>
      </c>
      <c r="Q25" s="1139"/>
      <c r="R25" s="1283">
        <f t="shared" si="0"/>
        <v>0</v>
      </c>
      <c r="S25" s="1275">
        <f t="shared" si="2"/>
        <v>0</v>
      </c>
      <c r="T25" s="1077">
        <f t="shared" si="1"/>
        <v>0</v>
      </c>
      <c r="U25" s="1139">
        <f t="shared" si="1"/>
        <v>0</v>
      </c>
      <c r="V25" s="1238">
        <f t="shared" si="1"/>
        <v>0</v>
      </c>
      <c r="W25" s="14"/>
    </row>
    <row r="26" spans="1:23" ht="13.5" customHeight="1" x14ac:dyDescent="0.2">
      <c r="A26" s="564" t="s">
        <v>11222</v>
      </c>
      <c r="B26" s="565" t="s">
        <v>11016</v>
      </c>
      <c r="C26" s="1083">
        <v>0</v>
      </c>
      <c r="D26" s="1136">
        <v>0</v>
      </c>
      <c r="E26" s="1069">
        <v>0</v>
      </c>
      <c r="F26" s="1241">
        <v>0</v>
      </c>
      <c r="G26" s="1083">
        <v>0</v>
      </c>
      <c r="H26" s="1136">
        <v>0</v>
      </c>
      <c r="I26" s="1069">
        <v>0</v>
      </c>
      <c r="J26" s="1100">
        <v>0</v>
      </c>
      <c r="K26" s="1083">
        <v>0</v>
      </c>
      <c r="L26" s="1136">
        <v>0</v>
      </c>
      <c r="M26" s="1069">
        <v>0</v>
      </c>
      <c r="N26" s="1100">
        <v>0</v>
      </c>
      <c r="O26" s="1089">
        <f t="shared" si="3"/>
        <v>0</v>
      </c>
      <c r="P26" s="1136"/>
      <c r="Q26" s="1073">
        <f t="shared" si="0"/>
        <v>0</v>
      </c>
      <c r="R26" s="1284">
        <f t="shared" si="0"/>
        <v>0</v>
      </c>
      <c r="S26" s="1276">
        <f t="shared" si="2"/>
        <v>0</v>
      </c>
      <c r="T26" s="1136">
        <f t="shared" si="1"/>
        <v>0</v>
      </c>
      <c r="U26" s="1069">
        <f t="shared" si="1"/>
        <v>0</v>
      </c>
      <c r="V26" s="1241">
        <f t="shared" si="1"/>
        <v>0</v>
      </c>
      <c r="W26" s="14"/>
    </row>
    <row r="27" spans="1:23" ht="13.5" customHeight="1" x14ac:dyDescent="0.2">
      <c r="A27" s="655" t="s">
        <v>11223</v>
      </c>
      <c r="B27" s="1537" t="s">
        <v>103</v>
      </c>
      <c r="C27" s="1082">
        <v>0</v>
      </c>
      <c r="D27" s="1077">
        <v>0</v>
      </c>
      <c r="E27" s="1139">
        <v>0</v>
      </c>
      <c r="F27" s="1238">
        <v>0</v>
      </c>
      <c r="G27" s="1082">
        <v>0</v>
      </c>
      <c r="H27" s="1077">
        <v>0</v>
      </c>
      <c r="I27" s="1139">
        <v>0</v>
      </c>
      <c r="J27" s="1099">
        <v>0</v>
      </c>
      <c r="K27" s="1082">
        <v>0</v>
      </c>
      <c r="L27" s="1077">
        <v>0</v>
      </c>
      <c r="M27" s="1139">
        <v>0</v>
      </c>
      <c r="N27" s="1099">
        <v>0</v>
      </c>
      <c r="O27" s="1239">
        <f t="shared" si="3"/>
        <v>0</v>
      </c>
      <c r="P27" s="1242">
        <f t="shared" si="3"/>
        <v>0</v>
      </c>
      <c r="Q27" s="1139"/>
      <c r="R27" s="1283">
        <f t="shared" si="0"/>
        <v>0</v>
      </c>
      <c r="S27" s="1275">
        <f t="shared" si="2"/>
        <v>0</v>
      </c>
      <c r="T27" s="1077">
        <f t="shared" si="1"/>
        <v>0</v>
      </c>
      <c r="U27" s="1139">
        <f t="shared" si="1"/>
        <v>0</v>
      </c>
      <c r="V27" s="1238">
        <f t="shared" si="1"/>
        <v>0</v>
      </c>
      <c r="W27" s="14"/>
    </row>
    <row r="28" spans="1:23" ht="13.5" customHeight="1" x14ac:dyDescent="0.2">
      <c r="A28" s="564" t="s">
        <v>11223</v>
      </c>
      <c r="B28" s="565" t="s">
        <v>11016</v>
      </c>
      <c r="C28" s="1083">
        <v>0</v>
      </c>
      <c r="D28" s="1136">
        <v>0</v>
      </c>
      <c r="E28" s="1069">
        <v>0</v>
      </c>
      <c r="F28" s="1241">
        <v>0</v>
      </c>
      <c r="G28" s="1083">
        <v>0</v>
      </c>
      <c r="H28" s="1136">
        <v>0</v>
      </c>
      <c r="I28" s="1069">
        <v>0</v>
      </c>
      <c r="J28" s="1100">
        <v>0</v>
      </c>
      <c r="K28" s="1083">
        <v>0</v>
      </c>
      <c r="L28" s="1136">
        <v>0</v>
      </c>
      <c r="M28" s="1069">
        <v>0</v>
      </c>
      <c r="N28" s="1100">
        <v>0</v>
      </c>
      <c r="O28" s="1089">
        <f t="shared" si="3"/>
        <v>0</v>
      </c>
      <c r="P28" s="1136"/>
      <c r="Q28" s="1073">
        <f t="shared" si="0"/>
        <v>0</v>
      </c>
      <c r="R28" s="1284">
        <f t="shared" si="0"/>
        <v>0</v>
      </c>
      <c r="S28" s="1276">
        <f t="shared" si="2"/>
        <v>0</v>
      </c>
      <c r="T28" s="1136">
        <f t="shared" si="1"/>
        <v>0</v>
      </c>
      <c r="U28" s="1069">
        <f t="shared" si="1"/>
        <v>0</v>
      </c>
      <c r="V28" s="1241">
        <f t="shared" si="1"/>
        <v>0</v>
      </c>
      <c r="W28" s="14"/>
    </row>
    <row r="29" spans="1:23" ht="13.5" customHeight="1" x14ac:dyDescent="0.2">
      <c r="A29" s="655" t="s">
        <v>11224</v>
      </c>
      <c r="B29" s="1537" t="s">
        <v>103</v>
      </c>
      <c r="C29" s="1086">
        <v>0</v>
      </c>
      <c r="D29" s="1077">
        <v>0</v>
      </c>
      <c r="E29" s="1139">
        <v>0</v>
      </c>
      <c r="F29" s="1238">
        <v>0</v>
      </c>
      <c r="G29" s="1086">
        <v>0</v>
      </c>
      <c r="H29" s="1077">
        <v>0</v>
      </c>
      <c r="I29" s="1139">
        <v>0</v>
      </c>
      <c r="J29" s="1099">
        <v>0</v>
      </c>
      <c r="K29" s="1086">
        <v>0</v>
      </c>
      <c r="L29" s="1077">
        <v>0</v>
      </c>
      <c r="M29" s="1139">
        <v>0</v>
      </c>
      <c r="N29" s="1099">
        <v>0</v>
      </c>
      <c r="O29" s="1243">
        <f t="shared" si="3"/>
        <v>0</v>
      </c>
      <c r="P29" s="1242">
        <f t="shared" si="3"/>
        <v>0</v>
      </c>
      <c r="Q29" s="1139"/>
      <c r="R29" s="1283">
        <f t="shared" si="0"/>
        <v>0</v>
      </c>
      <c r="S29" s="1277">
        <f t="shared" si="2"/>
        <v>0</v>
      </c>
      <c r="T29" s="1077">
        <f t="shared" si="1"/>
        <v>0</v>
      </c>
      <c r="U29" s="1139">
        <f t="shared" si="1"/>
        <v>0</v>
      </c>
      <c r="V29" s="1238">
        <f t="shared" si="1"/>
        <v>0</v>
      </c>
      <c r="W29" s="14"/>
    </row>
    <row r="30" spans="1:23" ht="13.5" customHeight="1" x14ac:dyDescent="0.2">
      <c r="A30" s="564" t="s">
        <v>11224</v>
      </c>
      <c r="B30" s="565" t="s">
        <v>11016</v>
      </c>
      <c r="C30" s="1083">
        <v>0</v>
      </c>
      <c r="D30" s="1136">
        <v>0</v>
      </c>
      <c r="E30" s="1069">
        <v>0</v>
      </c>
      <c r="F30" s="1241">
        <v>0</v>
      </c>
      <c r="G30" s="1083">
        <v>0</v>
      </c>
      <c r="H30" s="1136">
        <v>0</v>
      </c>
      <c r="I30" s="1069">
        <v>0</v>
      </c>
      <c r="J30" s="1100">
        <v>0</v>
      </c>
      <c r="K30" s="1083">
        <v>0</v>
      </c>
      <c r="L30" s="1136">
        <v>0</v>
      </c>
      <c r="M30" s="1069">
        <v>0</v>
      </c>
      <c r="N30" s="1100">
        <v>0</v>
      </c>
      <c r="O30" s="1089">
        <f t="shared" si="3"/>
        <v>0</v>
      </c>
      <c r="P30" s="1136"/>
      <c r="Q30" s="1073">
        <f t="shared" si="0"/>
        <v>0</v>
      </c>
      <c r="R30" s="1284">
        <f t="shared" si="0"/>
        <v>0</v>
      </c>
      <c r="S30" s="1276">
        <f t="shared" si="2"/>
        <v>0</v>
      </c>
      <c r="T30" s="1136">
        <f t="shared" si="1"/>
        <v>0</v>
      </c>
      <c r="U30" s="1069">
        <f t="shared" si="1"/>
        <v>0</v>
      </c>
      <c r="V30" s="1241">
        <f t="shared" si="1"/>
        <v>0</v>
      </c>
      <c r="W30" s="14"/>
    </row>
    <row r="31" spans="1:23" ht="13.5" customHeight="1" x14ac:dyDescent="0.2">
      <c r="A31" s="655" t="s">
        <v>11225</v>
      </c>
      <c r="B31" s="1537" t="s">
        <v>103</v>
      </c>
      <c r="C31" s="1086">
        <v>0</v>
      </c>
      <c r="D31" s="1077">
        <v>0</v>
      </c>
      <c r="E31" s="1139">
        <v>0</v>
      </c>
      <c r="F31" s="1238">
        <v>0</v>
      </c>
      <c r="G31" s="1086">
        <v>0</v>
      </c>
      <c r="H31" s="1077">
        <v>0</v>
      </c>
      <c r="I31" s="1139">
        <v>0</v>
      </c>
      <c r="J31" s="1099">
        <v>0</v>
      </c>
      <c r="K31" s="1086">
        <v>0</v>
      </c>
      <c r="L31" s="1077">
        <v>0</v>
      </c>
      <c r="M31" s="1139">
        <v>0</v>
      </c>
      <c r="N31" s="1099">
        <v>0</v>
      </c>
      <c r="O31" s="1243">
        <f t="shared" si="3"/>
        <v>0</v>
      </c>
      <c r="P31" s="1242">
        <f t="shared" si="3"/>
        <v>0</v>
      </c>
      <c r="Q31" s="1139"/>
      <c r="R31" s="1283">
        <f t="shared" si="0"/>
        <v>0</v>
      </c>
      <c r="S31" s="1277">
        <f t="shared" si="2"/>
        <v>0</v>
      </c>
      <c r="T31" s="1077">
        <f t="shared" si="1"/>
        <v>0</v>
      </c>
      <c r="U31" s="1139">
        <f t="shared" si="1"/>
        <v>0</v>
      </c>
      <c r="V31" s="1238">
        <f t="shared" si="1"/>
        <v>0</v>
      </c>
      <c r="W31" s="14"/>
    </row>
    <row r="32" spans="1:23" ht="13.5" customHeight="1" x14ac:dyDescent="0.2">
      <c r="A32" s="564" t="s">
        <v>11225</v>
      </c>
      <c r="B32" s="565" t="s">
        <v>11016</v>
      </c>
      <c r="C32" s="1083">
        <v>0</v>
      </c>
      <c r="D32" s="1136">
        <v>0</v>
      </c>
      <c r="E32" s="1069">
        <v>0</v>
      </c>
      <c r="F32" s="1241">
        <v>0</v>
      </c>
      <c r="G32" s="1083">
        <v>0</v>
      </c>
      <c r="H32" s="1136">
        <v>0</v>
      </c>
      <c r="I32" s="1069">
        <v>0</v>
      </c>
      <c r="J32" s="1100">
        <v>0</v>
      </c>
      <c r="K32" s="1083">
        <v>0</v>
      </c>
      <c r="L32" s="1136">
        <v>0</v>
      </c>
      <c r="M32" s="1069">
        <v>0</v>
      </c>
      <c r="N32" s="1100">
        <v>0</v>
      </c>
      <c r="O32" s="1089">
        <f t="shared" si="3"/>
        <v>0</v>
      </c>
      <c r="P32" s="1136"/>
      <c r="Q32" s="1073">
        <f t="shared" si="0"/>
        <v>0</v>
      </c>
      <c r="R32" s="1284">
        <f t="shared" si="0"/>
        <v>0</v>
      </c>
      <c r="S32" s="1276">
        <f t="shared" si="2"/>
        <v>0</v>
      </c>
      <c r="T32" s="1136">
        <f t="shared" si="1"/>
        <v>0</v>
      </c>
      <c r="U32" s="1069">
        <f t="shared" si="1"/>
        <v>0</v>
      </c>
      <c r="V32" s="1241">
        <f t="shared" si="1"/>
        <v>0</v>
      </c>
      <c r="W32" s="14"/>
    </row>
    <row r="33" spans="1:23" ht="13.5" customHeight="1" x14ac:dyDescent="0.2">
      <c r="A33" s="1536" t="s">
        <v>11226</v>
      </c>
      <c r="B33" s="1537" t="s">
        <v>103</v>
      </c>
      <c r="C33" s="1086">
        <v>0</v>
      </c>
      <c r="D33" s="1077">
        <v>0</v>
      </c>
      <c r="E33" s="1139">
        <v>0</v>
      </c>
      <c r="F33" s="1238">
        <v>0</v>
      </c>
      <c r="G33" s="1086">
        <v>0</v>
      </c>
      <c r="H33" s="1077">
        <v>0</v>
      </c>
      <c r="I33" s="1139">
        <v>0</v>
      </c>
      <c r="J33" s="1099">
        <v>0</v>
      </c>
      <c r="K33" s="1086">
        <v>0</v>
      </c>
      <c r="L33" s="1077">
        <v>0</v>
      </c>
      <c r="M33" s="1139">
        <v>0</v>
      </c>
      <c r="N33" s="1099">
        <v>0</v>
      </c>
      <c r="O33" s="1243">
        <f t="shared" si="3"/>
        <v>0</v>
      </c>
      <c r="P33" s="1242">
        <f t="shared" si="3"/>
        <v>0</v>
      </c>
      <c r="Q33" s="1139"/>
      <c r="R33" s="1283">
        <f t="shared" si="0"/>
        <v>0</v>
      </c>
      <c r="S33" s="1277">
        <f t="shared" si="2"/>
        <v>0</v>
      </c>
      <c r="T33" s="1077">
        <f t="shared" si="1"/>
        <v>0</v>
      </c>
      <c r="U33" s="1139">
        <f t="shared" si="1"/>
        <v>0</v>
      </c>
      <c r="V33" s="1238">
        <f t="shared" si="1"/>
        <v>0</v>
      </c>
      <c r="W33" s="14"/>
    </row>
    <row r="34" spans="1:23" ht="13.5" customHeight="1" x14ac:dyDescent="0.2">
      <c r="A34" s="654" t="s">
        <v>11226</v>
      </c>
      <c r="B34" s="565" t="s">
        <v>11016</v>
      </c>
      <c r="C34" s="1083">
        <v>0</v>
      </c>
      <c r="D34" s="1136">
        <v>0</v>
      </c>
      <c r="E34" s="1069">
        <v>0</v>
      </c>
      <c r="F34" s="1241">
        <v>0</v>
      </c>
      <c r="G34" s="1083">
        <v>0</v>
      </c>
      <c r="H34" s="1136">
        <v>0</v>
      </c>
      <c r="I34" s="1069">
        <v>0</v>
      </c>
      <c r="J34" s="1100">
        <v>0</v>
      </c>
      <c r="K34" s="1083">
        <v>0</v>
      </c>
      <c r="L34" s="1136">
        <v>0</v>
      </c>
      <c r="M34" s="1069">
        <v>0</v>
      </c>
      <c r="N34" s="1100">
        <v>0</v>
      </c>
      <c r="O34" s="1089">
        <f t="shared" si="3"/>
        <v>0</v>
      </c>
      <c r="P34" s="1136"/>
      <c r="Q34" s="1073">
        <f t="shared" si="0"/>
        <v>0</v>
      </c>
      <c r="R34" s="1284">
        <f t="shared" si="0"/>
        <v>0</v>
      </c>
      <c r="S34" s="1276">
        <f t="shared" si="2"/>
        <v>0</v>
      </c>
      <c r="T34" s="1136">
        <f t="shared" si="1"/>
        <v>0</v>
      </c>
      <c r="U34" s="1069">
        <f t="shared" si="1"/>
        <v>0</v>
      </c>
      <c r="V34" s="1241">
        <f t="shared" si="1"/>
        <v>0</v>
      </c>
      <c r="W34" s="14"/>
    </row>
    <row r="35" spans="1:23" ht="13.5" customHeight="1" x14ac:dyDescent="0.2">
      <c r="A35" s="655" t="s">
        <v>11227</v>
      </c>
      <c r="B35" s="1537" t="s">
        <v>103</v>
      </c>
      <c r="C35" s="1082">
        <v>0</v>
      </c>
      <c r="D35" s="1077">
        <v>0</v>
      </c>
      <c r="E35" s="1139">
        <v>0</v>
      </c>
      <c r="F35" s="1238">
        <v>0</v>
      </c>
      <c r="G35" s="1082">
        <v>0</v>
      </c>
      <c r="H35" s="1077">
        <v>0</v>
      </c>
      <c r="I35" s="1139">
        <v>0</v>
      </c>
      <c r="J35" s="1099">
        <v>0</v>
      </c>
      <c r="K35" s="1082">
        <v>0</v>
      </c>
      <c r="L35" s="1077">
        <v>0</v>
      </c>
      <c r="M35" s="1139">
        <v>0</v>
      </c>
      <c r="N35" s="1099">
        <v>0</v>
      </c>
      <c r="O35" s="1239">
        <f t="shared" si="3"/>
        <v>0</v>
      </c>
      <c r="P35" s="1242">
        <f t="shared" si="3"/>
        <v>0</v>
      </c>
      <c r="Q35" s="1139"/>
      <c r="R35" s="1283">
        <f t="shared" si="0"/>
        <v>0</v>
      </c>
      <c r="S35" s="1275">
        <f t="shared" si="2"/>
        <v>0</v>
      </c>
      <c r="T35" s="1077">
        <f t="shared" si="1"/>
        <v>0</v>
      </c>
      <c r="U35" s="1139">
        <f t="shared" si="1"/>
        <v>0</v>
      </c>
      <c r="V35" s="1238">
        <f t="shared" si="1"/>
        <v>0</v>
      </c>
      <c r="W35" s="14"/>
    </row>
    <row r="36" spans="1:23" ht="13.5" customHeight="1" x14ac:dyDescent="0.2">
      <c r="A36" s="564" t="s">
        <v>11227</v>
      </c>
      <c r="B36" s="565" t="s">
        <v>11016</v>
      </c>
      <c r="C36" s="1083">
        <v>0</v>
      </c>
      <c r="D36" s="1136">
        <v>0</v>
      </c>
      <c r="E36" s="1069">
        <v>0</v>
      </c>
      <c r="F36" s="1241">
        <v>0</v>
      </c>
      <c r="G36" s="1083">
        <v>0</v>
      </c>
      <c r="H36" s="1136">
        <v>0</v>
      </c>
      <c r="I36" s="1069">
        <v>0</v>
      </c>
      <c r="J36" s="1100">
        <v>0</v>
      </c>
      <c r="K36" s="1083">
        <v>0</v>
      </c>
      <c r="L36" s="1136">
        <v>0</v>
      </c>
      <c r="M36" s="1069">
        <v>0</v>
      </c>
      <c r="N36" s="1100">
        <v>0</v>
      </c>
      <c r="O36" s="1089">
        <f t="shared" si="3"/>
        <v>0</v>
      </c>
      <c r="P36" s="1136"/>
      <c r="Q36" s="1073">
        <f t="shared" si="0"/>
        <v>0</v>
      </c>
      <c r="R36" s="1284">
        <f t="shared" si="0"/>
        <v>0</v>
      </c>
      <c r="S36" s="1276">
        <f t="shared" si="2"/>
        <v>0</v>
      </c>
      <c r="T36" s="1136">
        <f t="shared" si="1"/>
        <v>0</v>
      </c>
      <c r="U36" s="1069">
        <f t="shared" si="1"/>
        <v>0</v>
      </c>
      <c r="V36" s="1241">
        <f t="shared" si="1"/>
        <v>0</v>
      </c>
      <c r="W36" s="14"/>
    </row>
    <row r="37" spans="1:23" ht="13.5" customHeight="1" x14ac:dyDescent="0.2">
      <c r="A37" s="1536" t="s">
        <v>11228</v>
      </c>
      <c r="B37" s="1537" t="s">
        <v>103</v>
      </c>
      <c r="C37" s="1086">
        <v>0</v>
      </c>
      <c r="D37" s="1077">
        <v>0</v>
      </c>
      <c r="E37" s="1139">
        <v>0</v>
      </c>
      <c r="F37" s="1238">
        <v>0</v>
      </c>
      <c r="G37" s="1086">
        <v>0</v>
      </c>
      <c r="H37" s="1077">
        <v>0</v>
      </c>
      <c r="I37" s="1139">
        <v>0</v>
      </c>
      <c r="J37" s="1099">
        <v>0</v>
      </c>
      <c r="K37" s="1086">
        <v>0</v>
      </c>
      <c r="L37" s="1077">
        <v>0</v>
      </c>
      <c r="M37" s="1139">
        <v>0</v>
      </c>
      <c r="N37" s="1099">
        <v>0</v>
      </c>
      <c r="O37" s="1243">
        <f t="shared" si="3"/>
        <v>0</v>
      </c>
      <c r="P37" s="1242">
        <f t="shared" si="3"/>
        <v>0</v>
      </c>
      <c r="Q37" s="1139"/>
      <c r="R37" s="1283">
        <f t="shared" si="0"/>
        <v>0</v>
      </c>
      <c r="S37" s="1277">
        <f t="shared" si="2"/>
        <v>0</v>
      </c>
      <c r="T37" s="1077">
        <f t="shared" si="1"/>
        <v>0</v>
      </c>
      <c r="U37" s="1139">
        <f t="shared" si="1"/>
        <v>0</v>
      </c>
      <c r="V37" s="1238">
        <f t="shared" si="1"/>
        <v>0</v>
      </c>
      <c r="W37" s="14"/>
    </row>
    <row r="38" spans="1:23" ht="13.5" customHeight="1" x14ac:dyDescent="0.2">
      <c r="A38" s="654" t="s">
        <v>11228</v>
      </c>
      <c r="B38" s="565" t="s">
        <v>11016</v>
      </c>
      <c r="C38" s="1083">
        <v>0</v>
      </c>
      <c r="D38" s="1136">
        <v>0</v>
      </c>
      <c r="E38" s="1069">
        <v>0</v>
      </c>
      <c r="F38" s="1241">
        <v>0</v>
      </c>
      <c r="G38" s="1083">
        <v>0</v>
      </c>
      <c r="H38" s="1136">
        <v>0</v>
      </c>
      <c r="I38" s="1069">
        <v>0</v>
      </c>
      <c r="J38" s="1100">
        <v>0</v>
      </c>
      <c r="K38" s="1083">
        <v>0</v>
      </c>
      <c r="L38" s="1136">
        <v>0</v>
      </c>
      <c r="M38" s="1069">
        <v>0</v>
      </c>
      <c r="N38" s="1100">
        <v>0</v>
      </c>
      <c r="O38" s="1089">
        <f t="shared" si="3"/>
        <v>0</v>
      </c>
      <c r="P38" s="1136"/>
      <c r="Q38" s="1073">
        <f t="shared" si="0"/>
        <v>0</v>
      </c>
      <c r="R38" s="1284">
        <f t="shared" si="0"/>
        <v>0</v>
      </c>
      <c r="S38" s="1276">
        <f t="shared" si="2"/>
        <v>0</v>
      </c>
      <c r="T38" s="1136">
        <f t="shared" si="1"/>
        <v>0</v>
      </c>
      <c r="U38" s="1069">
        <f t="shared" si="1"/>
        <v>0</v>
      </c>
      <c r="V38" s="1241">
        <f t="shared" si="1"/>
        <v>0</v>
      </c>
      <c r="W38" s="14"/>
    </row>
    <row r="39" spans="1:23" ht="13.5" customHeight="1" x14ac:dyDescent="0.2">
      <c r="A39" s="655" t="s">
        <v>11229</v>
      </c>
      <c r="B39" s="1537" t="s">
        <v>103</v>
      </c>
      <c r="C39" s="1082">
        <v>0</v>
      </c>
      <c r="D39" s="1077">
        <v>0</v>
      </c>
      <c r="E39" s="1139">
        <v>0</v>
      </c>
      <c r="F39" s="1238">
        <v>0</v>
      </c>
      <c r="G39" s="1082">
        <v>0</v>
      </c>
      <c r="H39" s="1077">
        <v>0</v>
      </c>
      <c r="I39" s="1139">
        <v>0</v>
      </c>
      <c r="J39" s="1099">
        <v>0</v>
      </c>
      <c r="K39" s="1082">
        <v>0</v>
      </c>
      <c r="L39" s="1077">
        <v>0</v>
      </c>
      <c r="M39" s="1139">
        <v>0</v>
      </c>
      <c r="N39" s="1099">
        <v>0</v>
      </c>
      <c r="O39" s="1239">
        <f t="shared" si="3"/>
        <v>0</v>
      </c>
      <c r="P39" s="1242">
        <f t="shared" si="3"/>
        <v>0</v>
      </c>
      <c r="Q39" s="1139"/>
      <c r="R39" s="1283">
        <f t="shared" si="0"/>
        <v>0</v>
      </c>
      <c r="S39" s="1275">
        <f t="shared" si="2"/>
        <v>0</v>
      </c>
      <c r="T39" s="1077">
        <f t="shared" si="1"/>
        <v>0</v>
      </c>
      <c r="U39" s="1139">
        <f t="shared" si="1"/>
        <v>0</v>
      </c>
      <c r="V39" s="1238">
        <f t="shared" si="1"/>
        <v>0</v>
      </c>
      <c r="W39" s="14"/>
    </row>
    <row r="40" spans="1:23" ht="13.5" customHeight="1" x14ac:dyDescent="0.2">
      <c r="A40" s="564" t="s">
        <v>11229</v>
      </c>
      <c r="B40" s="565" t="s">
        <v>11016</v>
      </c>
      <c r="C40" s="1083">
        <v>0</v>
      </c>
      <c r="D40" s="1136">
        <v>0</v>
      </c>
      <c r="E40" s="1069">
        <v>0</v>
      </c>
      <c r="F40" s="1241">
        <v>0</v>
      </c>
      <c r="G40" s="1083">
        <v>0</v>
      </c>
      <c r="H40" s="1136">
        <v>0</v>
      </c>
      <c r="I40" s="1069">
        <v>0</v>
      </c>
      <c r="J40" s="1100">
        <v>0</v>
      </c>
      <c r="K40" s="1083">
        <v>0</v>
      </c>
      <c r="L40" s="1136">
        <v>0</v>
      </c>
      <c r="M40" s="1069">
        <v>0</v>
      </c>
      <c r="N40" s="1100">
        <v>0</v>
      </c>
      <c r="O40" s="1089">
        <f t="shared" si="3"/>
        <v>0</v>
      </c>
      <c r="P40" s="1136"/>
      <c r="Q40" s="1073">
        <f t="shared" si="0"/>
        <v>0</v>
      </c>
      <c r="R40" s="1284">
        <f t="shared" si="0"/>
        <v>0</v>
      </c>
      <c r="S40" s="1276">
        <f t="shared" si="2"/>
        <v>0</v>
      </c>
      <c r="T40" s="1136">
        <f t="shared" si="1"/>
        <v>0</v>
      </c>
      <c r="U40" s="1069">
        <f t="shared" si="1"/>
        <v>0</v>
      </c>
      <c r="V40" s="1241">
        <f t="shared" si="1"/>
        <v>0</v>
      </c>
      <c r="W40" s="14"/>
    </row>
    <row r="41" spans="1:23" ht="13.5" customHeight="1" x14ac:dyDescent="0.2">
      <c r="A41" s="655" t="s">
        <v>11230</v>
      </c>
      <c r="B41" s="1537" t="s">
        <v>103</v>
      </c>
      <c r="C41" s="1086">
        <v>0</v>
      </c>
      <c r="D41" s="1077">
        <v>0</v>
      </c>
      <c r="E41" s="1139">
        <v>0</v>
      </c>
      <c r="F41" s="1238">
        <v>0</v>
      </c>
      <c r="G41" s="1086">
        <v>0</v>
      </c>
      <c r="H41" s="1077">
        <v>0</v>
      </c>
      <c r="I41" s="1139">
        <v>0</v>
      </c>
      <c r="J41" s="1099">
        <v>0</v>
      </c>
      <c r="K41" s="1086">
        <v>0</v>
      </c>
      <c r="L41" s="1077">
        <v>0</v>
      </c>
      <c r="M41" s="1139">
        <v>0</v>
      </c>
      <c r="N41" s="1099">
        <v>0</v>
      </c>
      <c r="O41" s="1243">
        <f t="shared" si="3"/>
        <v>0</v>
      </c>
      <c r="P41" s="1242">
        <f t="shared" si="3"/>
        <v>0</v>
      </c>
      <c r="Q41" s="1139"/>
      <c r="R41" s="1283">
        <f t="shared" si="0"/>
        <v>0</v>
      </c>
      <c r="S41" s="1277">
        <f t="shared" si="2"/>
        <v>0</v>
      </c>
      <c r="T41" s="1077">
        <f t="shared" si="1"/>
        <v>0</v>
      </c>
      <c r="U41" s="1139">
        <f t="shared" si="1"/>
        <v>0</v>
      </c>
      <c r="V41" s="1238">
        <f t="shared" si="1"/>
        <v>0</v>
      </c>
      <c r="W41" s="14"/>
    </row>
    <row r="42" spans="1:23" ht="13.5" customHeight="1" x14ac:dyDescent="0.2">
      <c r="A42" s="564" t="s">
        <v>11230</v>
      </c>
      <c r="B42" s="565" t="s">
        <v>11016</v>
      </c>
      <c r="C42" s="1083">
        <v>0</v>
      </c>
      <c r="D42" s="1136">
        <v>0</v>
      </c>
      <c r="E42" s="1069">
        <v>0</v>
      </c>
      <c r="F42" s="1241">
        <v>0</v>
      </c>
      <c r="G42" s="1083">
        <v>0</v>
      </c>
      <c r="H42" s="1136">
        <v>0</v>
      </c>
      <c r="I42" s="1069">
        <v>0</v>
      </c>
      <c r="J42" s="1100">
        <v>0</v>
      </c>
      <c r="K42" s="1083">
        <v>0</v>
      </c>
      <c r="L42" s="1136">
        <v>0</v>
      </c>
      <c r="M42" s="1069">
        <v>0</v>
      </c>
      <c r="N42" s="1100">
        <v>0</v>
      </c>
      <c r="O42" s="1089">
        <f t="shared" si="3"/>
        <v>0</v>
      </c>
      <c r="P42" s="1136"/>
      <c r="Q42" s="1073">
        <f t="shared" si="0"/>
        <v>0</v>
      </c>
      <c r="R42" s="1284">
        <f t="shared" si="0"/>
        <v>0</v>
      </c>
      <c r="S42" s="1276">
        <f t="shared" si="2"/>
        <v>0</v>
      </c>
      <c r="T42" s="1136">
        <f t="shared" si="1"/>
        <v>0</v>
      </c>
      <c r="U42" s="1069">
        <f t="shared" si="1"/>
        <v>0</v>
      </c>
      <c r="V42" s="1241">
        <f t="shared" si="1"/>
        <v>0</v>
      </c>
      <c r="W42" s="14"/>
    </row>
    <row r="43" spans="1:23" ht="13.5" customHeight="1" x14ac:dyDescent="0.2">
      <c r="A43" s="655" t="s">
        <v>11231</v>
      </c>
      <c r="B43" s="1537" t="s">
        <v>103</v>
      </c>
      <c r="C43" s="1086">
        <v>0</v>
      </c>
      <c r="D43" s="1077">
        <v>0</v>
      </c>
      <c r="E43" s="1139">
        <v>0</v>
      </c>
      <c r="F43" s="1238">
        <v>0</v>
      </c>
      <c r="G43" s="1086">
        <v>0</v>
      </c>
      <c r="H43" s="1077">
        <v>0</v>
      </c>
      <c r="I43" s="1139">
        <v>0</v>
      </c>
      <c r="J43" s="1099">
        <v>0</v>
      </c>
      <c r="K43" s="1086">
        <v>0</v>
      </c>
      <c r="L43" s="1077">
        <v>0</v>
      </c>
      <c r="M43" s="1139">
        <v>0</v>
      </c>
      <c r="N43" s="1099">
        <v>0</v>
      </c>
      <c r="O43" s="1243">
        <f t="shared" si="3"/>
        <v>0</v>
      </c>
      <c r="P43" s="1242">
        <f t="shared" si="3"/>
        <v>0</v>
      </c>
      <c r="Q43" s="1139"/>
      <c r="R43" s="1283">
        <f t="shared" si="0"/>
        <v>0</v>
      </c>
      <c r="S43" s="1277">
        <f t="shared" si="2"/>
        <v>0</v>
      </c>
      <c r="T43" s="1077">
        <f t="shared" si="2"/>
        <v>0</v>
      </c>
      <c r="U43" s="1139">
        <f t="shared" si="2"/>
        <v>0</v>
      </c>
      <c r="V43" s="1238">
        <f t="shared" si="2"/>
        <v>0</v>
      </c>
      <c r="W43" s="14"/>
    </row>
    <row r="44" spans="1:23" ht="13.5" customHeight="1" x14ac:dyDescent="0.2">
      <c r="A44" s="564" t="s">
        <v>11231</v>
      </c>
      <c r="B44" s="565" t="s">
        <v>11016</v>
      </c>
      <c r="C44" s="1083">
        <v>0</v>
      </c>
      <c r="D44" s="1136">
        <v>0</v>
      </c>
      <c r="E44" s="1069">
        <v>0</v>
      </c>
      <c r="F44" s="1241">
        <v>0</v>
      </c>
      <c r="G44" s="1083">
        <v>0</v>
      </c>
      <c r="H44" s="1136">
        <v>0</v>
      </c>
      <c r="I44" s="1069">
        <v>0</v>
      </c>
      <c r="J44" s="1100">
        <v>0</v>
      </c>
      <c r="K44" s="1083">
        <v>0</v>
      </c>
      <c r="L44" s="1136">
        <v>0</v>
      </c>
      <c r="M44" s="1069">
        <v>0</v>
      </c>
      <c r="N44" s="1100">
        <v>0</v>
      </c>
      <c r="O44" s="1089">
        <f t="shared" si="3"/>
        <v>0</v>
      </c>
      <c r="P44" s="1136"/>
      <c r="Q44" s="1073">
        <f t="shared" si="0"/>
        <v>0</v>
      </c>
      <c r="R44" s="1284">
        <f t="shared" si="0"/>
        <v>0</v>
      </c>
      <c r="S44" s="1276">
        <f t="shared" ref="S44:V46" si="4">O44*0.5</f>
        <v>0</v>
      </c>
      <c r="T44" s="1136">
        <f t="shared" si="4"/>
        <v>0</v>
      </c>
      <c r="U44" s="1069">
        <f t="shared" si="4"/>
        <v>0</v>
      </c>
      <c r="V44" s="1241">
        <f t="shared" si="4"/>
        <v>0</v>
      </c>
      <c r="W44" s="14"/>
    </row>
    <row r="45" spans="1:23" ht="13.5" customHeight="1" x14ac:dyDescent="0.2">
      <c r="A45" s="655" t="s">
        <v>11232</v>
      </c>
      <c r="B45" s="1537" t="s">
        <v>103</v>
      </c>
      <c r="C45" s="1082">
        <v>0</v>
      </c>
      <c r="D45" s="1077">
        <v>0</v>
      </c>
      <c r="E45" s="1139">
        <v>0</v>
      </c>
      <c r="F45" s="1238">
        <v>0</v>
      </c>
      <c r="G45" s="1082">
        <v>0</v>
      </c>
      <c r="H45" s="1077">
        <v>0</v>
      </c>
      <c r="I45" s="1139">
        <v>0</v>
      </c>
      <c r="J45" s="1099">
        <v>0</v>
      </c>
      <c r="K45" s="1082">
        <v>0</v>
      </c>
      <c r="L45" s="1077">
        <v>0</v>
      </c>
      <c r="M45" s="1139">
        <v>0</v>
      </c>
      <c r="N45" s="1099">
        <v>0</v>
      </c>
      <c r="O45" s="1239">
        <f t="shared" si="3"/>
        <v>0</v>
      </c>
      <c r="P45" s="1242">
        <f t="shared" si="3"/>
        <v>0</v>
      </c>
      <c r="Q45" s="1139"/>
      <c r="R45" s="1283">
        <f t="shared" si="0"/>
        <v>0</v>
      </c>
      <c r="S45" s="1275">
        <f t="shared" si="4"/>
        <v>0</v>
      </c>
      <c r="T45" s="1077">
        <f t="shared" si="4"/>
        <v>0</v>
      </c>
      <c r="U45" s="1139">
        <f t="shared" si="4"/>
        <v>0</v>
      </c>
      <c r="V45" s="1238">
        <f t="shared" si="4"/>
        <v>0</v>
      </c>
      <c r="W45" s="14"/>
    </row>
    <row r="46" spans="1:23" ht="13.5" customHeight="1" thickBot="1" x14ac:dyDescent="0.25">
      <c r="A46" s="412" t="s">
        <v>11232</v>
      </c>
      <c r="B46" s="565" t="s">
        <v>11016</v>
      </c>
      <c r="C46" s="1083">
        <v>0</v>
      </c>
      <c r="D46" s="1136">
        <v>0</v>
      </c>
      <c r="E46" s="1069">
        <v>0</v>
      </c>
      <c r="F46" s="1241">
        <v>0</v>
      </c>
      <c r="G46" s="1083">
        <v>0</v>
      </c>
      <c r="H46" s="1136">
        <v>0</v>
      </c>
      <c r="I46" s="1069">
        <v>0</v>
      </c>
      <c r="J46" s="1100">
        <v>0</v>
      </c>
      <c r="K46" s="1083">
        <v>0</v>
      </c>
      <c r="L46" s="1136">
        <v>0</v>
      </c>
      <c r="M46" s="1069">
        <v>0</v>
      </c>
      <c r="N46" s="1100">
        <v>0</v>
      </c>
      <c r="O46" s="1089">
        <f t="shared" si="3"/>
        <v>0</v>
      </c>
      <c r="P46" s="1136"/>
      <c r="Q46" s="1073">
        <f t="shared" si="0"/>
        <v>0</v>
      </c>
      <c r="R46" s="1284">
        <f t="shared" si="0"/>
        <v>0</v>
      </c>
      <c r="S46" s="1276">
        <f t="shared" si="4"/>
        <v>0</v>
      </c>
      <c r="T46" s="1136">
        <f t="shared" si="4"/>
        <v>0</v>
      </c>
      <c r="U46" s="1069">
        <f t="shared" si="4"/>
        <v>0</v>
      </c>
      <c r="V46" s="1241">
        <f t="shared" si="4"/>
        <v>0</v>
      </c>
      <c r="W46" s="14"/>
    </row>
    <row r="47" spans="1:23" ht="13.5" customHeight="1" thickTop="1" x14ac:dyDescent="0.2">
      <c r="A47" s="405" t="s">
        <v>11233</v>
      </c>
      <c r="B47" s="563" t="s">
        <v>103</v>
      </c>
      <c r="C47" s="1088">
        <f>SUMIF($B$11:$B$46,$B47,C$11:C$46)</f>
        <v>0</v>
      </c>
      <c r="D47" s="1079">
        <f t="shared" ref="D47:V48" si="5">SUMIF($B$11:$B$46,$B47,D$11:D$46)</f>
        <v>0</v>
      </c>
      <c r="E47" s="1072">
        <f t="shared" si="5"/>
        <v>0</v>
      </c>
      <c r="F47" s="1244">
        <f t="shared" si="5"/>
        <v>0</v>
      </c>
      <c r="G47" s="1088">
        <f t="shared" si="5"/>
        <v>0</v>
      </c>
      <c r="H47" s="1079">
        <f t="shared" si="5"/>
        <v>0</v>
      </c>
      <c r="I47" s="1072">
        <f t="shared" si="5"/>
        <v>0</v>
      </c>
      <c r="J47" s="1103">
        <f t="shared" si="5"/>
        <v>0</v>
      </c>
      <c r="K47" s="1088">
        <f t="shared" si="5"/>
        <v>0</v>
      </c>
      <c r="L47" s="1079">
        <f t="shared" si="5"/>
        <v>0</v>
      </c>
      <c r="M47" s="1072">
        <f t="shared" si="5"/>
        <v>0</v>
      </c>
      <c r="N47" s="1103">
        <f t="shared" si="5"/>
        <v>0</v>
      </c>
      <c r="O47" s="1088">
        <f>SUMIF($B$11:$B$46,$B47,O$11:O$46)</f>
        <v>0</v>
      </c>
      <c r="P47" s="1079">
        <f t="shared" si="5"/>
        <v>0</v>
      </c>
      <c r="Q47" s="1072">
        <f t="shared" si="5"/>
        <v>0</v>
      </c>
      <c r="R47" s="1244">
        <f t="shared" si="5"/>
        <v>0</v>
      </c>
      <c r="S47" s="1278">
        <f t="shared" si="5"/>
        <v>0</v>
      </c>
      <c r="T47" s="1079">
        <f t="shared" si="5"/>
        <v>0</v>
      </c>
      <c r="U47" s="1072">
        <f t="shared" si="5"/>
        <v>0</v>
      </c>
      <c r="V47" s="1244">
        <f t="shared" si="5"/>
        <v>0</v>
      </c>
      <c r="W47" s="14"/>
    </row>
    <row r="48" spans="1:23" ht="13.5" customHeight="1" x14ac:dyDescent="0.2">
      <c r="A48" s="564" t="s">
        <v>11233</v>
      </c>
      <c r="B48" s="1245" t="s">
        <v>11016</v>
      </c>
      <c r="C48" s="1091">
        <f>SUMIF($B$11:$B$46,$B48,C$11:C$46)</f>
        <v>0</v>
      </c>
      <c r="D48" s="1141"/>
      <c r="E48" s="1075">
        <f t="shared" si="5"/>
        <v>0</v>
      </c>
      <c r="F48" s="1246">
        <f t="shared" si="5"/>
        <v>0</v>
      </c>
      <c r="G48" s="1091">
        <f t="shared" si="5"/>
        <v>0</v>
      </c>
      <c r="H48" s="1141"/>
      <c r="I48" s="1075">
        <f t="shared" si="5"/>
        <v>0</v>
      </c>
      <c r="J48" s="1106">
        <f t="shared" si="5"/>
        <v>0</v>
      </c>
      <c r="K48" s="1091">
        <f t="shared" si="5"/>
        <v>0</v>
      </c>
      <c r="L48" s="1141"/>
      <c r="M48" s="1075">
        <f t="shared" si="5"/>
        <v>0</v>
      </c>
      <c r="N48" s="1106">
        <f t="shared" si="5"/>
        <v>0</v>
      </c>
      <c r="O48" s="1091">
        <f t="shared" si="5"/>
        <v>0</v>
      </c>
      <c r="P48" s="1141"/>
      <c r="Q48" s="1075">
        <f t="shared" si="5"/>
        <v>0</v>
      </c>
      <c r="R48" s="1246">
        <f t="shared" si="5"/>
        <v>0</v>
      </c>
      <c r="S48" s="1279">
        <f t="shared" si="5"/>
        <v>0</v>
      </c>
      <c r="T48" s="1141">
        <f t="shared" si="5"/>
        <v>0</v>
      </c>
      <c r="U48" s="1075">
        <f t="shared" si="5"/>
        <v>0</v>
      </c>
      <c r="V48" s="1246">
        <f t="shared" si="5"/>
        <v>0</v>
      </c>
      <c r="W48" s="14"/>
    </row>
    <row r="49" spans="1:23" ht="13.5" customHeight="1" thickBot="1" x14ac:dyDescent="0.25">
      <c r="A49" s="568" t="s">
        <v>11233</v>
      </c>
      <c r="B49" s="570" t="s">
        <v>11023</v>
      </c>
      <c r="C49" s="1092">
        <f>SUM(C47:C48)</f>
        <v>0</v>
      </c>
      <c r="D49" s="1081">
        <f t="shared" ref="D49:V49" si="6">SUM(D47:D48)</f>
        <v>0</v>
      </c>
      <c r="E49" s="1076">
        <f t="shared" si="6"/>
        <v>0</v>
      </c>
      <c r="F49" s="1247">
        <f t="shared" si="6"/>
        <v>0</v>
      </c>
      <c r="G49" s="1092">
        <f t="shared" si="6"/>
        <v>0</v>
      </c>
      <c r="H49" s="1081">
        <f t="shared" si="6"/>
        <v>0</v>
      </c>
      <c r="I49" s="1076">
        <f t="shared" si="6"/>
        <v>0</v>
      </c>
      <c r="J49" s="1107">
        <f t="shared" si="6"/>
        <v>0</v>
      </c>
      <c r="K49" s="1092">
        <f t="shared" si="6"/>
        <v>0</v>
      </c>
      <c r="L49" s="1081">
        <f t="shared" si="6"/>
        <v>0</v>
      </c>
      <c r="M49" s="1076">
        <f t="shared" si="6"/>
        <v>0</v>
      </c>
      <c r="N49" s="1107">
        <f t="shared" si="6"/>
        <v>0</v>
      </c>
      <c r="O49" s="1092">
        <f t="shared" si="6"/>
        <v>0</v>
      </c>
      <c r="P49" s="1081">
        <f t="shared" si="6"/>
        <v>0</v>
      </c>
      <c r="Q49" s="1076">
        <f t="shared" si="6"/>
        <v>0</v>
      </c>
      <c r="R49" s="1247">
        <f t="shared" si="6"/>
        <v>0</v>
      </c>
      <c r="S49" s="1280">
        <f t="shared" si="6"/>
        <v>0</v>
      </c>
      <c r="T49" s="1081">
        <f t="shared" si="6"/>
        <v>0</v>
      </c>
      <c r="U49" s="1076">
        <f t="shared" si="6"/>
        <v>0</v>
      </c>
      <c r="V49" s="1247">
        <f t="shared" si="6"/>
        <v>0</v>
      </c>
      <c r="W49" s="14"/>
    </row>
    <row r="50" spans="1:23" ht="12.75" customHeight="1" x14ac:dyDescent="0.2">
      <c r="A50" s="583"/>
      <c r="B50" s="585"/>
      <c r="C50" s="421"/>
      <c r="D50" s="421"/>
      <c r="E50" s="421"/>
      <c r="F50" s="421"/>
      <c r="G50" s="421"/>
      <c r="H50" s="421"/>
      <c r="I50" s="421"/>
      <c r="J50" s="421"/>
      <c r="K50" s="421"/>
      <c r="L50" s="421"/>
      <c r="M50" s="421"/>
      <c r="N50" s="421"/>
      <c r="O50" s="421"/>
      <c r="P50" s="421"/>
      <c r="Q50" s="421"/>
      <c r="R50" s="421"/>
      <c r="S50" s="421"/>
      <c r="T50" s="421"/>
      <c r="U50" s="421"/>
      <c r="V50" s="421"/>
      <c r="W50" s="571"/>
    </row>
    <row r="51" spans="1:23" ht="13.5" x14ac:dyDescent="0.2">
      <c r="A51" s="425" t="s">
        <v>11246</v>
      </c>
      <c r="B51" s="572"/>
      <c r="C51" s="333"/>
      <c r="D51" s="333"/>
      <c r="E51" s="333"/>
      <c r="F51" s="333"/>
      <c r="G51" s="338"/>
      <c r="H51" s="338"/>
      <c r="I51" s="338"/>
      <c r="J51" s="338"/>
      <c r="K51" s="338"/>
      <c r="L51" s="338"/>
      <c r="M51" s="338"/>
      <c r="N51" s="338"/>
      <c r="O51" s="338"/>
      <c r="P51" s="338"/>
      <c r="Q51" s="338"/>
      <c r="R51" s="338"/>
      <c r="S51" s="338"/>
      <c r="T51" s="339"/>
      <c r="U51" s="338"/>
      <c r="V51" s="338"/>
      <c r="W51" s="338"/>
    </row>
    <row r="52" spans="1:23" ht="13.5" x14ac:dyDescent="0.2">
      <c r="A52" s="334" t="s">
        <v>11060</v>
      </c>
      <c r="B52" s="573"/>
      <c r="C52" s="333"/>
      <c r="D52" s="333"/>
      <c r="E52" s="333"/>
      <c r="F52" s="333"/>
      <c r="G52" s="338"/>
      <c r="H52" s="338"/>
      <c r="I52" s="338"/>
      <c r="J52" s="338"/>
      <c r="K52" s="338"/>
      <c r="L52" s="338"/>
      <c r="M52" s="338"/>
      <c r="N52" s="338"/>
      <c r="O52" s="338"/>
      <c r="P52" s="338"/>
      <c r="Q52" s="338"/>
      <c r="R52" s="338"/>
      <c r="S52" s="338"/>
      <c r="T52" s="339"/>
      <c r="U52" s="338"/>
      <c r="V52" s="338"/>
      <c r="W52" s="338"/>
    </row>
    <row r="53" spans="1:23" ht="13.5" x14ac:dyDescent="0.2">
      <c r="A53" s="574"/>
      <c r="B53" s="575"/>
      <c r="C53" s="333"/>
      <c r="D53" s="333"/>
      <c r="E53" s="333"/>
      <c r="F53" s="333"/>
      <c r="G53" s="338"/>
      <c r="H53" s="338"/>
      <c r="I53" s="338"/>
      <c r="J53" s="338"/>
      <c r="K53" s="338"/>
      <c r="L53" s="338"/>
      <c r="M53" s="338"/>
      <c r="N53" s="338"/>
      <c r="O53" s="338"/>
      <c r="P53" s="338"/>
      <c r="Q53" s="338"/>
      <c r="R53" s="338"/>
      <c r="S53" s="338"/>
      <c r="T53" s="339"/>
      <c r="U53" s="338"/>
      <c r="V53" s="338"/>
      <c r="W53" s="338"/>
    </row>
    <row r="54" spans="1:23" ht="13.5" x14ac:dyDescent="0.2">
      <c r="A54" s="429" t="s">
        <v>11235</v>
      </c>
      <c r="B54" s="576"/>
      <c r="C54" s="333"/>
      <c r="D54" s="333"/>
      <c r="E54" s="333"/>
      <c r="F54" s="333"/>
      <c r="G54" s="338"/>
      <c r="H54" s="338"/>
      <c r="I54" s="338"/>
      <c r="J54" s="338"/>
      <c r="K54" s="338"/>
      <c r="L54" s="338"/>
      <c r="M54" s="338"/>
      <c r="N54" s="338"/>
      <c r="O54" s="338"/>
      <c r="P54" s="338"/>
      <c r="Q54" s="338"/>
      <c r="R54" s="338"/>
      <c r="S54" s="338"/>
      <c r="T54" s="339"/>
      <c r="U54" s="338"/>
      <c r="V54" s="338"/>
      <c r="W54" s="338"/>
    </row>
    <row r="55" spans="1:23" ht="13.5" x14ac:dyDescent="0.2">
      <c r="A55" s="592"/>
      <c r="B55" s="575"/>
      <c r="C55" s="360"/>
      <c r="D55" s="360"/>
      <c r="E55" s="360"/>
      <c r="F55" s="360"/>
      <c r="G55" s="338"/>
      <c r="H55" s="338"/>
      <c r="I55" s="338"/>
      <c r="J55" s="338"/>
      <c r="K55" s="338"/>
      <c r="L55" s="338"/>
      <c r="M55" s="338"/>
      <c r="N55" s="338"/>
      <c r="O55" s="338"/>
      <c r="P55" s="338"/>
      <c r="Q55" s="338"/>
      <c r="R55" s="338"/>
      <c r="S55" s="338"/>
      <c r="T55" s="339"/>
      <c r="U55" s="338"/>
      <c r="V55" s="338"/>
      <c r="W55" s="338"/>
    </row>
    <row r="56" spans="1:23" ht="13.5" x14ac:dyDescent="0.2">
      <c r="A56" s="615" t="s">
        <v>11236</v>
      </c>
      <c r="B56" s="575"/>
      <c r="C56" s="360"/>
      <c r="D56" s="360"/>
      <c r="E56" s="360"/>
      <c r="F56" s="360"/>
      <c r="G56" s="338"/>
      <c r="H56" s="338"/>
      <c r="I56" s="338"/>
      <c r="J56" s="338"/>
      <c r="K56" s="338"/>
      <c r="L56" s="338"/>
      <c r="M56" s="338"/>
      <c r="N56" s="338"/>
      <c r="O56" s="338"/>
      <c r="P56" s="338"/>
      <c r="Q56" s="338"/>
      <c r="R56" s="338"/>
      <c r="S56" s="338"/>
      <c r="T56" s="339"/>
      <c r="U56" s="338"/>
      <c r="V56" s="338"/>
      <c r="W56" s="338"/>
    </row>
    <row r="57" spans="1:23" ht="13.5" x14ac:dyDescent="0.2">
      <c r="A57" s="592"/>
      <c r="B57" s="575"/>
      <c r="C57" s="360"/>
      <c r="D57" s="360"/>
      <c r="E57" s="360"/>
      <c r="F57" s="360"/>
      <c r="G57" s="338"/>
      <c r="H57" s="338"/>
      <c r="I57" s="338"/>
      <c r="J57" s="338"/>
      <c r="K57" s="338"/>
      <c r="L57" s="338"/>
      <c r="M57" s="338"/>
      <c r="N57" s="338"/>
      <c r="O57" s="338"/>
      <c r="P57" s="338"/>
      <c r="Q57" s="338"/>
      <c r="R57" s="338"/>
      <c r="S57" s="338"/>
      <c r="T57" s="339"/>
      <c r="U57" s="338"/>
      <c r="V57" s="338"/>
      <c r="W57" s="338"/>
    </row>
    <row r="58" spans="1:23" ht="13.5" x14ac:dyDescent="0.2">
      <c r="A58" s="615" t="s">
        <v>11237</v>
      </c>
      <c r="B58" s="575"/>
      <c r="C58" s="360"/>
      <c r="D58" s="360"/>
      <c r="E58" s="360"/>
      <c r="F58" s="360"/>
      <c r="G58" s="338"/>
      <c r="H58" s="338"/>
      <c r="I58" s="338"/>
      <c r="J58" s="338"/>
      <c r="K58" s="338"/>
      <c r="L58" s="338"/>
      <c r="M58" s="338"/>
      <c r="N58" s="338"/>
      <c r="O58" s="338"/>
      <c r="P58" s="338"/>
      <c r="Q58" s="338"/>
      <c r="R58" s="338"/>
      <c r="S58" s="338"/>
      <c r="T58" s="339"/>
      <c r="U58" s="338"/>
      <c r="V58" s="338"/>
      <c r="W58" s="338"/>
    </row>
    <row r="59" spans="1:23" ht="13.5" x14ac:dyDescent="0.2">
      <c r="A59" s="592"/>
      <c r="B59" s="575"/>
      <c r="C59" s="360"/>
      <c r="D59" s="360"/>
      <c r="E59" s="360"/>
      <c r="F59" s="360"/>
      <c r="G59" s="338"/>
      <c r="H59" s="338"/>
      <c r="I59" s="338"/>
      <c r="J59" s="338"/>
      <c r="K59" s="338"/>
      <c r="L59" s="338"/>
      <c r="M59" s="338"/>
      <c r="N59" s="338"/>
      <c r="O59" s="338"/>
      <c r="P59" s="338"/>
      <c r="Q59" s="338"/>
      <c r="R59" s="338"/>
      <c r="S59" s="338"/>
      <c r="T59" s="339"/>
      <c r="U59" s="338"/>
      <c r="V59" s="338"/>
      <c r="W59" s="338"/>
    </row>
    <row r="60" spans="1:23" ht="13.5" x14ac:dyDescent="0.2">
      <c r="A60" s="638" t="s">
        <v>11238</v>
      </c>
      <c r="B60" s="575"/>
      <c r="C60" s="360"/>
      <c r="D60" s="360"/>
      <c r="E60" s="360"/>
      <c r="F60" s="360"/>
      <c r="G60" s="338"/>
      <c r="H60" s="338"/>
      <c r="I60" s="338"/>
      <c r="J60" s="338"/>
      <c r="K60" s="338"/>
      <c r="L60" s="338"/>
      <c r="M60" s="338"/>
      <c r="N60" s="338"/>
      <c r="O60" s="338"/>
      <c r="P60" s="338"/>
      <c r="Q60" s="338"/>
      <c r="R60" s="338"/>
      <c r="S60" s="338"/>
      <c r="T60" s="339"/>
      <c r="U60" s="338"/>
      <c r="V60" s="338"/>
      <c r="W60" s="338"/>
    </row>
    <row r="61" spans="1:23" ht="13.5" x14ac:dyDescent="0.2">
      <c r="A61" s="592"/>
      <c r="B61" s="575"/>
      <c r="C61" s="360"/>
      <c r="D61" s="360"/>
      <c r="E61" s="360"/>
      <c r="F61" s="360"/>
      <c r="G61" s="338"/>
      <c r="H61" s="338"/>
      <c r="I61" s="338"/>
      <c r="J61" s="338"/>
      <c r="K61" s="338"/>
      <c r="L61" s="338"/>
      <c r="M61" s="338"/>
      <c r="N61" s="338"/>
      <c r="O61" s="338"/>
      <c r="P61" s="338"/>
      <c r="Q61" s="338"/>
      <c r="R61" s="338"/>
      <c r="S61" s="338"/>
      <c r="T61" s="339"/>
      <c r="U61" s="338"/>
      <c r="V61" s="338"/>
      <c r="W61" s="338"/>
    </row>
    <row r="62" spans="1:23" ht="13.5" x14ac:dyDescent="0.2">
      <c r="A62" s="615" t="s">
        <v>11239</v>
      </c>
      <c r="B62" s="575"/>
      <c r="C62" s="360"/>
      <c r="D62" s="360"/>
      <c r="E62" s="360"/>
      <c r="F62" s="360"/>
      <c r="G62" s="338"/>
      <c r="H62" s="338"/>
      <c r="I62" s="338"/>
      <c r="J62" s="338"/>
      <c r="K62" s="338"/>
      <c r="L62" s="338"/>
      <c r="M62" s="338"/>
      <c r="N62" s="338"/>
      <c r="O62" s="338"/>
      <c r="P62" s="338"/>
      <c r="Q62" s="338"/>
      <c r="R62" s="338"/>
      <c r="S62" s="338"/>
      <c r="T62" s="339"/>
      <c r="U62" s="338"/>
      <c r="V62" s="338"/>
      <c r="W62" s="338"/>
    </row>
    <row r="63" spans="1:23" ht="13.5" x14ac:dyDescent="0.2">
      <c r="A63" s="592"/>
      <c r="B63" s="575"/>
      <c r="C63" s="360"/>
      <c r="D63" s="360"/>
      <c r="E63" s="360"/>
      <c r="F63" s="360"/>
      <c r="G63" s="338"/>
      <c r="H63" s="338"/>
      <c r="I63" s="338"/>
      <c r="J63" s="338"/>
      <c r="K63" s="338"/>
      <c r="L63" s="338"/>
      <c r="M63" s="338"/>
      <c r="N63" s="338"/>
      <c r="O63" s="338"/>
      <c r="P63" s="338"/>
      <c r="Q63" s="338"/>
      <c r="R63" s="338"/>
      <c r="S63" s="338"/>
      <c r="T63" s="339"/>
      <c r="U63" s="338"/>
      <c r="V63" s="338"/>
      <c r="W63" s="338"/>
    </row>
    <row r="64" spans="1:23" ht="13.5" x14ac:dyDescent="0.2">
      <c r="B64" s="575"/>
      <c r="C64" s="360"/>
      <c r="D64" s="360"/>
      <c r="E64" s="360"/>
      <c r="F64" s="360"/>
      <c r="G64" s="338"/>
      <c r="H64" s="338"/>
      <c r="I64" s="338"/>
      <c r="J64" s="338"/>
      <c r="K64" s="338"/>
      <c r="L64" s="338"/>
      <c r="M64" s="338"/>
      <c r="N64" s="338"/>
      <c r="O64" s="338"/>
      <c r="P64" s="338"/>
      <c r="Q64" s="338"/>
      <c r="R64" s="338"/>
      <c r="S64" s="338"/>
      <c r="T64" s="339"/>
      <c r="U64" s="338"/>
      <c r="V64" s="338"/>
      <c r="W64" s="338"/>
    </row>
    <row r="65" spans="1:23" ht="13.5" x14ac:dyDescent="0.2">
      <c r="A65" s="425" t="s">
        <v>11247</v>
      </c>
      <c r="B65" s="575"/>
      <c r="C65" s="360"/>
      <c r="D65" s="360"/>
      <c r="E65" s="360"/>
      <c r="F65" s="360"/>
      <c r="G65" s="338"/>
      <c r="H65" s="338"/>
      <c r="I65" s="338"/>
      <c r="J65" s="338"/>
      <c r="K65" s="338"/>
      <c r="L65" s="338"/>
      <c r="M65" s="338"/>
      <c r="N65" s="338"/>
      <c r="O65" s="338"/>
      <c r="P65" s="338"/>
      <c r="Q65" s="338"/>
      <c r="R65" s="338"/>
      <c r="S65" s="338"/>
      <c r="T65" s="339"/>
      <c r="U65" s="338"/>
      <c r="V65" s="338"/>
      <c r="W65" s="338"/>
    </row>
    <row r="66" spans="1:23" ht="13.5" x14ac:dyDescent="0.2">
      <c r="A66" s="429" t="s">
        <v>11030</v>
      </c>
      <c r="B66" s="575"/>
      <c r="C66" s="360"/>
      <c r="D66" s="360"/>
      <c r="E66" s="360"/>
      <c r="F66" s="360"/>
      <c r="G66" s="338"/>
      <c r="H66" s="338"/>
      <c r="I66" s="338"/>
      <c r="J66" s="338"/>
      <c r="K66" s="338"/>
      <c r="L66" s="338"/>
      <c r="M66" s="338"/>
      <c r="N66" s="338"/>
      <c r="O66" s="338"/>
      <c r="P66" s="338"/>
      <c r="Q66" s="338"/>
      <c r="R66" s="338"/>
      <c r="S66" s="338"/>
      <c r="T66" s="339"/>
      <c r="U66" s="338"/>
      <c r="V66" s="338"/>
      <c r="W66" s="338"/>
    </row>
    <row r="67" spans="1:23" ht="13.5" x14ac:dyDescent="0.2">
      <c r="A67" s="430"/>
      <c r="B67" s="572"/>
      <c r="C67" s="338"/>
      <c r="D67" s="338"/>
      <c r="E67" s="338"/>
      <c r="F67" s="338"/>
      <c r="G67" s="338"/>
      <c r="H67" s="338"/>
      <c r="I67" s="338"/>
      <c r="J67" s="338"/>
      <c r="K67" s="338"/>
      <c r="L67" s="338"/>
      <c r="M67" s="338"/>
      <c r="N67" s="338"/>
      <c r="O67" s="338"/>
      <c r="P67" s="338"/>
      <c r="Q67" s="338"/>
      <c r="R67" s="338"/>
      <c r="S67" s="338"/>
      <c r="T67" s="339"/>
      <c r="U67" s="338"/>
      <c r="V67" s="338"/>
      <c r="W67" s="338"/>
    </row>
    <row r="68" spans="1:23" ht="13.5" x14ac:dyDescent="0.2">
      <c r="A68" s="334" t="s">
        <v>11031</v>
      </c>
      <c r="B68" s="578"/>
      <c r="C68" s="338"/>
      <c r="D68" s="338"/>
      <c r="E68" s="338"/>
      <c r="F68" s="338"/>
      <c r="G68" s="338"/>
      <c r="H68" s="338"/>
      <c r="I68" s="338"/>
      <c r="J68" s="338"/>
      <c r="K68" s="338"/>
      <c r="L68" s="338"/>
      <c r="M68" s="338"/>
      <c r="N68" s="338"/>
      <c r="O68" s="338"/>
      <c r="P68" s="338"/>
      <c r="Q68" s="338"/>
      <c r="R68" s="338"/>
      <c r="S68" s="338"/>
      <c r="T68" s="339"/>
      <c r="U68" s="338"/>
      <c r="V68" s="338"/>
      <c r="W68" s="338"/>
    </row>
    <row r="69" spans="1:23" ht="13.5" x14ac:dyDescent="0.2">
      <c r="A69" s="593"/>
      <c r="B69" s="580"/>
      <c r="C69" s="338"/>
      <c r="D69" s="338"/>
      <c r="E69" s="338"/>
      <c r="F69" s="338"/>
      <c r="G69" s="338"/>
      <c r="H69" s="338"/>
      <c r="I69" s="338"/>
      <c r="J69" s="338"/>
      <c r="K69" s="338"/>
      <c r="L69" s="338"/>
      <c r="M69" s="338"/>
      <c r="N69" s="338"/>
      <c r="O69" s="338"/>
      <c r="P69" s="338"/>
      <c r="Q69" s="338"/>
      <c r="R69" s="338"/>
      <c r="S69" s="338"/>
      <c r="T69" s="339"/>
      <c r="U69" s="338"/>
      <c r="V69" s="338"/>
      <c r="W69" s="338"/>
    </row>
    <row r="70" spans="1:23" ht="13.5" x14ac:dyDescent="0.2">
      <c r="A70" s="337" t="s">
        <v>11242</v>
      </c>
      <c r="B70" s="576"/>
      <c r="C70" s="338"/>
      <c r="D70" s="338"/>
      <c r="E70" s="338"/>
      <c r="F70" s="338"/>
      <c r="G70" s="338"/>
      <c r="H70" s="338"/>
      <c r="I70" s="338"/>
      <c r="J70" s="338"/>
      <c r="K70" s="338"/>
      <c r="L70" s="338"/>
      <c r="M70" s="338"/>
      <c r="N70" s="338"/>
      <c r="O70" s="338"/>
      <c r="P70" s="338"/>
      <c r="Q70" s="338"/>
      <c r="R70" s="338"/>
      <c r="S70" s="338"/>
      <c r="T70" s="339"/>
      <c r="U70" s="338"/>
      <c r="V70" s="338"/>
      <c r="W70" s="338"/>
    </row>
    <row r="71" spans="1:23" ht="13.5" x14ac:dyDescent="0.2">
      <c r="A71" s="554"/>
      <c r="B71" s="653"/>
      <c r="C71" s="338"/>
      <c r="D71" s="338"/>
      <c r="E71" s="338"/>
      <c r="F71" s="338"/>
      <c r="G71" s="338"/>
      <c r="H71" s="338"/>
      <c r="I71" s="338"/>
      <c r="J71" s="338"/>
      <c r="K71" s="338"/>
      <c r="L71" s="338"/>
      <c r="M71" s="338"/>
      <c r="N71" s="338"/>
      <c r="O71" s="338"/>
      <c r="P71" s="338"/>
      <c r="Q71" s="338"/>
      <c r="R71" s="338"/>
      <c r="S71" s="338"/>
      <c r="T71" s="339"/>
      <c r="U71" s="338"/>
      <c r="V71" s="338"/>
      <c r="W71" s="338"/>
    </row>
    <row r="72" spans="1:23" ht="12.75" customHeight="1" x14ac:dyDescent="0.2">
      <c r="A72" s="337" t="s">
        <v>11248</v>
      </c>
      <c r="B72" s="653"/>
      <c r="C72" s="338"/>
      <c r="D72" s="338"/>
      <c r="E72" s="338"/>
      <c r="F72" s="338"/>
      <c r="G72" s="338"/>
      <c r="H72" s="338"/>
      <c r="I72" s="338"/>
      <c r="J72" s="338"/>
      <c r="K72" s="338"/>
      <c r="L72" s="338"/>
      <c r="M72" s="338"/>
      <c r="N72" s="338"/>
      <c r="O72" s="338"/>
      <c r="P72" s="338"/>
      <c r="Q72" s="338"/>
      <c r="R72" s="338"/>
      <c r="S72" s="338"/>
      <c r="T72" s="339"/>
      <c r="U72" s="338"/>
      <c r="V72" s="338"/>
      <c r="W72" s="338"/>
    </row>
    <row r="73" spans="1:23" ht="13.5" x14ac:dyDescent="0.2">
      <c r="A73" s="554"/>
      <c r="B73" s="653"/>
      <c r="C73" s="338"/>
      <c r="D73" s="338"/>
      <c r="E73" s="338"/>
      <c r="F73" s="338"/>
      <c r="G73" s="338"/>
      <c r="H73" s="338"/>
      <c r="I73" s="338"/>
      <c r="J73" s="338"/>
      <c r="K73" s="338"/>
      <c r="L73" s="338"/>
      <c r="M73" s="338"/>
      <c r="N73" s="338"/>
      <c r="O73" s="338"/>
      <c r="P73" s="338"/>
      <c r="Q73" s="338"/>
      <c r="R73" s="338"/>
      <c r="S73" s="338"/>
      <c r="T73" s="339"/>
      <c r="U73" s="338"/>
      <c r="V73" s="338"/>
      <c r="W73" s="338"/>
    </row>
    <row r="74" spans="1:23" ht="13.5" x14ac:dyDescent="0.2">
      <c r="B74" s="653"/>
      <c r="C74" s="338"/>
      <c r="D74" s="338"/>
      <c r="E74" s="338"/>
      <c r="F74" s="338"/>
      <c r="G74" s="338"/>
      <c r="H74" s="338"/>
      <c r="I74" s="338"/>
      <c r="J74" s="338"/>
      <c r="K74" s="338"/>
      <c r="L74" s="338"/>
      <c r="M74" s="338"/>
      <c r="N74" s="338"/>
      <c r="O74" s="338"/>
      <c r="P74" s="338"/>
      <c r="Q74" s="338"/>
      <c r="R74" s="338"/>
      <c r="S74" s="338"/>
      <c r="T74" s="339"/>
      <c r="U74" s="338"/>
      <c r="V74" s="338"/>
      <c r="W74" s="338"/>
    </row>
    <row r="75" spans="1:23" ht="13.5" x14ac:dyDescent="0.2">
      <c r="B75" s="653"/>
      <c r="C75" s="338"/>
      <c r="D75" s="338"/>
      <c r="E75" s="338"/>
      <c r="F75" s="338"/>
      <c r="G75" s="338"/>
      <c r="H75" s="338"/>
      <c r="I75" s="338"/>
      <c r="J75" s="338"/>
      <c r="K75" s="338"/>
      <c r="L75" s="338"/>
      <c r="M75" s="338"/>
      <c r="N75" s="338"/>
      <c r="O75" s="338"/>
      <c r="P75" s="338"/>
      <c r="Q75" s="338"/>
      <c r="R75" s="338"/>
      <c r="S75" s="338"/>
      <c r="T75" s="339"/>
      <c r="U75" s="338"/>
      <c r="V75" s="338"/>
      <c r="W75" s="338"/>
    </row>
    <row r="76" spans="1:23" ht="13.5" x14ac:dyDescent="0.2">
      <c r="A76" s="338"/>
      <c r="B76" s="653"/>
      <c r="C76" s="338"/>
      <c r="D76" s="338"/>
      <c r="E76" s="338"/>
      <c r="F76" s="338"/>
      <c r="G76" s="338"/>
      <c r="H76" s="338"/>
      <c r="I76" s="338"/>
      <c r="J76" s="338"/>
      <c r="K76" s="338"/>
      <c r="L76" s="338"/>
      <c r="M76" s="338"/>
      <c r="N76" s="338"/>
      <c r="O76" s="338"/>
      <c r="P76" s="338"/>
      <c r="Q76" s="338"/>
      <c r="R76" s="338"/>
      <c r="S76" s="338"/>
      <c r="T76" s="339"/>
      <c r="U76" s="338"/>
      <c r="V76" s="338"/>
      <c r="W76" s="338"/>
    </row>
    <row r="77" spans="1:23" ht="13.5" x14ac:dyDescent="0.2">
      <c r="A77" s="338"/>
      <c r="B77" s="653"/>
      <c r="C77" s="338"/>
      <c r="D77" s="338"/>
      <c r="E77" s="338"/>
      <c r="F77" s="338"/>
      <c r="G77" s="338"/>
      <c r="H77" s="338"/>
      <c r="I77" s="338"/>
      <c r="J77" s="338"/>
      <c r="K77" s="338"/>
      <c r="L77" s="338"/>
      <c r="M77" s="338"/>
      <c r="N77" s="338"/>
      <c r="O77" s="338"/>
      <c r="P77" s="338"/>
      <c r="Q77" s="338"/>
      <c r="R77" s="338"/>
      <c r="S77" s="338"/>
      <c r="T77" s="339"/>
      <c r="U77" s="338"/>
      <c r="V77" s="338"/>
      <c r="W77" s="338"/>
    </row>
    <row r="78" spans="1:23" ht="13.5" x14ac:dyDescent="0.2">
      <c r="A78" s="338"/>
      <c r="B78" s="653"/>
      <c r="C78" s="338"/>
      <c r="D78" s="338"/>
      <c r="E78" s="338"/>
      <c r="F78" s="338"/>
      <c r="G78" s="338"/>
      <c r="H78" s="338"/>
      <c r="I78" s="338"/>
      <c r="J78" s="338"/>
      <c r="K78" s="338"/>
      <c r="L78" s="338"/>
      <c r="M78" s="338"/>
      <c r="N78" s="338"/>
      <c r="O78" s="338"/>
      <c r="P78" s="338"/>
      <c r="Q78" s="338"/>
      <c r="R78" s="338"/>
      <c r="S78" s="338"/>
      <c r="T78" s="339"/>
      <c r="U78" s="338"/>
      <c r="V78" s="338"/>
      <c r="W78" s="338"/>
    </row>
    <row r="79" spans="1:23" ht="13.5" x14ac:dyDescent="0.2">
      <c r="A79" s="338"/>
      <c r="B79" s="653"/>
      <c r="C79" s="338"/>
      <c r="D79" s="338"/>
      <c r="E79" s="338"/>
      <c r="F79" s="338"/>
      <c r="G79" s="338"/>
      <c r="H79" s="338"/>
      <c r="I79" s="338"/>
      <c r="J79" s="338"/>
      <c r="K79" s="338"/>
      <c r="L79" s="338"/>
      <c r="M79" s="338"/>
      <c r="N79" s="338"/>
      <c r="O79" s="338"/>
      <c r="P79" s="338"/>
      <c r="Q79" s="338"/>
      <c r="R79" s="338"/>
      <c r="S79" s="338"/>
      <c r="T79" s="339"/>
      <c r="U79" s="338"/>
      <c r="V79" s="338"/>
      <c r="W79" s="338"/>
    </row>
    <row r="80" spans="1:23" ht="13.5" x14ac:dyDescent="0.2">
      <c r="A80" s="338"/>
      <c r="B80" s="653"/>
      <c r="C80" s="338"/>
      <c r="D80" s="338"/>
      <c r="E80" s="338"/>
      <c r="F80" s="338"/>
      <c r="G80" s="338"/>
      <c r="H80" s="338"/>
      <c r="I80" s="338"/>
      <c r="J80" s="338"/>
      <c r="K80" s="338"/>
      <c r="L80" s="338"/>
      <c r="M80" s="338"/>
      <c r="N80" s="338"/>
      <c r="O80" s="338"/>
      <c r="P80" s="338"/>
      <c r="Q80" s="338"/>
      <c r="R80" s="338"/>
      <c r="S80" s="338"/>
      <c r="T80" s="339"/>
      <c r="U80" s="338"/>
      <c r="V80" s="338"/>
      <c r="W80" s="338"/>
    </row>
    <row r="81" spans="1:23" ht="13.5" x14ac:dyDescent="0.2">
      <c r="A81" s="338"/>
      <c r="B81" s="653"/>
      <c r="C81" s="338"/>
      <c r="D81" s="338"/>
      <c r="E81" s="338"/>
      <c r="F81" s="338"/>
      <c r="G81" s="338"/>
      <c r="H81" s="338"/>
      <c r="I81" s="338"/>
      <c r="J81" s="338"/>
      <c r="K81" s="338"/>
      <c r="L81" s="338"/>
      <c r="M81" s="338"/>
      <c r="N81" s="338"/>
      <c r="O81" s="338"/>
      <c r="P81" s="338"/>
      <c r="Q81" s="338"/>
      <c r="R81" s="338"/>
      <c r="S81" s="338"/>
      <c r="T81" s="339"/>
      <c r="U81" s="338"/>
      <c r="V81" s="338"/>
      <c r="W81" s="338"/>
    </row>
  </sheetData>
  <sheetProtection autoFilter="0"/>
  <autoFilter ref="A10:A49" xr:uid="{00000000-0009-0000-0000-000010000000}"/>
  <mergeCells count="30">
    <mergeCell ref="C5:F5"/>
    <mergeCell ref="G5:J5"/>
    <mergeCell ref="K5:N5"/>
    <mergeCell ref="O5:R5"/>
    <mergeCell ref="S5:V5"/>
    <mergeCell ref="C4:F4"/>
    <mergeCell ref="G4:J4"/>
    <mergeCell ref="K4:N4"/>
    <mergeCell ref="O4:R4"/>
    <mergeCell ref="S4:V4"/>
    <mergeCell ref="A6:A7"/>
    <mergeCell ref="C6:F6"/>
    <mergeCell ref="G6:J6"/>
    <mergeCell ref="K6:N6"/>
    <mergeCell ref="S6:V6"/>
    <mergeCell ref="C7:F7"/>
    <mergeCell ref="G7:J7"/>
    <mergeCell ref="K7:N7"/>
    <mergeCell ref="O7:R7"/>
    <mergeCell ref="S7:V7"/>
    <mergeCell ref="O8:O10"/>
    <mergeCell ref="P8:R8"/>
    <mergeCell ref="S8:S10"/>
    <mergeCell ref="T8:V8"/>
    <mergeCell ref="C8:C10"/>
    <mergeCell ref="D8:F8"/>
    <mergeCell ref="G8:G10"/>
    <mergeCell ref="H8:J8"/>
    <mergeCell ref="K8:K10"/>
    <mergeCell ref="L8:N8"/>
  </mergeCells>
  <conditionalFormatting sqref="C4">
    <cfRule type="cellIs" dxfId="38" priority="10" operator="notEqual">
      <formula>"Validation: OK"</formula>
    </cfRule>
  </conditionalFormatting>
  <conditionalFormatting sqref="C5">
    <cfRule type="cellIs" dxfId="37" priority="11" operator="notEqual">
      <formula>"First-stage credibility: OK"</formula>
    </cfRule>
  </conditionalFormatting>
  <conditionalFormatting sqref="G4">
    <cfRule type="cellIs" dxfId="36" priority="8" operator="notEqual">
      <formula>"Validation: OK"</formula>
    </cfRule>
  </conditionalFormatting>
  <conditionalFormatting sqref="G5">
    <cfRule type="cellIs" dxfId="35" priority="9" operator="notEqual">
      <formula>"First-stage credibility: OK"</formula>
    </cfRule>
  </conditionalFormatting>
  <conditionalFormatting sqref="K4">
    <cfRule type="cellIs" dxfId="34" priority="6" operator="notEqual">
      <formula>"Validation: OK"</formula>
    </cfRule>
  </conditionalFormatting>
  <conditionalFormatting sqref="K5">
    <cfRule type="cellIs" dxfId="33" priority="7" operator="notEqual">
      <formula>"First-stage credibility: OK"</formula>
    </cfRule>
  </conditionalFormatting>
  <conditionalFormatting sqref="O4">
    <cfRule type="cellIs" dxfId="32" priority="4" operator="notEqual">
      <formula>"Validation: OK"</formula>
    </cfRule>
  </conditionalFormatting>
  <conditionalFormatting sqref="O5">
    <cfRule type="cellIs" dxfId="31" priority="5" operator="notEqual">
      <formula>"First-stage credibility: OK"</formula>
    </cfRule>
  </conditionalFormatting>
  <conditionalFormatting sqref="S4">
    <cfRule type="cellIs" dxfId="30" priority="2" operator="notEqual">
      <formula>"Validation: OK"</formula>
    </cfRule>
  </conditionalFormatting>
  <conditionalFormatting sqref="S5">
    <cfRule type="cellIs" dxfId="29" priority="3" operator="notEqual">
      <formula>"First-stage credibility: OK"</formula>
    </cfRule>
  </conditionalFormatting>
  <conditionalFormatting sqref="C11:V49">
    <cfRule type="cellIs" dxfId="28" priority="1" operator="equal">
      <formula>0</formula>
    </cfRule>
  </conditionalFormatting>
  <pageMargins left="0.70866141732283472" right="0.70866141732283472" top="0.74803149606299213" bottom="0.74803149606299213" header="0.31496062992125984" footer="0.31496062992125984"/>
  <pageSetup paperSize="8" scale="46" fitToHeight="0" orientation="landscape" r:id="rId1"/>
  <rowBreaks count="2" manualBreakCount="2">
    <brk id="24" max="36" man="1"/>
    <brk id="40" max="3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pageSetUpPr fitToPage="1"/>
  </sheetPr>
  <dimension ref="A1:AF126"/>
  <sheetViews>
    <sheetView showGridLines="0" zoomScaleNormal="100" workbookViewId="0"/>
  </sheetViews>
  <sheetFormatPr defaultColWidth="9.140625" defaultRowHeight="12.75" x14ac:dyDescent="0.2"/>
  <cols>
    <col min="1" max="1" width="32.28515625" style="3" customWidth="1"/>
    <col min="2" max="2" width="9.28515625" style="3" bestFit="1" customWidth="1"/>
    <col min="3" max="3" width="13.5703125" style="657" bestFit="1" customWidth="1"/>
    <col min="4" max="4" width="11" style="3" customWidth="1"/>
    <col min="5" max="7" width="10.42578125" style="3" customWidth="1"/>
    <col min="8" max="8" width="14" style="3" customWidth="1"/>
    <col min="9" max="12" width="11" style="3" customWidth="1"/>
    <col min="13" max="13" width="14" style="3" customWidth="1"/>
    <col min="14" max="17" width="11" style="3" customWidth="1"/>
    <col min="18" max="18" width="14" style="3" customWidth="1"/>
    <col min="19" max="22" width="11" style="3" customWidth="1"/>
    <col min="23" max="23" width="14" style="3" customWidth="1"/>
    <col min="24" max="24" width="11" style="3" customWidth="1"/>
    <col min="25" max="25" width="11" style="10" customWidth="1"/>
    <col min="26" max="29" width="11" style="3" customWidth="1"/>
    <col min="30" max="30" width="11.42578125" style="3" customWidth="1"/>
    <col min="31" max="16384" width="9.140625" style="3"/>
  </cols>
  <sheetData>
    <row r="1" spans="1:32" ht="15.75" customHeight="1" x14ac:dyDescent="0.25">
      <c r="A1" s="1551" t="s">
        <v>11249</v>
      </c>
      <c r="B1" s="1"/>
      <c r="C1" s="250"/>
      <c r="D1" s="25"/>
      <c r="E1" s="25"/>
      <c r="F1" s="25"/>
      <c r="G1" s="25"/>
      <c r="H1" s="25"/>
    </row>
    <row r="2" spans="1:32" x14ac:dyDescent="0.2">
      <c r="B2" s="25"/>
      <c r="C2" s="121"/>
      <c r="D2" s="25"/>
      <c r="E2" s="25"/>
      <c r="F2" s="25"/>
      <c r="G2" s="25"/>
      <c r="H2" s="25"/>
    </row>
    <row r="3" spans="1:32" s="640" customFormat="1" ht="22.5" customHeight="1" x14ac:dyDescent="0.25">
      <c r="A3" s="260" t="str">
        <f>IF(Information!F4&lt;&gt;"",Information!F4,"")</f>
        <v>SAMPLE</v>
      </c>
      <c r="B3" s="248"/>
      <c r="C3" s="650"/>
      <c r="D3" s="170"/>
      <c r="E3" s="170"/>
      <c r="F3" s="170"/>
      <c r="G3" s="170"/>
      <c r="H3" s="170"/>
      <c r="I3" s="169"/>
      <c r="O3" s="170"/>
      <c r="P3" s="170"/>
      <c r="Q3" s="170"/>
      <c r="Y3" s="651"/>
    </row>
    <row r="4" spans="1:32" ht="26.25" customHeight="1" x14ac:dyDescent="0.2">
      <c r="A4" s="333"/>
      <c r="B4" s="333"/>
      <c r="C4" s="555"/>
      <c r="D4" s="1668" t="s">
        <v>48</v>
      </c>
      <c r="E4" s="1668"/>
      <c r="F4" s="1668"/>
      <c r="G4" s="1668"/>
      <c r="H4" s="1668"/>
      <c r="I4" s="1668" t="s">
        <v>48</v>
      </c>
      <c r="J4" s="1668"/>
      <c r="K4" s="1668"/>
      <c r="L4" s="1668"/>
      <c r="M4" s="1668"/>
      <c r="N4" s="1668" t="s">
        <v>48</v>
      </c>
      <c r="O4" s="1668"/>
      <c r="P4" s="1668"/>
      <c r="Q4" s="1668"/>
      <c r="R4" s="1668"/>
      <c r="S4" s="1668" t="s">
        <v>48</v>
      </c>
      <c r="T4" s="1668"/>
      <c r="U4" s="1668"/>
      <c r="V4" s="1668"/>
      <c r="W4" s="1668"/>
      <c r="X4" s="1668" t="s">
        <v>48</v>
      </c>
      <c r="Y4" s="1668"/>
      <c r="Z4" s="1668"/>
      <c r="AA4" s="1668"/>
      <c r="AB4" s="1668"/>
      <c r="AC4" s="1114"/>
      <c r="AD4" s="338"/>
    </row>
    <row r="5" spans="1:32" ht="26.25" customHeight="1" thickBot="1" x14ac:dyDescent="0.25">
      <c r="A5" s="333"/>
      <c r="B5" s="333"/>
      <c r="C5" s="555"/>
      <c r="D5" s="1669" t="s">
        <v>49</v>
      </c>
      <c r="E5" s="1669"/>
      <c r="F5" s="1669"/>
      <c r="G5" s="1669"/>
      <c r="H5" s="1669"/>
      <c r="I5" s="1669" t="s">
        <v>49</v>
      </c>
      <c r="J5" s="1669"/>
      <c r="K5" s="1669"/>
      <c r="L5" s="1669"/>
      <c r="M5" s="1669"/>
      <c r="N5" s="1669" t="s">
        <v>49</v>
      </c>
      <c r="O5" s="1669"/>
      <c r="P5" s="1669"/>
      <c r="Q5" s="1669"/>
      <c r="R5" s="1669"/>
      <c r="S5" s="1669" t="s">
        <v>49</v>
      </c>
      <c r="T5" s="1669"/>
      <c r="U5" s="1669"/>
      <c r="V5" s="1669"/>
      <c r="W5" s="1669"/>
      <c r="X5" s="1669" t="s">
        <v>49</v>
      </c>
      <c r="Y5" s="1669"/>
      <c r="Z5" s="1669"/>
      <c r="AA5" s="1669"/>
      <c r="AB5" s="1669"/>
      <c r="AC5" s="1115"/>
      <c r="AD5" s="338"/>
    </row>
    <row r="6" spans="1:32" ht="13.5" x14ac:dyDescent="0.2">
      <c r="A6" s="1680"/>
      <c r="B6" s="1680"/>
      <c r="C6" s="420"/>
      <c r="D6" s="1675" t="s">
        <v>11001</v>
      </c>
      <c r="E6" s="1676"/>
      <c r="F6" s="1676"/>
      <c r="G6" s="1676"/>
      <c r="H6" s="1677"/>
      <c r="I6" s="1676" t="s">
        <v>11002</v>
      </c>
      <c r="J6" s="1676"/>
      <c r="K6" s="1676"/>
      <c r="L6" s="1676"/>
      <c r="M6" s="1677"/>
      <c r="N6" s="1675" t="s">
        <v>11003</v>
      </c>
      <c r="O6" s="1676"/>
      <c r="P6" s="1676"/>
      <c r="Q6" s="1676"/>
      <c r="R6" s="1677"/>
      <c r="S6" s="1055" t="s">
        <v>11004</v>
      </c>
      <c r="T6" s="1057" t="s">
        <v>11006</v>
      </c>
      <c r="U6" s="1057"/>
      <c r="V6" s="1057"/>
      <c r="W6" s="1056"/>
      <c r="X6" s="1657" t="s">
        <v>11005</v>
      </c>
      <c r="Y6" s="1658"/>
      <c r="Z6" s="1658"/>
      <c r="AA6" s="1658"/>
      <c r="AB6" s="1658"/>
      <c r="AC6" s="14"/>
      <c r="AD6" s="34"/>
      <c r="AE6" s="34"/>
      <c r="AF6" s="34"/>
    </row>
    <row r="7" spans="1:32" ht="29.25" customHeight="1" x14ac:dyDescent="0.2">
      <c r="A7" s="1681"/>
      <c r="B7" s="1681"/>
      <c r="C7" s="360"/>
      <c r="D7" s="1682" t="s">
        <v>53</v>
      </c>
      <c r="E7" s="1683"/>
      <c r="F7" s="1683"/>
      <c r="G7" s="1683"/>
      <c r="H7" s="1684"/>
      <c r="I7" s="1683" t="s">
        <v>11007</v>
      </c>
      <c r="J7" s="1683"/>
      <c r="K7" s="1683"/>
      <c r="L7" s="1683"/>
      <c r="M7" s="1684"/>
      <c r="N7" s="1659" t="s">
        <v>11008</v>
      </c>
      <c r="O7" s="1660"/>
      <c r="P7" s="1660"/>
      <c r="Q7" s="1660"/>
      <c r="R7" s="1685"/>
      <c r="S7" s="1589" t="s">
        <v>11207</v>
      </c>
      <c r="T7" s="1620"/>
      <c r="U7" s="1620"/>
      <c r="V7" s="1620"/>
      <c r="W7" s="1620"/>
      <c r="X7" s="1659" t="s">
        <v>11071</v>
      </c>
      <c r="Y7" s="1660"/>
      <c r="Z7" s="1660"/>
      <c r="AA7" s="1660"/>
      <c r="AB7" s="1660"/>
      <c r="AC7" s="14"/>
      <c r="AD7" s="34"/>
      <c r="AE7" s="34"/>
      <c r="AF7" s="34"/>
    </row>
    <row r="8" spans="1:32" ht="15.75" customHeight="1" x14ac:dyDescent="0.2">
      <c r="A8" s="1268"/>
      <c r="B8" s="1268"/>
      <c r="C8" s="360"/>
      <c r="D8" s="1661" t="s">
        <v>11208</v>
      </c>
      <c r="E8" s="1663" t="s">
        <v>65</v>
      </c>
      <c r="F8" s="1664"/>
      <c r="G8" s="1665"/>
      <c r="H8" s="1586" t="s">
        <v>11209</v>
      </c>
      <c r="I8" s="1686" t="s">
        <v>11208</v>
      </c>
      <c r="J8" s="1663" t="s">
        <v>65</v>
      </c>
      <c r="K8" s="1664"/>
      <c r="L8" s="1665"/>
      <c r="M8" s="1666" t="s">
        <v>11209</v>
      </c>
      <c r="N8" s="1661" t="s">
        <v>11208</v>
      </c>
      <c r="O8" s="1663" t="s">
        <v>65</v>
      </c>
      <c r="P8" s="1664"/>
      <c r="Q8" s="1665"/>
      <c r="R8" s="1666" t="s">
        <v>11209</v>
      </c>
      <c r="S8" s="1670" t="s">
        <v>11208</v>
      </c>
      <c r="T8" s="1672" t="s">
        <v>65</v>
      </c>
      <c r="U8" s="1673"/>
      <c r="V8" s="1674"/>
      <c r="W8" s="1678" t="s">
        <v>11209</v>
      </c>
      <c r="X8" s="1661" t="s">
        <v>11208</v>
      </c>
      <c r="Y8" s="1663" t="s">
        <v>65</v>
      </c>
      <c r="Z8" s="1664"/>
      <c r="AA8" s="1665"/>
      <c r="AB8" s="1666" t="s">
        <v>11209</v>
      </c>
      <c r="AC8" s="34"/>
      <c r="AD8" s="34"/>
      <c r="AE8" s="34"/>
      <c r="AF8" s="34"/>
    </row>
    <row r="9" spans="1:32" ht="27" x14ac:dyDescent="0.2">
      <c r="A9" s="1268"/>
      <c r="B9" s="1268"/>
      <c r="C9" s="360"/>
      <c r="D9" s="1661"/>
      <c r="E9" s="1093" t="s">
        <v>11210</v>
      </c>
      <c r="F9" s="1094" t="s">
        <v>11211</v>
      </c>
      <c r="G9" s="1097" t="s">
        <v>11212</v>
      </c>
      <c r="H9" s="1586"/>
      <c r="I9" s="1686"/>
      <c r="J9" s="1093" t="s">
        <v>11210</v>
      </c>
      <c r="K9" s="1094" t="s">
        <v>11211</v>
      </c>
      <c r="L9" s="1097" t="s">
        <v>11212</v>
      </c>
      <c r="M9" s="1666"/>
      <c r="N9" s="1661"/>
      <c r="O9" s="1093" t="s">
        <v>11210</v>
      </c>
      <c r="P9" s="1094" t="s">
        <v>11211</v>
      </c>
      <c r="Q9" s="1097" t="s">
        <v>11212</v>
      </c>
      <c r="R9" s="1666"/>
      <c r="S9" s="1670"/>
      <c r="T9" s="1116" t="s">
        <v>11210</v>
      </c>
      <c r="U9" s="1117" t="s">
        <v>11211</v>
      </c>
      <c r="V9" s="1118" t="s">
        <v>11212</v>
      </c>
      <c r="W9" s="1678"/>
      <c r="X9" s="1661"/>
      <c r="Y9" s="1093" t="s">
        <v>11210</v>
      </c>
      <c r="Z9" s="1094" t="s">
        <v>11211</v>
      </c>
      <c r="AA9" s="1097" t="s">
        <v>11212</v>
      </c>
      <c r="AB9" s="1666"/>
      <c r="AC9" s="34"/>
      <c r="AD9" s="34"/>
      <c r="AE9" s="34"/>
      <c r="AF9" s="34"/>
    </row>
    <row r="10" spans="1:32" ht="13.5" x14ac:dyDescent="0.2">
      <c r="A10" s="660" t="s">
        <v>11213</v>
      </c>
      <c r="B10" s="660" t="s">
        <v>72</v>
      </c>
      <c r="C10" s="468" t="s">
        <v>70</v>
      </c>
      <c r="D10" s="1662"/>
      <c r="E10" s="1066" t="s">
        <v>73</v>
      </c>
      <c r="F10" s="1067" t="s">
        <v>74</v>
      </c>
      <c r="G10" s="1098" t="s">
        <v>11214</v>
      </c>
      <c r="H10" s="1587"/>
      <c r="I10" s="1687"/>
      <c r="J10" s="1066" t="s">
        <v>73</v>
      </c>
      <c r="K10" s="1067" t="s">
        <v>74</v>
      </c>
      <c r="L10" s="1098" t="s">
        <v>11214</v>
      </c>
      <c r="M10" s="1667"/>
      <c r="N10" s="1662"/>
      <c r="O10" s="1066" t="s">
        <v>73</v>
      </c>
      <c r="P10" s="1067" t="s">
        <v>74</v>
      </c>
      <c r="Q10" s="1098" t="s">
        <v>11214</v>
      </c>
      <c r="R10" s="1667"/>
      <c r="S10" s="1671"/>
      <c r="T10" s="1119" t="s">
        <v>73</v>
      </c>
      <c r="U10" s="1120" t="s">
        <v>74</v>
      </c>
      <c r="V10" s="1121" t="s">
        <v>11214</v>
      </c>
      <c r="W10" s="1679"/>
      <c r="X10" s="1662"/>
      <c r="Y10" s="1066" t="s">
        <v>73</v>
      </c>
      <c r="Z10" s="1067" t="s">
        <v>74</v>
      </c>
      <c r="AA10" s="1098" t="s">
        <v>11214</v>
      </c>
      <c r="AB10" s="1667"/>
      <c r="AC10" s="34"/>
      <c r="AD10" s="338"/>
    </row>
    <row r="11" spans="1:32" ht="13.5" x14ac:dyDescent="0.2">
      <c r="A11" s="1536" t="s">
        <v>11215</v>
      </c>
      <c r="B11" s="1536" t="s">
        <v>102</v>
      </c>
      <c r="C11" s="1537" t="s">
        <v>103</v>
      </c>
      <c r="D11" s="1142">
        <v>0</v>
      </c>
      <c r="E11" s="1143">
        <v>0</v>
      </c>
      <c r="F11" s="1144">
        <v>0</v>
      </c>
      <c r="G11" s="1145">
        <v>0</v>
      </c>
      <c r="H11" s="1146">
        <v>0</v>
      </c>
      <c r="I11" s="1147">
        <v>0</v>
      </c>
      <c r="J11" s="1148">
        <v>0</v>
      </c>
      <c r="K11" s="1144">
        <v>0</v>
      </c>
      <c r="L11" s="1145">
        <v>0</v>
      </c>
      <c r="M11" s="1149">
        <v>0</v>
      </c>
      <c r="N11" s="1142">
        <v>0</v>
      </c>
      <c r="O11" s="1143">
        <v>0</v>
      </c>
      <c r="P11" s="1144">
        <v>0</v>
      </c>
      <c r="Q11" s="1145">
        <v>0</v>
      </c>
      <c r="R11" s="1149">
        <v>0</v>
      </c>
      <c r="S11" s="1150">
        <f>SUM(D11,I11,N11)</f>
        <v>0</v>
      </c>
      <c r="T11" s="1143"/>
      <c r="U11" s="1151">
        <f t="shared" ref="U11:W74" si="0">SUM(F11,K11,P11)</f>
        <v>0</v>
      </c>
      <c r="V11" s="1152">
        <f t="shared" si="0"/>
        <v>0</v>
      </c>
      <c r="W11" s="1153">
        <f t="shared" si="0"/>
        <v>0</v>
      </c>
      <c r="X11" s="1082">
        <v>0</v>
      </c>
      <c r="Y11" s="1248">
        <v>0</v>
      </c>
      <c r="Z11" s="1068">
        <v>0</v>
      </c>
      <c r="AA11" s="1099">
        <v>0</v>
      </c>
      <c r="AB11" s="1058">
        <v>0</v>
      </c>
      <c r="AC11" s="34"/>
      <c r="AD11" s="338"/>
    </row>
    <row r="12" spans="1:32" ht="13.5" x14ac:dyDescent="0.2">
      <c r="A12" s="654"/>
      <c r="B12" s="654" t="s">
        <v>102</v>
      </c>
      <c r="C12" s="565" t="s">
        <v>11016</v>
      </c>
      <c r="D12" s="1544">
        <v>0</v>
      </c>
      <c r="E12" s="1155">
        <v>0</v>
      </c>
      <c r="F12" s="1555">
        <v>0</v>
      </c>
      <c r="G12" s="1554">
        <v>0</v>
      </c>
      <c r="H12" s="1545">
        <v>0</v>
      </c>
      <c r="I12" s="1546">
        <v>0</v>
      </c>
      <c r="J12" s="1155">
        <v>0</v>
      </c>
      <c r="K12" s="1182">
        <v>0</v>
      </c>
      <c r="L12" s="1558">
        <v>0</v>
      </c>
      <c r="M12" s="1182">
        <v>0</v>
      </c>
      <c r="N12" s="1544">
        <v>0</v>
      </c>
      <c r="O12" s="1155">
        <v>0</v>
      </c>
      <c r="P12" s="1555">
        <v>0</v>
      </c>
      <c r="Q12" s="1558">
        <v>0</v>
      </c>
      <c r="R12" s="1182">
        <v>0</v>
      </c>
      <c r="S12" s="1544">
        <f>SUM(D12,I12,N12)</f>
        <v>0</v>
      </c>
      <c r="T12" s="1155"/>
      <c r="U12" s="1555"/>
      <c r="V12" s="1558">
        <f t="shared" si="0"/>
        <v>0</v>
      </c>
      <c r="W12" s="1182">
        <f t="shared" si="0"/>
        <v>0</v>
      </c>
      <c r="X12" s="1550">
        <v>0</v>
      </c>
      <c r="Y12" s="1254">
        <v>0</v>
      </c>
      <c r="Z12" s="1563">
        <v>0</v>
      </c>
      <c r="AA12" s="1561">
        <v>0</v>
      </c>
      <c r="AB12" s="1251">
        <v>0</v>
      </c>
      <c r="AC12" s="34"/>
      <c r="AD12" s="338"/>
    </row>
    <row r="13" spans="1:32" ht="13.5" x14ac:dyDescent="0.2">
      <c r="A13" s="654"/>
      <c r="B13" s="343" t="s">
        <v>116</v>
      </c>
      <c r="C13" s="776" t="s">
        <v>103</v>
      </c>
      <c r="D13" s="1162">
        <v>0</v>
      </c>
      <c r="E13" s="1163">
        <v>0</v>
      </c>
      <c r="F13" s="1164">
        <v>0</v>
      </c>
      <c r="G13" s="1165">
        <v>0</v>
      </c>
      <c r="H13" s="1166">
        <v>0</v>
      </c>
      <c r="I13" s="1167">
        <v>0</v>
      </c>
      <c r="J13" s="1163">
        <v>0</v>
      </c>
      <c r="K13" s="1164">
        <v>0</v>
      </c>
      <c r="L13" s="1165">
        <v>0</v>
      </c>
      <c r="M13" s="1168">
        <v>0</v>
      </c>
      <c r="N13" s="1162">
        <v>0</v>
      </c>
      <c r="O13" s="1163">
        <v>0</v>
      </c>
      <c r="P13" s="1164">
        <v>0</v>
      </c>
      <c r="Q13" s="1165">
        <v>0</v>
      </c>
      <c r="R13" s="1168">
        <v>0</v>
      </c>
      <c r="S13" s="1169">
        <f t="shared" ref="S13:T76" si="1">SUM(D13,I13,N13)</f>
        <v>0</v>
      </c>
      <c r="T13" s="1163"/>
      <c r="U13" s="1170">
        <f t="shared" si="0"/>
        <v>0</v>
      </c>
      <c r="V13" s="1171">
        <f t="shared" si="0"/>
        <v>0</v>
      </c>
      <c r="W13" s="1172">
        <f t="shared" si="0"/>
        <v>0</v>
      </c>
      <c r="X13" s="1084">
        <v>0</v>
      </c>
      <c r="Y13" s="1253">
        <v>0</v>
      </c>
      <c r="Z13" s="1070">
        <v>0</v>
      </c>
      <c r="AA13" s="1101">
        <v>0</v>
      </c>
      <c r="AB13" s="1060">
        <v>0</v>
      </c>
      <c r="AC13" s="34"/>
      <c r="AD13" s="338"/>
    </row>
    <row r="14" spans="1:32" ht="13.5" x14ac:dyDescent="0.2">
      <c r="A14" s="654"/>
      <c r="B14" s="654" t="s">
        <v>116</v>
      </c>
      <c r="C14" s="566" t="s">
        <v>11016</v>
      </c>
      <c r="D14" s="1547">
        <v>0</v>
      </c>
      <c r="E14" s="1174">
        <v>0</v>
      </c>
      <c r="F14" s="1556">
        <v>0</v>
      </c>
      <c r="G14" s="1557">
        <v>0</v>
      </c>
      <c r="H14" s="1548">
        <v>0</v>
      </c>
      <c r="I14" s="1549">
        <v>0</v>
      </c>
      <c r="J14" s="1174">
        <v>0</v>
      </c>
      <c r="K14" s="1556">
        <v>0</v>
      </c>
      <c r="L14" s="1559">
        <v>0</v>
      </c>
      <c r="M14" s="1184">
        <v>0</v>
      </c>
      <c r="N14" s="1547">
        <v>0</v>
      </c>
      <c r="O14" s="1174">
        <v>0</v>
      </c>
      <c r="P14" s="1556">
        <v>0</v>
      </c>
      <c r="Q14" s="1557">
        <v>0</v>
      </c>
      <c r="R14" s="1184">
        <v>0</v>
      </c>
      <c r="S14" s="1547">
        <f>SUM(D14,I14,N14)</f>
        <v>0</v>
      </c>
      <c r="T14" s="1174"/>
      <c r="U14" s="1184"/>
      <c r="V14" s="1557">
        <f t="shared" si="0"/>
        <v>0</v>
      </c>
      <c r="W14" s="1184">
        <f t="shared" si="0"/>
        <v>0</v>
      </c>
      <c r="X14" s="1552">
        <v>0</v>
      </c>
      <c r="Y14" s="1249">
        <v>0</v>
      </c>
      <c r="Z14" s="1562">
        <v>0</v>
      </c>
      <c r="AA14" s="1560">
        <v>0</v>
      </c>
      <c r="AB14" s="1553">
        <v>0</v>
      </c>
      <c r="AC14" s="34"/>
      <c r="AD14" s="338"/>
    </row>
    <row r="15" spans="1:32" ht="13.5" x14ac:dyDescent="0.2">
      <c r="A15" s="1536" t="s">
        <v>11216</v>
      </c>
      <c r="B15" s="1536" t="s">
        <v>102</v>
      </c>
      <c r="C15" s="1537" t="s">
        <v>103</v>
      </c>
      <c r="D15" s="1142">
        <v>0</v>
      </c>
      <c r="E15" s="1148">
        <v>0</v>
      </c>
      <c r="F15" s="1144">
        <v>0</v>
      </c>
      <c r="G15" s="1145">
        <v>0</v>
      </c>
      <c r="H15" s="1146">
        <v>0</v>
      </c>
      <c r="I15" s="1147">
        <v>0</v>
      </c>
      <c r="J15" s="1143">
        <v>0</v>
      </c>
      <c r="K15" s="1144">
        <v>0</v>
      </c>
      <c r="L15" s="1145">
        <v>0</v>
      </c>
      <c r="M15" s="1149">
        <v>0</v>
      </c>
      <c r="N15" s="1142">
        <v>0</v>
      </c>
      <c r="O15" s="1143">
        <v>0</v>
      </c>
      <c r="P15" s="1144">
        <v>0</v>
      </c>
      <c r="Q15" s="1145">
        <v>0</v>
      </c>
      <c r="R15" s="1149">
        <v>0</v>
      </c>
      <c r="S15" s="1150">
        <f t="shared" si="1"/>
        <v>0</v>
      </c>
      <c r="T15" s="1143"/>
      <c r="U15" s="1151">
        <f t="shared" si="0"/>
        <v>0</v>
      </c>
      <c r="V15" s="1152">
        <f t="shared" si="0"/>
        <v>0</v>
      </c>
      <c r="W15" s="1153">
        <f t="shared" si="0"/>
        <v>0</v>
      </c>
      <c r="X15" s="1082">
        <v>0</v>
      </c>
      <c r="Y15" s="1248">
        <v>0</v>
      </c>
      <c r="Z15" s="1068">
        <v>0</v>
      </c>
      <c r="AA15" s="1099">
        <v>0</v>
      </c>
      <c r="AB15" s="1058">
        <v>0</v>
      </c>
      <c r="AC15" s="34"/>
      <c r="AD15" s="338"/>
    </row>
    <row r="16" spans="1:32" ht="13.5" x14ac:dyDescent="0.2">
      <c r="A16" s="654"/>
      <c r="B16" s="654" t="s">
        <v>102</v>
      </c>
      <c r="C16" s="565" t="s">
        <v>11016</v>
      </c>
      <c r="D16" s="1544">
        <v>0</v>
      </c>
      <c r="E16" s="1182">
        <v>0</v>
      </c>
      <c r="F16" s="1555">
        <v>0</v>
      </c>
      <c r="G16" s="1558">
        <v>0</v>
      </c>
      <c r="H16" s="1545">
        <v>0</v>
      </c>
      <c r="I16" s="1546">
        <v>0</v>
      </c>
      <c r="J16" s="1155">
        <v>0</v>
      </c>
      <c r="K16" s="1182">
        <v>0</v>
      </c>
      <c r="L16" s="1558">
        <v>0</v>
      </c>
      <c r="M16" s="1182">
        <v>0</v>
      </c>
      <c r="N16" s="1544">
        <v>0</v>
      </c>
      <c r="O16" s="1155">
        <v>0</v>
      </c>
      <c r="P16" s="1182">
        <v>0</v>
      </c>
      <c r="Q16" s="1558">
        <v>0</v>
      </c>
      <c r="R16" s="1182">
        <v>0</v>
      </c>
      <c r="S16" s="1544">
        <f>SUM(D16,I16,N16)</f>
        <v>0</v>
      </c>
      <c r="T16" s="1155"/>
      <c r="U16" s="1182"/>
      <c r="V16" s="1558">
        <f t="shared" si="0"/>
        <v>0</v>
      </c>
      <c r="W16" s="1182">
        <f t="shared" si="0"/>
        <v>0</v>
      </c>
      <c r="X16" s="1550">
        <v>0</v>
      </c>
      <c r="Y16" s="1254">
        <v>0</v>
      </c>
      <c r="Z16" s="1251">
        <v>0</v>
      </c>
      <c r="AA16" s="1561">
        <v>0</v>
      </c>
      <c r="AB16" s="1251">
        <v>0</v>
      </c>
      <c r="AC16" s="34"/>
      <c r="AD16" s="338"/>
    </row>
    <row r="17" spans="1:30" ht="13.5" x14ac:dyDescent="0.2">
      <c r="A17" s="654"/>
      <c r="B17" s="343" t="s">
        <v>116</v>
      </c>
      <c r="C17" s="776" t="s">
        <v>103</v>
      </c>
      <c r="D17" s="1162">
        <v>0</v>
      </c>
      <c r="E17" s="1183">
        <v>0</v>
      </c>
      <c r="F17" s="1164">
        <v>0</v>
      </c>
      <c r="G17" s="1165">
        <v>0</v>
      </c>
      <c r="H17" s="1166">
        <v>0</v>
      </c>
      <c r="I17" s="1167">
        <v>0</v>
      </c>
      <c r="J17" s="1163">
        <v>0</v>
      </c>
      <c r="K17" s="1164">
        <v>0</v>
      </c>
      <c r="L17" s="1165">
        <v>0</v>
      </c>
      <c r="M17" s="1168">
        <v>0</v>
      </c>
      <c r="N17" s="1162">
        <v>0</v>
      </c>
      <c r="O17" s="1183">
        <v>0</v>
      </c>
      <c r="P17" s="1164">
        <v>0</v>
      </c>
      <c r="Q17" s="1165">
        <v>0</v>
      </c>
      <c r="R17" s="1168">
        <v>0</v>
      </c>
      <c r="S17" s="1169">
        <f t="shared" si="1"/>
        <v>0</v>
      </c>
      <c r="T17" s="1183"/>
      <c r="U17" s="1170">
        <f t="shared" si="0"/>
        <v>0</v>
      </c>
      <c r="V17" s="1171">
        <f t="shared" si="0"/>
        <v>0</v>
      </c>
      <c r="W17" s="1172">
        <f t="shared" si="0"/>
        <v>0</v>
      </c>
      <c r="X17" s="1084">
        <v>0</v>
      </c>
      <c r="Y17" s="1253">
        <v>0</v>
      </c>
      <c r="Z17" s="1070">
        <v>0</v>
      </c>
      <c r="AA17" s="1101">
        <v>0</v>
      </c>
      <c r="AB17" s="1060">
        <v>0</v>
      </c>
      <c r="AC17" s="34"/>
      <c r="AD17" s="338"/>
    </row>
    <row r="18" spans="1:30" ht="13.5" x14ac:dyDescent="0.2">
      <c r="A18" s="654"/>
      <c r="B18" s="654" t="s">
        <v>116</v>
      </c>
      <c r="C18" s="566" t="s">
        <v>11016</v>
      </c>
      <c r="D18" s="1547">
        <v>0</v>
      </c>
      <c r="E18" s="1184">
        <v>0</v>
      </c>
      <c r="F18" s="1556">
        <v>0</v>
      </c>
      <c r="G18" s="1559">
        <v>0</v>
      </c>
      <c r="H18" s="1548">
        <v>0</v>
      </c>
      <c r="I18" s="1549">
        <v>0</v>
      </c>
      <c r="J18" s="1174">
        <v>0</v>
      </c>
      <c r="K18" s="1184">
        <v>0</v>
      </c>
      <c r="L18" s="1557">
        <v>0</v>
      </c>
      <c r="M18" s="1184">
        <v>0</v>
      </c>
      <c r="N18" s="1547">
        <v>0</v>
      </c>
      <c r="O18" s="1174">
        <v>0</v>
      </c>
      <c r="P18" s="1184">
        <v>0</v>
      </c>
      <c r="Q18" s="1557">
        <v>0</v>
      </c>
      <c r="R18" s="1184">
        <v>0</v>
      </c>
      <c r="S18" s="1547">
        <f>SUM(D18,I18,N18)</f>
        <v>0</v>
      </c>
      <c r="T18" s="1184"/>
      <c r="U18" s="1556"/>
      <c r="V18" s="1557">
        <f t="shared" si="0"/>
        <v>0</v>
      </c>
      <c r="W18" s="1184">
        <f t="shared" si="0"/>
        <v>0</v>
      </c>
      <c r="X18" s="1552">
        <v>0</v>
      </c>
      <c r="Y18" s="1249">
        <v>0</v>
      </c>
      <c r="Z18" s="1553">
        <v>0</v>
      </c>
      <c r="AA18" s="1560">
        <v>0</v>
      </c>
      <c r="AB18" s="1553">
        <v>0</v>
      </c>
      <c r="AC18" s="34"/>
      <c r="AD18" s="338"/>
    </row>
    <row r="19" spans="1:30" ht="13.5" customHeight="1" x14ac:dyDescent="0.2">
      <c r="A19" s="1536" t="s">
        <v>11217</v>
      </c>
      <c r="B19" s="1536" t="s">
        <v>102</v>
      </c>
      <c r="C19" s="1537" t="s">
        <v>103</v>
      </c>
      <c r="D19" s="1142">
        <v>0</v>
      </c>
      <c r="E19" s="1185">
        <v>0</v>
      </c>
      <c r="F19" s="1186">
        <v>0</v>
      </c>
      <c r="G19" s="1145">
        <v>0</v>
      </c>
      <c r="H19" s="1146">
        <v>0</v>
      </c>
      <c r="I19" s="1147">
        <v>0</v>
      </c>
      <c r="J19" s="1185">
        <v>0</v>
      </c>
      <c r="K19" s="1186">
        <v>0</v>
      </c>
      <c r="L19" s="1145">
        <v>0</v>
      </c>
      <c r="M19" s="1149">
        <v>0</v>
      </c>
      <c r="N19" s="1142">
        <v>0</v>
      </c>
      <c r="O19" s="1185">
        <v>0</v>
      </c>
      <c r="P19" s="1186">
        <v>0</v>
      </c>
      <c r="Q19" s="1145">
        <v>0</v>
      </c>
      <c r="R19" s="1149">
        <v>0</v>
      </c>
      <c r="S19" s="1150">
        <f t="shared" si="1"/>
        <v>0</v>
      </c>
      <c r="T19" s="1187">
        <f t="shared" si="1"/>
        <v>0</v>
      </c>
      <c r="U19" s="1186"/>
      <c r="V19" s="1152">
        <f t="shared" si="0"/>
        <v>0</v>
      </c>
      <c r="W19" s="1153">
        <f t="shared" si="0"/>
        <v>0</v>
      </c>
      <c r="X19" s="1082">
        <v>0</v>
      </c>
      <c r="Y19" s="1077">
        <v>0</v>
      </c>
      <c r="Z19" s="1139">
        <v>0</v>
      </c>
      <c r="AA19" s="1099">
        <v>0</v>
      </c>
      <c r="AB19" s="1058">
        <v>0</v>
      </c>
      <c r="AC19" s="34"/>
      <c r="AD19" s="338"/>
    </row>
    <row r="20" spans="1:30" ht="13.5" customHeight="1" x14ac:dyDescent="0.2">
      <c r="A20" s="654" t="s">
        <v>11217</v>
      </c>
      <c r="B20" s="654" t="s">
        <v>102</v>
      </c>
      <c r="C20" s="565" t="s">
        <v>11016</v>
      </c>
      <c r="D20" s="1154">
        <v>0</v>
      </c>
      <c r="E20" s="1158">
        <v>0</v>
      </c>
      <c r="F20" s="1188">
        <v>0</v>
      </c>
      <c r="G20" s="1156">
        <v>0</v>
      </c>
      <c r="H20" s="785">
        <v>0</v>
      </c>
      <c r="I20" s="1157">
        <v>0</v>
      </c>
      <c r="J20" s="1158">
        <v>0</v>
      </c>
      <c r="K20" s="1188">
        <v>0</v>
      </c>
      <c r="L20" s="1156">
        <v>0</v>
      </c>
      <c r="M20" s="571">
        <v>0</v>
      </c>
      <c r="N20" s="1154">
        <v>0</v>
      </c>
      <c r="O20" s="1158">
        <v>0</v>
      </c>
      <c r="P20" s="1188">
        <v>0</v>
      </c>
      <c r="Q20" s="1156">
        <v>0</v>
      </c>
      <c r="R20" s="571">
        <v>0</v>
      </c>
      <c r="S20" s="1159">
        <f t="shared" si="1"/>
        <v>0</v>
      </c>
      <c r="T20" s="1158"/>
      <c r="U20" s="1189">
        <f t="shared" si="0"/>
        <v>0</v>
      </c>
      <c r="V20" s="1160">
        <f t="shared" si="0"/>
        <v>0</v>
      </c>
      <c r="W20" s="1161">
        <f t="shared" si="0"/>
        <v>0</v>
      </c>
      <c r="X20" s="1083">
        <v>0</v>
      </c>
      <c r="Y20" s="1136">
        <v>0</v>
      </c>
      <c r="Z20" s="1069">
        <v>0</v>
      </c>
      <c r="AA20" s="1100">
        <v>0</v>
      </c>
      <c r="AB20" s="1059">
        <v>0</v>
      </c>
      <c r="AC20" s="34"/>
      <c r="AD20" s="338"/>
    </row>
    <row r="21" spans="1:30" ht="13.5" customHeight="1" x14ac:dyDescent="0.2">
      <c r="A21" s="654" t="s">
        <v>11217</v>
      </c>
      <c r="B21" s="343" t="s">
        <v>116</v>
      </c>
      <c r="C21" s="776" t="s">
        <v>103</v>
      </c>
      <c r="D21" s="1162">
        <v>0</v>
      </c>
      <c r="E21" s="1190">
        <v>0</v>
      </c>
      <c r="F21" s="1191">
        <v>0</v>
      </c>
      <c r="G21" s="1165">
        <v>0</v>
      </c>
      <c r="H21" s="1166">
        <v>0</v>
      </c>
      <c r="I21" s="1167">
        <v>0</v>
      </c>
      <c r="J21" s="1190">
        <v>0</v>
      </c>
      <c r="K21" s="1191">
        <v>0</v>
      </c>
      <c r="L21" s="1165">
        <v>0</v>
      </c>
      <c r="M21" s="1168">
        <v>0</v>
      </c>
      <c r="N21" s="1162">
        <v>0</v>
      </c>
      <c r="O21" s="1190">
        <v>0</v>
      </c>
      <c r="P21" s="1191">
        <v>0</v>
      </c>
      <c r="Q21" s="1165">
        <v>0</v>
      </c>
      <c r="R21" s="1168">
        <v>0</v>
      </c>
      <c r="S21" s="1169">
        <f t="shared" si="1"/>
        <v>0</v>
      </c>
      <c r="T21" s="1192">
        <f t="shared" si="1"/>
        <v>0</v>
      </c>
      <c r="U21" s="1191"/>
      <c r="V21" s="1171">
        <f t="shared" si="0"/>
        <v>0</v>
      </c>
      <c r="W21" s="1172">
        <f t="shared" si="0"/>
        <v>0</v>
      </c>
      <c r="X21" s="1084">
        <v>0</v>
      </c>
      <c r="Y21" s="1078">
        <v>0</v>
      </c>
      <c r="Z21" s="1140">
        <v>0</v>
      </c>
      <c r="AA21" s="1101">
        <v>0</v>
      </c>
      <c r="AB21" s="1060">
        <v>0</v>
      </c>
      <c r="AC21" s="34"/>
      <c r="AD21" s="338"/>
    </row>
    <row r="22" spans="1:30" ht="13.5" customHeight="1" x14ac:dyDescent="0.2">
      <c r="A22" s="654" t="s">
        <v>11217</v>
      </c>
      <c r="B22" s="654" t="s">
        <v>116</v>
      </c>
      <c r="C22" s="566" t="s">
        <v>11016</v>
      </c>
      <c r="D22" s="1173">
        <v>0</v>
      </c>
      <c r="E22" s="1177">
        <v>0</v>
      </c>
      <c r="F22" s="1193">
        <v>0</v>
      </c>
      <c r="G22" s="1175">
        <v>0</v>
      </c>
      <c r="H22" s="789">
        <v>0</v>
      </c>
      <c r="I22" s="1176">
        <v>0</v>
      </c>
      <c r="J22" s="1177">
        <v>0</v>
      </c>
      <c r="K22" s="1193">
        <v>0</v>
      </c>
      <c r="L22" s="1175">
        <v>0</v>
      </c>
      <c r="M22" s="1178">
        <v>0</v>
      </c>
      <c r="N22" s="1173">
        <v>0</v>
      </c>
      <c r="O22" s="1177">
        <v>0</v>
      </c>
      <c r="P22" s="1193">
        <v>0</v>
      </c>
      <c r="Q22" s="1175">
        <v>0</v>
      </c>
      <c r="R22" s="1178">
        <v>0</v>
      </c>
      <c r="S22" s="1179">
        <f t="shared" si="1"/>
        <v>0</v>
      </c>
      <c r="T22" s="1177"/>
      <c r="U22" s="1194">
        <f t="shared" si="0"/>
        <v>0</v>
      </c>
      <c r="V22" s="1180">
        <f t="shared" si="0"/>
        <v>0</v>
      </c>
      <c r="W22" s="1181">
        <f t="shared" si="0"/>
        <v>0</v>
      </c>
      <c r="X22" s="1085">
        <v>0</v>
      </c>
      <c r="Y22" s="1138">
        <v>0</v>
      </c>
      <c r="Z22" s="1071">
        <v>0</v>
      </c>
      <c r="AA22" s="1102">
        <v>0</v>
      </c>
      <c r="AB22" s="1061">
        <v>0</v>
      </c>
      <c r="AC22" s="34"/>
      <c r="AD22" s="338"/>
    </row>
    <row r="23" spans="1:30" ht="13.5" customHeight="1" x14ac:dyDescent="0.2">
      <c r="A23" s="1536" t="s">
        <v>11218</v>
      </c>
      <c r="B23" s="1536" t="s">
        <v>102</v>
      </c>
      <c r="C23" s="1537" t="s">
        <v>103</v>
      </c>
      <c r="D23" s="1142">
        <v>0</v>
      </c>
      <c r="E23" s="1185">
        <v>0</v>
      </c>
      <c r="F23" s="1186">
        <v>0</v>
      </c>
      <c r="G23" s="1145">
        <v>0</v>
      </c>
      <c r="H23" s="1146">
        <v>0</v>
      </c>
      <c r="I23" s="1147">
        <v>0</v>
      </c>
      <c r="J23" s="1185">
        <v>0</v>
      </c>
      <c r="K23" s="1186">
        <v>0</v>
      </c>
      <c r="L23" s="1145">
        <v>0</v>
      </c>
      <c r="M23" s="1149">
        <v>0</v>
      </c>
      <c r="N23" s="1142">
        <v>0</v>
      </c>
      <c r="O23" s="1185">
        <v>0</v>
      </c>
      <c r="P23" s="1186">
        <v>0</v>
      </c>
      <c r="Q23" s="1145">
        <v>0</v>
      </c>
      <c r="R23" s="1149">
        <v>0</v>
      </c>
      <c r="S23" s="1150">
        <f t="shared" si="1"/>
        <v>0</v>
      </c>
      <c r="T23" s="1187">
        <f t="shared" si="1"/>
        <v>0</v>
      </c>
      <c r="U23" s="1186"/>
      <c r="V23" s="1152">
        <f t="shared" si="0"/>
        <v>0</v>
      </c>
      <c r="W23" s="1153">
        <f t="shared" si="0"/>
        <v>0</v>
      </c>
      <c r="X23" s="1082">
        <v>0</v>
      </c>
      <c r="Y23" s="1077">
        <v>0</v>
      </c>
      <c r="Z23" s="1139">
        <v>0</v>
      </c>
      <c r="AA23" s="1099">
        <v>0</v>
      </c>
      <c r="AB23" s="1058">
        <v>0</v>
      </c>
      <c r="AC23" s="34"/>
      <c r="AD23" s="338"/>
    </row>
    <row r="24" spans="1:30" ht="13.5" customHeight="1" x14ac:dyDescent="0.2">
      <c r="A24" s="654" t="s">
        <v>11218</v>
      </c>
      <c r="B24" s="654" t="s">
        <v>102</v>
      </c>
      <c r="C24" s="565" t="s">
        <v>11016</v>
      </c>
      <c r="D24" s="1154">
        <v>0</v>
      </c>
      <c r="E24" s="1158">
        <v>0</v>
      </c>
      <c r="F24" s="1188">
        <v>0</v>
      </c>
      <c r="G24" s="1156">
        <v>0</v>
      </c>
      <c r="H24" s="785">
        <v>0</v>
      </c>
      <c r="I24" s="1157">
        <v>0</v>
      </c>
      <c r="J24" s="1158">
        <v>0</v>
      </c>
      <c r="K24" s="1188">
        <v>0</v>
      </c>
      <c r="L24" s="1156">
        <v>0</v>
      </c>
      <c r="M24" s="571">
        <v>0</v>
      </c>
      <c r="N24" s="1154">
        <v>0</v>
      </c>
      <c r="O24" s="1158">
        <v>0</v>
      </c>
      <c r="P24" s="1188">
        <v>0</v>
      </c>
      <c r="Q24" s="1156">
        <v>0</v>
      </c>
      <c r="R24" s="571">
        <v>0</v>
      </c>
      <c r="S24" s="1159">
        <f t="shared" si="1"/>
        <v>0</v>
      </c>
      <c r="T24" s="1158"/>
      <c r="U24" s="1189">
        <f t="shared" si="0"/>
        <v>0</v>
      </c>
      <c r="V24" s="1160">
        <f t="shared" si="0"/>
        <v>0</v>
      </c>
      <c r="W24" s="1161">
        <f t="shared" si="0"/>
        <v>0</v>
      </c>
      <c r="X24" s="1083">
        <v>0</v>
      </c>
      <c r="Y24" s="1136">
        <v>0</v>
      </c>
      <c r="Z24" s="1069">
        <v>0</v>
      </c>
      <c r="AA24" s="1100">
        <v>0</v>
      </c>
      <c r="AB24" s="1059">
        <v>0</v>
      </c>
      <c r="AC24" s="34"/>
      <c r="AD24" s="338"/>
    </row>
    <row r="25" spans="1:30" ht="13.5" customHeight="1" x14ac:dyDescent="0.2">
      <c r="A25" s="654" t="s">
        <v>11218</v>
      </c>
      <c r="B25" s="343" t="s">
        <v>116</v>
      </c>
      <c r="C25" s="776" t="s">
        <v>103</v>
      </c>
      <c r="D25" s="1162">
        <v>0</v>
      </c>
      <c r="E25" s="1190">
        <v>0</v>
      </c>
      <c r="F25" s="1191">
        <v>0</v>
      </c>
      <c r="G25" s="1165">
        <v>0</v>
      </c>
      <c r="H25" s="1166">
        <v>0</v>
      </c>
      <c r="I25" s="1167">
        <v>0</v>
      </c>
      <c r="J25" s="1190">
        <v>0</v>
      </c>
      <c r="K25" s="1191">
        <v>0</v>
      </c>
      <c r="L25" s="1165">
        <v>0</v>
      </c>
      <c r="M25" s="1168">
        <v>0</v>
      </c>
      <c r="N25" s="1162">
        <v>0</v>
      </c>
      <c r="O25" s="1190">
        <v>0</v>
      </c>
      <c r="P25" s="1191">
        <v>0</v>
      </c>
      <c r="Q25" s="1165">
        <v>0</v>
      </c>
      <c r="R25" s="1168">
        <v>0</v>
      </c>
      <c r="S25" s="1169">
        <f t="shared" si="1"/>
        <v>0</v>
      </c>
      <c r="T25" s="1192">
        <f t="shared" si="1"/>
        <v>0</v>
      </c>
      <c r="U25" s="1191"/>
      <c r="V25" s="1171">
        <f t="shared" si="0"/>
        <v>0</v>
      </c>
      <c r="W25" s="1172">
        <f t="shared" si="0"/>
        <v>0</v>
      </c>
      <c r="X25" s="1084">
        <v>0</v>
      </c>
      <c r="Y25" s="1078">
        <v>0</v>
      </c>
      <c r="Z25" s="1140">
        <v>0</v>
      </c>
      <c r="AA25" s="1101">
        <v>0</v>
      </c>
      <c r="AB25" s="1060">
        <v>0</v>
      </c>
      <c r="AC25" s="34"/>
      <c r="AD25" s="338"/>
    </row>
    <row r="26" spans="1:30" ht="13.5" customHeight="1" x14ac:dyDescent="0.2">
      <c r="A26" s="654" t="s">
        <v>11218</v>
      </c>
      <c r="B26" s="654" t="s">
        <v>116</v>
      </c>
      <c r="C26" s="566" t="s">
        <v>11016</v>
      </c>
      <c r="D26" s="1173">
        <v>0</v>
      </c>
      <c r="E26" s="1177">
        <v>0</v>
      </c>
      <c r="F26" s="1193">
        <v>0</v>
      </c>
      <c r="G26" s="1175">
        <v>0</v>
      </c>
      <c r="H26" s="789">
        <v>0</v>
      </c>
      <c r="I26" s="1176">
        <v>0</v>
      </c>
      <c r="J26" s="1177">
        <v>0</v>
      </c>
      <c r="K26" s="1193">
        <v>0</v>
      </c>
      <c r="L26" s="1175">
        <v>0</v>
      </c>
      <c r="M26" s="1178">
        <v>0</v>
      </c>
      <c r="N26" s="1173">
        <v>0</v>
      </c>
      <c r="O26" s="1177">
        <v>0</v>
      </c>
      <c r="P26" s="1193">
        <v>0</v>
      </c>
      <c r="Q26" s="1175">
        <v>0</v>
      </c>
      <c r="R26" s="1178">
        <v>0</v>
      </c>
      <c r="S26" s="1179">
        <f t="shared" si="1"/>
        <v>0</v>
      </c>
      <c r="T26" s="1177"/>
      <c r="U26" s="1194">
        <f t="shared" si="0"/>
        <v>0</v>
      </c>
      <c r="V26" s="1180">
        <f t="shared" si="0"/>
        <v>0</v>
      </c>
      <c r="W26" s="1181">
        <f t="shared" si="0"/>
        <v>0</v>
      </c>
      <c r="X26" s="1085">
        <v>0</v>
      </c>
      <c r="Y26" s="1138">
        <v>0</v>
      </c>
      <c r="Z26" s="1071">
        <v>0</v>
      </c>
      <c r="AA26" s="1102">
        <v>0</v>
      </c>
      <c r="AB26" s="1061">
        <v>0</v>
      </c>
      <c r="AC26" s="34"/>
      <c r="AD26" s="338"/>
    </row>
    <row r="27" spans="1:30" ht="13.5" customHeight="1" x14ac:dyDescent="0.2">
      <c r="A27" s="655" t="s">
        <v>11219</v>
      </c>
      <c r="B27" s="1536" t="s">
        <v>102</v>
      </c>
      <c r="C27" s="1537" t="s">
        <v>103</v>
      </c>
      <c r="D27" s="1142">
        <v>0</v>
      </c>
      <c r="E27" s="1185">
        <v>0</v>
      </c>
      <c r="F27" s="1186">
        <v>0</v>
      </c>
      <c r="G27" s="1145">
        <v>0</v>
      </c>
      <c r="H27" s="1146">
        <v>0</v>
      </c>
      <c r="I27" s="1147">
        <v>0</v>
      </c>
      <c r="J27" s="1185">
        <v>0</v>
      </c>
      <c r="K27" s="1186">
        <v>0</v>
      </c>
      <c r="L27" s="1145">
        <v>0</v>
      </c>
      <c r="M27" s="1149">
        <v>0</v>
      </c>
      <c r="N27" s="1142">
        <v>0</v>
      </c>
      <c r="O27" s="1185">
        <v>0</v>
      </c>
      <c r="P27" s="1186">
        <v>0</v>
      </c>
      <c r="Q27" s="1145">
        <v>0</v>
      </c>
      <c r="R27" s="1149">
        <v>0</v>
      </c>
      <c r="S27" s="1150">
        <f t="shared" si="1"/>
        <v>0</v>
      </c>
      <c r="T27" s="1187">
        <f t="shared" si="1"/>
        <v>0</v>
      </c>
      <c r="U27" s="1186"/>
      <c r="V27" s="1152">
        <f t="shared" si="0"/>
        <v>0</v>
      </c>
      <c r="W27" s="1153">
        <f t="shared" si="0"/>
        <v>0</v>
      </c>
      <c r="X27" s="1082">
        <v>0</v>
      </c>
      <c r="Y27" s="1077">
        <v>0</v>
      </c>
      <c r="Z27" s="1139">
        <v>0</v>
      </c>
      <c r="AA27" s="1099">
        <v>0</v>
      </c>
      <c r="AB27" s="1058">
        <v>0</v>
      </c>
      <c r="AC27" s="34"/>
      <c r="AD27" s="338"/>
    </row>
    <row r="28" spans="1:30" ht="13.5" customHeight="1" x14ac:dyDescent="0.2">
      <c r="A28" s="564" t="s">
        <v>11219</v>
      </c>
      <c r="B28" s="654" t="s">
        <v>102</v>
      </c>
      <c r="C28" s="565" t="s">
        <v>11016</v>
      </c>
      <c r="D28" s="1154">
        <v>0</v>
      </c>
      <c r="E28" s="1158">
        <v>0</v>
      </c>
      <c r="F28" s="1188">
        <v>0</v>
      </c>
      <c r="G28" s="1156">
        <v>0</v>
      </c>
      <c r="H28" s="785">
        <v>0</v>
      </c>
      <c r="I28" s="1157">
        <v>0</v>
      </c>
      <c r="J28" s="1158">
        <v>0</v>
      </c>
      <c r="K28" s="1188">
        <v>0</v>
      </c>
      <c r="L28" s="1156">
        <v>0</v>
      </c>
      <c r="M28" s="571">
        <v>0</v>
      </c>
      <c r="N28" s="1154">
        <v>0</v>
      </c>
      <c r="O28" s="1158">
        <v>0</v>
      </c>
      <c r="P28" s="1188">
        <v>0</v>
      </c>
      <c r="Q28" s="1156">
        <v>0</v>
      </c>
      <c r="R28" s="571">
        <v>0</v>
      </c>
      <c r="S28" s="1159">
        <f t="shared" si="1"/>
        <v>0</v>
      </c>
      <c r="T28" s="1158"/>
      <c r="U28" s="1189">
        <f t="shared" si="0"/>
        <v>0</v>
      </c>
      <c r="V28" s="1160">
        <f t="shared" si="0"/>
        <v>0</v>
      </c>
      <c r="W28" s="1161">
        <f t="shared" si="0"/>
        <v>0</v>
      </c>
      <c r="X28" s="1083">
        <v>0</v>
      </c>
      <c r="Y28" s="1136">
        <v>0</v>
      </c>
      <c r="Z28" s="1069">
        <v>0</v>
      </c>
      <c r="AA28" s="1100">
        <v>0</v>
      </c>
      <c r="AB28" s="1059">
        <v>0</v>
      </c>
      <c r="AC28" s="34"/>
      <c r="AD28" s="338"/>
    </row>
    <row r="29" spans="1:30" ht="13.5" customHeight="1" x14ac:dyDescent="0.2">
      <c r="A29" s="654" t="s">
        <v>11219</v>
      </c>
      <c r="B29" s="343" t="s">
        <v>116</v>
      </c>
      <c r="C29" s="776" t="s">
        <v>103</v>
      </c>
      <c r="D29" s="1162">
        <v>0</v>
      </c>
      <c r="E29" s="1190">
        <v>0</v>
      </c>
      <c r="F29" s="1191">
        <v>0</v>
      </c>
      <c r="G29" s="1165">
        <v>0</v>
      </c>
      <c r="H29" s="1166">
        <v>0</v>
      </c>
      <c r="I29" s="1167">
        <v>0</v>
      </c>
      <c r="J29" s="1190">
        <v>0</v>
      </c>
      <c r="K29" s="1191">
        <v>0</v>
      </c>
      <c r="L29" s="1165">
        <v>0</v>
      </c>
      <c r="M29" s="1168">
        <v>0</v>
      </c>
      <c r="N29" s="1162">
        <v>0</v>
      </c>
      <c r="O29" s="1190">
        <v>0</v>
      </c>
      <c r="P29" s="1191">
        <v>0</v>
      </c>
      <c r="Q29" s="1165">
        <v>0</v>
      </c>
      <c r="R29" s="1168">
        <v>0</v>
      </c>
      <c r="S29" s="1169">
        <f t="shared" si="1"/>
        <v>0</v>
      </c>
      <c r="T29" s="1192">
        <f t="shared" si="1"/>
        <v>0</v>
      </c>
      <c r="U29" s="1191"/>
      <c r="V29" s="1171">
        <f t="shared" si="0"/>
        <v>0</v>
      </c>
      <c r="W29" s="1172">
        <f t="shared" si="0"/>
        <v>0</v>
      </c>
      <c r="X29" s="1084">
        <v>0</v>
      </c>
      <c r="Y29" s="1078">
        <v>0</v>
      </c>
      <c r="Z29" s="1140">
        <v>0</v>
      </c>
      <c r="AA29" s="1101">
        <v>0</v>
      </c>
      <c r="AB29" s="1060">
        <v>0</v>
      </c>
      <c r="AC29" s="34"/>
      <c r="AD29" s="338"/>
    </row>
    <row r="30" spans="1:30" ht="13.5" customHeight="1" x14ac:dyDescent="0.2">
      <c r="A30" s="654" t="s">
        <v>11219</v>
      </c>
      <c r="B30" s="654" t="s">
        <v>116</v>
      </c>
      <c r="C30" s="566" t="s">
        <v>11016</v>
      </c>
      <c r="D30" s="1173">
        <v>0</v>
      </c>
      <c r="E30" s="1177">
        <v>0</v>
      </c>
      <c r="F30" s="1193">
        <v>0</v>
      </c>
      <c r="G30" s="1175">
        <v>0</v>
      </c>
      <c r="H30" s="789">
        <v>0</v>
      </c>
      <c r="I30" s="1176">
        <v>0</v>
      </c>
      <c r="J30" s="1177">
        <v>0</v>
      </c>
      <c r="K30" s="1193">
        <v>0</v>
      </c>
      <c r="L30" s="1175">
        <v>0</v>
      </c>
      <c r="M30" s="1178">
        <v>0</v>
      </c>
      <c r="N30" s="1173">
        <v>0</v>
      </c>
      <c r="O30" s="1177">
        <v>0</v>
      </c>
      <c r="P30" s="1193">
        <v>0</v>
      </c>
      <c r="Q30" s="1175">
        <v>0</v>
      </c>
      <c r="R30" s="1178">
        <v>0</v>
      </c>
      <c r="S30" s="1179">
        <f t="shared" si="1"/>
        <v>0</v>
      </c>
      <c r="T30" s="1177"/>
      <c r="U30" s="1194">
        <f t="shared" si="0"/>
        <v>0</v>
      </c>
      <c r="V30" s="1180">
        <f t="shared" si="0"/>
        <v>0</v>
      </c>
      <c r="W30" s="1181">
        <f t="shared" si="0"/>
        <v>0</v>
      </c>
      <c r="X30" s="1085">
        <v>0</v>
      </c>
      <c r="Y30" s="1138">
        <v>0</v>
      </c>
      <c r="Z30" s="1071">
        <v>0</v>
      </c>
      <c r="AA30" s="1102">
        <v>0</v>
      </c>
      <c r="AB30" s="1061">
        <v>0</v>
      </c>
      <c r="AC30" s="34"/>
      <c r="AD30" s="338"/>
    </row>
    <row r="31" spans="1:30" ht="13.5" customHeight="1" x14ac:dyDescent="0.2">
      <c r="A31" s="655" t="s">
        <v>11220</v>
      </c>
      <c r="B31" s="1536" t="s">
        <v>102</v>
      </c>
      <c r="C31" s="1537" t="s">
        <v>103</v>
      </c>
      <c r="D31" s="1142">
        <v>0</v>
      </c>
      <c r="E31" s="1185">
        <v>0</v>
      </c>
      <c r="F31" s="1186">
        <v>0</v>
      </c>
      <c r="G31" s="1145">
        <v>0</v>
      </c>
      <c r="H31" s="1146">
        <v>0</v>
      </c>
      <c r="I31" s="1147">
        <v>0</v>
      </c>
      <c r="J31" s="1185">
        <v>0</v>
      </c>
      <c r="K31" s="1186">
        <v>0</v>
      </c>
      <c r="L31" s="1145">
        <v>0</v>
      </c>
      <c r="M31" s="1149">
        <v>0</v>
      </c>
      <c r="N31" s="1142">
        <v>0</v>
      </c>
      <c r="O31" s="1185">
        <v>0</v>
      </c>
      <c r="P31" s="1186">
        <v>0</v>
      </c>
      <c r="Q31" s="1145">
        <v>0</v>
      </c>
      <c r="R31" s="1149">
        <v>0</v>
      </c>
      <c r="S31" s="1150">
        <f t="shared" si="1"/>
        <v>0</v>
      </c>
      <c r="T31" s="1187">
        <f t="shared" si="1"/>
        <v>0</v>
      </c>
      <c r="U31" s="1186"/>
      <c r="V31" s="1152">
        <f t="shared" si="0"/>
        <v>0</v>
      </c>
      <c r="W31" s="1153">
        <f t="shared" si="0"/>
        <v>0</v>
      </c>
      <c r="X31" s="1082">
        <v>0</v>
      </c>
      <c r="Y31" s="1077">
        <v>0</v>
      </c>
      <c r="Z31" s="1139">
        <v>0</v>
      </c>
      <c r="AA31" s="1099">
        <v>0</v>
      </c>
      <c r="AB31" s="1058">
        <v>0</v>
      </c>
      <c r="AC31" s="34"/>
      <c r="AD31" s="338"/>
    </row>
    <row r="32" spans="1:30" ht="13.5" customHeight="1" x14ac:dyDescent="0.2">
      <c r="A32" s="564" t="s">
        <v>11220</v>
      </c>
      <c r="B32" s="654" t="s">
        <v>102</v>
      </c>
      <c r="C32" s="565" t="s">
        <v>11016</v>
      </c>
      <c r="D32" s="1154">
        <v>0</v>
      </c>
      <c r="E32" s="1158">
        <v>0</v>
      </c>
      <c r="F32" s="1188">
        <v>0</v>
      </c>
      <c r="G32" s="1156">
        <v>0</v>
      </c>
      <c r="H32" s="785">
        <v>0</v>
      </c>
      <c r="I32" s="1157">
        <v>0</v>
      </c>
      <c r="J32" s="1158">
        <v>0</v>
      </c>
      <c r="K32" s="1188">
        <v>0</v>
      </c>
      <c r="L32" s="1156">
        <v>0</v>
      </c>
      <c r="M32" s="571">
        <v>0</v>
      </c>
      <c r="N32" s="1154">
        <v>0</v>
      </c>
      <c r="O32" s="1158">
        <v>0</v>
      </c>
      <c r="P32" s="1188">
        <v>0</v>
      </c>
      <c r="Q32" s="1156">
        <v>0</v>
      </c>
      <c r="R32" s="571">
        <v>0</v>
      </c>
      <c r="S32" s="1159">
        <f t="shared" si="1"/>
        <v>0</v>
      </c>
      <c r="T32" s="1158"/>
      <c r="U32" s="1189">
        <f t="shared" si="0"/>
        <v>0</v>
      </c>
      <c r="V32" s="1160">
        <f t="shared" si="0"/>
        <v>0</v>
      </c>
      <c r="W32" s="1161">
        <f t="shared" si="0"/>
        <v>0</v>
      </c>
      <c r="X32" s="1083">
        <v>0</v>
      </c>
      <c r="Y32" s="1136">
        <v>0</v>
      </c>
      <c r="Z32" s="1069">
        <v>0</v>
      </c>
      <c r="AA32" s="1100">
        <v>0</v>
      </c>
      <c r="AB32" s="1059">
        <v>0</v>
      </c>
      <c r="AC32" s="34"/>
      <c r="AD32" s="338"/>
    </row>
    <row r="33" spans="1:30" ht="13.5" customHeight="1" x14ac:dyDescent="0.2">
      <c r="A33" s="654" t="s">
        <v>11220</v>
      </c>
      <c r="B33" s="343" t="s">
        <v>116</v>
      </c>
      <c r="C33" s="776" t="s">
        <v>103</v>
      </c>
      <c r="D33" s="1162">
        <v>0</v>
      </c>
      <c r="E33" s="1190">
        <v>0</v>
      </c>
      <c r="F33" s="1191">
        <v>0</v>
      </c>
      <c r="G33" s="1165">
        <v>0</v>
      </c>
      <c r="H33" s="1166">
        <v>0</v>
      </c>
      <c r="I33" s="1167">
        <v>0</v>
      </c>
      <c r="J33" s="1190">
        <v>0</v>
      </c>
      <c r="K33" s="1191">
        <v>0</v>
      </c>
      <c r="L33" s="1165">
        <v>0</v>
      </c>
      <c r="M33" s="1168">
        <v>0</v>
      </c>
      <c r="N33" s="1162">
        <v>0</v>
      </c>
      <c r="O33" s="1190">
        <v>0</v>
      </c>
      <c r="P33" s="1191">
        <v>0</v>
      </c>
      <c r="Q33" s="1165">
        <v>0</v>
      </c>
      <c r="R33" s="1168">
        <v>0</v>
      </c>
      <c r="S33" s="1169">
        <f t="shared" si="1"/>
        <v>0</v>
      </c>
      <c r="T33" s="1192">
        <f t="shared" si="1"/>
        <v>0</v>
      </c>
      <c r="U33" s="1191"/>
      <c r="V33" s="1171">
        <f t="shared" si="0"/>
        <v>0</v>
      </c>
      <c r="W33" s="1172">
        <f t="shared" si="0"/>
        <v>0</v>
      </c>
      <c r="X33" s="1084">
        <v>0</v>
      </c>
      <c r="Y33" s="1078">
        <v>0</v>
      </c>
      <c r="Z33" s="1140">
        <v>0</v>
      </c>
      <c r="AA33" s="1101">
        <v>0</v>
      </c>
      <c r="AB33" s="1060">
        <v>0</v>
      </c>
      <c r="AC33" s="34"/>
      <c r="AD33" s="338"/>
    </row>
    <row r="34" spans="1:30" ht="13.5" customHeight="1" x14ac:dyDescent="0.2">
      <c r="A34" s="654" t="s">
        <v>11220</v>
      </c>
      <c r="B34" s="654" t="s">
        <v>116</v>
      </c>
      <c r="C34" s="566" t="s">
        <v>11016</v>
      </c>
      <c r="D34" s="1173">
        <v>0</v>
      </c>
      <c r="E34" s="1177">
        <v>0</v>
      </c>
      <c r="F34" s="1193">
        <v>0</v>
      </c>
      <c r="G34" s="1175">
        <v>0</v>
      </c>
      <c r="H34" s="789">
        <v>0</v>
      </c>
      <c r="I34" s="1176">
        <v>0</v>
      </c>
      <c r="J34" s="1177">
        <v>0</v>
      </c>
      <c r="K34" s="1193">
        <v>0</v>
      </c>
      <c r="L34" s="1175">
        <v>0</v>
      </c>
      <c r="M34" s="1178">
        <v>0</v>
      </c>
      <c r="N34" s="1173">
        <v>0</v>
      </c>
      <c r="O34" s="1177">
        <v>0</v>
      </c>
      <c r="P34" s="1193">
        <v>0</v>
      </c>
      <c r="Q34" s="1175">
        <v>0</v>
      </c>
      <c r="R34" s="1178">
        <v>0</v>
      </c>
      <c r="S34" s="1179">
        <f t="shared" si="1"/>
        <v>0</v>
      </c>
      <c r="T34" s="1177"/>
      <c r="U34" s="1194">
        <f t="shared" si="0"/>
        <v>0</v>
      </c>
      <c r="V34" s="1180">
        <f t="shared" si="0"/>
        <v>0</v>
      </c>
      <c r="W34" s="1181">
        <f t="shared" si="0"/>
        <v>0</v>
      </c>
      <c r="X34" s="1085">
        <v>0</v>
      </c>
      <c r="Y34" s="1138">
        <v>0</v>
      </c>
      <c r="Z34" s="1071">
        <v>0</v>
      </c>
      <c r="AA34" s="1102">
        <v>0</v>
      </c>
      <c r="AB34" s="1061">
        <v>0</v>
      </c>
      <c r="AC34" s="34"/>
      <c r="AD34" s="338"/>
    </row>
    <row r="35" spans="1:30" ht="13.5" customHeight="1" x14ac:dyDescent="0.2">
      <c r="A35" s="655" t="s">
        <v>11221</v>
      </c>
      <c r="B35" s="1536" t="s">
        <v>102</v>
      </c>
      <c r="C35" s="1537" t="s">
        <v>103</v>
      </c>
      <c r="D35" s="1142">
        <v>0</v>
      </c>
      <c r="E35" s="1185">
        <v>0</v>
      </c>
      <c r="F35" s="1186">
        <v>0</v>
      </c>
      <c r="G35" s="1145">
        <v>0</v>
      </c>
      <c r="H35" s="1146">
        <v>0</v>
      </c>
      <c r="I35" s="1147">
        <v>0</v>
      </c>
      <c r="J35" s="1185">
        <v>0</v>
      </c>
      <c r="K35" s="1186">
        <v>0</v>
      </c>
      <c r="L35" s="1145">
        <v>0</v>
      </c>
      <c r="M35" s="1149">
        <v>0</v>
      </c>
      <c r="N35" s="1142">
        <v>0</v>
      </c>
      <c r="O35" s="1185">
        <v>0</v>
      </c>
      <c r="P35" s="1186">
        <v>0</v>
      </c>
      <c r="Q35" s="1145">
        <v>0</v>
      </c>
      <c r="R35" s="1149">
        <v>0</v>
      </c>
      <c r="S35" s="1150">
        <f t="shared" si="1"/>
        <v>0</v>
      </c>
      <c r="T35" s="1187">
        <f t="shared" si="1"/>
        <v>0</v>
      </c>
      <c r="U35" s="1186"/>
      <c r="V35" s="1152">
        <f t="shared" si="0"/>
        <v>0</v>
      </c>
      <c r="W35" s="1153">
        <f t="shared" si="0"/>
        <v>0</v>
      </c>
      <c r="X35" s="1082">
        <v>0</v>
      </c>
      <c r="Y35" s="1077">
        <v>0</v>
      </c>
      <c r="Z35" s="1139">
        <v>0</v>
      </c>
      <c r="AA35" s="1099">
        <v>0</v>
      </c>
      <c r="AB35" s="1058">
        <v>0</v>
      </c>
      <c r="AC35" s="34"/>
      <c r="AD35" s="338"/>
    </row>
    <row r="36" spans="1:30" ht="13.5" customHeight="1" x14ac:dyDescent="0.2">
      <c r="A36" s="564" t="s">
        <v>11221</v>
      </c>
      <c r="B36" s="654" t="s">
        <v>102</v>
      </c>
      <c r="C36" s="565" t="s">
        <v>11016</v>
      </c>
      <c r="D36" s="1154">
        <v>0</v>
      </c>
      <c r="E36" s="1158">
        <v>0</v>
      </c>
      <c r="F36" s="1188">
        <v>0</v>
      </c>
      <c r="G36" s="1156">
        <v>0</v>
      </c>
      <c r="H36" s="785">
        <v>0</v>
      </c>
      <c r="I36" s="1157">
        <v>0</v>
      </c>
      <c r="J36" s="1158">
        <v>0</v>
      </c>
      <c r="K36" s="1188">
        <v>0</v>
      </c>
      <c r="L36" s="1156">
        <v>0</v>
      </c>
      <c r="M36" s="571">
        <v>0</v>
      </c>
      <c r="N36" s="1154">
        <v>0</v>
      </c>
      <c r="O36" s="1158">
        <v>0</v>
      </c>
      <c r="P36" s="1188">
        <v>0</v>
      </c>
      <c r="Q36" s="1156">
        <v>0</v>
      </c>
      <c r="R36" s="571">
        <v>0</v>
      </c>
      <c r="S36" s="1159">
        <f t="shared" si="1"/>
        <v>0</v>
      </c>
      <c r="T36" s="1158"/>
      <c r="U36" s="1189">
        <f t="shared" si="0"/>
        <v>0</v>
      </c>
      <c r="V36" s="1160">
        <f t="shared" si="0"/>
        <v>0</v>
      </c>
      <c r="W36" s="1161">
        <f t="shared" si="0"/>
        <v>0</v>
      </c>
      <c r="X36" s="1083">
        <v>0</v>
      </c>
      <c r="Y36" s="1136">
        <v>0</v>
      </c>
      <c r="Z36" s="1069">
        <v>0</v>
      </c>
      <c r="AA36" s="1100">
        <v>0</v>
      </c>
      <c r="AB36" s="1059">
        <v>0</v>
      </c>
      <c r="AC36" s="34"/>
      <c r="AD36" s="338"/>
    </row>
    <row r="37" spans="1:30" ht="13.5" customHeight="1" x14ac:dyDescent="0.2">
      <c r="A37" s="654" t="s">
        <v>11221</v>
      </c>
      <c r="B37" s="343" t="s">
        <v>116</v>
      </c>
      <c r="C37" s="776" t="s">
        <v>103</v>
      </c>
      <c r="D37" s="1162">
        <v>0</v>
      </c>
      <c r="E37" s="1190">
        <v>0</v>
      </c>
      <c r="F37" s="1191">
        <v>0</v>
      </c>
      <c r="G37" s="1165">
        <v>0</v>
      </c>
      <c r="H37" s="1166">
        <v>0</v>
      </c>
      <c r="I37" s="1167">
        <v>0</v>
      </c>
      <c r="J37" s="1190">
        <v>0</v>
      </c>
      <c r="K37" s="1191">
        <v>0</v>
      </c>
      <c r="L37" s="1165">
        <v>0</v>
      </c>
      <c r="M37" s="1168">
        <v>0</v>
      </c>
      <c r="N37" s="1162">
        <v>0</v>
      </c>
      <c r="O37" s="1190">
        <v>0</v>
      </c>
      <c r="P37" s="1191">
        <v>0</v>
      </c>
      <c r="Q37" s="1165">
        <v>0</v>
      </c>
      <c r="R37" s="1168">
        <v>0</v>
      </c>
      <c r="S37" s="1169">
        <f t="shared" si="1"/>
        <v>0</v>
      </c>
      <c r="T37" s="1192">
        <f t="shared" si="1"/>
        <v>0</v>
      </c>
      <c r="U37" s="1191"/>
      <c r="V37" s="1171">
        <f t="shared" si="0"/>
        <v>0</v>
      </c>
      <c r="W37" s="1172">
        <f t="shared" si="0"/>
        <v>0</v>
      </c>
      <c r="X37" s="1084">
        <v>0</v>
      </c>
      <c r="Y37" s="1078">
        <v>0</v>
      </c>
      <c r="Z37" s="1140">
        <v>0</v>
      </c>
      <c r="AA37" s="1101">
        <v>0</v>
      </c>
      <c r="AB37" s="1060">
        <v>0</v>
      </c>
      <c r="AC37" s="34"/>
      <c r="AD37" s="338"/>
    </row>
    <row r="38" spans="1:30" ht="13.5" customHeight="1" x14ac:dyDescent="0.2">
      <c r="A38" s="654" t="s">
        <v>11221</v>
      </c>
      <c r="B38" s="654" t="s">
        <v>116</v>
      </c>
      <c r="C38" s="566" t="s">
        <v>11016</v>
      </c>
      <c r="D38" s="1173">
        <v>0</v>
      </c>
      <c r="E38" s="1177">
        <v>0</v>
      </c>
      <c r="F38" s="1193">
        <v>0</v>
      </c>
      <c r="G38" s="1175">
        <v>0</v>
      </c>
      <c r="H38" s="789">
        <v>0</v>
      </c>
      <c r="I38" s="1176">
        <v>0</v>
      </c>
      <c r="J38" s="1177">
        <v>0</v>
      </c>
      <c r="K38" s="1193">
        <v>0</v>
      </c>
      <c r="L38" s="1175">
        <v>0</v>
      </c>
      <c r="M38" s="1178">
        <v>0</v>
      </c>
      <c r="N38" s="1173">
        <v>0</v>
      </c>
      <c r="O38" s="1177">
        <v>0</v>
      </c>
      <c r="P38" s="1193">
        <v>0</v>
      </c>
      <c r="Q38" s="1175">
        <v>0</v>
      </c>
      <c r="R38" s="1178">
        <v>0</v>
      </c>
      <c r="S38" s="1179">
        <f t="shared" si="1"/>
        <v>0</v>
      </c>
      <c r="T38" s="1177"/>
      <c r="U38" s="1194">
        <f t="shared" si="0"/>
        <v>0</v>
      </c>
      <c r="V38" s="1180">
        <f t="shared" si="0"/>
        <v>0</v>
      </c>
      <c r="W38" s="1181">
        <f t="shared" si="0"/>
        <v>0</v>
      </c>
      <c r="X38" s="1085">
        <v>0</v>
      </c>
      <c r="Y38" s="1138">
        <v>0</v>
      </c>
      <c r="Z38" s="1071">
        <v>0</v>
      </c>
      <c r="AA38" s="1102">
        <v>0</v>
      </c>
      <c r="AB38" s="1061">
        <v>0</v>
      </c>
      <c r="AC38" s="34"/>
      <c r="AD38" s="338"/>
    </row>
    <row r="39" spans="1:30" ht="13.5" customHeight="1" x14ac:dyDescent="0.2">
      <c r="A39" s="655" t="s">
        <v>11222</v>
      </c>
      <c r="B39" s="1536" t="s">
        <v>102</v>
      </c>
      <c r="C39" s="1537" t="s">
        <v>103</v>
      </c>
      <c r="D39" s="1142">
        <v>0</v>
      </c>
      <c r="E39" s="1185">
        <v>0</v>
      </c>
      <c r="F39" s="1186">
        <v>0</v>
      </c>
      <c r="G39" s="1145">
        <v>0</v>
      </c>
      <c r="H39" s="1146">
        <v>0</v>
      </c>
      <c r="I39" s="1147">
        <v>0</v>
      </c>
      <c r="J39" s="1185">
        <v>0</v>
      </c>
      <c r="K39" s="1186">
        <v>0</v>
      </c>
      <c r="L39" s="1145">
        <v>0</v>
      </c>
      <c r="M39" s="1149">
        <v>0</v>
      </c>
      <c r="N39" s="1142">
        <v>0</v>
      </c>
      <c r="O39" s="1185">
        <v>0</v>
      </c>
      <c r="P39" s="1186">
        <v>0</v>
      </c>
      <c r="Q39" s="1145">
        <v>0</v>
      </c>
      <c r="R39" s="1149">
        <v>0</v>
      </c>
      <c r="S39" s="1150">
        <f t="shared" si="1"/>
        <v>0</v>
      </c>
      <c r="T39" s="1187">
        <f t="shared" si="1"/>
        <v>0</v>
      </c>
      <c r="U39" s="1186"/>
      <c r="V39" s="1152">
        <f t="shared" si="0"/>
        <v>0</v>
      </c>
      <c r="W39" s="1153">
        <f t="shared" si="0"/>
        <v>0</v>
      </c>
      <c r="X39" s="1082">
        <v>0</v>
      </c>
      <c r="Y39" s="1077">
        <v>0</v>
      </c>
      <c r="Z39" s="1139">
        <v>0</v>
      </c>
      <c r="AA39" s="1099">
        <v>0</v>
      </c>
      <c r="AB39" s="1058">
        <v>0</v>
      </c>
      <c r="AC39" s="34"/>
      <c r="AD39" s="338"/>
    </row>
    <row r="40" spans="1:30" ht="13.5" customHeight="1" x14ac:dyDescent="0.2">
      <c r="A40" s="564" t="s">
        <v>11222</v>
      </c>
      <c r="B40" s="654" t="s">
        <v>102</v>
      </c>
      <c r="C40" s="565" t="s">
        <v>11016</v>
      </c>
      <c r="D40" s="1154">
        <v>0</v>
      </c>
      <c r="E40" s="1158">
        <v>0</v>
      </c>
      <c r="F40" s="1188">
        <v>0</v>
      </c>
      <c r="G40" s="1156">
        <v>0</v>
      </c>
      <c r="H40" s="785">
        <v>0</v>
      </c>
      <c r="I40" s="1157">
        <v>0</v>
      </c>
      <c r="J40" s="1158">
        <v>0</v>
      </c>
      <c r="K40" s="1188">
        <v>0</v>
      </c>
      <c r="L40" s="1156">
        <v>0</v>
      </c>
      <c r="M40" s="571">
        <v>0</v>
      </c>
      <c r="N40" s="1154">
        <v>0</v>
      </c>
      <c r="O40" s="1158">
        <v>0</v>
      </c>
      <c r="P40" s="1188">
        <v>0</v>
      </c>
      <c r="Q40" s="1156">
        <v>0</v>
      </c>
      <c r="R40" s="571">
        <v>0</v>
      </c>
      <c r="S40" s="1159">
        <f t="shared" si="1"/>
        <v>0</v>
      </c>
      <c r="T40" s="1158"/>
      <c r="U40" s="1189">
        <f t="shared" si="0"/>
        <v>0</v>
      </c>
      <c r="V40" s="1160">
        <f t="shared" si="0"/>
        <v>0</v>
      </c>
      <c r="W40" s="1161">
        <f t="shared" si="0"/>
        <v>0</v>
      </c>
      <c r="X40" s="1083">
        <v>0</v>
      </c>
      <c r="Y40" s="1136">
        <v>0</v>
      </c>
      <c r="Z40" s="1069">
        <v>0</v>
      </c>
      <c r="AA40" s="1100">
        <v>0</v>
      </c>
      <c r="AB40" s="1059">
        <v>0</v>
      </c>
      <c r="AC40" s="34"/>
      <c r="AD40" s="338"/>
    </row>
    <row r="41" spans="1:30" ht="13.5" customHeight="1" x14ac:dyDescent="0.2">
      <c r="A41" s="654" t="s">
        <v>11222</v>
      </c>
      <c r="B41" s="343" t="s">
        <v>116</v>
      </c>
      <c r="C41" s="776" t="s">
        <v>103</v>
      </c>
      <c r="D41" s="1162">
        <v>0</v>
      </c>
      <c r="E41" s="1190">
        <v>0</v>
      </c>
      <c r="F41" s="1191">
        <v>0</v>
      </c>
      <c r="G41" s="1165">
        <v>0</v>
      </c>
      <c r="H41" s="1166">
        <v>0</v>
      </c>
      <c r="I41" s="1167">
        <v>0</v>
      </c>
      <c r="J41" s="1190">
        <v>0</v>
      </c>
      <c r="K41" s="1191">
        <v>0</v>
      </c>
      <c r="L41" s="1165">
        <v>0</v>
      </c>
      <c r="M41" s="1168">
        <v>0</v>
      </c>
      <c r="N41" s="1162">
        <v>0</v>
      </c>
      <c r="O41" s="1190">
        <v>0</v>
      </c>
      <c r="P41" s="1191">
        <v>0</v>
      </c>
      <c r="Q41" s="1165">
        <v>0</v>
      </c>
      <c r="R41" s="1168">
        <v>0</v>
      </c>
      <c r="S41" s="1169">
        <f t="shared" si="1"/>
        <v>0</v>
      </c>
      <c r="T41" s="1192">
        <f t="shared" si="1"/>
        <v>0</v>
      </c>
      <c r="U41" s="1191"/>
      <c r="V41" s="1171">
        <f t="shared" si="0"/>
        <v>0</v>
      </c>
      <c r="W41" s="1172">
        <f t="shared" si="0"/>
        <v>0</v>
      </c>
      <c r="X41" s="1084">
        <v>0</v>
      </c>
      <c r="Y41" s="1078">
        <v>0</v>
      </c>
      <c r="Z41" s="1140">
        <v>0</v>
      </c>
      <c r="AA41" s="1101">
        <v>0</v>
      </c>
      <c r="AB41" s="1060">
        <v>0</v>
      </c>
      <c r="AC41" s="34"/>
      <c r="AD41" s="338"/>
    </row>
    <row r="42" spans="1:30" ht="13.5" customHeight="1" x14ac:dyDescent="0.2">
      <c r="A42" s="654" t="s">
        <v>11222</v>
      </c>
      <c r="B42" s="654" t="s">
        <v>116</v>
      </c>
      <c r="C42" s="566" t="s">
        <v>11016</v>
      </c>
      <c r="D42" s="1173">
        <v>0</v>
      </c>
      <c r="E42" s="1177">
        <v>0</v>
      </c>
      <c r="F42" s="1193">
        <v>0</v>
      </c>
      <c r="G42" s="1175">
        <v>0</v>
      </c>
      <c r="H42" s="789">
        <v>0</v>
      </c>
      <c r="I42" s="1176">
        <v>0</v>
      </c>
      <c r="J42" s="1177">
        <v>0</v>
      </c>
      <c r="K42" s="1193">
        <v>0</v>
      </c>
      <c r="L42" s="1175">
        <v>0</v>
      </c>
      <c r="M42" s="1178">
        <v>0</v>
      </c>
      <c r="N42" s="1173">
        <v>0</v>
      </c>
      <c r="O42" s="1177">
        <v>0</v>
      </c>
      <c r="P42" s="1193">
        <v>0</v>
      </c>
      <c r="Q42" s="1175">
        <v>0</v>
      </c>
      <c r="R42" s="1178">
        <v>0</v>
      </c>
      <c r="S42" s="1179">
        <f t="shared" si="1"/>
        <v>0</v>
      </c>
      <c r="T42" s="1177"/>
      <c r="U42" s="1194">
        <f t="shared" si="0"/>
        <v>0</v>
      </c>
      <c r="V42" s="1180">
        <f t="shared" si="0"/>
        <v>0</v>
      </c>
      <c r="W42" s="1181">
        <f t="shared" si="0"/>
        <v>0</v>
      </c>
      <c r="X42" s="1085">
        <v>0</v>
      </c>
      <c r="Y42" s="1138">
        <v>0</v>
      </c>
      <c r="Z42" s="1071">
        <v>0</v>
      </c>
      <c r="AA42" s="1102">
        <v>0</v>
      </c>
      <c r="AB42" s="1061">
        <v>0</v>
      </c>
      <c r="AC42" s="34"/>
      <c r="AD42" s="338"/>
    </row>
    <row r="43" spans="1:30" ht="13.5" customHeight="1" x14ac:dyDescent="0.2">
      <c r="A43" s="655" t="s">
        <v>11223</v>
      </c>
      <c r="B43" s="1536" t="s">
        <v>102</v>
      </c>
      <c r="C43" s="1537" t="s">
        <v>103</v>
      </c>
      <c r="D43" s="1142">
        <v>0</v>
      </c>
      <c r="E43" s="1185">
        <v>0</v>
      </c>
      <c r="F43" s="1186">
        <v>0</v>
      </c>
      <c r="G43" s="1145">
        <v>0</v>
      </c>
      <c r="H43" s="1146">
        <v>0</v>
      </c>
      <c r="I43" s="1147">
        <v>0</v>
      </c>
      <c r="J43" s="1185">
        <v>0</v>
      </c>
      <c r="K43" s="1186">
        <v>0</v>
      </c>
      <c r="L43" s="1145">
        <v>0</v>
      </c>
      <c r="M43" s="1149">
        <v>0</v>
      </c>
      <c r="N43" s="1142">
        <v>0</v>
      </c>
      <c r="O43" s="1185">
        <v>0</v>
      </c>
      <c r="P43" s="1186">
        <v>0</v>
      </c>
      <c r="Q43" s="1145">
        <v>0</v>
      </c>
      <c r="R43" s="1149">
        <v>0</v>
      </c>
      <c r="S43" s="1150">
        <f t="shared" si="1"/>
        <v>0</v>
      </c>
      <c r="T43" s="1187">
        <f t="shared" si="1"/>
        <v>0</v>
      </c>
      <c r="U43" s="1186"/>
      <c r="V43" s="1152">
        <f t="shared" si="0"/>
        <v>0</v>
      </c>
      <c r="W43" s="1153">
        <f t="shared" si="0"/>
        <v>0</v>
      </c>
      <c r="X43" s="1082">
        <v>0</v>
      </c>
      <c r="Y43" s="1077">
        <v>0</v>
      </c>
      <c r="Z43" s="1139">
        <v>0</v>
      </c>
      <c r="AA43" s="1099">
        <v>0</v>
      </c>
      <c r="AB43" s="1058">
        <v>0</v>
      </c>
      <c r="AC43" s="34"/>
      <c r="AD43" s="338"/>
    </row>
    <row r="44" spans="1:30" ht="13.5" customHeight="1" x14ac:dyDescent="0.2">
      <c r="A44" s="564" t="s">
        <v>11223</v>
      </c>
      <c r="B44" s="654" t="s">
        <v>102</v>
      </c>
      <c r="C44" s="565" t="s">
        <v>11016</v>
      </c>
      <c r="D44" s="1154">
        <v>0</v>
      </c>
      <c r="E44" s="1158">
        <v>0</v>
      </c>
      <c r="F44" s="1188">
        <v>0</v>
      </c>
      <c r="G44" s="1156">
        <v>0</v>
      </c>
      <c r="H44" s="785">
        <v>0</v>
      </c>
      <c r="I44" s="1157">
        <v>0</v>
      </c>
      <c r="J44" s="1158">
        <v>0</v>
      </c>
      <c r="K44" s="1188">
        <v>0</v>
      </c>
      <c r="L44" s="1156">
        <v>0</v>
      </c>
      <c r="M44" s="571">
        <v>0</v>
      </c>
      <c r="N44" s="1154">
        <v>0</v>
      </c>
      <c r="O44" s="1158">
        <v>0</v>
      </c>
      <c r="P44" s="1188">
        <v>0</v>
      </c>
      <c r="Q44" s="1156">
        <v>0</v>
      </c>
      <c r="R44" s="571">
        <v>0</v>
      </c>
      <c r="S44" s="1159">
        <f t="shared" si="1"/>
        <v>0</v>
      </c>
      <c r="T44" s="1158"/>
      <c r="U44" s="1189">
        <f t="shared" si="0"/>
        <v>0</v>
      </c>
      <c r="V44" s="1160">
        <f t="shared" si="0"/>
        <v>0</v>
      </c>
      <c r="W44" s="1161">
        <f t="shared" si="0"/>
        <v>0</v>
      </c>
      <c r="X44" s="1083">
        <v>0</v>
      </c>
      <c r="Y44" s="1136">
        <v>0</v>
      </c>
      <c r="Z44" s="1069">
        <v>0</v>
      </c>
      <c r="AA44" s="1100">
        <v>0</v>
      </c>
      <c r="AB44" s="1059">
        <v>0</v>
      </c>
      <c r="AC44" s="34"/>
      <c r="AD44" s="338"/>
    </row>
    <row r="45" spans="1:30" ht="13.5" customHeight="1" x14ac:dyDescent="0.2">
      <c r="A45" s="654" t="s">
        <v>11223</v>
      </c>
      <c r="B45" s="343" t="s">
        <v>116</v>
      </c>
      <c r="C45" s="776" t="s">
        <v>103</v>
      </c>
      <c r="D45" s="1162">
        <v>0</v>
      </c>
      <c r="E45" s="1190">
        <v>0</v>
      </c>
      <c r="F45" s="1191">
        <v>0</v>
      </c>
      <c r="G45" s="1165">
        <v>0</v>
      </c>
      <c r="H45" s="1166">
        <v>0</v>
      </c>
      <c r="I45" s="1167">
        <v>0</v>
      </c>
      <c r="J45" s="1190">
        <v>0</v>
      </c>
      <c r="K45" s="1191">
        <v>0</v>
      </c>
      <c r="L45" s="1165">
        <v>0</v>
      </c>
      <c r="M45" s="1168">
        <v>0</v>
      </c>
      <c r="N45" s="1162">
        <v>0</v>
      </c>
      <c r="O45" s="1190">
        <v>0</v>
      </c>
      <c r="P45" s="1191">
        <v>0</v>
      </c>
      <c r="Q45" s="1165">
        <v>0</v>
      </c>
      <c r="R45" s="1168">
        <v>0</v>
      </c>
      <c r="S45" s="1169">
        <f t="shared" si="1"/>
        <v>0</v>
      </c>
      <c r="T45" s="1192">
        <f t="shared" si="1"/>
        <v>0</v>
      </c>
      <c r="U45" s="1191"/>
      <c r="V45" s="1171">
        <f t="shared" si="0"/>
        <v>0</v>
      </c>
      <c r="W45" s="1172">
        <f t="shared" si="0"/>
        <v>0</v>
      </c>
      <c r="X45" s="1084">
        <v>0</v>
      </c>
      <c r="Y45" s="1078">
        <v>0</v>
      </c>
      <c r="Z45" s="1140">
        <v>0</v>
      </c>
      <c r="AA45" s="1101">
        <v>0</v>
      </c>
      <c r="AB45" s="1060">
        <v>0</v>
      </c>
      <c r="AC45" s="34"/>
      <c r="AD45" s="338"/>
    </row>
    <row r="46" spans="1:30" ht="13.5" customHeight="1" x14ac:dyDescent="0.2">
      <c r="A46" s="654" t="s">
        <v>11223</v>
      </c>
      <c r="B46" s="654" t="s">
        <v>116</v>
      </c>
      <c r="C46" s="566" t="s">
        <v>11016</v>
      </c>
      <c r="D46" s="1173">
        <v>0</v>
      </c>
      <c r="E46" s="1177">
        <v>0</v>
      </c>
      <c r="F46" s="1193">
        <v>0</v>
      </c>
      <c r="G46" s="1175">
        <v>0</v>
      </c>
      <c r="H46" s="789">
        <v>0</v>
      </c>
      <c r="I46" s="1176">
        <v>0</v>
      </c>
      <c r="J46" s="1177">
        <v>0</v>
      </c>
      <c r="K46" s="1193">
        <v>0</v>
      </c>
      <c r="L46" s="1175">
        <v>0</v>
      </c>
      <c r="M46" s="1178">
        <v>0</v>
      </c>
      <c r="N46" s="1173">
        <v>0</v>
      </c>
      <c r="O46" s="1177">
        <v>0</v>
      </c>
      <c r="P46" s="1193">
        <v>0</v>
      </c>
      <c r="Q46" s="1175">
        <v>0</v>
      </c>
      <c r="R46" s="1178">
        <v>0</v>
      </c>
      <c r="S46" s="1179">
        <f t="shared" si="1"/>
        <v>0</v>
      </c>
      <c r="T46" s="1177"/>
      <c r="U46" s="1194">
        <f t="shared" si="0"/>
        <v>0</v>
      </c>
      <c r="V46" s="1180">
        <f t="shared" si="0"/>
        <v>0</v>
      </c>
      <c r="W46" s="1181">
        <f t="shared" si="0"/>
        <v>0</v>
      </c>
      <c r="X46" s="1085">
        <v>0</v>
      </c>
      <c r="Y46" s="1138">
        <v>0</v>
      </c>
      <c r="Z46" s="1071">
        <v>0</v>
      </c>
      <c r="AA46" s="1102">
        <v>0</v>
      </c>
      <c r="AB46" s="1061">
        <v>0</v>
      </c>
      <c r="AC46" s="34"/>
      <c r="AD46" s="338"/>
    </row>
    <row r="47" spans="1:30" ht="13.5" customHeight="1" x14ac:dyDescent="0.2">
      <c r="A47" s="655" t="s">
        <v>11224</v>
      </c>
      <c r="B47" s="1536" t="s">
        <v>102</v>
      </c>
      <c r="C47" s="1537" t="s">
        <v>103</v>
      </c>
      <c r="D47" s="1195">
        <v>0</v>
      </c>
      <c r="E47" s="1185">
        <v>0</v>
      </c>
      <c r="F47" s="1186">
        <v>0</v>
      </c>
      <c r="G47" s="1145">
        <v>0</v>
      </c>
      <c r="H47" s="1146">
        <v>0</v>
      </c>
      <c r="I47" s="1196">
        <v>0</v>
      </c>
      <c r="J47" s="1185">
        <v>0</v>
      </c>
      <c r="K47" s="1186">
        <v>0</v>
      </c>
      <c r="L47" s="1145">
        <v>0</v>
      </c>
      <c r="M47" s="1149">
        <v>0</v>
      </c>
      <c r="N47" s="1195">
        <v>0</v>
      </c>
      <c r="O47" s="1185">
        <v>0</v>
      </c>
      <c r="P47" s="1186">
        <v>0</v>
      </c>
      <c r="Q47" s="1145">
        <v>0</v>
      </c>
      <c r="R47" s="1149">
        <v>0</v>
      </c>
      <c r="S47" s="1197">
        <f t="shared" si="1"/>
        <v>0</v>
      </c>
      <c r="T47" s="1187">
        <f t="shared" si="1"/>
        <v>0</v>
      </c>
      <c r="U47" s="1186"/>
      <c r="V47" s="1152">
        <f t="shared" si="0"/>
        <v>0</v>
      </c>
      <c r="W47" s="1153">
        <f t="shared" si="0"/>
        <v>0</v>
      </c>
      <c r="X47" s="1086">
        <v>0</v>
      </c>
      <c r="Y47" s="1077">
        <v>0</v>
      </c>
      <c r="Z47" s="1139">
        <v>0</v>
      </c>
      <c r="AA47" s="1099">
        <v>0</v>
      </c>
      <c r="AB47" s="1058">
        <v>0</v>
      </c>
      <c r="AC47" s="34"/>
      <c r="AD47" s="338"/>
    </row>
    <row r="48" spans="1:30" ht="13.5" customHeight="1" x14ac:dyDescent="0.2">
      <c r="A48" s="564" t="s">
        <v>11224</v>
      </c>
      <c r="B48" s="654" t="s">
        <v>102</v>
      </c>
      <c r="C48" s="565" t="s">
        <v>11016</v>
      </c>
      <c r="D48" s="1154">
        <v>0</v>
      </c>
      <c r="E48" s="1158">
        <v>0</v>
      </c>
      <c r="F48" s="1188">
        <v>0</v>
      </c>
      <c r="G48" s="1156">
        <v>0</v>
      </c>
      <c r="H48" s="1198">
        <v>0</v>
      </c>
      <c r="I48" s="1157">
        <v>0</v>
      </c>
      <c r="J48" s="1158">
        <v>0</v>
      </c>
      <c r="K48" s="1188">
        <v>0</v>
      </c>
      <c r="L48" s="1156">
        <v>0</v>
      </c>
      <c r="M48" s="1199">
        <v>0</v>
      </c>
      <c r="N48" s="1154">
        <v>0</v>
      </c>
      <c r="O48" s="1158">
        <v>0</v>
      </c>
      <c r="P48" s="1188">
        <v>0</v>
      </c>
      <c r="Q48" s="1156">
        <v>0</v>
      </c>
      <c r="R48" s="1199">
        <v>0</v>
      </c>
      <c r="S48" s="1159">
        <f t="shared" si="1"/>
        <v>0</v>
      </c>
      <c r="T48" s="1158"/>
      <c r="U48" s="1189">
        <f t="shared" si="0"/>
        <v>0</v>
      </c>
      <c r="V48" s="1160">
        <f t="shared" si="0"/>
        <v>0</v>
      </c>
      <c r="W48" s="1200">
        <f t="shared" si="0"/>
        <v>0</v>
      </c>
      <c r="X48" s="1083">
        <v>0</v>
      </c>
      <c r="Y48" s="1136">
        <v>0</v>
      </c>
      <c r="Z48" s="1069">
        <v>0</v>
      </c>
      <c r="AA48" s="1100">
        <v>0</v>
      </c>
      <c r="AB48" s="1095">
        <v>0</v>
      </c>
      <c r="AC48" s="34"/>
      <c r="AD48" s="338"/>
    </row>
    <row r="49" spans="1:30" ht="13.5" customHeight="1" x14ac:dyDescent="0.2">
      <c r="A49" s="654" t="s">
        <v>11224</v>
      </c>
      <c r="B49" s="343" t="s">
        <v>116</v>
      </c>
      <c r="C49" s="776" t="s">
        <v>103</v>
      </c>
      <c r="D49" s="1201">
        <v>0</v>
      </c>
      <c r="E49" s="1190">
        <v>0</v>
      </c>
      <c r="F49" s="1191">
        <v>0</v>
      </c>
      <c r="G49" s="1165">
        <v>0</v>
      </c>
      <c r="H49" s="1166">
        <v>0</v>
      </c>
      <c r="I49" s="1202">
        <v>0</v>
      </c>
      <c r="J49" s="1190">
        <v>0</v>
      </c>
      <c r="K49" s="1191">
        <v>0</v>
      </c>
      <c r="L49" s="1165">
        <v>0</v>
      </c>
      <c r="M49" s="1168">
        <v>0</v>
      </c>
      <c r="N49" s="1201">
        <v>0</v>
      </c>
      <c r="O49" s="1190">
        <v>0</v>
      </c>
      <c r="P49" s="1191">
        <v>0</v>
      </c>
      <c r="Q49" s="1165">
        <v>0</v>
      </c>
      <c r="R49" s="1168">
        <v>0</v>
      </c>
      <c r="S49" s="1203">
        <f t="shared" si="1"/>
        <v>0</v>
      </c>
      <c r="T49" s="1192">
        <f t="shared" si="1"/>
        <v>0</v>
      </c>
      <c r="U49" s="1191"/>
      <c r="V49" s="1171">
        <f t="shared" si="0"/>
        <v>0</v>
      </c>
      <c r="W49" s="1172">
        <f t="shared" si="0"/>
        <v>0</v>
      </c>
      <c r="X49" s="1087">
        <v>0</v>
      </c>
      <c r="Y49" s="1078">
        <v>0</v>
      </c>
      <c r="Z49" s="1140">
        <v>0</v>
      </c>
      <c r="AA49" s="1101">
        <v>0</v>
      </c>
      <c r="AB49" s="1060">
        <v>0</v>
      </c>
      <c r="AC49" s="34"/>
      <c r="AD49" s="338"/>
    </row>
    <row r="50" spans="1:30" ht="13.5" customHeight="1" x14ac:dyDescent="0.2">
      <c r="A50" s="654" t="s">
        <v>11224</v>
      </c>
      <c r="B50" s="654" t="s">
        <v>116</v>
      </c>
      <c r="C50" s="566" t="s">
        <v>11016</v>
      </c>
      <c r="D50" s="1173">
        <v>0</v>
      </c>
      <c r="E50" s="1177">
        <v>0</v>
      </c>
      <c r="F50" s="1193">
        <v>0</v>
      </c>
      <c r="G50" s="1175">
        <v>0</v>
      </c>
      <c r="H50" s="1204">
        <v>0</v>
      </c>
      <c r="I50" s="1176">
        <v>0</v>
      </c>
      <c r="J50" s="1177">
        <v>0</v>
      </c>
      <c r="K50" s="1193">
        <v>0</v>
      </c>
      <c r="L50" s="1175">
        <v>0</v>
      </c>
      <c r="M50" s="1205">
        <v>0</v>
      </c>
      <c r="N50" s="1173">
        <v>0</v>
      </c>
      <c r="O50" s="1177">
        <v>0</v>
      </c>
      <c r="P50" s="1193">
        <v>0</v>
      </c>
      <c r="Q50" s="1175">
        <v>0</v>
      </c>
      <c r="R50" s="1205">
        <v>0</v>
      </c>
      <c r="S50" s="1179">
        <f t="shared" si="1"/>
        <v>0</v>
      </c>
      <c r="T50" s="1177"/>
      <c r="U50" s="1194">
        <f t="shared" si="0"/>
        <v>0</v>
      </c>
      <c r="V50" s="1180">
        <f t="shared" si="0"/>
        <v>0</v>
      </c>
      <c r="W50" s="1206">
        <f t="shared" si="0"/>
        <v>0</v>
      </c>
      <c r="X50" s="1085">
        <v>0</v>
      </c>
      <c r="Y50" s="1138">
        <v>0</v>
      </c>
      <c r="Z50" s="1071">
        <v>0</v>
      </c>
      <c r="AA50" s="1102">
        <v>0</v>
      </c>
      <c r="AB50" s="1096">
        <v>0</v>
      </c>
      <c r="AC50" s="34"/>
      <c r="AD50" s="338"/>
    </row>
    <row r="51" spans="1:30" ht="13.5" customHeight="1" x14ac:dyDescent="0.2">
      <c r="A51" s="655" t="s">
        <v>11225</v>
      </c>
      <c r="B51" s="1536" t="s">
        <v>102</v>
      </c>
      <c r="C51" s="1537" t="s">
        <v>103</v>
      </c>
      <c r="D51" s="1195">
        <v>0</v>
      </c>
      <c r="E51" s="1185">
        <v>0</v>
      </c>
      <c r="F51" s="1186">
        <v>0</v>
      </c>
      <c r="G51" s="1145">
        <v>0</v>
      </c>
      <c r="H51" s="1146">
        <v>0</v>
      </c>
      <c r="I51" s="1196">
        <v>0</v>
      </c>
      <c r="J51" s="1185">
        <v>0</v>
      </c>
      <c r="K51" s="1186">
        <v>0</v>
      </c>
      <c r="L51" s="1145">
        <v>0</v>
      </c>
      <c r="M51" s="1149">
        <v>0</v>
      </c>
      <c r="N51" s="1195">
        <v>0</v>
      </c>
      <c r="O51" s="1185">
        <v>0</v>
      </c>
      <c r="P51" s="1186">
        <v>0</v>
      </c>
      <c r="Q51" s="1145">
        <v>0</v>
      </c>
      <c r="R51" s="1149">
        <v>0</v>
      </c>
      <c r="S51" s="1197">
        <f t="shared" si="1"/>
        <v>0</v>
      </c>
      <c r="T51" s="1187">
        <f t="shared" si="1"/>
        <v>0</v>
      </c>
      <c r="U51" s="1186"/>
      <c r="V51" s="1152">
        <f t="shared" si="0"/>
        <v>0</v>
      </c>
      <c r="W51" s="1153">
        <f t="shared" si="0"/>
        <v>0</v>
      </c>
      <c r="X51" s="1086">
        <v>0</v>
      </c>
      <c r="Y51" s="1077">
        <v>0</v>
      </c>
      <c r="Z51" s="1139">
        <v>0</v>
      </c>
      <c r="AA51" s="1099">
        <v>0</v>
      </c>
      <c r="AB51" s="1058">
        <v>0</v>
      </c>
      <c r="AC51" s="34"/>
      <c r="AD51" s="338"/>
    </row>
    <row r="52" spans="1:30" ht="13.5" customHeight="1" x14ac:dyDescent="0.2">
      <c r="A52" s="564" t="s">
        <v>11225</v>
      </c>
      <c r="B52" s="654" t="s">
        <v>102</v>
      </c>
      <c r="C52" s="565" t="s">
        <v>11016</v>
      </c>
      <c r="D52" s="1154">
        <v>0</v>
      </c>
      <c r="E52" s="1158">
        <v>0</v>
      </c>
      <c r="F52" s="1188">
        <v>0</v>
      </c>
      <c r="G52" s="1156">
        <v>0</v>
      </c>
      <c r="H52" s="1198">
        <v>0</v>
      </c>
      <c r="I52" s="1157">
        <v>0</v>
      </c>
      <c r="J52" s="1158">
        <v>0</v>
      </c>
      <c r="K52" s="1188">
        <v>0</v>
      </c>
      <c r="L52" s="1156">
        <v>0</v>
      </c>
      <c r="M52" s="1199">
        <v>0</v>
      </c>
      <c r="N52" s="1154">
        <v>0</v>
      </c>
      <c r="O52" s="1158">
        <v>0</v>
      </c>
      <c r="P52" s="1188">
        <v>0</v>
      </c>
      <c r="Q52" s="1156">
        <v>0</v>
      </c>
      <c r="R52" s="1199">
        <v>0</v>
      </c>
      <c r="S52" s="1159">
        <f t="shared" si="1"/>
        <v>0</v>
      </c>
      <c r="T52" s="1158"/>
      <c r="U52" s="1189">
        <f t="shared" si="0"/>
        <v>0</v>
      </c>
      <c r="V52" s="1160">
        <f t="shared" si="0"/>
        <v>0</v>
      </c>
      <c r="W52" s="1200">
        <f t="shared" si="0"/>
        <v>0</v>
      </c>
      <c r="X52" s="1083">
        <v>0</v>
      </c>
      <c r="Y52" s="1136">
        <v>0</v>
      </c>
      <c r="Z52" s="1069">
        <v>0</v>
      </c>
      <c r="AA52" s="1100">
        <v>0</v>
      </c>
      <c r="AB52" s="1095">
        <v>0</v>
      </c>
      <c r="AC52" s="34"/>
      <c r="AD52" s="338"/>
    </row>
    <row r="53" spans="1:30" ht="13.5" customHeight="1" x14ac:dyDescent="0.2">
      <c r="A53" s="654" t="s">
        <v>11225</v>
      </c>
      <c r="B53" s="343" t="s">
        <v>116</v>
      </c>
      <c r="C53" s="776" t="s">
        <v>103</v>
      </c>
      <c r="D53" s="1201">
        <v>0</v>
      </c>
      <c r="E53" s="1190">
        <v>0</v>
      </c>
      <c r="F53" s="1191">
        <v>0</v>
      </c>
      <c r="G53" s="1165">
        <v>0</v>
      </c>
      <c r="H53" s="1166">
        <v>0</v>
      </c>
      <c r="I53" s="1202">
        <v>0</v>
      </c>
      <c r="J53" s="1190">
        <v>0</v>
      </c>
      <c r="K53" s="1191">
        <v>0</v>
      </c>
      <c r="L53" s="1165">
        <v>0</v>
      </c>
      <c r="M53" s="1168">
        <v>0</v>
      </c>
      <c r="N53" s="1201">
        <v>0</v>
      </c>
      <c r="O53" s="1190">
        <v>0</v>
      </c>
      <c r="P53" s="1191">
        <v>0</v>
      </c>
      <c r="Q53" s="1165">
        <v>0</v>
      </c>
      <c r="R53" s="1168">
        <v>0</v>
      </c>
      <c r="S53" s="1203">
        <f t="shared" si="1"/>
        <v>0</v>
      </c>
      <c r="T53" s="1192">
        <f t="shared" si="1"/>
        <v>0</v>
      </c>
      <c r="U53" s="1191"/>
      <c r="V53" s="1171">
        <f t="shared" si="0"/>
        <v>0</v>
      </c>
      <c r="W53" s="1172">
        <f t="shared" si="0"/>
        <v>0</v>
      </c>
      <c r="X53" s="1087">
        <v>0</v>
      </c>
      <c r="Y53" s="1078">
        <v>0</v>
      </c>
      <c r="Z53" s="1140">
        <v>0</v>
      </c>
      <c r="AA53" s="1101">
        <v>0</v>
      </c>
      <c r="AB53" s="1060">
        <v>0</v>
      </c>
      <c r="AC53" s="34"/>
      <c r="AD53" s="338"/>
    </row>
    <row r="54" spans="1:30" ht="13.5" customHeight="1" x14ac:dyDescent="0.2">
      <c r="A54" s="654" t="s">
        <v>11225</v>
      </c>
      <c r="B54" s="654" t="s">
        <v>116</v>
      </c>
      <c r="C54" s="566" t="s">
        <v>11016</v>
      </c>
      <c r="D54" s="1173">
        <v>0</v>
      </c>
      <c r="E54" s="1177">
        <v>0</v>
      </c>
      <c r="F54" s="1193">
        <v>0</v>
      </c>
      <c r="G54" s="1175">
        <v>0</v>
      </c>
      <c r="H54" s="1204">
        <v>0</v>
      </c>
      <c r="I54" s="1176">
        <v>0</v>
      </c>
      <c r="J54" s="1177">
        <v>0</v>
      </c>
      <c r="K54" s="1193">
        <v>0</v>
      </c>
      <c r="L54" s="1175">
        <v>0</v>
      </c>
      <c r="M54" s="1205">
        <v>0</v>
      </c>
      <c r="N54" s="1173">
        <v>0</v>
      </c>
      <c r="O54" s="1177">
        <v>0</v>
      </c>
      <c r="P54" s="1193">
        <v>0</v>
      </c>
      <c r="Q54" s="1175">
        <v>0</v>
      </c>
      <c r="R54" s="1205">
        <v>0</v>
      </c>
      <c r="S54" s="1179">
        <f t="shared" si="1"/>
        <v>0</v>
      </c>
      <c r="T54" s="1177"/>
      <c r="U54" s="1194">
        <f t="shared" si="0"/>
        <v>0</v>
      </c>
      <c r="V54" s="1180">
        <f t="shared" si="0"/>
        <v>0</v>
      </c>
      <c r="W54" s="1206">
        <f t="shared" si="0"/>
        <v>0</v>
      </c>
      <c r="X54" s="1085">
        <v>0</v>
      </c>
      <c r="Y54" s="1138">
        <v>0</v>
      </c>
      <c r="Z54" s="1071">
        <v>0</v>
      </c>
      <c r="AA54" s="1102">
        <v>0</v>
      </c>
      <c r="AB54" s="1096">
        <v>0</v>
      </c>
      <c r="AC54" s="34"/>
      <c r="AD54" s="338"/>
    </row>
    <row r="55" spans="1:30" ht="13.5" customHeight="1" x14ac:dyDescent="0.2">
      <c r="A55" s="1536" t="s">
        <v>11226</v>
      </c>
      <c r="B55" s="1536" t="s">
        <v>102</v>
      </c>
      <c r="C55" s="1537" t="s">
        <v>103</v>
      </c>
      <c r="D55" s="1195">
        <v>0</v>
      </c>
      <c r="E55" s="1185">
        <v>0</v>
      </c>
      <c r="F55" s="1186">
        <v>0</v>
      </c>
      <c r="G55" s="1145">
        <v>0</v>
      </c>
      <c r="H55" s="1146">
        <v>0</v>
      </c>
      <c r="I55" s="1196">
        <v>0</v>
      </c>
      <c r="J55" s="1185">
        <v>0</v>
      </c>
      <c r="K55" s="1186">
        <v>0</v>
      </c>
      <c r="L55" s="1145">
        <v>0</v>
      </c>
      <c r="M55" s="1149">
        <v>0</v>
      </c>
      <c r="N55" s="1195">
        <v>0</v>
      </c>
      <c r="O55" s="1185">
        <v>0</v>
      </c>
      <c r="P55" s="1186">
        <v>0</v>
      </c>
      <c r="Q55" s="1145">
        <v>0</v>
      </c>
      <c r="R55" s="1149">
        <v>0</v>
      </c>
      <c r="S55" s="1197">
        <f t="shared" si="1"/>
        <v>0</v>
      </c>
      <c r="T55" s="1187">
        <f t="shared" si="1"/>
        <v>0</v>
      </c>
      <c r="U55" s="1186"/>
      <c r="V55" s="1152">
        <f t="shared" si="0"/>
        <v>0</v>
      </c>
      <c r="W55" s="1153">
        <f t="shared" si="0"/>
        <v>0</v>
      </c>
      <c r="X55" s="1086">
        <v>0</v>
      </c>
      <c r="Y55" s="1077">
        <v>0</v>
      </c>
      <c r="Z55" s="1139">
        <v>0</v>
      </c>
      <c r="AA55" s="1099">
        <v>0</v>
      </c>
      <c r="AB55" s="1058">
        <v>0</v>
      </c>
      <c r="AC55" s="34"/>
      <c r="AD55" s="338"/>
    </row>
    <row r="56" spans="1:30" ht="13.5" customHeight="1" x14ac:dyDescent="0.2">
      <c r="A56" s="654" t="s">
        <v>11226</v>
      </c>
      <c r="B56" s="654" t="s">
        <v>102</v>
      </c>
      <c r="C56" s="565" t="s">
        <v>11016</v>
      </c>
      <c r="D56" s="1154">
        <v>0</v>
      </c>
      <c r="E56" s="1158">
        <v>0</v>
      </c>
      <c r="F56" s="1188">
        <v>0</v>
      </c>
      <c r="G56" s="1156">
        <v>0</v>
      </c>
      <c r="H56" s="1198">
        <v>0</v>
      </c>
      <c r="I56" s="1157">
        <v>0</v>
      </c>
      <c r="J56" s="1158">
        <v>0</v>
      </c>
      <c r="K56" s="1188">
        <v>0</v>
      </c>
      <c r="L56" s="1156">
        <v>0</v>
      </c>
      <c r="M56" s="1199">
        <v>0</v>
      </c>
      <c r="N56" s="1154">
        <v>0</v>
      </c>
      <c r="O56" s="1158">
        <v>0</v>
      </c>
      <c r="P56" s="1188">
        <v>0</v>
      </c>
      <c r="Q56" s="1156">
        <v>0</v>
      </c>
      <c r="R56" s="1199">
        <v>0</v>
      </c>
      <c r="S56" s="1159">
        <f t="shared" si="1"/>
        <v>0</v>
      </c>
      <c r="T56" s="1158"/>
      <c r="U56" s="1189">
        <f t="shared" si="0"/>
        <v>0</v>
      </c>
      <c r="V56" s="1160">
        <f t="shared" si="0"/>
        <v>0</v>
      </c>
      <c r="W56" s="1200">
        <f t="shared" si="0"/>
        <v>0</v>
      </c>
      <c r="X56" s="1083">
        <v>0</v>
      </c>
      <c r="Y56" s="1136">
        <v>0</v>
      </c>
      <c r="Z56" s="1069">
        <v>0</v>
      </c>
      <c r="AA56" s="1100">
        <v>0</v>
      </c>
      <c r="AB56" s="1095">
        <v>0</v>
      </c>
      <c r="AC56" s="34"/>
      <c r="AD56" s="338"/>
    </row>
    <row r="57" spans="1:30" ht="13.5" customHeight="1" x14ac:dyDescent="0.2">
      <c r="A57" s="654" t="s">
        <v>11226</v>
      </c>
      <c r="B57" s="343" t="s">
        <v>116</v>
      </c>
      <c r="C57" s="776" t="s">
        <v>103</v>
      </c>
      <c r="D57" s="1201">
        <v>0</v>
      </c>
      <c r="E57" s="1190">
        <v>0</v>
      </c>
      <c r="F57" s="1191">
        <v>0</v>
      </c>
      <c r="G57" s="1165">
        <v>0</v>
      </c>
      <c r="H57" s="1166">
        <v>0</v>
      </c>
      <c r="I57" s="1202">
        <v>0</v>
      </c>
      <c r="J57" s="1190">
        <v>0</v>
      </c>
      <c r="K57" s="1191">
        <v>0</v>
      </c>
      <c r="L57" s="1165">
        <v>0</v>
      </c>
      <c r="M57" s="1168">
        <v>0</v>
      </c>
      <c r="N57" s="1201">
        <v>0</v>
      </c>
      <c r="O57" s="1190">
        <v>0</v>
      </c>
      <c r="P57" s="1191">
        <v>0</v>
      </c>
      <c r="Q57" s="1165">
        <v>0</v>
      </c>
      <c r="R57" s="1168">
        <v>0</v>
      </c>
      <c r="S57" s="1203">
        <f t="shared" si="1"/>
        <v>0</v>
      </c>
      <c r="T57" s="1192">
        <f t="shared" si="1"/>
        <v>0</v>
      </c>
      <c r="U57" s="1191"/>
      <c r="V57" s="1171">
        <f t="shared" si="0"/>
        <v>0</v>
      </c>
      <c r="W57" s="1172">
        <f t="shared" si="0"/>
        <v>0</v>
      </c>
      <c r="X57" s="1087">
        <v>0</v>
      </c>
      <c r="Y57" s="1078">
        <v>0</v>
      </c>
      <c r="Z57" s="1140">
        <v>0</v>
      </c>
      <c r="AA57" s="1101">
        <v>0</v>
      </c>
      <c r="AB57" s="1060">
        <v>0</v>
      </c>
      <c r="AC57" s="34"/>
      <c r="AD57" s="338"/>
    </row>
    <row r="58" spans="1:30" ht="13.5" customHeight="1" x14ac:dyDescent="0.2">
      <c r="A58" s="654" t="s">
        <v>11226</v>
      </c>
      <c r="B58" s="654" t="s">
        <v>116</v>
      </c>
      <c r="C58" s="566" t="s">
        <v>11016</v>
      </c>
      <c r="D58" s="1173">
        <v>0</v>
      </c>
      <c r="E58" s="1177">
        <v>0</v>
      </c>
      <c r="F58" s="1193">
        <v>0</v>
      </c>
      <c r="G58" s="1175">
        <v>0</v>
      </c>
      <c r="H58" s="1204">
        <v>0</v>
      </c>
      <c r="I58" s="1176">
        <v>0</v>
      </c>
      <c r="J58" s="1177">
        <v>0</v>
      </c>
      <c r="K58" s="1193">
        <v>0</v>
      </c>
      <c r="L58" s="1175">
        <v>0</v>
      </c>
      <c r="M58" s="1205">
        <v>0</v>
      </c>
      <c r="N58" s="1173">
        <v>0</v>
      </c>
      <c r="O58" s="1177">
        <v>0</v>
      </c>
      <c r="P58" s="1193">
        <v>0</v>
      </c>
      <c r="Q58" s="1175">
        <v>0</v>
      </c>
      <c r="R58" s="1205">
        <v>0</v>
      </c>
      <c r="S58" s="1179">
        <f t="shared" si="1"/>
        <v>0</v>
      </c>
      <c r="T58" s="1177"/>
      <c r="U58" s="1194">
        <f t="shared" si="0"/>
        <v>0</v>
      </c>
      <c r="V58" s="1180">
        <f t="shared" si="0"/>
        <v>0</v>
      </c>
      <c r="W58" s="1206">
        <f t="shared" si="0"/>
        <v>0</v>
      </c>
      <c r="X58" s="1085">
        <v>0</v>
      </c>
      <c r="Y58" s="1138">
        <v>0</v>
      </c>
      <c r="Z58" s="1071">
        <v>0</v>
      </c>
      <c r="AA58" s="1102">
        <v>0</v>
      </c>
      <c r="AB58" s="1096">
        <v>0</v>
      </c>
      <c r="AC58" s="34"/>
      <c r="AD58" s="338"/>
    </row>
    <row r="59" spans="1:30" ht="13.5" customHeight="1" x14ac:dyDescent="0.2">
      <c r="A59" s="655" t="s">
        <v>11227</v>
      </c>
      <c r="B59" s="1536" t="s">
        <v>102</v>
      </c>
      <c r="C59" s="1537" t="s">
        <v>103</v>
      </c>
      <c r="D59" s="1142">
        <v>0</v>
      </c>
      <c r="E59" s="1185">
        <v>0</v>
      </c>
      <c r="F59" s="1186">
        <v>0</v>
      </c>
      <c r="G59" s="1145">
        <v>0</v>
      </c>
      <c r="H59" s="1146">
        <v>0</v>
      </c>
      <c r="I59" s="1147">
        <v>0</v>
      </c>
      <c r="J59" s="1185">
        <v>0</v>
      </c>
      <c r="K59" s="1186">
        <v>0</v>
      </c>
      <c r="L59" s="1145">
        <v>0</v>
      </c>
      <c r="M59" s="1149">
        <v>0</v>
      </c>
      <c r="N59" s="1142">
        <v>0</v>
      </c>
      <c r="O59" s="1185">
        <v>0</v>
      </c>
      <c r="P59" s="1186">
        <v>0</v>
      </c>
      <c r="Q59" s="1145">
        <v>0</v>
      </c>
      <c r="R59" s="1149">
        <v>0</v>
      </c>
      <c r="S59" s="1150">
        <f t="shared" si="1"/>
        <v>0</v>
      </c>
      <c r="T59" s="1187">
        <f t="shared" si="1"/>
        <v>0</v>
      </c>
      <c r="U59" s="1186"/>
      <c r="V59" s="1152">
        <f t="shared" si="0"/>
        <v>0</v>
      </c>
      <c r="W59" s="1153">
        <f t="shared" si="0"/>
        <v>0</v>
      </c>
      <c r="X59" s="1082">
        <v>0</v>
      </c>
      <c r="Y59" s="1077">
        <v>0</v>
      </c>
      <c r="Z59" s="1139">
        <v>0</v>
      </c>
      <c r="AA59" s="1099">
        <v>0</v>
      </c>
      <c r="AB59" s="1058">
        <v>0</v>
      </c>
      <c r="AC59" s="34"/>
      <c r="AD59" s="338"/>
    </row>
    <row r="60" spans="1:30" ht="13.5" customHeight="1" x14ac:dyDescent="0.2">
      <c r="A60" s="564" t="s">
        <v>11227</v>
      </c>
      <c r="B60" s="654" t="s">
        <v>102</v>
      </c>
      <c r="C60" s="565" t="s">
        <v>11016</v>
      </c>
      <c r="D60" s="1154">
        <v>0</v>
      </c>
      <c r="E60" s="1158">
        <v>0</v>
      </c>
      <c r="F60" s="1188">
        <v>0</v>
      </c>
      <c r="G60" s="1156">
        <v>0</v>
      </c>
      <c r="H60" s="785">
        <v>0</v>
      </c>
      <c r="I60" s="1157">
        <v>0</v>
      </c>
      <c r="J60" s="1158">
        <v>0</v>
      </c>
      <c r="K60" s="1188">
        <v>0</v>
      </c>
      <c r="L60" s="1156">
        <v>0</v>
      </c>
      <c r="M60" s="571">
        <v>0</v>
      </c>
      <c r="N60" s="1154">
        <v>0</v>
      </c>
      <c r="O60" s="1158">
        <v>0</v>
      </c>
      <c r="P60" s="1188">
        <v>0</v>
      </c>
      <c r="Q60" s="1156">
        <v>0</v>
      </c>
      <c r="R60" s="571">
        <v>0</v>
      </c>
      <c r="S60" s="1159">
        <f t="shared" si="1"/>
        <v>0</v>
      </c>
      <c r="T60" s="1158"/>
      <c r="U60" s="1189">
        <f t="shared" si="0"/>
        <v>0</v>
      </c>
      <c r="V60" s="1160">
        <f t="shared" si="0"/>
        <v>0</v>
      </c>
      <c r="W60" s="1161">
        <f t="shared" si="0"/>
        <v>0</v>
      </c>
      <c r="X60" s="1083">
        <v>0</v>
      </c>
      <c r="Y60" s="1136">
        <v>0</v>
      </c>
      <c r="Z60" s="1069">
        <v>0</v>
      </c>
      <c r="AA60" s="1100">
        <v>0</v>
      </c>
      <c r="AB60" s="1059">
        <v>0</v>
      </c>
      <c r="AC60" s="34"/>
      <c r="AD60" s="338"/>
    </row>
    <row r="61" spans="1:30" ht="13.5" customHeight="1" x14ac:dyDescent="0.2">
      <c r="A61" s="654" t="s">
        <v>11227</v>
      </c>
      <c r="B61" s="343" t="s">
        <v>116</v>
      </c>
      <c r="C61" s="776" t="s">
        <v>103</v>
      </c>
      <c r="D61" s="1162">
        <v>0</v>
      </c>
      <c r="E61" s="1190">
        <v>0</v>
      </c>
      <c r="F61" s="1191">
        <v>0</v>
      </c>
      <c r="G61" s="1165">
        <v>0</v>
      </c>
      <c r="H61" s="1166">
        <v>0</v>
      </c>
      <c r="I61" s="1167">
        <v>0</v>
      </c>
      <c r="J61" s="1190">
        <v>0</v>
      </c>
      <c r="K61" s="1191">
        <v>0</v>
      </c>
      <c r="L61" s="1165">
        <v>0</v>
      </c>
      <c r="M61" s="1168">
        <v>0</v>
      </c>
      <c r="N61" s="1162">
        <v>0</v>
      </c>
      <c r="O61" s="1190">
        <v>0</v>
      </c>
      <c r="P61" s="1191">
        <v>0</v>
      </c>
      <c r="Q61" s="1165">
        <v>0</v>
      </c>
      <c r="R61" s="1168">
        <v>0</v>
      </c>
      <c r="S61" s="1169">
        <f t="shared" si="1"/>
        <v>0</v>
      </c>
      <c r="T61" s="1192">
        <f t="shared" si="1"/>
        <v>0</v>
      </c>
      <c r="U61" s="1191"/>
      <c r="V61" s="1171">
        <f t="shared" si="0"/>
        <v>0</v>
      </c>
      <c r="W61" s="1172">
        <f t="shared" si="0"/>
        <v>0</v>
      </c>
      <c r="X61" s="1084">
        <v>0</v>
      </c>
      <c r="Y61" s="1078">
        <v>0</v>
      </c>
      <c r="Z61" s="1140">
        <v>0</v>
      </c>
      <c r="AA61" s="1101">
        <v>0</v>
      </c>
      <c r="AB61" s="1060">
        <v>0</v>
      </c>
      <c r="AC61" s="34"/>
      <c r="AD61" s="338"/>
    </row>
    <row r="62" spans="1:30" ht="13.5" customHeight="1" x14ac:dyDescent="0.2">
      <c r="A62" s="654" t="s">
        <v>11227</v>
      </c>
      <c r="B62" s="654" t="s">
        <v>116</v>
      </c>
      <c r="C62" s="566" t="s">
        <v>11016</v>
      </c>
      <c r="D62" s="1173">
        <v>0</v>
      </c>
      <c r="E62" s="1177">
        <v>0</v>
      </c>
      <c r="F62" s="1193">
        <v>0</v>
      </c>
      <c r="G62" s="1175">
        <v>0</v>
      </c>
      <c r="H62" s="789">
        <v>0</v>
      </c>
      <c r="I62" s="1176">
        <v>0</v>
      </c>
      <c r="J62" s="1177">
        <v>0</v>
      </c>
      <c r="K62" s="1193">
        <v>0</v>
      </c>
      <c r="L62" s="1175">
        <v>0</v>
      </c>
      <c r="M62" s="1178">
        <v>0</v>
      </c>
      <c r="N62" s="1173">
        <v>0</v>
      </c>
      <c r="O62" s="1177">
        <v>0</v>
      </c>
      <c r="P62" s="1193">
        <v>0</v>
      </c>
      <c r="Q62" s="1175">
        <v>0</v>
      </c>
      <c r="R62" s="1178">
        <v>0</v>
      </c>
      <c r="S62" s="1179">
        <f t="shared" si="1"/>
        <v>0</v>
      </c>
      <c r="T62" s="1177"/>
      <c r="U62" s="1194">
        <f t="shared" si="0"/>
        <v>0</v>
      </c>
      <c r="V62" s="1180">
        <f t="shared" si="0"/>
        <v>0</v>
      </c>
      <c r="W62" s="1181">
        <f t="shared" si="0"/>
        <v>0</v>
      </c>
      <c r="X62" s="1085">
        <v>0</v>
      </c>
      <c r="Y62" s="1138">
        <v>0</v>
      </c>
      <c r="Z62" s="1071">
        <v>0</v>
      </c>
      <c r="AA62" s="1102">
        <v>0</v>
      </c>
      <c r="AB62" s="1061">
        <v>0</v>
      </c>
      <c r="AC62" s="34"/>
      <c r="AD62" s="338"/>
    </row>
    <row r="63" spans="1:30" ht="13.5" customHeight="1" x14ac:dyDescent="0.2">
      <c r="A63" s="1536" t="s">
        <v>11228</v>
      </c>
      <c r="B63" s="1536" t="s">
        <v>102</v>
      </c>
      <c r="C63" s="1537" t="s">
        <v>103</v>
      </c>
      <c r="D63" s="1195">
        <v>0</v>
      </c>
      <c r="E63" s="1185">
        <v>0</v>
      </c>
      <c r="F63" s="1186">
        <v>0</v>
      </c>
      <c r="G63" s="1145">
        <v>0</v>
      </c>
      <c r="H63" s="1146">
        <v>0</v>
      </c>
      <c r="I63" s="1196">
        <v>0</v>
      </c>
      <c r="J63" s="1185">
        <v>0</v>
      </c>
      <c r="K63" s="1186">
        <v>0</v>
      </c>
      <c r="L63" s="1145">
        <v>0</v>
      </c>
      <c r="M63" s="1149">
        <v>0</v>
      </c>
      <c r="N63" s="1195">
        <v>0</v>
      </c>
      <c r="O63" s="1185">
        <v>0</v>
      </c>
      <c r="P63" s="1186">
        <v>0</v>
      </c>
      <c r="Q63" s="1145">
        <v>0</v>
      </c>
      <c r="R63" s="1149">
        <v>0</v>
      </c>
      <c r="S63" s="1197">
        <f t="shared" si="1"/>
        <v>0</v>
      </c>
      <c r="T63" s="1187">
        <f t="shared" si="1"/>
        <v>0</v>
      </c>
      <c r="U63" s="1186"/>
      <c r="V63" s="1152">
        <f t="shared" si="0"/>
        <v>0</v>
      </c>
      <c r="W63" s="1153">
        <f t="shared" si="0"/>
        <v>0</v>
      </c>
      <c r="X63" s="1086">
        <v>0</v>
      </c>
      <c r="Y63" s="1077">
        <v>0</v>
      </c>
      <c r="Z63" s="1139">
        <v>0</v>
      </c>
      <c r="AA63" s="1099">
        <v>0</v>
      </c>
      <c r="AB63" s="1058">
        <v>0</v>
      </c>
      <c r="AC63" s="34"/>
      <c r="AD63" s="338"/>
    </row>
    <row r="64" spans="1:30" ht="13.5" customHeight="1" x14ac:dyDescent="0.2">
      <c r="A64" s="654" t="s">
        <v>11228</v>
      </c>
      <c r="B64" s="654" t="s">
        <v>102</v>
      </c>
      <c r="C64" s="565" t="s">
        <v>11016</v>
      </c>
      <c r="D64" s="1154">
        <v>0</v>
      </c>
      <c r="E64" s="1158">
        <v>0</v>
      </c>
      <c r="F64" s="1188">
        <v>0</v>
      </c>
      <c r="G64" s="1156">
        <v>0</v>
      </c>
      <c r="H64" s="1198">
        <v>0</v>
      </c>
      <c r="I64" s="1157">
        <v>0</v>
      </c>
      <c r="J64" s="1158">
        <v>0</v>
      </c>
      <c r="K64" s="1188">
        <v>0</v>
      </c>
      <c r="L64" s="1156">
        <v>0</v>
      </c>
      <c r="M64" s="1199">
        <v>0</v>
      </c>
      <c r="N64" s="1154">
        <v>0</v>
      </c>
      <c r="O64" s="1158">
        <v>0</v>
      </c>
      <c r="P64" s="1188">
        <v>0</v>
      </c>
      <c r="Q64" s="1156">
        <v>0</v>
      </c>
      <c r="R64" s="1199">
        <v>0</v>
      </c>
      <c r="S64" s="1159">
        <f t="shared" si="1"/>
        <v>0</v>
      </c>
      <c r="T64" s="1158"/>
      <c r="U64" s="1189">
        <f t="shared" si="0"/>
        <v>0</v>
      </c>
      <c r="V64" s="1160">
        <f t="shared" si="0"/>
        <v>0</v>
      </c>
      <c r="W64" s="1200">
        <f t="shared" si="0"/>
        <v>0</v>
      </c>
      <c r="X64" s="1083">
        <v>0</v>
      </c>
      <c r="Y64" s="1136">
        <v>0</v>
      </c>
      <c r="Z64" s="1069">
        <v>0</v>
      </c>
      <c r="AA64" s="1100">
        <v>0</v>
      </c>
      <c r="AB64" s="1095">
        <v>0</v>
      </c>
      <c r="AC64" s="34"/>
      <c r="AD64" s="338"/>
    </row>
    <row r="65" spans="1:30" ht="13.5" customHeight="1" x14ac:dyDescent="0.2">
      <c r="A65" s="654" t="s">
        <v>11228</v>
      </c>
      <c r="B65" s="343" t="s">
        <v>116</v>
      </c>
      <c r="C65" s="776" t="s">
        <v>103</v>
      </c>
      <c r="D65" s="1201">
        <v>0</v>
      </c>
      <c r="E65" s="1190">
        <v>0</v>
      </c>
      <c r="F65" s="1191">
        <v>0</v>
      </c>
      <c r="G65" s="1165">
        <v>0</v>
      </c>
      <c r="H65" s="1166">
        <v>0</v>
      </c>
      <c r="I65" s="1202">
        <v>0</v>
      </c>
      <c r="J65" s="1190">
        <v>0</v>
      </c>
      <c r="K65" s="1191">
        <v>0</v>
      </c>
      <c r="L65" s="1165">
        <v>0</v>
      </c>
      <c r="M65" s="1168">
        <v>0</v>
      </c>
      <c r="N65" s="1201">
        <v>0</v>
      </c>
      <c r="O65" s="1190">
        <v>0</v>
      </c>
      <c r="P65" s="1191">
        <v>0</v>
      </c>
      <c r="Q65" s="1165">
        <v>0</v>
      </c>
      <c r="R65" s="1168">
        <v>0</v>
      </c>
      <c r="S65" s="1203">
        <f t="shared" si="1"/>
        <v>0</v>
      </c>
      <c r="T65" s="1192">
        <f t="shared" si="1"/>
        <v>0</v>
      </c>
      <c r="U65" s="1191"/>
      <c r="V65" s="1171">
        <f t="shared" si="0"/>
        <v>0</v>
      </c>
      <c r="W65" s="1172">
        <f t="shared" si="0"/>
        <v>0</v>
      </c>
      <c r="X65" s="1087">
        <v>0</v>
      </c>
      <c r="Y65" s="1078">
        <v>0</v>
      </c>
      <c r="Z65" s="1140">
        <v>0</v>
      </c>
      <c r="AA65" s="1101">
        <v>0</v>
      </c>
      <c r="AB65" s="1060">
        <v>0</v>
      </c>
      <c r="AC65" s="34"/>
      <c r="AD65" s="338"/>
    </row>
    <row r="66" spans="1:30" ht="13.5" customHeight="1" x14ac:dyDescent="0.2">
      <c r="A66" s="654" t="s">
        <v>11228</v>
      </c>
      <c r="B66" s="654" t="s">
        <v>116</v>
      </c>
      <c r="C66" s="566" t="s">
        <v>11016</v>
      </c>
      <c r="D66" s="1173">
        <v>0</v>
      </c>
      <c r="E66" s="1177">
        <v>0</v>
      </c>
      <c r="F66" s="1193">
        <v>0</v>
      </c>
      <c r="G66" s="1175">
        <v>0</v>
      </c>
      <c r="H66" s="1204">
        <v>0</v>
      </c>
      <c r="I66" s="1176">
        <v>0</v>
      </c>
      <c r="J66" s="1177">
        <v>0</v>
      </c>
      <c r="K66" s="1193">
        <v>0</v>
      </c>
      <c r="L66" s="1175">
        <v>0</v>
      </c>
      <c r="M66" s="1205">
        <v>0</v>
      </c>
      <c r="N66" s="1173">
        <v>0</v>
      </c>
      <c r="O66" s="1177">
        <v>0</v>
      </c>
      <c r="P66" s="1193">
        <v>0</v>
      </c>
      <c r="Q66" s="1175">
        <v>0</v>
      </c>
      <c r="R66" s="1205">
        <v>0</v>
      </c>
      <c r="S66" s="1179">
        <f t="shared" si="1"/>
        <v>0</v>
      </c>
      <c r="T66" s="1177"/>
      <c r="U66" s="1194">
        <f t="shared" si="0"/>
        <v>0</v>
      </c>
      <c r="V66" s="1180">
        <f t="shared" si="0"/>
        <v>0</v>
      </c>
      <c r="W66" s="1206">
        <f t="shared" si="0"/>
        <v>0</v>
      </c>
      <c r="X66" s="1085">
        <v>0</v>
      </c>
      <c r="Y66" s="1138">
        <v>0</v>
      </c>
      <c r="Z66" s="1071">
        <v>0</v>
      </c>
      <c r="AA66" s="1102">
        <v>0</v>
      </c>
      <c r="AB66" s="1096">
        <v>0</v>
      </c>
      <c r="AC66" s="34"/>
      <c r="AD66" s="338"/>
    </row>
    <row r="67" spans="1:30" ht="13.5" customHeight="1" x14ac:dyDescent="0.2">
      <c r="A67" s="655" t="s">
        <v>11229</v>
      </c>
      <c r="B67" s="1536" t="s">
        <v>102</v>
      </c>
      <c r="C67" s="1537" t="s">
        <v>103</v>
      </c>
      <c r="D67" s="1142">
        <v>0</v>
      </c>
      <c r="E67" s="1185">
        <v>0</v>
      </c>
      <c r="F67" s="1186">
        <v>0</v>
      </c>
      <c r="G67" s="1145">
        <v>0</v>
      </c>
      <c r="H67" s="1146">
        <v>0</v>
      </c>
      <c r="I67" s="1147">
        <v>0</v>
      </c>
      <c r="J67" s="1185">
        <v>0</v>
      </c>
      <c r="K67" s="1186">
        <v>0</v>
      </c>
      <c r="L67" s="1145">
        <v>0</v>
      </c>
      <c r="M67" s="1149">
        <v>0</v>
      </c>
      <c r="N67" s="1142">
        <v>0</v>
      </c>
      <c r="O67" s="1185">
        <v>0</v>
      </c>
      <c r="P67" s="1186">
        <v>0</v>
      </c>
      <c r="Q67" s="1145">
        <v>0</v>
      </c>
      <c r="R67" s="1149">
        <v>0</v>
      </c>
      <c r="S67" s="1150">
        <f t="shared" si="1"/>
        <v>0</v>
      </c>
      <c r="T67" s="1187">
        <f t="shared" si="1"/>
        <v>0</v>
      </c>
      <c r="U67" s="1186"/>
      <c r="V67" s="1152">
        <f t="shared" si="0"/>
        <v>0</v>
      </c>
      <c r="W67" s="1153">
        <f t="shared" si="0"/>
        <v>0</v>
      </c>
      <c r="X67" s="1082">
        <v>0</v>
      </c>
      <c r="Y67" s="1077">
        <v>0</v>
      </c>
      <c r="Z67" s="1139">
        <v>0</v>
      </c>
      <c r="AA67" s="1099">
        <v>0</v>
      </c>
      <c r="AB67" s="1058">
        <v>0</v>
      </c>
      <c r="AC67" s="34"/>
      <c r="AD67" s="338"/>
    </row>
    <row r="68" spans="1:30" ht="13.5" customHeight="1" x14ac:dyDescent="0.2">
      <c r="A68" s="564" t="s">
        <v>11229</v>
      </c>
      <c r="B68" s="654" t="s">
        <v>102</v>
      </c>
      <c r="C68" s="565" t="s">
        <v>11016</v>
      </c>
      <c r="D68" s="1154">
        <v>0</v>
      </c>
      <c r="E68" s="1158">
        <v>0</v>
      </c>
      <c r="F68" s="1188">
        <v>0</v>
      </c>
      <c r="G68" s="1156">
        <v>0</v>
      </c>
      <c r="H68" s="785">
        <v>0</v>
      </c>
      <c r="I68" s="1157">
        <v>0</v>
      </c>
      <c r="J68" s="1158">
        <v>0</v>
      </c>
      <c r="K68" s="1188">
        <v>0</v>
      </c>
      <c r="L68" s="1156">
        <v>0</v>
      </c>
      <c r="M68" s="571">
        <v>0</v>
      </c>
      <c r="N68" s="1154">
        <v>0</v>
      </c>
      <c r="O68" s="1158">
        <v>0</v>
      </c>
      <c r="P68" s="1188">
        <v>0</v>
      </c>
      <c r="Q68" s="1156">
        <v>0</v>
      </c>
      <c r="R68" s="571">
        <v>0</v>
      </c>
      <c r="S68" s="1159">
        <f t="shared" si="1"/>
        <v>0</v>
      </c>
      <c r="T68" s="1158"/>
      <c r="U68" s="1189">
        <f t="shared" si="0"/>
        <v>0</v>
      </c>
      <c r="V68" s="1160">
        <f t="shared" si="0"/>
        <v>0</v>
      </c>
      <c r="W68" s="1161">
        <f t="shared" si="0"/>
        <v>0</v>
      </c>
      <c r="X68" s="1083">
        <v>0</v>
      </c>
      <c r="Y68" s="1136">
        <v>0</v>
      </c>
      <c r="Z68" s="1069">
        <v>0</v>
      </c>
      <c r="AA68" s="1100">
        <v>0</v>
      </c>
      <c r="AB68" s="1059">
        <v>0</v>
      </c>
      <c r="AC68" s="34"/>
      <c r="AD68" s="338"/>
    </row>
    <row r="69" spans="1:30" ht="13.5" customHeight="1" x14ac:dyDescent="0.2">
      <c r="A69" s="654" t="s">
        <v>11229</v>
      </c>
      <c r="B69" s="343" t="s">
        <v>116</v>
      </c>
      <c r="C69" s="776" t="s">
        <v>103</v>
      </c>
      <c r="D69" s="1162">
        <v>0</v>
      </c>
      <c r="E69" s="1190">
        <v>0</v>
      </c>
      <c r="F69" s="1191">
        <v>0</v>
      </c>
      <c r="G69" s="1165">
        <v>0</v>
      </c>
      <c r="H69" s="1166">
        <v>0</v>
      </c>
      <c r="I69" s="1167">
        <v>0</v>
      </c>
      <c r="J69" s="1190">
        <v>0</v>
      </c>
      <c r="K69" s="1191">
        <v>0</v>
      </c>
      <c r="L69" s="1165">
        <v>0</v>
      </c>
      <c r="M69" s="1168">
        <v>0</v>
      </c>
      <c r="N69" s="1162">
        <v>0</v>
      </c>
      <c r="O69" s="1190">
        <v>0</v>
      </c>
      <c r="P69" s="1191">
        <v>0</v>
      </c>
      <c r="Q69" s="1165">
        <v>0</v>
      </c>
      <c r="R69" s="1168">
        <v>0</v>
      </c>
      <c r="S69" s="1169">
        <f t="shared" si="1"/>
        <v>0</v>
      </c>
      <c r="T69" s="1192">
        <f t="shared" si="1"/>
        <v>0</v>
      </c>
      <c r="U69" s="1191"/>
      <c r="V69" s="1171">
        <f t="shared" si="0"/>
        <v>0</v>
      </c>
      <c r="W69" s="1172">
        <f t="shared" si="0"/>
        <v>0</v>
      </c>
      <c r="X69" s="1084">
        <v>0</v>
      </c>
      <c r="Y69" s="1078">
        <v>0</v>
      </c>
      <c r="Z69" s="1140">
        <v>0</v>
      </c>
      <c r="AA69" s="1101">
        <v>0</v>
      </c>
      <c r="AB69" s="1060">
        <v>0</v>
      </c>
      <c r="AC69" s="34"/>
      <c r="AD69" s="338"/>
    </row>
    <row r="70" spans="1:30" ht="13.5" customHeight="1" x14ac:dyDescent="0.2">
      <c r="A70" s="654" t="s">
        <v>11229</v>
      </c>
      <c r="B70" s="654" t="s">
        <v>116</v>
      </c>
      <c r="C70" s="566" t="s">
        <v>11016</v>
      </c>
      <c r="D70" s="1173">
        <v>0</v>
      </c>
      <c r="E70" s="1177">
        <v>0</v>
      </c>
      <c r="F70" s="1193">
        <v>0</v>
      </c>
      <c r="G70" s="1175">
        <v>0</v>
      </c>
      <c r="H70" s="789">
        <v>0</v>
      </c>
      <c r="I70" s="1176">
        <v>0</v>
      </c>
      <c r="J70" s="1177">
        <v>0</v>
      </c>
      <c r="K70" s="1193">
        <v>0</v>
      </c>
      <c r="L70" s="1175">
        <v>0</v>
      </c>
      <c r="M70" s="1178">
        <v>0</v>
      </c>
      <c r="N70" s="1173">
        <v>0</v>
      </c>
      <c r="O70" s="1177">
        <v>0</v>
      </c>
      <c r="P70" s="1193">
        <v>0</v>
      </c>
      <c r="Q70" s="1175">
        <v>0</v>
      </c>
      <c r="R70" s="1178">
        <v>0</v>
      </c>
      <c r="S70" s="1179">
        <f t="shared" si="1"/>
        <v>0</v>
      </c>
      <c r="T70" s="1177"/>
      <c r="U70" s="1194">
        <f t="shared" si="0"/>
        <v>0</v>
      </c>
      <c r="V70" s="1180">
        <f t="shared" si="0"/>
        <v>0</v>
      </c>
      <c r="W70" s="1181">
        <f t="shared" si="0"/>
        <v>0</v>
      </c>
      <c r="X70" s="1085">
        <v>0</v>
      </c>
      <c r="Y70" s="1138">
        <v>0</v>
      </c>
      <c r="Z70" s="1071">
        <v>0</v>
      </c>
      <c r="AA70" s="1102">
        <v>0</v>
      </c>
      <c r="AB70" s="1061">
        <v>0</v>
      </c>
      <c r="AC70" s="34"/>
      <c r="AD70" s="338"/>
    </row>
    <row r="71" spans="1:30" ht="13.5" customHeight="1" x14ac:dyDescent="0.2">
      <c r="A71" s="655" t="s">
        <v>11230</v>
      </c>
      <c r="B71" s="1536" t="s">
        <v>102</v>
      </c>
      <c r="C71" s="1537" t="s">
        <v>103</v>
      </c>
      <c r="D71" s="1195">
        <v>0</v>
      </c>
      <c r="E71" s="1185">
        <v>0</v>
      </c>
      <c r="F71" s="1186">
        <v>0</v>
      </c>
      <c r="G71" s="1145">
        <v>0</v>
      </c>
      <c r="H71" s="1146">
        <v>0</v>
      </c>
      <c r="I71" s="1196">
        <v>0</v>
      </c>
      <c r="J71" s="1185">
        <v>0</v>
      </c>
      <c r="K71" s="1186">
        <v>0</v>
      </c>
      <c r="L71" s="1145">
        <v>0</v>
      </c>
      <c r="M71" s="1149">
        <v>0</v>
      </c>
      <c r="N71" s="1195">
        <v>0</v>
      </c>
      <c r="O71" s="1185">
        <v>0</v>
      </c>
      <c r="P71" s="1186">
        <v>0</v>
      </c>
      <c r="Q71" s="1145">
        <v>0</v>
      </c>
      <c r="R71" s="1149">
        <v>0</v>
      </c>
      <c r="S71" s="1197">
        <f t="shared" si="1"/>
        <v>0</v>
      </c>
      <c r="T71" s="1187">
        <f t="shared" si="1"/>
        <v>0</v>
      </c>
      <c r="U71" s="1186"/>
      <c r="V71" s="1152">
        <f t="shared" si="0"/>
        <v>0</v>
      </c>
      <c r="W71" s="1153">
        <f t="shared" si="0"/>
        <v>0</v>
      </c>
      <c r="X71" s="1086">
        <v>0</v>
      </c>
      <c r="Y71" s="1077">
        <v>0</v>
      </c>
      <c r="Z71" s="1139">
        <v>0</v>
      </c>
      <c r="AA71" s="1099">
        <v>0</v>
      </c>
      <c r="AB71" s="1058">
        <v>0</v>
      </c>
      <c r="AC71" s="34"/>
      <c r="AD71" s="338"/>
    </row>
    <row r="72" spans="1:30" ht="13.5" customHeight="1" x14ac:dyDescent="0.2">
      <c r="A72" s="564" t="s">
        <v>11230</v>
      </c>
      <c r="B72" s="654" t="s">
        <v>102</v>
      </c>
      <c r="C72" s="565" t="s">
        <v>11016</v>
      </c>
      <c r="D72" s="1154">
        <v>0</v>
      </c>
      <c r="E72" s="1158">
        <v>0</v>
      </c>
      <c r="F72" s="1188">
        <v>0</v>
      </c>
      <c r="G72" s="1156">
        <v>0</v>
      </c>
      <c r="H72" s="1198">
        <v>0</v>
      </c>
      <c r="I72" s="1157">
        <v>0</v>
      </c>
      <c r="J72" s="1158">
        <v>0</v>
      </c>
      <c r="K72" s="1188">
        <v>0</v>
      </c>
      <c r="L72" s="1156">
        <v>0</v>
      </c>
      <c r="M72" s="1199">
        <v>0</v>
      </c>
      <c r="N72" s="1154">
        <v>0</v>
      </c>
      <c r="O72" s="1158">
        <v>0</v>
      </c>
      <c r="P72" s="1188">
        <v>0</v>
      </c>
      <c r="Q72" s="1156">
        <v>0</v>
      </c>
      <c r="R72" s="1199">
        <v>0</v>
      </c>
      <c r="S72" s="1159">
        <f t="shared" si="1"/>
        <v>0</v>
      </c>
      <c r="T72" s="1158"/>
      <c r="U72" s="1189">
        <f t="shared" si="0"/>
        <v>0</v>
      </c>
      <c r="V72" s="1160">
        <f t="shared" si="0"/>
        <v>0</v>
      </c>
      <c r="W72" s="1200">
        <f t="shared" si="0"/>
        <v>0</v>
      </c>
      <c r="X72" s="1083">
        <v>0</v>
      </c>
      <c r="Y72" s="1136">
        <v>0</v>
      </c>
      <c r="Z72" s="1069">
        <v>0</v>
      </c>
      <c r="AA72" s="1100">
        <v>0</v>
      </c>
      <c r="AB72" s="1095">
        <v>0</v>
      </c>
      <c r="AC72" s="34"/>
      <c r="AD72" s="338"/>
    </row>
    <row r="73" spans="1:30" ht="13.5" customHeight="1" x14ac:dyDescent="0.2">
      <c r="A73" s="654" t="s">
        <v>11230</v>
      </c>
      <c r="B73" s="343" t="s">
        <v>116</v>
      </c>
      <c r="C73" s="776" t="s">
        <v>103</v>
      </c>
      <c r="D73" s="1201">
        <v>0</v>
      </c>
      <c r="E73" s="1190">
        <v>0</v>
      </c>
      <c r="F73" s="1191">
        <v>0</v>
      </c>
      <c r="G73" s="1165">
        <v>0</v>
      </c>
      <c r="H73" s="1166">
        <v>0</v>
      </c>
      <c r="I73" s="1202">
        <v>0</v>
      </c>
      <c r="J73" s="1190">
        <v>0</v>
      </c>
      <c r="K73" s="1191">
        <v>0</v>
      </c>
      <c r="L73" s="1165">
        <v>0</v>
      </c>
      <c r="M73" s="1168">
        <v>0</v>
      </c>
      <c r="N73" s="1201">
        <v>0</v>
      </c>
      <c r="O73" s="1190">
        <v>0</v>
      </c>
      <c r="P73" s="1191">
        <v>0</v>
      </c>
      <c r="Q73" s="1165">
        <v>0</v>
      </c>
      <c r="R73" s="1168">
        <v>0</v>
      </c>
      <c r="S73" s="1203">
        <f t="shared" si="1"/>
        <v>0</v>
      </c>
      <c r="T73" s="1192">
        <f t="shared" si="1"/>
        <v>0</v>
      </c>
      <c r="U73" s="1191"/>
      <c r="V73" s="1171">
        <f t="shared" si="0"/>
        <v>0</v>
      </c>
      <c r="W73" s="1172">
        <f t="shared" si="0"/>
        <v>0</v>
      </c>
      <c r="X73" s="1087">
        <v>0</v>
      </c>
      <c r="Y73" s="1078">
        <v>0</v>
      </c>
      <c r="Z73" s="1140">
        <v>0</v>
      </c>
      <c r="AA73" s="1101">
        <v>0</v>
      </c>
      <c r="AB73" s="1060">
        <v>0</v>
      </c>
      <c r="AC73" s="34"/>
      <c r="AD73" s="338"/>
    </row>
    <row r="74" spans="1:30" ht="13.5" customHeight="1" x14ac:dyDescent="0.2">
      <c r="A74" s="654" t="s">
        <v>11230</v>
      </c>
      <c r="B74" s="654" t="s">
        <v>116</v>
      </c>
      <c r="C74" s="566" t="s">
        <v>11016</v>
      </c>
      <c r="D74" s="1173">
        <v>0</v>
      </c>
      <c r="E74" s="1177">
        <v>0</v>
      </c>
      <c r="F74" s="1193">
        <v>0</v>
      </c>
      <c r="G74" s="1175">
        <v>0</v>
      </c>
      <c r="H74" s="1204">
        <v>0</v>
      </c>
      <c r="I74" s="1176">
        <v>0</v>
      </c>
      <c r="J74" s="1177">
        <v>0</v>
      </c>
      <c r="K74" s="1193">
        <v>0</v>
      </c>
      <c r="L74" s="1175">
        <v>0</v>
      </c>
      <c r="M74" s="1205">
        <v>0</v>
      </c>
      <c r="N74" s="1173">
        <v>0</v>
      </c>
      <c r="O74" s="1177">
        <v>0</v>
      </c>
      <c r="P74" s="1193">
        <v>0</v>
      </c>
      <c r="Q74" s="1175">
        <v>0</v>
      </c>
      <c r="R74" s="1205">
        <v>0</v>
      </c>
      <c r="S74" s="1179">
        <f t="shared" si="1"/>
        <v>0</v>
      </c>
      <c r="T74" s="1177"/>
      <c r="U74" s="1194">
        <f t="shared" si="0"/>
        <v>0</v>
      </c>
      <c r="V74" s="1180">
        <f t="shared" si="0"/>
        <v>0</v>
      </c>
      <c r="W74" s="1206">
        <f t="shared" si="0"/>
        <v>0</v>
      </c>
      <c r="X74" s="1085">
        <v>0</v>
      </c>
      <c r="Y74" s="1138">
        <v>0</v>
      </c>
      <c r="Z74" s="1071">
        <v>0</v>
      </c>
      <c r="AA74" s="1102">
        <v>0</v>
      </c>
      <c r="AB74" s="1096">
        <v>0</v>
      </c>
      <c r="AC74" s="34"/>
      <c r="AD74" s="338"/>
    </row>
    <row r="75" spans="1:30" ht="13.5" customHeight="1" x14ac:dyDescent="0.2">
      <c r="A75" s="655" t="s">
        <v>11231</v>
      </c>
      <c r="B75" s="1536" t="s">
        <v>102</v>
      </c>
      <c r="C75" s="1537" t="s">
        <v>103</v>
      </c>
      <c r="D75" s="1195">
        <v>0</v>
      </c>
      <c r="E75" s="1185">
        <v>0</v>
      </c>
      <c r="F75" s="1186">
        <v>0</v>
      </c>
      <c r="G75" s="1145">
        <v>0</v>
      </c>
      <c r="H75" s="1146">
        <v>0</v>
      </c>
      <c r="I75" s="1196">
        <v>0</v>
      </c>
      <c r="J75" s="1185">
        <v>0</v>
      </c>
      <c r="K75" s="1186">
        <v>0</v>
      </c>
      <c r="L75" s="1145">
        <v>0</v>
      </c>
      <c r="M75" s="1149">
        <v>0</v>
      </c>
      <c r="N75" s="1195">
        <v>0</v>
      </c>
      <c r="O75" s="1185">
        <v>0</v>
      </c>
      <c r="P75" s="1186">
        <v>0</v>
      </c>
      <c r="Q75" s="1145">
        <v>0</v>
      </c>
      <c r="R75" s="1149">
        <v>0</v>
      </c>
      <c r="S75" s="1197">
        <f t="shared" si="1"/>
        <v>0</v>
      </c>
      <c r="T75" s="1187">
        <f t="shared" si="1"/>
        <v>0</v>
      </c>
      <c r="U75" s="1186"/>
      <c r="V75" s="1152">
        <f t="shared" ref="V75:W82" si="2">SUM(G75,L75,Q75)</f>
        <v>0</v>
      </c>
      <c r="W75" s="1153">
        <f t="shared" si="2"/>
        <v>0</v>
      </c>
      <c r="X75" s="1086">
        <v>0</v>
      </c>
      <c r="Y75" s="1077">
        <v>0</v>
      </c>
      <c r="Z75" s="1139">
        <v>0</v>
      </c>
      <c r="AA75" s="1099">
        <v>0</v>
      </c>
      <c r="AB75" s="1058">
        <v>0</v>
      </c>
      <c r="AC75" s="34"/>
      <c r="AD75" s="338"/>
    </row>
    <row r="76" spans="1:30" ht="13.5" customHeight="1" x14ac:dyDescent="0.2">
      <c r="A76" s="564" t="s">
        <v>11231</v>
      </c>
      <c r="B76" s="654" t="s">
        <v>102</v>
      </c>
      <c r="C76" s="565" t="s">
        <v>11016</v>
      </c>
      <c r="D76" s="1154">
        <v>0</v>
      </c>
      <c r="E76" s="1158">
        <v>0</v>
      </c>
      <c r="F76" s="1188">
        <v>0</v>
      </c>
      <c r="G76" s="1156">
        <v>0</v>
      </c>
      <c r="H76" s="1198">
        <v>0</v>
      </c>
      <c r="I76" s="1157">
        <v>0</v>
      </c>
      <c r="J76" s="1158">
        <v>0</v>
      </c>
      <c r="K76" s="1188">
        <v>0</v>
      </c>
      <c r="L76" s="1156">
        <v>0</v>
      </c>
      <c r="M76" s="1199">
        <v>0</v>
      </c>
      <c r="N76" s="1154">
        <v>0</v>
      </c>
      <c r="O76" s="1158">
        <v>0</v>
      </c>
      <c r="P76" s="1188">
        <v>0</v>
      </c>
      <c r="Q76" s="1156">
        <v>0</v>
      </c>
      <c r="R76" s="1199">
        <v>0</v>
      </c>
      <c r="S76" s="1159">
        <f t="shared" si="1"/>
        <v>0</v>
      </c>
      <c r="T76" s="1158"/>
      <c r="U76" s="1189">
        <f t="shared" ref="U76:U82" si="3">SUM(F76,K76,P76)</f>
        <v>0</v>
      </c>
      <c r="V76" s="1160">
        <f t="shared" si="2"/>
        <v>0</v>
      </c>
      <c r="W76" s="1200">
        <f t="shared" si="2"/>
        <v>0</v>
      </c>
      <c r="X76" s="1083">
        <v>0</v>
      </c>
      <c r="Y76" s="1136">
        <v>0</v>
      </c>
      <c r="Z76" s="1069">
        <v>0</v>
      </c>
      <c r="AA76" s="1100">
        <v>0</v>
      </c>
      <c r="AB76" s="1095">
        <v>0</v>
      </c>
      <c r="AC76" s="34"/>
      <c r="AD76" s="338"/>
    </row>
    <row r="77" spans="1:30" ht="13.5" customHeight="1" x14ac:dyDescent="0.2">
      <c r="A77" s="654" t="s">
        <v>11231</v>
      </c>
      <c r="B77" s="343" t="s">
        <v>116</v>
      </c>
      <c r="C77" s="776" t="s">
        <v>103</v>
      </c>
      <c r="D77" s="1201">
        <v>0</v>
      </c>
      <c r="E77" s="1190">
        <v>0</v>
      </c>
      <c r="F77" s="1191">
        <v>0</v>
      </c>
      <c r="G77" s="1165">
        <v>0</v>
      </c>
      <c r="H77" s="1166">
        <v>0</v>
      </c>
      <c r="I77" s="1202">
        <v>0</v>
      </c>
      <c r="J77" s="1190">
        <v>0</v>
      </c>
      <c r="K77" s="1191">
        <v>0</v>
      </c>
      <c r="L77" s="1165">
        <v>0</v>
      </c>
      <c r="M77" s="1168">
        <v>0</v>
      </c>
      <c r="N77" s="1201">
        <v>0</v>
      </c>
      <c r="O77" s="1190">
        <v>0</v>
      </c>
      <c r="P77" s="1191">
        <v>0</v>
      </c>
      <c r="Q77" s="1165">
        <v>0</v>
      </c>
      <c r="R77" s="1168">
        <v>0</v>
      </c>
      <c r="S77" s="1203">
        <f t="shared" ref="S77:T82" si="4">SUM(D77,I77,N77)</f>
        <v>0</v>
      </c>
      <c r="T77" s="1192">
        <f t="shared" si="4"/>
        <v>0</v>
      </c>
      <c r="U77" s="1191"/>
      <c r="V77" s="1171">
        <f t="shared" si="2"/>
        <v>0</v>
      </c>
      <c r="W77" s="1172">
        <f>SUM(H77,M77,R77)</f>
        <v>0</v>
      </c>
      <c r="X77" s="1087">
        <v>0</v>
      </c>
      <c r="Y77" s="1078">
        <v>0</v>
      </c>
      <c r="Z77" s="1140">
        <v>0</v>
      </c>
      <c r="AA77" s="1101">
        <v>0</v>
      </c>
      <c r="AB77" s="1060">
        <v>0</v>
      </c>
      <c r="AC77" s="34"/>
      <c r="AD77" s="338"/>
    </row>
    <row r="78" spans="1:30" ht="13.5" customHeight="1" x14ac:dyDescent="0.2">
      <c r="A78" s="654" t="s">
        <v>11231</v>
      </c>
      <c r="B78" s="654" t="s">
        <v>116</v>
      </c>
      <c r="C78" s="566" t="s">
        <v>11016</v>
      </c>
      <c r="D78" s="1173">
        <v>0</v>
      </c>
      <c r="E78" s="1177">
        <v>0</v>
      </c>
      <c r="F78" s="1193">
        <v>0</v>
      </c>
      <c r="G78" s="1175">
        <v>0</v>
      </c>
      <c r="H78" s="1204">
        <v>0</v>
      </c>
      <c r="I78" s="1176">
        <v>0</v>
      </c>
      <c r="J78" s="1177">
        <v>0</v>
      </c>
      <c r="K78" s="1193">
        <v>0</v>
      </c>
      <c r="L78" s="1175">
        <v>0</v>
      </c>
      <c r="M78" s="1205">
        <v>0</v>
      </c>
      <c r="N78" s="1173">
        <v>0</v>
      </c>
      <c r="O78" s="1177">
        <v>0</v>
      </c>
      <c r="P78" s="1193">
        <v>0</v>
      </c>
      <c r="Q78" s="1175">
        <v>0</v>
      </c>
      <c r="R78" s="1205">
        <v>0</v>
      </c>
      <c r="S78" s="1179">
        <f t="shared" si="4"/>
        <v>0</v>
      </c>
      <c r="T78" s="1177"/>
      <c r="U78" s="1194">
        <f t="shared" si="3"/>
        <v>0</v>
      </c>
      <c r="V78" s="1180">
        <f t="shared" si="2"/>
        <v>0</v>
      </c>
      <c r="W78" s="1206">
        <f t="shared" si="2"/>
        <v>0</v>
      </c>
      <c r="X78" s="1085">
        <v>0</v>
      </c>
      <c r="Y78" s="1138">
        <v>0</v>
      </c>
      <c r="Z78" s="1071">
        <v>0</v>
      </c>
      <c r="AA78" s="1102">
        <v>0</v>
      </c>
      <c r="AB78" s="1096">
        <v>0</v>
      </c>
      <c r="AC78" s="34"/>
      <c r="AD78" s="338"/>
    </row>
    <row r="79" spans="1:30" ht="13.5" customHeight="1" x14ac:dyDescent="0.2">
      <c r="A79" s="655" t="s">
        <v>11232</v>
      </c>
      <c r="B79" s="1536" t="s">
        <v>102</v>
      </c>
      <c r="C79" s="1537" t="s">
        <v>103</v>
      </c>
      <c r="D79" s="1142">
        <v>0</v>
      </c>
      <c r="E79" s="1185">
        <v>0</v>
      </c>
      <c r="F79" s="1186">
        <v>0</v>
      </c>
      <c r="G79" s="1145">
        <v>0</v>
      </c>
      <c r="H79" s="1146">
        <v>0</v>
      </c>
      <c r="I79" s="1147">
        <v>0</v>
      </c>
      <c r="J79" s="1185">
        <v>0</v>
      </c>
      <c r="K79" s="1186">
        <v>0</v>
      </c>
      <c r="L79" s="1145">
        <v>0</v>
      </c>
      <c r="M79" s="1149">
        <v>0</v>
      </c>
      <c r="N79" s="1142">
        <v>0</v>
      </c>
      <c r="O79" s="1185">
        <v>0</v>
      </c>
      <c r="P79" s="1186">
        <v>0</v>
      </c>
      <c r="Q79" s="1145">
        <v>0</v>
      </c>
      <c r="R79" s="1149">
        <v>0</v>
      </c>
      <c r="S79" s="1150">
        <f t="shared" si="4"/>
        <v>0</v>
      </c>
      <c r="T79" s="1187">
        <f t="shared" si="4"/>
        <v>0</v>
      </c>
      <c r="U79" s="1186"/>
      <c r="V79" s="1152">
        <f t="shared" si="2"/>
        <v>0</v>
      </c>
      <c r="W79" s="1153">
        <f t="shared" si="2"/>
        <v>0</v>
      </c>
      <c r="X79" s="1082">
        <v>0</v>
      </c>
      <c r="Y79" s="1077">
        <v>0</v>
      </c>
      <c r="Z79" s="1139">
        <v>0</v>
      </c>
      <c r="AA79" s="1099">
        <v>0</v>
      </c>
      <c r="AB79" s="1058">
        <v>0</v>
      </c>
      <c r="AC79" s="34"/>
      <c r="AD79" s="338"/>
    </row>
    <row r="80" spans="1:30" ht="13.5" customHeight="1" x14ac:dyDescent="0.2">
      <c r="A80" s="412" t="s">
        <v>11232</v>
      </c>
      <c r="B80" s="654" t="s">
        <v>102</v>
      </c>
      <c r="C80" s="565" t="s">
        <v>11016</v>
      </c>
      <c r="D80" s="1154">
        <v>0</v>
      </c>
      <c r="E80" s="1158">
        <v>0</v>
      </c>
      <c r="F80" s="1188">
        <v>0</v>
      </c>
      <c r="G80" s="1156">
        <v>0</v>
      </c>
      <c r="H80" s="785">
        <v>0</v>
      </c>
      <c r="I80" s="1157">
        <v>0</v>
      </c>
      <c r="J80" s="1158">
        <v>0</v>
      </c>
      <c r="K80" s="1188">
        <v>0</v>
      </c>
      <c r="L80" s="1156">
        <v>0</v>
      </c>
      <c r="M80" s="571">
        <v>0</v>
      </c>
      <c r="N80" s="1154">
        <v>0</v>
      </c>
      <c r="O80" s="1158">
        <v>0</v>
      </c>
      <c r="P80" s="1188">
        <v>0</v>
      </c>
      <c r="Q80" s="1156">
        <v>0</v>
      </c>
      <c r="R80" s="571">
        <v>0</v>
      </c>
      <c r="S80" s="1159">
        <f t="shared" si="4"/>
        <v>0</v>
      </c>
      <c r="T80" s="1158"/>
      <c r="U80" s="1189">
        <f t="shared" si="3"/>
        <v>0</v>
      </c>
      <c r="V80" s="1160">
        <f t="shared" si="2"/>
        <v>0</v>
      </c>
      <c r="W80" s="1161">
        <f t="shared" si="2"/>
        <v>0</v>
      </c>
      <c r="X80" s="1083">
        <v>0</v>
      </c>
      <c r="Y80" s="1136">
        <v>0</v>
      </c>
      <c r="Z80" s="1069">
        <v>0</v>
      </c>
      <c r="AA80" s="1100">
        <v>0</v>
      </c>
      <c r="AB80" s="1059">
        <v>0</v>
      </c>
      <c r="AC80" s="34"/>
      <c r="AD80" s="338"/>
    </row>
    <row r="81" spans="1:30" ht="13.5" customHeight="1" x14ac:dyDescent="0.2">
      <c r="A81" s="656" t="s">
        <v>11232</v>
      </c>
      <c r="B81" s="343" t="s">
        <v>116</v>
      </c>
      <c r="C81" s="776" t="s">
        <v>103</v>
      </c>
      <c r="D81" s="1162">
        <v>0</v>
      </c>
      <c r="E81" s="1190">
        <v>0</v>
      </c>
      <c r="F81" s="1191">
        <v>0</v>
      </c>
      <c r="G81" s="1165">
        <v>0</v>
      </c>
      <c r="H81" s="1166">
        <v>0</v>
      </c>
      <c r="I81" s="1167">
        <v>0</v>
      </c>
      <c r="J81" s="1190">
        <v>0</v>
      </c>
      <c r="K81" s="1191">
        <v>0</v>
      </c>
      <c r="L81" s="1165">
        <v>0</v>
      </c>
      <c r="M81" s="1168">
        <v>0</v>
      </c>
      <c r="N81" s="1162">
        <v>0</v>
      </c>
      <c r="O81" s="1190">
        <v>0</v>
      </c>
      <c r="P81" s="1191">
        <v>0</v>
      </c>
      <c r="Q81" s="1165">
        <v>0</v>
      </c>
      <c r="R81" s="1168">
        <v>0</v>
      </c>
      <c r="S81" s="1169">
        <f t="shared" si="4"/>
        <v>0</v>
      </c>
      <c r="T81" s="1192">
        <f t="shared" si="4"/>
        <v>0</v>
      </c>
      <c r="U81" s="1191"/>
      <c r="V81" s="1171">
        <f t="shared" si="2"/>
        <v>0</v>
      </c>
      <c r="W81" s="1172">
        <f t="shared" si="2"/>
        <v>0</v>
      </c>
      <c r="X81" s="1084">
        <v>0</v>
      </c>
      <c r="Y81" s="1078">
        <v>0</v>
      </c>
      <c r="Z81" s="1140">
        <v>0</v>
      </c>
      <c r="AA81" s="1101">
        <v>0</v>
      </c>
      <c r="AB81" s="1060">
        <v>0</v>
      </c>
      <c r="AC81" s="34"/>
      <c r="AD81" s="338"/>
    </row>
    <row r="82" spans="1:30" ht="13.5" customHeight="1" thickBot="1" x14ac:dyDescent="0.25">
      <c r="A82" s="656" t="s">
        <v>11232</v>
      </c>
      <c r="B82" s="792" t="s">
        <v>116</v>
      </c>
      <c r="C82" s="566" t="s">
        <v>11016</v>
      </c>
      <c r="D82" s="1173">
        <v>0</v>
      </c>
      <c r="E82" s="1177">
        <v>0</v>
      </c>
      <c r="F82" s="1193">
        <v>0</v>
      </c>
      <c r="G82" s="1175">
        <v>0</v>
      </c>
      <c r="H82" s="789">
        <v>0</v>
      </c>
      <c r="I82" s="1176">
        <v>0</v>
      </c>
      <c r="J82" s="1177">
        <v>0</v>
      </c>
      <c r="K82" s="1193">
        <v>0</v>
      </c>
      <c r="L82" s="1175">
        <v>0</v>
      </c>
      <c r="M82" s="1178">
        <v>0</v>
      </c>
      <c r="N82" s="1173">
        <v>0</v>
      </c>
      <c r="O82" s="1177">
        <v>0</v>
      </c>
      <c r="P82" s="1193">
        <v>0</v>
      </c>
      <c r="Q82" s="1175">
        <v>0</v>
      </c>
      <c r="R82" s="1178">
        <v>0</v>
      </c>
      <c r="S82" s="1179">
        <f t="shared" si="4"/>
        <v>0</v>
      </c>
      <c r="T82" s="1177"/>
      <c r="U82" s="1194">
        <f t="shared" si="3"/>
        <v>0</v>
      </c>
      <c r="V82" s="1180">
        <f t="shared" si="2"/>
        <v>0</v>
      </c>
      <c r="W82" s="1181">
        <f t="shared" si="2"/>
        <v>0</v>
      </c>
      <c r="X82" s="1085">
        <v>0</v>
      </c>
      <c r="Y82" s="1138">
        <v>0</v>
      </c>
      <c r="Z82" s="1071">
        <v>0</v>
      </c>
      <c r="AA82" s="1102">
        <v>0</v>
      </c>
      <c r="AB82" s="1061">
        <v>0</v>
      </c>
      <c r="AC82" s="34"/>
      <c r="AD82" s="338"/>
    </row>
    <row r="83" spans="1:30" ht="13.5" customHeight="1" thickTop="1" x14ac:dyDescent="0.2">
      <c r="A83" s="405" t="s">
        <v>11233</v>
      </c>
      <c r="B83" s="341" t="s">
        <v>102</v>
      </c>
      <c r="C83" s="563" t="s">
        <v>103</v>
      </c>
      <c r="D83" s="1207">
        <f>SUM(D11,D15,D19,D23,D27,D31,D35,D39,D43,D47,D51,D55,D59,D63,D67,D71,D75,D79)</f>
        <v>0</v>
      </c>
      <c r="E83" s="1208">
        <f>SUM(E19,E23,E27,E31,E35,E39,E43,E47,E51,E55,E59,E63,E67,E71,E75,E79)</f>
        <v>0</v>
      </c>
      <c r="F83" s="1209">
        <f>SUM(F11,F15)</f>
        <v>0</v>
      </c>
      <c r="G83" s="1210">
        <f>SUM(G11,G15,G19,G23,G27,G31,G35,G39,G43,G47,G51,G55,G59,G63,G67,G71,G75,G79)</f>
        <v>0</v>
      </c>
      <c r="H83" s="1211">
        <f>SUM(H11,H15,H19,H23,H27,H31,H35,H39,H43,H47,H51,H55,H59,H63,H67,H71,H75,H79)</f>
        <v>0</v>
      </c>
      <c r="I83" s="1212">
        <f>SUM(I11,I15,I19,I23,I27,I31,I35,I39,I43,I47,I51,I55,I59,I63,I67,I71,I75,I79)</f>
        <v>0</v>
      </c>
      <c r="J83" s="1208">
        <f>SUM(J19,J23,J27,J31,J35,J39,J43,J47,J51,J55,J59,J63,J67,J71,J75,J79)</f>
        <v>0</v>
      </c>
      <c r="K83" s="1209">
        <f>SUM(K11,K15)</f>
        <v>0</v>
      </c>
      <c r="L83" s="1210">
        <f>SUM(L11,L15,L19,L23,L27,L31,L35,L39,L43,L47,L51,L55,L59,L63,L67,L71,L75,L79)</f>
        <v>0</v>
      </c>
      <c r="M83" s="1213">
        <f>SUM(M11,M15,M19,M23,M27,M31,M35,M39,M43,M47,M51,M55,M59,M63,M67,M71,M75,M79)</f>
        <v>0</v>
      </c>
      <c r="N83" s="1207">
        <f>SUM(N11,N15,N19,N23,N27,N31,N35,N39,N43,N47,N51,N55,N59,N63,N67,N71,N75,N79)</f>
        <v>0</v>
      </c>
      <c r="O83" s="1208">
        <f>SUM(O19,O23,O27,O31,O35,O39,O43,O47,O51,O55,O59,O63,O67,O71,O75,O79)</f>
        <v>0</v>
      </c>
      <c r="P83" s="1209">
        <f>SUM(P11,P15)</f>
        <v>0</v>
      </c>
      <c r="Q83" s="1210">
        <f>SUM(Q11,Q15,Q19,Q23,Q27,Q31,Q35,Q39,Q43,Q47,Q51,Q55,Q59,Q63,Q67,Q71,Q75,Q79)</f>
        <v>0</v>
      </c>
      <c r="R83" s="1213">
        <f>SUM(R11,R15,R19,R23,R27,R31,R35,R39,R43,R47,R51,R55,R59,R63,R67,R71,R75,R79)</f>
        <v>0</v>
      </c>
      <c r="S83" s="1207">
        <f>SUM(S11,S15,S19,S23,S27,S31,S35,S39,S43,S47,S51,S55,S59,S63,S67,S71,S75,S79)</f>
        <v>0</v>
      </c>
      <c r="T83" s="1208">
        <f>SUM(T19,T23,T27,T31,T35,T39,T43,T47,T51,T55,T59,T63,T67,T71,T75,T79)</f>
        <v>0</v>
      </c>
      <c r="U83" s="1209">
        <f>SUM(U11,U15)</f>
        <v>0</v>
      </c>
      <c r="V83" s="1210">
        <f>SUM(V11,V15,V19,V23,V27,V31,V35,V39,V43,V47,V51,V55,V59,V63,V67,V71,V75,V79)</f>
        <v>0</v>
      </c>
      <c r="W83" s="1213">
        <f>SUM(W11,W15,W19,W23,W27,W31,W35,W39,W43,W47,W51,W55,W59,W63,W67,W71,W75,W79)</f>
        <v>0</v>
      </c>
      <c r="X83" s="1088">
        <f>SUM(X11,X15,X19,X23,X27,X31,X35,X39,X43,X47,X51,X55,X59,X63,X67,X71,X75,X79)</f>
        <v>0</v>
      </c>
      <c r="Y83" s="1079">
        <f>SUM(Y19,Y23,Y27,Y31,Y35,Y39,Y43,Y47,Y51,Y55,Y59,Y63,Y67,Y71,Y75,Y79)</f>
        <v>0</v>
      </c>
      <c r="Z83" s="1072">
        <f>SUM(Z11,Z15)</f>
        <v>0</v>
      </c>
      <c r="AA83" s="1103">
        <f>SUM(AA11,AA15,AA19,AA23,AA27,AA31,AA35,AA39,AA43,AA47,AA51,AA55,AA59,AA63,AA67,AA71,AA75,AA79)</f>
        <v>0</v>
      </c>
      <c r="AB83" s="1062">
        <f>SUM(AB11,AB15,AB19,AB23,AB27,AB31,AB35,AB39,AB43,AB47,AB51,AB55,AB59,AB63,AB67,AB71,AB75,AB79)</f>
        <v>0</v>
      </c>
      <c r="AC83" s="34"/>
      <c r="AD83" s="339"/>
    </row>
    <row r="84" spans="1:30" ht="13.5" customHeight="1" x14ac:dyDescent="0.2">
      <c r="A84" s="564" t="s">
        <v>11233</v>
      </c>
      <c r="B84" s="654" t="s">
        <v>102</v>
      </c>
      <c r="C84" s="565" t="s">
        <v>11016</v>
      </c>
      <c r="D84" s="1159">
        <f>SUM(D20,D24,D28,D32,D36,D40,D44,D48,D52,D56,D60,D64,D68,D72,D76,D80)</f>
        <v>0</v>
      </c>
      <c r="E84" s="1158"/>
      <c r="F84" s="1189">
        <f>SUM(F20,F24,F28,F32,F36,F40,F44,F48,F52,F56,F60,F64,F68,F72,F76,F80)</f>
        <v>0</v>
      </c>
      <c r="G84" s="1160">
        <f>SUM(G20,G24,G28,G32,G36,G40,G44,G48,G52,G56,G60,G64,G68,G72,G76,G80)</f>
        <v>0</v>
      </c>
      <c r="H84" s="1214">
        <f>SUM(H20,H24,H28,H32,H36,H40,H44,H48,H52,H56,H60,H64,H68,H72,H76,H80)</f>
        <v>0</v>
      </c>
      <c r="I84" s="1215">
        <f>SUM(I20,I24,I28,I32,I36,I40,I44,I48,I52,I56,I60,I64,I68,I72,I76,I80)</f>
        <v>0</v>
      </c>
      <c r="J84" s="1158"/>
      <c r="K84" s="1189">
        <f>SUM(K20,K24,K28,K32,K36,K40,K44,K48,K52,K56,K60,K64,K68,K72,K76,K80)</f>
        <v>0</v>
      </c>
      <c r="L84" s="1160">
        <f>SUM(L20,L24,L28,L32,L36,L40,L44,L48,L52,L56,L60,L64,L68,L72,L76,L80)</f>
        <v>0</v>
      </c>
      <c r="M84" s="1161">
        <f>SUM(M20,M24,M28,M32,M36,M40,M44,M48,M52,M56,M60,M64,M68,M72,M76,M80)</f>
        <v>0</v>
      </c>
      <c r="N84" s="1159">
        <f>SUM(N20,N24,N28,N32,N36,N40,N44,N48,N52,N56,N60,N64,N68,N72,N76,N80)</f>
        <v>0</v>
      </c>
      <c r="O84" s="1158"/>
      <c r="P84" s="1189">
        <f>SUM(P20,P24,P28,P32,P36,P40,P44,P48,P52,P56,P60,P64,P68,P72,P76,P80)</f>
        <v>0</v>
      </c>
      <c r="Q84" s="1160">
        <f>SUM(Q20,Q24,Q28,Q32,Q36,Q40,Q44,Q48,Q52,Q56,Q60,Q64,Q68,Q72,Q76,Q80)</f>
        <v>0</v>
      </c>
      <c r="R84" s="1161">
        <f>SUM(R20,R24,R28,R32,R36,R40,R44,R48,R52,R56,R60,R64,R68,R72,R76,R80)</f>
        <v>0</v>
      </c>
      <c r="S84" s="1159">
        <f>SUM(S20,S24,S28,S32,S36,S40,S44,S48,S52,S56,S60,S64,S68,S72,S76,S80)</f>
        <v>0</v>
      </c>
      <c r="T84" s="1158"/>
      <c r="U84" s="1189">
        <f>SUM(U20,U24,U28,U32,U36,U40,U44,U48,U52,U56,U60,U64,U68,U72,U76,U80)</f>
        <v>0</v>
      </c>
      <c r="V84" s="1160">
        <f>SUM(V20,V24,V28,V32,V36,V40,V44,V48,V52,V56,V60,V64,V68,V72,V76,V80)</f>
        <v>0</v>
      </c>
      <c r="W84" s="1161">
        <f>SUM(W20,W24,W28,W32,W36,W40,W44,W48,W52,W56,W60,W64,W68,W72,W76,W80)</f>
        <v>0</v>
      </c>
      <c r="X84" s="1089">
        <f>SUM(X20,X24,X28,X32,X36,X40,X44,X48,X52,X56,X60,X64,X68,X72,X76,X80)</f>
        <v>0</v>
      </c>
      <c r="Y84" s="1136"/>
      <c r="Z84" s="1073">
        <f>SUM(Z20,Z24,Z28,Z32,Z36,Z40,Z44,Z48,Z52,Z56,Z60,Z64,Z68,Z72,Z76,Z80)</f>
        <v>0</v>
      </c>
      <c r="AA84" s="1104">
        <f>SUM(AA20,AA24,AA28,AA32,AA36,AA40,AA44,AA48,AA52,AA56,AA60,AA64,AA68,AA72,AA76,AA80)</f>
        <v>0</v>
      </c>
      <c r="AB84" s="1063">
        <f>SUM(AB20,AB24,AB28,AB32,AB36,AB40,AB44,AB48,AB52,AB56,AB60,AB64,AB68,AB72,AB76,AB80)</f>
        <v>0</v>
      </c>
      <c r="AC84" s="34"/>
      <c r="AD84" s="339"/>
    </row>
    <row r="85" spans="1:30" ht="13.5" customHeight="1" x14ac:dyDescent="0.2">
      <c r="A85" s="368" t="s">
        <v>11233</v>
      </c>
      <c r="B85" s="343" t="s">
        <v>116</v>
      </c>
      <c r="C85" s="776" t="s">
        <v>103</v>
      </c>
      <c r="D85" s="1169">
        <f>SUM(D13,D17,D21,D25,D29,D33,D37,D41,D45,D49,D53,D57,D61,D65,D69,D73,D77,D81)</f>
        <v>0</v>
      </c>
      <c r="E85" s="1216">
        <f>SUM(E21,E25,E29,E33,E37,E41,E45,E49,E53,E57,E61,E65,E69,E73,E77,E81)</f>
        <v>0</v>
      </c>
      <c r="F85" s="1217">
        <f>SUM(F13,F17)</f>
        <v>0</v>
      </c>
      <c r="G85" s="1218">
        <f>SUM(G13,G17,G21,G25,G29,G33,G37,G41,G45,G49,G53,G57,G61,G65,G69,G73,G77,G81)</f>
        <v>0</v>
      </c>
      <c r="H85" s="1219">
        <f>SUM(H13,H17,H21,H25,H29,H33,H37,H41,H45,H49,H53,H57,H61,H65,H69,H73,H77,H81)</f>
        <v>0</v>
      </c>
      <c r="I85" s="1220">
        <f>SUM(I13,I17,I21,I25,I29,I33,I37,I41,I45,I49,I53,I57,I61,I65,I69,I73,I77,I81)</f>
        <v>0</v>
      </c>
      <c r="J85" s="1216">
        <f>SUM(J21,J25,J29,J33,J37,J41,J45,J49,J53,J57,J61,J65,J69,J73,J77,J81)</f>
        <v>0</v>
      </c>
      <c r="K85" s="1217">
        <f>SUM(K13,K17)</f>
        <v>0</v>
      </c>
      <c r="L85" s="1218">
        <f>SUM(L13,L17,L21,L25,L29,L33,L37,L41,L45,L49,L53,L57,L61,L65,L69,L73,L77,L81)</f>
        <v>0</v>
      </c>
      <c r="M85" s="1221">
        <f>SUM(M13,M17,M21,M25,M29,M33,M37,M41,M45,M49,M53,M57,M61,M65,M69,M73,M77,M81)</f>
        <v>0</v>
      </c>
      <c r="N85" s="1169">
        <f>SUM(N13,N17,N21,N25,N29,N33,N37,N41,N45,N49,N53,N57,N61,N65,N69,N73,N77,N81)</f>
        <v>0</v>
      </c>
      <c r="O85" s="1216">
        <f>SUM(O21,O25,O29,O33,O37,O41,O45,O49,O53,O57,O61,O65,O69,O73,O77,O81)</f>
        <v>0</v>
      </c>
      <c r="P85" s="1217">
        <f>SUM(P13,P17)</f>
        <v>0</v>
      </c>
      <c r="Q85" s="1218">
        <f>SUM(Q13,Q17,Q21,Q25,Q29,Q33,Q37,Q41,Q45,Q49,Q53,Q57,Q61,Q65,Q69,Q73,Q77,Q81)</f>
        <v>0</v>
      </c>
      <c r="R85" s="1221">
        <f>SUM(R13,R17,R21,R25,R29,R33,R37,R41,R45,R49,R53,R57,R61,R65,R69,R73,R77,R81)</f>
        <v>0</v>
      </c>
      <c r="S85" s="1169">
        <f>SUM(S13,S17,S21,S25,S29,S33,S37,S41,S45,S49,S53,S57,S61,S65,S69,S73,S77,S81)</f>
        <v>0</v>
      </c>
      <c r="T85" s="1216">
        <f>SUM(T21,T25,T29,T33,T37,T41,T45,T49,T53,T57,T61,T65,T69,T73,T77,T81)</f>
        <v>0</v>
      </c>
      <c r="U85" s="1217">
        <f>SUM(U13,U17)</f>
        <v>0</v>
      </c>
      <c r="V85" s="1218">
        <f>SUM(V13,V17,V21,V25,V29,V33,V37,V41,V45,V49,V53,V57,V61,V65,V69,V73,V77,V81)</f>
        <v>0</v>
      </c>
      <c r="W85" s="1221">
        <f>SUM(W13,W17,W21,W25,W29,W33,W37,W41,W45,W49,W53,W57,W61,W65,W69,W73,W77,W81)</f>
        <v>0</v>
      </c>
      <c r="X85" s="1090">
        <f>SUM(X13,X17,X21,X25,X29,X33,X37,X41,X45,X49,X53,X57,X61,X65,X69,X73,X77,X81)</f>
        <v>0</v>
      </c>
      <c r="Y85" s="1080">
        <f>SUM(Y21,Y25,Y29,Y33,Y37,Y41,Y45,Y49,Y53,Y57,Y61,Y65,Y69,Y73,Y77,Y81)</f>
        <v>0</v>
      </c>
      <c r="Z85" s="1074">
        <f>SUM(Z13,Z17)</f>
        <v>0</v>
      </c>
      <c r="AA85" s="1105">
        <f>SUM(AA13,AA17,AA21,AA25,AA29,AA33,AA37,AA41,AA45,AA49,AA53,AA57,AA61,AA65,AA69,AA73,AA77,AA81)</f>
        <v>0</v>
      </c>
      <c r="AB85" s="1064">
        <f>SUM(AB13,AB17,AB21,AB25,AB29,AB33,AB37,AB41,AB45,AB49,AB53,AB57,AB61,AB65,AB69,AB73,AB77,AB81)</f>
        <v>0</v>
      </c>
      <c r="AC85" s="34"/>
      <c r="AD85" s="339"/>
    </row>
    <row r="86" spans="1:30" ht="13.5" customHeight="1" x14ac:dyDescent="0.2">
      <c r="A86" s="368" t="s">
        <v>11233</v>
      </c>
      <c r="B86" s="654" t="s">
        <v>116</v>
      </c>
      <c r="C86" s="567" t="s">
        <v>11016</v>
      </c>
      <c r="D86" s="1222">
        <f>SUM(D22,D26,D30,D34,D38,D42,D46,D50,D54,D58,D62,D66,D70,D74,D78,D82)</f>
        <v>0</v>
      </c>
      <c r="E86" s="1223"/>
      <c r="F86" s="1224">
        <f>SUM(F22,F26,F30,F34,F38,F42,F46,F50,F54,F58,F62,F66,F70,F74,F78,F82)</f>
        <v>0</v>
      </c>
      <c r="G86" s="1225">
        <f>SUM(G22,G26,G30,G34,G38,G42,G46,G50,G54,G58,G62,G66,G70,G74,G78,G82)</f>
        <v>0</v>
      </c>
      <c r="H86" s="1226">
        <f>SUM(H22,H26,H30,H34,H38,H42,H46,H50,H54,H58,H62,H66,H70,H74,H78,H82)</f>
        <v>0</v>
      </c>
      <c r="I86" s="1227">
        <f>SUM(I22,I26,I30,I34,I38,I42,I46,I50,I54,I58,I62,I66,I70,I74,I78,I82)</f>
        <v>0</v>
      </c>
      <c r="J86" s="1223"/>
      <c r="K86" s="1224">
        <f>SUM(K22,K26,K30,K34,K38,K42,K46,K50,K54,K58,K62,K66,K70,K74,K78,K82)</f>
        <v>0</v>
      </c>
      <c r="L86" s="1225">
        <f>SUM(L22,L26,L30,L34,L38,L42,L46,L50,L54,L58,L62,L66,L70,L74,L78,L82)</f>
        <v>0</v>
      </c>
      <c r="M86" s="1539">
        <f>SUM(M22,M26,M30,M34,M38,M42,M46,M50,M54,M58,M62,M66,M70,M74,M78,M82)</f>
        <v>0</v>
      </c>
      <c r="N86" s="1222">
        <f>SUM(N22,N26,N30,N34,N38,N42,N46,N50,N54,N58,N62,N66,N70,N74,N78,N82)</f>
        <v>0</v>
      </c>
      <c r="O86" s="1223"/>
      <c r="P86" s="1224">
        <f>SUM(P22,P26,P30,P34,P38,P42,P46,P50,P54,P58,P62,P66,P70,P74,P78,P82)</f>
        <v>0</v>
      </c>
      <c r="Q86" s="1225">
        <f>SUM(Q22,Q26,Q30,Q34,Q38,Q42,Q46,Q50,Q54,Q58,Q62,Q66,Q70,Q74,Q78,Q82)</f>
        <v>0</v>
      </c>
      <c r="R86" s="1539">
        <f>SUM(R22,R26,R30,R34,R38,R42,R46,R50,R54,R58,R62,R66,R70,R74,R78,R82)</f>
        <v>0</v>
      </c>
      <c r="S86" s="1222">
        <f>SUM(S22,S26,S30,S34,S38,S42,S46,S50,S54,S58,S62,S66,S70,S74,S78,S82)</f>
        <v>0</v>
      </c>
      <c r="T86" s="1223"/>
      <c r="U86" s="1224">
        <f>SUM(U22,U26,U30,U34,U38,U42,U46,U50,U54,U58,U62,U66,U70,U74,U78,U82)</f>
        <v>0</v>
      </c>
      <c r="V86" s="1225">
        <f>SUM(V22,V26,V30,V34,V38,V42,V46,V50,V54,V58,V62,V66,V70,V74,V78,V82)</f>
        <v>0</v>
      </c>
      <c r="W86" s="1539">
        <f>SUM(W22,W26,W30,W34,W38,W42,W46,W50,W54,W58,W62,W66,W70,W74,W78,W82)</f>
        <v>0</v>
      </c>
      <c r="X86" s="1091">
        <f>SUM(X22,X26,X30,X34,X38,X42,X46,X50,X54,X58,X62,X66,X70,X74,X78,X82)</f>
        <v>0</v>
      </c>
      <c r="Y86" s="1141"/>
      <c r="Z86" s="1075">
        <f>SUM(Z22,Z26,Z30,Z34,Z38,Z42,Z46,Z50,Z54,Z58,Z62,Z66,Z70,Z74,Z78,Z82)</f>
        <v>0</v>
      </c>
      <c r="AA86" s="1106">
        <f>SUM(AA22,AA26,AA30,AA34,AA38,AA42,AA46,AA50,AA54,AA58,AA62,AA66,AA70,AA74,AA78,AA82)</f>
        <v>0</v>
      </c>
      <c r="AB86" s="1540">
        <f>SUM(AB22,AB26,AB30,AB34,AB38,AB42,AB46,AB50,AB54,AB58,AB62,AB66,AB70,AB74,AB78,AB82)</f>
        <v>0</v>
      </c>
      <c r="AC86" s="34"/>
      <c r="AD86" s="339"/>
    </row>
    <row r="87" spans="1:30" ht="13.5" customHeight="1" thickBot="1" x14ac:dyDescent="0.25">
      <c r="A87" s="568" t="s">
        <v>11233</v>
      </c>
      <c r="B87" s="569"/>
      <c r="C87" s="570" t="s">
        <v>11023</v>
      </c>
      <c r="D87" s="1228">
        <f>SUM(D83:D86)</f>
        <v>0</v>
      </c>
      <c r="E87" s="1229">
        <f>SUM(E83,E85)</f>
        <v>0</v>
      </c>
      <c r="F87" s="1230">
        <f>SUM(F83:F86)</f>
        <v>0</v>
      </c>
      <c r="G87" s="1231">
        <f t="shared" ref="G87:AB87" si="5">SUM(G83:G86)</f>
        <v>0</v>
      </c>
      <c r="H87" s="1232">
        <f t="shared" si="5"/>
        <v>0</v>
      </c>
      <c r="I87" s="1233">
        <f>SUM(I83:I86)</f>
        <v>0</v>
      </c>
      <c r="J87" s="1229">
        <f>SUM(J83,J85)</f>
        <v>0</v>
      </c>
      <c r="K87" s="1230">
        <f>SUM(K83:K86)</f>
        <v>0</v>
      </c>
      <c r="L87" s="1231">
        <f t="shared" si="5"/>
        <v>0</v>
      </c>
      <c r="M87" s="1234">
        <f t="shared" si="5"/>
        <v>0</v>
      </c>
      <c r="N87" s="1228">
        <f>SUM(N83:N86)</f>
        <v>0</v>
      </c>
      <c r="O87" s="1229">
        <f>SUM(O83,O85)</f>
        <v>0</v>
      </c>
      <c r="P87" s="1230">
        <f>SUM(P83:P86)</f>
        <v>0</v>
      </c>
      <c r="Q87" s="1231">
        <f t="shared" si="5"/>
        <v>0</v>
      </c>
      <c r="R87" s="1234">
        <f t="shared" si="5"/>
        <v>0</v>
      </c>
      <c r="S87" s="1228">
        <f>SUM(S83:S86)</f>
        <v>0</v>
      </c>
      <c r="T87" s="1229">
        <f>SUM(T83,T85)</f>
        <v>0</v>
      </c>
      <c r="U87" s="1230">
        <f>SUM(U83:U86)</f>
        <v>0</v>
      </c>
      <c r="V87" s="1231">
        <f t="shared" si="5"/>
        <v>0</v>
      </c>
      <c r="W87" s="1234">
        <f t="shared" si="5"/>
        <v>0</v>
      </c>
      <c r="X87" s="1092">
        <f>SUM(X83:X86)</f>
        <v>0</v>
      </c>
      <c r="Y87" s="1081">
        <f>SUM(Y83,Y85)</f>
        <v>0</v>
      </c>
      <c r="Z87" s="1076">
        <f>SUM(Z83:Z86)</f>
        <v>0</v>
      </c>
      <c r="AA87" s="1107">
        <f t="shared" si="5"/>
        <v>0</v>
      </c>
      <c r="AB87" s="1065">
        <f t="shared" si="5"/>
        <v>0</v>
      </c>
      <c r="AC87" s="34"/>
      <c r="AD87" s="339"/>
    </row>
    <row r="88" spans="1:30" ht="12.75" customHeight="1" x14ac:dyDescent="0.2">
      <c r="A88" s="583"/>
      <c r="B88" s="584"/>
      <c r="C88" s="585"/>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571"/>
      <c r="AC88" s="571"/>
      <c r="AD88" s="338"/>
    </row>
    <row r="89" spans="1:30" ht="13.5" x14ac:dyDescent="0.2">
      <c r="A89" s="338"/>
      <c r="B89" s="338"/>
      <c r="C89" s="653"/>
      <c r="D89" s="333"/>
      <c r="E89" s="333"/>
      <c r="F89" s="333"/>
      <c r="G89" s="333"/>
      <c r="H89" s="333"/>
      <c r="I89" s="338"/>
      <c r="J89" s="338"/>
      <c r="K89" s="338"/>
      <c r="L89" s="338"/>
      <c r="M89" s="338"/>
      <c r="N89" s="338"/>
      <c r="O89" s="338"/>
      <c r="P89" s="338"/>
      <c r="Q89" s="338"/>
      <c r="R89" s="338"/>
      <c r="S89" s="338"/>
      <c r="T89" s="338"/>
      <c r="U89" s="338"/>
      <c r="V89" s="338"/>
      <c r="W89" s="338"/>
      <c r="X89" s="338"/>
      <c r="Y89" s="339"/>
      <c r="Z89" s="338"/>
      <c r="AA89" s="338"/>
      <c r="AB89" s="338"/>
      <c r="AC89" s="338"/>
      <c r="AD89" s="338"/>
    </row>
    <row r="90" spans="1:30" ht="13.5" x14ac:dyDescent="0.2">
      <c r="A90" s="425" t="s">
        <v>11250</v>
      </c>
      <c r="B90" s="425"/>
      <c r="C90" s="572"/>
      <c r="D90" s="333"/>
      <c r="E90" s="333"/>
      <c r="F90" s="333"/>
      <c r="G90" s="333"/>
      <c r="H90" s="333"/>
      <c r="I90" s="338"/>
      <c r="J90" s="338"/>
      <c r="K90" s="338"/>
      <c r="L90" s="338"/>
      <c r="M90" s="338"/>
      <c r="N90" s="338"/>
      <c r="O90" s="338"/>
      <c r="P90" s="338"/>
      <c r="Q90" s="338"/>
      <c r="R90" s="338"/>
      <c r="S90" s="338"/>
      <c r="T90" s="338"/>
      <c r="U90" s="338"/>
      <c r="V90" s="338"/>
      <c r="W90" s="338"/>
      <c r="X90" s="338"/>
      <c r="Y90" s="339"/>
      <c r="Z90" s="338"/>
      <c r="AA90" s="338"/>
      <c r="AB90" s="338"/>
      <c r="AC90" s="338"/>
      <c r="AD90" s="338"/>
    </row>
    <row r="91" spans="1:30" ht="13.5" x14ac:dyDescent="0.2">
      <c r="A91" s="334" t="s">
        <v>11060</v>
      </c>
      <c r="B91" s="340"/>
      <c r="C91" s="573"/>
      <c r="D91" s="333"/>
      <c r="E91" s="333"/>
      <c r="F91" s="333"/>
      <c r="G91" s="333"/>
      <c r="H91" s="333"/>
      <c r="I91" s="338"/>
      <c r="J91" s="338"/>
      <c r="K91" s="338"/>
      <c r="L91" s="338"/>
      <c r="M91" s="338"/>
      <c r="N91" s="338"/>
      <c r="O91" s="338"/>
      <c r="P91" s="338"/>
      <c r="Q91" s="338"/>
      <c r="R91" s="338"/>
      <c r="S91" s="338"/>
      <c r="T91" s="338"/>
      <c r="U91" s="338"/>
      <c r="V91" s="338"/>
      <c r="W91" s="338"/>
      <c r="X91" s="338"/>
      <c r="Y91" s="339"/>
      <c r="Z91" s="338"/>
      <c r="AA91" s="338"/>
      <c r="AB91" s="338"/>
      <c r="AC91" s="338"/>
      <c r="AD91" s="338"/>
    </row>
    <row r="92" spans="1:30" ht="13.5" x14ac:dyDescent="0.2">
      <c r="A92" s="574"/>
      <c r="B92" s="461"/>
      <c r="C92" s="575"/>
      <c r="D92" s="333"/>
      <c r="E92" s="333"/>
      <c r="F92" s="333"/>
      <c r="G92" s="333"/>
      <c r="H92" s="333"/>
      <c r="I92" s="338"/>
      <c r="J92" s="338"/>
      <c r="K92" s="338"/>
      <c r="L92" s="338"/>
      <c r="M92" s="338"/>
      <c r="N92" s="338"/>
      <c r="O92" s="338"/>
      <c r="P92" s="338"/>
      <c r="Q92" s="338"/>
      <c r="R92" s="338"/>
      <c r="S92" s="338"/>
      <c r="T92" s="338"/>
      <c r="U92" s="338"/>
      <c r="V92" s="338"/>
      <c r="W92" s="338"/>
      <c r="X92" s="338"/>
      <c r="Y92" s="339"/>
      <c r="Z92" s="338"/>
      <c r="AA92" s="338"/>
      <c r="AB92" s="338"/>
      <c r="AC92" s="338"/>
      <c r="AD92" s="338"/>
    </row>
    <row r="93" spans="1:30" ht="13.5" x14ac:dyDescent="0.2">
      <c r="A93" s="429" t="s">
        <v>11235</v>
      </c>
      <c r="B93" s="334"/>
      <c r="C93" s="576"/>
      <c r="D93" s="333"/>
      <c r="E93" s="333"/>
      <c r="F93" s="333"/>
      <c r="G93" s="333"/>
      <c r="H93" s="333"/>
      <c r="I93" s="338"/>
      <c r="J93" s="338"/>
      <c r="K93" s="338"/>
      <c r="L93" s="338"/>
      <c r="M93" s="338"/>
      <c r="N93" s="338"/>
      <c r="O93" s="338"/>
      <c r="P93" s="338"/>
      <c r="Q93" s="338"/>
      <c r="R93" s="338"/>
      <c r="S93" s="338"/>
      <c r="T93" s="338"/>
      <c r="U93" s="338"/>
      <c r="V93" s="338"/>
      <c r="W93" s="338"/>
      <c r="X93" s="338"/>
      <c r="Y93" s="339"/>
      <c r="Z93" s="338"/>
      <c r="AA93" s="338"/>
      <c r="AB93" s="338"/>
      <c r="AC93" s="338"/>
      <c r="AD93" s="338"/>
    </row>
    <row r="94" spans="1:30" ht="13.5" x14ac:dyDescent="0.2">
      <c r="A94" s="592"/>
      <c r="B94" s="577"/>
      <c r="C94" s="575"/>
      <c r="D94" s="360"/>
      <c r="E94" s="360"/>
      <c r="F94" s="360"/>
      <c r="G94" s="360"/>
      <c r="H94" s="360"/>
      <c r="I94" s="338"/>
      <c r="J94" s="338"/>
      <c r="K94" s="338"/>
      <c r="L94" s="338"/>
      <c r="M94" s="338"/>
      <c r="N94" s="338"/>
      <c r="O94" s="338"/>
      <c r="P94" s="338"/>
      <c r="Q94" s="338"/>
      <c r="R94" s="338"/>
      <c r="S94" s="338"/>
      <c r="T94" s="338"/>
      <c r="U94" s="338"/>
      <c r="V94" s="338"/>
      <c r="W94" s="338"/>
      <c r="X94" s="338"/>
      <c r="Y94" s="339"/>
      <c r="Z94" s="338"/>
      <c r="AA94" s="338"/>
      <c r="AB94" s="338"/>
      <c r="AC94" s="338"/>
      <c r="AD94" s="338"/>
    </row>
    <row r="95" spans="1:30" ht="13.5" x14ac:dyDescent="0.2">
      <c r="A95" s="615" t="s">
        <v>11236</v>
      </c>
      <c r="B95" s="577"/>
      <c r="C95" s="575"/>
      <c r="D95" s="360"/>
      <c r="E95" s="360"/>
      <c r="F95" s="360"/>
      <c r="G95" s="360"/>
      <c r="H95" s="360"/>
      <c r="I95" s="338"/>
      <c r="J95" s="338"/>
      <c r="K95" s="338"/>
      <c r="L95" s="338"/>
      <c r="M95" s="338"/>
      <c r="N95" s="338"/>
      <c r="O95" s="338"/>
      <c r="P95" s="338"/>
      <c r="Q95" s="338"/>
      <c r="R95" s="338"/>
      <c r="S95" s="338"/>
      <c r="T95" s="338"/>
      <c r="U95" s="338"/>
      <c r="V95" s="338"/>
      <c r="W95" s="338"/>
      <c r="X95" s="338"/>
      <c r="Y95" s="339"/>
      <c r="Z95" s="338"/>
      <c r="AA95" s="338"/>
      <c r="AB95" s="338"/>
      <c r="AC95" s="338"/>
      <c r="AD95" s="338"/>
    </row>
    <row r="96" spans="1:30" ht="13.5" x14ac:dyDescent="0.2">
      <c r="A96" s="592"/>
      <c r="B96" s="577"/>
      <c r="C96" s="575"/>
      <c r="D96" s="360"/>
      <c r="E96" s="360"/>
      <c r="F96" s="360"/>
      <c r="G96" s="360"/>
      <c r="H96" s="360"/>
      <c r="I96" s="338"/>
      <c r="J96" s="338"/>
      <c r="K96" s="338"/>
      <c r="L96" s="338"/>
      <c r="M96" s="338"/>
      <c r="N96" s="338"/>
      <c r="O96" s="338"/>
      <c r="P96" s="338"/>
      <c r="Q96" s="338"/>
      <c r="R96" s="338"/>
      <c r="S96" s="338"/>
      <c r="T96" s="338"/>
      <c r="U96" s="338"/>
      <c r="V96" s="338"/>
      <c r="W96" s="338"/>
      <c r="X96" s="338"/>
      <c r="Y96" s="339"/>
      <c r="Z96" s="338"/>
      <c r="AA96" s="338"/>
      <c r="AB96" s="338"/>
      <c r="AC96" s="338"/>
      <c r="AD96" s="338"/>
    </row>
    <row r="97" spans="1:30" ht="13.5" x14ac:dyDescent="0.2">
      <c r="A97" s="615" t="s">
        <v>11237</v>
      </c>
      <c r="B97" s="577"/>
      <c r="C97" s="575"/>
      <c r="D97" s="360"/>
      <c r="E97" s="360"/>
      <c r="F97" s="360"/>
      <c r="G97" s="360"/>
      <c r="H97" s="360"/>
      <c r="I97" s="338"/>
      <c r="J97" s="338"/>
      <c r="K97" s="338"/>
      <c r="L97" s="338"/>
      <c r="M97" s="338"/>
      <c r="N97" s="338"/>
      <c r="O97" s="338"/>
      <c r="P97" s="338"/>
      <c r="Q97" s="338"/>
      <c r="R97" s="338"/>
      <c r="S97" s="338"/>
      <c r="T97" s="338"/>
      <c r="U97" s="338"/>
      <c r="V97" s="338"/>
      <c r="W97" s="338"/>
      <c r="X97" s="338"/>
      <c r="Y97" s="339"/>
      <c r="Z97" s="338"/>
      <c r="AA97" s="338"/>
      <c r="AB97" s="338"/>
      <c r="AC97" s="338"/>
      <c r="AD97" s="338"/>
    </row>
    <row r="98" spans="1:30" ht="13.5" x14ac:dyDescent="0.2">
      <c r="A98" s="592"/>
      <c r="B98" s="577"/>
      <c r="C98" s="575"/>
      <c r="D98" s="360"/>
      <c r="E98" s="360"/>
      <c r="F98" s="360"/>
      <c r="G98" s="360"/>
      <c r="H98" s="360"/>
      <c r="I98" s="338"/>
      <c r="J98" s="338"/>
      <c r="K98" s="338"/>
      <c r="L98" s="338"/>
      <c r="M98" s="338"/>
      <c r="N98" s="338"/>
      <c r="O98" s="338"/>
      <c r="P98" s="338"/>
      <c r="Q98" s="338"/>
      <c r="R98" s="338"/>
      <c r="S98" s="338"/>
      <c r="T98" s="338"/>
      <c r="U98" s="338"/>
      <c r="V98" s="338"/>
      <c r="W98" s="338"/>
      <c r="X98" s="338"/>
      <c r="Y98" s="339"/>
      <c r="Z98" s="338"/>
      <c r="AA98" s="338"/>
      <c r="AB98" s="338"/>
      <c r="AC98" s="338"/>
      <c r="AD98" s="338"/>
    </row>
    <row r="99" spans="1:30" ht="13.5" x14ac:dyDescent="0.2">
      <c r="A99" s="638" t="s">
        <v>11238</v>
      </c>
      <c r="B99" s="577"/>
      <c r="C99" s="575"/>
      <c r="D99" s="360"/>
      <c r="E99" s="360"/>
      <c r="F99" s="360"/>
      <c r="G99" s="360"/>
      <c r="H99" s="360"/>
      <c r="I99" s="338"/>
      <c r="J99" s="338"/>
      <c r="K99" s="338"/>
      <c r="L99" s="338"/>
      <c r="M99" s="338"/>
      <c r="N99" s="338"/>
      <c r="O99" s="338"/>
      <c r="P99" s="338"/>
      <c r="Q99" s="338"/>
      <c r="R99" s="338"/>
      <c r="S99" s="338"/>
      <c r="T99" s="338"/>
      <c r="U99" s="338"/>
      <c r="V99" s="338"/>
      <c r="W99" s="338"/>
      <c r="X99" s="338"/>
      <c r="Y99" s="339"/>
      <c r="Z99" s="338"/>
      <c r="AA99" s="338"/>
      <c r="AB99" s="338"/>
      <c r="AC99" s="338"/>
      <c r="AD99" s="338"/>
    </row>
    <row r="100" spans="1:30" ht="13.5" x14ac:dyDescent="0.2">
      <c r="A100" s="592"/>
      <c r="B100" s="577"/>
      <c r="C100" s="575"/>
      <c r="D100" s="360"/>
      <c r="E100" s="360"/>
      <c r="F100" s="360"/>
      <c r="G100" s="360"/>
      <c r="H100" s="360"/>
      <c r="I100" s="338"/>
      <c r="J100" s="338"/>
      <c r="K100" s="338"/>
      <c r="L100" s="338"/>
      <c r="M100" s="338"/>
      <c r="N100" s="338"/>
      <c r="O100" s="338"/>
      <c r="P100" s="338"/>
      <c r="Q100" s="338"/>
      <c r="R100" s="338"/>
      <c r="S100" s="338"/>
      <c r="T100" s="338"/>
      <c r="U100" s="338"/>
      <c r="V100" s="338"/>
      <c r="W100" s="338"/>
      <c r="X100" s="338"/>
      <c r="Y100" s="339"/>
      <c r="Z100" s="338"/>
      <c r="AA100" s="338"/>
      <c r="AB100" s="338"/>
      <c r="AC100" s="338"/>
      <c r="AD100" s="338"/>
    </row>
    <row r="101" spans="1:30" ht="13.5" x14ac:dyDescent="0.2">
      <c r="A101" s="615" t="s">
        <v>11239</v>
      </c>
      <c r="B101" s="577"/>
      <c r="C101" s="575"/>
      <c r="D101" s="360"/>
      <c r="E101" s="360"/>
      <c r="F101" s="360"/>
      <c r="G101" s="360"/>
      <c r="H101" s="360"/>
      <c r="I101" s="338"/>
      <c r="J101" s="338"/>
      <c r="K101" s="338"/>
      <c r="L101" s="338"/>
      <c r="M101" s="338"/>
      <c r="N101" s="338"/>
      <c r="O101" s="338"/>
      <c r="P101" s="338"/>
      <c r="Q101" s="338"/>
      <c r="R101" s="338"/>
      <c r="S101" s="338"/>
      <c r="T101" s="338"/>
      <c r="U101" s="338"/>
      <c r="V101" s="338"/>
      <c r="W101" s="338"/>
      <c r="X101" s="338"/>
      <c r="Y101" s="339"/>
      <c r="Z101" s="338"/>
      <c r="AA101" s="338"/>
      <c r="AB101" s="338"/>
      <c r="AC101" s="338"/>
      <c r="AD101" s="338"/>
    </row>
    <row r="102" spans="1:30" ht="13.5" x14ac:dyDescent="0.2">
      <c r="A102" s="592"/>
      <c r="B102" s="577"/>
      <c r="C102" s="575"/>
      <c r="D102" s="360"/>
      <c r="E102" s="360"/>
      <c r="F102" s="360"/>
      <c r="G102" s="360"/>
      <c r="H102" s="360"/>
      <c r="I102" s="338"/>
      <c r="J102" s="338"/>
      <c r="K102" s="338"/>
      <c r="L102" s="338"/>
      <c r="M102" s="338"/>
      <c r="N102" s="338"/>
      <c r="O102" s="338"/>
      <c r="P102" s="338"/>
      <c r="Q102" s="338"/>
      <c r="R102" s="338"/>
      <c r="S102" s="338"/>
      <c r="T102" s="338"/>
      <c r="U102" s="338"/>
      <c r="V102" s="338"/>
      <c r="W102" s="338"/>
      <c r="X102" s="338"/>
      <c r="Y102" s="339"/>
      <c r="Z102" s="338"/>
      <c r="AA102" s="338"/>
      <c r="AB102" s="338"/>
      <c r="AC102" s="338"/>
      <c r="AD102" s="338"/>
    </row>
    <row r="103" spans="1:30" ht="13.5" x14ac:dyDescent="0.2">
      <c r="A103" s="615" t="s">
        <v>11240</v>
      </c>
      <c r="B103" s="577"/>
      <c r="C103" s="575"/>
      <c r="D103" s="360"/>
      <c r="E103" s="360"/>
      <c r="F103" s="360"/>
      <c r="G103" s="360"/>
      <c r="H103" s="360"/>
      <c r="I103" s="338"/>
      <c r="J103" s="338"/>
      <c r="K103" s="338"/>
      <c r="L103" s="338"/>
      <c r="M103" s="338"/>
      <c r="N103" s="338"/>
      <c r="O103" s="338"/>
      <c r="P103" s="338"/>
      <c r="Q103" s="338"/>
      <c r="R103" s="338"/>
      <c r="S103" s="338"/>
      <c r="T103" s="338"/>
      <c r="U103" s="338"/>
      <c r="V103" s="338"/>
      <c r="W103" s="338"/>
      <c r="X103" s="338"/>
      <c r="Y103" s="339"/>
      <c r="Z103" s="338"/>
      <c r="AA103" s="338"/>
      <c r="AB103" s="338"/>
      <c r="AC103" s="338"/>
      <c r="AD103" s="338"/>
    </row>
    <row r="104" spans="1:30" ht="13.5" x14ac:dyDescent="0.2">
      <c r="A104" s="592"/>
      <c r="B104" s="577"/>
      <c r="C104" s="575"/>
      <c r="D104" s="360"/>
      <c r="E104" s="360"/>
      <c r="F104" s="360"/>
      <c r="G104" s="360"/>
      <c r="H104" s="360"/>
      <c r="I104" s="338"/>
      <c r="J104" s="338"/>
      <c r="K104" s="338"/>
      <c r="L104" s="338"/>
      <c r="M104" s="338"/>
      <c r="N104" s="338"/>
      <c r="O104" s="338"/>
      <c r="P104" s="338"/>
      <c r="Q104" s="338"/>
      <c r="R104" s="338"/>
      <c r="S104" s="338"/>
      <c r="T104" s="338"/>
      <c r="U104" s="338"/>
      <c r="V104" s="338"/>
      <c r="W104" s="338"/>
      <c r="X104" s="338"/>
      <c r="Y104" s="339"/>
      <c r="Z104" s="338"/>
      <c r="AA104" s="338"/>
      <c r="AB104" s="338"/>
      <c r="AC104" s="338"/>
      <c r="AD104" s="338"/>
    </row>
    <row r="105" spans="1:30" ht="13.5" x14ac:dyDescent="0.2">
      <c r="A105" s="1125" t="s">
        <v>11251</v>
      </c>
      <c r="B105" s="577"/>
      <c r="C105" s="575"/>
      <c r="D105" s="360"/>
      <c r="E105" s="360"/>
      <c r="F105" s="360"/>
      <c r="G105" s="360"/>
      <c r="H105" s="360"/>
      <c r="I105" s="338"/>
      <c r="J105" s="338"/>
      <c r="K105" s="338"/>
      <c r="L105" s="338"/>
      <c r="M105" s="338"/>
      <c r="N105" s="338"/>
      <c r="O105" s="338"/>
      <c r="P105" s="338"/>
      <c r="Q105" s="338"/>
      <c r="R105" s="338"/>
      <c r="S105" s="338"/>
      <c r="T105" s="338"/>
      <c r="U105" s="338"/>
      <c r="V105" s="338"/>
      <c r="W105" s="338"/>
      <c r="X105" s="338"/>
      <c r="Y105" s="339"/>
      <c r="Z105" s="338"/>
      <c r="AA105" s="338"/>
      <c r="AB105" s="338"/>
      <c r="AC105" s="338"/>
      <c r="AD105" s="338"/>
    </row>
    <row r="106" spans="1:30" ht="13.5" x14ac:dyDescent="0.2">
      <c r="A106" s="592"/>
      <c r="B106" s="577"/>
      <c r="C106" s="575"/>
      <c r="D106" s="360"/>
      <c r="E106" s="360"/>
      <c r="F106" s="360"/>
      <c r="G106" s="360"/>
      <c r="H106" s="360"/>
      <c r="I106" s="338"/>
      <c r="J106" s="338"/>
      <c r="K106" s="338"/>
      <c r="L106" s="338"/>
      <c r="M106" s="338"/>
      <c r="N106" s="338"/>
      <c r="O106" s="338"/>
      <c r="P106" s="338"/>
      <c r="Q106" s="338"/>
      <c r="R106" s="338"/>
      <c r="S106" s="338"/>
      <c r="T106" s="338"/>
      <c r="U106" s="338"/>
      <c r="V106" s="338"/>
      <c r="W106" s="338"/>
      <c r="X106" s="338"/>
      <c r="Y106" s="339"/>
      <c r="Z106" s="338"/>
      <c r="AA106" s="338"/>
      <c r="AB106" s="338"/>
      <c r="AC106" s="338"/>
      <c r="AD106" s="338"/>
    </row>
    <row r="107" spans="1:30" ht="13.5" x14ac:dyDescent="0.2">
      <c r="A107" s="1124" t="s">
        <v>11252</v>
      </c>
      <c r="B107" s="577"/>
      <c r="C107" s="575"/>
      <c r="D107" s="360"/>
      <c r="E107" s="360"/>
      <c r="F107" s="360"/>
      <c r="G107" s="360"/>
      <c r="H107" s="360"/>
      <c r="I107" s="338"/>
      <c r="J107" s="338"/>
      <c r="K107" s="338"/>
      <c r="L107" s="338"/>
      <c r="M107" s="338"/>
      <c r="N107" s="338"/>
      <c r="O107" s="338"/>
      <c r="P107" s="338"/>
      <c r="Q107" s="338"/>
      <c r="R107" s="338"/>
      <c r="S107" s="338"/>
      <c r="T107" s="338"/>
      <c r="U107" s="338"/>
      <c r="V107" s="338"/>
      <c r="W107" s="338"/>
      <c r="X107" s="338"/>
      <c r="Y107" s="339"/>
      <c r="Z107" s="338"/>
      <c r="AA107" s="338"/>
      <c r="AB107" s="338"/>
      <c r="AC107" s="338"/>
      <c r="AD107" s="338"/>
    </row>
    <row r="108" spans="1:30" ht="13.5" x14ac:dyDescent="0.2">
      <c r="A108" s="592"/>
      <c r="B108" s="577"/>
      <c r="C108" s="575"/>
      <c r="D108" s="360"/>
      <c r="E108" s="360"/>
      <c r="F108" s="360"/>
      <c r="G108" s="360"/>
      <c r="H108" s="360"/>
      <c r="I108" s="338"/>
      <c r="J108" s="338"/>
      <c r="K108" s="338"/>
      <c r="L108" s="338"/>
      <c r="M108" s="338"/>
      <c r="N108" s="338"/>
      <c r="O108" s="338"/>
      <c r="P108" s="338"/>
      <c r="Q108" s="338"/>
      <c r="R108" s="338"/>
      <c r="S108" s="338"/>
      <c r="T108" s="338"/>
      <c r="U108" s="338"/>
      <c r="V108" s="338"/>
      <c r="W108" s="338"/>
      <c r="X108" s="338"/>
      <c r="Y108" s="339"/>
      <c r="Z108" s="338"/>
      <c r="AA108" s="338"/>
      <c r="AB108" s="338"/>
      <c r="AC108" s="338"/>
      <c r="AD108" s="338"/>
    </row>
    <row r="109" spans="1:30" ht="13.5" x14ac:dyDescent="0.2">
      <c r="A109" s="1124" t="s">
        <v>11253</v>
      </c>
      <c r="B109" s="577"/>
      <c r="C109" s="575"/>
      <c r="D109" s="360"/>
      <c r="E109" s="360"/>
      <c r="F109" s="360"/>
      <c r="G109" s="360"/>
      <c r="H109" s="360"/>
      <c r="I109" s="338"/>
      <c r="J109" s="338"/>
      <c r="K109" s="338"/>
      <c r="L109" s="338"/>
      <c r="M109" s="338"/>
      <c r="N109" s="338"/>
      <c r="O109" s="338"/>
      <c r="P109" s="338"/>
      <c r="Q109" s="338"/>
      <c r="R109" s="338"/>
      <c r="S109" s="338"/>
      <c r="T109" s="338"/>
      <c r="U109" s="338"/>
      <c r="V109" s="338"/>
      <c r="W109" s="338"/>
      <c r="X109" s="338"/>
      <c r="Y109" s="339"/>
      <c r="Z109" s="338"/>
      <c r="AA109" s="338"/>
      <c r="AB109" s="338"/>
      <c r="AC109" s="338"/>
      <c r="AD109" s="338"/>
    </row>
    <row r="110" spans="1:30" ht="13.5" x14ac:dyDescent="0.2">
      <c r="A110" s="592"/>
      <c r="B110" s="577"/>
      <c r="C110" s="575"/>
      <c r="D110" s="360"/>
      <c r="E110" s="360"/>
      <c r="F110" s="360"/>
      <c r="G110" s="360"/>
      <c r="H110" s="360"/>
      <c r="I110" s="338"/>
      <c r="J110" s="338"/>
      <c r="K110" s="338"/>
      <c r="L110" s="338"/>
      <c r="M110" s="338"/>
      <c r="N110" s="338"/>
      <c r="O110" s="338"/>
      <c r="P110" s="338"/>
      <c r="Q110" s="338"/>
      <c r="R110" s="338"/>
      <c r="S110" s="338"/>
      <c r="T110" s="338"/>
      <c r="U110" s="338"/>
      <c r="V110" s="338"/>
      <c r="W110" s="338"/>
      <c r="X110" s="338"/>
      <c r="Y110" s="339"/>
      <c r="Z110" s="338"/>
      <c r="AA110" s="338"/>
      <c r="AB110" s="338"/>
      <c r="AC110" s="338"/>
      <c r="AD110" s="338"/>
    </row>
    <row r="111" spans="1:30" ht="13.5" x14ac:dyDescent="0.2">
      <c r="A111" s="592"/>
      <c r="B111" s="577"/>
      <c r="C111" s="575"/>
      <c r="D111" s="360"/>
      <c r="E111" s="360"/>
      <c r="F111" s="360"/>
      <c r="G111" s="360"/>
      <c r="H111" s="360"/>
      <c r="I111" s="338"/>
      <c r="J111" s="338"/>
      <c r="K111" s="338"/>
      <c r="L111" s="338"/>
      <c r="M111" s="338"/>
      <c r="N111" s="338"/>
      <c r="O111" s="338"/>
      <c r="P111" s="338"/>
      <c r="Q111" s="338"/>
      <c r="R111" s="338"/>
      <c r="S111" s="338"/>
      <c r="T111" s="338"/>
      <c r="U111" s="338"/>
      <c r="V111" s="338"/>
      <c r="W111" s="338"/>
      <c r="X111" s="338"/>
      <c r="Y111" s="339"/>
      <c r="Z111" s="338"/>
      <c r="AA111" s="338"/>
      <c r="AB111" s="338"/>
      <c r="AC111" s="338"/>
      <c r="AD111" s="338"/>
    </row>
    <row r="112" spans="1:30" ht="13.5" x14ac:dyDescent="0.2">
      <c r="A112" s="425" t="s">
        <v>11254</v>
      </c>
      <c r="B112" s="425"/>
      <c r="C112" s="572"/>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9"/>
      <c r="Z112" s="338"/>
      <c r="AA112" s="338"/>
      <c r="AB112" s="338"/>
      <c r="AC112" s="338"/>
      <c r="AD112" s="338"/>
    </row>
    <row r="113" spans="1:30" ht="13.5" x14ac:dyDescent="0.2">
      <c r="A113" s="429" t="s">
        <v>11030</v>
      </c>
      <c r="B113" s="429"/>
      <c r="C113" s="57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9"/>
      <c r="Z113" s="338"/>
      <c r="AA113" s="338"/>
      <c r="AB113" s="338"/>
      <c r="AC113" s="338"/>
      <c r="AD113" s="338"/>
    </row>
    <row r="114" spans="1:30" ht="13.5" x14ac:dyDescent="0.2">
      <c r="A114" s="430"/>
      <c r="B114" s="579"/>
      <c r="C114" s="580"/>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9"/>
      <c r="Z114" s="338"/>
      <c r="AA114" s="338"/>
      <c r="AB114" s="338"/>
      <c r="AC114" s="338"/>
      <c r="AD114" s="338"/>
    </row>
    <row r="115" spans="1:30" ht="13.5" x14ac:dyDescent="0.2">
      <c r="A115" s="334" t="s">
        <v>11031</v>
      </c>
      <c r="B115" s="334"/>
      <c r="C115" s="576"/>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9"/>
      <c r="Z115" s="338"/>
      <c r="AA115" s="338"/>
      <c r="AB115" s="338"/>
      <c r="AC115" s="338"/>
      <c r="AD115" s="338"/>
    </row>
    <row r="116" spans="1:30" ht="13.5" x14ac:dyDescent="0.2">
      <c r="A116" s="593"/>
      <c r="B116" s="338"/>
      <c r="C116" s="653"/>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9"/>
      <c r="Z116" s="338"/>
      <c r="AA116" s="338"/>
      <c r="AB116" s="338"/>
      <c r="AC116" s="338"/>
      <c r="AD116" s="338"/>
    </row>
    <row r="117" spans="1:30" ht="13.5" x14ac:dyDescent="0.2">
      <c r="A117" s="337" t="s">
        <v>11242</v>
      </c>
      <c r="B117" s="338"/>
      <c r="C117" s="653"/>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9"/>
      <c r="Z117" s="338"/>
      <c r="AA117" s="338"/>
      <c r="AB117" s="338"/>
      <c r="AC117" s="338"/>
      <c r="AD117" s="338"/>
    </row>
    <row r="118" spans="1:30" ht="13.5" x14ac:dyDescent="0.2">
      <c r="A118" s="554"/>
      <c r="B118" s="338"/>
      <c r="C118" s="653"/>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9"/>
      <c r="Z118" s="338"/>
      <c r="AA118" s="338"/>
      <c r="AB118" s="338"/>
      <c r="AC118" s="338"/>
      <c r="AD118" s="338"/>
    </row>
    <row r="119" spans="1:30" ht="12.75" customHeight="1" x14ac:dyDescent="0.2">
      <c r="A119" s="337" t="s">
        <v>11255</v>
      </c>
      <c r="B119" s="338"/>
      <c r="C119" s="653"/>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9"/>
      <c r="Z119" s="338"/>
      <c r="AA119" s="338"/>
      <c r="AB119" s="338"/>
      <c r="AC119" s="338"/>
      <c r="AD119" s="338"/>
    </row>
    <row r="120" spans="1:30" ht="13.5" x14ac:dyDescent="0.2">
      <c r="A120" s="593"/>
      <c r="B120" s="338"/>
      <c r="C120" s="653"/>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9"/>
      <c r="Z120" s="338"/>
      <c r="AA120" s="338"/>
      <c r="AB120" s="338"/>
      <c r="AC120" s="338"/>
      <c r="AD120" s="338"/>
    </row>
    <row r="121" spans="1:30" ht="13.5" x14ac:dyDescent="0.2">
      <c r="A121" s="337" t="s">
        <v>11256</v>
      </c>
      <c r="B121" s="338"/>
      <c r="C121" s="653"/>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9"/>
      <c r="Z121" s="338"/>
      <c r="AA121" s="338"/>
      <c r="AB121" s="338"/>
      <c r="AC121" s="338"/>
      <c r="AD121" s="338"/>
    </row>
    <row r="122" spans="1:30" ht="13.5" x14ac:dyDescent="0.2">
      <c r="A122" s="338"/>
      <c r="B122" s="338"/>
      <c r="C122" s="653"/>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9"/>
      <c r="Z122" s="338"/>
      <c r="AA122" s="338"/>
      <c r="AB122" s="338"/>
      <c r="AC122" s="338"/>
      <c r="AD122" s="338"/>
    </row>
    <row r="123" spans="1:30" ht="13.5" x14ac:dyDescent="0.2">
      <c r="A123" s="338"/>
      <c r="B123" s="338"/>
      <c r="C123" s="653"/>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9"/>
      <c r="Z123" s="338"/>
      <c r="AA123" s="338"/>
      <c r="AB123" s="338"/>
      <c r="AC123" s="338"/>
      <c r="AD123" s="338"/>
    </row>
    <row r="124" spans="1:30" ht="13.5" x14ac:dyDescent="0.2">
      <c r="A124" s="338"/>
      <c r="B124" s="338"/>
      <c r="C124" s="653"/>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9"/>
      <c r="Z124" s="338"/>
      <c r="AA124" s="338"/>
      <c r="AB124" s="338"/>
      <c r="AC124" s="338"/>
      <c r="AD124" s="338"/>
    </row>
    <row r="125" spans="1:30" ht="13.5" x14ac:dyDescent="0.2">
      <c r="A125" s="338"/>
      <c r="B125" s="338"/>
      <c r="C125" s="653"/>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9"/>
      <c r="Z125" s="338"/>
      <c r="AA125" s="338"/>
      <c r="AB125" s="338"/>
      <c r="AC125" s="338"/>
      <c r="AD125" s="338"/>
    </row>
    <row r="126" spans="1:30" ht="13.5" x14ac:dyDescent="0.2">
      <c r="A126" s="338"/>
      <c r="B126" s="338"/>
      <c r="C126" s="653"/>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9"/>
      <c r="Z126" s="338"/>
      <c r="AA126" s="338"/>
      <c r="AB126" s="338"/>
      <c r="AC126" s="338"/>
      <c r="AD126" s="338"/>
    </row>
  </sheetData>
  <sheetProtection autoFilter="0"/>
  <autoFilter ref="A10:A87" xr:uid="{00000000-0009-0000-0000-000011000000}"/>
  <mergeCells count="35">
    <mergeCell ref="D5:H5"/>
    <mergeCell ref="I5:M5"/>
    <mergeCell ref="N5:R5"/>
    <mergeCell ref="S5:W5"/>
    <mergeCell ref="X5:AB5"/>
    <mergeCell ref="D4:H4"/>
    <mergeCell ref="I4:M4"/>
    <mergeCell ref="N4:R4"/>
    <mergeCell ref="S4:W4"/>
    <mergeCell ref="X4:AB4"/>
    <mergeCell ref="X6:AB6"/>
    <mergeCell ref="D7:H7"/>
    <mergeCell ref="I7:M7"/>
    <mergeCell ref="N7:R7"/>
    <mergeCell ref="S7:W7"/>
    <mergeCell ref="X7:AB7"/>
    <mergeCell ref="M8:M10"/>
    <mergeCell ref="A6:B7"/>
    <mergeCell ref="D6:H6"/>
    <mergeCell ref="I6:M6"/>
    <mergeCell ref="N6:R6"/>
    <mergeCell ref="D8:D10"/>
    <mergeCell ref="E8:G8"/>
    <mergeCell ref="H8:H10"/>
    <mergeCell ref="I8:I10"/>
    <mergeCell ref="J8:L8"/>
    <mergeCell ref="X8:X10"/>
    <mergeCell ref="Y8:AA8"/>
    <mergeCell ref="AB8:AB10"/>
    <mergeCell ref="N8:N10"/>
    <mergeCell ref="O8:Q8"/>
    <mergeCell ref="R8:R10"/>
    <mergeCell ref="S8:S10"/>
    <mergeCell ref="T8:V8"/>
    <mergeCell ref="W8:W10"/>
  </mergeCells>
  <conditionalFormatting sqref="D4">
    <cfRule type="cellIs" dxfId="27" priority="10" operator="notEqual">
      <formula>"Validation: OK"</formula>
    </cfRule>
  </conditionalFormatting>
  <conditionalFormatting sqref="D5">
    <cfRule type="cellIs" dxfId="26" priority="11" operator="notEqual">
      <formula>"First-stage credibility: OK"</formula>
    </cfRule>
  </conditionalFormatting>
  <conditionalFormatting sqref="I4">
    <cfRule type="cellIs" dxfId="25" priority="8" operator="notEqual">
      <formula>"Validation: OK"</formula>
    </cfRule>
  </conditionalFormatting>
  <conditionalFormatting sqref="I5">
    <cfRule type="cellIs" dxfId="24" priority="9" operator="notEqual">
      <formula>"First-stage credibility: OK"</formula>
    </cfRule>
  </conditionalFormatting>
  <conditionalFormatting sqref="N4">
    <cfRule type="cellIs" dxfId="23" priority="6" operator="notEqual">
      <formula>"Validation: OK"</formula>
    </cfRule>
  </conditionalFormatting>
  <conditionalFormatting sqref="N5">
    <cfRule type="cellIs" dxfId="22" priority="7" operator="notEqual">
      <formula>"First-stage credibility: OK"</formula>
    </cfRule>
  </conditionalFormatting>
  <conditionalFormatting sqref="S4">
    <cfRule type="cellIs" dxfId="21" priority="4" operator="notEqual">
      <formula>"Validation: OK"</formula>
    </cfRule>
  </conditionalFormatting>
  <conditionalFormatting sqref="S5">
    <cfRule type="cellIs" dxfId="20" priority="5" operator="notEqual">
      <formula>"First-stage credibility: OK"</formula>
    </cfRule>
  </conditionalFormatting>
  <conditionalFormatting sqref="X4">
    <cfRule type="cellIs" dxfId="19" priority="2" operator="notEqual">
      <formula>"Validation: OK"</formula>
    </cfRule>
  </conditionalFormatting>
  <conditionalFormatting sqref="X5">
    <cfRule type="cellIs" dxfId="18" priority="3" operator="notEqual">
      <formula>"First-stage credibility: OK"</formula>
    </cfRule>
  </conditionalFormatting>
  <conditionalFormatting sqref="D11:AB87">
    <cfRule type="cellIs" dxfId="17" priority="1" operator="equal">
      <formula>0</formula>
    </cfRule>
  </conditionalFormatting>
  <pageMargins left="0.70866141732283472" right="0.70866141732283472" top="0.74803149606299213" bottom="0.74803149606299213" header="0.31496062992125984" footer="0.31496062992125984"/>
  <pageSetup paperSize="8" scale="46" fitToHeight="0" orientation="landscape" r:id="rId1"/>
  <rowBreaks count="2" manualBreakCount="2">
    <brk id="38" max="36" man="1"/>
    <brk id="70"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Y122"/>
  <sheetViews>
    <sheetView topLeftCell="A13" workbookViewId="0">
      <selection activeCell="DB107" sqref="DB107"/>
    </sheetView>
  </sheetViews>
  <sheetFormatPr defaultRowHeight="12.75" x14ac:dyDescent="0.2"/>
  <cols>
    <col min="1" max="1" width="27.85546875" style="34" customWidth="1"/>
    <col min="2" max="2" width="19.140625" style="34" customWidth="1"/>
    <col min="3" max="3" width="21.140625" style="34" bestFit="1" customWidth="1"/>
    <col min="4" max="90" width="9.140625" style="34"/>
    <col min="91" max="91" width="8.85546875" style="34" bestFit="1" customWidth="1"/>
    <col min="92" max="92" width="15" style="34" bestFit="1" customWidth="1"/>
    <col min="93" max="93" width="22.140625" style="34" bestFit="1" customWidth="1"/>
    <col min="94" max="16384" width="9.140625" style="34"/>
  </cols>
  <sheetData>
    <row r="1" spans="1:33" ht="15.75" x14ac:dyDescent="0.25">
      <c r="A1" s="232" t="s">
        <v>11257</v>
      </c>
    </row>
    <row r="2" spans="1:33" x14ac:dyDescent="0.2">
      <c r="G2" s="17" t="s">
        <v>11001</v>
      </c>
      <c r="H2" s="17"/>
      <c r="I2" s="17"/>
      <c r="J2" s="17"/>
      <c r="K2" s="17" t="s">
        <v>11002</v>
      </c>
      <c r="L2" s="17"/>
      <c r="M2" s="17"/>
      <c r="N2" s="17"/>
      <c r="O2" s="17" t="s">
        <v>11003</v>
      </c>
      <c r="P2" s="17"/>
      <c r="Q2" s="17"/>
      <c r="R2" s="17"/>
      <c r="S2" s="17" t="s">
        <v>11004</v>
      </c>
      <c r="T2" s="17"/>
      <c r="U2" s="17"/>
      <c r="V2" s="17"/>
      <c r="W2" s="17"/>
    </row>
    <row r="3" spans="1:33" x14ac:dyDescent="0.2">
      <c r="B3" s="188" t="s">
        <v>153</v>
      </c>
      <c r="D3" s="44" t="e">
        <f>IF(AND(G3="Validation: OK",K3="Validation: OK",O3="Validation: OK",S3="Validation: OK"),0,1)</f>
        <v>#REF!</v>
      </c>
      <c r="G3" s="32" t="e">
        <f>IF(AND(P87="",AK91="",BL91="",CP52=""),"Validation: OK","Validation: Failure (see below table)")</f>
        <v>#REF!</v>
      </c>
      <c r="H3" s="32"/>
      <c r="I3" s="32"/>
      <c r="J3" s="32"/>
      <c r="K3" s="32" t="e">
        <f>IF(AND(V87="",AQ91="",BR91="",CV52=""),"Validation: OK","Validation: Failure (see below table)")</f>
        <v>#REF!</v>
      </c>
      <c r="L3" s="32"/>
      <c r="M3" s="32"/>
      <c r="N3" s="32"/>
      <c r="O3" s="32" t="e">
        <f>IF(AND(G87="",AW91="",BX91="",DB52=""),"Validation: OK","Validation: Failure (see below table)")</f>
        <v>#REF!</v>
      </c>
      <c r="P3" s="32"/>
      <c r="Q3" s="32"/>
      <c r="R3" s="32"/>
      <c r="S3" s="32" t="e">
        <f>IF(AND(AB87="",BC91="",CD91="",DH52=""),"Validation: OK","Validation: Failure (see below table)")</f>
        <v>#REF!</v>
      </c>
      <c r="T3" s="32"/>
      <c r="U3" s="32"/>
      <c r="V3" s="32"/>
      <c r="W3" s="32"/>
    </row>
    <row r="4" spans="1:33" x14ac:dyDescent="0.2">
      <c r="B4" s="188" t="s">
        <v>154</v>
      </c>
      <c r="D4" s="44" t="e">
        <f>IF(AND(G4="First-stage credibility: OK",K4="First-stage credibility: OK",O4="First-stage credibility: OK",S4="First-stage credibility: OK"),0,1)</f>
        <v>#REF!</v>
      </c>
      <c r="G4" s="32" t="e">
        <f>IF(AND(EJ27="",ES87=""),"First-stage credibility: OK","First-stage credibility: Warnings (see below table)")</f>
        <v>#REF!</v>
      </c>
      <c r="H4" s="32"/>
      <c r="I4" s="32"/>
      <c r="J4" s="32"/>
      <c r="K4" s="32" t="e">
        <f>IF(AND(EJ27="",ES87=""),"First-stage credibility: OK","First-stage credibility: Warnings (see below table)")</f>
        <v>#REF!</v>
      </c>
      <c r="L4" s="32"/>
      <c r="M4" s="32"/>
      <c r="N4" s="32"/>
      <c r="O4" s="32" t="e">
        <f>IF(AND(EJ27="",ES87="",DR87="",EA87=""),"First-stage credibility: OK","First-stage credibility: Warnings (see below table)")</f>
        <v>#REF!</v>
      </c>
      <c r="P4" s="32"/>
      <c r="Q4" s="32"/>
      <c r="R4" s="32"/>
      <c r="S4" s="32" t="e">
        <f>IF(AND(EJ27="",ES87=""),"First-stage credibility: OK","First-stage credibility: Warnings (see below table)")</f>
        <v>#REF!</v>
      </c>
      <c r="T4" s="32"/>
      <c r="U4" s="32"/>
      <c r="V4" s="32"/>
      <c r="W4" s="32"/>
    </row>
    <row r="5" spans="1:33" x14ac:dyDescent="0.2">
      <c r="G5" s="32"/>
      <c r="H5" s="32"/>
      <c r="I5" s="32"/>
      <c r="J5" s="32"/>
      <c r="K5" s="32"/>
      <c r="L5" s="32"/>
      <c r="M5" s="32"/>
      <c r="N5" s="32"/>
      <c r="O5" s="32"/>
      <c r="P5" s="32"/>
      <c r="Q5" s="32"/>
      <c r="R5" s="32"/>
      <c r="S5" s="32"/>
      <c r="T5" s="32"/>
      <c r="U5" s="32"/>
      <c r="V5" s="32"/>
      <c r="W5" s="32"/>
    </row>
    <row r="7" spans="1:33" ht="152.25" x14ac:dyDescent="0.2">
      <c r="B7" s="1354" t="s">
        <v>155</v>
      </c>
      <c r="C7" s="1541"/>
      <c r="D7" s="138" t="s">
        <v>11258</v>
      </c>
      <c r="E7" s="138" t="s">
        <v>11155</v>
      </c>
      <c r="F7" s="138" t="s">
        <v>11259</v>
      </c>
      <c r="G7" s="138" t="s">
        <v>11260</v>
      </c>
      <c r="H7" s="290" t="s">
        <v>11261</v>
      </c>
      <c r="I7" s="823"/>
      <c r="K7" s="1354" t="s">
        <v>168</v>
      </c>
      <c r="L7" s="138"/>
      <c r="M7" s="138" t="s">
        <v>11262</v>
      </c>
      <c r="N7" s="138" t="s">
        <v>11263</v>
      </c>
      <c r="O7" s="290" t="s">
        <v>11264</v>
      </c>
      <c r="P7" s="290" t="s">
        <v>11265</v>
      </c>
      <c r="Q7" s="1357"/>
    </row>
    <row r="8" spans="1:33" x14ac:dyDescent="0.2">
      <c r="B8" s="1358" t="s">
        <v>172</v>
      </c>
      <c r="C8" s="39"/>
      <c r="D8" s="22">
        <v>1</v>
      </c>
      <c r="E8" s="22">
        <v>1</v>
      </c>
      <c r="F8" s="22">
        <v>1</v>
      </c>
      <c r="G8" s="22">
        <v>1</v>
      </c>
      <c r="H8" s="37">
        <v>1</v>
      </c>
      <c r="I8" s="824"/>
      <c r="K8" s="1358" t="s">
        <v>172</v>
      </c>
      <c r="L8" s="22"/>
      <c r="M8" s="22">
        <v>1</v>
      </c>
      <c r="N8" s="22">
        <v>1</v>
      </c>
      <c r="O8" s="101">
        <v>1</v>
      </c>
      <c r="P8" s="37">
        <v>1</v>
      </c>
      <c r="Q8" s="122"/>
    </row>
    <row r="9" spans="1:33" x14ac:dyDescent="0.2">
      <c r="B9" s="123"/>
      <c r="C9" s="625"/>
      <c r="D9" s="625"/>
      <c r="E9" s="625"/>
      <c r="F9" s="625"/>
      <c r="G9" s="625"/>
      <c r="H9" s="292"/>
      <c r="I9" s="88"/>
      <c r="K9" s="125"/>
      <c r="L9" s="625"/>
      <c r="M9" s="625"/>
      <c r="N9" s="625"/>
      <c r="O9" s="292"/>
      <c r="P9" s="292"/>
      <c r="Q9" s="124"/>
    </row>
    <row r="12" spans="1:33" x14ac:dyDescent="0.2">
      <c r="A12" s="3"/>
      <c r="B12" s="3"/>
      <c r="C12" s="3"/>
      <c r="D12" s="67" t="s">
        <v>11173</v>
      </c>
      <c r="E12" s="3"/>
      <c r="F12" s="3"/>
      <c r="G12" s="3"/>
      <c r="H12" s="3"/>
      <c r="I12" s="3"/>
      <c r="J12" s="3"/>
      <c r="K12" s="3"/>
      <c r="L12" s="3"/>
      <c r="M12" s="3"/>
      <c r="N12" s="3"/>
      <c r="O12" s="3"/>
      <c r="P12" s="3"/>
      <c r="Q12" s="3"/>
      <c r="R12" s="3"/>
      <c r="S12" s="3"/>
      <c r="T12" s="3"/>
      <c r="U12" s="3"/>
    </row>
    <row r="13" spans="1:33" x14ac:dyDescent="0.2">
      <c r="A13" s="3"/>
      <c r="B13" s="3"/>
      <c r="C13" s="3"/>
      <c r="D13" s="3"/>
      <c r="E13" s="3"/>
      <c r="F13" s="3"/>
      <c r="G13" s="3"/>
      <c r="H13" s="3"/>
      <c r="I13" s="3"/>
      <c r="J13" s="3"/>
      <c r="K13" s="3"/>
      <c r="L13" s="3"/>
      <c r="M13" s="3"/>
      <c r="N13" s="3"/>
      <c r="O13" s="3"/>
      <c r="P13" s="3"/>
      <c r="Q13" s="3"/>
      <c r="R13" s="3"/>
      <c r="S13" s="3"/>
      <c r="T13" s="3"/>
      <c r="U13" s="3"/>
    </row>
    <row r="14" spans="1:33" x14ac:dyDescent="0.2">
      <c r="A14" s="3"/>
      <c r="B14" s="3"/>
      <c r="C14" s="3"/>
      <c r="D14" s="3" t="s">
        <v>11001</v>
      </c>
      <c r="E14" s="3" t="s">
        <v>11001</v>
      </c>
      <c r="F14" s="3" t="s">
        <v>11001</v>
      </c>
      <c r="G14" s="3" t="s">
        <v>11001</v>
      </c>
      <c r="H14" s="3" t="s">
        <v>11001</v>
      </c>
      <c r="I14" s="3" t="s">
        <v>11001</v>
      </c>
      <c r="J14" s="3" t="s">
        <v>11002</v>
      </c>
      <c r="K14" s="3" t="s">
        <v>11002</v>
      </c>
      <c r="L14" s="3" t="s">
        <v>11002</v>
      </c>
      <c r="M14" s="3" t="s">
        <v>11002</v>
      </c>
      <c r="N14" s="3" t="s">
        <v>11002</v>
      </c>
      <c r="O14" s="3" t="s">
        <v>11002</v>
      </c>
      <c r="P14" s="3" t="s">
        <v>11003</v>
      </c>
      <c r="Q14" s="3" t="s">
        <v>11003</v>
      </c>
      <c r="R14" s="3" t="s">
        <v>11003</v>
      </c>
      <c r="S14" s="3" t="s">
        <v>11003</v>
      </c>
      <c r="T14" s="3" t="s">
        <v>11003</v>
      </c>
      <c r="U14" s="3" t="s">
        <v>11003</v>
      </c>
      <c r="V14" s="3" t="s">
        <v>11004</v>
      </c>
      <c r="W14" s="3" t="s">
        <v>11004</v>
      </c>
      <c r="X14" s="3" t="s">
        <v>11004</v>
      </c>
      <c r="Y14" s="3" t="s">
        <v>11004</v>
      </c>
      <c r="Z14" s="3" t="s">
        <v>11004</v>
      </c>
      <c r="AA14" s="3" t="s">
        <v>11004</v>
      </c>
      <c r="AB14" s="38" t="s">
        <v>11005</v>
      </c>
      <c r="AC14" s="3" t="s">
        <v>11005</v>
      </c>
      <c r="AD14" s="3" t="s">
        <v>11005</v>
      </c>
      <c r="AE14" s="3" t="s">
        <v>11005</v>
      </c>
      <c r="AF14" s="3" t="s">
        <v>11005</v>
      </c>
      <c r="AG14" s="3" t="s">
        <v>11005</v>
      </c>
    </row>
    <row r="15" spans="1:33" x14ac:dyDescent="0.2">
      <c r="A15" s="67" t="s">
        <v>11172</v>
      </c>
      <c r="B15" s="3"/>
      <c r="C15" s="3"/>
      <c r="D15" s="3" t="s">
        <v>11210</v>
      </c>
      <c r="E15" s="3" t="s">
        <v>11210</v>
      </c>
      <c r="F15" s="38" t="s">
        <v>11211</v>
      </c>
      <c r="G15" s="38" t="s">
        <v>11211</v>
      </c>
      <c r="H15" s="38" t="s">
        <v>11266</v>
      </c>
      <c r="I15" s="38" t="s">
        <v>11266</v>
      </c>
      <c r="J15" s="3" t="s">
        <v>11210</v>
      </c>
      <c r="K15" s="3" t="s">
        <v>11210</v>
      </c>
      <c r="L15" s="38" t="s">
        <v>11211</v>
      </c>
      <c r="M15" s="38" t="s">
        <v>11211</v>
      </c>
      <c r="N15" s="38" t="s">
        <v>11266</v>
      </c>
      <c r="O15" s="38" t="s">
        <v>11266</v>
      </c>
      <c r="P15" s="3" t="s">
        <v>11210</v>
      </c>
      <c r="Q15" s="3" t="s">
        <v>11210</v>
      </c>
      <c r="R15" s="38" t="s">
        <v>11211</v>
      </c>
      <c r="S15" s="38" t="s">
        <v>11211</v>
      </c>
      <c r="T15" s="38" t="s">
        <v>11266</v>
      </c>
      <c r="U15" s="38" t="s">
        <v>11266</v>
      </c>
      <c r="V15" s="3" t="s">
        <v>11210</v>
      </c>
      <c r="W15" s="3" t="s">
        <v>11210</v>
      </c>
      <c r="X15" s="38" t="s">
        <v>11211</v>
      </c>
      <c r="Y15" s="38" t="s">
        <v>11211</v>
      </c>
      <c r="Z15" s="38" t="s">
        <v>11266</v>
      </c>
      <c r="AA15" s="38" t="s">
        <v>11266</v>
      </c>
      <c r="AB15" s="3" t="s">
        <v>11210</v>
      </c>
      <c r="AC15" s="3" t="s">
        <v>11210</v>
      </c>
      <c r="AD15" s="38" t="s">
        <v>11211</v>
      </c>
      <c r="AE15" s="38" t="s">
        <v>11211</v>
      </c>
      <c r="AF15" s="38" t="s">
        <v>11266</v>
      </c>
      <c r="AG15" s="38" t="s">
        <v>11266</v>
      </c>
    </row>
    <row r="16" spans="1:33" x14ac:dyDescent="0.2">
      <c r="A16" s="3"/>
      <c r="B16" s="3"/>
      <c r="C16" s="3"/>
      <c r="D16" s="3" t="s">
        <v>173</v>
      </c>
      <c r="E16" s="3" t="s">
        <v>95</v>
      </c>
      <c r="F16" s="38" t="s">
        <v>173</v>
      </c>
      <c r="G16" s="38" t="s">
        <v>95</v>
      </c>
      <c r="H16" s="38" t="s">
        <v>173</v>
      </c>
      <c r="I16" s="38" t="s">
        <v>95</v>
      </c>
      <c r="J16" s="3" t="s">
        <v>173</v>
      </c>
      <c r="K16" s="3" t="s">
        <v>95</v>
      </c>
      <c r="L16" s="38" t="s">
        <v>173</v>
      </c>
      <c r="M16" s="38" t="s">
        <v>95</v>
      </c>
      <c r="N16" s="38" t="s">
        <v>173</v>
      </c>
      <c r="O16" s="38" t="s">
        <v>95</v>
      </c>
      <c r="P16" s="3" t="s">
        <v>173</v>
      </c>
      <c r="Q16" s="3" t="s">
        <v>95</v>
      </c>
      <c r="R16" s="38" t="s">
        <v>173</v>
      </c>
      <c r="S16" s="38" t="s">
        <v>95</v>
      </c>
      <c r="T16" s="38" t="s">
        <v>173</v>
      </c>
      <c r="U16" s="38" t="s">
        <v>95</v>
      </c>
      <c r="V16" s="3" t="s">
        <v>173</v>
      </c>
      <c r="W16" s="3" t="s">
        <v>95</v>
      </c>
      <c r="X16" s="38" t="s">
        <v>173</v>
      </c>
      <c r="Y16" s="38" t="s">
        <v>95</v>
      </c>
      <c r="Z16" s="38" t="s">
        <v>173</v>
      </c>
      <c r="AA16" s="38" t="s">
        <v>95</v>
      </c>
      <c r="AB16" s="3" t="s">
        <v>173</v>
      </c>
      <c r="AC16" s="3" t="s">
        <v>95</v>
      </c>
      <c r="AD16" s="38" t="s">
        <v>173</v>
      </c>
      <c r="AE16" s="38" t="s">
        <v>95</v>
      </c>
      <c r="AF16" s="38" t="s">
        <v>173</v>
      </c>
      <c r="AG16" s="38" t="s">
        <v>95</v>
      </c>
    </row>
    <row r="17" spans="1:155" x14ac:dyDescent="0.2">
      <c r="A17" s="3"/>
      <c r="B17" s="3"/>
      <c r="C17" s="3"/>
    </row>
    <row r="18" spans="1:155" x14ac:dyDescent="0.2">
      <c r="A18" s="3"/>
      <c r="B18" s="3"/>
      <c r="C18" s="3"/>
      <c r="E18" s="66"/>
      <c r="F18" s="49"/>
      <c r="G18" s="49"/>
      <c r="H18" s="49"/>
      <c r="I18" s="49"/>
      <c r="J18" s="49"/>
      <c r="K18" s="49"/>
      <c r="L18" s="49"/>
      <c r="M18" s="49"/>
      <c r="N18" s="66"/>
      <c r="O18" s="49"/>
      <c r="P18" s="49"/>
      <c r="Q18" s="49"/>
      <c r="R18" s="49"/>
      <c r="S18" s="49"/>
      <c r="T18" s="49"/>
      <c r="U18" s="49"/>
      <c r="V18" s="49"/>
      <c r="W18" s="49"/>
      <c r="X18" s="49"/>
      <c r="Y18" s="49"/>
      <c r="Z18" s="49"/>
      <c r="AA18" s="49"/>
      <c r="AB18" s="49"/>
      <c r="AC18" s="49"/>
      <c r="AD18" s="49"/>
      <c r="AE18" s="49"/>
      <c r="AF18" s="49"/>
      <c r="AG18" s="49"/>
      <c r="AH18" s="294"/>
      <c r="AI18" s="66"/>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294"/>
      <c r="BJ18" s="66"/>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294"/>
      <c r="CK18" s="66"/>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294"/>
      <c r="DO18" s="3"/>
      <c r="DP18" s="320"/>
      <c r="DQ18" s="321"/>
      <c r="DR18" s="321"/>
      <c r="DS18" s="321"/>
      <c r="DT18" s="321"/>
      <c r="DU18" s="321"/>
      <c r="DV18" s="321"/>
      <c r="DW18" s="321"/>
      <c r="DX18" s="322"/>
      <c r="DY18" s="320"/>
      <c r="DZ18" s="321"/>
      <c r="EA18" s="321"/>
      <c r="EB18" s="321"/>
      <c r="EC18" s="321"/>
      <c r="ED18" s="321"/>
      <c r="EE18" s="321"/>
      <c r="EF18" s="321"/>
      <c r="EG18" s="322"/>
      <c r="EH18" s="320"/>
      <c r="EI18" s="321"/>
      <c r="EJ18" s="321"/>
      <c r="EK18" s="321"/>
      <c r="EL18" s="321"/>
      <c r="EM18" s="321"/>
      <c r="EN18" s="321"/>
      <c r="EO18" s="321"/>
      <c r="EP18" s="322"/>
      <c r="EQ18" s="320"/>
      <c r="ER18" s="321"/>
      <c r="ES18" s="321"/>
      <c r="ET18" s="321"/>
      <c r="EU18" s="321"/>
      <c r="EV18" s="321"/>
      <c r="EW18" s="321"/>
      <c r="EX18" s="321"/>
      <c r="EY18" s="322"/>
    </row>
    <row r="19" spans="1:155" x14ac:dyDescent="0.2">
      <c r="A19" s="3"/>
      <c r="B19" s="3"/>
      <c r="C19" s="3"/>
      <c r="E19" s="295"/>
      <c r="F19" s="10"/>
      <c r="G19" s="10"/>
      <c r="H19" s="10"/>
      <c r="I19" s="10"/>
      <c r="J19" s="10"/>
      <c r="K19" s="10"/>
      <c r="L19" s="10"/>
      <c r="M19" s="50"/>
      <c r="N19" s="295"/>
      <c r="O19" s="10"/>
      <c r="P19" s="297" t="s">
        <v>11267</v>
      </c>
      <c r="Q19" s="10"/>
      <c r="R19" s="10"/>
      <c r="S19" s="10"/>
      <c r="T19" s="10"/>
      <c r="U19" s="10"/>
      <c r="V19" s="297" t="s">
        <v>11268</v>
      </c>
      <c r="W19" s="10"/>
      <c r="X19" s="10"/>
      <c r="Y19" s="10"/>
      <c r="Z19" s="10"/>
      <c r="AA19" s="10"/>
      <c r="AB19" s="119" t="s">
        <v>11269</v>
      </c>
      <c r="AC19" s="10"/>
      <c r="AD19" s="10"/>
      <c r="AE19" s="10"/>
      <c r="AF19" s="10"/>
      <c r="AG19" s="10"/>
      <c r="AH19" s="50"/>
      <c r="AI19" s="295"/>
      <c r="AJ19" s="10"/>
      <c r="AK19" s="297" t="s">
        <v>11267</v>
      </c>
      <c r="AL19" s="10"/>
      <c r="AM19" s="10"/>
      <c r="AN19" s="10"/>
      <c r="AO19" s="10"/>
      <c r="AP19" s="10"/>
      <c r="AQ19" s="297" t="s">
        <v>11268</v>
      </c>
      <c r="AR19" s="10"/>
      <c r="AS19" s="10"/>
      <c r="AT19" s="10"/>
      <c r="AU19" s="10"/>
      <c r="AV19" s="10"/>
      <c r="AW19" s="10" t="s">
        <v>11270</v>
      </c>
      <c r="AX19" s="10"/>
      <c r="AY19" s="10"/>
      <c r="AZ19" s="10"/>
      <c r="BA19" s="10"/>
      <c r="BB19" s="10"/>
      <c r="BC19" s="119" t="s">
        <v>11269</v>
      </c>
      <c r="BD19" s="10"/>
      <c r="BE19" s="10"/>
      <c r="BF19" s="10"/>
      <c r="BG19" s="10"/>
      <c r="BH19" s="10"/>
      <c r="BI19" s="50"/>
      <c r="BJ19" s="295"/>
      <c r="BK19" s="10"/>
      <c r="BL19" s="297" t="s">
        <v>11267</v>
      </c>
      <c r="BM19" s="10"/>
      <c r="BN19" s="10"/>
      <c r="BO19" s="10"/>
      <c r="BP19" s="10"/>
      <c r="BQ19" s="10"/>
      <c r="BR19" s="297" t="s">
        <v>11268</v>
      </c>
      <c r="BS19" s="10"/>
      <c r="BT19" s="10"/>
      <c r="BU19" s="10"/>
      <c r="BV19" s="10"/>
      <c r="BW19" s="10"/>
      <c r="BX19" s="10" t="s">
        <v>11270</v>
      </c>
      <c r="BY19" s="10"/>
      <c r="BZ19" s="10"/>
      <c r="CA19" s="10"/>
      <c r="CB19" s="10"/>
      <c r="CC19" s="10"/>
      <c r="CD19" s="119" t="s">
        <v>11269</v>
      </c>
      <c r="CE19" s="10"/>
      <c r="CF19" s="10"/>
      <c r="CG19" s="10"/>
      <c r="CH19" s="292"/>
      <c r="CI19" s="292"/>
      <c r="CJ19" s="50"/>
      <c r="CP19" s="34" t="s">
        <v>11271</v>
      </c>
      <c r="CQ19" s="34" t="s">
        <v>11272</v>
      </c>
      <c r="DN19" s="50"/>
      <c r="DO19" s="3"/>
      <c r="DP19" s="323"/>
      <c r="DQ19" s="10"/>
      <c r="DR19" s="10"/>
      <c r="DS19" s="10"/>
      <c r="DT19" s="10"/>
      <c r="DU19" s="10"/>
      <c r="DV19" s="10"/>
      <c r="DW19" s="10"/>
      <c r="DX19" s="324"/>
      <c r="DY19" s="323"/>
      <c r="DZ19" s="10"/>
      <c r="EA19" s="10"/>
      <c r="EB19" s="10"/>
      <c r="EC19" s="10"/>
      <c r="ED19" s="10"/>
      <c r="EE19" s="10"/>
      <c r="EF19" s="10"/>
      <c r="EG19" s="324"/>
      <c r="EH19" s="323"/>
      <c r="EI19" s="10"/>
      <c r="EJ19" s="10"/>
      <c r="EK19" s="10"/>
      <c r="EL19" s="10"/>
      <c r="EM19" s="10"/>
      <c r="EN19" s="10"/>
      <c r="EO19" s="10"/>
      <c r="EP19" s="324"/>
      <c r="EQ19" s="323"/>
      <c r="ER19" s="10"/>
      <c r="ES19" s="10"/>
      <c r="ET19" s="10"/>
      <c r="EU19" s="10"/>
      <c r="EV19" s="10"/>
      <c r="EW19" s="10"/>
      <c r="EX19" s="10"/>
      <c r="EY19" s="324"/>
    </row>
    <row r="20" spans="1:155" x14ac:dyDescent="0.2">
      <c r="A20" s="3" t="s">
        <v>11273</v>
      </c>
      <c r="B20" s="3" t="s">
        <v>11274</v>
      </c>
      <c r="C20" s="3" t="s">
        <v>11275</v>
      </c>
      <c r="E20" s="1656" t="s">
        <v>11276</v>
      </c>
      <c r="F20" s="1689"/>
      <c r="G20" s="264" t="str">
        <f>IF(AND($D$8=1,'6a Health full-time'!N19&gt;0),P$15&amp;", "&amp;P$16&amp;", "&amp;$A20&amp;", "&amp;$B20&amp;", "&amp;$C20&amp;"; ","")</f>
        <v/>
      </c>
      <c r="H20" s="255" t="str">
        <f>IF(AND($D$8=1,'6a Health full-time'!O19&gt;0),Q$15&amp;", "&amp;Q$16&amp;", "&amp;$A20&amp;", "&amp;$B20&amp;", "&amp;$C20&amp;"; ","")</f>
        <v/>
      </c>
      <c r="I20" s="256" t="str">
        <f>IF(AND($D$8=1,'6a Health full-time'!R19&gt;0),R$15&amp;", "&amp;R$16&amp;", "&amp;$A20&amp;", "&amp;$B20&amp;", "&amp;$C20&amp;"; ","")</f>
        <v/>
      </c>
      <c r="J20" s="257" t="e">
        <f>IF(AND($D$8=1,'6a Health full-time'!#REF!&gt;0),S$15&amp;", "&amp;S$16&amp;", "&amp;$A20&amp;", "&amp;$B20&amp;", "&amp;$C20&amp;"; ","")</f>
        <v>#REF!</v>
      </c>
      <c r="K20" s="795" t="e">
        <f>IF(AND($D$8=1,'6a Health full-time'!#REF!&gt;0),T$15&amp;", "&amp;T$16&amp;", "&amp;$A20&amp;", "&amp;$B20&amp;", "&amp;$C20&amp;"; ","")</f>
        <v>#REF!</v>
      </c>
      <c r="L20" s="293" t="e">
        <f>IF(AND($D$8=1,'6a Health full-time'!#REF!&gt;0),W$15&amp;", "&amp;W$16&amp;", "&amp;$A20&amp;", "&amp;$B20&amp;", "&amp;$C20&amp;"; ","")</f>
        <v>#REF!</v>
      </c>
      <c r="M20" s="50"/>
      <c r="N20" s="1656" t="s">
        <v>11277</v>
      </c>
      <c r="O20" s="1689"/>
      <c r="P20" s="264" t="str">
        <f>IF(AND($E$8=1,'6a Health full-time'!D19&lt;0),D$14&amp;", "&amp;D$15&amp;", "&amp;D$16&amp;", "&amp;$A20&amp;", "&amp;$B20&amp;", "&amp;$C20&amp;"; ","")</f>
        <v/>
      </c>
      <c r="Q20" s="255" t="str">
        <f>IF(AND($E$8=1,'6a Health full-time'!E19&lt;0),E$14&amp;", "&amp;E$15&amp;", "&amp;E$16&amp;", "&amp;$A20&amp;", "&amp;$B20&amp;", "&amp;$C20&amp;"; ","")</f>
        <v/>
      </c>
      <c r="R20" s="256" t="str">
        <f>IF(AND($E$8=1,'6a Health full-time'!H19&lt;0),F$14&amp;", "&amp;F$15&amp;", "&amp;F$16&amp;", "&amp;$A20&amp;", "&amp;$B20&amp;", "&amp;$C20&amp;"; ","")</f>
        <v/>
      </c>
      <c r="S20" s="255" t="e">
        <f>IF(AND($E$8=1,'6a Health full-time'!#REF!&lt;0),G$14&amp;", "&amp;G$15&amp;", "&amp;G$16&amp;", "&amp;$A20&amp;", "&amp;$B20&amp;", "&amp;$C20&amp;"; ","")</f>
        <v>#REF!</v>
      </c>
      <c r="T20" s="298" t="e">
        <f>IF(AND($E$8=1,'6a Health full-time'!#REF!&lt;0),H$14&amp;", "&amp;H$15&amp;", "&amp;H$16&amp;", "&amp;$A20&amp;", "&amp;$B20&amp;", "&amp;$C20&amp;"; ","")</f>
        <v>#REF!</v>
      </c>
      <c r="U20" s="298" t="e">
        <f>IF(AND($E$8=1,'6a Health full-time'!#REF!&lt;0),I$14&amp;", "&amp;I$15&amp;", "&amp;I$16&amp;", "&amp;$A20&amp;", "&amp;$B20&amp;", "&amp;$C20&amp;"; ","")</f>
        <v>#REF!</v>
      </c>
      <c r="V20" s="264" t="str">
        <f>IF(AND($E$8=1,'6a Health full-time'!I19&lt;0),J$14&amp;", "&amp;J$15&amp;", "&amp;J$16&amp;", "&amp;$A20&amp;", "&amp;$B20&amp;", "&amp;$C20&amp;"; ","")</f>
        <v/>
      </c>
      <c r="W20" s="255" t="str">
        <f>IF(AND($E$8=1,'6a Health full-time'!J19&lt;0),K$14&amp;", "&amp;K$15&amp;", "&amp;K$16&amp;", "&amp;$A20&amp;", "&amp;$B20&amp;", "&amp;$C20&amp;"; ","")</f>
        <v/>
      </c>
      <c r="X20" s="256" t="str">
        <f>IF(AND($E$8=1,'6a Health full-time'!M19&lt;0),L$14&amp;", "&amp;L$15&amp;", "&amp;L$16&amp;", "&amp;$A20&amp;", "&amp;$B20&amp;", "&amp;$C20&amp;"; ","")</f>
        <v/>
      </c>
      <c r="Y20" s="255" t="e">
        <f>IF(AND($E$8=1,'6a Health full-time'!#REF!&lt;0),M$14&amp;", "&amp;M$15&amp;", "&amp;M$16&amp;", "&amp;$A20&amp;", "&amp;$B20&amp;", "&amp;$C20&amp;"; ","")</f>
        <v>#REF!</v>
      </c>
      <c r="Z20" s="298" t="e">
        <f>IF(AND($E$8=1,'6a Health full-time'!#REF!&lt;0),N$14&amp;", "&amp;N$15&amp;", "&amp;N$16&amp;", "&amp;$A20&amp;", "&amp;$B20&amp;", "&amp;$C20&amp;"; ","")</f>
        <v>#REF!</v>
      </c>
      <c r="AA20" s="298" t="e">
        <f>IF(AND($E$8=1,'6a Health full-time'!#REF!&lt;0),O$14&amp;", "&amp;O$15&amp;", "&amp;O$16&amp;", "&amp;$A20&amp;", "&amp;$B20&amp;", "&amp;$C20&amp;"; ","")</f>
        <v>#REF!</v>
      </c>
      <c r="AB20" s="264" t="str">
        <f>IF(AND($E$8=1,'6a Health full-time'!S19&lt;0),V$14&amp;", "&amp;V$15&amp;", "&amp;V$16&amp;", "&amp;$A20&amp;", "&amp;$B20&amp;", "&amp;$C20&amp;"; ","")</f>
        <v/>
      </c>
      <c r="AC20" s="255" t="str">
        <f>IF(AND($E$8=1,'6a Health full-time'!T19&lt;0),W$14&amp;", "&amp;W$15&amp;", "&amp;W$16&amp;", "&amp;$A20&amp;", "&amp;$B20&amp;", "&amp;$C20&amp;"; ","")</f>
        <v/>
      </c>
      <c r="AD20" s="256" t="str">
        <f>IF(AND($E$8=1,'6a Health full-time'!W19&lt;0),X$14&amp;", "&amp;X$15&amp;", "&amp;X$16&amp;", "&amp;$A20&amp;", "&amp;$B20&amp;", "&amp;$C20&amp;"; ","")</f>
        <v/>
      </c>
      <c r="AE20" s="255" t="e">
        <f>IF(AND($E$8=1,'6a Health full-time'!#REF!&lt;0),Y$14&amp;", "&amp;Y$15&amp;", "&amp;Y$16&amp;", "&amp;$A20&amp;", "&amp;$B20&amp;", "&amp;$C20&amp;"; ","")</f>
        <v>#REF!</v>
      </c>
      <c r="AF20" s="298" t="e">
        <f>IF(AND($E$8=1,'6a Health full-time'!#REF!&lt;0),Z$14&amp;", "&amp;Z$15&amp;", "&amp;Z$16&amp;", "&amp;$A20&amp;", "&amp;$B20&amp;", "&amp;$C20&amp;"; ","")</f>
        <v>#REF!</v>
      </c>
      <c r="AG20" s="802" t="e">
        <f>IF(AND($E$8=1,'6a Health full-time'!#REF!&lt;0),AA$14&amp;", "&amp;AA$15&amp;", "&amp;AA$16&amp;", "&amp;$A20&amp;", "&amp;$B20&amp;", "&amp;$C20&amp;"; ","")</f>
        <v>#REF!</v>
      </c>
      <c r="AH20" s="50"/>
      <c r="AI20" s="1656" t="s">
        <v>11278</v>
      </c>
      <c r="AJ20" s="1689"/>
      <c r="AK20" s="264" t="str">
        <f>IF(AND($F$8=1,ABS('6a Health full-time'!D19)&lt;&gt;INT(ABS('6a Health full-time'!D19))),D$14&amp;", "&amp;D$15&amp;", "&amp;D$16&amp;", "&amp;$A20&amp;", "&amp;$B20&amp;", "&amp;$C20&amp;"; ","")</f>
        <v/>
      </c>
      <c r="AL20" s="255" t="str">
        <f>IF(AND($F$8=1,ABS('6a Health full-time'!E19)&lt;&gt;INT(ABS('6a Health full-time'!E19))),E$14&amp;", "&amp;E$15&amp;", "&amp;E$16&amp;", "&amp;$A20&amp;", "&amp;$B20&amp;", "&amp;$C20&amp;"; ","")</f>
        <v/>
      </c>
      <c r="AM20" s="256" t="str">
        <f>IF(AND($F$8=1,ABS('6a Health full-time'!H19)&lt;&gt;INT(ABS('6a Health full-time'!H19))),F$14&amp;", "&amp;F$15&amp;", "&amp;F$16&amp;", "&amp;$A20&amp;", "&amp;$B20&amp;", "&amp;$C20&amp;"; ","")</f>
        <v/>
      </c>
      <c r="AN20" s="255" t="e">
        <f>IF(AND($F$8=1,ABS('6a Health full-time'!#REF!)&lt;&gt;INT(ABS('6a Health full-time'!#REF!))),G$14&amp;", "&amp;G$15&amp;", "&amp;G$16&amp;", "&amp;$A20&amp;", "&amp;$B20&amp;", "&amp;$C20&amp;"; ","")</f>
        <v>#REF!</v>
      </c>
      <c r="AO20" s="298" t="e">
        <f>IF(AND($F$8=1,ABS('6a Health full-time'!#REF!)&lt;&gt;INT(ABS('6a Health full-time'!#REF!))),H$14&amp;", "&amp;H$15&amp;", "&amp;H$16&amp;", "&amp;$A20&amp;", "&amp;$B20&amp;", "&amp;$C20&amp;"; ","")</f>
        <v>#REF!</v>
      </c>
      <c r="AP20" s="298" t="e">
        <f>IF(AND($F$8=1,ABS('6a Health full-time'!#REF!)&lt;&gt;INT(ABS('6a Health full-time'!#REF!))),I$14&amp;", "&amp;I$15&amp;", "&amp;I$16&amp;", "&amp;$A20&amp;", "&amp;$B20&amp;", "&amp;$C20&amp;"; ","")</f>
        <v>#REF!</v>
      </c>
      <c r="AQ20" s="264" t="str">
        <f>IF(AND($F$8=1,ABS('6a Health full-time'!I19)&lt;&gt;INT(ABS('6a Health full-time'!I19))),J$14&amp;", "&amp;J$15&amp;", "&amp;J$16&amp;", "&amp;$A20&amp;", "&amp;$B20&amp;", "&amp;$C20&amp;"; ","")</f>
        <v/>
      </c>
      <c r="AR20" s="255" t="str">
        <f>IF(AND($F$8=1,ABS('6a Health full-time'!J19)&lt;&gt;INT(ABS('6a Health full-time'!J19))),K$14&amp;", "&amp;K$15&amp;", "&amp;K$16&amp;", "&amp;$A20&amp;", "&amp;$B20&amp;", "&amp;$C20&amp;"; ","")</f>
        <v/>
      </c>
      <c r="AS20" s="256" t="str">
        <f>IF(AND($F$8=1,ABS('6a Health full-time'!M19)&lt;&gt;INT(ABS('6a Health full-time'!M19))),L$14&amp;", "&amp;L$15&amp;", "&amp;L$16&amp;", "&amp;$A20&amp;", "&amp;$B20&amp;", "&amp;$C20&amp;"; ","")</f>
        <v/>
      </c>
      <c r="AT20" s="255" t="e">
        <f>IF(AND($F$8=1,ABS('6a Health full-time'!#REF!)&lt;&gt;INT(ABS('6a Health full-time'!#REF!))),M$14&amp;", "&amp;M$15&amp;", "&amp;M$16&amp;", "&amp;$A20&amp;", "&amp;$B20&amp;", "&amp;$C20&amp;"; ","")</f>
        <v>#REF!</v>
      </c>
      <c r="AU20" s="298" t="e">
        <f>IF(AND($F$8=1,ABS('6a Health full-time'!#REF!)&lt;&gt;INT(ABS('6a Health full-time'!#REF!))),N$14&amp;", "&amp;N$15&amp;", "&amp;N$16&amp;", "&amp;$A20&amp;", "&amp;$B20&amp;", "&amp;$C20&amp;"; ","")</f>
        <v>#REF!</v>
      </c>
      <c r="AV20" s="802" t="e">
        <f>IF(AND($F$8=1,ABS('6a Health full-time'!#REF!)&lt;&gt;INT(ABS('6a Health full-time'!#REF!))),O$14&amp;", "&amp;O$15&amp;", "&amp;O$16&amp;", "&amp;$A20&amp;", "&amp;$B20&amp;", "&amp;$C20&amp;"; ","")</f>
        <v>#REF!</v>
      </c>
      <c r="AW20" s="298" t="str">
        <f>IF(AND($F$8=1,ABS('6a Health full-time'!N19)&lt;&gt;INT(ABS('6a Health full-time'!N19))),P$14&amp;", "&amp;P$15&amp;", "&amp;P$16&amp;", "&amp;$A20&amp;", "&amp;$B20&amp;", "&amp;$C20&amp;"; ","")</f>
        <v/>
      </c>
      <c r="AX20" s="806" t="str">
        <f>IF(AND($F$8=1,ABS('6a Health full-time'!O19)&lt;&gt;INT(ABS('6a Health full-time'!O19))),Q$14&amp;", "&amp;Q$15&amp;", "&amp;Q$16&amp;", "&amp;$A20&amp;", "&amp;$B20&amp;", "&amp;$C20&amp;"; ","")</f>
        <v/>
      </c>
      <c r="AY20" s="298" t="str">
        <f>IF(AND($F$8=1,ABS('6a Health full-time'!R19)&lt;&gt;INT(ABS('6a Health full-time'!R19))),R$14&amp;", "&amp;R$15&amp;", "&amp;R$16&amp;", "&amp;$A20&amp;", "&amp;$B20&amp;", "&amp;$C20&amp;"; ","")</f>
        <v/>
      </c>
      <c r="AZ20" s="806" t="e">
        <f>IF(AND($F$8=1,ABS('6a Health full-time'!#REF!)&lt;&gt;INT(ABS('6a Health full-time'!#REF!))),S$14&amp;", "&amp;S$15&amp;", "&amp;S$16&amp;", "&amp;$A20&amp;", "&amp;$B20&amp;", "&amp;$C20&amp;"; ","")</f>
        <v>#REF!</v>
      </c>
      <c r="BA20" s="298" t="e">
        <f>IF(AND($F$8=1,ABS('6a Health full-time'!#REF!)&lt;&gt;INT(ABS('6a Health full-time'!#REF!))),T$14&amp;", "&amp;T$15&amp;", "&amp;T$16&amp;", "&amp;$A20&amp;", "&amp;$B20&amp;", "&amp;$C20&amp;"; ","")</f>
        <v>#REF!</v>
      </c>
      <c r="BB20" s="298" t="e">
        <f>IF(AND($F$8=1,ABS('6a Health full-time'!#REF!)&lt;&gt;INT(ABS('6a Health full-time'!#REF!))),U$14&amp;", "&amp;U$15&amp;", "&amp;U$16&amp;", "&amp;$A20&amp;", "&amp;$B20&amp;", "&amp;$C20&amp;"; ","")</f>
        <v>#REF!</v>
      </c>
      <c r="BC20" s="264" t="str">
        <f>IF(AND($F$8=1,ABS('6a Health full-time'!S19)&lt;&gt;INT(ABS('6a Health full-time'!S19))),V$14&amp;", "&amp;V$15&amp;", "&amp;V$16&amp;", "&amp;$A20&amp;", "&amp;$B20&amp;", "&amp;$C20&amp;"; ","")</f>
        <v/>
      </c>
      <c r="BD20" s="255" t="str">
        <f>IF(AND($F$8=1,ABS('6a Health full-time'!T19)&lt;&gt;INT(ABS('6a Health full-time'!T19))),W$14&amp;", "&amp;W$15&amp;", "&amp;W$16&amp;", "&amp;$A20&amp;", "&amp;$B20&amp;", "&amp;$C20&amp;"; ","")</f>
        <v/>
      </c>
      <c r="BE20" s="256" t="str">
        <f>IF(AND($F$8=1,ABS('6a Health full-time'!W19)&lt;&gt;INT(ABS('6a Health full-time'!W19))),X$14&amp;", "&amp;X$15&amp;", "&amp;X$16&amp;", "&amp;$A20&amp;", "&amp;$B20&amp;", "&amp;$C20&amp;"; ","")</f>
        <v/>
      </c>
      <c r="BF20" s="255" t="e">
        <f>IF(AND($F$8=1,ABS('6a Health full-time'!#REF!)&lt;&gt;INT(ABS('6a Health full-time'!#REF!))),Y$14&amp;", "&amp;Y$15&amp;", "&amp;Y$16&amp;", "&amp;$A20&amp;", "&amp;$B20&amp;", "&amp;$C20&amp;"; ","")</f>
        <v>#REF!</v>
      </c>
      <c r="BG20" s="298" t="e">
        <f>IF(AND($F$8=1,ABS('6a Health full-time'!#REF!)&lt;&gt;INT(ABS('6a Health full-time'!#REF!))),Z$14&amp;", "&amp;Z$15&amp;", "&amp;Z$16&amp;", "&amp;$A20&amp;", "&amp;$B20&amp;", "&amp;$C20&amp;"; ","")</f>
        <v>#REF!</v>
      </c>
      <c r="BH20" s="293" t="e">
        <f>IF(AND($F$8=1,ABS('6a Health full-time'!#REF!)&lt;&gt;INT(ABS('6a Health full-time'!#REF!))),AA$14&amp;", "&amp;AA$15&amp;", "&amp;AA$16&amp;", "&amp;$A20&amp;", "&amp;$B20&amp;", "&amp;$C20&amp;"; ","")</f>
        <v>#REF!</v>
      </c>
      <c r="BI20" s="50"/>
      <c r="BJ20" s="1656" t="s">
        <v>11279</v>
      </c>
      <c r="BK20" s="1689"/>
      <c r="BL20" s="286"/>
      <c r="BM20" s="287"/>
      <c r="BN20" s="301"/>
      <c r="BO20" s="287"/>
      <c r="BP20" s="303"/>
      <c r="BQ20" s="303"/>
      <c r="BR20" s="286"/>
      <c r="BS20" s="287"/>
      <c r="BT20" s="301"/>
      <c r="BU20" s="287"/>
      <c r="BV20" s="303"/>
      <c r="BW20" s="804"/>
      <c r="BX20" s="303"/>
      <c r="BY20" s="808"/>
      <c r="BZ20" s="303"/>
      <c r="CA20" s="808"/>
      <c r="CB20" s="303"/>
      <c r="CC20" s="303"/>
      <c r="CD20" s="286"/>
      <c r="CE20" s="287"/>
      <c r="CF20" s="301"/>
      <c r="CG20" s="287"/>
      <c r="CH20" s="814"/>
      <c r="CI20" s="817"/>
      <c r="CJ20" s="50"/>
      <c r="CK20" s="295"/>
      <c r="CL20" s="10"/>
      <c r="CM20" s="103" t="s">
        <v>43</v>
      </c>
      <c r="CN20" s="10"/>
      <c r="CO20" s="10"/>
      <c r="CP20" s="297" t="s">
        <v>11267</v>
      </c>
      <c r="CQ20" s="10"/>
      <c r="CR20" s="10"/>
      <c r="CS20" s="10"/>
      <c r="CT20" s="10"/>
      <c r="CU20" s="10"/>
      <c r="CV20" s="297" t="s">
        <v>11268</v>
      </c>
      <c r="CW20" s="10"/>
      <c r="CX20" s="10"/>
      <c r="CY20" s="10"/>
      <c r="CZ20" s="10"/>
      <c r="DA20" s="10"/>
      <c r="DB20" s="10" t="s">
        <v>11270</v>
      </c>
      <c r="DC20" s="10"/>
      <c r="DD20" s="10"/>
      <c r="DE20" s="10"/>
      <c r="DF20" s="10"/>
      <c r="DG20" s="10"/>
      <c r="DH20" s="119" t="s">
        <v>11269</v>
      </c>
      <c r="DI20" s="10"/>
      <c r="DJ20" s="10"/>
      <c r="DK20" s="10"/>
      <c r="DL20" s="10"/>
      <c r="DM20" s="10"/>
      <c r="DN20" s="50"/>
      <c r="DO20" s="3"/>
      <c r="DP20" s="1655" t="s">
        <v>11280</v>
      </c>
      <c r="DQ20" s="1689"/>
      <c r="DR20" s="264" t="str">
        <f>IF(AND($M$8=1,SUM('6a Health full-time'!D19,'6a Health full-time'!I19)&gt;$DP$22,'6a Health full-time'!N19=0),P$15&amp;", "&amp;P$16&amp;", "&amp;$A20&amp;", "&amp;$B20&amp;", "&amp;$C20&amp;"; ","")</f>
        <v/>
      </c>
      <c r="DS20" s="255" t="str">
        <f>IF(AND($M$8=1,SUM('6a Health full-time'!E19,'6a Health full-time'!J19)&gt;$DP$22,'6a Health full-time'!O19=0),Q$15&amp;", "&amp;Q$16&amp;", "&amp;$A20&amp;", "&amp;$B20&amp;", "&amp;$C20&amp;"; ","")</f>
        <v/>
      </c>
      <c r="DT20" s="256" t="str">
        <f>IF(AND($M$8=1,SUM('6a Health full-time'!H19,'6a Health full-time'!M19)&gt;$DP$22,'6a Health full-time'!R19=0),R$15&amp;", "&amp;R$16&amp;", "&amp;$A20&amp;", "&amp;$B20&amp;", "&amp;$C20&amp;"; ","")</f>
        <v/>
      </c>
      <c r="DU20" s="255" t="e">
        <f>IF(AND($M$8=1,SUM('6a Health full-time'!#REF!,'6a Health full-time'!#REF!)&gt;$DP$22,'6a Health full-time'!#REF!=0),S$15&amp;", "&amp;S$16&amp;", "&amp;$A20&amp;", "&amp;$B20&amp;", "&amp;$C20&amp;"; ","")</f>
        <v>#REF!</v>
      </c>
      <c r="DV20" s="298" t="e">
        <f>IF(AND($M$8=1,SUM('6a Health full-time'!#REF!,'6a Health full-time'!#REF!)&gt;$DP$22,'6a Health full-time'!#REF!=0),T$15&amp;", "&amp;T$16&amp;", "&amp;$A20&amp;", "&amp;$B20&amp;", "&amp;$C20&amp;"; ","")</f>
        <v>#REF!</v>
      </c>
      <c r="DW20" s="293" t="e">
        <f>IF(AND($M$8=1,SUM('6a Health full-time'!#REF!,'6a Health full-time'!#REF!)&gt;$DP$22,'6a Health full-time'!#REF!=0),U$15&amp;", "&amp;U$16&amp;", "&amp;$A20&amp;", "&amp;$B20&amp;", "&amp;$C20&amp;"; ","")</f>
        <v>#REF!</v>
      </c>
      <c r="DX20" s="324"/>
      <c r="DY20" s="1655" t="s">
        <v>11281</v>
      </c>
      <c r="DZ20" s="1689"/>
      <c r="EA20" s="264" t="str">
        <f>IF(AND($N$8=1,SUM('6a Health full-time'!D19,'6a Health full-time'!I19)&gt;0,SUM('6a Health full-time'!D19,'6a Health full-time'!I19)=ABS('6a Health full-time'!N19)),P$15&amp;", "&amp;P$16&amp;", "&amp;$A20&amp;", "&amp;$B20&amp;", "&amp;$C20&amp;"; ","")</f>
        <v/>
      </c>
      <c r="EB20" s="255" t="str">
        <f>IF(AND($N$8=1,SUM('6a Health full-time'!E19,'6a Health full-time'!J19)&gt;0,SUM('6a Health full-time'!E19,'6a Health full-time'!J19)=ABS('6a Health full-time'!O19)),Q$15&amp;", "&amp;Q$16&amp;", "&amp;$A20&amp;", "&amp;$B20&amp;", "&amp;$C20&amp;"; ","")</f>
        <v/>
      </c>
      <c r="EC20" s="256" t="str">
        <f>IF(AND($N$8=1,SUM('6a Health full-time'!H19,'6a Health full-time'!M19)&gt;0,SUM('6a Health full-time'!H19,'6a Health full-time'!M19)=ABS('6a Health full-time'!R19)),R$15&amp;", "&amp;R$16&amp;", "&amp;$A20&amp;", "&amp;$B20&amp;", "&amp;$C20&amp;"; ","")</f>
        <v/>
      </c>
      <c r="ED20" s="255" t="e">
        <f>IF(AND($N$8=1,SUM('6a Health full-time'!#REF!,'6a Health full-time'!#REF!)&gt;0,SUM('6a Health full-time'!#REF!,'6a Health full-time'!#REF!)=ABS('6a Health full-time'!#REF!)),S$15&amp;", "&amp;S$16&amp;", "&amp;$A20&amp;", "&amp;$B20&amp;", "&amp;$C20&amp;"; ","")</f>
        <v>#REF!</v>
      </c>
      <c r="EE20" s="298" t="e">
        <f>IF(AND($N$8=1,SUM('6a Health full-time'!#REF!,'6a Health full-time'!#REF!)&gt;0,SUM('6a Health full-time'!#REF!,'6a Health full-time'!#REF!)=ABS('6a Health full-time'!#REF!)),T$15&amp;", "&amp;T$16&amp;", "&amp;$A20&amp;", "&amp;$B20&amp;", "&amp;$C20&amp;"; ","")</f>
        <v>#REF!</v>
      </c>
      <c r="EF20" s="293" t="e">
        <f>IF(AND($N$8=1,SUM('6a Health full-time'!#REF!,'6a Health full-time'!#REF!)&gt;0,SUM('6a Health full-time'!#REF!,'6a Health full-time'!#REF!)=ABS('6a Health full-time'!#REF!)),U$15&amp;", "&amp;U$16&amp;", "&amp;$A20&amp;", "&amp;$B20&amp;", "&amp;$C20&amp;"; ","")</f>
        <v>#REF!</v>
      </c>
      <c r="EG20" s="324"/>
      <c r="EH20" s="1655" t="s">
        <v>11282</v>
      </c>
      <c r="EI20" s="1689"/>
      <c r="EJ20" s="264" t="str">
        <f>IF(AND($O$8=1,'6a Health full-time'!S43&lt;&gt;0),D$15&amp;", "&amp;D$16&amp;", "&amp;", "&amp;"; ","")</f>
        <v/>
      </c>
      <c r="EK20" s="255"/>
      <c r="EL20" s="256"/>
      <c r="EM20" s="255" t="e">
        <f>IF(AND($O$8=1,'6a Health full-time'!#REF!&lt;&gt;0),G$15&amp;", "&amp;G$16&amp;", "&amp;", "&amp;"; ","")</f>
        <v>#REF!</v>
      </c>
      <c r="EN20" s="298"/>
      <c r="EO20" s="293"/>
      <c r="EP20" s="324"/>
      <c r="EQ20" s="1655" t="s">
        <v>11283</v>
      </c>
      <c r="ER20" s="1689"/>
      <c r="ES20" s="264" t="str">
        <f>IF(AND($P$8=1,$B20="Long length",'6a Health full-time'!S19&lt;&gt;0),D$15&amp;", "&amp;D$16&amp;", "&amp;$A20&amp;", "&amp;$B20&amp;", "&amp;$C20&amp;"; ","")</f>
        <v/>
      </c>
      <c r="ET20" s="255" t="str">
        <f>IF(AND($P$8=1,$B20="Long length",'6a Health full-time'!T19&lt;&gt;0),E$15&amp;", "&amp;E$16&amp;", "&amp;$A20&amp;", "&amp;$B20&amp;", "&amp;$C20&amp;"; ","")</f>
        <v/>
      </c>
      <c r="EU20" s="256" t="str">
        <f>IF(AND($P$8=1,$B20="Long length",'6a Health full-time'!W19&lt;&gt;0),F$15&amp;", "&amp;F$16&amp;", "&amp;$A20&amp;", "&amp;$B20&amp;", "&amp;$C20&amp;"; ","")</f>
        <v/>
      </c>
      <c r="EV20" s="255" t="e">
        <f>IF(AND($P$8=1,$B20="Long length",'6a Health full-time'!#REF!&lt;&gt;0),G$15&amp;", "&amp;G$16&amp;", "&amp;$A20&amp;", "&amp;$B20&amp;", "&amp;$C20&amp;"; ","")</f>
        <v>#REF!</v>
      </c>
      <c r="EW20" s="298" t="e">
        <f>IF(AND($P$8=1,$B20="Long length",'6a Health full-time'!#REF!&lt;&gt;0),H$15&amp;", "&amp;H$16&amp;", "&amp;$A20&amp;", "&amp;$B20&amp;", "&amp;$C20&amp;"; ","")</f>
        <v>#REF!</v>
      </c>
      <c r="EX20" s="293" t="e">
        <f>IF(AND($P$8=1,$B20="Long length",'6a Health full-time'!#REF!&lt;&gt;0),I$15&amp;", "&amp;I$16&amp;", "&amp;$A20&amp;", "&amp;$B20&amp;", "&amp;$C20&amp;"; ","")</f>
        <v>#REF!</v>
      </c>
      <c r="EY20" s="324"/>
    </row>
    <row r="21" spans="1:155" x14ac:dyDescent="0.2">
      <c r="A21" s="3" t="s">
        <v>11273</v>
      </c>
      <c r="B21" s="3" t="s">
        <v>11274</v>
      </c>
      <c r="C21" s="3" t="s">
        <v>11284</v>
      </c>
      <c r="E21" s="1656"/>
      <c r="F21" s="1689"/>
      <c r="G21" s="265" t="str">
        <f>IF(AND($D$8=1,'6a Health full-time'!N20&gt;0),P$15&amp;", "&amp;P$16&amp;", "&amp;$A21&amp;", "&amp;$B21&amp;", "&amp;$C21&amp;"; ","")</f>
        <v/>
      </c>
      <c r="H21" s="258" t="str">
        <f>IF(AND($D$8=1,'6a Health full-time'!O20&gt;0),Q$15&amp;", "&amp;Q$16&amp;", "&amp;$A21&amp;", "&amp;$B21&amp;", "&amp;$C21&amp;"; ","")</f>
        <v/>
      </c>
      <c r="I21" s="259" t="str">
        <f>IF(AND($D$8=1,'6a Health full-time'!R20&gt;0),R$15&amp;", "&amp;R$16&amp;", "&amp;$A21&amp;", "&amp;$B21&amp;", "&amp;$C21&amp;"; ","")</f>
        <v/>
      </c>
      <c r="J21" s="794" t="e">
        <f>IF(AND($D$8=1,'6a Health full-time'!#REF!&gt;0),S$15&amp;", "&amp;S$16&amp;", "&amp;$A21&amp;", "&amp;$B21&amp;", "&amp;$C21&amp;"; ","")</f>
        <v>#REF!</v>
      </c>
      <c r="K21" s="796" t="e">
        <f>IF(AND($D$8=1,'6a Health full-time'!#REF!&gt;0),T$15&amp;", "&amp;T$16&amp;", "&amp;$A21&amp;", "&amp;$B21&amp;", "&amp;$C21&amp;"; ","")</f>
        <v>#REF!</v>
      </c>
      <c r="L21" s="266" t="e">
        <f>IF(AND($D$8=1,'6a Health full-time'!#REF!&gt;0),W$15&amp;", "&amp;W$16&amp;", "&amp;$A21&amp;", "&amp;$B21&amp;", "&amp;$C21&amp;"; ","")</f>
        <v>#REF!</v>
      </c>
      <c r="M21" s="50"/>
      <c r="N21" s="1656"/>
      <c r="O21" s="1689"/>
      <c r="P21" s="265" t="str">
        <f>IF(AND($E$8=1,'6a Health full-time'!D20&lt;0),D$14&amp;", "&amp;D$15&amp;", "&amp;D$16&amp;", "&amp;$A21&amp;", "&amp;$B21&amp;", "&amp;$C21&amp;"; ","")</f>
        <v/>
      </c>
      <c r="Q21" s="258" t="str">
        <f>IF(AND($E$8=1,'6a Health full-time'!E20&lt;0),E$14&amp;", "&amp;E$15&amp;", "&amp;E$16&amp;", "&amp;$A21&amp;", "&amp;$B21&amp;", "&amp;$C21&amp;"; ","")</f>
        <v/>
      </c>
      <c r="R21" s="259" t="str">
        <f>IF(AND($E$8=1,'6a Health full-time'!H20&lt;0),F$14&amp;", "&amp;F$15&amp;", "&amp;F$16&amp;", "&amp;$A21&amp;", "&amp;$B21&amp;", "&amp;$C21&amp;"; ","")</f>
        <v/>
      </c>
      <c r="S21" s="258" t="e">
        <f>IF(AND($E$8=1,'6a Health full-time'!#REF!&lt;0),G$14&amp;", "&amp;G$15&amp;", "&amp;G$16&amp;", "&amp;$A21&amp;", "&amp;$B21&amp;", "&amp;$C21&amp;"; ","")</f>
        <v>#REF!</v>
      </c>
      <c r="T21" s="299" t="e">
        <f>IF(AND($E$8=1,'6a Health full-time'!#REF!&lt;0),H$14&amp;", "&amp;H$15&amp;", "&amp;H$16&amp;", "&amp;$A21&amp;", "&amp;$B21&amp;", "&amp;$C21&amp;"; ","")</f>
        <v>#REF!</v>
      </c>
      <c r="U21" s="299" t="e">
        <f>IF(AND($E$8=1,'6a Health full-time'!#REF!&lt;0),I$14&amp;", "&amp;I$15&amp;", "&amp;I$16&amp;", "&amp;$A21&amp;", "&amp;$B21&amp;", "&amp;$C21&amp;"; ","")</f>
        <v>#REF!</v>
      </c>
      <c r="V21" s="265" t="str">
        <f>IF(AND($E$8=1,'6a Health full-time'!I20&lt;0),J$14&amp;", "&amp;J$15&amp;", "&amp;J$16&amp;", "&amp;$A21&amp;", "&amp;$B21&amp;", "&amp;$C21&amp;"; ","")</f>
        <v/>
      </c>
      <c r="W21" s="258" t="str">
        <f>IF(AND($E$8=1,'6a Health full-time'!J20&lt;0),K$14&amp;", "&amp;K$15&amp;", "&amp;K$16&amp;", "&amp;$A21&amp;", "&amp;$B21&amp;", "&amp;$C21&amp;"; ","")</f>
        <v/>
      </c>
      <c r="X21" s="259" t="str">
        <f>IF(AND($E$8=1,'6a Health full-time'!M20&lt;0),L$14&amp;", "&amp;L$15&amp;", "&amp;L$16&amp;", "&amp;$A21&amp;", "&amp;$B21&amp;", "&amp;$C21&amp;"; ","")</f>
        <v/>
      </c>
      <c r="Y21" s="258" t="e">
        <f>IF(AND($E$8=1,'6a Health full-time'!#REF!&lt;0),M$14&amp;", "&amp;M$15&amp;", "&amp;M$16&amp;", "&amp;$A21&amp;", "&amp;$B21&amp;", "&amp;$C21&amp;"; ","")</f>
        <v>#REF!</v>
      </c>
      <c r="Z21" s="299" t="e">
        <f>IF(AND($E$8=1,'6a Health full-time'!#REF!&lt;0),N$14&amp;", "&amp;N$15&amp;", "&amp;N$16&amp;", "&amp;$A21&amp;", "&amp;$B21&amp;", "&amp;$C21&amp;"; ","")</f>
        <v>#REF!</v>
      </c>
      <c r="AA21" s="299" t="e">
        <f>IF(AND($E$8=1,'6a Health full-time'!#REF!&lt;0),O$14&amp;", "&amp;O$15&amp;", "&amp;O$16&amp;", "&amp;$A21&amp;", "&amp;$B21&amp;", "&amp;$C21&amp;"; ","")</f>
        <v>#REF!</v>
      </c>
      <c r="AB21" s="265" t="str">
        <f>IF(AND($E$8=1,'6a Health full-time'!S20&lt;0),V$14&amp;", "&amp;V$15&amp;", "&amp;V$16&amp;", "&amp;$A21&amp;", "&amp;$B21&amp;", "&amp;$C21&amp;"; ","")</f>
        <v/>
      </c>
      <c r="AC21" s="258" t="str">
        <f>IF(AND($E$8=1,'6a Health full-time'!T20&lt;0),W$14&amp;", "&amp;W$15&amp;", "&amp;W$16&amp;", "&amp;$A21&amp;", "&amp;$B21&amp;", "&amp;$C21&amp;"; ","")</f>
        <v/>
      </c>
      <c r="AD21" s="259" t="str">
        <f>IF(AND($E$8=1,'6a Health full-time'!W20&lt;0),X$14&amp;", "&amp;X$15&amp;", "&amp;X$16&amp;", "&amp;$A21&amp;", "&amp;$B21&amp;", "&amp;$C21&amp;"; ","")</f>
        <v/>
      </c>
      <c r="AE21" s="258" t="e">
        <f>IF(AND($E$8=1,'6a Health full-time'!#REF!&lt;0),Y$14&amp;", "&amp;Y$15&amp;", "&amp;Y$16&amp;", "&amp;$A21&amp;", "&amp;$B21&amp;", "&amp;$C21&amp;"; ","")</f>
        <v>#REF!</v>
      </c>
      <c r="AF21" s="299" t="e">
        <f>IF(AND($E$8=1,'6a Health full-time'!#REF!&lt;0),Z$14&amp;", "&amp;Z$15&amp;", "&amp;Z$16&amp;", "&amp;$A21&amp;", "&amp;$B21&amp;", "&amp;$C21&amp;"; ","")</f>
        <v>#REF!</v>
      </c>
      <c r="AG21" s="803" t="e">
        <f>IF(AND($E$8=1,'6a Health full-time'!#REF!&lt;0),AA$14&amp;", "&amp;AA$15&amp;", "&amp;AA$16&amp;", "&amp;$A21&amp;", "&amp;$B21&amp;", "&amp;$C21&amp;"; ","")</f>
        <v>#REF!</v>
      </c>
      <c r="AH21" s="50"/>
      <c r="AI21" s="1656"/>
      <c r="AJ21" s="1689"/>
      <c r="AK21" s="265" t="str">
        <f>IF(AND($F$8=1,ABS('6a Health full-time'!D20)&lt;&gt;INT(ABS('6a Health full-time'!D20))),D$14&amp;", "&amp;D$15&amp;", "&amp;D$16&amp;", "&amp;$A21&amp;", "&amp;$B21&amp;", "&amp;$C21&amp;"; ","")</f>
        <v/>
      </c>
      <c r="AL21" s="258" t="str">
        <f>IF(AND($F$8=1,ABS('6a Health full-time'!E20)&lt;&gt;INT(ABS('6a Health full-time'!E20))),E$14&amp;", "&amp;E$15&amp;", "&amp;E$16&amp;", "&amp;$A21&amp;", "&amp;$B21&amp;", "&amp;$C21&amp;"; ","")</f>
        <v/>
      </c>
      <c r="AM21" s="259" t="str">
        <f>IF(AND($F$8=1,ABS('6a Health full-time'!H20)&lt;&gt;INT(ABS('6a Health full-time'!H20))),F$14&amp;", "&amp;F$15&amp;", "&amp;F$16&amp;", "&amp;$A21&amp;", "&amp;$B21&amp;", "&amp;$C21&amp;"; ","")</f>
        <v/>
      </c>
      <c r="AN21" s="258" t="e">
        <f>IF(AND($F$8=1,ABS('6a Health full-time'!#REF!)&lt;&gt;INT(ABS('6a Health full-time'!#REF!))),G$14&amp;", "&amp;G$15&amp;", "&amp;G$16&amp;", "&amp;$A21&amp;", "&amp;$B21&amp;", "&amp;$C21&amp;"; ","")</f>
        <v>#REF!</v>
      </c>
      <c r="AO21" s="299" t="e">
        <f>IF(AND($F$8=1,ABS('6a Health full-time'!#REF!)&lt;&gt;INT(ABS('6a Health full-time'!#REF!))),H$14&amp;", "&amp;H$15&amp;", "&amp;H$16&amp;", "&amp;$A21&amp;", "&amp;$B21&amp;", "&amp;$C21&amp;"; ","")</f>
        <v>#REF!</v>
      </c>
      <c r="AP21" s="299" t="e">
        <f>IF(AND($F$8=1,ABS('6a Health full-time'!#REF!)&lt;&gt;INT(ABS('6a Health full-time'!#REF!))),I$14&amp;", "&amp;I$15&amp;", "&amp;I$16&amp;", "&amp;$A21&amp;", "&amp;$B21&amp;", "&amp;$C21&amp;"; ","")</f>
        <v>#REF!</v>
      </c>
      <c r="AQ21" s="265" t="str">
        <f>IF(AND($F$8=1,ABS('6a Health full-time'!I20)&lt;&gt;INT(ABS('6a Health full-time'!I20))),J$14&amp;", "&amp;J$15&amp;", "&amp;J$16&amp;", "&amp;$A21&amp;", "&amp;$B21&amp;", "&amp;$C21&amp;"; ","")</f>
        <v/>
      </c>
      <c r="AR21" s="258" t="str">
        <f>IF(AND($F$8=1,ABS('6a Health full-time'!J20)&lt;&gt;INT(ABS('6a Health full-time'!J20))),K$14&amp;", "&amp;K$15&amp;", "&amp;K$16&amp;", "&amp;$A21&amp;", "&amp;$B21&amp;", "&amp;$C21&amp;"; ","")</f>
        <v/>
      </c>
      <c r="AS21" s="259" t="str">
        <f>IF(AND($F$8=1,ABS('6a Health full-time'!M20)&lt;&gt;INT(ABS('6a Health full-time'!M20))),L$14&amp;", "&amp;L$15&amp;", "&amp;L$16&amp;", "&amp;$A21&amp;", "&amp;$B21&amp;", "&amp;$C21&amp;"; ","")</f>
        <v/>
      </c>
      <c r="AT21" s="258" t="e">
        <f>IF(AND($F$8=1,ABS('6a Health full-time'!#REF!)&lt;&gt;INT(ABS('6a Health full-time'!#REF!))),M$14&amp;", "&amp;M$15&amp;", "&amp;M$16&amp;", "&amp;$A21&amp;", "&amp;$B21&amp;", "&amp;$C21&amp;"; ","")</f>
        <v>#REF!</v>
      </c>
      <c r="AU21" s="299" t="e">
        <f>IF(AND($F$8=1,ABS('6a Health full-time'!#REF!)&lt;&gt;INT(ABS('6a Health full-time'!#REF!))),N$14&amp;", "&amp;N$15&amp;", "&amp;N$16&amp;", "&amp;$A21&amp;", "&amp;$B21&amp;", "&amp;$C21&amp;"; ","")</f>
        <v>#REF!</v>
      </c>
      <c r="AV21" s="803" t="e">
        <f>IF(AND($F$8=1,ABS('6a Health full-time'!#REF!)&lt;&gt;INT(ABS('6a Health full-time'!#REF!))),O$14&amp;", "&amp;O$15&amp;", "&amp;O$16&amp;", "&amp;$A21&amp;", "&amp;$B21&amp;", "&amp;$C21&amp;"; ","")</f>
        <v>#REF!</v>
      </c>
      <c r="AW21" s="299" t="str">
        <f>IF(AND($F$8=1,ABS('6a Health full-time'!N20)&lt;&gt;INT(ABS('6a Health full-time'!N20))),P$14&amp;", "&amp;P$15&amp;", "&amp;P$16&amp;", "&amp;$A21&amp;", "&amp;$B21&amp;", "&amp;$C21&amp;"; ","")</f>
        <v/>
      </c>
      <c r="AX21" s="807" t="str">
        <f>IF(AND($F$8=1,ABS('6a Health full-time'!O20)&lt;&gt;INT(ABS('6a Health full-time'!O20))),Q$14&amp;", "&amp;Q$15&amp;", "&amp;Q$16&amp;", "&amp;$A21&amp;", "&amp;$B21&amp;", "&amp;$C21&amp;"; ","")</f>
        <v/>
      </c>
      <c r="AY21" s="299" t="str">
        <f>IF(AND($F$8=1,ABS('6a Health full-time'!R20)&lt;&gt;INT(ABS('6a Health full-time'!R20))),R$14&amp;", "&amp;R$15&amp;", "&amp;R$16&amp;", "&amp;$A21&amp;", "&amp;$B21&amp;", "&amp;$C21&amp;"; ","")</f>
        <v/>
      </c>
      <c r="AZ21" s="807" t="e">
        <f>IF(AND($F$8=1,ABS('6a Health full-time'!#REF!)&lt;&gt;INT(ABS('6a Health full-time'!#REF!))),S$14&amp;", "&amp;S$15&amp;", "&amp;S$16&amp;", "&amp;$A21&amp;", "&amp;$B21&amp;", "&amp;$C21&amp;"; ","")</f>
        <v>#REF!</v>
      </c>
      <c r="BA21" s="299" t="e">
        <f>IF(AND($F$8=1,ABS('6a Health full-time'!#REF!)&lt;&gt;INT(ABS('6a Health full-time'!#REF!))),T$14&amp;", "&amp;T$15&amp;", "&amp;T$16&amp;", "&amp;$A21&amp;", "&amp;$B21&amp;", "&amp;$C21&amp;"; ","")</f>
        <v>#REF!</v>
      </c>
      <c r="BB21" s="299" t="e">
        <f>IF(AND($F$8=1,ABS('6a Health full-time'!#REF!)&lt;&gt;INT(ABS('6a Health full-time'!#REF!))),U$14&amp;", "&amp;U$15&amp;", "&amp;U$16&amp;", "&amp;$A21&amp;", "&amp;$B21&amp;", "&amp;$C21&amp;"; ","")</f>
        <v>#REF!</v>
      </c>
      <c r="BC21" s="265" t="str">
        <f>IF(AND($F$8=1,ABS('6a Health full-time'!S20)&lt;&gt;INT(ABS('6a Health full-time'!S20))),V$14&amp;", "&amp;V$15&amp;", "&amp;V$16&amp;", "&amp;$A21&amp;", "&amp;$B21&amp;", "&amp;$C21&amp;"; ","")</f>
        <v/>
      </c>
      <c r="BD21" s="258" t="str">
        <f>IF(AND($F$8=1,ABS('6a Health full-time'!T20)&lt;&gt;INT(ABS('6a Health full-time'!T20))),W$14&amp;", "&amp;W$15&amp;", "&amp;W$16&amp;", "&amp;$A21&amp;", "&amp;$B21&amp;", "&amp;$C21&amp;"; ","")</f>
        <v/>
      </c>
      <c r="BE21" s="259" t="str">
        <f>IF(AND($F$8=1,ABS('6a Health full-time'!W20)&lt;&gt;INT(ABS('6a Health full-time'!W20))),X$14&amp;", "&amp;X$15&amp;", "&amp;X$16&amp;", "&amp;$A21&amp;", "&amp;$B21&amp;", "&amp;$C21&amp;"; ","")</f>
        <v/>
      </c>
      <c r="BF21" s="258" t="e">
        <f>IF(AND($F$8=1,ABS('6a Health full-time'!#REF!)&lt;&gt;INT(ABS('6a Health full-time'!#REF!))),Y$14&amp;", "&amp;Y$15&amp;", "&amp;Y$16&amp;", "&amp;$A21&amp;", "&amp;$B21&amp;", "&amp;$C21&amp;"; ","")</f>
        <v>#REF!</v>
      </c>
      <c r="BG21" s="299" t="e">
        <f>IF(AND($F$8=1,ABS('6a Health full-time'!#REF!)&lt;&gt;INT(ABS('6a Health full-time'!#REF!))),Z$14&amp;", "&amp;Z$15&amp;", "&amp;Z$16&amp;", "&amp;$A21&amp;", "&amp;$B21&amp;", "&amp;$C21&amp;"; ","")</f>
        <v>#REF!</v>
      </c>
      <c r="BH21" s="266" t="e">
        <f>IF(AND($F$8=1,ABS('6a Health full-time'!#REF!)&lt;&gt;INT(ABS('6a Health full-time'!#REF!))),AA$14&amp;", "&amp;AA$15&amp;", "&amp;AA$16&amp;", "&amp;$A21&amp;", "&amp;$B21&amp;", "&amp;$C21&amp;"; ","")</f>
        <v>#REF!</v>
      </c>
      <c r="BI21" s="50"/>
      <c r="BJ21" s="1656"/>
      <c r="BK21" s="1689"/>
      <c r="BL21" s="281"/>
      <c r="BM21" s="280"/>
      <c r="BN21" s="288"/>
      <c r="BO21" s="280"/>
      <c r="BP21" s="305"/>
      <c r="BQ21" s="305"/>
      <c r="BR21" s="281"/>
      <c r="BS21" s="280"/>
      <c r="BT21" s="288"/>
      <c r="BU21" s="280"/>
      <c r="BV21" s="305"/>
      <c r="BW21" s="805"/>
      <c r="BX21" s="305"/>
      <c r="BY21" s="809"/>
      <c r="BZ21" s="305"/>
      <c r="CA21" s="809"/>
      <c r="CB21" s="305"/>
      <c r="CC21" s="305"/>
      <c r="CD21" s="281"/>
      <c r="CE21" s="280"/>
      <c r="CF21" s="288"/>
      <c r="CG21" s="280"/>
      <c r="CH21" s="814"/>
      <c r="CI21" s="817"/>
      <c r="CJ21" s="50"/>
      <c r="CK21" s="1690" t="s">
        <v>11285</v>
      </c>
      <c r="CL21" s="1611"/>
      <c r="CM21" s="319" t="s">
        <v>101</v>
      </c>
      <c r="CN21" s="10" t="s">
        <v>11274</v>
      </c>
      <c r="CO21" s="10" t="s">
        <v>11275</v>
      </c>
      <c r="CP21" s="264" t="e">
        <f>SUM('6a Health full-time'!D19,'6a Health full-time'!H19,'6a Health full-time'!#REF!,'6a Health full-time'!D23,'6a Health full-time'!H23,'6a Health full-time'!#REF!,'6a Health full-time'!D47,'6a Health full-time'!H47,'6a Health full-time'!#REF!,'6a Health full-time'!D51,'6a Health full-time'!H51,'6a Health full-time'!#REF!,'6a Health full-time'!D55,'6a Health full-time'!H55,'6a Health full-time'!#REF!,'6a Health full-time'!D59,'6a Health full-time'!H59,'6a Health full-time'!#REF!,'6a Health full-time'!D63,'6a Health full-time'!H63,'6a Health full-time'!#REF!,'6a Health full-time'!D67,'6a Health full-time'!H67,'6a Health full-time'!#REF!,'6a Health full-time'!D71,'6a Health full-time'!H71,'6a Health full-time'!#REF!,'6a Health full-time'!D75,'6a Health full-time'!H75,'6a Health full-time'!#REF!,'6a Health full-time'!D79,'6a Health full-time'!H79,'6a Health full-time'!#REF!)</f>
        <v>#REF!</v>
      </c>
      <c r="CQ21" s="255" t="e">
        <f>SUM('6a Health full-time'!E19,'6a Health full-time'!#REF!,'6a Health full-time'!#REF!,'6a Health full-time'!E23,'6a Health full-time'!#REF!,'6a Health full-time'!#REF!,'6a Health full-time'!E47,'6a Health full-time'!#REF!,'6a Health full-time'!#REF!,'6a Health full-time'!E51,'6a Health full-time'!#REF!,'6a Health full-time'!#REF!,'6a Health full-time'!E55,'6a Health full-time'!#REF!,'6a Health full-time'!#REF!,'6a Health full-time'!E59,'6a Health full-time'!#REF!,'6a Health full-time'!#REF!,'6a Health full-time'!E63,'6a Health full-time'!#REF!,'6a Health full-time'!#REF!,'6a Health full-time'!E67,'6a Health full-time'!#REF!,'6a Health full-time'!#REF!,'6a Health full-time'!E71,'6a Health full-time'!#REF!,'6a Health full-time'!#REF!,'6a Health full-time'!E75,'6a Health full-time'!#REF!,'6a Health full-time'!#REF!,'6a Health full-time'!E79,'6a Health full-time'!#REF!,'6a Health full-time'!#REF!)</f>
        <v>#REF!</v>
      </c>
      <c r="CR21" s="301"/>
      <c r="CS21" s="287"/>
      <c r="CT21" s="303"/>
      <c r="CU21" s="303"/>
      <c r="CV21" s="264" t="e">
        <f>SUM('6a Health full-time'!I19,'6a Health full-time'!M19,'6a Health full-time'!#REF!,'6a Health full-time'!I23,'6a Health full-time'!M23,'6a Health full-time'!#REF!,'6a Health full-time'!I47,'6a Health full-time'!M47,'6a Health full-time'!#REF!,'6a Health full-time'!I51,'6a Health full-time'!M51,'6a Health full-time'!#REF!,'6a Health full-time'!I55,'6a Health full-time'!M55,'6a Health full-time'!#REF!,'6a Health full-time'!I59,'6a Health full-time'!M59,'6a Health full-time'!#REF!,'6a Health full-time'!I63,'6a Health full-time'!M63,'6a Health full-time'!#REF!,'6a Health full-time'!I67,'6a Health full-time'!M67,'6a Health full-time'!#REF!,'6a Health full-time'!I71,'6a Health full-time'!M71,'6a Health full-time'!#REF!,'6a Health full-time'!I75,'6a Health full-time'!M75,'6a Health full-time'!#REF!,'6a Health full-time'!I79,'6a Health full-time'!M79,'6a Health full-time'!#REF!)</f>
        <v>#REF!</v>
      </c>
      <c r="CW21" s="255" t="e">
        <f>SUM('6a Health full-time'!J19,'6a Health full-time'!#REF!,'6a Health full-time'!#REF!,'6a Health full-time'!J23,'6a Health full-time'!#REF!,'6a Health full-time'!#REF!,'6a Health full-time'!J47,'6a Health full-time'!#REF!,'6a Health full-time'!#REF!,'6a Health full-time'!J51,'6a Health full-time'!#REF!,'6a Health full-time'!#REF!,'6a Health full-time'!J55,'6a Health full-time'!#REF!,'6a Health full-time'!#REF!,'6a Health full-time'!J59,'6a Health full-time'!#REF!,'6a Health full-time'!#REF!,'6a Health full-time'!J63,'6a Health full-time'!#REF!,'6a Health full-time'!#REF!,'6a Health full-time'!J67,'6a Health full-time'!#REF!,'6a Health full-time'!#REF!,'6a Health full-time'!J71,'6a Health full-time'!#REF!,'6a Health full-time'!#REF!,'6a Health full-time'!J75,'6a Health full-time'!#REF!,'6a Health full-time'!#REF!,'6a Health full-time'!J79,'6a Health full-time'!#REF!,'6a Health full-time'!#REF!)</f>
        <v>#REF!</v>
      </c>
      <c r="CX21" s="301"/>
      <c r="CY21" s="287"/>
      <c r="CZ21" s="303"/>
      <c r="DA21" s="804"/>
      <c r="DB21" s="264" t="e">
        <f>SUM('6a Health full-time'!N19,'6a Health full-time'!R19,'6a Health full-time'!#REF!,'6a Health full-time'!N23,'6a Health full-time'!R23,'6a Health full-time'!#REF!,'6a Health full-time'!N47,'6a Health full-time'!R47,'6a Health full-time'!#REF!,'6a Health full-time'!N51,'6a Health full-time'!R51,'6a Health full-time'!#REF!,'6a Health full-time'!N55,'6a Health full-time'!R55,'6a Health full-time'!#REF!,'6a Health full-time'!N59,'6a Health full-time'!R59,'6a Health full-time'!#REF!,'6a Health full-time'!N63,'6a Health full-time'!R63,'6a Health full-time'!#REF!,'6a Health full-time'!N67,'6a Health full-time'!R67,'6a Health full-time'!#REF!,'6a Health full-time'!N71,'6a Health full-time'!R71,'6a Health full-time'!#REF!,'6a Health full-time'!N75,'6a Health full-time'!R75,'6a Health full-time'!#REF!,'6a Health full-time'!N79,'6a Health full-time'!R79,'6a Health full-time'!#REF!)</f>
        <v>#REF!</v>
      </c>
      <c r="DC21" s="255" t="e">
        <f>SUM('6a Health full-time'!O19,'6a Health full-time'!#REF!,'6a Health full-time'!#REF!,'6a Health full-time'!O23,'6a Health full-time'!#REF!,'6a Health full-time'!#REF!,'6a Health full-time'!O47,'6a Health full-time'!#REF!,'6a Health full-time'!#REF!,'6a Health full-time'!O51,'6a Health full-time'!#REF!,'6a Health full-time'!#REF!,'6a Health full-time'!O55,'6a Health full-time'!#REF!,'6a Health full-time'!#REF!,'6a Health full-time'!O59,'6a Health full-time'!#REF!,'6a Health full-time'!#REF!,'6a Health full-time'!O63,'6a Health full-time'!#REF!,'6a Health full-time'!#REF!,'6a Health full-time'!O67,'6a Health full-time'!#REF!,'6a Health full-time'!#REF!,'6a Health full-time'!O71,'6a Health full-time'!#REF!,'6a Health full-time'!#REF!,'6a Health full-time'!O75,'6a Health full-time'!#REF!,'6a Health full-time'!#REF!,'6a Health full-time'!O79,'6a Health full-time'!#REF!,'6a Health full-time'!#REF!)</f>
        <v>#REF!</v>
      </c>
      <c r="DD21" s="303"/>
      <c r="DE21" s="808"/>
      <c r="DF21" s="303"/>
      <c r="DG21" s="303"/>
      <c r="DH21" s="264" t="e">
        <f>SUM('6a Health full-time'!S19,'6a Health full-time'!W19,'6a Health full-time'!#REF!,'6a Health full-time'!S23,'6a Health full-time'!W23,'6a Health full-time'!#REF!,'6a Health full-time'!S47,'6a Health full-time'!W47,'6a Health full-time'!#REF!,'6a Health full-time'!S51,'6a Health full-time'!W51,'6a Health full-time'!#REF!,'6a Health full-time'!S55,'6a Health full-time'!W55,'6a Health full-time'!#REF!,'6a Health full-time'!S59,'6a Health full-time'!W59,'6a Health full-time'!#REF!,'6a Health full-time'!S63,'6a Health full-time'!W63,'6a Health full-time'!#REF!,'6a Health full-time'!S67,'6a Health full-time'!W67,'6a Health full-time'!#REF!,'6a Health full-time'!S71,'6a Health full-time'!W71,'6a Health full-time'!#REF!,'6a Health full-time'!S75,'6a Health full-time'!W75,'6a Health full-time'!#REF!,'6a Health full-time'!S79,'6a Health full-time'!W79,'6a Health full-time'!#REF!)</f>
        <v>#REF!</v>
      </c>
      <c r="DI21" s="255" t="e">
        <f>SUM('6a Health full-time'!T19,'6a Health full-time'!#REF!,'6a Health full-time'!#REF!,'6a Health full-time'!T23,'6a Health full-time'!#REF!,'6a Health full-time'!#REF!,'6a Health full-time'!T47,'6a Health full-time'!#REF!,'6a Health full-time'!#REF!,'6a Health full-time'!T51,'6a Health full-time'!#REF!,'6a Health full-time'!#REF!,'6a Health full-time'!T55,'6a Health full-time'!#REF!,'6a Health full-time'!#REF!,'6a Health full-time'!T59,'6a Health full-time'!#REF!,'6a Health full-time'!#REF!,'6a Health full-time'!T63,'6a Health full-time'!#REF!,'6a Health full-time'!#REF!,'6a Health full-time'!T67,'6a Health full-time'!#REF!,'6a Health full-time'!#REF!,'6a Health full-time'!T71,'6a Health full-time'!#REF!,'6a Health full-time'!#REF!,'6a Health full-time'!T75,'6a Health full-time'!#REF!,'6a Health full-time'!#REF!,'6a Health full-time'!T79,'6a Health full-time'!#REF!,'6a Health full-time'!#REF!)</f>
        <v>#REF!</v>
      </c>
      <c r="DJ21" s="301"/>
      <c r="DK21" s="287"/>
      <c r="DL21" s="303"/>
      <c r="DM21" s="804"/>
      <c r="DN21" s="50"/>
      <c r="DO21" s="3"/>
      <c r="DP21" s="1655"/>
      <c r="DQ21" s="1689"/>
      <c r="DR21" s="265" t="str">
        <f>IF(AND($M$8=1,SUM('6a Health full-time'!D20,'6a Health full-time'!I20)&gt;$DP$22,'6a Health full-time'!N20=0),P$15&amp;", "&amp;P$16&amp;", "&amp;$A21&amp;", "&amp;$B21&amp;", "&amp;$C21&amp;"; ","")</f>
        <v/>
      </c>
      <c r="DS21" s="258" t="str">
        <f>IF(AND($M$8=1,SUM('6a Health full-time'!E20,'6a Health full-time'!J20)&gt;$DP$22,'6a Health full-time'!O20=0),Q$15&amp;", "&amp;Q$16&amp;", "&amp;$A21&amp;", "&amp;$B21&amp;", "&amp;$C21&amp;"; ","")</f>
        <v/>
      </c>
      <c r="DT21" s="259" t="str">
        <f>IF(AND($M$8=1,SUM('6a Health full-time'!H20,'6a Health full-time'!M20)&gt;$DP$22,'6a Health full-time'!R20=0),R$15&amp;", "&amp;R$16&amp;", "&amp;$A21&amp;", "&amp;$B21&amp;", "&amp;$C21&amp;"; ","")</f>
        <v/>
      </c>
      <c r="DU21" s="258" t="e">
        <f>IF(AND($M$8=1,SUM('6a Health full-time'!#REF!,'6a Health full-time'!#REF!)&gt;$DP$22,'6a Health full-time'!#REF!=0),S$15&amp;", "&amp;S$16&amp;", "&amp;$A21&amp;", "&amp;$B21&amp;", "&amp;$C21&amp;"; ","")</f>
        <v>#REF!</v>
      </c>
      <c r="DV21" s="299" t="e">
        <f>IF(AND($M$8=1,SUM('6a Health full-time'!#REF!,'6a Health full-time'!#REF!)&gt;$DP$22,'6a Health full-time'!#REF!=0),T$15&amp;", "&amp;T$16&amp;", "&amp;$A21&amp;", "&amp;$B21&amp;", "&amp;$C21&amp;"; ","")</f>
        <v>#REF!</v>
      </c>
      <c r="DW21" s="266" t="e">
        <f>IF(AND($M$8=1,SUM('6a Health full-time'!#REF!,'6a Health full-time'!#REF!)&gt;$DP$22,'6a Health full-time'!#REF!=0),U$15&amp;", "&amp;U$16&amp;", "&amp;$A21&amp;", "&amp;$B21&amp;", "&amp;$C21&amp;"; ","")</f>
        <v>#REF!</v>
      </c>
      <c r="DX21" s="324"/>
      <c r="DY21" s="1655"/>
      <c r="DZ21" s="1689"/>
      <c r="EA21" s="265" t="str">
        <f>IF(AND($N$8=1,SUM('6a Health full-time'!D20,'6a Health full-time'!I20)&gt;0,SUM('6a Health full-time'!D20,'6a Health full-time'!I20)=ABS('6a Health full-time'!N20)),P$15&amp;", "&amp;P$16&amp;", "&amp;$A21&amp;", "&amp;$B21&amp;", "&amp;$C21&amp;"; ","")</f>
        <v/>
      </c>
      <c r="EB21" s="258" t="str">
        <f>IF(AND($N$8=1,SUM('6a Health full-time'!E20,'6a Health full-time'!J20)&gt;0,SUM('6a Health full-time'!E20,'6a Health full-time'!J20)=ABS('6a Health full-time'!O20)),Q$15&amp;", "&amp;Q$16&amp;", "&amp;$A21&amp;", "&amp;$B21&amp;", "&amp;$C21&amp;"; ","")</f>
        <v/>
      </c>
      <c r="EC21" s="259" t="str">
        <f>IF(AND($N$8=1,SUM('6a Health full-time'!H20,'6a Health full-time'!M20)&gt;0,SUM('6a Health full-time'!H20,'6a Health full-time'!M20)=ABS('6a Health full-time'!R20)),R$15&amp;", "&amp;R$16&amp;", "&amp;$A21&amp;", "&amp;$B21&amp;", "&amp;$C21&amp;"; ","")</f>
        <v/>
      </c>
      <c r="ED21" s="258" t="e">
        <f>IF(AND($N$8=1,SUM('6a Health full-time'!#REF!,'6a Health full-time'!#REF!)&gt;0,SUM('6a Health full-time'!#REF!,'6a Health full-time'!#REF!)=ABS('6a Health full-time'!#REF!)),S$15&amp;", "&amp;S$16&amp;", "&amp;$A21&amp;", "&amp;$B21&amp;", "&amp;$C21&amp;"; ","")</f>
        <v>#REF!</v>
      </c>
      <c r="EE21" s="299" t="e">
        <f>IF(AND($N$8=1,SUM('6a Health full-time'!#REF!,'6a Health full-time'!#REF!)&gt;0,SUM('6a Health full-time'!#REF!,'6a Health full-time'!#REF!)=ABS('6a Health full-time'!#REF!)),T$15&amp;", "&amp;T$16&amp;", "&amp;$A21&amp;", "&amp;$B21&amp;", "&amp;$C21&amp;"; ","")</f>
        <v>#REF!</v>
      </c>
      <c r="EF21" s="266" t="e">
        <f>IF(AND($N$8=1,SUM('6a Health full-time'!#REF!,'6a Health full-time'!#REF!)&gt;0,SUM('6a Health full-time'!#REF!,'6a Health full-time'!#REF!)=ABS('6a Health full-time'!#REF!)),U$15&amp;", "&amp;U$16&amp;", "&amp;$A21&amp;", "&amp;$B21&amp;", "&amp;$C21&amp;"; ","")</f>
        <v>#REF!</v>
      </c>
      <c r="EG21" s="324"/>
      <c r="EH21" s="1655"/>
      <c r="EI21" s="1689"/>
      <c r="EJ21" s="265" t="str">
        <f>IF(AND($O$8=1,'6a Health full-time'!S44&lt;&gt;0),D$15&amp;", "&amp;D$16&amp;", "&amp;", "&amp;"; ","")</f>
        <v/>
      </c>
      <c r="EK21" s="258" t="str">
        <f>IF(AND($O$8=1,'6a Health full-time'!T44&lt;&gt;0),E$15&amp;", "&amp;E$16&amp;", "&amp;", "&amp;"; ","")</f>
        <v/>
      </c>
      <c r="EL21" s="259" t="str">
        <f>IF(AND($O$8=1,'6a Health full-time'!W44&lt;&gt;0),F$15&amp;", "&amp;F$16&amp;", "&amp;", "&amp;"; ","")</f>
        <v/>
      </c>
      <c r="EM21" s="258" t="e">
        <f>IF(AND($O$8=1,'6a Health full-time'!#REF!&lt;&gt;0),G$15&amp;", "&amp;G$16&amp;", "&amp;", "&amp;"; ","")</f>
        <v>#REF!</v>
      </c>
      <c r="EN21" s="299"/>
      <c r="EO21" s="266"/>
      <c r="EP21" s="324"/>
      <c r="EQ21" s="1655"/>
      <c r="ER21" s="1689"/>
      <c r="ES21" s="265" t="str">
        <f>IF(AND($P$8=1,$B21="Long length",'6a Health full-time'!S20&lt;&gt;0),D$15&amp;", "&amp;D$16&amp;", "&amp;$A21&amp;", "&amp;$B21&amp;", "&amp;$C21&amp;"; ","")</f>
        <v/>
      </c>
      <c r="ET21" s="258" t="str">
        <f>IF(AND($P$8=1,$B21="Long length",'6a Health full-time'!T20&lt;&gt;0),E$15&amp;", "&amp;E$16&amp;", "&amp;$A21&amp;", "&amp;$B21&amp;", "&amp;$C21&amp;"; ","")</f>
        <v/>
      </c>
      <c r="EU21" s="259" t="str">
        <f>IF(AND($P$8=1,$B21="Long length",'6a Health full-time'!W20&lt;&gt;0),F$15&amp;", "&amp;F$16&amp;", "&amp;$A21&amp;", "&amp;$B21&amp;", "&amp;$C21&amp;"; ","")</f>
        <v/>
      </c>
      <c r="EV21" s="258" t="e">
        <f>IF(AND($P$8=1,$B21="Long length",'6a Health full-time'!#REF!&lt;&gt;0),G$15&amp;", "&amp;G$16&amp;", "&amp;$A21&amp;", "&amp;$B21&amp;", "&amp;$C21&amp;"; ","")</f>
        <v>#REF!</v>
      </c>
      <c r="EW21" s="299" t="e">
        <f>IF(AND($P$8=1,$B21="Long length",'6a Health full-time'!#REF!&lt;&gt;0),H$15&amp;", "&amp;H$16&amp;", "&amp;$A21&amp;", "&amp;$B21&amp;", "&amp;$C21&amp;"; ","")</f>
        <v>#REF!</v>
      </c>
      <c r="EX21" s="266" t="e">
        <f>IF(AND($P$8=1,$B21="Long length",'6a Health full-time'!#REF!&lt;&gt;0),I$15&amp;", "&amp;I$16&amp;", "&amp;$A21&amp;", "&amp;$B21&amp;", "&amp;$C21&amp;"; ","")</f>
        <v>#REF!</v>
      </c>
      <c r="EY21" s="324"/>
    </row>
    <row r="22" spans="1:155" x14ac:dyDescent="0.2">
      <c r="A22" s="3" t="s">
        <v>11273</v>
      </c>
      <c r="B22" s="3" t="s">
        <v>11286</v>
      </c>
      <c r="C22" s="3" t="s">
        <v>11275</v>
      </c>
      <c r="E22" s="295"/>
      <c r="F22" s="10"/>
      <c r="G22" s="265" t="str">
        <f>IF(AND($D$8=1,'6a Health full-time'!N21&gt;0),P$15&amp;", "&amp;P$16&amp;", "&amp;$A22&amp;", "&amp;$B22&amp;", "&amp;$C22&amp;"; ","")</f>
        <v/>
      </c>
      <c r="H22" s="258" t="str">
        <f>IF(AND($D$8=1,'6a Health full-time'!O21&gt;0),Q$15&amp;", "&amp;Q$16&amp;", "&amp;$A22&amp;", "&amp;$B22&amp;", "&amp;$C22&amp;"; ","")</f>
        <v/>
      </c>
      <c r="I22" s="259" t="str">
        <f>IF(AND($D$8=1,'6a Health full-time'!R21&gt;0),R$15&amp;", "&amp;R$16&amp;", "&amp;$A22&amp;", "&amp;$B22&amp;", "&amp;$C22&amp;"; ","")</f>
        <v/>
      </c>
      <c r="J22" s="794" t="e">
        <f>IF(AND($D$8=1,'6a Health full-time'!#REF!&gt;0),S$15&amp;", "&amp;S$16&amp;", "&amp;$A22&amp;", "&amp;$B22&amp;", "&amp;$C22&amp;"; ","")</f>
        <v>#REF!</v>
      </c>
      <c r="K22" s="796" t="e">
        <f>IF(AND($D$8=1,'6a Health full-time'!#REF!&gt;0),T$15&amp;", "&amp;T$16&amp;", "&amp;$A22&amp;", "&amp;$B22&amp;", "&amp;$C22&amp;"; ","")</f>
        <v>#REF!</v>
      </c>
      <c r="L22" s="266" t="e">
        <f>IF(AND($D$8=1,'6a Health full-time'!#REF!&gt;0),W$15&amp;", "&amp;W$16&amp;", "&amp;$A22&amp;", "&amp;$B22&amp;", "&amp;$C22&amp;"; ","")</f>
        <v>#REF!</v>
      </c>
      <c r="M22" s="50"/>
      <c r="N22" s="295"/>
      <c r="O22" s="10"/>
      <c r="P22" s="265" t="str">
        <f>IF(AND($E$8=1,'6a Health full-time'!D21&lt;0),D$14&amp;", "&amp;D$15&amp;", "&amp;D$16&amp;", "&amp;$A22&amp;", "&amp;$B22&amp;", "&amp;$C22&amp;"; ","")</f>
        <v/>
      </c>
      <c r="Q22" s="258" t="str">
        <f>IF(AND($E$8=1,'6a Health full-time'!E21&lt;0),E$14&amp;", "&amp;E$15&amp;", "&amp;E$16&amp;", "&amp;$A22&amp;", "&amp;$B22&amp;", "&amp;$C22&amp;"; ","")</f>
        <v/>
      </c>
      <c r="R22" s="259" t="str">
        <f>IF(AND($E$8=1,'6a Health full-time'!H21&lt;0),F$14&amp;", "&amp;F$15&amp;", "&amp;F$16&amp;", "&amp;$A22&amp;", "&amp;$B22&amp;", "&amp;$C22&amp;"; ","")</f>
        <v/>
      </c>
      <c r="S22" s="258" t="e">
        <f>IF(AND($E$8=1,'6a Health full-time'!#REF!&lt;0),G$14&amp;", "&amp;G$15&amp;", "&amp;G$16&amp;", "&amp;$A22&amp;", "&amp;$B22&amp;", "&amp;$C22&amp;"; ","")</f>
        <v>#REF!</v>
      </c>
      <c r="T22" s="299" t="e">
        <f>IF(AND($E$8=1,'6a Health full-time'!#REF!&lt;0),H$14&amp;", "&amp;H$15&amp;", "&amp;H$16&amp;", "&amp;$A22&amp;", "&amp;$B22&amp;", "&amp;$C22&amp;"; ","")</f>
        <v>#REF!</v>
      </c>
      <c r="U22" s="299" t="e">
        <f>IF(AND($E$8=1,'6a Health full-time'!#REF!&lt;0),I$14&amp;", "&amp;I$15&amp;", "&amp;I$16&amp;", "&amp;$A22&amp;", "&amp;$B22&amp;", "&amp;$C22&amp;"; ","")</f>
        <v>#REF!</v>
      </c>
      <c r="V22" s="265" t="str">
        <f>IF(AND($E$8=1,'6a Health full-time'!I21&lt;0),J$14&amp;", "&amp;J$15&amp;", "&amp;J$16&amp;", "&amp;$A22&amp;", "&amp;$B22&amp;", "&amp;$C22&amp;"; ","")</f>
        <v/>
      </c>
      <c r="W22" s="258" t="str">
        <f>IF(AND($E$8=1,'6a Health full-time'!J21&lt;0),K$14&amp;", "&amp;K$15&amp;", "&amp;K$16&amp;", "&amp;$A22&amp;", "&amp;$B22&amp;", "&amp;$C22&amp;"; ","")</f>
        <v/>
      </c>
      <c r="X22" s="259" t="str">
        <f>IF(AND($E$8=1,'6a Health full-time'!M21&lt;0),L$14&amp;", "&amp;L$15&amp;", "&amp;L$16&amp;", "&amp;$A22&amp;", "&amp;$B22&amp;", "&amp;$C22&amp;"; ","")</f>
        <v/>
      </c>
      <c r="Y22" s="258" t="e">
        <f>IF(AND($E$8=1,'6a Health full-time'!#REF!&lt;0),M$14&amp;", "&amp;M$15&amp;", "&amp;M$16&amp;", "&amp;$A22&amp;", "&amp;$B22&amp;", "&amp;$C22&amp;"; ","")</f>
        <v>#REF!</v>
      </c>
      <c r="Z22" s="299" t="e">
        <f>IF(AND($E$8=1,'6a Health full-time'!#REF!&lt;0),N$14&amp;", "&amp;N$15&amp;", "&amp;N$16&amp;", "&amp;$A22&amp;", "&amp;$B22&amp;", "&amp;$C22&amp;"; ","")</f>
        <v>#REF!</v>
      </c>
      <c r="AA22" s="299" t="e">
        <f>IF(AND($E$8=1,'6a Health full-time'!#REF!&lt;0),O$14&amp;", "&amp;O$15&amp;", "&amp;O$16&amp;", "&amp;$A22&amp;", "&amp;$B22&amp;", "&amp;$C22&amp;"; ","")</f>
        <v>#REF!</v>
      </c>
      <c r="AB22" s="265" t="str">
        <f>IF(AND($E$8=1,'6a Health full-time'!S21&lt;0),V$14&amp;", "&amp;V$15&amp;", "&amp;V$16&amp;", "&amp;$A22&amp;", "&amp;$B22&amp;", "&amp;$C22&amp;"; ","")</f>
        <v/>
      </c>
      <c r="AC22" s="258" t="str">
        <f>IF(AND($E$8=1,'6a Health full-time'!T21&lt;0),W$14&amp;", "&amp;W$15&amp;", "&amp;W$16&amp;", "&amp;$A22&amp;", "&amp;$B22&amp;", "&amp;$C22&amp;"; ","")</f>
        <v/>
      </c>
      <c r="AD22" s="259" t="str">
        <f>IF(AND($E$8=1,'6a Health full-time'!W21&lt;0),X$14&amp;", "&amp;X$15&amp;", "&amp;X$16&amp;", "&amp;$A22&amp;", "&amp;$B22&amp;", "&amp;$C22&amp;"; ","")</f>
        <v/>
      </c>
      <c r="AE22" s="258" t="e">
        <f>IF(AND($E$8=1,'6a Health full-time'!#REF!&lt;0),Y$14&amp;", "&amp;Y$15&amp;", "&amp;Y$16&amp;", "&amp;$A22&amp;", "&amp;$B22&amp;", "&amp;$C22&amp;"; ","")</f>
        <v>#REF!</v>
      </c>
      <c r="AF22" s="299" t="e">
        <f>IF(AND($E$8=1,'6a Health full-time'!#REF!&lt;0),Z$14&amp;", "&amp;Z$15&amp;", "&amp;Z$16&amp;", "&amp;$A22&amp;", "&amp;$B22&amp;", "&amp;$C22&amp;"; ","")</f>
        <v>#REF!</v>
      </c>
      <c r="AG22" s="803" t="e">
        <f>IF(AND($E$8=1,'6a Health full-time'!#REF!&lt;0),AA$14&amp;", "&amp;AA$15&amp;", "&amp;AA$16&amp;", "&amp;$A22&amp;", "&amp;$B22&amp;", "&amp;$C22&amp;"; ","")</f>
        <v>#REF!</v>
      </c>
      <c r="AH22" s="50"/>
      <c r="AI22" s="295"/>
      <c r="AJ22" s="10"/>
      <c r="AK22" s="265" t="str">
        <f>IF(AND($F$8=1,ABS('6a Health full-time'!D21)&lt;&gt;INT(ABS('6a Health full-time'!D21))),D$14&amp;", "&amp;D$15&amp;", "&amp;D$16&amp;", "&amp;$A22&amp;", "&amp;$B22&amp;", "&amp;$C22&amp;"; ","")</f>
        <v/>
      </c>
      <c r="AL22" s="258" t="str">
        <f>IF(AND($F$8=1,ABS('6a Health full-time'!E21)&lt;&gt;INT(ABS('6a Health full-time'!E21))),E$14&amp;", "&amp;E$15&amp;", "&amp;E$16&amp;", "&amp;$A22&amp;", "&amp;$B22&amp;", "&amp;$C22&amp;"; ","")</f>
        <v/>
      </c>
      <c r="AM22" s="259" t="str">
        <f>IF(AND($F$8=1,ABS('6a Health full-time'!H21)&lt;&gt;INT(ABS('6a Health full-time'!H21))),F$14&amp;", "&amp;F$15&amp;", "&amp;F$16&amp;", "&amp;$A22&amp;", "&amp;$B22&amp;", "&amp;$C22&amp;"; ","")</f>
        <v/>
      </c>
      <c r="AN22" s="258" t="e">
        <f>IF(AND($F$8=1,ABS('6a Health full-time'!#REF!)&lt;&gt;INT(ABS('6a Health full-time'!#REF!))),G$14&amp;", "&amp;G$15&amp;", "&amp;G$16&amp;", "&amp;$A22&amp;", "&amp;$B22&amp;", "&amp;$C22&amp;"; ","")</f>
        <v>#REF!</v>
      </c>
      <c r="AO22" s="299" t="e">
        <f>IF(AND($F$8=1,ABS('6a Health full-time'!#REF!)&lt;&gt;INT(ABS('6a Health full-time'!#REF!))),H$14&amp;", "&amp;H$15&amp;", "&amp;H$16&amp;", "&amp;$A22&amp;", "&amp;$B22&amp;", "&amp;$C22&amp;"; ","")</f>
        <v>#REF!</v>
      </c>
      <c r="AP22" s="299" t="e">
        <f>IF(AND($F$8=1,ABS('6a Health full-time'!#REF!)&lt;&gt;INT(ABS('6a Health full-time'!#REF!))),I$14&amp;", "&amp;I$15&amp;", "&amp;I$16&amp;", "&amp;$A22&amp;", "&amp;$B22&amp;", "&amp;$C22&amp;"; ","")</f>
        <v>#REF!</v>
      </c>
      <c r="AQ22" s="265" t="str">
        <f>IF(AND($F$8=1,ABS('6a Health full-time'!I21)&lt;&gt;INT(ABS('6a Health full-time'!I21))),J$14&amp;", "&amp;J$15&amp;", "&amp;J$16&amp;", "&amp;$A22&amp;", "&amp;$B22&amp;", "&amp;$C22&amp;"; ","")</f>
        <v/>
      </c>
      <c r="AR22" s="258" t="str">
        <f>IF(AND($F$8=1,ABS('6a Health full-time'!J21)&lt;&gt;INT(ABS('6a Health full-time'!J21))),K$14&amp;", "&amp;K$15&amp;", "&amp;K$16&amp;", "&amp;$A22&amp;", "&amp;$B22&amp;", "&amp;$C22&amp;"; ","")</f>
        <v/>
      </c>
      <c r="AS22" s="259" t="str">
        <f>IF(AND($F$8=1,ABS('6a Health full-time'!M21)&lt;&gt;INT(ABS('6a Health full-time'!M21))),L$14&amp;", "&amp;L$15&amp;", "&amp;L$16&amp;", "&amp;$A22&amp;", "&amp;$B22&amp;", "&amp;$C22&amp;"; ","")</f>
        <v/>
      </c>
      <c r="AT22" s="258" t="e">
        <f>IF(AND($F$8=1,ABS('6a Health full-time'!#REF!)&lt;&gt;INT(ABS('6a Health full-time'!#REF!))),M$14&amp;", "&amp;M$15&amp;", "&amp;M$16&amp;", "&amp;$A22&amp;", "&amp;$B22&amp;", "&amp;$C22&amp;"; ","")</f>
        <v>#REF!</v>
      </c>
      <c r="AU22" s="299" t="e">
        <f>IF(AND($F$8=1,ABS('6a Health full-time'!#REF!)&lt;&gt;INT(ABS('6a Health full-time'!#REF!))),N$14&amp;", "&amp;N$15&amp;", "&amp;N$16&amp;", "&amp;$A22&amp;", "&amp;$B22&amp;", "&amp;$C22&amp;"; ","")</f>
        <v>#REF!</v>
      </c>
      <c r="AV22" s="803" t="e">
        <f>IF(AND($F$8=1,ABS('6a Health full-time'!#REF!)&lt;&gt;INT(ABS('6a Health full-time'!#REF!))),O$14&amp;", "&amp;O$15&amp;", "&amp;O$16&amp;", "&amp;$A22&amp;", "&amp;$B22&amp;", "&amp;$C22&amp;"; ","")</f>
        <v>#REF!</v>
      </c>
      <c r="AW22" s="299" t="str">
        <f>IF(AND($F$8=1,ABS('6a Health full-time'!N21)&lt;&gt;INT(ABS('6a Health full-time'!N21))),P$14&amp;", "&amp;P$15&amp;", "&amp;P$16&amp;", "&amp;$A22&amp;", "&amp;$B22&amp;", "&amp;$C22&amp;"; ","")</f>
        <v/>
      </c>
      <c r="AX22" s="807" t="str">
        <f>IF(AND($F$8=1,ABS('6a Health full-time'!O21)&lt;&gt;INT(ABS('6a Health full-time'!O21))),Q$14&amp;", "&amp;Q$15&amp;", "&amp;Q$16&amp;", "&amp;$A22&amp;", "&amp;$B22&amp;", "&amp;$C22&amp;"; ","")</f>
        <v/>
      </c>
      <c r="AY22" s="299" t="str">
        <f>IF(AND($F$8=1,ABS('6a Health full-time'!R21)&lt;&gt;INT(ABS('6a Health full-time'!R21))),R$14&amp;", "&amp;R$15&amp;", "&amp;R$16&amp;", "&amp;$A22&amp;", "&amp;$B22&amp;", "&amp;$C22&amp;"; ","")</f>
        <v/>
      </c>
      <c r="AZ22" s="807" t="e">
        <f>IF(AND($F$8=1,ABS('6a Health full-time'!#REF!)&lt;&gt;INT(ABS('6a Health full-time'!#REF!))),S$14&amp;", "&amp;S$15&amp;", "&amp;S$16&amp;", "&amp;$A22&amp;", "&amp;$B22&amp;", "&amp;$C22&amp;"; ","")</f>
        <v>#REF!</v>
      </c>
      <c r="BA22" s="299" t="e">
        <f>IF(AND($F$8=1,ABS('6a Health full-time'!#REF!)&lt;&gt;INT(ABS('6a Health full-time'!#REF!))),T$14&amp;", "&amp;T$15&amp;", "&amp;T$16&amp;", "&amp;$A22&amp;", "&amp;$B22&amp;", "&amp;$C22&amp;"; ","")</f>
        <v>#REF!</v>
      </c>
      <c r="BB22" s="299" t="e">
        <f>IF(AND($F$8=1,ABS('6a Health full-time'!#REF!)&lt;&gt;INT(ABS('6a Health full-time'!#REF!))),U$14&amp;", "&amp;U$15&amp;", "&amp;U$16&amp;", "&amp;$A22&amp;", "&amp;$B22&amp;", "&amp;$C22&amp;"; ","")</f>
        <v>#REF!</v>
      </c>
      <c r="BC22" s="265" t="str">
        <f>IF(AND($F$8=1,ABS('6a Health full-time'!S21)&lt;&gt;INT(ABS('6a Health full-time'!S21))),V$14&amp;", "&amp;V$15&amp;", "&amp;V$16&amp;", "&amp;$A22&amp;", "&amp;$B22&amp;", "&amp;$C22&amp;"; ","")</f>
        <v/>
      </c>
      <c r="BD22" s="258" t="str">
        <f>IF(AND($F$8=1,ABS('6a Health full-time'!T21)&lt;&gt;INT(ABS('6a Health full-time'!T21))),W$14&amp;", "&amp;W$15&amp;", "&amp;W$16&amp;", "&amp;$A22&amp;", "&amp;$B22&amp;", "&amp;$C22&amp;"; ","")</f>
        <v/>
      </c>
      <c r="BE22" s="259" t="str">
        <f>IF(AND($F$8=1,ABS('6a Health full-time'!W21)&lt;&gt;INT(ABS('6a Health full-time'!W21))),X$14&amp;", "&amp;X$15&amp;", "&amp;X$16&amp;", "&amp;$A22&amp;", "&amp;$B22&amp;", "&amp;$C22&amp;"; ","")</f>
        <v/>
      </c>
      <c r="BF22" s="258" t="e">
        <f>IF(AND($F$8=1,ABS('6a Health full-time'!#REF!)&lt;&gt;INT(ABS('6a Health full-time'!#REF!))),Y$14&amp;", "&amp;Y$15&amp;", "&amp;Y$16&amp;", "&amp;$A22&amp;", "&amp;$B22&amp;", "&amp;$C22&amp;"; ","")</f>
        <v>#REF!</v>
      </c>
      <c r="BG22" s="299" t="e">
        <f>IF(AND($F$8=1,ABS('6a Health full-time'!#REF!)&lt;&gt;INT(ABS('6a Health full-time'!#REF!))),Z$14&amp;", "&amp;Z$15&amp;", "&amp;Z$16&amp;", "&amp;$A22&amp;", "&amp;$B22&amp;", "&amp;$C22&amp;"; ","")</f>
        <v>#REF!</v>
      </c>
      <c r="BH22" s="266" t="e">
        <f>IF(AND($F$8=1,ABS('6a Health full-time'!#REF!)&lt;&gt;INT(ABS('6a Health full-time'!#REF!))),AA$14&amp;", "&amp;AA$15&amp;", "&amp;AA$16&amp;", "&amp;$A22&amp;", "&amp;$B22&amp;", "&amp;$C22&amp;"; ","")</f>
        <v>#REF!</v>
      </c>
      <c r="BI22" s="50"/>
      <c r="BJ22" s="295"/>
      <c r="BK22" s="10"/>
      <c r="BL22" s="281"/>
      <c r="BM22" s="280"/>
      <c r="BN22" s="288"/>
      <c r="BO22" s="280"/>
      <c r="BP22" s="305"/>
      <c r="BQ22" s="305"/>
      <c r="BR22" s="281"/>
      <c r="BS22" s="280"/>
      <c r="BT22" s="288"/>
      <c r="BU22" s="280"/>
      <c r="BV22" s="305"/>
      <c r="BW22" s="805"/>
      <c r="BX22" s="305"/>
      <c r="BY22" s="809"/>
      <c r="BZ22" s="305"/>
      <c r="CA22" s="809"/>
      <c r="CB22" s="305"/>
      <c r="CC22" s="305"/>
      <c r="CD22" s="281"/>
      <c r="CE22" s="280"/>
      <c r="CF22" s="288"/>
      <c r="CG22" s="280"/>
      <c r="CH22" s="814"/>
      <c r="CI22" s="817"/>
      <c r="CJ22" s="50"/>
      <c r="CK22" s="1690"/>
      <c r="CL22" s="1611"/>
      <c r="CM22" s="10" t="s">
        <v>101</v>
      </c>
      <c r="CN22" s="10" t="s">
        <v>11274</v>
      </c>
      <c r="CO22" s="10" t="s">
        <v>11284</v>
      </c>
      <c r="CP22" s="265" t="e">
        <f>SUM('6a Health full-time'!D20,'6a Health full-time'!H20,'6a Health full-time'!#REF!,'6a Health full-time'!D24,'6a Health full-time'!H24,'6a Health full-time'!#REF!,'6a Health full-time'!D48,'6a Health full-time'!H48,'6a Health full-time'!#REF!,'6a Health full-time'!D52,'6a Health full-time'!H52,'6a Health full-time'!#REF!,'6a Health full-time'!D56,'6a Health full-time'!H56,'6a Health full-time'!#REF!,'6a Health full-time'!D60,'6a Health full-time'!H60,'6a Health full-time'!#REF!,'6a Health full-time'!D64,'6a Health full-time'!H64,'6a Health full-time'!#REF!,'6a Health full-time'!D68,'6a Health full-time'!H68,'6a Health full-time'!#REF!,'6a Health full-time'!D72,'6a Health full-time'!H72,'6a Health full-time'!#REF!,'6a Health full-time'!D76,'6a Health full-time'!H76,'6a Health full-time'!#REF!,'6a Health full-time'!D80,'6a Health full-time'!H80,'6a Health full-time'!#REF!)</f>
        <v>#REF!</v>
      </c>
      <c r="CQ22" s="258" t="e">
        <f>SUM('6a Health full-time'!E20,'6a Health full-time'!#REF!,'6a Health full-time'!#REF!,'6a Health full-time'!E24,'6a Health full-time'!#REF!,'6a Health full-time'!#REF!,'6a Health full-time'!E48,'6a Health full-time'!#REF!,'6a Health full-time'!#REF!,'6a Health full-time'!E52,'6a Health full-time'!#REF!,'6a Health full-time'!#REF!,'6a Health full-time'!E56,'6a Health full-time'!#REF!,'6a Health full-time'!#REF!,'6a Health full-time'!E60,'6a Health full-time'!#REF!,'6a Health full-time'!#REF!,'6a Health full-time'!E64,'6a Health full-time'!#REF!,'6a Health full-time'!#REF!,'6a Health full-time'!E68,'6a Health full-time'!#REF!,'6a Health full-time'!#REF!,'6a Health full-time'!E72,'6a Health full-time'!#REF!,'6a Health full-time'!#REF!,'6a Health full-time'!E76,'6a Health full-time'!#REF!,'6a Health full-time'!#REF!,'6a Health full-time'!E80,'6a Health full-time'!#REF!,'6a Health full-time'!#REF!)</f>
        <v>#REF!</v>
      </c>
      <c r="CR22" s="288"/>
      <c r="CS22" s="280"/>
      <c r="CT22" s="305"/>
      <c r="CU22" s="305"/>
      <c r="CV22" s="265" t="e">
        <f>SUM('6a Health full-time'!I20,'6a Health full-time'!M20,'6a Health full-time'!#REF!,'6a Health full-time'!I24,'6a Health full-time'!M24,'6a Health full-time'!#REF!,'6a Health full-time'!I48,'6a Health full-time'!M48,'6a Health full-time'!#REF!,'6a Health full-time'!I52,'6a Health full-time'!M52,'6a Health full-time'!#REF!,'6a Health full-time'!I56,'6a Health full-time'!M56,'6a Health full-time'!#REF!,'6a Health full-time'!I60,'6a Health full-time'!M60,'6a Health full-time'!#REF!,'6a Health full-time'!I64,'6a Health full-time'!M64,'6a Health full-time'!#REF!,'6a Health full-time'!I68,'6a Health full-time'!M68,'6a Health full-time'!#REF!,'6a Health full-time'!I72,'6a Health full-time'!M72,'6a Health full-time'!#REF!,'6a Health full-time'!I76,'6a Health full-time'!M76,'6a Health full-time'!#REF!,'6a Health full-time'!I80,'6a Health full-time'!M80,'6a Health full-time'!#REF!)</f>
        <v>#REF!</v>
      </c>
      <c r="CW22" s="258" t="e">
        <f>SUM('6a Health full-time'!J20,'6a Health full-time'!#REF!,'6a Health full-time'!#REF!,'6a Health full-time'!J24,'6a Health full-time'!#REF!,'6a Health full-time'!#REF!,'6a Health full-time'!J48,'6a Health full-time'!#REF!,'6a Health full-time'!#REF!,'6a Health full-time'!J52,'6a Health full-time'!#REF!,'6a Health full-time'!#REF!,'6a Health full-time'!J56,'6a Health full-time'!#REF!,'6a Health full-time'!#REF!,'6a Health full-time'!J60,'6a Health full-time'!#REF!,'6a Health full-time'!#REF!,'6a Health full-time'!J64,'6a Health full-time'!#REF!,'6a Health full-time'!#REF!,'6a Health full-time'!J68,'6a Health full-time'!#REF!,'6a Health full-time'!#REF!,'6a Health full-time'!J72,'6a Health full-time'!#REF!,'6a Health full-time'!#REF!,'6a Health full-time'!J76,'6a Health full-time'!#REF!,'6a Health full-time'!#REF!,'6a Health full-time'!J80,'6a Health full-time'!#REF!,'6a Health full-time'!#REF!)</f>
        <v>#REF!</v>
      </c>
      <c r="CX22" s="288"/>
      <c r="CY22" s="280"/>
      <c r="CZ22" s="305"/>
      <c r="DA22" s="805"/>
      <c r="DB22" s="265" t="e">
        <f>SUM('6a Health full-time'!N20,'6a Health full-time'!R20,'6a Health full-time'!#REF!,'6a Health full-time'!N24,'6a Health full-time'!R24,'6a Health full-time'!#REF!,'6a Health full-time'!N48,'6a Health full-time'!R48,'6a Health full-time'!#REF!,'6a Health full-time'!N52,'6a Health full-time'!R52,'6a Health full-time'!#REF!,'6a Health full-time'!N56,'6a Health full-time'!R56,'6a Health full-time'!#REF!,'6a Health full-time'!N60,'6a Health full-time'!R60,'6a Health full-time'!#REF!,'6a Health full-time'!N64,'6a Health full-time'!R64,'6a Health full-time'!#REF!,'6a Health full-time'!N68,'6a Health full-time'!R68,'6a Health full-time'!#REF!,'6a Health full-time'!N72,'6a Health full-time'!R72,'6a Health full-time'!#REF!,'6a Health full-time'!N76,'6a Health full-time'!R76,'6a Health full-time'!#REF!,'6a Health full-time'!N80,'6a Health full-time'!R80,'6a Health full-time'!#REF!)</f>
        <v>#REF!</v>
      </c>
      <c r="DC22" s="258" t="e">
        <f>SUM('6a Health full-time'!O20,'6a Health full-time'!#REF!,'6a Health full-time'!#REF!,'6a Health full-time'!O24,'6a Health full-time'!#REF!,'6a Health full-time'!#REF!,'6a Health full-time'!O48,'6a Health full-time'!#REF!,'6a Health full-time'!#REF!,'6a Health full-time'!O52,'6a Health full-time'!#REF!,'6a Health full-time'!#REF!,'6a Health full-time'!O56,'6a Health full-time'!#REF!,'6a Health full-time'!#REF!,'6a Health full-time'!O60,'6a Health full-time'!#REF!,'6a Health full-time'!#REF!,'6a Health full-time'!O64,'6a Health full-time'!#REF!,'6a Health full-time'!#REF!,'6a Health full-time'!O68,'6a Health full-time'!#REF!,'6a Health full-time'!#REF!,'6a Health full-time'!O72,'6a Health full-time'!#REF!,'6a Health full-time'!#REF!,'6a Health full-time'!O76,'6a Health full-time'!#REF!,'6a Health full-time'!#REF!,'6a Health full-time'!O80,'6a Health full-time'!#REF!,'6a Health full-time'!#REF!)</f>
        <v>#REF!</v>
      </c>
      <c r="DD22" s="305"/>
      <c r="DE22" s="809"/>
      <c r="DF22" s="305"/>
      <c r="DG22" s="305"/>
      <c r="DH22" s="265" t="e">
        <f>SUM('6a Health full-time'!S20,'6a Health full-time'!W20,'6a Health full-time'!#REF!,'6a Health full-time'!S24,'6a Health full-time'!W24,'6a Health full-time'!#REF!,'6a Health full-time'!S48,'6a Health full-time'!W48,'6a Health full-time'!#REF!,'6a Health full-time'!S52,'6a Health full-time'!W52,'6a Health full-time'!#REF!,'6a Health full-time'!S56,'6a Health full-time'!W56,'6a Health full-time'!#REF!,'6a Health full-time'!S60,'6a Health full-time'!W60,'6a Health full-time'!#REF!,'6a Health full-time'!S64,'6a Health full-time'!W64,'6a Health full-time'!#REF!,'6a Health full-time'!S68,'6a Health full-time'!W68,'6a Health full-time'!#REF!,'6a Health full-time'!S72,'6a Health full-time'!W72,'6a Health full-time'!#REF!,'6a Health full-time'!S76,'6a Health full-time'!W76,'6a Health full-time'!#REF!,'6a Health full-time'!S80,'6a Health full-time'!W80,'6a Health full-time'!#REF!)</f>
        <v>#REF!</v>
      </c>
      <c r="DI22" s="258" t="e">
        <f>SUM('6a Health full-time'!T20,'6a Health full-time'!#REF!,'6a Health full-time'!#REF!,'6a Health full-time'!T24,'6a Health full-time'!#REF!,'6a Health full-time'!#REF!,'6a Health full-time'!T48,'6a Health full-time'!#REF!,'6a Health full-time'!#REF!,'6a Health full-time'!T52,'6a Health full-time'!#REF!,'6a Health full-time'!#REF!,'6a Health full-time'!T56,'6a Health full-time'!#REF!,'6a Health full-time'!#REF!,'6a Health full-time'!T60,'6a Health full-time'!#REF!,'6a Health full-time'!#REF!,'6a Health full-time'!T64,'6a Health full-time'!#REF!,'6a Health full-time'!#REF!,'6a Health full-time'!T68,'6a Health full-time'!#REF!,'6a Health full-time'!#REF!,'6a Health full-time'!T72,'6a Health full-time'!#REF!,'6a Health full-time'!#REF!,'6a Health full-time'!T76,'6a Health full-time'!#REF!,'6a Health full-time'!#REF!,'6a Health full-time'!T80,'6a Health full-time'!#REF!,'6a Health full-time'!#REF!)</f>
        <v>#REF!</v>
      </c>
      <c r="DJ22" s="288"/>
      <c r="DK22" s="280"/>
      <c r="DL22" s="305"/>
      <c r="DM22" s="805"/>
      <c r="DN22" s="50"/>
      <c r="DO22" s="3"/>
      <c r="DP22" s="325">
        <v>50</v>
      </c>
      <c r="DQ22" s="10"/>
      <c r="DR22" s="265" t="str">
        <f>IF(AND($M$8=1,SUM('6a Health full-time'!D21,'6a Health full-time'!I21)&gt;$DP$22,'6a Health full-time'!N21=0),P$15&amp;", "&amp;P$16&amp;", "&amp;$A22&amp;", "&amp;$B22&amp;", "&amp;$C22&amp;"; ","")</f>
        <v/>
      </c>
      <c r="DS22" s="258" t="str">
        <f>IF(AND($M$8=1,SUM('6a Health full-time'!E21,'6a Health full-time'!J21)&gt;$DP$22,'6a Health full-time'!O21=0),Q$15&amp;", "&amp;Q$16&amp;", "&amp;$A22&amp;", "&amp;$B22&amp;", "&amp;$C22&amp;"; ","")</f>
        <v/>
      </c>
      <c r="DT22" s="259" t="str">
        <f>IF(AND($M$8=1,SUM('6a Health full-time'!H21,'6a Health full-time'!M21)&gt;$DP$22,'6a Health full-time'!R21=0),R$15&amp;", "&amp;R$16&amp;", "&amp;$A22&amp;", "&amp;$B22&amp;", "&amp;$C22&amp;"; ","")</f>
        <v/>
      </c>
      <c r="DU22" s="258" t="e">
        <f>IF(AND($M$8=1,SUM('6a Health full-time'!#REF!,'6a Health full-time'!#REF!)&gt;$DP$22,'6a Health full-time'!#REF!=0),S$15&amp;", "&amp;S$16&amp;", "&amp;$A22&amp;", "&amp;$B22&amp;", "&amp;$C22&amp;"; ","")</f>
        <v>#REF!</v>
      </c>
      <c r="DV22" s="299" t="e">
        <f>IF(AND($M$8=1,SUM('6a Health full-time'!#REF!,'6a Health full-time'!#REF!)&gt;$DP$22,'6a Health full-time'!#REF!=0),T$15&amp;", "&amp;T$16&amp;", "&amp;$A22&amp;", "&amp;$B22&amp;", "&amp;$C22&amp;"; ","")</f>
        <v>#REF!</v>
      </c>
      <c r="DW22" s="266" t="e">
        <f>IF(AND($M$8=1,SUM('6a Health full-time'!#REF!,'6a Health full-time'!#REF!)&gt;$DP$22,'6a Health full-time'!#REF!=0),U$15&amp;", "&amp;U$16&amp;", "&amp;$A22&amp;", "&amp;$B22&amp;", "&amp;$C22&amp;"; ","")</f>
        <v>#REF!</v>
      </c>
      <c r="DX22" s="324"/>
      <c r="DY22" s="323"/>
      <c r="DZ22" s="10"/>
      <c r="EA22" s="265" t="str">
        <f>IF(AND($N$8=1,SUM('6a Health full-time'!D21,'6a Health full-time'!I21)&gt;0,SUM('6a Health full-time'!D21,'6a Health full-time'!I21)=ABS('6a Health full-time'!N21)),P$15&amp;", "&amp;P$16&amp;", "&amp;$A22&amp;", "&amp;$B22&amp;", "&amp;$C22&amp;"; ","")</f>
        <v/>
      </c>
      <c r="EB22" s="258" t="str">
        <f>IF(AND($N$8=1,SUM('6a Health full-time'!E21,'6a Health full-time'!J21)&gt;0,SUM('6a Health full-time'!E21,'6a Health full-time'!J21)=ABS('6a Health full-time'!O21)),Q$15&amp;", "&amp;Q$16&amp;", "&amp;$A22&amp;", "&amp;$B22&amp;", "&amp;$C22&amp;"; ","")</f>
        <v/>
      </c>
      <c r="EC22" s="259" t="str">
        <f>IF(AND($N$8=1,SUM('6a Health full-time'!H21,'6a Health full-time'!M21)&gt;0,SUM('6a Health full-time'!H21,'6a Health full-time'!M21)=ABS('6a Health full-time'!R21)),R$15&amp;", "&amp;R$16&amp;", "&amp;$A22&amp;", "&amp;$B22&amp;", "&amp;$C22&amp;"; ","")</f>
        <v/>
      </c>
      <c r="ED22" s="258" t="e">
        <f>IF(AND($N$8=1,SUM('6a Health full-time'!#REF!,'6a Health full-time'!#REF!)&gt;0,SUM('6a Health full-time'!#REF!,'6a Health full-time'!#REF!)=ABS('6a Health full-time'!#REF!)),S$15&amp;", "&amp;S$16&amp;", "&amp;$A22&amp;", "&amp;$B22&amp;", "&amp;$C22&amp;"; ","")</f>
        <v>#REF!</v>
      </c>
      <c r="EE22" s="299" t="e">
        <f>IF(AND($N$8=1,SUM('6a Health full-time'!#REF!,'6a Health full-time'!#REF!)&gt;0,SUM('6a Health full-time'!#REF!,'6a Health full-time'!#REF!)=ABS('6a Health full-time'!#REF!)),T$15&amp;", "&amp;T$16&amp;", "&amp;$A22&amp;", "&amp;$B22&amp;", "&amp;$C22&amp;"; ","")</f>
        <v>#REF!</v>
      </c>
      <c r="EF22" s="266" t="e">
        <f>IF(AND($N$8=1,SUM('6a Health full-time'!#REF!,'6a Health full-time'!#REF!)&gt;0,SUM('6a Health full-time'!#REF!,'6a Health full-time'!#REF!)=ABS('6a Health full-time'!#REF!)),U$15&amp;", "&amp;U$16&amp;", "&amp;$A22&amp;", "&amp;$B22&amp;", "&amp;$C22&amp;"; ","")</f>
        <v>#REF!</v>
      </c>
      <c r="EG22" s="324"/>
      <c r="EH22" s="325"/>
      <c r="EI22" s="10"/>
      <c r="EJ22" s="265" t="str">
        <f>IF(AND($O$8=1,'6a Health full-time'!S45&lt;&gt;0),D$15&amp;", "&amp;D$16&amp;", "&amp;", "&amp;"; ","")</f>
        <v/>
      </c>
      <c r="EK22" s="258"/>
      <c r="EL22" s="259"/>
      <c r="EM22" s="258" t="e">
        <f>IF(AND($O$8=1,'6a Health full-time'!#REF!&lt;&gt;0),G$15&amp;", "&amp;G$16&amp;", "&amp;", "&amp;"; ","")</f>
        <v>#REF!</v>
      </c>
      <c r="EN22" s="299"/>
      <c r="EO22" s="266"/>
      <c r="EP22" s="324"/>
      <c r="EQ22" s="323"/>
      <c r="ER22" s="10"/>
      <c r="ES22" s="265" t="str">
        <f>IF(AND($P$8=1,$B22="Long length",'6a Health full-time'!S21&lt;&gt;0),D$15&amp;", "&amp;D$16&amp;", "&amp;$A22&amp;", "&amp;$B22&amp;", "&amp;$C22&amp;"; ","")</f>
        <v/>
      </c>
      <c r="ET22" s="258" t="str">
        <f>IF(AND($P$8=1,$B22="Long length",'6a Health full-time'!T21&lt;&gt;0),E$15&amp;", "&amp;E$16&amp;", "&amp;$A22&amp;", "&amp;$B22&amp;", "&amp;$C22&amp;"; ","")</f>
        <v/>
      </c>
      <c r="EU22" s="259" t="str">
        <f>IF(AND($P$8=1,$B22="Long length",'6a Health full-time'!W21&lt;&gt;0),F$15&amp;", "&amp;F$16&amp;", "&amp;$A22&amp;", "&amp;$B22&amp;", "&amp;$C22&amp;"; ","")</f>
        <v/>
      </c>
      <c r="EV22" s="258" t="e">
        <f>IF(AND($P$8=1,$B22="Long length",'6a Health full-time'!#REF!&lt;&gt;0),G$15&amp;", "&amp;G$16&amp;", "&amp;$A22&amp;", "&amp;$B22&amp;", "&amp;$C22&amp;"; ","")</f>
        <v>#REF!</v>
      </c>
      <c r="EW22" s="299" t="e">
        <f>IF(AND($P$8=1,$B22="Long length",'6a Health full-time'!#REF!&lt;&gt;0),H$15&amp;", "&amp;H$16&amp;", "&amp;$A22&amp;", "&amp;$B22&amp;", "&amp;$C22&amp;"; ","")</f>
        <v>#REF!</v>
      </c>
      <c r="EX22" s="266" t="e">
        <f>IF(AND($P$8=1,$B22="Long length",'6a Health full-time'!#REF!&lt;&gt;0),I$15&amp;", "&amp;I$16&amp;", "&amp;$A22&amp;", "&amp;$B22&amp;", "&amp;$C22&amp;"; ","")</f>
        <v>#REF!</v>
      </c>
      <c r="EY22" s="324"/>
    </row>
    <row r="23" spans="1:155" x14ac:dyDescent="0.2">
      <c r="A23" s="3" t="s">
        <v>11273</v>
      </c>
      <c r="B23" s="3" t="s">
        <v>11286</v>
      </c>
      <c r="C23" s="3" t="s">
        <v>11284</v>
      </c>
      <c r="E23" s="295"/>
      <c r="F23" s="10"/>
      <c r="G23" s="265" t="str">
        <f>IF(AND($D$8=1,'6a Health full-time'!N22&gt;0),P$15&amp;", "&amp;P$16&amp;", "&amp;$A23&amp;", "&amp;$B23&amp;", "&amp;$C23&amp;"; ","")</f>
        <v/>
      </c>
      <c r="H23" s="258" t="str">
        <f>IF(AND($D$8=1,'6a Health full-time'!O22&gt;0),Q$15&amp;", "&amp;Q$16&amp;", "&amp;$A23&amp;", "&amp;$B23&amp;", "&amp;$C23&amp;"; ","")</f>
        <v/>
      </c>
      <c r="I23" s="259" t="str">
        <f>IF(AND($D$8=1,'6a Health full-time'!R22&gt;0),R$15&amp;", "&amp;R$16&amp;", "&amp;$A23&amp;", "&amp;$B23&amp;", "&amp;$C23&amp;"; ","")</f>
        <v/>
      </c>
      <c r="J23" s="794" t="e">
        <f>IF(AND($D$8=1,'6a Health full-time'!#REF!&gt;0),S$15&amp;", "&amp;S$16&amp;", "&amp;$A23&amp;", "&amp;$B23&amp;", "&amp;$C23&amp;"; ","")</f>
        <v>#REF!</v>
      </c>
      <c r="K23" s="796" t="e">
        <f>IF(AND($D$8=1,'6a Health full-time'!#REF!&gt;0),T$15&amp;", "&amp;T$16&amp;", "&amp;$A23&amp;", "&amp;$B23&amp;", "&amp;$C23&amp;"; ","")</f>
        <v>#REF!</v>
      </c>
      <c r="L23" s="266" t="e">
        <f>IF(AND($D$8=1,'6a Health full-time'!#REF!&gt;0),W$15&amp;", "&amp;W$16&amp;", "&amp;$A23&amp;", "&amp;$B23&amp;", "&amp;$C23&amp;"; ","")</f>
        <v>#REF!</v>
      </c>
      <c r="M23" s="50"/>
      <c r="N23" s="295"/>
      <c r="O23" s="10"/>
      <c r="P23" s="265" t="str">
        <f>IF(AND($E$8=1,'6a Health full-time'!D22&lt;0),D$14&amp;", "&amp;D$15&amp;", "&amp;D$16&amp;", "&amp;$A23&amp;", "&amp;$B23&amp;", "&amp;$C23&amp;"; ","")</f>
        <v/>
      </c>
      <c r="Q23" s="258" t="str">
        <f>IF(AND($E$8=1,'6a Health full-time'!E22&lt;0),E$14&amp;", "&amp;E$15&amp;", "&amp;E$16&amp;", "&amp;$A23&amp;", "&amp;$B23&amp;", "&amp;$C23&amp;"; ","")</f>
        <v/>
      </c>
      <c r="R23" s="259" t="str">
        <f>IF(AND($E$8=1,'6a Health full-time'!H22&lt;0),F$14&amp;", "&amp;F$15&amp;", "&amp;F$16&amp;", "&amp;$A23&amp;", "&amp;$B23&amp;", "&amp;$C23&amp;"; ","")</f>
        <v/>
      </c>
      <c r="S23" s="258" t="e">
        <f>IF(AND($E$8=1,'6a Health full-time'!#REF!&lt;0),G$14&amp;", "&amp;G$15&amp;", "&amp;G$16&amp;", "&amp;$A23&amp;", "&amp;$B23&amp;", "&amp;$C23&amp;"; ","")</f>
        <v>#REF!</v>
      </c>
      <c r="T23" s="299" t="e">
        <f>IF(AND($E$8=1,'6a Health full-time'!#REF!&lt;0),H$14&amp;", "&amp;H$15&amp;", "&amp;H$16&amp;", "&amp;$A23&amp;", "&amp;$B23&amp;", "&amp;$C23&amp;"; ","")</f>
        <v>#REF!</v>
      </c>
      <c r="U23" s="299" t="e">
        <f>IF(AND($E$8=1,'6a Health full-time'!#REF!&lt;0),I$14&amp;", "&amp;I$15&amp;", "&amp;I$16&amp;", "&amp;$A23&amp;", "&amp;$B23&amp;", "&amp;$C23&amp;"; ","")</f>
        <v>#REF!</v>
      </c>
      <c r="V23" s="265" t="str">
        <f>IF(AND($E$8=1,'6a Health full-time'!I22&lt;0),J$14&amp;", "&amp;J$15&amp;", "&amp;J$16&amp;", "&amp;$A23&amp;", "&amp;$B23&amp;", "&amp;$C23&amp;"; ","")</f>
        <v/>
      </c>
      <c r="W23" s="258" t="str">
        <f>IF(AND($E$8=1,'6a Health full-time'!J22&lt;0),K$14&amp;", "&amp;K$15&amp;", "&amp;K$16&amp;", "&amp;$A23&amp;", "&amp;$B23&amp;", "&amp;$C23&amp;"; ","")</f>
        <v/>
      </c>
      <c r="X23" s="259" t="str">
        <f>IF(AND($E$8=1,'6a Health full-time'!M22&lt;0),L$14&amp;", "&amp;L$15&amp;", "&amp;L$16&amp;", "&amp;$A23&amp;", "&amp;$B23&amp;", "&amp;$C23&amp;"; ","")</f>
        <v/>
      </c>
      <c r="Y23" s="258" t="e">
        <f>IF(AND($E$8=1,'6a Health full-time'!#REF!&lt;0),M$14&amp;", "&amp;M$15&amp;", "&amp;M$16&amp;", "&amp;$A23&amp;", "&amp;$B23&amp;", "&amp;$C23&amp;"; ","")</f>
        <v>#REF!</v>
      </c>
      <c r="Z23" s="299" t="e">
        <f>IF(AND($E$8=1,'6a Health full-time'!#REF!&lt;0),N$14&amp;", "&amp;N$15&amp;", "&amp;N$16&amp;", "&amp;$A23&amp;", "&amp;$B23&amp;", "&amp;$C23&amp;"; ","")</f>
        <v>#REF!</v>
      </c>
      <c r="AA23" s="299" t="e">
        <f>IF(AND($E$8=1,'6a Health full-time'!#REF!&lt;0),O$14&amp;", "&amp;O$15&amp;", "&amp;O$16&amp;", "&amp;$A23&amp;", "&amp;$B23&amp;", "&amp;$C23&amp;"; ","")</f>
        <v>#REF!</v>
      </c>
      <c r="AB23" s="265" t="str">
        <f>IF(AND($E$8=1,'6a Health full-time'!S22&lt;0),V$14&amp;", "&amp;V$15&amp;", "&amp;V$16&amp;", "&amp;$A23&amp;", "&amp;$B23&amp;", "&amp;$C23&amp;"; ","")</f>
        <v/>
      </c>
      <c r="AC23" s="258" t="str">
        <f>IF(AND($E$8=1,'6a Health full-time'!T22&lt;0),W$14&amp;", "&amp;W$15&amp;", "&amp;W$16&amp;", "&amp;$A23&amp;", "&amp;$B23&amp;", "&amp;$C23&amp;"; ","")</f>
        <v/>
      </c>
      <c r="AD23" s="259" t="str">
        <f>IF(AND($E$8=1,'6a Health full-time'!W22&lt;0),X$14&amp;", "&amp;X$15&amp;", "&amp;X$16&amp;", "&amp;$A23&amp;", "&amp;$B23&amp;", "&amp;$C23&amp;"; ","")</f>
        <v/>
      </c>
      <c r="AE23" s="258" t="e">
        <f>IF(AND($E$8=1,'6a Health full-time'!#REF!&lt;0),Y$14&amp;", "&amp;Y$15&amp;", "&amp;Y$16&amp;", "&amp;$A23&amp;", "&amp;$B23&amp;", "&amp;$C23&amp;"; ","")</f>
        <v>#REF!</v>
      </c>
      <c r="AF23" s="299" t="e">
        <f>IF(AND($E$8=1,'6a Health full-time'!#REF!&lt;0),Z$14&amp;", "&amp;Z$15&amp;", "&amp;Z$16&amp;", "&amp;$A23&amp;", "&amp;$B23&amp;", "&amp;$C23&amp;"; ","")</f>
        <v>#REF!</v>
      </c>
      <c r="AG23" s="803" t="e">
        <f>IF(AND($E$8=1,'6a Health full-time'!#REF!&lt;0),AA$14&amp;", "&amp;AA$15&amp;", "&amp;AA$16&amp;", "&amp;$A23&amp;", "&amp;$B23&amp;", "&amp;$C23&amp;"; ","")</f>
        <v>#REF!</v>
      </c>
      <c r="AH23" s="50"/>
      <c r="AI23" s="295"/>
      <c r="AJ23" s="10"/>
      <c r="AK23" s="265" t="str">
        <f>IF(AND($F$8=1,ABS('6a Health full-time'!D22)&lt;&gt;INT(ABS('6a Health full-time'!D22))),D$14&amp;", "&amp;D$15&amp;", "&amp;D$16&amp;", "&amp;$A23&amp;", "&amp;$B23&amp;", "&amp;$C23&amp;"; ","")</f>
        <v/>
      </c>
      <c r="AL23" s="258" t="str">
        <f>IF(AND($F$8=1,ABS('6a Health full-time'!E22)&lt;&gt;INT(ABS('6a Health full-time'!E22))),E$14&amp;", "&amp;E$15&amp;", "&amp;E$16&amp;", "&amp;$A23&amp;", "&amp;$B23&amp;", "&amp;$C23&amp;"; ","")</f>
        <v/>
      </c>
      <c r="AM23" s="259" t="str">
        <f>IF(AND($F$8=1,ABS('6a Health full-time'!H22)&lt;&gt;INT(ABS('6a Health full-time'!H22))),F$14&amp;", "&amp;F$15&amp;", "&amp;F$16&amp;", "&amp;$A23&amp;", "&amp;$B23&amp;", "&amp;$C23&amp;"; ","")</f>
        <v/>
      </c>
      <c r="AN23" s="258" t="e">
        <f>IF(AND($F$8=1,ABS('6a Health full-time'!#REF!)&lt;&gt;INT(ABS('6a Health full-time'!#REF!))),G$14&amp;", "&amp;G$15&amp;", "&amp;G$16&amp;", "&amp;$A23&amp;", "&amp;$B23&amp;", "&amp;$C23&amp;"; ","")</f>
        <v>#REF!</v>
      </c>
      <c r="AO23" s="299" t="e">
        <f>IF(AND($F$8=1,ABS('6a Health full-time'!#REF!)&lt;&gt;INT(ABS('6a Health full-time'!#REF!))),H$14&amp;", "&amp;H$15&amp;", "&amp;H$16&amp;", "&amp;$A23&amp;", "&amp;$B23&amp;", "&amp;$C23&amp;"; ","")</f>
        <v>#REF!</v>
      </c>
      <c r="AP23" s="299" t="e">
        <f>IF(AND($F$8=1,ABS('6a Health full-time'!#REF!)&lt;&gt;INT(ABS('6a Health full-time'!#REF!))),I$14&amp;", "&amp;I$15&amp;", "&amp;I$16&amp;", "&amp;$A23&amp;", "&amp;$B23&amp;", "&amp;$C23&amp;"; ","")</f>
        <v>#REF!</v>
      </c>
      <c r="AQ23" s="265" t="str">
        <f>IF(AND($F$8=1,ABS('6a Health full-time'!I22)&lt;&gt;INT(ABS('6a Health full-time'!I22))),J$14&amp;", "&amp;J$15&amp;", "&amp;J$16&amp;", "&amp;$A23&amp;", "&amp;$B23&amp;", "&amp;$C23&amp;"; ","")</f>
        <v/>
      </c>
      <c r="AR23" s="258" t="str">
        <f>IF(AND($F$8=1,ABS('6a Health full-time'!J22)&lt;&gt;INT(ABS('6a Health full-time'!J22))),K$14&amp;", "&amp;K$15&amp;", "&amp;K$16&amp;", "&amp;$A23&amp;", "&amp;$B23&amp;", "&amp;$C23&amp;"; ","")</f>
        <v/>
      </c>
      <c r="AS23" s="259" t="str">
        <f>IF(AND($F$8=1,ABS('6a Health full-time'!M22)&lt;&gt;INT(ABS('6a Health full-time'!M22))),L$14&amp;", "&amp;L$15&amp;", "&amp;L$16&amp;", "&amp;$A23&amp;", "&amp;$B23&amp;", "&amp;$C23&amp;"; ","")</f>
        <v/>
      </c>
      <c r="AT23" s="258" t="e">
        <f>IF(AND($F$8=1,ABS('6a Health full-time'!#REF!)&lt;&gt;INT(ABS('6a Health full-time'!#REF!))),M$14&amp;", "&amp;M$15&amp;", "&amp;M$16&amp;", "&amp;$A23&amp;", "&amp;$B23&amp;", "&amp;$C23&amp;"; ","")</f>
        <v>#REF!</v>
      </c>
      <c r="AU23" s="299" t="e">
        <f>IF(AND($F$8=1,ABS('6a Health full-time'!#REF!)&lt;&gt;INT(ABS('6a Health full-time'!#REF!))),N$14&amp;", "&amp;N$15&amp;", "&amp;N$16&amp;", "&amp;$A23&amp;", "&amp;$B23&amp;", "&amp;$C23&amp;"; ","")</f>
        <v>#REF!</v>
      </c>
      <c r="AV23" s="803" t="e">
        <f>IF(AND($F$8=1,ABS('6a Health full-time'!#REF!)&lt;&gt;INT(ABS('6a Health full-time'!#REF!))),O$14&amp;", "&amp;O$15&amp;", "&amp;O$16&amp;", "&amp;$A23&amp;", "&amp;$B23&amp;", "&amp;$C23&amp;"; ","")</f>
        <v>#REF!</v>
      </c>
      <c r="AW23" s="299" t="str">
        <f>IF(AND($F$8=1,ABS('6a Health full-time'!N22)&lt;&gt;INT(ABS('6a Health full-time'!N22))),P$14&amp;", "&amp;P$15&amp;", "&amp;P$16&amp;", "&amp;$A23&amp;", "&amp;$B23&amp;", "&amp;$C23&amp;"; ","")</f>
        <v/>
      </c>
      <c r="AX23" s="807" t="str">
        <f>IF(AND($F$8=1,ABS('6a Health full-time'!O22)&lt;&gt;INT(ABS('6a Health full-time'!O22))),Q$14&amp;", "&amp;Q$15&amp;", "&amp;Q$16&amp;", "&amp;$A23&amp;", "&amp;$B23&amp;", "&amp;$C23&amp;"; ","")</f>
        <v/>
      </c>
      <c r="AY23" s="299" t="str">
        <f>IF(AND($F$8=1,ABS('6a Health full-time'!R22)&lt;&gt;INT(ABS('6a Health full-time'!R22))),R$14&amp;", "&amp;R$15&amp;", "&amp;R$16&amp;", "&amp;$A23&amp;", "&amp;$B23&amp;", "&amp;$C23&amp;"; ","")</f>
        <v/>
      </c>
      <c r="AZ23" s="807" t="e">
        <f>IF(AND($F$8=1,ABS('6a Health full-time'!#REF!)&lt;&gt;INT(ABS('6a Health full-time'!#REF!))),S$14&amp;", "&amp;S$15&amp;", "&amp;S$16&amp;", "&amp;$A23&amp;", "&amp;$B23&amp;", "&amp;$C23&amp;"; ","")</f>
        <v>#REF!</v>
      </c>
      <c r="BA23" s="299" t="e">
        <f>IF(AND($F$8=1,ABS('6a Health full-time'!#REF!)&lt;&gt;INT(ABS('6a Health full-time'!#REF!))),T$14&amp;", "&amp;T$15&amp;", "&amp;T$16&amp;", "&amp;$A23&amp;", "&amp;$B23&amp;", "&amp;$C23&amp;"; ","")</f>
        <v>#REF!</v>
      </c>
      <c r="BB23" s="299" t="e">
        <f>IF(AND($F$8=1,ABS('6a Health full-time'!#REF!)&lt;&gt;INT(ABS('6a Health full-time'!#REF!))),U$14&amp;", "&amp;U$15&amp;", "&amp;U$16&amp;", "&amp;$A23&amp;", "&amp;$B23&amp;", "&amp;$C23&amp;"; ","")</f>
        <v>#REF!</v>
      </c>
      <c r="BC23" s="265" t="str">
        <f>IF(AND($F$8=1,ABS('6a Health full-time'!S22)&lt;&gt;INT(ABS('6a Health full-time'!S22))),V$14&amp;", "&amp;V$15&amp;", "&amp;V$16&amp;", "&amp;$A23&amp;", "&amp;$B23&amp;", "&amp;$C23&amp;"; ","")</f>
        <v/>
      </c>
      <c r="BD23" s="258" t="str">
        <f>IF(AND($F$8=1,ABS('6a Health full-time'!T22)&lt;&gt;INT(ABS('6a Health full-time'!T22))),W$14&amp;", "&amp;W$15&amp;", "&amp;W$16&amp;", "&amp;$A23&amp;", "&amp;$B23&amp;", "&amp;$C23&amp;"; ","")</f>
        <v/>
      </c>
      <c r="BE23" s="259" t="str">
        <f>IF(AND($F$8=1,ABS('6a Health full-time'!W22)&lt;&gt;INT(ABS('6a Health full-time'!W22))),X$14&amp;", "&amp;X$15&amp;", "&amp;X$16&amp;", "&amp;$A23&amp;", "&amp;$B23&amp;", "&amp;$C23&amp;"; ","")</f>
        <v/>
      </c>
      <c r="BF23" s="258" t="e">
        <f>IF(AND($F$8=1,ABS('6a Health full-time'!#REF!)&lt;&gt;INT(ABS('6a Health full-time'!#REF!))),Y$14&amp;", "&amp;Y$15&amp;", "&amp;Y$16&amp;", "&amp;$A23&amp;", "&amp;$B23&amp;", "&amp;$C23&amp;"; ","")</f>
        <v>#REF!</v>
      </c>
      <c r="BG23" s="299" t="e">
        <f>IF(AND($F$8=1,ABS('6a Health full-time'!#REF!)&lt;&gt;INT(ABS('6a Health full-time'!#REF!))),Z$14&amp;", "&amp;Z$15&amp;", "&amp;Z$16&amp;", "&amp;$A23&amp;", "&amp;$B23&amp;", "&amp;$C23&amp;"; ","")</f>
        <v>#REF!</v>
      </c>
      <c r="BH23" s="266" t="e">
        <f>IF(AND($F$8=1,ABS('6a Health full-time'!#REF!)&lt;&gt;INT(ABS('6a Health full-time'!#REF!))),AA$14&amp;", "&amp;AA$15&amp;", "&amp;AA$16&amp;", "&amp;$A23&amp;", "&amp;$B23&amp;", "&amp;$C23&amp;"; ","")</f>
        <v>#REF!</v>
      </c>
      <c r="BI23" s="50"/>
      <c r="BJ23" s="295"/>
      <c r="BK23" s="10"/>
      <c r="BL23" s="281"/>
      <c r="BM23" s="280"/>
      <c r="BN23" s="288"/>
      <c r="BO23" s="280"/>
      <c r="BP23" s="305"/>
      <c r="BQ23" s="305"/>
      <c r="BR23" s="281"/>
      <c r="BS23" s="280"/>
      <c r="BT23" s="288"/>
      <c r="BU23" s="280"/>
      <c r="BV23" s="305"/>
      <c r="BW23" s="805"/>
      <c r="BX23" s="305"/>
      <c r="BY23" s="809"/>
      <c r="BZ23" s="305"/>
      <c r="CA23" s="809"/>
      <c r="CB23" s="305"/>
      <c r="CC23" s="305"/>
      <c r="CD23" s="281"/>
      <c r="CE23" s="280"/>
      <c r="CF23" s="288"/>
      <c r="CG23" s="280"/>
      <c r="CH23" s="308"/>
      <c r="CI23" s="816"/>
      <c r="CJ23" s="50"/>
      <c r="CK23" s="295"/>
      <c r="CL23" s="10"/>
      <c r="CM23" s="10" t="s">
        <v>101</v>
      </c>
      <c r="CN23" s="10" t="s">
        <v>11286</v>
      </c>
      <c r="CO23" s="10" t="s">
        <v>11275</v>
      </c>
      <c r="CP23" s="265" t="e">
        <f>SUM('6a Health full-time'!D21,'6a Health full-time'!H21,'6a Health full-time'!#REF!,'6a Health full-time'!D25,'6a Health full-time'!H25,'6a Health full-time'!#REF!,'6a Health full-time'!D49,'6a Health full-time'!H49,'6a Health full-time'!#REF!,'6a Health full-time'!D53,'6a Health full-time'!H53,'6a Health full-time'!#REF!,'6a Health full-time'!D57,'6a Health full-time'!H57,'6a Health full-time'!#REF!,'6a Health full-time'!D61,'6a Health full-time'!H61,'6a Health full-time'!#REF!,'6a Health full-time'!D65,'6a Health full-time'!H65,'6a Health full-time'!#REF!,'6a Health full-time'!D69,'6a Health full-time'!H69,'6a Health full-time'!#REF!,'6a Health full-time'!D73,'6a Health full-time'!H73,'6a Health full-time'!#REF!,'6a Health full-time'!D77,'6a Health full-time'!H77,'6a Health full-time'!#REF!,'6a Health full-time'!D81,'6a Health full-time'!H81,'6a Health full-time'!#REF!)</f>
        <v>#REF!</v>
      </c>
      <c r="CQ23" s="258" t="e">
        <f>SUM('6a Health full-time'!E21,'6a Health full-time'!#REF!,'6a Health full-time'!#REF!,'6a Health full-time'!E25,'6a Health full-time'!#REF!,'6a Health full-time'!#REF!,'6a Health full-time'!E49,'6a Health full-time'!#REF!,'6a Health full-time'!#REF!,'6a Health full-time'!E53,'6a Health full-time'!#REF!,'6a Health full-time'!#REF!,'6a Health full-time'!E57,'6a Health full-time'!#REF!,'6a Health full-time'!#REF!,'6a Health full-time'!E61,'6a Health full-time'!#REF!,'6a Health full-time'!#REF!,'6a Health full-time'!E65,'6a Health full-time'!#REF!,'6a Health full-time'!#REF!,'6a Health full-time'!E69,'6a Health full-time'!#REF!,'6a Health full-time'!#REF!,'6a Health full-time'!E73,'6a Health full-time'!#REF!,'6a Health full-time'!#REF!,'6a Health full-time'!E77,'6a Health full-time'!#REF!,'6a Health full-time'!#REF!,'6a Health full-time'!E81,'6a Health full-time'!#REF!,'6a Health full-time'!#REF!)</f>
        <v>#REF!</v>
      </c>
      <c r="CR23" s="288"/>
      <c r="CS23" s="280"/>
      <c r="CT23" s="305"/>
      <c r="CU23" s="305"/>
      <c r="CV23" s="265" t="e">
        <f>SUM('6a Health full-time'!I21,'6a Health full-time'!M21,'6a Health full-time'!#REF!,'6a Health full-time'!I25,'6a Health full-time'!M25,'6a Health full-time'!#REF!,'6a Health full-time'!I49,'6a Health full-time'!M49,'6a Health full-time'!#REF!,'6a Health full-time'!I53,'6a Health full-time'!M53,'6a Health full-time'!#REF!,'6a Health full-time'!I57,'6a Health full-time'!M57,'6a Health full-time'!#REF!,'6a Health full-time'!I61,'6a Health full-time'!M61,'6a Health full-time'!#REF!,'6a Health full-time'!I65,'6a Health full-time'!M65,'6a Health full-time'!#REF!,'6a Health full-time'!I69,'6a Health full-time'!M69,'6a Health full-time'!#REF!,'6a Health full-time'!I73,'6a Health full-time'!M73,'6a Health full-time'!#REF!,'6a Health full-time'!I77,'6a Health full-time'!M77,'6a Health full-time'!#REF!,'6a Health full-time'!I81,'6a Health full-time'!M81,'6a Health full-time'!#REF!)</f>
        <v>#REF!</v>
      </c>
      <c r="CW23" s="258" t="e">
        <f>SUM('6a Health full-time'!J21,'6a Health full-time'!#REF!,'6a Health full-time'!#REF!,'6a Health full-time'!J25,'6a Health full-time'!#REF!,'6a Health full-time'!#REF!,'6a Health full-time'!J49,'6a Health full-time'!#REF!,'6a Health full-time'!#REF!,'6a Health full-time'!J53,'6a Health full-time'!#REF!,'6a Health full-time'!#REF!,'6a Health full-time'!J57,'6a Health full-time'!#REF!,'6a Health full-time'!#REF!,'6a Health full-time'!J61,'6a Health full-time'!#REF!,'6a Health full-time'!#REF!,'6a Health full-time'!J65,'6a Health full-time'!#REF!,'6a Health full-time'!#REF!,'6a Health full-time'!J69,'6a Health full-time'!#REF!,'6a Health full-time'!#REF!,'6a Health full-time'!J73,'6a Health full-time'!#REF!,'6a Health full-time'!#REF!,'6a Health full-time'!J77,'6a Health full-time'!#REF!,'6a Health full-time'!#REF!,'6a Health full-time'!J81,'6a Health full-time'!#REF!,'6a Health full-time'!#REF!)</f>
        <v>#REF!</v>
      </c>
      <c r="CX23" s="288"/>
      <c r="CY23" s="280"/>
      <c r="CZ23" s="305"/>
      <c r="DA23" s="805"/>
      <c r="DB23" s="265" t="e">
        <f>SUM('6a Health full-time'!N21,'6a Health full-time'!R21,'6a Health full-time'!#REF!,'6a Health full-time'!N25,'6a Health full-time'!R25,'6a Health full-time'!#REF!,'6a Health full-time'!N49,'6a Health full-time'!R49,'6a Health full-time'!#REF!,'6a Health full-time'!N53,'6a Health full-time'!R53,'6a Health full-time'!#REF!,'6a Health full-time'!N57,'6a Health full-time'!R57,'6a Health full-time'!#REF!,'6a Health full-time'!N61,'6a Health full-time'!R61,'6a Health full-time'!#REF!,'6a Health full-time'!N65,'6a Health full-time'!R65,'6a Health full-time'!#REF!,'6a Health full-time'!N69,'6a Health full-time'!R69,'6a Health full-time'!#REF!,'6a Health full-time'!N73,'6a Health full-time'!R73,'6a Health full-time'!#REF!,'6a Health full-time'!N77,'6a Health full-time'!R77,'6a Health full-time'!#REF!,'6a Health full-time'!N81,'6a Health full-time'!R81,'6a Health full-time'!#REF!)</f>
        <v>#REF!</v>
      </c>
      <c r="DC23" s="258" t="e">
        <f>SUM('6a Health full-time'!O21,'6a Health full-time'!#REF!,'6a Health full-time'!#REF!,'6a Health full-time'!O25,'6a Health full-time'!#REF!,'6a Health full-time'!#REF!,'6a Health full-time'!O49,'6a Health full-time'!#REF!,'6a Health full-time'!#REF!,'6a Health full-time'!O53,'6a Health full-time'!#REF!,'6a Health full-time'!#REF!,'6a Health full-time'!O57,'6a Health full-time'!#REF!,'6a Health full-time'!#REF!,'6a Health full-time'!O61,'6a Health full-time'!#REF!,'6a Health full-time'!#REF!,'6a Health full-time'!O65,'6a Health full-time'!#REF!,'6a Health full-time'!#REF!,'6a Health full-time'!O69,'6a Health full-time'!#REF!,'6a Health full-time'!#REF!,'6a Health full-time'!O73,'6a Health full-time'!#REF!,'6a Health full-time'!#REF!,'6a Health full-time'!O77,'6a Health full-time'!#REF!,'6a Health full-time'!#REF!,'6a Health full-time'!O81,'6a Health full-time'!#REF!,'6a Health full-time'!#REF!)</f>
        <v>#REF!</v>
      </c>
      <c r="DD23" s="305"/>
      <c r="DE23" s="809"/>
      <c r="DF23" s="305"/>
      <c r="DG23" s="305"/>
      <c r="DH23" s="265" t="e">
        <f>SUM('6a Health full-time'!S21,'6a Health full-time'!W21,'6a Health full-time'!#REF!,'6a Health full-time'!S25,'6a Health full-time'!W25,'6a Health full-time'!#REF!,'6a Health full-time'!S49,'6a Health full-time'!W49,'6a Health full-time'!#REF!,'6a Health full-time'!S53,'6a Health full-time'!W53,'6a Health full-time'!#REF!,'6a Health full-time'!S57,'6a Health full-time'!W57,'6a Health full-time'!#REF!,'6a Health full-time'!S61,'6a Health full-time'!W61,'6a Health full-time'!#REF!,'6a Health full-time'!S65,'6a Health full-time'!W65,'6a Health full-time'!#REF!,'6a Health full-time'!S69,'6a Health full-time'!W69,'6a Health full-time'!#REF!,'6a Health full-time'!S73,'6a Health full-time'!W73,'6a Health full-time'!#REF!,'6a Health full-time'!S77,'6a Health full-time'!W77,'6a Health full-time'!#REF!,'6a Health full-time'!S81,'6a Health full-time'!W81,'6a Health full-time'!#REF!)</f>
        <v>#REF!</v>
      </c>
      <c r="DI23" s="258" t="e">
        <f>SUM('6a Health full-time'!T21,'6a Health full-time'!#REF!,'6a Health full-time'!#REF!,'6a Health full-time'!T25,'6a Health full-time'!#REF!,'6a Health full-time'!#REF!,'6a Health full-time'!T49,'6a Health full-time'!#REF!,'6a Health full-time'!#REF!,'6a Health full-time'!T53,'6a Health full-time'!#REF!,'6a Health full-time'!#REF!,'6a Health full-time'!T57,'6a Health full-time'!#REF!,'6a Health full-time'!#REF!,'6a Health full-time'!T61,'6a Health full-time'!#REF!,'6a Health full-time'!#REF!,'6a Health full-time'!T65,'6a Health full-time'!#REF!,'6a Health full-time'!#REF!,'6a Health full-time'!T69,'6a Health full-time'!#REF!,'6a Health full-time'!#REF!,'6a Health full-time'!T73,'6a Health full-time'!#REF!,'6a Health full-time'!#REF!,'6a Health full-time'!T77,'6a Health full-time'!#REF!,'6a Health full-time'!#REF!,'6a Health full-time'!T81,'6a Health full-time'!#REF!,'6a Health full-time'!#REF!)</f>
        <v>#REF!</v>
      </c>
      <c r="DJ23" s="288"/>
      <c r="DK23" s="280"/>
      <c r="DL23" s="305"/>
      <c r="DM23" s="805"/>
      <c r="DN23" s="50"/>
      <c r="DO23" s="3"/>
      <c r="DP23" s="323"/>
      <c r="DQ23" s="10"/>
      <c r="DR23" s="265" t="str">
        <f>IF(AND($M$8=1,SUM('6a Health full-time'!D22,'6a Health full-time'!I22)&gt;$DP$22,'6a Health full-time'!N22=0),P$15&amp;", "&amp;P$16&amp;", "&amp;$A23&amp;", "&amp;$B23&amp;", "&amp;$C23&amp;"; ","")</f>
        <v/>
      </c>
      <c r="DS23" s="258" t="str">
        <f>IF(AND($M$8=1,SUM('6a Health full-time'!E22,'6a Health full-time'!J22)&gt;$DP$22,'6a Health full-time'!O22=0),Q$15&amp;", "&amp;Q$16&amp;", "&amp;$A23&amp;", "&amp;$B23&amp;", "&amp;$C23&amp;"; ","")</f>
        <v/>
      </c>
      <c r="DT23" s="259" t="str">
        <f>IF(AND($M$8=1,SUM('6a Health full-time'!H22,'6a Health full-time'!M22)&gt;$DP$22,'6a Health full-time'!R22=0),R$15&amp;", "&amp;R$16&amp;", "&amp;$A23&amp;", "&amp;$B23&amp;", "&amp;$C23&amp;"; ","")</f>
        <v/>
      </c>
      <c r="DU23" s="258" t="e">
        <f>IF(AND($M$8=1,SUM('6a Health full-time'!#REF!,'6a Health full-time'!#REF!)&gt;$DP$22,'6a Health full-time'!#REF!=0),S$15&amp;", "&amp;S$16&amp;", "&amp;$A23&amp;", "&amp;$B23&amp;", "&amp;$C23&amp;"; ","")</f>
        <v>#REF!</v>
      </c>
      <c r="DV23" s="299" t="e">
        <f>IF(AND($M$8=1,SUM('6a Health full-time'!#REF!,'6a Health full-time'!#REF!)&gt;$DP$22,'6a Health full-time'!#REF!=0),T$15&amp;", "&amp;T$16&amp;", "&amp;$A23&amp;", "&amp;$B23&amp;", "&amp;$C23&amp;"; ","")</f>
        <v>#REF!</v>
      </c>
      <c r="DW23" s="266" t="e">
        <f>IF(AND($M$8=1,SUM('6a Health full-time'!#REF!,'6a Health full-time'!#REF!)&gt;$DP$22,'6a Health full-time'!#REF!=0),U$15&amp;", "&amp;U$16&amp;", "&amp;$A23&amp;", "&amp;$B23&amp;", "&amp;$C23&amp;"; ","")</f>
        <v>#REF!</v>
      </c>
      <c r="DX23" s="324"/>
      <c r="DY23" s="323"/>
      <c r="DZ23" s="10"/>
      <c r="EA23" s="265" t="str">
        <f>IF(AND($N$8=1,SUM('6a Health full-time'!D22,'6a Health full-time'!I22)&gt;0,SUM('6a Health full-time'!D22,'6a Health full-time'!I22)=ABS('6a Health full-time'!N22)),P$15&amp;", "&amp;P$16&amp;", "&amp;$A23&amp;", "&amp;$B23&amp;", "&amp;$C23&amp;"; ","")</f>
        <v/>
      </c>
      <c r="EB23" s="258" t="str">
        <f>IF(AND($N$8=1,SUM('6a Health full-time'!E22,'6a Health full-time'!J22)&gt;0,SUM('6a Health full-time'!E22,'6a Health full-time'!J22)=ABS('6a Health full-time'!O22)),Q$15&amp;", "&amp;Q$16&amp;", "&amp;$A23&amp;", "&amp;$B23&amp;", "&amp;$C23&amp;"; ","")</f>
        <v/>
      </c>
      <c r="EC23" s="259" t="str">
        <f>IF(AND($N$8=1,SUM('6a Health full-time'!H22,'6a Health full-time'!M22)&gt;0,SUM('6a Health full-time'!H22,'6a Health full-time'!M22)=ABS('6a Health full-time'!R22)),R$15&amp;", "&amp;R$16&amp;", "&amp;$A23&amp;", "&amp;$B23&amp;", "&amp;$C23&amp;"; ","")</f>
        <v/>
      </c>
      <c r="ED23" s="258" t="e">
        <f>IF(AND($N$8=1,SUM('6a Health full-time'!#REF!,'6a Health full-time'!#REF!)&gt;0,SUM('6a Health full-time'!#REF!,'6a Health full-time'!#REF!)=ABS('6a Health full-time'!#REF!)),S$15&amp;", "&amp;S$16&amp;", "&amp;$A23&amp;", "&amp;$B23&amp;", "&amp;$C23&amp;"; ","")</f>
        <v>#REF!</v>
      </c>
      <c r="EE23" s="299" t="e">
        <f>IF(AND($N$8=1,SUM('6a Health full-time'!#REF!,'6a Health full-time'!#REF!)&gt;0,SUM('6a Health full-time'!#REF!,'6a Health full-time'!#REF!)=ABS('6a Health full-time'!#REF!)),T$15&amp;", "&amp;T$16&amp;", "&amp;$A23&amp;", "&amp;$B23&amp;", "&amp;$C23&amp;"; ","")</f>
        <v>#REF!</v>
      </c>
      <c r="EF23" s="266" t="e">
        <f>IF(AND($N$8=1,SUM('6a Health full-time'!#REF!,'6a Health full-time'!#REF!)&gt;0,SUM('6a Health full-time'!#REF!,'6a Health full-time'!#REF!)=ABS('6a Health full-time'!#REF!)),U$15&amp;", "&amp;U$16&amp;", "&amp;$A23&amp;", "&amp;$B23&amp;", "&amp;$C23&amp;"; ","")</f>
        <v>#REF!</v>
      </c>
      <c r="EG23" s="324"/>
      <c r="EH23" s="323"/>
      <c r="EI23" s="10"/>
      <c r="EJ23" s="267" t="str">
        <f>IF(AND($O$8=1,'6a Health full-time'!S46&lt;&gt;0),D$15&amp;", "&amp;D$16&amp;", "&amp;", "&amp;"; ","")</f>
        <v/>
      </c>
      <c r="EK23" s="268" t="str">
        <f>IF(AND($O$8=1,'6a Health full-time'!T46&lt;&gt;0),E$15&amp;", "&amp;E$16&amp;", "&amp;", "&amp;"; ","")</f>
        <v/>
      </c>
      <c r="EL23" s="269" t="str">
        <f>IF(AND($O$8=1,'6a Health full-time'!W46&lt;&gt;0),F$15&amp;", "&amp;F$16&amp;", "&amp;", "&amp;"; ","")</f>
        <v/>
      </c>
      <c r="EM23" s="268" t="e">
        <f>IF(AND($O$8=1,'6a Health full-time'!#REF!&lt;&gt;0),G$15&amp;", "&amp;G$16&amp;", "&amp;", "&amp;"; ","")</f>
        <v>#REF!</v>
      </c>
      <c r="EN23" s="300"/>
      <c r="EO23" s="270"/>
      <c r="EP23" s="324"/>
      <c r="EQ23" s="323"/>
      <c r="ER23" s="10"/>
      <c r="ES23" s="265" t="str">
        <f>IF(AND($P$8=1,$B23="Long length",'6a Health full-time'!S22&lt;&gt;0),D$15&amp;", "&amp;D$16&amp;", "&amp;$A23&amp;", "&amp;$B23&amp;", "&amp;$C23&amp;"; ","")</f>
        <v/>
      </c>
      <c r="ET23" s="258" t="str">
        <f>IF(AND($P$8=1,$B23="Long length",'6a Health full-time'!T22&lt;&gt;0),E$15&amp;", "&amp;E$16&amp;", "&amp;$A23&amp;", "&amp;$B23&amp;", "&amp;$C23&amp;"; ","")</f>
        <v/>
      </c>
      <c r="EU23" s="259" t="str">
        <f>IF(AND($P$8=1,$B23="Long length",'6a Health full-time'!W22&lt;&gt;0),F$15&amp;", "&amp;F$16&amp;", "&amp;$A23&amp;", "&amp;$B23&amp;", "&amp;$C23&amp;"; ","")</f>
        <v/>
      </c>
      <c r="EV23" s="258" t="e">
        <f>IF(AND($P$8=1,$B23="Long length",'6a Health full-time'!#REF!&lt;&gt;0),G$15&amp;", "&amp;G$16&amp;", "&amp;$A23&amp;", "&amp;$B23&amp;", "&amp;$C23&amp;"; ","")</f>
        <v>#REF!</v>
      </c>
      <c r="EW23" s="299" t="e">
        <f>IF(AND($P$8=1,$B23="Long length",'6a Health full-time'!#REF!&lt;&gt;0),H$15&amp;", "&amp;H$16&amp;", "&amp;$A23&amp;", "&amp;$B23&amp;", "&amp;$C23&amp;"; ","")</f>
        <v>#REF!</v>
      </c>
      <c r="EX23" s="266" t="e">
        <f>IF(AND($P$8=1,$B23="Long length",'6a Health full-time'!#REF!&lt;&gt;0),I$15&amp;", "&amp;I$16&amp;", "&amp;$A23&amp;", "&amp;$B23&amp;", "&amp;$C23&amp;"; ","")</f>
        <v>#REF!</v>
      </c>
      <c r="EY23" s="324"/>
    </row>
    <row r="24" spans="1:155" x14ac:dyDescent="0.2">
      <c r="A24" s="3" t="s">
        <v>11287</v>
      </c>
      <c r="B24" s="3" t="s">
        <v>11274</v>
      </c>
      <c r="C24" s="3" t="s">
        <v>11275</v>
      </c>
      <c r="E24" s="295"/>
      <c r="F24" s="10"/>
      <c r="G24" s="264" t="str">
        <f>IF(AND($D$8=1,'6a Health full-time'!N23&gt;0),P$15&amp;", "&amp;P$16&amp;", "&amp;$A24&amp;", "&amp;$B24&amp;", "&amp;$C24&amp;"; ","")</f>
        <v/>
      </c>
      <c r="H24" s="255" t="str">
        <f>IF(AND($D$8=1,'6a Health full-time'!O23&gt;0),Q$15&amp;", "&amp;Q$16&amp;", "&amp;$A24&amp;", "&amp;$B24&amp;", "&amp;$C24&amp;"; ","")</f>
        <v/>
      </c>
      <c r="I24" s="256" t="str">
        <f>IF(AND($D$8=1,'6a Health full-time'!R23&gt;0),R$15&amp;", "&amp;R$16&amp;", "&amp;$A24&amp;", "&amp;$B24&amp;", "&amp;$C24&amp;"; ","")</f>
        <v/>
      </c>
      <c r="J24" s="257" t="e">
        <f>IF(AND($D$8=1,'6a Health full-time'!#REF!&gt;0),S$15&amp;", "&amp;S$16&amp;", "&amp;$A24&amp;", "&amp;$B24&amp;", "&amp;$C24&amp;"; ","")</f>
        <v>#REF!</v>
      </c>
      <c r="K24" s="795" t="e">
        <f>IF(AND($D$8=1,'6a Health full-time'!#REF!&gt;0),T$15&amp;", "&amp;T$16&amp;", "&amp;$A24&amp;", "&amp;$B24&amp;", "&amp;$C24&amp;"; ","")</f>
        <v>#REF!</v>
      </c>
      <c r="L24" s="293" t="e">
        <f>IF(AND($D$8=1,'6a Health full-time'!#REF!&gt;0),W$15&amp;", "&amp;W$16&amp;", "&amp;$A24&amp;", "&amp;$B24&amp;", "&amp;$C24&amp;"; ","")</f>
        <v>#REF!</v>
      </c>
      <c r="M24" s="50"/>
      <c r="N24" s="295"/>
      <c r="O24" s="10"/>
      <c r="P24" s="264" t="str">
        <f>IF(AND($E$8=1,'6a Health full-time'!D23&lt;0),D$14&amp;", "&amp;D$15&amp;", "&amp;D$16&amp;", "&amp;$A24&amp;", "&amp;$B24&amp;", "&amp;$C24&amp;"; ","")</f>
        <v/>
      </c>
      <c r="Q24" s="255" t="str">
        <f>IF(AND($E$8=1,'6a Health full-time'!E23&lt;0),E$14&amp;", "&amp;E$15&amp;", "&amp;E$16&amp;", "&amp;$A24&amp;", "&amp;$B24&amp;", "&amp;$C24&amp;"; ","")</f>
        <v/>
      </c>
      <c r="R24" s="256" t="str">
        <f>IF(AND($E$8=1,'6a Health full-time'!H23&lt;0),F$14&amp;", "&amp;F$15&amp;", "&amp;F$16&amp;", "&amp;$A24&amp;", "&amp;$B24&amp;", "&amp;$C24&amp;"; ","")</f>
        <v/>
      </c>
      <c r="S24" s="255" t="e">
        <f>IF(AND($E$8=1,'6a Health full-time'!#REF!&lt;0),G$14&amp;", "&amp;G$15&amp;", "&amp;G$16&amp;", "&amp;$A24&amp;", "&amp;$B24&amp;", "&amp;$C24&amp;"; ","")</f>
        <v>#REF!</v>
      </c>
      <c r="T24" s="298" t="e">
        <f>IF(AND($E$8=1,'6a Health full-time'!#REF!&lt;0),H$14&amp;", "&amp;H$15&amp;", "&amp;H$16&amp;", "&amp;$A24&amp;", "&amp;$B24&amp;", "&amp;$C24&amp;"; ","")</f>
        <v>#REF!</v>
      </c>
      <c r="U24" s="298" t="e">
        <f>IF(AND($E$8=1,'6a Health full-time'!#REF!&lt;0),I$14&amp;", "&amp;I$15&amp;", "&amp;I$16&amp;", "&amp;$A24&amp;", "&amp;$B24&amp;", "&amp;$C24&amp;"; ","")</f>
        <v>#REF!</v>
      </c>
      <c r="V24" s="264" t="str">
        <f>IF(AND($E$8=1,'6a Health full-time'!I23&lt;0),J$14&amp;", "&amp;J$15&amp;", "&amp;J$16&amp;", "&amp;$A24&amp;", "&amp;$B24&amp;", "&amp;$C24&amp;"; ","")</f>
        <v/>
      </c>
      <c r="W24" s="255" t="str">
        <f>IF(AND($E$8=1,'6a Health full-time'!J23&lt;0),K$14&amp;", "&amp;K$15&amp;", "&amp;K$16&amp;", "&amp;$A24&amp;", "&amp;$B24&amp;", "&amp;$C24&amp;"; ","")</f>
        <v/>
      </c>
      <c r="X24" s="256" t="str">
        <f>IF(AND($E$8=1,'6a Health full-time'!M23&lt;0),L$14&amp;", "&amp;L$15&amp;", "&amp;L$16&amp;", "&amp;$A24&amp;", "&amp;$B24&amp;", "&amp;$C24&amp;"; ","")</f>
        <v/>
      </c>
      <c r="Y24" s="255" t="e">
        <f>IF(AND($E$8=1,'6a Health full-time'!#REF!&lt;0),M$14&amp;", "&amp;M$15&amp;", "&amp;M$16&amp;", "&amp;$A24&amp;", "&amp;$B24&amp;", "&amp;$C24&amp;"; ","")</f>
        <v>#REF!</v>
      </c>
      <c r="Z24" s="298" t="e">
        <f>IF(AND($E$8=1,'6a Health full-time'!#REF!&lt;0),N$14&amp;", "&amp;N$15&amp;", "&amp;N$16&amp;", "&amp;$A24&amp;", "&amp;$B24&amp;", "&amp;$C24&amp;"; ","")</f>
        <v>#REF!</v>
      </c>
      <c r="AA24" s="298" t="e">
        <f>IF(AND($E$8=1,'6a Health full-time'!#REF!&lt;0),O$14&amp;", "&amp;O$15&amp;", "&amp;O$16&amp;", "&amp;$A24&amp;", "&amp;$B24&amp;", "&amp;$C24&amp;"; ","")</f>
        <v>#REF!</v>
      </c>
      <c r="AB24" s="264" t="str">
        <f>IF(AND($E$8=1,'6a Health full-time'!S23&lt;0),V$14&amp;", "&amp;V$15&amp;", "&amp;V$16&amp;", "&amp;$A24&amp;", "&amp;$B24&amp;", "&amp;$C24&amp;"; ","")</f>
        <v/>
      </c>
      <c r="AC24" s="255" t="str">
        <f>IF(AND($E$8=1,'6a Health full-time'!T23&lt;0),W$14&amp;", "&amp;W$15&amp;", "&amp;W$16&amp;", "&amp;$A24&amp;", "&amp;$B24&amp;", "&amp;$C24&amp;"; ","")</f>
        <v/>
      </c>
      <c r="AD24" s="256" t="str">
        <f>IF(AND($E$8=1,'6a Health full-time'!W23&lt;0),X$14&amp;", "&amp;X$15&amp;", "&amp;X$16&amp;", "&amp;$A24&amp;", "&amp;$B24&amp;", "&amp;$C24&amp;"; ","")</f>
        <v/>
      </c>
      <c r="AE24" s="255" t="e">
        <f>IF(AND($E$8=1,'6a Health full-time'!#REF!&lt;0),Y$14&amp;", "&amp;Y$15&amp;", "&amp;Y$16&amp;", "&amp;$A24&amp;", "&amp;$B24&amp;", "&amp;$C24&amp;"; ","")</f>
        <v>#REF!</v>
      </c>
      <c r="AF24" s="298" t="e">
        <f>IF(AND($E$8=1,'6a Health full-time'!#REF!&lt;0),Z$14&amp;", "&amp;Z$15&amp;", "&amp;Z$16&amp;", "&amp;$A24&amp;", "&amp;$B24&amp;", "&amp;$C24&amp;"; ","")</f>
        <v>#REF!</v>
      </c>
      <c r="AG24" s="802" t="e">
        <f>IF(AND($E$8=1,'6a Health full-time'!#REF!&lt;0),AA$14&amp;", "&amp;AA$15&amp;", "&amp;AA$16&amp;", "&amp;$A24&amp;", "&amp;$B24&amp;", "&amp;$C24&amp;"; ","")</f>
        <v>#REF!</v>
      </c>
      <c r="AH24" s="50"/>
      <c r="AI24" s="295"/>
      <c r="AJ24" s="10"/>
      <c r="AK24" s="264" t="str">
        <f>IF(AND($F$8=1,ABS('6a Health full-time'!D23)&lt;&gt;INT(ABS('6a Health full-time'!D23))),D$14&amp;", "&amp;D$15&amp;", "&amp;D$16&amp;", "&amp;$A24&amp;", "&amp;$B24&amp;", "&amp;$C24&amp;"; ","")</f>
        <v/>
      </c>
      <c r="AL24" s="255" t="str">
        <f>IF(AND($F$8=1,ABS('6a Health full-time'!E23)&lt;&gt;INT(ABS('6a Health full-time'!E23))),E$14&amp;", "&amp;E$15&amp;", "&amp;E$16&amp;", "&amp;$A24&amp;", "&amp;$B24&amp;", "&amp;$C24&amp;"; ","")</f>
        <v/>
      </c>
      <c r="AM24" s="256" t="str">
        <f>IF(AND($F$8=1,ABS('6a Health full-time'!H23)&lt;&gt;INT(ABS('6a Health full-time'!H23))),F$14&amp;", "&amp;F$15&amp;", "&amp;F$16&amp;", "&amp;$A24&amp;", "&amp;$B24&amp;", "&amp;$C24&amp;"; ","")</f>
        <v/>
      </c>
      <c r="AN24" s="255" t="e">
        <f>IF(AND($F$8=1,ABS('6a Health full-time'!#REF!)&lt;&gt;INT(ABS('6a Health full-time'!#REF!))),G$14&amp;", "&amp;G$15&amp;", "&amp;G$16&amp;", "&amp;$A24&amp;", "&amp;$B24&amp;", "&amp;$C24&amp;"; ","")</f>
        <v>#REF!</v>
      </c>
      <c r="AO24" s="298" t="e">
        <f>IF(AND($F$8=1,ABS('6a Health full-time'!#REF!)&lt;&gt;INT(ABS('6a Health full-time'!#REF!))),H$14&amp;", "&amp;H$15&amp;", "&amp;H$16&amp;", "&amp;$A24&amp;", "&amp;$B24&amp;", "&amp;$C24&amp;"; ","")</f>
        <v>#REF!</v>
      </c>
      <c r="AP24" s="298" t="e">
        <f>IF(AND($F$8=1,ABS('6a Health full-time'!#REF!)&lt;&gt;INT(ABS('6a Health full-time'!#REF!))),I$14&amp;", "&amp;I$15&amp;", "&amp;I$16&amp;", "&amp;$A24&amp;", "&amp;$B24&amp;", "&amp;$C24&amp;"; ","")</f>
        <v>#REF!</v>
      </c>
      <c r="AQ24" s="264" t="str">
        <f>IF(AND($F$8=1,ABS('6a Health full-time'!I23)&lt;&gt;INT(ABS('6a Health full-time'!I23))),J$14&amp;", "&amp;J$15&amp;", "&amp;J$16&amp;", "&amp;$A24&amp;", "&amp;$B24&amp;", "&amp;$C24&amp;"; ","")</f>
        <v/>
      </c>
      <c r="AR24" s="255" t="str">
        <f>IF(AND($F$8=1,ABS('6a Health full-time'!J23)&lt;&gt;INT(ABS('6a Health full-time'!J23))),K$14&amp;", "&amp;K$15&amp;", "&amp;K$16&amp;", "&amp;$A24&amp;", "&amp;$B24&amp;", "&amp;$C24&amp;"; ","")</f>
        <v/>
      </c>
      <c r="AS24" s="256" t="str">
        <f>IF(AND($F$8=1,ABS('6a Health full-time'!M23)&lt;&gt;INT(ABS('6a Health full-time'!M23))),L$14&amp;", "&amp;L$15&amp;", "&amp;L$16&amp;", "&amp;$A24&amp;", "&amp;$B24&amp;", "&amp;$C24&amp;"; ","")</f>
        <v/>
      </c>
      <c r="AT24" s="255" t="e">
        <f>IF(AND($F$8=1,ABS('6a Health full-time'!#REF!)&lt;&gt;INT(ABS('6a Health full-time'!#REF!))),M$14&amp;", "&amp;M$15&amp;", "&amp;M$16&amp;", "&amp;$A24&amp;", "&amp;$B24&amp;", "&amp;$C24&amp;"; ","")</f>
        <v>#REF!</v>
      </c>
      <c r="AU24" s="298" t="e">
        <f>IF(AND($F$8=1,ABS('6a Health full-time'!#REF!)&lt;&gt;INT(ABS('6a Health full-time'!#REF!))),N$14&amp;", "&amp;N$15&amp;", "&amp;N$16&amp;", "&amp;$A24&amp;", "&amp;$B24&amp;", "&amp;$C24&amp;"; ","")</f>
        <v>#REF!</v>
      </c>
      <c r="AV24" s="802" t="e">
        <f>IF(AND($F$8=1,ABS('6a Health full-time'!#REF!)&lt;&gt;INT(ABS('6a Health full-time'!#REF!))),O$14&amp;", "&amp;O$15&amp;", "&amp;O$16&amp;", "&amp;$A24&amp;", "&amp;$B24&amp;", "&amp;$C24&amp;"; ","")</f>
        <v>#REF!</v>
      </c>
      <c r="AW24" s="298" t="str">
        <f>IF(AND($F$8=1,ABS('6a Health full-time'!N23)&lt;&gt;INT(ABS('6a Health full-time'!N23))),P$14&amp;", "&amp;P$15&amp;", "&amp;P$16&amp;", "&amp;$A24&amp;", "&amp;$B24&amp;", "&amp;$C24&amp;"; ","")</f>
        <v/>
      </c>
      <c r="AX24" s="806" t="str">
        <f>IF(AND($F$8=1,ABS('6a Health full-time'!O23)&lt;&gt;INT(ABS('6a Health full-time'!O23))),Q$14&amp;", "&amp;Q$15&amp;", "&amp;Q$16&amp;", "&amp;$A24&amp;", "&amp;$B24&amp;", "&amp;$C24&amp;"; ","")</f>
        <v/>
      </c>
      <c r="AY24" s="298" t="str">
        <f>IF(AND($F$8=1,ABS('6a Health full-time'!R23)&lt;&gt;INT(ABS('6a Health full-time'!R23))),R$14&amp;", "&amp;R$15&amp;", "&amp;R$16&amp;", "&amp;$A24&amp;", "&amp;$B24&amp;", "&amp;$C24&amp;"; ","")</f>
        <v/>
      </c>
      <c r="AZ24" s="806" t="e">
        <f>IF(AND($F$8=1,ABS('6a Health full-time'!#REF!)&lt;&gt;INT(ABS('6a Health full-time'!#REF!))),S$14&amp;", "&amp;S$15&amp;", "&amp;S$16&amp;", "&amp;$A24&amp;", "&amp;$B24&amp;", "&amp;$C24&amp;"; ","")</f>
        <v>#REF!</v>
      </c>
      <c r="BA24" s="298" t="e">
        <f>IF(AND($F$8=1,ABS('6a Health full-time'!#REF!)&lt;&gt;INT(ABS('6a Health full-time'!#REF!))),T$14&amp;", "&amp;T$15&amp;", "&amp;T$16&amp;", "&amp;$A24&amp;", "&amp;$B24&amp;", "&amp;$C24&amp;"; ","")</f>
        <v>#REF!</v>
      </c>
      <c r="BB24" s="298" t="e">
        <f>IF(AND($F$8=1,ABS('6a Health full-time'!#REF!)&lt;&gt;INT(ABS('6a Health full-time'!#REF!))),U$14&amp;", "&amp;U$15&amp;", "&amp;U$16&amp;", "&amp;$A24&amp;", "&amp;$B24&amp;", "&amp;$C24&amp;"; ","")</f>
        <v>#REF!</v>
      </c>
      <c r="BC24" s="264" t="str">
        <f>IF(AND($F$8=1,ABS('6a Health full-time'!S23)&lt;&gt;INT(ABS('6a Health full-time'!S23))),V$14&amp;", "&amp;V$15&amp;", "&amp;V$16&amp;", "&amp;$A24&amp;", "&amp;$B24&amp;", "&amp;$C24&amp;"; ","")</f>
        <v/>
      </c>
      <c r="BD24" s="255" t="str">
        <f>IF(AND($F$8=1,ABS('6a Health full-time'!T23)&lt;&gt;INT(ABS('6a Health full-time'!T23))),W$14&amp;", "&amp;W$15&amp;", "&amp;W$16&amp;", "&amp;$A24&amp;", "&amp;$B24&amp;", "&amp;$C24&amp;"; ","")</f>
        <v/>
      </c>
      <c r="BE24" s="256" t="str">
        <f>IF(AND($F$8=1,ABS('6a Health full-time'!W23)&lt;&gt;INT(ABS('6a Health full-time'!W23))),X$14&amp;", "&amp;X$15&amp;", "&amp;X$16&amp;", "&amp;$A24&amp;", "&amp;$B24&amp;", "&amp;$C24&amp;"; ","")</f>
        <v/>
      </c>
      <c r="BF24" s="255" t="e">
        <f>IF(AND($F$8=1,ABS('6a Health full-time'!#REF!)&lt;&gt;INT(ABS('6a Health full-time'!#REF!))),Y$14&amp;", "&amp;Y$15&amp;", "&amp;Y$16&amp;", "&amp;$A24&amp;", "&amp;$B24&amp;", "&amp;$C24&amp;"; ","")</f>
        <v>#REF!</v>
      </c>
      <c r="BG24" s="298" t="e">
        <f>IF(AND($F$8=1,ABS('6a Health full-time'!#REF!)&lt;&gt;INT(ABS('6a Health full-time'!#REF!))),Z$14&amp;", "&amp;Z$15&amp;", "&amp;Z$16&amp;", "&amp;$A24&amp;", "&amp;$B24&amp;", "&amp;$C24&amp;"; ","")</f>
        <v>#REF!</v>
      </c>
      <c r="BH24" s="293" t="e">
        <f>IF(AND($F$8=1,ABS('6a Health full-time'!#REF!)&lt;&gt;INT(ABS('6a Health full-time'!#REF!))),AA$14&amp;", "&amp;AA$15&amp;", "&amp;AA$16&amp;", "&amp;$A24&amp;", "&amp;$B24&amp;", "&amp;$C24&amp;"; ","")</f>
        <v>#REF!</v>
      </c>
      <c r="BI24" s="50"/>
      <c r="BJ24" s="295"/>
      <c r="BK24" s="10"/>
      <c r="BL24" s="286"/>
      <c r="BM24" s="287"/>
      <c r="BN24" s="301"/>
      <c r="BO24" s="287"/>
      <c r="BP24" s="303"/>
      <c r="BQ24" s="303"/>
      <c r="BR24" s="286"/>
      <c r="BS24" s="287"/>
      <c r="BT24" s="301"/>
      <c r="BU24" s="287"/>
      <c r="BV24" s="303"/>
      <c r="BW24" s="804"/>
      <c r="BX24" s="303"/>
      <c r="BY24" s="808"/>
      <c r="BZ24" s="303"/>
      <c r="CA24" s="808"/>
      <c r="CB24" s="303"/>
      <c r="CC24" s="303"/>
      <c r="CD24" s="286"/>
      <c r="CE24" s="287"/>
      <c r="CF24" s="301"/>
      <c r="CG24" s="287"/>
      <c r="CH24" s="814"/>
      <c r="CI24" s="817"/>
      <c r="CJ24" s="50"/>
      <c r="CK24" s="295"/>
      <c r="CL24" s="10"/>
      <c r="CM24" s="10" t="s">
        <v>101</v>
      </c>
      <c r="CN24" s="10" t="s">
        <v>11286</v>
      </c>
      <c r="CO24" s="10" t="s">
        <v>11284</v>
      </c>
      <c r="CP24" s="265" t="e">
        <f>SUM('6a Health full-time'!D22,'6a Health full-time'!H22,'6a Health full-time'!#REF!,'6a Health full-time'!D26,'6a Health full-time'!H26,'6a Health full-time'!#REF!,'6a Health full-time'!D50,'6a Health full-time'!H50,'6a Health full-time'!#REF!,'6a Health full-time'!D54,'6a Health full-time'!H54,'6a Health full-time'!#REF!,'6a Health full-time'!D58,'6a Health full-time'!H58,'6a Health full-time'!#REF!,'6a Health full-time'!D62,'6a Health full-time'!H62,'6a Health full-time'!#REF!,'6a Health full-time'!D66,'6a Health full-time'!H66,'6a Health full-time'!#REF!,'6a Health full-time'!D70,'6a Health full-time'!H70,'6a Health full-time'!#REF!,'6a Health full-time'!D74,'6a Health full-time'!H74,'6a Health full-time'!#REF!,'6a Health full-time'!D78,'6a Health full-time'!H78,'6a Health full-time'!#REF!,'6a Health full-time'!D82,'6a Health full-time'!H82,'6a Health full-time'!#REF!)</f>
        <v>#REF!</v>
      </c>
      <c r="CQ24" s="258" t="e">
        <f>SUM('6a Health full-time'!E22,'6a Health full-time'!#REF!,'6a Health full-time'!#REF!,'6a Health full-time'!E26,'6a Health full-time'!#REF!,'6a Health full-time'!#REF!,'6a Health full-time'!E50,'6a Health full-time'!#REF!,'6a Health full-time'!#REF!,'6a Health full-time'!E54,'6a Health full-time'!#REF!,'6a Health full-time'!#REF!,'6a Health full-time'!E58,'6a Health full-time'!#REF!,'6a Health full-time'!#REF!,'6a Health full-time'!E62,'6a Health full-time'!#REF!,'6a Health full-time'!#REF!,'6a Health full-time'!E66,'6a Health full-time'!#REF!,'6a Health full-time'!#REF!,'6a Health full-time'!E70,'6a Health full-time'!#REF!,'6a Health full-time'!#REF!,'6a Health full-time'!E74,'6a Health full-time'!#REF!,'6a Health full-time'!#REF!,'6a Health full-time'!E78,'6a Health full-time'!#REF!,'6a Health full-time'!#REF!,'6a Health full-time'!E82,'6a Health full-time'!#REF!,'6a Health full-time'!#REF!)</f>
        <v>#REF!</v>
      </c>
      <c r="CR24" s="288"/>
      <c r="CS24" s="280"/>
      <c r="CT24" s="305"/>
      <c r="CU24" s="305"/>
      <c r="CV24" s="265" t="e">
        <f>SUM('6a Health full-time'!I22,'6a Health full-time'!M22,'6a Health full-time'!#REF!,'6a Health full-time'!I26,'6a Health full-time'!M26,'6a Health full-time'!#REF!,'6a Health full-time'!I50,'6a Health full-time'!M50,'6a Health full-time'!#REF!,'6a Health full-time'!I54,'6a Health full-time'!M54,'6a Health full-time'!#REF!,'6a Health full-time'!I58,'6a Health full-time'!M58,'6a Health full-time'!#REF!,'6a Health full-time'!I62,'6a Health full-time'!M62,'6a Health full-time'!#REF!,'6a Health full-time'!I66,'6a Health full-time'!M66,'6a Health full-time'!#REF!,'6a Health full-time'!I70,'6a Health full-time'!M70,'6a Health full-time'!#REF!,'6a Health full-time'!I74,'6a Health full-time'!M74,'6a Health full-time'!#REF!,'6a Health full-time'!I78,'6a Health full-time'!M78,'6a Health full-time'!#REF!,'6a Health full-time'!I82,'6a Health full-time'!M82,'6a Health full-time'!#REF!)</f>
        <v>#REF!</v>
      </c>
      <c r="CW24" s="258" t="e">
        <f>SUM('6a Health full-time'!J22,'6a Health full-time'!#REF!,'6a Health full-time'!#REF!,'6a Health full-time'!J26,'6a Health full-time'!#REF!,'6a Health full-time'!#REF!,'6a Health full-time'!J50,'6a Health full-time'!#REF!,'6a Health full-time'!#REF!,'6a Health full-time'!J54,'6a Health full-time'!#REF!,'6a Health full-time'!#REF!,'6a Health full-time'!J58,'6a Health full-time'!#REF!,'6a Health full-time'!#REF!,'6a Health full-time'!J62,'6a Health full-time'!#REF!,'6a Health full-time'!#REF!,'6a Health full-time'!J66,'6a Health full-time'!#REF!,'6a Health full-time'!#REF!,'6a Health full-time'!J70,'6a Health full-time'!#REF!,'6a Health full-time'!#REF!,'6a Health full-time'!J74,'6a Health full-time'!#REF!,'6a Health full-time'!#REF!,'6a Health full-time'!J78,'6a Health full-time'!#REF!,'6a Health full-time'!#REF!,'6a Health full-time'!J82,'6a Health full-time'!#REF!,'6a Health full-time'!#REF!)</f>
        <v>#REF!</v>
      </c>
      <c r="CX24" s="288"/>
      <c r="CY24" s="280"/>
      <c r="CZ24" s="305"/>
      <c r="DA24" s="805"/>
      <c r="DB24" s="265" t="e">
        <f>SUM('6a Health full-time'!N22,'6a Health full-time'!R22,'6a Health full-time'!#REF!,'6a Health full-time'!N26,'6a Health full-time'!R26,'6a Health full-time'!#REF!,'6a Health full-time'!N50,'6a Health full-time'!R50,'6a Health full-time'!#REF!,'6a Health full-time'!N54,'6a Health full-time'!R54,'6a Health full-time'!#REF!,'6a Health full-time'!N58,'6a Health full-time'!R58,'6a Health full-time'!#REF!,'6a Health full-time'!N62,'6a Health full-time'!R62,'6a Health full-time'!#REF!,'6a Health full-time'!N66,'6a Health full-time'!R66,'6a Health full-time'!#REF!,'6a Health full-time'!N70,'6a Health full-time'!R70,'6a Health full-time'!#REF!,'6a Health full-time'!N74,'6a Health full-time'!R74,'6a Health full-time'!#REF!,'6a Health full-time'!N78,'6a Health full-time'!R78,'6a Health full-time'!#REF!,'6a Health full-time'!N82,'6a Health full-time'!R82,'6a Health full-time'!#REF!)</f>
        <v>#REF!</v>
      </c>
      <c r="DC24" s="258" t="e">
        <f>SUM('6a Health full-time'!O22,'6a Health full-time'!#REF!,'6a Health full-time'!#REF!,'6a Health full-time'!O26,'6a Health full-time'!#REF!,'6a Health full-time'!#REF!,'6a Health full-time'!O50,'6a Health full-time'!#REF!,'6a Health full-time'!#REF!,'6a Health full-time'!O54,'6a Health full-time'!#REF!,'6a Health full-time'!#REF!,'6a Health full-time'!O58,'6a Health full-time'!#REF!,'6a Health full-time'!#REF!,'6a Health full-time'!O62,'6a Health full-time'!#REF!,'6a Health full-time'!#REF!,'6a Health full-time'!O66,'6a Health full-time'!#REF!,'6a Health full-time'!#REF!,'6a Health full-time'!O70,'6a Health full-time'!#REF!,'6a Health full-time'!#REF!,'6a Health full-time'!O74,'6a Health full-time'!#REF!,'6a Health full-time'!#REF!,'6a Health full-time'!O78,'6a Health full-time'!#REF!,'6a Health full-time'!#REF!,'6a Health full-time'!O82,'6a Health full-time'!#REF!,'6a Health full-time'!#REF!)</f>
        <v>#REF!</v>
      </c>
      <c r="DD24" s="305"/>
      <c r="DE24" s="809"/>
      <c r="DF24" s="305"/>
      <c r="DG24" s="305"/>
      <c r="DH24" s="265" t="e">
        <f>SUM('6a Health full-time'!S22,'6a Health full-time'!W22,'6a Health full-time'!#REF!,'6a Health full-time'!S26,'6a Health full-time'!W26,'6a Health full-time'!#REF!,'6a Health full-time'!S50,'6a Health full-time'!W50,'6a Health full-time'!#REF!,'6a Health full-time'!S54,'6a Health full-time'!W54,'6a Health full-time'!#REF!,'6a Health full-time'!S58,'6a Health full-time'!W58,'6a Health full-time'!#REF!,'6a Health full-time'!S62,'6a Health full-time'!W62,'6a Health full-time'!#REF!,'6a Health full-time'!S66,'6a Health full-time'!W66,'6a Health full-time'!#REF!,'6a Health full-time'!S70,'6a Health full-time'!W70,'6a Health full-time'!#REF!,'6a Health full-time'!S74,'6a Health full-time'!W74,'6a Health full-time'!#REF!,'6a Health full-time'!S78,'6a Health full-time'!W78,'6a Health full-time'!#REF!,'6a Health full-time'!S82,'6a Health full-time'!W82,'6a Health full-time'!#REF!)</f>
        <v>#REF!</v>
      </c>
      <c r="DI24" s="258" t="e">
        <f>SUM('6a Health full-time'!T22,'6a Health full-time'!#REF!,'6a Health full-time'!#REF!,'6a Health full-time'!T26,'6a Health full-time'!#REF!,'6a Health full-time'!#REF!,'6a Health full-time'!T50,'6a Health full-time'!#REF!,'6a Health full-time'!#REF!,'6a Health full-time'!T54,'6a Health full-time'!#REF!,'6a Health full-time'!#REF!,'6a Health full-time'!T58,'6a Health full-time'!#REF!,'6a Health full-time'!#REF!,'6a Health full-time'!T62,'6a Health full-time'!#REF!,'6a Health full-time'!#REF!,'6a Health full-time'!T66,'6a Health full-time'!#REF!,'6a Health full-time'!#REF!,'6a Health full-time'!T70,'6a Health full-time'!#REF!,'6a Health full-time'!#REF!,'6a Health full-time'!T74,'6a Health full-time'!#REF!,'6a Health full-time'!#REF!,'6a Health full-time'!T78,'6a Health full-time'!#REF!,'6a Health full-time'!#REF!,'6a Health full-time'!T82,'6a Health full-time'!#REF!,'6a Health full-time'!#REF!)</f>
        <v>#REF!</v>
      </c>
      <c r="DJ24" s="288"/>
      <c r="DK24" s="280"/>
      <c r="DL24" s="305"/>
      <c r="DM24" s="805"/>
      <c r="DN24" s="50"/>
      <c r="DO24" s="3"/>
      <c r="DP24" s="323"/>
      <c r="DQ24" s="10"/>
      <c r="DR24" s="264" t="str">
        <f>IF(AND($M$8=1,SUM('6a Health full-time'!D23,'6a Health full-time'!I23)&gt;$DP$22,'6a Health full-time'!N23=0),P$15&amp;", "&amp;P$16&amp;", "&amp;$A24&amp;", "&amp;$B24&amp;", "&amp;$C24&amp;"; ","")</f>
        <v/>
      </c>
      <c r="DS24" s="255" t="str">
        <f>IF(AND($M$8=1,SUM('6a Health full-time'!E23,'6a Health full-time'!J23)&gt;$DP$22,'6a Health full-time'!O23=0),Q$15&amp;", "&amp;Q$16&amp;", "&amp;$A24&amp;", "&amp;$B24&amp;", "&amp;$C24&amp;"; ","")</f>
        <v/>
      </c>
      <c r="DT24" s="256" t="str">
        <f>IF(AND($M$8=1,SUM('6a Health full-time'!H23,'6a Health full-time'!M23)&gt;$DP$22,'6a Health full-time'!R23=0),R$15&amp;", "&amp;R$16&amp;", "&amp;$A24&amp;", "&amp;$B24&amp;", "&amp;$C24&amp;"; ","")</f>
        <v/>
      </c>
      <c r="DU24" s="255" t="e">
        <f>IF(AND($M$8=1,SUM('6a Health full-time'!#REF!,'6a Health full-time'!#REF!)&gt;$DP$22,'6a Health full-time'!#REF!=0),S$15&amp;", "&amp;S$16&amp;", "&amp;$A24&amp;", "&amp;$B24&amp;", "&amp;$C24&amp;"; ","")</f>
        <v>#REF!</v>
      </c>
      <c r="DV24" s="298" t="e">
        <f>IF(AND($M$8=1,SUM('6a Health full-time'!#REF!,'6a Health full-time'!#REF!)&gt;$DP$22,'6a Health full-time'!#REF!=0),T$15&amp;", "&amp;T$16&amp;", "&amp;$A24&amp;", "&amp;$B24&amp;", "&amp;$C24&amp;"; ","")</f>
        <v>#REF!</v>
      </c>
      <c r="DW24" s="293" t="e">
        <f>IF(AND($M$8=1,SUM('6a Health full-time'!#REF!,'6a Health full-time'!#REF!)&gt;$DP$22,'6a Health full-time'!#REF!=0),U$15&amp;", "&amp;U$16&amp;", "&amp;$A24&amp;", "&amp;$B24&amp;", "&amp;$C24&amp;"; ","")</f>
        <v>#REF!</v>
      </c>
      <c r="DX24" s="324"/>
      <c r="DY24" s="323"/>
      <c r="DZ24" s="10"/>
      <c r="EA24" s="264" t="str">
        <f>IF(AND($N$8=1,SUM('6a Health full-time'!D23,'6a Health full-time'!I23)&gt;0,SUM('6a Health full-time'!D23,'6a Health full-time'!I23)=ABS('6a Health full-time'!N23)),P$15&amp;", "&amp;P$16&amp;", "&amp;$A24&amp;", "&amp;$B24&amp;", "&amp;$C24&amp;"; ","")</f>
        <v/>
      </c>
      <c r="EB24" s="255" t="str">
        <f>IF(AND($N$8=1,SUM('6a Health full-time'!E23,'6a Health full-time'!J23)&gt;0,SUM('6a Health full-time'!E23,'6a Health full-time'!J23)=ABS('6a Health full-time'!O23)),Q$15&amp;", "&amp;Q$16&amp;", "&amp;$A24&amp;", "&amp;$B24&amp;", "&amp;$C24&amp;"; ","")</f>
        <v/>
      </c>
      <c r="EC24" s="256" t="str">
        <f>IF(AND($N$8=1,SUM('6a Health full-time'!H23,'6a Health full-time'!M23)&gt;0,SUM('6a Health full-time'!H23,'6a Health full-time'!M23)=ABS('6a Health full-time'!R23)),R$15&amp;", "&amp;R$16&amp;", "&amp;$A24&amp;", "&amp;$B24&amp;", "&amp;$C24&amp;"; ","")</f>
        <v/>
      </c>
      <c r="ED24" s="255" t="e">
        <f>IF(AND($N$8=1,SUM('6a Health full-time'!#REF!,'6a Health full-time'!#REF!)&gt;0,SUM('6a Health full-time'!#REF!,'6a Health full-time'!#REF!)=ABS('6a Health full-time'!#REF!)),S$15&amp;", "&amp;S$16&amp;", "&amp;$A24&amp;", "&amp;$B24&amp;", "&amp;$C24&amp;"; ","")</f>
        <v>#REF!</v>
      </c>
      <c r="EE24" s="298" t="e">
        <f>IF(AND($N$8=1,SUM('6a Health full-time'!#REF!,'6a Health full-time'!#REF!)&gt;0,SUM('6a Health full-time'!#REF!,'6a Health full-time'!#REF!)=ABS('6a Health full-time'!#REF!)),T$15&amp;", "&amp;T$16&amp;", "&amp;$A24&amp;", "&amp;$B24&amp;", "&amp;$C24&amp;"; ","")</f>
        <v>#REF!</v>
      </c>
      <c r="EF24" s="293" t="e">
        <f>IF(AND($N$8=1,SUM('6a Health full-time'!#REF!,'6a Health full-time'!#REF!)&gt;0,SUM('6a Health full-time'!#REF!,'6a Health full-time'!#REF!)=ABS('6a Health full-time'!#REF!)),U$15&amp;", "&amp;U$16&amp;", "&amp;$A24&amp;", "&amp;$B24&amp;", "&amp;$C24&amp;"; ","")</f>
        <v>#REF!</v>
      </c>
      <c r="EG24" s="324"/>
      <c r="EH24" s="323"/>
      <c r="EI24" s="10"/>
      <c r="EJ24" s="10"/>
      <c r="EK24" s="10"/>
      <c r="EL24" s="10"/>
      <c r="EM24" s="10"/>
      <c r="EN24" s="10"/>
      <c r="EO24" s="10"/>
      <c r="EP24" s="324"/>
      <c r="EQ24" s="323"/>
      <c r="ER24" s="10"/>
      <c r="ES24" s="264" t="str">
        <f>IF(AND($P$8=1,$B24="Long length",'6a Health full-time'!S23&lt;&gt;0),D$15&amp;", "&amp;D$16&amp;", "&amp;$A24&amp;", "&amp;$B24&amp;", "&amp;$C24&amp;"; ","")</f>
        <v/>
      </c>
      <c r="ET24" s="255" t="str">
        <f>IF(AND($P$8=1,$B24="Long length",'6a Health full-time'!T23&lt;&gt;0),E$15&amp;", "&amp;E$16&amp;", "&amp;$A24&amp;", "&amp;$B24&amp;", "&amp;$C24&amp;"; ","")</f>
        <v/>
      </c>
      <c r="EU24" s="256" t="str">
        <f>IF(AND($P$8=1,$B24="Long length",'6a Health full-time'!W23&lt;&gt;0),F$15&amp;", "&amp;F$16&amp;", "&amp;$A24&amp;", "&amp;$B24&amp;", "&amp;$C24&amp;"; ","")</f>
        <v/>
      </c>
      <c r="EV24" s="255" t="e">
        <f>IF(AND($P$8=1,$B24="Long length",'6a Health full-time'!#REF!&lt;&gt;0),G$15&amp;", "&amp;G$16&amp;", "&amp;$A24&amp;", "&amp;$B24&amp;", "&amp;$C24&amp;"; ","")</f>
        <v>#REF!</v>
      </c>
      <c r="EW24" s="298" t="e">
        <f>IF(AND($P$8=1,$B24="Long length",'6a Health full-time'!#REF!&lt;&gt;0),H$15&amp;", "&amp;H$16&amp;", "&amp;$A24&amp;", "&amp;$B24&amp;", "&amp;$C24&amp;"; ","")</f>
        <v>#REF!</v>
      </c>
      <c r="EX24" s="293" t="e">
        <f>IF(AND($P$8=1,$B24="Long length",'6a Health full-time'!#REF!&lt;&gt;0),I$15&amp;", "&amp;I$16&amp;", "&amp;$A24&amp;", "&amp;$B24&amp;", "&amp;$C24&amp;"; ","")</f>
        <v>#REF!</v>
      </c>
      <c r="EY24" s="324"/>
    </row>
    <row r="25" spans="1:155" x14ac:dyDescent="0.2">
      <c r="A25" s="3" t="s">
        <v>11287</v>
      </c>
      <c r="B25" s="3" t="s">
        <v>11274</v>
      </c>
      <c r="C25" s="3" t="s">
        <v>11284</v>
      </c>
      <c r="E25" s="295"/>
      <c r="F25" s="10"/>
      <c r="G25" s="265" t="str">
        <f>IF(AND($D$8=1,'6a Health full-time'!N24&gt;0),P$15&amp;", "&amp;P$16&amp;", "&amp;$A25&amp;", "&amp;$B25&amp;", "&amp;$C25&amp;"; ","")</f>
        <v/>
      </c>
      <c r="H25" s="258" t="str">
        <f>IF(AND($D$8=1,'6a Health full-time'!O24&gt;0),Q$15&amp;", "&amp;Q$16&amp;", "&amp;$A25&amp;", "&amp;$B25&amp;", "&amp;$C25&amp;"; ","")</f>
        <v/>
      </c>
      <c r="I25" s="259" t="str">
        <f>IF(AND($D$8=1,'6a Health full-time'!R24&gt;0),R$15&amp;", "&amp;R$16&amp;", "&amp;$A25&amp;", "&amp;$B25&amp;", "&amp;$C25&amp;"; ","")</f>
        <v/>
      </c>
      <c r="J25" s="794" t="e">
        <f>IF(AND($D$8=1,'6a Health full-time'!#REF!&gt;0),S$15&amp;", "&amp;S$16&amp;", "&amp;$A25&amp;", "&amp;$B25&amp;", "&amp;$C25&amp;"; ","")</f>
        <v>#REF!</v>
      </c>
      <c r="K25" s="796" t="e">
        <f>IF(AND($D$8=1,'6a Health full-time'!#REF!&gt;0),T$15&amp;", "&amp;T$16&amp;", "&amp;$A25&amp;", "&amp;$B25&amp;", "&amp;$C25&amp;"; ","")</f>
        <v>#REF!</v>
      </c>
      <c r="L25" s="266" t="e">
        <f>IF(AND($D$8=1,'6a Health full-time'!#REF!&gt;0),W$15&amp;", "&amp;W$16&amp;", "&amp;$A25&amp;", "&amp;$B25&amp;", "&amp;$C25&amp;"; ","")</f>
        <v>#REF!</v>
      </c>
      <c r="M25" s="50"/>
      <c r="N25" s="295"/>
      <c r="O25" s="10"/>
      <c r="P25" s="265" t="str">
        <f>IF(AND($E$8=1,'6a Health full-time'!D24&lt;0),D$14&amp;", "&amp;D$15&amp;", "&amp;D$16&amp;", "&amp;$A25&amp;", "&amp;$B25&amp;", "&amp;$C25&amp;"; ","")</f>
        <v/>
      </c>
      <c r="Q25" s="258" t="str">
        <f>IF(AND($E$8=1,'6a Health full-time'!E24&lt;0),E$14&amp;", "&amp;E$15&amp;", "&amp;E$16&amp;", "&amp;$A25&amp;", "&amp;$B25&amp;", "&amp;$C25&amp;"; ","")</f>
        <v/>
      </c>
      <c r="R25" s="259" t="str">
        <f>IF(AND($E$8=1,'6a Health full-time'!H24&lt;0),F$14&amp;", "&amp;F$15&amp;", "&amp;F$16&amp;", "&amp;$A25&amp;", "&amp;$B25&amp;", "&amp;$C25&amp;"; ","")</f>
        <v/>
      </c>
      <c r="S25" s="258" t="e">
        <f>IF(AND($E$8=1,'6a Health full-time'!#REF!&lt;0),G$14&amp;", "&amp;G$15&amp;", "&amp;G$16&amp;", "&amp;$A25&amp;", "&amp;$B25&amp;", "&amp;$C25&amp;"; ","")</f>
        <v>#REF!</v>
      </c>
      <c r="T25" s="299" t="e">
        <f>IF(AND($E$8=1,'6a Health full-time'!#REF!&lt;0),H$14&amp;", "&amp;H$15&amp;", "&amp;H$16&amp;", "&amp;$A25&amp;", "&amp;$B25&amp;", "&amp;$C25&amp;"; ","")</f>
        <v>#REF!</v>
      </c>
      <c r="U25" s="299" t="e">
        <f>IF(AND($E$8=1,'6a Health full-time'!#REF!&lt;0),I$14&amp;", "&amp;I$15&amp;", "&amp;I$16&amp;", "&amp;$A25&amp;", "&amp;$B25&amp;", "&amp;$C25&amp;"; ","")</f>
        <v>#REF!</v>
      </c>
      <c r="V25" s="265" t="str">
        <f>IF(AND($E$8=1,'6a Health full-time'!I24&lt;0),J$14&amp;", "&amp;J$15&amp;", "&amp;J$16&amp;", "&amp;$A25&amp;", "&amp;$B25&amp;", "&amp;$C25&amp;"; ","")</f>
        <v/>
      </c>
      <c r="W25" s="258" t="str">
        <f>IF(AND($E$8=1,'6a Health full-time'!J24&lt;0),K$14&amp;", "&amp;K$15&amp;", "&amp;K$16&amp;", "&amp;$A25&amp;", "&amp;$B25&amp;", "&amp;$C25&amp;"; ","")</f>
        <v/>
      </c>
      <c r="X25" s="259" t="str">
        <f>IF(AND($E$8=1,'6a Health full-time'!M24&lt;0),L$14&amp;", "&amp;L$15&amp;", "&amp;L$16&amp;", "&amp;$A25&amp;", "&amp;$B25&amp;", "&amp;$C25&amp;"; ","")</f>
        <v/>
      </c>
      <c r="Y25" s="258" t="e">
        <f>IF(AND($E$8=1,'6a Health full-time'!#REF!&lt;0),M$14&amp;", "&amp;M$15&amp;", "&amp;M$16&amp;", "&amp;$A25&amp;", "&amp;$B25&amp;", "&amp;$C25&amp;"; ","")</f>
        <v>#REF!</v>
      </c>
      <c r="Z25" s="299" t="e">
        <f>IF(AND($E$8=1,'6a Health full-time'!#REF!&lt;0),N$14&amp;", "&amp;N$15&amp;", "&amp;N$16&amp;", "&amp;$A25&amp;", "&amp;$B25&amp;", "&amp;$C25&amp;"; ","")</f>
        <v>#REF!</v>
      </c>
      <c r="AA25" s="299" t="e">
        <f>IF(AND($E$8=1,'6a Health full-time'!#REF!&lt;0),O$14&amp;", "&amp;O$15&amp;", "&amp;O$16&amp;", "&amp;$A25&amp;", "&amp;$B25&amp;", "&amp;$C25&amp;"; ","")</f>
        <v>#REF!</v>
      </c>
      <c r="AB25" s="265" t="str">
        <f>IF(AND($E$8=1,'6a Health full-time'!S24&lt;0),V$14&amp;", "&amp;V$15&amp;", "&amp;V$16&amp;", "&amp;$A25&amp;", "&amp;$B25&amp;", "&amp;$C25&amp;"; ","")</f>
        <v/>
      </c>
      <c r="AC25" s="258" t="str">
        <f>IF(AND($E$8=1,'6a Health full-time'!T24&lt;0),W$14&amp;", "&amp;W$15&amp;", "&amp;W$16&amp;", "&amp;$A25&amp;", "&amp;$B25&amp;", "&amp;$C25&amp;"; ","")</f>
        <v/>
      </c>
      <c r="AD25" s="259" t="str">
        <f>IF(AND($E$8=1,'6a Health full-time'!W24&lt;0),X$14&amp;", "&amp;X$15&amp;", "&amp;X$16&amp;", "&amp;$A25&amp;", "&amp;$B25&amp;", "&amp;$C25&amp;"; ","")</f>
        <v/>
      </c>
      <c r="AE25" s="258" t="e">
        <f>IF(AND($E$8=1,'6a Health full-time'!#REF!&lt;0),Y$14&amp;", "&amp;Y$15&amp;", "&amp;Y$16&amp;", "&amp;$A25&amp;", "&amp;$B25&amp;", "&amp;$C25&amp;"; ","")</f>
        <v>#REF!</v>
      </c>
      <c r="AF25" s="299" t="e">
        <f>IF(AND($E$8=1,'6a Health full-time'!#REF!&lt;0),Z$14&amp;", "&amp;Z$15&amp;", "&amp;Z$16&amp;", "&amp;$A25&amp;", "&amp;$B25&amp;", "&amp;$C25&amp;"; ","")</f>
        <v>#REF!</v>
      </c>
      <c r="AG25" s="803" t="e">
        <f>IF(AND($E$8=1,'6a Health full-time'!#REF!&lt;0),AA$14&amp;", "&amp;AA$15&amp;", "&amp;AA$16&amp;", "&amp;$A25&amp;", "&amp;$B25&amp;", "&amp;$C25&amp;"; ","")</f>
        <v>#REF!</v>
      </c>
      <c r="AH25" s="50"/>
      <c r="AI25" s="295"/>
      <c r="AJ25" s="10"/>
      <c r="AK25" s="265" t="str">
        <f>IF(AND($F$8=1,ABS('6a Health full-time'!D24)&lt;&gt;INT(ABS('6a Health full-time'!D24))),D$14&amp;", "&amp;D$15&amp;", "&amp;D$16&amp;", "&amp;$A25&amp;", "&amp;$B25&amp;", "&amp;$C25&amp;"; ","")</f>
        <v/>
      </c>
      <c r="AL25" s="258" t="str">
        <f>IF(AND($F$8=1,ABS('6a Health full-time'!E24)&lt;&gt;INT(ABS('6a Health full-time'!E24))),E$14&amp;", "&amp;E$15&amp;", "&amp;E$16&amp;", "&amp;$A25&amp;", "&amp;$B25&amp;", "&amp;$C25&amp;"; ","")</f>
        <v/>
      </c>
      <c r="AM25" s="259" t="str">
        <f>IF(AND($F$8=1,ABS('6a Health full-time'!H24)&lt;&gt;INT(ABS('6a Health full-time'!H24))),F$14&amp;", "&amp;F$15&amp;", "&amp;F$16&amp;", "&amp;$A25&amp;", "&amp;$B25&amp;", "&amp;$C25&amp;"; ","")</f>
        <v/>
      </c>
      <c r="AN25" s="258" t="e">
        <f>IF(AND($F$8=1,ABS('6a Health full-time'!#REF!)&lt;&gt;INT(ABS('6a Health full-time'!#REF!))),G$14&amp;", "&amp;G$15&amp;", "&amp;G$16&amp;", "&amp;$A25&amp;", "&amp;$B25&amp;", "&amp;$C25&amp;"; ","")</f>
        <v>#REF!</v>
      </c>
      <c r="AO25" s="299" t="e">
        <f>IF(AND($F$8=1,ABS('6a Health full-time'!#REF!)&lt;&gt;INT(ABS('6a Health full-time'!#REF!))),H$14&amp;", "&amp;H$15&amp;", "&amp;H$16&amp;", "&amp;$A25&amp;", "&amp;$B25&amp;", "&amp;$C25&amp;"; ","")</f>
        <v>#REF!</v>
      </c>
      <c r="AP25" s="299" t="e">
        <f>IF(AND($F$8=1,ABS('6a Health full-time'!#REF!)&lt;&gt;INT(ABS('6a Health full-time'!#REF!))),I$14&amp;", "&amp;I$15&amp;", "&amp;I$16&amp;", "&amp;$A25&amp;", "&amp;$B25&amp;", "&amp;$C25&amp;"; ","")</f>
        <v>#REF!</v>
      </c>
      <c r="AQ25" s="265" t="str">
        <f>IF(AND($F$8=1,ABS('6a Health full-time'!I24)&lt;&gt;INT(ABS('6a Health full-time'!I24))),J$14&amp;", "&amp;J$15&amp;", "&amp;J$16&amp;", "&amp;$A25&amp;", "&amp;$B25&amp;", "&amp;$C25&amp;"; ","")</f>
        <v/>
      </c>
      <c r="AR25" s="258" t="str">
        <f>IF(AND($F$8=1,ABS('6a Health full-time'!J24)&lt;&gt;INT(ABS('6a Health full-time'!J24))),K$14&amp;", "&amp;K$15&amp;", "&amp;K$16&amp;", "&amp;$A25&amp;", "&amp;$B25&amp;", "&amp;$C25&amp;"; ","")</f>
        <v/>
      </c>
      <c r="AS25" s="259" t="str">
        <f>IF(AND($F$8=1,ABS('6a Health full-time'!M24)&lt;&gt;INT(ABS('6a Health full-time'!M24))),L$14&amp;", "&amp;L$15&amp;", "&amp;L$16&amp;", "&amp;$A25&amp;", "&amp;$B25&amp;", "&amp;$C25&amp;"; ","")</f>
        <v/>
      </c>
      <c r="AT25" s="258" t="e">
        <f>IF(AND($F$8=1,ABS('6a Health full-time'!#REF!)&lt;&gt;INT(ABS('6a Health full-time'!#REF!))),M$14&amp;", "&amp;M$15&amp;", "&amp;M$16&amp;", "&amp;$A25&amp;", "&amp;$B25&amp;", "&amp;$C25&amp;"; ","")</f>
        <v>#REF!</v>
      </c>
      <c r="AU25" s="299" t="e">
        <f>IF(AND($F$8=1,ABS('6a Health full-time'!#REF!)&lt;&gt;INT(ABS('6a Health full-time'!#REF!))),N$14&amp;", "&amp;N$15&amp;", "&amp;N$16&amp;", "&amp;$A25&amp;", "&amp;$B25&amp;", "&amp;$C25&amp;"; ","")</f>
        <v>#REF!</v>
      </c>
      <c r="AV25" s="803" t="e">
        <f>IF(AND($F$8=1,ABS('6a Health full-time'!#REF!)&lt;&gt;INT(ABS('6a Health full-time'!#REF!))),O$14&amp;", "&amp;O$15&amp;", "&amp;O$16&amp;", "&amp;$A25&amp;", "&amp;$B25&amp;", "&amp;$C25&amp;"; ","")</f>
        <v>#REF!</v>
      </c>
      <c r="AW25" s="299" t="str">
        <f>IF(AND($F$8=1,ABS('6a Health full-time'!N24)&lt;&gt;INT(ABS('6a Health full-time'!N24))),P$14&amp;", "&amp;P$15&amp;", "&amp;P$16&amp;", "&amp;$A25&amp;", "&amp;$B25&amp;", "&amp;$C25&amp;"; ","")</f>
        <v/>
      </c>
      <c r="AX25" s="807" t="str">
        <f>IF(AND($F$8=1,ABS('6a Health full-time'!O24)&lt;&gt;INT(ABS('6a Health full-time'!O24))),Q$14&amp;", "&amp;Q$15&amp;", "&amp;Q$16&amp;", "&amp;$A25&amp;", "&amp;$B25&amp;", "&amp;$C25&amp;"; ","")</f>
        <v/>
      </c>
      <c r="AY25" s="299" t="str">
        <f>IF(AND($F$8=1,ABS('6a Health full-time'!R24)&lt;&gt;INT(ABS('6a Health full-time'!R24))),R$14&amp;", "&amp;R$15&amp;", "&amp;R$16&amp;", "&amp;$A25&amp;", "&amp;$B25&amp;", "&amp;$C25&amp;"; ","")</f>
        <v/>
      </c>
      <c r="AZ25" s="807" t="e">
        <f>IF(AND($F$8=1,ABS('6a Health full-time'!#REF!)&lt;&gt;INT(ABS('6a Health full-time'!#REF!))),S$14&amp;", "&amp;S$15&amp;", "&amp;S$16&amp;", "&amp;$A25&amp;", "&amp;$B25&amp;", "&amp;$C25&amp;"; ","")</f>
        <v>#REF!</v>
      </c>
      <c r="BA25" s="299" t="e">
        <f>IF(AND($F$8=1,ABS('6a Health full-time'!#REF!)&lt;&gt;INT(ABS('6a Health full-time'!#REF!))),T$14&amp;", "&amp;T$15&amp;", "&amp;T$16&amp;", "&amp;$A25&amp;", "&amp;$B25&amp;", "&amp;$C25&amp;"; ","")</f>
        <v>#REF!</v>
      </c>
      <c r="BB25" s="299" t="e">
        <f>IF(AND($F$8=1,ABS('6a Health full-time'!#REF!)&lt;&gt;INT(ABS('6a Health full-time'!#REF!))),U$14&amp;", "&amp;U$15&amp;", "&amp;U$16&amp;", "&amp;$A25&amp;", "&amp;$B25&amp;", "&amp;$C25&amp;"; ","")</f>
        <v>#REF!</v>
      </c>
      <c r="BC25" s="265" t="str">
        <f>IF(AND($F$8=1,ABS('6a Health full-time'!S24)&lt;&gt;INT(ABS('6a Health full-time'!S24))),V$14&amp;", "&amp;V$15&amp;", "&amp;V$16&amp;", "&amp;$A25&amp;", "&amp;$B25&amp;", "&amp;$C25&amp;"; ","")</f>
        <v/>
      </c>
      <c r="BD25" s="258" t="str">
        <f>IF(AND($F$8=1,ABS('6a Health full-time'!T24)&lt;&gt;INT(ABS('6a Health full-time'!T24))),W$14&amp;", "&amp;W$15&amp;", "&amp;W$16&amp;", "&amp;$A25&amp;", "&amp;$B25&amp;", "&amp;$C25&amp;"; ","")</f>
        <v/>
      </c>
      <c r="BE25" s="259" t="str">
        <f>IF(AND($F$8=1,ABS('6a Health full-time'!W24)&lt;&gt;INT(ABS('6a Health full-time'!W24))),X$14&amp;", "&amp;X$15&amp;", "&amp;X$16&amp;", "&amp;$A25&amp;", "&amp;$B25&amp;", "&amp;$C25&amp;"; ","")</f>
        <v/>
      </c>
      <c r="BF25" s="258" t="e">
        <f>IF(AND($F$8=1,ABS('6a Health full-time'!#REF!)&lt;&gt;INT(ABS('6a Health full-time'!#REF!))),Y$14&amp;", "&amp;Y$15&amp;", "&amp;Y$16&amp;", "&amp;$A25&amp;", "&amp;$B25&amp;", "&amp;$C25&amp;"; ","")</f>
        <v>#REF!</v>
      </c>
      <c r="BG25" s="299" t="e">
        <f>IF(AND($F$8=1,ABS('6a Health full-time'!#REF!)&lt;&gt;INT(ABS('6a Health full-time'!#REF!))),Z$14&amp;", "&amp;Z$15&amp;", "&amp;Z$16&amp;", "&amp;$A25&amp;", "&amp;$B25&amp;", "&amp;$C25&amp;"; ","")</f>
        <v>#REF!</v>
      </c>
      <c r="BH25" s="266" t="e">
        <f>IF(AND($F$8=1,ABS('6a Health full-time'!#REF!)&lt;&gt;INT(ABS('6a Health full-time'!#REF!))),AA$14&amp;", "&amp;AA$15&amp;", "&amp;AA$16&amp;", "&amp;$A25&amp;", "&amp;$B25&amp;", "&amp;$C25&amp;"; ","")</f>
        <v>#REF!</v>
      </c>
      <c r="BI25" s="50"/>
      <c r="BJ25" s="295"/>
      <c r="BK25" s="10"/>
      <c r="BL25" s="281"/>
      <c r="BM25" s="280"/>
      <c r="BN25" s="288"/>
      <c r="BO25" s="280"/>
      <c r="BP25" s="305"/>
      <c r="BQ25" s="305"/>
      <c r="BR25" s="281"/>
      <c r="BS25" s="280"/>
      <c r="BT25" s="288"/>
      <c r="BU25" s="280"/>
      <c r="BV25" s="305"/>
      <c r="BW25" s="805"/>
      <c r="BX25" s="305"/>
      <c r="BY25" s="809"/>
      <c r="BZ25" s="305"/>
      <c r="CA25" s="809"/>
      <c r="CB25" s="305"/>
      <c r="CC25" s="305"/>
      <c r="CD25" s="281"/>
      <c r="CE25" s="280"/>
      <c r="CF25" s="288"/>
      <c r="CG25" s="280"/>
      <c r="CH25" s="814"/>
      <c r="CI25" s="817"/>
      <c r="CJ25" s="50"/>
      <c r="CK25" s="295"/>
      <c r="CL25" s="10"/>
      <c r="CM25" s="319" t="s">
        <v>124</v>
      </c>
      <c r="CN25" s="10" t="s">
        <v>11274</v>
      </c>
      <c r="CO25" s="10" t="s">
        <v>11275</v>
      </c>
      <c r="CP25" s="264" t="e">
        <f>SUM('6a Health full-time'!D27,'6a Health full-time'!H27,'6a Health full-time'!#REF!,'6a Health full-time'!D31,'6a Health full-time'!H31,'6a Health full-time'!#REF!,'6a Health full-time'!D35,'6a Health full-time'!H35,'6a Health full-time'!#REF!,'6a Health full-time'!D39,'6a Health full-time'!H39,'6a Health full-time'!#REF!,'6a Health full-time'!D43,'6a Health full-time'!H43,'6a Health full-time'!#REF!)</f>
        <v>#REF!</v>
      </c>
      <c r="CQ25" s="255" t="e">
        <f>SUM('6a Health full-time'!E27,'6a Health full-time'!#REF!,'6a Health full-time'!#REF!,'6a Health full-time'!E31,'6a Health full-time'!#REF!,'6a Health full-time'!#REF!,'6a Health full-time'!E35,'6a Health full-time'!#REF!,'6a Health full-time'!#REF!,'6a Health full-time'!E39,'6a Health full-time'!#REF!,'6a Health full-time'!#REF!,'6a Health full-time'!E43,'6a Health full-time'!#REF!,'6a Health full-time'!#REF!)</f>
        <v>#REF!</v>
      </c>
      <c r="CR25" s="301"/>
      <c r="CS25" s="287"/>
      <c r="CT25" s="303"/>
      <c r="CU25" s="303"/>
      <c r="CV25" s="264" t="e">
        <f>SUM('6a Health full-time'!I27,'6a Health full-time'!M27,'6a Health full-time'!#REF!,'6a Health full-time'!I31,'6a Health full-time'!M31,'6a Health full-time'!#REF!,'6a Health full-time'!I35,'6a Health full-time'!M35,'6a Health full-time'!#REF!,'6a Health full-time'!I39,'6a Health full-time'!M39,'6a Health full-time'!#REF!,'6a Health full-time'!I43,'6a Health full-time'!M43,'6a Health full-time'!#REF!)</f>
        <v>#REF!</v>
      </c>
      <c r="CW25" s="255" t="e">
        <f>SUM('6a Health full-time'!J27,'6a Health full-time'!#REF!,'6a Health full-time'!#REF!,'6a Health full-time'!J31,'6a Health full-time'!#REF!,'6a Health full-time'!#REF!,'6a Health full-time'!J35,'6a Health full-time'!#REF!,'6a Health full-time'!#REF!,'6a Health full-time'!J39,'6a Health full-time'!#REF!,'6a Health full-time'!#REF!,'6a Health full-time'!J43,'6a Health full-time'!#REF!,'6a Health full-time'!#REF!)</f>
        <v>#REF!</v>
      </c>
      <c r="CX25" s="301"/>
      <c r="CY25" s="287"/>
      <c r="CZ25" s="303"/>
      <c r="DA25" s="804"/>
      <c r="DB25" s="264" t="e">
        <f>SUM('6a Health full-time'!N27,'6a Health full-time'!R27,'6a Health full-time'!#REF!,'6a Health full-time'!N31,'6a Health full-time'!R31,'6a Health full-time'!#REF!,'6a Health full-time'!N35,'6a Health full-time'!R35,'6a Health full-time'!#REF!,'6a Health full-time'!N39,'6a Health full-time'!R39,'6a Health full-time'!#REF!,'6a Health full-time'!N43,'6a Health full-time'!R43,'6a Health full-time'!#REF!)</f>
        <v>#REF!</v>
      </c>
      <c r="DC25" s="255" t="e">
        <f>SUM('6a Health full-time'!O27,'6a Health full-time'!#REF!,'6a Health full-time'!#REF!,'6a Health full-time'!O31,'6a Health full-time'!#REF!,'6a Health full-time'!#REF!,'6a Health full-time'!O35,'6a Health full-time'!#REF!,'6a Health full-time'!#REF!,'6a Health full-time'!O39,'6a Health full-time'!#REF!,'6a Health full-time'!#REF!,'6a Health full-time'!O43,'6a Health full-time'!#REF!,'6a Health full-time'!#REF!)</f>
        <v>#REF!</v>
      </c>
      <c r="DD25" s="303"/>
      <c r="DE25" s="808"/>
      <c r="DF25" s="303"/>
      <c r="DG25" s="303"/>
      <c r="DH25" s="264" t="e">
        <f>SUM('6a Health full-time'!S27,'6a Health full-time'!W27,'6a Health full-time'!#REF!,'6a Health full-time'!S31,'6a Health full-time'!W31,'6a Health full-time'!#REF!,'6a Health full-time'!S35,'6a Health full-time'!W35,'6a Health full-time'!#REF!,'6a Health full-time'!S39,'6a Health full-time'!W39,'6a Health full-time'!#REF!,'6a Health full-time'!S43,'6a Health full-time'!W43,'6a Health full-time'!#REF!)</f>
        <v>#REF!</v>
      </c>
      <c r="DI25" s="255" t="e">
        <f>SUM('6a Health full-time'!T27,'6a Health full-time'!#REF!,'6a Health full-time'!#REF!,'6a Health full-time'!T31,'6a Health full-time'!#REF!,'6a Health full-time'!#REF!,'6a Health full-time'!T35,'6a Health full-time'!#REF!,'6a Health full-time'!#REF!,'6a Health full-time'!T39,'6a Health full-time'!#REF!,'6a Health full-time'!#REF!,'6a Health full-time'!T43,'6a Health full-time'!#REF!,'6a Health full-time'!#REF!)</f>
        <v>#REF!</v>
      </c>
      <c r="DJ25" s="301"/>
      <c r="DK25" s="287"/>
      <c r="DL25" s="303"/>
      <c r="DM25" s="804"/>
      <c r="DN25" s="50"/>
      <c r="DO25" s="3"/>
      <c r="DP25" s="323"/>
      <c r="DQ25" s="10"/>
      <c r="DR25" s="265" t="str">
        <f>IF(AND($M$8=1,SUM('6a Health full-time'!D24,'6a Health full-time'!I24)&gt;$DP$22,'6a Health full-time'!N24=0),P$15&amp;", "&amp;P$16&amp;", "&amp;$A25&amp;", "&amp;$B25&amp;", "&amp;$C25&amp;"; ","")</f>
        <v/>
      </c>
      <c r="DS25" s="258" t="str">
        <f>IF(AND($M$8=1,SUM('6a Health full-time'!E24,'6a Health full-time'!J24)&gt;$DP$22,'6a Health full-time'!O24=0),Q$15&amp;", "&amp;Q$16&amp;", "&amp;$A25&amp;", "&amp;$B25&amp;", "&amp;$C25&amp;"; ","")</f>
        <v/>
      </c>
      <c r="DT25" s="259" t="str">
        <f>IF(AND($M$8=1,SUM('6a Health full-time'!H24,'6a Health full-time'!M24)&gt;$DP$22,'6a Health full-time'!R24=0),R$15&amp;", "&amp;R$16&amp;", "&amp;$A25&amp;", "&amp;$B25&amp;", "&amp;$C25&amp;"; ","")</f>
        <v/>
      </c>
      <c r="DU25" s="258" t="e">
        <f>IF(AND($M$8=1,SUM('6a Health full-time'!#REF!,'6a Health full-time'!#REF!)&gt;$DP$22,'6a Health full-time'!#REF!=0),S$15&amp;", "&amp;S$16&amp;", "&amp;$A25&amp;", "&amp;$B25&amp;", "&amp;$C25&amp;"; ","")</f>
        <v>#REF!</v>
      </c>
      <c r="DV25" s="299" t="e">
        <f>IF(AND($M$8=1,SUM('6a Health full-time'!#REF!,'6a Health full-time'!#REF!)&gt;$DP$22,'6a Health full-time'!#REF!=0),T$15&amp;", "&amp;T$16&amp;", "&amp;$A25&amp;", "&amp;$B25&amp;", "&amp;$C25&amp;"; ","")</f>
        <v>#REF!</v>
      </c>
      <c r="DW25" s="266" t="e">
        <f>IF(AND($M$8=1,SUM('6a Health full-time'!#REF!,'6a Health full-time'!#REF!)&gt;$DP$22,'6a Health full-time'!#REF!=0),U$15&amp;", "&amp;U$16&amp;", "&amp;$A25&amp;", "&amp;$B25&amp;", "&amp;$C25&amp;"; ","")</f>
        <v>#REF!</v>
      </c>
      <c r="DX25" s="324"/>
      <c r="DY25" s="323"/>
      <c r="DZ25" s="10"/>
      <c r="EA25" s="265" t="str">
        <f>IF(AND($N$8=1,SUM('6a Health full-time'!D24,'6a Health full-time'!I24)&gt;0,SUM('6a Health full-time'!D24,'6a Health full-time'!I24)=ABS('6a Health full-time'!N24)),P$15&amp;", "&amp;P$16&amp;", "&amp;$A25&amp;", "&amp;$B25&amp;", "&amp;$C25&amp;"; ","")</f>
        <v/>
      </c>
      <c r="EB25" s="258" t="str">
        <f>IF(AND($N$8=1,SUM('6a Health full-time'!E24,'6a Health full-time'!J24)&gt;0,SUM('6a Health full-time'!E24,'6a Health full-time'!J24)=ABS('6a Health full-time'!O24)),Q$15&amp;", "&amp;Q$16&amp;", "&amp;$A25&amp;", "&amp;$B25&amp;", "&amp;$C25&amp;"; ","")</f>
        <v/>
      </c>
      <c r="EC25" s="259" t="str">
        <f>IF(AND($N$8=1,SUM('6a Health full-time'!H24,'6a Health full-time'!M24)&gt;0,SUM('6a Health full-time'!H24,'6a Health full-time'!M24)=ABS('6a Health full-time'!R24)),R$15&amp;", "&amp;R$16&amp;", "&amp;$A25&amp;", "&amp;$B25&amp;", "&amp;$C25&amp;"; ","")</f>
        <v/>
      </c>
      <c r="ED25" s="258" t="e">
        <f>IF(AND($N$8=1,SUM('6a Health full-time'!#REF!,'6a Health full-time'!#REF!)&gt;0,SUM('6a Health full-time'!#REF!,'6a Health full-time'!#REF!)=ABS('6a Health full-time'!#REF!)),S$15&amp;", "&amp;S$16&amp;", "&amp;$A25&amp;", "&amp;$B25&amp;", "&amp;$C25&amp;"; ","")</f>
        <v>#REF!</v>
      </c>
      <c r="EE25" s="299" t="e">
        <f>IF(AND($N$8=1,SUM('6a Health full-time'!#REF!,'6a Health full-time'!#REF!)&gt;0,SUM('6a Health full-time'!#REF!,'6a Health full-time'!#REF!)=ABS('6a Health full-time'!#REF!)),T$15&amp;", "&amp;T$16&amp;", "&amp;$A25&amp;", "&amp;$B25&amp;", "&amp;$C25&amp;"; ","")</f>
        <v>#REF!</v>
      </c>
      <c r="EF25" s="266" t="e">
        <f>IF(AND($N$8=1,SUM('6a Health full-time'!#REF!,'6a Health full-time'!#REF!)&gt;0,SUM('6a Health full-time'!#REF!,'6a Health full-time'!#REF!)=ABS('6a Health full-time'!#REF!)),U$15&amp;", "&amp;U$16&amp;", "&amp;$A25&amp;", "&amp;$B25&amp;", "&amp;$C25&amp;"; ","")</f>
        <v>#REF!</v>
      </c>
      <c r="EG25" s="324"/>
      <c r="EH25" s="323"/>
      <c r="EI25" s="10"/>
      <c r="EJ25" s="662" t="str">
        <f t="shared" ref="EJ25:EO25" si="0">EJ20&amp;EJ21&amp;EJ22&amp;EJ23</f>
        <v/>
      </c>
      <c r="EK25" s="664" t="str">
        <f t="shared" si="0"/>
        <v/>
      </c>
      <c r="EL25" s="664" t="str">
        <f t="shared" si="0"/>
        <v/>
      </c>
      <c r="EM25" s="664" t="e">
        <f t="shared" si="0"/>
        <v>#REF!</v>
      </c>
      <c r="EN25" s="664" t="str">
        <f t="shared" si="0"/>
        <v/>
      </c>
      <c r="EO25" s="663" t="str">
        <f t="shared" si="0"/>
        <v/>
      </c>
      <c r="EP25" s="324"/>
      <c r="EQ25" s="323"/>
      <c r="ER25" s="10"/>
      <c r="ES25" s="265" t="str">
        <f>IF(AND($P$8=1,$B25="Long length",'6a Health full-time'!S24&lt;&gt;0),D$15&amp;", "&amp;D$16&amp;", "&amp;$A25&amp;", "&amp;$B25&amp;", "&amp;$C25&amp;"; ","")</f>
        <v/>
      </c>
      <c r="ET25" s="258" t="str">
        <f>IF(AND($P$8=1,$B25="Long length",'6a Health full-time'!T24&lt;&gt;0),E$15&amp;", "&amp;E$16&amp;", "&amp;$A25&amp;", "&amp;$B25&amp;", "&amp;$C25&amp;"; ","")</f>
        <v/>
      </c>
      <c r="EU25" s="259" t="str">
        <f>IF(AND($P$8=1,$B25="Long length",'6a Health full-time'!W24&lt;&gt;0),F$15&amp;", "&amp;F$16&amp;", "&amp;$A25&amp;", "&amp;$B25&amp;", "&amp;$C25&amp;"; ","")</f>
        <v/>
      </c>
      <c r="EV25" s="258" t="e">
        <f>IF(AND($P$8=1,$B25="Long length",'6a Health full-time'!#REF!&lt;&gt;0),G$15&amp;", "&amp;G$16&amp;", "&amp;$A25&amp;", "&amp;$B25&amp;", "&amp;$C25&amp;"; ","")</f>
        <v>#REF!</v>
      </c>
      <c r="EW25" s="299" t="e">
        <f>IF(AND($P$8=1,$B25="Long length",'6a Health full-time'!#REF!&lt;&gt;0),H$15&amp;", "&amp;H$16&amp;", "&amp;$A25&amp;", "&amp;$B25&amp;", "&amp;$C25&amp;"; ","")</f>
        <v>#REF!</v>
      </c>
      <c r="EX25" s="266" t="e">
        <f>IF(AND($P$8=1,$B25="Long length",'6a Health full-time'!#REF!&lt;&gt;0),I$15&amp;", "&amp;I$16&amp;", "&amp;$A25&amp;", "&amp;$B25&amp;", "&amp;$C25&amp;"; ","")</f>
        <v>#REF!</v>
      </c>
      <c r="EY25" s="324"/>
    </row>
    <row r="26" spans="1:155" x14ac:dyDescent="0.2">
      <c r="A26" s="3" t="s">
        <v>11287</v>
      </c>
      <c r="B26" s="3" t="s">
        <v>11286</v>
      </c>
      <c r="C26" s="3" t="s">
        <v>11275</v>
      </c>
      <c r="E26" s="295"/>
      <c r="F26" s="10"/>
      <c r="G26" s="265" t="str">
        <f>IF(AND($D$8=1,'6a Health full-time'!N25&gt;0),P$15&amp;", "&amp;P$16&amp;", "&amp;$A26&amp;", "&amp;$B26&amp;", "&amp;$C26&amp;"; ","")</f>
        <v/>
      </c>
      <c r="H26" s="258" t="str">
        <f>IF(AND($D$8=1,'6a Health full-time'!O25&gt;0),Q$15&amp;", "&amp;Q$16&amp;", "&amp;$A26&amp;", "&amp;$B26&amp;", "&amp;$C26&amp;"; ","")</f>
        <v/>
      </c>
      <c r="I26" s="259" t="str">
        <f>IF(AND($D$8=1,'6a Health full-time'!R25&gt;0),R$15&amp;", "&amp;R$16&amp;", "&amp;$A26&amp;", "&amp;$B26&amp;", "&amp;$C26&amp;"; ","")</f>
        <v/>
      </c>
      <c r="J26" s="794" t="e">
        <f>IF(AND($D$8=1,'6a Health full-time'!#REF!&gt;0),S$15&amp;", "&amp;S$16&amp;", "&amp;$A26&amp;", "&amp;$B26&amp;", "&amp;$C26&amp;"; ","")</f>
        <v>#REF!</v>
      </c>
      <c r="K26" s="796" t="e">
        <f>IF(AND($D$8=1,'6a Health full-time'!#REF!&gt;0),T$15&amp;", "&amp;T$16&amp;", "&amp;$A26&amp;", "&amp;$B26&amp;", "&amp;$C26&amp;"; ","")</f>
        <v>#REF!</v>
      </c>
      <c r="L26" s="266" t="e">
        <f>IF(AND($D$8=1,'6a Health full-time'!#REF!&gt;0),W$15&amp;", "&amp;W$16&amp;", "&amp;$A26&amp;", "&amp;$B26&amp;", "&amp;$C26&amp;"; ","")</f>
        <v>#REF!</v>
      </c>
      <c r="M26" s="50"/>
      <c r="N26" s="295"/>
      <c r="O26" s="10"/>
      <c r="P26" s="265" t="str">
        <f>IF(AND($E$8=1,'6a Health full-time'!D25&lt;0),D$14&amp;", "&amp;D$15&amp;", "&amp;D$16&amp;", "&amp;$A26&amp;", "&amp;$B26&amp;", "&amp;$C26&amp;"; ","")</f>
        <v/>
      </c>
      <c r="Q26" s="258" t="str">
        <f>IF(AND($E$8=1,'6a Health full-time'!E25&lt;0),E$14&amp;", "&amp;E$15&amp;", "&amp;E$16&amp;", "&amp;$A26&amp;", "&amp;$B26&amp;", "&amp;$C26&amp;"; ","")</f>
        <v/>
      </c>
      <c r="R26" s="259" t="str">
        <f>IF(AND($E$8=1,'6a Health full-time'!H25&lt;0),F$14&amp;", "&amp;F$15&amp;", "&amp;F$16&amp;", "&amp;$A26&amp;", "&amp;$B26&amp;", "&amp;$C26&amp;"; ","")</f>
        <v/>
      </c>
      <c r="S26" s="258" t="e">
        <f>IF(AND($E$8=1,'6a Health full-time'!#REF!&lt;0),G$14&amp;", "&amp;G$15&amp;", "&amp;G$16&amp;", "&amp;$A26&amp;", "&amp;$B26&amp;", "&amp;$C26&amp;"; ","")</f>
        <v>#REF!</v>
      </c>
      <c r="T26" s="299" t="e">
        <f>IF(AND($E$8=1,'6a Health full-time'!#REF!&lt;0),H$14&amp;", "&amp;H$15&amp;", "&amp;H$16&amp;", "&amp;$A26&amp;", "&amp;$B26&amp;", "&amp;$C26&amp;"; ","")</f>
        <v>#REF!</v>
      </c>
      <c r="U26" s="299" t="e">
        <f>IF(AND($E$8=1,'6a Health full-time'!#REF!&lt;0),I$14&amp;", "&amp;I$15&amp;", "&amp;I$16&amp;", "&amp;$A26&amp;", "&amp;$B26&amp;", "&amp;$C26&amp;"; ","")</f>
        <v>#REF!</v>
      </c>
      <c r="V26" s="265" t="str">
        <f>IF(AND($E$8=1,'6a Health full-time'!I25&lt;0),J$14&amp;", "&amp;J$15&amp;", "&amp;J$16&amp;", "&amp;$A26&amp;", "&amp;$B26&amp;", "&amp;$C26&amp;"; ","")</f>
        <v/>
      </c>
      <c r="W26" s="258" t="str">
        <f>IF(AND($E$8=1,'6a Health full-time'!J25&lt;0),K$14&amp;", "&amp;K$15&amp;", "&amp;K$16&amp;", "&amp;$A26&amp;", "&amp;$B26&amp;", "&amp;$C26&amp;"; ","")</f>
        <v/>
      </c>
      <c r="X26" s="259" t="str">
        <f>IF(AND($E$8=1,'6a Health full-time'!M25&lt;0),L$14&amp;", "&amp;L$15&amp;", "&amp;L$16&amp;", "&amp;$A26&amp;", "&amp;$B26&amp;", "&amp;$C26&amp;"; ","")</f>
        <v/>
      </c>
      <c r="Y26" s="258" t="e">
        <f>IF(AND($E$8=1,'6a Health full-time'!#REF!&lt;0),M$14&amp;", "&amp;M$15&amp;", "&amp;M$16&amp;", "&amp;$A26&amp;", "&amp;$B26&amp;", "&amp;$C26&amp;"; ","")</f>
        <v>#REF!</v>
      </c>
      <c r="Z26" s="299" t="e">
        <f>IF(AND($E$8=1,'6a Health full-time'!#REF!&lt;0),N$14&amp;", "&amp;N$15&amp;", "&amp;N$16&amp;", "&amp;$A26&amp;", "&amp;$B26&amp;", "&amp;$C26&amp;"; ","")</f>
        <v>#REF!</v>
      </c>
      <c r="AA26" s="299" t="e">
        <f>IF(AND($E$8=1,'6a Health full-time'!#REF!&lt;0),O$14&amp;", "&amp;O$15&amp;", "&amp;O$16&amp;", "&amp;$A26&amp;", "&amp;$B26&amp;", "&amp;$C26&amp;"; ","")</f>
        <v>#REF!</v>
      </c>
      <c r="AB26" s="265" t="str">
        <f>IF(AND($E$8=1,'6a Health full-time'!S25&lt;0),V$14&amp;", "&amp;V$15&amp;", "&amp;V$16&amp;", "&amp;$A26&amp;", "&amp;$B26&amp;", "&amp;$C26&amp;"; ","")</f>
        <v/>
      </c>
      <c r="AC26" s="258" t="str">
        <f>IF(AND($E$8=1,'6a Health full-time'!T25&lt;0),W$14&amp;", "&amp;W$15&amp;", "&amp;W$16&amp;", "&amp;$A26&amp;", "&amp;$B26&amp;", "&amp;$C26&amp;"; ","")</f>
        <v/>
      </c>
      <c r="AD26" s="259" t="str">
        <f>IF(AND($E$8=1,'6a Health full-time'!W25&lt;0),X$14&amp;", "&amp;X$15&amp;", "&amp;X$16&amp;", "&amp;$A26&amp;", "&amp;$B26&amp;", "&amp;$C26&amp;"; ","")</f>
        <v/>
      </c>
      <c r="AE26" s="258" t="e">
        <f>IF(AND($E$8=1,'6a Health full-time'!#REF!&lt;0),Y$14&amp;", "&amp;Y$15&amp;", "&amp;Y$16&amp;", "&amp;$A26&amp;", "&amp;$B26&amp;", "&amp;$C26&amp;"; ","")</f>
        <v>#REF!</v>
      </c>
      <c r="AF26" s="299" t="e">
        <f>IF(AND($E$8=1,'6a Health full-time'!#REF!&lt;0),Z$14&amp;", "&amp;Z$15&amp;", "&amp;Z$16&amp;", "&amp;$A26&amp;", "&amp;$B26&amp;", "&amp;$C26&amp;"; ","")</f>
        <v>#REF!</v>
      </c>
      <c r="AG26" s="803" t="e">
        <f>IF(AND($E$8=1,'6a Health full-time'!#REF!&lt;0),AA$14&amp;", "&amp;AA$15&amp;", "&amp;AA$16&amp;", "&amp;$A26&amp;", "&amp;$B26&amp;", "&amp;$C26&amp;"; ","")</f>
        <v>#REF!</v>
      </c>
      <c r="AH26" s="50"/>
      <c r="AI26" s="295"/>
      <c r="AJ26" s="10"/>
      <c r="AK26" s="265" t="str">
        <f>IF(AND($F$8=1,ABS('6a Health full-time'!D25)&lt;&gt;INT(ABS('6a Health full-time'!D25))),D$14&amp;", "&amp;D$15&amp;", "&amp;D$16&amp;", "&amp;$A26&amp;", "&amp;$B26&amp;", "&amp;$C26&amp;"; ","")</f>
        <v/>
      </c>
      <c r="AL26" s="258" t="str">
        <f>IF(AND($F$8=1,ABS('6a Health full-time'!E25)&lt;&gt;INT(ABS('6a Health full-time'!E25))),E$14&amp;", "&amp;E$15&amp;", "&amp;E$16&amp;", "&amp;$A26&amp;", "&amp;$B26&amp;", "&amp;$C26&amp;"; ","")</f>
        <v/>
      </c>
      <c r="AM26" s="259" t="str">
        <f>IF(AND($F$8=1,ABS('6a Health full-time'!H25)&lt;&gt;INT(ABS('6a Health full-time'!H25))),F$14&amp;", "&amp;F$15&amp;", "&amp;F$16&amp;", "&amp;$A26&amp;", "&amp;$B26&amp;", "&amp;$C26&amp;"; ","")</f>
        <v/>
      </c>
      <c r="AN26" s="258" t="e">
        <f>IF(AND($F$8=1,ABS('6a Health full-time'!#REF!)&lt;&gt;INT(ABS('6a Health full-time'!#REF!))),G$14&amp;", "&amp;G$15&amp;", "&amp;G$16&amp;", "&amp;$A26&amp;", "&amp;$B26&amp;", "&amp;$C26&amp;"; ","")</f>
        <v>#REF!</v>
      </c>
      <c r="AO26" s="299" t="e">
        <f>IF(AND($F$8=1,ABS('6a Health full-time'!#REF!)&lt;&gt;INT(ABS('6a Health full-time'!#REF!))),H$14&amp;", "&amp;H$15&amp;", "&amp;H$16&amp;", "&amp;$A26&amp;", "&amp;$B26&amp;", "&amp;$C26&amp;"; ","")</f>
        <v>#REF!</v>
      </c>
      <c r="AP26" s="299" t="e">
        <f>IF(AND($F$8=1,ABS('6a Health full-time'!#REF!)&lt;&gt;INT(ABS('6a Health full-time'!#REF!))),I$14&amp;", "&amp;I$15&amp;", "&amp;I$16&amp;", "&amp;$A26&amp;", "&amp;$B26&amp;", "&amp;$C26&amp;"; ","")</f>
        <v>#REF!</v>
      </c>
      <c r="AQ26" s="265" t="str">
        <f>IF(AND($F$8=1,ABS('6a Health full-time'!I25)&lt;&gt;INT(ABS('6a Health full-time'!I25))),J$14&amp;", "&amp;J$15&amp;", "&amp;J$16&amp;", "&amp;$A26&amp;", "&amp;$B26&amp;", "&amp;$C26&amp;"; ","")</f>
        <v/>
      </c>
      <c r="AR26" s="258" t="str">
        <f>IF(AND($F$8=1,ABS('6a Health full-time'!J25)&lt;&gt;INT(ABS('6a Health full-time'!J25))),K$14&amp;", "&amp;K$15&amp;", "&amp;K$16&amp;", "&amp;$A26&amp;", "&amp;$B26&amp;", "&amp;$C26&amp;"; ","")</f>
        <v/>
      </c>
      <c r="AS26" s="259" t="str">
        <f>IF(AND($F$8=1,ABS('6a Health full-time'!M25)&lt;&gt;INT(ABS('6a Health full-time'!M25))),L$14&amp;", "&amp;L$15&amp;", "&amp;L$16&amp;", "&amp;$A26&amp;", "&amp;$B26&amp;", "&amp;$C26&amp;"; ","")</f>
        <v/>
      </c>
      <c r="AT26" s="258" t="e">
        <f>IF(AND($F$8=1,ABS('6a Health full-time'!#REF!)&lt;&gt;INT(ABS('6a Health full-time'!#REF!))),M$14&amp;", "&amp;M$15&amp;", "&amp;M$16&amp;", "&amp;$A26&amp;", "&amp;$B26&amp;", "&amp;$C26&amp;"; ","")</f>
        <v>#REF!</v>
      </c>
      <c r="AU26" s="299" t="e">
        <f>IF(AND($F$8=1,ABS('6a Health full-time'!#REF!)&lt;&gt;INT(ABS('6a Health full-time'!#REF!))),N$14&amp;", "&amp;N$15&amp;", "&amp;N$16&amp;", "&amp;$A26&amp;", "&amp;$B26&amp;", "&amp;$C26&amp;"; ","")</f>
        <v>#REF!</v>
      </c>
      <c r="AV26" s="803" t="e">
        <f>IF(AND($F$8=1,ABS('6a Health full-time'!#REF!)&lt;&gt;INT(ABS('6a Health full-time'!#REF!))),O$14&amp;", "&amp;O$15&amp;", "&amp;O$16&amp;", "&amp;$A26&amp;", "&amp;$B26&amp;", "&amp;$C26&amp;"; ","")</f>
        <v>#REF!</v>
      </c>
      <c r="AW26" s="299" t="str">
        <f>IF(AND($F$8=1,ABS('6a Health full-time'!N25)&lt;&gt;INT(ABS('6a Health full-time'!N25))),P$14&amp;", "&amp;P$15&amp;", "&amp;P$16&amp;", "&amp;$A26&amp;", "&amp;$B26&amp;", "&amp;$C26&amp;"; ","")</f>
        <v/>
      </c>
      <c r="AX26" s="807" t="str">
        <f>IF(AND($F$8=1,ABS('6a Health full-time'!O25)&lt;&gt;INT(ABS('6a Health full-time'!O25))),Q$14&amp;", "&amp;Q$15&amp;", "&amp;Q$16&amp;", "&amp;$A26&amp;", "&amp;$B26&amp;", "&amp;$C26&amp;"; ","")</f>
        <v/>
      </c>
      <c r="AY26" s="299" t="str">
        <f>IF(AND($F$8=1,ABS('6a Health full-time'!R25)&lt;&gt;INT(ABS('6a Health full-time'!R25))),R$14&amp;", "&amp;R$15&amp;", "&amp;R$16&amp;", "&amp;$A26&amp;", "&amp;$B26&amp;", "&amp;$C26&amp;"; ","")</f>
        <v/>
      </c>
      <c r="AZ26" s="807" t="e">
        <f>IF(AND($F$8=1,ABS('6a Health full-time'!#REF!)&lt;&gt;INT(ABS('6a Health full-time'!#REF!))),S$14&amp;", "&amp;S$15&amp;", "&amp;S$16&amp;", "&amp;$A26&amp;", "&amp;$B26&amp;", "&amp;$C26&amp;"; ","")</f>
        <v>#REF!</v>
      </c>
      <c r="BA26" s="299" t="e">
        <f>IF(AND($F$8=1,ABS('6a Health full-time'!#REF!)&lt;&gt;INT(ABS('6a Health full-time'!#REF!))),T$14&amp;", "&amp;T$15&amp;", "&amp;T$16&amp;", "&amp;$A26&amp;", "&amp;$B26&amp;", "&amp;$C26&amp;"; ","")</f>
        <v>#REF!</v>
      </c>
      <c r="BB26" s="299" t="e">
        <f>IF(AND($F$8=1,ABS('6a Health full-time'!#REF!)&lt;&gt;INT(ABS('6a Health full-time'!#REF!))),U$14&amp;", "&amp;U$15&amp;", "&amp;U$16&amp;", "&amp;$A26&amp;", "&amp;$B26&amp;", "&amp;$C26&amp;"; ","")</f>
        <v>#REF!</v>
      </c>
      <c r="BC26" s="265" t="str">
        <f>IF(AND($F$8=1,ABS('6a Health full-time'!S25)&lt;&gt;INT(ABS('6a Health full-time'!S25))),V$14&amp;", "&amp;V$15&amp;", "&amp;V$16&amp;", "&amp;$A26&amp;", "&amp;$B26&amp;", "&amp;$C26&amp;"; ","")</f>
        <v/>
      </c>
      <c r="BD26" s="258" t="str">
        <f>IF(AND($F$8=1,ABS('6a Health full-time'!T25)&lt;&gt;INT(ABS('6a Health full-time'!T25))),W$14&amp;", "&amp;W$15&amp;", "&amp;W$16&amp;", "&amp;$A26&amp;", "&amp;$B26&amp;", "&amp;$C26&amp;"; ","")</f>
        <v/>
      </c>
      <c r="BE26" s="259" t="str">
        <f>IF(AND($F$8=1,ABS('6a Health full-time'!W25)&lt;&gt;INT(ABS('6a Health full-time'!W25))),X$14&amp;", "&amp;X$15&amp;", "&amp;X$16&amp;", "&amp;$A26&amp;", "&amp;$B26&amp;", "&amp;$C26&amp;"; ","")</f>
        <v/>
      </c>
      <c r="BF26" s="258" t="e">
        <f>IF(AND($F$8=1,ABS('6a Health full-time'!#REF!)&lt;&gt;INT(ABS('6a Health full-time'!#REF!))),Y$14&amp;", "&amp;Y$15&amp;", "&amp;Y$16&amp;", "&amp;$A26&amp;", "&amp;$B26&amp;", "&amp;$C26&amp;"; ","")</f>
        <v>#REF!</v>
      </c>
      <c r="BG26" s="299" t="e">
        <f>IF(AND($F$8=1,ABS('6a Health full-time'!#REF!)&lt;&gt;INT(ABS('6a Health full-time'!#REF!))),Z$14&amp;", "&amp;Z$15&amp;", "&amp;Z$16&amp;", "&amp;$A26&amp;", "&amp;$B26&amp;", "&amp;$C26&amp;"; ","")</f>
        <v>#REF!</v>
      </c>
      <c r="BH26" s="266" t="e">
        <f>IF(AND($F$8=1,ABS('6a Health full-time'!#REF!)&lt;&gt;INT(ABS('6a Health full-time'!#REF!))),AA$14&amp;", "&amp;AA$15&amp;", "&amp;AA$16&amp;", "&amp;$A26&amp;", "&amp;$B26&amp;", "&amp;$C26&amp;"; ","")</f>
        <v>#REF!</v>
      </c>
      <c r="BI26" s="50"/>
      <c r="BJ26" s="295"/>
      <c r="BK26" s="10"/>
      <c r="BL26" s="281"/>
      <c r="BM26" s="280"/>
      <c r="BN26" s="288"/>
      <c r="BO26" s="280"/>
      <c r="BP26" s="305"/>
      <c r="BQ26" s="305"/>
      <c r="BR26" s="281"/>
      <c r="BS26" s="280"/>
      <c r="BT26" s="288"/>
      <c r="BU26" s="280"/>
      <c r="BV26" s="305"/>
      <c r="BW26" s="805"/>
      <c r="BX26" s="305"/>
      <c r="BY26" s="809"/>
      <c r="BZ26" s="305"/>
      <c r="CA26" s="809"/>
      <c r="CB26" s="305"/>
      <c r="CC26" s="305"/>
      <c r="CD26" s="281"/>
      <c r="CE26" s="280"/>
      <c r="CF26" s="288"/>
      <c r="CG26" s="280"/>
      <c r="CH26" s="814"/>
      <c r="CI26" s="817"/>
      <c r="CJ26" s="50"/>
      <c r="CK26" s="295"/>
      <c r="CL26" s="10"/>
      <c r="CM26" s="10" t="s">
        <v>124</v>
      </c>
      <c r="CN26" s="10" t="s">
        <v>11274</v>
      </c>
      <c r="CO26" s="10" t="s">
        <v>11284</v>
      </c>
      <c r="CP26" s="265" t="e">
        <f>SUM('6a Health full-time'!D28,'6a Health full-time'!H28,'6a Health full-time'!#REF!,'6a Health full-time'!D32,'6a Health full-time'!H32,'6a Health full-time'!#REF!,'6a Health full-time'!D36,'6a Health full-time'!H36,'6a Health full-time'!#REF!,'6a Health full-time'!D40,'6a Health full-time'!H40,'6a Health full-time'!#REF!,'6a Health full-time'!D44,'6a Health full-time'!H44,'6a Health full-time'!#REF!)</f>
        <v>#REF!</v>
      </c>
      <c r="CQ26" s="258" t="e">
        <f>SUM('6a Health full-time'!E28,'6a Health full-time'!#REF!,'6a Health full-time'!#REF!,'6a Health full-time'!E32,'6a Health full-time'!#REF!,'6a Health full-time'!#REF!,'6a Health full-time'!E36,'6a Health full-time'!#REF!,'6a Health full-time'!#REF!,'6a Health full-time'!E40,'6a Health full-time'!#REF!,'6a Health full-time'!#REF!,'6a Health full-time'!E44,'6a Health full-time'!#REF!,'6a Health full-time'!#REF!)</f>
        <v>#REF!</v>
      </c>
      <c r="CR26" s="288"/>
      <c r="CS26" s="280"/>
      <c r="CT26" s="305"/>
      <c r="CU26" s="305"/>
      <c r="CV26" s="265" t="e">
        <f>SUM('6a Health full-time'!I28,'6a Health full-time'!M28,'6a Health full-time'!#REF!,'6a Health full-time'!I32,'6a Health full-time'!M32,'6a Health full-time'!#REF!,'6a Health full-time'!I36,'6a Health full-time'!M36,'6a Health full-time'!#REF!,'6a Health full-time'!I40,'6a Health full-time'!M40,'6a Health full-time'!#REF!,'6a Health full-time'!I44,'6a Health full-time'!M44,'6a Health full-time'!#REF!)</f>
        <v>#REF!</v>
      </c>
      <c r="CW26" s="258" t="e">
        <f>SUM('6a Health full-time'!J28,'6a Health full-time'!#REF!,'6a Health full-time'!#REF!,'6a Health full-time'!J32,'6a Health full-time'!#REF!,'6a Health full-time'!#REF!,'6a Health full-time'!J36,'6a Health full-time'!#REF!,'6a Health full-time'!#REF!,'6a Health full-time'!J40,'6a Health full-time'!#REF!,'6a Health full-time'!#REF!,'6a Health full-time'!J44,'6a Health full-time'!#REF!,'6a Health full-time'!#REF!)</f>
        <v>#REF!</v>
      </c>
      <c r="CX26" s="288"/>
      <c r="CY26" s="280"/>
      <c r="CZ26" s="305"/>
      <c r="DA26" s="805"/>
      <c r="DB26" s="265" t="e">
        <f>SUM('6a Health full-time'!N28,'6a Health full-time'!R28,'6a Health full-time'!#REF!,'6a Health full-time'!N32,'6a Health full-time'!R32,'6a Health full-time'!#REF!,'6a Health full-time'!N36,'6a Health full-time'!R36,'6a Health full-time'!#REF!,'6a Health full-time'!N40,'6a Health full-time'!R40,'6a Health full-time'!#REF!,'6a Health full-time'!N44,'6a Health full-time'!R44,'6a Health full-time'!#REF!)</f>
        <v>#REF!</v>
      </c>
      <c r="DC26" s="258" t="e">
        <f>SUM('6a Health full-time'!O28,'6a Health full-time'!#REF!,'6a Health full-time'!#REF!,'6a Health full-time'!O32,'6a Health full-time'!#REF!,'6a Health full-time'!#REF!,'6a Health full-time'!O36,'6a Health full-time'!#REF!,'6a Health full-time'!#REF!,'6a Health full-time'!O40,'6a Health full-time'!#REF!,'6a Health full-time'!#REF!,'6a Health full-time'!O44,'6a Health full-time'!#REF!,'6a Health full-time'!#REF!)</f>
        <v>#REF!</v>
      </c>
      <c r="DD26" s="305"/>
      <c r="DE26" s="809"/>
      <c r="DF26" s="305"/>
      <c r="DG26" s="305"/>
      <c r="DH26" s="265" t="e">
        <f>SUM('6a Health full-time'!S28,'6a Health full-time'!W28,'6a Health full-time'!#REF!,'6a Health full-time'!S32,'6a Health full-time'!W32,'6a Health full-time'!#REF!,'6a Health full-time'!S36,'6a Health full-time'!W36,'6a Health full-time'!#REF!,'6a Health full-time'!S40,'6a Health full-time'!W40,'6a Health full-time'!#REF!,'6a Health full-time'!S44,'6a Health full-time'!W44,'6a Health full-time'!#REF!)</f>
        <v>#REF!</v>
      </c>
      <c r="DI26" s="258" t="e">
        <f>SUM('6a Health full-time'!T28,'6a Health full-time'!#REF!,'6a Health full-time'!#REF!,'6a Health full-time'!T32,'6a Health full-time'!#REF!,'6a Health full-time'!#REF!,'6a Health full-time'!T36,'6a Health full-time'!#REF!,'6a Health full-time'!#REF!,'6a Health full-time'!T40,'6a Health full-time'!#REF!,'6a Health full-time'!#REF!,'6a Health full-time'!T44,'6a Health full-time'!#REF!,'6a Health full-time'!#REF!)</f>
        <v>#REF!</v>
      </c>
      <c r="DJ26" s="288"/>
      <c r="DK26" s="280"/>
      <c r="DL26" s="305"/>
      <c r="DM26" s="805"/>
      <c r="DN26" s="50"/>
      <c r="DO26" s="3"/>
      <c r="DP26" s="323"/>
      <c r="DQ26" s="10"/>
      <c r="DR26" s="265" t="str">
        <f>IF(AND($M$8=1,SUM('6a Health full-time'!D25,'6a Health full-time'!I25)&gt;$DP$22,'6a Health full-time'!N25=0),P$15&amp;", "&amp;P$16&amp;", "&amp;$A26&amp;", "&amp;$B26&amp;", "&amp;$C26&amp;"; ","")</f>
        <v/>
      </c>
      <c r="DS26" s="258" t="str">
        <f>IF(AND($M$8=1,SUM('6a Health full-time'!E25,'6a Health full-time'!J25)&gt;$DP$22,'6a Health full-time'!O25=0),Q$15&amp;", "&amp;Q$16&amp;", "&amp;$A26&amp;", "&amp;$B26&amp;", "&amp;$C26&amp;"; ","")</f>
        <v/>
      </c>
      <c r="DT26" s="259" t="str">
        <f>IF(AND($M$8=1,SUM('6a Health full-time'!H25,'6a Health full-time'!M25)&gt;$DP$22,'6a Health full-time'!R25=0),R$15&amp;", "&amp;R$16&amp;", "&amp;$A26&amp;", "&amp;$B26&amp;", "&amp;$C26&amp;"; ","")</f>
        <v/>
      </c>
      <c r="DU26" s="258" t="e">
        <f>IF(AND($M$8=1,SUM('6a Health full-time'!#REF!,'6a Health full-time'!#REF!)&gt;$DP$22,'6a Health full-time'!#REF!=0),S$15&amp;", "&amp;S$16&amp;", "&amp;$A26&amp;", "&amp;$B26&amp;", "&amp;$C26&amp;"; ","")</f>
        <v>#REF!</v>
      </c>
      <c r="DV26" s="299" t="e">
        <f>IF(AND($M$8=1,SUM('6a Health full-time'!#REF!,'6a Health full-time'!#REF!)&gt;$DP$22,'6a Health full-time'!#REF!=0),T$15&amp;", "&amp;T$16&amp;", "&amp;$A26&amp;", "&amp;$B26&amp;", "&amp;$C26&amp;"; ","")</f>
        <v>#REF!</v>
      </c>
      <c r="DW26" s="266" t="e">
        <f>IF(AND($M$8=1,SUM('6a Health full-time'!#REF!,'6a Health full-time'!#REF!)&gt;$DP$22,'6a Health full-time'!#REF!=0),U$15&amp;", "&amp;U$16&amp;", "&amp;$A26&amp;", "&amp;$B26&amp;", "&amp;$C26&amp;"; ","")</f>
        <v>#REF!</v>
      </c>
      <c r="DX26" s="324"/>
      <c r="DY26" s="323"/>
      <c r="DZ26" s="10"/>
      <c r="EA26" s="265" t="str">
        <f>IF(AND($N$8=1,SUM('6a Health full-time'!D25,'6a Health full-time'!I25)&gt;0,SUM('6a Health full-time'!D25,'6a Health full-time'!I25)=ABS('6a Health full-time'!N25)),P$15&amp;", "&amp;P$16&amp;", "&amp;$A26&amp;", "&amp;$B26&amp;", "&amp;$C26&amp;"; ","")</f>
        <v/>
      </c>
      <c r="EB26" s="258" t="str">
        <f>IF(AND($N$8=1,SUM('6a Health full-time'!E25,'6a Health full-time'!J25)&gt;0,SUM('6a Health full-time'!E25,'6a Health full-time'!J25)=ABS('6a Health full-time'!O25)),Q$15&amp;", "&amp;Q$16&amp;", "&amp;$A26&amp;", "&amp;$B26&amp;", "&amp;$C26&amp;"; ","")</f>
        <v/>
      </c>
      <c r="EC26" s="259" t="str">
        <f>IF(AND($N$8=1,SUM('6a Health full-time'!H25,'6a Health full-time'!M25)&gt;0,SUM('6a Health full-time'!H25,'6a Health full-time'!M25)=ABS('6a Health full-time'!R25)),R$15&amp;", "&amp;R$16&amp;", "&amp;$A26&amp;", "&amp;$B26&amp;", "&amp;$C26&amp;"; ","")</f>
        <v/>
      </c>
      <c r="ED26" s="258" t="e">
        <f>IF(AND($N$8=1,SUM('6a Health full-time'!#REF!,'6a Health full-time'!#REF!)&gt;0,SUM('6a Health full-time'!#REF!,'6a Health full-time'!#REF!)=ABS('6a Health full-time'!#REF!)),S$15&amp;", "&amp;S$16&amp;", "&amp;$A26&amp;", "&amp;$B26&amp;", "&amp;$C26&amp;"; ","")</f>
        <v>#REF!</v>
      </c>
      <c r="EE26" s="299" t="e">
        <f>IF(AND($N$8=1,SUM('6a Health full-time'!#REF!,'6a Health full-time'!#REF!)&gt;0,SUM('6a Health full-time'!#REF!,'6a Health full-time'!#REF!)=ABS('6a Health full-time'!#REF!)),T$15&amp;", "&amp;T$16&amp;", "&amp;$A26&amp;", "&amp;$B26&amp;", "&amp;$C26&amp;"; ","")</f>
        <v>#REF!</v>
      </c>
      <c r="EF26" s="266" t="e">
        <f>IF(AND($N$8=1,SUM('6a Health full-time'!#REF!,'6a Health full-time'!#REF!)&gt;0,SUM('6a Health full-time'!#REF!,'6a Health full-time'!#REF!)=ABS('6a Health full-time'!#REF!)),U$15&amp;", "&amp;U$16&amp;", "&amp;$A26&amp;", "&amp;$B26&amp;", "&amp;$C26&amp;"; ","")</f>
        <v>#REF!</v>
      </c>
      <c r="EG26" s="324"/>
      <c r="EQ26" s="323"/>
      <c r="ER26" s="10"/>
      <c r="ES26" s="265" t="str">
        <f>IF(AND($P$8=1,$B26="Long length",'6a Health full-time'!S25&lt;&gt;0),D$15&amp;", "&amp;D$16&amp;", "&amp;$A26&amp;", "&amp;$B26&amp;", "&amp;$C26&amp;"; ","")</f>
        <v/>
      </c>
      <c r="ET26" s="258" t="str">
        <f>IF(AND($P$8=1,$B26="Long length",'6a Health full-time'!T25&lt;&gt;0),E$15&amp;", "&amp;E$16&amp;", "&amp;$A26&amp;", "&amp;$B26&amp;", "&amp;$C26&amp;"; ","")</f>
        <v/>
      </c>
      <c r="EU26" s="259" t="str">
        <f>IF(AND($P$8=1,$B26="Long length",'6a Health full-time'!W25&lt;&gt;0),F$15&amp;", "&amp;F$16&amp;", "&amp;$A26&amp;", "&amp;$B26&amp;", "&amp;$C26&amp;"; ","")</f>
        <v/>
      </c>
      <c r="EV26" s="258" t="e">
        <f>IF(AND($P$8=1,$B26="Long length",'6a Health full-time'!#REF!&lt;&gt;0),G$15&amp;", "&amp;G$16&amp;", "&amp;$A26&amp;", "&amp;$B26&amp;", "&amp;$C26&amp;"; ","")</f>
        <v>#REF!</v>
      </c>
      <c r="EW26" s="299" t="e">
        <f>IF(AND($P$8=1,$B26="Long length",'6a Health full-time'!#REF!&lt;&gt;0),H$15&amp;", "&amp;H$16&amp;", "&amp;$A26&amp;", "&amp;$B26&amp;", "&amp;$C26&amp;"; ","")</f>
        <v>#REF!</v>
      </c>
      <c r="EX26" s="266" t="e">
        <f>IF(AND($P$8=1,$B26="Long length",'6a Health full-time'!#REF!&lt;&gt;0),I$15&amp;", "&amp;I$16&amp;", "&amp;$A26&amp;", "&amp;$B26&amp;", "&amp;$C26&amp;"; ","")</f>
        <v>#REF!</v>
      </c>
      <c r="EY26" s="324"/>
    </row>
    <row r="27" spans="1:155" x14ac:dyDescent="0.2">
      <c r="A27" s="3" t="s">
        <v>11287</v>
      </c>
      <c r="B27" s="3" t="s">
        <v>11286</v>
      </c>
      <c r="C27" s="3" t="s">
        <v>11284</v>
      </c>
      <c r="E27" s="295"/>
      <c r="F27" s="10"/>
      <c r="G27" s="265" t="str">
        <f>IF(AND($D$8=1,'6a Health full-time'!N26&gt;0),P$15&amp;", "&amp;P$16&amp;", "&amp;$A27&amp;", "&amp;$B27&amp;", "&amp;$C27&amp;"; ","")</f>
        <v/>
      </c>
      <c r="H27" s="258" t="str">
        <f>IF(AND($D$8=1,'6a Health full-time'!O26&gt;0),Q$15&amp;", "&amp;Q$16&amp;", "&amp;$A27&amp;", "&amp;$B27&amp;", "&amp;$C27&amp;"; ","")</f>
        <v/>
      </c>
      <c r="I27" s="259" t="str">
        <f>IF(AND($D$8=1,'6a Health full-time'!R26&gt;0),R$15&amp;", "&amp;R$16&amp;", "&amp;$A27&amp;", "&amp;$B27&amp;", "&amp;$C27&amp;"; ","")</f>
        <v/>
      </c>
      <c r="J27" s="794" t="e">
        <f>IF(AND($D$8=1,'6a Health full-time'!#REF!&gt;0),S$15&amp;", "&amp;S$16&amp;", "&amp;$A27&amp;", "&amp;$B27&amp;", "&amp;$C27&amp;"; ","")</f>
        <v>#REF!</v>
      </c>
      <c r="K27" s="796" t="e">
        <f>IF(AND($D$8=1,'6a Health full-time'!#REF!&gt;0),T$15&amp;", "&amp;T$16&amp;", "&amp;$A27&amp;", "&amp;$B27&amp;", "&amp;$C27&amp;"; ","")</f>
        <v>#REF!</v>
      </c>
      <c r="L27" s="266" t="e">
        <f>IF(AND($D$8=1,'6a Health full-time'!#REF!&gt;0),W$15&amp;", "&amp;W$16&amp;", "&amp;$A27&amp;", "&amp;$B27&amp;", "&amp;$C27&amp;"; ","")</f>
        <v>#REF!</v>
      </c>
      <c r="M27" s="50"/>
      <c r="N27" s="295"/>
      <c r="O27" s="10"/>
      <c r="P27" s="265" t="str">
        <f>IF(AND($E$8=1,'6a Health full-time'!D26&lt;0),D$14&amp;", "&amp;D$15&amp;", "&amp;D$16&amp;", "&amp;$A27&amp;", "&amp;$B27&amp;", "&amp;$C27&amp;"; ","")</f>
        <v/>
      </c>
      <c r="Q27" s="258" t="str">
        <f>IF(AND($E$8=1,'6a Health full-time'!E26&lt;0),E$14&amp;", "&amp;E$15&amp;", "&amp;E$16&amp;", "&amp;$A27&amp;", "&amp;$B27&amp;", "&amp;$C27&amp;"; ","")</f>
        <v/>
      </c>
      <c r="R27" s="259" t="str">
        <f>IF(AND($E$8=1,'6a Health full-time'!H26&lt;0),F$14&amp;", "&amp;F$15&amp;", "&amp;F$16&amp;", "&amp;$A27&amp;", "&amp;$B27&amp;", "&amp;$C27&amp;"; ","")</f>
        <v/>
      </c>
      <c r="S27" s="258" t="e">
        <f>IF(AND($E$8=1,'6a Health full-time'!#REF!&lt;0),G$14&amp;", "&amp;G$15&amp;", "&amp;G$16&amp;", "&amp;$A27&amp;", "&amp;$B27&amp;", "&amp;$C27&amp;"; ","")</f>
        <v>#REF!</v>
      </c>
      <c r="T27" s="299" t="e">
        <f>IF(AND($E$8=1,'6a Health full-time'!#REF!&lt;0),H$14&amp;", "&amp;H$15&amp;", "&amp;H$16&amp;", "&amp;$A27&amp;", "&amp;$B27&amp;", "&amp;$C27&amp;"; ","")</f>
        <v>#REF!</v>
      </c>
      <c r="U27" s="299" t="e">
        <f>IF(AND($E$8=1,'6a Health full-time'!#REF!&lt;0),I$14&amp;", "&amp;I$15&amp;", "&amp;I$16&amp;", "&amp;$A27&amp;", "&amp;$B27&amp;", "&amp;$C27&amp;"; ","")</f>
        <v>#REF!</v>
      </c>
      <c r="V27" s="265" t="str">
        <f>IF(AND($E$8=1,'6a Health full-time'!I26&lt;0),J$14&amp;", "&amp;J$15&amp;", "&amp;J$16&amp;", "&amp;$A27&amp;", "&amp;$B27&amp;", "&amp;$C27&amp;"; ","")</f>
        <v/>
      </c>
      <c r="W27" s="258" t="str">
        <f>IF(AND($E$8=1,'6a Health full-time'!J26&lt;0),K$14&amp;", "&amp;K$15&amp;", "&amp;K$16&amp;", "&amp;$A27&amp;", "&amp;$B27&amp;", "&amp;$C27&amp;"; ","")</f>
        <v/>
      </c>
      <c r="X27" s="259" t="str">
        <f>IF(AND($E$8=1,'6a Health full-time'!M26&lt;0),L$14&amp;", "&amp;L$15&amp;", "&amp;L$16&amp;", "&amp;$A27&amp;", "&amp;$B27&amp;", "&amp;$C27&amp;"; ","")</f>
        <v/>
      </c>
      <c r="Y27" s="258" t="e">
        <f>IF(AND($E$8=1,'6a Health full-time'!#REF!&lt;0),M$14&amp;", "&amp;M$15&amp;", "&amp;M$16&amp;", "&amp;$A27&amp;", "&amp;$B27&amp;", "&amp;$C27&amp;"; ","")</f>
        <v>#REF!</v>
      </c>
      <c r="Z27" s="299" t="e">
        <f>IF(AND($E$8=1,'6a Health full-time'!#REF!&lt;0),N$14&amp;", "&amp;N$15&amp;", "&amp;N$16&amp;", "&amp;$A27&amp;", "&amp;$B27&amp;", "&amp;$C27&amp;"; ","")</f>
        <v>#REF!</v>
      </c>
      <c r="AA27" s="299" t="e">
        <f>IF(AND($E$8=1,'6a Health full-time'!#REF!&lt;0),O$14&amp;", "&amp;O$15&amp;", "&amp;O$16&amp;", "&amp;$A27&amp;", "&amp;$B27&amp;", "&amp;$C27&amp;"; ","")</f>
        <v>#REF!</v>
      </c>
      <c r="AB27" s="265" t="str">
        <f>IF(AND($E$8=1,'6a Health full-time'!S26&lt;0),V$14&amp;", "&amp;V$15&amp;", "&amp;V$16&amp;", "&amp;$A27&amp;", "&amp;$B27&amp;", "&amp;$C27&amp;"; ","")</f>
        <v/>
      </c>
      <c r="AC27" s="258" t="str">
        <f>IF(AND($E$8=1,'6a Health full-time'!T26&lt;0),W$14&amp;", "&amp;W$15&amp;", "&amp;W$16&amp;", "&amp;$A27&amp;", "&amp;$B27&amp;", "&amp;$C27&amp;"; ","")</f>
        <v/>
      </c>
      <c r="AD27" s="259" t="str">
        <f>IF(AND($E$8=1,'6a Health full-time'!W26&lt;0),X$14&amp;", "&amp;X$15&amp;", "&amp;X$16&amp;", "&amp;$A27&amp;", "&amp;$B27&amp;", "&amp;$C27&amp;"; ","")</f>
        <v/>
      </c>
      <c r="AE27" s="258" t="e">
        <f>IF(AND($E$8=1,'6a Health full-time'!#REF!&lt;0),Y$14&amp;", "&amp;Y$15&amp;", "&amp;Y$16&amp;", "&amp;$A27&amp;", "&amp;$B27&amp;", "&amp;$C27&amp;"; ","")</f>
        <v>#REF!</v>
      </c>
      <c r="AF27" s="299" t="e">
        <f>IF(AND($E$8=1,'6a Health full-time'!#REF!&lt;0),Z$14&amp;", "&amp;Z$15&amp;", "&amp;Z$16&amp;", "&amp;$A27&amp;", "&amp;$B27&amp;", "&amp;$C27&amp;"; ","")</f>
        <v>#REF!</v>
      </c>
      <c r="AG27" s="803" t="e">
        <f>IF(AND($E$8=1,'6a Health full-time'!#REF!&lt;0),AA$14&amp;", "&amp;AA$15&amp;", "&amp;AA$16&amp;", "&amp;$A27&amp;", "&amp;$B27&amp;", "&amp;$C27&amp;"; ","")</f>
        <v>#REF!</v>
      </c>
      <c r="AH27" s="50"/>
      <c r="AI27" s="295"/>
      <c r="AJ27" s="10"/>
      <c r="AK27" s="265" t="str">
        <f>IF(AND($F$8=1,ABS('6a Health full-time'!D26)&lt;&gt;INT(ABS('6a Health full-time'!D26))),D$14&amp;", "&amp;D$15&amp;", "&amp;D$16&amp;", "&amp;$A27&amp;", "&amp;$B27&amp;", "&amp;$C27&amp;"; ","")</f>
        <v/>
      </c>
      <c r="AL27" s="258" t="str">
        <f>IF(AND($F$8=1,ABS('6a Health full-time'!E26)&lt;&gt;INT(ABS('6a Health full-time'!E26))),E$14&amp;", "&amp;E$15&amp;", "&amp;E$16&amp;", "&amp;$A27&amp;", "&amp;$B27&amp;", "&amp;$C27&amp;"; ","")</f>
        <v/>
      </c>
      <c r="AM27" s="259" t="str">
        <f>IF(AND($F$8=1,ABS('6a Health full-time'!H26)&lt;&gt;INT(ABS('6a Health full-time'!H26))),F$14&amp;", "&amp;F$15&amp;", "&amp;F$16&amp;", "&amp;$A27&amp;", "&amp;$B27&amp;", "&amp;$C27&amp;"; ","")</f>
        <v/>
      </c>
      <c r="AN27" s="258" t="e">
        <f>IF(AND($F$8=1,ABS('6a Health full-time'!#REF!)&lt;&gt;INT(ABS('6a Health full-time'!#REF!))),G$14&amp;", "&amp;G$15&amp;", "&amp;G$16&amp;", "&amp;$A27&amp;", "&amp;$B27&amp;", "&amp;$C27&amp;"; ","")</f>
        <v>#REF!</v>
      </c>
      <c r="AO27" s="299" t="e">
        <f>IF(AND($F$8=1,ABS('6a Health full-time'!#REF!)&lt;&gt;INT(ABS('6a Health full-time'!#REF!))),H$14&amp;", "&amp;H$15&amp;", "&amp;H$16&amp;", "&amp;$A27&amp;", "&amp;$B27&amp;", "&amp;$C27&amp;"; ","")</f>
        <v>#REF!</v>
      </c>
      <c r="AP27" s="299" t="e">
        <f>IF(AND($F$8=1,ABS('6a Health full-time'!#REF!)&lt;&gt;INT(ABS('6a Health full-time'!#REF!))),I$14&amp;", "&amp;I$15&amp;", "&amp;I$16&amp;", "&amp;$A27&amp;", "&amp;$B27&amp;", "&amp;$C27&amp;"; ","")</f>
        <v>#REF!</v>
      </c>
      <c r="AQ27" s="265" t="str">
        <f>IF(AND($F$8=1,ABS('6a Health full-time'!I26)&lt;&gt;INT(ABS('6a Health full-time'!I26))),J$14&amp;", "&amp;J$15&amp;", "&amp;J$16&amp;", "&amp;$A27&amp;", "&amp;$B27&amp;", "&amp;$C27&amp;"; ","")</f>
        <v/>
      </c>
      <c r="AR27" s="258" t="str">
        <f>IF(AND($F$8=1,ABS('6a Health full-time'!J26)&lt;&gt;INT(ABS('6a Health full-time'!J26))),K$14&amp;", "&amp;K$15&amp;", "&amp;K$16&amp;", "&amp;$A27&amp;", "&amp;$B27&amp;", "&amp;$C27&amp;"; ","")</f>
        <v/>
      </c>
      <c r="AS27" s="259" t="str">
        <f>IF(AND($F$8=1,ABS('6a Health full-time'!M26)&lt;&gt;INT(ABS('6a Health full-time'!M26))),L$14&amp;", "&amp;L$15&amp;", "&amp;L$16&amp;", "&amp;$A27&amp;", "&amp;$B27&amp;", "&amp;$C27&amp;"; ","")</f>
        <v/>
      </c>
      <c r="AT27" s="258" t="e">
        <f>IF(AND($F$8=1,ABS('6a Health full-time'!#REF!)&lt;&gt;INT(ABS('6a Health full-time'!#REF!))),M$14&amp;", "&amp;M$15&amp;", "&amp;M$16&amp;", "&amp;$A27&amp;", "&amp;$B27&amp;", "&amp;$C27&amp;"; ","")</f>
        <v>#REF!</v>
      </c>
      <c r="AU27" s="299" t="e">
        <f>IF(AND($F$8=1,ABS('6a Health full-time'!#REF!)&lt;&gt;INT(ABS('6a Health full-time'!#REF!))),N$14&amp;", "&amp;N$15&amp;", "&amp;N$16&amp;", "&amp;$A27&amp;", "&amp;$B27&amp;", "&amp;$C27&amp;"; ","")</f>
        <v>#REF!</v>
      </c>
      <c r="AV27" s="803" t="e">
        <f>IF(AND($F$8=1,ABS('6a Health full-time'!#REF!)&lt;&gt;INT(ABS('6a Health full-time'!#REF!))),O$14&amp;", "&amp;O$15&amp;", "&amp;O$16&amp;", "&amp;$A27&amp;", "&amp;$B27&amp;", "&amp;$C27&amp;"; ","")</f>
        <v>#REF!</v>
      </c>
      <c r="AW27" s="299" t="str">
        <f>IF(AND($F$8=1,ABS('6a Health full-time'!N26)&lt;&gt;INT(ABS('6a Health full-time'!N26))),P$14&amp;", "&amp;P$15&amp;", "&amp;P$16&amp;", "&amp;$A27&amp;", "&amp;$B27&amp;", "&amp;$C27&amp;"; ","")</f>
        <v/>
      </c>
      <c r="AX27" s="807" t="str">
        <f>IF(AND($F$8=1,ABS('6a Health full-time'!O26)&lt;&gt;INT(ABS('6a Health full-time'!O26))),Q$14&amp;", "&amp;Q$15&amp;", "&amp;Q$16&amp;", "&amp;$A27&amp;", "&amp;$B27&amp;", "&amp;$C27&amp;"; ","")</f>
        <v/>
      </c>
      <c r="AY27" s="299" t="str">
        <f>IF(AND($F$8=1,ABS('6a Health full-time'!R26)&lt;&gt;INT(ABS('6a Health full-time'!R26))),R$14&amp;", "&amp;R$15&amp;", "&amp;R$16&amp;", "&amp;$A27&amp;", "&amp;$B27&amp;", "&amp;$C27&amp;"; ","")</f>
        <v/>
      </c>
      <c r="AZ27" s="807" t="e">
        <f>IF(AND($F$8=1,ABS('6a Health full-time'!#REF!)&lt;&gt;INT(ABS('6a Health full-time'!#REF!))),S$14&amp;", "&amp;S$15&amp;", "&amp;S$16&amp;", "&amp;$A27&amp;", "&amp;$B27&amp;", "&amp;$C27&amp;"; ","")</f>
        <v>#REF!</v>
      </c>
      <c r="BA27" s="299" t="e">
        <f>IF(AND($F$8=1,ABS('6a Health full-time'!#REF!)&lt;&gt;INT(ABS('6a Health full-time'!#REF!))),T$14&amp;", "&amp;T$15&amp;", "&amp;T$16&amp;", "&amp;$A27&amp;", "&amp;$B27&amp;", "&amp;$C27&amp;"; ","")</f>
        <v>#REF!</v>
      </c>
      <c r="BB27" s="299" t="e">
        <f>IF(AND($F$8=1,ABS('6a Health full-time'!#REF!)&lt;&gt;INT(ABS('6a Health full-time'!#REF!))),U$14&amp;", "&amp;U$15&amp;", "&amp;U$16&amp;", "&amp;$A27&amp;", "&amp;$B27&amp;", "&amp;$C27&amp;"; ","")</f>
        <v>#REF!</v>
      </c>
      <c r="BC27" s="265" t="str">
        <f>IF(AND($F$8=1,ABS('6a Health full-time'!S26)&lt;&gt;INT(ABS('6a Health full-time'!S26))),V$14&amp;", "&amp;V$15&amp;", "&amp;V$16&amp;", "&amp;$A27&amp;", "&amp;$B27&amp;", "&amp;$C27&amp;"; ","")</f>
        <v/>
      </c>
      <c r="BD27" s="258" t="str">
        <f>IF(AND($F$8=1,ABS('6a Health full-time'!T26)&lt;&gt;INT(ABS('6a Health full-time'!T26))),W$14&amp;", "&amp;W$15&amp;", "&amp;W$16&amp;", "&amp;$A27&amp;", "&amp;$B27&amp;", "&amp;$C27&amp;"; ","")</f>
        <v/>
      </c>
      <c r="BE27" s="259" t="str">
        <f>IF(AND($F$8=1,ABS('6a Health full-time'!W26)&lt;&gt;INT(ABS('6a Health full-time'!W26))),X$14&amp;", "&amp;X$15&amp;", "&amp;X$16&amp;", "&amp;$A27&amp;", "&amp;$B27&amp;", "&amp;$C27&amp;"; ","")</f>
        <v/>
      </c>
      <c r="BF27" s="258" t="e">
        <f>IF(AND($F$8=1,ABS('6a Health full-time'!#REF!)&lt;&gt;INT(ABS('6a Health full-time'!#REF!))),Y$14&amp;", "&amp;Y$15&amp;", "&amp;Y$16&amp;", "&amp;$A27&amp;", "&amp;$B27&amp;", "&amp;$C27&amp;"; ","")</f>
        <v>#REF!</v>
      </c>
      <c r="BG27" s="299" t="e">
        <f>IF(AND($F$8=1,ABS('6a Health full-time'!#REF!)&lt;&gt;INT(ABS('6a Health full-time'!#REF!))),Z$14&amp;", "&amp;Z$15&amp;", "&amp;Z$16&amp;", "&amp;$A27&amp;", "&amp;$B27&amp;", "&amp;$C27&amp;"; ","")</f>
        <v>#REF!</v>
      </c>
      <c r="BH27" s="266" t="e">
        <f>IF(AND($F$8=1,ABS('6a Health full-time'!#REF!)&lt;&gt;INT(ABS('6a Health full-time'!#REF!))),AA$14&amp;", "&amp;AA$15&amp;", "&amp;AA$16&amp;", "&amp;$A27&amp;", "&amp;$B27&amp;", "&amp;$C27&amp;"; ","")</f>
        <v>#REF!</v>
      </c>
      <c r="BI27" s="50"/>
      <c r="BJ27" s="295"/>
      <c r="BK27" s="10"/>
      <c r="BL27" s="281"/>
      <c r="BM27" s="280"/>
      <c r="BN27" s="288"/>
      <c r="BO27" s="280"/>
      <c r="BP27" s="305"/>
      <c r="BQ27" s="305"/>
      <c r="BR27" s="281"/>
      <c r="BS27" s="280"/>
      <c r="BT27" s="288"/>
      <c r="BU27" s="280"/>
      <c r="BV27" s="305"/>
      <c r="BW27" s="805"/>
      <c r="BX27" s="305"/>
      <c r="BY27" s="809"/>
      <c r="BZ27" s="305"/>
      <c r="CA27" s="809"/>
      <c r="CB27" s="305"/>
      <c r="CC27" s="305"/>
      <c r="CD27" s="281"/>
      <c r="CE27" s="280"/>
      <c r="CF27" s="288"/>
      <c r="CG27" s="280"/>
      <c r="CH27" s="308"/>
      <c r="CI27" s="816"/>
      <c r="CJ27" s="50"/>
      <c r="CK27" s="295"/>
      <c r="CL27" s="10"/>
      <c r="CM27" s="10" t="s">
        <v>124</v>
      </c>
      <c r="CN27" s="10" t="s">
        <v>11286</v>
      </c>
      <c r="CO27" s="10" t="s">
        <v>11275</v>
      </c>
      <c r="CP27" s="265" t="e">
        <f>SUM('6a Health full-time'!D29,'6a Health full-time'!H29,'6a Health full-time'!#REF!,'6a Health full-time'!D33,'6a Health full-time'!H33,'6a Health full-time'!#REF!,'6a Health full-time'!D37,'6a Health full-time'!H37,'6a Health full-time'!#REF!,'6a Health full-time'!D41,'6a Health full-time'!H41,'6a Health full-time'!#REF!,'6a Health full-time'!D45,'6a Health full-time'!H45,'6a Health full-time'!#REF!)</f>
        <v>#REF!</v>
      </c>
      <c r="CQ27" s="258" t="e">
        <f>SUM('6a Health full-time'!E29,'6a Health full-time'!#REF!,'6a Health full-time'!#REF!,'6a Health full-time'!E33,'6a Health full-time'!#REF!,'6a Health full-time'!#REF!,'6a Health full-time'!E37,'6a Health full-time'!#REF!,'6a Health full-time'!#REF!,'6a Health full-time'!E41,'6a Health full-time'!#REF!,'6a Health full-time'!#REF!,'6a Health full-time'!E45,'6a Health full-time'!#REF!,'6a Health full-time'!#REF!)</f>
        <v>#REF!</v>
      </c>
      <c r="CR27" s="288"/>
      <c r="CS27" s="280"/>
      <c r="CT27" s="305"/>
      <c r="CU27" s="305"/>
      <c r="CV27" s="265" t="e">
        <f>SUM('6a Health full-time'!I29,'6a Health full-time'!M29,'6a Health full-time'!#REF!,'6a Health full-time'!I33,'6a Health full-time'!M33,'6a Health full-time'!#REF!,'6a Health full-time'!I37,'6a Health full-time'!M37,'6a Health full-time'!#REF!,'6a Health full-time'!I41,'6a Health full-time'!M41,'6a Health full-time'!#REF!,'6a Health full-time'!I45,'6a Health full-time'!M45,'6a Health full-time'!#REF!)</f>
        <v>#REF!</v>
      </c>
      <c r="CW27" s="258" t="e">
        <f>SUM('6a Health full-time'!J29,'6a Health full-time'!#REF!,'6a Health full-time'!#REF!,'6a Health full-time'!J33,'6a Health full-time'!#REF!,'6a Health full-time'!#REF!,'6a Health full-time'!J37,'6a Health full-time'!#REF!,'6a Health full-time'!#REF!,'6a Health full-time'!J41,'6a Health full-time'!#REF!,'6a Health full-time'!#REF!,'6a Health full-time'!J45,'6a Health full-time'!#REF!,'6a Health full-time'!#REF!)</f>
        <v>#REF!</v>
      </c>
      <c r="CX27" s="288"/>
      <c r="CY27" s="280"/>
      <c r="CZ27" s="305"/>
      <c r="DA27" s="805"/>
      <c r="DB27" s="265" t="e">
        <f>SUM('6a Health full-time'!N29,'6a Health full-time'!R29,'6a Health full-time'!#REF!,'6a Health full-time'!N33,'6a Health full-time'!R33,'6a Health full-time'!#REF!,'6a Health full-time'!N37,'6a Health full-time'!R37,'6a Health full-time'!#REF!,'6a Health full-time'!N41,'6a Health full-time'!R41,'6a Health full-time'!#REF!,'6a Health full-time'!N45,'6a Health full-time'!R45,'6a Health full-time'!#REF!)</f>
        <v>#REF!</v>
      </c>
      <c r="DC27" s="258" t="e">
        <f>SUM('6a Health full-time'!O29,'6a Health full-time'!#REF!,'6a Health full-time'!#REF!,'6a Health full-time'!O33,'6a Health full-time'!#REF!,'6a Health full-time'!#REF!,'6a Health full-time'!O37,'6a Health full-time'!#REF!,'6a Health full-time'!#REF!,'6a Health full-time'!O41,'6a Health full-time'!#REF!,'6a Health full-time'!#REF!,'6a Health full-time'!O45,'6a Health full-time'!#REF!,'6a Health full-time'!#REF!)</f>
        <v>#REF!</v>
      </c>
      <c r="DD27" s="305"/>
      <c r="DE27" s="809"/>
      <c r="DF27" s="305"/>
      <c r="DG27" s="305"/>
      <c r="DH27" s="265" t="e">
        <f>SUM('6a Health full-time'!S29,'6a Health full-time'!W29,'6a Health full-time'!#REF!,'6a Health full-time'!S33,'6a Health full-time'!W33,'6a Health full-time'!#REF!,'6a Health full-time'!S37,'6a Health full-time'!W37,'6a Health full-time'!#REF!,'6a Health full-time'!S41,'6a Health full-time'!W41,'6a Health full-time'!#REF!,'6a Health full-time'!S45,'6a Health full-time'!W45,'6a Health full-time'!#REF!)</f>
        <v>#REF!</v>
      </c>
      <c r="DI27" s="258" t="e">
        <f>SUM('6a Health full-time'!T29,'6a Health full-time'!#REF!,'6a Health full-time'!#REF!,'6a Health full-time'!T33,'6a Health full-time'!#REF!,'6a Health full-time'!#REF!,'6a Health full-time'!T37,'6a Health full-time'!#REF!,'6a Health full-time'!#REF!,'6a Health full-time'!T41,'6a Health full-time'!#REF!,'6a Health full-time'!#REF!,'6a Health full-time'!T45,'6a Health full-time'!#REF!,'6a Health full-time'!#REF!)</f>
        <v>#REF!</v>
      </c>
      <c r="DJ27" s="288"/>
      <c r="DK27" s="280"/>
      <c r="DL27" s="305"/>
      <c r="DM27" s="805"/>
      <c r="DN27" s="50"/>
      <c r="DO27" s="3"/>
      <c r="DP27" s="323"/>
      <c r="DQ27" s="10"/>
      <c r="DR27" s="265" t="str">
        <f>IF(AND($M$8=1,SUM('6a Health full-time'!D26,'6a Health full-time'!I26)&gt;$DP$22,'6a Health full-time'!N26=0),P$15&amp;", "&amp;P$16&amp;", "&amp;$A27&amp;", "&amp;$B27&amp;", "&amp;$C27&amp;"; ","")</f>
        <v/>
      </c>
      <c r="DS27" s="258" t="str">
        <f>IF(AND($M$8=1,SUM('6a Health full-time'!E26,'6a Health full-time'!J26)&gt;$DP$22,'6a Health full-time'!O26=0),Q$15&amp;", "&amp;Q$16&amp;", "&amp;$A27&amp;", "&amp;$B27&amp;", "&amp;$C27&amp;"; ","")</f>
        <v/>
      </c>
      <c r="DT27" s="259" t="str">
        <f>IF(AND($M$8=1,SUM('6a Health full-time'!H26,'6a Health full-time'!M26)&gt;$DP$22,'6a Health full-time'!R26=0),R$15&amp;", "&amp;R$16&amp;", "&amp;$A27&amp;", "&amp;$B27&amp;", "&amp;$C27&amp;"; ","")</f>
        <v/>
      </c>
      <c r="DU27" s="258" t="e">
        <f>IF(AND($M$8=1,SUM('6a Health full-time'!#REF!,'6a Health full-time'!#REF!)&gt;$DP$22,'6a Health full-time'!#REF!=0),S$15&amp;", "&amp;S$16&amp;", "&amp;$A27&amp;", "&amp;$B27&amp;", "&amp;$C27&amp;"; ","")</f>
        <v>#REF!</v>
      </c>
      <c r="DV27" s="299" t="e">
        <f>IF(AND($M$8=1,SUM('6a Health full-time'!#REF!,'6a Health full-time'!#REF!)&gt;$DP$22,'6a Health full-time'!#REF!=0),T$15&amp;", "&amp;T$16&amp;", "&amp;$A27&amp;", "&amp;$B27&amp;", "&amp;$C27&amp;"; ","")</f>
        <v>#REF!</v>
      </c>
      <c r="DW27" s="266" t="e">
        <f>IF(AND($M$8=1,SUM('6a Health full-time'!#REF!,'6a Health full-time'!#REF!)&gt;$DP$22,'6a Health full-time'!#REF!=0),U$15&amp;", "&amp;U$16&amp;", "&amp;$A27&amp;", "&amp;$B27&amp;", "&amp;$C27&amp;"; ","")</f>
        <v>#REF!</v>
      </c>
      <c r="DX27" s="324"/>
      <c r="DY27" s="323"/>
      <c r="DZ27" s="10"/>
      <c r="EA27" s="265" t="str">
        <f>IF(AND($N$8=1,SUM('6a Health full-time'!D26,'6a Health full-time'!I26)&gt;0,SUM('6a Health full-time'!D26,'6a Health full-time'!I26)=ABS('6a Health full-time'!N26)),P$15&amp;", "&amp;P$16&amp;", "&amp;$A27&amp;", "&amp;$B27&amp;", "&amp;$C27&amp;"; ","")</f>
        <v/>
      </c>
      <c r="EB27" s="258" t="str">
        <f>IF(AND($N$8=1,SUM('6a Health full-time'!E26,'6a Health full-time'!J26)&gt;0,SUM('6a Health full-time'!E26,'6a Health full-time'!J26)=ABS('6a Health full-time'!O26)),Q$15&amp;", "&amp;Q$16&amp;", "&amp;$A27&amp;", "&amp;$B27&amp;", "&amp;$C27&amp;"; ","")</f>
        <v/>
      </c>
      <c r="EC27" s="259" t="str">
        <f>IF(AND($N$8=1,SUM('6a Health full-time'!H26,'6a Health full-time'!M26)&gt;0,SUM('6a Health full-time'!H26,'6a Health full-time'!M26)=ABS('6a Health full-time'!R26)),R$15&amp;", "&amp;R$16&amp;", "&amp;$A27&amp;", "&amp;$B27&amp;", "&amp;$C27&amp;"; ","")</f>
        <v/>
      </c>
      <c r="ED27" s="258" t="e">
        <f>IF(AND($N$8=1,SUM('6a Health full-time'!#REF!,'6a Health full-time'!#REF!)&gt;0,SUM('6a Health full-time'!#REF!,'6a Health full-time'!#REF!)=ABS('6a Health full-time'!#REF!)),S$15&amp;", "&amp;S$16&amp;", "&amp;$A27&amp;", "&amp;$B27&amp;", "&amp;$C27&amp;"; ","")</f>
        <v>#REF!</v>
      </c>
      <c r="EE27" s="299" t="e">
        <f>IF(AND($N$8=1,SUM('6a Health full-time'!#REF!,'6a Health full-time'!#REF!)&gt;0,SUM('6a Health full-time'!#REF!,'6a Health full-time'!#REF!)=ABS('6a Health full-time'!#REF!)),T$15&amp;", "&amp;T$16&amp;", "&amp;$A27&amp;", "&amp;$B27&amp;", "&amp;$C27&amp;"; ","")</f>
        <v>#REF!</v>
      </c>
      <c r="EF27" s="266" t="e">
        <f>IF(AND($N$8=1,SUM('6a Health full-time'!#REF!,'6a Health full-time'!#REF!)&gt;0,SUM('6a Health full-time'!#REF!,'6a Health full-time'!#REF!)=ABS('6a Health full-time'!#REF!)),U$15&amp;", "&amp;U$16&amp;", "&amp;$A27&amp;", "&amp;$B27&amp;", "&amp;$C27&amp;"; ","")</f>
        <v>#REF!</v>
      </c>
      <c r="EG27" s="324"/>
      <c r="EH27" s="3"/>
      <c r="EI27" s="3"/>
      <c r="EJ27" s="621" t="e">
        <f>EJ25&amp;EK25&amp;EL25&amp;EM25&amp;EN25&amp;EO25</f>
        <v>#REF!</v>
      </c>
      <c r="EK27" s="3"/>
      <c r="EL27" s="3"/>
      <c r="EM27" s="3"/>
      <c r="EN27" s="3"/>
      <c r="EO27" s="3"/>
      <c r="EP27" s="3"/>
      <c r="EQ27" s="323"/>
      <c r="ER27" s="10"/>
      <c r="ES27" s="265" t="str">
        <f>IF(AND($P$8=1,$B27="Long length",'6a Health full-time'!S26&lt;&gt;0),D$15&amp;", "&amp;D$16&amp;", "&amp;$A27&amp;", "&amp;$B27&amp;", "&amp;$C27&amp;"; ","")</f>
        <v/>
      </c>
      <c r="ET27" s="258" t="str">
        <f>IF(AND($P$8=1,$B27="Long length",'6a Health full-time'!T26&lt;&gt;0),E$15&amp;", "&amp;E$16&amp;", "&amp;$A27&amp;", "&amp;$B27&amp;", "&amp;$C27&amp;"; ","")</f>
        <v/>
      </c>
      <c r="EU27" s="259" t="str">
        <f>IF(AND($P$8=1,$B27="Long length",'6a Health full-time'!W26&lt;&gt;0),F$15&amp;", "&amp;F$16&amp;", "&amp;$A27&amp;", "&amp;$B27&amp;", "&amp;$C27&amp;"; ","")</f>
        <v/>
      </c>
      <c r="EV27" s="258" t="e">
        <f>IF(AND($P$8=1,$B27="Long length",'6a Health full-time'!#REF!&lt;&gt;0),G$15&amp;", "&amp;G$16&amp;", "&amp;$A27&amp;", "&amp;$B27&amp;", "&amp;$C27&amp;"; ","")</f>
        <v>#REF!</v>
      </c>
      <c r="EW27" s="299" t="e">
        <f>IF(AND($P$8=1,$B27="Long length",'6a Health full-time'!#REF!&lt;&gt;0),H$15&amp;", "&amp;H$16&amp;", "&amp;$A27&amp;", "&amp;$B27&amp;", "&amp;$C27&amp;"; ","")</f>
        <v>#REF!</v>
      </c>
      <c r="EX27" s="266" t="e">
        <f>IF(AND($P$8=1,$B27="Long length",'6a Health full-time'!#REF!&lt;&gt;0),I$15&amp;", "&amp;I$16&amp;", "&amp;$A27&amp;", "&amp;$B27&amp;", "&amp;$C27&amp;"; ","")</f>
        <v>#REF!</v>
      </c>
      <c r="EY27" s="324"/>
    </row>
    <row r="28" spans="1:155" x14ac:dyDescent="0.2">
      <c r="A28" s="3" t="s">
        <v>11288</v>
      </c>
      <c r="B28" s="3" t="s">
        <v>11274</v>
      </c>
      <c r="C28" s="3" t="s">
        <v>11275</v>
      </c>
      <c r="E28" s="295"/>
      <c r="F28" s="10"/>
      <c r="G28" s="264" t="str">
        <f>IF(AND($D$8=1,'6a Health full-time'!N27&gt;0),P$15&amp;", "&amp;P$16&amp;", "&amp;$A28&amp;", "&amp;$B28&amp;", "&amp;$C28&amp;"; ","")</f>
        <v/>
      </c>
      <c r="H28" s="255" t="str">
        <f>IF(AND($D$8=1,'6a Health full-time'!O27&gt;0),Q$15&amp;", "&amp;Q$16&amp;", "&amp;$A28&amp;", "&amp;$B28&amp;", "&amp;$C28&amp;"; ","")</f>
        <v/>
      </c>
      <c r="I28" s="256" t="str">
        <f>IF(AND($D$8=1,'6a Health full-time'!R27&gt;0),R$15&amp;", "&amp;R$16&amp;", "&amp;$A28&amp;", "&amp;$B28&amp;", "&amp;$C28&amp;"; ","")</f>
        <v/>
      </c>
      <c r="J28" s="257" t="e">
        <f>IF(AND($D$8=1,'6a Health full-time'!#REF!&gt;0),S$15&amp;", "&amp;S$16&amp;", "&amp;$A28&amp;", "&amp;$B28&amp;", "&amp;$C28&amp;"; ","")</f>
        <v>#REF!</v>
      </c>
      <c r="K28" s="795" t="e">
        <f>IF(AND($D$8=1,'6a Health full-time'!#REF!&gt;0),T$15&amp;", "&amp;T$16&amp;", "&amp;$A28&amp;", "&amp;$B28&amp;", "&amp;$C28&amp;"; ","")</f>
        <v>#REF!</v>
      </c>
      <c r="L28" s="293" t="e">
        <f>IF(AND($D$8=1,'6a Health full-time'!#REF!&gt;0),W$15&amp;", "&amp;W$16&amp;", "&amp;$A28&amp;", "&amp;$B28&amp;", "&amp;$C28&amp;"; ","")</f>
        <v>#REF!</v>
      </c>
      <c r="M28" s="50"/>
      <c r="N28" s="295"/>
      <c r="O28" s="10"/>
      <c r="P28" s="264" t="str">
        <f>IF(AND($E$8=1,'6a Health full-time'!D27&lt;0),D$14&amp;", "&amp;D$15&amp;", "&amp;D$16&amp;", "&amp;$A28&amp;", "&amp;$B28&amp;", "&amp;$C28&amp;"; ","")</f>
        <v/>
      </c>
      <c r="Q28" s="255" t="str">
        <f>IF(AND($E$8=1,'6a Health full-time'!E27&lt;0),E$14&amp;", "&amp;E$15&amp;", "&amp;E$16&amp;", "&amp;$A28&amp;", "&amp;$B28&amp;", "&amp;$C28&amp;"; ","")</f>
        <v/>
      </c>
      <c r="R28" s="256" t="str">
        <f>IF(AND($E$8=1,'6a Health full-time'!H27&lt;0),F$14&amp;", "&amp;F$15&amp;", "&amp;F$16&amp;", "&amp;$A28&amp;", "&amp;$B28&amp;", "&amp;$C28&amp;"; ","")</f>
        <v/>
      </c>
      <c r="S28" s="255" t="e">
        <f>IF(AND($E$8=1,'6a Health full-time'!#REF!&lt;0),G$14&amp;", "&amp;G$15&amp;", "&amp;G$16&amp;", "&amp;$A28&amp;", "&amp;$B28&amp;", "&amp;$C28&amp;"; ","")</f>
        <v>#REF!</v>
      </c>
      <c r="T28" s="298" t="e">
        <f>IF(AND($E$8=1,'6a Health full-time'!#REF!&lt;0),H$14&amp;", "&amp;H$15&amp;", "&amp;H$16&amp;", "&amp;$A28&amp;", "&amp;$B28&amp;", "&amp;$C28&amp;"; ","")</f>
        <v>#REF!</v>
      </c>
      <c r="U28" s="298" t="e">
        <f>IF(AND($E$8=1,'6a Health full-time'!#REF!&lt;0),I$14&amp;", "&amp;I$15&amp;", "&amp;I$16&amp;", "&amp;$A28&amp;", "&amp;$B28&amp;", "&amp;$C28&amp;"; ","")</f>
        <v>#REF!</v>
      </c>
      <c r="V28" s="264" t="str">
        <f>IF(AND($E$8=1,'6a Health full-time'!I27&lt;0),J$14&amp;", "&amp;J$15&amp;", "&amp;J$16&amp;", "&amp;$A28&amp;", "&amp;$B28&amp;", "&amp;$C28&amp;"; ","")</f>
        <v/>
      </c>
      <c r="W28" s="255" t="str">
        <f>IF(AND($E$8=1,'6a Health full-time'!J27&lt;0),K$14&amp;", "&amp;K$15&amp;", "&amp;K$16&amp;", "&amp;$A28&amp;", "&amp;$B28&amp;", "&amp;$C28&amp;"; ","")</f>
        <v/>
      </c>
      <c r="X28" s="256" t="str">
        <f>IF(AND($E$8=1,'6a Health full-time'!M27&lt;0),L$14&amp;", "&amp;L$15&amp;", "&amp;L$16&amp;", "&amp;$A28&amp;", "&amp;$B28&amp;", "&amp;$C28&amp;"; ","")</f>
        <v/>
      </c>
      <c r="Y28" s="255" t="e">
        <f>IF(AND($E$8=1,'6a Health full-time'!#REF!&lt;0),M$14&amp;", "&amp;M$15&amp;", "&amp;M$16&amp;", "&amp;$A28&amp;", "&amp;$B28&amp;", "&amp;$C28&amp;"; ","")</f>
        <v>#REF!</v>
      </c>
      <c r="Z28" s="298" t="e">
        <f>IF(AND($E$8=1,'6a Health full-time'!#REF!&lt;0),N$14&amp;", "&amp;N$15&amp;", "&amp;N$16&amp;", "&amp;$A28&amp;", "&amp;$B28&amp;", "&amp;$C28&amp;"; ","")</f>
        <v>#REF!</v>
      </c>
      <c r="AA28" s="298" t="e">
        <f>IF(AND($E$8=1,'6a Health full-time'!#REF!&lt;0),O$14&amp;", "&amp;O$15&amp;", "&amp;O$16&amp;", "&amp;$A28&amp;", "&amp;$B28&amp;", "&amp;$C28&amp;"; ","")</f>
        <v>#REF!</v>
      </c>
      <c r="AB28" s="264" t="str">
        <f>IF(AND($E$8=1,'6a Health full-time'!S27&lt;0),V$14&amp;", "&amp;V$15&amp;", "&amp;V$16&amp;", "&amp;$A28&amp;", "&amp;$B28&amp;", "&amp;$C28&amp;"; ","")</f>
        <v/>
      </c>
      <c r="AC28" s="255" t="str">
        <f>IF(AND($E$8=1,'6a Health full-time'!T27&lt;0),W$14&amp;", "&amp;W$15&amp;", "&amp;W$16&amp;", "&amp;$A28&amp;", "&amp;$B28&amp;", "&amp;$C28&amp;"; ","")</f>
        <v/>
      </c>
      <c r="AD28" s="256" t="str">
        <f>IF(AND($E$8=1,'6a Health full-time'!W27&lt;0),X$14&amp;", "&amp;X$15&amp;", "&amp;X$16&amp;", "&amp;$A28&amp;", "&amp;$B28&amp;", "&amp;$C28&amp;"; ","")</f>
        <v/>
      </c>
      <c r="AE28" s="255" t="e">
        <f>IF(AND($E$8=1,'6a Health full-time'!#REF!&lt;0),Y$14&amp;", "&amp;Y$15&amp;", "&amp;Y$16&amp;", "&amp;$A28&amp;", "&amp;$B28&amp;", "&amp;$C28&amp;"; ","")</f>
        <v>#REF!</v>
      </c>
      <c r="AF28" s="298" t="e">
        <f>IF(AND($E$8=1,'6a Health full-time'!#REF!&lt;0),Z$14&amp;", "&amp;Z$15&amp;", "&amp;Z$16&amp;", "&amp;$A28&amp;", "&amp;$B28&amp;", "&amp;$C28&amp;"; ","")</f>
        <v>#REF!</v>
      </c>
      <c r="AG28" s="802" t="e">
        <f>IF(AND($E$8=1,'6a Health full-time'!#REF!&lt;0),AA$14&amp;", "&amp;AA$15&amp;", "&amp;AA$16&amp;", "&amp;$A28&amp;", "&amp;$B28&amp;", "&amp;$C28&amp;"; ","")</f>
        <v>#REF!</v>
      </c>
      <c r="AH28" s="50"/>
      <c r="AI28" s="295"/>
      <c r="AJ28" s="10"/>
      <c r="AK28" s="286"/>
      <c r="AL28" s="287"/>
      <c r="AM28" s="301"/>
      <c r="AN28" s="287"/>
      <c r="AO28" s="303"/>
      <c r="AP28" s="303"/>
      <c r="AQ28" s="286"/>
      <c r="AR28" s="287"/>
      <c r="AS28" s="301"/>
      <c r="AT28" s="287"/>
      <c r="AU28" s="303"/>
      <c r="AV28" s="804"/>
      <c r="AW28" s="303"/>
      <c r="AX28" s="808"/>
      <c r="AY28" s="303"/>
      <c r="AZ28" s="808"/>
      <c r="BA28" s="303"/>
      <c r="BB28" s="303"/>
      <c r="BC28" s="286"/>
      <c r="BD28" s="287"/>
      <c r="BE28" s="301"/>
      <c r="BF28" s="287"/>
      <c r="BG28" s="303"/>
      <c r="BH28" s="302"/>
      <c r="BI28" s="50"/>
      <c r="BJ28" s="295"/>
      <c r="BK28" s="10"/>
      <c r="BL28" s="264" t="str">
        <f>IF(AND($G$8=1,'6a Health full-time'!D27&lt;&gt;"",ABS('6a Health full-time'!D27)-INT(ABS('6a Health full-time'!D27))&lt;&gt;0,ABS('6a Health full-time'!D27)-INT(ABS('6a Health full-time'!D27))&lt;&gt;0.5),D$14&amp;", "&amp;D$15&amp;", "&amp;D$16&amp;", "&amp;$A28&amp;", "&amp;$B28&amp;", "&amp;$C28&amp;"; ","")</f>
        <v/>
      </c>
      <c r="BM28" s="255" t="str">
        <f>IF(AND($G$8=1,'6a Health full-time'!E27&lt;&gt;"",ABS('6a Health full-time'!E27)-INT(ABS('6a Health full-time'!E27))&lt;&gt;0,ABS('6a Health full-time'!E27)-INT(ABS('6a Health full-time'!E27))&lt;&gt;0.5),E$14&amp;", "&amp;E$15&amp;", "&amp;E$16&amp;", "&amp;$A28&amp;", "&amp;$B28&amp;", "&amp;$C28&amp;"; ","")</f>
        <v/>
      </c>
      <c r="BN28" s="256" t="str">
        <f>IF(AND($G$8=1,'6a Health full-time'!H27&lt;&gt;"",ABS('6a Health full-time'!H27)-INT(ABS('6a Health full-time'!H27))&lt;&gt;0,ABS('6a Health full-time'!H27)-INT(ABS('6a Health full-time'!H27))&lt;&gt;0.5),F$14&amp;", "&amp;F$15&amp;", "&amp;F$16&amp;", "&amp;$A28&amp;", "&amp;$B28&amp;", "&amp;$C28&amp;"; ","")</f>
        <v/>
      </c>
      <c r="BO28" s="255" t="e">
        <f>IF(AND($G$8=1,'6a Health full-time'!#REF!&lt;&gt;"",ABS('6a Health full-time'!#REF!)-INT(ABS('6a Health full-time'!#REF!))&lt;&gt;0,ABS('6a Health full-time'!#REF!)-INT(ABS('6a Health full-time'!#REF!))&lt;&gt;0.5),G$14&amp;", "&amp;G$15&amp;", "&amp;G$16&amp;", "&amp;$A28&amp;", "&amp;$B28&amp;", "&amp;$C28&amp;"; ","")</f>
        <v>#REF!</v>
      </c>
      <c r="BP28" s="298" t="e">
        <f>IF(AND($G$8=1,'6a Health full-time'!#REF!&lt;&gt;"",ABS('6a Health full-time'!#REF!)-INT(ABS('6a Health full-time'!#REF!))&lt;&gt;0,ABS('6a Health full-time'!#REF!)-INT(ABS('6a Health full-time'!#REF!))&lt;&gt;0.5),H$14&amp;", "&amp;H$15&amp;", "&amp;H$16&amp;", "&amp;$A28&amp;", "&amp;$B28&amp;", "&amp;$C28&amp;"; ","")</f>
        <v>#REF!</v>
      </c>
      <c r="BQ28" s="298" t="e">
        <f>IF(AND($G$8=1,'6a Health full-time'!#REF!&lt;&gt;"",ABS('6a Health full-time'!#REF!)-INT(ABS('6a Health full-time'!#REF!))&lt;&gt;0,ABS('6a Health full-time'!#REF!)-INT(ABS('6a Health full-time'!#REF!))&lt;&gt;0.5),I$14&amp;", "&amp;I$15&amp;", "&amp;I$16&amp;", "&amp;$A28&amp;", "&amp;$B28&amp;", "&amp;$C28&amp;"; ","")</f>
        <v>#REF!</v>
      </c>
      <c r="BR28" s="264" t="str">
        <f>IF(AND($G$8=1,'6a Health full-time'!I27&lt;&gt;"",ABS('6a Health full-time'!I27)-INT(ABS('6a Health full-time'!I27))&lt;&gt;0,ABS('6a Health full-time'!I27)-INT(ABS('6a Health full-time'!I27))&lt;&gt;0.5),J$14&amp;", "&amp;J$15&amp;", "&amp;J$16&amp;", "&amp;$A28&amp;", "&amp;$B28&amp;", "&amp;$C28&amp;"; ","")</f>
        <v/>
      </c>
      <c r="BS28" s="255" t="str">
        <f>IF(AND($G$8=1,'6a Health full-time'!J27&lt;&gt;"",ABS('6a Health full-time'!J27)-INT(ABS('6a Health full-time'!J27))&lt;&gt;0,ABS('6a Health full-time'!J27)-INT(ABS('6a Health full-time'!J27))&lt;&gt;0.5),K$14&amp;", "&amp;K$15&amp;", "&amp;K$16&amp;", "&amp;$A28&amp;", "&amp;$B28&amp;", "&amp;$C28&amp;"; ","")</f>
        <v/>
      </c>
      <c r="BT28" s="256" t="str">
        <f>IF(AND($G$8=1,'6a Health full-time'!M27&lt;&gt;"",ABS('6a Health full-time'!M27)-INT(ABS('6a Health full-time'!M27))&lt;&gt;0,ABS('6a Health full-time'!M27)-INT(ABS('6a Health full-time'!M27))&lt;&gt;0.5),L$14&amp;", "&amp;L$15&amp;", "&amp;L$16&amp;", "&amp;$A28&amp;", "&amp;$B28&amp;", "&amp;$C28&amp;"; ","")</f>
        <v/>
      </c>
      <c r="BU28" s="255" t="e">
        <f>IF(AND($G$8=1,'6a Health full-time'!#REF!&lt;&gt;"",ABS('6a Health full-time'!#REF!)-INT(ABS('6a Health full-time'!#REF!))&lt;&gt;0,ABS('6a Health full-time'!#REF!)-INT(ABS('6a Health full-time'!#REF!))&lt;&gt;0.5),M$14&amp;", "&amp;M$15&amp;", "&amp;M$16&amp;", "&amp;$A28&amp;", "&amp;$B28&amp;", "&amp;$C28&amp;"; ","")</f>
        <v>#REF!</v>
      </c>
      <c r="BV28" s="298" t="e">
        <f>IF(AND($G$8=1,'6a Health full-time'!#REF!&lt;&gt;"",ABS('6a Health full-time'!#REF!)-INT(ABS('6a Health full-time'!#REF!))&lt;&gt;0,ABS('6a Health full-time'!#REF!)-INT(ABS('6a Health full-time'!#REF!))&lt;&gt;0.5),N$14&amp;", "&amp;N$15&amp;", "&amp;N$16&amp;", "&amp;$A28&amp;", "&amp;$B28&amp;", "&amp;$C28&amp;"; ","")</f>
        <v>#REF!</v>
      </c>
      <c r="BW28" s="802" t="e">
        <f>IF(AND($G$8=1,'6a Health full-time'!#REF!&lt;&gt;"",ABS('6a Health full-time'!#REF!)-INT(ABS('6a Health full-time'!#REF!))&lt;&gt;0,ABS('6a Health full-time'!#REF!)-INT(ABS('6a Health full-time'!#REF!))&lt;&gt;0.5),O$14&amp;", "&amp;O$15&amp;", "&amp;O$16&amp;", "&amp;$A28&amp;", "&amp;$B28&amp;", "&amp;$C28&amp;"; ","")</f>
        <v>#REF!</v>
      </c>
      <c r="BX28" s="298" t="str">
        <f>IF(AND($G$8=1,'6a Health full-time'!N27&lt;&gt;"",ABS('6a Health full-time'!N27)-INT(ABS('6a Health full-time'!N27))&lt;&gt;0,ABS('6a Health full-time'!N27)-INT(ABS('6a Health full-time'!N27))&lt;&gt;0.5),P$14&amp;", "&amp;P$15&amp;", "&amp;P$16&amp;", "&amp;$A28&amp;", "&amp;$B28&amp;", "&amp;$C28&amp;"; ","")</f>
        <v/>
      </c>
      <c r="BY28" s="806" t="str">
        <f>IF(AND($G$8=1,'6a Health full-time'!O27&lt;&gt;"",ABS('6a Health full-time'!O27)-INT(ABS('6a Health full-time'!O27))&lt;&gt;0,ABS('6a Health full-time'!O27)-INT(ABS('6a Health full-time'!O27))&lt;&gt;0.5),Q$14&amp;", "&amp;Q$15&amp;", "&amp;Q$16&amp;", "&amp;$A28&amp;", "&amp;$B28&amp;", "&amp;$C28&amp;"; ","")</f>
        <v/>
      </c>
      <c r="BZ28" s="298" t="str">
        <f>IF(AND($G$8=1,'6a Health full-time'!R27&lt;&gt;"",ABS('6a Health full-time'!R27)-INT(ABS('6a Health full-time'!R27))&lt;&gt;0,ABS('6a Health full-time'!R27)-INT(ABS('6a Health full-time'!R27))&lt;&gt;0.5),R$14&amp;", "&amp;R$15&amp;", "&amp;R$16&amp;", "&amp;$A28&amp;", "&amp;$B28&amp;", "&amp;$C28&amp;"; ","")</f>
        <v/>
      </c>
      <c r="CA28" s="806" t="e">
        <f>IF(AND($G$8=1,'6a Health full-time'!#REF!&lt;&gt;"",ABS('6a Health full-time'!#REF!)-INT(ABS('6a Health full-time'!#REF!))&lt;&gt;0,ABS('6a Health full-time'!#REF!)-INT(ABS('6a Health full-time'!#REF!))&lt;&gt;0.5),S$14&amp;", "&amp;S$15&amp;", "&amp;S$16&amp;", "&amp;$A28&amp;", "&amp;$B28&amp;", "&amp;$C28&amp;"; ","")</f>
        <v>#REF!</v>
      </c>
      <c r="CB28" s="298" t="e">
        <f>IF(AND($G$8=1,'6a Health full-time'!#REF!&lt;&gt;"",ABS('6a Health full-time'!#REF!)-INT(ABS('6a Health full-time'!#REF!))&lt;&gt;0,ABS('6a Health full-time'!#REF!)-INT(ABS('6a Health full-time'!#REF!))&lt;&gt;0.5),T$14&amp;", "&amp;T$15&amp;", "&amp;T$16&amp;", "&amp;$A28&amp;", "&amp;$B28&amp;", "&amp;$C28&amp;"; ","")</f>
        <v>#REF!</v>
      </c>
      <c r="CC28" s="298" t="e">
        <f>IF(AND($G$8=1,'6a Health full-time'!#REF!&lt;&gt;"",ABS('6a Health full-time'!#REF!)-INT(ABS('6a Health full-time'!#REF!))&lt;&gt;0,ABS('6a Health full-time'!#REF!)-INT(ABS('6a Health full-time'!#REF!))&lt;&gt;0.5),U$14&amp;", "&amp;U$15&amp;", "&amp;U$16&amp;", "&amp;$A28&amp;", "&amp;$B28&amp;", "&amp;$C28&amp;"; ","")</f>
        <v>#REF!</v>
      </c>
      <c r="CD28" s="264" t="str">
        <f>IF(AND($G$8=1,'6a Health full-time'!S27&lt;&gt;"",ABS('6a Health full-time'!S27)-INT(ABS('6a Health full-time'!S27))&lt;&gt;0,ABS('6a Health full-time'!S27)-INT(ABS('6a Health full-time'!S27))&lt;&gt;0.5),V$14&amp;", "&amp;V$15&amp;", "&amp;V$16&amp;", "&amp;$A28&amp;", "&amp;$B28&amp;", "&amp;$C28&amp;"; ","")</f>
        <v/>
      </c>
      <c r="CE28" s="255" t="str">
        <f>IF(AND($G$8=1,'6a Health full-time'!T27&lt;&gt;"",ABS('6a Health full-time'!T27)-INT(ABS('6a Health full-time'!T27))&lt;&gt;0,ABS('6a Health full-time'!T27)-INT(ABS('6a Health full-time'!T27))&lt;&gt;0.5),W$14&amp;", "&amp;W$15&amp;", "&amp;W$16&amp;", "&amp;$A28&amp;", "&amp;$B28&amp;", "&amp;$C28&amp;"; ","")</f>
        <v/>
      </c>
      <c r="CF28" s="256" t="str">
        <f>IF(AND($G$8=1,'6a Health full-time'!W27&lt;&gt;"",ABS('6a Health full-time'!W27)-INT(ABS('6a Health full-time'!W27))&lt;&gt;0,ABS('6a Health full-time'!W27)-INT(ABS('6a Health full-time'!W27))&lt;&gt;0.5),X$14&amp;", "&amp;X$15&amp;", "&amp;X$16&amp;", "&amp;$A28&amp;", "&amp;$B28&amp;", "&amp;$C28&amp;"; ","")</f>
        <v/>
      </c>
      <c r="CG28" s="255" t="e">
        <f>IF(AND($G$8=1,'6a Health full-time'!#REF!&lt;&gt;"",ABS('6a Health full-time'!#REF!)-INT(ABS('6a Health full-time'!#REF!))&lt;&gt;0,ABS('6a Health full-time'!#REF!)-INT(ABS('6a Health full-time'!#REF!))&lt;&gt;0.5),Y$14&amp;", "&amp;Y$15&amp;", "&amp;Y$16&amp;", "&amp;$A28&amp;", "&amp;$B28&amp;", "&amp;$C28&amp;"; ","")</f>
        <v>#REF!</v>
      </c>
      <c r="CH28" s="253" t="e">
        <f>IF(AND($G$8=1,'6a Health full-time'!#REF!&lt;&gt;"",ABS('6a Health full-time'!#REF!)-INT(ABS('6a Health full-time'!#REF!))&lt;&gt;0,ABS('6a Health full-time'!#REF!)-INT(ABS('6a Health full-time'!#REF!))&lt;&gt;0.5),Z$14&amp;", "&amp;Z$15&amp;", "&amp;Z$16&amp;", "&amp;$A28&amp;", "&amp;$B28&amp;", "&amp;$C28&amp;"; ","")</f>
        <v>#REF!</v>
      </c>
      <c r="CI28" s="818" t="e">
        <f>IF(AND($G$8=1,'6a Health full-time'!#REF!&lt;&gt;"",ABS('6a Health full-time'!#REF!)-INT(ABS('6a Health full-time'!#REF!))&lt;&gt;0,ABS('6a Health full-time'!#REF!)-INT(ABS('6a Health full-time'!#REF!))&lt;&gt;0.5),AA$14&amp;", "&amp;AA$15&amp;", "&amp;AA$16&amp;", "&amp;$A28&amp;", "&amp;$B28&amp;", "&amp;$C28&amp;"; ","")</f>
        <v>#REF!</v>
      </c>
      <c r="CJ28" s="50"/>
      <c r="CK28" s="295"/>
      <c r="CL28" s="10"/>
      <c r="CM28" s="10" t="s">
        <v>124</v>
      </c>
      <c r="CN28" s="10" t="s">
        <v>11286</v>
      </c>
      <c r="CO28" s="10" t="s">
        <v>11284</v>
      </c>
      <c r="CP28" s="314" t="e">
        <f>SUM('6a Health full-time'!D30,'6a Health full-time'!H30,'6a Health full-time'!#REF!,'6a Health full-time'!D34,'6a Health full-time'!H34,'6a Health full-time'!#REF!,'6a Health full-time'!D38,'6a Health full-time'!H38,'6a Health full-time'!#REF!,'6a Health full-time'!D42,'6a Health full-time'!H42,'6a Health full-time'!#REF!,'6a Health full-time'!D46,'6a Health full-time'!H46,'6a Health full-time'!#REF!)</f>
        <v>#REF!</v>
      </c>
      <c r="CQ28" s="315" t="e">
        <f>SUM('6a Health full-time'!E30,'6a Health full-time'!#REF!,'6a Health full-time'!#REF!,'6a Health full-time'!E34,'6a Health full-time'!#REF!,'6a Health full-time'!#REF!,'6a Health full-time'!E38,'6a Health full-time'!#REF!,'6a Health full-time'!#REF!,'6a Health full-time'!E42,'6a Health full-time'!#REF!,'6a Health full-time'!#REF!,'6a Health full-time'!E46,'6a Health full-time'!#REF!,'6a Health full-time'!#REF!)</f>
        <v>#REF!</v>
      </c>
      <c r="CR28" s="311"/>
      <c r="CS28" s="830"/>
      <c r="CT28" s="313"/>
      <c r="CU28" s="313"/>
      <c r="CV28" s="314" t="e">
        <f>SUM('6a Health full-time'!I30,'6a Health full-time'!M30,'6a Health full-time'!#REF!,'6a Health full-time'!I34,'6a Health full-time'!M34,'6a Health full-time'!#REF!,'6a Health full-time'!I38,'6a Health full-time'!M38,'6a Health full-time'!#REF!,'6a Health full-time'!I42,'6a Health full-time'!M42,'6a Health full-time'!#REF!,'6a Health full-time'!I46,'6a Health full-time'!M46,'6a Health full-time'!#REF!)</f>
        <v>#REF!</v>
      </c>
      <c r="CW28" s="315" t="e">
        <f>SUM('6a Health full-time'!J30,'6a Health full-time'!#REF!,'6a Health full-time'!#REF!,'6a Health full-time'!J34,'6a Health full-time'!#REF!,'6a Health full-time'!#REF!,'6a Health full-time'!J38,'6a Health full-time'!#REF!,'6a Health full-time'!#REF!,'6a Health full-time'!J42,'6a Health full-time'!#REF!,'6a Health full-time'!#REF!,'6a Health full-time'!J46,'6a Health full-time'!#REF!,'6a Health full-time'!#REF!)</f>
        <v>#REF!</v>
      </c>
      <c r="CX28" s="311"/>
      <c r="CY28" s="830"/>
      <c r="CZ28" s="313"/>
      <c r="DA28" s="831"/>
      <c r="DB28" s="314" t="e">
        <f>SUM('6a Health full-time'!N30,'6a Health full-time'!R30,'6a Health full-time'!#REF!,'6a Health full-time'!N34,'6a Health full-time'!R34,'6a Health full-time'!#REF!,'6a Health full-time'!N38,'6a Health full-time'!R38,'6a Health full-time'!#REF!,'6a Health full-time'!N42,'6a Health full-time'!R42,'6a Health full-time'!#REF!,'6a Health full-time'!N46,'6a Health full-time'!R46,'6a Health full-time'!#REF!)</f>
        <v>#REF!</v>
      </c>
      <c r="DC28" s="315" t="e">
        <f>SUM('6a Health full-time'!O30,'6a Health full-time'!#REF!,'6a Health full-time'!#REF!,'6a Health full-time'!O34,'6a Health full-time'!#REF!,'6a Health full-time'!#REF!,'6a Health full-time'!O38,'6a Health full-time'!#REF!,'6a Health full-time'!#REF!,'6a Health full-time'!O42,'6a Health full-time'!#REF!,'6a Health full-time'!#REF!,'6a Health full-time'!O46,'6a Health full-time'!#REF!,'6a Health full-time'!#REF!)</f>
        <v>#REF!</v>
      </c>
      <c r="DD28" s="313"/>
      <c r="DE28" s="832"/>
      <c r="DF28" s="313"/>
      <c r="DG28" s="313"/>
      <c r="DH28" s="314" t="e">
        <f>SUM('6a Health full-time'!S30,'6a Health full-time'!W30,'6a Health full-time'!#REF!,'6a Health full-time'!S34,'6a Health full-time'!W34,'6a Health full-time'!#REF!,'6a Health full-time'!S38,'6a Health full-time'!W38,'6a Health full-time'!#REF!,'6a Health full-time'!S42,'6a Health full-time'!W42,'6a Health full-time'!#REF!,'6a Health full-time'!S46,'6a Health full-time'!W46,'6a Health full-time'!#REF!)</f>
        <v>#REF!</v>
      </c>
      <c r="DI28" s="315" t="e">
        <f>SUM('6a Health full-time'!T30,'6a Health full-time'!#REF!,'6a Health full-time'!#REF!,'6a Health full-time'!T34,'6a Health full-time'!#REF!,'6a Health full-time'!#REF!,'6a Health full-time'!T38,'6a Health full-time'!#REF!,'6a Health full-time'!#REF!,'6a Health full-time'!T42,'6a Health full-time'!#REF!,'6a Health full-time'!#REF!,'6a Health full-time'!T46,'6a Health full-time'!#REF!,'6a Health full-time'!#REF!)</f>
        <v>#REF!</v>
      </c>
      <c r="DJ28" s="311"/>
      <c r="DK28" s="830"/>
      <c r="DL28" s="313"/>
      <c r="DM28" s="831"/>
      <c r="DN28" s="50"/>
      <c r="DO28" s="3"/>
      <c r="DP28" s="323"/>
      <c r="DQ28" s="10"/>
      <c r="DR28" s="264" t="str">
        <f>IF(AND($M$8=1,SUM('6a Health full-time'!D27,'6a Health full-time'!I27)&gt;$DP$22,'6a Health full-time'!N27=0),P$15&amp;", "&amp;P$16&amp;", "&amp;$A28&amp;", "&amp;$B28&amp;", "&amp;$C28&amp;"; ","")</f>
        <v/>
      </c>
      <c r="DS28" s="255" t="str">
        <f>IF(AND($M$8=1,SUM('6a Health full-time'!E27,'6a Health full-time'!J27)&gt;$DP$22,'6a Health full-time'!O27=0),Q$15&amp;", "&amp;Q$16&amp;", "&amp;$A28&amp;", "&amp;$B28&amp;", "&amp;$C28&amp;"; ","")</f>
        <v/>
      </c>
      <c r="DT28" s="256" t="str">
        <f>IF(AND($M$8=1,SUM('6a Health full-time'!H27,'6a Health full-time'!M27)&gt;$DP$22,'6a Health full-time'!R27=0),R$15&amp;", "&amp;R$16&amp;", "&amp;$A28&amp;", "&amp;$B28&amp;", "&amp;$C28&amp;"; ","")</f>
        <v/>
      </c>
      <c r="DU28" s="255" t="e">
        <f>IF(AND($M$8=1,SUM('6a Health full-time'!#REF!,'6a Health full-time'!#REF!)&gt;$DP$22,'6a Health full-time'!#REF!=0),S$15&amp;", "&amp;S$16&amp;", "&amp;$A28&amp;", "&amp;$B28&amp;", "&amp;$C28&amp;"; ","")</f>
        <v>#REF!</v>
      </c>
      <c r="DV28" s="298" t="e">
        <f>IF(AND($M$8=1,SUM('6a Health full-time'!#REF!,'6a Health full-time'!#REF!)&gt;$DP$22,'6a Health full-time'!#REF!=0),T$15&amp;", "&amp;T$16&amp;", "&amp;$A28&amp;", "&amp;$B28&amp;", "&amp;$C28&amp;"; ","")</f>
        <v>#REF!</v>
      </c>
      <c r="DW28" s="293" t="e">
        <f>IF(AND($M$8=1,SUM('6a Health full-time'!#REF!,'6a Health full-time'!#REF!)&gt;$DP$22,'6a Health full-time'!#REF!=0),U$15&amp;", "&amp;U$16&amp;", "&amp;$A28&amp;", "&amp;$B28&amp;", "&amp;$C28&amp;"; ","")</f>
        <v>#REF!</v>
      </c>
      <c r="DX28" s="324"/>
      <c r="DY28" s="323"/>
      <c r="DZ28" s="10"/>
      <c r="EA28" s="264" t="str">
        <f>IF(AND($N$8=1,SUM('6a Health full-time'!D27,'6a Health full-time'!I27)&gt;0,SUM('6a Health full-time'!D27,'6a Health full-time'!I27)=ABS('6a Health full-time'!N27)),P$15&amp;", "&amp;P$16&amp;", "&amp;$A28&amp;", "&amp;$B28&amp;", "&amp;$C28&amp;"; ","")</f>
        <v/>
      </c>
      <c r="EB28" s="255" t="str">
        <f>IF(AND($N$8=1,SUM('6a Health full-time'!E27,'6a Health full-time'!J27)&gt;0,SUM('6a Health full-time'!E27,'6a Health full-time'!J27)=ABS('6a Health full-time'!O27)),Q$15&amp;", "&amp;Q$16&amp;", "&amp;$A28&amp;", "&amp;$B28&amp;", "&amp;$C28&amp;"; ","")</f>
        <v/>
      </c>
      <c r="EC28" s="256" t="str">
        <f>IF(AND($N$8=1,SUM('6a Health full-time'!H27,'6a Health full-time'!M27)&gt;0,SUM('6a Health full-time'!H27,'6a Health full-time'!M27)=ABS('6a Health full-time'!R27)),R$15&amp;", "&amp;R$16&amp;", "&amp;$A28&amp;", "&amp;$B28&amp;", "&amp;$C28&amp;"; ","")</f>
        <v/>
      </c>
      <c r="ED28" s="255" t="e">
        <f>IF(AND($N$8=1,SUM('6a Health full-time'!#REF!,'6a Health full-time'!#REF!)&gt;0,SUM('6a Health full-time'!#REF!,'6a Health full-time'!#REF!)=ABS('6a Health full-time'!#REF!)),S$15&amp;", "&amp;S$16&amp;", "&amp;$A28&amp;", "&amp;$B28&amp;", "&amp;$C28&amp;"; ","")</f>
        <v>#REF!</v>
      </c>
      <c r="EE28" s="298" t="e">
        <f>IF(AND($N$8=1,SUM('6a Health full-time'!#REF!,'6a Health full-time'!#REF!)&gt;0,SUM('6a Health full-time'!#REF!,'6a Health full-time'!#REF!)=ABS('6a Health full-time'!#REF!)),T$15&amp;", "&amp;T$16&amp;", "&amp;$A28&amp;", "&amp;$B28&amp;", "&amp;$C28&amp;"; ","")</f>
        <v>#REF!</v>
      </c>
      <c r="EF28" s="293" t="e">
        <f>IF(AND($N$8=1,SUM('6a Health full-time'!#REF!,'6a Health full-time'!#REF!)&gt;0,SUM('6a Health full-time'!#REF!,'6a Health full-time'!#REF!)=ABS('6a Health full-time'!#REF!)),U$15&amp;", "&amp;U$16&amp;", "&amp;$A28&amp;", "&amp;$B28&amp;", "&amp;$C28&amp;"; ","")</f>
        <v>#REF!</v>
      </c>
      <c r="EG28" s="324"/>
      <c r="EH28" s="326"/>
      <c r="EI28" s="327"/>
      <c r="EJ28" s="327"/>
      <c r="EK28" s="327"/>
      <c r="EL28" s="327"/>
      <c r="EM28" s="327"/>
      <c r="EN28" s="327"/>
      <c r="EO28" s="327"/>
      <c r="EP28" s="328"/>
      <c r="EQ28" s="323"/>
      <c r="ER28" s="10"/>
      <c r="ES28" s="264" t="str">
        <f>IF(AND($P$8=1,$B28="Long length",'6a Health full-time'!S27&lt;&gt;0),D$15&amp;", "&amp;D$16&amp;", "&amp;$A28&amp;", "&amp;$B28&amp;", "&amp;$C28&amp;"; ","")</f>
        <v/>
      </c>
      <c r="ET28" s="255" t="str">
        <f>IF(AND($P$8=1,$B28="Long length",'6a Health full-time'!T27&lt;&gt;0),E$15&amp;", "&amp;E$16&amp;", "&amp;$A28&amp;", "&amp;$B28&amp;", "&amp;$C28&amp;"; ","")</f>
        <v/>
      </c>
      <c r="EU28" s="256" t="str">
        <f>IF(AND($P$8=1,$B28="Long length",'6a Health full-time'!W27&lt;&gt;0),F$15&amp;", "&amp;F$16&amp;", "&amp;$A28&amp;", "&amp;$B28&amp;", "&amp;$C28&amp;"; ","")</f>
        <v/>
      </c>
      <c r="EV28" s="255" t="e">
        <f>IF(AND($P$8=1,$B28="Long length",'6a Health full-time'!#REF!&lt;&gt;0),G$15&amp;", "&amp;G$16&amp;", "&amp;$A28&amp;", "&amp;$B28&amp;", "&amp;$C28&amp;"; ","")</f>
        <v>#REF!</v>
      </c>
      <c r="EW28" s="298" t="e">
        <f>IF(AND($P$8=1,$B28="Long length",'6a Health full-time'!#REF!&lt;&gt;0),H$15&amp;", "&amp;H$16&amp;", "&amp;$A28&amp;", "&amp;$B28&amp;", "&amp;$C28&amp;"; ","")</f>
        <v>#REF!</v>
      </c>
      <c r="EX28" s="293" t="e">
        <f>IF(AND($P$8=1,$B28="Long length",'6a Health full-time'!#REF!&lt;&gt;0),I$15&amp;", "&amp;I$16&amp;", "&amp;$A28&amp;", "&amp;$B28&amp;", "&amp;$C28&amp;"; ","")</f>
        <v>#REF!</v>
      </c>
      <c r="EY28" s="324"/>
    </row>
    <row r="29" spans="1:155" x14ac:dyDescent="0.2">
      <c r="A29" s="3" t="s">
        <v>11288</v>
      </c>
      <c r="B29" s="3" t="s">
        <v>11274</v>
      </c>
      <c r="C29" s="3" t="s">
        <v>11284</v>
      </c>
      <c r="E29" s="295"/>
      <c r="F29" s="10"/>
      <c r="G29" s="265" t="str">
        <f>IF(AND($D$8=1,'6a Health full-time'!N28&gt;0),P$15&amp;", "&amp;P$16&amp;", "&amp;$A29&amp;", "&amp;$B29&amp;", "&amp;$C29&amp;"; ","")</f>
        <v/>
      </c>
      <c r="H29" s="258" t="str">
        <f>IF(AND($D$8=1,'6a Health full-time'!O28&gt;0),Q$15&amp;", "&amp;Q$16&amp;", "&amp;$A29&amp;", "&amp;$B29&amp;", "&amp;$C29&amp;"; ","")</f>
        <v/>
      </c>
      <c r="I29" s="259" t="str">
        <f>IF(AND($D$8=1,'6a Health full-time'!R28&gt;0),R$15&amp;", "&amp;R$16&amp;", "&amp;$A29&amp;", "&amp;$B29&amp;", "&amp;$C29&amp;"; ","")</f>
        <v/>
      </c>
      <c r="J29" s="794" t="e">
        <f>IF(AND($D$8=1,'6a Health full-time'!#REF!&gt;0),S$15&amp;", "&amp;S$16&amp;", "&amp;$A29&amp;", "&amp;$B29&amp;", "&amp;$C29&amp;"; ","")</f>
        <v>#REF!</v>
      </c>
      <c r="K29" s="796" t="e">
        <f>IF(AND($D$8=1,'6a Health full-time'!#REF!&gt;0),T$15&amp;", "&amp;T$16&amp;", "&amp;$A29&amp;", "&amp;$B29&amp;", "&amp;$C29&amp;"; ","")</f>
        <v>#REF!</v>
      </c>
      <c r="L29" s="266" t="e">
        <f>IF(AND($D$8=1,'6a Health full-time'!#REF!&gt;0),W$15&amp;", "&amp;W$16&amp;", "&amp;$A29&amp;", "&amp;$B29&amp;", "&amp;$C29&amp;"; ","")</f>
        <v>#REF!</v>
      </c>
      <c r="M29" s="50"/>
      <c r="N29" s="295"/>
      <c r="O29" s="10"/>
      <c r="P29" s="265" t="str">
        <f>IF(AND($E$8=1,'6a Health full-time'!D28&lt;0),D$14&amp;", "&amp;D$15&amp;", "&amp;D$16&amp;", "&amp;$A29&amp;", "&amp;$B29&amp;", "&amp;$C29&amp;"; ","")</f>
        <v/>
      </c>
      <c r="Q29" s="258" t="str">
        <f>IF(AND($E$8=1,'6a Health full-time'!E28&lt;0),E$14&amp;", "&amp;E$15&amp;", "&amp;E$16&amp;", "&amp;$A29&amp;", "&amp;$B29&amp;", "&amp;$C29&amp;"; ","")</f>
        <v/>
      </c>
      <c r="R29" s="259" t="str">
        <f>IF(AND($E$8=1,'6a Health full-time'!H28&lt;0),F$14&amp;", "&amp;F$15&amp;", "&amp;F$16&amp;", "&amp;$A29&amp;", "&amp;$B29&amp;", "&amp;$C29&amp;"; ","")</f>
        <v/>
      </c>
      <c r="S29" s="258" t="e">
        <f>IF(AND($E$8=1,'6a Health full-time'!#REF!&lt;0),G$14&amp;", "&amp;G$15&amp;", "&amp;G$16&amp;", "&amp;$A29&amp;", "&amp;$B29&amp;", "&amp;$C29&amp;"; ","")</f>
        <v>#REF!</v>
      </c>
      <c r="T29" s="299" t="e">
        <f>IF(AND($E$8=1,'6a Health full-time'!#REF!&lt;0),H$14&amp;", "&amp;H$15&amp;", "&amp;H$16&amp;", "&amp;$A29&amp;", "&amp;$B29&amp;", "&amp;$C29&amp;"; ","")</f>
        <v>#REF!</v>
      </c>
      <c r="U29" s="299" t="e">
        <f>IF(AND($E$8=1,'6a Health full-time'!#REF!&lt;0),I$14&amp;", "&amp;I$15&amp;", "&amp;I$16&amp;", "&amp;$A29&amp;", "&amp;$B29&amp;", "&amp;$C29&amp;"; ","")</f>
        <v>#REF!</v>
      </c>
      <c r="V29" s="265" t="str">
        <f>IF(AND($E$8=1,'6a Health full-time'!I28&lt;0),J$14&amp;", "&amp;J$15&amp;", "&amp;J$16&amp;", "&amp;$A29&amp;", "&amp;$B29&amp;", "&amp;$C29&amp;"; ","")</f>
        <v/>
      </c>
      <c r="W29" s="258" t="str">
        <f>IF(AND($E$8=1,'6a Health full-time'!J28&lt;0),K$14&amp;", "&amp;K$15&amp;", "&amp;K$16&amp;", "&amp;$A29&amp;", "&amp;$B29&amp;", "&amp;$C29&amp;"; ","")</f>
        <v/>
      </c>
      <c r="X29" s="259" t="str">
        <f>IF(AND($E$8=1,'6a Health full-time'!M28&lt;0),L$14&amp;", "&amp;L$15&amp;", "&amp;L$16&amp;", "&amp;$A29&amp;", "&amp;$B29&amp;", "&amp;$C29&amp;"; ","")</f>
        <v/>
      </c>
      <c r="Y29" s="258" t="e">
        <f>IF(AND($E$8=1,'6a Health full-time'!#REF!&lt;0),M$14&amp;", "&amp;M$15&amp;", "&amp;M$16&amp;", "&amp;$A29&amp;", "&amp;$B29&amp;", "&amp;$C29&amp;"; ","")</f>
        <v>#REF!</v>
      </c>
      <c r="Z29" s="299" t="e">
        <f>IF(AND($E$8=1,'6a Health full-time'!#REF!&lt;0),N$14&amp;", "&amp;N$15&amp;", "&amp;N$16&amp;", "&amp;$A29&amp;", "&amp;$B29&amp;", "&amp;$C29&amp;"; ","")</f>
        <v>#REF!</v>
      </c>
      <c r="AA29" s="299" t="e">
        <f>IF(AND($E$8=1,'6a Health full-time'!#REF!&lt;0),O$14&amp;", "&amp;O$15&amp;", "&amp;O$16&amp;", "&amp;$A29&amp;", "&amp;$B29&amp;", "&amp;$C29&amp;"; ","")</f>
        <v>#REF!</v>
      </c>
      <c r="AB29" s="265" t="str">
        <f>IF(AND($E$8=1,'6a Health full-time'!S28&lt;0),V$14&amp;", "&amp;V$15&amp;", "&amp;V$16&amp;", "&amp;$A29&amp;", "&amp;$B29&amp;", "&amp;$C29&amp;"; ","")</f>
        <v/>
      </c>
      <c r="AC29" s="258" t="str">
        <f>IF(AND($E$8=1,'6a Health full-time'!T28&lt;0),W$14&amp;", "&amp;W$15&amp;", "&amp;W$16&amp;", "&amp;$A29&amp;", "&amp;$B29&amp;", "&amp;$C29&amp;"; ","")</f>
        <v/>
      </c>
      <c r="AD29" s="259" t="str">
        <f>IF(AND($E$8=1,'6a Health full-time'!W28&lt;0),X$14&amp;", "&amp;X$15&amp;", "&amp;X$16&amp;", "&amp;$A29&amp;", "&amp;$B29&amp;", "&amp;$C29&amp;"; ","")</f>
        <v/>
      </c>
      <c r="AE29" s="258" t="e">
        <f>IF(AND($E$8=1,'6a Health full-time'!#REF!&lt;0),Y$14&amp;", "&amp;Y$15&amp;", "&amp;Y$16&amp;", "&amp;$A29&amp;", "&amp;$B29&amp;", "&amp;$C29&amp;"; ","")</f>
        <v>#REF!</v>
      </c>
      <c r="AF29" s="299" t="e">
        <f>IF(AND($E$8=1,'6a Health full-time'!#REF!&lt;0),Z$14&amp;", "&amp;Z$15&amp;", "&amp;Z$16&amp;", "&amp;$A29&amp;", "&amp;$B29&amp;", "&amp;$C29&amp;"; ","")</f>
        <v>#REF!</v>
      </c>
      <c r="AG29" s="803" t="e">
        <f>IF(AND($E$8=1,'6a Health full-time'!#REF!&lt;0),AA$14&amp;", "&amp;AA$15&amp;", "&amp;AA$16&amp;", "&amp;$A29&amp;", "&amp;$B29&amp;", "&amp;$C29&amp;"; ","")</f>
        <v>#REF!</v>
      </c>
      <c r="AH29" s="50"/>
      <c r="AI29" s="295"/>
      <c r="AJ29" s="10"/>
      <c r="AK29" s="281"/>
      <c r="AL29" s="280"/>
      <c r="AM29" s="288"/>
      <c r="AN29" s="280"/>
      <c r="AO29" s="305"/>
      <c r="AP29" s="305"/>
      <c r="AQ29" s="281"/>
      <c r="AR29" s="280"/>
      <c r="AS29" s="288"/>
      <c r="AT29" s="280"/>
      <c r="AU29" s="305"/>
      <c r="AV29" s="805"/>
      <c r="AW29" s="305"/>
      <c r="AX29" s="809"/>
      <c r="AY29" s="305"/>
      <c r="AZ29" s="809"/>
      <c r="BA29" s="305"/>
      <c r="BB29" s="305"/>
      <c r="BC29" s="281"/>
      <c r="BD29" s="280"/>
      <c r="BE29" s="288"/>
      <c r="BF29" s="280"/>
      <c r="BG29" s="305"/>
      <c r="BH29" s="304"/>
      <c r="BI29" s="50"/>
      <c r="BJ29" s="295"/>
      <c r="BK29" s="10"/>
      <c r="BL29" s="265" t="str">
        <f>IF(AND($G$8=1,'6a Health full-time'!D28&lt;&gt;"",ABS('6a Health full-time'!D28)-INT(ABS('6a Health full-time'!D28))&lt;&gt;0,ABS('6a Health full-time'!D28)-INT(ABS('6a Health full-time'!D28))&lt;&gt;0.5),D$14&amp;", "&amp;D$15&amp;", "&amp;D$16&amp;", "&amp;$A29&amp;", "&amp;$B29&amp;", "&amp;$C29&amp;"; ","")</f>
        <v/>
      </c>
      <c r="BM29" s="258" t="str">
        <f>IF(AND($G$8=1,'6a Health full-time'!E28&lt;&gt;"",ABS('6a Health full-time'!E28)-INT(ABS('6a Health full-time'!E28))&lt;&gt;0,ABS('6a Health full-time'!E28)-INT(ABS('6a Health full-time'!E28))&lt;&gt;0.5),E$14&amp;", "&amp;E$15&amp;", "&amp;E$16&amp;", "&amp;$A29&amp;", "&amp;$B29&amp;", "&amp;$C29&amp;"; ","")</f>
        <v/>
      </c>
      <c r="BN29" s="259" t="str">
        <f>IF(AND($G$8=1,'6a Health full-time'!H28&lt;&gt;"",ABS('6a Health full-time'!H28)-INT(ABS('6a Health full-time'!H28))&lt;&gt;0,ABS('6a Health full-time'!H28)-INT(ABS('6a Health full-time'!H28))&lt;&gt;0.5),F$14&amp;", "&amp;F$15&amp;", "&amp;F$16&amp;", "&amp;$A29&amp;", "&amp;$B29&amp;", "&amp;$C29&amp;"; ","")</f>
        <v/>
      </c>
      <c r="BO29" s="258" t="e">
        <f>IF(AND($G$8=1,'6a Health full-time'!#REF!&lt;&gt;"",ABS('6a Health full-time'!#REF!)-INT(ABS('6a Health full-time'!#REF!))&lt;&gt;0,ABS('6a Health full-time'!#REF!)-INT(ABS('6a Health full-time'!#REF!))&lt;&gt;0.5),G$14&amp;", "&amp;G$15&amp;", "&amp;G$16&amp;", "&amp;$A29&amp;", "&amp;$B29&amp;", "&amp;$C29&amp;"; ","")</f>
        <v>#REF!</v>
      </c>
      <c r="BP29" s="299" t="e">
        <f>IF(AND($G$8=1,'6a Health full-time'!#REF!&lt;&gt;"",ABS('6a Health full-time'!#REF!)-INT(ABS('6a Health full-time'!#REF!))&lt;&gt;0,ABS('6a Health full-time'!#REF!)-INT(ABS('6a Health full-time'!#REF!))&lt;&gt;0.5),H$14&amp;", "&amp;H$15&amp;", "&amp;H$16&amp;", "&amp;$A29&amp;", "&amp;$B29&amp;", "&amp;$C29&amp;"; ","")</f>
        <v>#REF!</v>
      </c>
      <c r="BQ29" s="299" t="e">
        <f>IF(AND($G$8=1,'6a Health full-time'!#REF!&lt;&gt;"",ABS('6a Health full-time'!#REF!)-INT(ABS('6a Health full-time'!#REF!))&lt;&gt;0,ABS('6a Health full-time'!#REF!)-INT(ABS('6a Health full-time'!#REF!))&lt;&gt;0.5),I$14&amp;", "&amp;I$15&amp;", "&amp;I$16&amp;", "&amp;$A29&amp;", "&amp;$B29&amp;", "&amp;$C29&amp;"; ","")</f>
        <v>#REF!</v>
      </c>
      <c r="BR29" s="265" t="str">
        <f>IF(AND($G$8=1,'6a Health full-time'!I28&lt;&gt;"",ABS('6a Health full-time'!I28)-INT(ABS('6a Health full-time'!I28))&lt;&gt;0,ABS('6a Health full-time'!I28)-INT(ABS('6a Health full-time'!I28))&lt;&gt;0.5),J$14&amp;", "&amp;J$15&amp;", "&amp;J$16&amp;", "&amp;$A29&amp;", "&amp;$B29&amp;", "&amp;$C29&amp;"; ","")</f>
        <v/>
      </c>
      <c r="BS29" s="258" t="str">
        <f>IF(AND($G$8=1,'6a Health full-time'!J28&lt;&gt;"",ABS('6a Health full-time'!J28)-INT(ABS('6a Health full-time'!J28))&lt;&gt;0,ABS('6a Health full-time'!J28)-INT(ABS('6a Health full-time'!J28))&lt;&gt;0.5),K$14&amp;", "&amp;K$15&amp;", "&amp;K$16&amp;", "&amp;$A29&amp;", "&amp;$B29&amp;", "&amp;$C29&amp;"; ","")</f>
        <v/>
      </c>
      <c r="BT29" s="259" t="str">
        <f>IF(AND($G$8=1,'6a Health full-time'!M28&lt;&gt;"",ABS('6a Health full-time'!M28)-INT(ABS('6a Health full-time'!M28))&lt;&gt;0,ABS('6a Health full-time'!M28)-INT(ABS('6a Health full-time'!M28))&lt;&gt;0.5),L$14&amp;", "&amp;L$15&amp;", "&amp;L$16&amp;", "&amp;$A29&amp;", "&amp;$B29&amp;", "&amp;$C29&amp;"; ","")</f>
        <v/>
      </c>
      <c r="BU29" s="258" t="e">
        <f>IF(AND($G$8=1,'6a Health full-time'!#REF!&lt;&gt;"",ABS('6a Health full-time'!#REF!)-INT(ABS('6a Health full-time'!#REF!))&lt;&gt;0,ABS('6a Health full-time'!#REF!)-INT(ABS('6a Health full-time'!#REF!))&lt;&gt;0.5),M$14&amp;", "&amp;M$15&amp;", "&amp;M$16&amp;", "&amp;$A29&amp;", "&amp;$B29&amp;", "&amp;$C29&amp;"; ","")</f>
        <v>#REF!</v>
      </c>
      <c r="BV29" s="299" t="e">
        <f>IF(AND($G$8=1,'6a Health full-time'!#REF!&lt;&gt;"",ABS('6a Health full-time'!#REF!)-INT(ABS('6a Health full-time'!#REF!))&lt;&gt;0,ABS('6a Health full-time'!#REF!)-INT(ABS('6a Health full-time'!#REF!))&lt;&gt;0.5),N$14&amp;", "&amp;N$15&amp;", "&amp;N$16&amp;", "&amp;$A29&amp;", "&amp;$B29&amp;", "&amp;$C29&amp;"; ","")</f>
        <v>#REF!</v>
      </c>
      <c r="BW29" s="803" t="e">
        <f>IF(AND($G$8=1,'6a Health full-time'!#REF!&lt;&gt;"",ABS('6a Health full-time'!#REF!)-INT(ABS('6a Health full-time'!#REF!))&lt;&gt;0,ABS('6a Health full-time'!#REF!)-INT(ABS('6a Health full-time'!#REF!))&lt;&gt;0.5),O$14&amp;", "&amp;O$15&amp;", "&amp;O$16&amp;", "&amp;$A29&amp;", "&amp;$B29&amp;", "&amp;$C29&amp;"; ","")</f>
        <v>#REF!</v>
      </c>
      <c r="BX29" s="299" t="str">
        <f>IF(AND($G$8=1,'6a Health full-time'!N28&lt;&gt;"",ABS('6a Health full-time'!N28)-INT(ABS('6a Health full-time'!N28))&lt;&gt;0,ABS('6a Health full-time'!N28)-INT(ABS('6a Health full-time'!N28))&lt;&gt;0.5),P$14&amp;", "&amp;P$15&amp;", "&amp;P$16&amp;", "&amp;$A29&amp;", "&amp;$B29&amp;", "&amp;$C29&amp;"; ","")</f>
        <v/>
      </c>
      <c r="BY29" s="807" t="str">
        <f>IF(AND($G$8=1,'6a Health full-time'!O28&lt;&gt;"",ABS('6a Health full-time'!O28)-INT(ABS('6a Health full-time'!O28))&lt;&gt;0,ABS('6a Health full-time'!O28)-INT(ABS('6a Health full-time'!O28))&lt;&gt;0.5),Q$14&amp;", "&amp;Q$15&amp;", "&amp;Q$16&amp;", "&amp;$A29&amp;", "&amp;$B29&amp;", "&amp;$C29&amp;"; ","")</f>
        <v/>
      </c>
      <c r="BZ29" s="299" t="str">
        <f>IF(AND($G$8=1,'6a Health full-time'!R28&lt;&gt;"",ABS('6a Health full-time'!R28)-INT(ABS('6a Health full-time'!R28))&lt;&gt;0,ABS('6a Health full-time'!R28)-INT(ABS('6a Health full-time'!R28))&lt;&gt;0.5),R$14&amp;", "&amp;R$15&amp;", "&amp;R$16&amp;", "&amp;$A29&amp;", "&amp;$B29&amp;", "&amp;$C29&amp;"; ","")</f>
        <v/>
      </c>
      <c r="CA29" s="807" t="e">
        <f>IF(AND($G$8=1,'6a Health full-time'!#REF!&lt;&gt;"",ABS('6a Health full-time'!#REF!)-INT(ABS('6a Health full-time'!#REF!))&lt;&gt;0,ABS('6a Health full-time'!#REF!)-INT(ABS('6a Health full-time'!#REF!))&lt;&gt;0.5),S$14&amp;", "&amp;S$15&amp;", "&amp;S$16&amp;", "&amp;$A29&amp;", "&amp;$B29&amp;", "&amp;$C29&amp;"; ","")</f>
        <v>#REF!</v>
      </c>
      <c r="CB29" s="299" t="e">
        <f>IF(AND($G$8=1,'6a Health full-time'!#REF!&lt;&gt;"",ABS('6a Health full-time'!#REF!)-INT(ABS('6a Health full-time'!#REF!))&lt;&gt;0,ABS('6a Health full-time'!#REF!)-INT(ABS('6a Health full-time'!#REF!))&lt;&gt;0.5),T$14&amp;", "&amp;T$15&amp;", "&amp;T$16&amp;", "&amp;$A29&amp;", "&amp;$B29&amp;", "&amp;$C29&amp;"; ","")</f>
        <v>#REF!</v>
      </c>
      <c r="CC29" s="299" t="e">
        <f>IF(AND($G$8=1,'6a Health full-time'!#REF!&lt;&gt;"",ABS('6a Health full-time'!#REF!)-INT(ABS('6a Health full-time'!#REF!))&lt;&gt;0,ABS('6a Health full-time'!#REF!)-INT(ABS('6a Health full-time'!#REF!))&lt;&gt;0.5),U$14&amp;", "&amp;U$15&amp;", "&amp;U$16&amp;", "&amp;$A29&amp;", "&amp;$B29&amp;", "&amp;$C29&amp;"; ","")</f>
        <v>#REF!</v>
      </c>
      <c r="CD29" s="265" t="str">
        <f>IF(AND($G$8=1,'6a Health full-time'!S28&lt;&gt;"",ABS('6a Health full-time'!S28)-INT(ABS('6a Health full-time'!S28))&lt;&gt;0,ABS('6a Health full-time'!S28)-INT(ABS('6a Health full-time'!S28))&lt;&gt;0.5),V$14&amp;", "&amp;V$15&amp;", "&amp;V$16&amp;", "&amp;$A29&amp;", "&amp;$B29&amp;", "&amp;$C29&amp;"; ","")</f>
        <v/>
      </c>
      <c r="CE29" s="258" t="str">
        <f>IF(AND($G$8=1,'6a Health full-time'!T28&lt;&gt;"",ABS('6a Health full-time'!T28)-INT(ABS('6a Health full-time'!T28))&lt;&gt;0,ABS('6a Health full-time'!T28)-INT(ABS('6a Health full-time'!T28))&lt;&gt;0.5),W$14&amp;", "&amp;W$15&amp;", "&amp;W$16&amp;", "&amp;$A29&amp;", "&amp;$B29&amp;", "&amp;$C29&amp;"; ","")</f>
        <v/>
      </c>
      <c r="CF29" s="259" t="str">
        <f>IF(AND($G$8=1,'6a Health full-time'!W28&lt;&gt;"",ABS('6a Health full-time'!W28)-INT(ABS('6a Health full-time'!W28))&lt;&gt;0,ABS('6a Health full-time'!W28)-INT(ABS('6a Health full-time'!W28))&lt;&gt;0.5),X$14&amp;", "&amp;X$15&amp;", "&amp;X$16&amp;", "&amp;$A29&amp;", "&amp;$B29&amp;", "&amp;$C29&amp;"; ","")</f>
        <v/>
      </c>
      <c r="CG29" s="258" t="e">
        <f>IF(AND($G$8=1,'6a Health full-time'!#REF!&lt;&gt;"",ABS('6a Health full-time'!#REF!)-INT(ABS('6a Health full-time'!#REF!))&lt;&gt;0,ABS('6a Health full-time'!#REF!)-INT(ABS('6a Health full-time'!#REF!))&lt;&gt;0.5),Y$14&amp;", "&amp;Y$15&amp;", "&amp;Y$16&amp;", "&amp;$A29&amp;", "&amp;$B29&amp;", "&amp;$C29&amp;"; ","")</f>
        <v>#REF!</v>
      </c>
      <c r="CH29" s="253" t="e">
        <f>IF(AND($G$8=1,'6a Health full-time'!#REF!&lt;&gt;"",ABS('6a Health full-time'!#REF!)-INT(ABS('6a Health full-time'!#REF!))&lt;&gt;0,ABS('6a Health full-time'!#REF!)-INT(ABS('6a Health full-time'!#REF!))&lt;&gt;0.5),Z$14&amp;", "&amp;Z$15&amp;", "&amp;Z$16&amp;", "&amp;$A29&amp;", "&amp;$B29&amp;", "&amp;$C29&amp;"; ","")</f>
        <v>#REF!</v>
      </c>
      <c r="CI29" s="818" t="e">
        <f>IF(AND($G$8=1,'6a Health full-time'!#REF!&lt;&gt;"",ABS('6a Health full-time'!#REF!)-INT(ABS('6a Health full-time'!#REF!))&lt;&gt;0,ABS('6a Health full-time'!#REF!)-INT(ABS('6a Health full-time'!#REF!))&lt;&gt;0.5),AA$14&amp;", "&amp;AA$15&amp;", "&amp;AA$16&amp;", "&amp;$A29&amp;", "&amp;$B29&amp;", "&amp;$C29&amp;"; ","")</f>
        <v>#REF!</v>
      </c>
      <c r="CJ29" s="50"/>
      <c r="DN29" s="50"/>
      <c r="DO29" s="3"/>
      <c r="DP29" s="323"/>
      <c r="DQ29" s="10"/>
      <c r="DR29" s="265" t="str">
        <f>IF(AND($M$8=1,SUM('6a Health full-time'!D28,'6a Health full-time'!I28)&gt;$DP$22,'6a Health full-time'!N28=0),P$15&amp;", "&amp;P$16&amp;", "&amp;$A29&amp;", "&amp;$B29&amp;", "&amp;$C29&amp;"; ","")</f>
        <v/>
      </c>
      <c r="DS29" s="258" t="str">
        <f>IF(AND($M$8=1,SUM('6a Health full-time'!E28,'6a Health full-time'!J28)&gt;$DP$22,'6a Health full-time'!O28=0),Q$15&amp;", "&amp;Q$16&amp;", "&amp;$A29&amp;", "&amp;$B29&amp;", "&amp;$C29&amp;"; ","")</f>
        <v/>
      </c>
      <c r="DT29" s="259" t="str">
        <f>IF(AND($M$8=1,SUM('6a Health full-time'!H28,'6a Health full-time'!M28)&gt;$DP$22,'6a Health full-time'!R28=0),R$15&amp;", "&amp;R$16&amp;", "&amp;$A29&amp;", "&amp;$B29&amp;", "&amp;$C29&amp;"; ","")</f>
        <v/>
      </c>
      <c r="DU29" s="258" t="e">
        <f>IF(AND($M$8=1,SUM('6a Health full-time'!#REF!,'6a Health full-time'!#REF!)&gt;$DP$22,'6a Health full-time'!#REF!=0),S$15&amp;", "&amp;S$16&amp;", "&amp;$A29&amp;", "&amp;$B29&amp;", "&amp;$C29&amp;"; ","")</f>
        <v>#REF!</v>
      </c>
      <c r="DV29" s="299" t="e">
        <f>IF(AND($M$8=1,SUM('6a Health full-time'!#REF!,'6a Health full-time'!#REF!)&gt;$DP$22,'6a Health full-time'!#REF!=0),T$15&amp;", "&amp;T$16&amp;", "&amp;$A29&amp;", "&amp;$B29&amp;", "&amp;$C29&amp;"; ","")</f>
        <v>#REF!</v>
      </c>
      <c r="DW29" s="266" t="e">
        <f>IF(AND($M$8=1,SUM('6a Health full-time'!#REF!,'6a Health full-time'!#REF!)&gt;$DP$22,'6a Health full-time'!#REF!=0),U$15&amp;", "&amp;U$16&amp;", "&amp;$A29&amp;", "&amp;$B29&amp;", "&amp;$C29&amp;"; ","")</f>
        <v>#REF!</v>
      </c>
      <c r="DX29" s="324"/>
      <c r="DY29" s="323"/>
      <c r="DZ29" s="10"/>
      <c r="EA29" s="265" t="str">
        <f>IF(AND($N$8=1,SUM('6a Health full-time'!D28,'6a Health full-time'!I28)&gt;0,SUM('6a Health full-time'!D28,'6a Health full-time'!I28)=ABS('6a Health full-time'!N28)),P$15&amp;", "&amp;P$16&amp;", "&amp;$A29&amp;", "&amp;$B29&amp;", "&amp;$C29&amp;"; ","")</f>
        <v/>
      </c>
      <c r="EB29" s="258" t="str">
        <f>IF(AND($N$8=1,SUM('6a Health full-time'!E28,'6a Health full-time'!J28)&gt;0,SUM('6a Health full-time'!E28,'6a Health full-time'!J28)=ABS('6a Health full-time'!O28)),Q$15&amp;", "&amp;Q$16&amp;", "&amp;$A29&amp;", "&amp;$B29&amp;", "&amp;$C29&amp;"; ","")</f>
        <v/>
      </c>
      <c r="EC29" s="259" t="str">
        <f>IF(AND($N$8=1,SUM('6a Health full-time'!H28,'6a Health full-time'!M28)&gt;0,SUM('6a Health full-time'!H28,'6a Health full-time'!M28)=ABS('6a Health full-time'!R28)),R$15&amp;", "&amp;R$16&amp;", "&amp;$A29&amp;", "&amp;$B29&amp;", "&amp;$C29&amp;"; ","")</f>
        <v/>
      </c>
      <c r="ED29" s="258" t="e">
        <f>IF(AND($N$8=1,SUM('6a Health full-time'!#REF!,'6a Health full-time'!#REF!)&gt;0,SUM('6a Health full-time'!#REF!,'6a Health full-time'!#REF!)=ABS('6a Health full-time'!#REF!)),S$15&amp;", "&amp;S$16&amp;", "&amp;$A29&amp;", "&amp;$B29&amp;", "&amp;$C29&amp;"; ","")</f>
        <v>#REF!</v>
      </c>
      <c r="EE29" s="299" t="e">
        <f>IF(AND($N$8=1,SUM('6a Health full-time'!#REF!,'6a Health full-time'!#REF!)&gt;0,SUM('6a Health full-time'!#REF!,'6a Health full-time'!#REF!)=ABS('6a Health full-time'!#REF!)),T$15&amp;", "&amp;T$16&amp;", "&amp;$A29&amp;", "&amp;$B29&amp;", "&amp;$C29&amp;"; ","")</f>
        <v>#REF!</v>
      </c>
      <c r="EF29" s="266" t="e">
        <f>IF(AND($N$8=1,SUM('6a Health full-time'!#REF!,'6a Health full-time'!#REF!)&gt;0,SUM('6a Health full-time'!#REF!,'6a Health full-time'!#REF!)=ABS('6a Health full-time'!#REF!)),U$15&amp;", "&amp;U$16&amp;", "&amp;$A29&amp;", "&amp;$B29&amp;", "&amp;$C29&amp;"; ","")</f>
        <v>#REF!</v>
      </c>
      <c r="EG29" s="324"/>
      <c r="EH29" s="3"/>
      <c r="EI29" s="3"/>
      <c r="EJ29" s="3"/>
      <c r="EK29" s="3"/>
      <c r="EL29" s="3"/>
      <c r="EM29" s="3"/>
      <c r="EN29" s="3"/>
      <c r="EO29" s="3"/>
      <c r="EP29" s="3"/>
      <c r="EQ29" s="323"/>
      <c r="ER29" s="10"/>
      <c r="ES29" s="265" t="str">
        <f>IF(AND($P$8=1,$B29="Long length",'6a Health full-time'!S28&lt;&gt;0),D$15&amp;", "&amp;D$16&amp;", "&amp;$A29&amp;", "&amp;$B29&amp;", "&amp;$C29&amp;"; ","")</f>
        <v/>
      </c>
      <c r="ET29" s="258" t="str">
        <f>IF(AND($P$8=1,$B29="Long length",'6a Health full-time'!T28&lt;&gt;0),E$15&amp;", "&amp;E$16&amp;", "&amp;$A29&amp;", "&amp;$B29&amp;", "&amp;$C29&amp;"; ","")</f>
        <v/>
      </c>
      <c r="EU29" s="259" t="str">
        <f>IF(AND($P$8=1,$B29="Long length",'6a Health full-time'!W28&lt;&gt;0),F$15&amp;", "&amp;F$16&amp;", "&amp;$A29&amp;", "&amp;$B29&amp;", "&amp;$C29&amp;"; ","")</f>
        <v/>
      </c>
      <c r="EV29" s="258" t="e">
        <f>IF(AND($P$8=1,$B29="Long length",'6a Health full-time'!#REF!&lt;&gt;0),G$15&amp;", "&amp;G$16&amp;", "&amp;$A29&amp;", "&amp;$B29&amp;", "&amp;$C29&amp;"; ","")</f>
        <v>#REF!</v>
      </c>
      <c r="EW29" s="299" t="e">
        <f>IF(AND($P$8=1,$B29="Long length",'6a Health full-time'!#REF!&lt;&gt;0),H$15&amp;", "&amp;H$16&amp;", "&amp;$A29&amp;", "&amp;$B29&amp;", "&amp;$C29&amp;"; ","")</f>
        <v>#REF!</v>
      </c>
      <c r="EX29" s="266" t="e">
        <f>IF(AND($P$8=1,$B29="Long length",'6a Health full-time'!#REF!&lt;&gt;0),I$15&amp;", "&amp;I$16&amp;", "&amp;$A29&amp;", "&amp;$B29&amp;", "&amp;$C29&amp;"; ","")</f>
        <v>#REF!</v>
      </c>
      <c r="EY29" s="324"/>
    </row>
    <row r="30" spans="1:155" x14ac:dyDescent="0.2">
      <c r="A30" s="3" t="s">
        <v>11288</v>
      </c>
      <c r="B30" s="3" t="s">
        <v>11286</v>
      </c>
      <c r="C30" s="3" t="s">
        <v>11275</v>
      </c>
      <c r="E30" s="295"/>
      <c r="F30" s="10"/>
      <c r="G30" s="265" t="str">
        <f>IF(AND($D$8=1,'6a Health full-time'!N29&gt;0),P$15&amp;", "&amp;P$16&amp;", "&amp;$A30&amp;", "&amp;$B30&amp;", "&amp;$C30&amp;"; ","")</f>
        <v/>
      </c>
      <c r="H30" s="258" t="str">
        <f>IF(AND($D$8=1,'6a Health full-time'!O29&gt;0),Q$15&amp;", "&amp;Q$16&amp;", "&amp;$A30&amp;", "&amp;$B30&amp;", "&amp;$C30&amp;"; ","")</f>
        <v/>
      </c>
      <c r="I30" s="259" t="str">
        <f>IF(AND($D$8=1,'6a Health full-time'!R29&gt;0),R$15&amp;", "&amp;R$16&amp;", "&amp;$A30&amp;", "&amp;$B30&amp;", "&amp;$C30&amp;"; ","")</f>
        <v/>
      </c>
      <c r="J30" s="794" t="e">
        <f>IF(AND($D$8=1,'6a Health full-time'!#REF!&gt;0),S$15&amp;", "&amp;S$16&amp;", "&amp;$A30&amp;", "&amp;$B30&amp;", "&amp;$C30&amp;"; ","")</f>
        <v>#REF!</v>
      </c>
      <c r="K30" s="796" t="e">
        <f>IF(AND($D$8=1,'6a Health full-time'!#REF!&gt;0),T$15&amp;", "&amp;T$16&amp;", "&amp;$A30&amp;", "&amp;$B30&amp;", "&amp;$C30&amp;"; ","")</f>
        <v>#REF!</v>
      </c>
      <c r="L30" s="266" t="e">
        <f>IF(AND($D$8=1,'6a Health full-time'!#REF!&gt;0),W$15&amp;", "&amp;W$16&amp;", "&amp;$A30&amp;", "&amp;$B30&amp;", "&amp;$C30&amp;"; ","")</f>
        <v>#REF!</v>
      </c>
      <c r="M30" s="50"/>
      <c r="N30" s="295"/>
      <c r="O30" s="10"/>
      <c r="P30" s="265" t="str">
        <f>IF(AND($E$8=1,'6a Health full-time'!D29&lt;0),D$14&amp;", "&amp;D$15&amp;", "&amp;D$16&amp;", "&amp;$A30&amp;", "&amp;$B30&amp;", "&amp;$C30&amp;"; ","")</f>
        <v/>
      </c>
      <c r="Q30" s="258" t="str">
        <f>IF(AND($E$8=1,'6a Health full-time'!E29&lt;0),E$14&amp;", "&amp;E$15&amp;", "&amp;E$16&amp;", "&amp;$A30&amp;", "&amp;$B30&amp;", "&amp;$C30&amp;"; ","")</f>
        <v/>
      </c>
      <c r="R30" s="259" t="str">
        <f>IF(AND($E$8=1,'6a Health full-time'!H29&lt;0),F$14&amp;", "&amp;F$15&amp;", "&amp;F$16&amp;", "&amp;$A30&amp;", "&amp;$B30&amp;", "&amp;$C30&amp;"; ","")</f>
        <v/>
      </c>
      <c r="S30" s="258" t="e">
        <f>IF(AND($E$8=1,'6a Health full-time'!#REF!&lt;0),G$14&amp;", "&amp;G$15&amp;", "&amp;G$16&amp;", "&amp;$A30&amp;", "&amp;$B30&amp;", "&amp;$C30&amp;"; ","")</f>
        <v>#REF!</v>
      </c>
      <c r="T30" s="299" t="e">
        <f>IF(AND($E$8=1,'6a Health full-time'!#REF!&lt;0),H$14&amp;", "&amp;H$15&amp;", "&amp;H$16&amp;", "&amp;$A30&amp;", "&amp;$B30&amp;", "&amp;$C30&amp;"; ","")</f>
        <v>#REF!</v>
      </c>
      <c r="U30" s="299" t="e">
        <f>IF(AND($E$8=1,'6a Health full-time'!#REF!&lt;0),I$14&amp;", "&amp;I$15&amp;", "&amp;I$16&amp;", "&amp;$A30&amp;", "&amp;$B30&amp;", "&amp;$C30&amp;"; ","")</f>
        <v>#REF!</v>
      </c>
      <c r="V30" s="265" t="str">
        <f>IF(AND($E$8=1,'6a Health full-time'!I29&lt;0),J$14&amp;", "&amp;J$15&amp;", "&amp;J$16&amp;", "&amp;$A30&amp;", "&amp;$B30&amp;", "&amp;$C30&amp;"; ","")</f>
        <v/>
      </c>
      <c r="W30" s="258" t="str">
        <f>IF(AND($E$8=1,'6a Health full-time'!J29&lt;0),K$14&amp;", "&amp;K$15&amp;", "&amp;K$16&amp;", "&amp;$A30&amp;", "&amp;$B30&amp;", "&amp;$C30&amp;"; ","")</f>
        <v/>
      </c>
      <c r="X30" s="259" t="str">
        <f>IF(AND($E$8=1,'6a Health full-time'!M29&lt;0),L$14&amp;", "&amp;L$15&amp;", "&amp;L$16&amp;", "&amp;$A30&amp;", "&amp;$B30&amp;", "&amp;$C30&amp;"; ","")</f>
        <v/>
      </c>
      <c r="Y30" s="258" t="e">
        <f>IF(AND($E$8=1,'6a Health full-time'!#REF!&lt;0),M$14&amp;", "&amp;M$15&amp;", "&amp;M$16&amp;", "&amp;$A30&amp;", "&amp;$B30&amp;", "&amp;$C30&amp;"; ","")</f>
        <v>#REF!</v>
      </c>
      <c r="Z30" s="299" t="e">
        <f>IF(AND($E$8=1,'6a Health full-time'!#REF!&lt;0),N$14&amp;", "&amp;N$15&amp;", "&amp;N$16&amp;", "&amp;$A30&amp;", "&amp;$B30&amp;", "&amp;$C30&amp;"; ","")</f>
        <v>#REF!</v>
      </c>
      <c r="AA30" s="299" t="e">
        <f>IF(AND($E$8=1,'6a Health full-time'!#REF!&lt;0),O$14&amp;", "&amp;O$15&amp;", "&amp;O$16&amp;", "&amp;$A30&amp;", "&amp;$B30&amp;", "&amp;$C30&amp;"; ","")</f>
        <v>#REF!</v>
      </c>
      <c r="AB30" s="265" t="str">
        <f>IF(AND($E$8=1,'6a Health full-time'!S29&lt;0),V$14&amp;", "&amp;V$15&amp;", "&amp;V$16&amp;", "&amp;$A30&amp;", "&amp;$B30&amp;", "&amp;$C30&amp;"; ","")</f>
        <v/>
      </c>
      <c r="AC30" s="258" t="str">
        <f>IF(AND($E$8=1,'6a Health full-time'!T29&lt;0),W$14&amp;", "&amp;W$15&amp;", "&amp;W$16&amp;", "&amp;$A30&amp;", "&amp;$B30&amp;", "&amp;$C30&amp;"; ","")</f>
        <v/>
      </c>
      <c r="AD30" s="259" t="str">
        <f>IF(AND($E$8=1,'6a Health full-time'!W29&lt;0),X$14&amp;", "&amp;X$15&amp;", "&amp;X$16&amp;", "&amp;$A30&amp;", "&amp;$B30&amp;", "&amp;$C30&amp;"; ","")</f>
        <v/>
      </c>
      <c r="AE30" s="258" t="e">
        <f>IF(AND($E$8=1,'6a Health full-time'!#REF!&lt;0),Y$14&amp;", "&amp;Y$15&amp;", "&amp;Y$16&amp;", "&amp;$A30&amp;", "&amp;$B30&amp;", "&amp;$C30&amp;"; ","")</f>
        <v>#REF!</v>
      </c>
      <c r="AF30" s="299" t="e">
        <f>IF(AND($E$8=1,'6a Health full-time'!#REF!&lt;0),Z$14&amp;", "&amp;Z$15&amp;", "&amp;Z$16&amp;", "&amp;$A30&amp;", "&amp;$B30&amp;", "&amp;$C30&amp;"; ","")</f>
        <v>#REF!</v>
      </c>
      <c r="AG30" s="803" t="e">
        <f>IF(AND($E$8=1,'6a Health full-time'!#REF!&lt;0),AA$14&amp;", "&amp;AA$15&amp;", "&amp;AA$16&amp;", "&amp;$A30&amp;", "&amp;$B30&amp;", "&amp;$C30&amp;"; ","")</f>
        <v>#REF!</v>
      </c>
      <c r="AH30" s="50"/>
      <c r="AI30" s="295"/>
      <c r="AJ30" s="10"/>
      <c r="AK30" s="281"/>
      <c r="AL30" s="280"/>
      <c r="AM30" s="288"/>
      <c r="AN30" s="280"/>
      <c r="AO30" s="305"/>
      <c r="AP30" s="305"/>
      <c r="AQ30" s="281"/>
      <c r="AR30" s="280"/>
      <c r="AS30" s="288"/>
      <c r="AT30" s="280"/>
      <c r="AU30" s="305"/>
      <c r="AV30" s="805"/>
      <c r="AW30" s="305"/>
      <c r="AX30" s="810"/>
      <c r="AY30" s="305"/>
      <c r="AZ30" s="809"/>
      <c r="BA30" s="305"/>
      <c r="BB30" s="305"/>
      <c r="BC30" s="281"/>
      <c r="BD30" s="280"/>
      <c r="BE30" s="288"/>
      <c r="BF30" s="280"/>
      <c r="BG30" s="305"/>
      <c r="BH30" s="304"/>
      <c r="BI30" s="50"/>
      <c r="BJ30" s="295"/>
      <c r="BK30" s="10"/>
      <c r="BL30" s="265" t="str">
        <f>IF(AND($G$8=1,'6a Health full-time'!D29&lt;&gt;"",ABS('6a Health full-time'!D29)-INT(ABS('6a Health full-time'!D29))&lt;&gt;0,ABS('6a Health full-time'!D29)-INT(ABS('6a Health full-time'!D29))&lt;&gt;0.5),D$14&amp;", "&amp;D$15&amp;", "&amp;D$16&amp;", "&amp;$A30&amp;", "&amp;$B30&amp;", "&amp;$C30&amp;"; ","")</f>
        <v/>
      </c>
      <c r="BM30" s="258" t="str">
        <f>IF(AND($G$8=1,'6a Health full-time'!E29&lt;&gt;"",ABS('6a Health full-time'!E29)-INT(ABS('6a Health full-time'!E29))&lt;&gt;0,ABS('6a Health full-time'!E29)-INT(ABS('6a Health full-time'!E29))&lt;&gt;0.5),E$14&amp;", "&amp;E$15&amp;", "&amp;E$16&amp;", "&amp;$A30&amp;", "&amp;$B30&amp;", "&amp;$C30&amp;"; ","")</f>
        <v/>
      </c>
      <c r="BN30" s="259" t="str">
        <f>IF(AND($G$8=1,'6a Health full-time'!H29&lt;&gt;"",ABS('6a Health full-time'!H29)-INT(ABS('6a Health full-time'!H29))&lt;&gt;0,ABS('6a Health full-time'!H29)-INT(ABS('6a Health full-time'!H29))&lt;&gt;0.5),F$14&amp;", "&amp;F$15&amp;", "&amp;F$16&amp;", "&amp;$A30&amp;", "&amp;$B30&amp;", "&amp;$C30&amp;"; ","")</f>
        <v/>
      </c>
      <c r="BO30" s="258" t="e">
        <f>IF(AND($G$8=1,'6a Health full-time'!#REF!&lt;&gt;"",ABS('6a Health full-time'!#REF!)-INT(ABS('6a Health full-time'!#REF!))&lt;&gt;0,ABS('6a Health full-time'!#REF!)-INT(ABS('6a Health full-time'!#REF!))&lt;&gt;0.5),G$14&amp;", "&amp;G$15&amp;", "&amp;G$16&amp;", "&amp;$A30&amp;", "&amp;$B30&amp;", "&amp;$C30&amp;"; ","")</f>
        <v>#REF!</v>
      </c>
      <c r="BP30" s="299" t="e">
        <f>IF(AND($G$8=1,'6a Health full-time'!#REF!&lt;&gt;"",ABS('6a Health full-time'!#REF!)-INT(ABS('6a Health full-time'!#REF!))&lt;&gt;0,ABS('6a Health full-time'!#REF!)-INT(ABS('6a Health full-time'!#REF!))&lt;&gt;0.5),H$14&amp;", "&amp;H$15&amp;", "&amp;H$16&amp;", "&amp;$A30&amp;", "&amp;$B30&amp;", "&amp;$C30&amp;"; ","")</f>
        <v>#REF!</v>
      </c>
      <c r="BQ30" s="299" t="e">
        <f>IF(AND($G$8=1,'6a Health full-time'!#REF!&lt;&gt;"",ABS('6a Health full-time'!#REF!)-INT(ABS('6a Health full-time'!#REF!))&lt;&gt;0,ABS('6a Health full-time'!#REF!)-INT(ABS('6a Health full-time'!#REF!))&lt;&gt;0.5),I$14&amp;", "&amp;I$15&amp;", "&amp;I$16&amp;", "&amp;$A30&amp;", "&amp;$B30&amp;", "&amp;$C30&amp;"; ","")</f>
        <v>#REF!</v>
      </c>
      <c r="BR30" s="265" t="str">
        <f>IF(AND($G$8=1,'6a Health full-time'!I29&lt;&gt;"",ABS('6a Health full-time'!I29)-INT(ABS('6a Health full-time'!I29))&lt;&gt;0,ABS('6a Health full-time'!I29)-INT(ABS('6a Health full-time'!I29))&lt;&gt;0.5),J$14&amp;", "&amp;J$15&amp;", "&amp;J$16&amp;", "&amp;$A30&amp;", "&amp;$B30&amp;", "&amp;$C30&amp;"; ","")</f>
        <v/>
      </c>
      <c r="BS30" s="258" t="str">
        <f>IF(AND($G$8=1,'6a Health full-time'!J29&lt;&gt;"",ABS('6a Health full-time'!J29)-INT(ABS('6a Health full-time'!J29))&lt;&gt;0,ABS('6a Health full-time'!J29)-INT(ABS('6a Health full-time'!J29))&lt;&gt;0.5),K$14&amp;", "&amp;K$15&amp;", "&amp;K$16&amp;", "&amp;$A30&amp;", "&amp;$B30&amp;", "&amp;$C30&amp;"; ","")</f>
        <v/>
      </c>
      <c r="BT30" s="259" t="str">
        <f>IF(AND($G$8=1,'6a Health full-time'!M29&lt;&gt;"",ABS('6a Health full-time'!M29)-INT(ABS('6a Health full-time'!M29))&lt;&gt;0,ABS('6a Health full-time'!M29)-INT(ABS('6a Health full-time'!M29))&lt;&gt;0.5),L$14&amp;", "&amp;L$15&amp;", "&amp;L$16&amp;", "&amp;$A30&amp;", "&amp;$B30&amp;", "&amp;$C30&amp;"; ","")</f>
        <v/>
      </c>
      <c r="BU30" s="258" t="e">
        <f>IF(AND($G$8=1,'6a Health full-time'!#REF!&lt;&gt;"",ABS('6a Health full-time'!#REF!)-INT(ABS('6a Health full-time'!#REF!))&lt;&gt;0,ABS('6a Health full-time'!#REF!)-INT(ABS('6a Health full-time'!#REF!))&lt;&gt;0.5),M$14&amp;", "&amp;M$15&amp;", "&amp;M$16&amp;", "&amp;$A30&amp;", "&amp;$B30&amp;", "&amp;$C30&amp;"; ","")</f>
        <v>#REF!</v>
      </c>
      <c r="BV30" s="299" t="e">
        <f>IF(AND($G$8=1,'6a Health full-time'!#REF!&lt;&gt;"",ABS('6a Health full-time'!#REF!)-INT(ABS('6a Health full-time'!#REF!))&lt;&gt;0,ABS('6a Health full-time'!#REF!)-INT(ABS('6a Health full-time'!#REF!))&lt;&gt;0.5),N$14&amp;", "&amp;N$15&amp;", "&amp;N$16&amp;", "&amp;$A30&amp;", "&amp;$B30&amp;", "&amp;$C30&amp;"; ","")</f>
        <v>#REF!</v>
      </c>
      <c r="BW30" s="803" t="e">
        <f>IF(AND($G$8=1,'6a Health full-time'!#REF!&lt;&gt;"",ABS('6a Health full-time'!#REF!)-INT(ABS('6a Health full-time'!#REF!))&lt;&gt;0,ABS('6a Health full-time'!#REF!)-INT(ABS('6a Health full-time'!#REF!))&lt;&gt;0.5),O$14&amp;", "&amp;O$15&amp;", "&amp;O$16&amp;", "&amp;$A30&amp;", "&amp;$B30&amp;", "&amp;$C30&amp;"; ","")</f>
        <v>#REF!</v>
      </c>
      <c r="BX30" s="299" t="str">
        <f>IF(AND($G$8=1,'6a Health full-time'!N29&lt;&gt;"",ABS('6a Health full-time'!N29)-INT(ABS('6a Health full-time'!N29))&lt;&gt;0,ABS('6a Health full-time'!N29)-INT(ABS('6a Health full-time'!N29))&lt;&gt;0.5),P$14&amp;", "&amp;P$15&amp;", "&amp;P$16&amp;", "&amp;$A30&amp;", "&amp;$B30&amp;", "&amp;$C30&amp;"; ","")</f>
        <v/>
      </c>
      <c r="BY30" s="807" t="str">
        <f>IF(AND($G$8=1,'6a Health full-time'!O29&lt;&gt;"",ABS('6a Health full-time'!O29)-INT(ABS('6a Health full-time'!O29))&lt;&gt;0,ABS('6a Health full-time'!O29)-INT(ABS('6a Health full-time'!O29))&lt;&gt;0.5),Q$14&amp;", "&amp;Q$15&amp;", "&amp;Q$16&amp;", "&amp;$A30&amp;", "&amp;$B30&amp;", "&amp;$C30&amp;"; ","")</f>
        <v/>
      </c>
      <c r="BZ30" s="299" t="str">
        <f>IF(AND($G$8=1,'6a Health full-time'!R29&lt;&gt;"",ABS('6a Health full-time'!R29)-INT(ABS('6a Health full-time'!R29))&lt;&gt;0,ABS('6a Health full-time'!R29)-INT(ABS('6a Health full-time'!R29))&lt;&gt;0.5),R$14&amp;", "&amp;R$15&amp;", "&amp;R$16&amp;", "&amp;$A30&amp;", "&amp;$B30&amp;", "&amp;$C30&amp;"; ","")</f>
        <v/>
      </c>
      <c r="CA30" s="807" t="e">
        <f>IF(AND($G$8=1,'6a Health full-time'!#REF!&lt;&gt;"",ABS('6a Health full-time'!#REF!)-INT(ABS('6a Health full-time'!#REF!))&lt;&gt;0,ABS('6a Health full-time'!#REF!)-INT(ABS('6a Health full-time'!#REF!))&lt;&gt;0.5),S$14&amp;", "&amp;S$15&amp;", "&amp;S$16&amp;", "&amp;$A30&amp;", "&amp;$B30&amp;", "&amp;$C30&amp;"; ","")</f>
        <v>#REF!</v>
      </c>
      <c r="CB30" s="299" t="e">
        <f>IF(AND($G$8=1,'6a Health full-time'!#REF!&lt;&gt;"",ABS('6a Health full-time'!#REF!)-INT(ABS('6a Health full-time'!#REF!))&lt;&gt;0,ABS('6a Health full-time'!#REF!)-INT(ABS('6a Health full-time'!#REF!))&lt;&gt;0.5),T$14&amp;", "&amp;T$15&amp;", "&amp;T$16&amp;", "&amp;$A30&amp;", "&amp;$B30&amp;", "&amp;$C30&amp;"; ","")</f>
        <v>#REF!</v>
      </c>
      <c r="CC30" s="299" t="e">
        <f>IF(AND($G$8=1,'6a Health full-time'!#REF!&lt;&gt;"",ABS('6a Health full-time'!#REF!)-INT(ABS('6a Health full-time'!#REF!))&lt;&gt;0,ABS('6a Health full-time'!#REF!)-INT(ABS('6a Health full-time'!#REF!))&lt;&gt;0.5),U$14&amp;", "&amp;U$15&amp;", "&amp;U$16&amp;", "&amp;$A30&amp;", "&amp;$B30&amp;", "&amp;$C30&amp;"; ","")</f>
        <v>#REF!</v>
      </c>
      <c r="CD30" s="265" t="str">
        <f>IF(AND($G$8=1,'6a Health full-time'!S29&lt;&gt;"",ABS('6a Health full-time'!S29)-INT(ABS('6a Health full-time'!S29))&lt;&gt;0,ABS('6a Health full-time'!S29)-INT(ABS('6a Health full-time'!S29))&lt;&gt;0.5),V$14&amp;", "&amp;V$15&amp;", "&amp;V$16&amp;", "&amp;$A30&amp;", "&amp;$B30&amp;", "&amp;$C30&amp;"; ","")</f>
        <v/>
      </c>
      <c r="CE30" s="258" t="str">
        <f>IF(AND($G$8=1,'6a Health full-time'!T29&lt;&gt;"",ABS('6a Health full-time'!T29)-INT(ABS('6a Health full-time'!T29))&lt;&gt;0,ABS('6a Health full-time'!T29)-INT(ABS('6a Health full-time'!T29))&lt;&gt;0.5),W$14&amp;", "&amp;W$15&amp;", "&amp;W$16&amp;", "&amp;$A30&amp;", "&amp;$B30&amp;", "&amp;$C30&amp;"; ","")</f>
        <v/>
      </c>
      <c r="CF30" s="259" t="str">
        <f>IF(AND($G$8=1,'6a Health full-time'!W29&lt;&gt;"",ABS('6a Health full-time'!W29)-INT(ABS('6a Health full-time'!W29))&lt;&gt;0,ABS('6a Health full-time'!W29)-INT(ABS('6a Health full-time'!W29))&lt;&gt;0.5),X$14&amp;", "&amp;X$15&amp;", "&amp;X$16&amp;", "&amp;$A30&amp;", "&amp;$B30&amp;", "&amp;$C30&amp;"; ","")</f>
        <v/>
      </c>
      <c r="CG30" s="258" t="e">
        <f>IF(AND($G$8=1,'6a Health full-time'!#REF!&lt;&gt;"",ABS('6a Health full-time'!#REF!)-INT(ABS('6a Health full-time'!#REF!))&lt;&gt;0,ABS('6a Health full-time'!#REF!)-INT(ABS('6a Health full-time'!#REF!))&lt;&gt;0.5),Y$14&amp;", "&amp;Y$15&amp;", "&amp;Y$16&amp;", "&amp;$A30&amp;", "&amp;$B30&amp;", "&amp;$C30&amp;"; ","")</f>
        <v>#REF!</v>
      </c>
      <c r="CH30" s="253" t="e">
        <f>IF(AND($G$8=1,'6a Health full-time'!#REF!&lt;&gt;"",ABS('6a Health full-time'!#REF!)-INT(ABS('6a Health full-time'!#REF!))&lt;&gt;0,ABS('6a Health full-time'!#REF!)-INT(ABS('6a Health full-time'!#REF!))&lt;&gt;0.5),Z$14&amp;", "&amp;Z$15&amp;", "&amp;Z$16&amp;", "&amp;$A30&amp;", "&amp;$B30&amp;", "&amp;$C30&amp;"; ","")</f>
        <v>#REF!</v>
      </c>
      <c r="CI30" s="818" t="e">
        <f>IF(AND($G$8=1,'6a Health full-time'!#REF!&lt;&gt;"",ABS('6a Health full-time'!#REF!)-INT(ABS('6a Health full-time'!#REF!))&lt;&gt;0,ABS('6a Health full-time'!#REF!)-INT(ABS('6a Health full-time'!#REF!))&lt;&gt;0.5),AA$14&amp;", "&amp;AA$15&amp;", "&amp;AA$16&amp;", "&amp;$A30&amp;", "&amp;$B30&amp;", "&amp;$C30&amp;"; ","")</f>
        <v>#REF!</v>
      </c>
      <c r="CJ30" s="50"/>
      <c r="CM30" s="103" t="s">
        <v>37</v>
      </c>
      <c r="CN30" s="10"/>
      <c r="CO30" s="10"/>
      <c r="CP30" s="297" t="s">
        <v>11267</v>
      </c>
      <c r="CQ30" s="10"/>
      <c r="CR30" s="10"/>
      <c r="CS30" s="10"/>
      <c r="CT30" s="10"/>
      <c r="CU30" s="10"/>
      <c r="CV30" s="297" t="s">
        <v>11268</v>
      </c>
      <c r="CW30" s="10"/>
      <c r="CX30" s="10"/>
      <c r="CY30" s="10"/>
      <c r="CZ30" s="10"/>
      <c r="DA30" s="10"/>
      <c r="DB30" s="10" t="s">
        <v>11270</v>
      </c>
      <c r="DC30" s="10"/>
      <c r="DD30" s="10"/>
      <c r="DE30" s="10"/>
      <c r="DF30" s="10"/>
      <c r="DG30" s="10"/>
      <c r="DH30" s="119" t="s">
        <v>11269</v>
      </c>
      <c r="DI30" s="10"/>
      <c r="DJ30" s="10"/>
      <c r="DK30" s="10"/>
      <c r="DL30" s="10"/>
      <c r="DM30" s="10"/>
      <c r="DN30" s="50"/>
      <c r="DO30" s="3"/>
      <c r="DP30" s="323"/>
      <c r="DQ30" s="10"/>
      <c r="DR30" s="265" t="str">
        <f>IF(AND($M$8=1,SUM('6a Health full-time'!D29,'6a Health full-time'!I29)&gt;$DP$22,'6a Health full-time'!N29=0),P$15&amp;", "&amp;P$16&amp;", "&amp;$A30&amp;", "&amp;$B30&amp;", "&amp;$C30&amp;"; ","")</f>
        <v/>
      </c>
      <c r="DS30" s="258" t="str">
        <f>IF(AND($M$8=1,SUM('6a Health full-time'!E29,'6a Health full-time'!J29)&gt;$DP$22,'6a Health full-time'!O29=0),Q$15&amp;", "&amp;Q$16&amp;", "&amp;$A30&amp;", "&amp;$B30&amp;", "&amp;$C30&amp;"; ","")</f>
        <v/>
      </c>
      <c r="DT30" s="259" t="str">
        <f>IF(AND($M$8=1,SUM('6a Health full-time'!H29,'6a Health full-time'!M29)&gt;$DP$22,'6a Health full-time'!R29=0),R$15&amp;", "&amp;R$16&amp;", "&amp;$A30&amp;", "&amp;$B30&amp;", "&amp;$C30&amp;"; ","")</f>
        <v/>
      </c>
      <c r="DU30" s="258" t="e">
        <f>IF(AND($M$8=1,SUM('6a Health full-time'!#REF!,'6a Health full-time'!#REF!)&gt;$DP$22,'6a Health full-time'!#REF!=0),S$15&amp;", "&amp;S$16&amp;", "&amp;$A30&amp;", "&amp;$B30&amp;", "&amp;$C30&amp;"; ","")</f>
        <v>#REF!</v>
      </c>
      <c r="DV30" s="299" t="e">
        <f>IF(AND($M$8=1,SUM('6a Health full-time'!#REF!,'6a Health full-time'!#REF!)&gt;$DP$22,'6a Health full-time'!#REF!=0),T$15&amp;", "&amp;T$16&amp;", "&amp;$A30&amp;", "&amp;$B30&amp;", "&amp;$C30&amp;"; ","")</f>
        <v>#REF!</v>
      </c>
      <c r="DW30" s="266" t="e">
        <f>IF(AND($M$8=1,SUM('6a Health full-time'!#REF!,'6a Health full-time'!#REF!)&gt;$DP$22,'6a Health full-time'!#REF!=0),U$15&amp;", "&amp;U$16&amp;", "&amp;$A30&amp;", "&amp;$B30&amp;", "&amp;$C30&amp;"; ","")</f>
        <v>#REF!</v>
      </c>
      <c r="DX30" s="324"/>
      <c r="DY30" s="323"/>
      <c r="DZ30" s="10"/>
      <c r="EA30" s="265" t="str">
        <f>IF(AND($N$8=1,SUM('6a Health full-time'!D29,'6a Health full-time'!I29)&gt;0,SUM('6a Health full-time'!D29,'6a Health full-time'!I29)=ABS('6a Health full-time'!N29)),P$15&amp;", "&amp;P$16&amp;", "&amp;$A30&amp;", "&amp;$B30&amp;", "&amp;$C30&amp;"; ","")</f>
        <v/>
      </c>
      <c r="EB30" s="258" t="str">
        <f>IF(AND($N$8=1,SUM('6a Health full-time'!E29,'6a Health full-time'!J29)&gt;0,SUM('6a Health full-time'!E29,'6a Health full-time'!J29)=ABS('6a Health full-time'!O29)),Q$15&amp;", "&amp;Q$16&amp;", "&amp;$A30&amp;", "&amp;$B30&amp;", "&amp;$C30&amp;"; ","")</f>
        <v/>
      </c>
      <c r="EC30" s="259" t="str">
        <f>IF(AND($N$8=1,SUM('6a Health full-time'!H29,'6a Health full-time'!M29)&gt;0,SUM('6a Health full-time'!H29,'6a Health full-time'!M29)=ABS('6a Health full-time'!R29)),R$15&amp;", "&amp;R$16&amp;", "&amp;$A30&amp;", "&amp;$B30&amp;", "&amp;$C30&amp;"; ","")</f>
        <v/>
      </c>
      <c r="ED30" s="258" t="e">
        <f>IF(AND($N$8=1,SUM('6a Health full-time'!#REF!,'6a Health full-time'!#REF!)&gt;0,SUM('6a Health full-time'!#REF!,'6a Health full-time'!#REF!)=ABS('6a Health full-time'!#REF!)),S$15&amp;", "&amp;S$16&amp;", "&amp;$A30&amp;", "&amp;$B30&amp;", "&amp;$C30&amp;"; ","")</f>
        <v>#REF!</v>
      </c>
      <c r="EE30" s="299" t="e">
        <f>IF(AND($N$8=1,SUM('6a Health full-time'!#REF!,'6a Health full-time'!#REF!)&gt;0,SUM('6a Health full-time'!#REF!,'6a Health full-time'!#REF!)=ABS('6a Health full-time'!#REF!)),T$15&amp;", "&amp;T$16&amp;", "&amp;$A30&amp;", "&amp;$B30&amp;", "&amp;$C30&amp;"; ","")</f>
        <v>#REF!</v>
      </c>
      <c r="EF30" s="266" t="e">
        <f>IF(AND($N$8=1,SUM('6a Health full-time'!#REF!,'6a Health full-time'!#REF!)&gt;0,SUM('6a Health full-time'!#REF!,'6a Health full-time'!#REF!)=ABS('6a Health full-time'!#REF!)),U$15&amp;", "&amp;U$16&amp;", "&amp;$A30&amp;", "&amp;$B30&amp;", "&amp;$C30&amp;"; ","")</f>
        <v>#REF!</v>
      </c>
      <c r="EG30" s="324"/>
      <c r="EH30" s="3"/>
      <c r="EI30" s="3"/>
      <c r="EJ30" s="3"/>
      <c r="EK30" s="3"/>
      <c r="EL30" s="3"/>
      <c r="EM30" s="3"/>
      <c r="EN30" s="3"/>
      <c r="EO30" s="3"/>
      <c r="EP30" s="3"/>
      <c r="EQ30" s="323"/>
      <c r="ER30" s="10"/>
      <c r="ES30" s="265" t="str">
        <f>IF(AND($P$8=1,$B30="Long length",'6a Health full-time'!S29&lt;&gt;0),D$15&amp;", "&amp;D$16&amp;", "&amp;$A30&amp;", "&amp;$B30&amp;", "&amp;$C30&amp;"; ","")</f>
        <v/>
      </c>
      <c r="ET30" s="258" t="str">
        <f>IF(AND($P$8=1,$B30="Long length",'6a Health full-time'!T29&lt;&gt;0),E$15&amp;", "&amp;E$16&amp;", "&amp;$A30&amp;", "&amp;$B30&amp;", "&amp;$C30&amp;"; ","")</f>
        <v/>
      </c>
      <c r="EU30" s="259" t="str">
        <f>IF(AND($P$8=1,$B30="Long length",'6a Health full-time'!W29&lt;&gt;0),F$15&amp;", "&amp;F$16&amp;", "&amp;$A30&amp;", "&amp;$B30&amp;", "&amp;$C30&amp;"; ","")</f>
        <v/>
      </c>
      <c r="EV30" s="258" t="e">
        <f>IF(AND($P$8=1,$B30="Long length",'6a Health full-time'!#REF!&lt;&gt;0),G$15&amp;", "&amp;G$16&amp;", "&amp;$A30&amp;", "&amp;$B30&amp;", "&amp;$C30&amp;"; ","")</f>
        <v>#REF!</v>
      </c>
      <c r="EW30" s="299" t="e">
        <f>IF(AND($P$8=1,$B30="Long length",'6a Health full-time'!#REF!&lt;&gt;0),H$15&amp;", "&amp;H$16&amp;", "&amp;$A30&amp;", "&amp;$B30&amp;", "&amp;$C30&amp;"; ","")</f>
        <v>#REF!</v>
      </c>
      <c r="EX30" s="266" t="e">
        <f>IF(AND($P$8=1,$B30="Long length",'6a Health full-time'!#REF!&lt;&gt;0),I$15&amp;", "&amp;I$16&amp;", "&amp;$A30&amp;", "&amp;$B30&amp;", "&amp;$C30&amp;"; ","")</f>
        <v>#REF!</v>
      </c>
      <c r="EY30" s="324"/>
    </row>
    <row r="31" spans="1:155" x14ac:dyDescent="0.2">
      <c r="A31" s="3" t="s">
        <v>11288</v>
      </c>
      <c r="B31" s="3" t="s">
        <v>11286</v>
      </c>
      <c r="C31" s="3" t="s">
        <v>11284</v>
      </c>
      <c r="E31" s="295"/>
      <c r="F31" s="10"/>
      <c r="G31" s="265" t="str">
        <f>IF(AND($D$8=1,'6a Health full-time'!N30&gt;0),P$15&amp;", "&amp;P$16&amp;", "&amp;$A31&amp;", "&amp;$B31&amp;", "&amp;$C31&amp;"; ","")</f>
        <v/>
      </c>
      <c r="H31" s="258" t="str">
        <f>IF(AND($D$8=1,'6a Health full-time'!O30&gt;0),Q$15&amp;", "&amp;Q$16&amp;", "&amp;$A31&amp;", "&amp;$B31&amp;", "&amp;$C31&amp;"; ","")</f>
        <v/>
      </c>
      <c r="I31" s="259" t="str">
        <f>IF(AND($D$8=1,'6a Health full-time'!R30&gt;0),R$15&amp;", "&amp;R$16&amp;", "&amp;$A31&amp;", "&amp;$B31&amp;", "&amp;$C31&amp;"; ","")</f>
        <v/>
      </c>
      <c r="J31" s="794" t="e">
        <f>IF(AND($D$8=1,'6a Health full-time'!#REF!&gt;0),S$15&amp;", "&amp;S$16&amp;", "&amp;$A31&amp;", "&amp;$B31&amp;", "&amp;$C31&amp;"; ","")</f>
        <v>#REF!</v>
      </c>
      <c r="K31" s="796" t="e">
        <f>IF(AND($D$8=1,'6a Health full-time'!#REF!&gt;0),T$15&amp;", "&amp;T$16&amp;", "&amp;$A31&amp;", "&amp;$B31&amp;", "&amp;$C31&amp;"; ","")</f>
        <v>#REF!</v>
      </c>
      <c r="L31" s="266" t="e">
        <f>IF(AND($D$8=1,'6a Health full-time'!#REF!&gt;0),W$15&amp;", "&amp;W$16&amp;", "&amp;$A31&amp;", "&amp;$B31&amp;", "&amp;$C31&amp;"; ","")</f>
        <v>#REF!</v>
      </c>
      <c r="M31" s="50"/>
      <c r="N31" s="295"/>
      <c r="O31" s="10"/>
      <c r="P31" s="265" t="str">
        <f>IF(AND($E$8=1,'6a Health full-time'!D30&lt;0),D$14&amp;", "&amp;D$15&amp;", "&amp;D$16&amp;", "&amp;$A31&amp;", "&amp;$B31&amp;", "&amp;$C31&amp;"; ","")</f>
        <v/>
      </c>
      <c r="Q31" s="258" t="str">
        <f>IF(AND($E$8=1,'6a Health full-time'!E30&lt;0),E$14&amp;", "&amp;E$15&amp;", "&amp;E$16&amp;", "&amp;$A31&amp;", "&amp;$B31&amp;", "&amp;$C31&amp;"; ","")</f>
        <v/>
      </c>
      <c r="R31" s="259" t="str">
        <f>IF(AND($E$8=1,'6a Health full-time'!H30&lt;0),F$14&amp;", "&amp;F$15&amp;", "&amp;F$16&amp;", "&amp;$A31&amp;", "&amp;$B31&amp;", "&amp;$C31&amp;"; ","")</f>
        <v/>
      </c>
      <c r="S31" s="258" t="e">
        <f>IF(AND($E$8=1,'6a Health full-time'!#REF!&lt;0),G$14&amp;", "&amp;G$15&amp;", "&amp;G$16&amp;", "&amp;$A31&amp;", "&amp;$B31&amp;", "&amp;$C31&amp;"; ","")</f>
        <v>#REF!</v>
      </c>
      <c r="T31" s="299" t="e">
        <f>IF(AND($E$8=1,'6a Health full-time'!#REF!&lt;0),H$14&amp;", "&amp;H$15&amp;", "&amp;H$16&amp;", "&amp;$A31&amp;", "&amp;$B31&amp;", "&amp;$C31&amp;"; ","")</f>
        <v>#REF!</v>
      </c>
      <c r="U31" s="299" t="e">
        <f>IF(AND($E$8=1,'6a Health full-time'!#REF!&lt;0),I$14&amp;", "&amp;I$15&amp;", "&amp;I$16&amp;", "&amp;$A31&amp;", "&amp;$B31&amp;", "&amp;$C31&amp;"; ","")</f>
        <v>#REF!</v>
      </c>
      <c r="V31" s="265" t="str">
        <f>IF(AND($E$8=1,'6a Health full-time'!I30&lt;0),J$14&amp;", "&amp;J$15&amp;", "&amp;J$16&amp;", "&amp;$A31&amp;", "&amp;$B31&amp;", "&amp;$C31&amp;"; ","")</f>
        <v/>
      </c>
      <c r="W31" s="258" t="str">
        <f>IF(AND($E$8=1,'6a Health full-time'!J30&lt;0),K$14&amp;", "&amp;K$15&amp;", "&amp;K$16&amp;", "&amp;$A31&amp;", "&amp;$B31&amp;", "&amp;$C31&amp;"; ","")</f>
        <v/>
      </c>
      <c r="X31" s="259" t="str">
        <f>IF(AND($E$8=1,'6a Health full-time'!M30&lt;0),L$14&amp;", "&amp;L$15&amp;", "&amp;L$16&amp;", "&amp;$A31&amp;", "&amp;$B31&amp;", "&amp;$C31&amp;"; ","")</f>
        <v/>
      </c>
      <c r="Y31" s="258" t="e">
        <f>IF(AND($E$8=1,'6a Health full-time'!#REF!&lt;0),M$14&amp;", "&amp;M$15&amp;", "&amp;M$16&amp;", "&amp;$A31&amp;", "&amp;$B31&amp;", "&amp;$C31&amp;"; ","")</f>
        <v>#REF!</v>
      </c>
      <c r="Z31" s="299" t="e">
        <f>IF(AND($E$8=1,'6a Health full-time'!#REF!&lt;0),N$14&amp;", "&amp;N$15&amp;", "&amp;N$16&amp;", "&amp;$A31&amp;", "&amp;$B31&amp;", "&amp;$C31&amp;"; ","")</f>
        <v>#REF!</v>
      </c>
      <c r="AA31" s="299" t="e">
        <f>IF(AND($E$8=1,'6a Health full-time'!#REF!&lt;0),O$14&amp;", "&amp;O$15&amp;", "&amp;O$16&amp;", "&amp;$A31&amp;", "&amp;$B31&amp;", "&amp;$C31&amp;"; ","")</f>
        <v>#REF!</v>
      </c>
      <c r="AB31" s="265" t="str">
        <f>IF(AND($E$8=1,'6a Health full-time'!S30&lt;0),V$14&amp;", "&amp;V$15&amp;", "&amp;V$16&amp;", "&amp;$A31&amp;", "&amp;$B31&amp;", "&amp;$C31&amp;"; ","")</f>
        <v/>
      </c>
      <c r="AC31" s="258" t="str">
        <f>IF(AND($E$8=1,'6a Health full-time'!T30&lt;0),W$14&amp;", "&amp;W$15&amp;", "&amp;W$16&amp;", "&amp;$A31&amp;", "&amp;$B31&amp;", "&amp;$C31&amp;"; ","")</f>
        <v/>
      </c>
      <c r="AD31" s="259" t="str">
        <f>IF(AND($E$8=1,'6a Health full-time'!W30&lt;0),X$14&amp;", "&amp;X$15&amp;", "&amp;X$16&amp;", "&amp;$A31&amp;", "&amp;$B31&amp;", "&amp;$C31&amp;"; ","")</f>
        <v/>
      </c>
      <c r="AE31" s="258" t="e">
        <f>IF(AND($E$8=1,'6a Health full-time'!#REF!&lt;0),Y$14&amp;", "&amp;Y$15&amp;", "&amp;Y$16&amp;", "&amp;$A31&amp;", "&amp;$B31&amp;", "&amp;$C31&amp;"; ","")</f>
        <v>#REF!</v>
      </c>
      <c r="AF31" s="299" t="e">
        <f>IF(AND($E$8=1,'6a Health full-time'!#REF!&lt;0),Z$14&amp;", "&amp;Z$15&amp;", "&amp;Z$16&amp;", "&amp;$A31&amp;", "&amp;$B31&amp;", "&amp;$C31&amp;"; ","")</f>
        <v>#REF!</v>
      </c>
      <c r="AG31" s="803" t="e">
        <f>IF(AND($E$8=1,'6a Health full-time'!#REF!&lt;0),AA$14&amp;", "&amp;AA$15&amp;", "&amp;AA$16&amp;", "&amp;$A31&amp;", "&amp;$B31&amp;", "&amp;$C31&amp;"; ","")</f>
        <v>#REF!</v>
      </c>
      <c r="AH31" s="50"/>
      <c r="AI31" s="295"/>
      <c r="AJ31" s="10"/>
      <c r="AK31" s="281"/>
      <c r="AL31" s="280"/>
      <c r="AM31" s="288"/>
      <c r="AN31" s="280"/>
      <c r="AO31" s="305"/>
      <c r="AP31" s="305"/>
      <c r="AQ31" s="281"/>
      <c r="AR31" s="280"/>
      <c r="AS31" s="288"/>
      <c r="AT31" s="280"/>
      <c r="AU31" s="305"/>
      <c r="AV31" s="805"/>
      <c r="AW31" s="305"/>
      <c r="AX31" s="809"/>
      <c r="AY31" s="305"/>
      <c r="AZ31" s="809"/>
      <c r="BA31" s="305"/>
      <c r="BB31" s="305"/>
      <c r="BC31" s="281"/>
      <c r="BD31" s="280"/>
      <c r="BE31" s="288"/>
      <c r="BF31" s="280"/>
      <c r="BG31" s="305"/>
      <c r="BH31" s="304"/>
      <c r="BI31" s="50"/>
      <c r="BJ31" s="295"/>
      <c r="BK31" s="10"/>
      <c r="BL31" s="265" t="str">
        <f>IF(AND($G$8=1,'6a Health full-time'!D30&lt;&gt;"",ABS('6a Health full-time'!D30)-INT(ABS('6a Health full-time'!D30))&lt;&gt;0,ABS('6a Health full-time'!D30)-INT(ABS('6a Health full-time'!D30))&lt;&gt;0.5),D$14&amp;", "&amp;D$15&amp;", "&amp;D$16&amp;", "&amp;$A31&amp;", "&amp;$B31&amp;", "&amp;$C31&amp;"; ","")</f>
        <v/>
      </c>
      <c r="BM31" s="258" t="str">
        <f>IF(AND($G$8=1,'6a Health full-time'!E30&lt;&gt;"",ABS('6a Health full-time'!E30)-INT(ABS('6a Health full-time'!E30))&lt;&gt;0,ABS('6a Health full-time'!E30)-INT(ABS('6a Health full-time'!E30))&lt;&gt;0.5),E$14&amp;", "&amp;E$15&amp;", "&amp;E$16&amp;", "&amp;$A31&amp;", "&amp;$B31&amp;", "&amp;$C31&amp;"; ","")</f>
        <v/>
      </c>
      <c r="BN31" s="259" t="str">
        <f>IF(AND($G$8=1,'6a Health full-time'!H30&lt;&gt;"",ABS('6a Health full-time'!H30)-INT(ABS('6a Health full-time'!H30))&lt;&gt;0,ABS('6a Health full-time'!H30)-INT(ABS('6a Health full-time'!H30))&lt;&gt;0.5),F$14&amp;", "&amp;F$15&amp;", "&amp;F$16&amp;", "&amp;$A31&amp;", "&amp;$B31&amp;", "&amp;$C31&amp;"; ","")</f>
        <v/>
      </c>
      <c r="BO31" s="258" t="e">
        <f>IF(AND($G$8=1,'6a Health full-time'!#REF!&lt;&gt;"",ABS('6a Health full-time'!#REF!)-INT(ABS('6a Health full-time'!#REF!))&lt;&gt;0,ABS('6a Health full-time'!#REF!)-INT(ABS('6a Health full-time'!#REF!))&lt;&gt;0.5),G$14&amp;", "&amp;G$15&amp;", "&amp;G$16&amp;", "&amp;$A31&amp;", "&amp;$B31&amp;", "&amp;$C31&amp;"; ","")</f>
        <v>#REF!</v>
      </c>
      <c r="BP31" s="299" t="e">
        <f>IF(AND($G$8=1,'6a Health full-time'!#REF!&lt;&gt;"",ABS('6a Health full-time'!#REF!)-INT(ABS('6a Health full-time'!#REF!))&lt;&gt;0,ABS('6a Health full-time'!#REF!)-INT(ABS('6a Health full-time'!#REF!))&lt;&gt;0.5),H$14&amp;", "&amp;H$15&amp;", "&amp;H$16&amp;", "&amp;$A31&amp;", "&amp;$B31&amp;", "&amp;$C31&amp;"; ","")</f>
        <v>#REF!</v>
      </c>
      <c r="BQ31" s="299" t="e">
        <f>IF(AND($G$8=1,'6a Health full-time'!#REF!&lt;&gt;"",ABS('6a Health full-time'!#REF!)-INT(ABS('6a Health full-time'!#REF!))&lt;&gt;0,ABS('6a Health full-time'!#REF!)-INT(ABS('6a Health full-time'!#REF!))&lt;&gt;0.5),I$14&amp;", "&amp;I$15&amp;", "&amp;I$16&amp;", "&amp;$A31&amp;", "&amp;$B31&amp;", "&amp;$C31&amp;"; ","")</f>
        <v>#REF!</v>
      </c>
      <c r="BR31" s="265" t="str">
        <f>IF(AND($G$8=1,'6a Health full-time'!I30&lt;&gt;"",ABS('6a Health full-time'!I30)-INT(ABS('6a Health full-time'!I30))&lt;&gt;0,ABS('6a Health full-time'!I30)-INT(ABS('6a Health full-time'!I30))&lt;&gt;0.5),J$14&amp;", "&amp;J$15&amp;", "&amp;J$16&amp;", "&amp;$A31&amp;", "&amp;$B31&amp;", "&amp;$C31&amp;"; ","")</f>
        <v/>
      </c>
      <c r="BS31" s="258" t="str">
        <f>IF(AND($G$8=1,'6a Health full-time'!J30&lt;&gt;"",ABS('6a Health full-time'!J30)-INT(ABS('6a Health full-time'!J30))&lt;&gt;0,ABS('6a Health full-time'!J30)-INT(ABS('6a Health full-time'!J30))&lt;&gt;0.5),K$14&amp;", "&amp;K$15&amp;", "&amp;K$16&amp;", "&amp;$A31&amp;", "&amp;$B31&amp;", "&amp;$C31&amp;"; ","")</f>
        <v/>
      </c>
      <c r="BT31" s="259" t="str">
        <f>IF(AND($G$8=1,'6a Health full-time'!M30&lt;&gt;"",ABS('6a Health full-time'!M30)-INT(ABS('6a Health full-time'!M30))&lt;&gt;0,ABS('6a Health full-time'!M30)-INT(ABS('6a Health full-time'!M30))&lt;&gt;0.5),L$14&amp;", "&amp;L$15&amp;", "&amp;L$16&amp;", "&amp;$A31&amp;", "&amp;$B31&amp;", "&amp;$C31&amp;"; ","")</f>
        <v/>
      </c>
      <c r="BU31" s="258" t="e">
        <f>IF(AND($G$8=1,'6a Health full-time'!#REF!&lt;&gt;"",ABS('6a Health full-time'!#REF!)-INT(ABS('6a Health full-time'!#REF!))&lt;&gt;0,ABS('6a Health full-time'!#REF!)-INT(ABS('6a Health full-time'!#REF!))&lt;&gt;0.5),M$14&amp;", "&amp;M$15&amp;", "&amp;M$16&amp;", "&amp;$A31&amp;", "&amp;$B31&amp;", "&amp;$C31&amp;"; ","")</f>
        <v>#REF!</v>
      </c>
      <c r="BV31" s="299" t="e">
        <f>IF(AND($G$8=1,'6a Health full-time'!#REF!&lt;&gt;"",ABS('6a Health full-time'!#REF!)-INT(ABS('6a Health full-time'!#REF!))&lt;&gt;0,ABS('6a Health full-time'!#REF!)-INT(ABS('6a Health full-time'!#REF!))&lt;&gt;0.5),N$14&amp;", "&amp;N$15&amp;", "&amp;N$16&amp;", "&amp;$A31&amp;", "&amp;$B31&amp;", "&amp;$C31&amp;"; ","")</f>
        <v>#REF!</v>
      </c>
      <c r="BW31" s="803" t="e">
        <f>IF(AND($G$8=1,'6a Health full-time'!#REF!&lt;&gt;"",ABS('6a Health full-time'!#REF!)-INT(ABS('6a Health full-time'!#REF!))&lt;&gt;0,ABS('6a Health full-time'!#REF!)-INT(ABS('6a Health full-time'!#REF!))&lt;&gt;0.5),O$14&amp;", "&amp;O$15&amp;", "&amp;O$16&amp;", "&amp;$A31&amp;", "&amp;$B31&amp;", "&amp;$C31&amp;"; ","")</f>
        <v>#REF!</v>
      </c>
      <c r="BX31" s="299" t="str">
        <f>IF(AND($G$8=1,'6a Health full-time'!N30&lt;&gt;"",ABS('6a Health full-time'!N30)-INT(ABS('6a Health full-time'!N30))&lt;&gt;0,ABS('6a Health full-time'!N30)-INT(ABS('6a Health full-time'!N30))&lt;&gt;0.5),P$14&amp;", "&amp;P$15&amp;", "&amp;P$16&amp;", "&amp;$A31&amp;", "&amp;$B31&amp;", "&amp;$C31&amp;"; ","")</f>
        <v/>
      </c>
      <c r="BY31" s="807" t="str">
        <f>IF(AND($G$8=1,'6a Health full-time'!O30&lt;&gt;"",ABS('6a Health full-time'!O30)-INT(ABS('6a Health full-time'!O30))&lt;&gt;0,ABS('6a Health full-time'!O30)-INT(ABS('6a Health full-time'!O30))&lt;&gt;0.5),Q$14&amp;", "&amp;Q$15&amp;", "&amp;Q$16&amp;", "&amp;$A31&amp;", "&amp;$B31&amp;", "&amp;$C31&amp;"; ","")</f>
        <v/>
      </c>
      <c r="BZ31" s="299" t="str">
        <f>IF(AND($G$8=1,'6a Health full-time'!R30&lt;&gt;"",ABS('6a Health full-time'!R30)-INT(ABS('6a Health full-time'!R30))&lt;&gt;0,ABS('6a Health full-time'!R30)-INT(ABS('6a Health full-time'!R30))&lt;&gt;0.5),R$14&amp;", "&amp;R$15&amp;", "&amp;R$16&amp;", "&amp;$A31&amp;", "&amp;$B31&amp;", "&amp;$C31&amp;"; ","")</f>
        <v/>
      </c>
      <c r="CA31" s="807" t="e">
        <f>IF(AND($G$8=1,'6a Health full-time'!#REF!&lt;&gt;"",ABS('6a Health full-time'!#REF!)-INT(ABS('6a Health full-time'!#REF!))&lt;&gt;0,ABS('6a Health full-time'!#REF!)-INT(ABS('6a Health full-time'!#REF!))&lt;&gt;0.5),S$14&amp;", "&amp;S$15&amp;", "&amp;S$16&amp;", "&amp;$A31&amp;", "&amp;$B31&amp;", "&amp;$C31&amp;"; ","")</f>
        <v>#REF!</v>
      </c>
      <c r="CB31" s="299" t="e">
        <f>IF(AND($G$8=1,'6a Health full-time'!#REF!&lt;&gt;"",ABS('6a Health full-time'!#REF!)-INT(ABS('6a Health full-time'!#REF!))&lt;&gt;0,ABS('6a Health full-time'!#REF!)-INT(ABS('6a Health full-time'!#REF!))&lt;&gt;0.5),T$14&amp;", "&amp;T$15&amp;", "&amp;T$16&amp;", "&amp;$A31&amp;", "&amp;$B31&amp;", "&amp;$C31&amp;"; ","")</f>
        <v>#REF!</v>
      </c>
      <c r="CC31" s="299" t="e">
        <f>IF(AND($G$8=1,'6a Health full-time'!#REF!&lt;&gt;"",ABS('6a Health full-time'!#REF!)-INT(ABS('6a Health full-time'!#REF!))&lt;&gt;0,ABS('6a Health full-time'!#REF!)-INT(ABS('6a Health full-time'!#REF!))&lt;&gt;0.5),U$14&amp;", "&amp;U$15&amp;", "&amp;U$16&amp;", "&amp;$A31&amp;", "&amp;$B31&amp;", "&amp;$C31&amp;"; ","")</f>
        <v>#REF!</v>
      </c>
      <c r="CD31" s="265" t="str">
        <f>IF(AND($G$8=1,'6a Health full-time'!S30&lt;&gt;"",ABS('6a Health full-time'!S30)-INT(ABS('6a Health full-time'!S30))&lt;&gt;0,ABS('6a Health full-time'!S30)-INT(ABS('6a Health full-time'!S30))&lt;&gt;0.5),V$14&amp;", "&amp;V$15&amp;", "&amp;V$16&amp;", "&amp;$A31&amp;", "&amp;$B31&amp;", "&amp;$C31&amp;"; ","")</f>
        <v/>
      </c>
      <c r="CE31" s="258" t="str">
        <f>IF(AND($G$8=1,'6a Health full-time'!T30&lt;&gt;"",ABS('6a Health full-time'!T30)-INT(ABS('6a Health full-time'!T30))&lt;&gt;0,ABS('6a Health full-time'!T30)-INT(ABS('6a Health full-time'!T30))&lt;&gt;0.5),W$14&amp;", "&amp;W$15&amp;", "&amp;W$16&amp;", "&amp;$A31&amp;", "&amp;$B31&amp;", "&amp;$C31&amp;"; ","")</f>
        <v/>
      </c>
      <c r="CF31" s="259" t="str">
        <f>IF(AND($G$8=1,'6a Health full-time'!W30&lt;&gt;"",ABS('6a Health full-time'!W30)-INT(ABS('6a Health full-time'!W30))&lt;&gt;0,ABS('6a Health full-time'!W30)-INT(ABS('6a Health full-time'!W30))&lt;&gt;0.5),X$14&amp;", "&amp;X$15&amp;", "&amp;X$16&amp;", "&amp;$A31&amp;", "&amp;$B31&amp;", "&amp;$C31&amp;"; ","")</f>
        <v/>
      </c>
      <c r="CG31" s="258" t="e">
        <f>IF(AND($G$8=1,'6a Health full-time'!#REF!&lt;&gt;"",ABS('6a Health full-time'!#REF!)-INT(ABS('6a Health full-time'!#REF!))&lt;&gt;0,ABS('6a Health full-time'!#REF!)-INT(ABS('6a Health full-time'!#REF!))&lt;&gt;0.5),Y$14&amp;", "&amp;Y$15&amp;", "&amp;Y$16&amp;", "&amp;$A31&amp;", "&amp;$B31&amp;", "&amp;$C31&amp;"; ","")</f>
        <v>#REF!</v>
      </c>
      <c r="CH31" s="269" t="e">
        <f>IF(AND($G$8=1,'6a Health full-time'!#REF!&lt;&gt;"",ABS('6a Health full-time'!#REF!)-INT(ABS('6a Health full-time'!#REF!))&lt;&gt;0,ABS('6a Health full-time'!#REF!)-INT(ABS('6a Health full-time'!#REF!))&lt;&gt;0.5),Z$14&amp;", "&amp;Z$15&amp;", "&amp;Z$16&amp;", "&amp;$A31&amp;", "&amp;$B31&amp;", "&amp;$C31&amp;"; ","")</f>
        <v>#REF!</v>
      </c>
      <c r="CI31" s="801" t="e">
        <f>IF(AND($G$8=1,'6a Health full-time'!#REF!&lt;&gt;"",ABS('6a Health full-time'!#REF!)-INT(ABS('6a Health full-time'!#REF!))&lt;&gt;0,ABS('6a Health full-time'!#REF!)-INT(ABS('6a Health full-time'!#REF!))&lt;&gt;0.5),AA$14&amp;", "&amp;AA$15&amp;", "&amp;AA$16&amp;", "&amp;$A31&amp;", "&amp;$B31&amp;", "&amp;$C31&amp;"; ","")</f>
        <v>#REF!</v>
      </c>
      <c r="CJ31" s="50"/>
      <c r="CK31" s="295"/>
      <c r="CL31" s="10"/>
      <c r="CM31" s="319" t="s">
        <v>101</v>
      </c>
      <c r="CN31" s="10" t="s">
        <v>11274</v>
      </c>
      <c r="CO31" s="10" t="s">
        <v>11275</v>
      </c>
      <c r="CP31" s="264" t="e">
        <f>'1 Full-time'!#REF!</f>
        <v>#REF!</v>
      </c>
      <c r="CQ31" s="255" t="e">
        <f>'1 Full-time'!#REF!</f>
        <v>#REF!</v>
      </c>
      <c r="CR31" s="301"/>
      <c r="CS31" s="287"/>
      <c r="CT31" s="303"/>
      <c r="CU31" s="303"/>
      <c r="CV31" s="264">
        <f>'1 Full-time'!G22</f>
        <v>0</v>
      </c>
      <c r="CW31" s="255">
        <f>'1 Full-time'!H22</f>
        <v>0</v>
      </c>
      <c r="CX31" s="301"/>
      <c r="CY31" s="287"/>
      <c r="CZ31" s="303"/>
      <c r="DA31" s="804"/>
      <c r="DB31" s="264">
        <f>'1 Full-time'!J22</f>
        <v>0</v>
      </c>
      <c r="DC31" s="255">
        <f>'1 Full-time'!K22</f>
        <v>0</v>
      </c>
      <c r="DD31" s="303"/>
      <c r="DE31" s="808"/>
      <c r="DF31" s="303"/>
      <c r="DG31" s="303"/>
      <c r="DH31" s="264">
        <f>'1 Full-time'!M22</f>
        <v>0</v>
      </c>
      <c r="DI31" s="255">
        <f>'1 Full-time'!N22</f>
        <v>0</v>
      </c>
      <c r="DJ31" s="301"/>
      <c r="DK31" s="287"/>
      <c r="DL31" s="303"/>
      <c r="DM31" s="804"/>
      <c r="DN31" s="50"/>
      <c r="DO31" s="3"/>
      <c r="DP31" s="323"/>
      <c r="DQ31" s="10"/>
      <c r="DR31" s="265" t="str">
        <f>IF(AND($M$8=1,SUM('6a Health full-time'!D30,'6a Health full-time'!I30)&gt;$DP$22,'6a Health full-time'!N30=0),P$15&amp;", "&amp;P$16&amp;", "&amp;$A31&amp;", "&amp;$B31&amp;", "&amp;$C31&amp;"; ","")</f>
        <v/>
      </c>
      <c r="DS31" s="258" t="str">
        <f>IF(AND($M$8=1,SUM('6a Health full-time'!E30,'6a Health full-time'!J30)&gt;$DP$22,'6a Health full-time'!O30=0),Q$15&amp;", "&amp;Q$16&amp;", "&amp;$A31&amp;", "&amp;$B31&amp;", "&amp;$C31&amp;"; ","")</f>
        <v/>
      </c>
      <c r="DT31" s="259" t="str">
        <f>IF(AND($M$8=1,SUM('6a Health full-time'!H30,'6a Health full-time'!M30)&gt;$DP$22,'6a Health full-time'!R30=0),R$15&amp;", "&amp;R$16&amp;", "&amp;$A31&amp;", "&amp;$B31&amp;", "&amp;$C31&amp;"; ","")</f>
        <v/>
      </c>
      <c r="DU31" s="258" t="e">
        <f>IF(AND($M$8=1,SUM('6a Health full-time'!#REF!,'6a Health full-time'!#REF!)&gt;$DP$22,'6a Health full-time'!#REF!=0),S$15&amp;", "&amp;S$16&amp;", "&amp;$A31&amp;", "&amp;$B31&amp;", "&amp;$C31&amp;"; ","")</f>
        <v>#REF!</v>
      </c>
      <c r="DV31" s="299" t="e">
        <f>IF(AND($M$8=1,SUM('6a Health full-time'!#REF!,'6a Health full-time'!#REF!)&gt;$DP$22,'6a Health full-time'!#REF!=0),T$15&amp;", "&amp;T$16&amp;", "&amp;$A31&amp;", "&amp;$B31&amp;", "&amp;$C31&amp;"; ","")</f>
        <v>#REF!</v>
      </c>
      <c r="DW31" s="266" t="e">
        <f>IF(AND($M$8=1,SUM('6a Health full-time'!#REF!,'6a Health full-time'!#REF!)&gt;$DP$22,'6a Health full-time'!#REF!=0),U$15&amp;", "&amp;U$16&amp;", "&amp;$A31&amp;", "&amp;$B31&amp;", "&amp;$C31&amp;"; ","")</f>
        <v>#REF!</v>
      </c>
      <c r="DX31" s="324"/>
      <c r="DY31" s="323"/>
      <c r="DZ31" s="10"/>
      <c r="EA31" s="265" t="str">
        <f>IF(AND($N$8=1,SUM('6a Health full-time'!D30,'6a Health full-time'!I30)&gt;0,SUM('6a Health full-time'!D30,'6a Health full-time'!I30)=ABS('6a Health full-time'!N30)),P$15&amp;", "&amp;P$16&amp;", "&amp;$A31&amp;", "&amp;$B31&amp;", "&amp;$C31&amp;"; ","")</f>
        <v/>
      </c>
      <c r="EB31" s="258" t="str">
        <f>IF(AND($N$8=1,SUM('6a Health full-time'!E30,'6a Health full-time'!J30)&gt;0,SUM('6a Health full-time'!E30,'6a Health full-time'!J30)=ABS('6a Health full-time'!O30)),Q$15&amp;", "&amp;Q$16&amp;", "&amp;$A31&amp;", "&amp;$B31&amp;", "&amp;$C31&amp;"; ","")</f>
        <v/>
      </c>
      <c r="EC31" s="259" t="str">
        <f>IF(AND($N$8=1,SUM('6a Health full-time'!H30,'6a Health full-time'!M30)&gt;0,SUM('6a Health full-time'!H30,'6a Health full-time'!M30)=ABS('6a Health full-time'!R30)),R$15&amp;", "&amp;R$16&amp;", "&amp;$A31&amp;", "&amp;$B31&amp;", "&amp;$C31&amp;"; ","")</f>
        <v/>
      </c>
      <c r="ED31" s="258" t="e">
        <f>IF(AND($N$8=1,SUM('6a Health full-time'!#REF!,'6a Health full-time'!#REF!)&gt;0,SUM('6a Health full-time'!#REF!,'6a Health full-time'!#REF!)=ABS('6a Health full-time'!#REF!)),S$15&amp;", "&amp;S$16&amp;", "&amp;$A31&amp;", "&amp;$B31&amp;", "&amp;$C31&amp;"; ","")</f>
        <v>#REF!</v>
      </c>
      <c r="EE31" s="299" t="e">
        <f>IF(AND($N$8=1,SUM('6a Health full-time'!#REF!,'6a Health full-time'!#REF!)&gt;0,SUM('6a Health full-time'!#REF!,'6a Health full-time'!#REF!)=ABS('6a Health full-time'!#REF!)),T$15&amp;", "&amp;T$16&amp;", "&amp;$A31&amp;", "&amp;$B31&amp;", "&amp;$C31&amp;"; ","")</f>
        <v>#REF!</v>
      </c>
      <c r="EF31" s="266" t="e">
        <f>IF(AND($N$8=1,SUM('6a Health full-time'!#REF!,'6a Health full-time'!#REF!)&gt;0,SUM('6a Health full-time'!#REF!,'6a Health full-time'!#REF!)=ABS('6a Health full-time'!#REF!)),U$15&amp;", "&amp;U$16&amp;", "&amp;$A31&amp;", "&amp;$B31&amp;", "&amp;$C31&amp;"; ","")</f>
        <v>#REF!</v>
      </c>
      <c r="EG31" s="324"/>
      <c r="EH31" s="3"/>
      <c r="EI31" s="3"/>
      <c r="EJ31" s="3"/>
      <c r="EK31" s="3"/>
      <c r="EL31" s="3"/>
      <c r="EM31" s="3"/>
      <c r="EN31" s="3"/>
      <c r="EO31" s="3"/>
      <c r="EP31" s="3"/>
      <c r="EQ31" s="323"/>
      <c r="ER31" s="10"/>
      <c r="ES31" s="265" t="str">
        <f>IF(AND($P$8=1,$B31="Long length",'6a Health full-time'!S30&lt;&gt;0),D$15&amp;", "&amp;D$16&amp;", "&amp;$A31&amp;", "&amp;$B31&amp;", "&amp;$C31&amp;"; ","")</f>
        <v/>
      </c>
      <c r="ET31" s="258" t="str">
        <f>IF(AND($P$8=1,$B31="Long length",'6a Health full-time'!T30&lt;&gt;0),E$15&amp;", "&amp;E$16&amp;", "&amp;$A31&amp;", "&amp;$B31&amp;", "&amp;$C31&amp;"; ","")</f>
        <v/>
      </c>
      <c r="EU31" s="259" t="str">
        <f>IF(AND($P$8=1,$B31="Long length",'6a Health full-time'!W30&lt;&gt;0),F$15&amp;", "&amp;F$16&amp;", "&amp;$A31&amp;", "&amp;$B31&amp;", "&amp;$C31&amp;"; ","")</f>
        <v/>
      </c>
      <c r="EV31" s="258" t="e">
        <f>IF(AND($P$8=1,$B31="Long length",'6a Health full-time'!#REF!&lt;&gt;0),G$15&amp;", "&amp;G$16&amp;", "&amp;$A31&amp;", "&amp;$B31&amp;", "&amp;$C31&amp;"; ","")</f>
        <v>#REF!</v>
      </c>
      <c r="EW31" s="299" t="e">
        <f>IF(AND($P$8=1,$B31="Long length",'6a Health full-time'!#REF!&lt;&gt;0),H$15&amp;", "&amp;H$16&amp;", "&amp;$A31&amp;", "&amp;$B31&amp;", "&amp;$C31&amp;"; ","")</f>
        <v>#REF!</v>
      </c>
      <c r="EX31" s="266" t="e">
        <f>IF(AND($P$8=1,$B31="Long length",'6a Health full-time'!#REF!&lt;&gt;0),I$15&amp;", "&amp;I$16&amp;", "&amp;$A31&amp;", "&amp;$B31&amp;", "&amp;$C31&amp;"; ","")</f>
        <v>#REF!</v>
      </c>
      <c r="EY31" s="324"/>
    </row>
    <row r="32" spans="1:155" x14ac:dyDescent="0.2">
      <c r="A32" s="3" t="s">
        <v>11289</v>
      </c>
      <c r="B32" s="3" t="s">
        <v>11274</v>
      </c>
      <c r="C32" s="3" t="s">
        <v>11275</v>
      </c>
      <c r="E32" s="295"/>
      <c r="F32" s="10"/>
      <c r="G32" s="264" t="str">
        <f>IF(AND($D$8=1,'6a Health full-time'!N31&gt;0),P$15&amp;", "&amp;P$16&amp;", "&amp;$A32&amp;", "&amp;$B32&amp;", "&amp;$C32&amp;"; ","")</f>
        <v/>
      </c>
      <c r="H32" s="255" t="str">
        <f>IF(AND($D$8=1,'6a Health full-time'!O31&gt;0),Q$15&amp;", "&amp;Q$16&amp;", "&amp;$A32&amp;", "&amp;$B32&amp;", "&amp;$C32&amp;"; ","")</f>
        <v/>
      </c>
      <c r="I32" s="256" t="str">
        <f>IF(AND($D$8=1,'6a Health full-time'!R31&gt;0),R$15&amp;", "&amp;R$16&amp;", "&amp;$A32&amp;", "&amp;$B32&amp;", "&amp;$C32&amp;"; ","")</f>
        <v/>
      </c>
      <c r="J32" s="257" t="e">
        <f>IF(AND($D$8=1,'6a Health full-time'!#REF!&gt;0),S$15&amp;", "&amp;S$16&amp;", "&amp;$A32&amp;", "&amp;$B32&amp;", "&amp;$C32&amp;"; ","")</f>
        <v>#REF!</v>
      </c>
      <c r="K32" s="795" t="e">
        <f>IF(AND($D$8=1,'6a Health full-time'!#REF!&gt;0),T$15&amp;", "&amp;T$16&amp;", "&amp;$A32&amp;", "&amp;$B32&amp;", "&amp;$C32&amp;"; ","")</f>
        <v>#REF!</v>
      </c>
      <c r="L32" s="293" t="e">
        <f>IF(AND($D$8=1,'6a Health full-time'!#REF!&gt;0),W$15&amp;", "&amp;W$16&amp;", "&amp;$A32&amp;", "&amp;$B32&amp;", "&amp;$C32&amp;"; ","")</f>
        <v>#REF!</v>
      </c>
      <c r="M32" s="50"/>
      <c r="N32" s="295"/>
      <c r="O32" s="10"/>
      <c r="P32" s="264" t="str">
        <f>IF(AND($E$8=1,'6a Health full-time'!D31&lt;0),D$14&amp;", "&amp;D$15&amp;", "&amp;D$16&amp;", "&amp;$A32&amp;", "&amp;$B32&amp;", "&amp;$C32&amp;"; ","")</f>
        <v/>
      </c>
      <c r="Q32" s="255" t="str">
        <f>IF(AND($E$8=1,'6a Health full-time'!E31&lt;0),E$14&amp;", "&amp;E$15&amp;", "&amp;E$16&amp;", "&amp;$A32&amp;", "&amp;$B32&amp;", "&amp;$C32&amp;"; ","")</f>
        <v/>
      </c>
      <c r="R32" s="256" t="str">
        <f>IF(AND($E$8=1,'6a Health full-time'!H31&lt;0),F$14&amp;", "&amp;F$15&amp;", "&amp;F$16&amp;", "&amp;$A32&amp;", "&amp;$B32&amp;", "&amp;$C32&amp;"; ","")</f>
        <v/>
      </c>
      <c r="S32" s="255" t="e">
        <f>IF(AND($E$8=1,'6a Health full-time'!#REF!&lt;0),G$14&amp;", "&amp;G$15&amp;", "&amp;G$16&amp;", "&amp;$A32&amp;", "&amp;$B32&amp;", "&amp;$C32&amp;"; ","")</f>
        <v>#REF!</v>
      </c>
      <c r="T32" s="298" t="e">
        <f>IF(AND($E$8=1,'6a Health full-time'!#REF!&lt;0),H$14&amp;", "&amp;H$15&amp;", "&amp;H$16&amp;", "&amp;$A32&amp;", "&amp;$B32&amp;", "&amp;$C32&amp;"; ","")</f>
        <v>#REF!</v>
      </c>
      <c r="U32" s="298" t="e">
        <f>IF(AND($E$8=1,'6a Health full-time'!#REF!&lt;0),I$14&amp;", "&amp;I$15&amp;", "&amp;I$16&amp;", "&amp;$A32&amp;", "&amp;$B32&amp;", "&amp;$C32&amp;"; ","")</f>
        <v>#REF!</v>
      </c>
      <c r="V32" s="264" t="str">
        <f>IF(AND($E$8=1,'6a Health full-time'!I31&lt;0),J$14&amp;", "&amp;J$15&amp;", "&amp;J$16&amp;", "&amp;$A32&amp;", "&amp;$B32&amp;", "&amp;$C32&amp;"; ","")</f>
        <v/>
      </c>
      <c r="W32" s="255" t="str">
        <f>IF(AND($E$8=1,'6a Health full-time'!J31&lt;0),K$14&amp;", "&amp;K$15&amp;", "&amp;K$16&amp;", "&amp;$A32&amp;", "&amp;$B32&amp;", "&amp;$C32&amp;"; ","")</f>
        <v/>
      </c>
      <c r="X32" s="256" t="str">
        <f>IF(AND($E$8=1,'6a Health full-time'!M31&lt;0),L$14&amp;", "&amp;L$15&amp;", "&amp;L$16&amp;", "&amp;$A32&amp;", "&amp;$B32&amp;", "&amp;$C32&amp;"; ","")</f>
        <v/>
      </c>
      <c r="Y32" s="255" t="e">
        <f>IF(AND($E$8=1,'6a Health full-time'!#REF!&lt;0),M$14&amp;", "&amp;M$15&amp;", "&amp;M$16&amp;", "&amp;$A32&amp;", "&amp;$B32&amp;", "&amp;$C32&amp;"; ","")</f>
        <v>#REF!</v>
      </c>
      <c r="Z32" s="298" t="e">
        <f>IF(AND($E$8=1,'6a Health full-time'!#REF!&lt;0),N$14&amp;", "&amp;N$15&amp;", "&amp;N$16&amp;", "&amp;$A32&amp;", "&amp;$B32&amp;", "&amp;$C32&amp;"; ","")</f>
        <v>#REF!</v>
      </c>
      <c r="AA32" s="298" t="e">
        <f>IF(AND($E$8=1,'6a Health full-time'!#REF!&lt;0),O$14&amp;", "&amp;O$15&amp;", "&amp;O$16&amp;", "&amp;$A32&amp;", "&amp;$B32&amp;", "&amp;$C32&amp;"; ","")</f>
        <v>#REF!</v>
      </c>
      <c r="AB32" s="264" t="str">
        <f>IF(AND($E$8=1,'6a Health full-time'!S31&lt;0),V$14&amp;", "&amp;V$15&amp;", "&amp;V$16&amp;", "&amp;$A32&amp;", "&amp;$B32&amp;", "&amp;$C32&amp;"; ","")</f>
        <v/>
      </c>
      <c r="AC32" s="255" t="str">
        <f>IF(AND($E$8=1,'6a Health full-time'!T31&lt;0),W$14&amp;", "&amp;W$15&amp;", "&amp;W$16&amp;", "&amp;$A32&amp;", "&amp;$B32&amp;", "&amp;$C32&amp;"; ","")</f>
        <v/>
      </c>
      <c r="AD32" s="256" t="str">
        <f>IF(AND($E$8=1,'6a Health full-time'!W31&lt;0),X$14&amp;", "&amp;X$15&amp;", "&amp;X$16&amp;", "&amp;$A32&amp;", "&amp;$B32&amp;", "&amp;$C32&amp;"; ","")</f>
        <v/>
      </c>
      <c r="AE32" s="255" t="e">
        <f>IF(AND($E$8=1,'6a Health full-time'!#REF!&lt;0),Y$14&amp;", "&amp;Y$15&amp;", "&amp;Y$16&amp;", "&amp;$A32&amp;", "&amp;$B32&amp;", "&amp;$C32&amp;"; ","")</f>
        <v>#REF!</v>
      </c>
      <c r="AF32" s="298" t="e">
        <f>IF(AND($E$8=1,'6a Health full-time'!#REF!&lt;0),Z$14&amp;", "&amp;Z$15&amp;", "&amp;Z$16&amp;", "&amp;$A32&amp;", "&amp;$B32&amp;", "&amp;$C32&amp;"; ","")</f>
        <v>#REF!</v>
      </c>
      <c r="AG32" s="802" t="e">
        <f>IF(AND($E$8=1,'6a Health full-time'!#REF!&lt;0),AA$14&amp;", "&amp;AA$15&amp;", "&amp;AA$16&amp;", "&amp;$A32&amp;", "&amp;$B32&amp;", "&amp;$C32&amp;"; ","")</f>
        <v>#REF!</v>
      </c>
      <c r="AH32" s="50"/>
      <c r="AI32" s="295"/>
      <c r="AJ32" s="10"/>
      <c r="AK32" s="286"/>
      <c r="AL32" s="287"/>
      <c r="AM32" s="301"/>
      <c r="AN32" s="287"/>
      <c r="AO32" s="303"/>
      <c r="AP32" s="303"/>
      <c r="AQ32" s="286"/>
      <c r="AR32" s="287"/>
      <c r="AS32" s="301"/>
      <c r="AT32" s="287"/>
      <c r="AU32" s="303"/>
      <c r="AV32" s="804"/>
      <c r="AW32" s="303"/>
      <c r="AX32" s="808"/>
      <c r="AY32" s="303"/>
      <c r="AZ32" s="808"/>
      <c r="BA32" s="303"/>
      <c r="BB32" s="303"/>
      <c r="BC32" s="286"/>
      <c r="BD32" s="287"/>
      <c r="BE32" s="301"/>
      <c r="BF32" s="287"/>
      <c r="BG32" s="303"/>
      <c r="BH32" s="302"/>
      <c r="BI32" s="50"/>
      <c r="BJ32" s="295"/>
      <c r="BK32" s="10"/>
      <c r="BL32" s="264" t="str">
        <f>IF(AND($G$8=1,'6a Health full-time'!D31&lt;&gt;"",ABS('6a Health full-time'!D31)-INT(ABS('6a Health full-time'!D31))&lt;&gt;0,ABS('6a Health full-time'!D31)-INT(ABS('6a Health full-time'!D31))&lt;&gt;0.5),D$14&amp;", "&amp;D$15&amp;", "&amp;D$16&amp;", "&amp;$A32&amp;", "&amp;$B32&amp;", "&amp;$C32&amp;"; ","")</f>
        <v/>
      </c>
      <c r="BM32" s="255" t="str">
        <f>IF(AND($G$8=1,'6a Health full-time'!E31&lt;&gt;"",ABS('6a Health full-time'!E31)-INT(ABS('6a Health full-time'!E31))&lt;&gt;0,ABS('6a Health full-time'!E31)-INT(ABS('6a Health full-time'!E31))&lt;&gt;0.5),E$14&amp;", "&amp;E$15&amp;", "&amp;E$16&amp;", "&amp;$A32&amp;", "&amp;$B32&amp;", "&amp;$C32&amp;"; ","")</f>
        <v/>
      </c>
      <c r="BN32" s="256" t="str">
        <f>IF(AND($G$8=1,'6a Health full-time'!H31&lt;&gt;"",ABS('6a Health full-time'!H31)-INT(ABS('6a Health full-time'!H31))&lt;&gt;0,ABS('6a Health full-time'!H31)-INT(ABS('6a Health full-time'!H31))&lt;&gt;0.5),F$14&amp;", "&amp;F$15&amp;", "&amp;F$16&amp;", "&amp;$A32&amp;", "&amp;$B32&amp;", "&amp;$C32&amp;"; ","")</f>
        <v/>
      </c>
      <c r="BO32" s="255" t="e">
        <f>IF(AND($G$8=1,'6a Health full-time'!#REF!&lt;&gt;"",ABS('6a Health full-time'!#REF!)-INT(ABS('6a Health full-time'!#REF!))&lt;&gt;0,ABS('6a Health full-time'!#REF!)-INT(ABS('6a Health full-time'!#REF!))&lt;&gt;0.5),G$14&amp;", "&amp;G$15&amp;", "&amp;G$16&amp;", "&amp;$A32&amp;", "&amp;$B32&amp;", "&amp;$C32&amp;"; ","")</f>
        <v>#REF!</v>
      </c>
      <c r="BP32" s="298" t="e">
        <f>IF(AND($G$8=1,'6a Health full-time'!#REF!&lt;&gt;"",ABS('6a Health full-time'!#REF!)-INT(ABS('6a Health full-time'!#REF!))&lt;&gt;0,ABS('6a Health full-time'!#REF!)-INT(ABS('6a Health full-time'!#REF!))&lt;&gt;0.5),H$14&amp;", "&amp;H$15&amp;", "&amp;H$16&amp;", "&amp;$A32&amp;", "&amp;$B32&amp;", "&amp;$C32&amp;"; ","")</f>
        <v>#REF!</v>
      </c>
      <c r="BQ32" s="298" t="e">
        <f>IF(AND($G$8=1,'6a Health full-time'!#REF!&lt;&gt;"",ABS('6a Health full-time'!#REF!)-INT(ABS('6a Health full-time'!#REF!))&lt;&gt;0,ABS('6a Health full-time'!#REF!)-INT(ABS('6a Health full-time'!#REF!))&lt;&gt;0.5),I$14&amp;", "&amp;I$15&amp;", "&amp;I$16&amp;", "&amp;$A32&amp;", "&amp;$B32&amp;", "&amp;$C32&amp;"; ","")</f>
        <v>#REF!</v>
      </c>
      <c r="BR32" s="264" t="str">
        <f>IF(AND($G$8=1,'6a Health full-time'!I31&lt;&gt;"",ABS('6a Health full-time'!I31)-INT(ABS('6a Health full-time'!I31))&lt;&gt;0,ABS('6a Health full-time'!I31)-INT(ABS('6a Health full-time'!I31))&lt;&gt;0.5),J$14&amp;", "&amp;J$15&amp;", "&amp;J$16&amp;", "&amp;$A32&amp;", "&amp;$B32&amp;", "&amp;$C32&amp;"; ","")</f>
        <v/>
      </c>
      <c r="BS32" s="255" t="str">
        <f>IF(AND($G$8=1,'6a Health full-time'!J31&lt;&gt;"",ABS('6a Health full-time'!J31)-INT(ABS('6a Health full-time'!J31))&lt;&gt;0,ABS('6a Health full-time'!J31)-INT(ABS('6a Health full-time'!J31))&lt;&gt;0.5),K$14&amp;", "&amp;K$15&amp;", "&amp;K$16&amp;", "&amp;$A32&amp;", "&amp;$B32&amp;", "&amp;$C32&amp;"; ","")</f>
        <v/>
      </c>
      <c r="BT32" s="256" t="str">
        <f>IF(AND($G$8=1,'6a Health full-time'!M31&lt;&gt;"",ABS('6a Health full-time'!M31)-INT(ABS('6a Health full-time'!M31))&lt;&gt;0,ABS('6a Health full-time'!M31)-INT(ABS('6a Health full-time'!M31))&lt;&gt;0.5),L$14&amp;", "&amp;L$15&amp;", "&amp;L$16&amp;", "&amp;$A32&amp;", "&amp;$B32&amp;", "&amp;$C32&amp;"; ","")</f>
        <v/>
      </c>
      <c r="BU32" s="255" t="e">
        <f>IF(AND($G$8=1,'6a Health full-time'!#REF!&lt;&gt;"",ABS('6a Health full-time'!#REF!)-INT(ABS('6a Health full-time'!#REF!))&lt;&gt;0,ABS('6a Health full-time'!#REF!)-INT(ABS('6a Health full-time'!#REF!))&lt;&gt;0.5),M$14&amp;", "&amp;M$15&amp;", "&amp;M$16&amp;", "&amp;$A32&amp;", "&amp;$B32&amp;", "&amp;$C32&amp;"; ","")</f>
        <v>#REF!</v>
      </c>
      <c r="BV32" s="298" t="e">
        <f>IF(AND($G$8=1,'6a Health full-time'!#REF!&lt;&gt;"",ABS('6a Health full-time'!#REF!)-INT(ABS('6a Health full-time'!#REF!))&lt;&gt;0,ABS('6a Health full-time'!#REF!)-INT(ABS('6a Health full-time'!#REF!))&lt;&gt;0.5),N$14&amp;", "&amp;N$15&amp;", "&amp;N$16&amp;", "&amp;$A32&amp;", "&amp;$B32&amp;", "&amp;$C32&amp;"; ","")</f>
        <v>#REF!</v>
      </c>
      <c r="BW32" s="802" t="e">
        <f>IF(AND($G$8=1,'6a Health full-time'!#REF!&lt;&gt;"",ABS('6a Health full-time'!#REF!)-INT(ABS('6a Health full-time'!#REF!))&lt;&gt;0,ABS('6a Health full-time'!#REF!)-INT(ABS('6a Health full-time'!#REF!))&lt;&gt;0.5),O$14&amp;", "&amp;O$15&amp;", "&amp;O$16&amp;", "&amp;$A32&amp;", "&amp;$B32&amp;", "&amp;$C32&amp;"; ","")</f>
        <v>#REF!</v>
      </c>
      <c r="BX32" s="298" t="str">
        <f>IF(AND($G$8=1,'6a Health full-time'!N31&lt;&gt;"",ABS('6a Health full-time'!N31)-INT(ABS('6a Health full-time'!N31))&lt;&gt;0,ABS('6a Health full-time'!N31)-INT(ABS('6a Health full-time'!N31))&lt;&gt;0.5),P$14&amp;", "&amp;P$15&amp;", "&amp;P$16&amp;", "&amp;$A32&amp;", "&amp;$B32&amp;", "&amp;$C32&amp;"; ","")</f>
        <v/>
      </c>
      <c r="BY32" s="806" t="str">
        <f>IF(AND($G$8=1,'6a Health full-time'!O31&lt;&gt;"",ABS('6a Health full-time'!O31)-INT(ABS('6a Health full-time'!O31))&lt;&gt;0,ABS('6a Health full-time'!O31)-INT(ABS('6a Health full-time'!O31))&lt;&gt;0.5),Q$14&amp;", "&amp;Q$15&amp;", "&amp;Q$16&amp;", "&amp;$A32&amp;", "&amp;$B32&amp;", "&amp;$C32&amp;"; ","")</f>
        <v/>
      </c>
      <c r="BZ32" s="298" t="str">
        <f>IF(AND($G$8=1,'6a Health full-time'!R31&lt;&gt;"",ABS('6a Health full-time'!R31)-INT(ABS('6a Health full-time'!R31))&lt;&gt;0,ABS('6a Health full-time'!R31)-INT(ABS('6a Health full-time'!R31))&lt;&gt;0.5),R$14&amp;", "&amp;R$15&amp;", "&amp;R$16&amp;", "&amp;$A32&amp;", "&amp;$B32&amp;", "&amp;$C32&amp;"; ","")</f>
        <v/>
      </c>
      <c r="CA32" s="806" t="e">
        <f>IF(AND($G$8=1,'6a Health full-time'!#REF!&lt;&gt;"",ABS('6a Health full-time'!#REF!)-INT(ABS('6a Health full-time'!#REF!))&lt;&gt;0,ABS('6a Health full-time'!#REF!)-INT(ABS('6a Health full-time'!#REF!))&lt;&gt;0.5),S$14&amp;", "&amp;S$15&amp;", "&amp;S$16&amp;", "&amp;$A32&amp;", "&amp;$B32&amp;", "&amp;$C32&amp;"; ","")</f>
        <v>#REF!</v>
      </c>
      <c r="CB32" s="298" t="e">
        <f>IF(AND($G$8=1,'6a Health full-time'!#REF!&lt;&gt;"",ABS('6a Health full-time'!#REF!)-INT(ABS('6a Health full-time'!#REF!))&lt;&gt;0,ABS('6a Health full-time'!#REF!)-INT(ABS('6a Health full-time'!#REF!))&lt;&gt;0.5),T$14&amp;", "&amp;T$15&amp;", "&amp;T$16&amp;", "&amp;$A32&amp;", "&amp;$B32&amp;", "&amp;$C32&amp;"; ","")</f>
        <v>#REF!</v>
      </c>
      <c r="CC32" s="298" t="e">
        <f>IF(AND($G$8=1,'6a Health full-time'!#REF!&lt;&gt;"",ABS('6a Health full-time'!#REF!)-INT(ABS('6a Health full-time'!#REF!))&lt;&gt;0,ABS('6a Health full-time'!#REF!)-INT(ABS('6a Health full-time'!#REF!))&lt;&gt;0.5),U$14&amp;", "&amp;U$15&amp;", "&amp;U$16&amp;", "&amp;$A32&amp;", "&amp;$B32&amp;", "&amp;$C32&amp;"; ","")</f>
        <v>#REF!</v>
      </c>
      <c r="CD32" s="264" t="str">
        <f>IF(AND($G$8=1,'6a Health full-time'!S31&lt;&gt;"",ABS('6a Health full-time'!S31)-INT(ABS('6a Health full-time'!S31))&lt;&gt;0,ABS('6a Health full-time'!S31)-INT(ABS('6a Health full-time'!S31))&lt;&gt;0.5),V$14&amp;", "&amp;V$15&amp;", "&amp;V$16&amp;", "&amp;$A32&amp;", "&amp;$B32&amp;", "&amp;$C32&amp;"; ","")</f>
        <v/>
      </c>
      <c r="CE32" s="255" t="str">
        <f>IF(AND($G$8=1,'6a Health full-time'!T31&lt;&gt;"",ABS('6a Health full-time'!T31)-INT(ABS('6a Health full-time'!T31))&lt;&gt;0,ABS('6a Health full-time'!T31)-INT(ABS('6a Health full-time'!T31))&lt;&gt;0.5),W$14&amp;", "&amp;W$15&amp;", "&amp;W$16&amp;", "&amp;$A32&amp;", "&amp;$B32&amp;", "&amp;$C32&amp;"; ","")</f>
        <v/>
      </c>
      <c r="CF32" s="256" t="str">
        <f>IF(AND($G$8=1,'6a Health full-time'!W31&lt;&gt;"",ABS('6a Health full-time'!W31)-INT(ABS('6a Health full-time'!W31))&lt;&gt;0,ABS('6a Health full-time'!W31)-INT(ABS('6a Health full-time'!W31))&lt;&gt;0.5),X$14&amp;", "&amp;X$15&amp;", "&amp;X$16&amp;", "&amp;$A32&amp;", "&amp;$B32&amp;", "&amp;$C32&amp;"; ","")</f>
        <v/>
      </c>
      <c r="CG32" s="255" t="e">
        <f>IF(AND($G$8=1,'6a Health full-time'!#REF!&lt;&gt;"",ABS('6a Health full-time'!#REF!)-INT(ABS('6a Health full-time'!#REF!))&lt;&gt;0,ABS('6a Health full-time'!#REF!)-INT(ABS('6a Health full-time'!#REF!))&lt;&gt;0.5),Y$14&amp;", "&amp;Y$15&amp;", "&amp;Y$16&amp;", "&amp;$A32&amp;", "&amp;$B32&amp;", "&amp;$C32&amp;"; ","")</f>
        <v>#REF!</v>
      </c>
      <c r="CH32" s="253" t="e">
        <f>IF(AND($G$8=1,'6a Health full-time'!#REF!&lt;&gt;"",ABS('6a Health full-time'!#REF!)-INT(ABS('6a Health full-time'!#REF!))&lt;&gt;0,ABS('6a Health full-time'!#REF!)-INT(ABS('6a Health full-time'!#REF!))&lt;&gt;0.5),Z$14&amp;", "&amp;Z$15&amp;", "&amp;Z$16&amp;", "&amp;$A32&amp;", "&amp;$B32&amp;", "&amp;$C32&amp;"; ","")</f>
        <v>#REF!</v>
      </c>
      <c r="CI32" s="818" t="e">
        <f>IF(AND($G$8=1,'6a Health full-time'!#REF!&lt;&gt;"",ABS('6a Health full-time'!#REF!)-INT(ABS('6a Health full-time'!#REF!))&lt;&gt;0,ABS('6a Health full-time'!#REF!)-INT(ABS('6a Health full-time'!#REF!))&lt;&gt;0.5),AA$14&amp;", "&amp;AA$15&amp;", "&amp;AA$16&amp;", "&amp;$A32&amp;", "&amp;$B32&amp;", "&amp;$C32&amp;"; ","")</f>
        <v>#REF!</v>
      </c>
      <c r="CJ32" s="50"/>
      <c r="CK32" s="295"/>
      <c r="CL32" s="10"/>
      <c r="CM32" s="10" t="s">
        <v>101</v>
      </c>
      <c r="CN32" s="10" t="s">
        <v>11274</v>
      </c>
      <c r="CO32" s="10" t="s">
        <v>11284</v>
      </c>
      <c r="CP32" s="265" t="e">
        <f>'1 Full-time'!#REF!</f>
        <v>#REF!</v>
      </c>
      <c r="CQ32" s="258" t="e">
        <f>'1 Full-time'!#REF!</f>
        <v>#REF!</v>
      </c>
      <c r="CR32" s="288"/>
      <c r="CS32" s="280"/>
      <c r="CT32" s="305"/>
      <c r="CU32" s="305"/>
      <c r="CV32" s="265">
        <f>'1 Full-time'!G23</f>
        <v>0</v>
      </c>
      <c r="CW32" s="258">
        <f>'1 Full-time'!H23</f>
        <v>0</v>
      </c>
      <c r="CX32" s="288"/>
      <c r="CY32" s="280"/>
      <c r="CZ32" s="305"/>
      <c r="DA32" s="805"/>
      <c r="DB32" s="299">
        <f>'1 Full-time'!J23</f>
        <v>0</v>
      </c>
      <c r="DC32" s="299">
        <f>'1 Full-time'!K23</f>
        <v>0</v>
      </c>
      <c r="DD32" s="305"/>
      <c r="DE32" s="809"/>
      <c r="DF32" s="305"/>
      <c r="DG32" s="305"/>
      <c r="DH32" s="265">
        <f>'1 Full-time'!M23</f>
        <v>0</v>
      </c>
      <c r="DI32" s="258">
        <f>'1 Full-time'!N23</f>
        <v>0</v>
      </c>
      <c r="DJ32" s="288"/>
      <c r="DK32" s="280"/>
      <c r="DL32" s="305"/>
      <c r="DM32" s="805"/>
      <c r="DN32" s="50"/>
      <c r="DO32" s="3"/>
      <c r="DP32" s="323"/>
      <c r="DQ32" s="10"/>
      <c r="DR32" s="264" t="str">
        <f>IF(AND($M$8=1,SUM('6a Health full-time'!D31,'6a Health full-time'!I31)&gt;$DP$22,'6a Health full-time'!N31=0),P$15&amp;", "&amp;P$16&amp;", "&amp;$A32&amp;", "&amp;$B32&amp;", "&amp;$C32&amp;"; ","")</f>
        <v/>
      </c>
      <c r="DS32" s="255" t="str">
        <f>IF(AND($M$8=1,SUM('6a Health full-time'!E31,'6a Health full-time'!J31)&gt;$DP$22,'6a Health full-time'!O31=0),Q$15&amp;", "&amp;Q$16&amp;", "&amp;$A32&amp;", "&amp;$B32&amp;", "&amp;$C32&amp;"; ","")</f>
        <v/>
      </c>
      <c r="DT32" s="256" t="str">
        <f>IF(AND($M$8=1,SUM('6a Health full-time'!H31,'6a Health full-time'!M31)&gt;$DP$22,'6a Health full-time'!R31=0),R$15&amp;", "&amp;R$16&amp;", "&amp;$A32&amp;", "&amp;$B32&amp;", "&amp;$C32&amp;"; ","")</f>
        <v/>
      </c>
      <c r="DU32" s="255" t="e">
        <f>IF(AND($M$8=1,SUM('6a Health full-time'!#REF!,'6a Health full-time'!#REF!)&gt;$DP$22,'6a Health full-time'!#REF!=0),S$15&amp;", "&amp;S$16&amp;", "&amp;$A32&amp;", "&amp;$B32&amp;", "&amp;$C32&amp;"; ","")</f>
        <v>#REF!</v>
      </c>
      <c r="DV32" s="298" t="e">
        <f>IF(AND($M$8=1,SUM('6a Health full-time'!#REF!,'6a Health full-time'!#REF!)&gt;$DP$22,'6a Health full-time'!#REF!=0),T$15&amp;", "&amp;T$16&amp;", "&amp;$A32&amp;", "&amp;$B32&amp;", "&amp;$C32&amp;"; ","")</f>
        <v>#REF!</v>
      </c>
      <c r="DW32" s="293" t="e">
        <f>IF(AND($M$8=1,SUM('6a Health full-time'!#REF!,'6a Health full-time'!#REF!)&gt;$DP$22,'6a Health full-time'!#REF!=0),U$15&amp;", "&amp;U$16&amp;", "&amp;$A32&amp;", "&amp;$B32&amp;", "&amp;$C32&amp;"; ","")</f>
        <v>#REF!</v>
      </c>
      <c r="DX32" s="324"/>
      <c r="DY32" s="323"/>
      <c r="DZ32" s="10"/>
      <c r="EA32" s="264" t="str">
        <f>IF(AND($N$8=1,SUM('6a Health full-time'!D31,'6a Health full-time'!I31)&gt;0,SUM('6a Health full-time'!D31,'6a Health full-time'!I31)=ABS('6a Health full-time'!N31)),P$15&amp;", "&amp;P$16&amp;", "&amp;$A32&amp;", "&amp;$B32&amp;", "&amp;$C32&amp;"; ","")</f>
        <v/>
      </c>
      <c r="EB32" s="255" t="str">
        <f>IF(AND($N$8=1,SUM('6a Health full-time'!E31,'6a Health full-time'!J31)&gt;0,SUM('6a Health full-time'!E31,'6a Health full-time'!J31)=ABS('6a Health full-time'!O31)),Q$15&amp;", "&amp;Q$16&amp;", "&amp;$A32&amp;", "&amp;$B32&amp;", "&amp;$C32&amp;"; ","")</f>
        <v/>
      </c>
      <c r="EC32" s="256" t="str">
        <f>IF(AND($N$8=1,SUM('6a Health full-time'!H31,'6a Health full-time'!M31)&gt;0,SUM('6a Health full-time'!H31,'6a Health full-time'!M31)=ABS('6a Health full-time'!R31)),R$15&amp;", "&amp;R$16&amp;", "&amp;$A32&amp;", "&amp;$B32&amp;", "&amp;$C32&amp;"; ","")</f>
        <v/>
      </c>
      <c r="ED32" s="255" t="e">
        <f>IF(AND($N$8=1,SUM('6a Health full-time'!#REF!,'6a Health full-time'!#REF!)&gt;0,SUM('6a Health full-time'!#REF!,'6a Health full-time'!#REF!)=ABS('6a Health full-time'!#REF!)),S$15&amp;", "&amp;S$16&amp;", "&amp;$A32&amp;", "&amp;$B32&amp;", "&amp;$C32&amp;"; ","")</f>
        <v>#REF!</v>
      </c>
      <c r="EE32" s="298" t="e">
        <f>IF(AND($N$8=1,SUM('6a Health full-time'!#REF!,'6a Health full-time'!#REF!)&gt;0,SUM('6a Health full-time'!#REF!,'6a Health full-time'!#REF!)=ABS('6a Health full-time'!#REF!)),T$15&amp;", "&amp;T$16&amp;", "&amp;$A32&amp;", "&amp;$B32&amp;", "&amp;$C32&amp;"; ","")</f>
        <v>#REF!</v>
      </c>
      <c r="EF32" s="293" t="e">
        <f>IF(AND($N$8=1,SUM('6a Health full-time'!#REF!,'6a Health full-time'!#REF!)&gt;0,SUM('6a Health full-time'!#REF!,'6a Health full-time'!#REF!)=ABS('6a Health full-time'!#REF!)),U$15&amp;", "&amp;U$16&amp;", "&amp;$A32&amp;", "&amp;$B32&amp;", "&amp;$C32&amp;"; ","")</f>
        <v>#REF!</v>
      </c>
      <c r="EG32" s="324"/>
      <c r="EH32" s="3"/>
      <c r="EI32" s="3"/>
      <c r="EJ32" s="3"/>
      <c r="EK32" s="3"/>
      <c r="EL32" s="3"/>
      <c r="EM32" s="3"/>
      <c r="EN32" s="3"/>
      <c r="EO32" s="3"/>
      <c r="EP32" s="3"/>
      <c r="EQ32" s="323"/>
      <c r="ER32" s="10"/>
      <c r="ES32" s="264" t="str">
        <f>IF(AND($P$8=1,$B32="Long length",'6a Health full-time'!S31&lt;&gt;0),D$15&amp;", "&amp;D$16&amp;", "&amp;$A32&amp;", "&amp;$B32&amp;", "&amp;$C32&amp;"; ","")</f>
        <v/>
      </c>
      <c r="ET32" s="255" t="str">
        <f>IF(AND($P$8=1,$B32="Long length",'6a Health full-time'!T31&lt;&gt;0),E$15&amp;", "&amp;E$16&amp;", "&amp;$A32&amp;", "&amp;$B32&amp;", "&amp;$C32&amp;"; ","")</f>
        <v/>
      </c>
      <c r="EU32" s="256" t="str">
        <f>IF(AND($P$8=1,$B32="Long length",'6a Health full-time'!W31&lt;&gt;0),F$15&amp;", "&amp;F$16&amp;", "&amp;$A32&amp;", "&amp;$B32&amp;", "&amp;$C32&amp;"; ","")</f>
        <v/>
      </c>
      <c r="EV32" s="255" t="e">
        <f>IF(AND($P$8=1,$B32="Long length",'6a Health full-time'!#REF!&lt;&gt;0),G$15&amp;", "&amp;G$16&amp;", "&amp;$A32&amp;", "&amp;$B32&amp;", "&amp;$C32&amp;"; ","")</f>
        <v>#REF!</v>
      </c>
      <c r="EW32" s="298" t="e">
        <f>IF(AND($P$8=1,$B32="Long length",'6a Health full-time'!#REF!&lt;&gt;0),H$15&amp;", "&amp;H$16&amp;", "&amp;$A32&amp;", "&amp;$B32&amp;", "&amp;$C32&amp;"; ","")</f>
        <v>#REF!</v>
      </c>
      <c r="EX32" s="293" t="e">
        <f>IF(AND($P$8=1,$B32="Long length",'6a Health full-time'!#REF!&lt;&gt;0),I$15&amp;", "&amp;I$16&amp;", "&amp;$A32&amp;", "&amp;$B32&amp;", "&amp;$C32&amp;"; ","")</f>
        <v>#REF!</v>
      </c>
      <c r="EY32" s="324"/>
    </row>
    <row r="33" spans="1:155" x14ac:dyDescent="0.2">
      <c r="A33" s="3" t="s">
        <v>11289</v>
      </c>
      <c r="B33" s="3" t="s">
        <v>11274</v>
      </c>
      <c r="C33" s="3" t="s">
        <v>11284</v>
      </c>
      <c r="E33" s="295"/>
      <c r="F33" s="10"/>
      <c r="G33" s="265" t="str">
        <f>IF(AND($D$8=1,'6a Health full-time'!N32&gt;0),P$15&amp;", "&amp;P$16&amp;", "&amp;$A33&amp;", "&amp;$B33&amp;", "&amp;$C33&amp;"; ","")</f>
        <v/>
      </c>
      <c r="H33" s="258" t="str">
        <f>IF(AND($D$8=1,'6a Health full-time'!O32&gt;0),Q$15&amp;", "&amp;Q$16&amp;", "&amp;$A33&amp;", "&amp;$B33&amp;", "&amp;$C33&amp;"; ","")</f>
        <v/>
      </c>
      <c r="I33" s="259" t="str">
        <f>IF(AND($D$8=1,'6a Health full-time'!R32&gt;0),R$15&amp;", "&amp;R$16&amp;", "&amp;$A33&amp;", "&amp;$B33&amp;", "&amp;$C33&amp;"; ","")</f>
        <v/>
      </c>
      <c r="J33" s="794" t="e">
        <f>IF(AND($D$8=1,'6a Health full-time'!#REF!&gt;0),S$15&amp;", "&amp;S$16&amp;", "&amp;$A33&amp;", "&amp;$B33&amp;", "&amp;$C33&amp;"; ","")</f>
        <v>#REF!</v>
      </c>
      <c r="K33" s="796" t="e">
        <f>IF(AND($D$8=1,'6a Health full-time'!#REF!&gt;0),T$15&amp;", "&amp;T$16&amp;", "&amp;$A33&amp;", "&amp;$B33&amp;", "&amp;$C33&amp;"; ","")</f>
        <v>#REF!</v>
      </c>
      <c r="L33" s="266" t="e">
        <f>IF(AND($D$8=1,'6a Health full-time'!#REF!&gt;0),W$15&amp;", "&amp;W$16&amp;", "&amp;$A33&amp;", "&amp;$B33&amp;", "&amp;$C33&amp;"; ","")</f>
        <v>#REF!</v>
      </c>
      <c r="M33" s="50"/>
      <c r="N33" s="295"/>
      <c r="O33" s="10"/>
      <c r="P33" s="265" t="str">
        <f>IF(AND($E$8=1,'6a Health full-time'!D32&lt;0),D$14&amp;", "&amp;D$15&amp;", "&amp;D$16&amp;", "&amp;$A33&amp;", "&amp;$B33&amp;", "&amp;$C33&amp;"; ","")</f>
        <v/>
      </c>
      <c r="Q33" s="258" t="str">
        <f>IF(AND($E$8=1,'6a Health full-time'!E32&lt;0),E$14&amp;", "&amp;E$15&amp;", "&amp;E$16&amp;", "&amp;$A33&amp;", "&amp;$B33&amp;", "&amp;$C33&amp;"; ","")</f>
        <v/>
      </c>
      <c r="R33" s="259" t="str">
        <f>IF(AND($E$8=1,'6a Health full-time'!H32&lt;0),F$14&amp;", "&amp;F$15&amp;", "&amp;F$16&amp;", "&amp;$A33&amp;", "&amp;$B33&amp;", "&amp;$C33&amp;"; ","")</f>
        <v/>
      </c>
      <c r="S33" s="258" t="e">
        <f>IF(AND($E$8=1,'6a Health full-time'!#REF!&lt;0),G$14&amp;", "&amp;G$15&amp;", "&amp;G$16&amp;", "&amp;$A33&amp;", "&amp;$B33&amp;", "&amp;$C33&amp;"; ","")</f>
        <v>#REF!</v>
      </c>
      <c r="T33" s="299" t="e">
        <f>IF(AND($E$8=1,'6a Health full-time'!#REF!&lt;0),H$14&amp;", "&amp;H$15&amp;", "&amp;H$16&amp;", "&amp;$A33&amp;", "&amp;$B33&amp;", "&amp;$C33&amp;"; ","")</f>
        <v>#REF!</v>
      </c>
      <c r="U33" s="299" t="e">
        <f>IF(AND($E$8=1,'6a Health full-time'!#REF!&lt;0),I$14&amp;", "&amp;I$15&amp;", "&amp;I$16&amp;", "&amp;$A33&amp;", "&amp;$B33&amp;", "&amp;$C33&amp;"; ","")</f>
        <v>#REF!</v>
      </c>
      <c r="V33" s="265" t="str">
        <f>IF(AND($E$8=1,'6a Health full-time'!I32&lt;0),J$14&amp;", "&amp;J$15&amp;", "&amp;J$16&amp;", "&amp;$A33&amp;", "&amp;$B33&amp;", "&amp;$C33&amp;"; ","")</f>
        <v/>
      </c>
      <c r="W33" s="258" t="str">
        <f>IF(AND($E$8=1,'6a Health full-time'!J32&lt;0),K$14&amp;", "&amp;K$15&amp;", "&amp;K$16&amp;", "&amp;$A33&amp;", "&amp;$B33&amp;", "&amp;$C33&amp;"; ","")</f>
        <v/>
      </c>
      <c r="X33" s="259" t="str">
        <f>IF(AND($E$8=1,'6a Health full-time'!M32&lt;0),L$14&amp;", "&amp;L$15&amp;", "&amp;L$16&amp;", "&amp;$A33&amp;", "&amp;$B33&amp;", "&amp;$C33&amp;"; ","")</f>
        <v/>
      </c>
      <c r="Y33" s="258" t="e">
        <f>IF(AND($E$8=1,'6a Health full-time'!#REF!&lt;0),M$14&amp;", "&amp;M$15&amp;", "&amp;M$16&amp;", "&amp;$A33&amp;", "&amp;$B33&amp;", "&amp;$C33&amp;"; ","")</f>
        <v>#REF!</v>
      </c>
      <c r="Z33" s="299" t="e">
        <f>IF(AND($E$8=1,'6a Health full-time'!#REF!&lt;0),N$14&amp;", "&amp;N$15&amp;", "&amp;N$16&amp;", "&amp;$A33&amp;", "&amp;$B33&amp;", "&amp;$C33&amp;"; ","")</f>
        <v>#REF!</v>
      </c>
      <c r="AA33" s="299" t="e">
        <f>IF(AND($E$8=1,'6a Health full-time'!#REF!&lt;0),O$14&amp;", "&amp;O$15&amp;", "&amp;O$16&amp;", "&amp;$A33&amp;", "&amp;$B33&amp;", "&amp;$C33&amp;"; ","")</f>
        <v>#REF!</v>
      </c>
      <c r="AB33" s="265" t="str">
        <f>IF(AND($E$8=1,'6a Health full-time'!S32&lt;0),V$14&amp;", "&amp;V$15&amp;", "&amp;V$16&amp;", "&amp;$A33&amp;", "&amp;$B33&amp;", "&amp;$C33&amp;"; ","")</f>
        <v/>
      </c>
      <c r="AC33" s="258" t="str">
        <f>IF(AND($E$8=1,'6a Health full-time'!T32&lt;0),W$14&amp;", "&amp;W$15&amp;", "&amp;W$16&amp;", "&amp;$A33&amp;", "&amp;$B33&amp;", "&amp;$C33&amp;"; ","")</f>
        <v/>
      </c>
      <c r="AD33" s="259" t="str">
        <f>IF(AND($E$8=1,'6a Health full-time'!W32&lt;0),X$14&amp;", "&amp;X$15&amp;", "&amp;X$16&amp;", "&amp;$A33&amp;", "&amp;$B33&amp;", "&amp;$C33&amp;"; ","")</f>
        <v/>
      </c>
      <c r="AE33" s="258" t="e">
        <f>IF(AND($E$8=1,'6a Health full-time'!#REF!&lt;0),Y$14&amp;", "&amp;Y$15&amp;", "&amp;Y$16&amp;", "&amp;$A33&amp;", "&amp;$B33&amp;", "&amp;$C33&amp;"; ","")</f>
        <v>#REF!</v>
      </c>
      <c r="AF33" s="299" t="e">
        <f>IF(AND($E$8=1,'6a Health full-time'!#REF!&lt;0),Z$14&amp;", "&amp;Z$15&amp;", "&amp;Z$16&amp;", "&amp;$A33&amp;", "&amp;$B33&amp;", "&amp;$C33&amp;"; ","")</f>
        <v>#REF!</v>
      </c>
      <c r="AG33" s="803" t="e">
        <f>IF(AND($E$8=1,'6a Health full-time'!#REF!&lt;0),AA$14&amp;", "&amp;AA$15&amp;", "&amp;AA$16&amp;", "&amp;$A33&amp;", "&amp;$B33&amp;", "&amp;$C33&amp;"; ","")</f>
        <v>#REF!</v>
      </c>
      <c r="AH33" s="50"/>
      <c r="AI33" s="295"/>
      <c r="AJ33" s="10"/>
      <c r="AK33" s="281"/>
      <c r="AL33" s="280"/>
      <c r="AM33" s="288"/>
      <c r="AN33" s="280"/>
      <c r="AO33" s="305"/>
      <c r="AP33" s="305"/>
      <c r="AQ33" s="281"/>
      <c r="AR33" s="280"/>
      <c r="AS33" s="288"/>
      <c r="AT33" s="280"/>
      <c r="AU33" s="305"/>
      <c r="AV33" s="805"/>
      <c r="AW33" s="305"/>
      <c r="AX33" s="809"/>
      <c r="AY33" s="305"/>
      <c r="AZ33" s="809"/>
      <c r="BA33" s="305"/>
      <c r="BB33" s="305"/>
      <c r="BC33" s="281"/>
      <c r="BD33" s="280"/>
      <c r="BE33" s="288"/>
      <c r="BF33" s="280"/>
      <c r="BG33" s="305"/>
      <c r="BH33" s="304"/>
      <c r="BI33" s="50"/>
      <c r="BJ33" s="295"/>
      <c r="BK33" s="10"/>
      <c r="BL33" s="265" t="str">
        <f>IF(AND($G$8=1,'6a Health full-time'!D32&lt;&gt;"",ABS('6a Health full-time'!D32)-INT(ABS('6a Health full-time'!D32))&lt;&gt;0,ABS('6a Health full-time'!D32)-INT(ABS('6a Health full-time'!D32))&lt;&gt;0.5),D$14&amp;", "&amp;D$15&amp;", "&amp;D$16&amp;", "&amp;$A33&amp;", "&amp;$B33&amp;", "&amp;$C33&amp;"; ","")</f>
        <v/>
      </c>
      <c r="BM33" s="258" t="str">
        <f>IF(AND($G$8=1,'6a Health full-time'!E32&lt;&gt;"",ABS('6a Health full-time'!E32)-INT(ABS('6a Health full-time'!E32))&lt;&gt;0,ABS('6a Health full-time'!E32)-INT(ABS('6a Health full-time'!E32))&lt;&gt;0.5),E$14&amp;", "&amp;E$15&amp;", "&amp;E$16&amp;", "&amp;$A33&amp;", "&amp;$B33&amp;", "&amp;$C33&amp;"; ","")</f>
        <v/>
      </c>
      <c r="BN33" s="259" t="str">
        <f>IF(AND($G$8=1,'6a Health full-time'!H32&lt;&gt;"",ABS('6a Health full-time'!H32)-INT(ABS('6a Health full-time'!H32))&lt;&gt;0,ABS('6a Health full-time'!H32)-INT(ABS('6a Health full-time'!H32))&lt;&gt;0.5),F$14&amp;", "&amp;F$15&amp;", "&amp;F$16&amp;", "&amp;$A33&amp;", "&amp;$B33&amp;", "&amp;$C33&amp;"; ","")</f>
        <v/>
      </c>
      <c r="BO33" s="258" t="e">
        <f>IF(AND($G$8=1,'6a Health full-time'!#REF!&lt;&gt;"",ABS('6a Health full-time'!#REF!)-INT(ABS('6a Health full-time'!#REF!))&lt;&gt;0,ABS('6a Health full-time'!#REF!)-INT(ABS('6a Health full-time'!#REF!))&lt;&gt;0.5),G$14&amp;", "&amp;G$15&amp;", "&amp;G$16&amp;", "&amp;$A33&amp;", "&amp;$B33&amp;", "&amp;$C33&amp;"; ","")</f>
        <v>#REF!</v>
      </c>
      <c r="BP33" s="299" t="e">
        <f>IF(AND($G$8=1,'6a Health full-time'!#REF!&lt;&gt;"",ABS('6a Health full-time'!#REF!)-INT(ABS('6a Health full-time'!#REF!))&lt;&gt;0,ABS('6a Health full-time'!#REF!)-INT(ABS('6a Health full-time'!#REF!))&lt;&gt;0.5),H$14&amp;", "&amp;H$15&amp;", "&amp;H$16&amp;", "&amp;$A33&amp;", "&amp;$B33&amp;", "&amp;$C33&amp;"; ","")</f>
        <v>#REF!</v>
      </c>
      <c r="BQ33" s="299" t="e">
        <f>IF(AND($G$8=1,'6a Health full-time'!#REF!&lt;&gt;"",ABS('6a Health full-time'!#REF!)-INT(ABS('6a Health full-time'!#REF!))&lt;&gt;0,ABS('6a Health full-time'!#REF!)-INT(ABS('6a Health full-time'!#REF!))&lt;&gt;0.5),I$14&amp;", "&amp;I$15&amp;", "&amp;I$16&amp;", "&amp;$A33&amp;", "&amp;$B33&amp;", "&amp;$C33&amp;"; ","")</f>
        <v>#REF!</v>
      </c>
      <c r="BR33" s="265" t="str">
        <f>IF(AND($G$8=1,'6a Health full-time'!I32&lt;&gt;"",ABS('6a Health full-time'!I32)-INT(ABS('6a Health full-time'!I32))&lt;&gt;0,ABS('6a Health full-time'!I32)-INT(ABS('6a Health full-time'!I32))&lt;&gt;0.5),J$14&amp;", "&amp;J$15&amp;", "&amp;J$16&amp;", "&amp;$A33&amp;", "&amp;$B33&amp;", "&amp;$C33&amp;"; ","")</f>
        <v/>
      </c>
      <c r="BS33" s="258" t="str">
        <f>IF(AND($G$8=1,'6a Health full-time'!J32&lt;&gt;"",ABS('6a Health full-time'!J32)-INT(ABS('6a Health full-time'!J32))&lt;&gt;0,ABS('6a Health full-time'!J32)-INT(ABS('6a Health full-time'!J32))&lt;&gt;0.5),K$14&amp;", "&amp;K$15&amp;", "&amp;K$16&amp;", "&amp;$A33&amp;", "&amp;$B33&amp;", "&amp;$C33&amp;"; ","")</f>
        <v/>
      </c>
      <c r="BT33" s="259" t="str">
        <f>IF(AND($G$8=1,'6a Health full-time'!M32&lt;&gt;"",ABS('6a Health full-time'!M32)-INT(ABS('6a Health full-time'!M32))&lt;&gt;0,ABS('6a Health full-time'!M32)-INT(ABS('6a Health full-time'!M32))&lt;&gt;0.5),L$14&amp;", "&amp;L$15&amp;", "&amp;L$16&amp;", "&amp;$A33&amp;", "&amp;$B33&amp;", "&amp;$C33&amp;"; ","")</f>
        <v/>
      </c>
      <c r="BU33" s="258" t="e">
        <f>IF(AND($G$8=1,'6a Health full-time'!#REF!&lt;&gt;"",ABS('6a Health full-time'!#REF!)-INT(ABS('6a Health full-time'!#REF!))&lt;&gt;0,ABS('6a Health full-time'!#REF!)-INT(ABS('6a Health full-time'!#REF!))&lt;&gt;0.5),M$14&amp;", "&amp;M$15&amp;", "&amp;M$16&amp;", "&amp;$A33&amp;", "&amp;$B33&amp;", "&amp;$C33&amp;"; ","")</f>
        <v>#REF!</v>
      </c>
      <c r="BV33" s="299" t="e">
        <f>IF(AND($G$8=1,'6a Health full-time'!#REF!&lt;&gt;"",ABS('6a Health full-time'!#REF!)-INT(ABS('6a Health full-time'!#REF!))&lt;&gt;0,ABS('6a Health full-time'!#REF!)-INT(ABS('6a Health full-time'!#REF!))&lt;&gt;0.5),N$14&amp;", "&amp;N$15&amp;", "&amp;N$16&amp;", "&amp;$A33&amp;", "&amp;$B33&amp;", "&amp;$C33&amp;"; ","")</f>
        <v>#REF!</v>
      </c>
      <c r="BW33" s="803" t="e">
        <f>IF(AND($G$8=1,'6a Health full-time'!#REF!&lt;&gt;"",ABS('6a Health full-time'!#REF!)-INT(ABS('6a Health full-time'!#REF!))&lt;&gt;0,ABS('6a Health full-time'!#REF!)-INT(ABS('6a Health full-time'!#REF!))&lt;&gt;0.5),O$14&amp;", "&amp;O$15&amp;", "&amp;O$16&amp;", "&amp;$A33&amp;", "&amp;$B33&amp;", "&amp;$C33&amp;"; ","")</f>
        <v>#REF!</v>
      </c>
      <c r="BX33" s="299" t="str">
        <f>IF(AND($G$8=1,'6a Health full-time'!N32&lt;&gt;"",ABS('6a Health full-time'!N32)-INT(ABS('6a Health full-time'!N32))&lt;&gt;0,ABS('6a Health full-time'!N32)-INT(ABS('6a Health full-time'!N32))&lt;&gt;0.5),P$14&amp;", "&amp;P$15&amp;", "&amp;P$16&amp;", "&amp;$A33&amp;", "&amp;$B33&amp;", "&amp;$C33&amp;"; ","")</f>
        <v/>
      </c>
      <c r="BY33" s="807" t="str">
        <f>IF(AND($G$8=1,'6a Health full-time'!O32&lt;&gt;"",ABS('6a Health full-time'!O32)-INT(ABS('6a Health full-time'!O32))&lt;&gt;0,ABS('6a Health full-time'!O32)-INT(ABS('6a Health full-time'!O32))&lt;&gt;0.5),Q$14&amp;", "&amp;Q$15&amp;", "&amp;Q$16&amp;", "&amp;$A33&amp;", "&amp;$B33&amp;", "&amp;$C33&amp;"; ","")</f>
        <v/>
      </c>
      <c r="BZ33" s="299" t="str">
        <f>IF(AND($G$8=1,'6a Health full-time'!R32&lt;&gt;"",ABS('6a Health full-time'!R32)-INT(ABS('6a Health full-time'!R32))&lt;&gt;0,ABS('6a Health full-time'!R32)-INT(ABS('6a Health full-time'!R32))&lt;&gt;0.5),R$14&amp;", "&amp;R$15&amp;", "&amp;R$16&amp;", "&amp;$A33&amp;", "&amp;$B33&amp;", "&amp;$C33&amp;"; ","")</f>
        <v/>
      </c>
      <c r="CA33" s="807" t="e">
        <f>IF(AND($G$8=1,'6a Health full-time'!#REF!&lt;&gt;"",ABS('6a Health full-time'!#REF!)-INT(ABS('6a Health full-time'!#REF!))&lt;&gt;0,ABS('6a Health full-time'!#REF!)-INT(ABS('6a Health full-time'!#REF!))&lt;&gt;0.5),S$14&amp;", "&amp;S$15&amp;", "&amp;S$16&amp;", "&amp;$A33&amp;", "&amp;$B33&amp;", "&amp;$C33&amp;"; ","")</f>
        <v>#REF!</v>
      </c>
      <c r="CB33" s="299" t="e">
        <f>IF(AND($G$8=1,'6a Health full-time'!#REF!&lt;&gt;"",ABS('6a Health full-time'!#REF!)-INT(ABS('6a Health full-time'!#REF!))&lt;&gt;0,ABS('6a Health full-time'!#REF!)-INT(ABS('6a Health full-time'!#REF!))&lt;&gt;0.5),T$14&amp;", "&amp;T$15&amp;", "&amp;T$16&amp;", "&amp;$A33&amp;", "&amp;$B33&amp;", "&amp;$C33&amp;"; ","")</f>
        <v>#REF!</v>
      </c>
      <c r="CC33" s="299" t="e">
        <f>IF(AND($G$8=1,'6a Health full-time'!#REF!&lt;&gt;"",ABS('6a Health full-time'!#REF!)-INT(ABS('6a Health full-time'!#REF!))&lt;&gt;0,ABS('6a Health full-time'!#REF!)-INT(ABS('6a Health full-time'!#REF!))&lt;&gt;0.5),U$14&amp;", "&amp;U$15&amp;", "&amp;U$16&amp;", "&amp;$A33&amp;", "&amp;$B33&amp;", "&amp;$C33&amp;"; ","")</f>
        <v>#REF!</v>
      </c>
      <c r="CD33" s="265" t="str">
        <f>IF(AND($G$8=1,'6a Health full-time'!S32&lt;&gt;"",ABS('6a Health full-time'!S32)-INT(ABS('6a Health full-time'!S32))&lt;&gt;0,ABS('6a Health full-time'!S32)-INT(ABS('6a Health full-time'!S32))&lt;&gt;0.5),V$14&amp;", "&amp;V$15&amp;", "&amp;V$16&amp;", "&amp;$A33&amp;", "&amp;$B33&amp;", "&amp;$C33&amp;"; ","")</f>
        <v/>
      </c>
      <c r="CE33" s="258" t="str">
        <f>IF(AND($G$8=1,'6a Health full-time'!T32&lt;&gt;"",ABS('6a Health full-time'!T32)-INT(ABS('6a Health full-time'!T32))&lt;&gt;0,ABS('6a Health full-time'!T32)-INT(ABS('6a Health full-time'!T32))&lt;&gt;0.5),W$14&amp;", "&amp;W$15&amp;", "&amp;W$16&amp;", "&amp;$A33&amp;", "&amp;$B33&amp;", "&amp;$C33&amp;"; ","")</f>
        <v/>
      </c>
      <c r="CF33" s="259" t="str">
        <f>IF(AND($G$8=1,'6a Health full-time'!W32&lt;&gt;"",ABS('6a Health full-time'!W32)-INT(ABS('6a Health full-time'!W32))&lt;&gt;0,ABS('6a Health full-time'!W32)-INT(ABS('6a Health full-time'!W32))&lt;&gt;0.5),X$14&amp;", "&amp;X$15&amp;", "&amp;X$16&amp;", "&amp;$A33&amp;", "&amp;$B33&amp;", "&amp;$C33&amp;"; ","")</f>
        <v/>
      </c>
      <c r="CG33" s="258" t="e">
        <f>IF(AND($G$8=1,'6a Health full-time'!#REF!&lt;&gt;"",ABS('6a Health full-time'!#REF!)-INT(ABS('6a Health full-time'!#REF!))&lt;&gt;0,ABS('6a Health full-time'!#REF!)-INT(ABS('6a Health full-time'!#REF!))&lt;&gt;0.5),Y$14&amp;", "&amp;Y$15&amp;", "&amp;Y$16&amp;", "&amp;$A33&amp;", "&amp;$B33&amp;", "&amp;$C33&amp;"; ","")</f>
        <v>#REF!</v>
      </c>
      <c r="CH33" s="253" t="e">
        <f>IF(AND($G$8=1,'6a Health full-time'!#REF!&lt;&gt;"",ABS('6a Health full-time'!#REF!)-INT(ABS('6a Health full-time'!#REF!))&lt;&gt;0,ABS('6a Health full-time'!#REF!)-INT(ABS('6a Health full-time'!#REF!))&lt;&gt;0.5),Z$14&amp;", "&amp;Z$15&amp;", "&amp;Z$16&amp;", "&amp;$A33&amp;", "&amp;$B33&amp;", "&amp;$C33&amp;"; ","")</f>
        <v>#REF!</v>
      </c>
      <c r="CI33" s="818" t="e">
        <f>IF(AND($G$8=1,'6a Health full-time'!#REF!&lt;&gt;"",ABS('6a Health full-time'!#REF!)-INT(ABS('6a Health full-time'!#REF!))&lt;&gt;0,ABS('6a Health full-time'!#REF!)-INT(ABS('6a Health full-time'!#REF!))&lt;&gt;0.5),AA$14&amp;", "&amp;AA$15&amp;", "&amp;AA$16&amp;", "&amp;$A33&amp;", "&amp;$B33&amp;", "&amp;$C33&amp;"; ","")</f>
        <v>#REF!</v>
      </c>
      <c r="CJ33" s="50"/>
      <c r="CK33" s="295"/>
      <c r="CL33" s="10"/>
      <c r="CM33" s="10" t="s">
        <v>101</v>
      </c>
      <c r="CN33" s="10" t="s">
        <v>11286</v>
      </c>
      <c r="CO33" s="10" t="s">
        <v>11275</v>
      </c>
      <c r="CP33" s="265" t="e">
        <f>'1 Full-time'!#REF!</f>
        <v>#REF!</v>
      </c>
      <c r="CQ33" s="258" t="e">
        <f>'1 Full-time'!#REF!</f>
        <v>#REF!</v>
      </c>
      <c r="CR33" s="288"/>
      <c r="CS33" s="280"/>
      <c r="CT33" s="305"/>
      <c r="CU33" s="305"/>
      <c r="CV33" s="265">
        <f>'1 Full-time'!G27</f>
        <v>0</v>
      </c>
      <c r="CW33" s="258">
        <f>'1 Full-time'!H27</f>
        <v>0</v>
      </c>
      <c r="CX33" s="288"/>
      <c r="CY33" s="280"/>
      <c r="CZ33" s="305"/>
      <c r="DA33" s="805"/>
      <c r="DB33" s="299">
        <f>'1 Full-time'!J27</f>
        <v>0</v>
      </c>
      <c r="DC33" s="299">
        <f>'1 Full-time'!K27</f>
        <v>0</v>
      </c>
      <c r="DD33" s="305"/>
      <c r="DE33" s="809"/>
      <c r="DF33" s="305"/>
      <c r="DG33" s="305"/>
      <c r="DH33" s="265">
        <f>'1 Full-time'!M27</f>
        <v>0</v>
      </c>
      <c r="DI33" s="258">
        <f>'1 Full-time'!N27</f>
        <v>0</v>
      </c>
      <c r="DJ33" s="288"/>
      <c r="DK33" s="280"/>
      <c r="DL33" s="305"/>
      <c r="DM33" s="805"/>
      <c r="DN33" s="50"/>
      <c r="DO33" s="3"/>
      <c r="DP33" s="323"/>
      <c r="DQ33" s="10"/>
      <c r="DR33" s="265" t="str">
        <f>IF(AND($M$8=1,SUM('6a Health full-time'!D32,'6a Health full-time'!I32)&gt;$DP$22,'6a Health full-time'!N32=0),P$15&amp;", "&amp;P$16&amp;", "&amp;$A33&amp;", "&amp;$B33&amp;", "&amp;$C33&amp;"; ","")</f>
        <v/>
      </c>
      <c r="DS33" s="258" t="str">
        <f>IF(AND($M$8=1,SUM('6a Health full-time'!E32,'6a Health full-time'!J32)&gt;$DP$22,'6a Health full-time'!O32=0),Q$15&amp;", "&amp;Q$16&amp;", "&amp;$A33&amp;", "&amp;$B33&amp;", "&amp;$C33&amp;"; ","")</f>
        <v/>
      </c>
      <c r="DT33" s="259" t="str">
        <f>IF(AND($M$8=1,SUM('6a Health full-time'!H32,'6a Health full-time'!M32)&gt;$DP$22,'6a Health full-time'!R32=0),R$15&amp;", "&amp;R$16&amp;", "&amp;$A33&amp;", "&amp;$B33&amp;", "&amp;$C33&amp;"; ","")</f>
        <v/>
      </c>
      <c r="DU33" s="258" t="e">
        <f>IF(AND($M$8=1,SUM('6a Health full-time'!#REF!,'6a Health full-time'!#REF!)&gt;$DP$22,'6a Health full-time'!#REF!=0),S$15&amp;", "&amp;S$16&amp;", "&amp;$A33&amp;", "&amp;$B33&amp;", "&amp;$C33&amp;"; ","")</f>
        <v>#REF!</v>
      </c>
      <c r="DV33" s="299" t="e">
        <f>IF(AND($M$8=1,SUM('6a Health full-time'!#REF!,'6a Health full-time'!#REF!)&gt;$DP$22,'6a Health full-time'!#REF!=0),T$15&amp;", "&amp;T$16&amp;", "&amp;$A33&amp;", "&amp;$B33&amp;", "&amp;$C33&amp;"; ","")</f>
        <v>#REF!</v>
      </c>
      <c r="DW33" s="266" t="e">
        <f>IF(AND($M$8=1,SUM('6a Health full-time'!#REF!,'6a Health full-time'!#REF!)&gt;$DP$22,'6a Health full-time'!#REF!=0),U$15&amp;", "&amp;U$16&amp;", "&amp;$A33&amp;", "&amp;$B33&amp;", "&amp;$C33&amp;"; ","")</f>
        <v>#REF!</v>
      </c>
      <c r="DX33" s="324"/>
      <c r="DY33" s="323"/>
      <c r="DZ33" s="10"/>
      <c r="EA33" s="265" t="str">
        <f>IF(AND($N$8=1,SUM('6a Health full-time'!D32,'6a Health full-time'!I32)&gt;0,SUM('6a Health full-time'!D32,'6a Health full-time'!I32)=ABS('6a Health full-time'!N32)),P$15&amp;", "&amp;P$16&amp;", "&amp;$A33&amp;", "&amp;$B33&amp;", "&amp;$C33&amp;"; ","")</f>
        <v/>
      </c>
      <c r="EB33" s="258" t="str">
        <f>IF(AND($N$8=1,SUM('6a Health full-time'!E32,'6a Health full-time'!J32)&gt;0,SUM('6a Health full-time'!E32,'6a Health full-time'!J32)=ABS('6a Health full-time'!O32)),Q$15&amp;", "&amp;Q$16&amp;", "&amp;$A33&amp;", "&amp;$B33&amp;", "&amp;$C33&amp;"; ","")</f>
        <v/>
      </c>
      <c r="EC33" s="259" t="str">
        <f>IF(AND($N$8=1,SUM('6a Health full-time'!H32,'6a Health full-time'!M32)&gt;0,SUM('6a Health full-time'!H32,'6a Health full-time'!M32)=ABS('6a Health full-time'!R32)),R$15&amp;", "&amp;R$16&amp;", "&amp;$A33&amp;", "&amp;$B33&amp;", "&amp;$C33&amp;"; ","")</f>
        <v/>
      </c>
      <c r="ED33" s="258" t="e">
        <f>IF(AND($N$8=1,SUM('6a Health full-time'!#REF!,'6a Health full-time'!#REF!)&gt;0,SUM('6a Health full-time'!#REF!,'6a Health full-time'!#REF!)=ABS('6a Health full-time'!#REF!)),S$15&amp;", "&amp;S$16&amp;", "&amp;$A33&amp;", "&amp;$B33&amp;", "&amp;$C33&amp;"; ","")</f>
        <v>#REF!</v>
      </c>
      <c r="EE33" s="299" t="e">
        <f>IF(AND($N$8=1,SUM('6a Health full-time'!#REF!,'6a Health full-time'!#REF!)&gt;0,SUM('6a Health full-time'!#REF!,'6a Health full-time'!#REF!)=ABS('6a Health full-time'!#REF!)),T$15&amp;", "&amp;T$16&amp;", "&amp;$A33&amp;", "&amp;$B33&amp;", "&amp;$C33&amp;"; ","")</f>
        <v>#REF!</v>
      </c>
      <c r="EF33" s="266" t="e">
        <f>IF(AND($N$8=1,SUM('6a Health full-time'!#REF!,'6a Health full-time'!#REF!)&gt;0,SUM('6a Health full-time'!#REF!,'6a Health full-time'!#REF!)=ABS('6a Health full-time'!#REF!)),U$15&amp;", "&amp;U$16&amp;", "&amp;$A33&amp;", "&amp;$B33&amp;", "&amp;$C33&amp;"; ","")</f>
        <v>#REF!</v>
      </c>
      <c r="EG33" s="324"/>
      <c r="EH33" s="3"/>
      <c r="EI33" s="3"/>
      <c r="EJ33" s="3"/>
      <c r="EK33" s="3"/>
      <c r="EL33" s="3"/>
      <c r="EM33" s="3"/>
      <c r="EN33" s="3"/>
      <c r="EO33" s="3"/>
      <c r="EP33" s="3"/>
      <c r="EQ33" s="323"/>
      <c r="ER33" s="10"/>
      <c r="ES33" s="265" t="str">
        <f>IF(AND($P$8=1,$B33="Long length",'6a Health full-time'!S32&lt;&gt;0),D$15&amp;", "&amp;D$16&amp;", "&amp;$A33&amp;", "&amp;$B33&amp;", "&amp;$C33&amp;"; ","")</f>
        <v/>
      </c>
      <c r="ET33" s="258" t="str">
        <f>IF(AND($P$8=1,$B33="Long length",'6a Health full-time'!T32&lt;&gt;0),E$15&amp;", "&amp;E$16&amp;", "&amp;$A33&amp;", "&amp;$B33&amp;", "&amp;$C33&amp;"; ","")</f>
        <v/>
      </c>
      <c r="EU33" s="259" t="str">
        <f>IF(AND($P$8=1,$B33="Long length",'6a Health full-time'!W32&lt;&gt;0),F$15&amp;", "&amp;F$16&amp;", "&amp;$A33&amp;", "&amp;$B33&amp;", "&amp;$C33&amp;"; ","")</f>
        <v/>
      </c>
      <c r="EV33" s="258" t="e">
        <f>IF(AND($P$8=1,$B33="Long length",'6a Health full-time'!#REF!&lt;&gt;0),G$15&amp;", "&amp;G$16&amp;", "&amp;$A33&amp;", "&amp;$B33&amp;", "&amp;$C33&amp;"; ","")</f>
        <v>#REF!</v>
      </c>
      <c r="EW33" s="299" t="e">
        <f>IF(AND($P$8=1,$B33="Long length",'6a Health full-time'!#REF!&lt;&gt;0),H$15&amp;", "&amp;H$16&amp;", "&amp;$A33&amp;", "&amp;$B33&amp;", "&amp;$C33&amp;"; ","")</f>
        <v>#REF!</v>
      </c>
      <c r="EX33" s="266" t="e">
        <f>IF(AND($P$8=1,$B33="Long length",'6a Health full-time'!#REF!&lt;&gt;0),I$15&amp;", "&amp;I$16&amp;", "&amp;$A33&amp;", "&amp;$B33&amp;", "&amp;$C33&amp;"; ","")</f>
        <v>#REF!</v>
      </c>
      <c r="EY33" s="324"/>
    </row>
    <row r="34" spans="1:155" x14ac:dyDescent="0.2">
      <c r="A34" s="3" t="s">
        <v>11289</v>
      </c>
      <c r="B34" s="3" t="s">
        <v>11286</v>
      </c>
      <c r="C34" s="3" t="s">
        <v>11275</v>
      </c>
      <c r="E34" s="295"/>
      <c r="F34" s="10"/>
      <c r="G34" s="265" t="str">
        <f>IF(AND($D$8=1,'6a Health full-time'!N33&gt;0),P$15&amp;", "&amp;P$16&amp;", "&amp;$A34&amp;", "&amp;$B34&amp;", "&amp;$C34&amp;"; ","")</f>
        <v/>
      </c>
      <c r="H34" s="258" t="str">
        <f>IF(AND($D$8=1,'6a Health full-time'!O33&gt;0),Q$15&amp;", "&amp;Q$16&amp;", "&amp;$A34&amp;", "&amp;$B34&amp;", "&amp;$C34&amp;"; ","")</f>
        <v/>
      </c>
      <c r="I34" s="259" t="str">
        <f>IF(AND($D$8=1,'6a Health full-time'!R33&gt;0),R$15&amp;", "&amp;R$16&amp;", "&amp;$A34&amp;", "&amp;$B34&amp;", "&amp;$C34&amp;"; ","")</f>
        <v/>
      </c>
      <c r="J34" s="794" t="e">
        <f>IF(AND($D$8=1,'6a Health full-time'!#REF!&gt;0),S$15&amp;", "&amp;S$16&amp;", "&amp;$A34&amp;", "&amp;$B34&amp;", "&amp;$C34&amp;"; ","")</f>
        <v>#REF!</v>
      </c>
      <c r="K34" s="796" t="e">
        <f>IF(AND($D$8=1,'6a Health full-time'!#REF!&gt;0),T$15&amp;", "&amp;T$16&amp;", "&amp;$A34&amp;", "&amp;$B34&amp;", "&amp;$C34&amp;"; ","")</f>
        <v>#REF!</v>
      </c>
      <c r="L34" s="266" t="e">
        <f>IF(AND($D$8=1,'6a Health full-time'!#REF!&gt;0),W$15&amp;", "&amp;W$16&amp;", "&amp;$A34&amp;", "&amp;$B34&amp;", "&amp;$C34&amp;"; ","")</f>
        <v>#REF!</v>
      </c>
      <c r="M34" s="50"/>
      <c r="N34" s="295"/>
      <c r="O34" s="10"/>
      <c r="P34" s="265" t="str">
        <f>IF(AND($E$8=1,'6a Health full-time'!D33&lt;0),D$14&amp;", "&amp;D$15&amp;", "&amp;D$16&amp;", "&amp;$A34&amp;", "&amp;$B34&amp;", "&amp;$C34&amp;"; ","")</f>
        <v/>
      </c>
      <c r="Q34" s="258" t="str">
        <f>IF(AND($E$8=1,'6a Health full-time'!E33&lt;0),E$14&amp;", "&amp;E$15&amp;", "&amp;E$16&amp;", "&amp;$A34&amp;", "&amp;$B34&amp;", "&amp;$C34&amp;"; ","")</f>
        <v/>
      </c>
      <c r="R34" s="259" t="str">
        <f>IF(AND($E$8=1,'6a Health full-time'!H33&lt;0),F$14&amp;", "&amp;F$15&amp;", "&amp;F$16&amp;", "&amp;$A34&amp;", "&amp;$B34&amp;", "&amp;$C34&amp;"; ","")</f>
        <v/>
      </c>
      <c r="S34" s="258" t="e">
        <f>IF(AND($E$8=1,'6a Health full-time'!#REF!&lt;0),G$14&amp;", "&amp;G$15&amp;", "&amp;G$16&amp;", "&amp;$A34&amp;", "&amp;$B34&amp;", "&amp;$C34&amp;"; ","")</f>
        <v>#REF!</v>
      </c>
      <c r="T34" s="299" t="e">
        <f>IF(AND($E$8=1,'6a Health full-time'!#REF!&lt;0),H$14&amp;", "&amp;H$15&amp;", "&amp;H$16&amp;", "&amp;$A34&amp;", "&amp;$B34&amp;", "&amp;$C34&amp;"; ","")</f>
        <v>#REF!</v>
      </c>
      <c r="U34" s="299" t="e">
        <f>IF(AND($E$8=1,'6a Health full-time'!#REF!&lt;0),I$14&amp;", "&amp;I$15&amp;", "&amp;I$16&amp;", "&amp;$A34&amp;", "&amp;$B34&amp;", "&amp;$C34&amp;"; ","")</f>
        <v>#REF!</v>
      </c>
      <c r="V34" s="265" t="str">
        <f>IF(AND($E$8=1,'6a Health full-time'!I33&lt;0),J$14&amp;", "&amp;J$15&amp;", "&amp;J$16&amp;", "&amp;$A34&amp;", "&amp;$B34&amp;", "&amp;$C34&amp;"; ","")</f>
        <v/>
      </c>
      <c r="W34" s="258" t="str">
        <f>IF(AND($E$8=1,'6a Health full-time'!J33&lt;0),K$14&amp;", "&amp;K$15&amp;", "&amp;K$16&amp;", "&amp;$A34&amp;", "&amp;$B34&amp;", "&amp;$C34&amp;"; ","")</f>
        <v/>
      </c>
      <c r="X34" s="259" t="str">
        <f>IF(AND($E$8=1,'6a Health full-time'!M33&lt;0),L$14&amp;", "&amp;L$15&amp;", "&amp;L$16&amp;", "&amp;$A34&amp;", "&amp;$B34&amp;", "&amp;$C34&amp;"; ","")</f>
        <v/>
      </c>
      <c r="Y34" s="258" t="e">
        <f>IF(AND($E$8=1,'6a Health full-time'!#REF!&lt;0),M$14&amp;", "&amp;M$15&amp;", "&amp;M$16&amp;", "&amp;$A34&amp;", "&amp;$B34&amp;", "&amp;$C34&amp;"; ","")</f>
        <v>#REF!</v>
      </c>
      <c r="Z34" s="299" t="e">
        <f>IF(AND($E$8=1,'6a Health full-time'!#REF!&lt;0),N$14&amp;", "&amp;N$15&amp;", "&amp;N$16&amp;", "&amp;$A34&amp;", "&amp;$B34&amp;", "&amp;$C34&amp;"; ","")</f>
        <v>#REF!</v>
      </c>
      <c r="AA34" s="299" t="e">
        <f>IF(AND($E$8=1,'6a Health full-time'!#REF!&lt;0),O$14&amp;", "&amp;O$15&amp;", "&amp;O$16&amp;", "&amp;$A34&amp;", "&amp;$B34&amp;", "&amp;$C34&amp;"; ","")</f>
        <v>#REF!</v>
      </c>
      <c r="AB34" s="265" t="str">
        <f>IF(AND($E$8=1,'6a Health full-time'!S33&lt;0),V$14&amp;", "&amp;V$15&amp;", "&amp;V$16&amp;", "&amp;$A34&amp;", "&amp;$B34&amp;", "&amp;$C34&amp;"; ","")</f>
        <v/>
      </c>
      <c r="AC34" s="258" t="str">
        <f>IF(AND($E$8=1,'6a Health full-time'!T33&lt;0),W$14&amp;", "&amp;W$15&amp;", "&amp;W$16&amp;", "&amp;$A34&amp;", "&amp;$B34&amp;", "&amp;$C34&amp;"; ","")</f>
        <v/>
      </c>
      <c r="AD34" s="259" t="str">
        <f>IF(AND($E$8=1,'6a Health full-time'!W33&lt;0),X$14&amp;", "&amp;X$15&amp;", "&amp;X$16&amp;", "&amp;$A34&amp;", "&amp;$B34&amp;", "&amp;$C34&amp;"; ","")</f>
        <v/>
      </c>
      <c r="AE34" s="258" t="e">
        <f>IF(AND($E$8=1,'6a Health full-time'!#REF!&lt;0),Y$14&amp;", "&amp;Y$15&amp;", "&amp;Y$16&amp;", "&amp;$A34&amp;", "&amp;$B34&amp;", "&amp;$C34&amp;"; ","")</f>
        <v>#REF!</v>
      </c>
      <c r="AF34" s="299" t="e">
        <f>IF(AND($E$8=1,'6a Health full-time'!#REF!&lt;0),Z$14&amp;", "&amp;Z$15&amp;", "&amp;Z$16&amp;", "&amp;$A34&amp;", "&amp;$B34&amp;", "&amp;$C34&amp;"; ","")</f>
        <v>#REF!</v>
      </c>
      <c r="AG34" s="803" t="e">
        <f>IF(AND($E$8=1,'6a Health full-time'!#REF!&lt;0),AA$14&amp;", "&amp;AA$15&amp;", "&amp;AA$16&amp;", "&amp;$A34&amp;", "&amp;$B34&amp;", "&amp;$C34&amp;"; ","")</f>
        <v>#REF!</v>
      </c>
      <c r="AH34" s="50"/>
      <c r="AI34" s="295"/>
      <c r="AJ34" s="10"/>
      <c r="AK34" s="281"/>
      <c r="AL34" s="280"/>
      <c r="AM34" s="288"/>
      <c r="AN34" s="280"/>
      <c r="AO34" s="305"/>
      <c r="AP34" s="305"/>
      <c r="AQ34" s="281"/>
      <c r="AR34" s="280"/>
      <c r="AS34" s="288"/>
      <c r="AT34" s="280"/>
      <c r="AU34" s="305"/>
      <c r="AV34" s="805"/>
      <c r="AW34" s="305"/>
      <c r="AX34" s="809"/>
      <c r="AY34" s="305"/>
      <c r="AZ34" s="809"/>
      <c r="BA34" s="305"/>
      <c r="BB34" s="305"/>
      <c r="BC34" s="281"/>
      <c r="BD34" s="280"/>
      <c r="BE34" s="288"/>
      <c r="BF34" s="280"/>
      <c r="BG34" s="305"/>
      <c r="BH34" s="304"/>
      <c r="BI34" s="50"/>
      <c r="BJ34" s="295"/>
      <c r="BK34" s="10"/>
      <c r="BL34" s="265" t="str">
        <f>IF(AND($G$8=1,'6a Health full-time'!D33&lt;&gt;"",ABS('6a Health full-time'!D33)-INT(ABS('6a Health full-time'!D33))&lt;&gt;0,ABS('6a Health full-time'!D33)-INT(ABS('6a Health full-time'!D33))&lt;&gt;0.5),D$14&amp;", "&amp;D$15&amp;", "&amp;D$16&amp;", "&amp;$A34&amp;", "&amp;$B34&amp;", "&amp;$C34&amp;"; ","")</f>
        <v/>
      </c>
      <c r="BM34" s="258" t="str">
        <f>IF(AND($G$8=1,'6a Health full-time'!E33&lt;&gt;"",ABS('6a Health full-time'!E33)-INT(ABS('6a Health full-time'!E33))&lt;&gt;0,ABS('6a Health full-time'!E33)-INT(ABS('6a Health full-time'!E33))&lt;&gt;0.5),E$14&amp;", "&amp;E$15&amp;", "&amp;E$16&amp;", "&amp;$A34&amp;", "&amp;$B34&amp;", "&amp;$C34&amp;"; ","")</f>
        <v/>
      </c>
      <c r="BN34" s="259" t="str">
        <f>IF(AND($G$8=1,'6a Health full-time'!H33&lt;&gt;"",ABS('6a Health full-time'!H33)-INT(ABS('6a Health full-time'!H33))&lt;&gt;0,ABS('6a Health full-time'!H33)-INT(ABS('6a Health full-time'!H33))&lt;&gt;0.5),F$14&amp;", "&amp;F$15&amp;", "&amp;F$16&amp;", "&amp;$A34&amp;", "&amp;$B34&amp;", "&amp;$C34&amp;"; ","")</f>
        <v/>
      </c>
      <c r="BO34" s="258" t="e">
        <f>IF(AND($G$8=1,'6a Health full-time'!#REF!&lt;&gt;"",ABS('6a Health full-time'!#REF!)-INT(ABS('6a Health full-time'!#REF!))&lt;&gt;0,ABS('6a Health full-time'!#REF!)-INT(ABS('6a Health full-time'!#REF!))&lt;&gt;0.5),G$14&amp;", "&amp;G$15&amp;", "&amp;G$16&amp;", "&amp;$A34&amp;", "&amp;$B34&amp;", "&amp;$C34&amp;"; ","")</f>
        <v>#REF!</v>
      </c>
      <c r="BP34" s="299" t="e">
        <f>IF(AND($G$8=1,'6a Health full-time'!#REF!&lt;&gt;"",ABS('6a Health full-time'!#REF!)-INT(ABS('6a Health full-time'!#REF!))&lt;&gt;0,ABS('6a Health full-time'!#REF!)-INT(ABS('6a Health full-time'!#REF!))&lt;&gt;0.5),H$14&amp;", "&amp;H$15&amp;", "&amp;H$16&amp;", "&amp;$A34&amp;", "&amp;$B34&amp;", "&amp;$C34&amp;"; ","")</f>
        <v>#REF!</v>
      </c>
      <c r="BQ34" s="299" t="e">
        <f>IF(AND($G$8=1,'6a Health full-time'!#REF!&lt;&gt;"",ABS('6a Health full-time'!#REF!)-INT(ABS('6a Health full-time'!#REF!))&lt;&gt;0,ABS('6a Health full-time'!#REF!)-INT(ABS('6a Health full-time'!#REF!))&lt;&gt;0.5),I$14&amp;", "&amp;I$15&amp;", "&amp;I$16&amp;", "&amp;$A34&amp;", "&amp;$B34&amp;", "&amp;$C34&amp;"; ","")</f>
        <v>#REF!</v>
      </c>
      <c r="BR34" s="265" t="str">
        <f>IF(AND($G$8=1,'6a Health full-time'!I33&lt;&gt;"",ABS('6a Health full-time'!I33)-INT(ABS('6a Health full-time'!I33))&lt;&gt;0,ABS('6a Health full-time'!I33)-INT(ABS('6a Health full-time'!I33))&lt;&gt;0.5),J$14&amp;", "&amp;J$15&amp;", "&amp;J$16&amp;", "&amp;$A34&amp;", "&amp;$B34&amp;", "&amp;$C34&amp;"; ","")</f>
        <v/>
      </c>
      <c r="BS34" s="258" t="str">
        <f>IF(AND($G$8=1,'6a Health full-time'!J33&lt;&gt;"",ABS('6a Health full-time'!J33)-INT(ABS('6a Health full-time'!J33))&lt;&gt;0,ABS('6a Health full-time'!J33)-INT(ABS('6a Health full-time'!J33))&lt;&gt;0.5),K$14&amp;", "&amp;K$15&amp;", "&amp;K$16&amp;", "&amp;$A34&amp;", "&amp;$B34&amp;", "&amp;$C34&amp;"; ","")</f>
        <v/>
      </c>
      <c r="BT34" s="259" t="str">
        <f>IF(AND($G$8=1,'6a Health full-time'!M33&lt;&gt;"",ABS('6a Health full-time'!M33)-INT(ABS('6a Health full-time'!M33))&lt;&gt;0,ABS('6a Health full-time'!M33)-INT(ABS('6a Health full-time'!M33))&lt;&gt;0.5),L$14&amp;", "&amp;L$15&amp;", "&amp;L$16&amp;", "&amp;$A34&amp;", "&amp;$B34&amp;", "&amp;$C34&amp;"; ","")</f>
        <v/>
      </c>
      <c r="BU34" s="258" t="e">
        <f>IF(AND($G$8=1,'6a Health full-time'!#REF!&lt;&gt;"",ABS('6a Health full-time'!#REF!)-INT(ABS('6a Health full-time'!#REF!))&lt;&gt;0,ABS('6a Health full-time'!#REF!)-INT(ABS('6a Health full-time'!#REF!))&lt;&gt;0.5),M$14&amp;", "&amp;M$15&amp;", "&amp;M$16&amp;", "&amp;$A34&amp;", "&amp;$B34&amp;", "&amp;$C34&amp;"; ","")</f>
        <v>#REF!</v>
      </c>
      <c r="BV34" s="299" t="e">
        <f>IF(AND($G$8=1,'6a Health full-time'!#REF!&lt;&gt;"",ABS('6a Health full-time'!#REF!)-INT(ABS('6a Health full-time'!#REF!))&lt;&gt;0,ABS('6a Health full-time'!#REF!)-INT(ABS('6a Health full-time'!#REF!))&lt;&gt;0.5),N$14&amp;", "&amp;N$15&amp;", "&amp;N$16&amp;", "&amp;$A34&amp;", "&amp;$B34&amp;", "&amp;$C34&amp;"; ","")</f>
        <v>#REF!</v>
      </c>
      <c r="BW34" s="803" t="e">
        <f>IF(AND($G$8=1,'6a Health full-time'!#REF!&lt;&gt;"",ABS('6a Health full-time'!#REF!)-INT(ABS('6a Health full-time'!#REF!))&lt;&gt;0,ABS('6a Health full-time'!#REF!)-INT(ABS('6a Health full-time'!#REF!))&lt;&gt;0.5),O$14&amp;", "&amp;O$15&amp;", "&amp;O$16&amp;", "&amp;$A34&amp;", "&amp;$B34&amp;", "&amp;$C34&amp;"; ","")</f>
        <v>#REF!</v>
      </c>
      <c r="BX34" s="299" t="str">
        <f>IF(AND($G$8=1,'6a Health full-time'!N33&lt;&gt;"",ABS('6a Health full-time'!N33)-INT(ABS('6a Health full-time'!N33))&lt;&gt;0,ABS('6a Health full-time'!N33)-INT(ABS('6a Health full-time'!N33))&lt;&gt;0.5),P$14&amp;", "&amp;P$15&amp;", "&amp;P$16&amp;", "&amp;$A34&amp;", "&amp;$B34&amp;", "&amp;$C34&amp;"; ","")</f>
        <v/>
      </c>
      <c r="BY34" s="807" t="str">
        <f>IF(AND($G$8=1,'6a Health full-time'!O33&lt;&gt;"",ABS('6a Health full-time'!O33)-INT(ABS('6a Health full-time'!O33))&lt;&gt;0,ABS('6a Health full-time'!O33)-INT(ABS('6a Health full-time'!O33))&lt;&gt;0.5),Q$14&amp;", "&amp;Q$15&amp;", "&amp;Q$16&amp;", "&amp;$A34&amp;", "&amp;$B34&amp;", "&amp;$C34&amp;"; ","")</f>
        <v/>
      </c>
      <c r="BZ34" s="299" t="str">
        <f>IF(AND($G$8=1,'6a Health full-time'!R33&lt;&gt;"",ABS('6a Health full-time'!R33)-INT(ABS('6a Health full-time'!R33))&lt;&gt;0,ABS('6a Health full-time'!R33)-INT(ABS('6a Health full-time'!R33))&lt;&gt;0.5),R$14&amp;", "&amp;R$15&amp;", "&amp;R$16&amp;", "&amp;$A34&amp;", "&amp;$B34&amp;", "&amp;$C34&amp;"; ","")</f>
        <v/>
      </c>
      <c r="CA34" s="807" t="e">
        <f>IF(AND($G$8=1,'6a Health full-time'!#REF!&lt;&gt;"",ABS('6a Health full-time'!#REF!)-INT(ABS('6a Health full-time'!#REF!))&lt;&gt;0,ABS('6a Health full-time'!#REF!)-INT(ABS('6a Health full-time'!#REF!))&lt;&gt;0.5),S$14&amp;", "&amp;S$15&amp;", "&amp;S$16&amp;", "&amp;$A34&amp;", "&amp;$B34&amp;", "&amp;$C34&amp;"; ","")</f>
        <v>#REF!</v>
      </c>
      <c r="CB34" s="299" t="e">
        <f>IF(AND($G$8=1,'6a Health full-time'!#REF!&lt;&gt;"",ABS('6a Health full-time'!#REF!)-INT(ABS('6a Health full-time'!#REF!))&lt;&gt;0,ABS('6a Health full-time'!#REF!)-INT(ABS('6a Health full-time'!#REF!))&lt;&gt;0.5),T$14&amp;", "&amp;T$15&amp;", "&amp;T$16&amp;", "&amp;$A34&amp;", "&amp;$B34&amp;", "&amp;$C34&amp;"; ","")</f>
        <v>#REF!</v>
      </c>
      <c r="CC34" s="299" t="e">
        <f>IF(AND($G$8=1,'6a Health full-time'!#REF!&lt;&gt;"",ABS('6a Health full-time'!#REF!)-INT(ABS('6a Health full-time'!#REF!))&lt;&gt;0,ABS('6a Health full-time'!#REF!)-INT(ABS('6a Health full-time'!#REF!))&lt;&gt;0.5),U$14&amp;", "&amp;U$15&amp;", "&amp;U$16&amp;", "&amp;$A34&amp;", "&amp;$B34&amp;", "&amp;$C34&amp;"; ","")</f>
        <v>#REF!</v>
      </c>
      <c r="CD34" s="265" t="str">
        <f>IF(AND($G$8=1,'6a Health full-time'!S33&lt;&gt;"",ABS('6a Health full-time'!S33)-INT(ABS('6a Health full-time'!S33))&lt;&gt;0,ABS('6a Health full-time'!S33)-INT(ABS('6a Health full-time'!S33))&lt;&gt;0.5),V$14&amp;", "&amp;V$15&amp;", "&amp;V$16&amp;", "&amp;$A34&amp;", "&amp;$B34&amp;", "&amp;$C34&amp;"; ","")</f>
        <v/>
      </c>
      <c r="CE34" s="258" t="str">
        <f>IF(AND($G$8=1,'6a Health full-time'!T33&lt;&gt;"",ABS('6a Health full-time'!T33)-INT(ABS('6a Health full-time'!T33))&lt;&gt;0,ABS('6a Health full-time'!T33)-INT(ABS('6a Health full-time'!T33))&lt;&gt;0.5),W$14&amp;", "&amp;W$15&amp;", "&amp;W$16&amp;", "&amp;$A34&amp;", "&amp;$B34&amp;", "&amp;$C34&amp;"; ","")</f>
        <v/>
      </c>
      <c r="CF34" s="259" t="str">
        <f>IF(AND($G$8=1,'6a Health full-time'!W33&lt;&gt;"",ABS('6a Health full-time'!W33)-INT(ABS('6a Health full-time'!W33))&lt;&gt;0,ABS('6a Health full-time'!W33)-INT(ABS('6a Health full-time'!W33))&lt;&gt;0.5),X$14&amp;", "&amp;X$15&amp;", "&amp;X$16&amp;", "&amp;$A34&amp;", "&amp;$B34&amp;", "&amp;$C34&amp;"; ","")</f>
        <v/>
      </c>
      <c r="CG34" s="258" t="e">
        <f>IF(AND($G$8=1,'6a Health full-time'!#REF!&lt;&gt;"",ABS('6a Health full-time'!#REF!)-INT(ABS('6a Health full-time'!#REF!))&lt;&gt;0,ABS('6a Health full-time'!#REF!)-INT(ABS('6a Health full-time'!#REF!))&lt;&gt;0.5),Y$14&amp;", "&amp;Y$15&amp;", "&amp;Y$16&amp;", "&amp;$A34&amp;", "&amp;$B34&amp;", "&amp;$C34&amp;"; ","")</f>
        <v>#REF!</v>
      </c>
      <c r="CH34" s="253" t="e">
        <f>IF(AND($G$8=1,'6a Health full-time'!#REF!&lt;&gt;"",ABS('6a Health full-time'!#REF!)-INT(ABS('6a Health full-time'!#REF!))&lt;&gt;0,ABS('6a Health full-time'!#REF!)-INT(ABS('6a Health full-time'!#REF!))&lt;&gt;0.5),Z$14&amp;", "&amp;Z$15&amp;", "&amp;Z$16&amp;", "&amp;$A34&amp;", "&amp;$B34&amp;", "&amp;$C34&amp;"; ","")</f>
        <v>#REF!</v>
      </c>
      <c r="CI34" s="818" t="e">
        <f>IF(AND($G$8=1,'6a Health full-time'!#REF!&lt;&gt;"",ABS('6a Health full-time'!#REF!)-INT(ABS('6a Health full-time'!#REF!))&lt;&gt;0,ABS('6a Health full-time'!#REF!)-INT(ABS('6a Health full-time'!#REF!))&lt;&gt;0.5),AA$14&amp;", "&amp;AA$15&amp;", "&amp;AA$16&amp;", "&amp;$A34&amp;", "&amp;$B34&amp;", "&amp;$C34&amp;"; ","")</f>
        <v>#REF!</v>
      </c>
      <c r="CJ34" s="50"/>
      <c r="CK34" s="295"/>
      <c r="CL34" s="10"/>
      <c r="CM34" s="10" t="s">
        <v>101</v>
      </c>
      <c r="CN34" s="10" t="s">
        <v>11286</v>
      </c>
      <c r="CO34" s="10" t="s">
        <v>11284</v>
      </c>
      <c r="CP34" s="265" t="e">
        <f>'1 Full-time'!#REF!</f>
        <v>#REF!</v>
      </c>
      <c r="CQ34" s="258" t="e">
        <f>'1 Full-time'!#REF!</f>
        <v>#REF!</v>
      </c>
      <c r="CR34" s="288"/>
      <c r="CS34" s="280"/>
      <c r="CT34" s="305"/>
      <c r="CU34" s="305"/>
      <c r="CV34" s="265">
        <f>'1 Full-time'!G28</f>
        <v>0</v>
      </c>
      <c r="CW34" s="258">
        <f>'1 Full-time'!H28</f>
        <v>0</v>
      </c>
      <c r="CX34" s="288"/>
      <c r="CY34" s="280"/>
      <c r="CZ34" s="305"/>
      <c r="DA34" s="805"/>
      <c r="DB34" s="299">
        <f>'1 Full-time'!J28</f>
        <v>0</v>
      </c>
      <c r="DC34" s="299">
        <f>'1 Full-time'!K28</f>
        <v>0</v>
      </c>
      <c r="DD34" s="305"/>
      <c r="DE34" s="809"/>
      <c r="DF34" s="305"/>
      <c r="DG34" s="305"/>
      <c r="DH34" s="265">
        <f>'1 Full-time'!M28</f>
        <v>0</v>
      </c>
      <c r="DI34" s="258">
        <f>'1 Full-time'!N28</f>
        <v>0</v>
      </c>
      <c r="DJ34" s="288"/>
      <c r="DK34" s="280"/>
      <c r="DL34" s="305"/>
      <c r="DM34" s="805"/>
      <c r="DN34" s="50"/>
      <c r="DO34" s="3"/>
      <c r="DP34" s="323"/>
      <c r="DQ34" s="10"/>
      <c r="DR34" s="265" t="str">
        <f>IF(AND($M$8=1,SUM('6a Health full-time'!D33,'6a Health full-time'!I33)&gt;$DP$22,'6a Health full-time'!N33=0),P$15&amp;", "&amp;P$16&amp;", "&amp;$A34&amp;", "&amp;$B34&amp;", "&amp;$C34&amp;"; ","")</f>
        <v/>
      </c>
      <c r="DS34" s="258" t="str">
        <f>IF(AND($M$8=1,SUM('6a Health full-time'!E33,'6a Health full-time'!J33)&gt;$DP$22,'6a Health full-time'!O33=0),Q$15&amp;", "&amp;Q$16&amp;", "&amp;$A34&amp;", "&amp;$B34&amp;", "&amp;$C34&amp;"; ","")</f>
        <v/>
      </c>
      <c r="DT34" s="259" t="str">
        <f>IF(AND($M$8=1,SUM('6a Health full-time'!H33,'6a Health full-time'!M33)&gt;$DP$22,'6a Health full-time'!R33=0),R$15&amp;", "&amp;R$16&amp;", "&amp;$A34&amp;", "&amp;$B34&amp;", "&amp;$C34&amp;"; ","")</f>
        <v/>
      </c>
      <c r="DU34" s="258" t="e">
        <f>IF(AND($M$8=1,SUM('6a Health full-time'!#REF!,'6a Health full-time'!#REF!)&gt;$DP$22,'6a Health full-time'!#REF!=0),S$15&amp;", "&amp;S$16&amp;", "&amp;$A34&amp;", "&amp;$B34&amp;", "&amp;$C34&amp;"; ","")</f>
        <v>#REF!</v>
      </c>
      <c r="DV34" s="299" t="e">
        <f>IF(AND($M$8=1,SUM('6a Health full-time'!#REF!,'6a Health full-time'!#REF!)&gt;$DP$22,'6a Health full-time'!#REF!=0),T$15&amp;", "&amp;T$16&amp;", "&amp;$A34&amp;", "&amp;$B34&amp;", "&amp;$C34&amp;"; ","")</f>
        <v>#REF!</v>
      </c>
      <c r="DW34" s="266" t="e">
        <f>IF(AND($M$8=1,SUM('6a Health full-time'!#REF!,'6a Health full-time'!#REF!)&gt;$DP$22,'6a Health full-time'!#REF!=0),U$15&amp;", "&amp;U$16&amp;", "&amp;$A34&amp;", "&amp;$B34&amp;", "&amp;$C34&amp;"; ","")</f>
        <v>#REF!</v>
      </c>
      <c r="DX34" s="324"/>
      <c r="DY34" s="323"/>
      <c r="DZ34" s="10"/>
      <c r="EA34" s="265" t="str">
        <f>IF(AND($N$8=1,SUM('6a Health full-time'!D33,'6a Health full-time'!I33)&gt;0,SUM('6a Health full-time'!D33,'6a Health full-time'!I33)=ABS('6a Health full-time'!N33)),P$15&amp;", "&amp;P$16&amp;", "&amp;$A34&amp;", "&amp;$B34&amp;", "&amp;$C34&amp;"; ","")</f>
        <v/>
      </c>
      <c r="EB34" s="258" t="str">
        <f>IF(AND($N$8=1,SUM('6a Health full-time'!E33,'6a Health full-time'!J33)&gt;0,SUM('6a Health full-time'!E33,'6a Health full-time'!J33)=ABS('6a Health full-time'!O33)),Q$15&amp;", "&amp;Q$16&amp;", "&amp;$A34&amp;", "&amp;$B34&amp;", "&amp;$C34&amp;"; ","")</f>
        <v/>
      </c>
      <c r="EC34" s="259" t="str">
        <f>IF(AND($N$8=1,SUM('6a Health full-time'!H33,'6a Health full-time'!M33)&gt;0,SUM('6a Health full-time'!H33,'6a Health full-time'!M33)=ABS('6a Health full-time'!R33)),R$15&amp;", "&amp;R$16&amp;", "&amp;$A34&amp;", "&amp;$B34&amp;", "&amp;$C34&amp;"; ","")</f>
        <v/>
      </c>
      <c r="ED34" s="258" t="e">
        <f>IF(AND($N$8=1,SUM('6a Health full-time'!#REF!,'6a Health full-time'!#REF!)&gt;0,SUM('6a Health full-time'!#REF!,'6a Health full-time'!#REF!)=ABS('6a Health full-time'!#REF!)),S$15&amp;", "&amp;S$16&amp;", "&amp;$A34&amp;", "&amp;$B34&amp;", "&amp;$C34&amp;"; ","")</f>
        <v>#REF!</v>
      </c>
      <c r="EE34" s="299" t="e">
        <f>IF(AND($N$8=1,SUM('6a Health full-time'!#REF!,'6a Health full-time'!#REF!)&gt;0,SUM('6a Health full-time'!#REF!,'6a Health full-time'!#REF!)=ABS('6a Health full-time'!#REF!)),T$15&amp;", "&amp;T$16&amp;", "&amp;$A34&amp;", "&amp;$B34&amp;", "&amp;$C34&amp;"; ","")</f>
        <v>#REF!</v>
      </c>
      <c r="EF34" s="266" t="e">
        <f>IF(AND($N$8=1,SUM('6a Health full-time'!#REF!,'6a Health full-time'!#REF!)&gt;0,SUM('6a Health full-time'!#REF!,'6a Health full-time'!#REF!)=ABS('6a Health full-time'!#REF!)),U$15&amp;", "&amp;U$16&amp;", "&amp;$A34&amp;", "&amp;$B34&amp;", "&amp;$C34&amp;"; ","")</f>
        <v>#REF!</v>
      </c>
      <c r="EG34" s="324"/>
      <c r="EH34" s="3"/>
      <c r="EI34" s="3"/>
      <c r="EJ34" s="3"/>
      <c r="EK34" s="3"/>
      <c r="EL34" s="3"/>
      <c r="EM34" s="3"/>
      <c r="EN34" s="3"/>
      <c r="EO34" s="3"/>
      <c r="EP34" s="3"/>
      <c r="EQ34" s="323"/>
      <c r="ER34" s="10"/>
      <c r="ES34" s="265" t="str">
        <f>IF(AND($P$8=1,$B34="Long length",'6a Health full-time'!S33&lt;&gt;0),D$15&amp;", "&amp;D$16&amp;", "&amp;$A34&amp;", "&amp;$B34&amp;", "&amp;$C34&amp;"; ","")</f>
        <v/>
      </c>
      <c r="ET34" s="258" t="str">
        <f>IF(AND($P$8=1,$B34="Long length",'6a Health full-time'!T33&lt;&gt;0),E$15&amp;", "&amp;E$16&amp;", "&amp;$A34&amp;", "&amp;$B34&amp;", "&amp;$C34&amp;"; ","")</f>
        <v/>
      </c>
      <c r="EU34" s="259" t="str">
        <f>IF(AND($P$8=1,$B34="Long length",'6a Health full-time'!W33&lt;&gt;0),F$15&amp;", "&amp;F$16&amp;", "&amp;$A34&amp;", "&amp;$B34&amp;", "&amp;$C34&amp;"; ","")</f>
        <v/>
      </c>
      <c r="EV34" s="258" t="e">
        <f>IF(AND($P$8=1,$B34="Long length",'6a Health full-time'!#REF!&lt;&gt;0),G$15&amp;", "&amp;G$16&amp;", "&amp;$A34&amp;", "&amp;$B34&amp;", "&amp;$C34&amp;"; ","")</f>
        <v>#REF!</v>
      </c>
      <c r="EW34" s="299" t="e">
        <f>IF(AND($P$8=1,$B34="Long length",'6a Health full-time'!#REF!&lt;&gt;0),H$15&amp;", "&amp;H$16&amp;", "&amp;$A34&amp;", "&amp;$B34&amp;", "&amp;$C34&amp;"; ","")</f>
        <v>#REF!</v>
      </c>
      <c r="EX34" s="266" t="e">
        <f>IF(AND($P$8=1,$B34="Long length",'6a Health full-time'!#REF!&lt;&gt;0),I$15&amp;", "&amp;I$16&amp;", "&amp;$A34&amp;", "&amp;$B34&amp;", "&amp;$C34&amp;"; ","")</f>
        <v>#REF!</v>
      </c>
      <c r="EY34" s="324"/>
    </row>
    <row r="35" spans="1:155" x14ac:dyDescent="0.2">
      <c r="A35" s="3" t="s">
        <v>11289</v>
      </c>
      <c r="B35" s="3" t="s">
        <v>11286</v>
      </c>
      <c r="C35" s="3" t="s">
        <v>11284</v>
      </c>
      <c r="E35" s="295"/>
      <c r="F35" s="10"/>
      <c r="G35" s="265" t="str">
        <f>IF(AND($D$8=1,'6a Health full-time'!N34&gt;0),P$15&amp;", "&amp;P$16&amp;", "&amp;$A35&amp;", "&amp;$B35&amp;", "&amp;$C35&amp;"; ","")</f>
        <v/>
      </c>
      <c r="H35" s="258" t="str">
        <f>IF(AND($D$8=1,'6a Health full-time'!O34&gt;0),Q$15&amp;", "&amp;Q$16&amp;", "&amp;$A35&amp;", "&amp;$B35&amp;", "&amp;$C35&amp;"; ","")</f>
        <v/>
      </c>
      <c r="I35" s="259" t="str">
        <f>IF(AND($D$8=1,'6a Health full-time'!R34&gt;0),R$15&amp;", "&amp;R$16&amp;", "&amp;$A35&amp;", "&amp;$B35&amp;", "&amp;$C35&amp;"; ","")</f>
        <v/>
      </c>
      <c r="J35" s="794" t="e">
        <f>IF(AND($D$8=1,'6a Health full-time'!#REF!&gt;0),S$15&amp;", "&amp;S$16&amp;", "&amp;$A35&amp;", "&amp;$B35&amp;", "&amp;$C35&amp;"; ","")</f>
        <v>#REF!</v>
      </c>
      <c r="K35" s="796" t="e">
        <f>IF(AND($D$8=1,'6a Health full-time'!#REF!&gt;0),T$15&amp;", "&amp;T$16&amp;", "&amp;$A35&amp;", "&amp;$B35&amp;", "&amp;$C35&amp;"; ","")</f>
        <v>#REF!</v>
      </c>
      <c r="L35" s="266" t="e">
        <f>IF(AND($D$8=1,'6a Health full-time'!#REF!&gt;0),W$15&amp;", "&amp;W$16&amp;", "&amp;$A35&amp;", "&amp;$B35&amp;", "&amp;$C35&amp;"; ","")</f>
        <v>#REF!</v>
      </c>
      <c r="M35" s="50"/>
      <c r="N35" s="295"/>
      <c r="O35" s="10"/>
      <c r="P35" s="265" t="str">
        <f>IF(AND($E$8=1,'6a Health full-time'!D34&lt;0),D$14&amp;", "&amp;D$15&amp;", "&amp;D$16&amp;", "&amp;$A35&amp;", "&amp;$B35&amp;", "&amp;$C35&amp;"; ","")</f>
        <v/>
      </c>
      <c r="Q35" s="258" t="str">
        <f>IF(AND($E$8=1,'6a Health full-time'!E34&lt;0),E$14&amp;", "&amp;E$15&amp;", "&amp;E$16&amp;", "&amp;$A35&amp;", "&amp;$B35&amp;", "&amp;$C35&amp;"; ","")</f>
        <v/>
      </c>
      <c r="R35" s="259" t="str">
        <f>IF(AND($E$8=1,'6a Health full-time'!H34&lt;0),F$14&amp;", "&amp;F$15&amp;", "&amp;F$16&amp;", "&amp;$A35&amp;", "&amp;$B35&amp;", "&amp;$C35&amp;"; ","")</f>
        <v/>
      </c>
      <c r="S35" s="258" t="e">
        <f>IF(AND($E$8=1,'6a Health full-time'!#REF!&lt;0),G$14&amp;", "&amp;G$15&amp;", "&amp;G$16&amp;", "&amp;$A35&amp;", "&amp;$B35&amp;", "&amp;$C35&amp;"; ","")</f>
        <v>#REF!</v>
      </c>
      <c r="T35" s="299" t="e">
        <f>IF(AND($E$8=1,'6a Health full-time'!#REF!&lt;0),H$14&amp;", "&amp;H$15&amp;", "&amp;H$16&amp;", "&amp;$A35&amp;", "&amp;$B35&amp;", "&amp;$C35&amp;"; ","")</f>
        <v>#REF!</v>
      </c>
      <c r="U35" s="299" t="e">
        <f>IF(AND($E$8=1,'6a Health full-time'!#REF!&lt;0),I$14&amp;", "&amp;I$15&amp;", "&amp;I$16&amp;", "&amp;$A35&amp;", "&amp;$B35&amp;", "&amp;$C35&amp;"; ","")</f>
        <v>#REF!</v>
      </c>
      <c r="V35" s="265" t="str">
        <f>IF(AND($E$8=1,'6a Health full-time'!I34&lt;0),J$14&amp;", "&amp;J$15&amp;", "&amp;J$16&amp;", "&amp;$A35&amp;", "&amp;$B35&amp;", "&amp;$C35&amp;"; ","")</f>
        <v/>
      </c>
      <c r="W35" s="258" t="str">
        <f>IF(AND($E$8=1,'6a Health full-time'!J34&lt;0),K$14&amp;", "&amp;K$15&amp;", "&amp;K$16&amp;", "&amp;$A35&amp;", "&amp;$B35&amp;", "&amp;$C35&amp;"; ","")</f>
        <v/>
      </c>
      <c r="X35" s="259" t="str">
        <f>IF(AND($E$8=1,'6a Health full-time'!M34&lt;0),L$14&amp;", "&amp;L$15&amp;", "&amp;L$16&amp;", "&amp;$A35&amp;", "&amp;$B35&amp;", "&amp;$C35&amp;"; ","")</f>
        <v/>
      </c>
      <c r="Y35" s="258" t="e">
        <f>IF(AND($E$8=1,'6a Health full-time'!#REF!&lt;0),M$14&amp;", "&amp;M$15&amp;", "&amp;M$16&amp;", "&amp;$A35&amp;", "&amp;$B35&amp;", "&amp;$C35&amp;"; ","")</f>
        <v>#REF!</v>
      </c>
      <c r="Z35" s="299" t="e">
        <f>IF(AND($E$8=1,'6a Health full-time'!#REF!&lt;0),N$14&amp;", "&amp;N$15&amp;", "&amp;N$16&amp;", "&amp;$A35&amp;", "&amp;$B35&amp;", "&amp;$C35&amp;"; ","")</f>
        <v>#REF!</v>
      </c>
      <c r="AA35" s="299" t="e">
        <f>IF(AND($E$8=1,'6a Health full-time'!#REF!&lt;0),O$14&amp;", "&amp;O$15&amp;", "&amp;O$16&amp;", "&amp;$A35&amp;", "&amp;$B35&amp;", "&amp;$C35&amp;"; ","")</f>
        <v>#REF!</v>
      </c>
      <c r="AB35" s="265" t="str">
        <f>IF(AND($E$8=1,'6a Health full-time'!S34&lt;0),V$14&amp;", "&amp;V$15&amp;", "&amp;V$16&amp;", "&amp;$A35&amp;", "&amp;$B35&amp;", "&amp;$C35&amp;"; ","")</f>
        <v/>
      </c>
      <c r="AC35" s="258" t="str">
        <f>IF(AND($E$8=1,'6a Health full-time'!T34&lt;0),W$14&amp;", "&amp;W$15&amp;", "&amp;W$16&amp;", "&amp;$A35&amp;", "&amp;$B35&amp;", "&amp;$C35&amp;"; ","")</f>
        <v/>
      </c>
      <c r="AD35" s="259" t="str">
        <f>IF(AND($E$8=1,'6a Health full-time'!W34&lt;0),X$14&amp;", "&amp;X$15&amp;", "&amp;X$16&amp;", "&amp;$A35&amp;", "&amp;$B35&amp;", "&amp;$C35&amp;"; ","")</f>
        <v/>
      </c>
      <c r="AE35" s="258" t="e">
        <f>IF(AND($E$8=1,'6a Health full-time'!#REF!&lt;0),Y$14&amp;", "&amp;Y$15&amp;", "&amp;Y$16&amp;", "&amp;$A35&amp;", "&amp;$B35&amp;", "&amp;$C35&amp;"; ","")</f>
        <v>#REF!</v>
      </c>
      <c r="AF35" s="299" t="e">
        <f>IF(AND($E$8=1,'6a Health full-time'!#REF!&lt;0),Z$14&amp;", "&amp;Z$15&amp;", "&amp;Z$16&amp;", "&amp;$A35&amp;", "&amp;$B35&amp;", "&amp;$C35&amp;"; ","")</f>
        <v>#REF!</v>
      </c>
      <c r="AG35" s="803" t="e">
        <f>IF(AND($E$8=1,'6a Health full-time'!#REF!&lt;0),AA$14&amp;", "&amp;AA$15&amp;", "&amp;AA$16&amp;", "&amp;$A35&amp;", "&amp;$B35&amp;", "&amp;$C35&amp;"; ","")</f>
        <v>#REF!</v>
      </c>
      <c r="AH35" s="50"/>
      <c r="AI35" s="295"/>
      <c r="AJ35" s="10"/>
      <c r="AK35" s="281"/>
      <c r="AL35" s="280"/>
      <c r="AM35" s="288"/>
      <c r="AN35" s="280"/>
      <c r="AO35" s="305"/>
      <c r="AP35" s="305"/>
      <c r="AQ35" s="281"/>
      <c r="AR35" s="280"/>
      <c r="AS35" s="288"/>
      <c r="AT35" s="280"/>
      <c r="AU35" s="305"/>
      <c r="AV35" s="805"/>
      <c r="AW35" s="305"/>
      <c r="AX35" s="809"/>
      <c r="AY35" s="305"/>
      <c r="AZ35" s="809"/>
      <c r="BA35" s="305"/>
      <c r="BB35" s="305"/>
      <c r="BC35" s="281"/>
      <c r="BD35" s="280"/>
      <c r="BE35" s="288"/>
      <c r="BF35" s="280"/>
      <c r="BG35" s="305"/>
      <c r="BH35" s="304"/>
      <c r="BI35" s="50"/>
      <c r="BJ35" s="295"/>
      <c r="BK35" s="10"/>
      <c r="BL35" s="265" t="str">
        <f>IF(AND($G$8=1,'6a Health full-time'!D34&lt;&gt;"",ABS('6a Health full-time'!D34)-INT(ABS('6a Health full-time'!D34))&lt;&gt;0,ABS('6a Health full-time'!D34)-INT(ABS('6a Health full-time'!D34))&lt;&gt;0.5),D$14&amp;", "&amp;D$15&amp;", "&amp;D$16&amp;", "&amp;$A35&amp;", "&amp;$B35&amp;", "&amp;$C35&amp;"; ","")</f>
        <v/>
      </c>
      <c r="BM35" s="258" t="str">
        <f>IF(AND($G$8=1,'6a Health full-time'!E34&lt;&gt;"",ABS('6a Health full-time'!E34)-INT(ABS('6a Health full-time'!E34))&lt;&gt;0,ABS('6a Health full-time'!E34)-INT(ABS('6a Health full-time'!E34))&lt;&gt;0.5),E$14&amp;", "&amp;E$15&amp;", "&amp;E$16&amp;", "&amp;$A35&amp;", "&amp;$B35&amp;", "&amp;$C35&amp;"; ","")</f>
        <v/>
      </c>
      <c r="BN35" s="259" t="str">
        <f>IF(AND($G$8=1,'6a Health full-time'!H34&lt;&gt;"",ABS('6a Health full-time'!H34)-INT(ABS('6a Health full-time'!H34))&lt;&gt;0,ABS('6a Health full-time'!H34)-INT(ABS('6a Health full-time'!H34))&lt;&gt;0.5),F$14&amp;", "&amp;F$15&amp;", "&amp;F$16&amp;", "&amp;$A35&amp;", "&amp;$B35&amp;", "&amp;$C35&amp;"; ","")</f>
        <v/>
      </c>
      <c r="BO35" s="258" t="e">
        <f>IF(AND($G$8=1,'6a Health full-time'!#REF!&lt;&gt;"",ABS('6a Health full-time'!#REF!)-INT(ABS('6a Health full-time'!#REF!))&lt;&gt;0,ABS('6a Health full-time'!#REF!)-INT(ABS('6a Health full-time'!#REF!))&lt;&gt;0.5),G$14&amp;", "&amp;G$15&amp;", "&amp;G$16&amp;", "&amp;$A35&amp;", "&amp;$B35&amp;", "&amp;$C35&amp;"; ","")</f>
        <v>#REF!</v>
      </c>
      <c r="BP35" s="299" t="e">
        <f>IF(AND($G$8=1,'6a Health full-time'!#REF!&lt;&gt;"",ABS('6a Health full-time'!#REF!)-INT(ABS('6a Health full-time'!#REF!))&lt;&gt;0,ABS('6a Health full-time'!#REF!)-INT(ABS('6a Health full-time'!#REF!))&lt;&gt;0.5),H$14&amp;", "&amp;H$15&amp;", "&amp;H$16&amp;", "&amp;$A35&amp;", "&amp;$B35&amp;", "&amp;$C35&amp;"; ","")</f>
        <v>#REF!</v>
      </c>
      <c r="BQ35" s="299" t="e">
        <f>IF(AND($G$8=1,'6a Health full-time'!#REF!&lt;&gt;"",ABS('6a Health full-time'!#REF!)-INT(ABS('6a Health full-time'!#REF!))&lt;&gt;0,ABS('6a Health full-time'!#REF!)-INT(ABS('6a Health full-time'!#REF!))&lt;&gt;0.5),I$14&amp;", "&amp;I$15&amp;", "&amp;I$16&amp;", "&amp;$A35&amp;", "&amp;$B35&amp;", "&amp;$C35&amp;"; ","")</f>
        <v>#REF!</v>
      </c>
      <c r="BR35" s="265" t="str">
        <f>IF(AND($G$8=1,'6a Health full-time'!I34&lt;&gt;"",ABS('6a Health full-time'!I34)-INT(ABS('6a Health full-time'!I34))&lt;&gt;0,ABS('6a Health full-time'!I34)-INT(ABS('6a Health full-time'!I34))&lt;&gt;0.5),J$14&amp;", "&amp;J$15&amp;", "&amp;J$16&amp;", "&amp;$A35&amp;", "&amp;$B35&amp;", "&amp;$C35&amp;"; ","")</f>
        <v/>
      </c>
      <c r="BS35" s="258" t="str">
        <f>IF(AND($G$8=1,'6a Health full-time'!J34&lt;&gt;"",ABS('6a Health full-time'!J34)-INT(ABS('6a Health full-time'!J34))&lt;&gt;0,ABS('6a Health full-time'!J34)-INT(ABS('6a Health full-time'!J34))&lt;&gt;0.5),K$14&amp;", "&amp;K$15&amp;", "&amp;K$16&amp;", "&amp;$A35&amp;", "&amp;$B35&amp;", "&amp;$C35&amp;"; ","")</f>
        <v/>
      </c>
      <c r="BT35" s="259" t="str">
        <f>IF(AND($G$8=1,'6a Health full-time'!M34&lt;&gt;"",ABS('6a Health full-time'!M34)-INT(ABS('6a Health full-time'!M34))&lt;&gt;0,ABS('6a Health full-time'!M34)-INT(ABS('6a Health full-time'!M34))&lt;&gt;0.5),L$14&amp;", "&amp;L$15&amp;", "&amp;L$16&amp;", "&amp;$A35&amp;", "&amp;$B35&amp;", "&amp;$C35&amp;"; ","")</f>
        <v/>
      </c>
      <c r="BU35" s="258" t="e">
        <f>IF(AND($G$8=1,'6a Health full-time'!#REF!&lt;&gt;"",ABS('6a Health full-time'!#REF!)-INT(ABS('6a Health full-time'!#REF!))&lt;&gt;0,ABS('6a Health full-time'!#REF!)-INT(ABS('6a Health full-time'!#REF!))&lt;&gt;0.5),M$14&amp;", "&amp;M$15&amp;", "&amp;M$16&amp;", "&amp;$A35&amp;", "&amp;$B35&amp;", "&amp;$C35&amp;"; ","")</f>
        <v>#REF!</v>
      </c>
      <c r="BV35" s="299" t="e">
        <f>IF(AND($G$8=1,'6a Health full-time'!#REF!&lt;&gt;"",ABS('6a Health full-time'!#REF!)-INT(ABS('6a Health full-time'!#REF!))&lt;&gt;0,ABS('6a Health full-time'!#REF!)-INT(ABS('6a Health full-time'!#REF!))&lt;&gt;0.5),N$14&amp;", "&amp;N$15&amp;", "&amp;N$16&amp;", "&amp;$A35&amp;", "&amp;$B35&amp;", "&amp;$C35&amp;"; ","")</f>
        <v>#REF!</v>
      </c>
      <c r="BW35" s="803" t="e">
        <f>IF(AND($G$8=1,'6a Health full-time'!#REF!&lt;&gt;"",ABS('6a Health full-time'!#REF!)-INT(ABS('6a Health full-time'!#REF!))&lt;&gt;0,ABS('6a Health full-time'!#REF!)-INT(ABS('6a Health full-time'!#REF!))&lt;&gt;0.5),O$14&amp;", "&amp;O$15&amp;", "&amp;O$16&amp;", "&amp;$A35&amp;", "&amp;$B35&amp;", "&amp;$C35&amp;"; ","")</f>
        <v>#REF!</v>
      </c>
      <c r="BX35" s="299" t="str">
        <f>IF(AND($G$8=1,'6a Health full-time'!N34&lt;&gt;"",ABS('6a Health full-time'!N34)-INT(ABS('6a Health full-time'!N34))&lt;&gt;0,ABS('6a Health full-time'!N34)-INT(ABS('6a Health full-time'!N34))&lt;&gt;0.5),P$14&amp;", "&amp;P$15&amp;", "&amp;P$16&amp;", "&amp;$A35&amp;", "&amp;$B35&amp;", "&amp;$C35&amp;"; ","")</f>
        <v/>
      </c>
      <c r="BY35" s="807" t="str">
        <f>IF(AND($G$8=1,'6a Health full-time'!O34&lt;&gt;"",ABS('6a Health full-time'!O34)-INT(ABS('6a Health full-time'!O34))&lt;&gt;0,ABS('6a Health full-time'!O34)-INT(ABS('6a Health full-time'!O34))&lt;&gt;0.5),Q$14&amp;", "&amp;Q$15&amp;", "&amp;Q$16&amp;", "&amp;$A35&amp;", "&amp;$B35&amp;", "&amp;$C35&amp;"; ","")</f>
        <v/>
      </c>
      <c r="BZ35" s="299" t="str">
        <f>IF(AND($G$8=1,'6a Health full-time'!R34&lt;&gt;"",ABS('6a Health full-time'!R34)-INT(ABS('6a Health full-time'!R34))&lt;&gt;0,ABS('6a Health full-time'!R34)-INT(ABS('6a Health full-time'!R34))&lt;&gt;0.5),R$14&amp;", "&amp;R$15&amp;", "&amp;R$16&amp;", "&amp;$A35&amp;", "&amp;$B35&amp;", "&amp;$C35&amp;"; ","")</f>
        <v/>
      </c>
      <c r="CA35" s="807" t="e">
        <f>IF(AND($G$8=1,'6a Health full-time'!#REF!&lt;&gt;"",ABS('6a Health full-time'!#REF!)-INT(ABS('6a Health full-time'!#REF!))&lt;&gt;0,ABS('6a Health full-time'!#REF!)-INT(ABS('6a Health full-time'!#REF!))&lt;&gt;0.5),S$14&amp;", "&amp;S$15&amp;", "&amp;S$16&amp;", "&amp;$A35&amp;", "&amp;$B35&amp;", "&amp;$C35&amp;"; ","")</f>
        <v>#REF!</v>
      </c>
      <c r="CB35" s="299" t="e">
        <f>IF(AND($G$8=1,'6a Health full-time'!#REF!&lt;&gt;"",ABS('6a Health full-time'!#REF!)-INT(ABS('6a Health full-time'!#REF!))&lt;&gt;0,ABS('6a Health full-time'!#REF!)-INT(ABS('6a Health full-time'!#REF!))&lt;&gt;0.5),T$14&amp;", "&amp;T$15&amp;", "&amp;T$16&amp;", "&amp;$A35&amp;", "&amp;$B35&amp;", "&amp;$C35&amp;"; ","")</f>
        <v>#REF!</v>
      </c>
      <c r="CC35" s="299" t="e">
        <f>IF(AND($G$8=1,'6a Health full-time'!#REF!&lt;&gt;"",ABS('6a Health full-time'!#REF!)-INT(ABS('6a Health full-time'!#REF!))&lt;&gt;0,ABS('6a Health full-time'!#REF!)-INT(ABS('6a Health full-time'!#REF!))&lt;&gt;0.5),U$14&amp;", "&amp;U$15&amp;", "&amp;U$16&amp;", "&amp;$A35&amp;", "&amp;$B35&amp;", "&amp;$C35&amp;"; ","")</f>
        <v>#REF!</v>
      </c>
      <c r="CD35" s="265" t="str">
        <f>IF(AND($G$8=1,'6a Health full-time'!S34&lt;&gt;"",ABS('6a Health full-time'!S34)-INT(ABS('6a Health full-time'!S34))&lt;&gt;0,ABS('6a Health full-time'!S34)-INT(ABS('6a Health full-time'!S34))&lt;&gt;0.5),V$14&amp;", "&amp;V$15&amp;", "&amp;V$16&amp;", "&amp;$A35&amp;", "&amp;$B35&amp;", "&amp;$C35&amp;"; ","")</f>
        <v/>
      </c>
      <c r="CE35" s="258" t="str">
        <f>IF(AND($G$8=1,'6a Health full-time'!T34&lt;&gt;"",ABS('6a Health full-time'!T34)-INT(ABS('6a Health full-time'!T34))&lt;&gt;0,ABS('6a Health full-time'!T34)-INT(ABS('6a Health full-time'!T34))&lt;&gt;0.5),W$14&amp;", "&amp;W$15&amp;", "&amp;W$16&amp;", "&amp;$A35&amp;", "&amp;$B35&amp;", "&amp;$C35&amp;"; ","")</f>
        <v/>
      </c>
      <c r="CF35" s="259" t="str">
        <f>IF(AND($G$8=1,'6a Health full-time'!W34&lt;&gt;"",ABS('6a Health full-time'!W34)-INT(ABS('6a Health full-time'!W34))&lt;&gt;0,ABS('6a Health full-time'!W34)-INT(ABS('6a Health full-time'!W34))&lt;&gt;0.5),X$14&amp;", "&amp;X$15&amp;", "&amp;X$16&amp;", "&amp;$A35&amp;", "&amp;$B35&amp;", "&amp;$C35&amp;"; ","")</f>
        <v/>
      </c>
      <c r="CG35" s="258" t="e">
        <f>IF(AND($G$8=1,'6a Health full-time'!#REF!&lt;&gt;"",ABS('6a Health full-time'!#REF!)-INT(ABS('6a Health full-time'!#REF!))&lt;&gt;0,ABS('6a Health full-time'!#REF!)-INT(ABS('6a Health full-time'!#REF!))&lt;&gt;0.5),Y$14&amp;", "&amp;Y$15&amp;", "&amp;Y$16&amp;", "&amp;$A35&amp;", "&amp;$B35&amp;", "&amp;$C35&amp;"; ","")</f>
        <v>#REF!</v>
      </c>
      <c r="CH35" s="253" t="e">
        <f>IF(AND($G$8=1,'6a Health full-time'!#REF!&lt;&gt;"",ABS('6a Health full-time'!#REF!)-INT(ABS('6a Health full-time'!#REF!))&lt;&gt;0,ABS('6a Health full-time'!#REF!)-INT(ABS('6a Health full-time'!#REF!))&lt;&gt;0.5),Z$14&amp;", "&amp;Z$15&amp;", "&amp;Z$16&amp;", "&amp;$A35&amp;", "&amp;$B35&amp;", "&amp;$C35&amp;"; ","")</f>
        <v>#REF!</v>
      </c>
      <c r="CI35" s="818" t="e">
        <f>IF(AND($G$8=1,'6a Health full-time'!#REF!&lt;&gt;"",ABS('6a Health full-time'!#REF!)-INT(ABS('6a Health full-time'!#REF!))&lt;&gt;0,ABS('6a Health full-time'!#REF!)-INT(ABS('6a Health full-time'!#REF!))&lt;&gt;0.5),AA$14&amp;", "&amp;AA$15&amp;", "&amp;AA$16&amp;", "&amp;$A35&amp;", "&amp;$B35&amp;", "&amp;$C35&amp;"; ","")</f>
        <v>#REF!</v>
      </c>
      <c r="CJ35" s="50"/>
      <c r="CK35" s="295"/>
      <c r="CL35" s="10"/>
      <c r="CM35" s="319" t="s">
        <v>124</v>
      </c>
      <c r="CN35" s="10" t="s">
        <v>11274</v>
      </c>
      <c r="CO35" s="10" t="s">
        <v>11275</v>
      </c>
      <c r="CP35" s="264" t="e">
        <f>'1 Full-time'!#REF!</f>
        <v>#REF!</v>
      </c>
      <c r="CQ35" s="255" t="e">
        <f>'1 Full-time'!#REF!</f>
        <v>#REF!</v>
      </c>
      <c r="CR35" s="301"/>
      <c r="CS35" s="287"/>
      <c r="CT35" s="303"/>
      <c r="CU35" s="303"/>
      <c r="CV35" s="264">
        <f>'1 Full-time'!G32</f>
        <v>0</v>
      </c>
      <c r="CW35" s="255">
        <f>'1 Full-time'!H32</f>
        <v>0</v>
      </c>
      <c r="CX35" s="301"/>
      <c r="CY35" s="287"/>
      <c r="CZ35" s="303"/>
      <c r="DA35" s="804"/>
      <c r="DB35" s="298">
        <f>'1 Full-time'!J32</f>
        <v>0</v>
      </c>
      <c r="DC35" s="298">
        <f>'1 Full-time'!K32</f>
        <v>0</v>
      </c>
      <c r="DD35" s="303"/>
      <c r="DE35" s="808"/>
      <c r="DF35" s="303"/>
      <c r="DG35" s="303"/>
      <c r="DH35" s="264">
        <f>'1 Full-time'!M32</f>
        <v>0</v>
      </c>
      <c r="DI35" s="255">
        <f>'1 Full-time'!N32</f>
        <v>0</v>
      </c>
      <c r="DJ35" s="301"/>
      <c r="DK35" s="287"/>
      <c r="DL35" s="303"/>
      <c r="DM35" s="804"/>
      <c r="DN35" s="50"/>
      <c r="DO35" s="3"/>
      <c r="DP35" s="323"/>
      <c r="DQ35" s="10"/>
      <c r="DR35" s="265" t="str">
        <f>IF(AND($M$8=1,SUM('6a Health full-time'!D34,'6a Health full-time'!I34)&gt;$DP$22,'6a Health full-time'!N34=0),P$15&amp;", "&amp;P$16&amp;", "&amp;$A35&amp;", "&amp;$B35&amp;", "&amp;$C35&amp;"; ","")</f>
        <v/>
      </c>
      <c r="DS35" s="258" t="str">
        <f>IF(AND($M$8=1,SUM('6a Health full-time'!E34,'6a Health full-time'!J34)&gt;$DP$22,'6a Health full-time'!O34=0),Q$15&amp;", "&amp;Q$16&amp;", "&amp;$A35&amp;", "&amp;$B35&amp;", "&amp;$C35&amp;"; ","")</f>
        <v/>
      </c>
      <c r="DT35" s="259" t="str">
        <f>IF(AND($M$8=1,SUM('6a Health full-time'!H34,'6a Health full-time'!M34)&gt;$DP$22,'6a Health full-time'!R34=0),R$15&amp;", "&amp;R$16&amp;", "&amp;$A35&amp;", "&amp;$B35&amp;", "&amp;$C35&amp;"; ","")</f>
        <v/>
      </c>
      <c r="DU35" s="258" t="e">
        <f>IF(AND($M$8=1,SUM('6a Health full-time'!#REF!,'6a Health full-time'!#REF!)&gt;$DP$22,'6a Health full-time'!#REF!=0),S$15&amp;", "&amp;S$16&amp;", "&amp;$A35&amp;", "&amp;$B35&amp;", "&amp;$C35&amp;"; ","")</f>
        <v>#REF!</v>
      </c>
      <c r="DV35" s="299" t="e">
        <f>IF(AND($M$8=1,SUM('6a Health full-time'!#REF!,'6a Health full-time'!#REF!)&gt;$DP$22,'6a Health full-time'!#REF!=0),T$15&amp;", "&amp;T$16&amp;", "&amp;$A35&amp;", "&amp;$B35&amp;", "&amp;$C35&amp;"; ","")</f>
        <v>#REF!</v>
      </c>
      <c r="DW35" s="266" t="e">
        <f>IF(AND($M$8=1,SUM('6a Health full-time'!#REF!,'6a Health full-time'!#REF!)&gt;$DP$22,'6a Health full-time'!#REF!=0),U$15&amp;", "&amp;U$16&amp;", "&amp;$A35&amp;", "&amp;$B35&amp;", "&amp;$C35&amp;"; ","")</f>
        <v>#REF!</v>
      </c>
      <c r="DX35" s="324"/>
      <c r="DY35" s="323"/>
      <c r="DZ35" s="10"/>
      <c r="EA35" s="265" t="str">
        <f>IF(AND($N$8=1,SUM('6a Health full-time'!D34,'6a Health full-time'!I34)&gt;0,SUM('6a Health full-time'!D34,'6a Health full-time'!I34)=ABS('6a Health full-time'!N34)),P$15&amp;", "&amp;P$16&amp;", "&amp;$A35&amp;", "&amp;$B35&amp;", "&amp;$C35&amp;"; ","")</f>
        <v/>
      </c>
      <c r="EB35" s="258" t="str">
        <f>IF(AND($N$8=1,SUM('6a Health full-time'!E34,'6a Health full-time'!J34)&gt;0,SUM('6a Health full-time'!E34,'6a Health full-time'!J34)=ABS('6a Health full-time'!O34)),Q$15&amp;", "&amp;Q$16&amp;", "&amp;$A35&amp;", "&amp;$B35&amp;", "&amp;$C35&amp;"; ","")</f>
        <v/>
      </c>
      <c r="EC35" s="259" t="str">
        <f>IF(AND($N$8=1,SUM('6a Health full-time'!H34,'6a Health full-time'!M34)&gt;0,SUM('6a Health full-time'!H34,'6a Health full-time'!M34)=ABS('6a Health full-time'!R34)),R$15&amp;", "&amp;R$16&amp;", "&amp;$A35&amp;", "&amp;$B35&amp;", "&amp;$C35&amp;"; ","")</f>
        <v/>
      </c>
      <c r="ED35" s="258" t="e">
        <f>IF(AND($N$8=1,SUM('6a Health full-time'!#REF!,'6a Health full-time'!#REF!)&gt;0,SUM('6a Health full-time'!#REF!,'6a Health full-time'!#REF!)=ABS('6a Health full-time'!#REF!)),S$15&amp;", "&amp;S$16&amp;", "&amp;$A35&amp;", "&amp;$B35&amp;", "&amp;$C35&amp;"; ","")</f>
        <v>#REF!</v>
      </c>
      <c r="EE35" s="299" t="e">
        <f>IF(AND($N$8=1,SUM('6a Health full-time'!#REF!,'6a Health full-time'!#REF!)&gt;0,SUM('6a Health full-time'!#REF!,'6a Health full-time'!#REF!)=ABS('6a Health full-time'!#REF!)),T$15&amp;", "&amp;T$16&amp;", "&amp;$A35&amp;", "&amp;$B35&amp;", "&amp;$C35&amp;"; ","")</f>
        <v>#REF!</v>
      </c>
      <c r="EF35" s="266" t="e">
        <f>IF(AND($N$8=1,SUM('6a Health full-time'!#REF!,'6a Health full-time'!#REF!)&gt;0,SUM('6a Health full-time'!#REF!,'6a Health full-time'!#REF!)=ABS('6a Health full-time'!#REF!)),U$15&amp;", "&amp;U$16&amp;", "&amp;$A35&amp;", "&amp;$B35&amp;", "&amp;$C35&amp;"; ","")</f>
        <v>#REF!</v>
      </c>
      <c r="EG35" s="324"/>
      <c r="EH35" s="3"/>
      <c r="EI35" s="3"/>
      <c r="EJ35" s="3"/>
      <c r="EK35" s="3"/>
      <c r="EL35" s="3"/>
      <c r="EM35" s="3"/>
      <c r="EN35" s="3"/>
      <c r="EO35" s="3"/>
      <c r="EP35" s="3"/>
      <c r="EQ35" s="323"/>
      <c r="ER35" s="10"/>
      <c r="ES35" s="265" t="str">
        <f>IF(AND($P$8=1,$B35="Long length",'6a Health full-time'!S34&lt;&gt;0),D$15&amp;", "&amp;D$16&amp;", "&amp;$A35&amp;", "&amp;$B35&amp;", "&amp;$C35&amp;"; ","")</f>
        <v/>
      </c>
      <c r="ET35" s="258" t="str">
        <f>IF(AND($P$8=1,$B35="Long length",'6a Health full-time'!T34&lt;&gt;0),E$15&amp;", "&amp;E$16&amp;", "&amp;$A35&amp;", "&amp;$B35&amp;", "&amp;$C35&amp;"; ","")</f>
        <v/>
      </c>
      <c r="EU35" s="259" t="str">
        <f>IF(AND($P$8=1,$B35="Long length",'6a Health full-time'!W34&lt;&gt;0),F$15&amp;", "&amp;F$16&amp;", "&amp;$A35&amp;", "&amp;$B35&amp;", "&amp;$C35&amp;"; ","")</f>
        <v/>
      </c>
      <c r="EV35" s="258" t="e">
        <f>IF(AND($P$8=1,$B35="Long length",'6a Health full-time'!#REF!&lt;&gt;0),G$15&amp;", "&amp;G$16&amp;", "&amp;$A35&amp;", "&amp;$B35&amp;", "&amp;$C35&amp;"; ","")</f>
        <v>#REF!</v>
      </c>
      <c r="EW35" s="299" t="e">
        <f>IF(AND($P$8=1,$B35="Long length",'6a Health full-time'!#REF!&lt;&gt;0),H$15&amp;", "&amp;H$16&amp;", "&amp;$A35&amp;", "&amp;$B35&amp;", "&amp;$C35&amp;"; ","")</f>
        <v>#REF!</v>
      </c>
      <c r="EX35" s="266" t="e">
        <f>IF(AND($P$8=1,$B35="Long length",'6a Health full-time'!#REF!&lt;&gt;0),I$15&amp;", "&amp;I$16&amp;", "&amp;$A35&amp;", "&amp;$B35&amp;", "&amp;$C35&amp;"; ","")</f>
        <v>#REF!</v>
      </c>
      <c r="EY35" s="324"/>
    </row>
    <row r="36" spans="1:155" x14ac:dyDescent="0.2">
      <c r="A36" s="3" t="s">
        <v>11290</v>
      </c>
      <c r="B36" s="3" t="s">
        <v>11274</v>
      </c>
      <c r="C36" s="3" t="s">
        <v>11275</v>
      </c>
      <c r="E36" s="295"/>
      <c r="F36" s="10"/>
      <c r="G36" s="264" t="str">
        <f>IF(AND($D$8=1,'6a Health full-time'!N35&gt;0),P$15&amp;", "&amp;P$16&amp;", "&amp;$A36&amp;", "&amp;$B36&amp;", "&amp;$C36&amp;"; ","")</f>
        <v/>
      </c>
      <c r="H36" s="255" t="str">
        <f>IF(AND($D$8=1,'6a Health full-time'!O35&gt;0),Q$15&amp;", "&amp;Q$16&amp;", "&amp;$A36&amp;", "&amp;$B36&amp;", "&amp;$C36&amp;"; ","")</f>
        <v/>
      </c>
      <c r="I36" s="256" t="str">
        <f>IF(AND($D$8=1,'6a Health full-time'!R35&gt;0),R$15&amp;", "&amp;R$16&amp;", "&amp;$A36&amp;", "&amp;$B36&amp;", "&amp;$C36&amp;"; ","")</f>
        <v/>
      </c>
      <c r="J36" s="257" t="e">
        <f>IF(AND($D$8=1,'6a Health full-time'!#REF!&gt;0),S$15&amp;", "&amp;S$16&amp;", "&amp;$A36&amp;", "&amp;$B36&amp;", "&amp;$C36&amp;"; ","")</f>
        <v>#REF!</v>
      </c>
      <c r="K36" s="795" t="e">
        <f>IF(AND($D$8=1,'6a Health full-time'!#REF!&gt;0),T$15&amp;", "&amp;T$16&amp;", "&amp;$A36&amp;", "&amp;$B36&amp;", "&amp;$C36&amp;"; ","")</f>
        <v>#REF!</v>
      </c>
      <c r="L36" s="293" t="e">
        <f>IF(AND($D$8=1,'6a Health full-time'!#REF!&gt;0),W$15&amp;", "&amp;W$16&amp;", "&amp;$A36&amp;", "&amp;$B36&amp;", "&amp;$C36&amp;"; ","")</f>
        <v>#REF!</v>
      </c>
      <c r="M36" s="50"/>
      <c r="N36" s="295"/>
      <c r="O36" s="10"/>
      <c r="P36" s="264" t="str">
        <f>IF(AND($E$8=1,'6a Health full-time'!D35&lt;0),D$14&amp;", "&amp;D$15&amp;", "&amp;D$16&amp;", "&amp;$A36&amp;", "&amp;$B36&amp;", "&amp;$C36&amp;"; ","")</f>
        <v/>
      </c>
      <c r="Q36" s="255" t="str">
        <f>IF(AND($E$8=1,'6a Health full-time'!E35&lt;0),E$14&amp;", "&amp;E$15&amp;", "&amp;E$16&amp;", "&amp;$A36&amp;", "&amp;$B36&amp;", "&amp;$C36&amp;"; ","")</f>
        <v/>
      </c>
      <c r="R36" s="256" t="str">
        <f>IF(AND($E$8=1,'6a Health full-time'!H35&lt;0),F$14&amp;", "&amp;F$15&amp;", "&amp;F$16&amp;", "&amp;$A36&amp;", "&amp;$B36&amp;", "&amp;$C36&amp;"; ","")</f>
        <v/>
      </c>
      <c r="S36" s="255" t="e">
        <f>IF(AND($E$8=1,'6a Health full-time'!#REF!&lt;0),G$14&amp;", "&amp;G$15&amp;", "&amp;G$16&amp;", "&amp;$A36&amp;", "&amp;$B36&amp;", "&amp;$C36&amp;"; ","")</f>
        <v>#REF!</v>
      </c>
      <c r="T36" s="298" t="e">
        <f>IF(AND($E$8=1,'6a Health full-time'!#REF!&lt;0),H$14&amp;", "&amp;H$15&amp;", "&amp;H$16&amp;", "&amp;$A36&amp;", "&amp;$B36&amp;", "&amp;$C36&amp;"; ","")</f>
        <v>#REF!</v>
      </c>
      <c r="U36" s="298" t="e">
        <f>IF(AND($E$8=1,'6a Health full-time'!#REF!&lt;0),I$14&amp;", "&amp;I$15&amp;", "&amp;I$16&amp;", "&amp;$A36&amp;", "&amp;$B36&amp;", "&amp;$C36&amp;"; ","")</f>
        <v>#REF!</v>
      </c>
      <c r="V36" s="264" t="str">
        <f>IF(AND($E$8=1,'6a Health full-time'!I35&lt;0),J$14&amp;", "&amp;J$15&amp;", "&amp;J$16&amp;", "&amp;$A36&amp;", "&amp;$B36&amp;", "&amp;$C36&amp;"; ","")</f>
        <v/>
      </c>
      <c r="W36" s="255" t="str">
        <f>IF(AND($E$8=1,'6a Health full-time'!J35&lt;0),K$14&amp;", "&amp;K$15&amp;", "&amp;K$16&amp;", "&amp;$A36&amp;", "&amp;$B36&amp;", "&amp;$C36&amp;"; ","")</f>
        <v/>
      </c>
      <c r="X36" s="256" t="str">
        <f>IF(AND($E$8=1,'6a Health full-time'!M35&lt;0),L$14&amp;", "&amp;L$15&amp;", "&amp;L$16&amp;", "&amp;$A36&amp;", "&amp;$B36&amp;", "&amp;$C36&amp;"; ","")</f>
        <v/>
      </c>
      <c r="Y36" s="255" t="e">
        <f>IF(AND($E$8=1,'6a Health full-time'!#REF!&lt;0),M$14&amp;", "&amp;M$15&amp;", "&amp;M$16&amp;", "&amp;$A36&amp;", "&amp;$B36&amp;", "&amp;$C36&amp;"; ","")</f>
        <v>#REF!</v>
      </c>
      <c r="Z36" s="298" t="e">
        <f>IF(AND($E$8=1,'6a Health full-time'!#REF!&lt;0),N$14&amp;", "&amp;N$15&amp;", "&amp;N$16&amp;", "&amp;$A36&amp;", "&amp;$B36&amp;", "&amp;$C36&amp;"; ","")</f>
        <v>#REF!</v>
      </c>
      <c r="AA36" s="298" t="e">
        <f>IF(AND($E$8=1,'6a Health full-time'!#REF!&lt;0),O$14&amp;", "&amp;O$15&amp;", "&amp;O$16&amp;", "&amp;$A36&amp;", "&amp;$B36&amp;", "&amp;$C36&amp;"; ","")</f>
        <v>#REF!</v>
      </c>
      <c r="AB36" s="264" t="str">
        <f>IF(AND($E$8=1,'6a Health full-time'!S35&lt;0),V$14&amp;", "&amp;V$15&amp;", "&amp;V$16&amp;", "&amp;$A36&amp;", "&amp;$B36&amp;", "&amp;$C36&amp;"; ","")</f>
        <v/>
      </c>
      <c r="AC36" s="255" t="str">
        <f>IF(AND($E$8=1,'6a Health full-time'!T35&lt;0),W$14&amp;", "&amp;W$15&amp;", "&amp;W$16&amp;", "&amp;$A36&amp;", "&amp;$B36&amp;", "&amp;$C36&amp;"; ","")</f>
        <v/>
      </c>
      <c r="AD36" s="256" t="str">
        <f>IF(AND($E$8=1,'6a Health full-time'!W35&lt;0),X$14&amp;", "&amp;X$15&amp;", "&amp;X$16&amp;", "&amp;$A36&amp;", "&amp;$B36&amp;", "&amp;$C36&amp;"; ","")</f>
        <v/>
      </c>
      <c r="AE36" s="255" t="e">
        <f>IF(AND($E$8=1,'6a Health full-time'!#REF!&lt;0),Y$14&amp;", "&amp;Y$15&amp;", "&amp;Y$16&amp;", "&amp;$A36&amp;", "&amp;$B36&amp;", "&amp;$C36&amp;"; ","")</f>
        <v>#REF!</v>
      </c>
      <c r="AF36" s="298" t="e">
        <f>IF(AND($E$8=1,'6a Health full-time'!#REF!&lt;0),Z$14&amp;", "&amp;Z$15&amp;", "&amp;Z$16&amp;", "&amp;$A36&amp;", "&amp;$B36&amp;", "&amp;$C36&amp;"; ","")</f>
        <v>#REF!</v>
      </c>
      <c r="AG36" s="802" t="e">
        <f>IF(AND($E$8=1,'6a Health full-time'!#REF!&lt;0),AA$14&amp;", "&amp;AA$15&amp;", "&amp;AA$16&amp;", "&amp;$A36&amp;", "&amp;$B36&amp;", "&amp;$C36&amp;"; ","")</f>
        <v>#REF!</v>
      </c>
      <c r="AH36" s="50"/>
      <c r="AI36" s="295"/>
      <c r="AJ36" s="10"/>
      <c r="AK36" s="286"/>
      <c r="AL36" s="287"/>
      <c r="AM36" s="301"/>
      <c r="AN36" s="287"/>
      <c r="AO36" s="303"/>
      <c r="AP36" s="303"/>
      <c r="AQ36" s="286"/>
      <c r="AR36" s="287"/>
      <c r="AS36" s="301"/>
      <c r="AT36" s="287"/>
      <c r="AU36" s="303"/>
      <c r="AV36" s="804"/>
      <c r="AW36" s="303"/>
      <c r="AX36" s="808"/>
      <c r="AY36" s="303"/>
      <c r="AZ36" s="808"/>
      <c r="BA36" s="303"/>
      <c r="BB36" s="303"/>
      <c r="BC36" s="286"/>
      <c r="BD36" s="287"/>
      <c r="BE36" s="301"/>
      <c r="BF36" s="287"/>
      <c r="BG36" s="303"/>
      <c r="BH36" s="302"/>
      <c r="BI36" s="50"/>
      <c r="BJ36" s="295"/>
      <c r="BK36" s="10"/>
      <c r="BL36" s="264" t="str">
        <f>IF(AND($G$8=1,'6a Health full-time'!D35&lt;&gt;"",ABS('6a Health full-time'!D35)-INT(ABS('6a Health full-time'!D35))&lt;&gt;0,ABS('6a Health full-time'!D35)-INT(ABS('6a Health full-time'!D35))&lt;&gt;0.5),D$14&amp;", "&amp;D$15&amp;", "&amp;D$16&amp;", "&amp;$A36&amp;", "&amp;$B36&amp;", "&amp;$C36&amp;"; ","")</f>
        <v/>
      </c>
      <c r="BM36" s="255" t="str">
        <f>IF(AND($G$8=1,'6a Health full-time'!E35&lt;&gt;"",ABS('6a Health full-time'!E35)-INT(ABS('6a Health full-time'!E35))&lt;&gt;0,ABS('6a Health full-time'!E35)-INT(ABS('6a Health full-time'!E35))&lt;&gt;0.5),E$14&amp;", "&amp;E$15&amp;", "&amp;E$16&amp;", "&amp;$A36&amp;", "&amp;$B36&amp;", "&amp;$C36&amp;"; ","")</f>
        <v/>
      </c>
      <c r="BN36" s="256" t="str">
        <f>IF(AND($G$8=1,'6a Health full-time'!H35&lt;&gt;"",ABS('6a Health full-time'!H35)-INT(ABS('6a Health full-time'!H35))&lt;&gt;0,ABS('6a Health full-time'!H35)-INT(ABS('6a Health full-time'!H35))&lt;&gt;0.5),F$14&amp;", "&amp;F$15&amp;", "&amp;F$16&amp;", "&amp;$A36&amp;", "&amp;$B36&amp;", "&amp;$C36&amp;"; ","")</f>
        <v/>
      </c>
      <c r="BO36" s="255" t="e">
        <f>IF(AND($G$8=1,'6a Health full-time'!#REF!&lt;&gt;"",ABS('6a Health full-time'!#REF!)-INT(ABS('6a Health full-time'!#REF!))&lt;&gt;0,ABS('6a Health full-time'!#REF!)-INT(ABS('6a Health full-time'!#REF!))&lt;&gt;0.5),G$14&amp;", "&amp;G$15&amp;", "&amp;G$16&amp;", "&amp;$A36&amp;", "&amp;$B36&amp;", "&amp;$C36&amp;"; ","")</f>
        <v>#REF!</v>
      </c>
      <c r="BP36" s="298" t="e">
        <f>IF(AND($G$8=1,'6a Health full-time'!#REF!&lt;&gt;"",ABS('6a Health full-time'!#REF!)-INT(ABS('6a Health full-time'!#REF!))&lt;&gt;0,ABS('6a Health full-time'!#REF!)-INT(ABS('6a Health full-time'!#REF!))&lt;&gt;0.5),H$14&amp;", "&amp;H$15&amp;", "&amp;H$16&amp;", "&amp;$A36&amp;", "&amp;$B36&amp;", "&amp;$C36&amp;"; ","")</f>
        <v>#REF!</v>
      </c>
      <c r="BQ36" s="298" t="e">
        <f>IF(AND($G$8=1,'6a Health full-time'!#REF!&lt;&gt;"",ABS('6a Health full-time'!#REF!)-INT(ABS('6a Health full-time'!#REF!))&lt;&gt;0,ABS('6a Health full-time'!#REF!)-INT(ABS('6a Health full-time'!#REF!))&lt;&gt;0.5),I$14&amp;", "&amp;I$15&amp;", "&amp;I$16&amp;", "&amp;$A36&amp;", "&amp;$B36&amp;", "&amp;$C36&amp;"; ","")</f>
        <v>#REF!</v>
      </c>
      <c r="BR36" s="264" t="str">
        <f>IF(AND($G$8=1,'6a Health full-time'!I35&lt;&gt;"",ABS('6a Health full-time'!I35)-INT(ABS('6a Health full-time'!I35))&lt;&gt;0,ABS('6a Health full-time'!I35)-INT(ABS('6a Health full-time'!I35))&lt;&gt;0.5),J$14&amp;", "&amp;J$15&amp;", "&amp;J$16&amp;", "&amp;$A36&amp;", "&amp;$B36&amp;", "&amp;$C36&amp;"; ","")</f>
        <v/>
      </c>
      <c r="BS36" s="255" t="str">
        <f>IF(AND($G$8=1,'6a Health full-time'!J35&lt;&gt;"",ABS('6a Health full-time'!J35)-INT(ABS('6a Health full-time'!J35))&lt;&gt;0,ABS('6a Health full-time'!J35)-INT(ABS('6a Health full-time'!J35))&lt;&gt;0.5),K$14&amp;", "&amp;K$15&amp;", "&amp;K$16&amp;", "&amp;$A36&amp;", "&amp;$B36&amp;", "&amp;$C36&amp;"; ","")</f>
        <v/>
      </c>
      <c r="BT36" s="256" t="str">
        <f>IF(AND($G$8=1,'6a Health full-time'!M35&lt;&gt;"",ABS('6a Health full-time'!M35)-INT(ABS('6a Health full-time'!M35))&lt;&gt;0,ABS('6a Health full-time'!M35)-INT(ABS('6a Health full-time'!M35))&lt;&gt;0.5),L$14&amp;", "&amp;L$15&amp;", "&amp;L$16&amp;", "&amp;$A36&amp;", "&amp;$B36&amp;", "&amp;$C36&amp;"; ","")</f>
        <v/>
      </c>
      <c r="BU36" s="255" t="e">
        <f>IF(AND($G$8=1,'6a Health full-time'!#REF!&lt;&gt;"",ABS('6a Health full-time'!#REF!)-INT(ABS('6a Health full-time'!#REF!))&lt;&gt;0,ABS('6a Health full-time'!#REF!)-INT(ABS('6a Health full-time'!#REF!))&lt;&gt;0.5),M$14&amp;", "&amp;M$15&amp;", "&amp;M$16&amp;", "&amp;$A36&amp;", "&amp;$B36&amp;", "&amp;$C36&amp;"; ","")</f>
        <v>#REF!</v>
      </c>
      <c r="BV36" s="298" t="e">
        <f>IF(AND($G$8=1,'6a Health full-time'!#REF!&lt;&gt;"",ABS('6a Health full-time'!#REF!)-INT(ABS('6a Health full-time'!#REF!))&lt;&gt;0,ABS('6a Health full-time'!#REF!)-INT(ABS('6a Health full-time'!#REF!))&lt;&gt;0.5),N$14&amp;", "&amp;N$15&amp;", "&amp;N$16&amp;", "&amp;$A36&amp;", "&amp;$B36&amp;", "&amp;$C36&amp;"; ","")</f>
        <v>#REF!</v>
      </c>
      <c r="BW36" s="802" t="e">
        <f>IF(AND($G$8=1,'6a Health full-time'!#REF!&lt;&gt;"",ABS('6a Health full-time'!#REF!)-INT(ABS('6a Health full-time'!#REF!))&lt;&gt;0,ABS('6a Health full-time'!#REF!)-INT(ABS('6a Health full-time'!#REF!))&lt;&gt;0.5),O$14&amp;", "&amp;O$15&amp;", "&amp;O$16&amp;", "&amp;$A36&amp;", "&amp;$B36&amp;", "&amp;$C36&amp;"; ","")</f>
        <v>#REF!</v>
      </c>
      <c r="BX36" s="298" t="str">
        <f>IF(AND($G$8=1,'6a Health full-time'!N35&lt;&gt;"",ABS('6a Health full-time'!N35)-INT(ABS('6a Health full-time'!N35))&lt;&gt;0,ABS('6a Health full-time'!N35)-INT(ABS('6a Health full-time'!N35))&lt;&gt;0.5),P$14&amp;", "&amp;P$15&amp;", "&amp;P$16&amp;", "&amp;$A36&amp;", "&amp;$B36&amp;", "&amp;$C36&amp;"; ","")</f>
        <v/>
      </c>
      <c r="BY36" s="806" t="str">
        <f>IF(AND($G$8=1,'6a Health full-time'!O35&lt;&gt;"",ABS('6a Health full-time'!O35)-INT(ABS('6a Health full-time'!O35))&lt;&gt;0,ABS('6a Health full-time'!O35)-INT(ABS('6a Health full-time'!O35))&lt;&gt;0.5),Q$14&amp;", "&amp;Q$15&amp;", "&amp;Q$16&amp;", "&amp;$A36&amp;", "&amp;$B36&amp;", "&amp;$C36&amp;"; ","")</f>
        <v/>
      </c>
      <c r="BZ36" s="298" t="str">
        <f>IF(AND($G$8=1,'6a Health full-time'!R35&lt;&gt;"",ABS('6a Health full-time'!R35)-INT(ABS('6a Health full-time'!R35))&lt;&gt;0,ABS('6a Health full-time'!R35)-INT(ABS('6a Health full-time'!R35))&lt;&gt;0.5),R$14&amp;", "&amp;R$15&amp;", "&amp;R$16&amp;", "&amp;$A36&amp;", "&amp;$B36&amp;", "&amp;$C36&amp;"; ","")</f>
        <v/>
      </c>
      <c r="CA36" s="806" t="e">
        <f>IF(AND($G$8=1,'6a Health full-time'!#REF!&lt;&gt;"",ABS('6a Health full-time'!#REF!)-INT(ABS('6a Health full-time'!#REF!))&lt;&gt;0,ABS('6a Health full-time'!#REF!)-INT(ABS('6a Health full-time'!#REF!))&lt;&gt;0.5),S$14&amp;", "&amp;S$15&amp;", "&amp;S$16&amp;", "&amp;$A36&amp;", "&amp;$B36&amp;", "&amp;$C36&amp;"; ","")</f>
        <v>#REF!</v>
      </c>
      <c r="CB36" s="298" t="e">
        <f>IF(AND($G$8=1,'6a Health full-time'!#REF!&lt;&gt;"",ABS('6a Health full-time'!#REF!)-INT(ABS('6a Health full-time'!#REF!))&lt;&gt;0,ABS('6a Health full-time'!#REF!)-INT(ABS('6a Health full-time'!#REF!))&lt;&gt;0.5),T$14&amp;", "&amp;T$15&amp;", "&amp;T$16&amp;", "&amp;$A36&amp;", "&amp;$B36&amp;", "&amp;$C36&amp;"; ","")</f>
        <v>#REF!</v>
      </c>
      <c r="CC36" s="298" t="e">
        <f>IF(AND($G$8=1,'6a Health full-time'!#REF!&lt;&gt;"",ABS('6a Health full-time'!#REF!)-INT(ABS('6a Health full-time'!#REF!))&lt;&gt;0,ABS('6a Health full-time'!#REF!)-INT(ABS('6a Health full-time'!#REF!))&lt;&gt;0.5),U$14&amp;", "&amp;U$15&amp;", "&amp;U$16&amp;", "&amp;$A36&amp;", "&amp;$B36&amp;", "&amp;$C36&amp;"; ","")</f>
        <v>#REF!</v>
      </c>
      <c r="CD36" s="264" t="str">
        <f>IF(AND($G$8=1,'6a Health full-time'!S35&lt;&gt;"",ABS('6a Health full-time'!S35)-INT(ABS('6a Health full-time'!S35))&lt;&gt;0,ABS('6a Health full-time'!S35)-INT(ABS('6a Health full-time'!S35))&lt;&gt;0.5),V$14&amp;", "&amp;V$15&amp;", "&amp;V$16&amp;", "&amp;$A36&amp;", "&amp;$B36&amp;", "&amp;$C36&amp;"; ","")</f>
        <v/>
      </c>
      <c r="CE36" s="255" t="str">
        <f>IF(AND($G$8=1,'6a Health full-time'!T35&lt;&gt;"",ABS('6a Health full-time'!T35)-INT(ABS('6a Health full-time'!T35))&lt;&gt;0,ABS('6a Health full-time'!T35)-INT(ABS('6a Health full-time'!T35))&lt;&gt;0.5),W$14&amp;", "&amp;W$15&amp;", "&amp;W$16&amp;", "&amp;$A36&amp;", "&amp;$B36&amp;", "&amp;$C36&amp;"; ","")</f>
        <v/>
      </c>
      <c r="CF36" s="256" t="str">
        <f>IF(AND($G$8=1,'6a Health full-time'!W35&lt;&gt;"",ABS('6a Health full-time'!W35)-INT(ABS('6a Health full-time'!W35))&lt;&gt;0,ABS('6a Health full-time'!W35)-INT(ABS('6a Health full-time'!W35))&lt;&gt;0.5),X$14&amp;", "&amp;X$15&amp;", "&amp;X$16&amp;", "&amp;$A36&amp;", "&amp;$B36&amp;", "&amp;$C36&amp;"; ","")</f>
        <v/>
      </c>
      <c r="CG36" s="255" t="e">
        <f>IF(AND($G$8=1,'6a Health full-time'!#REF!&lt;&gt;"",ABS('6a Health full-time'!#REF!)-INT(ABS('6a Health full-time'!#REF!))&lt;&gt;0,ABS('6a Health full-time'!#REF!)-INT(ABS('6a Health full-time'!#REF!))&lt;&gt;0.5),Y$14&amp;", "&amp;Y$15&amp;", "&amp;Y$16&amp;", "&amp;$A36&amp;", "&amp;$B36&amp;", "&amp;$C36&amp;"; ","")</f>
        <v>#REF!</v>
      </c>
      <c r="CH36" s="819" t="e">
        <f>IF(AND($G$8=1,'6a Health full-time'!#REF!&lt;&gt;"",ABS('6a Health full-time'!#REF!)-INT(ABS('6a Health full-time'!#REF!))&lt;&gt;0,ABS('6a Health full-time'!#REF!)-INT(ABS('6a Health full-time'!#REF!))&lt;&gt;0.5),Z$14&amp;", "&amp;Z$15&amp;", "&amp;Z$16&amp;", "&amp;$A36&amp;", "&amp;$B36&amp;", "&amp;$C36&amp;"; ","")</f>
        <v>#REF!</v>
      </c>
      <c r="CI36" s="820" t="e">
        <f>IF(AND($G$8=1,'6a Health full-time'!#REF!&lt;&gt;"",ABS('6a Health full-time'!#REF!)-INT(ABS('6a Health full-time'!#REF!))&lt;&gt;0,ABS('6a Health full-time'!#REF!)-INT(ABS('6a Health full-time'!#REF!))&lt;&gt;0.5),AA$14&amp;", "&amp;AA$15&amp;", "&amp;AA$16&amp;", "&amp;$A36&amp;", "&amp;$B36&amp;", "&amp;$C36&amp;"; ","")</f>
        <v>#REF!</v>
      </c>
      <c r="CJ36" s="50"/>
      <c r="CK36" s="295"/>
      <c r="CL36" s="10"/>
      <c r="CM36" s="10" t="s">
        <v>124</v>
      </c>
      <c r="CN36" s="10" t="s">
        <v>11274</v>
      </c>
      <c r="CO36" s="10" t="s">
        <v>11284</v>
      </c>
      <c r="CP36" s="265" t="e">
        <f>'1 Full-time'!#REF!</f>
        <v>#REF!</v>
      </c>
      <c r="CQ36" s="258" t="e">
        <f>'1 Full-time'!#REF!</f>
        <v>#REF!</v>
      </c>
      <c r="CR36" s="288"/>
      <c r="CS36" s="280"/>
      <c r="CT36" s="305"/>
      <c r="CU36" s="305"/>
      <c r="CV36" s="265">
        <f>'1 Full-time'!G33</f>
        <v>0</v>
      </c>
      <c r="CW36" s="258">
        <f>'1 Full-time'!H33</f>
        <v>0</v>
      </c>
      <c r="CX36" s="288"/>
      <c r="CY36" s="280"/>
      <c r="CZ36" s="305"/>
      <c r="DA36" s="805"/>
      <c r="DB36" s="299">
        <f>'1 Full-time'!J33</f>
        <v>0</v>
      </c>
      <c r="DC36" s="299">
        <f>'1 Full-time'!K33</f>
        <v>0</v>
      </c>
      <c r="DD36" s="305"/>
      <c r="DE36" s="809"/>
      <c r="DF36" s="305"/>
      <c r="DG36" s="305"/>
      <c r="DH36" s="265">
        <f>'1 Full-time'!M33</f>
        <v>0</v>
      </c>
      <c r="DI36" s="258">
        <f>'1 Full-time'!N33</f>
        <v>0</v>
      </c>
      <c r="DJ36" s="288"/>
      <c r="DK36" s="280"/>
      <c r="DL36" s="305"/>
      <c r="DM36" s="805"/>
      <c r="DN36" s="50"/>
      <c r="DO36" s="3"/>
      <c r="DP36" s="323"/>
      <c r="DQ36" s="10"/>
      <c r="DR36" s="264" t="str">
        <f>IF(AND($M$8=1,SUM('6a Health full-time'!D35,'6a Health full-time'!I35)&gt;$DP$22,'6a Health full-time'!N35=0),P$15&amp;", "&amp;P$16&amp;", "&amp;$A36&amp;", "&amp;$B36&amp;", "&amp;$C36&amp;"; ","")</f>
        <v/>
      </c>
      <c r="DS36" s="255" t="str">
        <f>IF(AND($M$8=1,SUM('6a Health full-time'!E35,'6a Health full-time'!J35)&gt;$DP$22,'6a Health full-time'!O35=0),Q$15&amp;", "&amp;Q$16&amp;", "&amp;$A36&amp;", "&amp;$B36&amp;", "&amp;$C36&amp;"; ","")</f>
        <v/>
      </c>
      <c r="DT36" s="256" t="str">
        <f>IF(AND($M$8=1,SUM('6a Health full-time'!H35,'6a Health full-time'!M35)&gt;$DP$22,'6a Health full-time'!R35=0),R$15&amp;", "&amp;R$16&amp;", "&amp;$A36&amp;", "&amp;$B36&amp;", "&amp;$C36&amp;"; ","")</f>
        <v/>
      </c>
      <c r="DU36" s="255" t="e">
        <f>IF(AND($M$8=1,SUM('6a Health full-time'!#REF!,'6a Health full-time'!#REF!)&gt;$DP$22,'6a Health full-time'!#REF!=0),S$15&amp;", "&amp;S$16&amp;", "&amp;$A36&amp;", "&amp;$B36&amp;", "&amp;$C36&amp;"; ","")</f>
        <v>#REF!</v>
      </c>
      <c r="DV36" s="298" t="e">
        <f>IF(AND($M$8=1,SUM('6a Health full-time'!#REF!,'6a Health full-time'!#REF!)&gt;$DP$22,'6a Health full-time'!#REF!=0),T$15&amp;", "&amp;T$16&amp;", "&amp;$A36&amp;", "&amp;$B36&amp;", "&amp;$C36&amp;"; ","")</f>
        <v>#REF!</v>
      </c>
      <c r="DW36" s="293" t="e">
        <f>IF(AND($M$8=1,SUM('6a Health full-time'!#REF!,'6a Health full-time'!#REF!)&gt;$DP$22,'6a Health full-time'!#REF!=0),U$15&amp;", "&amp;U$16&amp;", "&amp;$A36&amp;", "&amp;$B36&amp;", "&amp;$C36&amp;"; ","")</f>
        <v>#REF!</v>
      </c>
      <c r="DX36" s="324"/>
      <c r="DY36" s="323"/>
      <c r="DZ36" s="10"/>
      <c r="EA36" s="264" t="str">
        <f>IF(AND($N$8=1,SUM('6a Health full-time'!D35,'6a Health full-time'!I35)&gt;0,SUM('6a Health full-time'!D35,'6a Health full-time'!I35)=ABS('6a Health full-time'!N35)),P$15&amp;", "&amp;P$16&amp;", "&amp;$A36&amp;", "&amp;$B36&amp;", "&amp;$C36&amp;"; ","")</f>
        <v/>
      </c>
      <c r="EB36" s="255" t="str">
        <f>IF(AND($N$8=1,SUM('6a Health full-time'!E35,'6a Health full-time'!J35)&gt;0,SUM('6a Health full-time'!E35,'6a Health full-time'!J35)=ABS('6a Health full-time'!O35)),Q$15&amp;", "&amp;Q$16&amp;", "&amp;$A36&amp;", "&amp;$B36&amp;", "&amp;$C36&amp;"; ","")</f>
        <v/>
      </c>
      <c r="EC36" s="256" t="str">
        <f>IF(AND($N$8=1,SUM('6a Health full-time'!H35,'6a Health full-time'!M35)&gt;0,SUM('6a Health full-time'!H35,'6a Health full-time'!M35)=ABS('6a Health full-time'!R35)),R$15&amp;", "&amp;R$16&amp;", "&amp;$A36&amp;", "&amp;$B36&amp;", "&amp;$C36&amp;"; ","")</f>
        <v/>
      </c>
      <c r="ED36" s="255" t="e">
        <f>IF(AND($N$8=1,SUM('6a Health full-time'!#REF!,'6a Health full-time'!#REF!)&gt;0,SUM('6a Health full-time'!#REF!,'6a Health full-time'!#REF!)=ABS('6a Health full-time'!#REF!)),S$15&amp;", "&amp;S$16&amp;", "&amp;$A36&amp;", "&amp;$B36&amp;", "&amp;$C36&amp;"; ","")</f>
        <v>#REF!</v>
      </c>
      <c r="EE36" s="298" t="e">
        <f>IF(AND($N$8=1,SUM('6a Health full-time'!#REF!,'6a Health full-time'!#REF!)&gt;0,SUM('6a Health full-time'!#REF!,'6a Health full-time'!#REF!)=ABS('6a Health full-time'!#REF!)),T$15&amp;", "&amp;T$16&amp;", "&amp;$A36&amp;", "&amp;$B36&amp;", "&amp;$C36&amp;"; ","")</f>
        <v>#REF!</v>
      </c>
      <c r="EF36" s="293" t="e">
        <f>IF(AND($N$8=1,SUM('6a Health full-time'!#REF!,'6a Health full-time'!#REF!)&gt;0,SUM('6a Health full-time'!#REF!,'6a Health full-time'!#REF!)=ABS('6a Health full-time'!#REF!)),U$15&amp;", "&amp;U$16&amp;", "&amp;$A36&amp;", "&amp;$B36&amp;", "&amp;$C36&amp;"; ","")</f>
        <v>#REF!</v>
      </c>
      <c r="EG36" s="324"/>
      <c r="EH36" s="3"/>
      <c r="EI36" s="3"/>
      <c r="EJ36" s="3"/>
      <c r="EK36" s="3"/>
      <c r="EL36" s="3"/>
      <c r="EM36" s="3"/>
      <c r="EN36" s="3"/>
      <c r="EO36" s="3"/>
      <c r="EP36" s="3"/>
      <c r="EQ36" s="323"/>
      <c r="ER36" s="10"/>
      <c r="ES36" s="264" t="str">
        <f>IF(AND($P$8=1,$B36="Long length",'6a Health full-time'!S35&lt;&gt;0),D$15&amp;", "&amp;D$16&amp;", "&amp;$A36&amp;", "&amp;$B36&amp;", "&amp;$C36&amp;"; ","")</f>
        <v/>
      </c>
      <c r="ET36" s="255" t="str">
        <f>IF(AND($P$8=1,$B36="Long length",'6a Health full-time'!T35&lt;&gt;0),E$15&amp;", "&amp;E$16&amp;", "&amp;$A36&amp;", "&amp;$B36&amp;", "&amp;$C36&amp;"; ","")</f>
        <v/>
      </c>
      <c r="EU36" s="256" t="str">
        <f>IF(AND($P$8=1,$B36="Long length",'6a Health full-time'!W35&lt;&gt;0),F$15&amp;", "&amp;F$16&amp;", "&amp;$A36&amp;", "&amp;$B36&amp;", "&amp;$C36&amp;"; ","")</f>
        <v/>
      </c>
      <c r="EV36" s="255" t="e">
        <f>IF(AND($P$8=1,$B36="Long length",'6a Health full-time'!#REF!&lt;&gt;0),G$15&amp;", "&amp;G$16&amp;", "&amp;$A36&amp;", "&amp;$B36&amp;", "&amp;$C36&amp;"; ","")</f>
        <v>#REF!</v>
      </c>
      <c r="EW36" s="298" t="e">
        <f>IF(AND($P$8=1,$B36="Long length",'6a Health full-time'!#REF!&lt;&gt;0),H$15&amp;", "&amp;H$16&amp;", "&amp;$A36&amp;", "&amp;$B36&amp;", "&amp;$C36&amp;"; ","")</f>
        <v>#REF!</v>
      </c>
      <c r="EX36" s="293" t="e">
        <f>IF(AND($P$8=1,$B36="Long length",'6a Health full-time'!#REF!&lt;&gt;0),I$15&amp;", "&amp;I$16&amp;", "&amp;$A36&amp;", "&amp;$B36&amp;", "&amp;$C36&amp;"; ","")</f>
        <v>#REF!</v>
      </c>
      <c r="EY36" s="324"/>
    </row>
    <row r="37" spans="1:155" x14ac:dyDescent="0.2">
      <c r="A37" s="3" t="s">
        <v>11290</v>
      </c>
      <c r="B37" s="3" t="s">
        <v>11274</v>
      </c>
      <c r="C37" s="3" t="s">
        <v>11284</v>
      </c>
      <c r="E37" s="295"/>
      <c r="F37" s="10"/>
      <c r="G37" s="265" t="str">
        <f>IF(AND($D$8=1,'6a Health full-time'!N36&gt;0),P$15&amp;", "&amp;P$16&amp;", "&amp;$A37&amp;", "&amp;$B37&amp;", "&amp;$C37&amp;"; ","")</f>
        <v/>
      </c>
      <c r="H37" s="258" t="str">
        <f>IF(AND($D$8=1,'6a Health full-time'!O36&gt;0),Q$15&amp;", "&amp;Q$16&amp;", "&amp;$A37&amp;", "&amp;$B37&amp;", "&amp;$C37&amp;"; ","")</f>
        <v/>
      </c>
      <c r="I37" s="259" t="str">
        <f>IF(AND($D$8=1,'6a Health full-time'!R36&gt;0),R$15&amp;", "&amp;R$16&amp;", "&amp;$A37&amp;", "&amp;$B37&amp;", "&amp;$C37&amp;"; ","")</f>
        <v/>
      </c>
      <c r="J37" s="794" t="e">
        <f>IF(AND($D$8=1,'6a Health full-time'!#REF!&gt;0),S$15&amp;", "&amp;S$16&amp;", "&amp;$A37&amp;", "&amp;$B37&amp;", "&amp;$C37&amp;"; ","")</f>
        <v>#REF!</v>
      </c>
      <c r="K37" s="796" t="e">
        <f>IF(AND($D$8=1,'6a Health full-time'!#REF!&gt;0),T$15&amp;", "&amp;T$16&amp;", "&amp;$A37&amp;", "&amp;$B37&amp;", "&amp;$C37&amp;"; ","")</f>
        <v>#REF!</v>
      </c>
      <c r="L37" s="266" t="e">
        <f>IF(AND($D$8=1,'6a Health full-time'!#REF!&gt;0),W$15&amp;", "&amp;W$16&amp;", "&amp;$A37&amp;", "&amp;$B37&amp;", "&amp;$C37&amp;"; ","")</f>
        <v>#REF!</v>
      </c>
      <c r="M37" s="50"/>
      <c r="N37" s="295"/>
      <c r="O37" s="10"/>
      <c r="P37" s="265" t="str">
        <f>IF(AND($E$8=1,'6a Health full-time'!D36&lt;0),D$14&amp;", "&amp;D$15&amp;", "&amp;D$16&amp;", "&amp;$A37&amp;", "&amp;$B37&amp;", "&amp;$C37&amp;"; ","")</f>
        <v/>
      </c>
      <c r="Q37" s="258" t="str">
        <f>IF(AND($E$8=1,'6a Health full-time'!E36&lt;0),E$14&amp;", "&amp;E$15&amp;", "&amp;E$16&amp;", "&amp;$A37&amp;", "&amp;$B37&amp;", "&amp;$C37&amp;"; ","")</f>
        <v/>
      </c>
      <c r="R37" s="259" t="str">
        <f>IF(AND($E$8=1,'6a Health full-time'!H36&lt;0),F$14&amp;", "&amp;F$15&amp;", "&amp;F$16&amp;", "&amp;$A37&amp;", "&amp;$B37&amp;", "&amp;$C37&amp;"; ","")</f>
        <v/>
      </c>
      <c r="S37" s="258" t="e">
        <f>IF(AND($E$8=1,'6a Health full-time'!#REF!&lt;0),G$14&amp;", "&amp;G$15&amp;", "&amp;G$16&amp;", "&amp;$A37&amp;", "&amp;$B37&amp;", "&amp;$C37&amp;"; ","")</f>
        <v>#REF!</v>
      </c>
      <c r="T37" s="299" t="e">
        <f>IF(AND($E$8=1,'6a Health full-time'!#REF!&lt;0),H$14&amp;", "&amp;H$15&amp;", "&amp;H$16&amp;", "&amp;$A37&amp;", "&amp;$B37&amp;", "&amp;$C37&amp;"; ","")</f>
        <v>#REF!</v>
      </c>
      <c r="U37" s="299" t="e">
        <f>IF(AND($E$8=1,'6a Health full-time'!#REF!&lt;0),I$14&amp;", "&amp;I$15&amp;", "&amp;I$16&amp;", "&amp;$A37&amp;", "&amp;$B37&amp;", "&amp;$C37&amp;"; ","")</f>
        <v>#REF!</v>
      </c>
      <c r="V37" s="265" t="str">
        <f>IF(AND($E$8=1,'6a Health full-time'!I36&lt;0),J$14&amp;", "&amp;J$15&amp;", "&amp;J$16&amp;", "&amp;$A37&amp;", "&amp;$B37&amp;", "&amp;$C37&amp;"; ","")</f>
        <v/>
      </c>
      <c r="W37" s="258" t="str">
        <f>IF(AND($E$8=1,'6a Health full-time'!J36&lt;0),K$14&amp;", "&amp;K$15&amp;", "&amp;K$16&amp;", "&amp;$A37&amp;", "&amp;$B37&amp;", "&amp;$C37&amp;"; ","")</f>
        <v/>
      </c>
      <c r="X37" s="259" t="str">
        <f>IF(AND($E$8=1,'6a Health full-time'!M36&lt;0),L$14&amp;", "&amp;L$15&amp;", "&amp;L$16&amp;", "&amp;$A37&amp;", "&amp;$B37&amp;", "&amp;$C37&amp;"; ","")</f>
        <v/>
      </c>
      <c r="Y37" s="258" t="e">
        <f>IF(AND($E$8=1,'6a Health full-time'!#REF!&lt;0),M$14&amp;", "&amp;M$15&amp;", "&amp;M$16&amp;", "&amp;$A37&amp;", "&amp;$B37&amp;", "&amp;$C37&amp;"; ","")</f>
        <v>#REF!</v>
      </c>
      <c r="Z37" s="299" t="e">
        <f>IF(AND($E$8=1,'6a Health full-time'!#REF!&lt;0),N$14&amp;", "&amp;N$15&amp;", "&amp;N$16&amp;", "&amp;$A37&amp;", "&amp;$B37&amp;", "&amp;$C37&amp;"; ","")</f>
        <v>#REF!</v>
      </c>
      <c r="AA37" s="299" t="e">
        <f>IF(AND($E$8=1,'6a Health full-time'!#REF!&lt;0),O$14&amp;", "&amp;O$15&amp;", "&amp;O$16&amp;", "&amp;$A37&amp;", "&amp;$B37&amp;", "&amp;$C37&amp;"; ","")</f>
        <v>#REF!</v>
      </c>
      <c r="AB37" s="265" t="str">
        <f>IF(AND($E$8=1,'6a Health full-time'!S36&lt;0),V$14&amp;", "&amp;V$15&amp;", "&amp;V$16&amp;", "&amp;$A37&amp;", "&amp;$B37&amp;", "&amp;$C37&amp;"; ","")</f>
        <v/>
      </c>
      <c r="AC37" s="258" t="str">
        <f>IF(AND($E$8=1,'6a Health full-time'!T36&lt;0),W$14&amp;", "&amp;W$15&amp;", "&amp;W$16&amp;", "&amp;$A37&amp;", "&amp;$B37&amp;", "&amp;$C37&amp;"; ","")</f>
        <v/>
      </c>
      <c r="AD37" s="259" t="str">
        <f>IF(AND($E$8=1,'6a Health full-time'!W36&lt;0),X$14&amp;", "&amp;X$15&amp;", "&amp;X$16&amp;", "&amp;$A37&amp;", "&amp;$B37&amp;", "&amp;$C37&amp;"; ","")</f>
        <v/>
      </c>
      <c r="AE37" s="258" t="e">
        <f>IF(AND($E$8=1,'6a Health full-time'!#REF!&lt;0),Y$14&amp;", "&amp;Y$15&amp;", "&amp;Y$16&amp;", "&amp;$A37&amp;", "&amp;$B37&amp;", "&amp;$C37&amp;"; ","")</f>
        <v>#REF!</v>
      </c>
      <c r="AF37" s="299" t="e">
        <f>IF(AND($E$8=1,'6a Health full-time'!#REF!&lt;0),Z$14&amp;", "&amp;Z$15&amp;", "&amp;Z$16&amp;", "&amp;$A37&amp;", "&amp;$B37&amp;", "&amp;$C37&amp;"; ","")</f>
        <v>#REF!</v>
      </c>
      <c r="AG37" s="803" t="e">
        <f>IF(AND($E$8=1,'6a Health full-time'!#REF!&lt;0),AA$14&amp;", "&amp;AA$15&amp;", "&amp;AA$16&amp;", "&amp;$A37&amp;", "&amp;$B37&amp;", "&amp;$C37&amp;"; ","")</f>
        <v>#REF!</v>
      </c>
      <c r="AH37" s="50"/>
      <c r="AI37" s="295"/>
      <c r="AJ37" s="10"/>
      <c r="AK37" s="281"/>
      <c r="AL37" s="280"/>
      <c r="AM37" s="288"/>
      <c r="AN37" s="280"/>
      <c r="AO37" s="305"/>
      <c r="AP37" s="305"/>
      <c r="AQ37" s="281"/>
      <c r="AR37" s="280"/>
      <c r="AS37" s="288"/>
      <c r="AT37" s="280"/>
      <c r="AU37" s="305"/>
      <c r="AV37" s="805"/>
      <c r="AW37" s="305"/>
      <c r="AX37" s="809"/>
      <c r="AY37" s="305"/>
      <c r="AZ37" s="809"/>
      <c r="BA37" s="305"/>
      <c r="BB37" s="305"/>
      <c r="BC37" s="281"/>
      <c r="BD37" s="280"/>
      <c r="BE37" s="288"/>
      <c r="BF37" s="280"/>
      <c r="BG37" s="305"/>
      <c r="BH37" s="304"/>
      <c r="BI37" s="50"/>
      <c r="BJ37" s="295"/>
      <c r="BK37" s="10"/>
      <c r="BL37" s="265" t="str">
        <f>IF(AND($G$8=1,'6a Health full-time'!D36&lt;&gt;"",ABS('6a Health full-time'!D36)-INT(ABS('6a Health full-time'!D36))&lt;&gt;0,ABS('6a Health full-time'!D36)-INT(ABS('6a Health full-time'!D36))&lt;&gt;0.5),D$14&amp;", "&amp;D$15&amp;", "&amp;D$16&amp;", "&amp;$A37&amp;", "&amp;$B37&amp;", "&amp;$C37&amp;"; ","")</f>
        <v/>
      </c>
      <c r="BM37" s="258" t="str">
        <f>IF(AND($G$8=1,'6a Health full-time'!E36&lt;&gt;"",ABS('6a Health full-time'!E36)-INT(ABS('6a Health full-time'!E36))&lt;&gt;0,ABS('6a Health full-time'!E36)-INT(ABS('6a Health full-time'!E36))&lt;&gt;0.5),E$14&amp;", "&amp;E$15&amp;", "&amp;E$16&amp;", "&amp;$A37&amp;", "&amp;$B37&amp;", "&amp;$C37&amp;"; ","")</f>
        <v/>
      </c>
      <c r="BN37" s="259" t="str">
        <f>IF(AND($G$8=1,'6a Health full-time'!H36&lt;&gt;"",ABS('6a Health full-time'!H36)-INT(ABS('6a Health full-time'!H36))&lt;&gt;0,ABS('6a Health full-time'!H36)-INT(ABS('6a Health full-time'!H36))&lt;&gt;0.5),F$14&amp;", "&amp;F$15&amp;", "&amp;F$16&amp;", "&amp;$A37&amp;", "&amp;$B37&amp;", "&amp;$C37&amp;"; ","")</f>
        <v/>
      </c>
      <c r="BO37" s="258" t="e">
        <f>IF(AND($G$8=1,'6a Health full-time'!#REF!&lt;&gt;"",ABS('6a Health full-time'!#REF!)-INT(ABS('6a Health full-time'!#REF!))&lt;&gt;0,ABS('6a Health full-time'!#REF!)-INT(ABS('6a Health full-time'!#REF!))&lt;&gt;0.5),G$14&amp;", "&amp;G$15&amp;", "&amp;G$16&amp;", "&amp;$A37&amp;", "&amp;$B37&amp;", "&amp;$C37&amp;"; ","")</f>
        <v>#REF!</v>
      </c>
      <c r="BP37" s="299" t="e">
        <f>IF(AND($G$8=1,'6a Health full-time'!#REF!&lt;&gt;"",ABS('6a Health full-time'!#REF!)-INT(ABS('6a Health full-time'!#REF!))&lt;&gt;0,ABS('6a Health full-time'!#REF!)-INT(ABS('6a Health full-time'!#REF!))&lt;&gt;0.5),H$14&amp;", "&amp;H$15&amp;", "&amp;H$16&amp;", "&amp;$A37&amp;", "&amp;$B37&amp;", "&amp;$C37&amp;"; ","")</f>
        <v>#REF!</v>
      </c>
      <c r="BQ37" s="299" t="e">
        <f>IF(AND($G$8=1,'6a Health full-time'!#REF!&lt;&gt;"",ABS('6a Health full-time'!#REF!)-INT(ABS('6a Health full-time'!#REF!))&lt;&gt;0,ABS('6a Health full-time'!#REF!)-INT(ABS('6a Health full-time'!#REF!))&lt;&gt;0.5),I$14&amp;", "&amp;I$15&amp;", "&amp;I$16&amp;", "&amp;$A37&amp;", "&amp;$B37&amp;", "&amp;$C37&amp;"; ","")</f>
        <v>#REF!</v>
      </c>
      <c r="BR37" s="265" t="str">
        <f>IF(AND($G$8=1,'6a Health full-time'!I36&lt;&gt;"",ABS('6a Health full-time'!I36)-INT(ABS('6a Health full-time'!I36))&lt;&gt;0,ABS('6a Health full-time'!I36)-INT(ABS('6a Health full-time'!I36))&lt;&gt;0.5),J$14&amp;", "&amp;J$15&amp;", "&amp;J$16&amp;", "&amp;$A37&amp;", "&amp;$B37&amp;", "&amp;$C37&amp;"; ","")</f>
        <v/>
      </c>
      <c r="BS37" s="258" t="str">
        <f>IF(AND($G$8=1,'6a Health full-time'!J36&lt;&gt;"",ABS('6a Health full-time'!J36)-INT(ABS('6a Health full-time'!J36))&lt;&gt;0,ABS('6a Health full-time'!J36)-INT(ABS('6a Health full-time'!J36))&lt;&gt;0.5),K$14&amp;", "&amp;K$15&amp;", "&amp;K$16&amp;", "&amp;$A37&amp;", "&amp;$B37&amp;", "&amp;$C37&amp;"; ","")</f>
        <v/>
      </c>
      <c r="BT37" s="259" t="str">
        <f>IF(AND($G$8=1,'6a Health full-time'!M36&lt;&gt;"",ABS('6a Health full-time'!M36)-INT(ABS('6a Health full-time'!M36))&lt;&gt;0,ABS('6a Health full-time'!M36)-INT(ABS('6a Health full-time'!M36))&lt;&gt;0.5),L$14&amp;", "&amp;L$15&amp;", "&amp;L$16&amp;", "&amp;$A37&amp;", "&amp;$B37&amp;", "&amp;$C37&amp;"; ","")</f>
        <v/>
      </c>
      <c r="BU37" s="258" t="e">
        <f>IF(AND($G$8=1,'6a Health full-time'!#REF!&lt;&gt;"",ABS('6a Health full-time'!#REF!)-INT(ABS('6a Health full-time'!#REF!))&lt;&gt;0,ABS('6a Health full-time'!#REF!)-INT(ABS('6a Health full-time'!#REF!))&lt;&gt;0.5),M$14&amp;", "&amp;M$15&amp;", "&amp;M$16&amp;", "&amp;$A37&amp;", "&amp;$B37&amp;", "&amp;$C37&amp;"; ","")</f>
        <v>#REF!</v>
      </c>
      <c r="BV37" s="299" t="e">
        <f>IF(AND($G$8=1,'6a Health full-time'!#REF!&lt;&gt;"",ABS('6a Health full-time'!#REF!)-INT(ABS('6a Health full-time'!#REF!))&lt;&gt;0,ABS('6a Health full-time'!#REF!)-INT(ABS('6a Health full-time'!#REF!))&lt;&gt;0.5),N$14&amp;", "&amp;N$15&amp;", "&amp;N$16&amp;", "&amp;$A37&amp;", "&amp;$B37&amp;", "&amp;$C37&amp;"; ","")</f>
        <v>#REF!</v>
      </c>
      <c r="BW37" s="803" t="e">
        <f>IF(AND($G$8=1,'6a Health full-time'!#REF!&lt;&gt;"",ABS('6a Health full-time'!#REF!)-INT(ABS('6a Health full-time'!#REF!))&lt;&gt;0,ABS('6a Health full-time'!#REF!)-INT(ABS('6a Health full-time'!#REF!))&lt;&gt;0.5),O$14&amp;", "&amp;O$15&amp;", "&amp;O$16&amp;", "&amp;$A37&amp;", "&amp;$B37&amp;", "&amp;$C37&amp;"; ","")</f>
        <v>#REF!</v>
      </c>
      <c r="BX37" s="299" t="str">
        <f>IF(AND($G$8=1,'6a Health full-time'!N36&lt;&gt;"",ABS('6a Health full-time'!N36)-INT(ABS('6a Health full-time'!N36))&lt;&gt;0,ABS('6a Health full-time'!N36)-INT(ABS('6a Health full-time'!N36))&lt;&gt;0.5),P$14&amp;", "&amp;P$15&amp;", "&amp;P$16&amp;", "&amp;$A37&amp;", "&amp;$B37&amp;", "&amp;$C37&amp;"; ","")</f>
        <v/>
      </c>
      <c r="BY37" s="807" t="str">
        <f>IF(AND($G$8=1,'6a Health full-time'!O36&lt;&gt;"",ABS('6a Health full-time'!O36)-INT(ABS('6a Health full-time'!O36))&lt;&gt;0,ABS('6a Health full-time'!O36)-INT(ABS('6a Health full-time'!O36))&lt;&gt;0.5),Q$14&amp;", "&amp;Q$15&amp;", "&amp;Q$16&amp;", "&amp;$A37&amp;", "&amp;$B37&amp;", "&amp;$C37&amp;"; ","")</f>
        <v/>
      </c>
      <c r="BZ37" s="299" t="str">
        <f>IF(AND($G$8=1,'6a Health full-time'!R36&lt;&gt;"",ABS('6a Health full-time'!R36)-INT(ABS('6a Health full-time'!R36))&lt;&gt;0,ABS('6a Health full-time'!R36)-INT(ABS('6a Health full-time'!R36))&lt;&gt;0.5),R$14&amp;", "&amp;R$15&amp;", "&amp;R$16&amp;", "&amp;$A37&amp;", "&amp;$B37&amp;", "&amp;$C37&amp;"; ","")</f>
        <v/>
      </c>
      <c r="CA37" s="807" t="e">
        <f>IF(AND($G$8=1,'6a Health full-time'!#REF!&lt;&gt;"",ABS('6a Health full-time'!#REF!)-INT(ABS('6a Health full-time'!#REF!))&lt;&gt;0,ABS('6a Health full-time'!#REF!)-INT(ABS('6a Health full-time'!#REF!))&lt;&gt;0.5),S$14&amp;", "&amp;S$15&amp;", "&amp;S$16&amp;", "&amp;$A37&amp;", "&amp;$B37&amp;", "&amp;$C37&amp;"; ","")</f>
        <v>#REF!</v>
      </c>
      <c r="CB37" s="299" t="e">
        <f>IF(AND($G$8=1,'6a Health full-time'!#REF!&lt;&gt;"",ABS('6a Health full-time'!#REF!)-INT(ABS('6a Health full-time'!#REF!))&lt;&gt;0,ABS('6a Health full-time'!#REF!)-INT(ABS('6a Health full-time'!#REF!))&lt;&gt;0.5),T$14&amp;", "&amp;T$15&amp;", "&amp;T$16&amp;", "&amp;$A37&amp;", "&amp;$B37&amp;", "&amp;$C37&amp;"; ","")</f>
        <v>#REF!</v>
      </c>
      <c r="CC37" s="299" t="e">
        <f>IF(AND($G$8=1,'6a Health full-time'!#REF!&lt;&gt;"",ABS('6a Health full-time'!#REF!)-INT(ABS('6a Health full-time'!#REF!))&lt;&gt;0,ABS('6a Health full-time'!#REF!)-INT(ABS('6a Health full-time'!#REF!))&lt;&gt;0.5),U$14&amp;", "&amp;U$15&amp;", "&amp;U$16&amp;", "&amp;$A37&amp;", "&amp;$B37&amp;", "&amp;$C37&amp;"; ","")</f>
        <v>#REF!</v>
      </c>
      <c r="CD37" s="265" t="str">
        <f>IF(AND($G$8=1,'6a Health full-time'!S36&lt;&gt;"",ABS('6a Health full-time'!S36)-INT(ABS('6a Health full-time'!S36))&lt;&gt;0,ABS('6a Health full-time'!S36)-INT(ABS('6a Health full-time'!S36))&lt;&gt;0.5),V$14&amp;", "&amp;V$15&amp;", "&amp;V$16&amp;", "&amp;$A37&amp;", "&amp;$B37&amp;", "&amp;$C37&amp;"; ","")</f>
        <v/>
      </c>
      <c r="CE37" s="258" t="str">
        <f>IF(AND($G$8=1,'6a Health full-time'!T36&lt;&gt;"",ABS('6a Health full-time'!T36)-INT(ABS('6a Health full-time'!T36))&lt;&gt;0,ABS('6a Health full-time'!T36)-INT(ABS('6a Health full-time'!T36))&lt;&gt;0.5),W$14&amp;", "&amp;W$15&amp;", "&amp;W$16&amp;", "&amp;$A37&amp;", "&amp;$B37&amp;", "&amp;$C37&amp;"; ","")</f>
        <v/>
      </c>
      <c r="CF37" s="259" t="str">
        <f>IF(AND($G$8=1,'6a Health full-time'!W36&lt;&gt;"",ABS('6a Health full-time'!W36)-INT(ABS('6a Health full-time'!W36))&lt;&gt;0,ABS('6a Health full-time'!W36)-INT(ABS('6a Health full-time'!W36))&lt;&gt;0.5),X$14&amp;", "&amp;X$15&amp;", "&amp;X$16&amp;", "&amp;$A37&amp;", "&amp;$B37&amp;", "&amp;$C37&amp;"; ","")</f>
        <v/>
      </c>
      <c r="CG37" s="258" t="e">
        <f>IF(AND($G$8=1,'6a Health full-time'!#REF!&lt;&gt;"",ABS('6a Health full-time'!#REF!)-INT(ABS('6a Health full-time'!#REF!))&lt;&gt;0,ABS('6a Health full-time'!#REF!)-INT(ABS('6a Health full-time'!#REF!))&lt;&gt;0.5),Y$14&amp;", "&amp;Y$15&amp;", "&amp;Y$16&amp;", "&amp;$A37&amp;", "&amp;$B37&amp;", "&amp;$C37&amp;"; ","")</f>
        <v>#REF!</v>
      </c>
      <c r="CH37" s="253" t="e">
        <f>IF(AND($G$8=1,'6a Health full-time'!#REF!&lt;&gt;"",ABS('6a Health full-time'!#REF!)-INT(ABS('6a Health full-time'!#REF!))&lt;&gt;0,ABS('6a Health full-time'!#REF!)-INT(ABS('6a Health full-time'!#REF!))&lt;&gt;0.5),Z$14&amp;", "&amp;Z$15&amp;", "&amp;Z$16&amp;", "&amp;$A37&amp;", "&amp;$B37&amp;", "&amp;$C37&amp;"; ","")</f>
        <v>#REF!</v>
      </c>
      <c r="CI37" s="818" t="e">
        <f>IF(AND($G$8=1,'6a Health full-time'!#REF!&lt;&gt;"",ABS('6a Health full-time'!#REF!)-INT(ABS('6a Health full-time'!#REF!))&lt;&gt;0,ABS('6a Health full-time'!#REF!)-INT(ABS('6a Health full-time'!#REF!))&lt;&gt;0.5),AA$14&amp;", "&amp;AA$15&amp;", "&amp;AA$16&amp;", "&amp;$A37&amp;", "&amp;$B37&amp;", "&amp;$C37&amp;"; ","")</f>
        <v>#REF!</v>
      </c>
      <c r="CJ37" s="50"/>
      <c r="CK37" s="295"/>
      <c r="CL37" s="10"/>
      <c r="CM37" s="10" t="s">
        <v>124</v>
      </c>
      <c r="CN37" s="10" t="s">
        <v>11286</v>
      </c>
      <c r="CO37" s="10" t="s">
        <v>11275</v>
      </c>
      <c r="CP37" s="265" t="e">
        <f>'1 Full-time'!#REF!</f>
        <v>#REF!</v>
      </c>
      <c r="CQ37" s="258" t="e">
        <f>'1 Full-time'!#REF!</f>
        <v>#REF!</v>
      </c>
      <c r="CR37" s="288"/>
      <c r="CS37" s="280"/>
      <c r="CT37" s="305"/>
      <c r="CU37" s="305"/>
      <c r="CV37" s="265">
        <f>'1 Full-time'!G37</f>
        <v>0</v>
      </c>
      <c r="CW37" s="258">
        <f>'1 Full-time'!H37</f>
        <v>0</v>
      </c>
      <c r="CX37" s="288"/>
      <c r="CY37" s="280"/>
      <c r="CZ37" s="305"/>
      <c r="DA37" s="805"/>
      <c r="DB37" s="299">
        <f>'1 Full-time'!J37</f>
        <v>0</v>
      </c>
      <c r="DC37" s="299">
        <f>'1 Full-time'!K37</f>
        <v>0</v>
      </c>
      <c r="DD37" s="305"/>
      <c r="DE37" s="809"/>
      <c r="DF37" s="305"/>
      <c r="DG37" s="305"/>
      <c r="DH37" s="265">
        <f>'1 Full-time'!M37</f>
        <v>0</v>
      </c>
      <c r="DI37" s="258">
        <f>'1 Full-time'!N37</f>
        <v>0</v>
      </c>
      <c r="DJ37" s="288"/>
      <c r="DK37" s="280"/>
      <c r="DL37" s="305"/>
      <c r="DM37" s="805"/>
      <c r="DN37" s="50"/>
      <c r="DO37" s="3"/>
      <c r="DP37" s="323"/>
      <c r="DQ37" s="10"/>
      <c r="DR37" s="265" t="str">
        <f>IF(AND($M$8=1,SUM('6a Health full-time'!D36,'6a Health full-time'!I36)&gt;$DP$22,'6a Health full-time'!N36=0),P$15&amp;", "&amp;P$16&amp;", "&amp;$A37&amp;", "&amp;$B37&amp;", "&amp;$C37&amp;"; ","")</f>
        <v/>
      </c>
      <c r="DS37" s="258" t="str">
        <f>IF(AND($M$8=1,SUM('6a Health full-time'!E36,'6a Health full-time'!J36)&gt;$DP$22,'6a Health full-time'!O36=0),Q$15&amp;", "&amp;Q$16&amp;", "&amp;$A37&amp;", "&amp;$B37&amp;", "&amp;$C37&amp;"; ","")</f>
        <v/>
      </c>
      <c r="DT37" s="259" t="str">
        <f>IF(AND($M$8=1,SUM('6a Health full-time'!H36,'6a Health full-time'!M36)&gt;$DP$22,'6a Health full-time'!R36=0),R$15&amp;", "&amp;R$16&amp;", "&amp;$A37&amp;", "&amp;$B37&amp;", "&amp;$C37&amp;"; ","")</f>
        <v/>
      </c>
      <c r="DU37" s="258" t="e">
        <f>IF(AND($M$8=1,SUM('6a Health full-time'!#REF!,'6a Health full-time'!#REF!)&gt;$DP$22,'6a Health full-time'!#REF!=0),S$15&amp;", "&amp;S$16&amp;", "&amp;$A37&amp;", "&amp;$B37&amp;", "&amp;$C37&amp;"; ","")</f>
        <v>#REF!</v>
      </c>
      <c r="DV37" s="299" t="e">
        <f>IF(AND($M$8=1,SUM('6a Health full-time'!#REF!,'6a Health full-time'!#REF!)&gt;$DP$22,'6a Health full-time'!#REF!=0),T$15&amp;", "&amp;T$16&amp;", "&amp;$A37&amp;", "&amp;$B37&amp;", "&amp;$C37&amp;"; ","")</f>
        <v>#REF!</v>
      </c>
      <c r="DW37" s="266" t="e">
        <f>IF(AND($M$8=1,SUM('6a Health full-time'!#REF!,'6a Health full-time'!#REF!)&gt;$DP$22,'6a Health full-time'!#REF!=0),U$15&amp;", "&amp;U$16&amp;", "&amp;$A37&amp;", "&amp;$B37&amp;", "&amp;$C37&amp;"; ","")</f>
        <v>#REF!</v>
      </c>
      <c r="DX37" s="324"/>
      <c r="DY37" s="323"/>
      <c r="DZ37" s="10"/>
      <c r="EA37" s="265" t="str">
        <f>IF(AND($N$8=1,SUM('6a Health full-time'!D36,'6a Health full-time'!I36)&gt;0,SUM('6a Health full-time'!D36,'6a Health full-time'!I36)=ABS('6a Health full-time'!N36)),P$15&amp;", "&amp;P$16&amp;", "&amp;$A37&amp;", "&amp;$B37&amp;", "&amp;$C37&amp;"; ","")</f>
        <v/>
      </c>
      <c r="EB37" s="258" t="str">
        <f>IF(AND($N$8=1,SUM('6a Health full-time'!E36,'6a Health full-time'!J36)&gt;0,SUM('6a Health full-time'!E36,'6a Health full-time'!J36)=ABS('6a Health full-time'!O36)),Q$15&amp;", "&amp;Q$16&amp;", "&amp;$A37&amp;", "&amp;$B37&amp;", "&amp;$C37&amp;"; ","")</f>
        <v/>
      </c>
      <c r="EC37" s="259" t="str">
        <f>IF(AND($N$8=1,SUM('6a Health full-time'!H36,'6a Health full-time'!M36)&gt;0,SUM('6a Health full-time'!H36,'6a Health full-time'!M36)=ABS('6a Health full-time'!R36)),R$15&amp;", "&amp;R$16&amp;", "&amp;$A37&amp;", "&amp;$B37&amp;", "&amp;$C37&amp;"; ","")</f>
        <v/>
      </c>
      <c r="ED37" s="258" t="e">
        <f>IF(AND($N$8=1,SUM('6a Health full-time'!#REF!,'6a Health full-time'!#REF!)&gt;0,SUM('6a Health full-time'!#REF!,'6a Health full-time'!#REF!)=ABS('6a Health full-time'!#REF!)),S$15&amp;", "&amp;S$16&amp;", "&amp;$A37&amp;", "&amp;$B37&amp;", "&amp;$C37&amp;"; ","")</f>
        <v>#REF!</v>
      </c>
      <c r="EE37" s="299" t="e">
        <f>IF(AND($N$8=1,SUM('6a Health full-time'!#REF!,'6a Health full-time'!#REF!)&gt;0,SUM('6a Health full-time'!#REF!,'6a Health full-time'!#REF!)=ABS('6a Health full-time'!#REF!)),T$15&amp;", "&amp;T$16&amp;", "&amp;$A37&amp;", "&amp;$B37&amp;", "&amp;$C37&amp;"; ","")</f>
        <v>#REF!</v>
      </c>
      <c r="EF37" s="266" t="e">
        <f>IF(AND($N$8=1,SUM('6a Health full-time'!#REF!,'6a Health full-time'!#REF!)&gt;0,SUM('6a Health full-time'!#REF!,'6a Health full-time'!#REF!)=ABS('6a Health full-time'!#REF!)),U$15&amp;", "&amp;U$16&amp;", "&amp;$A37&amp;", "&amp;$B37&amp;", "&amp;$C37&amp;"; ","")</f>
        <v>#REF!</v>
      </c>
      <c r="EG37" s="324"/>
      <c r="EH37" s="3"/>
      <c r="EI37" s="3"/>
      <c r="EJ37" s="3"/>
      <c r="EK37" s="3"/>
      <c r="EL37" s="3"/>
      <c r="EM37" s="3"/>
      <c r="EN37" s="3"/>
      <c r="EO37" s="3"/>
      <c r="EP37" s="3"/>
      <c r="EQ37" s="323"/>
      <c r="ER37" s="10"/>
      <c r="ES37" s="265" t="str">
        <f>IF(AND($P$8=1,$B37="Long length",'6a Health full-time'!S36&lt;&gt;0),D$15&amp;", "&amp;D$16&amp;", "&amp;$A37&amp;", "&amp;$B37&amp;", "&amp;$C37&amp;"; ","")</f>
        <v/>
      </c>
      <c r="ET37" s="258" t="str">
        <f>IF(AND($P$8=1,$B37="Long length",'6a Health full-time'!T36&lt;&gt;0),E$15&amp;", "&amp;E$16&amp;", "&amp;$A37&amp;", "&amp;$B37&amp;", "&amp;$C37&amp;"; ","")</f>
        <v/>
      </c>
      <c r="EU37" s="259" t="str">
        <f>IF(AND($P$8=1,$B37="Long length",'6a Health full-time'!W36&lt;&gt;0),F$15&amp;", "&amp;F$16&amp;", "&amp;$A37&amp;", "&amp;$B37&amp;", "&amp;$C37&amp;"; ","")</f>
        <v/>
      </c>
      <c r="EV37" s="258" t="e">
        <f>IF(AND($P$8=1,$B37="Long length",'6a Health full-time'!#REF!&lt;&gt;0),G$15&amp;", "&amp;G$16&amp;", "&amp;$A37&amp;", "&amp;$B37&amp;", "&amp;$C37&amp;"; ","")</f>
        <v>#REF!</v>
      </c>
      <c r="EW37" s="299" t="e">
        <f>IF(AND($P$8=1,$B37="Long length",'6a Health full-time'!#REF!&lt;&gt;0),H$15&amp;", "&amp;H$16&amp;", "&amp;$A37&amp;", "&amp;$B37&amp;", "&amp;$C37&amp;"; ","")</f>
        <v>#REF!</v>
      </c>
      <c r="EX37" s="266" t="e">
        <f>IF(AND($P$8=1,$B37="Long length",'6a Health full-time'!#REF!&lt;&gt;0),I$15&amp;", "&amp;I$16&amp;", "&amp;$A37&amp;", "&amp;$B37&amp;", "&amp;$C37&amp;"; ","")</f>
        <v>#REF!</v>
      </c>
      <c r="EY37" s="324"/>
    </row>
    <row r="38" spans="1:155" x14ac:dyDescent="0.2">
      <c r="A38" s="3" t="s">
        <v>11290</v>
      </c>
      <c r="B38" s="3" t="s">
        <v>11286</v>
      </c>
      <c r="C38" s="3" t="s">
        <v>11275</v>
      </c>
      <c r="E38" s="295"/>
      <c r="F38" s="10"/>
      <c r="G38" s="265" t="str">
        <f>IF(AND($D$8=1,'6a Health full-time'!N37&gt;0),P$15&amp;", "&amp;P$16&amp;", "&amp;$A38&amp;", "&amp;$B38&amp;", "&amp;$C38&amp;"; ","")</f>
        <v/>
      </c>
      <c r="H38" s="258" t="str">
        <f>IF(AND($D$8=1,'6a Health full-time'!O37&gt;0),Q$15&amp;", "&amp;Q$16&amp;", "&amp;$A38&amp;", "&amp;$B38&amp;", "&amp;$C38&amp;"; ","")</f>
        <v/>
      </c>
      <c r="I38" s="259" t="str">
        <f>IF(AND($D$8=1,'6a Health full-time'!R37&gt;0),R$15&amp;", "&amp;R$16&amp;", "&amp;$A38&amp;", "&amp;$B38&amp;", "&amp;$C38&amp;"; ","")</f>
        <v/>
      </c>
      <c r="J38" s="794" t="e">
        <f>IF(AND($D$8=1,'6a Health full-time'!#REF!&gt;0),S$15&amp;", "&amp;S$16&amp;", "&amp;$A38&amp;", "&amp;$B38&amp;", "&amp;$C38&amp;"; ","")</f>
        <v>#REF!</v>
      </c>
      <c r="K38" s="796" t="e">
        <f>IF(AND($D$8=1,'6a Health full-time'!#REF!&gt;0),T$15&amp;", "&amp;T$16&amp;", "&amp;$A38&amp;", "&amp;$B38&amp;", "&amp;$C38&amp;"; ","")</f>
        <v>#REF!</v>
      </c>
      <c r="L38" s="266" t="e">
        <f>IF(AND($D$8=1,'6a Health full-time'!#REF!&gt;0),W$15&amp;", "&amp;W$16&amp;", "&amp;$A38&amp;", "&amp;$B38&amp;", "&amp;$C38&amp;"; ","")</f>
        <v>#REF!</v>
      </c>
      <c r="M38" s="50"/>
      <c r="N38" s="295"/>
      <c r="O38" s="10"/>
      <c r="P38" s="265" t="str">
        <f>IF(AND($E$8=1,'6a Health full-time'!D37&lt;0),D$14&amp;", "&amp;D$15&amp;", "&amp;D$16&amp;", "&amp;$A38&amp;", "&amp;$B38&amp;", "&amp;$C38&amp;"; ","")</f>
        <v/>
      </c>
      <c r="Q38" s="258" t="str">
        <f>IF(AND($E$8=1,'6a Health full-time'!E37&lt;0),E$14&amp;", "&amp;E$15&amp;", "&amp;E$16&amp;", "&amp;$A38&amp;", "&amp;$B38&amp;", "&amp;$C38&amp;"; ","")</f>
        <v/>
      </c>
      <c r="R38" s="259" t="str">
        <f>IF(AND($E$8=1,'6a Health full-time'!H37&lt;0),F$14&amp;", "&amp;F$15&amp;", "&amp;F$16&amp;", "&amp;$A38&amp;", "&amp;$B38&amp;", "&amp;$C38&amp;"; ","")</f>
        <v/>
      </c>
      <c r="S38" s="258" t="e">
        <f>IF(AND($E$8=1,'6a Health full-time'!#REF!&lt;0),G$14&amp;", "&amp;G$15&amp;", "&amp;G$16&amp;", "&amp;$A38&amp;", "&amp;$B38&amp;", "&amp;$C38&amp;"; ","")</f>
        <v>#REF!</v>
      </c>
      <c r="T38" s="299" t="e">
        <f>IF(AND($E$8=1,'6a Health full-time'!#REF!&lt;0),H$14&amp;", "&amp;H$15&amp;", "&amp;H$16&amp;", "&amp;$A38&amp;", "&amp;$B38&amp;", "&amp;$C38&amp;"; ","")</f>
        <v>#REF!</v>
      </c>
      <c r="U38" s="299" t="e">
        <f>IF(AND($E$8=1,'6a Health full-time'!#REF!&lt;0),I$14&amp;", "&amp;I$15&amp;", "&amp;I$16&amp;", "&amp;$A38&amp;", "&amp;$B38&amp;", "&amp;$C38&amp;"; ","")</f>
        <v>#REF!</v>
      </c>
      <c r="V38" s="265" t="str">
        <f>IF(AND($E$8=1,'6a Health full-time'!I37&lt;0),J$14&amp;", "&amp;J$15&amp;", "&amp;J$16&amp;", "&amp;$A38&amp;", "&amp;$B38&amp;", "&amp;$C38&amp;"; ","")</f>
        <v/>
      </c>
      <c r="W38" s="258" t="str">
        <f>IF(AND($E$8=1,'6a Health full-time'!J37&lt;0),K$14&amp;", "&amp;K$15&amp;", "&amp;K$16&amp;", "&amp;$A38&amp;", "&amp;$B38&amp;", "&amp;$C38&amp;"; ","")</f>
        <v/>
      </c>
      <c r="X38" s="259" t="str">
        <f>IF(AND($E$8=1,'6a Health full-time'!M37&lt;0),L$14&amp;", "&amp;L$15&amp;", "&amp;L$16&amp;", "&amp;$A38&amp;", "&amp;$B38&amp;", "&amp;$C38&amp;"; ","")</f>
        <v/>
      </c>
      <c r="Y38" s="258" t="e">
        <f>IF(AND($E$8=1,'6a Health full-time'!#REF!&lt;0),M$14&amp;", "&amp;M$15&amp;", "&amp;M$16&amp;", "&amp;$A38&amp;", "&amp;$B38&amp;", "&amp;$C38&amp;"; ","")</f>
        <v>#REF!</v>
      </c>
      <c r="Z38" s="299" t="e">
        <f>IF(AND($E$8=1,'6a Health full-time'!#REF!&lt;0),N$14&amp;", "&amp;N$15&amp;", "&amp;N$16&amp;", "&amp;$A38&amp;", "&amp;$B38&amp;", "&amp;$C38&amp;"; ","")</f>
        <v>#REF!</v>
      </c>
      <c r="AA38" s="299" t="e">
        <f>IF(AND($E$8=1,'6a Health full-time'!#REF!&lt;0),O$14&amp;", "&amp;O$15&amp;", "&amp;O$16&amp;", "&amp;$A38&amp;", "&amp;$B38&amp;", "&amp;$C38&amp;"; ","")</f>
        <v>#REF!</v>
      </c>
      <c r="AB38" s="265" t="str">
        <f>IF(AND($E$8=1,'6a Health full-time'!S37&lt;0),V$14&amp;", "&amp;V$15&amp;", "&amp;V$16&amp;", "&amp;$A38&amp;", "&amp;$B38&amp;", "&amp;$C38&amp;"; ","")</f>
        <v/>
      </c>
      <c r="AC38" s="258" t="str">
        <f>IF(AND($E$8=1,'6a Health full-time'!T37&lt;0),W$14&amp;", "&amp;W$15&amp;", "&amp;W$16&amp;", "&amp;$A38&amp;", "&amp;$B38&amp;", "&amp;$C38&amp;"; ","")</f>
        <v/>
      </c>
      <c r="AD38" s="259" t="str">
        <f>IF(AND($E$8=1,'6a Health full-time'!W37&lt;0),X$14&amp;", "&amp;X$15&amp;", "&amp;X$16&amp;", "&amp;$A38&amp;", "&amp;$B38&amp;", "&amp;$C38&amp;"; ","")</f>
        <v/>
      </c>
      <c r="AE38" s="258" t="e">
        <f>IF(AND($E$8=1,'6a Health full-time'!#REF!&lt;0),Y$14&amp;", "&amp;Y$15&amp;", "&amp;Y$16&amp;", "&amp;$A38&amp;", "&amp;$B38&amp;", "&amp;$C38&amp;"; ","")</f>
        <v>#REF!</v>
      </c>
      <c r="AF38" s="299" t="e">
        <f>IF(AND($E$8=1,'6a Health full-time'!#REF!&lt;0),Z$14&amp;", "&amp;Z$15&amp;", "&amp;Z$16&amp;", "&amp;$A38&amp;", "&amp;$B38&amp;", "&amp;$C38&amp;"; ","")</f>
        <v>#REF!</v>
      </c>
      <c r="AG38" s="803" t="e">
        <f>IF(AND($E$8=1,'6a Health full-time'!#REF!&lt;0),AA$14&amp;", "&amp;AA$15&amp;", "&amp;AA$16&amp;", "&amp;$A38&amp;", "&amp;$B38&amp;", "&amp;$C38&amp;"; ","")</f>
        <v>#REF!</v>
      </c>
      <c r="AH38" s="50"/>
      <c r="AI38" s="295"/>
      <c r="AJ38" s="10"/>
      <c r="AK38" s="281"/>
      <c r="AL38" s="280"/>
      <c r="AM38" s="288"/>
      <c r="AN38" s="280"/>
      <c r="AO38" s="305"/>
      <c r="AP38" s="305"/>
      <c r="AQ38" s="281"/>
      <c r="AR38" s="280"/>
      <c r="AS38" s="288"/>
      <c r="AT38" s="280"/>
      <c r="AU38" s="305"/>
      <c r="AV38" s="805"/>
      <c r="AW38" s="305"/>
      <c r="AX38" s="809"/>
      <c r="AY38" s="305"/>
      <c r="AZ38" s="809"/>
      <c r="BA38" s="305"/>
      <c r="BB38" s="305"/>
      <c r="BC38" s="281"/>
      <c r="BD38" s="280"/>
      <c r="BE38" s="288"/>
      <c r="BF38" s="280"/>
      <c r="BG38" s="305"/>
      <c r="BH38" s="304"/>
      <c r="BI38" s="50"/>
      <c r="BJ38" s="295"/>
      <c r="BK38" s="10"/>
      <c r="BL38" s="265" t="str">
        <f>IF(AND($G$8=1,'6a Health full-time'!D37&lt;&gt;"",ABS('6a Health full-time'!D37)-INT(ABS('6a Health full-time'!D37))&lt;&gt;0,ABS('6a Health full-time'!D37)-INT(ABS('6a Health full-time'!D37))&lt;&gt;0.5),D$14&amp;", "&amp;D$15&amp;", "&amp;D$16&amp;", "&amp;$A38&amp;", "&amp;$B38&amp;", "&amp;$C38&amp;"; ","")</f>
        <v/>
      </c>
      <c r="BM38" s="258" t="str">
        <f>IF(AND($G$8=1,'6a Health full-time'!E37&lt;&gt;"",ABS('6a Health full-time'!E37)-INT(ABS('6a Health full-time'!E37))&lt;&gt;0,ABS('6a Health full-time'!E37)-INT(ABS('6a Health full-time'!E37))&lt;&gt;0.5),E$14&amp;", "&amp;E$15&amp;", "&amp;E$16&amp;", "&amp;$A38&amp;", "&amp;$B38&amp;", "&amp;$C38&amp;"; ","")</f>
        <v/>
      </c>
      <c r="BN38" s="259" t="str">
        <f>IF(AND($G$8=1,'6a Health full-time'!H37&lt;&gt;"",ABS('6a Health full-time'!H37)-INT(ABS('6a Health full-time'!H37))&lt;&gt;0,ABS('6a Health full-time'!H37)-INT(ABS('6a Health full-time'!H37))&lt;&gt;0.5),F$14&amp;", "&amp;F$15&amp;", "&amp;F$16&amp;", "&amp;$A38&amp;", "&amp;$B38&amp;", "&amp;$C38&amp;"; ","")</f>
        <v/>
      </c>
      <c r="BO38" s="258" t="e">
        <f>IF(AND($G$8=1,'6a Health full-time'!#REF!&lt;&gt;"",ABS('6a Health full-time'!#REF!)-INT(ABS('6a Health full-time'!#REF!))&lt;&gt;0,ABS('6a Health full-time'!#REF!)-INT(ABS('6a Health full-time'!#REF!))&lt;&gt;0.5),G$14&amp;", "&amp;G$15&amp;", "&amp;G$16&amp;", "&amp;$A38&amp;", "&amp;$B38&amp;", "&amp;$C38&amp;"; ","")</f>
        <v>#REF!</v>
      </c>
      <c r="BP38" s="299" t="e">
        <f>IF(AND($G$8=1,'6a Health full-time'!#REF!&lt;&gt;"",ABS('6a Health full-time'!#REF!)-INT(ABS('6a Health full-time'!#REF!))&lt;&gt;0,ABS('6a Health full-time'!#REF!)-INT(ABS('6a Health full-time'!#REF!))&lt;&gt;0.5),H$14&amp;", "&amp;H$15&amp;", "&amp;H$16&amp;", "&amp;$A38&amp;", "&amp;$B38&amp;", "&amp;$C38&amp;"; ","")</f>
        <v>#REF!</v>
      </c>
      <c r="BQ38" s="299" t="e">
        <f>IF(AND($G$8=1,'6a Health full-time'!#REF!&lt;&gt;"",ABS('6a Health full-time'!#REF!)-INT(ABS('6a Health full-time'!#REF!))&lt;&gt;0,ABS('6a Health full-time'!#REF!)-INT(ABS('6a Health full-time'!#REF!))&lt;&gt;0.5),I$14&amp;", "&amp;I$15&amp;", "&amp;I$16&amp;", "&amp;$A38&amp;", "&amp;$B38&amp;", "&amp;$C38&amp;"; ","")</f>
        <v>#REF!</v>
      </c>
      <c r="BR38" s="265" t="str">
        <f>IF(AND($G$8=1,'6a Health full-time'!I37&lt;&gt;"",ABS('6a Health full-time'!I37)-INT(ABS('6a Health full-time'!I37))&lt;&gt;0,ABS('6a Health full-time'!I37)-INT(ABS('6a Health full-time'!I37))&lt;&gt;0.5),J$14&amp;", "&amp;J$15&amp;", "&amp;J$16&amp;", "&amp;$A38&amp;", "&amp;$B38&amp;", "&amp;$C38&amp;"; ","")</f>
        <v/>
      </c>
      <c r="BS38" s="258" t="str">
        <f>IF(AND($G$8=1,'6a Health full-time'!J37&lt;&gt;"",ABS('6a Health full-time'!J37)-INT(ABS('6a Health full-time'!J37))&lt;&gt;0,ABS('6a Health full-time'!J37)-INT(ABS('6a Health full-time'!J37))&lt;&gt;0.5),K$14&amp;", "&amp;K$15&amp;", "&amp;K$16&amp;", "&amp;$A38&amp;", "&amp;$B38&amp;", "&amp;$C38&amp;"; ","")</f>
        <v/>
      </c>
      <c r="BT38" s="259" t="str">
        <f>IF(AND($G$8=1,'6a Health full-time'!M37&lt;&gt;"",ABS('6a Health full-time'!M37)-INT(ABS('6a Health full-time'!M37))&lt;&gt;0,ABS('6a Health full-time'!M37)-INT(ABS('6a Health full-time'!M37))&lt;&gt;0.5),L$14&amp;", "&amp;L$15&amp;", "&amp;L$16&amp;", "&amp;$A38&amp;", "&amp;$B38&amp;", "&amp;$C38&amp;"; ","")</f>
        <v/>
      </c>
      <c r="BU38" s="258" t="e">
        <f>IF(AND($G$8=1,'6a Health full-time'!#REF!&lt;&gt;"",ABS('6a Health full-time'!#REF!)-INT(ABS('6a Health full-time'!#REF!))&lt;&gt;0,ABS('6a Health full-time'!#REF!)-INT(ABS('6a Health full-time'!#REF!))&lt;&gt;0.5),M$14&amp;", "&amp;M$15&amp;", "&amp;M$16&amp;", "&amp;$A38&amp;", "&amp;$B38&amp;", "&amp;$C38&amp;"; ","")</f>
        <v>#REF!</v>
      </c>
      <c r="BV38" s="299" t="e">
        <f>IF(AND($G$8=1,'6a Health full-time'!#REF!&lt;&gt;"",ABS('6a Health full-time'!#REF!)-INT(ABS('6a Health full-time'!#REF!))&lt;&gt;0,ABS('6a Health full-time'!#REF!)-INT(ABS('6a Health full-time'!#REF!))&lt;&gt;0.5),N$14&amp;", "&amp;N$15&amp;", "&amp;N$16&amp;", "&amp;$A38&amp;", "&amp;$B38&amp;", "&amp;$C38&amp;"; ","")</f>
        <v>#REF!</v>
      </c>
      <c r="BW38" s="803" t="e">
        <f>IF(AND($G$8=1,'6a Health full-time'!#REF!&lt;&gt;"",ABS('6a Health full-time'!#REF!)-INT(ABS('6a Health full-time'!#REF!))&lt;&gt;0,ABS('6a Health full-time'!#REF!)-INT(ABS('6a Health full-time'!#REF!))&lt;&gt;0.5),O$14&amp;", "&amp;O$15&amp;", "&amp;O$16&amp;", "&amp;$A38&amp;", "&amp;$B38&amp;", "&amp;$C38&amp;"; ","")</f>
        <v>#REF!</v>
      </c>
      <c r="BX38" s="299" t="str">
        <f>IF(AND($G$8=1,'6a Health full-time'!N37&lt;&gt;"",ABS('6a Health full-time'!N37)-INT(ABS('6a Health full-time'!N37))&lt;&gt;0,ABS('6a Health full-time'!N37)-INT(ABS('6a Health full-time'!N37))&lt;&gt;0.5),P$14&amp;", "&amp;P$15&amp;", "&amp;P$16&amp;", "&amp;$A38&amp;", "&amp;$B38&amp;", "&amp;$C38&amp;"; ","")</f>
        <v/>
      </c>
      <c r="BY38" s="807" t="str">
        <f>IF(AND($G$8=1,'6a Health full-time'!O37&lt;&gt;"",ABS('6a Health full-time'!O37)-INT(ABS('6a Health full-time'!O37))&lt;&gt;0,ABS('6a Health full-time'!O37)-INT(ABS('6a Health full-time'!O37))&lt;&gt;0.5),Q$14&amp;", "&amp;Q$15&amp;", "&amp;Q$16&amp;", "&amp;$A38&amp;", "&amp;$B38&amp;", "&amp;$C38&amp;"; ","")</f>
        <v/>
      </c>
      <c r="BZ38" s="299" t="str">
        <f>IF(AND($G$8=1,'6a Health full-time'!R37&lt;&gt;"",ABS('6a Health full-time'!R37)-INT(ABS('6a Health full-time'!R37))&lt;&gt;0,ABS('6a Health full-time'!R37)-INT(ABS('6a Health full-time'!R37))&lt;&gt;0.5),R$14&amp;", "&amp;R$15&amp;", "&amp;R$16&amp;", "&amp;$A38&amp;", "&amp;$B38&amp;", "&amp;$C38&amp;"; ","")</f>
        <v/>
      </c>
      <c r="CA38" s="807" t="e">
        <f>IF(AND($G$8=1,'6a Health full-time'!#REF!&lt;&gt;"",ABS('6a Health full-time'!#REF!)-INT(ABS('6a Health full-time'!#REF!))&lt;&gt;0,ABS('6a Health full-time'!#REF!)-INT(ABS('6a Health full-time'!#REF!))&lt;&gt;0.5),S$14&amp;", "&amp;S$15&amp;", "&amp;S$16&amp;", "&amp;$A38&amp;", "&amp;$B38&amp;", "&amp;$C38&amp;"; ","")</f>
        <v>#REF!</v>
      </c>
      <c r="CB38" s="299" t="e">
        <f>IF(AND($G$8=1,'6a Health full-time'!#REF!&lt;&gt;"",ABS('6a Health full-time'!#REF!)-INT(ABS('6a Health full-time'!#REF!))&lt;&gt;0,ABS('6a Health full-time'!#REF!)-INT(ABS('6a Health full-time'!#REF!))&lt;&gt;0.5),T$14&amp;", "&amp;T$15&amp;", "&amp;T$16&amp;", "&amp;$A38&amp;", "&amp;$B38&amp;", "&amp;$C38&amp;"; ","")</f>
        <v>#REF!</v>
      </c>
      <c r="CC38" s="299" t="e">
        <f>IF(AND($G$8=1,'6a Health full-time'!#REF!&lt;&gt;"",ABS('6a Health full-time'!#REF!)-INT(ABS('6a Health full-time'!#REF!))&lt;&gt;0,ABS('6a Health full-time'!#REF!)-INT(ABS('6a Health full-time'!#REF!))&lt;&gt;0.5),U$14&amp;", "&amp;U$15&amp;", "&amp;U$16&amp;", "&amp;$A38&amp;", "&amp;$B38&amp;", "&amp;$C38&amp;"; ","")</f>
        <v>#REF!</v>
      </c>
      <c r="CD38" s="265" t="str">
        <f>IF(AND($G$8=1,'6a Health full-time'!S37&lt;&gt;"",ABS('6a Health full-time'!S37)-INT(ABS('6a Health full-time'!S37))&lt;&gt;0,ABS('6a Health full-time'!S37)-INT(ABS('6a Health full-time'!S37))&lt;&gt;0.5),V$14&amp;", "&amp;V$15&amp;", "&amp;V$16&amp;", "&amp;$A38&amp;", "&amp;$B38&amp;", "&amp;$C38&amp;"; ","")</f>
        <v/>
      </c>
      <c r="CE38" s="258" t="str">
        <f>IF(AND($G$8=1,'6a Health full-time'!T37&lt;&gt;"",ABS('6a Health full-time'!T37)-INT(ABS('6a Health full-time'!T37))&lt;&gt;0,ABS('6a Health full-time'!T37)-INT(ABS('6a Health full-time'!T37))&lt;&gt;0.5),W$14&amp;", "&amp;W$15&amp;", "&amp;W$16&amp;", "&amp;$A38&amp;", "&amp;$B38&amp;", "&amp;$C38&amp;"; ","")</f>
        <v/>
      </c>
      <c r="CF38" s="259" t="str">
        <f>IF(AND($G$8=1,'6a Health full-time'!W37&lt;&gt;"",ABS('6a Health full-time'!W37)-INT(ABS('6a Health full-time'!W37))&lt;&gt;0,ABS('6a Health full-time'!W37)-INT(ABS('6a Health full-time'!W37))&lt;&gt;0.5),X$14&amp;", "&amp;X$15&amp;", "&amp;X$16&amp;", "&amp;$A38&amp;", "&amp;$B38&amp;", "&amp;$C38&amp;"; ","")</f>
        <v/>
      </c>
      <c r="CG38" s="258" t="e">
        <f>IF(AND($G$8=1,'6a Health full-time'!#REF!&lt;&gt;"",ABS('6a Health full-time'!#REF!)-INT(ABS('6a Health full-time'!#REF!))&lt;&gt;0,ABS('6a Health full-time'!#REF!)-INT(ABS('6a Health full-time'!#REF!))&lt;&gt;0.5),Y$14&amp;", "&amp;Y$15&amp;", "&amp;Y$16&amp;", "&amp;$A38&amp;", "&amp;$B38&amp;", "&amp;$C38&amp;"; ","")</f>
        <v>#REF!</v>
      </c>
      <c r="CH38" s="253" t="e">
        <f>IF(AND($G$8=1,'6a Health full-time'!#REF!&lt;&gt;"",ABS('6a Health full-time'!#REF!)-INT(ABS('6a Health full-time'!#REF!))&lt;&gt;0,ABS('6a Health full-time'!#REF!)-INT(ABS('6a Health full-time'!#REF!))&lt;&gt;0.5),Z$14&amp;", "&amp;Z$15&amp;", "&amp;Z$16&amp;", "&amp;$A38&amp;", "&amp;$B38&amp;", "&amp;$C38&amp;"; ","")</f>
        <v>#REF!</v>
      </c>
      <c r="CI38" s="818" t="e">
        <f>IF(AND($G$8=1,'6a Health full-time'!#REF!&lt;&gt;"",ABS('6a Health full-time'!#REF!)-INT(ABS('6a Health full-time'!#REF!))&lt;&gt;0,ABS('6a Health full-time'!#REF!)-INT(ABS('6a Health full-time'!#REF!))&lt;&gt;0.5),AA$14&amp;", "&amp;AA$15&amp;", "&amp;AA$16&amp;", "&amp;$A38&amp;", "&amp;$B38&amp;", "&amp;$C38&amp;"; ","")</f>
        <v>#REF!</v>
      </c>
      <c r="CJ38" s="50"/>
      <c r="CK38" s="295"/>
      <c r="CL38" s="10"/>
      <c r="CM38" s="10" t="s">
        <v>124</v>
      </c>
      <c r="CN38" s="10" t="s">
        <v>11286</v>
      </c>
      <c r="CO38" s="10" t="s">
        <v>11284</v>
      </c>
      <c r="CP38" s="314" t="e">
        <f>'1 Full-time'!#REF!</f>
        <v>#REF!</v>
      </c>
      <c r="CQ38" s="315" t="e">
        <f>'1 Full-time'!#REF!</f>
        <v>#REF!</v>
      </c>
      <c r="CR38" s="311"/>
      <c r="CS38" s="830"/>
      <c r="CT38" s="313"/>
      <c r="CU38" s="313"/>
      <c r="CV38" s="314">
        <f>'1 Full-time'!G38</f>
        <v>0</v>
      </c>
      <c r="CW38" s="315">
        <f>'1 Full-time'!H38</f>
        <v>0</v>
      </c>
      <c r="CX38" s="311"/>
      <c r="CY38" s="830"/>
      <c r="CZ38" s="313"/>
      <c r="DA38" s="831"/>
      <c r="DB38" s="318">
        <f>'1 Full-time'!J38</f>
        <v>0</v>
      </c>
      <c r="DC38" s="318">
        <f>'1 Full-time'!K38</f>
        <v>0</v>
      </c>
      <c r="DD38" s="313"/>
      <c r="DE38" s="832"/>
      <c r="DF38" s="313"/>
      <c r="DG38" s="313"/>
      <c r="DH38" s="314">
        <f>'1 Full-time'!M38</f>
        <v>0</v>
      </c>
      <c r="DI38" s="315">
        <f>'1 Full-time'!N38</f>
        <v>0</v>
      </c>
      <c r="DJ38" s="311"/>
      <c r="DK38" s="830"/>
      <c r="DL38" s="313"/>
      <c r="DM38" s="831"/>
      <c r="DN38" s="50"/>
      <c r="DO38" s="3"/>
      <c r="DP38" s="323"/>
      <c r="DQ38" s="10"/>
      <c r="DR38" s="265" t="str">
        <f>IF(AND($M$8=1,SUM('6a Health full-time'!D37,'6a Health full-time'!I37)&gt;$DP$22,'6a Health full-time'!N37=0),P$15&amp;", "&amp;P$16&amp;", "&amp;$A38&amp;", "&amp;$B38&amp;", "&amp;$C38&amp;"; ","")</f>
        <v/>
      </c>
      <c r="DS38" s="258" t="str">
        <f>IF(AND($M$8=1,SUM('6a Health full-time'!E37,'6a Health full-time'!J37)&gt;$DP$22,'6a Health full-time'!O37=0),Q$15&amp;", "&amp;Q$16&amp;", "&amp;$A38&amp;", "&amp;$B38&amp;", "&amp;$C38&amp;"; ","")</f>
        <v/>
      </c>
      <c r="DT38" s="259" t="str">
        <f>IF(AND($M$8=1,SUM('6a Health full-time'!H37,'6a Health full-time'!M37)&gt;$DP$22,'6a Health full-time'!R37=0),R$15&amp;", "&amp;R$16&amp;", "&amp;$A38&amp;", "&amp;$B38&amp;", "&amp;$C38&amp;"; ","")</f>
        <v/>
      </c>
      <c r="DU38" s="258" t="e">
        <f>IF(AND($M$8=1,SUM('6a Health full-time'!#REF!,'6a Health full-time'!#REF!)&gt;$DP$22,'6a Health full-time'!#REF!=0),S$15&amp;", "&amp;S$16&amp;", "&amp;$A38&amp;", "&amp;$B38&amp;", "&amp;$C38&amp;"; ","")</f>
        <v>#REF!</v>
      </c>
      <c r="DV38" s="299" t="e">
        <f>IF(AND($M$8=1,SUM('6a Health full-time'!#REF!,'6a Health full-time'!#REF!)&gt;$DP$22,'6a Health full-time'!#REF!=0),T$15&amp;", "&amp;T$16&amp;", "&amp;$A38&amp;", "&amp;$B38&amp;", "&amp;$C38&amp;"; ","")</f>
        <v>#REF!</v>
      </c>
      <c r="DW38" s="266" t="e">
        <f>IF(AND($M$8=1,SUM('6a Health full-time'!#REF!,'6a Health full-time'!#REF!)&gt;$DP$22,'6a Health full-time'!#REF!=0),U$15&amp;", "&amp;U$16&amp;", "&amp;$A38&amp;", "&amp;$B38&amp;", "&amp;$C38&amp;"; ","")</f>
        <v>#REF!</v>
      </c>
      <c r="DX38" s="324"/>
      <c r="DY38" s="323"/>
      <c r="DZ38" s="10"/>
      <c r="EA38" s="265" t="str">
        <f>IF(AND($N$8=1,SUM('6a Health full-time'!D37,'6a Health full-time'!I37)&gt;0,SUM('6a Health full-time'!D37,'6a Health full-time'!I37)=ABS('6a Health full-time'!N37)),P$15&amp;", "&amp;P$16&amp;", "&amp;$A38&amp;", "&amp;$B38&amp;", "&amp;$C38&amp;"; ","")</f>
        <v/>
      </c>
      <c r="EB38" s="258" t="str">
        <f>IF(AND($N$8=1,SUM('6a Health full-time'!E37,'6a Health full-time'!J37)&gt;0,SUM('6a Health full-time'!E37,'6a Health full-time'!J37)=ABS('6a Health full-time'!O37)),Q$15&amp;", "&amp;Q$16&amp;", "&amp;$A38&amp;", "&amp;$B38&amp;", "&amp;$C38&amp;"; ","")</f>
        <v/>
      </c>
      <c r="EC38" s="259" t="str">
        <f>IF(AND($N$8=1,SUM('6a Health full-time'!H37,'6a Health full-time'!M37)&gt;0,SUM('6a Health full-time'!H37,'6a Health full-time'!M37)=ABS('6a Health full-time'!R37)),R$15&amp;", "&amp;R$16&amp;", "&amp;$A38&amp;", "&amp;$B38&amp;", "&amp;$C38&amp;"; ","")</f>
        <v/>
      </c>
      <c r="ED38" s="258" t="e">
        <f>IF(AND($N$8=1,SUM('6a Health full-time'!#REF!,'6a Health full-time'!#REF!)&gt;0,SUM('6a Health full-time'!#REF!,'6a Health full-time'!#REF!)=ABS('6a Health full-time'!#REF!)),S$15&amp;", "&amp;S$16&amp;", "&amp;$A38&amp;", "&amp;$B38&amp;", "&amp;$C38&amp;"; ","")</f>
        <v>#REF!</v>
      </c>
      <c r="EE38" s="299" t="e">
        <f>IF(AND($N$8=1,SUM('6a Health full-time'!#REF!,'6a Health full-time'!#REF!)&gt;0,SUM('6a Health full-time'!#REF!,'6a Health full-time'!#REF!)=ABS('6a Health full-time'!#REF!)),T$15&amp;", "&amp;T$16&amp;", "&amp;$A38&amp;", "&amp;$B38&amp;", "&amp;$C38&amp;"; ","")</f>
        <v>#REF!</v>
      </c>
      <c r="EF38" s="266" t="e">
        <f>IF(AND($N$8=1,SUM('6a Health full-time'!#REF!,'6a Health full-time'!#REF!)&gt;0,SUM('6a Health full-time'!#REF!,'6a Health full-time'!#REF!)=ABS('6a Health full-time'!#REF!)),U$15&amp;", "&amp;U$16&amp;", "&amp;$A38&amp;", "&amp;$B38&amp;", "&amp;$C38&amp;"; ","")</f>
        <v>#REF!</v>
      </c>
      <c r="EG38" s="324"/>
      <c r="EH38" s="3"/>
      <c r="EI38" s="3"/>
      <c r="EJ38" s="3"/>
      <c r="EK38" s="3"/>
      <c r="EL38" s="3"/>
      <c r="EM38" s="3"/>
      <c r="EN38" s="3"/>
      <c r="EO38" s="3"/>
      <c r="EP38" s="3"/>
      <c r="EQ38" s="323"/>
      <c r="ER38" s="10"/>
      <c r="ES38" s="265" t="str">
        <f>IF(AND($P$8=1,$B38="Long length",'6a Health full-time'!S37&lt;&gt;0),D$15&amp;", "&amp;D$16&amp;", "&amp;$A38&amp;", "&amp;$B38&amp;", "&amp;$C38&amp;"; ","")</f>
        <v/>
      </c>
      <c r="ET38" s="258" t="str">
        <f>IF(AND($P$8=1,$B38="Long length",'6a Health full-time'!T37&lt;&gt;0),E$15&amp;", "&amp;E$16&amp;", "&amp;$A38&amp;", "&amp;$B38&amp;", "&amp;$C38&amp;"; ","")</f>
        <v/>
      </c>
      <c r="EU38" s="259" t="str">
        <f>IF(AND($P$8=1,$B38="Long length",'6a Health full-time'!W37&lt;&gt;0),F$15&amp;", "&amp;F$16&amp;", "&amp;$A38&amp;", "&amp;$B38&amp;", "&amp;$C38&amp;"; ","")</f>
        <v/>
      </c>
      <c r="EV38" s="258" t="e">
        <f>IF(AND($P$8=1,$B38="Long length",'6a Health full-time'!#REF!&lt;&gt;0),G$15&amp;", "&amp;G$16&amp;", "&amp;$A38&amp;", "&amp;$B38&amp;", "&amp;$C38&amp;"; ","")</f>
        <v>#REF!</v>
      </c>
      <c r="EW38" s="299" t="e">
        <f>IF(AND($P$8=1,$B38="Long length",'6a Health full-time'!#REF!&lt;&gt;0),H$15&amp;", "&amp;H$16&amp;", "&amp;$A38&amp;", "&amp;$B38&amp;", "&amp;$C38&amp;"; ","")</f>
        <v>#REF!</v>
      </c>
      <c r="EX38" s="266" t="e">
        <f>IF(AND($P$8=1,$B38="Long length",'6a Health full-time'!#REF!&lt;&gt;0),I$15&amp;", "&amp;I$16&amp;", "&amp;$A38&amp;", "&amp;$B38&amp;", "&amp;$C38&amp;"; ","")</f>
        <v>#REF!</v>
      </c>
      <c r="EY38" s="324"/>
    </row>
    <row r="39" spans="1:155" x14ac:dyDescent="0.2">
      <c r="A39" s="3" t="s">
        <v>11290</v>
      </c>
      <c r="B39" s="3" t="s">
        <v>11286</v>
      </c>
      <c r="C39" s="3" t="s">
        <v>11284</v>
      </c>
      <c r="E39" s="295"/>
      <c r="F39" s="10"/>
      <c r="G39" s="265" t="str">
        <f>IF(AND($D$8=1,'6a Health full-time'!N38&gt;0),P$15&amp;", "&amp;P$16&amp;", "&amp;$A39&amp;", "&amp;$B39&amp;", "&amp;$C39&amp;"; ","")</f>
        <v/>
      </c>
      <c r="H39" s="258" t="str">
        <f>IF(AND($D$8=1,'6a Health full-time'!O38&gt;0),Q$15&amp;", "&amp;Q$16&amp;", "&amp;$A39&amp;", "&amp;$B39&amp;", "&amp;$C39&amp;"; ","")</f>
        <v/>
      </c>
      <c r="I39" s="259" t="str">
        <f>IF(AND($D$8=1,'6a Health full-time'!R38&gt;0),R$15&amp;", "&amp;R$16&amp;", "&amp;$A39&amp;", "&amp;$B39&amp;", "&amp;$C39&amp;"; ","")</f>
        <v/>
      </c>
      <c r="J39" s="794" t="e">
        <f>IF(AND($D$8=1,'6a Health full-time'!#REF!&gt;0),S$15&amp;", "&amp;S$16&amp;", "&amp;$A39&amp;", "&amp;$B39&amp;", "&amp;$C39&amp;"; ","")</f>
        <v>#REF!</v>
      </c>
      <c r="K39" s="796" t="e">
        <f>IF(AND($D$8=1,'6a Health full-time'!#REF!&gt;0),T$15&amp;", "&amp;T$16&amp;", "&amp;$A39&amp;", "&amp;$B39&amp;", "&amp;$C39&amp;"; ","")</f>
        <v>#REF!</v>
      </c>
      <c r="L39" s="266" t="e">
        <f>IF(AND($D$8=1,'6a Health full-time'!#REF!&gt;0),W$15&amp;", "&amp;W$16&amp;", "&amp;$A39&amp;", "&amp;$B39&amp;", "&amp;$C39&amp;"; ","")</f>
        <v>#REF!</v>
      </c>
      <c r="M39" s="50"/>
      <c r="N39" s="295"/>
      <c r="O39" s="10"/>
      <c r="P39" s="265" t="str">
        <f>IF(AND($E$8=1,'6a Health full-time'!D38&lt;0),D$14&amp;", "&amp;D$15&amp;", "&amp;D$16&amp;", "&amp;$A39&amp;", "&amp;$B39&amp;", "&amp;$C39&amp;"; ","")</f>
        <v/>
      </c>
      <c r="Q39" s="258" t="str">
        <f>IF(AND($E$8=1,'6a Health full-time'!E38&lt;0),E$14&amp;", "&amp;E$15&amp;", "&amp;E$16&amp;", "&amp;$A39&amp;", "&amp;$B39&amp;", "&amp;$C39&amp;"; ","")</f>
        <v/>
      </c>
      <c r="R39" s="259" t="str">
        <f>IF(AND($E$8=1,'6a Health full-time'!H38&lt;0),F$14&amp;", "&amp;F$15&amp;", "&amp;F$16&amp;", "&amp;$A39&amp;", "&amp;$B39&amp;", "&amp;$C39&amp;"; ","")</f>
        <v/>
      </c>
      <c r="S39" s="258" t="e">
        <f>IF(AND($E$8=1,'6a Health full-time'!#REF!&lt;0),G$14&amp;", "&amp;G$15&amp;", "&amp;G$16&amp;", "&amp;$A39&amp;", "&amp;$B39&amp;", "&amp;$C39&amp;"; ","")</f>
        <v>#REF!</v>
      </c>
      <c r="T39" s="299" t="e">
        <f>IF(AND($E$8=1,'6a Health full-time'!#REF!&lt;0),H$14&amp;", "&amp;H$15&amp;", "&amp;H$16&amp;", "&amp;$A39&amp;", "&amp;$B39&amp;", "&amp;$C39&amp;"; ","")</f>
        <v>#REF!</v>
      </c>
      <c r="U39" s="299" t="e">
        <f>IF(AND($E$8=1,'6a Health full-time'!#REF!&lt;0),I$14&amp;", "&amp;I$15&amp;", "&amp;I$16&amp;", "&amp;$A39&amp;", "&amp;$B39&amp;", "&amp;$C39&amp;"; ","")</f>
        <v>#REF!</v>
      </c>
      <c r="V39" s="265" t="str">
        <f>IF(AND($E$8=1,'6a Health full-time'!I38&lt;0),J$14&amp;", "&amp;J$15&amp;", "&amp;J$16&amp;", "&amp;$A39&amp;", "&amp;$B39&amp;", "&amp;$C39&amp;"; ","")</f>
        <v/>
      </c>
      <c r="W39" s="258" t="str">
        <f>IF(AND($E$8=1,'6a Health full-time'!J38&lt;0),K$14&amp;", "&amp;K$15&amp;", "&amp;K$16&amp;", "&amp;$A39&amp;", "&amp;$B39&amp;", "&amp;$C39&amp;"; ","")</f>
        <v/>
      </c>
      <c r="X39" s="259" t="str">
        <f>IF(AND($E$8=1,'6a Health full-time'!M38&lt;0),L$14&amp;", "&amp;L$15&amp;", "&amp;L$16&amp;", "&amp;$A39&amp;", "&amp;$B39&amp;", "&amp;$C39&amp;"; ","")</f>
        <v/>
      </c>
      <c r="Y39" s="258" t="e">
        <f>IF(AND($E$8=1,'6a Health full-time'!#REF!&lt;0),M$14&amp;", "&amp;M$15&amp;", "&amp;M$16&amp;", "&amp;$A39&amp;", "&amp;$B39&amp;", "&amp;$C39&amp;"; ","")</f>
        <v>#REF!</v>
      </c>
      <c r="Z39" s="299" t="e">
        <f>IF(AND($E$8=1,'6a Health full-time'!#REF!&lt;0),N$14&amp;", "&amp;N$15&amp;", "&amp;N$16&amp;", "&amp;$A39&amp;", "&amp;$B39&amp;", "&amp;$C39&amp;"; ","")</f>
        <v>#REF!</v>
      </c>
      <c r="AA39" s="299" t="e">
        <f>IF(AND($E$8=1,'6a Health full-time'!#REF!&lt;0),O$14&amp;", "&amp;O$15&amp;", "&amp;O$16&amp;", "&amp;$A39&amp;", "&amp;$B39&amp;", "&amp;$C39&amp;"; ","")</f>
        <v>#REF!</v>
      </c>
      <c r="AB39" s="265" t="str">
        <f>IF(AND($E$8=1,'6a Health full-time'!S38&lt;0),V$14&amp;", "&amp;V$15&amp;", "&amp;V$16&amp;", "&amp;$A39&amp;", "&amp;$B39&amp;", "&amp;$C39&amp;"; ","")</f>
        <v/>
      </c>
      <c r="AC39" s="258" t="str">
        <f>IF(AND($E$8=1,'6a Health full-time'!T38&lt;0),W$14&amp;", "&amp;W$15&amp;", "&amp;W$16&amp;", "&amp;$A39&amp;", "&amp;$B39&amp;", "&amp;$C39&amp;"; ","")</f>
        <v/>
      </c>
      <c r="AD39" s="259" t="str">
        <f>IF(AND($E$8=1,'6a Health full-time'!W38&lt;0),X$14&amp;", "&amp;X$15&amp;", "&amp;X$16&amp;", "&amp;$A39&amp;", "&amp;$B39&amp;", "&amp;$C39&amp;"; ","")</f>
        <v/>
      </c>
      <c r="AE39" s="258" t="e">
        <f>IF(AND($E$8=1,'6a Health full-time'!#REF!&lt;0),Y$14&amp;", "&amp;Y$15&amp;", "&amp;Y$16&amp;", "&amp;$A39&amp;", "&amp;$B39&amp;", "&amp;$C39&amp;"; ","")</f>
        <v>#REF!</v>
      </c>
      <c r="AF39" s="299" t="e">
        <f>IF(AND($E$8=1,'6a Health full-time'!#REF!&lt;0),Z$14&amp;", "&amp;Z$15&amp;", "&amp;Z$16&amp;", "&amp;$A39&amp;", "&amp;$B39&amp;", "&amp;$C39&amp;"; ","")</f>
        <v>#REF!</v>
      </c>
      <c r="AG39" s="803" t="e">
        <f>IF(AND($E$8=1,'6a Health full-time'!#REF!&lt;0),AA$14&amp;", "&amp;AA$15&amp;", "&amp;AA$16&amp;", "&amp;$A39&amp;", "&amp;$B39&amp;", "&amp;$C39&amp;"; ","")</f>
        <v>#REF!</v>
      </c>
      <c r="AH39" s="50"/>
      <c r="AI39" s="295"/>
      <c r="AJ39" s="10"/>
      <c r="AK39" s="281"/>
      <c r="AL39" s="280"/>
      <c r="AM39" s="288"/>
      <c r="AN39" s="280"/>
      <c r="AO39" s="305"/>
      <c r="AP39" s="305"/>
      <c r="AQ39" s="281"/>
      <c r="AR39" s="280"/>
      <c r="AS39" s="288"/>
      <c r="AT39" s="280"/>
      <c r="AU39" s="305"/>
      <c r="AV39" s="805"/>
      <c r="AW39" s="305"/>
      <c r="AX39" s="809"/>
      <c r="AY39" s="305"/>
      <c r="AZ39" s="809"/>
      <c r="BA39" s="305"/>
      <c r="BB39" s="305"/>
      <c r="BC39" s="281"/>
      <c r="BD39" s="280"/>
      <c r="BE39" s="288"/>
      <c r="BF39" s="280"/>
      <c r="BG39" s="305"/>
      <c r="BH39" s="304"/>
      <c r="BI39" s="50"/>
      <c r="BJ39" s="295"/>
      <c r="BK39" s="10"/>
      <c r="BL39" s="265" t="str">
        <f>IF(AND($G$8=1,'6a Health full-time'!D38&lt;&gt;"",ABS('6a Health full-time'!D38)-INT(ABS('6a Health full-time'!D38))&lt;&gt;0,ABS('6a Health full-time'!D38)-INT(ABS('6a Health full-time'!D38))&lt;&gt;0.5),D$14&amp;", "&amp;D$15&amp;", "&amp;D$16&amp;", "&amp;$A39&amp;", "&amp;$B39&amp;", "&amp;$C39&amp;"; ","")</f>
        <v/>
      </c>
      <c r="BM39" s="258" t="str">
        <f>IF(AND($G$8=1,'6a Health full-time'!E38&lt;&gt;"",ABS('6a Health full-time'!E38)-INT(ABS('6a Health full-time'!E38))&lt;&gt;0,ABS('6a Health full-time'!E38)-INT(ABS('6a Health full-time'!E38))&lt;&gt;0.5),E$14&amp;", "&amp;E$15&amp;", "&amp;E$16&amp;", "&amp;$A39&amp;", "&amp;$B39&amp;", "&amp;$C39&amp;"; ","")</f>
        <v/>
      </c>
      <c r="BN39" s="259" t="str">
        <f>IF(AND($G$8=1,'6a Health full-time'!H38&lt;&gt;"",ABS('6a Health full-time'!H38)-INT(ABS('6a Health full-time'!H38))&lt;&gt;0,ABS('6a Health full-time'!H38)-INT(ABS('6a Health full-time'!H38))&lt;&gt;0.5),F$14&amp;", "&amp;F$15&amp;", "&amp;F$16&amp;", "&amp;$A39&amp;", "&amp;$B39&amp;", "&amp;$C39&amp;"; ","")</f>
        <v/>
      </c>
      <c r="BO39" s="258" t="e">
        <f>IF(AND($G$8=1,'6a Health full-time'!#REF!&lt;&gt;"",ABS('6a Health full-time'!#REF!)-INT(ABS('6a Health full-time'!#REF!))&lt;&gt;0,ABS('6a Health full-time'!#REF!)-INT(ABS('6a Health full-time'!#REF!))&lt;&gt;0.5),G$14&amp;", "&amp;G$15&amp;", "&amp;G$16&amp;", "&amp;$A39&amp;", "&amp;$B39&amp;", "&amp;$C39&amp;"; ","")</f>
        <v>#REF!</v>
      </c>
      <c r="BP39" s="299" t="e">
        <f>IF(AND($G$8=1,'6a Health full-time'!#REF!&lt;&gt;"",ABS('6a Health full-time'!#REF!)-INT(ABS('6a Health full-time'!#REF!))&lt;&gt;0,ABS('6a Health full-time'!#REF!)-INT(ABS('6a Health full-time'!#REF!))&lt;&gt;0.5),H$14&amp;", "&amp;H$15&amp;", "&amp;H$16&amp;", "&amp;$A39&amp;", "&amp;$B39&amp;", "&amp;$C39&amp;"; ","")</f>
        <v>#REF!</v>
      </c>
      <c r="BQ39" s="299" t="e">
        <f>IF(AND($G$8=1,'6a Health full-time'!#REF!&lt;&gt;"",ABS('6a Health full-time'!#REF!)-INT(ABS('6a Health full-time'!#REF!))&lt;&gt;0,ABS('6a Health full-time'!#REF!)-INT(ABS('6a Health full-time'!#REF!))&lt;&gt;0.5),I$14&amp;", "&amp;I$15&amp;", "&amp;I$16&amp;", "&amp;$A39&amp;", "&amp;$B39&amp;", "&amp;$C39&amp;"; ","")</f>
        <v>#REF!</v>
      </c>
      <c r="BR39" s="265" t="str">
        <f>IF(AND($G$8=1,'6a Health full-time'!I38&lt;&gt;"",ABS('6a Health full-time'!I38)-INT(ABS('6a Health full-time'!I38))&lt;&gt;0,ABS('6a Health full-time'!I38)-INT(ABS('6a Health full-time'!I38))&lt;&gt;0.5),J$14&amp;", "&amp;J$15&amp;", "&amp;J$16&amp;", "&amp;$A39&amp;", "&amp;$B39&amp;", "&amp;$C39&amp;"; ","")</f>
        <v/>
      </c>
      <c r="BS39" s="258" t="str">
        <f>IF(AND($G$8=1,'6a Health full-time'!J38&lt;&gt;"",ABS('6a Health full-time'!J38)-INT(ABS('6a Health full-time'!J38))&lt;&gt;0,ABS('6a Health full-time'!J38)-INT(ABS('6a Health full-time'!J38))&lt;&gt;0.5),K$14&amp;", "&amp;K$15&amp;", "&amp;K$16&amp;", "&amp;$A39&amp;", "&amp;$B39&amp;", "&amp;$C39&amp;"; ","")</f>
        <v/>
      </c>
      <c r="BT39" s="259" t="str">
        <f>IF(AND($G$8=1,'6a Health full-time'!M38&lt;&gt;"",ABS('6a Health full-time'!M38)-INT(ABS('6a Health full-time'!M38))&lt;&gt;0,ABS('6a Health full-time'!M38)-INT(ABS('6a Health full-time'!M38))&lt;&gt;0.5),L$14&amp;", "&amp;L$15&amp;", "&amp;L$16&amp;", "&amp;$A39&amp;", "&amp;$B39&amp;", "&amp;$C39&amp;"; ","")</f>
        <v/>
      </c>
      <c r="BU39" s="258" t="e">
        <f>IF(AND($G$8=1,'6a Health full-time'!#REF!&lt;&gt;"",ABS('6a Health full-time'!#REF!)-INT(ABS('6a Health full-time'!#REF!))&lt;&gt;0,ABS('6a Health full-time'!#REF!)-INT(ABS('6a Health full-time'!#REF!))&lt;&gt;0.5),M$14&amp;", "&amp;M$15&amp;", "&amp;M$16&amp;", "&amp;$A39&amp;", "&amp;$B39&amp;", "&amp;$C39&amp;"; ","")</f>
        <v>#REF!</v>
      </c>
      <c r="BV39" s="299" t="e">
        <f>IF(AND($G$8=1,'6a Health full-time'!#REF!&lt;&gt;"",ABS('6a Health full-time'!#REF!)-INT(ABS('6a Health full-time'!#REF!))&lt;&gt;0,ABS('6a Health full-time'!#REF!)-INT(ABS('6a Health full-time'!#REF!))&lt;&gt;0.5),N$14&amp;", "&amp;N$15&amp;", "&amp;N$16&amp;", "&amp;$A39&amp;", "&amp;$B39&amp;", "&amp;$C39&amp;"; ","")</f>
        <v>#REF!</v>
      </c>
      <c r="BW39" s="803" t="e">
        <f>IF(AND($G$8=1,'6a Health full-time'!#REF!&lt;&gt;"",ABS('6a Health full-time'!#REF!)-INT(ABS('6a Health full-time'!#REF!))&lt;&gt;0,ABS('6a Health full-time'!#REF!)-INT(ABS('6a Health full-time'!#REF!))&lt;&gt;0.5),O$14&amp;", "&amp;O$15&amp;", "&amp;O$16&amp;", "&amp;$A39&amp;", "&amp;$B39&amp;", "&amp;$C39&amp;"; ","")</f>
        <v>#REF!</v>
      </c>
      <c r="BX39" s="299" t="str">
        <f>IF(AND($G$8=1,'6a Health full-time'!N38&lt;&gt;"",ABS('6a Health full-time'!N38)-INT(ABS('6a Health full-time'!N38))&lt;&gt;0,ABS('6a Health full-time'!N38)-INT(ABS('6a Health full-time'!N38))&lt;&gt;0.5),P$14&amp;", "&amp;P$15&amp;", "&amp;P$16&amp;", "&amp;$A39&amp;", "&amp;$B39&amp;", "&amp;$C39&amp;"; ","")</f>
        <v/>
      </c>
      <c r="BY39" s="807" t="str">
        <f>IF(AND($G$8=1,'6a Health full-time'!O38&lt;&gt;"",ABS('6a Health full-time'!O38)-INT(ABS('6a Health full-time'!O38))&lt;&gt;0,ABS('6a Health full-time'!O38)-INT(ABS('6a Health full-time'!O38))&lt;&gt;0.5),Q$14&amp;", "&amp;Q$15&amp;", "&amp;Q$16&amp;", "&amp;$A39&amp;", "&amp;$B39&amp;", "&amp;$C39&amp;"; ","")</f>
        <v/>
      </c>
      <c r="BZ39" s="299" t="str">
        <f>IF(AND($G$8=1,'6a Health full-time'!R38&lt;&gt;"",ABS('6a Health full-time'!R38)-INT(ABS('6a Health full-time'!R38))&lt;&gt;0,ABS('6a Health full-time'!R38)-INT(ABS('6a Health full-time'!R38))&lt;&gt;0.5),R$14&amp;", "&amp;R$15&amp;", "&amp;R$16&amp;", "&amp;$A39&amp;", "&amp;$B39&amp;", "&amp;$C39&amp;"; ","")</f>
        <v/>
      </c>
      <c r="CA39" s="807" t="e">
        <f>IF(AND($G$8=1,'6a Health full-time'!#REF!&lt;&gt;"",ABS('6a Health full-time'!#REF!)-INT(ABS('6a Health full-time'!#REF!))&lt;&gt;0,ABS('6a Health full-time'!#REF!)-INT(ABS('6a Health full-time'!#REF!))&lt;&gt;0.5),S$14&amp;", "&amp;S$15&amp;", "&amp;S$16&amp;", "&amp;$A39&amp;", "&amp;$B39&amp;", "&amp;$C39&amp;"; ","")</f>
        <v>#REF!</v>
      </c>
      <c r="CB39" s="299" t="e">
        <f>IF(AND($G$8=1,'6a Health full-time'!#REF!&lt;&gt;"",ABS('6a Health full-time'!#REF!)-INT(ABS('6a Health full-time'!#REF!))&lt;&gt;0,ABS('6a Health full-time'!#REF!)-INT(ABS('6a Health full-time'!#REF!))&lt;&gt;0.5),T$14&amp;", "&amp;T$15&amp;", "&amp;T$16&amp;", "&amp;$A39&amp;", "&amp;$B39&amp;", "&amp;$C39&amp;"; ","")</f>
        <v>#REF!</v>
      </c>
      <c r="CC39" s="299" t="e">
        <f>IF(AND($G$8=1,'6a Health full-time'!#REF!&lt;&gt;"",ABS('6a Health full-time'!#REF!)-INT(ABS('6a Health full-time'!#REF!))&lt;&gt;0,ABS('6a Health full-time'!#REF!)-INT(ABS('6a Health full-time'!#REF!))&lt;&gt;0.5),U$14&amp;", "&amp;U$15&amp;", "&amp;U$16&amp;", "&amp;$A39&amp;", "&amp;$B39&amp;", "&amp;$C39&amp;"; ","")</f>
        <v>#REF!</v>
      </c>
      <c r="CD39" s="265" t="str">
        <f>IF(AND($G$8=1,'6a Health full-time'!S38&lt;&gt;"",ABS('6a Health full-time'!S38)-INT(ABS('6a Health full-time'!S38))&lt;&gt;0,ABS('6a Health full-time'!S38)-INT(ABS('6a Health full-time'!S38))&lt;&gt;0.5),V$14&amp;", "&amp;V$15&amp;", "&amp;V$16&amp;", "&amp;$A39&amp;", "&amp;$B39&amp;", "&amp;$C39&amp;"; ","")</f>
        <v/>
      </c>
      <c r="CE39" s="258" t="str">
        <f>IF(AND($G$8=1,'6a Health full-time'!T38&lt;&gt;"",ABS('6a Health full-time'!T38)-INT(ABS('6a Health full-time'!T38))&lt;&gt;0,ABS('6a Health full-time'!T38)-INT(ABS('6a Health full-time'!T38))&lt;&gt;0.5),W$14&amp;", "&amp;W$15&amp;", "&amp;W$16&amp;", "&amp;$A39&amp;", "&amp;$B39&amp;", "&amp;$C39&amp;"; ","")</f>
        <v/>
      </c>
      <c r="CF39" s="259" t="str">
        <f>IF(AND($G$8=1,'6a Health full-time'!W38&lt;&gt;"",ABS('6a Health full-time'!W38)-INT(ABS('6a Health full-time'!W38))&lt;&gt;0,ABS('6a Health full-time'!W38)-INT(ABS('6a Health full-time'!W38))&lt;&gt;0.5),X$14&amp;", "&amp;X$15&amp;", "&amp;X$16&amp;", "&amp;$A39&amp;", "&amp;$B39&amp;", "&amp;$C39&amp;"; ","")</f>
        <v/>
      </c>
      <c r="CG39" s="258" t="e">
        <f>IF(AND($G$8=1,'6a Health full-time'!#REF!&lt;&gt;"",ABS('6a Health full-time'!#REF!)-INT(ABS('6a Health full-time'!#REF!))&lt;&gt;0,ABS('6a Health full-time'!#REF!)-INT(ABS('6a Health full-time'!#REF!))&lt;&gt;0.5),Y$14&amp;", "&amp;Y$15&amp;", "&amp;Y$16&amp;", "&amp;$A39&amp;", "&amp;$B39&amp;", "&amp;$C39&amp;"; ","")</f>
        <v>#REF!</v>
      </c>
      <c r="CH39" s="269" t="e">
        <f>IF(AND($G$8=1,'6a Health full-time'!#REF!&lt;&gt;"",ABS('6a Health full-time'!#REF!)-INT(ABS('6a Health full-time'!#REF!))&lt;&gt;0,ABS('6a Health full-time'!#REF!)-INT(ABS('6a Health full-time'!#REF!))&lt;&gt;0.5),Z$14&amp;", "&amp;Z$15&amp;", "&amp;Z$16&amp;", "&amp;$A39&amp;", "&amp;$B39&amp;", "&amp;$C39&amp;"; ","")</f>
        <v>#REF!</v>
      </c>
      <c r="CI39" s="818" t="e">
        <f>IF(AND($G$8=1,'6a Health full-time'!#REF!&lt;&gt;"",ABS('6a Health full-time'!#REF!)-INT(ABS('6a Health full-time'!#REF!))&lt;&gt;0,ABS('6a Health full-time'!#REF!)-INT(ABS('6a Health full-time'!#REF!))&lt;&gt;0.5),AA$14&amp;", "&amp;AA$15&amp;", "&amp;AA$16&amp;", "&amp;$A39&amp;", "&amp;$B39&amp;", "&amp;$C39&amp;"; ","")</f>
        <v>#REF!</v>
      </c>
      <c r="CJ39" s="50"/>
      <c r="CK39" s="295"/>
      <c r="CL39" s="10"/>
      <c r="DN39" s="50"/>
      <c r="DO39" s="3"/>
      <c r="DP39" s="323"/>
      <c r="DQ39" s="10"/>
      <c r="DR39" s="265" t="str">
        <f>IF(AND($M$8=1,SUM('6a Health full-time'!D38,'6a Health full-time'!I38)&gt;$DP$22,'6a Health full-time'!N38=0),P$15&amp;", "&amp;P$16&amp;", "&amp;$A39&amp;", "&amp;$B39&amp;", "&amp;$C39&amp;"; ","")</f>
        <v/>
      </c>
      <c r="DS39" s="258" t="str">
        <f>IF(AND($M$8=1,SUM('6a Health full-time'!E38,'6a Health full-time'!J38)&gt;$DP$22,'6a Health full-time'!O38=0),Q$15&amp;", "&amp;Q$16&amp;", "&amp;$A39&amp;", "&amp;$B39&amp;", "&amp;$C39&amp;"; ","")</f>
        <v/>
      </c>
      <c r="DT39" s="259" t="str">
        <f>IF(AND($M$8=1,SUM('6a Health full-time'!H38,'6a Health full-time'!M38)&gt;$DP$22,'6a Health full-time'!R38=0),R$15&amp;", "&amp;R$16&amp;", "&amp;$A39&amp;", "&amp;$B39&amp;", "&amp;$C39&amp;"; ","")</f>
        <v/>
      </c>
      <c r="DU39" s="258" t="e">
        <f>IF(AND($M$8=1,SUM('6a Health full-time'!#REF!,'6a Health full-time'!#REF!)&gt;$DP$22,'6a Health full-time'!#REF!=0),S$15&amp;", "&amp;S$16&amp;", "&amp;$A39&amp;", "&amp;$B39&amp;", "&amp;$C39&amp;"; ","")</f>
        <v>#REF!</v>
      </c>
      <c r="DV39" s="299" t="e">
        <f>IF(AND($M$8=1,SUM('6a Health full-time'!#REF!,'6a Health full-time'!#REF!)&gt;$DP$22,'6a Health full-time'!#REF!=0),T$15&amp;", "&amp;T$16&amp;", "&amp;$A39&amp;", "&amp;$B39&amp;", "&amp;$C39&amp;"; ","")</f>
        <v>#REF!</v>
      </c>
      <c r="DW39" s="266" t="e">
        <f>IF(AND($M$8=1,SUM('6a Health full-time'!#REF!,'6a Health full-time'!#REF!)&gt;$DP$22,'6a Health full-time'!#REF!=0),U$15&amp;", "&amp;U$16&amp;", "&amp;$A39&amp;", "&amp;$B39&amp;", "&amp;$C39&amp;"; ","")</f>
        <v>#REF!</v>
      </c>
      <c r="DX39" s="324"/>
      <c r="DY39" s="323"/>
      <c r="DZ39" s="10"/>
      <c r="EA39" s="265" t="str">
        <f>IF(AND($N$8=1,SUM('6a Health full-time'!D38,'6a Health full-time'!I38)&gt;0,SUM('6a Health full-time'!D38,'6a Health full-time'!I38)=ABS('6a Health full-time'!N38)),P$15&amp;", "&amp;P$16&amp;", "&amp;$A39&amp;", "&amp;$B39&amp;", "&amp;$C39&amp;"; ","")</f>
        <v/>
      </c>
      <c r="EB39" s="258" t="str">
        <f>IF(AND($N$8=1,SUM('6a Health full-time'!E38,'6a Health full-time'!J38)&gt;0,SUM('6a Health full-time'!E38,'6a Health full-time'!J38)=ABS('6a Health full-time'!O38)),Q$15&amp;", "&amp;Q$16&amp;", "&amp;$A39&amp;", "&amp;$B39&amp;", "&amp;$C39&amp;"; ","")</f>
        <v/>
      </c>
      <c r="EC39" s="259" t="str">
        <f>IF(AND($N$8=1,SUM('6a Health full-time'!H38,'6a Health full-time'!M38)&gt;0,SUM('6a Health full-time'!H38,'6a Health full-time'!M38)=ABS('6a Health full-time'!R38)),R$15&amp;", "&amp;R$16&amp;", "&amp;$A39&amp;", "&amp;$B39&amp;", "&amp;$C39&amp;"; ","")</f>
        <v/>
      </c>
      <c r="ED39" s="258" t="e">
        <f>IF(AND($N$8=1,SUM('6a Health full-time'!#REF!,'6a Health full-time'!#REF!)&gt;0,SUM('6a Health full-time'!#REF!,'6a Health full-time'!#REF!)=ABS('6a Health full-time'!#REF!)),S$15&amp;", "&amp;S$16&amp;", "&amp;$A39&amp;", "&amp;$B39&amp;", "&amp;$C39&amp;"; ","")</f>
        <v>#REF!</v>
      </c>
      <c r="EE39" s="299" t="e">
        <f>IF(AND($N$8=1,SUM('6a Health full-time'!#REF!,'6a Health full-time'!#REF!)&gt;0,SUM('6a Health full-time'!#REF!,'6a Health full-time'!#REF!)=ABS('6a Health full-time'!#REF!)),T$15&amp;", "&amp;T$16&amp;", "&amp;$A39&amp;", "&amp;$B39&amp;", "&amp;$C39&amp;"; ","")</f>
        <v>#REF!</v>
      </c>
      <c r="EF39" s="266" t="e">
        <f>IF(AND($N$8=1,SUM('6a Health full-time'!#REF!,'6a Health full-time'!#REF!)&gt;0,SUM('6a Health full-time'!#REF!,'6a Health full-time'!#REF!)=ABS('6a Health full-time'!#REF!)),U$15&amp;", "&amp;U$16&amp;", "&amp;$A39&amp;", "&amp;$B39&amp;", "&amp;$C39&amp;"; ","")</f>
        <v>#REF!</v>
      </c>
      <c r="EG39" s="324"/>
      <c r="EH39" s="3"/>
      <c r="EI39" s="3"/>
      <c r="EJ39" s="3"/>
      <c r="EK39" s="3"/>
      <c r="EL39" s="3"/>
      <c r="EM39" s="3"/>
      <c r="EN39" s="3"/>
      <c r="EO39" s="3"/>
      <c r="EP39" s="3"/>
      <c r="EQ39" s="323"/>
      <c r="ER39" s="10"/>
      <c r="ES39" s="265" t="str">
        <f>IF(AND($P$8=1,$B39="Long length",'6a Health full-time'!S38&lt;&gt;0),D$15&amp;", "&amp;D$16&amp;", "&amp;$A39&amp;", "&amp;$B39&amp;", "&amp;$C39&amp;"; ","")</f>
        <v/>
      </c>
      <c r="ET39" s="258" t="str">
        <f>IF(AND($P$8=1,$B39="Long length",'6a Health full-time'!T38&lt;&gt;0),E$15&amp;", "&amp;E$16&amp;", "&amp;$A39&amp;", "&amp;$B39&amp;", "&amp;$C39&amp;"; ","")</f>
        <v/>
      </c>
      <c r="EU39" s="259" t="str">
        <f>IF(AND($P$8=1,$B39="Long length",'6a Health full-time'!W38&lt;&gt;0),F$15&amp;", "&amp;F$16&amp;", "&amp;$A39&amp;", "&amp;$B39&amp;", "&amp;$C39&amp;"; ","")</f>
        <v/>
      </c>
      <c r="EV39" s="258" t="e">
        <f>IF(AND($P$8=1,$B39="Long length",'6a Health full-time'!#REF!&lt;&gt;0),G$15&amp;", "&amp;G$16&amp;", "&amp;$A39&amp;", "&amp;$B39&amp;", "&amp;$C39&amp;"; ","")</f>
        <v>#REF!</v>
      </c>
      <c r="EW39" s="299" t="e">
        <f>IF(AND($P$8=1,$B39="Long length",'6a Health full-time'!#REF!&lt;&gt;0),H$15&amp;", "&amp;H$16&amp;", "&amp;$A39&amp;", "&amp;$B39&amp;", "&amp;$C39&amp;"; ","")</f>
        <v>#REF!</v>
      </c>
      <c r="EX39" s="266" t="e">
        <f>IF(AND($P$8=1,$B39="Long length",'6a Health full-time'!#REF!&lt;&gt;0),I$15&amp;", "&amp;I$16&amp;", "&amp;$A39&amp;", "&amp;$B39&amp;", "&amp;$C39&amp;"; ","")</f>
        <v>#REF!</v>
      </c>
      <c r="EY39" s="324"/>
    </row>
    <row r="40" spans="1:155" x14ac:dyDescent="0.2">
      <c r="A40" s="3" t="s">
        <v>11291</v>
      </c>
      <c r="B40" s="3" t="s">
        <v>11274</v>
      </c>
      <c r="C40" s="3" t="s">
        <v>11275</v>
      </c>
      <c r="E40" s="295"/>
      <c r="F40" s="10"/>
      <c r="G40" s="264" t="str">
        <f>IF(AND($D$8=1,'6a Health full-time'!N39&gt;0),P$15&amp;", "&amp;P$16&amp;", "&amp;$A40&amp;", "&amp;$B40&amp;", "&amp;$C40&amp;"; ","")</f>
        <v/>
      </c>
      <c r="H40" s="255" t="str">
        <f>IF(AND($D$8=1,'6a Health full-time'!O39&gt;0),Q$15&amp;", "&amp;Q$16&amp;", "&amp;$A40&amp;", "&amp;$B40&amp;", "&amp;$C40&amp;"; ","")</f>
        <v/>
      </c>
      <c r="I40" s="256" t="str">
        <f>IF(AND($D$8=1,'6a Health full-time'!R39&gt;0),R$15&amp;", "&amp;R$16&amp;", "&amp;$A40&amp;", "&amp;$B40&amp;", "&amp;$C40&amp;"; ","")</f>
        <v/>
      </c>
      <c r="J40" s="257" t="e">
        <f>IF(AND($D$8=1,'6a Health full-time'!#REF!&gt;0),S$15&amp;", "&amp;S$16&amp;", "&amp;$A40&amp;", "&amp;$B40&amp;", "&amp;$C40&amp;"; ","")</f>
        <v>#REF!</v>
      </c>
      <c r="K40" s="795" t="e">
        <f>IF(AND($D$8=1,'6a Health full-time'!#REF!&gt;0),T$15&amp;", "&amp;T$16&amp;", "&amp;$A40&amp;", "&amp;$B40&amp;", "&amp;$C40&amp;"; ","")</f>
        <v>#REF!</v>
      </c>
      <c r="L40" s="293" t="e">
        <f>IF(AND($D$8=1,'6a Health full-time'!#REF!&gt;0),W$15&amp;", "&amp;W$16&amp;", "&amp;$A40&amp;", "&amp;$B40&amp;", "&amp;$C40&amp;"; ","")</f>
        <v>#REF!</v>
      </c>
      <c r="M40" s="50"/>
      <c r="N40" s="295"/>
      <c r="O40" s="10"/>
      <c r="P40" s="264" t="str">
        <f>IF(AND($E$8=1,'6a Health full-time'!D39&lt;0),D$14&amp;", "&amp;D$15&amp;", "&amp;D$16&amp;", "&amp;$A40&amp;", "&amp;$B40&amp;", "&amp;$C40&amp;"; ","")</f>
        <v/>
      </c>
      <c r="Q40" s="255" t="str">
        <f>IF(AND($E$8=1,'6a Health full-time'!E39&lt;0),E$14&amp;", "&amp;E$15&amp;", "&amp;E$16&amp;", "&amp;$A40&amp;", "&amp;$B40&amp;", "&amp;$C40&amp;"; ","")</f>
        <v/>
      </c>
      <c r="R40" s="256" t="str">
        <f>IF(AND($E$8=1,'6a Health full-time'!H39&lt;0),F$14&amp;", "&amp;F$15&amp;", "&amp;F$16&amp;", "&amp;$A40&amp;", "&amp;$B40&amp;", "&amp;$C40&amp;"; ","")</f>
        <v/>
      </c>
      <c r="S40" s="255" t="e">
        <f>IF(AND($E$8=1,'6a Health full-time'!#REF!&lt;0),G$14&amp;", "&amp;G$15&amp;", "&amp;G$16&amp;", "&amp;$A40&amp;", "&amp;$B40&amp;", "&amp;$C40&amp;"; ","")</f>
        <v>#REF!</v>
      </c>
      <c r="T40" s="298" t="e">
        <f>IF(AND($E$8=1,'6a Health full-time'!#REF!&lt;0),H$14&amp;", "&amp;H$15&amp;", "&amp;H$16&amp;", "&amp;$A40&amp;", "&amp;$B40&amp;", "&amp;$C40&amp;"; ","")</f>
        <v>#REF!</v>
      </c>
      <c r="U40" s="298" t="e">
        <f>IF(AND($E$8=1,'6a Health full-time'!#REF!&lt;0),I$14&amp;", "&amp;I$15&amp;", "&amp;I$16&amp;", "&amp;$A40&amp;", "&amp;$B40&amp;", "&amp;$C40&amp;"; ","")</f>
        <v>#REF!</v>
      </c>
      <c r="V40" s="264" t="str">
        <f>IF(AND($E$8=1,'6a Health full-time'!I39&lt;0),J$14&amp;", "&amp;J$15&amp;", "&amp;J$16&amp;", "&amp;$A40&amp;", "&amp;$B40&amp;", "&amp;$C40&amp;"; ","")</f>
        <v/>
      </c>
      <c r="W40" s="255" t="str">
        <f>IF(AND($E$8=1,'6a Health full-time'!J39&lt;0),K$14&amp;", "&amp;K$15&amp;", "&amp;K$16&amp;", "&amp;$A40&amp;", "&amp;$B40&amp;", "&amp;$C40&amp;"; ","")</f>
        <v/>
      </c>
      <c r="X40" s="256" t="str">
        <f>IF(AND($E$8=1,'6a Health full-time'!M39&lt;0),L$14&amp;", "&amp;L$15&amp;", "&amp;L$16&amp;", "&amp;$A40&amp;", "&amp;$B40&amp;", "&amp;$C40&amp;"; ","")</f>
        <v/>
      </c>
      <c r="Y40" s="255" t="e">
        <f>IF(AND($E$8=1,'6a Health full-time'!#REF!&lt;0),M$14&amp;", "&amp;M$15&amp;", "&amp;M$16&amp;", "&amp;$A40&amp;", "&amp;$B40&amp;", "&amp;$C40&amp;"; ","")</f>
        <v>#REF!</v>
      </c>
      <c r="Z40" s="298" t="e">
        <f>IF(AND($E$8=1,'6a Health full-time'!#REF!&lt;0),N$14&amp;", "&amp;N$15&amp;", "&amp;N$16&amp;", "&amp;$A40&amp;", "&amp;$B40&amp;", "&amp;$C40&amp;"; ","")</f>
        <v>#REF!</v>
      </c>
      <c r="AA40" s="298" t="e">
        <f>IF(AND($E$8=1,'6a Health full-time'!#REF!&lt;0),O$14&amp;", "&amp;O$15&amp;", "&amp;O$16&amp;", "&amp;$A40&amp;", "&amp;$B40&amp;", "&amp;$C40&amp;"; ","")</f>
        <v>#REF!</v>
      </c>
      <c r="AB40" s="264" t="str">
        <f>IF(AND($E$8=1,'6a Health full-time'!S39&lt;0),V$14&amp;", "&amp;V$15&amp;", "&amp;V$16&amp;", "&amp;$A40&amp;", "&amp;$B40&amp;", "&amp;$C40&amp;"; ","")</f>
        <v/>
      </c>
      <c r="AC40" s="255" t="str">
        <f>IF(AND($E$8=1,'6a Health full-time'!T39&lt;0),W$14&amp;", "&amp;W$15&amp;", "&amp;W$16&amp;", "&amp;$A40&amp;", "&amp;$B40&amp;", "&amp;$C40&amp;"; ","")</f>
        <v/>
      </c>
      <c r="AD40" s="256" t="str">
        <f>IF(AND($E$8=1,'6a Health full-time'!W39&lt;0),X$14&amp;", "&amp;X$15&amp;", "&amp;X$16&amp;", "&amp;$A40&amp;", "&amp;$B40&amp;", "&amp;$C40&amp;"; ","")</f>
        <v/>
      </c>
      <c r="AE40" s="255" t="e">
        <f>IF(AND($E$8=1,'6a Health full-time'!#REF!&lt;0),Y$14&amp;", "&amp;Y$15&amp;", "&amp;Y$16&amp;", "&amp;$A40&amp;", "&amp;$B40&amp;", "&amp;$C40&amp;"; ","")</f>
        <v>#REF!</v>
      </c>
      <c r="AF40" s="298" t="e">
        <f>IF(AND($E$8=1,'6a Health full-time'!#REF!&lt;0),Z$14&amp;", "&amp;Z$15&amp;", "&amp;Z$16&amp;", "&amp;$A40&amp;", "&amp;$B40&amp;", "&amp;$C40&amp;"; ","")</f>
        <v>#REF!</v>
      </c>
      <c r="AG40" s="802" t="e">
        <f>IF(AND($E$8=1,'6a Health full-time'!#REF!&lt;0),AA$14&amp;", "&amp;AA$15&amp;", "&amp;AA$16&amp;", "&amp;$A40&amp;", "&amp;$B40&amp;", "&amp;$C40&amp;"; ","")</f>
        <v>#REF!</v>
      </c>
      <c r="AH40" s="50"/>
      <c r="AI40" s="295"/>
      <c r="AJ40" s="10"/>
      <c r="AK40" s="286"/>
      <c r="AL40" s="287"/>
      <c r="AM40" s="301"/>
      <c r="AN40" s="287"/>
      <c r="AO40" s="303"/>
      <c r="AP40" s="303"/>
      <c r="AQ40" s="286"/>
      <c r="AR40" s="287"/>
      <c r="AS40" s="301"/>
      <c r="AT40" s="287"/>
      <c r="AU40" s="303"/>
      <c r="AV40" s="804"/>
      <c r="AW40" s="303"/>
      <c r="AX40" s="808"/>
      <c r="AY40" s="303"/>
      <c r="AZ40" s="808"/>
      <c r="BA40" s="303"/>
      <c r="BB40" s="303"/>
      <c r="BC40" s="286"/>
      <c r="BD40" s="287"/>
      <c r="BE40" s="301"/>
      <c r="BF40" s="287"/>
      <c r="BG40" s="303"/>
      <c r="BH40" s="302"/>
      <c r="BI40" s="50"/>
      <c r="BJ40" s="295"/>
      <c r="BK40" s="10"/>
      <c r="BL40" s="264" t="str">
        <f>IF(AND($G$8=1,'6a Health full-time'!D39&lt;&gt;"",ABS('6a Health full-time'!D39)-INT(ABS('6a Health full-time'!D39))&lt;&gt;0,ABS('6a Health full-time'!D39)-INT(ABS('6a Health full-time'!D39))&lt;&gt;0.5),D$14&amp;", "&amp;D$15&amp;", "&amp;D$16&amp;", "&amp;$A40&amp;", "&amp;$B40&amp;", "&amp;$C40&amp;"; ","")</f>
        <v/>
      </c>
      <c r="BM40" s="255" t="str">
        <f>IF(AND($G$8=1,'6a Health full-time'!E39&lt;&gt;"",ABS('6a Health full-time'!E39)-INT(ABS('6a Health full-time'!E39))&lt;&gt;0,ABS('6a Health full-time'!E39)-INT(ABS('6a Health full-time'!E39))&lt;&gt;0.5),E$14&amp;", "&amp;E$15&amp;", "&amp;E$16&amp;", "&amp;$A40&amp;", "&amp;$B40&amp;", "&amp;$C40&amp;"; ","")</f>
        <v/>
      </c>
      <c r="BN40" s="256" t="str">
        <f>IF(AND($G$8=1,'6a Health full-time'!H39&lt;&gt;"",ABS('6a Health full-time'!H39)-INT(ABS('6a Health full-time'!H39))&lt;&gt;0,ABS('6a Health full-time'!H39)-INT(ABS('6a Health full-time'!H39))&lt;&gt;0.5),F$14&amp;", "&amp;F$15&amp;", "&amp;F$16&amp;", "&amp;$A40&amp;", "&amp;$B40&amp;", "&amp;$C40&amp;"; ","")</f>
        <v/>
      </c>
      <c r="BO40" s="255" t="e">
        <f>IF(AND($G$8=1,'6a Health full-time'!#REF!&lt;&gt;"",ABS('6a Health full-time'!#REF!)-INT(ABS('6a Health full-time'!#REF!))&lt;&gt;0,ABS('6a Health full-time'!#REF!)-INT(ABS('6a Health full-time'!#REF!))&lt;&gt;0.5),G$14&amp;", "&amp;G$15&amp;", "&amp;G$16&amp;", "&amp;$A40&amp;", "&amp;$B40&amp;", "&amp;$C40&amp;"; ","")</f>
        <v>#REF!</v>
      </c>
      <c r="BP40" s="298" t="e">
        <f>IF(AND($G$8=1,'6a Health full-time'!#REF!&lt;&gt;"",ABS('6a Health full-time'!#REF!)-INT(ABS('6a Health full-time'!#REF!))&lt;&gt;0,ABS('6a Health full-time'!#REF!)-INT(ABS('6a Health full-time'!#REF!))&lt;&gt;0.5),H$14&amp;", "&amp;H$15&amp;", "&amp;H$16&amp;", "&amp;$A40&amp;", "&amp;$B40&amp;", "&amp;$C40&amp;"; ","")</f>
        <v>#REF!</v>
      </c>
      <c r="BQ40" s="298" t="e">
        <f>IF(AND($G$8=1,'6a Health full-time'!#REF!&lt;&gt;"",ABS('6a Health full-time'!#REF!)-INT(ABS('6a Health full-time'!#REF!))&lt;&gt;0,ABS('6a Health full-time'!#REF!)-INT(ABS('6a Health full-time'!#REF!))&lt;&gt;0.5),I$14&amp;", "&amp;I$15&amp;", "&amp;I$16&amp;", "&amp;$A40&amp;", "&amp;$B40&amp;", "&amp;$C40&amp;"; ","")</f>
        <v>#REF!</v>
      </c>
      <c r="BR40" s="264" t="str">
        <f>IF(AND($G$8=1,'6a Health full-time'!I39&lt;&gt;"",ABS('6a Health full-time'!I39)-INT(ABS('6a Health full-time'!I39))&lt;&gt;0,ABS('6a Health full-time'!I39)-INT(ABS('6a Health full-time'!I39))&lt;&gt;0.5),J$14&amp;", "&amp;J$15&amp;", "&amp;J$16&amp;", "&amp;$A40&amp;", "&amp;$B40&amp;", "&amp;$C40&amp;"; ","")</f>
        <v/>
      </c>
      <c r="BS40" s="255" t="str">
        <f>IF(AND($G$8=1,'6a Health full-time'!J39&lt;&gt;"",ABS('6a Health full-time'!J39)-INT(ABS('6a Health full-time'!J39))&lt;&gt;0,ABS('6a Health full-time'!J39)-INT(ABS('6a Health full-time'!J39))&lt;&gt;0.5),K$14&amp;", "&amp;K$15&amp;", "&amp;K$16&amp;", "&amp;$A40&amp;", "&amp;$B40&amp;", "&amp;$C40&amp;"; ","")</f>
        <v/>
      </c>
      <c r="BT40" s="256" t="str">
        <f>IF(AND($G$8=1,'6a Health full-time'!M39&lt;&gt;"",ABS('6a Health full-time'!M39)-INT(ABS('6a Health full-time'!M39))&lt;&gt;0,ABS('6a Health full-time'!M39)-INT(ABS('6a Health full-time'!M39))&lt;&gt;0.5),L$14&amp;", "&amp;L$15&amp;", "&amp;L$16&amp;", "&amp;$A40&amp;", "&amp;$B40&amp;", "&amp;$C40&amp;"; ","")</f>
        <v/>
      </c>
      <c r="BU40" s="255" t="e">
        <f>IF(AND($G$8=1,'6a Health full-time'!#REF!&lt;&gt;"",ABS('6a Health full-time'!#REF!)-INT(ABS('6a Health full-time'!#REF!))&lt;&gt;0,ABS('6a Health full-time'!#REF!)-INT(ABS('6a Health full-time'!#REF!))&lt;&gt;0.5),M$14&amp;", "&amp;M$15&amp;", "&amp;M$16&amp;", "&amp;$A40&amp;", "&amp;$B40&amp;", "&amp;$C40&amp;"; ","")</f>
        <v>#REF!</v>
      </c>
      <c r="BV40" s="298" t="e">
        <f>IF(AND($G$8=1,'6a Health full-time'!#REF!&lt;&gt;"",ABS('6a Health full-time'!#REF!)-INT(ABS('6a Health full-time'!#REF!))&lt;&gt;0,ABS('6a Health full-time'!#REF!)-INT(ABS('6a Health full-time'!#REF!))&lt;&gt;0.5),N$14&amp;", "&amp;N$15&amp;", "&amp;N$16&amp;", "&amp;$A40&amp;", "&amp;$B40&amp;", "&amp;$C40&amp;"; ","")</f>
        <v>#REF!</v>
      </c>
      <c r="BW40" s="802" t="e">
        <f>IF(AND($G$8=1,'6a Health full-time'!#REF!&lt;&gt;"",ABS('6a Health full-time'!#REF!)-INT(ABS('6a Health full-time'!#REF!))&lt;&gt;0,ABS('6a Health full-time'!#REF!)-INT(ABS('6a Health full-time'!#REF!))&lt;&gt;0.5),O$14&amp;", "&amp;O$15&amp;", "&amp;O$16&amp;", "&amp;$A40&amp;", "&amp;$B40&amp;", "&amp;$C40&amp;"; ","")</f>
        <v>#REF!</v>
      </c>
      <c r="BX40" s="298" t="str">
        <f>IF(AND($G$8=1,'6a Health full-time'!N39&lt;&gt;"",ABS('6a Health full-time'!N39)-INT(ABS('6a Health full-time'!N39))&lt;&gt;0,ABS('6a Health full-time'!N39)-INT(ABS('6a Health full-time'!N39))&lt;&gt;0.5),P$14&amp;", "&amp;P$15&amp;", "&amp;P$16&amp;", "&amp;$A40&amp;", "&amp;$B40&amp;", "&amp;$C40&amp;"; ","")</f>
        <v/>
      </c>
      <c r="BY40" s="806" t="str">
        <f>IF(AND($G$8=1,'6a Health full-time'!O39&lt;&gt;"",ABS('6a Health full-time'!O39)-INT(ABS('6a Health full-time'!O39))&lt;&gt;0,ABS('6a Health full-time'!O39)-INT(ABS('6a Health full-time'!O39))&lt;&gt;0.5),Q$14&amp;", "&amp;Q$15&amp;", "&amp;Q$16&amp;", "&amp;$A40&amp;", "&amp;$B40&amp;", "&amp;$C40&amp;"; ","")</f>
        <v/>
      </c>
      <c r="BZ40" s="298" t="str">
        <f>IF(AND($G$8=1,'6a Health full-time'!R39&lt;&gt;"",ABS('6a Health full-time'!R39)-INT(ABS('6a Health full-time'!R39))&lt;&gt;0,ABS('6a Health full-time'!R39)-INT(ABS('6a Health full-time'!R39))&lt;&gt;0.5),R$14&amp;", "&amp;R$15&amp;", "&amp;R$16&amp;", "&amp;$A40&amp;", "&amp;$B40&amp;", "&amp;$C40&amp;"; ","")</f>
        <v/>
      </c>
      <c r="CA40" s="806" t="e">
        <f>IF(AND($G$8=1,'6a Health full-time'!#REF!&lt;&gt;"",ABS('6a Health full-time'!#REF!)-INT(ABS('6a Health full-time'!#REF!))&lt;&gt;0,ABS('6a Health full-time'!#REF!)-INT(ABS('6a Health full-time'!#REF!))&lt;&gt;0.5),S$14&amp;", "&amp;S$15&amp;", "&amp;S$16&amp;", "&amp;$A40&amp;", "&amp;$B40&amp;", "&amp;$C40&amp;"; ","")</f>
        <v>#REF!</v>
      </c>
      <c r="CB40" s="298" t="e">
        <f>IF(AND($G$8=1,'6a Health full-time'!#REF!&lt;&gt;"",ABS('6a Health full-time'!#REF!)-INT(ABS('6a Health full-time'!#REF!))&lt;&gt;0,ABS('6a Health full-time'!#REF!)-INT(ABS('6a Health full-time'!#REF!))&lt;&gt;0.5),T$14&amp;", "&amp;T$15&amp;", "&amp;T$16&amp;", "&amp;$A40&amp;", "&amp;$B40&amp;", "&amp;$C40&amp;"; ","")</f>
        <v>#REF!</v>
      </c>
      <c r="CC40" s="298" t="e">
        <f>IF(AND($G$8=1,'6a Health full-time'!#REF!&lt;&gt;"",ABS('6a Health full-time'!#REF!)-INT(ABS('6a Health full-time'!#REF!))&lt;&gt;0,ABS('6a Health full-time'!#REF!)-INT(ABS('6a Health full-time'!#REF!))&lt;&gt;0.5),U$14&amp;", "&amp;U$15&amp;", "&amp;U$16&amp;", "&amp;$A40&amp;", "&amp;$B40&amp;", "&amp;$C40&amp;"; ","")</f>
        <v>#REF!</v>
      </c>
      <c r="CD40" s="264" t="str">
        <f>IF(AND($G$8=1,'6a Health full-time'!S39&lt;&gt;"",ABS('6a Health full-time'!S39)-INT(ABS('6a Health full-time'!S39))&lt;&gt;0,ABS('6a Health full-time'!S39)-INT(ABS('6a Health full-time'!S39))&lt;&gt;0.5),V$14&amp;", "&amp;V$15&amp;", "&amp;V$16&amp;", "&amp;$A40&amp;", "&amp;$B40&amp;", "&amp;$C40&amp;"; ","")</f>
        <v/>
      </c>
      <c r="CE40" s="255" t="str">
        <f>IF(AND($G$8=1,'6a Health full-time'!T39&lt;&gt;"",ABS('6a Health full-time'!T39)-INT(ABS('6a Health full-time'!T39))&lt;&gt;0,ABS('6a Health full-time'!T39)-INT(ABS('6a Health full-time'!T39))&lt;&gt;0.5),W$14&amp;", "&amp;W$15&amp;", "&amp;W$16&amp;", "&amp;$A40&amp;", "&amp;$B40&amp;", "&amp;$C40&amp;"; ","")</f>
        <v/>
      </c>
      <c r="CF40" s="256" t="str">
        <f>IF(AND($G$8=1,'6a Health full-time'!W39&lt;&gt;"",ABS('6a Health full-time'!W39)-INT(ABS('6a Health full-time'!W39))&lt;&gt;0,ABS('6a Health full-time'!W39)-INT(ABS('6a Health full-time'!W39))&lt;&gt;0.5),X$14&amp;", "&amp;X$15&amp;", "&amp;X$16&amp;", "&amp;$A40&amp;", "&amp;$B40&amp;", "&amp;$C40&amp;"; ","")</f>
        <v/>
      </c>
      <c r="CG40" s="255" t="e">
        <f>IF(AND($G$8=1,'6a Health full-time'!#REF!&lt;&gt;"",ABS('6a Health full-time'!#REF!)-INT(ABS('6a Health full-time'!#REF!))&lt;&gt;0,ABS('6a Health full-time'!#REF!)-INT(ABS('6a Health full-time'!#REF!))&lt;&gt;0.5),Y$14&amp;", "&amp;Y$15&amp;", "&amp;Y$16&amp;", "&amp;$A40&amp;", "&amp;$B40&amp;", "&amp;$C40&amp;"; ","")</f>
        <v>#REF!</v>
      </c>
      <c r="CH40" s="253" t="e">
        <f>IF(AND($G$8=1,'6a Health full-time'!#REF!&lt;&gt;"",ABS('6a Health full-time'!#REF!)-INT(ABS('6a Health full-time'!#REF!))&lt;&gt;0,ABS('6a Health full-time'!#REF!)-INT(ABS('6a Health full-time'!#REF!))&lt;&gt;0.5),Z$14&amp;", "&amp;Z$15&amp;", "&amp;Z$16&amp;", "&amp;$A40&amp;", "&amp;$B40&amp;", "&amp;$C40&amp;"; ","")</f>
        <v>#REF!</v>
      </c>
      <c r="CI40" s="820" t="e">
        <f>IF(AND($G$8=1,'6a Health full-time'!#REF!&lt;&gt;"",ABS('6a Health full-time'!#REF!)-INT(ABS('6a Health full-time'!#REF!))&lt;&gt;0,ABS('6a Health full-time'!#REF!)-INT(ABS('6a Health full-time'!#REF!))&lt;&gt;0.5),AA$14&amp;", "&amp;AA$15&amp;", "&amp;AA$16&amp;", "&amp;$A40&amp;", "&amp;$B40&amp;", "&amp;$C40&amp;"; ","")</f>
        <v>#REF!</v>
      </c>
      <c r="CJ40" s="50"/>
      <c r="CK40" s="295"/>
      <c r="CL40" s="10"/>
      <c r="CM40" s="103" t="s">
        <v>11292</v>
      </c>
      <c r="CN40" s="10"/>
      <c r="CO40" s="10"/>
      <c r="CP40" s="297" t="s">
        <v>11267</v>
      </c>
      <c r="CQ40" s="10"/>
      <c r="CR40" s="10"/>
      <c r="CS40" s="10"/>
      <c r="CT40" s="10"/>
      <c r="CU40" s="10"/>
      <c r="CV40" s="297" t="s">
        <v>11268</v>
      </c>
      <c r="CW40" s="10"/>
      <c r="CX40" s="10"/>
      <c r="CY40" s="10"/>
      <c r="CZ40" s="10"/>
      <c r="DA40" s="10"/>
      <c r="DB40" s="10" t="s">
        <v>11270</v>
      </c>
      <c r="DC40" s="10"/>
      <c r="DD40" s="10"/>
      <c r="DE40" s="10"/>
      <c r="DF40" s="10"/>
      <c r="DG40" s="10"/>
      <c r="DH40" s="119" t="s">
        <v>11269</v>
      </c>
      <c r="DI40" s="10"/>
      <c r="DJ40" s="10"/>
      <c r="DK40" s="10"/>
      <c r="DL40" s="10"/>
      <c r="DM40" s="10"/>
      <c r="DN40" s="50"/>
      <c r="DO40" s="3"/>
      <c r="DP40" s="323"/>
      <c r="DQ40" s="10"/>
      <c r="DR40" s="264" t="str">
        <f>IF(AND($M$8=1,SUM('6a Health full-time'!D39,'6a Health full-time'!I39)&gt;$DP$22,'6a Health full-time'!N39=0),P$15&amp;", "&amp;P$16&amp;", "&amp;$A40&amp;", "&amp;$B40&amp;", "&amp;$C40&amp;"; ","")</f>
        <v/>
      </c>
      <c r="DS40" s="255" t="str">
        <f>IF(AND($M$8=1,SUM('6a Health full-time'!E39,'6a Health full-time'!J39)&gt;$DP$22,'6a Health full-time'!O39=0),Q$15&amp;", "&amp;Q$16&amp;", "&amp;$A40&amp;", "&amp;$B40&amp;", "&amp;$C40&amp;"; ","")</f>
        <v/>
      </c>
      <c r="DT40" s="256" t="str">
        <f>IF(AND($M$8=1,SUM('6a Health full-time'!H39,'6a Health full-time'!M39)&gt;$DP$22,'6a Health full-time'!R39=0),R$15&amp;", "&amp;R$16&amp;", "&amp;$A40&amp;", "&amp;$B40&amp;", "&amp;$C40&amp;"; ","")</f>
        <v/>
      </c>
      <c r="DU40" s="255" t="e">
        <f>IF(AND($M$8=1,SUM('6a Health full-time'!#REF!,'6a Health full-time'!#REF!)&gt;$DP$22,'6a Health full-time'!#REF!=0),S$15&amp;", "&amp;S$16&amp;", "&amp;$A40&amp;", "&amp;$B40&amp;", "&amp;$C40&amp;"; ","")</f>
        <v>#REF!</v>
      </c>
      <c r="DV40" s="298" t="e">
        <f>IF(AND($M$8=1,SUM('6a Health full-time'!#REF!,'6a Health full-time'!#REF!)&gt;$DP$22,'6a Health full-time'!#REF!=0),T$15&amp;", "&amp;T$16&amp;", "&amp;$A40&amp;", "&amp;$B40&amp;", "&amp;$C40&amp;"; ","")</f>
        <v>#REF!</v>
      </c>
      <c r="DW40" s="293" t="e">
        <f>IF(AND($M$8=1,SUM('6a Health full-time'!#REF!,'6a Health full-time'!#REF!)&gt;$DP$22,'6a Health full-time'!#REF!=0),U$15&amp;", "&amp;U$16&amp;", "&amp;$A40&amp;", "&amp;$B40&amp;", "&amp;$C40&amp;"; ","")</f>
        <v>#REF!</v>
      </c>
      <c r="DX40" s="324"/>
      <c r="DY40" s="323"/>
      <c r="DZ40" s="10"/>
      <c r="EA40" s="264" t="str">
        <f>IF(AND($N$8=1,SUM('6a Health full-time'!D39,'6a Health full-time'!I39)&gt;0,SUM('6a Health full-time'!D39,'6a Health full-time'!I39)=ABS('6a Health full-time'!N39)),P$15&amp;", "&amp;P$16&amp;", "&amp;$A40&amp;", "&amp;$B40&amp;", "&amp;$C40&amp;"; ","")</f>
        <v/>
      </c>
      <c r="EB40" s="255" t="str">
        <f>IF(AND($N$8=1,SUM('6a Health full-time'!E39,'6a Health full-time'!J39)&gt;0,SUM('6a Health full-time'!E39,'6a Health full-time'!J39)=ABS('6a Health full-time'!O39)),Q$15&amp;", "&amp;Q$16&amp;", "&amp;$A40&amp;", "&amp;$B40&amp;", "&amp;$C40&amp;"; ","")</f>
        <v/>
      </c>
      <c r="EC40" s="256" t="str">
        <f>IF(AND($N$8=1,SUM('6a Health full-time'!H39,'6a Health full-time'!M39)&gt;0,SUM('6a Health full-time'!H39,'6a Health full-time'!M39)=ABS('6a Health full-time'!R39)),R$15&amp;", "&amp;R$16&amp;", "&amp;$A40&amp;", "&amp;$B40&amp;", "&amp;$C40&amp;"; ","")</f>
        <v/>
      </c>
      <c r="ED40" s="255" t="e">
        <f>IF(AND($N$8=1,SUM('6a Health full-time'!#REF!,'6a Health full-time'!#REF!)&gt;0,SUM('6a Health full-time'!#REF!,'6a Health full-time'!#REF!)=ABS('6a Health full-time'!#REF!)),S$15&amp;", "&amp;S$16&amp;", "&amp;$A40&amp;", "&amp;$B40&amp;", "&amp;$C40&amp;"; ","")</f>
        <v>#REF!</v>
      </c>
      <c r="EE40" s="298" t="e">
        <f>IF(AND($N$8=1,SUM('6a Health full-time'!#REF!,'6a Health full-time'!#REF!)&gt;0,SUM('6a Health full-time'!#REF!,'6a Health full-time'!#REF!)=ABS('6a Health full-time'!#REF!)),T$15&amp;", "&amp;T$16&amp;", "&amp;$A40&amp;", "&amp;$B40&amp;", "&amp;$C40&amp;"; ","")</f>
        <v>#REF!</v>
      </c>
      <c r="EF40" s="293" t="e">
        <f>IF(AND($N$8=1,SUM('6a Health full-time'!#REF!,'6a Health full-time'!#REF!)&gt;0,SUM('6a Health full-time'!#REF!,'6a Health full-time'!#REF!)=ABS('6a Health full-time'!#REF!)),U$15&amp;", "&amp;U$16&amp;", "&amp;$A40&amp;", "&amp;$B40&amp;", "&amp;$C40&amp;"; ","")</f>
        <v>#REF!</v>
      </c>
      <c r="EG40" s="324"/>
      <c r="EH40" s="3"/>
      <c r="EI40" s="3"/>
      <c r="EJ40" s="3"/>
      <c r="EK40" s="3"/>
      <c r="EL40" s="3"/>
      <c r="EM40" s="3"/>
      <c r="EN40" s="3"/>
      <c r="EO40" s="3"/>
      <c r="EP40" s="3"/>
      <c r="EQ40" s="323"/>
      <c r="ER40" s="10"/>
      <c r="ES40" s="264" t="str">
        <f>IF(AND($P$8=1,$B40="Long length",'6a Health full-time'!S39&lt;&gt;0),D$15&amp;", "&amp;D$16&amp;", "&amp;$A40&amp;", "&amp;$B40&amp;", "&amp;$C40&amp;"; ","")</f>
        <v/>
      </c>
      <c r="ET40" s="255" t="str">
        <f>IF(AND($P$8=1,$B40="Long length",'6a Health full-time'!T39&lt;&gt;0),E$15&amp;", "&amp;E$16&amp;", "&amp;$A40&amp;", "&amp;$B40&amp;", "&amp;$C40&amp;"; ","")</f>
        <v/>
      </c>
      <c r="EU40" s="256" t="str">
        <f>IF(AND($P$8=1,$B40="Long length",'6a Health full-time'!W39&lt;&gt;0),F$15&amp;", "&amp;F$16&amp;", "&amp;$A40&amp;", "&amp;$B40&amp;", "&amp;$C40&amp;"; ","")</f>
        <v/>
      </c>
      <c r="EV40" s="255" t="e">
        <f>IF(AND($P$8=1,$B40="Long length",'6a Health full-time'!#REF!&lt;&gt;0),G$15&amp;", "&amp;G$16&amp;", "&amp;$A40&amp;", "&amp;$B40&amp;", "&amp;$C40&amp;"; ","")</f>
        <v>#REF!</v>
      </c>
      <c r="EW40" s="298" t="e">
        <f>IF(AND($P$8=1,$B40="Long length",'6a Health full-time'!#REF!&lt;&gt;0),H$15&amp;", "&amp;H$16&amp;", "&amp;$A40&amp;", "&amp;$B40&amp;", "&amp;$C40&amp;"; ","")</f>
        <v>#REF!</v>
      </c>
      <c r="EX40" s="293" t="e">
        <f>IF(AND($P$8=1,$B40="Long length",'6a Health full-time'!#REF!&lt;&gt;0),I$15&amp;", "&amp;I$16&amp;", "&amp;$A40&amp;", "&amp;$B40&amp;", "&amp;$C40&amp;"; ","")</f>
        <v>#REF!</v>
      </c>
      <c r="EY40" s="324"/>
    </row>
    <row r="41" spans="1:155" x14ac:dyDescent="0.2">
      <c r="A41" s="3" t="s">
        <v>11291</v>
      </c>
      <c r="B41" s="3" t="s">
        <v>11274</v>
      </c>
      <c r="C41" s="3" t="s">
        <v>11284</v>
      </c>
      <c r="E41" s="295"/>
      <c r="F41" s="10"/>
      <c r="G41" s="265" t="str">
        <f>IF(AND($D$8=1,'6a Health full-time'!N40&gt;0),P$15&amp;", "&amp;P$16&amp;", "&amp;$A41&amp;", "&amp;$B41&amp;", "&amp;$C41&amp;"; ","")</f>
        <v/>
      </c>
      <c r="H41" s="258" t="str">
        <f>IF(AND($D$8=1,'6a Health full-time'!O40&gt;0),Q$15&amp;", "&amp;Q$16&amp;", "&amp;$A41&amp;", "&amp;$B41&amp;", "&amp;$C41&amp;"; ","")</f>
        <v/>
      </c>
      <c r="I41" s="259" t="str">
        <f>IF(AND($D$8=1,'6a Health full-time'!R40&gt;0),R$15&amp;", "&amp;R$16&amp;", "&amp;$A41&amp;", "&amp;$B41&amp;", "&amp;$C41&amp;"; ","")</f>
        <v/>
      </c>
      <c r="J41" s="794" t="e">
        <f>IF(AND($D$8=1,'6a Health full-time'!#REF!&gt;0),S$15&amp;", "&amp;S$16&amp;", "&amp;$A41&amp;", "&amp;$B41&amp;", "&amp;$C41&amp;"; ","")</f>
        <v>#REF!</v>
      </c>
      <c r="K41" s="796" t="e">
        <f>IF(AND($D$8=1,'6a Health full-time'!#REF!&gt;0),T$15&amp;", "&amp;T$16&amp;", "&amp;$A41&amp;", "&amp;$B41&amp;", "&amp;$C41&amp;"; ","")</f>
        <v>#REF!</v>
      </c>
      <c r="L41" s="266" t="e">
        <f>IF(AND($D$8=1,'6a Health full-time'!#REF!&gt;0),W$15&amp;", "&amp;W$16&amp;", "&amp;$A41&amp;", "&amp;$B41&amp;", "&amp;$C41&amp;"; ","")</f>
        <v>#REF!</v>
      </c>
      <c r="M41" s="50"/>
      <c r="N41" s="295"/>
      <c r="O41" s="10"/>
      <c r="P41" s="265" t="str">
        <f>IF(AND($E$8=1,'6a Health full-time'!D40&lt;0),D$14&amp;", "&amp;D$15&amp;", "&amp;D$16&amp;", "&amp;$A41&amp;", "&amp;$B41&amp;", "&amp;$C41&amp;"; ","")</f>
        <v/>
      </c>
      <c r="Q41" s="258" t="str">
        <f>IF(AND($E$8=1,'6a Health full-time'!E40&lt;0),E$14&amp;", "&amp;E$15&amp;", "&amp;E$16&amp;", "&amp;$A41&amp;", "&amp;$B41&amp;", "&amp;$C41&amp;"; ","")</f>
        <v/>
      </c>
      <c r="R41" s="259" t="str">
        <f>IF(AND($E$8=1,'6a Health full-time'!H40&lt;0),F$14&amp;", "&amp;F$15&amp;", "&amp;F$16&amp;", "&amp;$A41&amp;", "&amp;$B41&amp;", "&amp;$C41&amp;"; ","")</f>
        <v/>
      </c>
      <c r="S41" s="258" t="e">
        <f>IF(AND($E$8=1,'6a Health full-time'!#REF!&lt;0),G$14&amp;", "&amp;G$15&amp;", "&amp;G$16&amp;", "&amp;$A41&amp;", "&amp;$B41&amp;", "&amp;$C41&amp;"; ","")</f>
        <v>#REF!</v>
      </c>
      <c r="T41" s="299" t="e">
        <f>IF(AND($E$8=1,'6a Health full-time'!#REF!&lt;0),H$14&amp;", "&amp;H$15&amp;", "&amp;H$16&amp;", "&amp;$A41&amp;", "&amp;$B41&amp;", "&amp;$C41&amp;"; ","")</f>
        <v>#REF!</v>
      </c>
      <c r="U41" s="299" t="e">
        <f>IF(AND($E$8=1,'6a Health full-time'!#REF!&lt;0),I$14&amp;", "&amp;I$15&amp;", "&amp;I$16&amp;", "&amp;$A41&amp;", "&amp;$B41&amp;", "&amp;$C41&amp;"; ","")</f>
        <v>#REF!</v>
      </c>
      <c r="V41" s="265" t="str">
        <f>IF(AND($E$8=1,'6a Health full-time'!I40&lt;0),J$14&amp;", "&amp;J$15&amp;", "&amp;J$16&amp;", "&amp;$A41&amp;", "&amp;$B41&amp;", "&amp;$C41&amp;"; ","")</f>
        <v/>
      </c>
      <c r="W41" s="258" t="str">
        <f>IF(AND($E$8=1,'6a Health full-time'!J40&lt;0),K$14&amp;", "&amp;K$15&amp;", "&amp;K$16&amp;", "&amp;$A41&amp;", "&amp;$B41&amp;", "&amp;$C41&amp;"; ","")</f>
        <v/>
      </c>
      <c r="X41" s="259" t="str">
        <f>IF(AND($E$8=1,'6a Health full-time'!M40&lt;0),L$14&amp;", "&amp;L$15&amp;", "&amp;L$16&amp;", "&amp;$A41&amp;", "&amp;$B41&amp;", "&amp;$C41&amp;"; ","")</f>
        <v/>
      </c>
      <c r="Y41" s="258" t="e">
        <f>IF(AND($E$8=1,'6a Health full-time'!#REF!&lt;0),M$14&amp;", "&amp;M$15&amp;", "&amp;M$16&amp;", "&amp;$A41&amp;", "&amp;$B41&amp;", "&amp;$C41&amp;"; ","")</f>
        <v>#REF!</v>
      </c>
      <c r="Z41" s="299" t="e">
        <f>IF(AND($E$8=1,'6a Health full-time'!#REF!&lt;0),N$14&amp;", "&amp;N$15&amp;", "&amp;N$16&amp;", "&amp;$A41&amp;", "&amp;$B41&amp;", "&amp;$C41&amp;"; ","")</f>
        <v>#REF!</v>
      </c>
      <c r="AA41" s="299" t="e">
        <f>IF(AND($E$8=1,'6a Health full-time'!#REF!&lt;0),O$14&amp;", "&amp;O$15&amp;", "&amp;O$16&amp;", "&amp;$A41&amp;", "&amp;$B41&amp;", "&amp;$C41&amp;"; ","")</f>
        <v>#REF!</v>
      </c>
      <c r="AB41" s="265" t="str">
        <f>IF(AND($E$8=1,'6a Health full-time'!S40&lt;0),V$14&amp;", "&amp;V$15&amp;", "&amp;V$16&amp;", "&amp;$A41&amp;", "&amp;$B41&amp;", "&amp;$C41&amp;"; ","")</f>
        <v/>
      </c>
      <c r="AC41" s="258" t="str">
        <f>IF(AND($E$8=1,'6a Health full-time'!T40&lt;0),W$14&amp;", "&amp;W$15&amp;", "&amp;W$16&amp;", "&amp;$A41&amp;", "&amp;$B41&amp;", "&amp;$C41&amp;"; ","")</f>
        <v/>
      </c>
      <c r="AD41" s="259" t="str">
        <f>IF(AND($E$8=1,'6a Health full-time'!W40&lt;0),X$14&amp;", "&amp;X$15&amp;", "&amp;X$16&amp;", "&amp;$A41&amp;", "&amp;$B41&amp;", "&amp;$C41&amp;"; ","")</f>
        <v/>
      </c>
      <c r="AE41" s="258" t="e">
        <f>IF(AND($E$8=1,'6a Health full-time'!#REF!&lt;0),Y$14&amp;", "&amp;Y$15&amp;", "&amp;Y$16&amp;", "&amp;$A41&amp;", "&amp;$B41&amp;", "&amp;$C41&amp;"; ","")</f>
        <v>#REF!</v>
      </c>
      <c r="AF41" s="299" t="e">
        <f>IF(AND($E$8=1,'6a Health full-time'!#REF!&lt;0),Z$14&amp;", "&amp;Z$15&amp;", "&amp;Z$16&amp;", "&amp;$A41&amp;", "&amp;$B41&amp;", "&amp;$C41&amp;"; ","")</f>
        <v>#REF!</v>
      </c>
      <c r="AG41" s="803" t="e">
        <f>IF(AND($E$8=1,'6a Health full-time'!#REF!&lt;0),AA$14&amp;", "&amp;AA$15&amp;", "&amp;AA$16&amp;", "&amp;$A41&amp;", "&amp;$B41&amp;", "&amp;$C41&amp;"; ","")</f>
        <v>#REF!</v>
      </c>
      <c r="AH41" s="50"/>
      <c r="AI41" s="295"/>
      <c r="AJ41" s="10"/>
      <c r="AK41" s="281"/>
      <c r="AL41" s="280"/>
      <c r="AM41" s="288"/>
      <c r="AN41" s="280"/>
      <c r="AO41" s="305"/>
      <c r="AP41" s="305"/>
      <c r="AQ41" s="281"/>
      <c r="AR41" s="280"/>
      <c r="AS41" s="288"/>
      <c r="AT41" s="280"/>
      <c r="AU41" s="305"/>
      <c r="AV41" s="805"/>
      <c r="AW41" s="305"/>
      <c r="AX41" s="809"/>
      <c r="AY41" s="305"/>
      <c r="AZ41" s="809"/>
      <c r="BA41" s="305"/>
      <c r="BB41" s="305"/>
      <c r="BC41" s="281"/>
      <c r="BD41" s="280"/>
      <c r="BE41" s="288"/>
      <c r="BF41" s="280"/>
      <c r="BG41" s="305"/>
      <c r="BH41" s="304"/>
      <c r="BI41" s="50"/>
      <c r="BJ41" s="295"/>
      <c r="BK41" s="10"/>
      <c r="BL41" s="265" t="str">
        <f>IF(AND($G$8=1,'6a Health full-time'!D40&lt;&gt;"",ABS('6a Health full-time'!D40)-INT(ABS('6a Health full-time'!D40))&lt;&gt;0,ABS('6a Health full-time'!D40)-INT(ABS('6a Health full-time'!D40))&lt;&gt;0.5),D$14&amp;", "&amp;D$15&amp;", "&amp;D$16&amp;", "&amp;$A41&amp;", "&amp;$B41&amp;", "&amp;$C41&amp;"; ","")</f>
        <v/>
      </c>
      <c r="BM41" s="258" t="str">
        <f>IF(AND($G$8=1,'6a Health full-time'!E40&lt;&gt;"",ABS('6a Health full-time'!E40)-INT(ABS('6a Health full-time'!E40))&lt;&gt;0,ABS('6a Health full-time'!E40)-INT(ABS('6a Health full-time'!E40))&lt;&gt;0.5),E$14&amp;", "&amp;E$15&amp;", "&amp;E$16&amp;", "&amp;$A41&amp;", "&amp;$B41&amp;", "&amp;$C41&amp;"; ","")</f>
        <v/>
      </c>
      <c r="BN41" s="259" t="str">
        <f>IF(AND($G$8=1,'6a Health full-time'!H40&lt;&gt;"",ABS('6a Health full-time'!H40)-INT(ABS('6a Health full-time'!H40))&lt;&gt;0,ABS('6a Health full-time'!H40)-INT(ABS('6a Health full-time'!H40))&lt;&gt;0.5),F$14&amp;", "&amp;F$15&amp;", "&amp;F$16&amp;", "&amp;$A41&amp;", "&amp;$B41&amp;", "&amp;$C41&amp;"; ","")</f>
        <v/>
      </c>
      <c r="BO41" s="258" t="e">
        <f>IF(AND($G$8=1,'6a Health full-time'!#REF!&lt;&gt;"",ABS('6a Health full-time'!#REF!)-INT(ABS('6a Health full-time'!#REF!))&lt;&gt;0,ABS('6a Health full-time'!#REF!)-INT(ABS('6a Health full-time'!#REF!))&lt;&gt;0.5),G$14&amp;", "&amp;G$15&amp;", "&amp;G$16&amp;", "&amp;$A41&amp;", "&amp;$B41&amp;", "&amp;$C41&amp;"; ","")</f>
        <v>#REF!</v>
      </c>
      <c r="BP41" s="299" t="e">
        <f>IF(AND($G$8=1,'6a Health full-time'!#REF!&lt;&gt;"",ABS('6a Health full-time'!#REF!)-INT(ABS('6a Health full-time'!#REF!))&lt;&gt;0,ABS('6a Health full-time'!#REF!)-INT(ABS('6a Health full-time'!#REF!))&lt;&gt;0.5),H$14&amp;", "&amp;H$15&amp;", "&amp;H$16&amp;", "&amp;$A41&amp;", "&amp;$B41&amp;", "&amp;$C41&amp;"; ","")</f>
        <v>#REF!</v>
      </c>
      <c r="BQ41" s="299" t="e">
        <f>IF(AND($G$8=1,'6a Health full-time'!#REF!&lt;&gt;"",ABS('6a Health full-time'!#REF!)-INT(ABS('6a Health full-time'!#REF!))&lt;&gt;0,ABS('6a Health full-time'!#REF!)-INT(ABS('6a Health full-time'!#REF!))&lt;&gt;0.5),I$14&amp;", "&amp;I$15&amp;", "&amp;I$16&amp;", "&amp;$A41&amp;", "&amp;$B41&amp;", "&amp;$C41&amp;"; ","")</f>
        <v>#REF!</v>
      </c>
      <c r="BR41" s="265" t="str">
        <f>IF(AND($G$8=1,'6a Health full-time'!I40&lt;&gt;"",ABS('6a Health full-time'!I40)-INT(ABS('6a Health full-time'!I40))&lt;&gt;0,ABS('6a Health full-time'!I40)-INT(ABS('6a Health full-time'!I40))&lt;&gt;0.5),J$14&amp;", "&amp;J$15&amp;", "&amp;J$16&amp;", "&amp;$A41&amp;", "&amp;$B41&amp;", "&amp;$C41&amp;"; ","")</f>
        <v/>
      </c>
      <c r="BS41" s="258" t="str">
        <f>IF(AND($G$8=1,'6a Health full-time'!J40&lt;&gt;"",ABS('6a Health full-time'!J40)-INT(ABS('6a Health full-time'!J40))&lt;&gt;0,ABS('6a Health full-time'!J40)-INT(ABS('6a Health full-time'!J40))&lt;&gt;0.5),K$14&amp;", "&amp;K$15&amp;", "&amp;K$16&amp;", "&amp;$A41&amp;", "&amp;$B41&amp;", "&amp;$C41&amp;"; ","")</f>
        <v/>
      </c>
      <c r="BT41" s="259" t="str">
        <f>IF(AND($G$8=1,'6a Health full-time'!M40&lt;&gt;"",ABS('6a Health full-time'!M40)-INT(ABS('6a Health full-time'!M40))&lt;&gt;0,ABS('6a Health full-time'!M40)-INT(ABS('6a Health full-time'!M40))&lt;&gt;0.5),L$14&amp;", "&amp;L$15&amp;", "&amp;L$16&amp;", "&amp;$A41&amp;", "&amp;$B41&amp;", "&amp;$C41&amp;"; ","")</f>
        <v/>
      </c>
      <c r="BU41" s="258" t="e">
        <f>IF(AND($G$8=1,'6a Health full-time'!#REF!&lt;&gt;"",ABS('6a Health full-time'!#REF!)-INT(ABS('6a Health full-time'!#REF!))&lt;&gt;0,ABS('6a Health full-time'!#REF!)-INT(ABS('6a Health full-time'!#REF!))&lt;&gt;0.5),M$14&amp;", "&amp;M$15&amp;", "&amp;M$16&amp;", "&amp;$A41&amp;", "&amp;$B41&amp;", "&amp;$C41&amp;"; ","")</f>
        <v>#REF!</v>
      </c>
      <c r="BV41" s="299" t="e">
        <f>IF(AND($G$8=1,'6a Health full-time'!#REF!&lt;&gt;"",ABS('6a Health full-time'!#REF!)-INT(ABS('6a Health full-time'!#REF!))&lt;&gt;0,ABS('6a Health full-time'!#REF!)-INT(ABS('6a Health full-time'!#REF!))&lt;&gt;0.5),N$14&amp;", "&amp;N$15&amp;", "&amp;N$16&amp;", "&amp;$A41&amp;", "&amp;$B41&amp;", "&amp;$C41&amp;"; ","")</f>
        <v>#REF!</v>
      </c>
      <c r="BW41" s="803" t="e">
        <f>IF(AND($G$8=1,'6a Health full-time'!#REF!&lt;&gt;"",ABS('6a Health full-time'!#REF!)-INT(ABS('6a Health full-time'!#REF!))&lt;&gt;0,ABS('6a Health full-time'!#REF!)-INT(ABS('6a Health full-time'!#REF!))&lt;&gt;0.5),O$14&amp;", "&amp;O$15&amp;", "&amp;O$16&amp;", "&amp;$A41&amp;", "&amp;$B41&amp;", "&amp;$C41&amp;"; ","")</f>
        <v>#REF!</v>
      </c>
      <c r="BX41" s="299" t="str">
        <f>IF(AND($G$8=1,'6a Health full-time'!N40&lt;&gt;"",ABS('6a Health full-time'!N40)-INT(ABS('6a Health full-time'!N40))&lt;&gt;0,ABS('6a Health full-time'!N40)-INT(ABS('6a Health full-time'!N40))&lt;&gt;0.5),P$14&amp;", "&amp;P$15&amp;", "&amp;P$16&amp;", "&amp;$A41&amp;", "&amp;$B41&amp;", "&amp;$C41&amp;"; ","")</f>
        <v/>
      </c>
      <c r="BY41" s="807" t="str">
        <f>IF(AND($G$8=1,'6a Health full-time'!O40&lt;&gt;"",ABS('6a Health full-time'!O40)-INT(ABS('6a Health full-time'!O40))&lt;&gt;0,ABS('6a Health full-time'!O40)-INT(ABS('6a Health full-time'!O40))&lt;&gt;0.5),Q$14&amp;", "&amp;Q$15&amp;", "&amp;Q$16&amp;", "&amp;$A41&amp;", "&amp;$B41&amp;", "&amp;$C41&amp;"; ","")</f>
        <v/>
      </c>
      <c r="BZ41" s="299" t="str">
        <f>IF(AND($G$8=1,'6a Health full-time'!R40&lt;&gt;"",ABS('6a Health full-time'!R40)-INT(ABS('6a Health full-time'!R40))&lt;&gt;0,ABS('6a Health full-time'!R40)-INT(ABS('6a Health full-time'!R40))&lt;&gt;0.5),R$14&amp;", "&amp;R$15&amp;", "&amp;R$16&amp;", "&amp;$A41&amp;", "&amp;$B41&amp;", "&amp;$C41&amp;"; ","")</f>
        <v/>
      </c>
      <c r="CA41" s="807" t="e">
        <f>IF(AND($G$8=1,'6a Health full-time'!#REF!&lt;&gt;"",ABS('6a Health full-time'!#REF!)-INT(ABS('6a Health full-time'!#REF!))&lt;&gt;0,ABS('6a Health full-time'!#REF!)-INT(ABS('6a Health full-time'!#REF!))&lt;&gt;0.5),S$14&amp;", "&amp;S$15&amp;", "&amp;S$16&amp;", "&amp;$A41&amp;", "&amp;$B41&amp;", "&amp;$C41&amp;"; ","")</f>
        <v>#REF!</v>
      </c>
      <c r="CB41" s="299" t="e">
        <f>IF(AND($G$8=1,'6a Health full-time'!#REF!&lt;&gt;"",ABS('6a Health full-time'!#REF!)-INT(ABS('6a Health full-time'!#REF!))&lt;&gt;0,ABS('6a Health full-time'!#REF!)-INT(ABS('6a Health full-time'!#REF!))&lt;&gt;0.5),T$14&amp;", "&amp;T$15&amp;", "&amp;T$16&amp;", "&amp;$A41&amp;", "&amp;$B41&amp;", "&amp;$C41&amp;"; ","")</f>
        <v>#REF!</v>
      </c>
      <c r="CC41" s="299" t="e">
        <f>IF(AND($G$8=1,'6a Health full-time'!#REF!&lt;&gt;"",ABS('6a Health full-time'!#REF!)-INT(ABS('6a Health full-time'!#REF!))&lt;&gt;0,ABS('6a Health full-time'!#REF!)-INT(ABS('6a Health full-time'!#REF!))&lt;&gt;0.5),U$14&amp;", "&amp;U$15&amp;", "&amp;U$16&amp;", "&amp;$A41&amp;", "&amp;$B41&amp;", "&amp;$C41&amp;"; ","")</f>
        <v>#REF!</v>
      </c>
      <c r="CD41" s="265" t="str">
        <f>IF(AND($G$8=1,'6a Health full-time'!S40&lt;&gt;"",ABS('6a Health full-time'!S40)-INT(ABS('6a Health full-time'!S40))&lt;&gt;0,ABS('6a Health full-time'!S40)-INT(ABS('6a Health full-time'!S40))&lt;&gt;0.5),V$14&amp;", "&amp;V$15&amp;", "&amp;V$16&amp;", "&amp;$A41&amp;", "&amp;$B41&amp;", "&amp;$C41&amp;"; ","")</f>
        <v/>
      </c>
      <c r="CE41" s="258" t="str">
        <f>IF(AND($G$8=1,'6a Health full-time'!T40&lt;&gt;"",ABS('6a Health full-time'!T40)-INT(ABS('6a Health full-time'!T40))&lt;&gt;0,ABS('6a Health full-time'!T40)-INT(ABS('6a Health full-time'!T40))&lt;&gt;0.5),W$14&amp;", "&amp;W$15&amp;", "&amp;W$16&amp;", "&amp;$A41&amp;", "&amp;$B41&amp;", "&amp;$C41&amp;"; ","")</f>
        <v/>
      </c>
      <c r="CF41" s="259" t="str">
        <f>IF(AND($G$8=1,'6a Health full-time'!W40&lt;&gt;"",ABS('6a Health full-time'!W40)-INT(ABS('6a Health full-time'!W40))&lt;&gt;0,ABS('6a Health full-time'!W40)-INT(ABS('6a Health full-time'!W40))&lt;&gt;0.5),X$14&amp;", "&amp;X$15&amp;", "&amp;X$16&amp;", "&amp;$A41&amp;", "&amp;$B41&amp;", "&amp;$C41&amp;"; ","")</f>
        <v/>
      </c>
      <c r="CG41" s="258" t="e">
        <f>IF(AND($G$8=1,'6a Health full-time'!#REF!&lt;&gt;"",ABS('6a Health full-time'!#REF!)-INT(ABS('6a Health full-time'!#REF!))&lt;&gt;0,ABS('6a Health full-time'!#REF!)-INT(ABS('6a Health full-time'!#REF!))&lt;&gt;0.5),Y$14&amp;", "&amp;Y$15&amp;", "&amp;Y$16&amp;", "&amp;$A41&amp;", "&amp;$B41&amp;", "&amp;$C41&amp;"; ","")</f>
        <v>#REF!</v>
      </c>
      <c r="CH41" s="253" t="e">
        <f>IF(AND($G$8=1,'6a Health full-time'!#REF!&lt;&gt;"",ABS('6a Health full-time'!#REF!)-INT(ABS('6a Health full-time'!#REF!))&lt;&gt;0,ABS('6a Health full-time'!#REF!)-INT(ABS('6a Health full-time'!#REF!))&lt;&gt;0.5),Z$14&amp;", "&amp;Z$15&amp;", "&amp;Z$16&amp;", "&amp;$A41&amp;", "&amp;$B41&amp;", "&amp;$C41&amp;"; ","")</f>
        <v>#REF!</v>
      </c>
      <c r="CI41" s="818" t="e">
        <f>IF(AND($G$8=1,'6a Health full-time'!#REF!&lt;&gt;"",ABS('6a Health full-time'!#REF!)-INT(ABS('6a Health full-time'!#REF!))&lt;&gt;0,ABS('6a Health full-time'!#REF!)-INT(ABS('6a Health full-time'!#REF!))&lt;&gt;0.5),AA$14&amp;", "&amp;AA$15&amp;", "&amp;AA$16&amp;", "&amp;$A41&amp;", "&amp;$B41&amp;", "&amp;$C41&amp;"; ","")</f>
        <v>#REF!</v>
      </c>
      <c r="CJ41" s="50"/>
      <c r="CK41" s="295"/>
      <c r="CL41" s="10"/>
      <c r="CM41" s="319" t="s">
        <v>101</v>
      </c>
      <c r="CN41" s="10" t="s">
        <v>11274</v>
      </c>
      <c r="CO41" s="10" t="s">
        <v>11275</v>
      </c>
      <c r="CP41" s="264" t="e">
        <f>IF(AND($H$8=1,ABS(CP21)&gt;ABS(CP31)),D$14&amp;", "&amp;D$16&amp;", Price group "&amp;$CM41&amp;" professions, "&amp;$CN41&amp;", "&amp;$CO41&amp;"; ","")</f>
        <v>#REF!</v>
      </c>
      <c r="CQ41" s="255" t="e">
        <f>IF(AND($H$8=1,ABS(CQ21)&gt;ABS(CQ31)),E$14&amp;", "&amp;E$16&amp;", Price group "&amp;$CM41&amp;" professions, "&amp;$CN41&amp;", "&amp;$CO41&amp;"; ","")</f>
        <v>#REF!</v>
      </c>
      <c r="CR41" s="301"/>
      <c r="CS41" s="287"/>
      <c r="CT41" s="303"/>
      <c r="CU41" s="303"/>
      <c r="CV41" s="264" t="e">
        <f>IF(AND($H$8=1,ABS(CV21)&gt;ABS(CV31)),J$14&amp;", "&amp;J$16&amp;", Price group "&amp;$CM41&amp;" professions, "&amp;$CN41&amp;", "&amp;$CO41&amp;"; ","")</f>
        <v>#REF!</v>
      </c>
      <c r="CW41" s="255" t="e">
        <f>IF(AND($H$8=1,ABS(CW21)&gt;ABS(CW31)),K$14&amp;", "&amp;K$16&amp;", Price group "&amp;$CM41&amp;" professions, "&amp;$CN41&amp;", "&amp;$CO41&amp;"; ","")</f>
        <v>#REF!</v>
      </c>
      <c r="CX41" s="301"/>
      <c r="CY41" s="287"/>
      <c r="CZ41" s="303"/>
      <c r="DA41" s="804"/>
      <c r="DB41" s="298" t="e">
        <f>IF(AND($H$8=1,ABS(DB21)&gt;ABS(DB31)),P$14&amp;", "&amp;P$16&amp;", Price group "&amp;$CM41&amp;" professions, "&amp;$CN41&amp;", "&amp;$CO41&amp;"; ","")</f>
        <v>#REF!</v>
      </c>
      <c r="DC41" s="298" t="e">
        <f>IF(AND($H$8=1,ABS(DC21)&gt;ABS(DC31)),Q$14&amp;", "&amp;Q$16&amp;", Price group "&amp;$CM41&amp;" professions, "&amp;$CN41&amp;", "&amp;$CO41&amp;"; ","")</f>
        <v>#REF!</v>
      </c>
      <c r="DD41" s="303"/>
      <c r="DE41" s="808"/>
      <c r="DF41" s="303"/>
      <c r="DG41" s="303"/>
      <c r="DH41" s="264" t="e">
        <f>IF(AND($H$8=1,ABS(DH21)&gt;ABS(DH31)),V$14&amp;", "&amp;V$16&amp;", Price group "&amp;$CM41&amp;" professions, "&amp;$CN41&amp;", "&amp;$CO41&amp;"; ","")</f>
        <v>#REF!</v>
      </c>
      <c r="DI41" s="255" t="e">
        <f>IF(AND($H$8=1,ABS(DI21)&gt;ABS(DI31)),W$14&amp;", "&amp;W$16&amp;", Price group "&amp;$CM41&amp;" professions, "&amp;$CN41&amp;", "&amp;$CO41&amp;"; ","")</f>
        <v>#REF!</v>
      </c>
      <c r="DJ41" s="301"/>
      <c r="DK41" s="287"/>
      <c r="DL41" s="303"/>
      <c r="DM41" s="804"/>
      <c r="DN41" s="50"/>
      <c r="DO41" s="3"/>
      <c r="DP41" s="323"/>
      <c r="DQ41" s="10"/>
      <c r="DR41" s="265" t="str">
        <f>IF(AND($M$8=1,SUM('6a Health full-time'!D40,'6a Health full-time'!I40)&gt;$DP$22,'6a Health full-time'!N40=0),P$15&amp;", "&amp;P$16&amp;", "&amp;$A41&amp;", "&amp;$B41&amp;", "&amp;$C41&amp;"; ","")</f>
        <v/>
      </c>
      <c r="DS41" s="258" t="str">
        <f>IF(AND($M$8=1,SUM('6a Health full-time'!E40,'6a Health full-time'!J40)&gt;$DP$22,'6a Health full-time'!O40=0),Q$15&amp;", "&amp;Q$16&amp;", "&amp;$A41&amp;", "&amp;$B41&amp;", "&amp;$C41&amp;"; ","")</f>
        <v/>
      </c>
      <c r="DT41" s="259" t="str">
        <f>IF(AND($M$8=1,SUM('6a Health full-time'!H40,'6a Health full-time'!M40)&gt;$DP$22,'6a Health full-time'!R40=0),R$15&amp;", "&amp;R$16&amp;", "&amp;$A41&amp;", "&amp;$B41&amp;", "&amp;$C41&amp;"; ","")</f>
        <v/>
      </c>
      <c r="DU41" s="258" t="e">
        <f>IF(AND($M$8=1,SUM('6a Health full-time'!#REF!,'6a Health full-time'!#REF!)&gt;$DP$22,'6a Health full-time'!#REF!=0),S$15&amp;", "&amp;S$16&amp;", "&amp;$A41&amp;", "&amp;$B41&amp;", "&amp;$C41&amp;"; ","")</f>
        <v>#REF!</v>
      </c>
      <c r="DV41" s="299" t="e">
        <f>IF(AND($M$8=1,SUM('6a Health full-time'!#REF!,'6a Health full-time'!#REF!)&gt;$DP$22,'6a Health full-time'!#REF!=0),T$15&amp;", "&amp;T$16&amp;", "&amp;$A41&amp;", "&amp;$B41&amp;", "&amp;$C41&amp;"; ","")</f>
        <v>#REF!</v>
      </c>
      <c r="DW41" s="266" t="e">
        <f>IF(AND($M$8=1,SUM('6a Health full-time'!#REF!,'6a Health full-time'!#REF!)&gt;$DP$22,'6a Health full-time'!#REF!=0),U$15&amp;", "&amp;U$16&amp;", "&amp;$A41&amp;", "&amp;$B41&amp;", "&amp;$C41&amp;"; ","")</f>
        <v>#REF!</v>
      </c>
      <c r="DX41" s="324"/>
      <c r="DY41" s="323"/>
      <c r="DZ41" s="10"/>
      <c r="EA41" s="265" t="str">
        <f>IF(AND($N$8=1,SUM('6a Health full-time'!D40,'6a Health full-time'!I40)&gt;0,SUM('6a Health full-time'!D40,'6a Health full-time'!I40)=ABS('6a Health full-time'!N40)),P$15&amp;", "&amp;P$16&amp;", "&amp;$A41&amp;", "&amp;$B41&amp;", "&amp;$C41&amp;"; ","")</f>
        <v/>
      </c>
      <c r="EB41" s="258" t="str">
        <f>IF(AND($N$8=1,SUM('6a Health full-time'!E40,'6a Health full-time'!J40)&gt;0,SUM('6a Health full-time'!E40,'6a Health full-time'!J40)=ABS('6a Health full-time'!O40)),Q$15&amp;", "&amp;Q$16&amp;", "&amp;$A41&amp;", "&amp;$B41&amp;", "&amp;$C41&amp;"; ","")</f>
        <v/>
      </c>
      <c r="EC41" s="259" t="str">
        <f>IF(AND($N$8=1,SUM('6a Health full-time'!H40,'6a Health full-time'!M40)&gt;0,SUM('6a Health full-time'!H40,'6a Health full-time'!M40)=ABS('6a Health full-time'!R40)),R$15&amp;", "&amp;R$16&amp;", "&amp;$A41&amp;", "&amp;$B41&amp;", "&amp;$C41&amp;"; ","")</f>
        <v/>
      </c>
      <c r="ED41" s="258" t="e">
        <f>IF(AND($N$8=1,SUM('6a Health full-time'!#REF!,'6a Health full-time'!#REF!)&gt;0,SUM('6a Health full-time'!#REF!,'6a Health full-time'!#REF!)=ABS('6a Health full-time'!#REF!)),S$15&amp;", "&amp;S$16&amp;", "&amp;$A41&amp;", "&amp;$B41&amp;", "&amp;$C41&amp;"; ","")</f>
        <v>#REF!</v>
      </c>
      <c r="EE41" s="299" t="e">
        <f>IF(AND($N$8=1,SUM('6a Health full-time'!#REF!,'6a Health full-time'!#REF!)&gt;0,SUM('6a Health full-time'!#REF!,'6a Health full-time'!#REF!)=ABS('6a Health full-time'!#REF!)),T$15&amp;", "&amp;T$16&amp;", "&amp;$A41&amp;", "&amp;$B41&amp;", "&amp;$C41&amp;"; ","")</f>
        <v>#REF!</v>
      </c>
      <c r="EF41" s="266" t="e">
        <f>IF(AND($N$8=1,SUM('6a Health full-time'!#REF!,'6a Health full-time'!#REF!)&gt;0,SUM('6a Health full-time'!#REF!,'6a Health full-time'!#REF!)=ABS('6a Health full-time'!#REF!)),U$15&amp;", "&amp;U$16&amp;", "&amp;$A41&amp;", "&amp;$B41&amp;", "&amp;$C41&amp;"; ","")</f>
        <v>#REF!</v>
      </c>
      <c r="EG41" s="324"/>
      <c r="EH41" s="3"/>
      <c r="EI41" s="3"/>
      <c r="EJ41" s="3"/>
      <c r="EK41" s="3"/>
      <c r="EL41" s="3"/>
      <c r="EM41" s="3"/>
      <c r="EN41" s="3"/>
      <c r="EO41" s="3"/>
      <c r="EP41" s="3"/>
      <c r="EQ41" s="323"/>
      <c r="ER41" s="10"/>
      <c r="ES41" s="265" t="str">
        <f>IF(AND($P$8=1,$B41="Long length",'6a Health full-time'!S40&lt;&gt;0),D$15&amp;", "&amp;D$16&amp;", "&amp;$A41&amp;", "&amp;$B41&amp;", "&amp;$C41&amp;"; ","")</f>
        <v/>
      </c>
      <c r="ET41" s="258" t="str">
        <f>IF(AND($P$8=1,$B41="Long length",'6a Health full-time'!T40&lt;&gt;0),E$15&amp;", "&amp;E$16&amp;", "&amp;$A41&amp;", "&amp;$B41&amp;", "&amp;$C41&amp;"; ","")</f>
        <v/>
      </c>
      <c r="EU41" s="259" t="str">
        <f>IF(AND($P$8=1,$B41="Long length",'6a Health full-time'!W40&lt;&gt;0),F$15&amp;", "&amp;F$16&amp;", "&amp;$A41&amp;", "&amp;$B41&amp;", "&amp;$C41&amp;"; ","")</f>
        <v/>
      </c>
      <c r="EV41" s="258" t="e">
        <f>IF(AND($P$8=1,$B41="Long length",'6a Health full-time'!#REF!&lt;&gt;0),G$15&amp;", "&amp;G$16&amp;", "&amp;$A41&amp;", "&amp;$B41&amp;", "&amp;$C41&amp;"; ","")</f>
        <v>#REF!</v>
      </c>
      <c r="EW41" s="299" t="e">
        <f>IF(AND($P$8=1,$B41="Long length",'6a Health full-time'!#REF!&lt;&gt;0),H$15&amp;", "&amp;H$16&amp;", "&amp;$A41&amp;", "&amp;$B41&amp;", "&amp;$C41&amp;"; ","")</f>
        <v>#REF!</v>
      </c>
      <c r="EX41" s="266" t="e">
        <f>IF(AND($P$8=1,$B41="Long length",'6a Health full-time'!#REF!&lt;&gt;0),I$15&amp;", "&amp;I$16&amp;", "&amp;$A41&amp;", "&amp;$B41&amp;", "&amp;$C41&amp;"; ","")</f>
        <v>#REF!</v>
      </c>
      <c r="EY41" s="324"/>
    </row>
    <row r="42" spans="1:155" x14ac:dyDescent="0.2">
      <c r="A42" s="3" t="s">
        <v>11291</v>
      </c>
      <c r="B42" s="3" t="s">
        <v>11286</v>
      </c>
      <c r="C42" s="3" t="s">
        <v>11275</v>
      </c>
      <c r="E42" s="295"/>
      <c r="F42" s="10"/>
      <c r="G42" s="265" t="str">
        <f>IF(AND($D$8=1,'6a Health full-time'!N41&gt;0),P$15&amp;", "&amp;P$16&amp;", "&amp;$A42&amp;", "&amp;$B42&amp;", "&amp;$C42&amp;"; ","")</f>
        <v/>
      </c>
      <c r="H42" s="258" t="str">
        <f>IF(AND($D$8=1,'6a Health full-time'!O41&gt;0),Q$15&amp;", "&amp;Q$16&amp;", "&amp;$A42&amp;", "&amp;$B42&amp;", "&amp;$C42&amp;"; ","")</f>
        <v/>
      </c>
      <c r="I42" s="259" t="str">
        <f>IF(AND($D$8=1,'6a Health full-time'!R41&gt;0),R$15&amp;", "&amp;R$16&amp;", "&amp;$A42&amp;", "&amp;$B42&amp;", "&amp;$C42&amp;"; ","")</f>
        <v/>
      </c>
      <c r="J42" s="794" t="e">
        <f>IF(AND($D$8=1,'6a Health full-time'!#REF!&gt;0),S$15&amp;", "&amp;S$16&amp;", "&amp;$A42&amp;", "&amp;$B42&amp;", "&amp;$C42&amp;"; ","")</f>
        <v>#REF!</v>
      </c>
      <c r="K42" s="796" t="e">
        <f>IF(AND($D$8=1,'6a Health full-time'!#REF!&gt;0),T$15&amp;", "&amp;T$16&amp;", "&amp;$A42&amp;", "&amp;$B42&amp;", "&amp;$C42&amp;"; ","")</f>
        <v>#REF!</v>
      </c>
      <c r="L42" s="266" t="e">
        <f>IF(AND($D$8=1,'6a Health full-time'!#REF!&gt;0),W$15&amp;", "&amp;W$16&amp;", "&amp;$A42&amp;", "&amp;$B42&amp;", "&amp;$C42&amp;"; ","")</f>
        <v>#REF!</v>
      </c>
      <c r="M42" s="50"/>
      <c r="N42" s="295"/>
      <c r="O42" s="10"/>
      <c r="P42" s="265" t="str">
        <f>IF(AND($E$8=1,'6a Health full-time'!D41&lt;0),D$14&amp;", "&amp;D$15&amp;", "&amp;D$16&amp;", "&amp;$A42&amp;", "&amp;$B42&amp;", "&amp;$C42&amp;"; ","")</f>
        <v/>
      </c>
      <c r="Q42" s="258" t="str">
        <f>IF(AND($E$8=1,'6a Health full-time'!E41&lt;0),E$14&amp;", "&amp;E$15&amp;", "&amp;E$16&amp;", "&amp;$A42&amp;", "&amp;$B42&amp;", "&amp;$C42&amp;"; ","")</f>
        <v/>
      </c>
      <c r="R42" s="259" t="str">
        <f>IF(AND($E$8=1,'6a Health full-time'!H41&lt;0),F$14&amp;", "&amp;F$15&amp;", "&amp;F$16&amp;", "&amp;$A42&amp;", "&amp;$B42&amp;", "&amp;$C42&amp;"; ","")</f>
        <v/>
      </c>
      <c r="S42" s="258" t="e">
        <f>IF(AND($E$8=1,'6a Health full-time'!#REF!&lt;0),G$14&amp;", "&amp;G$15&amp;", "&amp;G$16&amp;", "&amp;$A42&amp;", "&amp;$B42&amp;", "&amp;$C42&amp;"; ","")</f>
        <v>#REF!</v>
      </c>
      <c r="T42" s="299" t="e">
        <f>IF(AND($E$8=1,'6a Health full-time'!#REF!&lt;0),H$14&amp;", "&amp;H$15&amp;", "&amp;H$16&amp;", "&amp;$A42&amp;", "&amp;$B42&amp;", "&amp;$C42&amp;"; ","")</f>
        <v>#REF!</v>
      </c>
      <c r="U42" s="299" t="e">
        <f>IF(AND($E$8=1,'6a Health full-time'!#REF!&lt;0),I$14&amp;", "&amp;I$15&amp;", "&amp;I$16&amp;", "&amp;$A42&amp;", "&amp;$B42&amp;", "&amp;$C42&amp;"; ","")</f>
        <v>#REF!</v>
      </c>
      <c r="V42" s="265" t="str">
        <f>IF(AND($E$8=1,'6a Health full-time'!I41&lt;0),J$14&amp;", "&amp;J$15&amp;", "&amp;J$16&amp;", "&amp;$A42&amp;", "&amp;$B42&amp;", "&amp;$C42&amp;"; ","")</f>
        <v/>
      </c>
      <c r="W42" s="258" t="str">
        <f>IF(AND($E$8=1,'6a Health full-time'!J41&lt;0),K$14&amp;", "&amp;K$15&amp;", "&amp;K$16&amp;", "&amp;$A42&amp;", "&amp;$B42&amp;", "&amp;$C42&amp;"; ","")</f>
        <v/>
      </c>
      <c r="X42" s="259" t="str">
        <f>IF(AND($E$8=1,'6a Health full-time'!M41&lt;0),L$14&amp;", "&amp;L$15&amp;", "&amp;L$16&amp;", "&amp;$A42&amp;", "&amp;$B42&amp;", "&amp;$C42&amp;"; ","")</f>
        <v/>
      </c>
      <c r="Y42" s="258" t="e">
        <f>IF(AND($E$8=1,'6a Health full-time'!#REF!&lt;0),M$14&amp;", "&amp;M$15&amp;", "&amp;M$16&amp;", "&amp;$A42&amp;", "&amp;$B42&amp;", "&amp;$C42&amp;"; ","")</f>
        <v>#REF!</v>
      </c>
      <c r="Z42" s="299" t="e">
        <f>IF(AND($E$8=1,'6a Health full-time'!#REF!&lt;0),N$14&amp;", "&amp;N$15&amp;", "&amp;N$16&amp;", "&amp;$A42&amp;", "&amp;$B42&amp;", "&amp;$C42&amp;"; ","")</f>
        <v>#REF!</v>
      </c>
      <c r="AA42" s="299" t="e">
        <f>IF(AND($E$8=1,'6a Health full-time'!#REF!&lt;0),O$14&amp;", "&amp;O$15&amp;", "&amp;O$16&amp;", "&amp;$A42&amp;", "&amp;$B42&amp;", "&amp;$C42&amp;"; ","")</f>
        <v>#REF!</v>
      </c>
      <c r="AB42" s="265" t="str">
        <f>IF(AND($E$8=1,'6a Health full-time'!S41&lt;0),V$14&amp;", "&amp;V$15&amp;", "&amp;V$16&amp;", "&amp;$A42&amp;", "&amp;$B42&amp;", "&amp;$C42&amp;"; ","")</f>
        <v/>
      </c>
      <c r="AC42" s="258" t="str">
        <f>IF(AND($E$8=1,'6a Health full-time'!T41&lt;0),W$14&amp;", "&amp;W$15&amp;", "&amp;W$16&amp;", "&amp;$A42&amp;", "&amp;$B42&amp;", "&amp;$C42&amp;"; ","")</f>
        <v/>
      </c>
      <c r="AD42" s="259" t="str">
        <f>IF(AND($E$8=1,'6a Health full-time'!W41&lt;0),X$14&amp;", "&amp;X$15&amp;", "&amp;X$16&amp;", "&amp;$A42&amp;", "&amp;$B42&amp;", "&amp;$C42&amp;"; ","")</f>
        <v/>
      </c>
      <c r="AE42" s="258" t="e">
        <f>IF(AND($E$8=1,'6a Health full-time'!#REF!&lt;0),Y$14&amp;", "&amp;Y$15&amp;", "&amp;Y$16&amp;", "&amp;$A42&amp;", "&amp;$B42&amp;", "&amp;$C42&amp;"; ","")</f>
        <v>#REF!</v>
      </c>
      <c r="AF42" s="299" t="e">
        <f>IF(AND($E$8=1,'6a Health full-time'!#REF!&lt;0),Z$14&amp;", "&amp;Z$15&amp;", "&amp;Z$16&amp;", "&amp;$A42&amp;", "&amp;$B42&amp;", "&amp;$C42&amp;"; ","")</f>
        <v>#REF!</v>
      </c>
      <c r="AG42" s="803" t="e">
        <f>IF(AND($E$8=1,'6a Health full-time'!#REF!&lt;0),AA$14&amp;", "&amp;AA$15&amp;", "&amp;AA$16&amp;", "&amp;$A42&amp;", "&amp;$B42&amp;", "&amp;$C42&amp;"; ","")</f>
        <v>#REF!</v>
      </c>
      <c r="AH42" s="50"/>
      <c r="AI42" s="295"/>
      <c r="AJ42" s="10"/>
      <c r="AK42" s="281"/>
      <c r="AL42" s="280"/>
      <c r="AM42" s="288"/>
      <c r="AN42" s="280"/>
      <c r="AO42" s="305"/>
      <c r="AP42" s="305"/>
      <c r="AQ42" s="281"/>
      <c r="AR42" s="280"/>
      <c r="AS42" s="288"/>
      <c r="AT42" s="280"/>
      <c r="AU42" s="305"/>
      <c r="AV42" s="805"/>
      <c r="AW42" s="305"/>
      <c r="AX42" s="809"/>
      <c r="AY42" s="305"/>
      <c r="AZ42" s="809"/>
      <c r="BA42" s="305"/>
      <c r="BB42" s="305"/>
      <c r="BC42" s="281"/>
      <c r="BD42" s="280"/>
      <c r="BE42" s="288"/>
      <c r="BF42" s="280"/>
      <c r="BG42" s="305"/>
      <c r="BH42" s="304"/>
      <c r="BI42" s="50"/>
      <c r="BJ42" s="295"/>
      <c r="BK42" s="10"/>
      <c r="BL42" s="265" t="str">
        <f>IF(AND($G$8=1,'6a Health full-time'!D41&lt;&gt;"",ABS('6a Health full-time'!D41)-INT(ABS('6a Health full-time'!D41))&lt;&gt;0,ABS('6a Health full-time'!D41)-INT(ABS('6a Health full-time'!D41))&lt;&gt;0.5),D$14&amp;", "&amp;D$15&amp;", "&amp;D$16&amp;", "&amp;$A42&amp;", "&amp;$B42&amp;", "&amp;$C42&amp;"; ","")</f>
        <v/>
      </c>
      <c r="BM42" s="258" t="str">
        <f>IF(AND($G$8=1,'6a Health full-time'!E41&lt;&gt;"",ABS('6a Health full-time'!E41)-INT(ABS('6a Health full-time'!E41))&lt;&gt;0,ABS('6a Health full-time'!E41)-INT(ABS('6a Health full-time'!E41))&lt;&gt;0.5),E$14&amp;", "&amp;E$15&amp;", "&amp;E$16&amp;", "&amp;$A42&amp;", "&amp;$B42&amp;", "&amp;$C42&amp;"; ","")</f>
        <v/>
      </c>
      <c r="BN42" s="259" t="str">
        <f>IF(AND($G$8=1,'6a Health full-time'!H41&lt;&gt;"",ABS('6a Health full-time'!H41)-INT(ABS('6a Health full-time'!H41))&lt;&gt;0,ABS('6a Health full-time'!H41)-INT(ABS('6a Health full-time'!H41))&lt;&gt;0.5),F$14&amp;", "&amp;F$15&amp;", "&amp;F$16&amp;", "&amp;$A42&amp;", "&amp;$B42&amp;", "&amp;$C42&amp;"; ","")</f>
        <v/>
      </c>
      <c r="BO42" s="258" t="e">
        <f>IF(AND($G$8=1,'6a Health full-time'!#REF!&lt;&gt;"",ABS('6a Health full-time'!#REF!)-INT(ABS('6a Health full-time'!#REF!))&lt;&gt;0,ABS('6a Health full-time'!#REF!)-INT(ABS('6a Health full-time'!#REF!))&lt;&gt;0.5),G$14&amp;", "&amp;G$15&amp;", "&amp;G$16&amp;", "&amp;$A42&amp;", "&amp;$B42&amp;", "&amp;$C42&amp;"; ","")</f>
        <v>#REF!</v>
      </c>
      <c r="BP42" s="299" t="e">
        <f>IF(AND($G$8=1,'6a Health full-time'!#REF!&lt;&gt;"",ABS('6a Health full-time'!#REF!)-INT(ABS('6a Health full-time'!#REF!))&lt;&gt;0,ABS('6a Health full-time'!#REF!)-INT(ABS('6a Health full-time'!#REF!))&lt;&gt;0.5),H$14&amp;", "&amp;H$15&amp;", "&amp;H$16&amp;", "&amp;$A42&amp;", "&amp;$B42&amp;", "&amp;$C42&amp;"; ","")</f>
        <v>#REF!</v>
      </c>
      <c r="BQ42" s="299" t="e">
        <f>IF(AND($G$8=1,'6a Health full-time'!#REF!&lt;&gt;"",ABS('6a Health full-time'!#REF!)-INT(ABS('6a Health full-time'!#REF!))&lt;&gt;0,ABS('6a Health full-time'!#REF!)-INT(ABS('6a Health full-time'!#REF!))&lt;&gt;0.5),I$14&amp;", "&amp;I$15&amp;", "&amp;I$16&amp;", "&amp;$A42&amp;", "&amp;$B42&amp;", "&amp;$C42&amp;"; ","")</f>
        <v>#REF!</v>
      </c>
      <c r="BR42" s="265" t="str">
        <f>IF(AND($G$8=1,'6a Health full-time'!I41&lt;&gt;"",ABS('6a Health full-time'!I41)-INT(ABS('6a Health full-time'!I41))&lt;&gt;0,ABS('6a Health full-time'!I41)-INT(ABS('6a Health full-time'!I41))&lt;&gt;0.5),J$14&amp;", "&amp;J$15&amp;", "&amp;J$16&amp;", "&amp;$A42&amp;", "&amp;$B42&amp;", "&amp;$C42&amp;"; ","")</f>
        <v/>
      </c>
      <c r="BS42" s="258" t="str">
        <f>IF(AND($G$8=1,'6a Health full-time'!J41&lt;&gt;"",ABS('6a Health full-time'!J41)-INT(ABS('6a Health full-time'!J41))&lt;&gt;0,ABS('6a Health full-time'!J41)-INT(ABS('6a Health full-time'!J41))&lt;&gt;0.5),K$14&amp;", "&amp;K$15&amp;", "&amp;K$16&amp;", "&amp;$A42&amp;", "&amp;$B42&amp;", "&amp;$C42&amp;"; ","")</f>
        <v/>
      </c>
      <c r="BT42" s="259" t="str">
        <f>IF(AND($G$8=1,'6a Health full-time'!M41&lt;&gt;"",ABS('6a Health full-time'!M41)-INT(ABS('6a Health full-time'!M41))&lt;&gt;0,ABS('6a Health full-time'!M41)-INT(ABS('6a Health full-time'!M41))&lt;&gt;0.5),L$14&amp;", "&amp;L$15&amp;", "&amp;L$16&amp;", "&amp;$A42&amp;", "&amp;$B42&amp;", "&amp;$C42&amp;"; ","")</f>
        <v/>
      </c>
      <c r="BU42" s="258" t="e">
        <f>IF(AND($G$8=1,'6a Health full-time'!#REF!&lt;&gt;"",ABS('6a Health full-time'!#REF!)-INT(ABS('6a Health full-time'!#REF!))&lt;&gt;0,ABS('6a Health full-time'!#REF!)-INT(ABS('6a Health full-time'!#REF!))&lt;&gt;0.5),M$14&amp;", "&amp;M$15&amp;", "&amp;M$16&amp;", "&amp;$A42&amp;", "&amp;$B42&amp;", "&amp;$C42&amp;"; ","")</f>
        <v>#REF!</v>
      </c>
      <c r="BV42" s="299" t="e">
        <f>IF(AND($G$8=1,'6a Health full-time'!#REF!&lt;&gt;"",ABS('6a Health full-time'!#REF!)-INT(ABS('6a Health full-time'!#REF!))&lt;&gt;0,ABS('6a Health full-time'!#REF!)-INT(ABS('6a Health full-time'!#REF!))&lt;&gt;0.5),N$14&amp;", "&amp;N$15&amp;", "&amp;N$16&amp;", "&amp;$A42&amp;", "&amp;$B42&amp;", "&amp;$C42&amp;"; ","")</f>
        <v>#REF!</v>
      </c>
      <c r="BW42" s="803" t="e">
        <f>IF(AND($G$8=1,'6a Health full-time'!#REF!&lt;&gt;"",ABS('6a Health full-time'!#REF!)-INT(ABS('6a Health full-time'!#REF!))&lt;&gt;0,ABS('6a Health full-time'!#REF!)-INT(ABS('6a Health full-time'!#REF!))&lt;&gt;0.5),O$14&amp;", "&amp;O$15&amp;", "&amp;O$16&amp;", "&amp;$A42&amp;", "&amp;$B42&amp;", "&amp;$C42&amp;"; ","")</f>
        <v>#REF!</v>
      </c>
      <c r="BX42" s="299" t="str">
        <f>IF(AND($G$8=1,'6a Health full-time'!N41&lt;&gt;"",ABS('6a Health full-time'!N41)-INT(ABS('6a Health full-time'!N41))&lt;&gt;0,ABS('6a Health full-time'!N41)-INT(ABS('6a Health full-time'!N41))&lt;&gt;0.5),P$14&amp;", "&amp;P$15&amp;", "&amp;P$16&amp;", "&amp;$A42&amp;", "&amp;$B42&amp;", "&amp;$C42&amp;"; ","")</f>
        <v/>
      </c>
      <c r="BY42" s="807" t="str">
        <f>IF(AND($G$8=1,'6a Health full-time'!O41&lt;&gt;"",ABS('6a Health full-time'!O41)-INT(ABS('6a Health full-time'!O41))&lt;&gt;0,ABS('6a Health full-time'!O41)-INT(ABS('6a Health full-time'!O41))&lt;&gt;0.5),Q$14&amp;", "&amp;Q$15&amp;", "&amp;Q$16&amp;", "&amp;$A42&amp;", "&amp;$B42&amp;", "&amp;$C42&amp;"; ","")</f>
        <v/>
      </c>
      <c r="BZ42" s="299" t="str">
        <f>IF(AND($G$8=1,'6a Health full-time'!R41&lt;&gt;"",ABS('6a Health full-time'!R41)-INT(ABS('6a Health full-time'!R41))&lt;&gt;0,ABS('6a Health full-time'!R41)-INT(ABS('6a Health full-time'!R41))&lt;&gt;0.5),R$14&amp;", "&amp;R$15&amp;", "&amp;R$16&amp;", "&amp;$A42&amp;", "&amp;$B42&amp;", "&amp;$C42&amp;"; ","")</f>
        <v/>
      </c>
      <c r="CA42" s="807" t="e">
        <f>IF(AND($G$8=1,'6a Health full-time'!#REF!&lt;&gt;"",ABS('6a Health full-time'!#REF!)-INT(ABS('6a Health full-time'!#REF!))&lt;&gt;0,ABS('6a Health full-time'!#REF!)-INT(ABS('6a Health full-time'!#REF!))&lt;&gt;0.5),S$14&amp;", "&amp;S$15&amp;", "&amp;S$16&amp;", "&amp;$A42&amp;", "&amp;$B42&amp;", "&amp;$C42&amp;"; ","")</f>
        <v>#REF!</v>
      </c>
      <c r="CB42" s="299" t="e">
        <f>IF(AND($G$8=1,'6a Health full-time'!#REF!&lt;&gt;"",ABS('6a Health full-time'!#REF!)-INT(ABS('6a Health full-time'!#REF!))&lt;&gt;0,ABS('6a Health full-time'!#REF!)-INT(ABS('6a Health full-time'!#REF!))&lt;&gt;0.5),T$14&amp;", "&amp;T$15&amp;", "&amp;T$16&amp;", "&amp;$A42&amp;", "&amp;$B42&amp;", "&amp;$C42&amp;"; ","")</f>
        <v>#REF!</v>
      </c>
      <c r="CC42" s="299" t="e">
        <f>IF(AND($G$8=1,'6a Health full-time'!#REF!&lt;&gt;"",ABS('6a Health full-time'!#REF!)-INT(ABS('6a Health full-time'!#REF!))&lt;&gt;0,ABS('6a Health full-time'!#REF!)-INT(ABS('6a Health full-time'!#REF!))&lt;&gt;0.5),U$14&amp;", "&amp;U$15&amp;", "&amp;U$16&amp;", "&amp;$A42&amp;", "&amp;$B42&amp;", "&amp;$C42&amp;"; ","")</f>
        <v>#REF!</v>
      </c>
      <c r="CD42" s="265" t="str">
        <f>IF(AND($G$8=1,'6a Health full-time'!S41&lt;&gt;"",ABS('6a Health full-time'!S41)-INT(ABS('6a Health full-time'!S41))&lt;&gt;0,ABS('6a Health full-time'!S41)-INT(ABS('6a Health full-time'!S41))&lt;&gt;0.5),V$14&amp;", "&amp;V$15&amp;", "&amp;V$16&amp;", "&amp;$A42&amp;", "&amp;$B42&amp;", "&amp;$C42&amp;"; ","")</f>
        <v/>
      </c>
      <c r="CE42" s="258" t="str">
        <f>IF(AND($G$8=1,'6a Health full-time'!T41&lt;&gt;"",ABS('6a Health full-time'!T41)-INT(ABS('6a Health full-time'!T41))&lt;&gt;0,ABS('6a Health full-time'!T41)-INT(ABS('6a Health full-time'!T41))&lt;&gt;0.5),W$14&amp;", "&amp;W$15&amp;", "&amp;W$16&amp;", "&amp;$A42&amp;", "&amp;$B42&amp;", "&amp;$C42&amp;"; ","")</f>
        <v/>
      </c>
      <c r="CF42" s="259" t="str">
        <f>IF(AND($G$8=1,'6a Health full-time'!W41&lt;&gt;"",ABS('6a Health full-time'!W41)-INT(ABS('6a Health full-time'!W41))&lt;&gt;0,ABS('6a Health full-time'!W41)-INT(ABS('6a Health full-time'!W41))&lt;&gt;0.5),X$14&amp;", "&amp;X$15&amp;", "&amp;X$16&amp;", "&amp;$A42&amp;", "&amp;$B42&amp;", "&amp;$C42&amp;"; ","")</f>
        <v/>
      </c>
      <c r="CG42" s="258" t="e">
        <f>IF(AND($G$8=1,'6a Health full-time'!#REF!&lt;&gt;"",ABS('6a Health full-time'!#REF!)-INT(ABS('6a Health full-time'!#REF!))&lt;&gt;0,ABS('6a Health full-time'!#REF!)-INT(ABS('6a Health full-time'!#REF!))&lt;&gt;0.5),Y$14&amp;", "&amp;Y$15&amp;", "&amp;Y$16&amp;", "&amp;$A42&amp;", "&amp;$B42&amp;", "&amp;$C42&amp;"; ","")</f>
        <v>#REF!</v>
      </c>
      <c r="CH42" s="253" t="e">
        <f>IF(AND($G$8=1,'6a Health full-time'!#REF!&lt;&gt;"",ABS('6a Health full-time'!#REF!)-INT(ABS('6a Health full-time'!#REF!))&lt;&gt;0,ABS('6a Health full-time'!#REF!)-INT(ABS('6a Health full-time'!#REF!))&lt;&gt;0.5),Z$14&amp;", "&amp;Z$15&amp;", "&amp;Z$16&amp;", "&amp;$A42&amp;", "&amp;$B42&amp;", "&amp;$C42&amp;"; ","")</f>
        <v>#REF!</v>
      </c>
      <c r="CI42" s="818" t="e">
        <f>IF(AND($G$8=1,'6a Health full-time'!#REF!&lt;&gt;"",ABS('6a Health full-time'!#REF!)-INT(ABS('6a Health full-time'!#REF!))&lt;&gt;0,ABS('6a Health full-time'!#REF!)-INT(ABS('6a Health full-time'!#REF!))&lt;&gt;0.5),AA$14&amp;", "&amp;AA$15&amp;", "&amp;AA$16&amp;", "&amp;$A42&amp;", "&amp;$B42&amp;", "&amp;$C42&amp;"; ","")</f>
        <v>#REF!</v>
      </c>
      <c r="CJ42" s="50"/>
      <c r="CK42" s="295"/>
      <c r="CL42" s="10"/>
      <c r="CM42" s="10" t="s">
        <v>101</v>
      </c>
      <c r="CN42" s="10" t="s">
        <v>11274</v>
      </c>
      <c r="CO42" s="10" t="s">
        <v>11284</v>
      </c>
      <c r="CP42" s="265" t="e">
        <f t="shared" ref="CP42:CQ48" si="1">IF(AND($H$8=1,ABS(CP22)&gt;ABS(CP32)),D$14&amp;", "&amp;D$16&amp;", Price group "&amp;$CM42&amp;" professions, "&amp;$CN42&amp;", "&amp;$CO42&amp;"; ","")</f>
        <v>#REF!</v>
      </c>
      <c r="CQ42" s="258" t="e">
        <f t="shared" si="1"/>
        <v>#REF!</v>
      </c>
      <c r="CR42" s="288"/>
      <c r="CS42" s="280"/>
      <c r="CT42" s="305"/>
      <c r="CU42" s="305"/>
      <c r="CV42" s="265" t="e">
        <f t="shared" ref="CV42:CV48" si="2">IF(AND($H$8=1,ABS(CV22)&gt;ABS(CV32)),J$14&amp;", "&amp;J$16&amp;", Price group "&amp;$CM42&amp;" professions, "&amp;$CN42&amp;", "&amp;$CO42&amp;"; ","")</f>
        <v>#REF!</v>
      </c>
      <c r="CW42" s="258" t="e">
        <f t="shared" ref="CW42:CW48" si="3">IF(AND($H$8=1,ABS(CW22)&gt;ABS(CW32)),K$14&amp;", "&amp;K$16&amp;", Price group "&amp;$CM42&amp;" professions, "&amp;$CN42&amp;", "&amp;$CO42&amp;"; ","")</f>
        <v>#REF!</v>
      </c>
      <c r="CX42" s="288"/>
      <c r="CY42" s="280"/>
      <c r="CZ42" s="305"/>
      <c r="DA42" s="805"/>
      <c r="DB42" s="299" t="e">
        <f t="shared" ref="DB42:DB48" si="4">IF(AND($H$8=1,ABS(DB22)&gt;ABS(DB32)),P$14&amp;", "&amp;P$16&amp;", Price group "&amp;$CM42&amp;" professions, "&amp;$CN42&amp;", "&amp;$CO42&amp;"; ","")</f>
        <v>#REF!</v>
      </c>
      <c r="DC42" s="299" t="e">
        <f t="shared" ref="DC42:DC48" si="5">IF(AND($H$8=1,ABS(DC22)&gt;ABS(DC32)),Q$14&amp;", "&amp;Q$16&amp;", Price group "&amp;$CM42&amp;" professions, "&amp;$CN42&amp;", "&amp;$CO42&amp;"; ","")</f>
        <v>#REF!</v>
      </c>
      <c r="DD42" s="305"/>
      <c r="DE42" s="809"/>
      <c r="DF42" s="305"/>
      <c r="DG42" s="305"/>
      <c r="DH42" s="265" t="e">
        <f t="shared" ref="DH42:DH48" si="6">IF(AND($H$8=1,ABS(DH22)&gt;ABS(DH32)),V$14&amp;", "&amp;V$16&amp;", Price group "&amp;$CM42&amp;" professions, "&amp;$CN42&amp;", "&amp;$CO42&amp;"; ","")</f>
        <v>#REF!</v>
      </c>
      <c r="DI42" s="258" t="e">
        <f t="shared" ref="DI42:DI48" si="7">IF(AND($H$8=1,ABS(DI22)&gt;ABS(DI32)),W$14&amp;", "&amp;W$16&amp;", Price group "&amp;$CM42&amp;" professions, "&amp;$CN42&amp;", "&amp;$CO42&amp;"; ","")</f>
        <v>#REF!</v>
      </c>
      <c r="DJ42" s="288"/>
      <c r="DK42" s="280"/>
      <c r="DL42" s="305"/>
      <c r="DM42" s="805"/>
      <c r="DN42" s="50"/>
      <c r="DO42" s="3"/>
      <c r="DP42" s="323"/>
      <c r="DQ42" s="10"/>
      <c r="DR42" s="265" t="str">
        <f>IF(AND($M$8=1,SUM('6a Health full-time'!D41,'6a Health full-time'!I41)&gt;$DP$22,'6a Health full-time'!N41=0),P$15&amp;", "&amp;P$16&amp;", "&amp;$A42&amp;", "&amp;$B42&amp;", "&amp;$C42&amp;"; ","")</f>
        <v/>
      </c>
      <c r="DS42" s="258" t="str">
        <f>IF(AND($M$8=1,SUM('6a Health full-time'!E41,'6a Health full-time'!J41)&gt;$DP$22,'6a Health full-time'!O41=0),Q$15&amp;", "&amp;Q$16&amp;", "&amp;$A42&amp;", "&amp;$B42&amp;", "&amp;$C42&amp;"; ","")</f>
        <v/>
      </c>
      <c r="DT42" s="259" t="str">
        <f>IF(AND($M$8=1,SUM('6a Health full-time'!H41,'6a Health full-time'!M41)&gt;$DP$22,'6a Health full-time'!R41=0),R$15&amp;", "&amp;R$16&amp;", "&amp;$A42&amp;", "&amp;$B42&amp;", "&amp;$C42&amp;"; ","")</f>
        <v/>
      </c>
      <c r="DU42" s="258" t="e">
        <f>IF(AND($M$8=1,SUM('6a Health full-time'!#REF!,'6a Health full-time'!#REF!)&gt;$DP$22,'6a Health full-time'!#REF!=0),S$15&amp;", "&amp;S$16&amp;", "&amp;$A42&amp;", "&amp;$B42&amp;", "&amp;$C42&amp;"; ","")</f>
        <v>#REF!</v>
      </c>
      <c r="DV42" s="299" t="e">
        <f>IF(AND($M$8=1,SUM('6a Health full-time'!#REF!,'6a Health full-time'!#REF!)&gt;$DP$22,'6a Health full-time'!#REF!=0),T$15&amp;", "&amp;T$16&amp;", "&amp;$A42&amp;", "&amp;$B42&amp;", "&amp;$C42&amp;"; ","")</f>
        <v>#REF!</v>
      </c>
      <c r="DW42" s="266" t="e">
        <f>IF(AND($M$8=1,SUM('6a Health full-time'!#REF!,'6a Health full-time'!#REF!)&gt;$DP$22,'6a Health full-time'!#REF!=0),U$15&amp;", "&amp;U$16&amp;", "&amp;$A42&amp;", "&amp;$B42&amp;", "&amp;$C42&amp;"; ","")</f>
        <v>#REF!</v>
      </c>
      <c r="DX42" s="324"/>
      <c r="DY42" s="323"/>
      <c r="DZ42" s="10"/>
      <c r="EA42" s="265" t="str">
        <f>IF(AND($N$8=1,SUM('6a Health full-time'!D41,'6a Health full-time'!I41)&gt;0,SUM('6a Health full-time'!D41,'6a Health full-time'!I41)=ABS('6a Health full-time'!N41)),P$15&amp;", "&amp;P$16&amp;", "&amp;$A42&amp;", "&amp;$B42&amp;", "&amp;$C42&amp;"; ","")</f>
        <v/>
      </c>
      <c r="EB42" s="258" t="str">
        <f>IF(AND($N$8=1,SUM('6a Health full-time'!E41,'6a Health full-time'!J41)&gt;0,SUM('6a Health full-time'!E41,'6a Health full-time'!J41)=ABS('6a Health full-time'!O41)),Q$15&amp;", "&amp;Q$16&amp;", "&amp;$A42&amp;", "&amp;$B42&amp;", "&amp;$C42&amp;"; ","")</f>
        <v/>
      </c>
      <c r="EC42" s="259" t="str">
        <f>IF(AND($N$8=1,SUM('6a Health full-time'!H41,'6a Health full-time'!M41)&gt;0,SUM('6a Health full-time'!H41,'6a Health full-time'!M41)=ABS('6a Health full-time'!R41)),R$15&amp;", "&amp;R$16&amp;", "&amp;$A42&amp;", "&amp;$B42&amp;", "&amp;$C42&amp;"; ","")</f>
        <v/>
      </c>
      <c r="ED42" s="258" t="e">
        <f>IF(AND($N$8=1,SUM('6a Health full-time'!#REF!,'6a Health full-time'!#REF!)&gt;0,SUM('6a Health full-time'!#REF!,'6a Health full-time'!#REF!)=ABS('6a Health full-time'!#REF!)),S$15&amp;", "&amp;S$16&amp;", "&amp;$A42&amp;", "&amp;$B42&amp;", "&amp;$C42&amp;"; ","")</f>
        <v>#REF!</v>
      </c>
      <c r="EE42" s="299" t="e">
        <f>IF(AND($N$8=1,SUM('6a Health full-time'!#REF!,'6a Health full-time'!#REF!)&gt;0,SUM('6a Health full-time'!#REF!,'6a Health full-time'!#REF!)=ABS('6a Health full-time'!#REF!)),T$15&amp;", "&amp;T$16&amp;", "&amp;$A42&amp;", "&amp;$B42&amp;", "&amp;$C42&amp;"; ","")</f>
        <v>#REF!</v>
      </c>
      <c r="EF42" s="266" t="e">
        <f>IF(AND($N$8=1,SUM('6a Health full-time'!#REF!,'6a Health full-time'!#REF!)&gt;0,SUM('6a Health full-time'!#REF!,'6a Health full-time'!#REF!)=ABS('6a Health full-time'!#REF!)),U$15&amp;", "&amp;U$16&amp;", "&amp;$A42&amp;", "&amp;$B42&amp;", "&amp;$C42&amp;"; ","")</f>
        <v>#REF!</v>
      </c>
      <c r="EG42" s="324"/>
      <c r="EH42" s="3"/>
      <c r="EI42" s="3"/>
      <c r="EJ42" s="3"/>
      <c r="EK42" s="3"/>
      <c r="EL42" s="3"/>
      <c r="EM42" s="3"/>
      <c r="EN42" s="3"/>
      <c r="EO42" s="3"/>
      <c r="EP42" s="3"/>
      <c r="EQ42" s="323"/>
      <c r="ER42" s="10"/>
      <c r="ES42" s="265" t="str">
        <f>IF(AND($P$8=1,$B42="Long length",'6a Health full-time'!S41&lt;&gt;0),D$15&amp;", "&amp;D$16&amp;", "&amp;$A42&amp;", "&amp;$B42&amp;", "&amp;$C42&amp;"; ","")</f>
        <v/>
      </c>
      <c r="ET42" s="258" t="str">
        <f>IF(AND($P$8=1,$B42="Long length",'6a Health full-time'!T41&lt;&gt;0),E$15&amp;", "&amp;E$16&amp;", "&amp;$A42&amp;", "&amp;$B42&amp;", "&amp;$C42&amp;"; ","")</f>
        <v/>
      </c>
      <c r="EU42" s="259" t="str">
        <f>IF(AND($P$8=1,$B42="Long length",'6a Health full-time'!W41&lt;&gt;0),F$15&amp;", "&amp;F$16&amp;", "&amp;$A42&amp;", "&amp;$B42&amp;", "&amp;$C42&amp;"; ","")</f>
        <v/>
      </c>
      <c r="EV42" s="258" t="e">
        <f>IF(AND($P$8=1,$B42="Long length",'6a Health full-time'!#REF!&lt;&gt;0),G$15&amp;", "&amp;G$16&amp;", "&amp;$A42&amp;", "&amp;$B42&amp;", "&amp;$C42&amp;"; ","")</f>
        <v>#REF!</v>
      </c>
      <c r="EW42" s="299" t="e">
        <f>IF(AND($P$8=1,$B42="Long length",'6a Health full-time'!#REF!&lt;&gt;0),H$15&amp;", "&amp;H$16&amp;", "&amp;$A42&amp;", "&amp;$B42&amp;", "&amp;$C42&amp;"; ","")</f>
        <v>#REF!</v>
      </c>
      <c r="EX42" s="266" t="e">
        <f>IF(AND($P$8=1,$B42="Long length",'6a Health full-time'!#REF!&lt;&gt;0),I$15&amp;", "&amp;I$16&amp;", "&amp;$A42&amp;", "&amp;$B42&amp;", "&amp;$C42&amp;"; ","")</f>
        <v>#REF!</v>
      </c>
      <c r="EY42" s="324"/>
    </row>
    <row r="43" spans="1:155" x14ac:dyDescent="0.2">
      <c r="A43" s="3" t="s">
        <v>11291</v>
      </c>
      <c r="B43" s="3" t="s">
        <v>11286</v>
      </c>
      <c r="C43" s="3" t="s">
        <v>11284</v>
      </c>
      <c r="E43" s="295"/>
      <c r="F43" s="10"/>
      <c r="G43" s="265" t="str">
        <f>IF(AND($D$8=1,'6a Health full-time'!N42&gt;0),P$15&amp;", "&amp;P$16&amp;", "&amp;$A43&amp;", "&amp;$B43&amp;", "&amp;$C43&amp;"; ","")</f>
        <v/>
      </c>
      <c r="H43" s="258" t="str">
        <f>IF(AND($D$8=1,'6a Health full-time'!O42&gt;0),Q$15&amp;", "&amp;Q$16&amp;", "&amp;$A43&amp;", "&amp;$B43&amp;", "&amp;$C43&amp;"; ","")</f>
        <v/>
      </c>
      <c r="I43" s="259" t="str">
        <f>IF(AND($D$8=1,'6a Health full-time'!R42&gt;0),R$15&amp;", "&amp;R$16&amp;", "&amp;$A43&amp;", "&amp;$B43&amp;", "&amp;$C43&amp;"; ","")</f>
        <v/>
      </c>
      <c r="J43" s="794" t="e">
        <f>IF(AND($D$8=1,'6a Health full-time'!#REF!&gt;0),S$15&amp;", "&amp;S$16&amp;", "&amp;$A43&amp;", "&amp;$B43&amp;", "&amp;$C43&amp;"; ","")</f>
        <v>#REF!</v>
      </c>
      <c r="K43" s="796" t="e">
        <f>IF(AND($D$8=1,'6a Health full-time'!#REF!&gt;0),T$15&amp;", "&amp;T$16&amp;", "&amp;$A43&amp;", "&amp;$B43&amp;", "&amp;$C43&amp;"; ","")</f>
        <v>#REF!</v>
      </c>
      <c r="L43" s="266" t="e">
        <f>IF(AND($D$8=1,'6a Health full-time'!#REF!&gt;0),W$15&amp;", "&amp;W$16&amp;", "&amp;$A43&amp;", "&amp;$B43&amp;", "&amp;$C43&amp;"; ","")</f>
        <v>#REF!</v>
      </c>
      <c r="M43" s="50"/>
      <c r="N43" s="295"/>
      <c r="O43" s="10"/>
      <c r="P43" s="265" t="str">
        <f>IF(AND($E$8=1,'6a Health full-time'!D42&lt;0),D$14&amp;", "&amp;D$15&amp;", "&amp;D$16&amp;", "&amp;$A43&amp;", "&amp;$B43&amp;", "&amp;$C43&amp;"; ","")</f>
        <v/>
      </c>
      <c r="Q43" s="258" t="str">
        <f>IF(AND($E$8=1,'6a Health full-time'!E42&lt;0),E$14&amp;", "&amp;E$15&amp;", "&amp;E$16&amp;", "&amp;$A43&amp;", "&amp;$B43&amp;", "&amp;$C43&amp;"; ","")</f>
        <v/>
      </c>
      <c r="R43" s="259" t="str">
        <f>IF(AND($E$8=1,'6a Health full-time'!H42&lt;0),F$14&amp;", "&amp;F$15&amp;", "&amp;F$16&amp;", "&amp;$A43&amp;", "&amp;$B43&amp;", "&amp;$C43&amp;"; ","")</f>
        <v/>
      </c>
      <c r="S43" s="258" t="e">
        <f>IF(AND($E$8=1,'6a Health full-time'!#REF!&lt;0),G$14&amp;", "&amp;G$15&amp;", "&amp;G$16&amp;", "&amp;$A43&amp;", "&amp;$B43&amp;", "&amp;$C43&amp;"; ","")</f>
        <v>#REF!</v>
      </c>
      <c r="T43" s="299" t="e">
        <f>IF(AND($E$8=1,'6a Health full-time'!#REF!&lt;0),H$14&amp;", "&amp;H$15&amp;", "&amp;H$16&amp;", "&amp;$A43&amp;", "&amp;$B43&amp;", "&amp;$C43&amp;"; ","")</f>
        <v>#REF!</v>
      </c>
      <c r="U43" s="299" t="e">
        <f>IF(AND($E$8=1,'6a Health full-time'!#REF!&lt;0),I$14&amp;", "&amp;I$15&amp;", "&amp;I$16&amp;", "&amp;$A43&amp;", "&amp;$B43&amp;", "&amp;$C43&amp;"; ","")</f>
        <v>#REF!</v>
      </c>
      <c r="V43" s="265" t="str">
        <f>IF(AND($E$8=1,'6a Health full-time'!I42&lt;0),J$14&amp;", "&amp;J$15&amp;", "&amp;J$16&amp;", "&amp;$A43&amp;", "&amp;$B43&amp;", "&amp;$C43&amp;"; ","")</f>
        <v/>
      </c>
      <c r="W43" s="258" t="str">
        <f>IF(AND($E$8=1,'6a Health full-time'!J42&lt;0),K$14&amp;", "&amp;K$15&amp;", "&amp;K$16&amp;", "&amp;$A43&amp;", "&amp;$B43&amp;", "&amp;$C43&amp;"; ","")</f>
        <v/>
      </c>
      <c r="X43" s="259" t="str">
        <f>IF(AND($E$8=1,'6a Health full-time'!M42&lt;0),L$14&amp;", "&amp;L$15&amp;", "&amp;L$16&amp;", "&amp;$A43&amp;", "&amp;$B43&amp;", "&amp;$C43&amp;"; ","")</f>
        <v/>
      </c>
      <c r="Y43" s="258" t="e">
        <f>IF(AND($E$8=1,'6a Health full-time'!#REF!&lt;0),M$14&amp;", "&amp;M$15&amp;", "&amp;M$16&amp;", "&amp;$A43&amp;", "&amp;$B43&amp;", "&amp;$C43&amp;"; ","")</f>
        <v>#REF!</v>
      </c>
      <c r="Z43" s="299" t="e">
        <f>IF(AND($E$8=1,'6a Health full-time'!#REF!&lt;0),N$14&amp;", "&amp;N$15&amp;", "&amp;N$16&amp;", "&amp;$A43&amp;", "&amp;$B43&amp;", "&amp;$C43&amp;"; ","")</f>
        <v>#REF!</v>
      </c>
      <c r="AA43" s="299" t="e">
        <f>IF(AND($E$8=1,'6a Health full-time'!#REF!&lt;0),O$14&amp;", "&amp;O$15&amp;", "&amp;O$16&amp;", "&amp;$A43&amp;", "&amp;$B43&amp;", "&amp;$C43&amp;"; ","")</f>
        <v>#REF!</v>
      </c>
      <c r="AB43" s="265" t="str">
        <f>IF(AND($E$8=1,'6a Health full-time'!S42&lt;0),V$14&amp;", "&amp;V$15&amp;", "&amp;V$16&amp;", "&amp;$A43&amp;", "&amp;$B43&amp;", "&amp;$C43&amp;"; ","")</f>
        <v/>
      </c>
      <c r="AC43" s="258" t="str">
        <f>IF(AND($E$8=1,'6a Health full-time'!T42&lt;0),W$14&amp;", "&amp;W$15&amp;", "&amp;W$16&amp;", "&amp;$A43&amp;", "&amp;$B43&amp;", "&amp;$C43&amp;"; ","")</f>
        <v/>
      </c>
      <c r="AD43" s="259" t="str">
        <f>IF(AND($E$8=1,'6a Health full-time'!W42&lt;0),X$14&amp;", "&amp;X$15&amp;", "&amp;X$16&amp;", "&amp;$A43&amp;", "&amp;$B43&amp;", "&amp;$C43&amp;"; ","")</f>
        <v/>
      </c>
      <c r="AE43" s="258" t="e">
        <f>IF(AND($E$8=1,'6a Health full-time'!#REF!&lt;0),Y$14&amp;", "&amp;Y$15&amp;", "&amp;Y$16&amp;", "&amp;$A43&amp;", "&amp;$B43&amp;", "&amp;$C43&amp;"; ","")</f>
        <v>#REF!</v>
      </c>
      <c r="AF43" s="299" t="e">
        <f>IF(AND($E$8=1,'6a Health full-time'!#REF!&lt;0),Z$14&amp;", "&amp;Z$15&amp;", "&amp;Z$16&amp;", "&amp;$A43&amp;", "&amp;$B43&amp;", "&amp;$C43&amp;"; ","")</f>
        <v>#REF!</v>
      </c>
      <c r="AG43" s="803" t="e">
        <f>IF(AND($E$8=1,'6a Health full-time'!#REF!&lt;0),AA$14&amp;", "&amp;AA$15&amp;", "&amp;AA$16&amp;", "&amp;$A43&amp;", "&amp;$B43&amp;", "&amp;$C43&amp;"; ","")</f>
        <v>#REF!</v>
      </c>
      <c r="AH43" s="50"/>
      <c r="AI43" s="295"/>
      <c r="AJ43" s="10"/>
      <c r="AK43" s="281"/>
      <c r="AL43" s="280"/>
      <c r="AM43" s="288"/>
      <c r="AN43" s="280"/>
      <c r="AO43" s="305"/>
      <c r="AP43" s="305"/>
      <c r="AQ43" s="281"/>
      <c r="AR43" s="280"/>
      <c r="AS43" s="288"/>
      <c r="AT43" s="280"/>
      <c r="AU43" s="305"/>
      <c r="AV43" s="805"/>
      <c r="AW43" s="305"/>
      <c r="AX43" s="809"/>
      <c r="AY43" s="305"/>
      <c r="AZ43" s="809"/>
      <c r="BA43" s="305"/>
      <c r="BB43" s="305"/>
      <c r="BC43" s="281"/>
      <c r="BD43" s="280"/>
      <c r="BE43" s="288"/>
      <c r="BF43" s="280"/>
      <c r="BG43" s="305"/>
      <c r="BH43" s="304"/>
      <c r="BI43" s="50"/>
      <c r="BJ43" s="295"/>
      <c r="BK43" s="10"/>
      <c r="BL43" s="265" t="str">
        <f>IF(AND($G$8=1,'6a Health full-time'!D42&lt;&gt;"",ABS('6a Health full-time'!D42)-INT(ABS('6a Health full-time'!D42))&lt;&gt;0,ABS('6a Health full-time'!D42)-INT(ABS('6a Health full-time'!D42))&lt;&gt;0.5),D$14&amp;", "&amp;D$15&amp;", "&amp;D$16&amp;", "&amp;$A43&amp;", "&amp;$B43&amp;", "&amp;$C43&amp;"; ","")</f>
        <v/>
      </c>
      <c r="BM43" s="258" t="str">
        <f>IF(AND($G$8=1,'6a Health full-time'!E42&lt;&gt;"",ABS('6a Health full-time'!E42)-INT(ABS('6a Health full-time'!E42))&lt;&gt;0,ABS('6a Health full-time'!E42)-INT(ABS('6a Health full-time'!E42))&lt;&gt;0.5),E$14&amp;", "&amp;E$15&amp;", "&amp;E$16&amp;", "&amp;$A43&amp;", "&amp;$B43&amp;", "&amp;$C43&amp;"; ","")</f>
        <v/>
      </c>
      <c r="BN43" s="259" t="str">
        <f>IF(AND($G$8=1,'6a Health full-time'!H42&lt;&gt;"",ABS('6a Health full-time'!H42)-INT(ABS('6a Health full-time'!H42))&lt;&gt;0,ABS('6a Health full-time'!H42)-INT(ABS('6a Health full-time'!H42))&lt;&gt;0.5),F$14&amp;", "&amp;F$15&amp;", "&amp;F$16&amp;", "&amp;$A43&amp;", "&amp;$B43&amp;", "&amp;$C43&amp;"; ","")</f>
        <v/>
      </c>
      <c r="BO43" s="258" t="e">
        <f>IF(AND($G$8=1,'6a Health full-time'!#REF!&lt;&gt;"",ABS('6a Health full-time'!#REF!)-INT(ABS('6a Health full-time'!#REF!))&lt;&gt;0,ABS('6a Health full-time'!#REF!)-INT(ABS('6a Health full-time'!#REF!))&lt;&gt;0.5),G$14&amp;", "&amp;G$15&amp;", "&amp;G$16&amp;", "&amp;$A43&amp;", "&amp;$B43&amp;", "&amp;$C43&amp;"; ","")</f>
        <v>#REF!</v>
      </c>
      <c r="BP43" s="299" t="e">
        <f>IF(AND($G$8=1,'6a Health full-time'!#REF!&lt;&gt;"",ABS('6a Health full-time'!#REF!)-INT(ABS('6a Health full-time'!#REF!))&lt;&gt;0,ABS('6a Health full-time'!#REF!)-INT(ABS('6a Health full-time'!#REF!))&lt;&gt;0.5),H$14&amp;", "&amp;H$15&amp;", "&amp;H$16&amp;", "&amp;$A43&amp;", "&amp;$B43&amp;", "&amp;$C43&amp;"; ","")</f>
        <v>#REF!</v>
      </c>
      <c r="BQ43" s="299" t="e">
        <f>IF(AND($G$8=1,'6a Health full-time'!#REF!&lt;&gt;"",ABS('6a Health full-time'!#REF!)-INT(ABS('6a Health full-time'!#REF!))&lt;&gt;0,ABS('6a Health full-time'!#REF!)-INT(ABS('6a Health full-time'!#REF!))&lt;&gt;0.5),I$14&amp;", "&amp;I$15&amp;", "&amp;I$16&amp;", "&amp;$A43&amp;", "&amp;$B43&amp;", "&amp;$C43&amp;"; ","")</f>
        <v>#REF!</v>
      </c>
      <c r="BR43" s="265" t="str">
        <f>IF(AND($G$8=1,'6a Health full-time'!I42&lt;&gt;"",ABS('6a Health full-time'!I42)-INT(ABS('6a Health full-time'!I42))&lt;&gt;0,ABS('6a Health full-time'!I42)-INT(ABS('6a Health full-time'!I42))&lt;&gt;0.5),J$14&amp;", "&amp;J$15&amp;", "&amp;J$16&amp;", "&amp;$A43&amp;", "&amp;$B43&amp;", "&amp;$C43&amp;"; ","")</f>
        <v/>
      </c>
      <c r="BS43" s="258" t="str">
        <f>IF(AND($G$8=1,'6a Health full-time'!J42&lt;&gt;"",ABS('6a Health full-time'!J42)-INT(ABS('6a Health full-time'!J42))&lt;&gt;0,ABS('6a Health full-time'!J42)-INT(ABS('6a Health full-time'!J42))&lt;&gt;0.5),K$14&amp;", "&amp;K$15&amp;", "&amp;K$16&amp;", "&amp;$A43&amp;", "&amp;$B43&amp;", "&amp;$C43&amp;"; ","")</f>
        <v/>
      </c>
      <c r="BT43" s="259" t="str">
        <f>IF(AND($G$8=1,'6a Health full-time'!M42&lt;&gt;"",ABS('6a Health full-time'!M42)-INT(ABS('6a Health full-time'!M42))&lt;&gt;0,ABS('6a Health full-time'!M42)-INT(ABS('6a Health full-time'!M42))&lt;&gt;0.5),L$14&amp;", "&amp;L$15&amp;", "&amp;L$16&amp;", "&amp;$A43&amp;", "&amp;$B43&amp;", "&amp;$C43&amp;"; ","")</f>
        <v/>
      </c>
      <c r="BU43" s="258" t="e">
        <f>IF(AND($G$8=1,'6a Health full-time'!#REF!&lt;&gt;"",ABS('6a Health full-time'!#REF!)-INT(ABS('6a Health full-time'!#REF!))&lt;&gt;0,ABS('6a Health full-time'!#REF!)-INT(ABS('6a Health full-time'!#REF!))&lt;&gt;0.5),M$14&amp;", "&amp;M$15&amp;", "&amp;M$16&amp;", "&amp;$A43&amp;", "&amp;$B43&amp;", "&amp;$C43&amp;"; ","")</f>
        <v>#REF!</v>
      </c>
      <c r="BV43" s="299" t="e">
        <f>IF(AND($G$8=1,'6a Health full-time'!#REF!&lt;&gt;"",ABS('6a Health full-time'!#REF!)-INT(ABS('6a Health full-time'!#REF!))&lt;&gt;0,ABS('6a Health full-time'!#REF!)-INT(ABS('6a Health full-time'!#REF!))&lt;&gt;0.5),N$14&amp;", "&amp;N$15&amp;", "&amp;N$16&amp;", "&amp;$A43&amp;", "&amp;$B43&amp;", "&amp;$C43&amp;"; ","")</f>
        <v>#REF!</v>
      </c>
      <c r="BW43" s="803" t="e">
        <f>IF(AND($G$8=1,'6a Health full-time'!#REF!&lt;&gt;"",ABS('6a Health full-time'!#REF!)-INT(ABS('6a Health full-time'!#REF!))&lt;&gt;0,ABS('6a Health full-time'!#REF!)-INT(ABS('6a Health full-time'!#REF!))&lt;&gt;0.5),O$14&amp;", "&amp;O$15&amp;", "&amp;O$16&amp;", "&amp;$A43&amp;", "&amp;$B43&amp;", "&amp;$C43&amp;"; ","")</f>
        <v>#REF!</v>
      </c>
      <c r="BX43" s="299" t="str">
        <f>IF(AND($G$8=1,'6a Health full-time'!N42&lt;&gt;"",ABS('6a Health full-time'!N42)-INT(ABS('6a Health full-time'!N42))&lt;&gt;0,ABS('6a Health full-time'!N42)-INT(ABS('6a Health full-time'!N42))&lt;&gt;0.5),P$14&amp;", "&amp;P$15&amp;", "&amp;P$16&amp;", "&amp;$A43&amp;", "&amp;$B43&amp;", "&amp;$C43&amp;"; ","")</f>
        <v/>
      </c>
      <c r="BY43" s="807" t="str">
        <f>IF(AND($G$8=1,'6a Health full-time'!O42&lt;&gt;"",ABS('6a Health full-time'!O42)-INT(ABS('6a Health full-time'!O42))&lt;&gt;0,ABS('6a Health full-time'!O42)-INT(ABS('6a Health full-time'!O42))&lt;&gt;0.5),Q$14&amp;", "&amp;Q$15&amp;", "&amp;Q$16&amp;", "&amp;$A43&amp;", "&amp;$B43&amp;", "&amp;$C43&amp;"; ","")</f>
        <v/>
      </c>
      <c r="BZ43" s="299" t="str">
        <f>IF(AND($G$8=1,'6a Health full-time'!R42&lt;&gt;"",ABS('6a Health full-time'!R42)-INT(ABS('6a Health full-time'!R42))&lt;&gt;0,ABS('6a Health full-time'!R42)-INT(ABS('6a Health full-time'!R42))&lt;&gt;0.5),R$14&amp;", "&amp;R$15&amp;", "&amp;R$16&amp;", "&amp;$A43&amp;", "&amp;$B43&amp;", "&amp;$C43&amp;"; ","")</f>
        <v/>
      </c>
      <c r="CA43" s="807" t="e">
        <f>IF(AND($G$8=1,'6a Health full-time'!#REF!&lt;&gt;"",ABS('6a Health full-time'!#REF!)-INT(ABS('6a Health full-time'!#REF!))&lt;&gt;0,ABS('6a Health full-time'!#REF!)-INT(ABS('6a Health full-time'!#REF!))&lt;&gt;0.5),S$14&amp;", "&amp;S$15&amp;", "&amp;S$16&amp;", "&amp;$A43&amp;", "&amp;$B43&amp;", "&amp;$C43&amp;"; ","")</f>
        <v>#REF!</v>
      </c>
      <c r="CB43" s="299" t="e">
        <f>IF(AND($G$8=1,'6a Health full-time'!#REF!&lt;&gt;"",ABS('6a Health full-time'!#REF!)-INT(ABS('6a Health full-time'!#REF!))&lt;&gt;0,ABS('6a Health full-time'!#REF!)-INT(ABS('6a Health full-time'!#REF!))&lt;&gt;0.5),T$14&amp;", "&amp;T$15&amp;", "&amp;T$16&amp;", "&amp;$A43&amp;", "&amp;$B43&amp;", "&amp;$C43&amp;"; ","")</f>
        <v>#REF!</v>
      </c>
      <c r="CC43" s="299" t="e">
        <f>IF(AND($G$8=1,'6a Health full-time'!#REF!&lt;&gt;"",ABS('6a Health full-time'!#REF!)-INT(ABS('6a Health full-time'!#REF!))&lt;&gt;0,ABS('6a Health full-time'!#REF!)-INT(ABS('6a Health full-time'!#REF!))&lt;&gt;0.5),U$14&amp;", "&amp;U$15&amp;", "&amp;U$16&amp;", "&amp;$A43&amp;", "&amp;$B43&amp;", "&amp;$C43&amp;"; ","")</f>
        <v>#REF!</v>
      </c>
      <c r="CD43" s="265" t="str">
        <f>IF(AND($G$8=1,'6a Health full-time'!S42&lt;&gt;"",ABS('6a Health full-time'!S42)-INT(ABS('6a Health full-time'!S42))&lt;&gt;0,ABS('6a Health full-time'!S42)-INT(ABS('6a Health full-time'!S42))&lt;&gt;0.5),V$14&amp;", "&amp;V$15&amp;", "&amp;V$16&amp;", "&amp;$A43&amp;", "&amp;$B43&amp;", "&amp;$C43&amp;"; ","")</f>
        <v/>
      </c>
      <c r="CE43" s="258" t="str">
        <f>IF(AND($G$8=1,'6a Health full-time'!T42&lt;&gt;"",ABS('6a Health full-time'!T42)-INT(ABS('6a Health full-time'!T42))&lt;&gt;0,ABS('6a Health full-time'!T42)-INT(ABS('6a Health full-time'!T42))&lt;&gt;0.5),W$14&amp;", "&amp;W$15&amp;", "&amp;W$16&amp;", "&amp;$A43&amp;", "&amp;$B43&amp;", "&amp;$C43&amp;"; ","")</f>
        <v/>
      </c>
      <c r="CF43" s="259" t="str">
        <f>IF(AND($G$8=1,'6a Health full-time'!W42&lt;&gt;"",ABS('6a Health full-time'!W42)-INT(ABS('6a Health full-time'!W42))&lt;&gt;0,ABS('6a Health full-time'!W42)-INT(ABS('6a Health full-time'!W42))&lt;&gt;0.5),X$14&amp;", "&amp;X$15&amp;", "&amp;X$16&amp;", "&amp;$A43&amp;", "&amp;$B43&amp;", "&amp;$C43&amp;"; ","")</f>
        <v/>
      </c>
      <c r="CG43" s="258" t="e">
        <f>IF(AND($G$8=1,'6a Health full-time'!#REF!&lt;&gt;"",ABS('6a Health full-time'!#REF!)-INT(ABS('6a Health full-time'!#REF!))&lt;&gt;0,ABS('6a Health full-time'!#REF!)-INT(ABS('6a Health full-time'!#REF!))&lt;&gt;0.5),Y$14&amp;", "&amp;Y$15&amp;", "&amp;Y$16&amp;", "&amp;$A43&amp;", "&amp;$B43&amp;", "&amp;$C43&amp;"; ","")</f>
        <v>#REF!</v>
      </c>
      <c r="CH43" s="269" t="e">
        <f>IF(AND($G$8=1,'6a Health full-time'!#REF!&lt;&gt;"",ABS('6a Health full-time'!#REF!)-INT(ABS('6a Health full-time'!#REF!))&lt;&gt;0,ABS('6a Health full-time'!#REF!)-INT(ABS('6a Health full-time'!#REF!))&lt;&gt;0.5),Z$14&amp;", "&amp;Z$15&amp;", "&amp;Z$16&amp;", "&amp;$A43&amp;", "&amp;$B43&amp;", "&amp;$C43&amp;"; ","")</f>
        <v>#REF!</v>
      </c>
      <c r="CI43" s="801" t="e">
        <f>IF(AND($G$8=1,'6a Health full-time'!#REF!&lt;&gt;"",ABS('6a Health full-time'!#REF!)-INT(ABS('6a Health full-time'!#REF!))&lt;&gt;0,ABS('6a Health full-time'!#REF!)-INT(ABS('6a Health full-time'!#REF!))&lt;&gt;0.5),AA$14&amp;", "&amp;AA$15&amp;", "&amp;AA$16&amp;", "&amp;$A43&amp;", "&amp;$B43&amp;", "&amp;$C43&amp;"; ","")</f>
        <v>#REF!</v>
      </c>
      <c r="CJ43" s="50"/>
      <c r="CK43" s="295"/>
      <c r="CL43" s="10"/>
      <c r="CM43" s="10" t="s">
        <v>101</v>
      </c>
      <c r="CN43" s="10" t="s">
        <v>11286</v>
      </c>
      <c r="CO43" s="10" t="s">
        <v>11275</v>
      </c>
      <c r="CP43" s="265" t="e">
        <f t="shared" si="1"/>
        <v>#REF!</v>
      </c>
      <c r="CQ43" s="258" t="e">
        <f t="shared" si="1"/>
        <v>#REF!</v>
      </c>
      <c r="CR43" s="288"/>
      <c r="CS43" s="280"/>
      <c r="CT43" s="305"/>
      <c r="CU43" s="305"/>
      <c r="CV43" s="265" t="e">
        <f t="shared" si="2"/>
        <v>#REF!</v>
      </c>
      <c r="CW43" s="258" t="e">
        <f t="shared" si="3"/>
        <v>#REF!</v>
      </c>
      <c r="CX43" s="288"/>
      <c r="CY43" s="280"/>
      <c r="CZ43" s="305"/>
      <c r="DA43" s="805"/>
      <c r="DB43" s="299" t="e">
        <f t="shared" si="4"/>
        <v>#REF!</v>
      </c>
      <c r="DC43" s="299" t="e">
        <f t="shared" si="5"/>
        <v>#REF!</v>
      </c>
      <c r="DD43" s="305"/>
      <c r="DE43" s="809"/>
      <c r="DF43" s="305"/>
      <c r="DG43" s="305"/>
      <c r="DH43" s="265" t="e">
        <f t="shared" si="6"/>
        <v>#REF!</v>
      </c>
      <c r="DI43" s="258" t="e">
        <f t="shared" si="7"/>
        <v>#REF!</v>
      </c>
      <c r="DJ43" s="288"/>
      <c r="DK43" s="280"/>
      <c r="DL43" s="305"/>
      <c r="DM43" s="805"/>
      <c r="DN43" s="50"/>
      <c r="DO43" s="3"/>
      <c r="DP43" s="323"/>
      <c r="DQ43" s="10"/>
      <c r="DR43" s="265" t="str">
        <f>IF(AND($M$8=1,SUM('6a Health full-time'!D42,'6a Health full-time'!I42)&gt;$DP$22,'6a Health full-time'!N42=0),P$15&amp;", "&amp;P$16&amp;", "&amp;$A43&amp;", "&amp;$B43&amp;", "&amp;$C43&amp;"; ","")</f>
        <v/>
      </c>
      <c r="DS43" s="258" t="str">
        <f>IF(AND($M$8=1,SUM('6a Health full-time'!E42,'6a Health full-time'!J42)&gt;$DP$22,'6a Health full-time'!O42=0),Q$15&amp;", "&amp;Q$16&amp;", "&amp;$A43&amp;", "&amp;$B43&amp;", "&amp;$C43&amp;"; ","")</f>
        <v/>
      </c>
      <c r="DT43" s="259" t="str">
        <f>IF(AND($M$8=1,SUM('6a Health full-time'!H42,'6a Health full-time'!M42)&gt;$DP$22,'6a Health full-time'!R42=0),R$15&amp;", "&amp;R$16&amp;", "&amp;$A43&amp;", "&amp;$B43&amp;", "&amp;$C43&amp;"; ","")</f>
        <v/>
      </c>
      <c r="DU43" s="258" t="e">
        <f>IF(AND($M$8=1,SUM('6a Health full-time'!#REF!,'6a Health full-time'!#REF!)&gt;$DP$22,'6a Health full-time'!#REF!=0),S$15&amp;", "&amp;S$16&amp;", "&amp;$A43&amp;", "&amp;$B43&amp;", "&amp;$C43&amp;"; ","")</f>
        <v>#REF!</v>
      </c>
      <c r="DV43" s="299" t="e">
        <f>IF(AND($M$8=1,SUM('6a Health full-time'!#REF!,'6a Health full-time'!#REF!)&gt;$DP$22,'6a Health full-time'!#REF!=0),T$15&amp;", "&amp;T$16&amp;", "&amp;$A43&amp;", "&amp;$B43&amp;", "&amp;$C43&amp;"; ","")</f>
        <v>#REF!</v>
      </c>
      <c r="DW43" s="266" t="e">
        <f>IF(AND($M$8=1,SUM('6a Health full-time'!#REF!,'6a Health full-time'!#REF!)&gt;$DP$22,'6a Health full-time'!#REF!=0),U$15&amp;", "&amp;U$16&amp;", "&amp;$A43&amp;", "&amp;$B43&amp;", "&amp;$C43&amp;"; ","")</f>
        <v>#REF!</v>
      </c>
      <c r="DX43" s="324"/>
      <c r="DY43" s="323"/>
      <c r="DZ43" s="10"/>
      <c r="EA43" s="265" t="str">
        <f>IF(AND($N$8=1,SUM('6a Health full-time'!D42,'6a Health full-time'!I42)&gt;0,SUM('6a Health full-time'!D42,'6a Health full-time'!I42)=ABS('6a Health full-time'!N42)),P$15&amp;", "&amp;P$16&amp;", "&amp;$A43&amp;", "&amp;$B43&amp;", "&amp;$C43&amp;"; ","")</f>
        <v/>
      </c>
      <c r="EB43" s="258" t="str">
        <f>IF(AND($N$8=1,SUM('6a Health full-time'!E42,'6a Health full-time'!J42)&gt;0,SUM('6a Health full-time'!E42,'6a Health full-time'!J42)=ABS('6a Health full-time'!O42)),Q$15&amp;", "&amp;Q$16&amp;", "&amp;$A43&amp;", "&amp;$B43&amp;", "&amp;$C43&amp;"; ","")</f>
        <v/>
      </c>
      <c r="EC43" s="259" t="str">
        <f>IF(AND($N$8=1,SUM('6a Health full-time'!H42,'6a Health full-time'!M42)&gt;0,SUM('6a Health full-time'!H42,'6a Health full-time'!M42)=ABS('6a Health full-time'!R42)),R$15&amp;", "&amp;R$16&amp;", "&amp;$A43&amp;", "&amp;$B43&amp;", "&amp;$C43&amp;"; ","")</f>
        <v/>
      </c>
      <c r="ED43" s="258" t="e">
        <f>IF(AND($N$8=1,SUM('6a Health full-time'!#REF!,'6a Health full-time'!#REF!)&gt;0,SUM('6a Health full-time'!#REF!,'6a Health full-time'!#REF!)=ABS('6a Health full-time'!#REF!)),S$15&amp;", "&amp;S$16&amp;", "&amp;$A43&amp;", "&amp;$B43&amp;", "&amp;$C43&amp;"; ","")</f>
        <v>#REF!</v>
      </c>
      <c r="EE43" s="299" t="e">
        <f>IF(AND($N$8=1,SUM('6a Health full-time'!#REF!,'6a Health full-time'!#REF!)&gt;0,SUM('6a Health full-time'!#REF!,'6a Health full-time'!#REF!)=ABS('6a Health full-time'!#REF!)),T$15&amp;", "&amp;T$16&amp;", "&amp;$A43&amp;", "&amp;$B43&amp;", "&amp;$C43&amp;"; ","")</f>
        <v>#REF!</v>
      </c>
      <c r="EF43" s="266" t="e">
        <f>IF(AND($N$8=1,SUM('6a Health full-time'!#REF!,'6a Health full-time'!#REF!)&gt;0,SUM('6a Health full-time'!#REF!,'6a Health full-time'!#REF!)=ABS('6a Health full-time'!#REF!)),U$15&amp;", "&amp;U$16&amp;", "&amp;$A43&amp;", "&amp;$B43&amp;", "&amp;$C43&amp;"; ","")</f>
        <v>#REF!</v>
      </c>
      <c r="EG43" s="324"/>
      <c r="EH43" s="3"/>
      <c r="EI43" s="3"/>
      <c r="EJ43" s="3"/>
      <c r="EK43" s="3"/>
      <c r="EL43" s="3"/>
      <c r="EM43" s="3"/>
      <c r="EN43" s="3"/>
      <c r="EO43" s="3"/>
      <c r="EP43" s="3"/>
      <c r="EQ43" s="323"/>
      <c r="ER43" s="10"/>
      <c r="ES43" s="265" t="str">
        <f>IF(AND($P$8=1,$B43="Long length",'6a Health full-time'!S42&lt;&gt;0),D$15&amp;", "&amp;D$16&amp;", "&amp;$A43&amp;", "&amp;$B43&amp;", "&amp;$C43&amp;"; ","")</f>
        <v/>
      </c>
      <c r="ET43" s="258" t="str">
        <f>IF(AND($P$8=1,$B43="Long length",'6a Health full-time'!T42&lt;&gt;0),E$15&amp;", "&amp;E$16&amp;", "&amp;$A43&amp;", "&amp;$B43&amp;", "&amp;$C43&amp;"; ","")</f>
        <v/>
      </c>
      <c r="EU43" s="259" t="str">
        <f>IF(AND($P$8=1,$B43="Long length",'6a Health full-time'!W42&lt;&gt;0),F$15&amp;", "&amp;F$16&amp;", "&amp;$A43&amp;", "&amp;$B43&amp;", "&amp;$C43&amp;"; ","")</f>
        <v/>
      </c>
      <c r="EV43" s="258" t="e">
        <f>IF(AND($P$8=1,$B43="Long length",'6a Health full-time'!#REF!&lt;&gt;0),G$15&amp;", "&amp;G$16&amp;", "&amp;$A43&amp;", "&amp;$B43&amp;", "&amp;$C43&amp;"; ","")</f>
        <v>#REF!</v>
      </c>
      <c r="EW43" s="299" t="e">
        <f>IF(AND($P$8=1,$B43="Long length",'6a Health full-time'!#REF!&lt;&gt;0),H$15&amp;", "&amp;H$16&amp;", "&amp;$A43&amp;", "&amp;$B43&amp;", "&amp;$C43&amp;"; ","")</f>
        <v>#REF!</v>
      </c>
      <c r="EX43" s="266" t="e">
        <f>IF(AND($P$8=1,$B43="Long length",'6a Health full-time'!#REF!&lt;&gt;0),I$15&amp;", "&amp;I$16&amp;", "&amp;$A43&amp;", "&amp;$B43&amp;", "&amp;$C43&amp;"; ","")</f>
        <v>#REF!</v>
      </c>
      <c r="EY43" s="324"/>
    </row>
    <row r="44" spans="1:155" x14ac:dyDescent="0.2">
      <c r="A44" s="3" t="s">
        <v>11293</v>
      </c>
      <c r="B44" s="3" t="s">
        <v>11274</v>
      </c>
      <c r="C44" s="3" t="s">
        <v>11275</v>
      </c>
      <c r="E44" s="295"/>
      <c r="F44" s="10"/>
      <c r="G44" s="264" t="str">
        <f>IF(AND($D$8=1,'6a Health full-time'!N43&gt;0),P$15&amp;", "&amp;P$16&amp;", "&amp;$A44&amp;", "&amp;$B44&amp;", "&amp;$C44&amp;"; ","")</f>
        <v/>
      </c>
      <c r="H44" s="255" t="str">
        <f>IF(AND($D$8=1,'6a Health full-time'!O43&gt;0),Q$15&amp;", "&amp;Q$16&amp;", "&amp;$A44&amp;", "&amp;$B44&amp;", "&amp;$C44&amp;"; ","")</f>
        <v/>
      </c>
      <c r="I44" s="256" t="str">
        <f>IF(AND($D$8=1,'6a Health full-time'!R43&gt;0),R$15&amp;", "&amp;R$16&amp;", "&amp;$A44&amp;", "&amp;$B44&amp;", "&amp;$C44&amp;"; ","")</f>
        <v/>
      </c>
      <c r="J44" s="257" t="e">
        <f>IF(AND($D$8=1,'6a Health full-time'!#REF!&gt;0),S$15&amp;", "&amp;S$16&amp;", "&amp;$A44&amp;", "&amp;$B44&amp;", "&amp;$C44&amp;"; ","")</f>
        <v>#REF!</v>
      </c>
      <c r="K44" s="795" t="e">
        <f>IF(AND($D$8=1,'6a Health full-time'!#REF!&gt;0),T$15&amp;", "&amp;T$16&amp;", "&amp;$A44&amp;", "&amp;$B44&amp;", "&amp;$C44&amp;"; ","")</f>
        <v>#REF!</v>
      </c>
      <c r="L44" s="293" t="e">
        <f>IF(AND($D$8=1,'6a Health full-time'!#REF!&gt;0),W$15&amp;", "&amp;W$16&amp;", "&amp;$A44&amp;", "&amp;$B44&amp;", "&amp;$C44&amp;"; ","")</f>
        <v>#REF!</v>
      </c>
      <c r="M44" s="50"/>
      <c r="N44" s="295"/>
      <c r="O44" s="10"/>
      <c r="P44" s="264" t="str">
        <f>IF(AND($E$8=1,'6a Health full-time'!D43&lt;0),D$14&amp;", "&amp;D$15&amp;", "&amp;D$16&amp;", "&amp;$A44&amp;", "&amp;$B44&amp;", "&amp;$C44&amp;"; ","")</f>
        <v/>
      </c>
      <c r="Q44" s="255" t="str">
        <f>IF(AND($E$8=1,'6a Health full-time'!E43&lt;0),E$14&amp;", "&amp;E$15&amp;", "&amp;E$16&amp;", "&amp;$A44&amp;", "&amp;$B44&amp;", "&amp;$C44&amp;"; ","")</f>
        <v/>
      </c>
      <c r="R44" s="256" t="str">
        <f>IF(AND($E$8=1,'6a Health full-time'!H43&lt;0),F$14&amp;", "&amp;F$15&amp;", "&amp;F$16&amp;", "&amp;$A44&amp;", "&amp;$B44&amp;", "&amp;$C44&amp;"; ","")</f>
        <v/>
      </c>
      <c r="S44" s="255" t="e">
        <f>IF(AND($E$8=1,'6a Health full-time'!#REF!&lt;0),G$14&amp;", "&amp;G$15&amp;", "&amp;G$16&amp;", "&amp;$A44&amp;", "&amp;$B44&amp;", "&amp;$C44&amp;"; ","")</f>
        <v>#REF!</v>
      </c>
      <c r="T44" s="298" t="e">
        <f>IF(AND($E$8=1,'6a Health full-time'!#REF!&lt;0),H$14&amp;", "&amp;H$15&amp;", "&amp;H$16&amp;", "&amp;$A44&amp;", "&amp;$B44&amp;", "&amp;$C44&amp;"; ","")</f>
        <v>#REF!</v>
      </c>
      <c r="U44" s="298" t="e">
        <f>IF(AND($E$8=1,'6a Health full-time'!#REF!&lt;0),I$14&amp;", "&amp;I$15&amp;", "&amp;I$16&amp;", "&amp;$A44&amp;", "&amp;$B44&amp;", "&amp;$C44&amp;"; ","")</f>
        <v>#REF!</v>
      </c>
      <c r="V44" s="264" t="str">
        <f>IF(AND($E$8=1,'6a Health full-time'!I43&lt;0),J$14&amp;", "&amp;J$15&amp;", "&amp;J$16&amp;", "&amp;$A44&amp;", "&amp;$B44&amp;", "&amp;$C44&amp;"; ","")</f>
        <v/>
      </c>
      <c r="W44" s="255" t="str">
        <f>IF(AND($E$8=1,'6a Health full-time'!J43&lt;0),K$14&amp;", "&amp;K$15&amp;", "&amp;K$16&amp;", "&amp;$A44&amp;", "&amp;$B44&amp;", "&amp;$C44&amp;"; ","")</f>
        <v/>
      </c>
      <c r="X44" s="256" t="str">
        <f>IF(AND($E$8=1,'6a Health full-time'!M43&lt;0),L$14&amp;", "&amp;L$15&amp;", "&amp;L$16&amp;", "&amp;$A44&amp;", "&amp;$B44&amp;", "&amp;$C44&amp;"; ","")</f>
        <v/>
      </c>
      <c r="Y44" s="255" t="e">
        <f>IF(AND($E$8=1,'6a Health full-time'!#REF!&lt;0),M$14&amp;", "&amp;M$15&amp;", "&amp;M$16&amp;", "&amp;$A44&amp;", "&amp;$B44&amp;", "&amp;$C44&amp;"; ","")</f>
        <v>#REF!</v>
      </c>
      <c r="Z44" s="298" t="e">
        <f>IF(AND($E$8=1,'6a Health full-time'!#REF!&lt;0),N$14&amp;", "&amp;N$15&amp;", "&amp;N$16&amp;", "&amp;$A44&amp;", "&amp;$B44&amp;", "&amp;$C44&amp;"; ","")</f>
        <v>#REF!</v>
      </c>
      <c r="AA44" s="298" t="e">
        <f>IF(AND($E$8=1,'6a Health full-time'!#REF!&lt;0),O$14&amp;", "&amp;O$15&amp;", "&amp;O$16&amp;", "&amp;$A44&amp;", "&amp;$B44&amp;", "&amp;$C44&amp;"; ","")</f>
        <v>#REF!</v>
      </c>
      <c r="AB44" s="264" t="str">
        <f>IF(AND($E$8=1,'6a Health full-time'!S43&lt;0),V$14&amp;", "&amp;V$15&amp;", "&amp;V$16&amp;", "&amp;$A44&amp;", "&amp;$B44&amp;", "&amp;$C44&amp;"; ","")</f>
        <v/>
      </c>
      <c r="AC44" s="255" t="str">
        <f>IF(AND($E$8=1,'6a Health full-time'!T43&lt;0),W$14&amp;", "&amp;W$15&amp;", "&amp;W$16&amp;", "&amp;$A44&amp;", "&amp;$B44&amp;", "&amp;$C44&amp;"; ","")</f>
        <v/>
      </c>
      <c r="AD44" s="256" t="str">
        <f>IF(AND($E$8=1,'6a Health full-time'!W43&lt;0),X$14&amp;", "&amp;X$15&amp;", "&amp;X$16&amp;", "&amp;$A44&amp;", "&amp;$B44&amp;", "&amp;$C44&amp;"; ","")</f>
        <v/>
      </c>
      <c r="AE44" s="255" t="e">
        <f>IF(AND($E$8=1,'6a Health full-time'!#REF!&lt;0),Y$14&amp;", "&amp;Y$15&amp;", "&amp;Y$16&amp;", "&amp;$A44&amp;", "&amp;$B44&amp;", "&amp;$C44&amp;"; ","")</f>
        <v>#REF!</v>
      </c>
      <c r="AF44" s="298" t="e">
        <f>IF(AND($E$8=1,'6a Health full-time'!#REF!&lt;0),Z$14&amp;", "&amp;Z$15&amp;", "&amp;Z$16&amp;", "&amp;$A44&amp;", "&amp;$B44&amp;", "&amp;$C44&amp;"; ","")</f>
        <v>#REF!</v>
      </c>
      <c r="AG44" s="802" t="e">
        <f>IF(AND($E$8=1,'6a Health full-time'!#REF!&lt;0),AA$14&amp;", "&amp;AA$15&amp;", "&amp;AA$16&amp;", "&amp;$A44&amp;", "&amp;$B44&amp;", "&amp;$C44&amp;"; ","")</f>
        <v>#REF!</v>
      </c>
      <c r="AH44" s="50"/>
      <c r="AI44" s="295"/>
      <c r="AJ44" s="10"/>
      <c r="AK44" s="264" t="str">
        <f>IF(AND($F$8=1,ABS('6a Health full-time'!D43)&lt;&gt;INT(ABS('6a Health full-time'!D43))),D$14&amp;", "&amp;D$15&amp;", "&amp;D$16&amp;", "&amp;$A44&amp;", "&amp;$B44&amp;", "&amp;$C44&amp;"; ","")</f>
        <v/>
      </c>
      <c r="AL44" s="255" t="str">
        <f>IF(AND($F$8=1,ABS('6a Health full-time'!E43)&lt;&gt;INT(ABS('6a Health full-time'!E43))),E$14&amp;", "&amp;E$15&amp;", "&amp;E$16&amp;", "&amp;$A44&amp;", "&amp;$B44&amp;", "&amp;$C44&amp;"; ","")</f>
        <v/>
      </c>
      <c r="AM44" s="256" t="str">
        <f>IF(AND($F$8=1,ABS('6a Health full-time'!H43)&lt;&gt;INT(ABS('6a Health full-time'!H43))),F$14&amp;", "&amp;F$15&amp;", "&amp;F$16&amp;", "&amp;$A44&amp;", "&amp;$B44&amp;", "&amp;$C44&amp;"; ","")</f>
        <v/>
      </c>
      <c r="AN44" s="255" t="e">
        <f>IF(AND($F$8=1,ABS('6a Health full-time'!#REF!)&lt;&gt;INT(ABS('6a Health full-time'!#REF!))),G$14&amp;", "&amp;G$15&amp;", "&amp;G$16&amp;", "&amp;$A44&amp;", "&amp;$B44&amp;", "&amp;$C44&amp;"; ","")</f>
        <v>#REF!</v>
      </c>
      <c r="AO44" s="298" t="e">
        <f>IF(AND($F$8=1,ABS('6a Health full-time'!#REF!)&lt;&gt;INT(ABS('6a Health full-time'!#REF!))),H$14&amp;", "&amp;H$15&amp;", "&amp;H$16&amp;", "&amp;$A44&amp;", "&amp;$B44&amp;", "&amp;$C44&amp;"; ","")</f>
        <v>#REF!</v>
      </c>
      <c r="AP44" s="298" t="e">
        <f>IF(AND($F$8=1,ABS('6a Health full-time'!#REF!)&lt;&gt;INT(ABS('6a Health full-time'!#REF!))),I$14&amp;", "&amp;I$15&amp;", "&amp;I$16&amp;", "&amp;$A44&amp;", "&amp;$B44&amp;", "&amp;$C44&amp;"; ","")</f>
        <v>#REF!</v>
      </c>
      <c r="AQ44" s="264" t="str">
        <f>IF(AND($F$8=1,ABS('6a Health full-time'!I43)&lt;&gt;INT(ABS('6a Health full-time'!I43))),J$14&amp;", "&amp;J$15&amp;", "&amp;J$16&amp;", "&amp;$A44&amp;", "&amp;$B44&amp;", "&amp;$C44&amp;"; ","")</f>
        <v/>
      </c>
      <c r="AR44" s="255" t="str">
        <f>IF(AND($F$8=1,ABS('6a Health full-time'!J43)&lt;&gt;INT(ABS('6a Health full-time'!J43))),K$14&amp;", "&amp;K$15&amp;", "&amp;K$16&amp;", "&amp;$A44&amp;", "&amp;$B44&amp;", "&amp;$C44&amp;"; ","")</f>
        <v/>
      </c>
      <c r="AS44" s="256" t="str">
        <f>IF(AND($F$8=1,ABS('6a Health full-time'!M43)&lt;&gt;INT(ABS('6a Health full-time'!M43))),L$14&amp;", "&amp;L$15&amp;", "&amp;L$16&amp;", "&amp;$A44&amp;", "&amp;$B44&amp;", "&amp;$C44&amp;"; ","")</f>
        <v/>
      </c>
      <c r="AT44" s="255" t="e">
        <f>IF(AND($F$8=1,ABS('6a Health full-time'!#REF!)&lt;&gt;INT(ABS('6a Health full-time'!#REF!))),M$14&amp;", "&amp;M$15&amp;", "&amp;M$16&amp;", "&amp;$A44&amp;", "&amp;$B44&amp;", "&amp;$C44&amp;"; ","")</f>
        <v>#REF!</v>
      </c>
      <c r="AU44" s="298" t="e">
        <f>IF(AND($F$8=1,ABS('6a Health full-time'!#REF!)&lt;&gt;INT(ABS('6a Health full-time'!#REF!))),N$14&amp;", "&amp;N$15&amp;", "&amp;N$16&amp;", "&amp;$A44&amp;", "&amp;$B44&amp;", "&amp;$C44&amp;"; ","")</f>
        <v>#REF!</v>
      </c>
      <c r="AV44" s="802" t="e">
        <f>IF(AND($F$8=1,ABS('6a Health full-time'!#REF!)&lt;&gt;INT(ABS('6a Health full-time'!#REF!))),O$14&amp;", "&amp;O$15&amp;", "&amp;O$16&amp;", "&amp;$A44&amp;", "&amp;$B44&amp;", "&amp;$C44&amp;"; ","")</f>
        <v>#REF!</v>
      </c>
      <c r="AW44" s="298" t="str">
        <f>IF(AND($F$8=1,ABS('6a Health full-time'!N43)&lt;&gt;INT(ABS('6a Health full-time'!N43))),P$14&amp;", "&amp;P$15&amp;", "&amp;P$16&amp;", "&amp;$A44&amp;", "&amp;$B44&amp;", "&amp;$C44&amp;"; ","")</f>
        <v/>
      </c>
      <c r="AX44" s="806" t="str">
        <f>IF(AND($F$8=1,ABS('6a Health full-time'!O43)&lt;&gt;INT(ABS('6a Health full-time'!O43))),Q$14&amp;", "&amp;Q$15&amp;", "&amp;Q$16&amp;", "&amp;$A44&amp;", "&amp;$B44&amp;", "&amp;$C44&amp;"; ","")</f>
        <v/>
      </c>
      <c r="AY44" s="298" t="str">
        <f>IF(AND($F$8=1,ABS('6a Health full-time'!R43)&lt;&gt;INT(ABS('6a Health full-time'!R43))),R$14&amp;", "&amp;R$15&amp;", "&amp;R$16&amp;", "&amp;$A44&amp;", "&amp;$B44&amp;", "&amp;$C44&amp;"; ","")</f>
        <v/>
      </c>
      <c r="AZ44" s="806" t="e">
        <f>IF(AND($F$8=1,ABS('6a Health full-time'!#REF!)&lt;&gt;INT(ABS('6a Health full-time'!#REF!))),S$14&amp;", "&amp;S$15&amp;", "&amp;S$16&amp;", "&amp;$A44&amp;", "&amp;$B44&amp;", "&amp;$C44&amp;"; ","")</f>
        <v>#REF!</v>
      </c>
      <c r="BA44" s="298" t="e">
        <f>IF(AND($F$8=1,ABS('6a Health full-time'!#REF!)&lt;&gt;INT(ABS('6a Health full-time'!#REF!))),T$14&amp;", "&amp;T$15&amp;", "&amp;T$16&amp;", "&amp;$A44&amp;", "&amp;$B44&amp;", "&amp;$C44&amp;"; ","")</f>
        <v>#REF!</v>
      </c>
      <c r="BB44" s="298" t="e">
        <f>IF(AND($F$8=1,ABS('6a Health full-time'!#REF!)&lt;&gt;INT(ABS('6a Health full-time'!#REF!))),U$14&amp;", "&amp;U$15&amp;", "&amp;U$16&amp;", "&amp;$A44&amp;", "&amp;$B44&amp;", "&amp;$C44&amp;"; ","")</f>
        <v>#REF!</v>
      </c>
      <c r="BC44" s="264" t="str">
        <f>IF(AND($F$8=1,ABS('6a Health full-time'!S43)&lt;&gt;INT(ABS('6a Health full-time'!S43))),V$14&amp;", "&amp;V$15&amp;", "&amp;V$16&amp;", "&amp;$A44&amp;", "&amp;$B44&amp;", "&amp;$C44&amp;"; ","")</f>
        <v/>
      </c>
      <c r="BD44" s="255" t="str">
        <f>IF(AND($F$8=1,ABS('6a Health full-time'!T43)&lt;&gt;INT(ABS('6a Health full-time'!T43))),W$14&amp;", "&amp;W$15&amp;", "&amp;W$16&amp;", "&amp;$A44&amp;", "&amp;$B44&amp;", "&amp;$C44&amp;"; ","")</f>
        <v/>
      </c>
      <c r="BE44" s="256" t="str">
        <f>IF(AND($F$8=1,ABS('6a Health full-time'!W43)&lt;&gt;INT(ABS('6a Health full-time'!W43))),X$14&amp;", "&amp;X$15&amp;", "&amp;X$16&amp;", "&amp;$A44&amp;", "&amp;$B44&amp;", "&amp;$C44&amp;"; ","")</f>
        <v/>
      </c>
      <c r="BF44" s="255" t="e">
        <f>IF(AND($F$8=1,ABS('6a Health full-time'!#REF!)&lt;&gt;INT(ABS('6a Health full-time'!#REF!))),Y$14&amp;", "&amp;Y$15&amp;", "&amp;Y$16&amp;", "&amp;$A44&amp;", "&amp;$B44&amp;", "&amp;$C44&amp;"; ","")</f>
        <v>#REF!</v>
      </c>
      <c r="BG44" s="298" t="e">
        <f>IF(AND($F$8=1,ABS('6a Health full-time'!#REF!)&lt;&gt;INT(ABS('6a Health full-time'!#REF!))),Z$14&amp;", "&amp;Z$15&amp;", "&amp;Z$16&amp;", "&amp;$A44&amp;", "&amp;$B44&amp;", "&amp;$C44&amp;"; ","")</f>
        <v>#REF!</v>
      </c>
      <c r="BH44" s="293" t="e">
        <f>IF(AND($F$8=1,ABS('6a Health full-time'!#REF!)&lt;&gt;INT(ABS('6a Health full-time'!#REF!))),AA$14&amp;", "&amp;AA$15&amp;", "&amp;AA$16&amp;", "&amp;$A44&amp;", "&amp;$B44&amp;", "&amp;$C44&amp;"; ","")</f>
        <v>#REF!</v>
      </c>
      <c r="BI44" s="50"/>
      <c r="BJ44" s="295"/>
      <c r="BK44" s="10"/>
      <c r="BL44" s="286"/>
      <c r="BM44" s="287"/>
      <c r="BN44" s="301"/>
      <c r="BO44" s="287"/>
      <c r="BP44" s="303"/>
      <c r="BQ44" s="303"/>
      <c r="BR44" s="286"/>
      <c r="BS44" s="287"/>
      <c r="BT44" s="301"/>
      <c r="BU44" s="287"/>
      <c r="BV44" s="303"/>
      <c r="BW44" s="804"/>
      <c r="BX44" s="303"/>
      <c r="BY44" s="808"/>
      <c r="BZ44" s="303"/>
      <c r="CA44" s="808"/>
      <c r="CB44" s="303"/>
      <c r="CC44" s="303"/>
      <c r="CD44" s="286"/>
      <c r="CE44" s="287"/>
      <c r="CF44" s="301"/>
      <c r="CG44" s="287"/>
      <c r="CH44" s="814"/>
      <c r="CI44" s="817"/>
      <c r="CJ44" s="50"/>
      <c r="CK44" s="295"/>
      <c r="CL44" s="10"/>
      <c r="CM44" s="10" t="s">
        <v>101</v>
      </c>
      <c r="CN44" s="10" t="s">
        <v>11286</v>
      </c>
      <c r="CO44" s="10" t="s">
        <v>11284</v>
      </c>
      <c r="CP44" s="265" t="e">
        <f t="shared" si="1"/>
        <v>#REF!</v>
      </c>
      <c r="CQ44" s="258" t="e">
        <f>IF(AND($H$8=1,ABS(CQ24)&gt;ABS(CQ34)),E$14&amp;", "&amp;E$16&amp;", Price group "&amp;$CM44&amp;" professions, "&amp;$CN44&amp;", "&amp;$CO44&amp;"; ","")</f>
        <v>#REF!</v>
      </c>
      <c r="CR44" s="288"/>
      <c r="CS44" s="280"/>
      <c r="CT44" s="305"/>
      <c r="CU44" s="305"/>
      <c r="CV44" s="265" t="e">
        <f t="shared" si="2"/>
        <v>#REF!</v>
      </c>
      <c r="CW44" s="258" t="e">
        <f t="shared" si="3"/>
        <v>#REF!</v>
      </c>
      <c r="CX44" s="288"/>
      <c r="CY44" s="280"/>
      <c r="CZ44" s="305"/>
      <c r="DA44" s="805"/>
      <c r="DB44" s="299" t="e">
        <f t="shared" si="4"/>
        <v>#REF!</v>
      </c>
      <c r="DC44" s="299" t="e">
        <f t="shared" si="5"/>
        <v>#REF!</v>
      </c>
      <c r="DD44" s="305"/>
      <c r="DE44" s="809"/>
      <c r="DF44" s="305"/>
      <c r="DG44" s="305"/>
      <c r="DH44" s="265" t="e">
        <f t="shared" si="6"/>
        <v>#REF!</v>
      </c>
      <c r="DI44" s="258" t="e">
        <f t="shared" si="7"/>
        <v>#REF!</v>
      </c>
      <c r="DJ44" s="288"/>
      <c r="DK44" s="280"/>
      <c r="DL44" s="305"/>
      <c r="DM44" s="805"/>
      <c r="DN44" s="50"/>
      <c r="DO44" s="3"/>
      <c r="DP44" s="323"/>
      <c r="DQ44" s="10"/>
      <c r="DR44" s="264" t="str">
        <f>IF(AND($M$8=1,SUM('6a Health full-time'!D43,'6a Health full-time'!I43)&gt;$DP$22,'6a Health full-time'!N43=0),P$15&amp;", "&amp;P$16&amp;", "&amp;$A44&amp;", "&amp;$B44&amp;", "&amp;$C44&amp;"; ","")</f>
        <v/>
      </c>
      <c r="DS44" s="255" t="str">
        <f>IF(AND($M$8=1,SUM('6a Health full-time'!E43,'6a Health full-time'!J43)&gt;$DP$22,'6a Health full-time'!O43=0),Q$15&amp;", "&amp;Q$16&amp;", "&amp;$A44&amp;", "&amp;$B44&amp;", "&amp;$C44&amp;"; ","")</f>
        <v/>
      </c>
      <c r="DT44" s="256" t="str">
        <f>IF(AND($M$8=1,SUM('6a Health full-time'!H43,'6a Health full-time'!M43)&gt;$DP$22,'6a Health full-time'!R43=0),R$15&amp;", "&amp;R$16&amp;", "&amp;$A44&amp;", "&amp;$B44&amp;", "&amp;$C44&amp;"; ","")</f>
        <v/>
      </c>
      <c r="DU44" s="255" t="e">
        <f>IF(AND($M$8=1,SUM('6a Health full-time'!#REF!,'6a Health full-time'!#REF!)&gt;$DP$22,'6a Health full-time'!#REF!=0),S$15&amp;", "&amp;S$16&amp;", "&amp;$A44&amp;", "&amp;$B44&amp;", "&amp;$C44&amp;"; ","")</f>
        <v>#REF!</v>
      </c>
      <c r="DV44" s="298" t="e">
        <f>IF(AND($M$8=1,SUM('6a Health full-time'!#REF!,'6a Health full-time'!#REF!)&gt;$DP$22,'6a Health full-time'!#REF!=0),T$15&amp;", "&amp;T$16&amp;", "&amp;$A44&amp;", "&amp;$B44&amp;", "&amp;$C44&amp;"; ","")</f>
        <v>#REF!</v>
      </c>
      <c r="DW44" s="293" t="e">
        <f>IF(AND($M$8=1,SUM('6a Health full-time'!#REF!,'6a Health full-time'!#REF!)&gt;$DP$22,'6a Health full-time'!#REF!=0),U$15&amp;", "&amp;U$16&amp;", "&amp;$A44&amp;", "&amp;$B44&amp;", "&amp;$C44&amp;"; ","")</f>
        <v>#REF!</v>
      </c>
      <c r="DX44" s="324"/>
      <c r="DY44" s="323"/>
      <c r="DZ44" s="10"/>
      <c r="EA44" s="264" t="str">
        <f>IF(AND($N$8=1,SUM('6a Health full-time'!D43,'6a Health full-time'!I43)&gt;0,SUM('6a Health full-time'!D43,'6a Health full-time'!I43)=ABS('6a Health full-time'!N43)),P$15&amp;", "&amp;P$16&amp;", "&amp;$A44&amp;", "&amp;$B44&amp;", "&amp;$C44&amp;"; ","")</f>
        <v/>
      </c>
      <c r="EB44" s="255" t="str">
        <f>IF(AND($N$8=1,SUM('6a Health full-time'!E43,'6a Health full-time'!J43)&gt;0,SUM('6a Health full-time'!E43,'6a Health full-time'!J43)=ABS('6a Health full-time'!O43)),Q$15&amp;", "&amp;Q$16&amp;", "&amp;$A44&amp;", "&amp;$B44&amp;", "&amp;$C44&amp;"; ","")</f>
        <v/>
      </c>
      <c r="EC44" s="256" t="str">
        <f>IF(AND($N$8=1,SUM('6a Health full-time'!H43,'6a Health full-time'!M43)&gt;0,SUM('6a Health full-time'!H43,'6a Health full-time'!M43)=ABS('6a Health full-time'!R43)),R$15&amp;", "&amp;R$16&amp;", "&amp;$A44&amp;", "&amp;$B44&amp;", "&amp;$C44&amp;"; ","")</f>
        <v/>
      </c>
      <c r="ED44" s="255" t="e">
        <f>IF(AND($N$8=1,SUM('6a Health full-time'!#REF!,'6a Health full-time'!#REF!)&gt;0,SUM('6a Health full-time'!#REF!,'6a Health full-time'!#REF!)=ABS('6a Health full-time'!#REF!)),S$15&amp;", "&amp;S$16&amp;", "&amp;$A44&amp;", "&amp;$B44&amp;", "&amp;$C44&amp;"; ","")</f>
        <v>#REF!</v>
      </c>
      <c r="EE44" s="298" t="e">
        <f>IF(AND($N$8=1,SUM('6a Health full-time'!#REF!,'6a Health full-time'!#REF!)&gt;0,SUM('6a Health full-time'!#REF!,'6a Health full-time'!#REF!)=ABS('6a Health full-time'!#REF!)),T$15&amp;", "&amp;T$16&amp;", "&amp;$A44&amp;", "&amp;$B44&amp;", "&amp;$C44&amp;"; ","")</f>
        <v>#REF!</v>
      </c>
      <c r="EF44" s="293" t="e">
        <f>IF(AND($N$8=1,SUM('6a Health full-time'!#REF!,'6a Health full-time'!#REF!)&gt;0,SUM('6a Health full-time'!#REF!,'6a Health full-time'!#REF!)=ABS('6a Health full-time'!#REF!)),U$15&amp;", "&amp;U$16&amp;", "&amp;$A44&amp;", "&amp;$B44&amp;", "&amp;$C44&amp;"; ","")</f>
        <v>#REF!</v>
      </c>
      <c r="EG44" s="324"/>
      <c r="EH44" s="3"/>
      <c r="EI44" s="3"/>
      <c r="EJ44" s="3"/>
      <c r="EK44" s="3"/>
      <c r="EL44" s="3"/>
      <c r="EM44" s="3"/>
      <c r="EN44" s="3"/>
      <c r="EO44" s="3"/>
      <c r="EP44" s="3"/>
      <c r="EQ44" s="323"/>
      <c r="ER44" s="10"/>
      <c r="ES44" s="264" t="str">
        <f>IF(AND($P$8=1,$B44="Long length",'6a Health full-time'!S43&lt;&gt;0),D$15&amp;", "&amp;D$16&amp;", "&amp;$A44&amp;", "&amp;$B44&amp;", "&amp;$C44&amp;"; ","")</f>
        <v/>
      </c>
      <c r="ET44" s="255" t="str">
        <f>IF(AND($P$8=1,$B44="Long length",'6a Health full-time'!T43&lt;&gt;0),E$15&amp;", "&amp;E$16&amp;", "&amp;$A44&amp;", "&amp;$B44&amp;", "&amp;$C44&amp;"; ","")</f>
        <v/>
      </c>
      <c r="EU44" s="256" t="str">
        <f>IF(AND($P$8=1,$B44="Long length",'6a Health full-time'!W43&lt;&gt;0),F$15&amp;", "&amp;F$16&amp;", "&amp;$A44&amp;", "&amp;$B44&amp;", "&amp;$C44&amp;"; ","")</f>
        <v/>
      </c>
      <c r="EV44" s="255" t="e">
        <f>IF(AND($P$8=1,$B44="Long length",'6a Health full-time'!#REF!&lt;&gt;0),G$15&amp;", "&amp;G$16&amp;", "&amp;$A44&amp;", "&amp;$B44&amp;", "&amp;$C44&amp;"; ","")</f>
        <v>#REF!</v>
      </c>
      <c r="EW44" s="298" t="e">
        <f>IF(AND($P$8=1,$B44="Long length",'6a Health full-time'!#REF!&lt;&gt;0),H$15&amp;", "&amp;H$16&amp;", "&amp;$A44&amp;", "&amp;$B44&amp;", "&amp;$C44&amp;"; ","")</f>
        <v>#REF!</v>
      </c>
      <c r="EX44" s="293" t="e">
        <f>IF(AND($P$8=1,$B44="Long length",'6a Health full-time'!#REF!&lt;&gt;0),I$15&amp;", "&amp;I$16&amp;", "&amp;$A44&amp;", "&amp;$B44&amp;", "&amp;$C44&amp;"; ","")</f>
        <v>#REF!</v>
      </c>
      <c r="EY44" s="324"/>
    </row>
    <row r="45" spans="1:155" x14ac:dyDescent="0.2">
      <c r="A45" s="3" t="s">
        <v>11293</v>
      </c>
      <c r="B45" s="3" t="s">
        <v>11274</v>
      </c>
      <c r="C45" s="3" t="s">
        <v>11284</v>
      </c>
      <c r="E45" s="295"/>
      <c r="F45" s="10"/>
      <c r="G45" s="265" t="str">
        <f>IF(AND($D$8=1,'6a Health full-time'!N44&gt;0),P$15&amp;", "&amp;P$16&amp;", "&amp;$A45&amp;", "&amp;$B45&amp;", "&amp;$C45&amp;"; ","")</f>
        <v/>
      </c>
      <c r="H45" s="258" t="str">
        <f>IF(AND($D$8=1,'6a Health full-time'!O44&gt;0),Q$15&amp;", "&amp;Q$16&amp;", "&amp;$A45&amp;", "&amp;$B45&amp;", "&amp;$C45&amp;"; ","")</f>
        <v/>
      </c>
      <c r="I45" s="259" t="str">
        <f>IF(AND($D$8=1,'6a Health full-time'!R44&gt;0),R$15&amp;", "&amp;R$16&amp;", "&amp;$A45&amp;", "&amp;$B45&amp;", "&amp;$C45&amp;"; ","")</f>
        <v/>
      </c>
      <c r="J45" s="794" t="e">
        <f>IF(AND($D$8=1,'6a Health full-time'!#REF!&gt;0),S$15&amp;", "&amp;S$16&amp;", "&amp;$A45&amp;", "&amp;$B45&amp;", "&amp;$C45&amp;"; ","")</f>
        <v>#REF!</v>
      </c>
      <c r="K45" s="796" t="e">
        <f>IF(AND($D$8=1,'6a Health full-time'!#REF!&gt;0),T$15&amp;", "&amp;T$16&amp;", "&amp;$A45&amp;", "&amp;$B45&amp;", "&amp;$C45&amp;"; ","")</f>
        <v>#REF!</v>
      </c>
      <c r="L45" s="266" t="e">
        <f>IF(AND($D$8=1,'6a Health full-time'!#REF!&gt;0),W$15&amp;", "&amp;W$16&amp;", "&amp;$A45&amp;", "&amp;$B45&amp;", "&amp;$C45&amp;"; ","")</f>
        <v>#REF!</v>
      </c>
      <c r="M45" s="50"/>
      <c r="N45" s="295"/>
      <c r="O45" s="10"/>
      <c r="P45" s="265" t="str">
        <f>IF(AND($E$8=1,'6a Health full-time'!D44&lt;0),D$14&amp;", "&amp;D$15&amp;", "&amp;D$16&amp;", "&amp;$A45&amp;", "&amp;$B45&amp;", "&amp;$C45&amp;"; ","")</f>
        <v/>
      </c>
      <c r="Q45" s="258" t="str">
        <f>IF(AND($E$8=1,'6a Health full-time'!E44&lt;0),E$14&amp;", "&amp;E$15&amp;", "&amp;E$16&amp;", "&amp;$A45&amp;", "&amp;$B45&amp;", "&amp;$C45&amp;"; ","")</f>
        <v/>
      </c>
      <c r="R45" s="259" t="str">
        <f>IF(AND($E$8=1,'6a Health full-time'!H44&lt;0),F$14&amp;", "&amp;F$15&amp;", "&amp;F$16&amp;", "&amp;$A45&amp;", "&amp;$B45&amp;", "&amp;$C45&amp;"; ","")</f>
        <v/>
      </c>
      <c r="S45" s="258" t="e">
        <f>IF(AND($E$8=1,'6a Health full-time'!#REF!&lt;0),G$14&amp;", "&amp;G$15&amp;", "&amp;G$16&amp;", "&amp;$A45&amp;", "&amp;$B45&amp;", "&amp;$C45&amp;"; ","")</f>
        <v>#REF!</v>
      </c>
      <c r="T45" s="299" t="e">
        <f>IF(AND($E$8=1,'6a Health full-time'!#REF!&lt;0),H$14&amp;", "&amp;H$15&amp;", "&amp;H$16&amp;", "&amp;$A45&amp;", "&amp;$B45&amp;", "&amp;$C45&amp;"; ","")</f>
        <v>#REF!</v>
      </c>
      <c r="U45" s="299" t="e">
        <f>IF(AND($E$8=1,'6a Health full-time'!#REF!&lt;0),I$14&amp;", "&amp;I$15&amp;", "&amp;I$16&amp;", "&amp;$A45&amp;", "&amp;$B45&amp;", "&amp;$C45&amp;"; ","")</f>
        <v>#REF!</v>
      </c>
      <c r="V45" s="265" t="str">
        <f>IF(AND($E$8=1,'6a Health full-time'!I44&lt;0),J$14&amp;", "&amp;J$15&amp;", "&amp;J$16&amp;", "&amp;$A45&amp;", "&amp;$B45&amp;", "&amp;$C45&amp;"; ","")</f>
        <v/>
      </c>
      <c r="W45" s="258" t="str">
        <f>IF(AND($E$8=1,'6a Health full-time'!J44&lt;0),K$14&amp;", "&amp;K$15&amp;", "&amp;K$16&amp;", "&amp;$A45&amp;", "&amp;$B45&amp;", "&amp;$C45&amp;"; ","")</f>
        <v/>
      </c>
      <c r="X45" s="259" t="str">
        <f>IF(AND($E$8=1,'6a Health full-time'!M44&lt;0),L$14&amp;", "&amp;L$15&amp;", "&amp;L$16&amp;", "&amp;$A45&amp;", "&amp;$B45&amp;", "&amp;$C45&amp;"; ","")</f>
        <v/>
      </c>
      <c r="Y45" s="258" t="e">
        <f>IF(AND($E$8=1,'6a Health full-time'!#REF!&lt;0),M$14&amp;", "&amp;M$15&amp;", "&amp;M$16&amp;", "&amp;$A45&amp;", "&amp;$B45&amp;", "&amp;$C45&amp;"; ","")</f>
        <v>#REF!</v>
      </c>
      <c r="Z45" s="299" t="e">
        <f>IF(AND($E$8=1,'6a Health full-time'!#REF!&lt;0),N$14&amp;", "&amp;N$15&amp;", "&amp;N$16&amp;", "&amp;$A45&amp;", "&amp;$B45&amp;", "&amp;$C45&amp;"; ","")</f>
        <v>#REF!</v>
      </c>
      <c r="AA45" s="299" t="e">
        <f>IF(AND($E$8=1,'6a Health full-time'!#REF!&lt;0),O$14&amp;", "&amp;O$15&amp;", "&amp;O$16&amp;", "&amp;$A45&amp;", "&amp;$B45&amp;", "&amp;$C45&amp;"; ","")</f>
        <v>#REF!</v>
      </c>
      <c r="AB45" s="265" t="str">
        <f>IF(AND($E$8=1,'6a Health full-time'!S44&lt;0),V$14&amp;", "&amp;V$15&amp;", "&amp;V$16&amp;", "&amp;$A45&amp;", "&amp;$B45&amp;", "&amp;$C45&amp;"; ","")</f>
        <v/>
      </c>
      <c r="AC45" s="258" t="str">
        <f>IF(AND($E$8=1,'6a Health full-time'!T44&lt;0),W$14&amp;", "&amp;W$15&amp;", "&amp;W$16&amp;", "&amp;$A45&amp;", "&amp;$B45&amp;", "&amp;$C45&amp;"; ","")</f>
        <v/>
      </c>
      <c r="AD45" s="259" t="str">
        <f>IF(AND($E$8=1,'6a Health full-time'!W44&lt;0),X$14&amp;", "&amp;X$15&amp;", "&amp;X$16&amp;", "&amp;$A45&amp;", "&amp;$B45&amp;", "&amp;$C45&amp;"; ","")</f>
        <v/>
      </c>
      <c r="AE45" s="258" t="e">
        <f>IF(AND($E$8=1,'6a Health full-time'!#REF!&lt;0),Y$14&amp;", "&amp;Y$15&amp;", "&amp;Y$16&amp;", "&amp;$A45&amp;", "&amp;$B45&amp;", "&amp;$C45&amp;"; ","")</f>
        <v>#REF!</v>
      </c>
      <c r="AF45" s="299" t="e">
        <f>IF(AND($E$8=1,'6a Health full-time'!#REF!&lt;0),Z$14&amp;", "&amp;Z$15&amp;", "&amp;Z$16&amp;", "&amp;$A45&amp;", "&amp;$B45&amp;", "&amp;$C45&amp;"; ","")</f>
        <v>#REF!</v>
      </c>
      <c r="AG45" s="803" t="e">
        <f>IF(AND($E$8=1,'6a Health full-time'!#REF!&lt;0),AA$14&amp;", "&amp;AA$15&amp;", "&amp;AA$16&amp;", "&amp;$A45&amp;", "&amp;$B45&amp;", "&amp;$C45&amp;"; ","")</f>
        <v>#REF!</v>
      </c>
      <c r="AH45" s="50"/>
      <c r="AI45" s="295"/>
      <c r="AJ45" s="10"/>
      <c r="AK45" s="265" t="str">
        <f>IF(AND($F$8=1,ABS('6a Health full-time'!D44)&lt;&gt;INT(ABS('6a Health full-time'!D44))),D$14&amp;", "&amp;D$15&amp;", "&amp;D$16&amp;", "&amp;$A45&amp;", "&amp;$B45&amp;", "&amp;$C45&amp;"; ","")</f>
        <v/>
      </c>
      <c r="AL45" s="258" t="str">
        <f>IF(AND($F$8=1,ABS('6a Health full-time'!E44)&lt;&gt;INT(ABS('6a Health full-time'!E44))),E$14&amp;", "&amp;E$15&amp;", "&amp;E$16&amp;", "&amp;$A45&amp;", "&amp;$B45&amp;", "&amp;$C45&amp;"; ","")</f>
        <v/>
      </c>
      <c r="AM45" s="259" t="str">
        <f>IF(AND($F$8=1,ABS('6a Health full-time'!H44)&lt;&gt;INT(ABS('6a Health full-time'!H44))),F$14&amp;", "&amp;F$15&amp;", "&amp;F$16&amp;", "&amp;$A45&amp;", "&amp;$B45&amp;", "&amp;$C45&amp;"; ","")</f>
        <v/>
      </c>
      <c r="AN45" s="258" t="e">
        <f>IF(AND($F$8=1,ABS('6a Health full-time'!#REF!)&lt;&gt;INT(ABS('6a Health full-time'!#REF!))),G$14&amp;", "&amp;G$15&amp;", "&amp;G$16&amp;", "&amp;$A45&amp;", "&amp;$B45&amp;", "&amp;$C45&amp;"; ","")</f>
        <v>#REF!</v>
      </c>
      <c r="AO45" s="299" t="e">
        <f>IF(AND($F$8=1,ABS('6a Health full-time'!#REF!)&lt;&gt;INT(ABS('6a Health full-time'!#REF!))),H$14&amp;", "&amp;H$15&amp;", "&amp;H$16&amp;", "&amp;$A45&amp;", "&amp;$B45&amp;", "&amp;$C45&amp;"; ","")</f>
        <v>#REF!</v>
      </c>
      <c r="AP45" s="299" t="e">
        <f>IF(AND($F$8=1,ABS('6a Health full-time'!#REF!)&lt;&gt;INT(ABS('6a Health full-time'!#REF!))),I$14&amp;", "&amp;I$15&amp;", "&amp;I$16&amp;", "&amp;$A45&amp;", "&amp;$B45&amp;", "&amp;$C45&amp;"; ","")</f>
        <v>#REF!</v>
      </c>
      <c r="AQ45" s="265" t="str">
        <f>IF(AND($F$8=1,ABS('6a Health full-time'!I44)&lt;&gt;INT(ABS('6a Health full-time'!I44))),J$14&amp;", "&amp;J$15&amp;", "&amp;J$16&amp;", "&amp;$A45&amp;", "&amp;$B45&amp;", "&amp;$C45&amp;"; ","")</f>
        <v/>
      </c>
      <c r="AR45" s="258" t="str">
        <f>IF(AND($F$8=1,ABS('6a Health full-time'!J44)&lt;&gt;INT(ABS('6a Health full-time'!J44))),K$14&amp;", "&amp;K$15&amp;", "&amp;K$16&amp;", "&amp;$A45&amp;", "&amp;$B45&amp;", "&amp;$C45&amp;"; ","")</f>
        <v/>
      </c>
      <c r="AS45" s="259" t="str">
        <f>IF(AND($F$8=1,ABS('6a Health full-time'!M44)&lt;&gt;INT(ABS('6a Health full-time'!M44))),L$14&amp;", "&amp;L$15&amp;", "&amp;L$16&amp;", "&amp;$A45&amp;", "&amp;$B45&amp;", "&amp;$C45&amp;"; ","")</f>
        <v/>
      </c>
      <c r="AT45" s="258" t="e">
        <f>IF(AND($F$8=1,ABS('6a Health full-time'!#REF!)&lt;&gt;INT(ABS('6a Health full-time'!#REF!))),M$14&amp;", "&amp;M$15&amp;", "&amp;M$16&amp;", "&amp;$A45&amp;", "&amp;$B45&amp;", "&amp;$C45&amp;"; ","")</f>
        <v>#REF!</v>
      </c>
      <c r="AU45" s="299" t="e">
        <f>IF(AND($F$8=1,ABS('6a Health full-time'!#REF!)&lt;&gt;INT(ABS('6a Health full-time'!#REF!))),N$14&amp;", "&amp;N$15&amp;", "&amp;N$16&amp;", "&amp;$A45&amp;", "&amp;$B45&amp;", "&amp;$C45&amp;"; ","")</f>
        <v>#REF!</v>
      </c>
      <c r="AV45" s="803" t="e">
        <f>IF(AND($F$8=1,ABS('6a Health full-time'!#REF!)&lt;&gt;INT(ABS('6a Health full-time'!#REF!))),O$14&amp;", "&amp;O$15&amp;", "&amp;O$16&amp;", "&amp;$A45&amp;", "&amp;$B45&amp;", "&amp;$C45&amp;"; ","")</f>
        <v>#REF!</v>
      </c>
      <c r="AW45" s="299" t="str">
        <f>IF(AND($F$8=1,ABS('6a Health full-time'!N44)&lt;&gt;INT(ABS('6a Health full-time'!N44))),P$14&amp;", "&amp;P$15&amp;", "&amp;P$16&amp;", "&amp;$A45&amp;", "&amp;$B45&amp;", "&amp;$C45&amp;"; ","")</f>
        <v/>
      </c>
      <c r="AX45" s="807" t="str">
        <f>IF(AND($F$8=1,ABS('6a Health full-time'!O44)&lt;&gt;INT(ABS('6a Health full-time'!O44))),Q$14&amp;", "&amp;Q$15&amp;", "&amp;Q$16&amp;", "&amp;$A45&amp;", "&amp;$B45&amp;", "&amp;$C45&amp;"; ","")</f>
        <v/>
      </c>
      <c r="AY45" s="299" t="str">
        <f>IF(AND($F$8=1,ABS('6a Health full-time'!R44)&lt;&gt;INT(ABS('6a Health full-time'!R44))),R$14&amp;", "&amp;R$15&amp;", "&amp;R$16&amp;", "&amp;$A45&amp;", "&amp;$B45&amp;", "&amp;$C45&amp;"; ","")</f>
        <v/>
      </c>
      <c r="AZ45" s="807" t="e">
        <f>IF(AND($F$8=1,ABS('6a Health full-time'!#REF!)&lt;&gt;INT(ABS('6a Health full-time'!#REF!))),S$14&amp;", "&amp;S$15&amp;", "&amp;S$16&amp;", "&amp;$A45&amp;", "&amp;$B45&amp;", "&amp;$C45&amp;"; ","")</f>
        <v>#REF!</v>
      </c>
      <c r="BA45" s="299" t="e">
        <f>IF(AND($F$8=1,ABS('6a Health full-time'!#REF!)&lt;&gt;INT(ABS('6a Health full-time'!#REF!))),T$14&amp;", "&amp;T$15&amp;", "&amp;T$16&amp;", "&amp;$A45&amp;", "&amp;$B45&amp;", "&amp;$C45&amp;"; ","")</f>
        <v>#REF!</v>
      </c>
      <c r="BB45" s="299" t="e">
        <f>IF(AND($F$8=1,ABS('6a Health full-time'!#REF!)&lt;&gt;INT(ABS('6a Health full-time'!#REF!))),U$14&amp;", "&amp;U$15&amp;", "&amp;U$16&amp;", "&amp;$A45&amp;", "&amp;$B45&amp;", "&amp;$C45&amp;"; ","")</f>
        <v>#REF!</v>
      </c>
      <c r="BC45" s="265" t="str">
        <f>IF(AND($F$8=1,ABS('6a Health full-time'!S44)&lt;&gt;INT(ABS('6a Health full-time'!S44))),V$14&amp;", "&amp;V$15&amp;", "&amp;V$16&amp;", "&amp;$A45&amp;", "&amp;$B45&amp;", "&amp;$C45&amp;"; ","")</f>
        <v/>
      </c>
      <c r="BD45" s="258" t="str">
        <f>IF(AND($F$8=1,ABS('6a Health full-time'!T44)&lt;&gt;INT(ABS('6a Health full-time'!T44))),W$14&amp;", "&amp;W$15&amp;", "&amp;W$16&amp;", "&amp;$A45&amp;", "&amp;$B45&amp;", "&amp;$C45&amp;"; ","")</f>
        <v/>
      </c>
      <c r="BE45" s="259" t="str">
        <f>IF(AND($F$8=1,ABS('6a Health full-time'!W44)&lt;&gt;INT(ABS('6a Health full-time'!W44))),X$14&amp;", "&amp;X$15&amp;", "&amp;X$16&amp;", "&amp;$A45&amp;", "&amp;$B45&amp;", "&amp;$C45&amp;"; ","")</f>
        <v/>
      </c>
      <c r="BF45" s="258" t="e">
        <f>IF(AND($F$8=1,ABS('6a Health full-time'!#REF!)&lt;&gt;INT(ABS('6a Health full-time'!#REF!))),Y$14&amp;", "&amp;Y$15&amp;", "&amp;Y$16&amp;", "&amp;$A45&amp;", "&amp;$B45&amp;", "&amp;$C45&amp;"; ","")</f>
        <v>#REF!</v>
      </c>
      <c r="BG45" s="299" t="e">
        <f>IF(AND($F$8=1,ABS('6a Health full-time'!#REF!)&lt;&gt;INT(ABS('6a Health full-time'!#REF!))),Z$14&amp;", "&amp;Z$15&amp;", "&amp;Z$16&amp;", "&amp;$A45&amp;", "&amp;$B45&amp;", "&amp;$C45&amp;"; ","")</f>
        <v>#REF!</v>
      </c>
      <c r="BH45" s="266" t="e">
        <f>IF(AND($F$8=1,ABS('6a Health full-time'!#REF!)&lt;&gt;INT(ABS('6a Health full-time'!#REF!))),AA$14&amp;", "&amp;AA$15&amp;", "&amp;AA$16&amp;", "&amp;$A45&amp;", "&amp;$B45&amp;", "&amp;$C45&amp;"; ","")</f>
        <v>#REF!</v>
      </c>
      <c r="BI45" s="50"/>
      <c r="BJ45" s="295"/>
      <c r="BK45" s="10"/>
      <c r="BL45" s="281"/>
      <c r="BM45" s="280"/>
      <c r="BN45" s="288"/>
      <c r="BO45" s="280"/>
      <c r="BP45" s="305"/>
      <c r="BQ45" s="305"/>
      <c r="BR45" s="281"/>
      <c r="BS45" s="280"/>
      <c r="BT45" s="288"/>
      <c r="BU45" s="280"/>
      <c r="BV45" s="305"/>
      <c r="BW45" s="805"/>
      <c r="BX45" s="305"/>
      <c r="BY45" s="809"/>
      <c r="BZ45" s="305"/>
      <c r="CA45" s="809"/>
      <c r="CB45" s="305"/>
      <c r="CC45" s="305"/>
      <c r="CD45" s="281"/>
      <c r="CE45" s="280"/>
      <c r="CF45" s="288"/>
      <c r="CG45" s="280"/>
      <c r="CH45" s="814"/>
      <c r="CI45" s="817"/>
      <c r="CJ45" s="50"/>
      <c r="CK45" s="295"/>
      <c r="CL45" s="10"/>
      <c r="CM45" s="319" t="s">
        <v>124</v>
      </c>
      <c r="CN45" s="10" t="s">
        <v>11274</v>
      </c>
      <c r="CO45" s="10" t="s">
        <v>11275</v>
      </c>
      <c r="CP45" s="264" t="e">
        <f t="shared" si="1"/>
        <v>#REF!</v>
      </c>
      <c r="CQ45" s="255" t="e">
        <f t="shared" si="1"/>
        <v>#REF!</v>
      </c>
      <c r="CR45" s="301"/>
      <c r="CS45" s="287"/>
      <c r="CT45" s="303"/>
      <c r="CU45" s="303"/>
      <c r="CV45" s="264" t="e">
        <f t="shared" si="2"/>
        <v>#REF!</v>
      </c>
      <c r="CW45" s="255" t="e">
        <f t="shared" si="3"/>
        <v>#REF!</v>
      </c>
      <c r="CX45" s="301"/>
      <c r="CY45" s="287"/>
      <c r="CZ45" s="303"/>
      <c r="DA45" s="804"/>
      <c r="DB45" s="298" t="e">
        <f t="shared" si="4"/>
        <v>#REF!</v>
      </c>
      <c r="DC45" s="298" t="e">
        <f t="shared" si="5"/>
        <v>#REF!</v>
      </c>
      <c r="DD45" s="303"/>
      <c r="DE45" s="808"/>
      <c r="DF45" s="303"/>
      <c r="DG45" s="303"/>
      <c r="DH45" s="264" t="e">
        <f t="shared" si="6"/>
        <v>#REF!</v>
      </c>
      <c r="DI45" s="255" t="e">
        <f t="shared" si="7"/>
        <v>#REF!</v>
      </c>
      <c r="DJ45" s="301"/>
      <c r="DK45" s="287"/>
      <c r="DL45" s="303"/>
      <c r="DM45" s="804"/>
      <c r="DN45" s="50"/>
      <c r="DO45" s="3"/>
      <c r="DP45" s="323"/>
      <c r="DQ45" s="10"/>
      <c r="DR45" s="265" t="str">
        <f>IF(AND($M$8=1,SUM('6a Health full-time'!D44,'6a Health full-time'!I44)&gt;$DP$22,'6a Health full-time'!N44=0),P$15&amp;", "&amp;P$16&amp;", "&amp;$A45&amp;", "&amp;$B45&amp;", "&amp;$C45&amp;"; ","")</f>
        <v/>
      </c>
      <c r="DS45" s="258" t="str">
        <f>IF(AND($M$8=1,SUM('6a Health full-time'!E44,'6a Health full-time'!J44)&gt;$DP$22,'6a Health full-time'!O44=0),Q$15&amp;", "&amp;Q$16&amp;", "&amp;$A45&amp;", "&amp;$B45&amp;", "&amp;$C45&amp;"; ","")</f>
        <v/>
      </c>
      <c r="DT45" s="259" t="str">
        <f>IF(AND($M$8=1,SUM('6a Health full-time'!H44,'6a Health full-time'!M44)&gt;$DP$22,'6a Health full-time'!R44=0),R$15&amp;", "&amp;R$16&amp;", "&amp;$A45&amp;", "&amp;$B45&amp;", "&amp;$C45&amp;"; ","")</f>
        <v/>
      </c>
      <c r="DU45" s="258" t="e">
        <f>IF(AND($M$8=1,SUM('6a Health full-time'!#REF!,'6a Health full-time'!#REF!)&gt;$DP$22,'6a Health full-time'!#REF!=0),S$15&amp;", "&amp;S$16&amp;", "&amp;$A45&amp;", "&amp;$B45&amp;", "&amp;$C45&amp;"; ","")</f>
        <v>#REF!</v>
      </c>
      <c r="DV45" s="299" t="e">
        <f>IF(AND($M$8=1,SUM('6a Health full-time'!#REF!,'6a Health full-time'!#REF!)&gt;$DP$22,'6a Health full-time'!#REF!=0),T$15&amp;", "&amp;T$16&amp;", "&amp;$A45&amp;", "&amp;$B45&amp;", "&amp;$C45&amp;"; ","")</f>
        <v>#REF!</v>
      </c>
      <c r="DW45" s="266" t="e">
        <f>IF(AND($M$8=1,SUM('6a Health full-time'!#REF!,'6a Health full-time'!#REF!)&gt;$DP$22,'6a Health full-time'!#REF!=0),U$15&amp;", "&amp;U$16&amp;", "&amp;$A45&amp;", "&amp;$B45&amp;", "&amp;$C45&amp;"; ","")</f>
        <v>#REF!</v>
      </c>
      <c r="DX45" s="324"/>
      <c r="DY45" s="323"/>
      <c r="DZ45" s="10"/>
      <c r="EA45" s="265" t="str">
        <f>IF(AND($N$8=1,SUM('6a Health full-time'!D44,'6a Health full-time'!I44)&gt;0,SUM('6a Health full-time'!D44,'6a Health full-time'!I44)=ABS('6a Health full-time'!N44)),P$15&amp;", "&amp;P$16&amp;", "&amp;$A45&amp;", "&amp;$B45&amp;", "&amp;$C45&amp;"; ","")</f>
        <v/>
      </c>
      <c r="EB45" s="258" t="str">
        <f>IF(AND($N$8=1,SUM('6a Health full-time'!E44,'6a Health full-time'!J44)&gt;0,SUM('6a Health full-time'!E44,'6a Health full-time'!J44)=ABS('6a Health full-time'!O44)),Q$15&amp;", "&amp;Q$16&amp;", "&amp;$A45&amp;", "&amp;$B45&amp;", "&amp;$C45&amp;"; ","")</f>
        <v/>
      </c>
      <c r="EC45" s="259" t="str">
        <f>IF(AND($N$8=1,SUM('6a Health full-time'!H44,'6a Health full-time'!M44)&gt;0,SUM('6a Health full-time'!H44,'6a Health full-time'!M44)=ABS('6a Health full-time'!R44)),R$15&amp;", "&amp;R$16&amp;", "&amp;$A45&amp;", "&amp;$B45&amp;", "&amp;$C45&amp;"; ","")</f>
        <v/>
      </c>
      <c r="ED45" s="258" t="e">
        <f>IF(AND($N$8=1,SUM('6a Health full-time'!#REF!,'6a Health full-time'!#REF!)&gt;0,SUM('6a Health full-time'!#REF!,'6a Health full-time'!#REF!)=ABS('6a Health full-time'!#REF!)),S$15&amp;", "&amp;S$16&amp;", "&amp;$A45&amp;", "&amp;$B45&amp;", "&amp;$C45&amp;"; ","")</f>
        <v>#REF!</v>
      </c>
      <c r="EE45" s="299" t="e">
        <f>IF(AND($N$8=1,SUM('6a Health full-time'!#REF!,'6a Health full-time'!#REF!)&gt;0,SUM('6a Health full-time'!#REF!,'6a Health full-time'!#REF!)=ABS('6a Health full-time'!#REF!)),T$15&amp;", "&amp;T$16&amp;", "&amp;$A45&amp;", "&amp;$B45&amp;", "&amp;$C45&amp;"; ","")</f>
        <v>#REF!</v>
      </c>
      <c r="EF45" s="266" t="e">
        <f>IF(AND($N$8=1,SUM('6a Health full-time'!#REF!,'6a Health full-time'!#REF!)&gt;0,SUM('6a Health full-time'!#REF!,'6a Health full-time'!#REF!)=ABS('6a Health full-time'!#REF!)),U$15&amp;", "&amp;U$16&amp;", "&amp;$A45&amp;", "&amp;$B45&amp;", "&amp;$C45&amp;"; ","")</f>
        <v>#REF!</v>
      </c>
      <c r="EG45" s="324"/>
      <c r="EH45" s="3"/>
      <c r="EI45" s="3"/>
      <c r="EJ45" s="3"/>
      <c r="EK45" s="3"/>
      <c r="EL45" s="3"/>
      <c r="EM45" s="3"/>
      <c r="EN45" s="3"/>
      <c r="EO45" s="3"/>
      <c r="EP45" s="3"/>
      <c r="EQ45" s="323"/>
      <c r="ER45" s="10"/>
      <c r="ES45" s="265" t="str">
        <f>IF(AND($P$8=1,$B45="Long length",'6a Health full-time'!S44&lt;&gt;0),D$15&amp;", "&amp;D$16&amp;", "&amp;$A45&amp;", "&amp;$B45&amp;", "&amp;$C45&amp;"; ","")</f>
        <v/>
      </c>
      <c r="ET45" s="258" t="str">
        <f>IF(AND($P$8=1,$B45="Long length",'6a Health full-time'!T44&lt;&gt;0),E$15&amp;", "&amp;E$16&amp;", "&amp;$A45&amp;", "&amp;$B45&amp;", "&amp;$C45&amp;"; ","")</f>
        <v/>
      </c>
      <c r="EU45" s="259" t="str">
        <f>IF(AND($P$8=1,$B45="Long length",'6a Health full-time'!W44&lt;&gt;0),F$15&amp;", "&amp;F$16&amp;", "&amp;$A45&amp;", "&amp;$B45&amp;", "&amp;$C45&amp;"; ","")</f>
        <v/>
      </c>
      <c r="EV45" s="258" t="e">
        <f>IF(AND($P$8=1,$B45="Long length",'6a Health full-time'!#REF!&lt;&gt;0),G$15&amp;", "&amp;G$16&amp;", "&amp;$A45&amp;", "&amp;$B45&amp;", "&amp;$C45&amp;"; ","")</f>
        <v>#REF!</v>
      </c>
      <c r="EW45" s="299" t="e">
        <f>IF(AND($P$8=1,$B45="Long length",'6a Health full-time'!#REF!&lt;&gt;0),H$15&amp;", "&amp;H$16&amp;", "&amp;$A45&amp;", "&amp;$B45&amp;", "&amp;$C45&amp;"; ","")</f>
        <v>#REF!</v>
      </c>
      <c r="EX45" s="266" t="e">
        <f>IF(AND($P$8=1,$B45="Long length",'6a Health full-time'!#REF!&lt;&gt;0),I$15&amp;", "&amp;I$16&amp;", "&amp;$A45&amp;", "&amp;$B45&amp;", "&amp;$C45&amp;"; ","")</f>
        <v>#REF!</v>
      </c>
      <c r="EY45" s="324"/>
    </row>
    <row r="46" spans="1:155" x14ac:dyDescent="0.2">
      <c r="A46" s="3" t="s">
        <v>11293</v>
      </c>
      <c r="B46" s="3" t="s">
        <v>11286</v>
      </c>
      <c r="C46" s="3" t="s">
        <v>11275</v>
      </c>
      <c r="E46" s="295"/>
      <c r="F46" s="10"/>
      <c r="G46" s="265" t="str">
        <f>IF(AND($D$8=1,'6a Health full-time'!N45&gt;0),P$15&amp;", "&amp;P$16&amp;", "&amp;$A46&amp;", "&amp;$B46&amp;", "&amp;$C46&amp;"; ","")</f>
        <v/>
      </c>
      <c r="H46" s="258" t="str">
        <f>IF(AND($D$8=1,'6a Health full-time'!O45&gt;0),Q$15&amp;", "&amp;Q$16&amp;", "&amp;$A46&amp;", "&amp;$B46&amp;", "&amp;$C46&amp;"; ","")</f>
        <v/>
      </c>
      <c r="I46" s="259" t="str">
        <f>IF(AND($D$8=1,'6a Health full-time'!R45&gt;0),R$15&amp;", "&amp;R$16&amp;", "&amp;$A46&amp;", "&amp;$B46&amp;", "&amp;$C46&amp;"; ","")</f>
        <v/>
      </c>
      <c r="J46" s="794" t="e">
        <f>IF(AND($D$8=1,'6a Health full-time'!#REF!&gt;0),S$15&amp;", "&amp;S$16&amp;", "&amp;$A46&amp;", "&amp;$B46&amp;", "&amp;$C46&amp;"; ","")</f>
        <v>#REF!</v>
      </c>
      <c r="K46" s="796" t="e">
        <f>IF(AND($D$8=1,'6a Health full-time'!#REF!&gt;0),T$15&amp;", "&amp;T$16&amp;", "&amp;$A46&amp;", "&amp;$B46&amp;", "&amp;$C46&amp;"; ","")</f>
        <v>#REF!</v>
      </c>
      <c r="L46" s="266" t="e">
        <f>IF(AND($D$8=1,'6a Health full-time'!#REF!&gt;0),W$15&amp;", "&amp;W$16&amp;", "&amp;$A46&amp;", "&amp;$B46&amp;", "&amp;$C46&amp;"; ","")</f>
        <v>#REF!</v>
      </c>
      <c r="M46" s="50"/>
      <c r="N46" s="295"/>
      <c r="O46" s="10"/>
      <c r="P46" s="265" t="str">
        <f>IF(AND($E$8=1,'6a Health full-time'!D45&lt;0),D$14&amp;", "&amp;D$15&amp;", "&amp;D$16&amp;", "&amp;$A46&amp;", "&amp;$B46&amp;", "&amp;$C46&amp;"; ","")</f>
        <v/>
      </c>
      <c r="Q46" s="258" t="str">
        <f>IF(AND($E$8=1,'6a Health full-time'!E45&lt;0),E$14&amp;", "&amp;E$15&amp;", "&amp;E$16&amp;", "&amp;$A46&amp;", "&amp;$B46&amp;", "&amp;$C46&amp;"; ","")</f>
        <v/>
      </c>
      <c r="R46" s="259" t="str">
        <f>IF(AND($E$8=1,'6a Health full-time'!H45&lt;0),F$14&amp;", "&amp;F$15&amp;", "&amp;F$16&amp;", "&amp;$A46&amp;", "&amp;$B46&amp;", "&amp;$C46&amp;"; ","")</f>
        <v/>
      </c>
      <c r="S46" s="258" t="e">
        <f>IF(AND($E$8=1,'6a Health full-time'!#REF!&lt;0),G$14&amp;", "&amp;G$15&amp;", "&amp;G$16&amp;", "&amp;$A46&amp;", "&amp;$B46&amp;", "&amp;$C46&amp;"; ","")</f>
        <v>#REF!</v>
      </c>
      <c r="T46" s="299" t="e">
        <f>IF(AND($E$8=1,'6a Health full-time'!#REF!&lt;0),H$14&amp;", "&amp;H$15&amp;", "&amp;H$16&amp;", "&amp;$A46&amp;", "&amp;$B46&amp;", "&amp;$C46&amp;"; ","")</f>
        <v>#REF!</v>
      </c>
      <c r="U46" s="299" t="e">
        <f>IF(AND($E$8=1,'6a Health full-time'!#REF!&lt;0),I$14&amp;", "&amp;I$15&amp;", "&amp;I$16&amp;", "&amp;$A46&amp;", "&amp;$B46&amp;", "&amp;$C46&amp;"; ","")</f>
        <v>#REF!</v>
      </c>
      <c r="V46" s="265" t="str">
        <f>IF(AND($E$8=1,'6a Health full-time'!I45&lt;0),J$14&amp;", "&amp;J$15&amp;", "&amp;J$16&amp;", "&amp;$A46&amp;", "&amp;$B46&amp;", "&amp;$C46&amp;"; ","")</f>
        <v/>
      </c>
      <c r="W46" s="258" t="str">
        <f>IF(AND($E$8=1,'6a Health full-time'!J45&lt;0),K$14&amp;", "&amp;K$15&amp;", "&amp;K$16&amp;", "&amp;$A46&amp;", "&amp;$B46&amp;", "&amp;$C46&amp;"; ","")</f>
        <v/>
      </c>
      <c r="X46" s="259" t="str">
        <f>IF(AND($E$8=1,'6a Health full-time'!M45&lt;0),L$14&amp;", "&amp;L$15&amp;", "&amp;L$16&amp;", "&amp;$A46&amp;", "&amp;$B46&amp;", "&amp;$C46&amp;"; ","")</f>
        <v/>
      </c>
      <c r="Y46" s="258" t="e">
        <f>IF(AND($E$8=1,'6a Health full-time'!#REF!&lt;0),M$14&amp;", "&amp;M$15&amp;", "&amp;M$16&amp;", "&amp;$A46&amp;", "&amp;$B46&amp;", "&amp;$C46&amp;"; ","")</f>
        <v>#REF!</v>
      </c>
      <c r="Z46" s="299" t="e">
        <f>IF(AND($E$8=1,'6a Health full-time'!#REF!&lt;0),N$14&amp;", "&amp;N$15&amp;", "&amp;N$16&amp;", "&amp;$A46&amp;", "&amp;$B46&amp;", "&amp;$C46&amp;"; ","")</f>
        <v>#REF!</v>
      </c>
      <c r="AA46" s="299" t="e">
        <f>IF(AND($E$8=1,'6a Health full-time'!#REF!&lt;0),O$14&amp;", "&amp;O$15&amp;", "&amp;O$16&amp;", "&amp;$A46&amp;", "&amp;$B46&amp;", "&amp;$C46&amp;"; ","")</f>
        <v>#REF!</v>
      </c>
      <c r="AB46" s="265" t="str">
        <f>IF(AND($E$8=1,'6a Health full-time'!S45&lt;0),V$14&amp;", "&amp;V$15&amp;", "&amp;V$16&amp;", "&amp;$A46&amp;", "&amp;$B46&amp;", "&amp;$C46&amp;"; ","")</f>
        <v/>
      </c>
      <c r="AC46" s="258" t="str">
        <f>IF(AND($E$8=1,'6a Health full-time'!T45&lt;0),W$14&amp;", "&amp;W$15&amp;", "&amp;W$16&amp;", "&amp;$A46&amp;", "&amp;$B46&amp;", "&amp;$C46&amp;"; ","")</f>
        <v/>
      </c>
      <c r="AD46" s="259" t="str">
        <f>IF(AND($E$8=1,'6a Health full-time'!W45&lt;0),X$14&amp;", "&amp;X$15&amp;", "&amp;X$16&amp;", "&amp;$A46&amp;", "&amp;$B46&amp;", "&amp;$C46&amp;"; ","")</f>
        <v/>
      </c>
      <c r="AE46" s="258" t="e">
        <f>IF(AND($E$8=1,'6a Health full-time'!#REF!&lt;0),Y$14&amp;", "&amp;Y$15&amp;", "&amp;Y$16&amp;", "&amp;$A46&amp;", "&amp;$B46&amp;", "&amp;$C46&amp;"; ","")</f>
        <v>#REF!</v>
      </c>
      <c r="AF46" s="299" t="e">
        <f>IF(AND($E$8=1,'6a Health full-time'!#REF!&lt;0),Z$14&amp;", "&amp;Z$15&amp;", "&amp;Z$16&amp;", "&amp;$A46&amp;", "&amp;$B46&amp;", "&amp;$C46&amp;"; ","")</f>
        <v>#REF!</v>
      </c>
      <c r="AG46" s="803" t="e">
        <f>IF(AND($E$8=1,'6a Health full-time'!#REF!&lt;0),AA$14&amp;", "&amp;AA$15&amp;", "&amp;AA$16&amp;", "&amp;$A46&amp;", "&amp;$B46&amp;", "&amp;$C46&amp;"; ","")</f>
        <v>#REF!</v>
      </c>
      <c r="AH46" s="50"/>
      <c r="AI46" s="295"/>
      <c r="AJ46" s="10"/>
      <c r="AK46" s="265" t="str">
        <f>IF(AND($F$8=1,ABS('6a Health full-time'!D45)&lt;&gt;INT(ABS('6a Health full-time'!D45))),D$14&amp;", "&amp;D$15&amp;", "&amp;D$16&amp;", "&amp;$A46&amp;", "&amp;$B46&amp;", "&amp;$C46&amp;"; ","")</f>
        <v/>
      </c>
      <c r="AL46" s="258" t="str">
        <f>IF(AND($F$8=1,ABS('6a Health full-time'!E45)&lt;&gt;INT(ABS('6a Health full-time'!E45))),E$14&amp;", "&amp;E$15&amp;", "&amp;E$16&amp;", "&amp;$A46&amp;", "&amp;$B46&amp;", "&amp;$C46&amp;"; ","")</f>
        <v/>
      </c>
      <c r="AM46" s="259" t="str">
        <f>IF(AND($F$8=1,ABS('6a Health full-time'!H45)&lt;&gt;INT(ABS('6a Health full-time'!H45))),F$14&amp;", "&amp;F$15&amp;", "&amp;F$16&amp;", "&amp;$A46&amp;", "&amp;$B46&amp;", "&amp;$C46&amp;"; ","")</f>
        <v/>
      </c>
      <c r="AN46" s="258" t="e">
        <f>IF(AND($F$8=1,ABS('6a Health full-time'!#REF!)&lt;&gt;INT(ABS('6a Health full-time'!#REF!))),G$14&amp;", "&amp;G$15&amp;", "&amp;G$16&amp;", "&amp;$A46&amp;", "&amp;$B46&amp;", "&amp;$C46&amp;"; ","")</f>
        <v>#REF!</v>
      </c>
      <c r="AO46" s="299" t="e">
        <f>IF(AND($F$8=1,ABS('6a Health full-time'!#REF!)&lt;&gt;INT(ABS('6a Health full-time'!#REF!))),H$14&amp;", "&amp;H$15&amp;", "&amp;H$16&amp;", "&amp;$A46&amp;", "&amp;$B46&amp;", "&amp;$C46&amp;"; ","")</f>
        <v>#REF!</v>
      </c>
      <c r="AP46" s="299" t="e">
        <f>IF(AND($F$8=1,ABS('6a Health full-time'!#REF!)&lt;&gt;INT(ABS('6a Health full-time'!#REF!))),I$14&amp;", "&amp;I$15&amp;", "&amp;I$16&amp;", "&amp;$A46&amp;", "&amp;$B46&amp;", "&amp;$C46&amp;"; ","")</f>
        <v>#REF!</v>
      </c>
      <c r="AQ46" s="265" t="str">
        <f>IF(AND($F$8=1,ABS('6a Health full-time'!I45)&lt;&gt;INT(ABS('6a Health full-time'!I45))),J$14&amp;", "&amp;J$15&amp;", "&amp;J$16&amp;", "&amp;$A46&amp;", "&amp;$B46&amp;", "&amp;$C46&amp;"; ","")</f>
        <v/>
      </c>
      <c r="AR46" s="258" t="str">
        <f>IF(AND($F$8=1,ABS('6a Health full-time'!J45)&lt;&gt;INT(ABS('6a Health full-time'!J45))),K$14&amp;", "&amp;K$15&amp;", "&amp;K$16&amp;", "&amp;$A46&amp;", "&amp;$B46&amp;", "&amp;$C46&amp;"; ","")</f>
        <v/>
      </c>
      <c r="AS46" s="259" t="str">
        <f>IF(AND($F$8=1,ABS('6a Health full-time'!M45)&lt;&gt;INT(ABS('6a Health full-time'!M45))),L$14&amp;", "&amp;L$15&amp;", "&amp;L$16&amp;", "&amp;$A46&amp;", "&amp;$B46&amp;", "&amp;$C46&amp;"; ","")</f>
        <v/>
      </c>
      <c r="AT46" s="258" t="e">
        <f>IF(AND($F$8=1,ABS('6a Health full-time'!#REF!)&lt;&gt;INT(ABS('6a Health full-time'!#REF!))),M$14&amp;", "&amp;M$15&amp;", "&amp;M$16&amp;", "&amp;$A46&amp;", "&amp;$B46&amp;", "&amp;$C46&amp;"; ","")</f>
        <v>#REF!</v>
      </c>
      <c r="AU46" s="299" t="e">
        <f>IF(AND($F$8=1,ABS('6a Health full-time'!#REF!)&lt;&gt;INT(ABS('6a Health full-time'!#REF!))),N$14&amp;", "&amp;N$15&amp;", "&amp;N$16&amp;", "&amp;$A46&amp;", "&amp;$B46&amp;", "&amp;$C46&amp;"; ","")</f>
        <v>#REF!</v>
      </c>
      <c r="AV46" s="803" t="e">
        <f>IF(AND($F$8=1,ABS('6a Health full-time'!#REF!)&lt;&gt;INT(ABS('6a Health full-time'!#REF!))),O$14&amp;", "&amp;O$15&amp;", "&amp;O$16&amp;", "&amp;$A46&amp;", "&amp;$B46&amp;", "&amp;$C46&amp;"; ","")</f>
        <v>#REF!</v>
      </c>
      <c r="AW46" s="299" t="str">
        <f>IF(AND($F$8=1,ABS('6a Health full-time'!N45)&lt;&gt;INT(ABS('6a Health full-time'!N45))),P$14&amp;", "&amp;P$15&amp;", "&amp;P$16&amp;", "&amp;$A46&amp;", "&amp;$B46&amp;", "&amp;$C46&amp;"; ","")</f>
        <v/>
      </c>
      <c r="AX46" s="807" t="str">
        <f>IF(AND($F$8=1,ABS('6a Health full-time'!O45)&lt;&gt;INT(ABS('6a Health full-time'!O45))),Q$14&amp;", "&amp;Q$15&amp;", "&amp;Q$16&amp;", "&amp;$A46&amp;", "&amp;$B46&amp;", "&amp;$C46&amp;"; ","")</f>
        <v/>
      </c>
      <c r="AY46" s="299" t="str">
        <f>IF(AND($F$8=1,ABS('6a Health full-time'!R45)&lt;&gt;INT(ABS('6a Health full-time'!R45))),R$14&amp;", "&amp;R$15&amp;", "&amp;R$16&amp;", "&amp;$A46&amp;", "&amp;$B46&amp;", "&amp;$C46&amp;"; ","")</f>
        <v/>
      </c>
      <c r="AZ46" s="807" t="e">
        <f>IF(AND($F$8=1,ABS('6a Health full-time'!#REF!)&lt;&gt;INT(ABS('6a Health full-time'!#REF!))),S$14&amp;", "&amp;S$15&amp;", "&amp;S$16&amp;", "&amp;$A46&amp;", "&amp;$B46&amp;", "&amp;$C46&amp;"; ","")</f>
        <v>#REF!</v>
      </c>
      <c r="BA46" s="299" t="e">
        <f>IF(AND($F$8=1,ABS('6a Health full-time'!#REF!)&lt;&gt;INT(ABS('6a Health full-time'!#REF!))),T$14&amp;", "&amp;T$15&amp;", "&amp;T$16&amp;", "&amp;$A46&amp;", "&amp;$B46&amp;", "&amp;$C46&amp;"; ","")</f>
        <v>#REF!</v>
      </c>
      <c r="BB46" s="299" t="e">
        <f>IF(AND($F$8=1,ABS('6a Health full-time'!#REF!)&lt;&gt;INT(ABS('6a Health full-time'!#REF!))),U$14&amp;", "&amp;U$15&amp;", "&amp;U$16&amp;", "&amp;$A46&amp;", "&amp;$B46&amp;", "&amp;$C46&amp;"; ","")</f>
        <v>#REF!</v>
      </c>
      <c r="BC46" s="265" t="str">
        <f>IF(AND($F$8=1,ABS('6a Health full-time'!S45)&lt;&gt;INT(ABS('6a Health full-time'!S45))),V$14&amp;", "&amp;V$15&amp;", "&amp;V$16&amp;", "&amp;$A46&amp;", "&amp;$B46&amp;", "&amp;$C46&amp;"; ","")</f>
        <v/>
      </c>
      <c r="BD46" s="258" t="str">
        <f>IF(AND($F$8=1,ABS('6a Health full-time'!T45)&lt;&gt;INT(ABS('6a Health full-time'!T45))),W$14&amp;", "&amp;W$15&amp;", "&amp;W$16&amp;", "&amp;$A46&amp;", "&amp;$B46&amp;", "&amp;$C46&amp;"; ","")</f>
        <v/>
      </c>
      <c r="BE46" s="259" t="str">
        <f>IF(AND($F$8=1,ABS('6a Health full-time'!W45)&lt;&gt;INT(ABS('6a Health full-time'!W45))),X$14&amp;", "&amp;X$15&amp;", "&amp;X$16&amp;", "&amp;$A46&amp;", "&amp;$B46&amp;", "&amp;$C46&amp;"; ","")</f>
        <v/>
      </c>
      <c r="BF46" s="258" t="e">
        <f>IF(AND($F$8=1,ABS('6a Health full-time'!#REF!)&lt;&gt;INT(ABS('6a Health full-time'!#REF!))),Y$14&amp;", "&amp;Y$15&amp;", "&amp;Y$16&amp;", "&amp;$A46&amp;", "&amp;$B46&amp;", "&amp;$C46&amp;"; ","")</f>
        <v>#REF!</v>
      </c>
      <c r="BG46" s="299" t="e">
        <f>IF(AND($F$8=1,ABS('6a Health full-time'!#REF!)&lt;&gt;INT(ABS('6a Health full-time'!#REF!))),Z$14&amp;", "&amp;Z$15&amp;", "&amp;Z$16&amp;", "&amp;$A46&amp;", "&amp;$B46&amp;", "&amp;$C46&amp;"; ","")</f>
        <v>#REF!</v>
      </c>
      <c r="BH46" s="266" t="e">
        <f>IF(AND($F$8=1,ABS('6a Health full-time'!#REF!)&lt;&gt;INT(ABS('6a Health full-time'!#REF!))),AA$14&amp;", "&amp;AA$15&amp;", "&amp;AA$16&amp;", "&amp;$A46&amp;", "&amp;$B46&amp;", "&amp;$C46&amp;"; ","")</f>
        <v>#REF!</v>
      </c>
      <c r="BI46" s="50"/>
      <c r="BJ46" s="295"/>
      <c r="BK46" s="10"/>
      <c r="BL46" s="281"/>
      <c r="BM46" s="280"/>
      <c r="BN46" s="288"/>
      <c r="BO46" s="280"/>
      <c r="BP46" s="305"/>
      <c r="BQ46" s="305"/>
      <c r="BR46" s="281"/>
      <c r="BS46" s="280"/>
      <c r="BT46" s="288"/>
      <c r="BU46" s="280"/>
      <c r="BV46" s="305"/>
      <c r="BW46" s="805"/>
      <c r="BX46" s="305"/>
      <c r="BY46" s="809"/>
      <c r="BZ46" s="305"/>
      <c r="CA46" s="809"/>
      <c r="CB46" s="305"/>
      <c r="CC46" s="305"/>
      <c r="CD46" s="281"/>
      <c r="CE46" s="280"/>
      <c r="CF46" s="288"/>
      <c r="CG46" s="280"/>
      <c r="CH46" s="814"/>
      <c r="CI46" s="817"/>
      <c r="CJ46" s="50"/>
      <c r="CK46" s="295"/>
      <c r="CL46" s="10"/>
      <c r="CM46" s="10" t="s">
        <v>124</v>
      </c>
      <c r="CN46" s="10" t="s">
        <v>11274</v>
      </c>
      <c r="CO46" s="10" t="s">
        <v>11284</v>
      </c>
      <c r="CP46" s="265" t="e">
        <f t="shared" si="1"/>
        <v>#REF!</v>
      </c>
      <c r="CQ46" s="258" t="e">
        <f t="shared" si="1"/>
        <v>#REF!</v>
      </c>
      <c r="CR46" s="288"/>
      <c r="CS46" s="280"/>
      <c r="CT46" s="305"/>
      <c r="CU46" s="305"/>
      <c r="CV46" s="265" t="e">
        <f t="shared" si="2"/>
        <v>#REF!</v>
      </c>
      <c r="CW46" s="258" t="e">
        <f t="shared" si="3"/>
        <v>#REF!</v>
      </c>
      <c r="CX46" s="288"/>
      <c r="CY46" s="280"/>
      <c r="CZ46" s="305"/>
      <c r="DA46" s="805"/>
      <c r="DB46" s="299" t="e">
        <f t="shared" si="4"/>
        <v>#REF!</v>
      </c>
      <c r="DC46" s="299" t="e">
        <f t="shared" si="5"/>
        <v>#REF!</v>
      </c>
      <c r="DD46" s="305"/>
      <c r="DE46" s="809"/>
      <c r="DF46" s="305"/>
      <c r="DG46" s="305"/>
      <c r="DH46" s="265" t="e">
        <f t="shared" si="6"/>
        <v>#REF!</v>
      </c>
      <c r="DI46" s="258" t="e">
        <f t="shared" si="7"/>
        <v>#REF!</v>
      </c>
      <c r="DJ46" s="288"/>
      <c r="DK46" s="280"/>
      <c r="DL46" s="305"/>
      <c r="DM46" s="805"/>
      <c r="DN46" s="50"/>
      <c r="DO46" s="3"/>
      <c r="DP46" s="323"/>
      <c r="DQ46" s="10"/>
      <c r="DR46" s="265" t="str">
        <f>IF(AND($M$8=1,SUM('6a Health full-time'!D45,'6a Health full-time'!I45)&gt;$DP$22,'6a Health full-time'!N45=0),P$15&amp;", "&amp;P$16&amp;", "&amp;$A46&amp;", "&amp;$B46&amp;", "&amp;$C46&amp;"; ","")</f>
        <v/>
      </c>
      <c r="DS46" s="258" t="str">
        <f>IF(AND($M$8=1,SUM('6a Health full-time'!E45,'6a Health full-time'!J45)&gt;$DP$22,'6a Health full-time'!O45=0),Q$15&amp;", "&amp;Q$16&amp;", "&amp;$A46&amp;", "&amp;$B46&amp;", "&amp;$C46&amp;"; ","")</f>
        <v/>
      </c>
      <c r="DT46" s="259" t="str">
        <f>IF(AND($M$8=1,SUM('6a Health full-time'!H45,'6a Health full-time'!M45)&gt;$DP$22,'6a Health full-time'!R45=0),R$15&amp;", "&amp;R$16&amp;", "&amp;$A46&amp;", "&amp;$B46&amp;", "&amp;$C46&amp;"; ","")</f>
        <v/>
      </c>
      <c r="DU46" s="258" t="e">
        <f>IF(AND($M$8=1,SUM('6a Health full-time'!#REF!,'6a Health full-time'!#REF!)&gt;$DP$22,'6a Health full-time'!#REF!=0),S$15&amp;", "&amp;S$16&amp;", "&amp;$A46&amp;", "&amp;$B46&amp;", "&amp;$C46&amp;"; ","")</f>
        <v>#REF!</v>
      </c>
      <c r="DV46" s="299" t="e">
        <f>IF(AND($M$8=1,SUM('6a Health full-time'!#REF!,'6a Health full-time'!#REF!)&gt;$DP$22,'6a Health full-time'!#REF!=0),T$15&amp;", "&amp;T$16&amp;", "&amp;$A46&amp;", "&amp;$B46&amp;", "&amp;$C46&amp;"; ","")</f>
        <v>#REF!</v>
      </c>
      <c r="DW46" s="266" t="e">
        <f>IF(AND($M$8=1,SUM('6a Health full-time'!#REF!,'6a Health full-time'!#REF!)&gt;$DP$22,'6a Health full-time'!#REF!=0),U$15&amp;", "&amp;U$16&amp;", "&amp;$A46&amp;", "&amp;$B46&amp;", "&amp;$C46&amp;"; ","")</f>
        <v>#REF!</v>
      </c>
      <c r="DX46" s="324"/>
      <c r="DY46" s="323"/>
      <c r="DZ46" s="10"/>
      <c r="EA46" s="265" t="str">
        <f>IF(AND($N$8=1,SUM('6a Health full-time'!D45,'6a Health full-time'!I45)&gt;0,SUM('6a Health full-time'!D45,'6a Health full-time'!I45)=ABS('6a Health full-time'!N45)),P$15&amp;", "&amp;P$16&amp;", "&amp;$A46&amp;", "&amp;$B46&amp;", "&amp;$C46&amp;"; ","")</f>
        <v/>
      </c>
      <c r="EB46" s="258" t="str">
        <f>IF(AND($N$8=1,SUM('6a Health full-time'!E45,'6a Health full-time'!J45)&gt;0,SUM('6a Health full-time'!E45,'6a Health full-time'!J45)=ABS('6a Health full-time'!O45)),Q$15&amp;", "&amp;Q$16&amp;", "&amp;$A46&amp;", "&amp;$B46&amp;", "&amp;$C46&amp;"; ","")</f>
        <v/>
      </c>
      <c r="EC46" s="259" t="str">
        <f>IF(AND($N$8=1,SUM('6a Health full-time'!H45,'6a Health full-time'!M45)&gt;0,SUM('6a Health full-time'!H45,'6a Health full-time'!M45)=ABS('6a Health full-time'!R45)),R$15&amp;", "&amp;R$16&amp;", "&amp;$A46&amp;", "&amp;$B46&amp;", "&amp;$C46&amp;"; ","")</f>
        <v/>
      </c>
      <c r="ED46" s="258" t="e">
        <f>IF(AND($N$8=1,SUM('6a Health full-time'!#REF!,'6a Health full-time'!#REF!)&gt;0,SUM('6a Health full-time'!#REF!,'6a Health full-time'!#REF!)=ABS('6a Health full-time'!#REF!)),S$15&amp;", "&amp;S$16&amp;", "&amp;$A46&amp;", "&amp;$B46&amp;", "&amp;$C46&amp;"; ","")</f>
        <v>#REF!</v>
      </c>
      <c r="EE46" s="299" t="e">
        <f>IF(AND($N$8=1,SUM('6a Health full-time'!#REF!,'6a Health full-time'!#REF!)&gt;0,SUM('6a Health full-time'!#REF!,'6a Health full-time'!#REF!)=ABS('6a Health full-time'!#REF!)),T$15&amp;", "&amp;T$16&amp;", "&amp;$A46&amp;", "&amp;$B46&amp;", "&amp;$C46&amp;"; ","")</f>
        <v>#REF!</v>
      </c>
      <c r="EF46" s="266" t="e">
        <f>IF(AND($N$8=1,SUM('6a Health full-time'!#REF!,'6a Health full-time'!#REF!)&gt;0,SUM('6a Health full-time'!#REF!,'6a Health full-time'!#REF!)=ABS('6a Health full-time'!#REF!)),U$15&amp;", "&amp;U$16&amp;", "&amp;$A46&amp;", "&amp;$B46&amp;", "&amp;$C46&amp;"; ","")</f>
        <v>#REF!</v>
      </c>
      <c r="EG46" s="324"/>
      <c r="EH46" s="3"/>
      <c r="EI46" s="3"/>
      <c r="EJ46" s="3"/>
      <c r="EK46" s="3"/>
      <c r="EL46" s="3"/>
      <c r="EM46" s="3"/>
      <c r="EN46" s="3"/>
      <c r="EO46" s="3"/>
      <c r="EP46" s="3"/>
      <c r="EQ46" s="323"/>
      <c r="ER46" s="10"/>
      <c r="ES46" s="265" t="str">
        <f>IF(AND($P$8=1,$B46="Long length",'6a Health full-time'!S45&lt;&gt;0),D$15&amp;", "&amp;D$16&amp;", "&amp;$A46&amp;", "&amp;$B46&amp;", "&amp;$C46&amp;"; ","")</f>
        <v/>
      </c>
      <c r="ET46" s="258" t="str">
        <f>IF(AND($P$8=1,$B46="Long length",'6a Health full-time'!T45&lt;&gt;0),E$15&amp;", "&amp;E$16&amp;", "&amp;$A46&amp;", "&amp;$B46&amp;", "&amp;$C46&amp;"; ","")</f>
        <v/>
      </c>
      <c r="EU46" s="259" t="str">
        <f>IF(AND($P$8=1,$B46="Long length",'6a Health full-time'!W45&lt;&gt;0),F$15&amp;", "&amp;F$16&amp;", "&amp;$A46&amp;", "&amp;$B46&amp;", "&amp;$C46&amp;"; ","")</f>
        <v/>
      </c>
      <c r="EV46" s="258" t="e">
        <f>IF(AND($P$8=1,$B46="Long length",'6a Health full-time'!#REF!&lt;&gt;0),G$15&amp;", "&amp;G$16&amp;", "&amp;$A46&amp;", "&amp;$B46&amp;", "&amp;$C46&amp;"; ","")</f>
        <v>#REF!</v>
      </c>
      <c r="EW46" s="299" t="e">
        <f>IF(AND($P$8=1,$B46="Long length",'6a Health full-time'!#REF!&lt;&gt;0),H$15&amp;", "&amp;H$16&amp;", "&amp;$A46&amp;", "&amp;$B46&amp;", "&amp;$C46&amp;"; ","")</f>
        <v>#REF!</v>
      </c>
      <c r="EX46" s="266" t="e">
        <f>IF(AND($P$8=1,$B46="Long length",'6a Health full-time'!#REF!&lt;&gt;0),I$15&amp;", "&amp;I$16&amp;", "&amp;$A46&amp;", "&amp;$B46&amp;", "&amp;$C46&amp;"; ","")</f>
        <v>#REF!</v>
      </c>
      <c r="EY46" s="324"/>
    </row>
    <row r="47" spans="1:155" x14ac:dyDescent="0.2">
      <c r="A47" s="3" t="s">
        <v>11293</v>
      </c>
      <c r="B47" s="3" t="s">
        <v>11286</v>
      </c>
      <c r="C47" s="3" t="s">
        <v>11284</v>
      </c>
      <c r="E47" s="295"/>
      <c r="F47" s="10"/>
      <c r="G47" s="265" t="str">
        <f>IF(AND($D$8=1,'6a Health full-time'!N46&gt;0),P$15&amp;", "&amp;P$16&amp;", "&amp;$A47&amp;", "&amp;$B47&amp;", "&amp;$C47&amp;"; ","")</f>
        <v/>
      </c>
      <c r="H47" s="258" t="str">
        <f>IF(AND($D$8=1,'6a Health full-time'!O46&gt;0),Q$15&amp;", "&amp;Q$16&amp;", "&amp;$A47&amp;", "&amp;$B47&amp;", "&amp;$C47&amp;"; ","")</f>
        <v/>
      </c>
      <c r="I47" s="259" t="str">
        <f>IF(AND($D$8=1,'6a Health full-time'!R46&gt;0),R$15&amp;", "&amp;R$16&amp;", "&amp;$A47&amp;", "&amp;$B47&amp;", "&amp;$C47&amp;"; ","")</f>
        <v/>
      </c>
      <c r="J47" s="794" t="e">
        <f>IF(AND($D$8=1,'6a Health full-time'!#REF!&gt;0),S$15&amp;", "&amp;S$16&amp;", "&amp;$A47&amp;", "&amp;$B47&amp;", "&amp;$C47&amp;"; ","")</f>
        <v>#REF!</v>
      </c>
      <c r="K47" s="796" t="e">
        <f>IF(AND($D$8=1,'6a Health full-time'!#REF!&gt;0),T$15&amp;", "&amp;T$16&amp;", "&amp;$A47&amp;", "&amp;$B47&amp;", "&amp;$C47&amp;"; ","")</f>
        <v>#REF!</v>
      </c>
      <c r="L47" s="266" t="e">
        <f>IF(AND($D$8=1,'6a Health full-time'!#REF!&gt;0),W$15&amp;", "&amp;W$16&amp;", "&amp;$A47&amp;", "&amp;$B47&amp;", "&amp;$C47&amp;"; ","")</f>
        <v>#REF!</v>
      </c>
      <c r="M47" s="50"/>
      <c r="N47" s="295"/>
      <c r="O47" s="10"/>
      <c r="P47" s="265" t="str">
        <f>IF(AND($E$8=1,'6a Health full-time'!D46&lt;0),D$14&amp;", "&amp;D$15&amp;", "&amp;D$16&amp;", "&amp;$A47&amp;", "&amp;$B47&amp;", "&amp;$C47&amp;"; ","")</f>
        <v/>
      </c>
      <c r="Q47" s="258" t="str">
        <f>IF(AND($E$8=1,'6a Health full-time'!E46&lt;0),E$14&amp;", "&amp;E$15&amp;", "&amp;E$16&amp;", "&amp;$A47&amp;", "&amp;$B47&amp;", "&amp;$C47&amp;"; ","")</f>
        <v/>
      </c>
      <c r="R47" s="259" t="str">
        <f>IF(AND($E$8=1,'6a Health full-time'!H46&lt;0),F$14&amp;", "&amp;F$15&amp;", "&amp;F$16&amp;", "&amp;$A47&amp;", "&amp;$B47&amp;", "&amp;$C47&amp;"; ","")</f>
        <v/>
      </c>
      <c r="S47" s="258" t="e">
        <f>IF(AND($E$8=1,'6a Health full-time'!#REF!&lt;0),G$14&amp;", "&amp;G$15&amp;", "&amp;G$16&amp;", "&amp;$A47&amp;", "&amp;$B47&amp;", "&amp;$C47&amp;"; ","")</f>
        <v>#REF!</v>
      </c>
      <c r="T47" s="299" t="e">
        <f>IF(AND($E$8=1,'6a Health full-time'!#REF!&lt;0),H$14&amp;", "&amp;H$15&amp;", "&amp;H$16&amp;", "&amp;$A47&amp;", "&amp;$B47&amp;", "&amp;$C47&amp;"; ","")</f>
        <v>#REF!</v>
      </c>
      <c r="U47" s="299" t="e">
        <f>IF(AND($E$8=1,'6a Health full-time'!#REF!&lt;0),I$14&amp;", "&amp;I$15&amp;", "&amp;I$16&amp;", "&amp;$A47&amp;", "&amp;$B47&amp;", "&amp;$C47&amp;"; ","")</f>
        <v>#REF!</v>
      </c>
      <c r="V47" s="265" t="str">
        <f>IF(AND($E$8=1,'6a Health full-time'!I46&lt;0),J$14&amp;", "&amp;J$15&amp;", "&amp;J$16&amp;", "&amp;$A47&amp;", "&amp;$B47&amp;", "&amp;$C47&amp;"; ","")</f>
        <v/>
      </c>
      <c r="W47" s="258" t="str">
        <f>IF(AND($E$8=1,'6a Health full-time'!J46&lt;0),K$14&amp;", "&amp;K$15&amp;", "&amp;K$16&amp;", "&amp;$A47&amp;", "&amp;$B47&amp;", "&amp;$C47&amp;"; ","")</f>
        <v/>
      </c>
      <c r="X47" s="259" t="str">
        <f>IF(AND($E$8=1,'6a Health full-time'!M46&lt;0),L$14&amp;", "&amp;L$15&amp;", "&amp;L$16&amp;", "&amp;$A47&amp;", "&amp;$B47&amp;", "&amp;$C47&amp;"; ","")</f>
        <v/>
      </c>
      <c r="Y47" s="258" t="e">
        <f>IF(AND($E$8=1,'6a Health full-time'!#REF!&lt;0),M$14&amp;", "&amp;M$15&amp;", "&amp;M$16&amp;", "&amp;$A47&amp;", "&amp;$B47&amp;", "&amp;$C47&amp;"; ","")</f>
        <v>#REF!</v>
      </c>
      <c r="Z47" s="299" t="e">
        <f>IF(AND($E$8=1,'6a Health full-time'!#REF!&lt;0),N$14&amp;", "&amp;N$15&amp;", "&amp;N$16&amp;", "&amp;$A47&amp;", "&amp;$B47&amp;", "&amp;$C47&amp;"; ","")</f>
        <v>#REF!</v>
      </c>
      <c r="AA47" s="299" t="e">
        <f>IF(AND($E$8=1,'6a Health full-time'!#REF!&lt;0),O$14&amp;", "&amp;O$15&amp;", "&amp;O$16&amp;", "&amp;$A47&amp;", "&amp;$B47&amp;", "&amp;$C47&amp;"; ","")</f>
        <v>#REF!</v>
      </c>
      <c r="AB47" s="265" t="str">
        <f>IF(AND($E$8=1,'6a Health full-time'!S46&lt;0),V$14&amp;", "&amp;V$15&amp;", "&amp;V$16&amp;", "&amp;$A47&amp;", "&amp;$B47&amp;", "&amp;$C47&amp;"; ","")</f>
        <v/>
      </c>
      <c r="AC47" s="258" t="str">
        <f>IF(AND($E$8=1,'6a Health full-time'!T46&lt;0),W$14&amp;", "&amp;W$15&amp;", "&amp;W$16&amp;", "&amp;$A47&amp;", "&amp;$B47&amp;", "&amp;$C47&amp;"; ","")</f>
        <v/>
      </c>
      <c r="AD47" s="259" t="str">
        <f>IF(AND($E$8=1,'6a Health full-time'!W46&lt;0),X$14&amp;", "&amp;X$15&amp;", "&amp;X$16&amp;", "&amp;$A47&amp;", "&amp;$B47&amp;", "&amp;$C47&amp;"; ","")</f>
        <v/>
      </c>
      <c r="AE47" s="258" t="e">
        <f>IF(AND($E$8=1,'6a Health full-time'!#REF!&lt;0),Y$14&amp;", "&amp;Y$15&amp;", "&amp;Y$16&amp;", "&amp;$A47&amp;", "&amp;$B47&amp;", "&amp;$C47&amp;"; ","")</f>
        <v>#REF!</v>
      </c>
      <c r="AF47" s="299" t="e">
        <f>IF(AND($E$8=1,'6a Health full-time'!#REF!&lt;0),Z$14&amp;", "&amp;Z$15&amp;", "&amp;Z$16&amp;", "&amp;$A47&amp;", "&amp;$B47&amp;", "&amp;$C47&amp;"; ","")</f>
        <v>#REF!</v>
      </c>
      <c r="AG47" s="803" t="e">
        <f>IF(AND($E$8=1,'6a Health full-time'!#REF!&lt;0),AA$14&amp;", "&amp;AA$15&amp;", "&amp;AA$16&amp;", "&amp;$A47&amp;", "&amp;$B47&amp;", "&amp;$C47&amp;"; ","")</f>
        <v>#REF!</v>
      </c>
      <c r="AH47" s="50"/>
      <c r="AI47" s="295"/>
      <c r="AJ47" s="10"/>
      <c r="AK47" s="265" t="str">
        <f>IF(AND($F$8=1,ABS('6a Health full-time'!D46)&lt;&gt;INT(ABS('6a Health full-time'!D46))),D$14&amp;", "&amp;D$15&amp;", "&amp;D$16&amp;", "&amp;$A47&amp;", "&amp;$B47&amp;", "&amp;$C47&amp;"; ","")</f>
        <v/>
      </c>
      <c r="AL47" s="258" t="str">
        <f>IF(AND($F$8=1,ABS('6a Health full-time'!E46)&lt;&gt;INT(ABS('6a Health full-time'!E46))),E$14&amp;", "&amp;E$15&amp;", "&amp;E$16&amp;", "&amp;$A47&amp;", "&amp;$B47&amp;", "&amp;$C47&amp;"; ","")</f>
        <v/>
      </c>
      <c r="AM47" s="259" t="str">
        <f>IF(AND($F$8=1,ABS('6a Health full-time'!H46)&lt;&gt;INT(ABS('6a Health full-time'!H46))),F$14&amp;", "&amp;F$15&amp;", "&amp;F$16&amp;", "&amp;$A47&amp;", "&amp;$B47&amp;", "&amp;$C47&amp;"; ","")</f>
        <v/>
      </c>
      <c r="AN47" s="258" t="e">
        <f>IF(AND($F$8=1,ABS('6a Health full-time'!#REF!)&lt;&gt;INT(ABS('6a Health full-time'!#REF!))),G$14&amp;", "&amp;G$15&amp;", "&amp;G$16&amp;", "&amp;$A47&amp;", "&amp;$B47&amp;", "&amp;$C47&amp;"; ","")</f>
        <v>#REF!</v>
      </c>
      <c r="AO47" s="299" t="e">
        <f>IF(AND($F$8=1,ABS('6a Health full-time'!#REF!)&lt;&gt;INT(ABS('6a Health full-time'!#REF!))),H$14&amp;", "&amp;H$15&amp;", "&amp;H$16&amp;", "&amp;$A47&amp;", "&amp;$B47&amp;", "&amp;$C47&amp;"; ","")</f>
        <v>#REF!</v>
      </c>
      <c r="AP47" s="299" t="e">
        <f>IF(AND($F$8=1,ABS('6a Health full-time'!#REF!)&lt;&gt;INT(ABS('6a Health full-time'!#REF!))),I$14&amp;", "&amp;I$15&amp;", "&amp;I$16&amp;", "&amp;$A47&amp;", "&amp;$B47&amp;", "&amp;$C47&amp;"; ","")</f>
        <v>#REF!</v>
      </c>
      <c r="AQ47" s="265" t="str">
        <f>IF(AND($F$8=1,ABS('6a Health full-time'!I46)&lt;&gt;INT(ABS('6a Health full-time'!I46))),J$14&amp;", "&amp;J$15&amp;", "&amp;J$16&amp;", "&amp;$A47&amp;", "&amp;$B47&amp;", "&amp;$C47&amp;"; ","")</f>
        <v/>
      </c>
      <c r="AR47" s="258" t="str">
        <f>IF(AND($F$8=1,ABS('6a Health full-time'!J46)&lt;&gt;INT(ABS('6a Health full-time'!J46))),K$14&amp;", "&amp;K$15&amp;", "&amp;K$16&amp;", "&amp;$A47&amp;", "&amp;$B47&amp;", "&amp;$C47&amp;"; ","")</f>
        <v/>
      </c>
      <c r="AS47" s="259" t="str">
        <f>IF(AND($F$8=1,ABS('6a Health full-time'!M46)&lt;&gt;INT(ABS('6a Health full-time'!M46))),L$14&amp;", "&amp;L$15&amp;", "&amp;L$16&amp;", "&amp;$A47&amp;", "&amp;$B47&amp;", "&amp;$C47&amp;"; ","")</f>
        <v/>
      </c>
      <c r="AT47" s="258" t="e">
        <f>IF(AND($F$8=1,ABS('6a Health full-time'!#REF!)&lt;&gt;INT(ABS('6a Health full-time'!#REF!))),M$14&amp;", "&amp;M$15&amp;", "&amp;M$16&amp;", "&amp;$A47&amp;", "&amp;$B47&amp;", "&amp;$C47&amp;"; ","")</f>
        <v>#REF!</v>
      </c>
      <c r="AU47" s="299" t="e">
        <f>IF(AND($F$8=1,ABS('6a Health full-time'!#REF!)&lt;&gt;INT(ABS('6a Health full-time'!#REF!))),N$14&amp;", "&amp;N$15&amp;", "&amp;N$16&amp;", "&amp;$A47&amp;", "&amp;$B47&amp;", "&amp;$C47&amp;"; ","")</f>
        <v>#REF!</v>
      </c>
      <c r="AV47" s="803" t="e">
        <f>IF(AND($F$8=1,ABS('6a Health full-time'!#REF!)&lt;&gt;INT(ABS('6a Health full-time'!#REF!))),O$14&amp;", "&amp;O$15&amp;", "&amp;O$16&amp;", "&amp;$A47&amp;", "&amp;$B47&amp;", "&amp;$C47&amp;"; ","")</f>
        <v>#REF!</v>
      </c>
      <c r="AW47" s="299" t="str">
        <f>IF(AND($F$8=1,ABS('6a Health full-time'!N46)&lt;&gt;INT(ABS('6a Health full-time'!N46))),P$14&amp;", "&amp;P$15&amp;", "&amp;P$16&amp;", "&amp;$A47&amp;", "&amp;$B47&amp;", "&amp;$C47&amp;"; ","")</f>
        <v/>
      </c>
      <c r="AX47" s="807" t="str">
        <f>IF(AND($F$8=1,ABS('6a Health full-time'!O46)&lt;&gt;INT(ABS('6a Health full-time'!O46))),Q$14&amp;", "&amp;Q$15&amp;", "&amp;Q$16&amp;", "&amp;$A47&amp;", "&amp;$B47&amp;", "&amp;$C47&amp;"; ","")</f>
        <v/>
      </c>
      <c r="AY47" s="299" t="str">
        <f>IF(AND($F$8=1,ABS('6a Health full-time'!R46)&lt;&gt;INT(ABS('6a Health full-time'!R46))),R$14&amp;", "&amp;R$15&amp;", "&amp;R$16&amp;", "&amp;$A47&amp;", "&amp;$B47&amp;", "&amp;$C47&amp;"; ","")</f>
        <v/>
      </c>
      <c r="AZ47" s="807" t="e">
        <f>IF(AND($F$8=1,ABS('6a Health full-time'!#REF!)&lt;&gt;INT(ABS('6a Health full-time'!#REF!))),S$14&amp;", "&amp;S$15&amp;", "&amp;S$16&amp;", "&amp;$A47&amp;", "&amp;$B47&amp;", "&amp;$C47&amp;"; ","")</f>
        <v>#REF!</v>
      </c>
      <c r="BA47" s="299" t="e">
        <f>IF(AND($F$8=1,ABS('6a Health full-time'!#REF!)&lt;&gt;INT(ABS('6a Health full-time'!#REF!))),T$14&amp;", "&amp;T$15&amp;", "&amp;T$16&amp;", "&amp;$A47&amp;", "&amp;$B47&amp;", "&amp;$C47&amp;"; ","")</f>
        <v>#REF!</v>
      </c>
      <c r="BB47" s="299" t="e">
        <f>IF(AND($F$8=1,ABS('6a Health full-time'!#REF!)&lt;&gt;INT(ABS('6a Health full-time'!#REF!))),U$14&amp;", "&amp;U$15&amp;", "&amp;U$16&amp;", "&amp;$A47&amp;", "&amp;$B47&amp;", "&amp;$C47&amp;"; ","")</f>
        <v>#REF!</v>
      </c>
      <c r="BC47" s="265" t="str">
        <f>IF(AND($F$8=1,ABS('6a Health full-time'!S46)&lt;&gt;INT(ABS('6a Health full-time'!S46))),V$14&amp;", "&amp;V$15&amp;", "&amp;V$16&amp;", "&amp;$A47&amp;", "&amp;$B47&amp;", "&amp;$C47&amp;"; ","")</f>
        <v/>
      </c>
      <c r="BD47" s="258" t="str">
        <f>IF(AND($F$8=1,ABS('6a Health full-time'!T46)&lt;&gt;INT(ABS('6a Health full-time'!T46))),W$14&amp;", "&amp;W$15&amp;", "&amp;W$16&amp;", "&amp;$A47&amp;", "&amp;$B47&amp;", "&amp;$C47&amp;"; ","")</f>
        <v/>
      </c>
      <c r="BE47" s="259" t="str">
        <f>IF(AND($F$8=1,ABS('6a Health full-time'!W46)&lt;&gt;INT(ABS('6a Health full-time'!W46))),X$14&amp;", "&amp;X$15&amp;", "&amp;X$16&amp;", "&amp;$A47&amp;", "&amp;$B47&amp;", "&amp;$C47&amp;"; ","")</f>
        <v/>
      </c>
      <c r="BF47" s="258" t="e">
        <f>IF(AND($F$8=1,ABS('6a Health full-time'!#REF!)&lt;&gt;INT(ABS('6a Health full-time'!#REF!))),Y$14&amp;", "&amp;Y$15&amp;", "&amp;Y$16&amp;", "&amp;$A47&amp;", "&amp;$B47&amp;", "&amp;$C47&amp;"; ","")</f>
        <v>#REF!</v>
      </c>
      <c r="BG47" s="299" t="e">
        <f>IF(AND($F$8=1,ABS('6a Health full-time'!#REF!)&lt;&gt;INT(ABS('6a Health full-time'!#REF!))),Z$14&amp;", "&amp;Z$15&amp;", "&amp;Z$16&amp;", "&amp;$A47&amp;", "&amp;$B47&amp;", "&amp;$C47&amp;"; ","")</f>
        <v>#REF!</v>
      </c>
      <c r="BH47" s="266" t="e">
        <f>IF(AND($F$8=1,ABS('6a Health full-time'!#REF!)&lt;&gt;INT(ABS('6a Health full-time'!#REF!))),AA$14&amp;", "&amp;AA$15&amp;", "&amp;AA$16&amp;", "&amp;$A47&amp;", "&amp;$B47&amp;", "&amp;$C47&amp;"; ","")</f>
        <v>#REF!</v>
      </c>
      <c r="BI47" s="50"/>
      <c r="BJ47" s="295"/>
      <c r="BK47" s="10"/>
      <c r="BL47" s="281"/>
      <c r="BM47" s="280"/>
      <c r="BN47" s="288"/>
      <c r="BO47" s="280"/>
      <c r="BP47" s="305"/>
      <c r="BQ47" s="305"/>
      <c r="BR47" s="281"/>
      <c r="BS47" s="280"/>
      <c r="BT47" s="288"/>
      <c r="BU47" s="280"/>
      <c r="BV47" s="305"/>
      <c r="BW47" s="805"/>
      <c r="BX47" s="305"/>
      <c r="BY47" s="809"/>
      <c r="BZ47" s="305"/>
      <c r="CA47" s="809"/>
      <c r="CB47" s="305"/>
      <c r="CC47" s="305"/>
      <c r="CD47" s="281"/>
      <c r="CE47" s="280"/>
      <c r="CF47" s="288"/>
      <c r="CG47" s="280"/>
      <c r="CH47" s="308"/>
      <c r="CI47" s="816"/>
      <c r="CJ47" s="50"/>
      <c r="CK47" s="295"/>
      <c r="CL47" s="10"/>
      <c r="CM47" s="10" t="s">
        <v>124</v>
      </c>
      <c r="CN47" s="10" t="s">
        <v>11286</v>
      </c>
      <c r="CO47" s="10" t="s">
        <v>11275</v>
      </c>
      <c r="CP47" s="265" t="e">
        <f t="shared" si="1"/>
        <v>#REF!</v>
      </c>
      <c r="CQ47" s="258" t="e">
        <f t="shared" si="1"/>
        <v>#REF!</v>
      </c>
      <c r="CR47" s="288"/>
      <c r="CS47" s="280"/>
      <c r="CT47" s="305"/>
      <c r="CU47" s="305"/>
      <c r="CV47" s="265" t="e">
        <f t="shared" si="2"/>
        <v>#REF!</v>
      </c>
      <c r="CW47" s="258" t="e">
        <f t="shared" si="3"/>
        <v>#REF!</v>
      </c>
      <c r="CX47" s="288"/>
      <c r="CY47" s="280"/>
      <c r="CZ47" s="305"/>
      <c r="DA47" s="805"/>
      <c r="DB47" s="299" t="e">
        <f t="shared" si="4"/>
        <v>#REF!</v>
      </c>
      <c r="DC47" s="299" t="e">
        <f t="shared" si="5"/>
        <v>#REF!</v>
      </c>
      <c r="DD47" s="305"/>
      <c r="DE47" s="809"/>
      <c r="DF47" s="305"/>
      <c r="DG47" s="305"/>
      <c r="DH47" s="265" t="e">
        <f t="shared" si="6"/>
        <v>#REF!</v>
      </c>
      <c r="DI47" s="258" t="e">
        <f t="shared" si="7"/>
        <v>#REF!</v>
      </c>
      <c r="DJ47" s="288"/>
      <c r="DK47" s="280"/>
      <c r="DL47" s="305"/>
      <c r="DM47" s="805"/>
      <c r="DN47" s="50"/>
      <c r="DO47" s="3"/>
      <c r="DP47" s="323"/>
      <c r="DQ47" s="10"/>
      <c r="DR47" s="265" t="str">
        <f>IF(AND($M$8=1,SUM('6a Health full-time'!D46,'6a Health full-time'!I46)&gt;$DP$22,'6a Health full-time'!N46=0),P$15&amp;", "&amp;P$16&amp;", "&amp;$A47&amp;", "&amp;$B47&amp;", "&amp;$C47&amp;"; ","")</f>
        <v/>
      </c>
      <c r="DS47" s="258" t="str">
        <f>IF(AND($M$8=1,SUM('6a Health full-time'!E46,'6a Health full-time'!J46)&gt;$DP$22,'6a Health full-time'!O46=0),Q$15&amp;", "&amp;Q$16&amp;", "&amp;$A47&amp;", "&amp;$B47&amp;", "&amp;$C47&amp;"; ","")</f>
        <v/>
      </c>
      <c r="DT47" s="259" t="str">
        <f>IF(AND($M$8=1,SUM('6a Health full-time'!H46,'6a Health full-time'!M46)&gt;$DP$22,'6a Health full-time'!R46=0),R$15&amp;", "&amp;R$16&amp;", "&amp;$A47&amp;", "&amp;$B47&amp;", "&amp;$C47&amp;"; ","")</f>
        <v/>
      </c>
      <c r="DU47" s="258" t="e">
        <f>IF(AND($M$8=1,SUM('6a Health full-time'!#REF!,'6a Health full-time'!#REF!)&gt;$DP$22,'6a Health full-time'!#REF!=0),S$15&amp;", "&amp;S$16&amp;", "&amp;$A47&amp;", "&amp;$B47&amp;", "&amp;$C47&amp;"; ","")</f>
        <v>#REF!</v>
      </c>
      <c r="DV47" s="299" t="e">
        <f>IF(AND($M$8=1,SUM('6a Health full-time'!#REF!,'6a Health full-time'!#REF!)&gt;$DP$22,'6a Health full-time'!#REF!=0),T$15&amp;", "&amp;T$16&amp;", "&amp;$A47&amp;", "&amp;$B47&amp;", "&amp;$C47&amp;"; ","")</f>
        <v>#REF!</v>
      </c>
      <c r="DW47" s="266" t="e">
        <f>IF(AND($M$8=1,SUM('6a Health full-time'!#REF!,'6a Health full-time'!#REF!)&gt;$DP$22,'6a Health full-time'!#REF!=0),U$15&amp;", "&amp;U$16&amp;", "&amp;$A47&amp;", "&amp;$B47&amp;", "&amp;$C47&amp;"; ","")</f>
        <v>#REF!</v>
      </c>
      <c r="DX47" s="324"/>
      <c r="DY47" s="323"/>
      <c r="DZ47" s="10"/>
      <c r="EA47" s="265" t="str">
        <f>IF(AND($N$8=1,SUM('6a Health full-time'!D46,'6a Health full-time'!I46)&gt;0,SUM('6a Health full-time'!D46,'6a Health full-time'!I46)=ABS('6a Health full-time'!N46)),P$15&amp;", "&amp;P$16&amp;", "&amp;$A47&amp;", "&amp;$B47&amp;", "&amp;$C47&amp;"; ","")</f>
        <v/>
      </c>
      <c r="EB47" s="258" t="str">
        <f>IF(AND($N$8=1,SUM('6a Health full-time'!E46,'6a Health full-time'!J46)&gt;0,SUM('6a Health full-time'!E46,'6a Health full-time'!J46)=ABS('6a Health full-time'!O46)),Q$15&amp;", "&amp;Q$16&amp;", "&amp;$A47&amp;", "&amp;$B47&amp;", "&amp;$C47&amp;"; ","")</f>
        <v/>
      </c>
      <c r="EC47" s="259" t="str">
        <f>IF(AND($N$8=1,SUM('6a Health full-time'!H46,'6a Health full-time'!M46)&gt;0,SUM('6a Health full-time'!H46,'6a Health full-time'!M46)=ABS('6a Health full-time'!R46)),R$15&amp;", "&amp;R$16&amp;", "&amp;$A47&amp;", "&amp;$B47&amp;", "&amp;$C47&amp;"; ","")</f>
        <v/>
      </c>
      <c r="ED47" s="258" t="e">
        <f>IF(AND($N$8=1,SUM('6a Health full-time'!#REF!,'6a Health full-time'!#REF!)&gt;0,SUM('6a Health full-time'!#REF!,'6a Health full-time'!#REF!)=ABS('6a Health full-time'!#REF!)),S$15&amp;", "&amp;S$16&amp;", "&amp;$A47&amp;", "&amp;$B47&amp;", "&amp;$C47&amp;"; ","")</f>
        <v>#REF!</v>
      </c>
      <c r="EE47" s="299" t="e">
        <f>IF(AND($N$8=1,SUM('6a Health full-time'!#REF!,'6a Health full-time'!#REF!)&gt;0,SUM('6a Health full-time'!#REF!,'6a Health full-time'!#REF!)=ABS('6a Health full-time'!#REF!)),T$15&amp;", "&amp;T$16&amp;", "&amp;$A47&amp;", "&amp;$B47&amp;", "&amp;$C47&amp;"; ","")</f>
        <v>#REF!</v>
      </c>
      <c r="EF47" s="266" t="e">
        <f>IF(AND($N$8=1,SUM('6a Health full-time'!#REF!,'6a Health full-time'!#REF!)&gt;0,SUM('6a Health full-time'!#REF!,'6a Health full-time'!#REF!)=ABS('6a Health full-time'!#REF!)),U$15&amp;", "&amp;U$16&amp;", "&amp;$A47&amp;", "&amp;$B47&amp;", "&amp;$C47&amp;"; ","")</f>
        <v>#REF!</v>
      </c>
      <c r="EG47" s="324"/>
      <c r="EH47" s="3"/>
      <c r="EI47" s="3"/>
      <c r="EJ47" s="3"/>
      <c r="EK47" s="3"/>
      <c r="EL47" s="3"/>
      <c r="EM47" s="3"/>
      <c r="EN47" s="3"/>
      <c r="EO47" s="3"/>
      <c r="EP47" s="3"/>
      <c r="EQ47" s="323"/>
      <c r="ER47" s="10"/>
      <c r="ES47" s="265" t="str">
        <f>IF(AND($P$8=1,$B47="Long length",'6a Health full-time'!S46&lt;&gt;0),D$15&amp;", "&amp;D$16&amp;", "&amp;$A47&amp;", "&amp;$B47&amp;", "&amp;$C47&amp;"; ","")</f>
        <v/>
      </c>
      <c r="ET47" s="258" t="str">
        <f>IF(AND($P$8=1,$B47="Long length",'6a Health full-time'!T46&lt;&gt;0),E$15&amp;", "&amp;E$16&amp;", "&amp;$A47&amp;", "&amp;$B47&amp;", "&amp;$C47&amp;"; ","")</f>
        <v/>
      </c>
      <c r="EU47" s="259" t="str">
        <f>IF(AND($P$8=1,$B47="Long length",'6a Health full-time'!W46&lt;&gt;0),F$15&amp;", "&amp;F$16&amp;", "&amp;$A47&amp;", "&amp;$B47&amp;", "&amp;$C47&amp;"; ","")</f>
        <v/>
      </c>
      <c r="EV47" s="258" t="e">
        <f>IF(AND($P$8=1,$B47="Long length",'6a Health full-time'!#REF!&lt;&gt;0),G$15&amp;", "&amp;G$16&amp;", "&amp;$A47&amp;", "&amp;$B47&amp;", "&amp;$C47&amp;"; ","")</f>
        <v>#REF!</v>
      </c>
      <c r="EW47" s="299" t="e">
        <f>IF(AND($P$8=1,$B47="Long length",'6a Health full-time'!#REF!&lt;&gt;0),H$15&amp;", "&amp;H$16&amp;", "&amp;$A47&amp;", "&amp;$B47&amp;", "&amp;$C47&amp;"; ","")</f>
        <v>#REF!</v>
      </c>
      <c r="EX47" s="266" t="e">
        <f>IF(AND($P$8=1,$B47="Long length",'6a Health full-time'!#REF!&lt;&gt;0),I$15&amp;", "&amp;I$16&amp;", "&amp;$A47&amp;", "&amp;$B47&amp;", "&amp;$C47&amp;"; ","")</f>
        <v>#REF!</v>
      </c>
      <c r="EY47" s="324"/>
    </row>
    <row r="48" spans="1:155" x14ac:dyDescent="0.2">
      <c r="A48" s="3" t="s">
        <v>11294</v>
      </c>
      <c r="B48" s="3" t="s">
        <v>11274</v>
      </c>
      <c r="C48" s="3" t="s">
        <v>11275</v>
      </c>
      <c r="E48" s="295"/>
      <c r="F48" s="10"/>
      <c r="G48" s="264" t="str">
        <f>IF(AND($D$8=1,'6a Health full-time'!N47&gt;0),P$15&amp;", "&amp;P$16&amp;", "&amp;$A48&amp;", "&amp;$B48&amp;", "&amp;$C48&amp;"; ","")</f>
        <v/>
      </c>
      <c r="H48" s="255" t="str">
        <f>IF(AND($D$8=1,'6a Health full-time'!O47&gt;0),Q$15&amp;", "&amp;Q$16&amp;", "&amp;$A48&amp;", "&amp;$B48&amp;", "&amp;$C48&amp;"; ","")</f>
        <v/>
      </c>
      <c r="I48" s="256" t="str">
        <f>IF(AND($D$8=1,'6a Health full-time'!R47&gt;0),R$15&amp;", "&amp;R$16&amp;", "&amp;$A48&amp;", "&amp;$B48&amp;", "&amp;$C48&amp;"; ","")</f>
        <v/>
      </c>
      <c r="J48" s="257" t="e">
        <f>IF(AND($D$8=1,'6a Health full-time'!#REF!&gt;0),S$15&amp;", "&amp;S$16&amp;", "&amp;$A48&amp;", "&amp;$B48&amp;", "&amp;$C48&amp;"; ","")</f>
        <v>#REF!</v>
      </c>
      <c r="K48" s="795" t="e">
        <f>IF(AND($D$8=1,'6a Health full-time'!#REF!&gt;0),T$15&amp;", "&amp;T$16&amp;", "&amp;$A48&amp;", "&amp;$B48&amp;", "&amp;$C48&amp;"; ","")</f>
        <v>#REF!</v>
      </c>
      <c r="L48" s="293" t="e">
        <f>IF(AND($D$8=1,'6a Health full-time'!#REF!&gt;0),W$15&amp;", "&amp;W$16&amp;", "&amp;$A48&amp;", "&amp;$B48&amp;", "&amp;$C48&amp;"; ","")</f>
        <v>#REF!</v>
      </c>
      <c r="M48" s="50"/>
      <c r="N48" s="295"/>
      <c r="O48" s="10"/>
      <c r="P48" s="264" t="str">
        <f>IF(AND($E$8=1,'6a Health full-time'!D47&lt;0),D$14&amp;", "&amp;D$15&amp;", "&amp;D$16&amp;", "&amp;$A48&amp;", "&amp;$B48&amp;", "&amp;$C48&amp;"; ","")</f>
        <v/>
      </c>
      <c r="Q48" s="255" t="str">
        <f>IF(AND($E$8=1,'6a Health full-time'!E47&lt;0),E$14&amp;", "&amp;E$15&amp;", "&amp;E$16&amp;", "&amp;$A48&amp;", "&amp;$B48&amp;", "&amp;$C48&amp;"; ","")</f>
        <v/>
      </c>
      <c r="R48" s="256" t="str">
        <f>IF(AND($E$8=1,'6a Health full-time'!H47&lt;0),F$14&amp;", "&amp;F$15&amp;", "&amp;F$16&amp;", "&amp;$A48&amp;", "&amp;$B48&amp;", "&amp;$C48&amp;"; ","")</f>
        <v/>
      </c>
      <c r="S48" s="255" t="e">
        <f>IF(AND($E$8=1,'6a Health full-time'!#REF!&lt;0),G$14&amp;", "&amp;G$15&amp;", "&amp;G$16&amp;", "&amp;$A48&amp;", "&amp;$B48&amp;", "&amp;$C48&amp;"; ","")</f>
        <v>#REF!</v>
      </c>
      <c r="T48" s="298" t="e">
        <f>IF(AND($E$8=1,'6a Health full-time'!#REF!&lt;0),H$14&amp;", "&amp;H$15&amp;", "&amp;H$16&amp;", "&amp;$A48&amp;", "&amp;$B48&amp;", "&amp;$C48&amp;"; ","")</f>
        <v>#REF!</v>
      </c>
      <c r="U48" s="298" t="e">
        <f>IF(AND($E$8=1,'6a Health full-time'!#REF!&lt;0),I$14&amp;", "&amp;I$15&amp;", "&amp;I$16&amp;", "&amp;$A48&amp;", "&amp;$B48&amp;", "&amp;$C48&amp;"; ","")</f>
        <v>#REF!</v>
      </c>
      <c r="V48" s="264" t="str">
        <f>IF(AND($E$8=1,'6a Health full-time'!I47&lt;0),J$14&amp;", "&amp;J$15&amp;", "&amp;J$16&amp;", "&amp;$A48&amp;", "&amp;$B48&amp;", "&amp;$C48&amp;"; ","")</f>
        <v/>
      </c>
      <c r="W48" s="255" t="str">
        <f>IF(AND($E$8=1,'6a Health full-time'!J47&lt;0),K$14&amp;", "&amp;K$15&amp;", "&amp;K$16&amp;", "&amp;$A48&amp;", "&amp;$B48&amp;", "&amp;$C48&amp;"; ","")</f>
        <v/>
      </c>
      <c r="X48" s="256" t="str">
        <f>IF(AND($E$8=1,'6a Health full-time'!M47&lt;0),L$14&amp;", "&amp;L$15&amp;", "&amp;L$16&amp;", "&amp;$A48&amp;", "&amp;$B48&amp;", "&amp;$C48&amp;"; ","")</f>
        <v/>
      </c>
      <c r="Y48" s="255" t="e">
        <f>IF(AND($E$8=1,'6a Health full-time'!#REF!&lt;0),M$14&amp;", "&amp;M$15&amp;", "&amp;M$16&amp;", "&amp;$A48&amp;", "&amp;$B48&amp;", "&amp;$C48&amp;"; ","")</f>
        <v>#REF!</v>
      </c>
      <c r="Z48" s="298" t="e">
        <f>IF(AND($E$8=1,'6a Health full-time'!#REF!&lt;0),N$14&amp;", "&amp;N$15&amp;", "&amp;N$16&amp;", "&amp;$A48&amp;", "&amp;$B48&amp;", "&amp;$C48&amp;"; ","")</f>
        <v>#REF!</v>
      </c>
      <c r="AA48" s="298" t="e">
        <f>IF(AND($E$8=1,'6a Health full-time'!#REF!&lt;0),O$14&amp;", "&amp;O$15&amp;", "&amp;O$16&amp;", "&amp;$A48&amp;", "&amp;$B48&amp;", "&amp;$C48&amp;"; ","")</f>
        <v>#REF!</v>
      </c>
      <c r="AB48" s="264" t="str">
        <f>IF(AND($E$8=1,'6a Health full-time'!S47&lt;0),V$14&amp;", "&amp;V$15&amp;", "&amp;V$16&amp;", "&amp;$A48&amp;", "&amp;$B48&amp;", "&amp;$C48&amp;"; ","")</f>
        <v/>
      </c>
      <c r="AC48" s="255" t="str">
        <f>IF(AND($E$8=1,'6a Health full-time'!T47&lt;0),W$14&amp;", "&amp;W$15&amp;", "&amp;W$16&amp;", "&amp;$A48&amp;", "&amp;$B48&amp;", "&amp;$C48&amp;"; ","")</f>
        <v/>
      </c>
      <c r="AD48" s="256" t="str">
        <f>IF(AND($E$8=1,'6a Health full-time'!W47&lt;0),X$14&amp;", "&amp;X$15&amp;", "&amp;X$16&amp;", "&amp;$A48&amp;", "&amp;$B48&amp;", "&amp;$C48&amp;"; ","")</f>
        <v/>
      </c>
      <c r="AE48" s="255" t="e">
        <f>IF(AND($E$8=1,'6a Health full-time'!#REF!&lt;0),Y$14&amp;", "&amp;Y$15&amp;", "&amp;Y$16&amp;", "&amp;$A48&amp;", "&amp;$B48&amp;", "&amp;$C48&amp;"; ","")</f>
        <v>#REF!</v>
      </c>
      <c r="AF48" s="298" t="e">
        <f>IF(AND($E$8=1,'6a Health full-time'!#REF!&lt;0),Z$14&amp;", "&amp;Z$15&amp;", "&amp;Z$16&amp;", "&amp;$A48&amp;", "&amp;$B48&amp;", "&amp;$C48&amp;"; ","")</f>
        <v>#REF!</v>
      </c>
      <c r="AG48" s="802" t="e">
        <f>IF(AND($E$8=1,'6a Health full-time'!#REF!&lt;0),AA$14&amp;", "&amp;AA$15&amp;", "&amp;AA$16&amp;", "&amp;$A48&amp;", "&amp;$B48&amp;", "&amp;$C48&amp;"; ","")</f>
        <v>#REF!</v>
      </c>
      <c r="AH48" s="50"/>
      <c r="AI48" s="295"/>
      <c r="AJ48" s="10"/>
      <c r="AK48" s="264" t="str">
        <f>IF(AND($F$8=1,ABS('6a Health full-time'!D47)&lt;&gt;INT(ABS('6a Health full-time'!D47))),D$14&amp;", "&amp;D$15&amp;", "&amp;D$16&amp;", "&amp;$A48&amp;", "&amp;$B48&amp;", "&amp;$C48&amp;"; ","")</f>
        <v/>
      </c>
      <c r="AL48" s="255" t="str">
        <f>IF(AND($F$8=1,ABS('6a Health full-time'!E47)&lt;&gt;INT(ABS('6a Health full-time'!E47))),E$14&amp;", "&amp;E$15&amp;", "&amp;E$16&amp;", "&amp;$A48&amp;", "&amp;$B48&amp;", "&amp;$C48&amp;"; ","")</f>
        <v/>
      </c>
      <c r="AM48" s="256" t="str">
        <f>IF(AND($F$8=1,ABS('6a Health full-time'!H47)&lt;&gt;INT(ABS('6a Health full-time'!H47))),F$14&amp;", "&amp;F$15&amp;", "&amp;F$16&amp;", "&amp;$A48&amp;", "&amp;$B48&amp;", "&amp;$C48&amp;"; ","")</f>
        <v/>
      </c>
      <c r="AN48" s="255" t="e">
        <f>IF(AND($F$8=1,ABS('6a Health full-time'!#REF!)&lt;&gt;INT(ABS('6a Health full-time'!#REF!))),G$14&amp;", "&amp;G$15&amp;", "&amp;G$16&amp;", "&amp;$A48&amp;", "&amp;$B48&amp;", "&amp;$C48&amp;"; ","")</f>
        <v>#REF!</v>
      </c>
      <c r="AO48" s="298" t="e">
        <f>IF(AND($F$8=1,ABS('6a Health full-time'!#REF!)&lt;&gt;INT(ABS('6a Health full-time'!#REF!))),H$14&amp;", "&amp;H$15&amp;", "&amp;H$16&amp;", "&amp;$A48&amp;", "&amp;$B48&amp;", "&amp;$C48&amp;"; ","")</f>
        <v>#REF!</v>
      </c>
      <c r="AP48" s="298" t="e">
        <f>IF(AND($F$8=1,ABS('6a Health full-time'!#REF!)&lt;&gt;INT(ABS('6a Health full-time'!#REF!))),I$14&amp;", "&amp;I$15&amp;", "&amp;I$16&amp;", "&amp;$A48&amp;", "&amp;$B48&amp;", "&amp;$C48&amp;"; ","")</f>
        <v>#REF!</v>
      </c>
      <c r="AQ48" s="264" t="str">
        <f>IF(AND($F$8=1,ABS('6a Health full-time'!I47)&lt;&gt;INT(ABS('6a Health full-time'!I47))),J$14&amp;", "&amp;J$15&amp;", "&amp;J$16&amp;", "&amp;$A48&amp;", "&amp;$B48&amp;", "&amp;$C48&amp;"; ","")</f>
        <v/>
      </c>
      <c r="AR48" s="255" t="str">
        <f>IF(AND($F$8=1,ABS('6a Health full-time'!J47)&lt;&gt;INT(ABS('6a Health full-time'!J47))),K$14&amp;", "&amp;K$15&amp;", "&amp;K$16&amp;", "&amp;$A48&amp;", "&amp;$B48&amp;", "&amp;$C48&amp;"; ","")</f>
        <v/>
      </c>
      <c r="AS48" s="256" t="str">
        <f>IF(AND($F$8=1,ABS('6a Health full-time'!M47)&lt;&gt;INT(ABS('6a Health full-time'!M47))),L$14&amp;", "&amp;L$15&amp;", "&amp;L$16&amp;", "&amp;$A48&amp;", "&amp;$B48&amp;", "&amp;$C48&amp;"; ","")</f>
        <v/>
      </c>
      <c r="AT48" s="255" t="e">
        <f>IF(AND($F$8=1,ABS('6a Health full-time'!#REF!)&lt;&gt;INT(ABS('6a Health full-time'!#REF!))),M$14&amp;", "&amp;M$15&amp;", "&amp;M$16&amp;", "&amp;$A48&amp;", "&amp;$B48&amp;", "&amp;$C48&amp;"; ","")</f>
        <v>#REF!</v>
      </c>
      <c r="AU48" s="298" t="e">
        <f>IF(AND($F$8=1,ABS('6a Health full-time'!#REF!)&lt;&gt;INT(ABS('6a Health full-time'!#REF!))),N$14&amp;", "&amp;N$15&amp;", "&amp;N$16&amp;", "&amp;$A48&amp;", "&amp;$B48&amp;", "&amp;$C48&amp;"; ","")</f>
        <v>#REF!</v>
      </c>
      <c r="AV48" s="802" t="e">
        <f>IF(AND($F$8=1,ABS('6a Health full-time'!#REF!)&lt;&gt;INT(ABS('6a Health full-time'!#REF!))),O$14&amp;", "&amp;O$15&amp;", "&amp;O$16&amp;", "&amp;$A48&amp;", "&amp;$B48&amp;", "&amp;$C48&amp;"; ","")</f>
        <v>#REF!</v>
      </c>
      <c r="AW48" s="298" t="str">
        <f>IF(AND($F$8=1,ABS('6a Health full-time'!N47)&lt;&gt;INT(ABS('6a Health full-time'!N47))),P$14&amp;", "&amp;P$15&amp;", "&amp;P$16&amp;", "&amp;$A48&amp;", "&amp;$B48&amp;", "&amp;$C48&amp;"; ","")</f>
        <v/>
      </c>
      <c r="AX48" s="806" t="str">
        <f>IF(AND($F$8=1,ABS('6a Health full-time'!O47)&lt;&gt;INT(ABS('6a Health full-time'!O47))),Q$14&amp;", "&amp;Q$15&amp;", "&amp;Q$16&amp;", "&amp;$A48&amp;", "&amp;$B48&amp;", "&amp;$C48&amp;"; ","")</f>
        <v/>
      </c>
      <c r="AY48" s="298" t="str">
        <f>IF(AND($F$8=1,ABS('6a Health full-time'!R47)&lt;&gt;INT(ABS('6a Health full-time'!R47))),R$14&amp;", "&amp;R$15&amp;", "&amp;R$16&amp;", "&amp;$A48&amp;", "&amp;$B48&amp;", "&amp;$C48&amp;"; ","")</f>
        <v/>
      </c>
      <c r="AZ48" s="806" t="e">
        <f>IF(AND($F$8=1,ABS('6a Health full-time'!#REF!)&lt;&gt;INT(ABS('6a Health full-time'!#REF!))),S$14&amp;", "&amp;S$15&amp;", "&amp;S$16&amp;", "&amp;$A48&amp;", "&amp;$B48&amp;", "&amp;$C48&amp;"; ","")</f>
        <v>#REF!</v>
      </c>
      <c r="BA48" s="298" t="e">
        <f>IF(AND($F$8=1,ABS('6a Health full-time'!#REF!)&lt;&gt;INT(ABS('6a Health full-time'!#REF!))),T$14&amp;", "&amp;T$15&amp;", "&amp;T$16&amp;", "&amp;$A48&amp;", "&amp;$B48&amp;", "&amp;$C48&amp;"; ","")</f>
        <v>#REF!</v>
      </c>
      <c r="BB48" s="298" t="e">
        <f>IF(AND($F$8=1,ABS('6a Health full-time'!#REF!)&lt;&gt;INT(ABS('6a Health full-time'!#REF!))),U$14&amp;", "&amp;U$15&amp;", "&amp;U$16&amp;", "&amp;$A48&amp;", "&amp;$B48&amp;", "&amp;$C48&amp;"; ","")</f>
        <v>#REF!</v>
      </c>
      <c r="BC48" s="264" t="str">
        <f>IF(AND($F$8=1,ABS('6a Health full-time'!S47)&lt;&gt;INT(ABS('6a Health full-time'!S47))),V$14&amp;", "&amp;V$15&amp;", "&amp;V$16&amp;", "&amp;$A48&amp;", "&amp;$B48&amp;", "&amp;$C48&amp;"; ","")</f>
        <v/>
      </c>
      <c r="BD48" s="255" t="str">
        <f>IF(AND($F$8=1,ABS('6a Health full-time'!T47)&lt;&gt;INT(ABS('6a Health full-time'!T47))),W$14&amp;", "&amp;W$15&amp;", "&amp;W$16&amp;", "&amp;$A48&amp;", "&amp;$B48&amp;", "&amp;$C48&amp;"; ","")</f>
        <v/>
      </c>
      <c r="BE48" s="256" t="str">
        <f>IF(AND($F$8=1,ABS('6a Health full-time'!W47)&lt;&gt;INT(ABS('6a Health full-time'!W47))),X$14&amp;", "&amp;X$15&amp;", "&amp;X$16&amp;", "&amp;$A48&amp;", "&amp;$B48&amp;", "&amp;$C48&amp;"; ","")</f>
        <v/>
      </c>
      <c r="BF48" s="255" t="e">
        <f>IF(AND($F$8=1,ABS('6a Health full-time'!#REF!)&lt;&gt;INT(ABS('6a Health full-time'!#REF!))),Y$14&amp;", "&amp;Y$15&amp;", "&amp;Y$16&amp;", "&amp;$A48&amp;", "&amp;$B48&amp;", "&amp;$C48&amp;"; ","")</f>
        <v>#REF!</v>
      </c>
      <c r="BG48" s="298" t="e">
        <f>IF(AND($F$8=1,ABS('6a Health full-time'!#REF!)&lt;&gt;INT(ABS('6a Health full-time'!#REF!))),Z$14&amp;", "&amp;Z$15&amp;", "&amp;Z$16&amp;", "&amp;$A48&amp;", "&amp;$B48&amp;", "&amp;$C48&amp;"; ","")</f>
        <v>#REF!</v>
      </c>
      <c r="BH48" s="293" t="e">
        <f>IF(AND($F$8=1,ABS('6a Health full-time'!#REF!)&lt;&gt;INT(ABS('6a Health full-time'!#REF!))),AA$14&amp;", "&amp;AA$15&amp;", "&amp;AA$16&amp;", "&amp;$A48&amp;", "&amp;$B48&amp;", "&amp;$C48&amp;"; ","")</f>
        <v>#REF!</v>
      </c>
      <c r="BI48" s="50"/>
      <c r="BJ48" s="295"/>
      <c r="BK48" s="10"/>
      <c r="BL48" s="286"/>
      <c r="BM48" s="287"/>
      <c r="BN48" s="301"/>
      <c r="BO48" s="287"/>
      <c r="BP48" s="303"/>
      <c r="BQ48" s="303"/>
      <c r="BR48" s="286"/>
      <c r="BS48" s="287"/>
      <c r="BT48" s="301"/>
      <c r="BU48" s="287"/>
      <c r="BV48" s="303"/>
      <c r="BW48" s="804"/>
      <c r="BX48" s="303"/>
      <c r="BY48" s="808"/>
      <c r="BZ48" s="303"/>
      <c r="CA48" s="808"/>
      <c r="CB48" s="303"/>
      <c r="CC48" s="303"/>
      <c r="CD48" s="286"/>
      <c r="CE48" s="287"/>
      <c r="CF48" s="301"/>
      <c r="CG48" s="287"/>
      <c r="CH48" s="814"/>
      <c r="CI48" s="817"/>
      <c r="CJ48" s="50"/>
      <c r="CK48" s="295"/>
      <c r="CL48" s="10"/>
      <c r="CM48" s="10" t="s">
        <v>124</v>
      </c>
      <c r="CN48" s="10" t="s">
        <v>11286</v>
      </c>
      <c r="CO48" s="10" t="s">
        <v>11284</v>
      </c>
      <c r="CP48" s="314" t="e">
        <f t="shared" si="1"/>
        <v>#REF!</v>
      </c>
      <c r="CQ48" s="315" t="e">
        <f t="shared" si="1"/>
        <v>#REF!</v>
      </c>
      <c r="CR48" s="311"/>
      <c r="CS48" s="830"/>
      <c r="CT48" s="313"/>
      <c r="CU48" s="313"/>
      <c r="CV48" s="314" t="e">
        <f t="shared" si="2"/>
        <v>#REF!</v>
      </c>
      <c r="CW48" s="315" t="e">
        <f t="shared" si="3"/>
        <v>#REF!</v>
      </c>
      <c r="CX48" s="311"/>
      <c r="CY48" s="830"/>
      <c r="CZ48" s="313"/>
      <c r="DA48" s="831"/>
      <c r="DB48" s="318" t="e">
        <f t="shared" si="4"/>
        <v>#REF!</v>
      </c>
      <c r="DC48" s="318" t="e">
        <f t="shared" si="5"/>
        <v>#REF!</v>
      </c>
      <c r="DD48" s="313"/>
      <c r="DE48" s="832"/>
      <c r="DF48" s="313"/>
      <c r="DG48" s="313"/>
      <c r="DH48" s="314" t="e">
        <f t="shared" si="6"/>
        <v>#REF!</v>
      </c>
      <c r="DI48" s="315" t="e">
        <f t="shared" si="7"/>
        <v>#REF!</v>
      </c>
      <c r="DJ48" s="311"/>
      <c r="DK48" s="830"/>
      <c r="DL48" s="313"/>
      <c r="DM48" s="831"/>
      <c r="DN48" s="50"/>
      <c r="DO48" s="3"/>
      <c r="DP48" s="323"/>
      <c r="DQ48" s="10"/>
      <c r="DR48" s="264" t="str">
        <f>IF(AND($M$8=1,SUM('6a Health full-time'!D47,'6a Health full-time'!I47)&gt;$DP$22,'6a Health full-time'!N47=0),P$15&amp;", "&amp;P$16&amp;", "&amp;$A48&amp;", "&amp;$B48&amp;", "&amp;$C48&amp;"; ","")</f>
        <v/>
      </c>
      <c r="DS48" s="255" t="str">
        <f>IF(AND($M$8=1,SUM('6a Health full-time'!E47,'6a Health full-time'!J47)&gt;$DP$22,'6a Health full-time'!O47=0),Q$15&amp;", "&amp;Q$16&amp;", "&amp;$A48&amp;", "&amp;$B48&amp;", "&amp;$C48&amp;"; ","")</f>
        <v/>
      </c>
      <c r="DT48" s="256" t="str">
        <f>IF(AND($M$8=1,SUM('6a Health full-time'!H47,'6a Health full-time'!M47)&gt;$DP$22,'6a Health full-time'!R47=0),R$15&amp;", "&amp;R$16&amp;", "&amp;$A48&amp;", "&amp;$B48&amp;", "&amp;$C48&amp;"; ","")</f>
        <v/>
      </c>
      <c r="DU48" s="255" t="e">
        <f>IF(AND($M$8=1,SUM('6a Health full-time'!#REF!,'6a Health full-time'!#REF!)&gt;$DP$22,'6a Health full-time'!#REF!=0),S$15&amp;", "&amp;S$16&amp;", "&amp;$A48&amp;", "&amp;$B48&amp;", "&amp;$C48&amp;"; ","")</f>
        <v>#REF!</v>
      </c>
      <c r="DV48" s="298" t="e">
        <f>IF(AND($M$8=1,SUM('6a Health full-time'!#REF!,'6a Health full-time'!#REF!)&gt;$DP$22,'6a Health full-time'!#REF!=0),T$15&amp;", "&amp;T$16&amp;", "&amp;$A48&amp;", "&amp;$B48&amp;", "&amp;$C48&amp;"; ","")</f>
        <v>#REF!</v>
      </c>
      <c r="DW48" s="293" t="e">
        <f>IF(AND($M$8=1,SUM('6a Health full-time'!#REF!,'6a Health full-time'!#REF!)&gt;$DP$22,'6a Health full-time'!#REF!=0),U$15&amp;", "&amp;U$16&amp;", "&amp;$A48&amp;", "&amp;$B48&amp;", "&amp;$C48&amp;"; ","")</f>
        <v>#REF!</v>
      </c>
      <c r="DX48" s="324"/>
      <c r="DY48" s="323"/>
      <c r="DZ48" s="10"/>
      <c r="EA48" s="264" t="str">
        <f>IF(AND($N$8=1,SUM('6a Health full-time'!D47,'6a Health full-time'!I47)&gt;0,SUM('6a Health full-time'!D47,'6a Health full-time'!I47)=ABS('6a Health full-time'!N47)),P$15&amp;", "&amp;P$16&amp;", "&amp;$A48&amp;", "&amp;$B48&amp;", "&amp;$C48&amp;"; ","")</f>
        <v/>
      </c>
      <c r="EB48" s="255" t="str">
        <f>IF(AND($N$8=1,SUM('6a Health full-time'!E47,'6a Health full-time'!J47)&gt;0,SUM('6a Health full-time'!E47,'6a Health full-time'!J47)=ABS('6a Health full-time'!O47)),Q$15&amp;", "&amp;Q$16&amp;", "&amp;$A48&amp;", "&amp;$B48&amp;", "&amp;$C48&amp;"; ","")</f>
        <v/>
      </c>
      <c r="EC48" s="256" t="str">
        <f>IF(AND($N$8=1,SUM('6a Health full-time'!H47,'6a Health full-time'!M47)&gt;0,SUM('6a Health full-time'!H47,'6a Health full-time'!M47)=ABS('6a Health full-time'!R47)),R$15&amp;", "&amp;R$16&amp;", "&amp;$A48&amp;", "&amp;$B48&amp;", "&amp;$C48&amp;"; ","")</f>
        <v/>
      </c>
      <c r="ED48" s="255" t="e">
        <f>IF(AND($N$8=1,SUM('6a Health full-time'!#REF!,'6a Health full-time'!#REF!)&gt;0,SUM('6a Health full-time'!#REF!,'6a Health full-time'!#REF!)=ABS('6a Health full-time'!#REF!)),S$15&amp;", "&amp;S$16&amp;", "&amp;$A48&amp;", "&amp;$B48&amp;", "&amp;$C48&amp;"; ","")</f>
        <v>#REF!</v>
      </c>
      <c r="EE48" s="298" t="e">
        <f>IF(AND($N$8=1,SUM('6a Health full-time'!#REF!,'6a Health full-time'!#REF!)&gt;0,SUM('6a Health full-time'!#REF!,'6a Health full-time'!#REF!)=ABS('6a Health full-time'!#REF!)),T$15&amp;", "&amp;T$16&amp;", "&amp;$A48&amp;", "&amp;$B48&amp;", "&amp;$C48&amp;"; ","")</f>
        <v>#REF!</v>
      </c>
      <c r="EF48" s="293" t="e">
        <f>IF(AND($N$8=1,SUM('6a Health full-time'!#REF!,'6a Health full-time'!#REF!)&gt;0,SUM('6a Health full-time'!#REF!,'6a Health full-time'!#REF!)=ABS('6a Health full-time'!#REF!)),U$15&amp;", "&amp;U$16&amp;", "&amp;$A48&amp;", "&amp;$B48&amp;", "&amp;$C48&amp;"; ","")</f>
        <v>#REF!</v>
      </c>
      <c r="EG48" s="324"/>
      <c r="EH48" s="3"/>
      <c r="EI48" s="3"/>
      <c r="EJ48" s="3"/>
      <c r="EK48" s="3"/>
      <c r="EL48" s="3"/>
      <c r="EM48" s="3"/>
      <c r="EN48" s="3"/>
      <c r="EO48" s="3"/>
      <c r="EP48" s="3"/>
      <c r="EQ48" s="323"/>
      <c r="ER48" s="10"/>
      <c r="ES48" s="264" t="str">
        <f>IF(AND($P$8=1,$B48="Long length",'6a Health full-time'!S47&lt;&gt;0),D$15&amp;", "&amp;D$16&amp;", "&amp;$A48&amp;", "&amp;$B48&amp;", "&amp;$C48&amp;"; ","")</f>
        <v/>
      </c>
      <c r="ET48" s="255" t="str">
        <f>IF(AND($P$8=1,$B48="Long length",'6a Health full-time'!T47&lt;&gt;0),E$15&amp;", "&amp;E$16&amp;", "&amp;$A48&amp;", "&amp;$B48&amp;", "&amp;$C48&amp;"; ","")</f>
        <v/>
      </c>
      <c r="EU48" s="256" t="str">
        <f>IF(AND($P$8=1,$B48="Long length",'6a Health full-time'!W47&lt;&gt;0),F$15&amp;", "&amp;F$16&amp;", "&amp;$A48&amp;", "&amp;$B48&amp;", "&amp;$C48&amp;"; ","")</f>
        <v/>
      </c>
      <c r="EV48" s="255" t="e">
        <f>IF(AND($P$8=1,$B48="Long length",'6a Health full-time'!#REF!&lt;&gt;0),G$15&amp;", "&amp;G$16&amp;", "&amp;$A48&amp;", "&amp;$B48&amp;", "&amp;$C48&amp;"; ","")</f>
        <v>#REF!</v>
      </c>
      <c r="EW48" s="298" t="e">
        <f>IF(AND($P$8=1,$B48="Long length",'6a Health full-time'!#REF!&lt;&gt;0),H$15&amp;", "&amp;H$16&amp;", "&amp;$A48&amp;", "&amp;$B48&amp;", "&amp;$C48&amp;"; ","")</f>
        <v>#REF!</v>
      </c>
      <c r="EX48" s="293" t="e">
        <f>IF(AND($P$8=1,$B48="Long length",'6a Health full-time'!#REF!&lt;&gt;0),I$15&amp;", "&amp;I$16&amp;", "&amp;$A48&amp;", "&amp;$B48&amp;", "&amp;$C48&amp;"; ","")</f>
        <v>#REF!</v>
      </c>
      <c r="EY48" s="324"/>
    </row>
    <row r="49" spans="1:155" x14ac:dyDescent="0.2">
      <c r="A49" s="3" t="s">
        <v>11294</v>
      </c>
      <c r="B49" s="3" t="s">
        <v>11274</v>
      </c>
      <c r="C49" s="3" t="s">
        <v>11284</v>
      </c>
      <c r="E49" s="295"/>
      <c r="F49" s="10"/>
      <c r="G49" s="265" t="str">
        <f>IF(AND($D$8=1,'6a Health full-time'!N48&gt;0),P$15&amp;", "&amp;P$16&amp;", "&amp;$A49&amp;", "&amp;$B49&amp;", "&amp;$C49&amp;"; ","")</f>
        <v/>
      </c>
      <c r="H49" s="258" t="str">
        <f>IF(AND($D$8=1,'6a Health full-time'!O48&gt;0),Q$15&amp;", "&amp;Q$16&amp;", "&amp;$A49&amp;", "&amp;$B49&amp;", "&amp;$C49&amp;"; ","")</f>
        <v/>
      </c>
      <c r="I49" s="259" t="str">
        <f>IF(AND($D$8=1,'6a Health full-time'!R48&gt;0),R$15&amp;", "&amp;R$16&amp;", "&amp;$A49&amp;", "&amp;$B49&amp;", "&amp;$C49&amp;"; ","")</f>
        <v/>
      </c>
      <c r="J49" s="794" t="e">
        <f>IF(AND($D$8=1,'6a Health full-time'!#REF!&gt;0),S$15&amp;", "&amp;S$16&amp;", "&amp;$A49&amp;", "&amp;$B49&amp;", "&amp;$C49&amp;"; ","")</f>
        <v>#REF!</v>
      </c>
      <c r="K49" s="796" t="e">
        <f>IF(AND($D$8=1,'6a Health full-time'!#REF!&gt;0),T$15&amp;", "&amp;T$16&amp;", "&amp;$A49&amp;", "&amp;$B49&amp;", "&amp;$C49&amp;"; ","")</f>
        <v>#REF!</v>
      </c>
      <c r="L49" s="266" t="e">
        <f>IF(AND($D$8=1,'6a Health full-time'!#REF!&gt;0),W$15&amp;", "&amp;W$16&amp;", "&amp;$A49&amp;", "&amp;$B49&amp;", "&amp;$C49&amp;"; ","")</f>
        <v>#REF!</v>
      </c>
      <c r="M49" s="50"/>
      <c r="N49" s="295"/>
      <c r="O49" s="10"/>
      <c r="P49" s="265" t="str">
        <f>IF(AND($E$8=1,'6a Health full-time'!D48&lt;0),D$14&amp;", "&amp;D$15&amp;", "&amp;D$16&amp;", "&amp;$A49&amp;", "&amp;$B49&amp;", "&amp;$C49&amp;"; ","")</f>
        <v/>
      </c>
      <c r="Q49" s="258" t="str">
        <f>IF(AND($E$8=1,'6a Health full-time'!E48&lt;0),E$14&amp;", "&amp;E$15&amp;", "&amp;E$16&amp;", "&amp;$A49&amp;", "&amp;$B49&amp;", "&amp;$C49&amp;"; ","")</f>
        <v/>
      </c>
      <c r="R49" s="259" t="str">
        <f>IF(AND($E$8=1,'6a Health full-time'!H48&lt;0),F$14&amp;", "&amp;F$15&amp;", "&amp;F$16&amp;", "&amp;$A49&amp;", "&amp;$B49&amp;", "&amp;$C49&amp;"; ","")</f>
        <v/>
      </c>
      <c r="S49" s="258" t="e">
        <f>IF(AND($E$8=1,'6a Health full-time'!#REF!&lt;0),G$14&amp;", "&amp;G$15&amp;", "&amp;G$16&amp;", "&amp;$A49&amp;", "&amp;$B49&amp;", "&amp;$C49&amp;"; ","")</f>
        <v>#REF!</v>
      </c>
      <c r="T49" s="299" t="e">
        <f>IF(AND($E$8=1,'6a Health full-time'!#REF!&lt;0),H$14&amp;", "&amp;H$15&amp;", "&amp;H$16&amp;", "&amp;$A49&amp;", "&amp;$B49&amp;", "&amp;$C49&amp;"; ","")</f>
        <v>#REF!</v>
      </c>
      <c r="U49" s="299" t="e">
        <f>IF(AND($E$8=1,'6a Health full-time'!#REF!&lt;0),I$14&amp;", "&amp;I$15&amp;", "&amp;I$16&amp;", "&amp;$A49&amp;", "&amp;$B49&amp;", "&amp;$C49&amp;"; ","")</f>
        <v>#REF!</v>
      </c>
      <c r="V49" s="265" t="str">
        <f>IF(AND($E$8=1,'6a Health full-time'!I48&lt;0),J$14&amp;", "&amp;J$15&amp;", "&amp;J$16&amp;", "&amp;$A49&amp;", "&amp;$B49&amp;", "&amp;$C49&amp;"; ","")</f>
        <v/>
      </c>
      <c r="W49" s="258" t="str">
        <f>IF(AND($E$8=1,'6a Health full-time'!J48&lt;0),K$14&amp;", "&amp;K$15&amp;", "&amp;K$16&amp;", "&amp;$A49&amp;", "&amp;$B49&amp;", "&amp;$C49&amp;"; ","")</f>
        <v/>
      </c>
      <c r="X49" s="259" t="str">
        <f>IF(AND($E$8=1,'6a Health full-time'!M48&lt;0),L$14&amp;", "&amp;L$15&amp;", "&amp;L$16&amp;", "&amp;$A49&amp;", "&amp;$B49&amp;", "&amp;$C49&amp;"; ","")</f>
        <v/>
      </c>
      <c r="Y49" s="258" t="e">
        <f>IF(AND($E$8=1,'6a Health full-time'!#REF!&lt;0),M$14&amp;", "&amp;M$15&amp;", "&amp;M$16&amp;", "&amp;$A49&amp;", "&amp;$B49&amp;", "&amp;$C49&amp;"; ","")</f>
        <v>#REF!</v>
      </c>
      <c r="Z49" s="299" t="e">
        <f>IF(AND($E$8=1,'6a Health full-time'!#REF!&lt;0),N$14&amp;", "&amp;N$15&amp;", "&amp;N$16&amp;", "&amp;$A49&amp;", "&amp;$B49&amp;", "&amp;$C49&amp;"; ","")</f>
        <v>#REF!</v>
      </c>
      <c r="AA49" s="299" t="e">
        <f>IF(AND($E$8=1,'6a Health full-time'!#REF!&lt;0),O$14&amp;", "&amp;O$15&amp;", "&amp;O$16&amp;", "&amp;$A49&amp;", "&amp;$B49&amp;", "&amp;$C49&amp;"; ","")</f>
        <v>#REF!</v>
      </c>
      <c r="AB49" s="265" t="str">
        <f>IF(AND($E$8=1,'6a Health full-time'!S48&lt;0),V$14&amp;", "&amp;V$15&amp;", "&amp;V$16&amp;", "&amp;$A49&amp;", "&amp;$B49&amp;", "&amp;$C49&amp;"; ","")</f>
        <v/>
      </c>
      <c r="AC49" s="258" t="str">
        <f>IF(AND($E$8=1,'6a Health full-time'!T48&lt;0),W$14&amp;", "&amp;W$15&amp;", "&amp;W$16&amp;", "&amp;$A49&amp;", "&amp;$B49&amp;", "&amp;$C49&amp;"; ","")</f>
        <v/>
      </c>
      <c r="AD49" s="259" t="str">
        <f>IF(AND($E$8=1,'6a Health full-time'!W48&lt;0),X$14&amp;", "&amp;X$15&amp;", "&amp;X$16&amp;", "&amp;$A49&amp;", "&amp;$B49&amp;", "&amp;$C49&amp;"; ","")</f>
        <v/>
      </c>
      <c r="AE49" s="258" t="e">
        <f>IF(AND($E$8=1,'6a Health full-time'!#REF!&lt;0),Y$14&amp;", "&amp;Y$15&amp;", "&amp;Y$16&amp;", "&amp;$A49&amp;", "&amp;$B49&amp;", "&amp;$C49&amp;"; ","")</f>
        <v>#REF!</v>
      </c>
      <c r="AF49" s="299" t="e">
        <f>IF(AND($E$8=1,'6a Health full-time'!#REF!&lt;0),Z$14&amp;", "&amp;Z$15&amp;", "&amp;Z$16&amp;", "&amp;$A49&amp;", "&amp;$B49&amp;", "&amp;$C49&amp;"; ","")</f>
        <v>#REF!</v>
      </c>
      <c r="AG49" s="803" t="e">
        <f>IF(AND($E$8=1,'6a Health full-time'!#REF!&lt;0),AA$14&amp;", "&amp;AA$15&amp;", "&amp;AA$16&amp;", "&amp;$A49&amp;", "&amp;$B49&amp;", "&amp;$C49&amp;"; ","")</f>
        <v>#REF!</v>
      </c>
      <c r="AH49" s="50"/>
      <c r="AI49" s="295"/>
      <c r="AJ49" s="10"/>
      <c r="AK49" s="265" t="str">
        <f>IF(AND($F$8=1,ABS('6a Health full-time'!D48)&lt;&gt;INT(ABS('6a Health full-time'!D48))),D$14&amp;", "&amp;D$15&amp;", "&amp;D$16&amp;", "&amp;$A49&amp;", "&amp;$B49&amp;", "&amp;$C49&amp;"; ","")</f>
        <v/>
      </c>
      <c r="AL49" s="258" t="str">
        <f>IF(AND($F$8=1,ABS('6a Health full-time'!E48)&lt;&gt;INT(ABS('6a Health full-time'!E48))),E$14&amp;", "&amp;E$15&amp;", "&amp;E$16&amp;", "&amp;$A49&amp;", "&amp;$B49&amp;", "&amp;$C49&amp;"; ","")</f>
        <v/>
      </c>
      <c r="AM49" s="259" t="str">
        <f>IF(AND($F$8=1,ABS('6a Health full-time'!H48)&lt;&gt;INT(ABS('6a Health full-time'!H48))),F$14&amp;", "&amp;F$15&amp;", "&amp;F$16&amp;", "&amp;$A49&amp;", "&amp;$B49&amp;", "&amp;$C49&amp;"; ","")</f>
        <v/>
      </c>
      <c r="AN49" s="258" t="e">
        <f>IF(AND($F$8=1,ABS('6a Health full-time'!#REF!)&lt;&gt;INT(ABS('6a Health full-time'!#REF!))),G$14&amp;", "&amp;G$15&amp;", "&amp;G$16&amp;", "&amp;$A49&amp;", "&amp;$B49&amp;", "&amp;$C49&amp;"; ","")</f>
        <v>#REF!</v>
      </c>
      <c r="AO49" s="299" t="e">
        <f>IF(AND($F$8=1,ABS('6a Health full-time'!#REF!)&lt;&gt;INT(ABS('6a Health full-time'!#REF!))),H$14&amp;", "&amp;H$15&amp;", "&amp;H$16&amp;", "&amp;$A49&amp;", "&amp;$B49&amp;", "&amp;$C49&amp;"; ","")</f>
        <v>#REF!</v>
      </c>
      <c r="AP49" s="299" t="e">
        <f>IF(AND($F$8=1,ABS('6a Health full-time'!#REF!)&lt;&gt;INT(ABS('6a Health full-time'!#REF!))),I$14&amp;", "&amp;I$15&amp;", "&amp;I$16&amp;", "&amp;$A49&amp;", "&amp;$B49&amp;", "&amp;$C49&amp;"; ","")</f>
        <v>#REF!</v>
      </c>
      <c r="AQ49" s="265" t="str">
        <f>IF(AND($F$8=1,ABS('6a Health full-time'!I48)&lt;&gt;INT(ABS('6a Health full-time'!I48))),J$14&amp;", "&amp;J$15&amp;", "&amp;J$16&amp;", "&amp;$A49&amp;", "&amp;$B49&amp;", "&amp;$C49&amp;"; ","")</f>
        <v/>
      </c>
      <c r="AR49" s="258" t="str">
        <f>IF(AND($F$8=1,ABS('6a Health full-time'!J48)&lt;&gt;INT(ABS('6a Health full-time'!J48))),K$14&amp;", "&amp;K$15&amp;", "&amp;K$16&amp;", "&amp;$A49&amp;", "&amp;$B49&amp;", "&amp;$C49&amp;"; ","")</f>
        <v/>
      </c>
      <c r="AS49" s="259" t="str">
        <f>IF(AND($F$8=1,ABS('6a Health full-time'!M48)&lt;&gt;INT(ABS('6a Health full-time'!M48))),L$14&amp;", "&amp;L$15&amp;", "&amp;L$16&amp;", "&amp;$A49&amp;", "&amp;$B49&amp;", "&amp;$C49&amp;"; ","")</f>
        <v/>
      </c>
      <c r="AT49" s="258" t="e">
        <f>IF(AND($F$8=1,ABS('6a Health full-time'!#REF!)&lt;&gt;INT(ABS('6a Health full-time'!#REF!))),M$14&amp;", "&amp;M$15&amp;", "&amp;M$16&amp;", "&amp;$A49&amp;", "&amp;$B49&amp;", "&amp;$C49&amp;"; ","")</f>
        <v>#REF!</v>
      </c>
      <c r="AU49" s="299" t="e">
        <f>IF(AND($F$8=1,ABS('6a Health full-time'!#REF!)&lt;&gt;INT(ABS('6a Health full-time'!#REF!))),N$14&amp;", "&amp;N$15&amp;", "&amp;N$16&amp;", "&amp;$A49&amp;", "&amp;$B49&amp;", "&amp;$C49&amp;"; ","")</f>
        <v>#REF!</v>
      </c>
      <c r="AV49" s="803" t="e">
        <f>IF(AND($F$8=1,ABS('6a Health full-time'!#REF!)&lt;&gt;INT(ABS('6a Health full-time'!#REF!))),O$14&amp;", "&amp;O$15&amp;", "&amp;O$16&amp;", "&amp;$A49&amp;", "&amp;$B49&amp;", "&amp;$C49&amp;"; ","")</f>
        <v>#REF!</v>
      </c>
      <c r="AW49" s="299" t="str">
        <f>IF(AND($F$8=1,ABS('6a Health full-time'!N48)&lt;&gt;INT(ABS('6a Health full-time'!N48))),P$14&amp;", "&amp;P$15&amp;", "&amp;P$16&amp;", "&amp;$A49&amp;", "&amp;$B49&amp;", "&amp;$C49&amp;"; ","")</f>
        <v/>
      </c>
      <c r="AX49" s="807" t="str">
        <f>IF(AND($F$8=1,ABS('6a Health full-time'!O48)&lt;&gt;INT(ABS('6a Health full-time'!O48))),Q$14&amp;", "&amp;Q$15&amp;", "&amp;Q$16&amp;", "&amp;$A49&amp;", "&amp;$B49&amp;", "&amp;$C49&amp;"; ","")</f>
        <v/>
      </c>
      <c r="AY49" s="299" t="str">
        <f>IF(AND($F$8=1,ABS('6a Health full-time'!R48)&lt;&gt;INT(ABS('6a Health full-time'!R48))),R$14&amp;", "&amp;R$15&amp;", "&amp;R$16&amp;", "&amp;$A49&amp;", "&amp;$B49&amp;", "&amp;$C49&amp;"; ","")</f>
        <v/>
      </c>
      <c r="AZ49" s="807" t="e">
        <f>IF(AND($F$8=1,ABS('6a Health full-time'!#REF!)&lt;&gt;INT(ABS('6a Health full-time'!#REF!))),S$14&amp;", "&amp;S$15&amp;", "&amp;S$16&amp;", "&amp;$A49&amp;", "&amp;$B49&amp;", "&amp;$C49&amp;"; ","")</f>
        <v>#REF!</v>
      </c>
      <c r="BA49" s="299" t="e">
        <f>IF(AND($F$8=1,ABS('6a Health full-time'!#REF!)&lt;&gt;INT(ABS('6a Health full-time'!#REF!))),T$14&amp;", "&amp;T$15&amp;", "&amp;T$16&amp;", "&amp;$A49&amp;", "&amp;$B49&amp;", "&amp;$C49&amp;"; ","")</f>
        <v>#REF!</v>
      </c>
      <c r="BB49" s="299" t="e">
        <f>IF(AND($F$8=1,ABS('6a Health full-time'!#REF!)&lt;&gt;INT(ABS('6a Health full-time'!#REF!))),U$14&amp;", "&amp;U$15&amp;", "&amp;U$16&amp;", "&amp;$A49&amp;", "&amp;$B49&amp;", "&amp;$C49&amp;"; ","")</f>
        <v>#REF!</v>
      </c>
      <c r="BC49" s="265" t="str">
        <f>IF(AND($F$8=1,ABS('6a Health full-time'!S48)&lt;&gt;INT(ABS('6a Health full-time'!S48))),V$14&amp;", "&amp;V$15&amp;", "&amp;V$16&amp;", "&amp;$A49&amp;", "&amp;$B49&amp;", "&amp;$C49&amp;"; ","")</f>
        <v/>
      </c>
      <c r="BD49" s="258" t="str">
        <f>IF(AND($F$8=1,ABS('6a Health full-time'!T48)&lt;&gt;INT(ABS('6a Health full-time'!T48))),W$14&amp;", "&amp;W$15&amp;", "&amp;W$16&amp;", "&amp;$A49&amp;", "&amp;$B49&amp;", "&amp;$C49&amp;"; ","")</f>
        <v/>
      </c>
      <c r="BE49" s="259" t="str">
        <f>IF(AND($F$8=1,ABS('6a Health full-time'!W48)&lt;&gt;INT(ABS('6a Health full-time'!W48))),X$14&amp;", "&amp;X$15&amp;", "&amp;X$16&amp;", "&amp;$A49&amp;", "&amp;$B49&amp;", "&amp;$C49&amp;"; ","")</f>
        <v/>
      </c>
      <c r="BF49" s="258" t="e">
        <f>IF(AND($F$8=1,ABS('6a Health full-time'!#REF!)&lt;&gt;INT(ABS('6a Health full-time'!#REF!))),Y$14&amp;", "&amp;Y$15&amp;", "&amp;Y$16&amp;", "&amp;$A49&amp;", "&amp;$B49&amp;", "&amp;$C49&amp;"; ","")</f>
        <v>#REF!</v>
      </c>
      <c r="BG49" s="299" t="e">
        <f>IF(AND($F$8=1,ABS('6a Health full-time'!#REF!)&lt;&gt;INT(ABS('6a Health full-time'!#REF!))),Z$14&amp;", "&amp;Z$15&amp;", "&amp;Z$16&amp;", "&amp;$A49&amp;", "&amp;$B49&amp;", "&amp;$C49&amp;"; ","")</f>
        <v>#REF!</v>
      </c>
      <c r="BH49" s="266" t="e">
        <f>IF(AND($F$8=1,ABS('6a Health full-time'!#REF!)&lt;&gt;INT(ABS('6a Health full-time'!#REF!))),AA$14&amp;", "&amp;AA$15&amp;", "&amp;AA$16&amp;", "&amp;$A49&amp;", "&amp;$B49&amp;", "&amp;$C49&amp;"; ","")</f>
        <v>#REF!</v>
      </c>
      <c r="BI49" s="50"/>
      <c r="BJ49" s="295"/>
      <c r="BK49" s="10"/>
      <c r="BL49" s="281"/>
      <c r="BM49" s="280"/>
      <c r="BN49" s="288"/>
      <c r="BO49" s="280"/>
      <c r="BP49" s="305"/>
      <c r="BQ49" s="305"/>
      <c r="BR49" s="281"/>
      <c r="BS49" s="280"/>
      <c r="BT49" s="288"/>
      <c r="BU49" s="280"/>
      <c r="BV49" s="305"/>
      <c r="BW49" s="805"/>
      <c r="BX49" s="305"/>
      <c r="BY49" s="809"/>
      <c r="BZ49" s="305"/>
      <c r="CA49" s="809"/>
      <c r="CB49" s="305"/>
      <c r="CC49" s="305"/>
      <c r="CD49" s="281"/>
      <c r="CE49" s="280"/>
      <c r="CF49" s="288"/>
      <c r="CG49" s="280"/>
      <c r="CH49" s="814"/>
      <c r="CI49" s="817"/>
      <c r="CJ49" s="50"/>
      <c r="CK49" s="295"/>
      <c r="CL49" s="10"/>
      <c r="DN49" s="50"/>
      <c r="DO49" s="3"/>
      <c r="DP49" s="323"/>
      <c r="DQ49" s="10"/>
      <c r="DR49" s="265" t="str">
        <f>IF(AND($M$8=1,SUM('6a Health full-time'!D48,'6a Health full-time'!I48)&gt;$DP$22,'6a Health full-time'!N48=0),P$15&amp;", "&amp;P$16&amp;", "&amp;$A49&amp;", "&amp;$B49&amp;", "&amp;$C49&amp;"; ","")</f>
        <v/>
      </c>
      <c r="DS49" s="258" t="str">
        <f>IF(AND($M$8=1,SUM('6a Health full-time'!E48,'6a Health full-time'!J48)&gt;$DP$22,'6a Health full-time'!O48=0),Q$15&amp;", "&amp;Q$16&amp;", "&amp;$A49&amp;", "&amp;$B49&amp;", "&amp;$C49&amp;"; ","")</f>
        <v/>
      </c>
      <c r="DT49" s="259" t="str">
        <f>IF(AND($M$8=1,SUM('6a Health full-time'!H48,'6a Health full-time'!M48)&gt;$DP$22,'6a Health full-time'!R48=0),R$15&amp;", "&amp;R$16&amp;", "&amp;$A49&amp;", "&amp;$B49&amp;", "&amp;$C49&amp;"; ","")</f>
        <v/>
      </c>
      <c r="DU49" s="258" t="e">
        <f>IF(AND($M$8=1,SUM('6a Health full-time'!#REF!,'6a Health full-time'!#REF!)&gt;$DP$22,'6a Health full-time'!#REF!=0),S$15&amp;", "&amp;S$16&amp;", "&amp;$A49&amp;", "&amp;$B49&amp;", "&amp;$C49&amp;"; ","")</f>
        <v>#REF!</v>
      </c>
      <c r="DV49" s="299" t="e">
        <f>IF(AND($M$8=1,SUM('6a Health full-time'!#REF!,'6a Health full-time'!#REF!)&gt;$DP$22,'6a Health full-time'!#REF!=0),T$15&amp;", "&amp;T$16&amp;", "&amp;$A49&amp;", "&amp;$B49&amp;", "&amp;$C49&amp;"; ","")</f>
        <v>#REF!</v>
      </c>
      <c r="DW49" s="266" t="e">
        <f>IF(AND($M$8=1,SUM('6a Health full-time'!#REF!,'6a Health full-time'!#REF!)&gt;$DP$22,'6a Health full-time'!#REF!=0),U$15&amp;", "&amp;U$16&amp;", "&amp;$A49&amp;", "&amp;$B49&amp;", "&amp;$C49&amp;"; ","")</f>
        <v>#REF!</v>
      </c>
      <c r="DX49" s="324"/>
      <c r="DY49" s="323"/>
      <c r="DZ49" s="10"/>
      <c r="EA49" s="265" t="str">
        <f>IF(AND($N$8=1,SUM('6a Health full-time'!D48,'6a Health full-time'!I48)&gt;0,SUM('6a Health full-time'!D48,'6a Health full-time'!I48)=ABS('6a Health full-time'!N48)),P$15&amp;", "&amp;P$16&amp;", "&amp;$A49&amp;", "&amp;$B49&amp;", "&amp;$C49&amp;"; ","")</f>
        <v/>
      </c>
      <c r="EB49" s="258" t="str">
        <f>IF(AND($N$8=1,SUM('6a Health full-time'!E48,'6a Health full-time'!J48)&gt;0,SUM('6a Health full-time'!E48,'6a Health full-time'!J48)=ABS('6a Health full-time'!O48)),Q$15&amp;", "&amp;Q$16&amp;", "&amp;$A49&amp;", "&amp;$B49&amp;", "&amp;$C49&amp;"; ","")</f>
        <v/>
      </c>
      <c r="EC49" s="259" t="str">
        <f>IF(AND($N$8=1,SUM('6a Health full-time'!H48,'6a Health full-time'!M48)&gt;0,SUM('6a Health full-time'!H48,'6a Health full-time'!M48)=ABS('6a Health full-time'!R48)),R$15&amp;", "&amp;R$16&amp;", "&amp;$A49&amp;", "&amp;$B49&amp;", "&amp;$C49&amp;"; ","")</f>
        <v/>
      </c>
      <c r="ED49" s="258" t="e">
        <f>IF(AND($N$8=1,SUM('6a Health full-time'!#REF!,'6a Health full-time'!#REF!)&gt;0,SUM('6a Health full-time'!#REF!,'6a Health full-time'!#REF!)=ABS('6a Health full-time'!#REF!)),S$15&amp;", "&amp;S$16&amp;", "&amp;$A49&amp;", "&amp;$B49&amp;", "&amp;$C49&amp;"; ","")</f>
        <v>#REF!</v>
      </c>
      <c r="EE49" s="299" t="e">
        <f>IF(AND($N$8=1,SUM('6a Health full-time'!#REF!,'6a Health full-time'!#REF!)&gt;0,SUM('6a Health full-time'!#REF!,'6a Health full-time'!#REF!)=ABS('6a Health full-time'!#REF!)),T$15&amp;", "&amp;T$16&amp;", "&amp;$A49&amp;", "&amp;$B49&amp;", "&amp;$C49&amp;"; ","")</f>
        <v>#REF!</v>
      </c>
      <c r="EF49" s="266" t="e">
        <f>IF(AND($N$8=1,SUM('6a Health full-time'!#REF!,'6a Health full-time'!#REF!)&gt;0,SUM('6a Health full-time'!#REF!,'6a Health full-time'!#REF!)=ABS('6a Health full-time'!#REF!)),U$15&amp;", "&amp;U$16&amp;", "&amp;$A49&amp;", "&amp;$B49&amp;", "&amp;$C49&amp;"; ","")</f>
        <v>#REF!</v>
      </c>
      <c r="EG49" s="324"/>
      <c r="EH49" s="3"/>
      <c r="EI49" s="3"/>
      <c r="EJ49" s="3"/>
      <c r="EK49" s="3"/>
      <c r="EL49" s="3"/>
      <c r="EM49" s="3"/>
      <c r="EN49" s="3"/>
      <c r="EO49" s="3"/>
      <c r="EP49" s="3"/>
      <c r="EQ49" s="323"/>
      <c r="ER49" s="10"/>
      <c r="ES49" s="265" t="str">
        <f>IF(AND($P$8=1,$B49="Long length",'6a Health full-time'!S48&lt;&gt;0),D$15&amp;", "&amp;D$16&amp;", "&amp;$A49&amp;", "&amp;$B49&amp;", "&amp;$C49&amp;"; ","")</f>
        <v/>
      </c>
      <c r="ET49" s="258" t="str">
        <f>IF(AND($P$8=1,$B49="Long length",'6a Health full-time'!T48&lt;&gt;0),E$15&amp;", "&amp;E$16&amp;", "&amp;$A49&amp;", "&amp;$B49&amp;", "&amp;$C49&amp;"; ","")</f>
        <v/>
      </c>
      <c r="EU49" s="259" t="str">
        <f>IF(AND($P$8=1,$B49="Long length",'6a Health full-time'!W48&lt;&gt;0),F$15&amp;", "&amp;F$16&amp;", "&amp;$A49&amp;", "&amp;$B49&amp;", "&amp;$C49&amp;"; ","")</f>
        <v/>
      </c>
      <c r="EV49" s="258" t="e">
        <f>IF(AND($P$8=1,$B49="Long length",'6a Health full-time'!#REF!&lt;&gt;0),G$15&amp;", "&amp;G$16&amp;", "&amp;$A49&amp;", "&amp;$B49&amp;", "&amp;$C49&amp;"; ","")</f>
        <v>#REF!</v>
      </c>
      <c r="EW49" s="299" t="e">
        <f>IF(AND($P$8=1,$B49="Long length",'6a Health full-time'!#REF!&lt;&gt;0),H$15&amp;", "&amp;H$16&amp;", "&amp;$A49&amp;", "&amp;$B49&amp;", "&amp;$C49&amp;"; ","")</f>
        <v>#REF!</v>
      </c>
      <c r="EX49" s="266" t="e">
        <f>IF(AND($P$8=1,$B49="Long length",'6a Health full-time'!#REF!&lt;&gt;0),I$15&amp;", "&amp;I$16&amp;", "&amp;$A49&amp;", "&amp;$B49&amp;", "&amp;$C49&amp;"; ","")</f>
        <v>#REF!</v>
      </c>
      <c r="EY49" s="324"/>
    </row>
    <row r="50" spans="1:155" x14ac:dyDescent="0.2">
      <c r="A50" s="3" t="s">
        <v>11294</v>
      </c>
      <c r="B50" s="3" t="s">
        <v>11286</v>
      </c>
      <c r="C50" s="3" t="s">
        <v>11275</v>
      </c>
      <c r="E50" s="295"/>
      <c r="F50" s="10"/>
      <c r="G50" s="265" t="str">
        <f>IF(AND($D$8=1,'6a Health full-time'!N49&gt;0),P$15&amp;", "&amp;P$16&amp;", "&amp;$A50&amp;", "&amp;$B50&amp;", "&amp;$C50&amp;"; ","")</f>
        <v/>
      </c>
      <c r="H50" s="258" t="str">
        <f>IF(AND($D$8=1,'6a Health full-time'!O49&gt;0),Q$15&amp;", "&amp;Q$16&amp;", "&amp;$A50&amp;", "&amp;$B50&amp;", "&amp;$C50&amp;"; ","")</f>
        <v/>
      </c>
      <c r="I50" s="259" t="str">
        <f>IF(AND($D$8=1,'6a Health full-time'!R49&gt;0),R$15&amp;", "&amp;R$16&amp;", "&amp;$A50&amp;", "&amp;$B50&amp;", "&amp;$C50&amp;"; ","")</f>
        <v/>
      </c>
      <c r="J50" s="794" t="e">
        <f>IF(AND($D$8=1,'6a Health full-time'!#REF!&gt;0),S$15&amp;", "&amp;S$16&amp;", "&amp;$A50&amp;", "&amp;$B50&amp;", "&amp;$C50&amp;"; ","")</f>
        <v>#REF!</v>
      </c>
      <c r="K50" s="796" t="e">
        <f>IF(AND($D$8=1,'6a Health full-time'!#REF!&gt;0),T$15&amp;", "&amp;T$16&amp;", "&amp;$A50&amp;", "&amp;$B50&amp;", "&amp;$C50&amp;"; ","")</f>
        <v>#REF!</v>
      </c>
      <c r="L50" s="266" t="e">
        <f>IF(AND($D$8=1,'6a Health full-time'!#REF!&gt;0),W$15&amp;", "&amp;W$16&amp;", "&amp;$A50&amp;", "&amp;$B50&amp;", "&amp;$C50&amp;"; ","")</f>
        <v>#REF!</v>
      </c>
      <c r="M50" s="50"/>
      <c r="N50" s="295"/>
      <c r="O50" s="10"/>
      <c r="P50" s="265" t="str">
        <f>IF(AND($E$8=1,'6a Health full-time'!D49&lt;0),D$14&amp;", "&amp;D$15&amp;", "&amp;D$16&amp;", "&amp;$A50&amp;", "&amp;$B50&amp;", "&amp;$C50&amp;"; ","")</f>
        <v/>
      </c>
      <c r="Q50" s="258" t="str">
        <f>IF(AND($E$8=1,'6a Health full-time'!E49&lt;0),E$14&amp;", "&amp;E$15&amp;", "&amp;E$16&amp;", "&amp;$A50&amp;", "&amp;$B50&amp;", "&amp;$C50&amp;"; ","")</f>
        <v/>
      </c>
      <c r="R50" s="259" t="str">
        <f>IF(AND($E$8=1,'6a Health full-time'!H49&lt;0),F$14&amp;", "&amp;F$15&amp;", "&amp;F$16&amp;", "&amp;$A50&amp;", "&amp;$B50&amp;", "&amp;$C50&amp;"; ","")</f>
        <v/>
      </c>
      <c r="S50" s="258" t="e">
        <f>IF(AND($E$8=1,'6a Health full-time'!#REF!&lt;0),G$14&amp;", "&amp;G$15&amp;", "&amp;G$16&amp;", "&amp;$A50&amp;", "&amp;$B50&amp;", "&amp;$C50&amp;"; ","")</f>
        <v>#REF!</v>
      </c>
      <c r="T50" s="299" t="e">
        <f>IF(AND($E$8=1,'6a Health full-time'!#REF!&lt;0),H$14&amp;", "&amp;H$15&amp;", "&amp;H$16&amp;", "&amp;$A50&amp;", "&amp;$B50&amp;", "&amp;$C50&amp;"; ","")</f>
        <v>#REF!</v>
      </c>
      <c r="U50" s="299" t="e">
        <f>IF(AND($E$8=1,'6a Health full-time'!#REF!&lt;0),I$14&amp;", "&amp;I$15&amp;", "&amp;I$16&amp;", "&amp;$A50&amp;", "&amp;$B50&amp;", "&amp;$C50&amp;"; ","")</f>
        <v>#REF!</v>
      </c>
      <c r="V50" s="265" t="str">
        <f>IF(AND($E$8=1,'6a Health full-time'!I49&lt;0),J$14&amp;", "&amp;J$15&amp;", "&amp;J$16&amp;", "&amp;$A50&amp;", "&amp;$B50&amp;", "&amp;$C50&amp;"; ","")</f>
        <v/>
      </c>
      <c r="W50" s="258" t="str">
        <f>IF(AND($E$8=1,'6a Health full-time'!J49&lt;0),K$14&amp;", "&amp;K$15&amp;", "&amp;K$16&amp;", "&amp;$A50&amp;", "&amp;$B50&amp;", "&amp;$C50&amp;"; ","")</f>
        <v/>
      </c>
      <c r="X50" s="259" t="str">
        <f>IF(AND($E$8=1,'6a Health full-time'!M49&lt;0),L$14&amp;", "&amp;L$15&amp;", "&amp;L$16&amp;", "&amp;$A50&amp;", "&amp;$B50&amp;", "&amp;$C50&amp;"; ","")</f>
        <v/>
      </c>
      <c r="Y50" s="258" t="e">
        <f>IF(AND($E$8=1,'6a Health full-time'!#REF!&lt;0),M$14&amp;", "&amp;M$15&amp;", "&amp;M$16&amp;", "&amp;$A50&amp;", "&amp;$B50&amp;", "&amp;$C50&amp;"; ","")</f>
        <v>#REF!</v>
      </c>
      <c r="Z50" s="299" t="e">
        <f>IF(AND($E$8=1,'6a Health full-time'!#REF!&lt;0),N$14&amp;", "&amp;N$15&amp;", "&amp;N$16&amp;", "&amp;$A50&amp;", "&amp;$B50&amp;", "&amp;$C50&amp;"; ","")</f>
        <v>#REF!</v>
      </c>
      <c r="AA50" s="299" t="e">
        <f>IF(AND($E$8=1,'6a Health full-time'!#REF!&lt;0),O$14&amp;", "&amp;O$15&amp;", "&amp;O$16&amp;", "&amp;$A50&amp;", "&amp;$B50&amp;", "&amp;$C50&amp;"; ","")</f>
        <v>#REF!</v>
      </c>
      <c r="AB50" s="265" t="str">
        <f>IF(AND($E$8=1,'6a Health full-time'!S49&lt;0),V$14&amp;", "&amp;V$15&amp;", "&amp;V$16&amp;", "&amp;$A50&amp;", "&amp;$B50&amp;", "&amp;$C50&amp;"; ","")</f>
        <v/>
      </c>
      <c r="AC50" s="258" t="str">
        <f>IF(AND($E$8=1,'6a Health full-time'!T49&lt;0),W$14&amp;", "&amp;W$15&amp;", "&amp;W$16&amp;", "&amp;$A50&amp;", "&amp;$B50&amp;", "&amp;$C50&amp;"; ","")</f>
        <v/>
      </c>
      <c r="AD50" s="259" t="str">
        <f>IF(AND($E$8=1,'6a Health full-time'!W49&lt;0),X$14&amp;", "&amp;X$15&amp;", "&amp;X$16&amp;", "&amp;$A50&amp;", "&amp;$B50&amp;", "&amp;$C50&amp;"; ","")</f>
        <v/>
      </c>
      <c r="AE50" s="258" t="e">
        <f>IF(AND($E$8=1,'6a Health full-time'!#REF!&lt;0),Y$14&amp;", "&amp;Y$15&amp;", "&amp;Y$16&amp;", "&amp;$A50&amp;", "&amp;$B50&amp;", "&amp;$C50&amp;"; ","")</f>
        <v>#REF!</v>
      </c>
      <c r="AF50" s="299" t="e">
        <f>IF(AND($E$8=1,'6a Health full-time'!#REF!&lt;0),Z$14&amp;", "&amp;Z$15&amp;", "&amp;Z$16&amp;", "&amp;$A50&amp;", "&amp;$B50&amp;", "&amp;$C50&amp;"; ","")</f>
        <v>#REF!</v>
      </c>
      <c r="AG50" s="803" t="e">
        <f>IF(AND($E$8=1,'6a Health full-time'!#REF!&lt;0),AA$14&amp;", "&amp;AA$15&amp;", "&amp;AA$16&amp;", "&amp;$A50&amp;", "&amp;$B50&amp;", "&amp;$C50&amp;"; ","")</f>
        <v>#REF!</v>
      </c>
      <c r="AH50" s="50"/>
      <c r="AI50" s="295"/>
      <c r="AJ50" s="10"/>
      <c r="AK50" s="265" t="str">
        <f>IF(AND($F$8=1,ABS('6a Health full-time'!D49)&lt;&gt;INT(ABS('6a Health full-time'!D49))),D$14&amp;", "&amp;D$15&amp;", "&amp;D$16&amp;", "&amp;$A50&amp;", "&amp;$B50&amp;", "&amp;$C50&amp;"; ","")</f>
        <v/>
      </c>
      <c r="AL50" s="258" t="str">
        <f>IF(AND($F$8=1,ABS('6a Health full-time'!E49)&lt;&gt;INT(ABS('6a Health full-time'!E49))),E$14&amp;", "&amp;E$15&amp;", "&amp;E$16&amp;", "&amp;$A50&amp;", "&amp;$B50&amp;", "&amp;$C50&amp;"; ","")</f>
        <v/>
      </c>
      <c r="AM50" s="259" t="str">
        <f>IF(AND($F$8=1,ABS('6a Health full-time'!H49)&lt;&gt;INT(ABS('6a Health full-time'!H49))),F$14&amp;", "&amp;F$15&amp;", "&amp;F$16&amp;", "&amp;$A50&amp;", "&amp;$B50&amp;", "&amp;$C50&amp;"; ","")</f>
        <v/>
      </c>
      <c r="AN50" s="258" t="e">
        <f>IF(AND($F$8=1,ABS('6a Health full-time'!#REF!)&lt;&gt;INT(ABS('6a Health full-time'!#REF!))),G$14&amp;", "&amp;G$15&amp;", "&amp;G$16&amp;", "&amp;$A50&amp;", "&amp;$B50&amp;", "&amp;$C50&amp;"; ","")</f>
        <v>#REF!</v>
      </c>
      <c r="AO50" s="299" t="e">
        <f>IF(AND($F$8=1,ABS('6a Health full-time'!#REF!)&lt;&gt;INT(ABS('6a Health full-time'!#REF!))),H$14&amp;", "&amp;H$15&amp;", "&amp;H$16&amp;", "&amp;$A50&amp;", "&amp;$B50&amp;", "&amp;$C50&amp;"; ","")</f>
        <v>#REF!</v>
      </c>
      <c r="AP50" s="299" t="e">
        <f>IF(AND($F$8=1,ABS('6a Health full-time'!#REF!)&lt;&gt;INT(ABS('6a Health full-time'!#REF!))),I$14&amp;", "&amp;I$15&amp;", "&amp;I$16&amp;", "&amp;$A50&amp;", "&amp;$B50&amp;", "&amp;$C50&amp;"; ","")</f>
        <v>#REF!</v>
      </c>
      <c r="AQ50" s="265" t="str">
        <f>IF(AND($F$8=1,ABS('6a Health full-time'!I49)&lt;&gt;INT(ABS('6a Health full-time'!I49))),J$14&amp;", "&amp;J$15&amp;", "&amp;J$16&amp;", "&amp;$A50&amp;", "&amp;$B50&amp;", "&amp;$C50&amp;"; ","")</f>
        <v/>
      </c>
      <c r="AR50" s="258" t="str">
        <f>IF(AND($F$8=1,ABS('6a Health full-time'!J49)&lt;&gt;INT(ABS('6a Health full-time'!J49))),K$14&amp;", "&amp;K$15&amp;", "&amp;K$16&amp;", "&amp;$A50&amp;", "&amp;$B50&amp;", "&amp;$C50&amp;"; ","")</f>
        <v/>
      </c>
      <c r="AS50" s="259" t="str">
        <f>IF(AND($F$8=1,ABS('6a Health full-time'!M49)&lt;&gt;INT(ABS('6a Health full-time'!M49))),L$14&amp;", "&amp;L$15&amp;", "&amp;L$16&amp;", "&amp;$A50&amp;", "&amp;$B50&amp;", "&amp;$C50&amp;"; ","")</f>
        <v/>
      </c>
      <c r="AT50" s="258" t="e">
        <f>IF(AND($F$8=1,ABS('6a Health full-time'!#REF!)&lt;&gt;INT(ABS('6a Health full-time'!#REF!))),M$14&amp;", "&amp;M$15&amp;", "&amp;M$16&amp;", "&amp;$A50&amp;", "&amp;$B50&amp;", "&amp;$C50&amp;"; ","")</f>
        <v>#REF!</v>
      </c>
      <c r="AU50" s="299" t="e">
        <f>IF(AND($F$8=1,ABS('6a Health full-time'!#REF!)&lt;&gt;INT(ABS('6a Health full-time'!#REF!))),N$14&amp;", "&amp;N$15&amp;", "&amp;N$16&amp;", "&amp;$A50&amp;", "&amp;$B50&amp;", "&amp;$C50&amp;"; ","")</f>
        <v>#REF!</v>
      </c>
      <c r="AV50" s="803" t="e">
        <f>IF(AND($F$8=1,ABS('6a Health full-time'!#REF!)&lt;&gt;INT(ABS('6a Health full-time'!#REF!))),O$14&amp;", "&amp;O$15&amp;", "&amp;O$16&amp;", "&amp;$A50&amp;", "&amp;$B50&amp;", "&amp;$C50&amp;"; ","")</f>
        <v>#REF!</v>
      </c>
      <c r="AW50" s="299" t="str">
        <f>IF(AND($F$8=1,ABS('6a Health full-time'!N49)&lt;&gt;INT(ABS('6a Health full-time'!N49))),P$14&amp;", "&amp;P$15&amp;", "&amp;P$16&amp;", "&amp;$A50&amp;", "&amp;$B50&amp;", "&amp;$C50&amp;"; ","")</f>
        <v/>
      </c>
      <c r="AX50" s="807" t="str">
        <f>IF(AND($F$8=1,ABS('6a Health full-time'!O49)&lt;&gt;INT(ABS('6a Health full-time'!O49))),Q$14&amp;", "&amp;Q$15&amp;", "&amp;Q$16&amp;", "&amp;$A50&amp;", "&amp;$B50&amp;", "&amp;$C50&amp;"; ","")</f>
        <v/>
      </c>
      <c r="AY50" s="299" t="str">
        <f>IF(AND($F$8=1,ABS('6a Health full-time'!R49)&lt;&gt;INT(ABS('6a Health full-time'!R49))),R$14&amp;", "&amp;R$15&amp;", "&amp;R$16&amp;", "&amp;$A50&amp;", "&amp;$B50&amp;", "&amp;$C50&amp;"; ","")</f>
        <v/>
      </c>
      <c r="AZ50" s="807" t="e">
        <f>IF(AND($F$8=1,ABS('6a Health full-time'!#REF!)&lt;&gt;INT(ABS('6a Health full-time'!#REF!))),S$14&amp;", "&amp;S$15&amp;", "&amp;S$16&amp;", "&amp;$A50&amp;", "&amp;$B50&amp;", "&amp;$C50&amp;"; ","")</f>
        <v>#REF!</v>
      </c>
      <c r="BA50" s="299" t="e">
        <f>IF(AND($F$8=1,ABS('6a Health full-time'!#REF!)&lt;&gt;INT(ABS('6a Health full-time'!#REF!))),T$14&amp;", "&amp;T$15&amp;", "&amp;T$16&amp;", "&amp;$A50&amp;", "&amp;$B50&amp;", "&amp;$C50&amp;"; ","")</f>
        <v>#REF!</v>
      </c>
      <c r="BB50" s="299" t="e">
        <f>IF(AND($F$8=1,ABS('6a Health full-time'!#REF!)&lt;&gt;INT(ABS('6a Health full-time'!#REF!))),U$14&amp;", "&amp;U$15&amp;", "&amp;U$16&amp;", "&amp;$A50&amp;", "&amp;$B50&amp;", "&amp;$C50&amp;"; ","")</f>
        <v>#REF!</v>
      </c>
      <c r="BC50" s="265" t="str">
        <f>IF(AND($F$8=1,ABS('6a Health full-time'!S49)&lt;&gt;INT(ABS('6a Health full-time'!S49))),V$14&amp;", "&amp;V$15&amp;", "&amp;V$16&amp;", "&amp;$A50&amp;", "&amp;$B50&amp;", "&amp;$C50&amp;"; ","")</f>
        <v/>
      </c>
      <c r="BD50" s="258" t="str">
        <f>IF(AND($F$8=1,ABS('6a Health full-time'!T49)&lt;&gt;INT(ABS('6a Health full-time'!T49))),W$14&amp;", "&amp;W$15&amp;", "&amp;W$16&amp;", "&amp;$A50&amp;", "&amp;$B50&amp;", "&amp;$C50&amp;"; ","")</f>
        <v/>
      </c>
      <c r="BE50" s="259" t="str">
        <f>IF(AND($F$8=1,ABS('6a Health full-time'!W49)&lt;&gt;INT(ABS('6a Health full-time'!W49))),X$14&amp;", "&amp;X$15&amp;", "&amp;X$16&amp;", "&amp;$A50&amp;", "&amp;$B50&amp;", "&amp;$C50&amp;"; ","")</f>
        <v/>
      </c>
      <c r="BF50" s="258" t="e">
        <f>IF(AND($F$8=1,ABS('6a Health full-time'!#REF!)&lt;&gt;INT(ABS('6a Health full-time'!#REF!))),Y$14&amp;", "&amp;Y$15&amp;", "&amp;Y$16&amp;", "&amp;$A50&amp;", "&amp;$B50&amp;", "&amp;$C50&amp;"; ","")</f>
        <v>#REF!</v>
      </c>
      <c r="BG50" s="299" t="e">
        <f>IF(AND($F$8=1,ABS('6a Health full-time'!#REF!)&lt;&gt;INT(ABS('6a Health full-time'!#REF!))),Z$14&amp;", "&amp;Z$15&amp;", "&amp;Z$16&amp;", "&amp;$A50&amp;", "&amp;$B50&amp;", "&amp;$C50&amp;"; ","")</f>
        <v>#REF!</v>
      </c>
      <c r="BH50" s="266" t="e">
        <f>IF(AND($F$8=1,ABS('6a Health full-time'!#REF!)&lt;&gt;INT(ABS('6a Health full-time'!#REF!))),AA$14&amp;", "&amp;AA$15&amp;", "&amp;AA$16&amp;", "&amp;$A50&amp;", "&amp;$B50&amp;", "&amp;$C50&amp;"; ","")</f>
        <v>#REF!</v>
      </c>
      <c r="BI50" s="50"/>
      <c r="BJ50" s="295"/>
      <c r="BK50" s="10"/>
      <c r="BL50" s="281"/>
      <c r="BM50" s="280"/>
      <c r="BN50" s="288"/>
      <c r="BO50" s="280"/>
      <c r="BP50" s="305"/>
      <c r="BQ50" s="305"/>
      <c r="BR50" s="281"/>
      <c r="BS50" s="280"/>
      <c r="BT50" s="288"/>
      <c r="BU50" s="280"/>
      <c r="BV50" s="305"/>
      <c r="BW50" s="805"/>
      <c r="BX50" s="305"/>
      <c r="BY50" s="809"/>
      <c r="BZ50" s="305"/>
      <c r="CA50" s="809"/>
      <c r="CB50" s="305"/>
      <c r="CC50" s="305"/>
      <c r="CD50" s="281"/>
      <c r="CE50" s="280"/>
      <c r="CF50" s="288"/>
      <c r="CG50" s="280"/>
      <c r="CH50" s="814"/>
      <c r="CI50" s="817"/>
      <c r="CJ50" s="50"/>
      <c r="CK50" s="295"/>
      <c r="CL50" s="10"/>
      <c r="CP50" s="662" t="e">
        <f>CP41&amp;CP42&amp;CP43&amp;CP44&amp;CP45&amp;CP46&amp;CP47&amp;CP48</f>
        <v>#REF!</v>
      </c>
      <c r="CQ50" s="664" t="e">
        <f>CQ41&amp;CQ42&amp;CQ43&amp;CQ44&amp;CQ45&amp;CQ46&amp;CQ47&amp;CQ48</f>
        <v>#REF!</v>
      </c>
      <c r="CR50" s="834"/>
      <c r="CS50" s="835"/>
      <c r="CT50" s="834"/>
      <c r="CU50" s="833"/>
      <c r="CV50" s="662" t="e">
        <f>CV41&amp;CV42&amp;CV43&amp;CV44&amp;CV45&amp;CV46&amp;CV47&amp;CV48</f>
        <v>#REF!</v>
      </c>
      <c r="CW50" s="664" t="e">
        <f>CW41&amp;CW42&amp;CW43&amp;CW44&amp;CW45&amp;CW46&amp;CW47&amp;CW48</f>
        <v>#REF!</v>
      </c>
      <c r="CX50" s="834"/>
      <c r="CY50" s="835"/>
      <c r="CZ50" s="834"/>
      <c r="DA50" s="833"/>
      <c r="DB50" s="662" t="e">
        <f>DB41&amp;DB42&amp;DB43&amp;DB44&amp;DB45&amp;DB46&amp;DB47&amp;DB48</f>
        <v>#REF!</v>
      </c>
      <c r="DC50" s="836" t="e">
        <f>DC41&amp;DC42&amp;DC43&amp;DC44&amp;DC45&amp;DC46&amp;DC47&amp;DC48</f>
        <v>#REF!</v>
      </c>
      <c r="DD50" s="835"/>
      <c r="DE50" s="835"/>
      <c r="DF50" s="834"/>
      <c r="DG50" s="833"/>
      <c r="DH50" s="662" t="e">
        <f>DH41&amp;DH42&amp;DH43&amp;DH44&amp;DH45&amp;DH46&amp;DH47&amp;DH48</f>
        <v>#REF!</v>
      </c>
      <c r="DI50" s="664" t="e">
        <f>DI41&amp;DI42&amp;DI43&amp;DI44&amp;DI45&amp;DI46&amp;DI47&amp;DI48</f>
        <v>#REF!</v>
      </c>
      <c r="DJ50" s="834"/>
      <c r="DK50" s="837"/>
      <c r="DL50" s="835"/>
      <c r="DM50" s="833"/>
      <c r="DN50" s="50"/>
      <c r="DO50" s="3"/>
      <c r="DP50" s="323"/>
      <c r="DQ50" s="10"/>
      <c r="DR50" s="265" t="str">
        <f>IF(AND($M$8=1,SUM('6a Health full-time'!D49,'6a Health full-time'!I49)&gt;$DP$22,'6a Health full-time'!N49=0),P$15&amp;", "&amp;P$16&amp;", "&amp;$A50&amp;", "&amp;$B50&amp;", "&amp;$C50&amp;"; ","")</f>
        <v/>
      </c>
      <c r="DS50" s="258" t="str">
        <f>IF(AND($M$8=1,SUM('6a Health full-time'!E49,'6a Health full-time'!J49)&gt;$DP$22,'6a Health full-time'!O49=0),Q$15&amp;", "&amp;Q$16&amp;", "&amp;$A50&amp;", "&amp;$B50&amp;", "&amp;$C50&amp;"; ","")</f>
        <v/>
      </c>
      <c r="DT50" s="259" t="str">
        <f>IF(AND($M$8=1,SUM('6a Health full-time'!H49,'6a Health full-time'!M49)&gt;$DP$22,'6a Health full-time'!R49=0),R$15&amp;", "&amp;R$16&amp;", "&amp;$A50&amp;", "&amp;$B50&amp;", "&amp;$C50&amp;"; ","")</f>
        <v/>
      </c>
      <c r="DU50" s="258" t="e">
        <f>IF(AND($M$8=1,SUM('6a Health full-time'!#REF!,'6a Health full-time'!#REF!)&gt;$DP$22,'6a Health full-time'!#REF!=0),S$15&amp;", "&amp;S$16&amp;", "&amp;$A50&amp;", "&amp;$B50&amp;", "&amp;$C50&amp;"; ","")</f>
        <v>#REF!</v>
      </c>
      <c r="DV50" s="299" t="e">
        <f>IF(AND($M$8=1,SUM('6a Health full-time'!#REF!,'6a Health full-time'!#REF!)&gt;$DP$22,'6a Health full-time'!#REF!=0),T$15&amp;", "&amp;T$16&amp;", "&amp;$A50&amp;", "&amp;$B50&amp;", "&amp;$C50&amp;"; ","")</f>
        <v>#REF!</v>
      </c>
      <c r="DW50" s="266" t="e">
        <f>IF(AND($M$8=1,SUM('6a Health full-time'!#REF!,'6a Health full-time'!#REF!)&gt;$DP$22,'6a Health full-time'!#REF!=0),U$15&amp;", "&amp;U$16&amp;", "&amp;$A50&amp;", "&amp;$B50&amp;", "&amp;$C50&amp;"; ","")</f>
        <v>#REF!</v>
      </c>
      <c r="DX50" s="324"/>
      <c r="DY50" s="323"/>
      <c r="DZ50" s="10"/>
      <c r="EA50" s="265" t="str">
        <f>IF(AND($N$8=1,SUM('6a Health full-time'!D49,'6a Health full-time'!I49)&gt;0,SUM('6a Health full-time'!D49,'6a Health full-time'!I49)=ABS('6a Health full-time'!N49)),P$15&amp;", "&amp;P$16&amp;", "&amp;$A50&amp;", "&amp;$B50&amp;", "&amp;$C50&amp;"; ","")</f>
        <v/>
      </c>
      <c r="EB50" s="258" t="str">
        <f>IF(AND($N$8=1,SUM('6a Health full-time'!E49,'6a Health full-time'!J49)&gt;0,SUM('6a Health full-time'!E49,'6a Health full-time'!J49)=ABS('6a Health full-time'!O49)),Q$15&amp;", "&amp;Q$16&amp;", "&amp;$A50&amp;", "&amp;$B50&amp;", "&amp;$C50&amp;"; ","")</f>
        <v/>
      </c>
      <c r="EC50" s="259" t="str">
        <f>IF(AND($N$8=1,SUM('6a Health full-time'!H49,'6a Health full-time'!M49)&gt;0,SUM('6a Health full-time'!H49,'6a Health full-time'!M49)=ABS('6a Health full-time'!R49)),R$15&amp;", "&amp;R$16&amp;", "&amp;$A50&amp;", "&amp;$B50&amp;", "&amp;$C50&amp;"; ","")</f>
        <v/>
      </c>
      <c r="ED50" s="258" t="e">
        <f>IF(AND($N$8=1,SUM('6a Health full-time'!#REF!,'6a Health full-time'!#REF!)&gt;0,SUM('6a Health full-time'!#REF!,'6a Health full-time'!#REF!)=ABS('6a Health full-time'!#REF!)),S$15&amp;", "&amp;S$16&amp;", "&amp;$A50&amp;", "&amp;$B50&amp;", "&amp;$C50&amp;"; ","")</f>
        <v>#REF!</v>
      </c>
      <c r="EE50" s="299" t="e">
        <f>IF(AND($N$8=1,SUM('6a Health full-time'!#REF!,'6a Health full-time'!#REF!)&gt;0,SUM('6a Health full-time'!#REF!,'6a Health full-time'!#REF!)=ABS('6a Health full-time'!#REF!)),T$15&amp;", "&amp;T$16&amp;", "&amp;$A50&amp;", "&amp;$B50&amp;", "&amp;$C50&amp;"; ","")</f>
        <v>#REF!</v>
      </c>
      <c r="EF50" s="266" t="e">
        <f>IF(AND($N$8=1,SUM('6a Health full-time'!#REF!,'6a Health full-time'!#REF!)&gt;0,SUM('6a Health full-time'!#REF!,'6a Health full-time'!#REF!)=ABS('6a Health full-time'!#REF!)),U$15&amp;", "&amp;U$16&amp;", "&amp;$A50&amp;", "&amp;$B50&amp;", "&amp;$C50&amp;"; ","")</f>
        <v>#REF!</v>
      </c>
      <c r="EG50" s="324"/>
      <c r="EH50" s="3"/>
      <c r="EI50" s="3"/>
      <c r="EJ50" s="3"/>
      <c r="EK50" s="3"/>
      <c r="EL50" s="3"/>
      <c r="EM50" s="3"/>
      <c r="EN50" s="3"/>
      <c r="EO50" s="3"/>
      <c r="EP50" s="3"/>
      <c r="EQ50" s="323"/>
      <c r="ER50" s="10"/>
      <c r="ES50" s="265" t="str">
        <f>IF(AND($P$8=1,$B50="Long length",'6a Health full-time'!S49&lt;&gt;0),D$15&amp;", "&amp;D$16&amp;", "&amp;$A50&amp;", "&amp;$B50&amp;", "&amp;$C50&amp;"; ","")</f>
        <v/>
      </c>
      <c r="ET50" s="258" t="str">
        <f>IF(AND($P$8=1,$B50="Long length",'6a Health full-time'!T49&lt;&gt;0),E$15&amp;", "&amp;E$16&amp;", "&amp;$A50&amp;", "&amp;$B50&amp;", "&amp;$C50&amp;"; ","")</f>
        <v/>
      </c>
      <c r="EU50" s="259" t="str">
        <f>IF(AND($P$8=1,$B50="Long length",'6a Health full-time'!W49&lt;&gt;0),F$15&amp;", "&amp;F$16&amp;", "&amp;$A50&amp;", "&amp;$B50&amp;", "&amp;$C50&amp;"; ","")</f>
        <v/>
      </c>
      <c r="EV50" s="258" t="e">
        <f>IF(AND($P$8=1,$B50="Long length",'6a Health full-time'!#REF!&lt;&gt;0),G$15&amp;", "&amp;G$16&amp;", "&amp;$A50&amp;", "&amp;$B50&amp;", "&amp;$C50&amp;"; ","")</f>
        <v>#REF!</v>
      </c>
      <c r="EW50" s="299" t="e">
        <f>IF(AND($P$8=1,$B50="Long length",'6a Health full-time'!#REF!&lt;&gt;0),H$15&amp;", "&amp;H$16&amp;", "&amp;$A50&amp;", "&amp;$B50&amp;", "&amp;$C50&amp;"; ","")</f>
        <v>#REF!</v>
      </c>
      <c r="EX50" s="266" t="e">
        <f>IF(AND($P$8=1,$B50="Long length",'6a Health full-time'!#REF!&lt;&gt;0),I$15&amp;", "&amp;I$16&amp;", "&amp;$A50&amp;", "&amp;$B50&amp;", "&amp;$C50&amp;"; ","")</f>
        <v>#REF!</v>
      </c>
      <c r="EY50" s="324"/>
    </row>
    <row r="51" spans="1:155" x14ac:dyDescent="0.2">
      <c r="A51" s="3" t="s">
        <v>11294</v>
      </c>
      <c r="B51" s="3" t="s">
        <v>11286</v>
      </c>
      <c r="C51" s="3" t="s">
        <v>11284</v>
      </c>
      <c r="E51" s="295"/>
      <c r="F51" s="10"/>
      <c r="G51" s="265" t="str">
        <f>IF(AND($D$8=1,'6a Health full-time'!N50&gt;0),P$15&amp;", "&amp;P$16&amp;", "&amp;$A51&amp;", "&amp;$B51&amp;", "&amp;$C51&amp;"; ","")</f>
        <v/>
      </c>
      <c r="H51" s="258" t="str">
        <f>IF(AND($D$8=1,'6a Health full-time'!O50&gt;0),Q$15&amp;", "&amp;Q$16&amp;", "&amp;$A51&amp;", "&amp;$B51&amp;", "&amp;$C51&amp;"; ","")</f>
        <v/>
      </c>
      <c r="I51" s="259" t="str">
        <f>IF(AND($D$8=1,'6a Health full-time'!R50&gt;0),R$15&amp;", "&amp;R$16&amp;", "&amp;$A51&amp;", "&amp;$B51&amp;", "&amp;$C51&amp;"; ","")</f>
        <v/>
      </c>
      <c r="J51" s="794" t="e">
        <f>IF(AND($D$8=1,'6a Health full-time'!#REF!&gt;0),S$15&amp;", "&amp;S$16&amp;", "&amp;$A51&amp;", "&amp;$B51&amp;", "&amp;$C51&amp;"; ","")</f>
        <v>#REF!</v>
      </c>
      <c r="K51" s="796" t="e">
        <f>IF(AND($D$8=1,'6a Health full-time'!#REF!&gt;0),T$15&amp;", "&amp;T$16&amp;", "&amp;$A51&amp;", "&amp;$B51&amp;", "&amp;$C51&amp;"; ","")</f>
        <v>#REF!</v>
      </c>
      <c r="L51" s="266" t="e">
        <f>IF(AND($D$8=1,'6a Health full-time'!#REF!&gt;0),W$15&amp;", "&amp;W$16&amp;", "&amp;$A51&amp;", "&amp;$B51&amp;", "&amp;$C51&amp;"; ","")</f>
        <v>#REF!</v>
      </c>
      <c r="M51" s="50"/>
      <c r="N51" s="295"/>
      <c r="O51" s="10"/>
      <c r="P51" s="265" t="str">
        <f>IF(AND($E$8=1,'6a Health full-time'!D50&lt;0),D$14&amp;", "&amp;D$15&amp;", "&amp;D$16&amp;", "&amp;$A51&amp;", "&amp;$B51&amp;", "&amp;$C51&amp;"; ","")</f>
        <v/>
      </c>
      <c r="Q51" s="258" t="str">
        <f>IF(AND($E$8=1,'6a Health full-time'!E50&lt;0),E$14&amp;", "&amp;E$15&amp;", "&amp;E$16&amp;", "&amp;$A51&amp;", "&amp;$B51&amp;", "&amp;$C51&amp;"; ","")</f>
        <v/>
      </c>
      <c r="R51" s="259" t="str">
        <f>IF(AND($E$8=1,'6a Health full-time'!H50&lt;0),F$14&amp;", "&amp;F$15&amp;", "&amp;F$16&amp;", "&amp;$A51&amp;", "&amp;$B51&amp;", "&amp;$C51&amp;"; ","")</f>
        <v/>
      </c>
      <c r="S51" s="258" t="e">
        <f>IF(AND($E$8=1,'6a Health full-time'!#REF!&lt;0),G$14&amp;", "&amp;G$15&amp;", "&amp;G$16&amp;", "&amp;$A51&amp;", "&amp;$B51&amp;", "&amp;$C51&amp;"; ","")</f>
        <v>#REF!</v>
      </c>
      <c r="T51" s="299" t="e">
        <f>IF(AND($E$8=1,'6a Health full-time'!#REF!&lt;0),H$14&amp;", "&amp;H$15&amp;", "&amp;H$16&amp;", "&amp;$A51&amp;", "&amp;$B51&amp;", "&amp;$C51&amp;"; ","")</f>
        <v>#REF!</v>
      </c>
      <c r="U51" s="299" t="e">
        <f>IF(AND($E$8=1,'6a Health full-time'!#REF!&lt;0),I$14&amp;", "&amp;I$15&amp;", "&amp;I$16&amp;", "&amp;$A51&amp;", "&amp;$B51&amp;", "&amp;$C51&amp;"; ","")</f>
        <v>#REF!</v>
      </c>
      <c r="V51" s="265" t="str">
        <f>IF(AND($E$8=1,'6a Health full-time'!I50&lt;0),J$14&amp;", "&amp;J$15&amp;", "&amp;J$16&amp;", "&amp;$A51&amp;", "&amp;$B51&amp;", "&amp;$C51&amp;"; ","")</f>
        <v/>
      </c>
      <c r="W51" s="258" t="str">
        <f>IF(AND($E$8=1,'6a Health full-time'!J50&lt;0),K$14&amp;", "&amp;K$15&amp;", "&amp;K$16&amp;", "&amp;$A51&amp;", "&amp;$B51&amp;", "&amp;$C51&amp;"; ","")</f>
        <v/>
      </c>
      <c r="X51" s="259" t="str">
        <f>IF(AND($E$8=1,'6a Health full-time'!M50&lt;0),L$14&amp;", "&amp;L$15&amp;", "&amp;L$16&amp;", "&amp;$A51&amp;", "&amp;$B51&amp;", "&amp;$C51&amp;"; ","")</f>
        <v/>
      </c>
      <c r="Y51" s="258" t="e">
        <f>IF(AND($E$8=1,'6a Health full-time'!#REF!&lt;0),M$14&amp;", "&amp;M$15&amp;", "&amp;M$16&amp;", "&amp;$A51&amp;", "&amp;$B51&amp;", "&amp;$C51&amp;"; ","")</f>
        <v>#REF!</v>
      </c>
      <c r="Z51" s="299" t="e">
        <f>IF(AND($E$8=1,'6a Health full-time'!#REF!&lt;0),N$14&amp;", "&amp;N$15&amp;", "&amp;N$16&amp;", "&amp;$A51&amp;", "&amp;$B51&amp;", "&amp;$C51&amp;"; ","")</f>
        <v>#REF!</v>
      </c>
      <c r="AA51" s="299" t="e">
        <f>IF(AND($E$8=1,'6a Health full-time'!#REF!&lt;0),O$14&amp;", "&amp;O$15&amp;", "&amp;O$16&amp;", "&amp;$A51&amp;", "&amp;$B51&amp;", "&amp;$C51&amp;"; ","")</f>
        <v>#REF!</v>
      </c>
      <c r="AB51" s="265" t="str">
        <f>IF(AND($E$8=1,'6a Health full-time'!S50&lt;0),V$14&amp;", "&amp;V$15&amp;", "&amp;V$16&amp;", "&amp;$A51&amp;", "&amp;$B51&amp;", "&amp;$C51&amp;"; ","")</f>
        <v/>
      </c>
      <c r="AC51" s="258" t="str">
        <f>IF(AND($E$8=1,'6a Health full-time'!T50&lt;0),W$14&amp;", "&amp;W$15&amp;", "&amp;W$16&amp;", "&amp;$A51&amp;", "&amp;$B51&amp;", "&amp;$C51&amp;"; ","")</f>
        <v/>
      </c>
      <c r="AD51" s="259" t="str">
        <f>IF(AND($E$8=1,'6a Health full-time'!W50&lt;0),X$14&amp;", "&amp;X$15&amp;", "&amp;X$16&amp;", "&amp;$A51&amp;", "&amp;$B51&amp;", "&amp;$C51&amp;"; ","")</f>
        <v/>
      </c>
      <c r="AE51" s="258" t="e">
        <f>IF(AND($E$8=1,'6a Health full-time'!#REF!&lt;0),Y$14&amp;", "&amp;Y$15&amp;", "&amp;Y$16&amp;", "&amp;$A51&amp;", "&amp;$B51&amp;", "&amp;$C51&amp;"; ","")</f>
        <v>#REF!</v>
      </c>
      <c r="AF51" s="299" t="e">
        <f>IF(AND($E$8=1,'6a Health full-time'!#REF!&lt;0),Z$14&amp;", "&amp;Z$15&amp;", "&amp;Z$16&amp;", "&amp;$A51&amp;", "&amp;$B51&amp;", "&amp;$C51&amp;"; ","")</f>
        <v>#REF!</v>
      </c>
      <c r="AG51" s="803" t="e">
        <f>IF(AND($E$8=1,'6a Health full-time'!#REF!&lt;0),AA$14&amp;", "&amp;AA$15&amp;", "&amp;AA$16&amp;", "&amp;$A51&amp;", "&amp;$B51&amp;", "&amp;$C51&amp;"; ","")</f>
        <v>#REF!</v>
      </c>
      <c r="AH51" s="50"/>
      <c r="AI51" s="295"/>
      <c r="AJ51" s="10"/>
      <c r="AK51" s="265" t="str">
        <f>IF(AND($F$8=1,ABS('6a Health full-time'!D50)&lt;&gt;INT(ABS('6a Health full-time'!D50))),D$14&amp;", "&amp;D$15&amp;", "&amp;D$16&amp;", "&amp;$A51&amp;", "&amp;$B51&amp;", "&amp;$C51&amp;"; ","")</f>
        <v/>
      </c>
      <c r="AL51" s="258" t="str">
        <f>IF(AND($F$8=1,ABS('6a Health full-time'!E50)&lt;&gt;INT(ABS('6a Health full-time'!E50))),E$14&amp;", "&amp;E$15&amp;", "&amp;E$16&amp;", "&amp;$A51&amp;", "&amp;$B51&amp;", "&amp;$C51&amp;"; ","")</f>
        <v/>
      </c>
      <c r="AM51" s="259" t="str">
        <f>IF(AND($F$8=1,ABS('6a Health full-time'!H50)&lt;&gt;INT(ABS('6a Health full-time'!H50))),F$14&amp;", "&amp;F$15&amp;", "&amp;F$16&amp;", "&amp;$A51&amp;", "&amp;$B51&amp;", "&amp;$C51&amp;"; ","")</f>
        <v/>
      </c>
      <c r="AN51" s="258" t="e">
        <f>IF(AND($F$8=1,ABS('6a Health full-time'!#REF!)&lt;&gt;INT(ABS('6a Health full-time'!#REF!))),G$14&amp;", "&amp;G$15&amp;", "&amp;G$16&amp;", "&amp;$A51&amp;", "&amp;$B51&amp;", "&amp;$C51&amp;"; ","")</f>
        <v>#REF!</v>
      </c>
      <c r="AO51" s="299" t="e">
        <f>IF(AND($F$8=1,ABS('6a Health full-time'!#REF!)&lt;&gt;INT(ABS('6a Health full-time'!#REF!))),H$14&amp;", "&amp;H$15&amp;", "&amp;H$16&amp;", "&amp;$A51&amp;", "&amp;$B51&amp;", "&amp;$C51&amp;"; ","")</f>
        <v>#REF!</v>
      </c>
      <c r="AP51" s="299" t="e">
        <f>IF(AND($F$8=1,ABS('6a Health full-time'!#REF!)&lt;&gt;INT(ABS('6a Health full-time'!#REF!))),I$14&amp;", "&amp;I$15&amp;", "&amp;I$16&amp;", "&amp;$A51&amp;", "&amp;$B51&amp;", "&amp;$C51&amp;"; ","")</f>
        <v>#REF!</v>
      </c>
      <c r="AQ51" s="265" t="str">
        <f>IF(AND($F$8=1,ABS('6a Health full-time'!I50)&lt;&gt;INT(ABS('6a Health full-time'!I50))),J$14&amp;", "&amp;J$15&amp;", "&amp;J$16&amp;", "&amp;$A51&amp;", "&amp;$B51&amp;", "&amp;$C51&amp;"; ","")</f>
        <v/>
      </c>
      <c r="AR51" s="258" t="str">
        <f>IF(AND($F$8=1,ABS('6a Health full-time'!J50)&lt;&gt;INT(ABS('6a Health full-time'!J50))),K$14&amp;", "&amp;K$15&amp;", "&amp;K$16&amp;", "&amp;$A51&amp;", "&amp;$B51&amp;", "&amp;$C51&amp;"; ","")</f>
        <v/>
      </c>
      <c r="AS51" s="259" t="str">
        <f>IF(AND($F$8=1,ABS('6a Health full-time'!M50)&lt;&gt;INT(ABS('6a Health full-time'!M50))),L$14&amp;", "&amp;L$15&amp;", "&amp;L$16&amp;", "&amp;$A51&amp;", "&amp;$B51&amp;", "&amp;$C51&amp;"; ","")</f>
        <v/>
      </c>
      <c r="AT51" s="258" t="e">
        <f>IF(AND($F$8=1,ABS('6a Health full-time'!#REF!)&lt;&gt;INT(ABS('6a Health full-time'!#REF!))),M$14&amp;", "&amp;M$15&amp;", "&amp;M$16&amp;", "&amp;$A51&amp;", "&amp;$B51&amp;", "&amp;$C51&amp;"; ","")</f>
        <v>#REF!</v>
      </c>
      <c r="AU51" s="299" t="e">
        <f>IF(AND($F$8=1,ABS('6a Health full-time'!#REF!)&lt;&gt;INT(ABS('6a Health full-time'!#REF!))),N$14&amp;", "&amp;N$15&amp;", "&amp;N$16&amp;", "&amp;$A51&amp;", "&amp;$B51&amp;", "&amp;$C51&amp;"; ","")</f>
        <v>#REF!</v>
      </c>
      <c r="AV51" s="803" t="e">
        <f>IF(AND($F$8=1,ABS('6a Health full-time'!#REF!)&lt;&gt;INT(ABS('6a Health full-time'!#REF!))),O$14&amp;", "&amp;O$15&amp;", "&amp;O$16&amp;", "&amp;$A51&amp;", "&amp;$B51&amp;", "&amp;$C51&amp;"; ","")</f>
        <v>#REF!</v>
      </c>
      <c r="AW51" s="299" t="str">
        <f>IF(AND($F$8=1,ABS('6a Health full-time'!N50)&lt;&gt;INT(ABS('6a Health full-time'!N50))),P$14&amp;", "&amp;P$15&amp;", "&amp;P$16&amp;", "&amp;$A51&amp;", "&amp;$B51&amp;", "&amp;$C51&amp;"; ","")</f>
        <v/>
      </c>
      <c r="AX51" s="807" t="str">
        <f>IF(AND($F$8=1,ABS('6a Health full-time'!O50)&lt;&gt;INT(ABS('6a Health full-time'!O50))),Q$14&amp;", "&amp;Q$15&amp;", "&amp;Q$16&amp;", "&amp;$A51&amp;", "&amp;$B51&amp;", "&amp;$C51&amp;"; ","")</f>
        <v/>
      </c>
      <c r="AY51" s="299" t="str">
        <f>IF(AND($F$8=1,ABS('6a Health full-time'!R50)&lt;&gt;INT(ABS('6a Health full-time'!R50))),R$14&amp;", "&amp;R$15&amp;", "&amp;R$16&amp;", "&amp;$A51&amp;", "&amp;$B51&amp;", "&amp;$C51&amp;"; ","")</f>
        <v/>
      </c>
      <c r="AZ51" s="807" t="e">
        <f>IF(AND($F$8=1,ABS('6a Health full-time'!#REF!)&lt;&gt;INT(ABS('6a Health full-time'!#REF!))),S$14&amp;", "&amp;S$15&amp;", "&amp;S$16&amp;", "&amp;$A51&amp;", "&amp;$B51&amp;", "&amp;$C51&amp;"; ","")</f>
        <v>#REF!</v>
      </c>
      <c r="BA51" s="299" t="e">
        <f>IF(AND($F$8=1,ABS('6a Health full-time'!#REF!)&lt;&gt;INT(ABS('6a Health full-time'!#REF!))),T$14&amp;", "&amp;T$15&amp;", "&amp;T$16&amp;", "&amp;$A51&amp;", "&amp;$B51&amp;", "&amp;$C51&amp;"; ","")</f>
        <v>#REF!</v>
      </c>
      <c r="BB51" s="299" t="e">
        <f>IF(AND($F$8=1,ABS('6a Health full-time'!#REF!)&lt;&gt;INT(ABS('6a Health full-time'!#REF!))),U$14&amp;", "&amp;U$15&amp;", "&amp;U$16&amp;", "&amp;$A51&amp;", "&amp;$B51&amp;", "&amp;$C51&amp;"; ","")</f>
        <v>#REF!</v>
      </c>
      <c r="BC51" s="265" t="str">
        <f>IF(AND($F$8=1,ABS('6a Health full-time'!S50)&lt;&gt;INT(ABS('6a Health full-time'!S50))),V$14&amp;", "&amp;V$15&amp;", "&amp;V$16&amp;", "&amp;$A51&amp;", "&amp;$B51&amp;", "&amp;$C51&amp;"; ","")</f>
        <v/>
      </c>
      <c r="BD51" s="258" t="str">
        <f>IF(AND($F$8=1,ABS('6a Health full-time'!T50)&lt;&gt;INT(ABS('6a Health full-time'!T50))),W$14&amp;", "&amp;W$15&amp;", "&amp;W$16&amp;", "&amp;$A51&amp;", "&amp;$B51&amp;", "&amp;$C51&amp;"; ","")</f>
        <v/>
      </c>
      <c r="BE51" s="259" t="str">
        <f>IF(AND($F$8=1,ABS('6a Health full-time'!W50)&lt;&gt;INT(ABS('6a Health full-time'!W50))),X$14&amp;", "&amp;X$15&amp;", "&amp;X$16&amp;", "&amp;$A51&amp;", "&amp;$B51&amp;", "&amp;$C51&amp;"; ","")</f>
        <v/>
      </c>
      <c r="BF51" s="258" t="e">
        <f>IF(AND($F$8=1,ABS('6a Health full-time'!#REF!)&lt;&gt;INT(ABS('6a Health full-time'!#REF!))),Y$14&amp;", "&amp;Y$15&amp;", "&amp;Y$16&amp;", "&amp;$A51&amp;", "&amp;$B51&amp;", "&amp;$C51&amp;"; ","")</f>
        <v>#REF!</v>
      </c>
      <c r="BG51" s="299" t="e">
        <f>IF(AND($F$8=1,ABS('6a Health full-time'!#REF!)&lt;&gt;INT(ABS('6a Health full-time'!#REF!))),Z$14&amp;", "&amp;Z$15&amp;", "&amp;Z$16&amp;", "&amp;$A51&amp;", "&amp;$B51&amp;", "&amp;$C51&amp;"; ","")</f>
        <v>#REF!</v>
      </c>
      <c r="BH51" s="266" t="e">
        <f>IF(AND($F$8=1,ABS('6a Health full-time'!#REF!)&lt;&gt;INT(ABS('6a Health full-time'!#REF!))),AA$14&amp;", "&amp;AA$15&amp;", "&amp;AA$16&amp;", "&amp;$A51&amp;", "&amp;$B51&amp;", "&amp;$C51&amp;"; ","")</f>
        <v>#REF!</v>
      </c>
      <c r="BI51" s="50"/>
      <c r="BJ51" s="295"/>
      <c r="BK51" s="10"/>
      <c r="BL51" s="281"/>
      <c r="BM51" s="280"/>
      <c r="BN51" s="288"/>
      <c r="BO51" s="280"/>
      <c r="BP51" s="305"/>
      <c r="BQ51" s="305"/>
      <c r="BR51" s="281"/>
      <c r="BS51" s="280"/>
      <c r="BT51" s="288"/>
      <c r="BU51" s="280"/>
      <c r="BV51" s="305"/>
      <c r="BW51" s="805"/>
      <c r="BX51" s="305"/>
      <c r="BY51" s="809"/>
      <c r="BZ51" s="305"/>
      <c r="CA51" s="809"/>
      <c r="CB51" s="305"/>
      <c r="CC51" s="305"/>
      <c r="CD51" s="281"/>
      <c r="CE51" s="280"/>
      <c r="CF51" s="288"/>
      <c r="CG51" s="280"/>
      <c r="CH51" s="308"/>
      <c r="CI51" s="816"/>
      <c r="CJ51" s="50"/>
      <c r="CK51" s="295"/>
      <c r="CL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50"/>
      <c r="DO51" s="3"/>
      <c r="DP51" s="323"/>
      <c r="DQ51" s="10"/>
      <c r="DR51" s="265" t="str">
        <f>IF(AND($M$8=1,SUM('6a Health full-time'!D50,'6a Health full-time'!I50)&gt;$DP$22,'6a Health full-time'!N50=0),P$15&amp;", "&amp;P$16&amp;", "&amp;$A51&amp;", "&amp;$B51&amp;", "&amp;$C51&amp;"; ","")</f>
        <v/>
      </c>
      <c r="DS51" s="258" t="str">
        <f>IF(AND($M$8=1,SUM('6a Health full-time'!E50,'6a Health full-time'!J50)&gt;$DP$22,'6a Health full-time'!O50=0),Q$15&amp;", "&amp;Q$16&amp;", "&amp;$A51&amp;", "&amp;$B51&amp;", "&amp;$C51&amp;"; ","")</f>
        <v/>
      </c>
      <c r="DT51" s="259" t="str">
        <f>IF(AND($M$8=1,SUM('6a Health full-time'!H50,'6a Health full-time'!M50)&gt;$DP$22,'6a Health full-time'!R50=0),R$15&amp;", "&amp;R$16&amp;", "&amp;$A51&amp;", "&amp;$B51&amp;", "&amp;$C51&amp;"; ","")</f>
        <v/>
      </c>
      <c r="DU51" s="258" t="e">
        <f>IF(AND($M$8=1,SUM('6a Health full-time'!#REF!,'6a Health full-time'!#REF!)&gt;$DP$22,'6a Health full-time'!#REF!=0),S$15&amp;", "&amp;S$16&amp;", "&amp;$A51&amp;", "&amp;$B51&amp;", "&amp;$C51&amp;"; ","")</f>
        <v>#REF!</v>
      </c>
      <c r="DV51" s="299" t="e">
        <f>IF(AND($M$8=1,SUM('6a Health full-time'!#REF!,'6a Health full-time'!#REF!)&gt;$DP$22,'6a Health full-time'!#REF!=0),T$15&amp;", "&amp;T$16&amp;", "&amp;$A51&amp;", "&amp;$B51&amp;", "&amp;$C51&amp;"; ","")</f>
        <v>#REF!</v>
      </c>
      <c r="DW51" s="266" t="e">
        <f>IF(AND($M$8=1,SUM('6a Health full-time'!#REF!,'6a Health full-time'!#REF!)&gt;$DP$22,'6a Health full-time'!#REF!=0),U$15&amp;", "&amp;U$16&amp;", "&amp;$A51&amp;", "&amp;$B51&amp;", "&amp;$C51&amp;"; ","")</f>
        <v>#REF!</v>
      </c>
      <c r="DX51" s="324"/>
      <c r="DY51" s="323"/>
      <c r="DZ51" s="10"/>
      <c r="EA51" s="265" t="str">
        <f>IF(AND($N$8=1,SUM('6a Health full-time'!D50,'6a Health full-time'!I50)&gt;0,SUM('6a Health full-time'!D50,'6a Health full-time'!I50)=ABS('6a Health full-time'!N50)),P$15&amp;", "&amp;P$16&amp;", "&amp;$A51&amp;", "&amp;$B51&amp;", "&amp;$C51&amp;"; ","")</f>
        <v/>
      </c>
      <c r="EB51" s="258" t="str">
        <f>IF(AND($N$8=1,SUM('6a Health full-time'!E50,'6a Health full-time'!J50)&gt;0,SUM('6a Health full-time'!E50,'6a Health full-time'!J50)=ABS('6a Health full-time'!O50)),Q$15&amp;", "&amp;Q$16&amp;", "&amp;$A51&amp;", "&amp;$B51&amp;", "&amp;$C51&amp;"; ","")</f>
        <v/>
      </c>
      <c r="EC51" s="259" t="str">
        <f>IF(AND($N$8=1,SUM('6a Health full-time'!H50,'6a Health full-time'!M50)&gt;0,SUM('6a Health full-time'!H50,'6a Health full-time'!M50)=ABS('6a Health full-time'!R50)),R$15&amp;", "&amp;R$16&amp;", "&amp;$A51&amp;", "&amp;$B51&amp;", "&amp;$C51&amp;"; ","")</f>
        <v/>
      </c>
      <c r="ED51" s="258" t="e">
        <f>IF(AND($N$8=1,SUM('6a Health full-time'!#REF!,'6a Health full-time'!#REF!)&gt;0,SUM('6a Health full-time'!#REF!,'6a Health full-time'!#REF!)=ABS('6a Health full-time'!#REF!)),S$15&amp;", "&amp;S$16&amp;", "&amp;$A51&amp;", "&amp;$B51&amp;", "&amp;$C51&amp;"; ","")</f>
        <v>#REF!</v>
      </c>
      <c r="EE51" s="299" t="e">
        <f>IF(AND($N$8=1,SUM('6a Health full-time'!#REF!,'6a Health full-time'!#REF!)&gt;0,SUM('6a Health full-time'!#REF!,'6a Health full-time'!#REF!)=ABS('6a Health full-time'!#REF!)),T$15&amp;", "&amp;T$16&amp;", "&amp;$A51&amp;", "&amp;$B51&amp;", "&amp;$C51&amp;"; ","")</f>
        <v>#REF!</v>
      </c>
      <c r="EF51" s="266" t="e">
        <f>IF(AND($N$8=1,SUM('6a Health full-time'!#REF!,'6a Health full-time'!#REF!)&gt;0,SUM('6a Health full-time'!#REF!,'6a Health full-time'!#REF!)=ABS('6a Health full-time'!#REF!)),U$15&amp;", "&amp;U$16&amp;", "&amp;$A51&amp;", "&amp;$B51&amp;", "&amp;$C51&amp;"; ","")</f>
        <v>#REF!</v>
      </c>
      <c r="EG51" s="324"/>
      <c r="EH51" s="3"/>
      <c r="EI51" s="3"/>
      <c r="EJ51" s="3"/>
      <c r="EK51" s="3"/>
      <c r="EL51" s="3"/>
      <c r="EM51" s="3"/>
      <c r="EN51" s="3"/>
      <c r="EO51" s="3"/>
      <c r="EP51" s="3"/>
      <c r="EQ51" s="323"/>
      <c r="ER51" s="10"/>
      <c r="ES51" s="265" t="str">
        <f>IF(AND($P$8=1,$B51="Long length",'6a Health full-time'!S50&lt;&gt;0),D$15&amp;", "&amp;D$16&amp;", "&amp;$A51&amp;", "&amp;$B51&amp;", "&amp;$C51&amp;"; ","")</f>
        <v/>
      </c>
      <c r="ET51" s="258" t="str">
        <f>IF(AND($P$8=1,$B51="Long length",'6a Health full-time'!T50&lt;&gt;0),E$15&amp;", "&amp;E$16&amp;", "&amp;$A51&amp;", "&amp;$B51&amp;", "&amp;$C51&amp;"; ","")</f>
        <v/>
      </c>
      <c r="EU51" s="259" t="str">
        <f>IF(AND($P$8=1,$B51="Long length",'6a Health full-time'!W50&lt;&gt;0),F$15&amp;", "&amp;F$16&amp;", "&amp;$A51&amp;", "&amp;$B51&amp;", "&amp;$C51&amp;"; ","")</f>
        <v/>
      </c>
      <c r="EV51" s="258" t="e">
        <f>IF(AND($P$8=1,$B51="Long length",'6a Health full-time'!#REF!&lt;&gt;0),G$15&amp;", "&amp;G$16&amp;", "&amp;$A51&amp;", "&amp;$B51&amp;", "&amp;$C51&amp;"; ","")</f>
        <v>#REF!</v>
      </c>
      <c r="EW51" s="299" t="e">
        <f>IF(AND($P$8=1,$B51="Long length",'6a Health full-time'!#REF!&lt;&gt;0),H$15&amp;", "&amp;H$16&amp;", "&amp;$A51&amp;", "&amp;$B51&amp;", "&amp;$C51&amp;"; ","")</f>
        <v>#REF!</v>
      </c>
      <c r="EX51" s="266" t="e">
        <f>IF(AND($P$8=1,$B51="Long length",'6a Health full-time'!#REF!&lt;&gt;0),I$15&amp;", "&amp;I$16&amp;", "&amp;$A51&amp;", "&amp;$B51&amp;", "&amp;$C51&amp;"; ","")</f>
        <v>#REF!</v>
      </c>
      <c r="EY51" s="324"/>
    </row>
    <row r="52" spans="1:155" x14ac:dyDescent="0.2">
      <c r="A52" s="3" t="s">
        <v>11295</v>
      </c>
      <c r="B52" s="3" t="s">
        <v>11274</v>
      </c>
      <c r="C52" s="3" t="s">
        <v>11275</v>
      </c>
      <c r="E52" s="295"/>
      <c r="F52" s="10"/>
      <c r="G52" s="264" t="str">
        <f>IF(AND($D$8=1,'6a Health full-time'!N51&gt;0),P$15&amp;", "&amp;P$16&amp;", "&amp;$A52&amp;", "&amp;$B52&amp;", "&amp;$C52&amp;"; ","")</f>
        <v/>
      </c>
      <c r="H52" s="255" t="str">
        <f>IF(AND($D$8=1,'6a Health full-time'!O51&gt;0),Q$15&amp;", "&amp;Q$16&amp;", "&amp;$A52&amp;", "&amp;$B52&amp;", "&amp;$C52&amp;"; ","")</f>
        <v/>
      </c>
      <c r="I52" s="256" t="str">
        <f>IF(AND($D$8=1,'6a Health full-time'!R51&gt;0),R$15&amp;", "&amp;R$16&amp;", "&amp;$A52&amp;", "&amp;$B52&amp;", "&amp;$C52&amp;"; ","")</f>
        <v/>
      </c>
      <c r="J52" s="257" t="e">
        <f>IF(AND($D$8=1,'6a Health full-time'!#REF!&gt;0),S$15&amp;", "&amp;S$16&amp;", "&amp;$A52&amp;", "&amp;$B52&amp;", "&amp;$C52&amp;"; ","")</f>
        <v>#REF!</v>
      </c>
      <c r="K52" s="795" t="e">
        <f>IF(AND($D$8=1,'6a Health full-time'!#REF!&gt;0),T$15&amp;", "&amp;T$16&amp;", "&amp;$A52&amp;", "&amp;$B52&amp;", "&amp;$C52&amp;"; ","")</f>
        <v>#REF!</v>
      </c>
      <c r="L52" s="293" t="e">
        <f>IF(AND($D$8=1,'6a Health full-time'!#REF!&gt;0),W$15&amp;", "&amp;W$16&amp;", "&amp;$A52&amp;", "&amp;$B52&amp;", "&amp;$C52&amp;"; ","")</f>
        <v>#REF!</v>
      </c>
      <c r="M52" s="50"/>
      <c r="N52" s="295"/>
      <c r="O52" s="10"/>
      <c r="P52" s="264" t="str">
        <f>IF(AND($E$8=1,'6a Health full-time'!D51&lt;0),D$14&amp;", "&amp;D$15&amp;", "&amp;D$16&amp;", "&amp;$A52&amp;", "&amp;$B52&amp;", "&amp;$C52&amp;"; ","")</f>
        <v/>
      </c>
      <c r="Q52" s="255" t="str">
        <f>IF(AND($E$8=1,'6a Health full-time'!E51&lt;0),E$14&amp;", "&amp;E$15&amp;", "&amp;E$16&amp;", "&amp;$A52&amp;", "&amp;$B52&amp;", "&amp;$C52&amp;"; ","")</f>
        <v/>
      </c>
      <c r="R52" s="256" t="str">
        <f>IF(AND($E$8=1,'6a Health full-time'!H51&lt;0),F$14&amp;", "&amp;F$15&amp;", "&amp;F$16&amp;", "&amp;$A52&amp;", "&amp;$B52&amp;", "&amp;$C52&amp;"; ","")</f>
        <v/>
      </c>
      <c r="S52" s="255" t="e">
        <f>IF(AND($E$8=1,'6a Health full-time'!#REF!&lt;0),G$14&amp;", "&amp;G$15&amp;", "&amp;G$16&amp;", "&amp;$A52&amp;", "&amp;$B52&amp;", "&amp;$C52&amp;"; ","")</f>
        <v>#REF!</v>
      </c>
      <c r="T52" s="298" t="e">
        <f>IF(AND($E$8=1,'6a Health full-time'!#REF!&lt;0),H$14&amp;", "&amp;H$15&amp;", "&amp;H$16&amp;", "&amp;$A52&amp;", "&amp;$B52&amp;", "&amp;$C52&amp;"; ","")</f>
        <v>#REF!</v>
      </c>
      <c r="U52" s="298" t="e">
        <f>IF(AND($E$8=1,'6a Health full-time'!#REF!&lt;0),I$14&amp;", "&amp;I$15&amp;", "&amp;I$16&amp;", "&amp;$A52&amp;", "&amp;$B52&amp;", "&amp;$C52&amp;"; ","")</f>
        <v>#REF!</v>
      </c>
      <c r="V52" s="264" t="str">
        <f>IF(AND($E$8=1,'6a Health full-time'!I51&lt;0),J$14&amp;", "&amp;J$15&amp;", "&amp;J$16&amp;", "&amp;$A52&amp;", "&amp;$B52&amp;", "&amp;$C52&amp;"; ","")</f>
        <v/>
      </c>
      <c r="W52" s="255" t="str">
        <f>IF(AND($E$8=1,'6a Health full-time'!J51&lt;0),K$14&amp;", "&amp;K$15&amp;", "&amp;K$16&amp;", "&amp;$A52&amp;", "&amp;$B52&amp;", "&amp;$C52&amp;"; ","")</f>
        <v/>
      </c>
      <c r="X52" s="256" t="str">
        <f>IF(AND($E$8=1,'6a Health full-time'!M51&lt;0),L$14&amp;", "&amp;L$15&amp;", "&amp;L$16&amp;", "&amp;$A52&amp;", "&amp;$B52&amp;", "&amp;$C52&amp;"; ","")</f>
        <v/>
      </c>
      <c r="Y52" s="255" t="e">
        <f>IF(AND($E$8=1,'6a Health full-time'!#REF!&lt;0),M$14&amp;", "&amp;M$15&amp;", "&amp;M$16&amp;", "&amp;$A52&amp;", "&amp;$B52&amp;", "&amp;$C52&amp;"; ","")</f>
        <v>#REF!</v>
      </c>
      <c r="Z52" s="298" t="e">
        <f>IF(AND($E$8=1,'6a Health full-time'!#REF!&lt;0),N$14&amp;", "&amp;N$15&amp;", "&amp;N$16&amp;", "&amp;$A52&amp;", "&amp;$B52&amp;", "&amp;$C52&amp;"; ","")</f>
        <v>#REF!</v>
      </c>
      <c r="AA52" s="298" t="e">
        <f>IF(AND($E$8=1,'6a Health full-time'!#REF!&lt;0),O$14&amp;", "&amp;O$15&amp;", "&amp;O$16&amp;", "&amp;$A52&amp;", "&amp;$B52&amp;", "&amp;$C52&amp;"; ","")</f>
        <v>#REF!</v>
      </c>
      <c r="AB52" s="264" t="str">
        <f>IF(AND($E$8=1,'6a Health full-time'!S51&lt;0),V$14&amp;", "&amp;V$15&amp;", "&amp;V$16&amp;", "&amp;$A52&amp;", "&amp;$B52&amp;", "&amp;$C52&amp;"; ","")</f>
        <v/>
      </c>
      <c r="AC52" s="255" t="str">
        <f>IF(AND($E$8=1,'6a Health full-time'!T51&lt;0),W$14&amp;", "&amp;W$15&amp;", "&amp;W$16&amp;", "&amp;$A52&amp;", "&amp;$B52&amp;", "&amp;$C52&amp;"; ","")</f>
        <v/>
      </c>
      <c r="AD52" s="256" t="str">
        <f>IF(AND($E$8=1,'6a Health full-time'!W51&lt;0),X$14&amp;", "&amp;X$15&amp;", "&amp;X$16&amp;", "&amp;$A52&amp;", "&amp;$B52&amp;", "&amp;$C52&amp;"; ","")</f>
        <v/>
      </c>
      <c r="AE52" s="255" t="e">
        <f>IF(AND($E$8=1,'6a Health full-time'!#REF!&lt;0),Y$14&amp;", "&amp;Y$15&amp;", "&amp;Y$16&amp;", "&amp;$A52&amp;", "&amp;$B52&amp;", "&amp;$C52&amp;"; ","")</f>
        <v>#REF!</v>
      </c>
      <c r="AF52" s="298" t="e">
        <f>IF(AND($E$8=1,'6a Health full-time'!#REF!&lt;0),Z$14&amp;", "&amp;Z$15&amp;", "&amp;Z$16&amp;", "&amp;$A52&amp;", "&amp;$B52&amp;", "&amp;$C52&amp;"; ","")</f>
        <v>#REF!</v>
      </c>
      <c r="AG52" s="802" t="e">
        <f>IF(AND($E$8=1,'6a Health full-time'!#REF!&lt;0),AA$14&amp;", "&amp;AA$15&amp;", "&amp;AA$16&amp;", "&amp;$A52&amp;", "&amp;$B52&amp;", "&amp;$C52&amp;"; ","")</f>
        <v>#REF!</v>
      </c>
      <c r="AH52" s="50"/>
      <c r="AI52" s="295"/>
      <c r="AJ52" s="10"/>
      <c r="AK52" s="264" t="str">
        <f>IF(AND($F$8=1,ABS('6a Health full-time'!D51)&lt;&gt;INT(ABS('6a Health full-time'!D51))),D$14&amp;", "&amp;D$15&amp;", "&amp;D$16&amp;", "&amp;$A52&amp;", "&amp;$B52&amp;", "&amp;$C52&amp;"; ","")</f>
        <v/>
      </c>
      <c r="AL52" s="255" t="str">
        <f>IF(AND($F$8=1,ABS('6a Health full-time'!E51)&lt;&gt;INT(ABS('6a Health full-time'!E51))),E$14&amp;", "&amp;E$15&amp;", "&amp;E$16&amp;", "&amp;$A52&amp;", "&amp;$B52&amp;", "&amp;$C52&amp;"; ","")</f>
        <v/>
      </c>
      <c r="AM52" s="256" t="str">
        <f>IF(AND($F$8=1,ABS('6a Health full-time'!H51)&lt;&gt;INT(ABS('6a Health full-time'!H51))),F$14&amp;", "&amp;F$15&amp;", "&amp;F$16&amp;", "&amp;$A52&amp;", "&amp;$B52&amp;", "&amp;$C52&amp;"; ","")</f>
        <v/>
      </c>
      <c r="AN52" s="255" t="e">
        <f>IF(AND($F$8=1,ABS('6a Health full-time'!#REF!)&lt;&gt;INT(ABS('6a Health full-time'!#REF!))),G$14&amp;", "&amp;G$15&amp;", "&amp;G$16&amp;", "&amp;$A52&amp;", "&amp;$B52&amp;", "&amp;$C52&amp;"; ","")</f>
        <v>#REF!</v>
      </c>
      <c r="AO52" s="298" t="e">
        <f>IF(AND($F$8=1,ABS('6a Health full-time'!#REF!)&lt;&gt;INT(ABS('6a Health full-time'!#REF!))),H$14&amp;", "&amp;H$15&amp;", "&amp;H$16&amp;", "&amp;$A52&amp;", "&amp;$B52&amp;", "&amp;$C52&amp;"; ","")</f>
        <v>#REF!</v>
      </c>
      <c r="AP52" s="298" t="e">
        <f>IF(AND($F$8=1,ABS('6a Health full-time'!#REF!)&lt;&gt;INT(ABS('6a Health full-time'!#REF!))),I$14&amp;", "&amp;I$15&amp;", "&amp;I$16&amp;", "&amp;$A52&amp;", "&amp;$B52&amp;", "&amp;$C52&amp;"; ","")</f>
        <v>#REF!</v>
      </c>
      <c r="AQ52" s="264" t="str">
        <f>IF(AND($F$8=1,ABS('6a Health full-time'!I51)&lt;&gt;INT(ABS('6a Health full-time'!I51))),J$14&amp;", "&amp;J$15&amp;", "&amp;J$16&amp;", "&amp;$A52&amp;", "&amp;$B52&amp;", "&amp;$C52&amp;"; ","")</f>
        <v/>
      </c>
      <c r="AR52" s="255" t="str">
        <f>IF(AND($F$8=1,ABS('6a Health full-time'!J51)&lt;&gt;INT(ABS('6a Health full-time'!J51))),K$14&amp;", "&amp;K$15&amp;", "&amp;K$16&amp;", "&amp;$A52&amp;", "&amp;$B52&amp;", "&amp;$C52&amp;"; ","")</f>
        <v/>
      </c>
      <c r="AS52" s="256" t="str">
        <f>IF(AND($F$8=1,ABS('6a Health full-time'!M51)&lt;&gt;INT(ABS('6a Health full-time'!M51))),L$14&amp;", "&amp;L$15&amp;", "&amp;L$16&amp;", "&amp;$A52&amp;", "&amp;$B52&amp;", "&amp;$C52&amp;"; ","")</f>
        <v/>
      </c>
      <c r="AT52" s="255" t="e">
        <f>IF(AND($F$8=1,ABS('6a Health full-time'!#REF!)&lt;&gt;INT(ABS('6a Health full-time'!#REF!))),M$14&amp;", "&amp;M$15&amp;", "&amp;M$16&amp;", "&amp;$A52&amp;", "&amp;$B52&amp;", "&amp;$C52&amp;"; ","")</f>
        <v>#REF!</v>
      </c>
      <c r="AU52" s="298" t="e">
        <f>IF(AND($F$8=1,ABS('6a Health full-time'!#REF!)&lt;&gt;INT(ABS('6a Health full-time'!#REF!))),N$14&amp;", "&amp;N$15&amp;", "&amp;N$16&amp;", "&amp;$A52&amp;", "&amp;$B52&amp;", "&amp;$C52&amp;"; ","")</f>
        <v>#REF!</v>
      </c>
      <c r="AV52" s="802" t="e">
        <f>IF(AND($F$8=1,ABS('6a Health full-time'!#REF!)&lt;&gt;INT(ABS('6a Health full-time'!#REF!))),O$14&amp;", "&amp;O$15&amp;", "&amp;O$16&amp;", "&amp;$A52&amp;", "&amp;$B52&amp;", "&amp;$C52&amp;"; ","")</f>
        <v>#REF!</v>
      </c>
      <c r="AW52" s="298" t="str">
        <f>IF(AND($F$8=1,ABS('6a Health full-time'!N51)&lt;&gt;INT(ABS('6a Health full-time'!N51))),P$14&amp;", "&amp;P$15&amp;", "&amp;P$16&amp;", "&amp;$A52&amp;", "&amp;$B52&amp;", "&amp;$C52&amp;"; ","")</f>
        <v/>
      </c>
      <c r="AX52" s="806" t="str">
        <f>IF(AND($F$8=1,ABS('6a Health full-time'!O51)&lt;&gt;INT(ABS('6a Health full-time'!O51))),Q$14&amp;", "&amp;Q$15&amp;", "&amp;Q$16&amp;", "&amp;$A52&amp;", "&amp;$B52&amp;", "&amp;$C52&amp;"; ","")</f>
        <v/>
      </c>
      <c r="AY52" s="298" t="str">
        <f>IF(AND($F$8=1,ABS('6a Health full-time'!R51)&lt;&gt;INT(ABS('6a Health full-time'!R51))),R$14&amp;", "&amp;R$15&amp;", "&amp;R$16&amp;", "&amp;$A52&amp;", "&amp;$B52&amp;", "&amp;$C52&amp;"; ","")</f>
        <v/>
      </c>
      <c r="AZ52" s="806" t="e">
        <f>IF(AND($F$8=1,ABS('6a Health full-time'!#REF!)&lt;&gt;INT(ABS('6a Health full-time'!#REF!))),S$14&amp;", "&amp;S$15&amp;", "&amp;S$16&amp;", "&amp;$A52&amp;", "&amp;$B52&amp;", "&amp;$C52&amp;"; ","")</f>
        <v>#REF!</v>
      </c>
      <c r="BA52" s="298" t="e">
        <f>IF(AND($F$8=1,ABS('6a Health full-time'!#REF!)&lt;&gt;INT(ABS('6a Health full-time'!#REF!))),T$14&amp;", "&amp;T$15&amp;", "&amp;T$16&amp;", "&amp;$A52&amp;", "&amp;$B52&amp;", "&amp;$C52&amp;"; ","")</f>
        <v>#REF!</v>
      </c>
      <c r="BB52" s="298" t="e">
        <f>IF(AND($F$8=1,ABS('6a Health full-time'!#REF!)&lt;&gt;INT(ABS('6a Health full-time'!#REF!))),U$14&amp;", "&amp;U$15&amp;", "&amp;U$16&amp;", "&amp;$A52&amp;", "&amp;$B52&amp;", "&amp;$C52&amp;"; ","")</f>
        <v>#REF!</v>
      </c>
      <c r="BC52" s="264" t="str">
        <f>IF(AND($F$8=1,ABS('6a Health full-time'!S51)&lt;&gt;INT(ABS('6a Health full-time'!S51))),V$14&amp;", "&amp;V$15&amp;", "&amp;V$16&amp;", "&amp;$A52&amp;", "&amp;$B52&amp;", "&amp;$C52&amp;"; ","")</f>
        <v/>
      </c>
      <c r="BD52" s="255" t="str">
        <f>IF(AND($F$8=1,ABS('6a Health full-time'!T51)&lt;&gt;INT(ABS('6a Health full-time'!T51))),W$14&amp;", "&amp;W$15&amp;", "&amp;W$16&amp;", "&amp;$A52&amp;", "&amp;$B52&amp;", "&amp;$C52&amp;"; ","")</f>
        <v/>
      </c>
      <c r="BE52" s="256" t="str">
        <f>IF(AND($F$8=1,ABS('6a Health full-time'!W51)&lt;&gt;INT(ABS('6a Health full-time'!W51))),X$14&amp;", "&amp;X$15&amp;", "&amp;X$16&amp;", "&amp;$A52&amp;", "&amp;$B52&amp;", "&amp;$C52&amp;"; ","")</f>
        <v/>
      </c>
      <c r="BF52" s="255" t="e">
        <f>IF(AND($F$8=1,ABS('6a Health full-time'!#REF!)&lt;&gt;INT(ABS('6a Health full-time'!#REF!))),Y$14&amp;", "&amp;Y$15&amp;", "&amp;Y$16&amp;", "&amp;$A52&amp;", "&amp;$B52&amp;", "&amp;$C52&amp;"; ","")</f>
        <v>#REF!</v>
      </c>
      <c r="BG52" s="298" t="e">
        <f>IF(AND($F$8=1,ABS('6a Health full-time'!#REF!)&lt;&gt;INT(ABS('6a Health full-time'!#REF!))),Z$14&amp;", "&amp;Z$15&amp;", "&amp;Z$16&amp;", "&amp;$A52&amp;", "&amp;$B52&amp;", "&amp;$C52&amp;"; ","")</f>
        <v>#REF!</v>
      </c>
      <c r="BH52" s="293" t="e">
        <f>IF(AND($F$8=1,ABS('6a Health full-time'!#REF!)&lt;&gt;INT(ABS('6a Health full-time'!#REF!))),AA$14&amp;", "&amp;AA$15&amp;", "&amp;AA$16&amp;", "&amp;$A52&amp;", "&amp;$B52&amp;", "&amp;$C52&amp;"; ","")</f>
        <v>#REF!</v>
      </c>
      <c r="BI52" s="50"/>
      <c r="BJ52" s="295"/>
      <c r="BK52" s="10"/>
      <c r="BL52" s="286"/>
      <c r="BM52" s="287"/>
      <c r="BN52" s="301"/>
      <c r="BO52" s="287"/>
      <c r="BP52" s="303"/>
      <c r="BQ52" s="303"/>
      <c r="BR52" s="286"/>
      <c r="BS52" s="287"/>
      <c r="BT52" s="301"/>
      <c r="BU52" s="287"/>
      <c r="BV52" s="303"/>
      <c r="BW52" s="804"/>
      <c r="BX52" s="303"/>
      <c r="BY52" s="808"/>
      <c r="BZ52" s="303"/>
      <c r="CA52" s="808"/>
      <c r="CB52" s="303"/>
      <c r="CC52" s="303"/>
      <c r="CD52" s="286"/>
      <c r="CE52" s="287"/>
      <c r="CF52" s="301"/>
      <c r="CG52" s="287"/>
      <c r="CH52" s="814"/>
      <c r="CI52" s="817"/>
      <c r="CJ52" s="50"/>
      <c r="CK52" s="295"/>
      <c r="CL52" s="10"/>
      <c r="CP52" s="332" t="e">
        <f>CP50&amp;CQ50</f>
        <v>#REF!</v>
      </c>
      <c r="CQ52" s="10"/>
      <c r="CR52" s="10"/>
      <c r="CS52" s="10"/>
      <c r="CT52" s="10"/>
      <c r="CU52" s="10"/>
      <c r="CV52" s="332" t="e">
        <f>CV50&amp;CW50</f>
        <v>#REF!</v>
      </c>
      <c r="CW52" s="10"/>
      <c r="CX52" s="10"/>
      <c r="CY52" s="10"/>
      <c r="CZ52" s="10"/>
      <c r="DA52" s="10"/>
      <c r="DB52" s="332" t="e">
        <f>DB50&amp;DC50</f>
        <v>#REF!</v>
      </c>
      <c r="DC52" s="10"/>
      <c r="DD52" s="10"/>
      <c r="DE52" s="10"/>
      <c r="DF52" s="10"/>
      <c r="DG52" s="10"/>
      <c r="DH52" s="332" t="e">
        <f>DH50&amp;DI50</f>
        <v>#REF!</v>
      </c>
      <c r="DI52" s="10"/>
      <c r="DJ52" s="10"/>
      <c r="DK52" s="10"/>
      <c r="DL52" s="10"/>
      <c r="DM52" s="10"/>
      <c r="DN52" s="50"/>
      <c r="DO52" s="3"/>
      <c r="DP52" s="323"/>
      <c r="DQ52" s="10"/>
      <c r="DR52" s="264" t="str">
        <f>IF(AND($M$8=1,SUM('6a Health full-time'!D51,'6a Health full-time'!I51)&gt;$DP$22,'6a Health full-time'!N51=0),P$15&amp;", "&amp;P$16&amp;", "&amp;$A52&amp;", "&amp;$B52&amp;", "&amp;$C52&amp;"; ","")</f>
        <v/>
      </c>
      <c r="DS52" s="255" t="str">
        <f>IF(AND($M$8=1,SUM('6a Health full-time'!E51,'6a Health full-time'!J51)&gt;$DP$22,'6a Health full-time'!O51=0),Q$15&amp;", "&amp;Q$16&amp;", "&amp;$A52&amp;", "&amp;$B52&amp;", "&amp;$C52&amp;"; ","")</f>
        <v/>
      </c>
      <c r="DT52" s="256" t="str">
        <f>IF(AND($M$8=1,SUM('6a Health full-time'!H51,'6a Health full-time'!M51)&gt;$DP$22,'6a Health full-time'!R51=0),R$15&amp;", "&amp;R$16&amp;", "&amp;$A52&amp;", "&amp;$B52&amp;", "&amp;$C52&amp;"; ","")</f>
        <v/>
      </c>
      <c r="DU52" s="255" t="e">
        <f>IF(AND($M$8=1,SUM('6a Health full-time'!#REF!,'6a Health full-time'!#REF!)&gt;$DP$22,'6a Health full-time'!#REF!=0),S$15&amp;", "&amp;S$16&amp;", "&amp;$A52&amp;", "&amp;$B52&amp;", "&amp;$C52&amp;"; ","")</f>
        <v>#REF!</v>
      </c>
      <c r="DV52" s="298" t="e">
        <f>IF(AND($M$8=1,SUM('6a Health full-time'!#REF!,'6a Health full-time'!#REF!)&gt;$DP$22,'6a Health full-time'!#REF!=0),T$15&amp;", "&amp;T$16&amp;", "&amp;$A52&amp;", "&amp;$B52&amp;", "&amp;$C52&amp;"; ","")</f>
        <v>#REF!</v>
      </c>
      <c r="DW52" s="293" t="e">
        <f>IF(AND($M$8=1,SUM('6a Health full-time'!#REF!,'6a Health full-time'!#REF!)&gt;$DP$22,'6a Health full-time'!#REF!=0),U$15&amp;", "&amp;U$16&amp;", "&amp;$A52&amp;", "&amp;$B52&amp;", "&amp;$C52&amp;"; ","")</f>
        <v>#REF!</v>
      </c>
      <c r="DX52" s="324"/>
      <c r="DY52" s="323"/>
      <c r="DZ52" s="10"/>
      <c r="EA52" s="264" t="str">
        <f>IF(AND($N$8=1,SUM('6a Health full-time'!D51,'6a Health full-time'!I51)&gt;0,SUM('6a Health full-time'!D51,'6a Health full-time'!I51)=ABS('6a Health full-time'!N51)),P$15&amp;", "&amp;P$16&amp;", "&amp;$A52&amp;", "&amp;$B52&amp;", "&amp;$C52&amp;"; ","")</f>
        <v/>
      </c>
      <c r="EB52" s="255" t="str">
        <f>IF(AND($N$8=1,SUM('6a Health full-time'!E51,'6a Health full-time'!J51)&gt;0,SUM('6a Health full-time'!E51,'6a Health full-time'!J51)=ABS('6a Health full-time'!O51)),Q$15&amp;", "&amp;Q$16&amp;", "&amp;$A52&amp;", "&amp;$B52&amp;", "&amp;$C52&amp;"; ","")</f>
        <v/>
      </c>
      <c r="EC52" s="256" t="str">
        <f>IF(AND($N$8=1,SUM('6a Health full-time'!H51,'6a Health full-time'!M51)&gt;0,SUM('6a Health full-time'!H51,'6a Health full-time'!M51)=ABS('6a Health full-time'!R51)),R$15&amp;", "&amp;R$16&amp;", "&amp;$A52&amp;", "&amp;$B52&amp;", "&amp;$C52&amp;"; ","")</f>
        <v/>
      </c>
      <c r="ED52" s="255" t="e">
        <f>IF(AND($N$8=1,SUM('6a Health full-time'!#REF!,'6a Health full-time'!#REF!)&gt;0,SUM('6a Health full-time'!#REF!,'6a Health full-time'!#REF!)=ABS('6a Health full-time'!#REF!)),S$15&amp;", "&amp;S$16&amp;", "&amp;$A52&amp;", "&amp;$B52&amp;", "&amp;$C52&amp;"; ","")</f>
        <v>#REF!</v>
      </c>
      <c r="EE52" s="298" t="e">
        <f>IF(AND($N$8=1,SUM('6a Health full-time'!#REF!,'6a Health full-time'!#REF!)&gt;0,SUM('6a Health full-time'!#REF!,'6a Health full-time'!#REF!)=ABS('6a Health full-time'!#REF!)),T$15&amp;", "&amp;T$16&amp;", "&amp;$A52&amp;", "&amp;$B52&amp;", "&amp;$C52&amp;"; ","")</f>
        <v>#REF!</v>
      </c>
      <c r="EF52" s="293" t="e">
        <f>IF(AND($N$8=1,SUM('6a Health full-time'!#REF!,'6a Health full-time'!#REF!)&gt;0,SUM('6a Health full-time'!#REF!,'6a Health full-time'!#REF!)=ABS('6a Health full-time'!#REF!)),U$15&amp;", "&amp;U$16&amp;", "&amp;$A52&amp;", "&amp;$B52&amp;", "&amp;$C52&amp;"; ","")</f>
        <v>#REF!</v>
      </c>
      <c r="EG52" s="324"/>
      <c r="EH52" s="3"/>
      <c r="EI52" s="3"/>
      <c r="EJ52" s="3"/>
      <c r="EK52" s="3"/>
      <c r="EL52" s="3"/>
      <c r="EM52" s="3"/>
      <c r="EN52" s="3"/>
      <c r="EO52" s="3"/>
      <c r="EP52" s="3"/>
      <c r="EQ52" s="323"/>
      <c r="ER52" s="10"/>
      <c r="ES52" s="264" t="str">
        <f>IF(AND($P$8=1,$B52="Long length",'6a Health full-time'!S51&lt;&gt;0),D$15&amp;", "&amp;D$16&amp;", "&amp;$A52&amp;", "&amp;$B52&amp;", "&amp;$C52&amp;"; ","")</f>
        <v/>
      </c>
      <c r="ET52" s="255" t="str">
        <f>IF(AND($P$8=1,$B52="Long length",'6a Health full-time'!T51&lt;&gt;0),E$15&amp;", "&amp;E$16&amp;", "&amp;$A52&amp;", "&amp;$B52&amp;", "&amp;$C52&amp;"; ","")</f>
        <v/>
      </c>
      <c r="EU52" s="256" t="str">
        <f>IF(AND($P$8=1,$B52="Long length",'6a Health full-time'!W51&lt;&gt;0),F$15&amp;", "&amp;F$16&amp;", "&amp;$A52&amp;", "&amp;$B52&amp;", "&amp;$C52&amp;"; ","")</f>
        <v/>
      </c>
      <c r="EV52" s="255" t="e">
        <f>IF(AND($P$8=1,$B52="Long length",'6a Health full-time'!#REF!&lt;&gt;0),G$15&amp;", "&amp;G$16&amp;", "&amp;$A52&amp;", "&amp;$B52&amp;", "&amp;$C52&amp;"; ","")</f>
        <v>#REF!</v>
      </c>
      <c r="EW52" s="298" t="e">
        <f>IF(AND($P$8=1,$B52="Long length",'6a Health full-time'!#REF!&lt;&gt;0),H$15&amp;", "&amp;H$16&amp;", "&amp;$A52&amp;", "&amp;$B52&amp;", "&amp;$C52&amp;"; ","")</f>
        <v>#REF!</v>
      </c>
      <c r="EX52" s="293" t="e">
        <f>IF(AND($P$8=1,$B52="Long length",'6a Health full-time'!#REF!&lt;&gt;0),I$15&amp;", "&amp;I$16&amp;", "&amp;$A52&amp;", "&amp;$B52&amp;", "&amp;$C52&amp;"; ","")</f>
        <v>#REF!</v>
      </c>
      <c r="EY52" s="324"/>
    </row>
    <row r="53" spans="1:155" x14ac:dyDescent="0.2">
      <c r="A53" s="3" t="s">
        <v>11295</v>
      </c>
      <c r="B53" s="3" t="s">
        <v>11274</v>
      </c>
      <c r="C53" s="3" t="s">
        <v>11284</v>
      </c>
      <c r="E53" s="295"/>
      <c r="F53" s="10"/>
      <c r="G53" s="265" t="str">
        <f>IF(AND($D$8=1,'6a Health full-time'!N52&gt;0),P$15&amp;", "&amp;P$16&amp;", "&amp;$A53&amp;", "&amp;$B53&amp;", "&amp;$C53&amp;"; ","")</f>
        <v/>
      </c>
      <c r="H53" s="258" t="str">
        <f>IF(AND($D$8=1,'6a Health full-time'!O52&gt;0),Q$15&amp;", "&amp;Q$16&amp;", "&amp;$A53&amp;", "&amp;$B53&amp;", "&amp;$C53&amp;"; ","")</f>
        <v/>
      </c>
      <c r="I53" s="259" t="str">
        <f>IF(AND($D$8=1,'6a Health full-time'!R52&gt;0),R$15&amp;", "&amp;R$16&amp;", "&amp;$A53&amp;", "&amp;$B53&amp;", "&amp;$C53&amp;"; ","")</f>
        <v/>
      </c>
      <c r="J53" s="794" t="e">
        <f>IF(AND($D$8=1,'6a Health full-time'!#REF!&gt;0),S$15&amp;", "&amp;S$16&amp;", "&amp;$A53&amp;", "&amp;$B53&amp;", "&amp;$C53&amp;"; ","")</f>
        <v>#REF!</v>
      </c>
      <c r="K53" s="796" t="e">
        <f>IF(AND($D$8=1,'6a Health full-time'!#REF!&gt;0),T$15&amp;", "&amp;T$16&amp;", "&amp;$A53&amp;", "&amp;$B53&amp;", "&amp;$C53&amp;"; ","")</f>
        <v>#REF!</v>
      </c>
      <c r="L53" s="266" t="e">
        <f>IF(AND($D$8=1,'6a Health full-time'!#REF!&gt;0),W$15&amp;", "&amp;W$16&amp;", "&amp;$A53&amp;", "&amp;$B53&amp;", "&amp;$C53&amp;"; ","")</f>
        <v>#REF!</v>
      </c>
      <c r="M53" s="50"/>
      <c r="N53" s="295"/>
      <c r="O53" s="10"/>
      <c r="P53" s="265" t="str">
        <f>IF(AND($E$8=1,'6a Health full-time'!D52&lt;0),D$14&amp;", "&amp;D$15&amp;", "&amp;D$16&amp;", "&amp;$A53&amp;", "&amp;$B53&amp;", "&amp;$C53&amp;"; ","")</f>
        <v/>
      </c>
      <c r="Q53" s="258" t="str">
        <f>IF(AND($E$8=1,'6a Health full-time'!E52&lt;0),E$14&amp;", "&amp;E$15&amp;", "&amp;E$16&amp;", "&amp;$A53&amp;", "&amp;$B53&amp;", "&amp;$C53&amp;"; ","")</f>
        <v/>
      </c>
      <c r="R53" s="259" t="str">
        <f>IF(AND($E$8=1,'6a Health full-time'!H52&lt;0),F$14&amp;", "&amp;F$15&amp;", "&amp;F$16&amp;", "&amp;$A53&amp;", "&amp;$B53&amp;", "&amp;$C53&amp;"; ","")</f>
        <v/>
      </c>
      <c r="S53" s="258" t="e">
        <f>IF(AND($E$8=1,'6a Health full-time'!#REF!&lt;0),G$14&amp;", "&amp;G$15&amp;", "&amp;G$16&amp;", "&amp;$A53&amp;", "&amp;$B53&amp;", "&amp;$C53&amp;"; ","")</f>
        <v>#REF!</v>
      </c>
      <c r="T53" s="299" t="e">
        <f>IF(AND($E$8=1,'6a Health full-time'!#REF!&lt;0),H$14&amp;", "&amp;H$15&amp;", "&amp;H$16&amp;", "&amp;$A53&amp;", "&amp;$B53&amp;", "&amp;$C53&amp;"; ","")</f>
        <v>#REF!</v>
      </c>
      <c r="U53" s="299" t="e">
        <f>IF(AND($E$8=1,'6a Health full-time'!#REF!&lt;0),I$14&amp;", "&amp;I$15&amp;", "&amp;I$16&amp;", "&amp;$A53&amp;", "&amp;$B53&amp;", "&amp;$C53&amp;"; ","")</f>
        <v>#REF!</v>
      </c>
      <c r="V53" s="265" t="str">
        <f>IF(AND($E$8=1,'6a Health full-time'!I52&lt;0),J$14&amp;", "&amp;J$15&amp;", "&amp;J$16&amp;", "&amp;$A53&amp;", "&amp;$B53&amp;", "&amp;$C53&amp;"; ","")</f>
        <v/>
      </c>
      <c r="W53" s="258" t="str">
        <f>IF(AND($E$8=1,'6a Health full-time'!J52&lt;0),K$14&amp;", "&amp;K$15&amp;", "&amp;K$16&amp;", "&amp;$A53&amp;", "&amp;$B53&amp;", "&amp;$C53&amp;"; ","")</f>
        <v/>
      </c>
      <c r="X53" s="259" t="str">
        <f>IF(AND($E$8=1,'6a Health full-time'!M52&lt;0),L$14&amp;", "&amp;L$15&amp;", "&amp;L$16&amp;", "&amp;$A53&amp;", "&amp;$B53&amp;", "&amp;$C53&amp;"; ","")</f>
        <v/>
      </c>
      <c r="Y53" s="258" t="e">
        <f>IF(AND($E$8=1,'6a Health full-time'!#REF!&lt;0),M$14&amp;", "&amp;M$15&amp;", "&amp;M$16&amp;", "&amp;$A53&amp;", "&amp;$B53&amp;", "&amp;$C53&amp;"; ","")</f>
        <v>#REF!</v>
      </c>
      <c r="Z53" s="299" t="e">
        <f>IF(AND($E$8=1,'6a Health full-time'!#REF!&lt;0),N$14&amp;", "&amp;N$15&amp;", "&amp;N$16&amp;", "&amp;$A53&amp;", "&amp;$B53&amp;", "&amp;$C53&amp;"; ","")</f>
        <v>#REF!</v>
      </c>
      <c r="AA53" s="299" t="e">
        <f>IF(AND($E$8=1,'6a Health full-time'!#REF!&lt;0),O$14&amp;", "&amp;O$15&amp;", "&amp;O$16&amp;", "&amp;$A53&amp;", "&amp;$B53&amp;", "&amp;$C53&amp;"; ","")</f>
        <v>#REF!</v>
      </c>
      <c r="AB53" s="265" t="str">
        <f>IF(AND($E$8=1,'6a Health full-time'!S52&lt;0),V$14&amp;", "&amp;V$15&amp;", "&amp;V$16&amp;", "&amp;$A53&amp;", "&amp;$B53&amp;", "&amp;$C53&amp;"; ","")</f>
        <v/>
      </c>
      <c r="AC53" s="258" t="str">
        <f>IF(AND($E$8=1,'6a Health full-time'!T52&lt;0),W$14&amp;", "&amp;W$15&amp;", "&amp;W$16&amp;", "&amp;$A53&amp;", "&amp;$B53&amp;", "&amp;$C53&amp;"; ","")</f>
        <v/>
      </c>
      <c r="AD53" s="259" t="str">
        <f>IF(AND($E$8=1,'6a Health full-time'!W52&lt;0),X$14&amp;", "&amp;X$15&amp;", "&amp;X$16&amp;", "&amp;$A53&amp;", "&amp;$B53&amp;", "&amp;$C53&amp;"; ","")</f>
        <v/>
      </c>
      <c r="AE53" s="258" t="e">
        <f>IF(AND($E$8=1,'6a Health full-time'!#REF!&lt;0),Y$14&amp;", "&amp;Y$15&amp;", "&amp;Y$16&amp;", "&amp;$A53&amp;", "&amp;$B53&amp;", "&amp;$C53&amp;"; ","")</f>
        <v>#REF!</v>
      </c>
      <c r="AF53" s="299" t="e">
        <f>IF(AND($E$8=1,'6a Health full-time'!#REF!&lt;0),Z$14&amp;", "&amp;Z$15&amp;", "&amp;Z$16&amp;", "&amp;$A53&amp;", "&amp;$B53&amp;", "&amp;$C53&amp;"; ","")</f>
        <v>#REF!</v>
      </c>
      <c r="AG53" s="803" t="e">
        <f>IF(AND($E$8=1,'6a Health full-time'!#REF!&lt;0),AA$14&amp;", "&amp;AA$15&amp;", "&amp;AA$16&amp;", "&amp;$A53&amp;", "&amp;$B53&amp;", "&amp;$C53&amp;"; ","")</f>
        <v>#REF!</v>
      </c>
      <c r="AH53" s="50"/>
      <c r="AI53" s="295"/>
      <c r="AJ53" s="10"/>
      <c r="AK53" s="265" t="str">
        <f>IF(AND($F$8=1,ABS('6a Health full-time'!D52)&lt;&gt;INT(ABS('6a Health full-time'!D52))),D$14&amp;", "&amp;D$15&amp;", "&amp;D$16&amp;", "&amp;$A53&amp;", "&amp;$B53&amp;", "&amp;$C53&amp;"; ","")</f>
        <v/>
      </c>
      <c r="AL53" s="258" t="str">
        <f>IF(AND($F$8=1,ABS('6a Health full-time'!E52)&lt;&gt;INT(ABS('6a Health full-time'!E52))),E$14&amp;", "&amp;E$15&amp;", "&amp;E$16&amp;", "&amp;$A53&amp;", "&amp;$B53&amp;", "&amp;$C53&amp;"; ","")</f>
        <v/>
      </c>
      <c r="AM53" s="259" t="str">
        <f>IF(AND($F$8=1,ABS('6a Health full-time'!H52)&lt;&gt;INT(ABS('6a Health full-time'!H52))),F$14&amp;", "&amp;F$15&amp;", "&amp;F$16&amp;", "&amp;$A53&amp;", "&amp;$B53&amp;", "&amp;$C53&amp;"; ","")</f>
        <v/>
      </c>
      <c r="AN53" s="258" t="e">
        <f>IF(AND($F$8=1,ABS('6a Health full-time'!#REF!)&lt;&gt;INT(ABS('6a Health full-time'!#REF!))),G$14&amp;", "&amp;G$15&amp;", "&amp;G$16&amp;", "&amp;$A53&amp;", "&amp;$B53&amp;", "&amp;$C53&amp;"; ","")</f>
        <v>#REF!</v>
      </c>
      <c r="AO53" s="299" t="e">
        <f>IF(AND($F$8=1,ABS('6a Health full-time'!#REF!)&lt;&gt;INT(ABS('6a Health full-time'!#REF!))),H$14&amp;", "&amp;H$15&amp;", "&amp;H$16&amp;", "&amp;$A53&amp;", "&amp;$B53&amp;", "&amp;$C53&amp;"; ","")</f>
        <v>#REF!</v>
      </c>
      <c r="AP53" s="299" t="e">
        <f>IF(AND($F$8=1,ABS('6a Health full-time'!#REF!)&lt;&gt;INT(ABS('6a Health full-time'!#REF!))),I$14&amp;", "&amp;I$15&amp;", "&amp;I$16&amp;", "&amp;$A53&amp;", "&amp;$B53&amp;", "&amp;$C53&amp;"; ","")</f>
        <v>#REF!</v>
      </c>
      <c r="AQ53" s="265" t="str">
        <f>IF(AND($F$8=1,ABS('6a Health full-time'!I52)&lt;&gt;INT(ABS('6a Health full-time'!I52))),J$14&amp;", "&amp;J$15&amp;", "&amp;J$16&amp;", "&amp;$A53&amp;", "&amp;$B53&amp;", "&amp;$C53&amp;"; ","")</f>
        <v/>
      </c>
      <c r="AR53" s="258" t="str">
        <f>IF(AND($F$8=1,ABS('6a Health full-time'!J52)&lt;&gt;INT(ABS('6a Health full-time'!J52))),K$14&amp;", "&amp;K$15&amp;", "&amp;K$16&amp;", "&amp;$A53&amp;", "&amp;$B53&amp;", "&amp;$C53&amp;"; ","")</f>
        <v/>
      </c>
      <c r="AS53" s="259" t="str">
        <f>IF(AND($F$8=1,ABS('6a Health full-time'!M52)&lt;&gt;INT(ABS('6a Health full-time'!M52))),L$14&amp;", "&amp;L$15&amp;", "&amp;L$16&amp;", "&amp;$A53&amp;", "&amp;$B53&amp;", "&amp;$C53&amp;"; ","")</f>
        <v/>
      </c>
      <c r="AT53" s="258" t="e">
        <f>IF(AND($F$8=1,ABS('6a Health full-time'!#REF!)&lt;&gt;INT(ABS('6a Health full-time'!#REF!))),M$14&amp;", "&amp;M$15&amp;", "&amp;M$16&amp;", "&amp;$A53&amp;", "&amp;$B53&amp;", "&amp;$C53&amp;"; ","")</f>
        <v>#REF!</v>
      </c>
      <c r="AU53" s="299" t="e">
        <f>IF(AND($F$8=1,ABS('6a Health full-time'!#REF!)&lt;&gt;INT(ABS('6a Health full-time'!#REF!))),N$14&amp;", "&amp;N$15&amp;", "&amp;N$16&amp;", "&amp;$A53&amp;", "&amp;$B53&amp;", "&amp;$C53&amp;"; ","")</f>
        <v>#REF!</v>
      </c>
      <c r="AV53" s="803" t="e">
        <f>IF(AND($F$8=1,ABS('6a Health full-time'!#REF!)&lt;&gt;INT(ABS('6a Health full-time'!#REF!))),O$14&amp;", "&amp;O$15&amp;", "&amp;O$16&amp;", "&amp;$A53&amp;", "&amp;$B53&amp;", "&amp;$C53&amp;"; ","")</f>
        <v>#REF!</v>
      </c>
      <c r="AW53" s="299" t="str">
        <f>IF(AND($F$8=1,ABS('6a Health full-time'!N52)&lt;&gt;INT(ABS('6a Health full-time'!N52))),P$14&amp;", "&amp;P$15&amp;", "&amp;P$16&amp;", "&amp;$A53&amp;", "&amp;$B53&amp;", "&amp;$C53&amp;"; ","")</f>
        <v/>
      </c>
      <c r="AX53" s="807" t="str">
        <f>IF(AND($F$8=1,ABS('6a Health full-time'!O52)&lt;&gt;INT(ABS('6a Health full-time'!O52))),Q$14&amp;", "&amp;Q$15&amp;", "&amp;Q$16&amp;", "&amp;$A53&amp;", "&amp;$B53&amp;", "&amp;$C53&amp;"; ","")</f>
        <v/>
      </c>
      <c r="AY53" s="299" t="str">
        <f>IF(AND($F$8=1,ABS('6a Health full-time'!R52)&lt;&gt;INT(ABS('6a Health full-time'!R52))),R$14&amp;", "&amp;R$15&amp;", "&amp;R$16&amp;", "&amp;$A53&amp;", "&amp;$B53&amp;", "&amp;$C53&amp;"; ","")</f>
        <v/>
      </c>
      <c r="AZ53" s="807" t="e">
        <f>IF(AND($F$8=1,ABS('6a Health full-time'!#REF!)&lt;&gt;INT(ABS('6a Health full-time'!#REF!))),S$14&amp;", "&amp;S$15&amp;", "&amp;S$16&amp;", "&amp;$A53&amp;", "&amp;$B53&amp;", "&amp;$C53&amp;"; ","")</f>
        <v>#REF!</v>
      </c>
      <c r="BA53" s="299" t="e">
        <f>IF(AND($F$8=1,ABS('6a Health full-time'!#REF!)&lt;&gt;INT(ABS('6a Health full-time'!#REF!))),T$14&amp;", "&amp;T$15&amp;", "&amp;T$16&amp;", "&amp;$A53&amp;", "&amp;$B53&amp;", "&amp;$C53&amp;"; ","")</f>
        <v>#REF!</v>
      </c>
      <c r="BB53" s="299" t="e">
        <f>IF(AND($F$8=1,ABS('6a Health full-time'!#REF!)&lt;&gt;INT(ABS('6a Health full-time'!#REF!))),U$14&amp;", "&amp;U$15&amp;", "&amp;U$16&amp;", "&amp;$A53&amp;", "&amp;$B53&amp;", "&amp;$C53&amp;"; ","")</f>
        <v>#REF!</v>
      </c>
      <c r="BC53" s="265" t="str">
        <f>IF(AND($F$8=1,ABS('6a Health full-time'!S52)&lt;&gt;INT(ABS('6a Health full-time'!S52))),V$14&amp;", "&amp;V$15&amp;", "&amp;V$16&amp;", "&amp;$A53&amp;", "&amp;$B53&amp;", "&amp;$C53&amp;"; ","")</f>
        <v/>
      </c>
      <c r="BD53" s="258" t="str">
        <f>IF(AND($F$8=1,ABS('6a Health full-time'!T52)&lt;&gt;INT(ABS('6a Health full-time'!T52))),W$14&amp;", "&amp;W$15&amp;", "&amp;W$16&amp;", "&amp;$A53&amp;", "&amp;$B53&amp;", "&amp;$C53&amp;"; ","")</f>
        <v/>
      </c>
      <c r="BE53" s="259" t="str">
        <f>IF(AND($F$8=1,ABS('6a Health full-time'!W52)&lt;&gt;INT(ABS('6a Health full-time'!W52))),X$14&amp;", "&amp;X$15&amp;", "&amp;X$16&amp;", "&amp;$A53&amp;", "&amp;$B53&amp;", "&amp;$C53&amp;"; ","")</f>
        <v/>
      </c>
      <c r="BF53" s="258" t="e">
        <f>IF(AND($F$8=1,ABS('6a Health full-time'!#REF!)&lt;&gt;INT(ABS('6a Health full-time'!#REF!))),Y$14&amp;", "&amp;Y$15&amp;", "&amp;Y$16&amp;", "&amp;$A53&amp;", "&amp;$B53&amp;", "&amp;$C53&amp;"; ","")</f>
        <v>#REF!</v>
      </c>
      <c r="BG53" s="299" t="e">
        <f>IF(AND($F$8=1,ABS('6a Health full-time'!#REF!)&lt;&gt;INT(ABS('6a Health full-time'!#REF!))),Z$14&amp;", "&amp;Z$15&amp;", "&amp;Z$16&amp;", "&amp;$A53&amp;", "&amp;$B53&amp;", "&amp;$C53&amp;"; ","")</f>
        <v>#REF!</v>
      </c>
      <c r="BH53" s="266" t="e">
        <f>IF(AND($F$8=1,ABS('6a Health full-time'!#REF!)&lt;&gt;INT(ABS('6a Health full-time'!#REF!))),AA$14&amp;", "&amp;AA$15&amp;", "&amp;AA$16&amp;", "&amp;$A53&amp;", "&amp;$B53&amp;", "&amp;$C53&amp;"; ","")</f>
        <v>#REF!</v>
      </c>
      <c r="BI53" s="50"/>
      <c r="BJ53" s="295"/>
      <c r="BK53" s="10"/>
      <c r="BL53" s="281"/>
      <c r="BM53" s="280"/>
      <c r="BN53" s="288"/>
      <c r="BO53" s="280"/>
      <c r="BP53" s="305"/>
      <c r="BQ53" s="305"/>
      <c r="BR53" s="281"/>
      <c r="BS53" s="280"/>
      <c r="BT53" s="288"/>
      <c r="BU53" s="280"/>
      <c r="BV53" s="305"/>
      <c r="BW53" s="805"/>
      <c r="BX53" s="305"/>
      <c r="BY53" s="809"/>
      <c r="BZ53" s="305"/>
      <c r="CA53" s="809"/>
      <c r="CB53" s="305"/>
      <c r="CC53" s="305"/>
      <c r="CD53" s="281"/>
      <c r="CE53" s="280"/>
      <c r="CF53" s="288"/>
      <c r="CG53" s="280"/>
      <c r="CH53" s="814"/>
      <c r="CI53" s="817"/>
      <c r="CJ53" s="50"/>
      <c r="CK53" s="295"/>
      <c r="CL53" s="10"/>
      <c r="DN53" s="50"/>
      <c r="DO53" s="3"/>
      <c r="DP53" s="323"/>
      <c r="DQ53" s="10"/>
      <c r="DR53" s="265" t="str">
        <f>IF(AND($M$8=1,SUM('6a Health full-time'!D52,'6a Health full-time'!I52)&gt;$DP$22,'6a Health full-time'!N52=0),P$15&amp;", "&amp;P$16&amp;", "&amp;$A53&amp;", "&amp;$B53&amp;", "&amp;$C53&amp;"; ","")</f>
        <v/>
      </c>
      <c r="DS53" s="258" t="str">
        <f>IF(AND($M$8=1,SUM('6a Health full-time'!E52,'6a Health full-time'!J52)&gt;$DP$22,'6a Health full-time'!O52=0),Q$15&amp;", "&amp;Q$16&amp;", "&amp;$A53&amp;", "&amp;$B53&amp;", "&amp;$C53&amp;"; ","")</f>
        <v/>
      </c>
      <c r="DT53" s="259" t="str">
        <f>IF(AND($M$8=1,SUM('6a Health full-time'!H52,'6a Health full-time'!M52)&gt;$DP$22,'6a Health full-time'!R52=0),R$15&amp;", "&amp;R$16&amp;", "&amp;$A53&amp;", "&amp;$B53&amp;", "&amp;$C53&amp;"; ","")</f>
        <v/>
      </c>
      <c r="DU53" s="258" t="e">
        <f>IF(AND($M$8=1,SUM('6a Health full-time'!#REF!,'6a Health full-time'!#REF!)&gt;$DP$22,'6a Health full-time'!#REF!=0),S$15&amp;", "&amp;S$16&amp;", "&amp;$A53&amp;", "&amp;$B53&amp;", "&amp;$C53&amp;"; ","")</f>
        <v>#REF!</v>
      </c>
      <c r="DV53" s="299" t="e">
        <f>IF(AND($M$8=1,SUM('6a Health full-time'!#REF!,'6a Health full-time'!#REF!)&gt;$DP$22,'6a Health full-time'!#REF!=0),T$15&amp;", "&amp;T$16&amp;", "&amp;$A53&amp;", "&amp;$B53&amp;", "&amp;$C53&amp;"; ","")</f>
        <v>#REF!</v>
      </c>
      <c r="DW53" s="266" t="e">
        <f>IF(AND($M$8=1,SUM('6a Health full-time'!#REF!,'6a Health full-time'!#REF!)&gt;$DP$22,'6a Health full-time'!#REF!=0),U$15&amp;", "&amp;U$16&amp;", "&amp;$A53&amp;", "&amp;$B53&amp;", "&amp;$C53&amp;"; ","")</f>
        <v>#REF!</v>
      </c>
      <c r="DX53" s="324"/>
      <c r="DY53" s="323"/>
      <c r="DZ53" s="10"/>
      <c r="EA53" s="265" t="str">
        <f>IF(AND($N$8=1,SUM('6a Health full-time'!D52,'6a Health full-time'!I52)&gt;0,SUM('6a Health full-time'!D52,'6a Health full-time'!I52)=ABS('6a Health full-time'!N52)),P$15&amp;", "&amp;P$16&amp;", "&amp;$A53&amp;", "&amp;$B53&amp;", "&amp;$C53&amp;"; ","")</f>
        <v/>
      </c>
      <c r="EB53" s="258" t="str">
        <f>IF(AND($N$8=1,SUM('6a Health full-time'!E52,'6a Health full-time'!J52)&gt;0,SUM('6a Health full-time'!E52,'6a Health full-time'!J52)=ABS('6a Health full-time'!O52)),Q$15&amp;", "&amp;Q$16&amp;", "&amp;$A53&amp;", "&amp;$B53&amp;", "&amp;$C53&amp;"; ","")</f>
        <v/>
      </c>
      <c r="EC53" s="259" t="str">
        <f>IF(AND($N$8=1,SUM('6a Health full-time'!H52,'6a Health full-time'!M52)&gt;0,SUM('6a Health full-time'!H52,'6a Health full-time'!M52)=ABS('6a Health full-time'!R52)),R$15&amp;", "&amp;R$16&amp;", "&amp;$A53&amp;", "&amp;$B53&amp;", "&amp;$C53&amp;"; ","")</f>
        <v/>
      </c>
      <c r="ED53" s="258" t="e">
        <f>IF(AND($N$8=1,SUM('6a Health full-time'!#REF!,'6a Health full-time'!#REF!)&gt;0,SUM('6a Health full-time'!#REF!,'6a Health full-time'!#REF!)=ABS('6a Health full-time'!#REF!)),S$15&amp;", "&amp;S$16&amp;", "&amp;$A53&amp;", "&amp;$B53&amp;", "&amp;$C53&amp;"; ","")</f>
        <v>#REF!</v>
      </c>
      <c r="EE53" s="299" t="e">
        <f>IF(AND($N$8=1,SUM('6a Health full-time'!#REF!,'6a Health full-time'!#REF!)&gt;0,SUM('6a Health full-time'!#REF!,'6a Health full-time'!#REF!)=ABS('6a Health full-time'!#REF!)),T$15&amp;", "&amp;T$16&amp;", "&amp;$A53&amp;", "&amp;$B53&amp;", "&amp;$C53&amp;"; ","")</f>
        <v>#REF!</v>
      </c>
      <c r="EF53" s="266" t="e">
        <f>IF(AND($N$8=1,SUM('6a Health full-time'!#REF!,'6a Health full-time'!#REF!)&gt;0,SUM('6a Health full-time'!#REF!,'6a Health full-time'!#REF!)=ABS('6a Health full-time'!#REF!)),U$15&amp;", "&amp;U$16&amp;", "&amp;$A53&amp;", "&amp;$B53&amp;", "&amp;$C53&amp;"; ","")</f>
        <v>#REF!</v>
      </c>
      <c r="EG53" s="324"/>
      <c r="EH53" s="3"/>
      <c r="EI53" s="3"/>
      <c r="EJ53" s="3"/>
      <c r="EK53" s="3"/>
      <c r="EL53" s="3"/>
      <c r="EM53" s="3"/>
      <c r="EN53" s="3"/>
      <c r="EO53" s="3"/>
      <c r="EP53" s="3"/>
      <c r="EQ53" s="323"/>
      <c r="ER53" s="10"/>
      <c r="ES53" s="265" t="str">
        <f>IF(AND($P$8=1,$B53="Long length",'6a Health full-time'!S52&lt;&gt;0),D$15&amp;", "&amp;D$16&amp;", "&amp;$A53&amp;", "&amp;$B53&amp;", "&amp;$C53&amp;"; ","")</f>
        <v/>
      </c>
      <c r="ET53" s="258" t="str">
        <f>IF(AND($P$8=1,$B53="Long length",'6a Health full-time'!T52&lt;&gt;0),E$15&amp;", "&amp;E$16&amp;", "&amp;$A53&amp;", "&amp;$B53&amp;", "&amp;$C53&amp;"; ","")</f>
        <v/>
      </c>
      <c r="EU53" s="259" t="str">
        <f>IF(AND($P$8=1,$B53="Long length",'6a Health full-time'!W52&lt;&gt;0),F$15&amp;", "&amp;F$16&amp;", "&amp;$A53&amp;", "&amp;$B53&amp;", "&amp;$C53&amp;"; ","")</f>
        <v/>
      </c>
      <c r="EV53" s="258" t="e">
        <f>IF(AND($P$8=1,$B53="Long length",'6a Health full-time'!#REF!&lt;&gt;0),G$15&amp;", "&amp;G$16&amp;", "&amp;$A53&amp;", "&amp;$B53&amp;", "&amp;$C53&amp;"; ","")</f>
        <v>#REF!</v>
      </c>
      <c r="EW53" s="299" t="e">
        <f>IF(AND($P$8=1,$B53="Long length",'6a Health full-time'!#REF!&lt;&gt;0),H$15&amp;", "&amp;H$16&amp;", "&amp;$A53&amp;", "&amp;$B53&amp;", "&amp;$C53&amp;"; ","")</f>
        <v>#REF!</v>
      </c>
      <c r="EX53" s="266" t="e">
        <f>IF(AND($P$8=1,$B53="Long length",'6a Health full-time'!#REF!&lt;&gt;0),I$15&amp;", "&amp;I$16&amp;", "&amp;$A53&amp;", "&amp;$B53&amp;", "&amp;$C53&amp;"; ","")</f>
        <v>#REF!</v>
      </c>
      <c r="EY53" s="324"/>
    </row>
    <row r="54" spans="1:155" x14ac:dyDescent="0.2">
      <c r="A54" s="3" t="s">
        <v>11295</v>
      </c>
      <c r="B54" s="3" t="s">
        <v>11286</v>
      </c>
      <c r="C54" s="3" t="s">
        <v>11275</v>
      </c>
      <c r="E54" s="295"/>
      <c r="F54" s="10"/>
      <c r="G54" s="265" t="str">
        <f>IF(AND($D$8=1,'6a Health full-time'!N53&gt;0),P$15&amp;", "&amp;P$16&amp;", "&amp;$A54&amp;", "&amp;$B54&amp;", "&amp;$C54&amp;"; ","")</f>
        <v/>
      </c>
      <c r="H54" s="258" t="str">
        <f>IF(AND($D$8=1,'6a Health full-time'!O53&gt;0),Q$15&amp;", "&amp;Q$16&amp;", "&amp;$A54&amp;", "&amp;$B54&amp;", "&amp;$C54&amp;"; ","")</f>
        <v/>
      </c>
      <c r="I54" s="259" t="str">
        <f>IF(AND($D$8=1,'6a Health full-time'!R53&gt;0),R$15&amp;", "&amp;R$16&amp;", "&amp;$A54&amp;", "&amp;$B54&amp;", "&amp;$C54&amp;"; ","")</f>
        <v/>
      </c>
      <c r="J54" s="794" t="e">
        <f>IF(AND($D$8=1,'6a Health full-time'!#REF!&gt;0),S$15&amp;", "&amp;S$16&amp;", "&amp;$A54&amp;", "&amp;$B54&amp;", "&amp;$C54&amp;"; ","")</f>
        <v>#REF!</v>
      </c>
      <c r="K54" s="796" t="e">
        <f>IF(AND($D$8=1,'6a Health full-time'!#REF!&gt;0),T$15&amp;", "&amp;T$16&amp;", "&amp;$A54&amp;", "&amp;$B54&amp;", "&amp;$C54&amp;"; ","")</f>
        <v>#REF!</v>
      </c>
      <c r="L54" s="266" t="e">
        <f>IF(AND($D$8=1,'6a Health full-time'!#REF!&gt;0),W$15&amp;", "&amp;W$16&amp;", "&amp;$A54&amp;", "&amp;$B54&amp;", "&amp;$C54&amp;"; ","")</f>
        <v>#REF!</v>
      </c>
      <c r="M54" s="50"/>
      <c r="N54" s="295"/>
      <c r="O54" s="10"/>
      <c r="P54" s="265" t="str">
        <f>IF(AND($E$8=1,'6a Health full-time'!D53&lt;0),D$14&amp;", "&amp;D$15&amp;", "&amp;D$16&amp;", "&amp;$A54&amp;", "&amp;$B54&amp;", "&amp;$C54&amp;"; ","")</f>
        <v/>
      </c>
      <c r="Q54" s="258" t="str">
        <f>IF(AND($E$8=1,'6a Health full-time'!E53&lt;0),E$14&amp;", "&amp;E$15&amp;", "&amp;E$16&amp;", "&amp;$A54&amp;", "&amp;$B54&amp;", "&amp;$C54&amp;"; ","")</f>
        <v/>
      </c>
      <c r="R54" s="259" t="str">
        <f>IF(AND($E$8=1,'6a Health full-time'!H53&lt;0),F$14&amp;", "&amp;F$15&amp;", "&amp;F$16&amp;", "&amp;$A54&amp;", "&amp;$B54&amp;", "&amp;$C54&amp;"; ","")</f>
        <v/>
      </c>
      <c r="S54" s="258" t="e">
        <f>IF(AND($E$8=1,'6a Health full-time'!#REF!&lt;0),G$14&amp;", "&amp;G$15&amp;", "&amp;G$16&amp;", "&amp;$A54&amp;", "&amp;$B54&amp;", "&amp;$C54&amp;"; ","")</f>
        <v>#REF!</v>
      </c>
      <c r="T54" s="299" t="e">
        <f>IF(AND($E$8=1,'6a Health full-time'!#REF!&lt;0),H$14&amp;", "&amp;H$15&amp;", "&amp;H$16&amp;", "&amp;$A54&amp;", "&amp;$B54&amp;", "&amp;$C54&amp;"; ","")</f>
        <v>#REF!</v>
      </c>
      <c r="U54" s="299" t="e">
        <f>IF(AND($E$8=1,'6a Health full-time'!#REF!&lt;0),I$14&amp;", "&amp;I$15&amp;", "&amp;I$16&amp;", "&amp;$A54&amp;", "&amp;$B54&amp;", "&amp;$C54&amp;"; ","")</f>
        <v>#REF!</v>
      </c>
      <c r="V54" s="265" t="str">
        <f>IF(AND($E$8=1,'6a Health full-time'!I53&lt;0),J$14&amp;", "&amp;J$15&amp;", "&amp;J$16&amp;", "&amp;$A54&amp;", "&amp;$B54&amp;", "&amp;$C54&amp;"; ","")</f>
        <v/>
      </c>
      <c r="W54" s="258" t="str">
        <f>IF(AND($E$8=1,'6a Health full-time'!J53&lt;0),K$14&amp;", "&amp;K$15&amp;", "&amp;K$16&amp;", "&amp;$A54&amp;", "&amp;$B54&amp;", "&amp;$C54&amp;"; ","")</f>
        <v/>
      </c>
      <c r="X54" s="259" t="str">
        <f>IF(AND($E$8=1,'6a Health full-time'!M53&lt;0),L$14&amp;", "&amp;L$15&amp;", "&amp;L$16&amp;", "&amp;$A54&amp;", "&amp;$B54&amp;", "&amp;$C54&amp;"; ","")</f>
        <v/>
      </c>
      <c r="Y54" s="258" t="e">
        <f>IF(AND($E$8=1,'6a Health full-time'!#REF!&lt;0),M$14&amp;", "&amp;M$15&amp;", "&amp;M$16&amp;", "&amp;$A54&amp;", "&amp;$B54&amp;", "&amp;$C54&amp;"; ","")</f>
        <v>#REF!</v>
      </c>
      <c r="Z54" s="299" t="e">
        <f>IF(AND($E$8=1,'6a Health full-time'!#REF!&lt;0),N$14&amp;", "&amp;N$15&amp;", "&amp;N$16&amp;", "&amp;$A54&amp;", "&amp;$B54&amp;", "&amp;$C54&amp;"; ","")</f>
        <v>#REF!</v>
      </c>
      <c r="AA54" s="299" t="e">
        <f>IF(AND($E$8=1,'6a Health full-time'!#REF!&lt;0),O$14&amp;", "&amp;O$15&amp;", "&amp;O$16&amp;", "&amp;$A54&amp;", "&amp;$B54&amp;", "&amp;$C54&amp;"; ","")</f>
        <v>#REF!</v>
      </c>
      <c r="AB54" s="265" t="str">
        <f>IF(AND($E$8=1,'6a Health full-time'!S53&lt;0),V$14&amp;", "&amp;V$15&amp;", "&amp;V$16&amp;", "&amp;$A54&amp;", "&amp;$B54&amp;", "&amp;$C54&amp;"; ","")</f>
        <v/>
      </c>
      <c r="AC54" s="258" t="str">
        <f>IF(AND($E$8=1,'6a Health full-time'!T53&lt;0),W$14&amp;", "&amp;W$15&amp;", "&amp;W$16&amp;", "&amp;$A54&amp;", "&amp;$B54&amp;", "&amp;$C54&amp;"; ","")</f>
        <v/>
      </c>
      <c r="AD54" s="259" t="str">
        <f>IF(AND($E$8=1,'6a Health full-time'!W53&lt;0),X$14&amp;", "&amp;X$15&amp;", "&amp;X$16&amp;", "&amp;$A54&amp;", "&amp;$B54&amp;", "&amp;$C54&amp;"; ","")</f>
        <v/>
      </c>
      <c r="AE54" s="258" t="e">
        <f>IF(AND($E$8=1,'6a Health full-time'!#REF!&lt;0),Y$14&amp;", "&amp;Y$15&amp;", "&amp;Y$16&amp;", "&amp;$A54&amp;", "&amp;$B54&amp;", "&amp;$C54&amp;"; ","")</f>
        <v>#REF!</v>
      </c>
      <c r="AF54" s="299" t="e">
        <f>IF(AND($E$8=1,'6a Health full-time'!#REF!&lt;0),Z$14&amp;", "&amp;Z$15&amp;", "&amp;Z$16&amp;", "&amp;$A54&amp;", "&amp;$B54&amp;", "&amp;$C54&amp;"; ","")</f>
        <v>#REF!</v>
      </c>
      <c r="AG54" s="803" t="e">
        <f>IF(AND($E$8=1,'6a Health full-time'!#REF!&lt;0),AA$14&amp;", "&amp;AA$15&amp;", "&amp;AA$16&amp;", "&amp;$A54&amp;", "&amp;$B54&amp;", "&amp;$C54&amp;"; ","")</f>
        <v>#REF!</v>
      </c>
      <c r="AH54" s="50"/>
      <c r="AI54" s="295"/>
      <c r="AJ54" s="10"/>
      <c r="AK54" s="265" t="str">
        <f>IF(AND($F$8=1,ABS('6a Health full-time'!D53)&lt;&gt;INT(ABS('6a Health full-time'!D53))),D$14&amp;", "&amp;D$15&amp;", "&amp;D$16&amp;", "&amp;$A54&amp;", "&amp;$B54&amp;", "&amp;$C54&amp;"; ","")</f>
        <v/>
      </c>
      <c r="AL54" s="258" t="str">
        <f>IF(AND($F$8=1,ABS('6a Health full-time'!E53)&lt;&gt;INT(ABS('6a Health full-time'!E53))),E$14&amp;", "&amp;E$15&amp;", "&amp;E$16&amp;", "&amp;$A54&amp;", "&amp;$B54&amp;", "&amp;$C54&amp;"; ","")</f>
        <v/>
      </c>
      <c r="AM54" s="259" t="str">
        <f>IF(AND($F$8=1,ABS('6a Health full-time'!H53)&lt;&gt;INT(ABS('6a Health full-time'!H53))),F$14&amp;", "&amp;F$15&amp;", "&amp;F$16&amp;", "&amp;$A54&amp;", "&amp;$B54&amp;", "&amp;$C54&amp;"; ","")</f>
        <v/>
      </c>
      <c r="AN54" s="258" t="e">
        <f>IF(AND($F$8=1,ABS('6a Health full-time'!#REF!)&lt;&gt;INT(ABS('6a Health full-time'!#REF!))),G$14&amp;", "&amp;G$15&amp;", "&amp;G$16&amp;", "&amp;$A54&amp;", "&amp;$B54&amp;", "&amp;$C54&amp;"; ","")</f>
        <v>#REF!</v>
      </c>
      <c r="AO54" s="299" t="e">
        <f>IF(AND($F$8=1,ABS('6a Health full-time'!#REF!)&lt;&gt;INT(ABS('6a Health full-time'!#REF!))),H$14&amp;", "&amp;H$15&amp;", "&amp;H$16&amp;", "&amp;$A54&amp;", "&amp;$B54&amp;", "&amp;$C54&amp;"; ","")</f>
        <v>#REF!</v>
      </c>
      <c r="AP54" s="299" t="e">
        <f>IF(AND($F$8=1,ABS('6a Health full-time'!#REF!)&lt;&gt;INT(ABS('6a Health full-time'!#REF!))),I$14&amp;", "&amp;I$15&amp;", "&amp;I$16&amp;", "&amp;$A54&amp;", "&amp;$B54&amp;", "&amp;$C54&amp;"; ","")</f>
        <v>#REF!</v>
      </c>
      <c r="AQ54" s="265" t="str">
        <f>IF(AND($F$8=1,ABS('6a Health full-time'!I53)&lt;&gt;INT(ABS('6a Health full-time'!I53))),J$14&amp;", "&amp;J$15&amp;", "&amp;J$16&amp;", "&amp;$A54&amp;", "&amp;$B54&amp;", "&amp;$C54&amp;"; ","")</f>
        <v/>
      </c>
      <c r="AR54" s="258" t="str">
        <f>IF(AND($F$8=1,ABS('6a Health full-time'!J53)&lt;&gt;INT(ABS('6a Health full-time'!J53))),K$14&amp;", "&amp;K$15&amp;", "&amp;K$16&amp;", "&amp;$A54&amp;", "&amp;$B54&amp;", "&amp;$C54&amp;"; ","")</f>
        <v/>
      </c>
      <c r="AS54" s="259" t="str">
        <f>IF(AND($F$8=1,ABS('6a Health full-time'!M53)&lt;&gt;INT(ABS('6a Health full-time'!M53))),L$14&amp;", "&amp;L$15&amp;", "&amp;L$16&amp;", "&amp;$A54&amp;", "&amp;$B54&amp;", "&amp;$C54&amp;"; ","")</f>
        <v/>
      </c>
      <c r="AT54" s="258" t="e">
        <f>IF(AND($F$8=1,ABS('6a Health full-time'!#REF!)&lt;&gt;INT(ABS('6a Health full-time'!#REF!))),M$14&amp;", "&amp;M$15&amp;", "&amp;M$16&amp;", "&amp;$A54&amp;", "&amp;$B54&amp;", "&amp;$C54&amp;"; ","")</f>
        <v>#REF!</v>
      </c>
      <c r="AU54" s="299" t="e">
        <f>IF(AND($F$8=1,ABS('6a Health full-time'!#REF!)&lt;&gt;INT(ABS('6a Health full-time'!#REF!))),N$14&amp;", "&amp;N$15&amp;", "&amp;N$16&amp;", "&amp;$A54&amp;", "&amp;$B54&amp;", "&amp;$C54&amp;"; ","")</f>
        <v>#REF!</v>
      </c>
      <c r="AV54" s="803" t="e">
        <f>IF(AND($F$8=1,ABS('6a Health full-time'!#REF!)&lt;&gt;INT(ABS('6a Health full-time'!#REF!))),O$14&amp;", "&amp;O$15&amp;", "&amp;O$16&amp;", "&amp;$A54&amp;", "&amp;$B54&amp;", "&amp;$C54&amp;"; ","")</f>
        <v>#REF!</v>
      </c>
      <c r="AW54" s="299" t="str">
        <f>IF(AND($F$8=1,ABS('6a Health full-time'!N53)&lt;&gt;INT(ABS('6a Health full-time'!N53))),P$14&amp;", "&amp;P$15&amp;", "&amp;P$16&amp;", "&amp;$A54&amp;", "&amp;$B54&amp;", "&amp;$C54&amp;"; ","")</f>
        <v/>
      </c>
      <c r="AX54" s="807" t="str">
        <f>IF(AND($F$8=1,ABS('6a Health full-time'!O53)&lt;&gt;INT(ABS('6a Health full-time'!O53))),Q$14&amp;", "&amp;Q$15&amp;", "&amp;Q$16&amp;", "&amp;$A54&amp;", "&amp;$B54&amp;", "&amp;$C54&amp;"; ","")</f>
        <v/>
      </c>
      <c r="AY54" s="299" t="str">
        <f>IF(AND($F$8=1,ABS('6a Health full-time'!R53)&lt;&gt;INT(ABS('6a Health full-time'!R53))),R$14&amp;", "&amp;R$15&amp;", "&amp;R$16&amp;", "&amp;$A54&amp;", "&amp;$B54&amp;", "&amp;$C54&amp;"; ","")</f>
        <v/>
      </c>
      <c r="AZ54" s="807" t="e">
        <f>IF(AND($F$8=1,ABS('6a Health full-time'!#REF!)&lt;&gt;INT(ABS('6a Health full-time'!#REF!))),S$14&amp;", "&amp;S$15&amp;", "&amp;S$16&amp;", "&amp;$A54&amp;", "&amp;$B54&amp;", "&amp;$C54&amp;"; ","")</f>
        <v>#REF!</v>
      </c>
      <c r="BA54" s="299" t="e">
        <f>IF(AND($F$8=1,ABS('6a Health full-time'!#REF!)&lt;&gt;INT(ABS('6a Health full-time'!#REF!))),T$14&amp;", "&amp;T$15&amp;", "&amp;T$16&amp;", "&amp;$A54&amp;", "&amp;$B54&amp;", "&amp;$C54&amp;"; ","")</f>
        <v>#REF!</v>
      </c>
      <c r="BB54" s="299" t="e">
        <f>IF(AND($F$8=1,ABS('6a Health full-time'!#REF!)&lt;&gt;INT(ABS('6a Health full-time'!#REF!))),U$14&amp;", "&amp;U$15&amp;", "&amp;U$16&amp;", "&amp;$A54&amp;", "&amp;$B54&amp;", "&amp;$C54&amp;"; ","")</f>
        <v>#REF!</v>
      </c>
      <c r="BC54" s="265" t="str">
        <f>IF(AND($F$8=1,ABS('6a Health full-time'!S53)&lt;&gt;INT(ABS('6a Health full-time'!S53))),V$14&amp;", "&amp;V$15&amp;", "&amp;V$16&amp;", "&amp;$A54&amp;", "&amp;$B54&amp;", "&amp;$C54&amp;"; ","")</f>
        <v/>
      </c>
      <c r="BD54" s="258" t="str">
        <f>IF(AND($F$8=1,ABS('6a Health full-time'!T53)&lt;&gt;INT(ABS('6a Health full-time'!T53))),W$14&amp;", "&amp;W$15&amp;", "&amp;W$16&amp;", "&amp;$A54&amp;", "&amp;$B54&amp;", "&amp;$C54&amp;"; ","")</f>
        <v/>
      </c>
      <c r="BE54" s="259" t="str">
        <f>IF(AND($F$8=1,ABS('6a Health full-time'!W53)&lt;&gt;INT(ABS('6a Health full-time'!W53))),X$14&amp;", "&amp;X$15&amp;", "&amp;X$16&amp;", "&amp;$A54&amp;", "&amp;$B54&amp;", "&amp;$C54&amp;"; ","")</f>
        <v/>
      </c>
      <c r="BF54" s="258" t="e">
        <f>IF(AND($F$8=1,ABS('6a Health full-time'!#REF!)&lt;&gt;INT(ABS('6a Health full-time'!#REF!))),Y$14&amp;", "&amp;Y$15&amp;", "&amp;Y$16&amp;", "&amp;$A54&amp;", "&amp;$B54&amp;", "&amp;$C54&amp;"; ","")</f>
        <v>#REF!</v>
      </c>
      <c r="BG54" s="299" t="e">
        <f>IF(AND($F$8=1,ABS('6a Health full-time'!#REF!)&lt;&gt;INT(ABS('6a Health full-time'!#REF!))),Z$14&amp;", "&amp;Z$15&amp;", "&amp;Z$16&amp;", "&amp;$A54&amp;", "&amp;$B54&amp;", "&amp;$C54&amp;"; ","")</f>
        <v>#REF!</v>
      </c>
      <c r="BH54" s="266" t="e">
        <f>IF(AND($F$8=1,ABS('6a Health full-time'!#REF!)&lt;&gt;INT(ABS('6a Health full-time'!#REF!))),AA$14&amp;", "&amp;AA$15&amp;", "&amp;AA$16&amp;", "&amp;$A54&amp;", "&amp;$B54&amp;", "&amp;$C54&amp;"; ","")</f>
        <v>#REF!</v>
      </c>
      <c r="BI54" s="50"/>
      <c r="BJ54" s="295"/>
      <c r="BK54" s="10"/>
      <c r="BL54" s="281"/>
      <c r="BM54" s="280"/>
      <c r="BN54" s="288"/>
      <c r="BO54" s="280"/>
      <c r="BP54" s="305"/>
      <c r="BQ54" s="305"/>
      <c r="BR54" s="281"/>
      <c r="BS54" s="280"/>
      <c r="BT54" s="288"/>
      <c r="BU54" s="280"/>
      <c r="BV54" s="305"/>
      <c r="BW54" s="805"/>
      <c r="BX54" s="305"/>
      <c r="BY54" s="809"/>
      <c r="BZ54" s="305"/>
      <c r="CA54" s="809"/>
      <c r="CB54" s="305"/>
      <c r="CC54" s="305"/>
      <c r="CD54" s="281"/>
      <c r="CE54" s="280"/>
      <c r="CF54" s="288"/>
      <c r="CG54" s="280"/>
      <c r="CH54" s="814"/>
      <c r="CI54" s="817"/>
      <c r="CJ54" s="50"/>
      <c r="CK54" s="295"/>
      <c r="CL54" s="10"/>
      <c r="CM54" s="14"/>
      <c r="CN54" s="14"/>
      <c r="CO54" s="14"/>
      <c r="CP54" s="621" t="e">
        <f>CP52&amp;CV52&amp;DB52&amp;DH52</f>
        <v>#REF!</v>
      </c>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50"/>
      <c r="DO54" s="3"/>
      <c r="DP54" s="323"/>
      <c r="DQ54" s="10"/>
      <c r="DR54" s="265" t="str">
        <f>IF(AND($M$8=1,SUM('6a Health full-time'!D53,'6a Health full-time'!I53)&gt;$DP$22,'6a Health full-time'!N53=0),P$15&amp;", "&amp;P$16&amp;", "&amp;$A54&amp;", "&amp;$B54&amp;", "&amp;$C54&amp;"; ","")</f>
        <v/>
      </c>
      <c r="DS54" s="258" t="str">
        <f>IF(AND($M$8=1,SUM('6a Health full-time'!E53,'6a Health full-time'!J53)&gt;$DP$22,'6a Health full-time'!O53=0),Q$15&amp;", "&amp;Q$16&amp;", "&amp;$A54&amp;", "&amp;$B54&amp;", "&amp;$C54&amp;"; ","")</f>
        <v/>
      </c>
      <c r="DT54" s="259" t="str">
        <f>IF(AND($M$8=1,SUM('6a Health full-time'!H53,'6a Health full-time'!M53)&gt;$DP$22,'6a Health full-time'!R53=0),R$15&amp;", "&amp;R$16&amp;", "&amp;$A54&amp;", "&amp;$B54&amp;", "&amp;$C54&amp;"; ","")</f>
        <v/>
      </c>
      <c r="DU54" s="258" t="e">
        <f>IF(AND($M$8=1,SUM('6a Health full-time'!#REF!,'6a Health full-time'!#REF!)&gt;$DP$22,'6a Health full-time'!#REF!=0),S$15&amp;", "&amp;S$16&amp;", "&amp;$A54&amp;", "&amp;$B54&amp;", "&amp;$C54&amp;"; ","")</f>
        <v>#REF!</v>
      </c>
      <c r="DV54" s="299" t="e">
        <f>IF(AND($M$8=1,SUM('6a Health full-time'!#REF!,'6a Health full-time'!#REF!)&gt;$DP$22,'6a Health full-time'!#REF!=0),T$15&amp;", "&amp;T$16&amp;", "&amp;$A54&amp;", "&amp;$B54&amp;", "&amp;$C54&amp;"; ","")</f>
        <v>#REF!</v>
      </c>
      <c r="DW54" s="266" t="e">
        <f>IF(AND($M$8=1,SUM('6a Health full-time'!#REF!,'6a Health full-time'!#REF!)&gt;$DP$22,'6a Health full-time'!#REF!=0),U$15&amp;", "&amp;U$16&amp;", "&amp;$A54&amp;", "&amp;$B54&amp;", "&amp;$C54&amp;"; ","")</f>
        <v>#REF!</v>
      </c>
      <c r="DX54" s="324"/>
      <c r="DY54" s="323"/>
      <c r="DZ54" s="10"/>
      <c r="EA54" s="265" t="str">
        <f>IF(AND($N$8=1,SUM('6a Health full-time'!D53,'6a Health full-time'!I53)&gt;0,SUM('6a Health full-time'!D53,'6a Health full-time'!I53)=ABS('6a Health full-time'!N53)),P$15&amp;", "&amp;P$16&amp;", "&amp;$A54&amp;", "&amp;$B54&amp;", "&amp;$C54&amp;"; ","")</f>
        <v/>
      </c>
      <c r="EB54" s="258" t="str">
        <f>IF(AND($N$8=1,SUM('6a Health full-time'!E53,'6a Health full-time'!J53)&gt;0,SUM('6a Health full-time'!E53,'6a Health full-time'!J53)=ABS('6a Health full-time'!O53)),Q$15&amp;", "&amp;Q$16&amp;", "&amp;$A54&amp;", "&amp;$B54&amp;", "&amp;$C54&amp;"; ","")</f>
        <v/>
      </c>
      <c r="EC54" s="259" t="str">
        <f>IF(AND($N$8=1,SUM('6a Health full-time'!H53,'6a Health full-time'!M53)&gt;0,SUM('6a Health full-time'!H53,'6a Health full-time'!M53)=ABS('6a Health full-time'!R53)),R$15&amp;", "&amp;R$16&amp;", "&amp;$A54&amp;", "&amp;$B54&amp;", "&amp;$C54&amp;"; ","")</f>
        <v/>
      </c>
      <c r="ED54" s="258" t="e">
        <f>IF(AND($N$8=1,SUM('6a Health full-time'!#REF!,'6a Health full-time'!#REF!)&gt;0,SUM('6a Health full-time'!#REF!,'6a Health full-time'!#REF!)=ABS('6a Health full-time'!#REF!)),S$15&amp;", "&amp;S$16&amp;", "&amp;$A54&amp;", "&amp;$B54&amp;", "&amp;$C54&amp;"; ","")</f>
        <v>#REF!</v>
      </c>
      <c r="EE54" s="299" t="e">
        <f>IF(AND($N$8=1,SUM('6a Health full-time'!#REF!,'6a Health full-time'!#REF!)&gt;0,SUM('6a Health full-time'!#REF!,'6a Health full-time'!#REF!)=ABS('6a Health full-time'!#REF!)),T$15&amp;", "&amp;T$16&amp;", "&amp;$A54&amp;", "&amp;$B54&amp;", "&amp;$C54&amp;"; ","")</f>
        <v>#REF!</v>
      </c>
      <c r="EF54" s="266" t="e">
        <f>IF(AND($N$8=1,SUM('6a Health full-time'!#REF!,'6a Health full-time'!#REF!)&gt;0,SUM('6a Health full-time'!#REF!,'6a Health full-time'!#REF!)=ABS('6a Health full-time'!#REF!)),U$15&amp;", "&amp;U$16&amp;", "&amp;$A54&amp;", "&amp;$B54&amp;", "&amp;$C54&amp;"; ","")</f>
        <v>#REF!</v>
      </c>
      <c r="EG54" s="324"/>
      <c r="EH54" s="3"/>
      <c r="EI54" s="3"/>
      <c r="EJ54" s="3"/>
      <c r="EK54" s="3"/>
      <c r="EL54" s="3"/>
      <c r="EM54" s="3"/>
      <c r="EN54" s="3"/>
      <c r="EO54" s="3"/>
      <c r="EP54" s="3"/>
      <c r="EQ54" s="323"/>
      <c r="ER54" s="10"/>
      <c r="ES54" s="265" t="str">
        <f>IF(AND($P$8=1,$B54="Long length",'6a Health full-time'!S53&lt;&gt;0),D$15&amp;", "&amp;D$16&amp;", "&amp;$A54&amp;", "&amp;$B54&amp;", "&amp;$C54&amp;"; ","")</f>
        <v/>
      </c>
      <c r="ET54" s="258" t="str">
        <f>IF(AND($P$8=1,$B54="Long length",'6a Health full-time'!T53&lt;&gt;0),E$15&amp;", "&amp;E$16&amp;", "&amp;$A54&amp;", "&amp;$B54&amp;", "&amp;$C54&amp;"; ","")</f>
        <v/>
      </c>
      <c r="EU54" s="259" t="str">
        <f>IF(AND($P$8=1,$B54="Long length",'6a Health full-time'!W53&lt;&gt;0),F$15&amp;", "&amp;F$16&amp;", "&amp;$A54&amp;", "&amp;$B54&amp;", "&amp;$C54&amp;"; ","")</f>
        <v/>
      </c>
      <c r="EV54" s="258" t="e">
        <f>IF(AND($P$8=1,$B54="Long length",'6a Health full-time'!#REF!&lt;&gt;0),G$15&amp;", "&amp;G$16&amp;", "&amp;$A54&amp;", "&amp;$B54&amp;", "&amp;$C54&amp;"; ","")</f>
        <v>#REF!</v>
      </c>
      <c r="EW54" s="299" t="e">
        <f>IF(AND($P$8=1,$B54="Long length",'6a Health full-time'!#REF!&lt;&gt;0),H$15&amp;", "&amp;H$16&amp;", "&amp;$A54&amp;", "&amp;$B54&amp;", "&amp;$C54&amp;"; ","")</f>
        <v>#REF!</v>
      </c>
      <c r="EX54" s="266" t="e">
        <f>IF(AND($P$8=1,$B54="Long length",'6a Health full-time'!#REF!&lt;&gt;0),I$15&amp;", "&amp;I$16&amp;", "&amp;$A54&amp;", "&amp;$B54&amp;", "&amp;$C54&amp;"; ","")</f>
        <v>#REF!</v>
      </c>
      <c r="EY54" s="324"/>
    </row>
    <row r="55" spans="1:155" x14ac:dyDescent="0.2">
      <c r="A55" s="3" t="s">
        <v>11295</v>
      </c>
      <c r="B55" s="3" t="s">
        <v>11286</v>
      </c>
      <c r="C55" s="3" t="s">
        <v>11284</v>
      </c>
      <c r="E55" s="295"/>
      <c r="F55" s="10"/>
      <c r="G55" s="265" t="str">
        <f>IF(AND($D$8=1,'6a Health full-time'!N54&gt;0),P$15&amp;", "&amp;P$16&amp;", "&amp;$A55&amp;", "&amp;$B55&amp;", "&amp;$C55&amp;"; ","")</f>
        <v/>
      </c>
      <c r="H55" s="258" t="str">
        <f>IF(AND($D$8=1,'6a Health full-time'!O54&gt;0),Q$15&amp;", "&amp;Q$16&amp;", "&amp;$A55&amp;", "&amp;$B55&amp;", "&amp;$C55&amp;"; ","")</f>
        <v/>
      </c>
      <c r="I55" s="259" t="str">
        <f>IF(AND($D$8=1,'6a Health full-time'!R54&gt;0),R$15&amp;", "&amp;R$16&amp;", "&amp;$A55&amp;", "&amp;$B55&amp;", "&amp;$C55&amp;"; ","")</f>
        <v/>
      </c>
      <c r="J55" s="794" t="e">
        <f>IF(AND($D$8=1,'6a Health full-time'!#REF!&gt;0),S$15&amp;", "&amp;S$16&amp;", "&amp;$A55&amp;", "&amp;$B55&amp;", "&amp;$C55&amp;"; ","")</f>
        <v>#REF!</v>
      </c>
      <c r="K55" s="796" t="e">
        <f>IF(AND($D$8=1,'6a Health full-time'!#REF!&gt;0),T$15&amp;", "&amp;T$16&amp;", "&amp;$A55&amp;", "&amp;$B55&amp;", "&amp;$C55&amp;"; ","")</f>
        <v>#REF!</v>
      </c>
      <c r="L55" s="266" t="e">
        <f>IF(AND($D$8=1,'6a Health full-time'!#REF!&gt;0),W$15&amp;", "&amp;W$16&amp;", "&amp;$A55&amp;", "&amp;$B55&amp;", "&amp;$C55&amp;"; ","")</f>
        <v>#REF!</v>
      </c>
      <c r="M55" s="50"/>
      <c r="N55" s="295"/>
      <c r="O55" s="10"/>
      <c r="P55" s="265" t="str">
        <f>IF(AND($E$8=1,'6a Health full-time'!D54&lt;0),D$14&amp;", "&amp;D$15&amp;", "&amp;D$16&amp;", "&amp;$A55&amp;", "&amp;$B55&amp;", "&amp;$C55&amp;"; ","")</f>
        <v/>
      </c>
      <c r="Q55" s="258" t="str">
        <f>IF(AND($E$8=1,'6a Health full-time'!E54&lt;0),E$14&amp;", "&amp;E$15&amp;", "&amp;E$16&amp;", "&amp;$A55&amp;", "&amp;$B55&amp;", "&amp;$C55&amp;"; ","")</f>
        <v/>
      </c>
      <c r="R55" s="259" t="str">
        <f>IF(AND($E$8=1,'6a Health full-time'!H54&lt;0),F$14&amp;", "&amp;F$15&amp;", "&amp;F$16&amp;", "&amp;$A55&amp;", "&amp;$B55&amp;", "&amp;$C55&amp;"; ","")</f>
        <v/>
      </c>
      <c r="S55" s="258" t="e">
        <f>IF(AND($E$8=1,'6a Health full-time'!#REF!&lt;0),G$14&amp;", "&amp;G$15&amp;", "&amp;G$16&amp;", "&amp;$A55&amp;", "&amp;$B55&amp;", "&amp;$C55&amp;"; ","")</f>
        <v>#REF!</v>
      </c>
      <c r="T55" s="299" t="e">
        <f>IF(AND($E$8=1,'6a Health full-time'!#REF!&lt;0),H$14&amp;", "&amp;H$15&amp;", "&amp;H$16&amp;", "&amp;$A55&amp;", "&amp;$B55&amp;", "&amp;$C55&amp;"; ","")</f>
        <v>#REF!</v>
      </c>
      <c r="U55" s="299" t="e">
        <f>IF(AND($E$8=1,'6a Health full-time'!#REF!&lt;0),I$14&amp;", "&amp;I$15&amp;", "&amp;I$16&amp;", "&amp;$A55&amp;", "&amp;$B55&amp;", "&amp;$C55&amp;"; ","")</f>
        <v>#REF!</v>
      </c>
      <c r="V55" s="265" t="str">
        <f>IF(AND($E$8=1,'6a Health full-time'!I54&lt;0),J$14&amp;", "&amp;J$15&amp;", "&amp;J$16&amp;", "&amp;$A55&amp;", "&amp;$B55&amp;", "&amp;$C55&amp;"; ","")</f>
        <v/>
      </c>
      <c r="W55" s="258" t="str">
        <f>IF(AND($E$8=1,'6a Health full-time'!J54&lt;0),K$14&amp;", "&amp;K$15&amp;", "&amp;K$16&amp;", "&amp;$A55&amp;", "&amp;$B55&amp;", "&amp;$C55&amp;"; ","")</f>
        <v/>
      </c>
      <c r="X55" s="259" t="str">
        <f>IF(AND($E$8=1,'6a Health full-time'!M54&lt;0),L$14&amp;", "&amp;L$15&amp;", "&amp;L$16&amp;", "&amp;$A55&amp;", "&amp;$B55&amp;", "&amp;$C55&amp;"; ","")</f>
        <v/>
      </c>
      <c r="Y55" s="258" t="e">
        <f>IF(AND($E$8=1,'6a Health full-time'!#REF!&lt;0),M$14&amp;", "&amp;M$15&amp;", "&amp;M$16&amp;", "&amp;$A55&amp;", "&amp;$B55&amp;", "&amp;$C55&amp;"; ","")</f>
        <v>#REF!</v>
      </c>
      <c r="Z55" s="299" t="e">
        <f>IF(AND($E$8=1,'6a Health full-time'!#REF!&lt;0),N$14&amp;", "&amp;N$15&amp;", "&amp;N$16&amp;", "&amp;$A55&amp;", "&amp;$B55&amp;", "&amp;$C55&amp;"; ","")</f>
        <v>#REF!</v>
      </c>
      <c r="AA55" s="299" t="e">
        <f>IF(AND($E$8=1,'6a Health full-time'!#REF!&lt;0),O$14&amp;", "&amp;O$15&amp;", "&amp;O$16&amp;", "&amp;$A55&amp;", "&amp;$B55&amp;", "&amp;$C55&amp;"; ","")</f>
        <v>#REF!</v>
      </c>
      <c r="AB55" s="265" t="str">
        <f>IF(AND($E$8=1,'6a Health full-time'!S54&lt;0),V$14&amp;", "&amp;V$15&amp;", "&amp;V$16&amp;", "&amp;$A55&amp;", "&amp;$B55&amp;", "&amp;$C55&amp;"; ","")</f>
        <v/>
      </c>
      <c r="AC55" s="258" t="str">
        <f>IF(AND($E$8=1,'6a Health full-time'!T54&lt;0),W$14&amp;", "&amp;W$15&amp;", "&amp;W$16&amp;", "&amp;$A55&amp;", "&amp;$B55&amp;", "&amp;$C55&amp;"; ","")</f>
        <v/>
      </c>
      <c r="AD55" s="259" t="str">
        <f>IF(AND($E$8=1,'6a Health full-time'!W54&lt;0),X$14&amp;", "&amp;X$15&amp;", "&amp;X$16&amp;", "&amp;$A55&amp;", "&amp;$B55&amp;", "&amp;$C55&amp;"; ","")</f>
        <v/>
      </c>
      <c r="AE55" s="258" t="e">
        <f>IF(AND($E$8=1,'6a Health full-time'!#REF!&lt;0),Y$14&amp;", "&amp;Y$15&amp;", "&amp;Y$16&amp;", "&amp;$A55&amp;", "&amp;$B55&amp;", "&amp;$C55&amp;"; ","")</f>
        <v>#REF!</v>
      </c>
      <c r="AF55" s="299" t="e">
        <f>IF(AND($E$8=1,'6a Health full-time'!#REF!&lt;0),Z$14&amp;", "&amp;Z$15&amp;", "&amp;Z$16&amp;", "&amp;$A55&amp;", "&amp;$B55&amp;", "&amp;$C55&amp;"; ","")</f>
        <v>#REF!</v>
      </c>
      <c r="AG55" s="803" t="e">
        <f>IF(AND($E$8=1,'6a Health full-time'!#REF!&lt;0),AA$14&amp;", "&amp;AA$15&amp;", "&amp;AA$16&amp;", "&amp;$A55&amp;", "&amp;$B55&amp;", "&amp;$C55&amp;"; ","")</f>
        <v>#REF!</v>
      </c>
      <c r="AH55" s="50"/>
      <c r="AI55" s="295"/>
      <c r="AJ55" s="10"/>
      <c r="AK55" s="265" t="str">
        <f>IF(AND($F$8=1,ABS('6a Health full-time'!D54)&lt;&gt;INT(ABS('6a Health full-time'!D54))),D$14&amp;", "&amp;D$15&amp;", "&amp;D$16&amp;", "&amp;$A55&amp;", "&amp;$B55&amp;", "&amp;$C55&amp;"; ","")</f>
        <v/>
      </c>
      <c r="AL55" s="258" t="str">
        <f>IF(AND($F$8=1,ABS('6a Health full-time'!E54)&lt;&gt;INT(ABS('6a Health full-time'!E54))),E$14&amp;", "&amp;E$15&amp;", "&amp;E$16&amp;", "&amp;$A55&amp;", "&amp;$B55&amp;", "&amp;$C55&amp;"; ","")</f>
        <v/>
      </c>
      <c r="AM55" s="259" t="str">
        <f>IF(AND($F$8=1,ABS('6a Health full-time'!H54)&lt;&gt;INT(ABS('6a Health full-time'!H54))),F$14&amp;", "&amp;F$15&amp;", "&amp;F$16&amp;", "&amp;$A55&amp;", "&amp;$B55&amp;", "&amp;$C55&amp;"; ","")</f>
        <v/>
      </c>
      <c r="AN55" s="258" t="e">
        <f>IF(AND($F$8=1,ABS('6a Health full-time'!#REF!)&lt;&gt;INT(ABS('6a Health full-time'!#REF!))),G$14&amp;", "&amp;G$15&amp;", "&amp;G$16&amp;", "&amp;$A55&amp;", "&amp;$B55&amp;", "&amp;$C55&amp;"; ","")</f>
        <v>#REF!</v>
      </c>
      <c r="AO55" s="299" t="e">
        <f>IF(AND($F$8=1,ABS('6a Health full-time'!#REF!)&lt;&gt;INT(ABS('6a Health full-time'!#REF!))),H$14&amp;", "&amp;H$15&amp;", "&amp;H$16&amp;", "&amp;$A55&amp;", "&amp;$B55&amp;", "&amp;$C55&amp;"; ","")</f>
        <v>#REF!</v>
      </c>
      <c r="AP55" s="299" t="e">
        <f>IF(AND($F$8=1,ABS('6a Health full-time'!#REF!)&lt;&gt;INT(ABS('6a Health full-time'!#REF!))),I$14&amp;", "&amp;I$15&amp;", "&amp;I$16&amp;", "&amp;$A55&amp;", "&amp;$B55&amp;", "&amp;$C55&amp;"; ","")</f>
        <v>#REF!</v>
      </c>
      <c r="AQ55" s="265" t="str">
        <f>IF(AND($F$8=1,ABS('6a Health full-time'!I54)&lt;&gt;INT(ABS('6a Health full-time'!I54))),J$14&amp;", "&amp;J$15&amp;", "&amp;J$16&amp;", "&amp;$A55&amp;", "&amp;$B55&amp;", "&amp;$C55&amp;"; ","")</f>
        <v/>
      </c>
      <c r="AR55" s="258" t="str">
        <f>IF(AND($F$8=1,ABS('6a Health full-time'!J54)&lt;&gt;INT(ABS('6a Health full-time'!J54))),K$14&amp;", "&amp;K$15&amp;", "&amp;K$16&amp;", "&amp;$A55&amp;", "&amp;$B55&amp;", "&amp;$C55&amp;"; ","")</f>
        <v/>
      </c>
      <c r="AS55" s="259" t="str">
        <f>IF(AND($F$8=1,ABS('6a Health full-time'!M54)&lt;&gt;INT(ABS('6a Health full-time'!M54))),L$14&amp;", "&amp;L$15&amp;", "&amp;L$16&amp;", "&amp;$A55&amp;", "&amp;$B55&amp;", "&amp;$C55&amp;"; ","")</f>
        <v/>
      </c>
      <c r="AT55" s="258" t="e">
        <f>IF(AND($F$8=1,ABS('6a Health full-time'!#REF!)&lt;&gt;INT(ABS('6a Health full-time'!#REF!))),M$14&amp;", "&amp;M$15&amp;", "&amp;M$16&amp;", "&amp;$A55&amp;", "&amp;$B55&amp;", "&amp;$C55&amp;"; ","")</f>
        <v>#REF!</v>
      </c>
      <c r="AU55" s="299" t="e">
        <f>IF(AND($F$8=1,ABS('6a Health full-time'!#REF!)&lt;&gt;INT(ABS('6a Health full-time'!#REF!))),N$14&amp;", "&amp;N$15&amp;", "&amp;N$16&amp;", "&amp;$A55&amp;", "&amp;$B55&amp;", "&amp;$C55&amp;"; ","")</f>
        <v>#REF!</v>
      </c>
      <c r="AV55" s="803" t="e">
        <f>IF(AND($F$8=1,ABS('6a Health full-time'!#REF!)&lt;&gt;INT(ABS('6a Health full-time'!#REF!))),O$14&amp;", "&amp;O$15&amp;", "&amp;O$16&amp;", "&amp;$A55&amp;", "&amp;$B55&amp;", "&amp;$C55&amp;"; ","")</f>
        <v>#REF!</v>
      </c>
      <c r="AW55" s="299" t="str">
        <f>IF(AND($F$8=1,ABS('6a Health full-time'!N54)&lt;&gt;INT(ABS('6a Health full-time'!N54))),P$14&amp;", "&amp;P$15&amp;", "&amp;P$16&amp;", "&amp;$A55&amp;", "&amp;$B55&amp;", "&amp;$C55&amp;"; ","")</f>
        <v/>
      </c>
      <c r="AX55" s="807" t="str">
        <f>IF(AND($F$8=1,ABS('6a Health full-time'!O54)&lt;&gt;INT(ABS('6a Health full-time'!O54))),Q$14&amp;", "&amp;Q$15&amp;", "&amp;Q$16&amp;", "&amp;$A55&amp;", "&amp;$B55&amp;", "&amp;$C55&amp;"; ","")</f>
        <v/>
      </c>
      <c r="AY55" s="299" t="str">
        <f>IF(AND($F$8=1,ABS('6a Health full-time'!R54)&lt;&gt;INT(ABS('6a Health full-time'!R54))),R$14&amp;", "&amp;R$15&amp;", "&amp;R$16&amp;", "&amp;$A55&amp;", "&amp;$B55&amp;", "&amp;$C55&amp;"; ","")</f>
        <v/>
      </c>
      <c r="AZ55" s="807" t="e">
        <f>IF(AND($F$8=1,ABS('6a Health full-time'!#REF!)&lt;&gt;INT(ABS('6a Health full-time'!#REF!))),S$14&amp;", "&amp;S$15&amp;", "&amp;S$16&amp;", "&amp;$A55&amp;", "&amp;$B55&amp;", "&amp;$C55&amp;"; ","")</f>
        <v>#REF!</v>
      </c>
      <c r="BA55" s="299" t="e">
        <f>IF(AND($F$8=1,ABS('6a Health full-time'!#REF!)&lt;&gt;INT(ABS('6a Health full-time'!#REF!))),T$14&amp;", "&amp;T$15&amp;", "&amp;T$16&amp;", "&amp;$A55&amp;", "&amp;$B55&amp;", "&amp;$C55&amp;"; ","")</f>
        <v>#REF!</v>
      </c>
      <c r="BB55" s="299" t="e">
        <f>IF(AND($F$8=1,ABS('6a Health full-time'!#REF!)&lt;&gt;INT(ABS('6a Health full-time'!#REF!))),U$14&amp;", "&amp;U$15&amp;", "&amp;U$16&amp;", "&amp;$A55&amp;", "&amp;$B55&amp;", "&amp;$C55&amp;"; ","")</f>
        <v>#REF!</v>
      </c>
      <c r="BC55" s="265" t="str">
        <f>IF(AND($F$8=1,ABS('6a Health full-time'!S54)&lt;&gt;INT(ABS('6a Health full-time'!S54))),V$14&amp;", "&amp;V$15&amp;", "&amp;V$16&amp;", "&amp;$A55&amp;", "&amp;$B55&amp;", "&amp;$C55&amp;"; ","")</f>
        <v/>
      </c>
      <c r="BD55" s="258" t="str">
        <f>IF(AND($F$8=1,ABS('6a Health full-time'!T54)&lt;&gt;INT(ABS('6a Health full-time'!T54))),W$14&amp;", "&amp;W$15&amp;", "&amp;W$16&amp;", "&amp;$A55&amp;", "&amp;$B55&amp;", "&amp;$C55&amp;"; ","")</f>
        <v/>
      </c>
      <c r="BE55" s="259" t="str">
        <f>IF(AND($F$8=1,ABS('6a Health full-time'!W54)&lt;&gt;INT(ABS('6a Health full-time'!W54))),X$14&amp;", "&amp;X$15&amp;", "&amp;X$16&amp;", "&amp;$A55&amp;", "&amp;$B55&amp;", "&amp;$C55&amp;"; ","")</f>
        <v/>
      </c>
      <c r="BF55" s="258" t="e">
        <f>IF(AND($F$8=1,ABS('6a Health full-time'!#REF!)&lt;&gt;INT(ABS('6a Health full-time'!#REF!))),Y$14&amp;", "&amp;Y$15&amp;", "&amp;Y$16&amp;", "&amp;$A55&amp;", "&amp;$B55&amp;", "&amp;$C55&amp;"; ","")</f>
        <v>#REF!</v>
      </c>
      <c r="BG55" s="299" t="e">
        <f>IF(AND($F$8=1,ABS('6a Health full-time'!#REF!)&lt;&gt;INT(ABS('6a Health full-time'!#REF!))),Z$14&amp;", "&amp;Z$15&amp;", "&amp;Z$16&amp;", "&amp;$A55&amp;", "&amp;$B55&amp;", "&amp;$C55&amp;"; ","")</f>
        <v>#REF!</v>
      </c>
      <c r="BH55" s="266" t="e">
        <f>IF(AND($F$8=1,ABS('6a Health full-time'!#REF!)&lt;&gt;INT(ABS('6a Health full-time'!#REF!))),AA$14&amp;", "&amp;AA$15&amp;", "&amp;AA$16&amp;", "&amp;$A55&amp;", "&amp;$B55&amp;", "&amp;$C55&amp;"; ","")</f>
        <v>#REF!</v>
      </c>
      <c r="BI55" s="50"/>
      <c r="BJ55" s="295"/>
      <c r="BK55" s="10"/>
      <c r="BL55" s="281"/>
      <c r="BM55" s="280"/>
      <c r="BN55" s="288"/>
      <c r="BO55" s="280"/>
      <c r="BP55" s="305"/>
      <c r="BQ55" s="305"/>
      <c r="BR55" s="281"/>
      <c r="BS55" s="280"/>
      <c r="BT55" s="288"/>
      <c r="BU55" s="280"/>
      <c r="BV55" s="305"/>
      <c r="BW55" s="805"/>
      <c r="BX55" s="305"/>
      <c r="BY55" s="809"/>
      <c r="BZ55" s="305"/>
      <c r="CA55" s="809"/>
      <c r="CB55" s="305"/>
      <c r="CC55" s="305"/>
      <c r="CD55" s="281"/>
      <c r="CE55" s="280"/>
      <c r="CF55" s="288"/>
      <c r="CG55" s="280"/>
      <c r="CH55" s="308"/>
      <c r="CI55" s="816"/>
      <c r="CJ55" s="50"/>
      <c r="CK55" s="296"/>
      <c r="CL55" s="48"/>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72"/>
      <c r="DO55" s="3"/>
      <c r="DP55" s="323"/>
      <c r="DQ55" s="10"/>
      <c r="DR55" s="265" t="str">
        <f>IF(AND($M$8=1,SUM('6a Health full-time'!D54,'6a Health full-time'!I54)&gt;$DP$22,'6a Health full-time'!N54=0),P$15&amp;", "&amp;P$16&amp;", "&amp;$A55&amp;", "&amp;$B55&amp;", "&amp;$C55&amp;"; ","")</f>
        <v/>
      </c>
      <c r="DS55" s="258" t="str">
        <f>IF(AND($M$8=1,SUM('6a Health full-time'!E54,'6a Health full-time'!J54)&gt;$DP$22,'6a Health full-time'!O54=0),Q$15&amp;", "&amp;Q$16&amp;", "&amp;$A55&amp;", "&amp;$B55&amp;", "&amp;$C55&amp;"; ","")</f>
        <v/>
      </c>
      <c r="DT55" s="259" t="str">
        <f>IF(AND($M$8=1,SUM('6a Health full-time'!H54,'6a Health full-time'!M54)&gt;$DP$22,'6a Health full-time'!R54=0),R$15&amp;", "&amp;R$16&amp;", "&amp;$A55&amp;", "&amp;$B55&amp;", "&amp;$C55&amp;"; ","")</f>
        <v/>
      </c>
      <c r="DU55" s="258" t="e">
        <f>IF(AND($M$8=1,SUM('6a Health full-time'!#REF!,'6a Health full-time'!#REF!)&gt;$DP$22,'6a Health full-time'!#REF!=0),S$15&amp;", "&amp;S$16&amp;", "&amp;$A55&amp;", "&amp;$B55&amp;", "&amp;$C55&amp;"; ","")</f>
        <v>#REF!</v>
      </c>
      <c r="DV55" s="299" t="e">
        <f>IF(AND($M$8=1,SUM('6a Health full-time'!#REF!,'6a Health full-time'!#REF!)&gt;$DP$22,'6a Health full-time'!#REF!=0),T$15&amp;", "&amp;T$16&amp;", "&amp;$A55&amp;", "&amp;$B55&amp;", "&amp;$C55&amp;"; ","")</f>
        <v>#REF!</v>
      </c>
      <c r="DW55" s="266" t="e">
        <f>IF(AND($M$8=1,SUM('6a Health full-time'!#REF!,'6a Health full-time'!#REF!)&gt;$DP$22,'6a Health full-time'!#REF!=0),U$15&amp;", "&amp;U$16&amp;", "&amp;$A55&amp;", "&amp;$B55&amp;", "&amp;$C55&amp;"; ","")</f>
        <v>#REF!</v>
      </c>
      <c r="DX55" s="324"/>
      <c r="DY55" s="323"/>
      <c r="DZ55" s="10"/>
      <c r="EA55" s="265" t="str">
        <f>IF(AND($N$8=1,SUM('6a Health full-time'!D54,'6a Health full-time'!I54)&gt;0,SUM('6a Health full-time'!D54,'6a Health full-time'!I54)=ABS('6a Health full-time'!N54)),P$15&amp;", "&amp;P$16&amp;", "&amp;$A55&amp;", "&amp;$B55&amp;", "&amp;$C55&amp;"; ","")</f>
        <v/>
      </c>
      <c r="EB55" s="258" t="str">
        <f>IF(AND($N$8=1,SUM('6a Health full-time'!E54,'6a Health full-time'!J54)&gt;0,SUM('6a Health full-time'!E54,'6a Health full-time'!J54)=ABS('6a Health full-time'!O54)),Q$15&amp;", "&amp;Q$16&amp;", "&amp;$A55&amp;", "&amp;$B55&amp;", "&amp;$C55&amp;"; ","")</f>
        <v/>
      </c>
      <c r="EC55" s="259" t="str">
        <f>IF(AND($N$8=1,SUM('6a Health full-time'!H54,'6a Health full-time'!M54)&gt;0,SUM('6a Health full-time'!H54,'6a Health full-time'!M54)=ABS('6a Health full-time'!R54)),R$15&amp;", "&amp;R$16&amp;", "&amp;$A55&amp;", "&amp;$B55&amp;", "&amp;$C55&amp;"; ","")</f>
        <v/>
      </c>
      <c r="ED55" s="258" t="e">
        <f>IF(AND($N$8=1,SUM('6a Health full-time'!#REF!,'6a Health full-time'!#REF!)&gt;0,SUM('6a Health full-time'!#REF!,'6a Health full-time'!#REF!)=ABS('6a Health full-time'!#REF!)),S$15&amp;", "&amp;S$16&amp;", "&amp;$A55&amp;", "&amp;$B55&amp;", "&amp;$C55&amp;"; ","")</f>
        <v>#REF!</v>
      </c>
      <c r="EE55" s="299" t="e">
        <f>IF(AND($N$8=1,SUM('6a Health full-time'!#REF!,'6a Health full-time'!#REF!)&gt;0,SUM('6a Health full-time'!#REF!,'6a Health full-time'!#REF!)=ABS('6a Health full-time'!#REF!)),T$15&amp;", "&amp;T$16&amp;", "&amp;$A55&amp;", "&amp;$B55&amp;", "&amp;$C55&amp;"; ","")</f>
        <v>#REF!</v>
      </c>
      <c r="EF55" s="266" t="e">
        <f>IF(AND($N$8=1,SUM('6a Health full-time'!#REF!,'6a Health full-time'!#REF!)&gt;0,SUM('6a Health full-time'!#REF!,'6a Health full-time'!#REF!)=ABS('6a Health full-time'!#REF!)),U$15&amp;", "&amp;U$16&amp;", "&amp;$A55&amp;", "&amp;$B55&amp;", "&amp;$C55&amp;"; ","")</f>
        <v>#REF!</v>
      </c>
      <c r="EG55" s="324"/>
      <c r="EH55" s="3"/>
      <c r="EI55" s="3"/>
      <c r="EJ55" s="3"/>
      <c r="EK55" s="3"/>
      <c r="EL55" s="3"/>
      <c r="EM55" s="3"/>
      <c r="EN55" s="3"/>
      <c r="EO55" s="3"/>
      <c r="EP55" s="3"/>
      <c r="EQ55" s="323"/>
      <c r="ER55" s="10"/>
      <c r="ES55" s="265" t="str">
        <f>IF(AND($P$8=1,$B55="Long length",'6a Health full-time'!S54&lt;&gt;0),D$15&amp;", "&amp;D$16&amp;", "&amp;$A55&amp;", "&amp;$B55&amp;", "&amp;$C55&amp;"; ","")</f>
        <v/>
      </c>
      <c r="ET55" s="258" t="str">
        <f>IF(AND($P$8=1,$B55="Long length",'6a Health full-time'!T54&lt;&gt;0),E$15&amp;", "&amp;E$16&amp;", "&amp;$A55&amp;", "&amp;$B55&amp;", "&amp;$C55&amp;"; ","")</f>
        <v/>
      </c>
      <c r="EU55" s="259" t="str">
        <f>IF(AND($P$8=1,$B55="Long length",'6a Health full-time'!W54&lt;&gt;0),F$15&amp;", "&amp;F$16&amp;", "&amp;$A55&amp;", "&amp;$B55&amp;", "&amp;$C55&amp;"; ","")</f>
        <v/>
      </c>
      <c r="EV55" s="258" t="e">
        <f>IF(AND($P$8=1,$B55="Long length",'6a Health full-time'!#REF!&lt;&gt;0),G$15&amp;", "&amp;G$16&amp;", "&amp;$A55&amp;", "&amp;$B55&amp;", "&amp;$C55&amp;"; ","")</f>
        <v>#REF!</v>
      </c>
      <c r="EW55" s="299" t="e">
        <f>IF(AND($P$8=1,$B55="Long length",'6a Health full-time'!#REF!&lt;&gt;0),H$15&amp;", "&amp;H$16&amp;", "&amp;$A55&amp;", "&amp;$B55&amp;", "&amp;$C55&amp;"; ","")</f>
        <v>#REF!</v>
      </c>
      <c r="EX55" s="266" t="e">
        <f>IF(AND($P$8=1,$B55="Long length",'6a Health full-time'!#REF!&lt;&gt;0),I$15&amp;", "&amp;I$16&amp;", "&amp;$A55&amp;", "&amp;$B55&amp;", "&amp;$C55&amp;"; ","")</f>
        <v>#REF!</v>
      </c>
      <c r="EY55" s="324"/>
    </row>
    <row r="56" spans="1:155" x14ac:dyDescent="0.2">
      <c r="A56" s="3" t="s">
        <v>11296</v>
      </c>
      <c r="B56" s="3" t="s">
        <v>11274</v>
      </c>
      <c r="C56" s="3" t="s">
        <v>11275</v>
      </c>
      <c r="E56" s="295"/>
      <c r="F56" s="10"/>
      <c r="G56" s="264" t="str">
        <f>IF(AND($D$8=1,'6a Health full-time'!N55&gt;0),P$15&amp;", "&amp;P$16&amp;", "&amp;$A56&amp;", "&amp;$B56&amp;", "&amp;$C56&amp;"; ","")</f>
        <v/>
      </c>
      <c r="H56" s="255" t="str">
        <f>IF(AND($D$8=1,'6a Health full-time'!O55&gt;0),Q$15&amp;", "&amp;Q$16&amp;", "&amp;$A56&amp;", "&amp;$B56&amp;", "&amp;$C56&amp;"; ","")</f>
        <v/>
      </c>
      <c r="I56" s="256" t="str">
        <f>IF(AND($D$8=1,'6a Health full-time'!R55&gt;0),R$15&amp;", "&amp;R$16&amp;", "&amp;$A56&amp;", "&amp;$B56&amp;", "&amp;$C56&amp;"; ","")</f>
        <v/>
      </c>
      <c r="J56" s="257" t="e">
        <f>IF(AND($D$8=1,'6a Health full-time'!#REF!&gt;0),S$15&amp;", "&amp;S$16&amp;", "&amp;$A56&amp;", "&amp;$B56&amp;", "&amp;$C56&amp;"; ","")</f>
        <v>#REF!</v>
      </c>
      <c r="K56" s="795" t="e">
        <f>IF(AND($D$8=1,'6a Health full-time'!#REF!&gt;0),T$15&amp;", "&amp;T$16&amp;", "&amp;$A56&amp;", "&amp;$B56&amp;", "&amp;$C56&amp;"; ","")</f>
        <v>#REF!</v>
      </c>
      <c r="L56" s="293" t="e">
        <f>IF(AND($D$8=1,'6a Health full-time'!#REF!&gt;0),W$15&amp;", "&amp;W$16&amp;", "&amp;$A56&amp;", "&amp;$B56&amp;", "&amp;$C56&amp;"; ","")</f>
        <v>#REF!</v>
      </c>
      <c r="M56" s="50"/>
      <c r="N56" s="295"/>
      <c r="O56" s="10"/>
      <c r="P56" s="264" t="str">
        <f>IF(AND($E$8=1,'6a Health full-time'!D55&lt;0),D$14&amp;", "&amp;D$15&amp;", "&amp;D$16&amp;", "&amp;$A56&amp;", "&amp;$B56&amp;", "&amp;$C56&amp;"; ","")</f>
        <v/>
      </c>
      <c r="Q56" s="255" t="str">
        <f>IF(AND($E$8=1,'6a Health full-time'!E55&lt;0),E$14&amp;", "&amp;E$15&amp;", "&amp;E$16&amp;", "&amp;$A56&amp;", "&amp;$B56&amp;", "&amp;$C56&amp;"; ","")</f>
        <v/>
      </c>
      <c r="R56" s="256" t="str">
        <f>IF(AND($E$8=1,'6a Health full-time'!H55&lt;0),F$14&amp;", "&amp;F$15&amp;", "&amp;F$16&amp;", "&amp;$A56&amp;", "&amp;$B56&amp;", "&amp;$C56&amp;"; ","")</f>
        <v/>
      </c>
      <c r="S56" s="255" t="e">
        <f>IF(AND($E$8=1,'6a Health full-time'!#REF!&lt;0),G$14&amp;", "&amp;G$15&amp;", "&amp;G$16&amp;", "&amp;$A56&amp;", "&amp;$B56&amp;", "&amp;$C56&amp;"; ","")</f>
        <v>#REF!</v>
      </c>
      <c r="T56" s="298" t="e">
        <f>IF(AND($E$8=1,'6a Health full-time'!#REF!&lt;0),H$14&amp;", "&amp;H$15&amp;", "&amp;H$16&amp;", "&amp;$A56&amp;", "&amp;$B56&amp;", "&amp;$C56&amp;"; ","")</f>
        <v>#REF!</v>
      </c>
      <c r="U56" s="298" t="e">
        <f>IF(AND($E$8=1,'6a Health full-time'!#REF!&lt;0),I$14&amp;", "&amp;I$15&amp;", "&amp;I$16&amp;", "&amp;$A56&amp;", "&amp;$B56&amp;", "&amp;$C56&amp;"; ","")</f>
        <v>#REF!</v>
      </c>
      <c r="V56" s="264" t="str">
        <f>IF(AND($E$8=1,'6a Health full-time'!I55&lt;0),J$14&amp;", "&amp;J$15&amp;", "&amp;J$16&amp;", "&amp;$A56&amp;", "&amp;$B56&amp;", "&amp;$C56&amp;"; ","")</f>
        <v/>
      </c>
      <c r="W56" s="255" t="str">
        <f>IF(AND($E$8=1,'6a Health full-time'!J55&lt;0),K$14&amp;", "&amp;K$15&amp;", "&amp;K$16&amp;", "&amp;$A56&amp;", "&amp;$B56&amp;", "&amp;$C56&amp;"; ","")</f>
        <v/>
      </c>
      <c r="X56" s="256" t="str">
        <f>IF(AND($E$8=1,'6a Health full-time'!M55&lt;0),L$14&amp;", "&amp;L$15&amp;", "&amp;L$16&amp;", "&amp;$A56&amp;", "&amp;$B56&amp;", "&amp;$C56&amp;"; ","")</f>
        <v/>
      </c>
      <c r="Y56" s="255" t="e">
        <f>IF(AND($E$8=1,'6a Health full-time'!#REF!&lt;0),M$14&amp;", "&amp;M$15&amp;", "&amp;M$16&amp;", "&amp;$A56&amp;", "&amp;$B56&amp;", "&amp;$C56&amp;"; ","")</f>
        <v>#REF!</v>
      </c>
      <c r="Z56" s="298" t="e">
        <f>IF(AND($E$8=1,'6a Health full-time'!#REF!&lt;0),N$14&amp;", "&amp;N$15&amp;", "&amp;N$16&amp;", "&amp;$A56&amp;", "&amp;$B56&amp;", "&amp;$C56&amp;"; ","")</f>
        <v>#REF!</v>
      </c>
      <c r="AA56" s="298" t="e">
        <f>IF(AND($E$8=1,'6a Health full-time'!#REF!&lt;0),O$14&amp;", "&amp;O$15&amp;", "&amp;O$16&amp;", "&amp;$A56&amp;", "&amp;$B56&amp;", "&amp;$C56&amp;"; ","")</f>
        <v>#REF!</v>
      </c>
      <c r="AB56" s="264" t="str">
        <f>IF(AND($E$8=1,'6a Health full-time'!S55&lt;0),V$14&amp;", "&amp;V$15&amp;", "&amp;V$16&amp;", "&amp;$A56&amp;", "&amp;$B56&amp;", "&amp;$C56&amp;"; ","")</f>
        <v/>
      </c>
      <c r="AC56" s="255" t="str">
        <f>IF(AND($E$8=1,'6a Health full-time'!T55&lt;0),W$14&amp;", "&amp;W$15&amp;", "&amp;W$16&amp;", "&amp;$A56&amp;", "&amp;$B56&amp;", "&amp;$C56&amp;"; ","")</f>
        <v/>
      </c>
      <c r="AD56" s="256" t="str">
        <f>IF(AND($E$8=1,'6a Health full-time'!W55&lt;0),X$14&amp;", "&amp;X$15&amp;", "&amp;X$16&amp;", "&amp;$A56&amp;", "&amp;$B56&amp;", "&amp;$C56&amp;"; ","")</f>
        <v/>
      </c>
      <c r="AE56" s="255" t="e">
        <f>IF(AND($E$8=1,'6a Health full-time'!#REF!&lt;0),Y$14&amp;", "&amp;Y$15&amp;", "&amp;Y$16&amp;", "&amp;$A56&amp;", "&amp;$B56&amp;", "&amp;$C56&amp;"; ","")</f>
        <v>#REF!</v>
      </c>
      <c r="AF56" s="298" t="e">
        <f>IF(AND($E$8=1,'6a Health full-time'!#REF!&lt;0),Z$14&amp;", "&amp;Z$15&amp;", "&amp;Z$16&amp;", "&amp;$A56&amp;", "&amp;$B56&amp;", "&amp;$C56&amp;"; ","")</f>
        <v>#REF!</v>
      </c>
      <c r="AG56" s="802" t="e">
        <f>IF(AND($E$8=1,'6a Health full-time'!#REF!&lt;0),AA$14&amp;", "&amp;AA$15&amp;", "&amp;AA$16&amp;", "&amp;$A56&amp;", "&amp;$B56&amp;", "&amp;$C56&amp;"; ","")</f>
        <v>#REF!</v>
      </c>
      <c r="AH56" s="50"/>
      <c r="AI56" s="295"/>
      <c r="AJ56" s="10"/>
      <c r="AK56" s="264" t="str">
        <f>IF(AND($F$8=1,ABS('6a Health full-time'!D55)&lt;&gt;INT(ABS('6a Health full-time'!D55))),D$14&amp;", "&amp;D$15&amp;", "&amp;D$16&amp;", "&amp;$A56&amp;", "&amp;$B56&amp;", "&amp;$C56&amp;"; ","")</f>
        <v/>
      </c>
      <c r="AL56" s="255" t="str">
        <f>IF(AND($F$8=1,ABS('6a Health full-time'!E55)&lt;&gt;INT(ABS('6a Health full-time'!E55))),E$14&amp;", "&amp;E$15&amp;", "&amp;E$16&amp;", "&amp;$A56&amp;", "&amp;$B56&amp;", "&amp;$C56&amp;"; ","")</f>
        <v/>
      </c>
      <c r="AM56" s="256" t="str">
        <f>IF(AND($F$8=1,ABS('6a Health full-time'!H55)&lt;&gt;INT(ABS('6a Health full-time'!H55))),F$14&amp;", "&amp;F$15&amp;", "&amp;F$16&amp;", "&amp;$A56&amp;", "&amp;$B56&amp;", "&amp;$C56&amp;"; ","")</f>
        <v/>
      </c>
      <c r="AN56" s="255" t="e">
        <f>IF(AND($F$8=1,ABS('6a Health full-time'!#REF!)&lt;&gt;INT(ABS('6a Health full-time'!#REF!))),G$14&amp;", "&amp;G$15&amp;", "&amp;G$16&amp;", "&amp;$A56&amp;", "&amp;$B56&amp;", "&amp;$C56&amp;"; ","")</f>
        <v>#REF!</v>
      </c>
      <c r="AO56" s="298" t="e">
        <f>IF(AND($F$8=1,ABS('6a Health full-time'!#REF!)&lt;&gt;INT(ABS('6a Health full-time'!#REF!))),H$14&amp;", "&amp;H$15&amp;", "&amp;H$16&amp;", "&amp;$A56&amp;", "&amp;$B56&amp;", "&amp;$C56&amp;"; ","")</f>
        <v>#REF!</v>
      </c>
      <c r="AP56" s="298" t="e">
        <f>IF(AND($F$8=1,ABS('6a Health full-time'!#REF!)&lt;&gt;INT(ABS('6a Health full-time'!#REF!))),I$14&amp;", "&amp;I$15&amp;", "&amp;I$16&amp;", "&amp;$A56&amp;", "&amp;$B56&amp;", "&amp;$C56&amp;"; ","")</f>
        <v>#REF!</v>
      </c>
      <c r="AQ56" s="264" t="str">
        <f>IF(AND($F$8=1,ABS('6a Health full-time'!I55)&lt;&gt;INT(ABS('6a Health full-time'!I55))),J$14&amp;", "&amp;J$15&amp;", "&amp;J$16&amp;", "&amp;$A56&amp;", "&amp;$B56&amp;", "&amp;$C56&amp;"; ","")</f>
        <v/>
      </c>
      <c r="AR56" s="255" t="str">
        <f>IF(AND($F$8=1,ABS('6a Health full-time'!J55)&lt;&gt;INT(ABS('6a Health full-time'!J55))),K$14&amp;", "&amp;K$15&amp;", "&amp;K$16&amp;", "&amp;$A56&amp;", "&amp;$B56&amp;", "&amp;$C56&amp;"; ","")</f>
        <v/>
      </c>
      <c r="AS56" s="256" t="str">
        <f>IF(AND($F$8=1,ABS('6a Health full-time'!M55)&lt;&gt;INT(ABS('6a Health full-time'!M55))),L$14&amp;", "&amp;L$15&amp;", "&amp;L$16&amp;", "&amp;$A56&amp;", "&amp;$B56&amp;", "&amp;$C56&amp;"; ","")</f>
        <v/>
      </c>
      <c r="AT56" s="255" t="e">
        <f>IF(AND($F$8=1,ABS('6a Health full-time'!#REF!)&lt;&gt;INT(ABS('6a Health full-time'!#REF!))),M$14&amp;", "&amp;M$15&amp;", "&amp;M$16&amp;", "&amp;$A56&amp;", "&amp;$B56&amp;", "&amp;$C56&amp;"; ","")</f>
        <v>#REF!</v>
      </c>
      <c r="AU56" s="298" t="e">
        <f>IF(AND($F$8=1,ABS('6a Health full-time'!#REF!)&lt;&gt;INT(ABS('6a Health full-time'!#REF!))),N$14&amp;", "&amp;N$15&amp;", "&amp;N$16&amp;", "&amp;$A56&amp;", "&amp;$B56&amp;", "&amp;$C56&amp;"; ","")</f>
        <v>#REF!</v>
      </c>
      <c r="AV56" s="802" t="e">
        <f>IF(AND($F$8=1,ABS('6a Health full-time'!#REF!)&lt;&gt;INT(ABS('6a Health full-time'!#REF!))),O$14&amp;", "&amp;O$15&amp;", "&amp;O$16&amp;", "&amp;$A56&amp;", "&amp;$B56&amp;", "&amp;$C56&amp;"; ","")</f>
        <v>#REF!</v>
      </c>
      <c r="AW56" s="298" t="str">
        <f>IF(AND($F$8=1,ABS('6a Health full-time'!N55)&lt;&gt;INT(ABS('6a Health full-time'!N55))),P$14&amp;", "&amp;P$15&amp;", "&amp;P$16&amp;", "&amp;$A56&amp;", "&amp;$B56&amp;", "&amp;$C56&amp;"; ","")</f>
        <v/>
      </c>
      <c r="AX56" s="806" t="str">
        <f>IF(AND($F$8=1,ABS('6a Health full-time'!O55)&lt;&gt;INT(ABS('6a Health full-time'!O55))),Q$14&amp;", "&amp;Q$15&amp;", "&amp;Q$16&amp;", "&amp;$A56&amp;", "&amp;$B56&amp;", "&amp;$C56&amp;"; ","")</f>
        <v/>
      </c>
      <c r="AY56" s="298" t="str">
        <f>IF(AND($F$8=1,ABS('6a Health full-time'!R55)&lt;&gt;INT(ABS('6a Health full-time'!R55))),R$14&amp;", "&amp;R$15&amp;", "&amp;R$16&amp;", "&amp;$A56&amp;", "&amp;$B56&amp;", "&amp;$C56&amp;"; ","")</f>
        <v/>
      </c>
      <c r="AZ56" s="806" t="e">
        <f>IF(AND($F$8=1,ABS('6a Health full-time'!#REF!)&lt;&gt;INT(ABS('6a Health full-time'!#REF!))),S$14&amp;", "&amp;S$15&amp;", "&amp;S$16&amp;", "&amp;$A56&amp;", "&amp;$B56&amp;", "&amp;$C56&amp;"; ","")</f>
        <v>#REF!</v>
      </c>
      <c r="BA56" s="298" t="e">
        <f>IF(AND($F$8=1,ABS('6a Health full-time'!#REF!)&lt;&gt;INT(ABS('6a Health full-time'!#REF!))),T$14&amp;", "&amp;T$15&amp;", "&amp;T$16&amp;", "&amp;$A56&amp;", "&amp;$B56&amp;", "&amp;$C56&amp;"; ","")</f>
        <v>#REF!</v>
      </c>
      <c r="BB56" s="298" t="e">
        <f>IF(AND($F$8=1,ABS('6a Health full-time'!#REF!)&lt;&gt;INT(ABS('6a Health full-time'!#REF!))),U$14&amp;", "&amp;U$15&amp;", "&amp;U$16&amp;", "&amp;$A56&amp;", "&amp;$B56&amp;", "&amp;$C56&amp;"; ","")</f>
        <v>#REF!</v>
      </c>
      <c r="BC56" s="264" t="str">
        <f>IF(AND($F$8=1,ABS('6a Health full-time'!S55)&lt;&gt;INT(ABS('6a Health full-time'!S55))),V$14&amp;", "&amp;V$15&amp;", "&amp;V$16&amp;", "&amp;$A56&amp;", "&amp;$B56&amp;", "&amp;$C56&amp;"; ","")</f>
        <v/>
      </c>
      <c r="BD56" s="255" t="str">
        <f>IF(AND($F$8=1,ABS('6a Health full-time'!T55)&lt;&gt;INT(ABS('6a Health full-time'!T55))),W$14&amp;", "&amp;W$15&amp;", "&amp;W$16&amp;", "&amp;$A56&amp;", "&amp;$B56&amp;", "&amp;$C56&amp;"; ","")</f>
        <v/>
      </c>
      <c r="BE56" s="256" t="str">
        <f>IF(AND($F$8=1,ABS('6a Health full-time'!W55)&lt;&gt;INT(ABS('6a Health full-time'!W55))),X$14&amp;", "&amp;X$15&amp;", "&amp;X$16&amp;", "&amp;$A56&amp;", "&amp;$B56&amp;", "&amp;$C56&amp;"; ","")</f>
        <v/>
      </c>
      <c r="BF56" s="255" t="e">
        <f>IF(AND($F$8=1,ABS('6a Health full-time'!#REF!)&lt;&gt;INT(ABS('6a Health full-time'!#REF!))),Y$14&amp;", "&amp;Y$15&amp;", "&amp;Y$16&amp;", "&amp;$A56&amp;", "&amp;$B56&amp;", "&amp;$C56&amp;"; ","")</f>
        <v>#REF!</v>
      </c>
      <c r="BG56" s="298" t="e">
        <f>IF(AND($F$8=1,ABS('6a Health full-time'!#REF!)&lt;&gt;INT(ABS('6a Health full-time'!#REF!))),Z$14&amp;", "&amp;Z$15&amp;", "&amp;Z$16&amp;", "&amp;$A56&amp;", "&amp;$B56&amp;", "&amp;$C56&amp;"; ","")</f>
        <v>#REF!</v>
      </c>
      <c r="BH56" s="293" t="e">
        <f>IF(AND($F$8=1,ABS('6a Health full-time'!#REF!)&lt;&gt;INT(ABS('6a Health full-time'!#REF!))),AA$14&amp;", "&amp;AA$15&amp;", "&amp;AA$16&amp;", "&amp;$A56&amp;", "&amp;$B56&amp;", "&amp;$C56&amp;"; ","")</f>
        <v>#REF!</v>
      </c>
      <c r="BI56" s="50"/>
      <c r="BJ56" s="295"/>
      <c r="BK56" s="10"/>
      <c r="BL56" s="286"/>
      <c r="BM56" s="287"/>
      <c r="BN56" s="301"/>
      <c r="BO56" s="287"/>
      <c r="BP56" s="303"/>
      <c r="BQ56" s="303"/>
      <c r="BR56" s="286"/>
      <c r="BS56" s="287"/>
      <c r="BT56" s="301"/>
      <c r="BU56" s="287"/>
      <c r="BV56" s="303"/>
      <c r="BW56" s="804"/>
      <c r="BX56" s="303"/>
      <c r="BY56" s="808"/>
      <c r="BZ56" s="303"/>
      <c r="CA56" s="808"/>
      <c r="CB56" s="303"/>
      <c r="CC56" s="303"/>
      <c r="CD56" s="286"/>
      <c r="CE56" s="287"/>
      <c r="CF56" s="301"/>
      <c r="CG56" s="287"/>
      <c r="CH56" s="814"/>
      <c r="CI56" s="817"/>
      <c r="CJ56" s="50"/>
      <c r="CK56" s="295"/>
      <c r="CL56" s="10"/>
      <c r="DN56" s="3"/>
      <c r="DO56" s="3"/>
      <c r="DP56" s="323"/>
      <c r="DQ56" s="10"/>
      <c r="DR56" s="264" t="str">
        <f>IF(AND($M$8=1,SUM('6a Health full-time'!D55,'6a Health full-time'!I55)&gt;$DP$22,'6a Health full-time'!N55=0),P$15&amp;", "&amp;P$16&amp;", "&amp;$A56&amp;", "&amp;$B56&amp;", "&amp;$C56&amp;"; ","")</f>
        <v/>
      </c>
      <c r="DS56" s="255" t="str">
        <f>IF(AND($M$8=1,SUM('6a Health full-time'!E55,'6a Health full-time'!J55)&gt;$DP$22,'6a Health full-time'!O55=0),Q$15&amp;", "&amp;Q$16&amp;", "&amp;$A56&amp;", "&amp;$B56&amp;", "&amp;$C56&amp;"; ","")</f>
        <v/>
      </c>
      <c r="DT56" s="256" t="str">
        <f>IF(AND($M$8=1,SUM('6a Health full-time'!H55,'6a Health full-time'!M55)&gt;$DP$22,'6a Health full-time'!R55=0),R$15&amp;", "&amp;R$16&amp;", "&amp;$A56&amp;", "&amp;$B56&amp;", "&amp;$C56&amp;"; ","")</f>
        <v/>
      </c>
      <c r="DU56" s="255" t="e">
        <f>IF(AND($M$8=1,SUM('6a Health full-time'!#REF!,'6a Health full-time'!#REF!)&gt;$DP$22,'6a Health full-time'!#REF!=0),S$15&amp;", "&amp;S$16&amp;", "&amp;$A56&amp;", "&amp;$B56&amp;", "&amp;$C56&amp;"; ","")</f>
        <v>#REF!</v>
      </c>
      <c r="DV56" s="298" t="e">
        <f>IF(AND($M$8=1,SUM('6a Health full-time'!#REF!,'6a Health full-time'!#REF!)&gt;$DP$22,'6a Health full-time'!#REF!=0),T$15&amp;", "&amp;T$16&amp;", "&amp;$A56&amp;", "&amp;$B56&amp;", "&amp;$C56&amp;"; ","")</f>
        <v>#REF!</v>
      </c>
      <c r="DW56" s="293" t="e">
        <f>IF(AND($M$8=1,SUM('6a Health full-time'!#REF!,'6a Health full-time'!#REF!)&gt;$DP$22,'6a Health full-time'!#REF!=0),U$15&amp;", "&amp;U$16&amp;", "&amp;$A56&amp;", "&amp;$B56&amp;", "&amp;$C56&amp;"; ","")</f>
        <v>#REF!</v>
      </c>
      <c r="DX56" s="324"/>
      <c r="DY56" s="323"/>
      <c r="DZ56" s="10"/>
      <c r="EA56" s="264" t="str">
        <f>IF(AND($N$8=1,SUM('6a Health full-time'!D55,'6a Health full-time'!I55)&gt;0,SUM('6a Health full-time'!D55,'6a Health full-time'!I55)=ABS('6a Health full-time'!N55)),P$15&amp;", "&amp;P$16&amp;", "&amp;$A56&amp;", "&amp;$B56&amp;", "&amp;$C56&amp;"; ","")</f>
        <v/>
      </c>
      <c r="EB56" s="255" t="str">
        <f>IF(AND($N$8=1,SUM('6a Health full-time'!E55,'6a Health full-time'!J55)&gt;0,SUM('6a Health full-time'!E55,'6a Health full-time'!J55)=ABS('6a Health full-time'!O55)),Q$15&amp;", "&amp;Q$16&amp;", "&amp;$A56&amp;", "&amp;$B56&amp;", "&amp;$C56&amp;"; ","")</f>
        <v/>
      </c>
      <c r="EC56" s="256" t="str">
        <f>IF(AND($N$8=1,SUM('6a Health full-time'!H55,'6a Health full-time'!M55)&gt;0,SUM('6a Health full-time'!H55,'6a Health full-time'!M55)=ABS('6a Health full-time'!R55)),R$15&amp;", "&amp;R$16&amp;", "&amp;$A56&amp;", "&amp;$B56&amp;", "&amp;$C56&amp;"; ","")</f>
        <v/>
      </c>
      <c r="ED56" s="255" t="e">
        <f>IF(AND($N$8=1,SUM('6a Health full-time'!#REF!,'6a Health full-time'!#REF!)&gt;0,SUM('6a Health full-time'!#REF!,'6a Health full-time'!#REF!)=ABS('6a Health full-time'!#REF!)),S$15&amp;", "&amp;S$16&amp;", "&amp;$A56&amp;", "&amp;$B56&amp;", "&amp;$C56&amp;"; ","")</f>
        <v>#REF!</v>
      </c>
      <c r="EE56" s="298" t="e">
        <f>IF(AND($N$8=1,SUM('6a Health full-time'!#REF!,'6a Health full-time'!#REF!)&gt;0,SUM('6a Health full-time'!#REF!,'6a Health full-time'!#REF!)=ABS('6a Health full-time'!#REF!)),T$15&amp;", "&amp;T$16&amp;", "&amp;$A56&amp;", "&amp;$B56&amp;", "&amp;$C56&amp;"; ","")</f>
        <v>#REF!</v>
      </c>
      <c r="EF56" s="293" t="e">
        <f>IF(AND($N$8=1,SUM('6a Health full-time'!#REF!,'6a Health full-time'!#REF!)&gt;0,SUM('6a Health full-time'!#REF!,'6a Health full-time'!#REF!)=ABS('6a Health full-time'!#REF!)),U$15&amp;", "&amp;U$16&amp;", "&amp;$A56&amp;", "&amp;$B56&amp;", "&amp;$C56&amp;"; ","")</f>
        <v>#REF!</v>
      </c>
      <c r="EG56" s="324"/>
      <c r="EH56" s="3"/>
      <c r="EI56" s="3"/>
      <c r="EJ56" s="3"/>
      <c r="EK56" s="3"/>
      <c r="EL56" s="3"/>
      <c r="EM56" s="3"/>
      <c r="EN56" s="3"/>
      <c r="EO56" s="3"/>
      <c r="EP56" s="3"/>
      <c r="EQ56" s="323"/>
      <c r="ER56" s="10"/>
      <c r="ES56" s="264" t="str">
        <f>IF(AND($P$8=1,$B56="Long length",'6a Health full-time'!S55&lt;&gt;0),D$15&amp;", "&amp;D$16&amp;", "&amp;$A56&amp;", "&amp;$B56&amp;", "&amp;$C56&amp;"; ","")</f>
        <v/>
      </c>
      <c r="ET56" s="255" t="str">
        <f>IF(AND($P$8=1,$B56="Long length",'6a Health full-time'!T55&lt;&gt;0),E$15&amp;", "&amp;E$16&amp;", "&amp;$A56&amp;", "&amp;$B56&amp;", "&amp;$C56&amp;"; ","")</f>
        <v/>
      </c>
      <c r="EU56" s="256" t="str">
        <f>IF(AND($P$8=1,$B56="Long length",'6a Health full-time'!W55&lt;&gt;0),F$15&amp;", "&amp;F$16&amp;", "&amp;$A56&amp;", "&amp;$B56&amp;", "&amp;$C56&amp;"; ","")</f>
        <v/>
      </c>
      <c r="EV56" s="255" t="e">
        <f>IF(AND($P$8=1,$B56="Long length",'6a Health full-time'!#REF!&lt;&gt;0),G$15&amp;", "&amp;G$16&amp;", "&amp;$A56&amp;", "&amp;$B56&amp;", "&amp;$C56&amp;"; ","")</f>
        <v>#REF!</v>
      </c>
      <c r="EW56" s="298" t="e">
        <f>IF(AND($P$8=1,$B56="Long length",'6a Health full-time'!#REF!&lt;&gt;0),H$15&amp;", "&amp;H$16&amp;", "&amp;$A56&amp;", "&amp;$B56&amp;", "&amp;$C56&amp;"; ","")</f>
        <v>#REF!</v>
      </c>
      <c r="EX56" s="293" t="e">
        <f>IF(AND($P$8=1,$B56="Long length",'6a Health full-time'!#REF!&lt;&gt;0),I$15&amp;", "&amp;I$16&amp;", "&amp;$A56&amp;", "&amp;$B56&amp;", "&amp;$C56&amp;"; ","")</f>
        <v>#REF!</v>
      </c>
      <c r="EY56" s="324"/>
    </row>
    <row r="57" spans="1:155" x14ac:dyDescent="0.2">
      <c r="A57" s="3" t="s">
        <v>11296</v>
      </c>
      <c r="B57" s="3" t="s">
        <v>11274</v>
      </c>
      <c r="C57" s="3" t="s">
        <v>11284</v>
      </c>
      <c r="E57" s="295"/>
      <c r="F57" s="10"/>
      <c r="G57" s="265" t="str">
        <f>IF(AND($D$8=1,'6a Health full-time'!N56&gt;0),P$15&amp;", "&amp;P$16&amp;", "&amp;$A57&amp;", "&amp;$B57&amp;", "&amp;$C57&amp;"; ","")</f>
        <v/>
      </c>
      <c r="H57" s="258" t="str">
        <f>IF(AND($D$8=1,'6a Health full-time'!O56&gt;0),Q$15&amp;", "&amp;Q$16&amp;", "&amp;$A57&amp;", "&amp;$B57&amp;", "&amp;$C57&amp;"; ","")</f>
        <v/>
      </c>
      <c r="I57" s="259" t="str">
        <f>IF(AND($D$8=1,'6a Health full-time'!R56&gt;0),R$15&amp;", "&amp;R$16&amp;", "&amp;$A57&amp;", "&amp;$B57&amp;", "&amp;$C57&amp;"; ","")</f>
        <v/>
      </c>
      <c r="J57" s="794" t="e">
        <f>IF(AND($D$8=1,'6a Health full-time'!#REF!&gt;0),S$15&amp;", "&amp;S$16&amp;", "&amp;$A57&amp;", "&amp;$B57&amp;", "&amp;$C57&amp;"; ","")</f>
        <v>#REF!</v>
      </c>
      <c r="K57" s="796" t="e">
        <f>IF(AND($D$8=1,'6a Health full-time'!#REF!&gt;0),T$15&amp;", "&amp;T$16&amp;", "&amp;$A57&amp;", "&amp;$B57&amp;", "&amp;$C57&amp;"; ","")</f>
        <v>#REF!</v>
      </c>
      <c r="L57" s="266" t="e">
        <f>IF(AND($D$8=1,'6a Health full-time'!#REF!&gt;0),W$15&amp;", "&amp;W$16&amp;", "&amp;$A57&amp;", "&amp;$B57&amp;", "&amp;$C57&amp;"; ","")</f>
        <v>#REF!</v>
      </c>
      <c r="M57" s="50"/>
      <c r="N57" s="295"/>
      <c r="O57" s="10"/>
      <c r="P57" s="265" t="str">
        <f>IF(AND($E$8=1,'6a Health full-time'!D56&lt;0),D$14&amp;", "&amp;D$15&amp;", "&amp;D$16&amp;", "&amp;$A57&amp;", "&amp;$B57&amp;", "&amp;$C57&amp;"; ","")</f>
        <v/>
      </c>
      <c r="Q57" s="258" t="str">
        <f>IF(AND($E$8=1,'6a Health full-time'!E56&lt;0),E$14&amp;", "&amp;E$15&amp;", "&amp;E$16&amp;", "&amp;$A57&amp;", "&amp;$B57&amp;", "&amp;$C57&amp;"; ","")</f>
        <v/>
      </c>
      <c r="R57" s="259" t="str">
        <f>IF(AND($E$8=1,'6a Health full-time'!H56&lt;0),F$14&amp;", "&amp;F$15&amp;", "&amp;F$16&amp;", "&amp;$A57&amp;", "&amp;$B57&amp;", "&amp;$C57&amp;"; ","")</f>
        <v/>
      </c>
      <c r="S57" s="258" t="e">
        <f>IF(AND($E$8=1,'6a Health full-time'!#REF!&lt;0),G$14&amp;", "&amp;G$15&amp;", "&amp;G$16&amp;", "&amp;$A57&amp;", "&amp;$B57&amp;", "&amp;$C57&amp;"; ","")</f>
        <v>#REF!</v>
      </c>
      <c r="T57" s="299" t="e">
        <f>IF(AND($E$8=1,'6a Health full-time'!#REF!&lt;0),H$14&amp;", "&amp;H$15&amp;", "&amp;H$16&amp;", "&amp;$A57&amp;", "&amp;$B57&amp;", "&amp;$C57&amp;"; ","")</f>
        <v>#REF!</v>
      </c>
      <c r="U57" s="299" t="e">
        <f>IF(AND($E$8=1,'6a Health full-time'!#REF!&lt;0),I$14&amp;", "&amp;I$15&amp;", "&amp;I$16&amp;", "&amp;$A57&amp;", "&amp;$B57&amp;", "&amp;$C57&amp;"; ","")</f>
        <v>#REF!</v>
      </c>
      <c r="V57" s="265" t="str">
        <f>IF(AND($E$8=1,'6a Health full-time'!I56&lt;0),J$14&amp;", "&amp;J$15&amp;", "&amp;J$16&amp;", "&amp;$A57&amp;", "&amp;$B57&amp;", "&amp;$C57&amp;"; ","")</f>
        <v/>
      </c>
      <c r="W57" s="258" t="str">
        <f>IF(AND($E$8=1,'6a Health full-time'!J56&lt;0),K$14&amp;", "&amp;K$15&amp;", "&amp;K$16&amp;", "&amp;$A57&amp;", "&amp;$B57&amp;", "&amp;$C57&amp;"; ","")</f>
        <v/>
      </c>
      <c r="X57" s="259" t="str">
        <f>IF(AND($E$8=1,'6a Health full-time'!M56&lt;0),L$14&amp;", "&amp;L$15&amp;", "&amp;L$16&amp;", "&amp;$A57&amp;", "&amp;$B57&amp;", "&amp;$C57&amp;"; ","")</f>
        <v/>
      </c>
      <c r="Y57" s="258" t="e">
        <f>IF(AND($E$8=1,'6a Health full-time'!#REF!&lt;0),M$14&amp;", "&amp;M$15&amp;", "&amp;M$16&amp;", "&amp;$A57&amp;", "&amp;$B57&amp;", "&amp;$C57&amp;"; ","")</f>
        <v>#REF!</v>
      </c>
      <c r="Z57" s="299" t="e">
        <f>IF(AND($E$8=1,'6a Health full-time'!#REF!&lt;0),N$14&amp;", "&amp;N$15&amp;", "&amp;N$16&amp;", "&amp;$A57&amp;", "&amp;$B57&amp;", "&amp;$C57&amp;"; ","")</f>
        <v>#REF!</v>
      </c>
      <c r="AA57" s="299" t="e">
        <f>IF(AND($E$8=1,'6a Health full-time'!#REF!&lt;0),O$14&amp;", "&amp;O$15&amp;", "&amp;O$16&amp;", "&amp;$A57&amp;", "&amp;$B57&amp;", "&amp;$C57&amp;"; ","")</f>
        <v>#REF!</v>
      </c>
      <c r="AB57" s="265" t="str">
        <f>IF(AND($E$8=1,'6a Health full-time'!S56&lt;0),V$14&amp;", "&amp;V$15&amp;", "&amp;V$16&amp;", "&amp;$A57&amp;", "&amp;$B57&amp;", "&amp;$C57&amp;"; ","")</f>
        <v/>
      </c>
      <c r="AC57" s="258" t="str">
        <f>IF(AND($E$8=1,'6a Health full-time'!T56&lt;0),W$14&amp;", "&amp;W$15&amp;", "&amp;W$16&amp;", "&amp;$A57&amp;", "&amp;$B57&amp;", "&amp;$C57&amp;"; ","")</f>
        <v/>
      </c>
      <c r="AD57" s="259" t="str">
        <f>IF(AND($E$8=1,'6a Health full-time'!W56&lt;0),X$14&amp;", "&amp;X$15&amp;", "&amp;X$16&amp;", "&amp;$A57&amp;", "&amp;$B57&amp;", "&amp;$C57&amp;"; ","")</f>
        <v/>
      </c>
      <c r="AE57" s="258" t="e">
        <f>IF(AND($E$8=1,'6a Health full-time'!#REF!&lt;0),Y$14&amp;", "&amp;Y$15&amp;", "&amp;Y$16&amp;", "&amp;$A57&amp;", "&amp;$B57&amp;", "&amp;$C57&amp;"; ","")</f>
        <v>#REF!</v>
      </c>
      <c r="AF57" s="299" t="e">
        <f>IF(AND($E$8=1,'6a Health full-time'!#REF!&lt;0),Z$14&amp;", "&amp;Z$15&amp;", "&amp;Z$16&amp;", "&amp;$A57&amp;", "&amp;$B57&amp;", "&amp;$C57&amp;"; ","")</f>
        <v>#REF!</v>
      </c>
      <c r="AG57" s="803" t="e">
        <f>IF(AND($E$8=1,'6a Health full-time'!#REF!&lt;0),AA$14&amp;", "&amp;AA$15&amp;", "&amp;AA$16&amp;", "&amp;$A57&amp;", "&amp;$B57&amp;", "&amp;$C57&amp;"; ","")</f>
        <v>#REF!</v>
      </c>
      <c r="AH57" s="50"/>
      <c r="AI57" s="295"/>
      <c r="AJ57" s="10"/>
      <c r="AK57" s="265" t="str">
        <f>IF(AND($F$8=1,ABS('6a Health full-time'!D56)&lt;&gt;INT(ABS('6a Health full-time'!D56))),D$14&amp;", "&amp;D$15&amp;", "&amp;D$16&amp;", "&amp;$A57&amp;", "&amp;$B57&amp;", "&amp;$C57&amp;"; ","")</f>
        <v/>
      </c>
      <c r="AL57" s="258" t="str">
        <f>IF(AND($F$8=1,ABS('6a Health full-time'!E56)&lt;&gt;INT(ABS('6a Health full-time'!E56))),E$14&amp;", "&amp;E$15&amp;", "&amp;E$16&amp;", "&amp;$A57&amp;", "&amp;$B57&amp;", "&amp;$C57&amp;"; ","")</f>
        <v/>
      </c>
      <c r="AM57" s="259" t="str">
        <f>IF(AND($F$8=1,ABS('6a Health full-time'!H56)&lt;&gt;INT(ABS('6a Health full-time'!H56))),F$14&amp;", "&amp;F$15&amp;", "&amp;F$16&amp;", "&amp;$A57&amp;", "&amp;$B57&amp;", "&amp;$C57&amp;"; ","")</f>
        <v/>
      </c>
      <c r="AN57" s="258" t="e">
        <f>IF(AND($F$8=1,ABS('6a Health full-time'!#REF!)&lt;&gt;INT(ABS('6a Health full-time'!#REF!))),G$14&amp;", "&amp;G$15&amp;", "&amp;G$16&amp;", "&amp;$A57&amp;", "&amp;$B57&amp;", "&amp;$C57&amp;"; ","")</f>
        <v>#REF!</v>
      </c>
      <c r="AO57" s="299" t="e">
        <f>IF(AND($F$8=1,ABS('6a Health full-time'!#REF!)&lt;&gt;INT(ABS('6a Health full-time'!#REF!))),H$14&amp;", "&amp;H$15&amp;", "&amp;H$16&amp;", "&amp;$A57&amp;", "&amp;$B57&amp;", "&amp;$C57&amp;"; ","")</f>
        <v>#REF!</v>
      </c>
      <c r="AP57" s="299" t="e">
        <f>IF(AND($F$8=1,ABS('6a Health full-time'!#REF!)&lt;&gt;INT(ABS('6a Health full-time'!#REF!))),I$14&amp;", "&amp;I$15&amp;", "&amp;I$16&amp;", "&amp;$A57&amp;", "&amp;$B57&amp;", "&amp;$C57&amp;"; ","")</f>
        <v>#REF!</v>
      </c>
      <c r="AQ57" s="265" t="str">
        <f>IF(AND($F$8=1,ABS('6a Health full-time'!I56)&lt;&gt;INT(ABS('6a Health full-time'!I56))),J$14&amp;", "&amp;J$15&amp;", "&amp;J$16&amp;", "&amp;$A57&amp;", "&amp;$B57&amp;", "&amp;$C57&amp;"; ","")</f>
        <v/>
      </c>
      <c r="AR57" s="258" t="str">
        <f>IF(AND($F$8=1,ABS('6a Health full-time'!J56)&lt;&gt;INT(ABS('6a Health full-time'!J56))),K$14&amp;", "&amp;K$15&amp;", "&amp;K$16&amp;", "&amp;$A57&amp;", "&amp;$B57&amp;", "&amp;$C57&amp;"; ","")</f>
        <v/>
      </c>
      <c r="AS57" s="259" t="str">
        <f>IF(AND($F$8=1,ABS('6a Health full-time'!M56)&lt;&gt;INT(ABS('6a Health full-time'!M56))),L$14&amp;", "&amp;L$15&amp;", "&amp;L$16&amp;", "&amp;$A57&amp;", "&amp;$B57&amp;", "&amp;$C57&amp;"; ","")</f>
        <v/>
      </c>
      <c r="AT57" s="258" t="e">
        <f>IF(AND($F$8=1,ABS('6a Health full-time'!#REF!)&lt;&gt;INT(ABS('6a Health full-time'!#REF!))),M$14&amp;", "&amp;M$15&amp;", "&amp;M$16&amp;", "&amp;$A57&amp;", "&amp;$B57&amp;", "&amp;$C57&amp;"; ","")</f>
        <v>#REF!</v>
      </c>
      <c r="AU57" s="299" t="e">
        <f>IF(AND($F$8=1,ABS('6a Health full-time'!#REF!)&lt;&gt;INT(ABS('6a Health full-time'!#REF!))),N$14&amp;", "&amp;N$15&amp;", "&amp;N$16&amp;", "&amp;$A57&amp;", "&amp;$B57&amp;", "&amp;$C57&amp;"; ","")</f>
        <v>#REF!</v>
      </c>
      <c r="AV57" s="803" t="e">
        <f>IF(AND($F$8=1,ABS('6a Health full-time'!#REF!)&lt;&gt;INT(ABS('6a Health full-time'!#REF!))),O$14&amp;", "&amp;O$15&amp;", "&amp;O$16&amp;", "&amp;$A57&amp;", "&amp;$B57&amp;", "&amp;$C57&amp;"; ","")</f>
        <v>#REF!</v>
      </c>
      <c r="AW57" s="299" t="str">
        <f>IF(AND($F$8=1,ABS('6a Health full-time'!N56)&lt;&gt;INT(ABS('6a Health full-time'!N56))),P$14&amp;", "&amp;P$15&amp;", "&amp;P$16&amp;", "&amp;$A57&amp;", "&amp;$B57&amp;", "&amp;$C57&amp;"; ","")</f>
        <v/>
      </c>
      <c r="AX57" s="807" t="str">
        <f>IF(AND($F$8=1,ABS('6a Health full-time'!O56)&lt;&gt;INT(ABS('6a Health full-time'!O56))),Q$14&amp;", "&amp;Q$15&amp;", "&amp;Q$16&amp;", "&amp;$A57&amp;", "&amp;$B57&amp;", "&amp;$C57&amp;"; ","")</f>
        <v/>
      </c>
      <c r="AY57" s="299" t="str">
        <f>IF(AND($F$8=1,ABS('6a Health full-time'!R56)&lt;&gt;INT(ABS('6a Health full-time'!R56))),R$14&amp;", "&amp;R$15&amp;", "&amp;R$16&amp;", "&amp;$A57&amp;", "&amp;$B57&amp;", "&amp;$C57&amp;"; ","")</f>
        <v/>
      </c>
      <c r="AZ57" s="807" t="e">
        <f>IF(AND($F$8=1,ABS('6a Health full-time'!#REF!)&lt;&gt;INT(ABS('6a Health full-time'!#REF!))),S$14&amp;", "&amp;S$15&amp;", "&amp;S$16&amp;", "&amp;$A57&amp;", "&amp;$B57&amp;", "&amp;$C57&amp;"; ","")</f>
        <v>#REF!</v>
      </c>
      <c r="BA57" s="299" t="e">
        <f>IF(AND($F$8=1,ABS('6a Health full-time'!#REF!)&lt;&gt;INT(ABS('6a Health full-time'!#REF!))),T$14&amp;", "&amp;T$15&amp;", "&amp;T$16&amp;", "&amp;$A57&amp;", "&amp;$B57&amp;", "&amp;$C57&amp;"; ","")</f>
        <v>#REF!</v>
      </c>
      <c r="BB57" s="299" t="e">
        <f>IF(AND($F$8=1,ABS('6a Health full-time'!#REF!)&lt;&gt;INT(ABS('6a Health full-time'!#REF!))),U$14&amp;", "&amp;U$15&amp;", "&amp;U$16&amp;", "&amp;$A57&amp;", "&amp;$B57&amp;", "&amp;$C57&amp;"; ","")</f>
        <v>#REF!</v>
      </c>
      <c r="BC57" s="265" t="str">
        <f>IF(AND($F$8=1,ABS('6a Health full-time'!S56)&lt;&gt;INT(ABS('6a Health full-time'!S56))),V$14&amp;", "&amp;V$15&amp;", "&amp;V$16&amp;", "&amp;$A57&amp;", "&amp;$B57&amp;", "&amp;$C57&amp;"; ","")</f>
        <v/>
      </c>
      <c r="BD57" s="258" t="str">
        <f>IF(AND($F$8=1,ABS('6a Health full-time'!T56)&lt;&gt;INT(ABS('6a Health full-time'!T56))),W$14&amp;", "&amp;W$15&amp;", "&amp;W$16&amp;", "&amp;$A57&amp;", "&amp;$B57&amp;", "&amp;$C57&amp;"; ","")</f>
        <v/>
      </c>
      <c r="BE57" s="259" t="str">
        <f>IF(AND($F$8=1,ABS('6a Health full-time'!W56)&lt;&gt;INT(ABS('6a Health full-time'!W56))),X$14&amp;", "&amp;X$15&amp;", "&amp;X$16&amp;", "&amp;$A57&amp;", "&amp;$B57&amp;", "&amp;$C57&amp;"; ","")</f>
        <v/>
      </c>
      <c r="BF57" s="258" t="e">
        <f>IF(AND($F$8=1,ABS('6a Health full-time'!#REF!)&lt;&gt;INT(ABS('6a Health full-time'!#REF!))),Y$14&amp;", "&amp;Y$15&amp;", "&amp;Y$16&amp;", "&amp;$A57&amp;", "&amp;$B57&amp;", "&amp;$C57&amp;"; ","")</f>
        <v>#REF!</v>
      </c>
      <c r="BG57" s="299" t="e">
        <f>IF(AND($F$8=1,ABS('6a Health full-time'!#REF!)&lt;&gt;INT(ABS('6a Health full-time'!#REF!))),Z$14&amp;", "&amp;Z$15&amp;", "&amp;Z$16&amp;", "&amp;$A57&amp;", "&amp;$B57&amp;", "&amp;$C57&amp;"; ","")</f>
        <v>#REF!</v>
      </c>
      <c r="BH57" s="266" t="e">
        <f>IF(AND($F$8=1,ABS('6a Health full-time'!#REF!)&lt;&gt;INT(ABS('6a Health full-time'!#REF!))),AA$14&amp;", "&amp;AA$15&amp;", "&amp;AA$16&amp;", "&amp;$A57&amp;", "&amp;$B57&amp;", "&amp;$C57&amp;"; ","")</f>
        <v>#REF!</v>
      </c>
      <c r="BI57" s="50"/>
      <c r="BJ57" s="295"/>
      <c r="BK57" s="10"/>
      <c r="BL57" s="281"/>
      <c r="BM57" s="280"/>
      <c r="BN57" s="288"/>
      <c r="BO57" s="280"/>
      <c r="BP57" s="305"/>
      <c r="BQ57" s="305"/>
      <c r="BR57" s="281"/>
      <c r="BS57" s="280"/>
      <c r="BT57" s="288"/>
      <c r="BU57" s="280"/>
      <c r="BV57" s="305"/>
      <c r="BW57" s="805"/>
      <c r="BX57" s="305"/>
      <c r="BY57" s="809"/>
      <c r="BZ57" s="305"/>
      <c r="CA57" s="809"/>
      <c r="CB57" s="305"/>
      <c r="CC57" s="305"/>
      <c r="CD57" s="281"/>
      <c r="CE57" s="280"/>
      <c r="CF57" s="288"/>
      <c r="CG57" s="280"/>
      <c r="CH57" s="814"/>
      <c r="CI57" s="817"/>
      <c r="CJ57" s="50"/>
      <c r="CK57" s="295"/>
      <c r="CL57" s="10"/>
      <c r="CP57" s="32" t="s">
        <v>11297</v>
      </c>
      <c r="CR57" s="32" t="s">
        <v>11298</v>
      </c>
      <c r="CT57" s="32" t="s">
        <v>11299</v>
      </c>
      <c r="CV57" s="32" t="s">
        <v>11297</v>
      </c>
      <c r="CX57" s="32" t="s">
        <v>11298</v>
      </c>
      <c r="CZ57" s="32" t="s">
        <v>11299</v>
      </c>
      <c r="DB57" s="32" t="s">
        <v>11297</v>
      </c>
      <c r="DD57" s="32" t="s">
        <v>11298</v>
      </c>
      <c r="DF57" s="32" t="s">
        <v>11299</v>
      </c>
      <c r="DH57" s="32" t="s">
        <v>11297</v>
      </c>
      <c r="DJ57" s="32" t="s">
        <v>11298</v>
      </c>
      <c r="DL57" s="32" t="s">
        <v>11299</v>
      </c>
      <c r="DN57" s="3"/>
      <c r="DO57" s="3"/>
      <c r="DP57" s="323"/>
      <c r="DQ57" s="10"/>
      <c r="DR57" s="265" t="str">
        <f>IF(AND($M$8=1,SUM('6a Health full-time'!D56,'6a Health full-time'!I56)&gt;$DP$22,'6a Health full-time'!N56=0),P$15&amp;", "&amp;P$16&amp;", "&amp;$A57&amp;", "&amp;$B57&amp;", "&amp;$C57&amp;"; ","")</f>
        <v/>
      </c>
      <c r="DS57" s="258" t="str">
        <f>IF(AND($M$8=1,SUM('6a Health full-time'!E56,'6a Health full-time'!J56)&gt;$DP$22,'6a Health full-time'!O56=0),Q$15&amp;", "&amp;Q$16&amp;", "&amp;$A57&amp;", "&amp;$B57&amp;", "&amp;$C57&amp;"; ","")</f>
        <v/>
      </c>
      <c r="DT57" s="259" t="str">
        <f>IF(AND($M$8=1,SUM('6a Health full-time'!H56,'6a Health full-time'!M56)&gt;$DP$22,'6a Health full-time'!R56=0),R$15&amp;", "&amp;R$16&amp;", "&amp;$A57&amp;", "&amp;$B57&amp;", "&amp;$C57&amp;"; ","")</f>
        <v/>
      </c>
      <c r="DU57" s="258" t="e">
        <f>IF(AND($M$8=1,SUM('6a Health full-time'!#REF!,'6a Health full-time'!#REF!)&gt;$DP$22,'6a Health full-time'!#REF!=0),S$15&amp;", "&amp;S$16&amp;", "&amp;$A57&amp;", "&amp;$B57&amp;", "&amp;$C57&amp;"; ","")</f>
        <v>#REF!</v>
      </c>
      <c r="DV57" s="299" t="e">
        <f>IF(AND($M$8=1,SUM('6a Health full-time'!#REF!,'6a Health full-time'!#REF!)&gt;$DP$22,'6a Health full-time'!#REF!=0),T$15&amp;", "&amp;T$16&amp;", "&amp;$A57&amp;", "&amp;$B57&amp;", "&amp;$C57&amp;"; ","")</f>
        <v>#REF!</v>
      </c>
      <c r="DW57" s="266" t="e">
        <f>IF(AND($M$8=1,SUM('6a Health full-time'!#REF!,'6a Health full-time'!#REF!)&gt;$DP$22,'6a Health full-time'!#REF!=0),U$15&amp;", "&amp;U$16&amp;", "&amp;$A57&amp;", "&amp;$B57&amp;", "&amp;$C57&amp;"; ","")</f>
        <v>#REF!</v>
      </c>
      <c r="DX57" s="324"/>
      <c r="DY57" s="323"/>
      <c r="DZ57" s="10"/>
      <c r="EA57" s="265" t="str">
        <f>IF(AND($N$8=1,SUM('6a Health full-time'!D56,'6a Health full-time'!I56)&gt;0,SUM('6a Health full-time'!D56,'6a Health full-time'!I56)=ABS('6a Health full-time'!N56)),P$15&amp;", "&amp;P$16&amp;", "&amp;$A57&amp;", "&amp;$B57&amp;", "&amp;$C57&amp;"; ","")</f>
        <v/>
      </c>
      <c r="EB57" s="258" t="str">
        <f>IF(AND($N$8=1,SUM('6a Health full-time'!E56,'6a Health full-time'!J56)&gt;0,SUM('6a Health full-time'!E56,'6a Health full-time'!J56)=ABS('6a Health full-time'!O56)),Q$15&amp;", "&amp;Q$16&amp;", "&amp;$A57&amp;", "&amp;$B57&amp;", "&amp;$C57&amp;"; ","")</f>
        <v/>
      </c>
      <c r="EC57" s="259" t="str">
        <f>IF(AND($N$8=1,SUM('6a Health full-time'!H56,'6a Health full-time'!M56)&gt;0,SUM('6a Health full-time'!H56,'6a Health full-time'!M56)=ABS('6a Health full-time'!R56)),R$15&amp;", "&amp;R$16&amp;", "&amp;$A57&amp;", "&amp;$B57&amp;", "&amp;$C57&amp;"; ","")</f>
        <v/>
      </c>
      <c r="ED57" s="258" t="e">
        <f>IF(AND($N$8=1,SUM('6a Health full-time'!#REF!,'6a Health full-time'!#REF!)&gt;0,SUM('6a Health full-time'!#REF!,'6a Health full-time'!#REF!)=ABS('6a Health full-time'!#REF!)),S$15&amp;", "&amp;S$16&amp;", "&amp;$A57&amp;", "&amp;$B57&amp;", "&amp;$C57&amp;"; ","")</f>
        <v>#REF!</v>
      </c>
      <c r="EE57" s="299" t="e">
        <f>IF(AND($N$8=1,SUM('6a Health full-time'!#REF!,'6a Health full-time'!#REF!)&gt;0,SUM('6a Health full-time'!#REF!,'6a Health full-time'!#REF!)=ABS('6a Health full-time'!#REF!)),T$15&amp;", "&amp;T$16&amp;", "&amp;$A57&amp;", "&amp;$B57&amp;", "&amp;$C57&amp;"; ","")</f>
        <v>#REF!</v>
      </c>
      <c r="EF57" s="266" t="e">
        <f>IF(AND($N$8=1,SUM('6a Health full-time'!#REF!,'6a Health full-time'!#REF!)&gt;0,SUM('6a Health full-time'!#REF!,'6a Health full-time'!#REF!)=ABS('6a Health full-time'!#REF!)),U$15&amp;", "&amp;U$16&amp;", "&amp;$A57&amp;", "&amp;$B57&amp;", "&amp;$C57&amp;"; ","")</f>
        <v>#REF!</v>
      </c>
      <c r="EG57" s="324"/>
      <c r="EH57" s="3"/>
      <c r="EI57" s="3"/>
      <c r="EJ57" s="3"/>
      <c r="EK57" s="3"/>
      <c r="EL57" s="3"/>
      <c r="EM57" s="3"/>
      <c r="EN57" s="3"/>
      <c r="EO57" s="3"/>
      <c r="EP57" s="3"/>
      <c r="EQ57" s="323"/>
      <c r="ER57" s="10"/>
      <c r="ES57" s="265" t="str">
        <f>IF(AND($P$8=1,$B57="Long length",'6a Health full-time'!S56&lt;&gt;0),D$15&amp;", "&amp;D$16&amp;", "&amp;$A57&amp;", "&amp;$B57&amp;", "&amp;$C57&amp;"; ","")</f>
        <v/>
      </c>
      <c r="ET57" s="258" t="str">
        <f>IF(AND($P$8=1,$B57="Long length",'6a Health full-time'!T56&lt;&gt;0),E$15&amp;", "&amp;E$16&amp;", "&amp;$A57&amp;", "&amp;$B57&amp;", "&amp;$C57&amp;"; ","")</f>
        <v/>
      </c>
      <c r="EU57" s="259" t="str">
        <f>IF(AND($P$8=1,$B57="Long length",'6a Health full-time'!W56&lt;&gt;0),F$15&amp;", "&amp;F$16&amp;", "&amp;$A57&amp;", "&amp;$B57&amp;", "&amp;$C57&amp;"; ","")</f>
        <v/>
      </c>
      <c r="EV57" s="258" t="e">
        <f>IF(AND($P$8=1,$B57="Long length",'6a Health full-time'!#REF!&lt;&gt;0),G$15&amp;", "&amp;G$16&amp;", "&amp;$A57&amp;", "&amp;$B57&amp;", "&amp;$C57&amp;"; ","")</f>
        <v>#REF!</v>
      </c>
      <c r="EW57" s="299" t="e">
        <f>IF(AND($P$8=1,$B57="Long length",'6a Health full-time'!#REF!&lt;&gt;0),H$15&amp;", "&amp;H$16&amp;", "&amp;$A57&amp;", "&amp;$B57&amp;", "&amp;$C57&amp;"; ","")</f>
        <v>#REF!</v>
      </c>
      <c r="EX57" s="266" t="e">
        <f>IF(AND($P$8=1,$B57="Long length",'6a Health full-time'!#REF!&lt;&gt;0),I$15&amp;", "&amp;I$16&amp;", "&amp;$A57&amp;", "&amp;$B57&amp;", "&amp;$C57&amp;"; ","")</f>
        <v>#REF!</v>
      </c>
      <c r="EY57" s="324"/>
    </row>
    <row r="58" spans="1:155" x14ac:dyDescent="0.2">
      <c r="A58" s="3" t="s">
        <v>11296</v>
      </c>
      <c r="B58" s="3" t="s">
        <v>11286</v>
      </c>
      <c r="C58" s="3" t="s">
        <v>11275</v>
      </c>
      <c r="E58" s="295"/>
      <c r="F58" s="10"/>
      <c r="G58" s="265" t="str">
        <f>IF(AND($D$8=1,'6a Health full-time'!N57&gt;0),P$15&amp;", "&amp;P$16&amp;", "&amp;$A58&amp;", "&amp;$B58&amp;", "&amp;$C58&amp;"; ","")</f>
        <v/>
      </c>
      <c r="H58" s="258" t="str">
        <f>IF(AND($D$8=1,'6a Health full-time'!O57&gt;0),Q$15&amp;", "&amp;Q$16&amp;", "&amp;$A58&amp;", "&amp;$B58&amp;", "&amp;$C58&amp;"; ","")</f>
        <v/>
      </c>
      <c r="I58" s="259" t="str">
        <f>IF(AND($D$8=1,'6a Health full-time'!R57&gt;0),R$15&amp;", "&amp;R$16&amp;", "&amp;$A58&amp;", "&amp;$B58&amp;", "&amp;$C58&amp;"; ","")</f>
        <v/>
      </c>
      <c r="J58" s="794" t="e">
        <f>IF(AND($D$8=1,'6a Health full-time'!#REF!&gt;0),S$15&amp;", "&amp;S$16&amp;", "&amp;$A58&amp;", "&amp;$B58&amp;", "&amp;$C58&amp;"; ","")</f>
        <v>#REF!</v>
      </c>
      <c r="K58" s="796" t="e">
        <f>IF(AND($D$8=1,'6a Health full-time'!#REF!&gt;0),T$15&amp;", "&amp;T$16&amp;", "&amp;$A58&amp;", "&amp;$B58&amp;", "&amp;$C58&amp;"; ","")</f>
        <v>#REF!</v>
      </c>
      <c r="L58" s="266" t="e">
        <f>IF(AND($D$8=1,'6a Health full-time'!#REF!&gt;0),W$15&amp;", "&amp;W$16&amp;", "&amp;$A58&amp;", "&amp;$B58&amp;", "&amp;$C58&amp;"; ","")</f>
        <v>#REF!</v>
      </c>
      <c r="M58" s="50"/>
      <c r="N58" s="295"/>
      <c r="O58" s="10"/>
      <c r="P58" s="265" t="str">
        <f>IF(AND($E$8=1,'6a Health full-time'!D57&lt;0),D$14&amp;", "&amp;D$15&amp;", "&amp;D$16&amp;", "&amp;$A58&amp;", "&amp;$B58&amp;", "&amp;$C58&amp;"; ","")</f>
        <v/>
      </c>
      <c r="Q58" s="258" t="str">
        <f>IF(AND($E$8=1,'6a Health full-time'!E57&lt;0),E$14&amp;", "&amp;E$15&amp;", "&amp;E$16&amp;", "&amp;$A58&amp;", "&amp;$B58&amp;", "&amp;$C58&amp;"; ","")</f>
        <v/>
      </c>
      <c r="R58" s="259" t="str">
        <f>IF(AND($E$8=1,'6a Health full-time'!H57&lt;0),F$14&amp;", "&amp;F$15&amp;", "&amp;F$16&amp;", "&amp;$A58&amp;", "&amp;$B58&amp;", "&amp;$C58&amp;"; ","")</f>
        <v/>
      </c>
      <c r="S58" s="258" t="e">
        <f>IF(AND($E$8=1,'6a Health full-time'!#REF!&lt;0),G$14&amp;", "&amp;G$15&amp;", "&amp;G$16&amp;", "&amp;$A58&amp;", "&amp;$B58&amp;", "&amp;$C58&amp;"; ","")</f>
        <v>#REF!</v>
      </c>
      <c r="T58" s="299" t="e">
        <f>IF(AND($E$8=1,'6a Health full-time'!#REF!&lt;0),H$14&amp;", "&amp;H$15&amp;", "&amp;H$16&amp;", "&amp;$A58&amp;", "&amp;$B58&amp;", "&amp;$C58&amp;"; ","")</f>
        <v>#REF!</v>
      </c>
      <c r="U58" s="299" t="e">
        <f>IF(AND($E$8=1,'6a Health full-time'!#REF!&lt;0),I$14&amp;", "&amp;I$15&amp;", "&amp;I$16&amp;", "&amp;$A58&amp;", "&amp;$B58&amp;", "&amp;$C58&amp;"; ","")</f>
        <v>#REF!</v>
      </c>
      <c r="V58" s="265" t="str">
        <f>IF(AND($E$8=1,'6a Health full-time'!I57&lt;0),J$14&amp;", "&amp;J$15&amp;", "&amp;J$16&amp;", "&amp;$A58&amp;", "&amp;$B58&amp;", "&amp;$C58&amp;"; ","")</f>
        <v/>
      </c>
      <c r="W58" s="258" t="str">
        <f>IF(AND($E$8=1,'6a Health full-time'!J57&lt;0),K$14&amp;", "&amp;K$15&amp;", "&amp;K$16&amp;", "&amp;$A58&amp;", "&amp;$B58&amp;", "&amp;$C58&amp;"; ","")</f>
        <v/>
      </c>
      <c r="X58" s="259" t="str">
        <f>IF(AND($E$8=1,'6a Health full-time'!M57&lt;0),L$14&amp;", "&amp;L$15&amp;", "&amp;L$16&amp;", "&amp;$A58&amp;", "&amp;$B58&amp;", "&amp;$C58&amp;"; ","")</f>
        <v/>
      </c>
      <c r="Y58" s="258" t="e">
        <f>IF(AND($E$8=1,'6a Health full-time'!#REF!&lt;0),M$14&amp;", "&amp;M$15&amp;", "&amp;M$16&amp;", "&amp;$A58&amp;", "&amp;$B58&amp;", "&amp;$C58&amp;"; ","")</f>
        <v>#REF!</v>
      </c>
      <c r="Z58" s="299" t="e">
        <f>IF(AND($E$8=1,'6a Health full-time'!#REF!&lt;0),N$14&amp;", "&amp;N$15&amp;", "&amp;N$16&amp;", "&amp;$A58&amp;", "&amp;$B58&amp;", "&amp;$C58&amp;"; ","")</f>
        <v>#REF!</v>
      </c>
      <c r="AA58" s="299" t="e">
        <f>IF(AND($E$8=1,'6a Health full-time'!#REF!&lt;0),O$14&amp;", "&amp;O$15&amp;", "&amp;O$16&amp;", "&amp;$A58&amp;", "&amp;$B58&amp;", "&amp;$C58&amp;"; ","")</f>
        <v>#REF!</v>
      </c>
      <c r="AB58" s="265" t="str">
        <f>IF(AND($E$8=1,'6a Health full-time'!S57&lt;0),V$14&amp;", "&amp;V$15&amp;", "&amp;V$16&amp;", "&amp;$A58&amp;", "&amp;$B58&amp;", "&amp;$C58&amp;"; ","")</f>
        <v/>
      </c>
      <c r="AC58" s="258" t="str">
        <f>IF(AND($E$8=1,'6a Health full-time'!T57&lt;0),W$14&amp;", "&amp;W$15&amp;", "&amp;W$16&amp;", "&amp;$A58&amp;", "&amp;$B58&amp;", "&amp;$C58&amp;"; ","")</f>
        <v/>
      </c>
      <c r="AD58" s="259" t="str">
        <f>IF(AND($E$8=1,'6a Health full-time'!W57&lt;0),X$14&amp;", "&amp;X$15&amp;", "&amp;X$16&amp;", "&amp;$A58&amp;", "&amp;$B58&amp;", "&amp;$C58&amp;"; ","")</f>
        <v/>
      </c>
      <c r="AE58" s="258" t="e">
        <f>IF(AND($E$8=1,'6a Health full-time'!#REF!&lt;0),Y$14&amp;", "&amp;Y$15&amp;", "&amp;Y$16&amp;", "&amp;$A58&amp;", "&amp;$B58&amp;", "&amp;$C58&amp;"; ","")</f>
        <v>#REF!</v>
      </c>
      <c r="AF58" s="299" t="e">
        <f>IF(AND($E$8=1,'6a Health full-time'!#REF!&lt;0),Z$14&amp;", "&amp;Z$15&amp;", "&amp;Z$16&amp;", "&amp;$A58&amp;", "&amp;$B58&amp;", "&amp;$C58&amp;"; ","")</f>
        <v>#REF!</v>
      </c>
      <c r="AG58" s="803" t="e">
        <f>IF(AND($E$8=1,'6a Health full-time'!#REF!&lt;0),AA$14&amp;", "&amp;AA$15&amp;", "&amp;AA$16&amp;", "&amp;$A58&amp;", "&amp;$B58&amp;", "&amp;$C58&amp;"; ","")</f>
        <v>#REF!</v>
      </c>
      <c r="AH58" s="50"/>
      <c r="AI58" s="295"/>
      <c r="AJ58" s="10"/>
      <c r="AK58" s="265" t="str">
        <f>IF(AND($F$8=1,ABS('6a Health full-time'!D57)&lt;&gt;INT(ABS('6a Health full-time'!D57))),D$14&amp;", "&amp;D$15&amp;", "&amp;D$16&amp;", "&amp;$A58&amp;", "&amp;$B58&amp;", "&amp;$C58&amp;"; ","")</f>
        <v/>
      </c>
      <c r="AL58" s="258" t="str">
        <f>IF(AND($F$8=1,ABS('6a Health full-time'!E57)&lt;&gt;INT(ABS('6a Health full-time'!E57))),E$14&amp;", "&amp;E$15&amp;", "&amp;E$16&amp;", "&amp;$A58&amp;", "&amp;$B58&amp;", "&amp;$C58&amp;"; ","")</f>
        <v/>
      </c>
      <c r="AM58" s="259" t="str">
        <f>IF(AND($F$8=1,ABS('6a Health full-time'!H57)&lt;&gt;INT(ABS('6a Health full-time'!H57))),F$14&amp;", "&amp;F$15&amp;", "&amp;F$16&amp;", "&amp;$A58&amp;", "&amp;$B58&amp;", "&amp;$C58&amp;"; ","")</f>
        <v/>
      </c>
      <c r="AN58" s="258" t="e">
        <f>IF(AND($F$8=1,ABS('6a Health full-time'!#REF!)&lt;&gt;INT(ABS('6a Health full-time'!#REF!))),G$14&amp;", "&amp;G$15&amp;", "&amp;G$16&amp;", "&amp;$A58&amp;", "&amp;$B58&amp;", "&amp;$C58&amp;"; ","")</f>
        <v>#REF!</v>
      </c>
      <c r="AO58" s="299" t="e">
        <f>IF(AND($F$8=1,ABS('6a Health full-time'!#REF!)&lt;&gt;INT(ABS('6a Health full-time'!#REF!))),H$14&amp;", "&amp;H$15&amp;", "&amp;H$16&amp;", "&amp;$A58&amp;", "&amp;$B58&amp;", "&amp;$C58&amp;"; ","")</f>
        <v>#REF!</v>
      </c>
      <c r="AP58" s="299" t="e">
        <f>IF(AND($F$8=1,ABS('6a Health full-time'!#REF!)&lt;&gt;INT(ABS('6a Health full-time'!#REF!))),I$14&amp;", "&amp;I$15&amp;", "&amp;I$16&amp;", "&amp;$A58&amp;", "&amp;$B58&amp;", "&amp;$C58&amp;"; ","")</f>
        <v>#REF!</v>
      </c>
      <c r="AQ58" s="265" t="str">
        <f>IF(AND($F$8=1,ABS('6a Health full-time'!I57)&lt;&gt;INT(ABS('6a Health full-time'!I57))),J$14&amp;", "&amp;J$15&amp;", "&amp;J$16&amp;", "&amp;$A58&amp;", "&amp;$B58&amp;", "&amp;$C58&amp;"; ","")</f>
        <v/>
      </c>
      <c r="AR58" s="258" t="str">
        <f>IF(AND($F$8=1,ABS('6a Health full-time'!J57)&lt;&gt;INT(ABS('6a Health full-time'!J57))),K$14&amp;", "&amp;K$15&amp;", "&amp;K$16&amp;", "&amp;$A58&amp;", "&amp;$B58&amp;", "&amp;$C58&amp;"; ","")</f>
        <v/>
      </c>
      <c r="AS58" s="259" t="str">
        <f>IF(AND($F$8=1,ABS('6a Health full-time'!M57)&lt;&gt;INT(ABS('6a Health full-time'!M57))),L$14&amp;", "&amp;L$15&amp;", "&amp;L$16&amp;", "&amp;$A58&amp;", "&amp;$B58&amp;", "&amp;$C58&amp;"; ","")</f>
        <v/>
      </c>
      <c r="AT58" s="258" t="e">
        <f>IF(AND($F$8=1,ABS('6a Health full-time'!#REF!)&lt;&gt;INT(ABS('6a Health full-time'!#REF!))),M$14&amp;", "&amp;M$15&amp;", "&amp;M$16&amp;", "&amp;$A58&amp;", "&amp;$B58&amp;", "&amp;$C58&amp;"; ","")</f>
        <v>#REF!</v>
      </c>
      <c r="AU58" s="299" t="e">
        <f>IF(AND($F$8=1,ABS('6a Health full-time'!#REF!)&lt;&gt;INT(ABS('6a Health full-time'!#REF!))),N$14&amp;", "&amp;N$15&amp;", "&amp;N$16&amp;", "&amp;$A58&amp;", "&amp;$B58&amp;", "&amp;$C58&amp;"; ","")</f>
        <v>#REF!</v>
      </c>
      <c r="AV58" s="803" t="e">
        <f>IF(AND($F$8=1,ABS('6a Health full-time'!#REF!)&lt;&gt;INT(ABS('6a Health full-time'!#REF!))),O$14&amp;", "&amp;O$15&amp;", "&amp;O$16&amp;", "&amp;$A58&amp;", "&amp;$B58&amp;", "&amp;$C58&amp;"; ","")</f>
        <v>#REF!</v>
      </c>
      <c r="AW58" s="299" t="str">
        <f>IF(AND($F$8=1,ABS('6a Health full-time'!N57)&lt;&gt;INT(ABS('6a Health full-time'!N57))),P$14&amp;", "&amp;P$15&amp;", "&amp;P$16&amp;", "&amp;$A58&amp;", "&amp;$B58&amp;", "&amp;$C58&amp;"; ","")</f>
        <v/>
      </c>
      <c r="AX58" s="807" t="str">
        <f>IF(AND($F$8=1,ABS('6a Health full-time'!O57)&lt;&gt;INT(ABS('6a Health full-time'!O57))),Q$14&amp;", "&amp;Q$15&amp;", "&amp;Q$16&amp;", "&amp;$A58&amp;", "&amp;$B58&amp;", "&amp;$C58&amp;"; ","")</f>
        <v/>
      </c>
      <c r="AY58" s="299" t="str">
        <f>IF(AND($F$8=1,ABS('6a Health full-time'!R57)&lt;&gt;INT(ABS('6a Health full-time'!R57))),R$14&amp;", "&amp;R$15&amp;", "&amp;R$16&amp;", "&amp;$A58&amp;", "&amp;$B58&amp;", "&amp;$C58&amp;"; ","")</f>
        <v/>
      </c>
      <c r="AZ58" s="807" t="e">
        <f>IF(AND($F$8=1,ABS('6a Health full-time'!#REF!)&lt;&gt;INT(ABS('6a Health full-time'!#REF!))),S$14&amp;", "&amp;S$15&amp;", "&amp;S$16&amp;", "&amp;$A58&amp;", "&amp;$B58&amp;", "&amp;$C58&amp;"; ","")</f>
        <v>#REF!</v>
      </c>
      <c r="BA58" s="299" t="e">
        <f>IF(AND($F$8=1,ABS('6a Health full-time'!#REF!)&lt;&gt;INT(ABS('6a Health full-time'!#REF!))),T$14&amp;", "&amp;T$15&amp;", "&amp;T$16&amp;", "&amp;$A58&amp;", "&amp;$B58&amp;", "&amp;$C58&amp;"; ","")</f>
        <v>#REF!</v>
      </c>
      <c r="BB58" s="299" t="e">
        <f>IF(AND($F$8=1,ABS('6a Health full-time'!#REF!)&lt;&gt;INT(ABS('6a Health full-time'!#REF!))),U$14&amp;", "&amp;U$15&amp;", "&amp;U$16&amp;", "&amp;$A58&amp;", "&amp;$B58&amp;", "&amp;$C58&amp;"; ","")</f>
        <v>#REF!</v>
      </c>
      <c r="BC58" s="265" t="str">
        <f>IF(AND($F$8=1,ABS('6a Health full-time'!S57)&lt;&gt;INT(ABS('6a Health full-time'!S57))),V$14&amp;", "&amp;V$15&amp;", "&amp;V$16&amp;", "&amp;$A58&amp;", "&amp;$B58&amp;", "&amp;$C58&amp;"; ","")</f>
        <v/>
      </c>
      <c r="BD58" s="258" t="str">
        <f>IF(AND($F$8=1,ABS('6a Health full-time'!T57)&lt;&gt;INT(ABS('6a Health full-time'!T57))),W$14&amp;", "&amp;W$15&amp;", "&amp;W$16&amp;", "&amp;$A58&amp;", "&amp;$B58&amp;", "&amp;$C58&amp;"; ","")</f>
        <v/>
      </c>
      <c r="BE58" s="259" t="str">
        <f>IF(AND($F$8=1,ABS('6a Health full-time'!W57)&lt;&gt;INT(ABS('6a Health full-time'!W57))),X$14&amp;", "&amp;X$15&amp;", "&amp;X$16&amp;", "&amp;$A58&amp;", "&amp;$B58&amp;", "&amp;$C58&amp;"; ","")</f>
        <v/>
      </c>
      <c r="BF58" s="258" t="e">
        <f>IF(AND($F$8=1,ABS('6a Health full-time'!#REF!)&lt;&gt;INT(ABS('6a Health full-time'!#REF!))),Y$14&amp;", "&amp;Y$15&amp;", "&amp;Y$16&amp;", "&amp;$A58&amp;", "&amp;$B58&amp;", "&amp;$C58&amp;"; ","")</f>
        <v>#REF!</v>
      </c>
      <c r="BG58" s="299" t="e">
        <f>IF(AND($F$8=1,ABS('6a Health full-time'!#REF!)&lt;&gt;INT(ABS('6a Health full-time'!#REF!))),Z$14&amp;", "&amp;Z$15&amp;", "&amp;Z$16&amp;", "&amp;$A58&amp;", "&amp;$B58&amp;", "&amp;$C58&amp;"; ","")</f>
        <v>#REF!</v>
      </c>
      <c r="BH58" s="266" t="e">
        <f>IF(AND($F$8=1,ABS('6a Health full-time'!#REF!)&lt;&gt;INT(ABS('6a Health full-time'!#REF!))),AA$14&amp;", "&amp;AA$15&amp;", "&amp;AA$16&amp;", "&amp;$A58&amp;", "&amp;$B58&amp;", "&amp;$C58&amp;"; ","")</f>
        <v>#REF!</v>
      </c>
      <c r="BI58" s="50"/>
      <c r="BJ58" s="295"/>
      <c r="BK58" s="10"/>
      <c r="BL58" s="281"/>
      <c r="BM58" s="280"/>
      <c r="BN58" s="288"/>
      <c r="BO58" s="280"/>
      <c r="BP58" s="305"/>
      <c r="BQ58" s="305"/>
      <c r="BR58" s="281"/>
      <c r="BS58" s="280"/>
      <c r="BT58" s="288"/>
      <c r="BU58" s="280"/>
      <c r="BV58" s="305"/>
      <c r="BW58" s="805"/>
      <c r="BX58" s="305"/>
      <c r="BY58" s="809"/>
      <c r="BZ58" s="305"/>
      <c r="CA58" s="809"/>
      <c r="CB58" s="305"/>
      <c r="CC58" s="305"/>
      <c r="CD58" s="281"/>
      <c r="CE58" s="280"/>
      <c r="CF58" s="288"/>
      <c r="CG58" s="280"/>
      <c r="CH58" s="814"/>
      <c r="CI58" s="817"/>
      <c r="CJ58" s="50"/>
      <c r="CK58" s="295"/>
      <c r="CL58" s="10"/>
      <c r="CO58" s="34" t="s">
        <v>99</v>
      </c>
      <c r="CP58" s="32" t="s">
        <v>11271</v>
      </c>
      <c r="CQ58" s="32" t="s">
        <v>11272</v>
      </c>
      <c r="CR58" s="32" t="s">
        <v>11271</v>
      </c>
      <c r="CS58" s="32" t="s">
        <v>11272</v>
      </c>
      <c r="CT58" s="32" t="s">
        <v>11271</v>
      </c>
      <c r="CU58" s="32" t="s">
        <v>11272</v>
      </c>
      <c r="CV58" s="32" t="s">
        <v>11271</v>
      </c>
      <c r="CW58" s="32" t="s">
        <v>11272</v>
      </c>
      <c r="CX58" s="32" t="s">
        <v>11271</v>
      </c>
      <c r="CY58" s="32" t="s">
        <v>11272</v>
      </c>
      <c r="CZ58" s="32" t="s">
        <v>11271</v>
      </c>
      <c r="DA58" s="32" t="s">
        <v>11272</v>
      </c>
      <c r="DB58" s="32" t="s">
        <v>11271</v>
      </c>
      <c r="DC58" s="32" t="s">
        <v>11272</v>
      </c>
      <c r="DD58" s="32" t="s">
        <v>11271</v>
      </c>
      <c r="DE58" s="32" t="s">
        <v>11272</v>
      </c>
      <c r="DF58" s="32" t="s">
        <v>11271</v>
      </c>
      <c r="DG58" s="32" t="s">
        <v>11272</v>
      </c>
      <c r="DH58" s="32" t="s">
        <v>11271</v>
      </c>
      <c r="DI58" s="32" t="s">
        <v>11272</v>
      </c>
      <c r="DJ58" s="32" t="s">
        <v>11271</v>
      </c>
      <c r="DK58" s="32" t="s">
        <v>11272</v>
      </c>
      <c r="DL58" s="32" t="s">
        <v>11271</v>
      </c>
      <c r="DM58" s="32" t="s">
        <v>11272</v>
      </c>
      <c r="DN58" s="3"/>
      <c r="DO58" s="3"/>
      <c r="DP58" s="323"/>
      <c r="DQ58" s="10"/>
      <c r="DR58" s="265" t="str">
        <f>IF(AND($M$8=1,SUM('6a Health full-time'!D57,'6a Health full-time'!I57)&gt;$DP$22,'6a Health full-time'!N57=0),P$15&amp;", "&amp;P$16&amp;", "&amp;$A58&amp;", "&amp;$B58&amp;", "&amp;$C58&amp;"; ","")</f>
        <v/>
      </c>
      <c r="DS58" s="258" t="str">
        <f>IF(AND($M$8=1,SUM('6a Health full-time'!E57,'6a Health full-time'!J57)&gt;$DP$22,'6a Health full-time'!O57=0),Q$15&amp;", "&amp;Q$16&amp;", "&amp;$A58&amp;", "&amp;$B58&amp;", "&amp;$C58&amp;"; ","")</f>
        <v/>
      </c>
      <c r="DT58" s="259" t="str">
        <f>IF(AND($M$8=1,SUM('6a Health full-time'!H57,'6a Health full-time'!M57)&gt;$DP$22,'6a Health full-time'!R57=0),R$15&amp;", "&amp;R$16&amp;", "&amp;$A58&amp;", "&amp;$B58&amp;", "&amp;$C58&amp;"; ","")</f>
        <v/>
      </c>
      <c r="DU58" s="258" t="e">
        <f>IF(AND($M$8=1,SUM('6a Health full-time'!#REF!,'6a Health full-time'!#REF!)&gt;$DP$22,'6a Health full-time'!#REF!=0),S$15&amp;", "&amp;S$16&amp;", "&amp;$A58&amp;", "&amp;$B58&amp;", "&amp;$C58&amp;"; ","")</f>
        <v>#REF!</v>
      </c>
      <c r="DV58" s="299" t="e">
        <f>IF(AND($M$8=1,SUM('6a Health full-time'!#REF!,'6a Health full-time'!#REF!)&gt;$DP$22,'6a Health full-time'!#REF!=0),T$15&amp;", "&amp;T$16&amp;", "&amp;$A58&amp;", "&amp;$B58&amp;", "&amp;$C58&amp;"; ","")</f>
        <v>#REF!</v>
      </c>
      <c r="DW58" s="266" t="e">
        <f>IF(AND($M$8=1,SUM('6a Health full-time'!#REF!,'6a Health full-time'!#REF!)&gt;$DP$22,'6a Health full-time'!#REF!=0),U$15&amp;", "&amp;U$16&amp;", "&amp;$A58&amp;", "&amp;$B58&amp;", "&amp;$C58&amp;"; ","")</f>
        <v>#REF!</v>
      </c>
      <c r="DX58" s="324"/>
      <c r="DY58" s="323"/>
      <c r="DZ58" s="10"/>
      <c r="EA58" s="265" t="str">
        <f>IF(AND($N$8=1,SUM('6a Health full-time'!D57,'6a Health full-time'!I57)&gt;0,SUM('6a Health full-time'!D57,'6a Health full-time'!I57)=ABS('6a Health full-time'!N57)),P$15&amp;", "&amp;P$16&amp;", "&amp;$A58&amp;", "&amp;$B58&amp;", "&amp;$C58&amp;"; ","")</f>
        <v/>
      </c>
      <c r="EB58" s="258" t="str">
        <f>IF(AND($N$8=1,SUM('6a Health full-time'!E57,'6a Health full-time'!J57)&gt;0,SUM('6a Health full-time'!E57,'6a Health full-time'!J57)=ABS('6a Health full-time'!O57)),Q$15&amp;", "&amp;Q$16&amp;", "&amp;$A58&amp;", "&amp;$B58&amp;", "&amp;$C58&amp;"; ","")</f>
        <v/>
      </c>
      <c r="EC58" s="259" t="str">
        <f>IF(AND($N$8=1,SUM('6a Health full-time'!H57,'6a Health full-time'!M57)&gt;0,SUM('6a Health full-time'!H57,'6a Health full-time'!M57)=ABS('6a Health full-time'!R57)),R$15&amp;", "&amp;R$16&amp;", "&amp;$A58&amp;", "&amp;$B58&amp;", "&amp;$C58&amp;"; ","")</f>
        <v/>
      </c>
      <c r="ED58" s="258" t="e">
        <f>IF(AND($N$8=1,SUM('6a Health full-time'!#REF!,'6a Health full-time'!#REF!)&gt;0,SUM('6a Health full-time'!#REF!,'6a Health full-time'!#REF!)=ABS('6a Health full-time'!#REF!)),S$15&amp;", "&amp;S$16&amp;", "&amp;$A58&amp;", "&amp;$B58&amp;", "&amp;$C58&amp;"; ","")</f>
        <v>#REF!</v>
      </c>
      <c r="EE58" s="299" t="e">
        <f>IF(AND($N$8=1,SUM('6a Health full-time'!#REF!,'6a Health full-time'!#REF!)&gt;0,SUM('6a Health full-time'!#REF!,'6a Health full-time'!#REF!)=ABS('6a Health full-time'!#REF!)),T$15&amp;", "&amp;T$16&amp;", "&amp;$A58&amp;", "&amp;$B58&amp;", "&amp;$C58&amp;"; ","")</f>
        <v>#REF!</v>
      </c>
      <c r="EF58" s="266" t="e">
        <f>IF(AND($N$8=1,SUM('6a Health full-time'!#REF!,'6a Health full-time'!#REF!)&gt;0,SUM('6a Health full-time'!#REF!,'6a Health full-time'!#REF!)=ABS('6a Health full-time'!#REF!)),U$15&amp;", "&amp;U$16&amp;", "&amp;$A58&amp;", "&amp;$B58&amp;", "&amp;$C58&amp;"; ","")</f>
        <v>#REF!</v>
      </c>
      <c r="EG58" s="324"/>
      <c r="EH58" s="3"/>
      <c r="EI58" s="3"/>
      <c r="EJ58" s="3"/>
      <c r="EK58" s="3"/>
      <c r="EL58" s="3"/>
      <c r="EM58" s="3"/>
      <c r="EN58" s="3"/>
      <c r="EO58" s="3"/>
      <c r="EP58" s="3"/>
      <c r="EQ58" s="323"/>
      <c r="ER58" s="10"/>
      <c r="ES58" s="265" t="str">
        <f>IF(AND($P$8=1,$B58="Long length",'6a Health full-time'!S57&lt;&gt;0),D$15&amp;", "&amp;D$16&amp;", "&amp;$A58&amp;", "&amp;$B58&amp;", "&amp;$C58&amp;"; ","")</f>
        <v/>
      </c>
      <c r="ET58" s="258" t="str">
        <f>IF(AND($P$8=1,$B58="Long length",'6a Health full-time'!T57&lt;&gt;0),E$15&amp;", "&amp;E$16&amp;", "&amp;$A58&amp;", "&amp;$B58&amp;", "&amp;$C58&amp;"; ","")</f>
        <v/>
      </c>
      <c r="EU58" s="259" t="str">
        <f>IF(AND($P$8=1,$B58="Long length",'6a Health full-time'!W57&lt;&gt;0),F$15&amp;", "&amp;F$16&amp;", "&amp;$A58&amp;", "&amp;$B58&amp;", "&amp;$C58&amp;"; ","")</f>
        <v/>
      </c>
      <c r="EV58" s="258" t="e">
        <f>IF(AND($P$8=1,$B58="Long length",'6a Health full-time'!#REF!&lt;&gt;0),G$15&amp;", "&amp;G$16&amp;", "&amp;$A58&amp;", "&amp;$B58&amp;", "&amp;$C58&amp;"; ","")</f>
        <v>#REF!</v>
      </c>
      <c r="EW58" s="299" t="e">
        <f>IF(AND($P$8=1,$B58="Long length",'6a Health full-time'!#REF!&lt;&gt;0),H$15&amp;", "&amp;H$16&amp;", "&amp;$A58&amp;", "&amp;$B58&amp;", "&amp;$C58&amp;"; ","")</f>
        <v>#REF!</v>
      </c>
      <c r="EX58" s="266" t="e">
        <f>IF(AND($P$8=1,$B58="Long length",'6a Health full-time'!#REF!&lt;&gt;0),I$15&amp;", "&amp;I$16&amp;", "&amp;$A58&amp;", "&amp;$B58&amp;", "&amp;$C58&amp;"; ","")</f>
        <v>#REF!</v>
      </c>
      <c r="EY58" s="324"/>
    </row>
    <row r="59" spans="1:155" ht="13.5" x14ac:dyDescent="0.2">
      <c r="A59" s="3" t="s">
        <v>11296</v>
      </c>
      <c r="B59" s="3" t="s">
        <v>11286</v>
      </c>
      <c r="C59" s="3" t="s">
        <v>11284</v>
      </c>
      <c r="E59" s="295"/>
      <c r="F59" s="10"/>
      <c r="G59" s="265" t="str">
        <f>IF(AND($D$8=1,'6a Health full-time'!N58&gt;0),P$15&amp;", "&amp;P$16&amp;", "&amp;$A59&amp;", "&amp;$B59&amp;", "&amp;$C59&amp;"; ","")</f>
        <v/>
      </c>
      <c r="H59" s="258" t="str">
        <f>IF(AND($D$8=1,'6a Health full-time'!O58&gt;0),Q$15&amp;", "&amp;Q$16&amp;", "&amp;$A59&amp;", "&amp;$B59&amp;", "&amp;$C59&amp;"; ","")</f>
        <v/>
      </c>
      <c r="I59" s="259" t="str">
        <f>IF(AND($D$8=1,'6a Health full-time'!R58&gt;0),R$15&amp;", "&amp;R$16&amp;", "&amp;$A59&amp;", "&amp;$B59&amp;", "&amp;$C59&amp;"; ","")</f>
        <v/>
      </c>
      <c r="J59" s="794" t="e">
        <f>IF(AND($D$8=1,'6a Health full-time'!#REF!&gt;0),S$15&amp;", "&amp;S$16&amp;", "&amp;$A59&amp;", "&amp;$B59&amp;", "&amp;$C59&amp;"; ","")</f>
        <v>#REF!</v>
      </c>
      <c r="K59" s="796" t="e">
        <f>IF(AND($D$8=1,'6a Health full-time'!#REF!&gt;0),T$15&amp;", "&amp;T$16&amp;", "&amp;$A59&amp;", "&amp;$B59&amp;", "&amp;$C59&amp;"; ","")</f>
        <v>#REF!</v>
      </c>
      <c r="L59" s="266" t="e">
        <f>IF(AND($D$8=1,'6a Health full-time'!#REF!&gt;0),W$15&amp;", "&amp;W$16&amp;", "&amp;$A59&amp;", "&amp;$B59&amp;", "&amp;$C59&amp;"; ","")</f>
        <v>#REF!</v>
      </c>
      <c r="M59" s="50"/>
      <c r="N59" s="295"/>
      <c r="O59" s="10"/>
      <c r="P59" s="265" t="str">
        <f>IF(AND($E$8=1,'6a Health full-time'!D58&lt;0),D$14&amp;", "&amp;D$15&amp;", "&amp;D$16&amp;", "&amp;$A59&amp;", "&amp;$B59&amp;", "&amp;$C59&amp;"; ","")</f>
        <v/>
      </c>
      <c r="Q59" s="258" t="str">
        <f>IF(AND($E$8=1,'6a Health full-time'!E58&lt;0),E$14&amp;", "&amp;E$15&amp;", "&amp;E$16&amp;", "&amp;$A59&amp;", "&amp;$B59&amp;", "&amp;$C59&amp;"; ","")</f>
        <v/>
      </c>
      <c r="R59" s="259" t="str">
        <f>IF(AND($E$8=1,'6a Health full-time'!H58&lt;0),F$14&amp;", "&amp;F$15&amp;", "&amp;F$16&amp;", "&amp;$A59&amp;", "&amp;$B59&amp;", "&amp;$C59&amp;"; ","")</f>
        <v/>
      </c>
      <c r="S59" s="258" t="e">
        <f>IF(AND($E$8=1,'6a Health full-time'!#REF!&lt;0),G$14&amp;", "&amp;G$15&amp;", "&amp;G$16&amp;", "&amp;$A59&amp;", "&amp;$B59&amp;", "&amp;$C59&amp;"; ","")</f>
        <v>#REF!</v>
      </c>
      <c r="T59" s="299" t="e">
        <f>IF(AND($E$8=1,'6a Health full-time'!#REF!&lt;0),H$14&amp;", "&amp;H$15&amp;", "&amp;H$16&amp;", "&amp;$A59&amp;", "&amp;$B59&amp;", "&amp;$C59&amp;"; ","")</f>
        <v>#REF!</v>
      </c>
      <c r="U59" s="299" t="e">
        <f>IF(AND($E$8=1,'6a Health full-time'!#REF!&lt;0),I$14&amp;", "&amp;I$15&amp;", "&amp;I$16&amp;", "&amp;$A59&amp;", "&amp;$B59&amp;", "&amp;$C59&amp;"; ","")</f>
        <v>#REF!</v>
      </c>
      <c r="V59" s="265" t="str">
        <f>IF(AND($E$8=1,'6a Health full-time'!I58&lt;0),J$14&amp;", "&amp;J$15&amp;", "&amp;J$16&amp;", "&amp;$A59&amp;", "&amp;$B59&amp;", "&amp;$C59&amp;"; ","")</f>
        <v/>
      </c>
      <c r="W59" s="258" t="str">
        <f>IF(AND($E$8=1,'6a Health full-time'!J58&lt;0),K$14&amp;", "&amp;K$15&amp;", "&amp;K$16&amp;", "&amp;$A59&amp;", "&amp;$B59&amp;", "&amp;$C59&amp;"; ","")</f>
        <v/>
      </c>
      <c r="X59" s="259" t="str">
        <f>IF(AND($E$8=1,'6a Health full-time'!M58&lt;0),L$14&amp;", "&amp;L$15&amp;", "&amp;L$16&amp;", "&amp;$A59&amp;", "&amp;$B59&amp;", "&amp;$C59&amp;"; ","")</f>
        <v/>
      </c>
      <c r="Y59" s="258" t="e">
        <f>IF(AND($E$8=1,'6a Health full-time'!#REF!&lt;0),M$14&amp;", "&amp;M$15&amp;", "&amp;M$16&amp;", "&amp;$A59&amp;", "&amp;$B59&amp;", "&amp;$C59&amp;"; ","")</f>
        <v>#REF!</v>
      </c>
      <c r="Z59" s="299" t="e">
        <f>IF(AND($E$8=1,'6a Health full-time'!#REF!&lt;0),N$14&amp;", "&amp;N$15&amp;", "&amp;N$16&amp;", "&amp;$A59&amp;", "&amp;$B59&amp;", "&amp;$C59&amp;"; ","")</f>
        <v>#REF!</v>
      </c>
      <c r="AA59" s="299" t="e">
        <f>IF(AND($E$8=1,'6a Health full-time'!#REF!&lt;0),O$14&amp;", "&amp;O$15&amp;", "&amp;O$16&amp;", "&amp;$A59&amp;", "&amp;$B59&amp;", "&amp;$C59&amp;"; ","")</f>
        <v>#REF!</v>
      </c>
      <c r="AB59" s="265" t="str">
        <f>IF(AND($E$8=1,'6a Health full-time'!S58&lt;0),V$14&amp;", "&amp;V$15&amp;", "&amp;V$16&amp;", "&amp;$A59&amp;", "&amp;$B59&amp;", "&amp;$C59&amp;"; ","")</f>
        <v/>
      </c>
      <c r="AC59" s="258" t="str">
        <f>IF(AND($E$8=1,'6a Health full-time'!T58&lt;0),W$14&amp;", "&amp;W$15&amp;", "&amp;W$16&amp;", "&amp;$A59&amp;", "&amp;$B59&amp;", "&amp;$C59&amp;"; ","")</f>
        <v/>
      </c>
      <c r="AD59" s="259" t="str">
        <f>IF(AND($E$8=1,'6a Health full-time'!W58&lt;0),X$14&amp;", "&amp;X$15&amp;", "&amp;X$16&amp;", "&amp;$A59&amp;", "&amp;$B59&amp;", "&amp;$C59&amp;"; ","")</f>
        <v/>
      </c>
      <c r="AE59" s="258" t="e">
        <f>IF(AND($E$8=1,'6a Health full-time'!#REF!&lt;0),Y$14&amp;", "&amp;Y$15&amp;", "&amp;Y$16&amp;", "&amp;$A59&amp;", "&amp;$B59&amp;", "&amp;$C59&amp;"; ","")</f>
        <v>#REF!</v>
      </c>
      <c r="AF59" s="299" t="e">
        <f>IF(AND($E$8=1,'6a Health full-time'!#REF!&lt;0),Z$14&amp;", "&amp;Z$15&amp;", "&amp;Z$16&amp;", "&amp;$A59&amp;", "&amp;$B59&amp;", "&amp;$C59&amp;"; ","")</f>
        <v>#REF!</v>
      </c>
      <c r="AG59" s="803" t="e">
        <f>IF(AND($E$8=1,'6a Health full-time'!#REF!&lt;0),AA$14&amp;", "&amp;AA$15&amp;", "&amp;AA$16&amp;", "&amp;$A59&amp;", "&amp;$B59&amp;", "&amp;$C59&amp;"; ","")</f>
        <v>#REF!</v>
      </c>
      <c r="AH59" s="50"/>
      <c r="AI59" s="295"/>
      <c r="AJ59" s="10"/>
      <c r="AK59" s="265" t="str">
        <f>IF(AND($F$8=1,ABS('6a Health full-time'!D58)&lt;&gt;INT(ABS('6a Health full-time'!D58))),D$14&amp;", "&amp;D$15&amp;", "&amp;D$16&amp;", "&amp;$A59&amp;", "&amp;$B59&amp;", "&amp;$C59&amp;"; ","")</f>
        <v/>
      </c>
      <c r="AL59" s="258" t="str">
        <f>IF(AND($F$8=1,ABS('6a Health full-time'!E58)&lt;&gt;INT(ABS('6a Health full-time'!E58))),E$14&amp;", "&amp;E$15&amp;", "&amp;E$16&amp;", "&amp;$A59&amp;", "&amp;$B59&amp;", "&amp;$C59&amp;"; ","")</f>
        <v/>
      </c>
      <c r="AM59" s="259" t="str">
        <f>IF(AND($F$8=1,ABS('6a Health full-time'!H58)&lt;&gt;INT(ABS('6a Health full-time'!H58))),F$14&amp;", "&amp;F$15&amp;", "&amp;F$16&amp;", "&amp;$A59&amp;", "&amp;$B59&amp;", "&amp;$C59&amp;"; ","")</f>
        <v/>
      </c>
      <c r="AN59" s="258" t="e">
        <f>IF(AND($F$8=1,ABS('6a Health full-time'!#REF!)&lt;&gt;INT(ABS('6a Health full-time'!#REF!))),G$14&amp;", "&amp;G$15&amp;", "&amp;G$16&amp;", "&amp;$A59&amp;", "&amp;$B59&amp;", "&amp;$C59&amp;"; ","")</f>
        <v>#REF!</v>
      </c>
      <c r="AO59" s="299" t="e">
        <f>IF(AND($F$8=1,ABS('6a Health full-time'!#REF!)&lt;&gt;INT(ABS('6a Health full-time'!#REF!))),H$14&amp;", "&amp;H$15&amp;", "&amp;H$16&amp;", "&amp;$A59&amp;", "&amp;$B59&amp;", "&amp;$C59&amp;"; ","")</f>
        <v>#REF!</v>
      </c>
      <c r="AP59" s="299" t="e">
        <f>IF(AND($F$8=1,ABS('6a Health full-time'!#REF!)&lt;&gt;INT(ABS('6a Health full-time'!#REF!))),I$14&amp;", "&amp;I$15&amp;", "&amp;I$16&amp;", "&amp;$A59&amp;", "&amp;$B59&amp;", "&amp;$C59&amp;"; ","")</f>
        <v>#REF!</v>
      </c>
      <c r="AQ59" s="265" t="str">
        <f>IF(AND($F$8=1,ABS('6a Health full-time'!I58)&lt;&gt;INT(ABS('6a Health full-time'!I58))),J$14&amp;", "&amp;J$15&amp;", "&amp;J$16&amp;", "&amp;$A59&amp;", "&amp;$B59&amp;", "&amp;$C59&amp;"; ","")</f>
        <v/>
      </c>
      <c r="AR59" s="258" t="str">
        <f>IF(AND($F$8=1,ABS('6a Health full-time'!J58)&lt;&gt;INT(ABS('6a Health full-time'!J58))),K$14&amp;", "&amp;K$15&amp;", "&amp;K$16&amp;", "&amp;$A59&amp;", "&amp;$B59&amp;", "&amp;$C59&amp;"; ","")</f>
        <v/>
      </c>
      <c r="AS59" s="259" t="str">
        <f>IF(AND($F$8=1,ABS('6a Health full-time'!M58)&lt;&gt;INT(ABS('6a Health full-time'!M58))),L$14&amp;", "&amp;L$15&amp;", "&amp;L$16&amp;", "&amp;$A59&amp;", "&amp;$B59&amp;", "&amp;$C59&amp;"; ","")</f>
        <v/>
      </c>
      <c r="AT59" s="258" t="e">
        <f>IF(AND($F$8=1,ABS('6a Health full-time'!#REF!)&lt;&gt;INT(ABS('6a Health full-time'!#REF!))),M$14&amp;", "&amp;M$15&amp;", "&amp;M$16&amp;", "&amp;$A59&amp;", "&amp;$B59&amp;", "&amp;$C59&amp;"; ","")</f>
        <v>#REF!</v>
      </c>
      <c r="AU59" s="299" t="e">
        <f>IF(AND($F$8=1,ABS('6a Health full-time'!#REF!)&lt;&gt;INT(ABS('6a Health full-time'!#REF!))),N$14&amp;", "&amp;N$15&amp;", "&amp;N$16&amp;", "&amp;$A59&amp;", "&amp;$B59&amp;", "&amp;$C59&amp;"; ","")</f>
        <v>#REF!</v>
      </c>
      <c r="AV59" s="803" t="e">
        <f>IF(AND($F$8=1,ABS('6a Health full-time'!#REF!)&lt;&gt;INT(ABS('6a Health full-time'!#REF!))),O$14&amp;", "&amp;O$15&amp;", "&amp;O$16&amp;", "&amp;$A59&amp;", "&amp;$B59&amp;", "&amp;$C59&amp;"; ","")</f>
        <v>#REF!</v>
      </c>
      <c r="AW59" s="299" t="str">
        <f>IF(AND($F$8=1,ABS('6a Health full-time'!N58)&lt;&gt;INT(ABS('6a Health full-time'!N58))),P$14&amp;", "&amp;P$15&amp;", "&amp;P$16&amp;", "&amp;$A59&amp;", "&amp;$B59&amp;", "&amp;$C59&amp;"; ","")</f>
        <v/>
      </c>
      <c r="AX59" s="807" t="str">
        <f>IF(AND($F$8=1,ABS('6a Health full-time'!O58)&lt;&gt;INT(ABS('6a Health full-time'!O58))),Q$14&amp;", "&amp;Q$15&amp;", "&amp;Q$16&amp;", "&amp;$A59&amp;", "&amp;$B59&amp;", "&amp;$C59&amp;"; ","")</f>
        <v/>
      </c>
      <c r="AY59" s="299" t="str">
        <f>IF(AND($F$8=1,ABS('6a Health full-time'!R58)&lt;&gt;INT(ABS('6a Health full-time'!R58))),R$14&amp;", "&amp;R$15&amp;", "&amp;R$16&amp;", "&amp;$A59&amp;", "&amp;$B59&amp;", "&amp;$C59&amp;"; ","")</f>
        <v/>
      </c>
      <c r="AZ59" s="807" t="e">
        <f>IF(AND($F$8=1,ABS('6a Health full-time'!#REF!)&lt;&gt;INT(ABS('6a Health full-time'!#REF!))),S$14&amp;", "&amp;S$15&amp;", "&amp;S$16&amp;", "&amp;$A59&amp;", "&amp;$B59&amp;", "&amp;$C59&amp;"; ","")</f>
        <v>#REF!</v>
      </c>
      <c r="BA59" s="299" t="e">
        <f>IF(AND($F$8=1,ABS('6a Health full-time'!#REF!)&lt;&gt;INT(ABS('6a Health full-time'!#REF!))),T$14&amp;", "&amp;T$15&amp;", "&amp;T$16&amp;", "&amp;$A59&amp;", "&amp;$B59&amp;", "&amp;$C59&amp;"; ","")</f>
        <v>#REF!</v>
      </c>
      <c r="BB59" s="299" t="e">
        <f>IF(AND($F$8=1,ABS('6a Health full-time'!#REF!)&lt;&gt;INT(ABS('6a Health full-time'!#REF!))),U$14&amp;", "&amp;U$15&amp;", "&amp;U$16&amp;", "&amp;$A59&amp;", "&amp;$B59&amp;", "&amp;$C59&amp;"; ","")</f>
        <v>#REF!</v>
      </c>
      <c r="BC59" s="265" t="str">
        <f>IF(AND($F$8=1,ABS('6a Health full-time'!S58)&lt;&gt;INT(ABS('6a Health full-time'!S58))),V$14&amp;", "&amp;V$15&amp;", "&amp;V$16&amp;", "&amp;$A59&amp;", "&amp;$B59&amp;", "&amp;$C59&amp;"; ","")</f>
        <v/>
      </c>
      <c r="BD59" s="258" t="str">
        <f>IF(AND($F$8=1,ABS('6a Health full-time'!T58)&lt;&gt;INT(ABS('6a Health full-time'!T58))),W$14&amp;", "&amp;W$15&amp;", "&amp;W$16&amp;", "&amp;$A59&amp;", "&amp;$B59&amp;", "&amp;$C59&amp;"; ","")</f>
        <v/>
      </c>
      <c r="BE59" s="259" t="str">
        <f>IF(AND($F$8=1,ABS('6a Health full-time'!W58)&lt;&gt;INT(ABS('6a Health full-time'!W58))),X$14&amp;", "&amp;X$15&amp;", "&amp;X$16&amp;", "&amp;$A59&amp;", "&amp;$B59&amp;", "&amp;$C59&amp;"; ","")</f>
        <v/>
      </c>
      <c r="BF59" s="258" t="e">
        <f>IF(AND($F$8=1,ABS('6a Health full-time'!#REF!)&lt;&gt;INT(ABS('6a Health full-time'!#REF!))),Y$14&amp;", "&amp;Y$15&amp;", "&amp;Y$16&amp;", "&amp;$A59&amp;", "&amp;$B59&amp;", "&amp;$C59&amp;"; ","")</f>
        <v>#REF!</v>
      </c>
      <c r="BG59" s="299" t="e">
        <f>IF(AND($F$8=1,ABS('6a Health full-time'!#REF!)&lt;&gt;INT(ABS('6a Health full-time'!#REF!))),Z$14&amp;", "&amp;Z$15&amp;", "&amp;Z$16&amp;", "&amp;$A59&amp;", "&amp;$B59&amp;", "&amp;$C59&amp;"; ","")</f>
        <v>#REF!</v>
      </c>
      <c r="BH59" s="266" t="e">
        <f>IF(AND($F$8=1,ABS('6a Health full-time'!#REF!)&lt;&gt;INT(ABS('6a Health full-time'!#REF!))),AA$14&amp;", "&amp;AA$15&amp;", "&amp;AA$16&amp;", "&amp;$A59&amp;", "&amp;$B59&amp;", "&amp;$C59&amp;"; ","")</f>
        <v>#REF!</v>
      </c>
      <c r="BI59" s="50"/>
      <c r="BJ59" s="295"/>
      <c r="BK59" s="10"/>
      <c r="BL59" s="281"/>
      <c r="BM59" s="280"/>
      <c r="BN59" s="288"/>
      <c r="BO59" s="280"/>
      <c r="BP59" s="305"/>
      <c r="BQ59" s="305"/>
      <c r="BR59" s="281"/>
      <c r="BS59" s="280"/>
      <c r="BT59" s="288"/>
      <c r="BU59" s="280"/>
      <c r="BV59" s="305"/>
      <c r="BW59" s="805"/>
      <c r="BX59" s="305"/>
      <c r="BY59" s="809"/>
      <c r="BZ59" s="305"/>
      <c r="CA59" s="809"/>
      <c r="CB59" s="305"/>
      <c r="CC59" s="305"/>
      <c r="CD59" s="281"/>
      <c r="CE59" s="280"/>
      <c r="CF59" s="288"/>
      <c r="CG59" s="280"/>
      <c r="CH59" s="308"/>
      <c r="CI59" s="816"/>
      <c r="CJ59" s="50"/>
      <c r="CK59" s="295"/>
      <c r="CL59" s="1688" t="s">
        <v>11300</v>
      </c>
      <c r="CM59" s="1688"/>
      <c r="CN59" s="1688"/>
      <c r="CO59" s="34" t="s">
        <v>101</v>
      </c>
      <c r="CP59" s="868" t="e">
        <f>CP$41</f>
        <v>#REF!</v>
      </c>
      <c r="CQ59" s="582" t="e">
        <f>CQ$41</f>
        <v>#REF!</v>
      </c>
      <c r="CR59" s="581" t="e">
        <f>CP$41</f>
        <v>#REF!</v>
      </c>
      <c r="CS59" s="790" t="e">
        <f>CQ$41</f>
        <v>#REF!</v>
      </c>
      <c r="CT59" s="782" t="e">
        <f>CP$41</f>
        <v>#REF!</v>
      </c>
      <c r="CU59" s="783" t="e">
        <f>CQ$41</f>
        <v>#REF!</v>
      </c>
      <c r="CV59" s="868" t="e">
        <f>CV$41</f>
        <v>#REF!</v>
      </c>
      <c r="CW59" s="582" t="e">
        <f>CW$41</f>
        <v>#REF!</v>
      </c>
      <c r="CX59" s="581" t="e">
        <f>CV$41</f>
        <v>#REF!</v>
      </c>
      <c r="CY59" s="790" t="e">
        <f>CW$41</f>
        <v>#REF!</v>
      </c>
      <c r="CZ59" s="782" t="e">
        <f>CV$41</f>
        <v>#REF!</v>
      </c>
      <c r="DA59" s="783" t="e">
        <f>CW$41</f>
        <v>#REF!</v>
      </c>
      <c r="DB59" s="868" t="e">
        <f>DB$41</f>
        <v>#REF!</v>
      </c>
      <c r="DC59" s="582" t="e">
        <f>DC$41</f>
        <v>#REF!</v>
      </c>
      <c r="DD59" s="581" t="e">
        <f>DB$41</f>
        <v>#REF!</v>
      </c>
      <c r="DE59" s="790" t="e">
        <f>DC$41</f>
        <v>#REF!</v>
      </c>
      <c r="DF59" s="782" t="e">
        <f>DB$41</f>
        <v>#REF!</v>
      </c>
      <c r="DG59" s="783" t="e">
        <f>DC$41</f>
        <v>#REF!</v>
      </c>
      <c r="DH59" s="868" t="e">
        <f>DH$41</f>
        <v>#REF!</v>
      </c>
      <c r="DI59" s="870" t="e">
        <f>DI$41</f>
        <v>#REF!</v>
      </c>
      <c r="DJ59" s="871" t="e">
        <f>DH$41</f>
        <v>#REF!</v>
      </c>
      <c r="DK59" s="790" t="e">
        <f>DI$41</f>
        <v>#REF!</v>
      </c>
      <c r="DL59" s="782" t="e">
        <f>DH$41</f>
        <v>#REF!</v>
      </c>
      <c r="DM59" s="783" t="e">
        <f>DI$41</f>
        <v>#REF!</v>
      </c>
      <c r="DN59" s="3"/>
      <c r="DO59" s="3"/>
      <c r="DP59" s="323"/>
      <c r="DQ59" s="10"/>
      <c r="DR59" s="265" t="str">
        <f>IF(AND($M$8=1,SUM('6a Health full-time'!D58,'6a Health full-time'!I58)&gt;$DP$22,'6a Health full-time'!N58=0),P$15&amp;", "&amp;P$16&amp;", "&amp;$A59&amp;", "&amp;$B59&amp;", "&amp;$C59&amp;"; ","")</f>
        <v/>
      </c>
      <c r="DS59" s="258" t="str">
        <f>IF(AND($M$8=1,SUM('6a Health full-time'!E58,'6a Health full-time'!J58)&gt;$DP$22,'6a Health full-time'!O58=0),Q$15&amp;", "&amp;Q$16&amp;", "&amp;$A59&amp;", "&amp;$B59&amp;", "&amp;$C59&amp;"; ","")</f>
        <v/>
      </c>
      <c r="DT59" s="259" t="str">
        <f>IF(AND($M$8=1,SUM('6a Health full-time'!H58,'6a Health full-time'!M58)&gt;$DP$22,'6a Health full-time'!R58=0),R$15&amp;", "&amp;R$16&amp;", "&amp;$A59&amp;", "&amp;$B59&amp;", "&amp;$C59&amp;"; ","")</f>
        <v/>
      </c>
      <c r="DU59" s="258" t="e">
        <f>IF(AND($M$8=1,SUM('6a Health full-time'!#REF!,'6a Health full-time'!#REF!)&gt;$DP$22,'6a Health full-time'!#REF!=0),S$15&amp;", "&amp;S$16&amp;", "&amp;$A59&amp;", "&amp;$B59&amp;", "&amp;$C59&amp;"; ","")</f>
        <v>#REF!</v>
      </c>
      <c r="DV59" s="299" t="e">
        <f>IF(AND($M$8=1,SUM('6a Health full-time'!#REF!,'6a Health full-time'!#REF!)&gt;$DP$22,'6a Health full-time'!#REF!=0),T$15&amp;", "&amp;T$16&amp;", "&amp;$A59&amp;", "&amp;$B59&amp;", "&amp;$C59&amp;"; ","")</f>
        <v>#REF!</v>
      </c>
      <c r="DW59" s="266" t="e">
        <f>IF(AND($M$8=1,SUM('6a Health full-time'!#REF!,'6a Health full-time'!#REF!)&gt;$DP$22,'6a Health full-time'!#REF!=0),U$15&amp;", "&amp;U$16&amp;", "&amp;$A59&amp;", "&amp;$B59&amp;", "&amp;$C59&amp;"; ","")</f>
        <v>#REF!</v>
      </c>
      <c r="DX59" s="324"/>
      <c r="DY59" s="323"/>
      <c r="DZ59" s="10"/>
      <c r="EA59" s="265" t="str">
        <f>IF(AND($N$8=1,SUM('6a Health full-time'!D58,'6a Health full-time'!I58)&gt;0,SUM('6a Health full-time'!D58,'6a Health full-time'!I58)=ABS('6a Health full-time'!N58)),P$15&amp;", "&amp;P$16&amp;", "&amp;$A59&amp;", "&amp;$B59&amp;", "&amp;$C59&amp;"; ","")</f>
        <v/>
      </c>
      <c r="EB59" s="258" t="str">
        <f>IF(AND($N$8=1,SUM('6a Health full-time'!E58,'6a Health full-time'!J58)&gt;0,SUM('6a Health full-time'!E58,'6a Health full-time'!J58)=ABS('6a Health full-time'!O58)),Q$15&amp;", "&amp;Q$16&amp;", "&amp;$A59&amp;", "&amp;$B59&amp;", "&amp;$C59&amp;"; ","")</f>
        <v/>
      </c>
      <c r="EC59" s="259" t="str">
        <f>IF(AND($N$8=1,SUM('6a Health full-time'!H58,'6a Health full-time'!M58)&gt;0,SUM('6a Health full-time'!H58,'6a Health full-time'!M58)=ABS('6a Health full-time'!R58)),R$15&amp;", "&amp;R$16&amp;", "&amp;$A59&amp;", "&amp;$B59&amp;", "&amp;$C59&amp;"; ","")</f>
        <v/>
      </c>
      <c r="ED59" s="258" t="e">
        <f>IF(AND($N$8=1,SUM('6a Health full-time'!#REF!,'6a Health full-time'!#REF!)&gt;0,SUM('6a Health full-time'!#REF!,'6a Health full-time'!#REF!)=ABS('6a Health full-time'!#REF!)),S$15&amp;", "&amp;S$16&amp;", "&amp;$A59&amp;", "&amp;$B59&amp;", "&amp;$C59&amp;"; ","")</f>
        <v>#REF!</v>
      </c>
      <c r="EE59" s="299" t="e">
        <f>IF(AND($N$8=1,SUM('6a Health full-time'!#REF!,'6a Health full-time'!#REF!)&gt;0,SUM('6a Health full-time'!#REF!,'6a Health full-time'!#REF!)=ABS('6a Health full-time'!#REF!)),T$15&amp;", "&amp;T$16&amp;", "&amp;$A59&amp;", "&amp;$B59&amp;", "&amp;$C59&amp;"; ","")</f>
        <v>#REF!</v>
      </c>
      <c r="EF59" s="266" t="e">
        <f>IF(AND($N$8=1,SUM('6a Health full-time'!#REF!,'6a Health full-time'!#REF!)&gt;0,SUM('6a Health full-time'!#REF!,'6a Health full-time'!#REF!)=ABS('6a Health full-time'!#REF!)),U$15&amp;", "&amp;U$16&amp;", "&amp;$A59&amp;", "&amp;$B59&amp;", "&amp;$C59&amp;"; ","")</f>
        <v>#REF!</v>
      </c>
      <c r="EG59" s="324"/>
      <c r="EH59" s="3"/>
      <c r="EI59" s="3"/>
      <c r="EJ59" s="3"/>
      <c r="EK59" s="3"/>
      <c r="EL59" s="3"/>
      <c r="EM59" s="3"/>
      <c r="EN59" s="3"/>
      <c r="EO59" s="3"/>
      <c r="EP59" s="3"/>
      <c r="EQ59" s="323"/>
      <c r="ER59" s="10"/>
      <c r="ES59" s="265" t="str">
        <f>IF(AND($P$8=1,$B59="Long length",'6a Health full-time'!S58&lt;&gt;0),D$15&amp;", "&amp;D$16&amp;", "&amp;$A59&amp;", "&amp;$B59&amp;", "&amp;$C59&amp;"; ","")</f>
        <v/>
      </c>
      <c r="ET59" s="258" t="str">
        <f>IF(AND($P$8=1,$B59="Long length",'6a Health full-time'!T58&lt;&gt;0),E$15&amp;", "&amp;E$16&amp;", "&amp;$A59&amp;", "&amp;$B59&amp;", "&amp;$C59&amp;"; ","")</f>
        <v/>
      </c>
      <c r="EU59" s="259" t="str">
        <f>IF(AND($P$8=1,$B59="Long length",'6a Health full-time'!W58&lt;&gt;0),F$15&amp;", "&amp;F$16&amp;", "&amp;$A59&amp;", "&amp;$B59&amp;", "&amp;$C59&amp;"; ","")</f>
        <v/>
      </c>
      <c r="EV59" s="258" t="e">
        <f>IF(AND($P$8=1,$B59="Long length",'6a Health full-time'!#REF!&lt;&gt;0),G$15&amp;", "&amp;G$16&amp;", "&amp;$A59&amp;", "&amp;$B59&amp;", "&amp;$C59&amp;"; ","")</f>
        <v>#REF!</v>
      </c>
      <c r="EW59" s="299" t="e">
        <f>IF(AND($P$8=1,$B59="Long length",'6a Health full-time'!#REF!&lt;&gt;0),H$15&amp;", "&amp;H$16&amp;", "&amp;$A59&amp;", "&amp;$B59&amp;", "&amp;$C59&amp;"; ","")</f>
        <v>#REF!</v>
      </c>
      <c r="EX59" s="266" t="e">
        <f>IF(AND($P$8=1,$B59="Long length",'6a Health full-time'!#REF!&lt;&gt;0),I$15&amp;", "&amp;I$16&amp;", "&amp;$A59&amp;", "&amp;$B59&amp;", "&amp;$C59&amp;"; ","")</f>
        <v>#REF!</v>
      </c>
      <c r="EY59" s="324"/>
    </row>
    <row r="60" spans="1:155" ht="13.5" x14ac:dyDescent="0.2">
      <c r="A60" s="3" t="s">
        <v>11301</v>
      </c>
      <c r="B60" s="3" t="s">
        <v>11274</v>
      </c>
      <c r="C60" s="3" t="s">
        <v>11275</v>
      </c>
      <c r="E60" s="295"/>
      <c r="F60" s="10"/>
      <c r="G60" s="264" t="str">
        <f>IF(AND($D$8=1,'6a Health full-time'!N59&gt;0),P$15&amp;", "&amp;P$16&amp;", "&amp;$A60&amp;", "&amp;$B60&amp;", "&amp;$C60&amp;"; ","")</f>
        <v/>
      </c>
      <c r="H60" s="255" t="str">
        <f>IF(AND($D$8=1,'6a Health full-time'!O59&gt;0),Q$15&amp;", "&amp;Q$16&amp;", "&amp;$A60&amp;", "&amp;$B60&amp;", "&amp;$C60&amp;"; ","")</f>
        <v/>
      </c>
      <c r="I60" s="256" t="str">
        <f>IF(AND($D$8=1,'6a Health full-time'!R59&gt;0),R$15&amp;", "&amp;R$16&amp;", "&amp;$A60&amp;", "&amp;$B60&amp;", "&amp;$C60&amp;"; ","")</f>
        <v/>
      </c>
      <c r="J60" s="257" t="e">
        <f>IF(AND($D$8=1,'6a Health full-time'!#REF!&gt;0),S$15&amp;", "&amp;S$16&amp;", "&amp;$A60&amp;", "&amp;$B60&amp;", "&amp;$C60&amp;"; ","")</f>
        <v>#REF!</v>
      </c>
      <c r="K60" s="795" t="e">
        <f>IF(AND($D$8=1,'6a Health full-time'!#REF!&gt;0),T$15&amp;", "&amp;T$16&amp;", "&amp;$A60&amp;", "&amp;$B60&amp;", "&amp;$C60&amp;"; ","")</f>
        <v>#REF!</v>
      </c>
      <c r="L60" s="293" t="e">
        <f>IF(AND($D$8=1,'6a Health full-time'!#REF!&gt;0),W$15&amp;", "&amp;W$16&amp;", "&amp;$A60&amp;", "&amp;$B60&amp;", "&amp;$C60&amp;"; ","")</f>
        <v>#REF!</v>
      </c>
      <c r="M60" s="50"/>
      <c r="N60" s="295"/>
      <c r="O60" s="10"/>
      <c r="P60" s="264" t="str">
        <f>IF(AND($E$8=1,'6a Health full-time'!D59&lt;0),D$14&amp;", "&amp;D$15&amp;", "&amp;D$16&amp;", "&amp;$A60&amp;", "&amp;$B60&amp;", "&amp;$C60&amp;"; ","")</f>
        <v/>
      </c>
      <c r="Q60" s="255" t="str">
        <f>IF(AND($E$8=1,'6a Health full-time'!E59&lt;0),E$14&amp;", "&amp;E$15&amp;", "&amp;E$16&amp;", "&amp;$A60&amp;", "&amp;$B60&amp;", "&amp;$C60&amp;"; ","")</f>
        <v/>
      </c>
      <c r="R60" s="256" t="str">
        <f>IF(AND($E$8=1,'6a Health full-time'!H59&lt;0),F$14&amp;", "&amp;F$15&amp;", "&amp;F$16&amp;", "&amp;$A60&amp;", "&amp;$B60&amp;", "&amp;$C60&amp;"; ","")</f>
        <v/>
      </c>
      <c r="S60" s="255" t="e">
        <f>IF(AND($E$8=1,'6a Health full-time'!#REF!&lt;0),G$14&amp;", "&amp;G$15&amp;", "&amp;G$16&amp;", "&amp;$A60&amp;", "&amp;$B60&amp;", "&amp;$C60&amp;"; ","")</f>
        <v>#REF!</v>
      </c>
      <c r="T60" s="298" t="e">
        <f>IF(AND($E$8=1,'6a Health full-time'!#REF!&lt;0),H$14&amp;", "&amp;H$15&amp;", "&amp;H$16&amp;", "&amp;$A60&amp;", "&amp;$B60&amp;", "&amp;$C60&amp;"; ","")</f>
        <v>#REF!</v>
      </c>
      <c r="U60" s="298" t="e">
        <f>IF(AND($E$8=1,'6a Health full-time'!#REF!&lt;0),I$14&amp;", "&amp;I$15&amp;", "&amp;I$16&amp;", "&amp;$A60&amp;", "&amp;$B60&amp;", "&amp;$C60&amp;"; ","")</f>
        <v>#REF!</v>
      </c>
      <c r="V60" s="264" t="str">
        <f>IF(AND($E$8=1,'6a Health full-time'!I59&lt;0),J$14&amp;", "&amp;J$15&amp;", "&amp;J$16&amp;", "&amp;$A60&amp;", "&amp;$B60&amp;", "&amp;$C60&amp;"; ","")</f>
        <v/>
      </c>
      <c r="W60" s="255" t="str">
        <f>IF(AND($E$8=1,'6a Health full-time'!J59&lt;0),K$14&amp;", "&amp;K$15&amp;", "&amp;K$16&amp;", "&amp;$A60&amp;", "&amp;$B60&amp;", "&amp;$C60&amp;"; ","")</f>
        <v/>
      </c>
      <c r="X60" s="256" t="str">
        <f>IF(AND($E$8=1,'6a Health full-time'!M59&lt;0),L$14&amp;", "&amp;L$15&amp;", "&amp;L$16&amp;", "&amp;$A60&amp;", "&amp;$B60&amp;", "&amp;$C60&amp;"; ","")</f>
        <v/>
      </c>
      <c r="Y60" s="255" t="e">
        <f>IF(AND($E$8=1,'6a Health full-time'!#REF!&lt;0),M$14&amp;", "&amp;M$15&amp;", "&amp;M$16&amp;", "&amp;$A60&amp;", "&amp;$B60&amp;", "&amp;$C60&amp;"; ","")</f>
        <v>#REF!</v>
      </c>
      <c r="Z60" s="298" t="e">
        <f>IF(AND($E$8=1,'6a Health full-time'!#REF!&lt;0),N$14&amp;", "&amp;N$15&amp;", "&amp;N$16&amp;", "&amp;$A60&amp;", "&amp;$B60&amp;", "&amp;$C60&amp;"; ","")</f>
        <v>#REF!</v>
      </c>
      <c r="AA60" s="298" t="e">
        <f>IF(AND($E$8=1,'6a Health full-time'!#REF!&lt;0),O$14&amp;", "&amp;O$15&amp;", "&amp;O$16&amp;", "&amp;$A60&amp;", "&amp;$B60&amp;", "&amp;$C60&amp;"; ","")</f>
        <v>#REF!</v>
      </c>
      <c r="AB60" s="264" t="str">
        <f>IF(AND($E$8=1,'6a Health full-time'!S59&lt;0),V$14&amp;", "&amp;V$15&amp;", "&amp;V$16&amp;", "&amp;$A60&amp;", "&amp;$B60&amp;", "&amp;$C60&amp;"; ","")</f>
        <v/>
      </c>
      <c r="AC60" s="255" t="str">
        <f>IF(AND($E$8=1,'6a Health full-time'!T59&lt;0),W$14&amp;", "&amp;W$15&amp;", "&amp;W$16&amp;", "&amp;$A60&amp;", "&amp;$B60&amp;", "&amp;$C60&amp;"; ","")</f>
        <v/>
      </c>
      <c r="AD60" s="256" t="str">
        <f>IF(AND($E$8=1,'6a Health full-time'!W59&lt;0),X$14&amp;", "&amp;X$15&amp;", "&amp;X$16&amp;", "&amp;$A60&amp;", "&amp;$B60&amp;", "&amp;$C60&amp;"; ","")</f>
        <v/>
      </c>
      <c r="AE60" s="255" t="e">
        <f>IF(AND($E$8=1,'6a Health full-time'!#REF!&lt;0),Y$14&amp;", "&amp;Y$15&amp;", "&amp;Y$16&amp;", "&amp;$A60&amp;", "&amp;$B60&amp;", "&amp;$C60&amp;"; ","")</f>
        <v>#REF!</v>
      </c>
      <c r="AF60" s="298" t="e">
        <f>IF(AND($E$8=1,'6a Health full-time'!#REF!&lt;0),Z$14&amp;", "&amp;Z$15&amp;", "&amp;Z$16&amp;", "&amp;$A60&amp;", "&amp;$B60&amp;", "&amp;$C60&amp;"; ","")</f>
        <v>#REF!</v>
      </c>
      <c r="AG60" s="802" t="e">
        <f>IF(AND($E$8=1,'6a Health full-time'!#REF!&lt;0),AA$14&amp;", "&amp;AA$15&amp;", "&amp;AA$16&amp;", "&amp;$A60&amp;", "&amp;$B60&amp;", "&amp;$C60&amp;"; ","")</f>
        <v>#REF!</v>
      </c>
      <c r="AH60" s="50"/>
      <c r="AI60" s="295"/>
      <c r="AJ60" s="10"/>
      <c r="AK60" s="264" t="str">
        <f>IF(AND($F$8=1,ABS('6a Health full-time'!D59)&lt;&gt;INT(ABS('6a Health full-time'!D59))),D$14&amp;", "&amp;D$15&amp;", "&amp;D$16&amp;", "&amp;$A60&amp;", "&amp;$B60&amp;", "&amp;$C60&amp;"; ","")</f>
        <v/>
      </c>
      <c r="AL60" s="255" t="str">
        <f>IF(AND($F$8=1,ABS('6a Health full-time'!E59)&lt;&gt;INT(ABS('6a Health full-time'!E59))),E$14&amp;", "&amp;E$15&amp;", "&amp;E$16&amp;", "&amp;$A60&amp;", "&amp;$B60&amp;", "&amp;$C60&amp;"; ","")</f>
        <v/>
      </c>
      <c r="AM60" s="256" t="str">
        <f>IF(AND($F$8=1,ABS('6a Health full-time'!H59)&lt;&gt;INT(ABS('6a Health full-time'!H59))),F$14&amp;", "&amp;F$15&amp;", "&amp;F$16&amp;", "&amp;$A60&amp;", "&amp;$B60&amp;", "&amp;$C60&amp;"; ","")</f>
        <v/>
      </c>
      <c r="AN60" s="255" t="e">
        <f>IF(AND($F$8=1,ABS('6a Health full-time'!#REF!)&lt;&gt;INT(ABS('6a Health full-time'!#REF!))),G$14&amp;", "&amp;G$15&amp;", "&amp;G$16&amp;", "&amp;$A60&amp;", "&amp;$B60&amp;", "&amp;$C60&amp;"; ","")</f>
        <v>#REF!</v>
      </c>
      <c r="AO60" s="298" t="e">
        <f>IF(AND($F$8=1,ABS('6a Health full-time'!#REF!)&lt;&gt;INT(ABS('6a Health full-time'!#REF!))),H$14&amp;", "&amp;H$15&amp;", "&amp;H$16&amp;", "&amp;$A60&amp;", "&amp;$B60&amp;", "&amp;$C60&amp;"; ","")</f>
        <v>#REF!</v>
      </c>
      <c r="AP60" s="298" t="e">
        <f>IF(AND($F$8=1,ABS('6a Health full-time'!#REF!)&lt;&gt;INT(ABS('6a Health full-time'!#REF!))),I$14&amp;", "&amp;I$15&amp;", "&amp;I$16&amp;", "&amp;$A60&amp;", "&amp;$B60&amp;", "&amp;$C60&amp;"; ","")</f>
        <v>#REF!</v>
      </c>
      <c r="AQ60" s="264" t="str">
        <f>IF(AND($F$8=1,ABS('6a Health full-time'!I59)&lt;&gt;INT(ABS('6a Health full-time'!I59))),J$14&amp;", "&amp;J$15&amp;", "&amp;J$16&amp;", "&amp;$A60&amp;", "&amp;$B60&amp;", "&amp;$C60&amp;"; ","")</f>
        <v/>
      </c>
      <c r="AR60" s="255" t="str">
        <f>IF(AND($F$8=1,ABS('6a Health full-time'!J59)&lt;&gt;INT(ABS('6a Health full-time'!J59))),K$14&amp;", "&amp;K$15&amp;", "&amp;K$16&amp;", "&amp;$A60&amp;", "&amp;$B60&amp;", "&amp;$C60&amp;"; ","")</f>
        <v/>
      </c>
      <c r="AS60" s="256" t="str">
        <f>IF(AND($F$8=1,ABS('6a Health full-time'!M59)&lt;&gt;INT(ABS('6a Health full-time'!M59))),L$14&amp;", "&amp;L$15&amp;", "&amp;L$16&amp;", "&amp;$A60&amp;", "&amp;$B60&amp;", "&amp;$C60&amp;"; ","")</f>
        <v/>
      </c>
      <c r="AT60" s="255" t="e">
        <f>IF(AND($F$8=1,ABS('6a Health full-time'!#REF!)&lt;&gt;INT(ABS('6a Health full-time'!#REF!))),M$14&amp;", "&amp;M$15&amp;", "&amp;M$16&amp;", "&amp;$A60&amp;", "&amp;$B60&amp;", "&amp;$C60&amp;"; ","")</f>
        <v>#REF!</v>
      </c>
      <c r="AU60" s="298" t="e">
        <f>IF(AND($F$8=1,ABS('6a Health full-time'!#REF!)&lt;&gt;INT(ABS('6a Health full-time'!#REF!))),N$14&amp;", "&amp;N$15&amp;", "&amp;N$16&amp;", "&amp;$A60&amp;", "&amp;$B60&amp;", "&amp;$C60&amp;"; ","")</f>
        <v>#REF!</v>
      </c>
      <c r="AV60" s="802" t="e">
        <f>IF(AND($F$8=1,ABS('6a Health full-time'!#REF!)&lt;&gt;INT(ABS('6a Health full-time'!#REF!))),O$14&amp;", "&amp;O$15&amp;", "&amp;O$16&amp;", "&amp;$A60&amp;", "&amp;$B60&amp;", "&amp;$C60&amp;"; ","")</f>
        <v>#REF!</v>
      </c>
      <c r="AW60" s="298" t="str">
        <f>IF(AND($F$8=1,ABS('6a Health full-time'!N59)&lt;&gt;INT(ABS('6a Health full-time'!N59))),P$14&amp;", "&amp;P$15&amp;", "&amp;P$16&amp;", "&amp;$A60&amp;", "&amp;$B60&amp;", "&amp;$C60&amp;"; ","")</f>
        <v/>
      </c>
      <c r="AX60" s="806" t="str">
        <f>IF(AND($F$8=1,ABS('6a Health full-time'!O59)&lt;&gt;INT(ABS('6a Health full-time'!O59))),Q$14&amp;", "&amp;Q$15&amp;", "&amp;Q$16&amp;", "&amp;$A60&amp;", "&amp;$B60&amp;", "&amp;$C60&amp;"; ","")</f>
        <v/>
      </c>
      <c r="AY60" s="298" t="str">
        <f>IF(AND($F$8=1,ABS('6a Health full-time'!R59)&lt;&gt;INT(ABS('6a Health full-time'!R59))),R$14&amp;", "&amp;R$15&amp;", "&amp;R$16&amp;", "&amp;$A60&amp;", "&amp;$B60&amp;", "&amp;$C60&amp;"; ","")</f>
        <v/>
      </c>
      <c r="AZ60" s="806" t="e">
        <f>IF(AND($F$8=1,ABS('6a Health full-time'!#REF!)&lt;&gt;INT(ABS('6a Health full-time'!#REF!))),S$14&amp;", "&amp;S$15&amp;", "&amp;S$16&amp;", "&amp;$A60&amp;", "&amp;$B60&amp;", "&amp;$C60&amp;"; ","")</f>
        <v>#REF!</v>
      </c>
      <c r="BA60" s="298" t="e">
        <f>IF(AND($F$8=1,ABS('6a Health full-time'!#REF!)&lt;&gt;INT(ABS('6a Health full-time'!#REF!))),T$14&amp;", "&amp;T$15&amp;", "&amp;T$16&amp;", "&amp;$A60&amp;", "&amp;$B60&amp;", "&amp;$C60&amp;"; ","")</f>
        <v>#REF!</v>
      </c>
      <c r="BB60" s="298" t="e">
        <f>IF(AND($F$8=1,ABS('6a Health full-time'!#REF!)&lt;&gt;INT(ABS('6a Health full-time'!#REF!))),U$14&amp;", "&amp;U$15&amp;", "&amp;U$16&amp;", "&amp;$A60&amp;", "&amp;$B60&amp;", "&amp;$C60&amp;"; ","")</f>
        <v>#REF!</v>
      </c>
      <c r="BC60" s="264" t="str">
        <f>IF(AND($F$8=1,ABS('6a Health full-time'!S59)&lt;&gt;INT(ABS('6a Health full-time'!S59))),V$14&amp;", "&amp;V$15&amp;", "&amp;V$16&amp;", "&amp;$A60&amp;", "&amp;$B60&amp;", "&amp;$C60&amp;"; ","")</f>
        <v/>
      </c>
      <c r="BD60" s="255" t="str">
        <f>IF(AND($F$8=1,ABS('6a Health full-time'!T59)&lt;&gt;INT(ABS('6a Health full-time'!T59))),W$14&amp;", "&amp;W$15&amp;", "&amp;W$16&amp;", "&amp;$A60&amp;", "&amp;$B60&amp;", "&amp;$C60&amp;"; ","")</f>
        <v/>
      </c>
      <c r="BE60" s="256" t="str">
        <f>IF(AND($F$8=1,ABS('6a Health full-time'!W59)&lt;&gt;INT(ABS('6a Health full-time'!W59))),X$14&amp;", "&amp;X$15&amp;", "&amp;X$16&amp;", "&amp;$A60&amp;", "&amp;$B60&amp;", "&amp;$C60&amp;"; ","")</f>
        <v/>
      </c>
      <c r="BF60" s="255" t="e">
        <f>IF(AND($F$8=1,ABS('6a Health full-time'!#REF!)&lt;&gt;INT(ABS('6a Health full-time'!#REF!))),Y$14&amp;", "&amp;Y$15&amp;", "&amp;Y$16&amp;", "&amp;$A60&amp;", "&amp;$B60&amp;", "&amp;$C60&amp;"; ","")</f>
        <v>#REF!</v>
      </c>
      <c r="BG60" s="298" t="e">
        <f>IF(AND($F$8=1,ABS('6a Health full-time'!#REF!)&lt;&gt;INT(ABS('6a Health full-time'!#REF!))),Z$14&amp;", "&amp;Z$15&amp;", "&amp;Z$16&amp;", "&amp;$A60&amp;", "&amp;$B60&amp;", "&amp;$C60&amp;"; ","")</f>
        <v>#REF!</v>
      </c>
      <c r="BH60" s="293" t="e">
        <f>IF(AND($F$8=1,ABS('6a Health full-time'!#REF!)&lt;&gt;INT(ABS('6a Health full-time'!#REF!))),AA$14&amp;", "&amp;AA$15&amp;", "&amp;AA$16&amp;", "&amp;$A60&amp;", "&amp;$B60&amp;", "&amp;$C60&amp;"; ","")</f>
        <v>#REF!</v>
      </c>
      <c r="BI60" s="50"/>
      <c r="BJ60" s="295"/>
      <c r="BK60" s="10"/>
      <c r="BL60" s="286"/>
      <c r="BM60" s="287"/>
      <c r="BN60" s="301"/>
      <c r="BO60" s="287"/>
      <c r="BP60" s="303"/>
      <c r="BQ60" s="303"/>
      <c r="BR60" s="286"/>
      <c r="BS60" s="287"/>
      <c r="BT60" s="301"/>
      <c r="BU60" s="287"/>
      <c r="BV60" s="303"/>
      <c r="BW60" s="804"/>
      <c r="BX60" s="303"/>
      <c r="BY60" s="808"/>
      <c r="BZ60" s="303"/>
      <c r="CA60" s="808"/>
      <c r="CB60" s="303"/>
      <c r="CC60" s="303"/>
      <c r="CD60" s="286"/>
      <c r="CE60" s="287"/>
      <c r="CF60" s="301"/>
      <c r="CG60" s="287"/>
      <c r="CH60" s="814"/>
      <c r="CI60" s="817"/>
      <c r="CJ60" s="50"/>
      <c r="CK60" s="295"/>
      <c r="CL60" s="1688"/>
      <c r="CM60" s="1688"/>
      <c r="CN60" s="1688"/>
      <c r="CO60" s="34" t="s">
        <v>101</v>
      </c>
      <c r="CP60" s="872" t="e">
        <f>CP$42</f>
        <v>#REF!</v>
      </c>
      <c r="CQ60" s="873" t="e">
        <f>CQ$42</f>
        <v>#REF!</v>
      </c>
      <c r="CR60" s="828" t="e">
        <f>CP$42</f>
        <v>#REF!</v>
      </c>
      <c r="CS60" s="825" t="e">
        <f>CQ$42</f>
        <v>#REF!</v>
      </c>
      <c r="CT60" s="784" t="e">
        <f>CP$42</f>
        <v>#REF!</v>
      </c>
      <c r="CU60" s="785" t="e">
        <f>CQ$42</f>
        <v>#REF!</v>
      </c>
      <c r="CV60" s="874" t="e">
        <f>CV$42</f>
        <v>#REF!</v>
      </c>
      <c r="CW60" s="873" t="e">
        <f>CW$42</f>
        <v>#REF!</v>
      </c>
      <c r="CX60" s="828" t="e">
        <f>CV$42</f>
        <v>#REF!</v>
      </c>
      <c r="CY60" s="825" t="e">
        <f>CW$42</f>
        <v>#REF!</v>
      </c>
      <c r="CZ60" s="784" t="e">
        <f>CV$42</f>
        <v>#REF!</v>
      </c>
      <c r="DA60" s="785" t="e">
        <f>CW$42</f>
        <v>#REF!</v>
      </c>
      <c r="DB60" s="874" t="e">
        <f>DB$42</f>
        <v>#REF!</v>
      </c>
      <c r="DC60" s="873" t="e">
        <f>DC$42</f>
        <v>#REF!</v>
      </c>
      <c r="DD60" s="828" t="e">
        <f>DB$42</f>
        <v>#REF!</v>
      </c>
      <c r="DE60" s="825" t="e">
        <f>DC$42</f>
        <v>#REF!</v>
      </c>
      <c r="DF60" s="784" t="e">
        <f>DB$42</f>
        <v>#REF!</v>
      </c>
      <c r="DG60" s="785" t="e">
        <f>DC$42</f>
        <v>#REF!</v>
      </c>
      <c r="DH60" s="874" t="e">
        <f>DH$42</f>
        <v>#REF!</v>
      </c>
      <c r="DI60" s="873" t="e">
        <f>DI$42</f>
        <v>#REF!</v>
      </c>
      <c r="DJ60" s="828" t="e">
        <f>DH$42</f>
        <v>#REF!</v>
      </c>
      <c r="DK60" s="825" t="e">
        <f>DI$42</f>
        <v>#REF!</v>
      </c>
      <c r="DL60" s="784" t="e">
        <f>DH$42</f>
        <v>#REF!</v>
      </c>
      <c r="DM60" s="785" t="e">
        <f>DI$42</f>
        <v>#REF!</v>
      </c>
      <c r="DN60" s="3"/>
      <c r="DO60" s="3"/>
      <c r="DP60" s="323"/>
      <c r="DQ60" s="10"/>
      <c r="DR60" s="264" t="str">
        <f>IF(AND($M$8=1,SUM('6a Health full-time'!D59,'6a Health full-time'!I59)&gt;$DP$22,'6a Health full-time'!N59=0),P$15&amp;", "&amp;P$16&amp;", "&amp;$A60&amp;", "&amp;$B60&amp;", "&amp;$C60&amp;"; ","")</f>
        <v/>
      </c>
      <c r="DS60" s="255" t="str">
        <f>IF(AND($M$8=1,SUM('6a Health full-time'!E59,'6a Health full-time'!J59)&gt;$DP$22,'6a Health full-time'!O59=0),Q$15&amp;", "&amp;Q$16&amp;", "&amp;$A60&amp;", "&amp;$B60&amp;", "&amp;$C60&amp;"; ","")</f>
        <v/>
      </c>
      <c r="DT60" s="256" t="str">
        <f>IF(AND($M$8=1,SUM('6a Health full-time'!H59,'6a Health full-time'!M59)&gt;$DP$22,'6a Health full-time'!R59=0),R$15&amp;", "&amp;R$16&amp;", "&amp;$A60&amp;", "&amp;$B60&amp;", "&amp;$C60&amp;"; ","")</f>
        <v/>
      </c>
      <c r="DU60" s="255" t="e">
        <f>IF(AND($M$8=1,SUM('6a Health full-time'!#REF!,'6a Health full-time'!#REF!)&gt;$DP$22,'6a Health full-time'!#REF!=0),S$15&amp;", "&amp;S$16&amp;", "&amp;$A60&amp;", "&amp;$B60&amp;", "&amp;$C60&amp;"; ","")</f>
        <v>#REF!</v>
      </c>
      <c r="DV60" s="298" t="e">
        <f>IF(AND($M$8=1,SUM('6a Health full-time'!#REF!,'6a Health full-time'!#REF!)&gt;$DP$22,'6a Health full-time'!#REF!=0),T$15&amp;", "&amp;T$16&amp;", "&amp;$A60&amp;", "&amp;$B60&amp;", "&amp;$C60&amp;"; ","")</f>
        <v>#REF!</v>
      </c>
      <c r="DW60" s="293" t="e">
        <f>IF(AND($M$8=1,SUM('6a Health full-time'!#REF!,'6a Health full-time'!#REF!)&gt;$DP$22,'6a Health full-time'!#REF!=0),U$15&amp;", "&amp;U$16&amp;", "&amp;$A60&amp;", "&amp;$B60&amp;", "&amp;$C60&amp;"; ","")</f>
        <v>#REF!</v>
      </c>
      <c r="DX60" s="324"/>
      <c r="DY60" s="323"/>
      <c r="DZ60" s="10"/>
      <c r="EA60" s="264" t="str">
        <f>IF(AND($N$8=1,SUM('6a Health full-time'!D59,'6a Health full-time'!I59)&gt;0,SUM('6a Health full-time'!D59,'6a Health full-time'!I59)=ABS('6a Health full-time'!N59)),P$15&amp;", "&amp;P$16&amp;", "&amp;$A60&amp;", "&amp;$B60&amp;", "&amp;$C60&amp;"; ","")</f>
        <v/>
      </c>
      <c r="EB60" s="255" t="str">
        <f>IF(AND($N$8=1,SUM('6a Health full-time'!E59,'6a Health full-time'!J59)&gt;0,SUM('6a Health full-time'!E59,'6a Health full-time'!J59)=ABS('6a Health full-time'!O59)),Q$15&amp;", "&amp;Q$16&amp;", "&amp;$A60&amp;", "&amp;$B60&amp;", "&amp;$C60&amp;"; ","")</f>
        <v/>
      </c>
      <c r="EC60" s="256" t="str">
        <f>IF(AND($N$8=1,SUM('6a Health full-time'!H59,'6a Health full-time'!M59)&gt;0,SUM('6a Health full-time'!H59,'6a Health full-time'!M59)=ABS('6a Health full-time'!R59)),R$15&amp;", "&amp;R$16&amp;", "&amp;$A60&amp;", "&amp;$B60&amp;", "&amp;$C60&amp;"; ","")</f>
        <v/>
      </c>
      <c r="ED60" s="255" t="e">
        <f>IF(AND($N$8=1,SUM('6a Health full-time'!#REF!,'6a Health full-time'!#REF!)&gt;0,SUM('6a Health full-time'!#REF!,'6a Health full-time'!#REF!)=ABS('6a Health full-time'!#REF!)),S$15&amp;", "&amp;S$16&amp;", "&amp;$A60&amp;", "&amp;$B60&amp;", "&amp;$C60&amp;"; ","")</f>
        <v>#REF!</v>
      </c>
      <c r="EE60" s="298" t="e">
        <f>IF(AND($N$8=1,SUM('6a Health full-time'!#REF!,'6a Health full-time'!#REF!)&gt;0,SUM('6a Health full-time'!#REF!,'6a Health full-time'!#REF!)=ABS('6a Health full-time'!#REF!)),T$15&amp;", "&amp;T$16&amp;", "&amp;$A60&amp;", "&amp;$B60&amp;", "&amp;$C60&amp;"; ","")</f>
        <v>#REF!</v>
      </c>
      <c r="EF60" s="293" t="e">
        <f>IF(AND($N$8=1,SUM('6a Health full-time'!#REF!,'6a Health full-time'!#REF!)&gt;0,SUM('6a Health full-time'!#REF!,'6a Health full-time'!#REF!)=ABS('6a Health full-time'!#REF!)),U$15&amp;", "&amp;U$16&amp;", "&amp;$A60&amp;", "&amp;$B60&amp;", "&amp;$C60&amp;"; ","")</f>
        <v>#REF!</v>
      </c>
      <c r="EG60" s="324"/>
      <c r="EH60" s="3"/>
      <c r="EI60" s="3"/>
      <c r="EJ60" s="3"/>
      <c r="EK60" s="3"/>
      <c r="EL60" s="3"/>
      <c r="EM60" s="3"/>
      <c r="EN60" s="3"/>
      <c r="EO60" s="3"/>
      <c r="EP60" s="3"/>
      <c r="EQ60" s="323"/>
      <c r="ER60" s="10"/>
      <c r="ES60" s="264" t="str">
        <f>IF(AND($P$8=1,$B60="Long length",'6a Health full-time'!S59&lt;&gt;0),D$15&amp;", "&amp;D$16&amp;", "&amp;$A60&amp;", "&amp;$B60&amp;", "&amp;$C60&amp;"; ","")</f>
        <v/>
      </c>
      <c r="ET60" s="255" t="str">
        <f>IF(AND($P$8=1,$B60="Long length",'6a Health full-time'!T59&lt;&gt;0),E$15&amp;", "&amp;E$16&amp;", "&amp;$A60&amp;", "&amp;$B60&amp;", "&amp;$C60&amp;"; ","")</f>
        <v/>
      </c>
      <c r="EU60" s="256" t="str">
        <f>IF(AND($P$8=1,$B60="Long length",'6a Health full-time'!W59&lt;&gt;0),F$15&amp;", "&amp;F$16&amp;", "&amp;$A60&amp;", "&amp;$B60&amp;", "&amp;$C60&amp;"; ","")</f>
        <v/>
      </c>
      <c r="EV60" s="255" t="e">
        <f>IF(AND($P$8=1,$B60="Long length",'6a Health full-time'!#REF!&lt;&gt;0),G$15&amp;", "&amp;G$16&amp;", "&amp;$A60&amp;", "&amp;$B60&amp;", "&amp;$C60&amp;"; ","")</f>
        <v>#REF!</v>
      </c>
      <c r="EW60" s="298" t="e">
        <f>IF(AND($P$8=1,$B60="Long length",'6a Health full-time'!#REF!&lt;&gt;0),H$15&amp;", "&amp;H$16&amp;", "&amp;$A60&amp;", "&amp;$B60&amp;", "&amp;$C60&amp;"; ","")</f>
        <v>#REF!</v>
      </c>
      <c r="EX60" s="293" t="e">
        <f>IF(AND($P$8=1,$B60="Long length",'6a Health full-time'!#REF!&lt;&gt;0),I$15&amp;", "&amp;I$16&amp;", "&amp;$A60&amp;", "&amp;$B60&amp;", "&amp;$C60&amp;"; ","")</f>
        <v>#REF!</v>
      </c>
      <c r="EY60" s="324"/>
    </row>
    <row r="61" spans="1:155" ht="13.5" x14ac:dyDescent="0.2">
      <c r="A61" s="3" t="s">
        <v>11301</v>
      </c>
      <c r="B61" s="3" t="s">
        <v>11274</v>
      </c>
      <c r="C61" s="3" t="s">
        <v>11284</v>
      </c>
      <c r="E61" s="295"/>
      <c r="F61" s="10"/>
      <c r="G61" s="265" t="str">
        <f>IF(AND($D$8=1,'6a Health full-time'!N60&gt;0),P$15&amp;", "&amp;P$16&amp;", "&amp;$A61&amp;", "&amp;$B61&amp;", "&amp;$C61&amp;"; ","")</f>
        <v/>
      </c>
      <c r="H61" s="258" t="str">
        <f>IF(AND($D$8=1,'6a Health full-time'!O60&gt;0),Q$15&amp;", "&amp;Q$16&amp;", "&amp;$A61&amp;", "&amp;$B61&amp;", "&amp;$C61&amp;"; ","")</f>
        <v/>
      </c>
      <c r="I61" s="259" t="str">
        <f>IF(AND($D$8=1,'6a Health full-time'!R60&gt;0),R$15&amp;", "&amp;R$16&amp;", "&amp;$A61&amp;", "&amp;$B61&amp;", "&amp;$C61&amp;"; ","")</f>
        <v/>
      </c>
      <c r="J61" s="794" t="e">
        <f>IF(AND($D$8=1,'6a Health full-time'!#REF!&gt;0),S$15&amp;", "&amp;S$16&amp;", "&amp;$A61&amp;", "&amp;$B61&amp;", "&amp;$C61&amp;"; ","")</f>
        <v>#REF!</v>
      </c>
      <c r="K61" s="796" t="e">
        <f>IF(AND($D$8=1,'6a Health full-time'!#REF!&gt;0),T$15&amp;", "&amp;T$16&amp;", "&amp;$A61&amp;", "&amp;$B61&amp;", "&amp;$C61&amp;"; ","")</f>
        <v>#REF!</v>
      </c>
      <c r="L61" s="266" t="e">
        <f>IF(AND($D$8=1,'6a Health full-time'!#REF!&gt;0),W$15&amp;", "&amp;W$16&amp;", "&amp;$A61&amp;", "&amp;$B61&amp;", "&amp;$C61&amp;"; ","")</f>
        <v>#REF!</v>
      </c>
      <c r="M61" s="50"/>
      <c r="N61" s="295"/>
      <c r="O61" s="10"/>
      <c r="P61" s="265" t="str">
        <f>IF(AND($E$8=1,'6a Health full-time'!D60&lt;0),D$14&amp;", "&amp;D$15&amp;", "&amp;D$16&amp;", "&amp;$A61&amp;", "&amp;$B61&amp;", "&amp;$C61&amp;"; ","")</f>
        <v/>
      </c>
      <c r="Q61" s="258" t="str">
        <f>IF(AND($E$8=1,'6a Health full-time'!E60&lt;0),E$14&amp;", "&amp;E$15&amp;", "&amp;E$16&amp;", "&amp;$A61&amp;", "&amp;$B61&amp;", "&amp;$C61&amp;"; ","")</f>
        <v/>
      </c>
      <c r="R61" s="259" t="str">
        <f>IF(AND($E$8=1,'6a Health full-time'!H60&lt;0),F$14&amp;", "&amp;F$15&amp;", "&amp;F$16&amp;", "&amp;$A61&amp;", "&amp;$B61&amp;", "&amp;$C61&amp;"; ","")</f>
        <v/>
      </c>
      <c r="S61" s="258" t="e">
        <f>IF(AND($E$8=1,'6a Health full-time'!#REF!&lt;0),G$14&amp;", "&amp;G$15&amp;", "&amp;G$16&amp;", "&amp;$A61&amp;", "&amp;$B61&amp;", "&amp;$C61&amp;"; ","")</f>
        <v>#REF!</v>
      </c>
      <c r="T61" s="299" t="e">
        <f>IF(AND($E$8=1,'6a Health full-time'!#REF!&lt;0),H$14&amp;", "&amp;H$15&amp;", "&amp;H$16&amp;", "&amp;$A61&amp;", "&amp;$B61&amp;", "&amp;$C61&amp;"; ","")</f>
        <v>#REF!</v>
      </c>
      <c r="U61" s="299" t="e">
        <f>IF(AND($E$8=1,'6a Health full-time'!#REF!&lt;0),I$14&amp;", "&amp;I$15&amp;", "&amp;I$16&amp;", "&amp;$A61&amp;", "&amp;$B61&amp;", "&amp;$C61&amp;"; ","")</f>
        <v>#REF!</v>
      </c>
      <c r="V61" s="265" t="str">
        <f>IF(AND($E$8=1,'6a Health full-time'!I60&lt;0),J$14&amp;", "&amp;J$15&amp;", "&amp;J$16&amp;", "&amp;$A61&amp;", "&amp;$B61&amp;", "&amp;$C61&amp;"; ","")</f>
        <v/>
      </c>
      <c r="W61" s="258" t="str">
        <f>IF(AND($E$8=1,'6a Health full-time'!J60&lt;0),K$14&amp;", "&amp;K$15&amp;", "&amp;K$16&amp;", "&amp;$A61&amp;", "&amp;$B61&amp;", "&amp;$C61&amp;"; ","")</f>
        <v/>
      </c>
      <c r="X61" s="259" t="str">
        <f>IF(AND($E$8=1,'6a Health full-time'!M60&lt;0),L$14&amp;", "&amp;L$15&amp;", "&amp;L$16&amp;", "&amp;$A61&amp;", "&amp;$B61&amp;", "&amp;$C61&amp;"; ","")</f>
        <v/>
      </c>
      <c r="Y61" s="258" t="e">
        <f>IF(AND($E$8=1,'6a Health full-time'!#REF!&lt;0),M$14&amp;", "&amp;M$15&amp;", "&amp;M$16&amp;", "&amp;$A61&amp;", "&amp;$B61&amp;", "&amp;$C61&amp;"; ","")</f>
        <v>#REF!</v>
      </c>
      <c r="Z61" s="299" t="e">
        <f>IF(AND($E$8=1,'6a Health full-time'!#REF!&lt;0),N$14&amp;", "&amp;N$15&amp;", "&amp;N$16&amp;", "&amp;$A61&amp;", "&amp;$B61&amp;", "&amp;$C61&amp;"; ","")</f>
        <v>#REF!</v>
      </c>
      <c r="AA61" s="299" t="e">
        <f>IF(AND($E$8=1,'6a Health full-time'!#REF!&lt;0),O$14&amp;", "&amp;O$15&amp;", "&amp;O$16&amp;", "&amp;$A61&amp;", "&amp;$B61&amp;", "&amp;$C61&amp;"; ","")</f>
        <v>#REF!</v>
      </c>
      <c r="AB61" s="265" t="str">
        <f>IF(AND($E$8=1,'6a Health full-time'!S60&lt;0),V$14&amp;", "&amp;V$15&amp;", "&amp;V$16&amp;", "&amp;$A61&amp;", "&amp;$B61&amp;", "&amp;$C61&amp;"; ","")</f>
        <v/>
      </c>
      <c r="AC61" s="258" t="str">
        <f>IF(AND($E$8=1,'6a Health full-time'!T60&lt;0),W$14&amp;", "&amp;W$15&amp;", "&amp;W$16&amp;", "&amp;$A61&amp;", "&amp;$B61&amp;", "&amp;$C61&amp;"; ","")</f>
        <v/>
      </c>
      <c r="AD61" s="259" t="str">
        <f>IF(AND($E$8=1,'6a Health full-time'!W60&lt;0),X$14&amp;", "&amp;X$15&amp;", "&amp;X$16&amp;", "&amp;$A61&amp;", "&amp;$B61&amp;", "&amp;$C61&amp;"; ","")</f>
        <v/>
      </c>
      <c r="AE61" s="258" t="e">
        <f>IF(AND($E$8=1,'6a Health full-time'!#REF!&lt;0),Y$14&amp;", "&amp;Y$15&amp;", "&amp;Y$16&amp;", "&amp;$A61&amp;", "&amp;$B61&amp;", "&amp;$C61&amp;"; ","")</f>
        <v>#REF!</v>
      </c>
      <c r="AF61" s="299" t="e">
        <f>IF(AND($E$8=1,'6a Health full-time'!#REF!&lt;0),Z$14&amp;", "&amp;Z$15&amp;", "&amp;Z$16&amp;", "&amp;$A61&amp;", "&amp;$B61&amp;", "&amp;$C61&amp;"; ","")</f>
        <v>#REF!</v>
      </c>
      <c r="AG61" s="803" t="e">
        <f>IF(AND($E$8=1,'6a Health full-time'!#REF!&lt;0),AA$14&amp;", "&amp;AA$15&amp;", "&amp;AA$16&amp;", "&amp;$A61&amp;", "&amp;$B61&amp;", "&amp;$C61&amp;"; ","")</f>
        <v>#REF!</v>
      </c>
      <c r="AH61" s="50"/>
      <c r="AI61" s="295"/>
      <c r="AJ61" s="10"/>
      <c r="AK61" s="265" t="str">
        <f>IF(AND($F$8=1,ABS('6a Health full-time'!D60)&lt;&gt;INT(ABS('6a Health full-time'!D60))),D$14&amp;", "&amp;D$15&amp;", "&amp;D$16&amp;", "&amp;$A61&amp;", "&amp;$B61&amp;", "&amp;$C61&amp;"; ","")</f>
        <v/>
      </c>
      <c r="AL61" s="258" t="str">
        <f>IF(AND($F$8=1,ABS('6a Health full-time'!E60)&lt;&gt;INT(ABS('6a Health full-time'!E60))),E$14&amp;", "&amp;E$15&amp;", "&amp;E$16&amp;", "&amp;$A61&amp;", "&amp;$B61&amp;", "&amp;$C61&amp;"; ","")</f>
        <v/>
      </c>
      <c r="AM61" s="259" t="str">
        <f>IF(AND($F$8=1,ABS('6a Health full-time'!H60)&lt;&gt;INT(ABS('6a Health full-time'!H60))),F$14&amp;", "&amp;F$15&amp;", "&amp;F$16&amp;", "&amp;$A61&amp;", "&amp;$B61&amp;", "&amp;$C61&amp;"; ","")</f>
        <v/>
      </c>
      <c r="AN61" s="258" t="e">
        <f>IF(AND($F$8=1,ABS('6a Health full-time'!#REF!)&lt;&gt;INT(ABS('6a Health full-time'!#REF!))),G$14&amp;", "&amp;G$15&amp;", "&amp;G$16&amp;", "&amp;$A61&amp;", "&amp;$B61&amp;", "&amp;$C61&amp;"; ","")</f>
        <v>#REF!</v>
      </c>
      <c r="AO61" s="299" t="e">
        <f>IF(AND($F$8=1,ABS('6a Health full-time'!#REF!)&lt;&gt;INT(ABS('6a Health full-time'!#REF!))),H$14&amp;", "&amp;H$15&amp;", "&amp;H$16&amp;", "&amp;$A61&amp;", "&amp;$B61&amp;", "&amp;$C61&amp;"; ","")</f>
        <v>#REF!</v>
      </c>
      <c r="AP61" s="299" t="e">
        <f>IF(AND($F$8=1,ABS('6a Health full-time'!#REF!)&lt;&gt;INT(ABS('6a Health full-time'!#REF!))),I$14&amp;", "&amp;I$15&amp;", "&amp;I$16&amp;", "&amp;$A61&amp;", "&amp;$B61&amp;", "&amp;$C61&amp;"; ","")</f>
        <v>#REF!</v>
      </c>
      <c r="AQ61" s="265" t="str">
        <f>IF(AND($F$8=1,ABS('6a Health full-time'!I60)&lt;&gt;INT(ABS('6a Health full-time'!I60))),J$14&amp;", "&amp;J$15&amp;", "&amp;J$16&amp;", "&amp;$A61&amp;", "&amp;$B61&amp;", "&amp;$C61&amp;"; ","")</f>
        <v/>
      </c>
      <c r="AR61" s="258" t="str">
        <f>IF(AND($F$8=1,ABS('6a Health full-time'!J60)&lt;&gt;INT(ABS('6a Health full-time'!J60))),K$14&amp;", "&amp;K$15&amp;", "&amp;K$16&amp;", "&amp;$A61&amp;", "&amp;$B61&amp;", "&amp;$C61&amp;"; ","")</f>
        <v/>
      </c>
      <c r="AS61" s="259" t="str">
        <f>IF(AND($F$8=1,ABS('6a Health full-time'!M60)&lt;&gt;INT(ABS('6a Health full-time'!M60))),L$14&amp;", "&amp;L$15&amp;", "&amp;L$16&amp;", "&amp;$A61&amp;", "&amp;$B61&amp;", "&amp;$C61&amp;"; ","")</f>
        <v/>
      </c>
      <c r="AT61" s="258" t="e">
        <f>IF(AND($F$8=1,ABS('6a Health full-time'!#REF!)&lt;&gt;INT(ABS('6a Health full-time'!#REF!))),M$14&amp;", "&amp;M$15&amp;", "&amp;M$16&amp;", "&amp;$A61&amp;", "&amp;$B61&amp;", "&amp;$C61&amp;"; ","")</f>
        <v>#REF!</v>
      </c>
      <c r="AU61" s="299" t="e">
        <f>IF(AND($F$8=1,ABS('6a Health full-time'!#REF!)&lt;&gt;INT(ABS('6a Health full-time'!#REF!))),N$14&amp;", "&amp;N$15&amp;", "&amp;N$16&amp;", "&amp;$A61&amp;", "&amp;$B61&amp;", "&amp;$C61&amp;"; ","")</f>
        <v>#REF!</v>
      </c>
      <c r="AV61" s="803" t="e">
        <f>IF(AND($F$8=1,ABS('6a Health full-time'!#REF!)&lt;&gt;INT(ABS('6a Health full-time'!#REF!))),O$14&amp;", "&amp;O$15&amp;", "&amp;O$16&amp;", "&amp;$A61&amp;", "&amp;$B61&amp;", "&amp;$C61&amp;"; ","")</f>
        <v>#REF!</v>
      </c>
      <c r="AW61" s="299" t="str">
        <f>IF(AND($F$8=1,ABS('6a Health full-time'!N60)&lt;&gt;INT(ABS('6a Health full-time'!N60))),P$14&amp;", "&amp;P$15&amp;", "&amp;P$16&amp;", "&amp;$A61&amp;", "&amp;$B61&amp;", "&amp;$C61&amp;"; ","")</f>
        <v/>
      </c>
      <c r="AX61" s="807" t="str">
        <f>IF(AND($F$8=1,ABS('6a Health full-time'!O60)&lt;&gt;INT(ABS('6a Health full-time'!O60))),Q$14&amp;", "&amp;Q$15&amp;", "&amp;Q$16&amp;", "&amp;$A61&amp;", "&amp;$B61&amp;", "&amp;$C61&amp;"; ","")</f>
        <v/>
      </c>
      <c r="AY61" s="299" t="str">
        <f>IF(AND($F$8=1,ABS('6a Health full-time'!R60)&lt;&gt;INT(ABS('6a Health full-time'!R60))),R$14&amp;", "&amp;R$15&amp;", "&amp;R$16&amp;", "&amp;$A61&amp;", "&amp;$B61&amp;", "&amp;$C61&amp;"; ","")</f>
        <v/>
      </c>
      <c r="AZ61" s="807" t="e">
        <f>IF(AND($F$8=1,ABS('6a Health full-time'!#REF!)&lt;&gt;INT(ABS('6a Health full-time'!#REF!))),S$14&amp;", "&amp;S$15&amp;", "&amp;S$16&amp;", "&amp;$A61&amp;", "&amp;$B61&amp;", "&amp;$C61&amp;"; ","")</f>
        <v>#REF!</v>
      </c>
      <c r="BA61" s="299" t="e">
        <f>IF(AND($F$8=1,ABS('6a Health full-time'!#REF!)&lt;&gt;INT(ABS('6a Health full-time'!#REF!))),T$14&amp;", "&amp;T$15&amp;", "&amp;T$16&amp;", "&amp;$A61&amp;", "&amp;$B61&amp;", "&amp;$C61&amp;"; ","")</f>
        <v>#REF!</v>
      </c>
      <c r="BB61" s="299" t="e">
        <f>IF(AND($F$8=1,ABS('6a Health full-time'!#REF!)&lt;&gt;INT(ABS('6a Health full-time'!#REF!))),U$14&amp;", "&amp;U$15&amp;", "&amp;U$16&amp;", "&amp;$A61&amp;", "&amp;$B61&amp;", "&amp;$C61&amp;"; ","")</f>
        <v>#REF!</v>
      </c>
      <c r="BC61" s="265" t="str">
        <f>IF(AND($F$8=1,ABS('6a Health full-time'!S60)&lt;&gt;INT(ABS('6a Health full-time'!S60))),V$14&amp;", "&amp;V$15&amp;", "&amp;V$16&amp;", "&amp;$A61&amp;", "&amp;$B61&amp;", "&amp;$C61&amp;"; ","")</f>
        <v/>
      </c>
      <c r="BD61" s="258" t="str">
        <f>IF(AND($F$8=1,ABS('6a Health full-time'!T60)&lt;&gt;INT(ABS('6a Health full-time'!T60))),W$14&amp;", "&amp;W$15&amp;", "&amp;W$16&amp;", "&amp;$A61&amp;", "&amp;$B61&amp;", "&amp;$C61&amp;"; ","")</f>
        <v/>
      </c>
      <c r="BE61" s="259" t="str">
        <f>IF(AND($F$8=1,ABS('6a Health full-time'!W60)&lt;&gt;INT(ABS('6a Health full-time'!W60))),X$14&amp;", "&amp;X$15&amp;", "&amp;X$16&amp;", "&amp;$A61&amp;", "&amp;$B61&amp;", "&amp;$C61&amp;"; ","")</f>
        <v/>
      </c>
      <c r="BF61" s="258" t="e">
        <f>IF(AND($F$8=1,ABS('6a Health full-time'!#REF!)&lt;&gt;INT(ABS('6a Health full-time'!#REF!))),Y$14&amp;", "&amp;Y$15&amp;", "&amp;Y$16&amp;", "&amp;$A61&amp;", "&amp;$B61&amp;", "&amp;$C61&amp;"; ","")</f>
        <v>#REF!</v>
      </c>
      <c r="BG61" s="299" t="e">
        <f>IF(AND($F$8=1,ABS('6a Health full-time'!#REF!)&lt;&gt;INT(ABS('6a Health full-time'!#REF!))),Z$14&amp;", "&amp;Z$15&amp;", "&amp;Z$16&amp;", "&amp;$A61&amp;", "&amp;$B61&amp;", "&amp;$C61&amp;"; ","")</f>
        <v>#REF!</v>
      </c>
      <c r="BH61" s="266" t="e">
        <f>IF(AND($F$8=1,ABS('6a Health full-time'!#REF!)&lt;&gt;INT(ABS('6a Health full-time'!#REF!))),AA$14&amp;", "&amp;AA$15&amp;", "&amp;AA$16&amp;", "&amp;$A61&amp;", "&amp;$B61&amp;", "&amp;$C61&amp;"; ","")</f>
        <v>#REF!</v>
      </c>
      <c r="BI61" s="50"/>
      <c r="BJ61" s="295"/>
      <c r="BK61" s="10"/>
      <c r="BL61" s="281"/>
      <c r="BM61" s="280"/>
      <c r="BN61" s="288"/>
      <c r="BO61" s="280"/>
      <c r="BP61" s="305"/>
      <c r="BQ61" s="305"/>
      <c r="BR61" s="281"/>
      <c r="BS61" s="280"/>
      <c r="BT61" s="288"/>
      <c r="BU61" s="280"/>
      <c r="BV61" s="305"/>
      <c r="BW61" s="805"/>
      <c r="BX61" s="305"/>
      <c r="BY61" s="809"/>
      <c r="BZ61" s="305"/>
      <c r="CA61" s="809"/>
      <c r="CB61" s="305"/>
      <c r="CC61" s="305"/>
      <c r="CD61" s="281"/>
      <c r="CE61" s="280"/>
      <c r="CF61" s="288"/>
      <c r="CG61" s="280"/>
      <c r="CH61" s="814"/>
      <c r="CI61" s="817"/>
      <c r="CJ61" s="50"/>
      <c r="CK61" s="295"/>
      <c r="CL61" s="1688"/>
      <c r="CM61" s="1688"/>
      <c r="CN61" s="1688"/>
      <c r="CO61" s="10" t="s">
        <v>101</v>
      </c>
      <c r="CP61" s="875" t="e">
        <f>CP$43</f>
        <v>#REF!</v>
      </c>
      <c r="CQ61" s="779" t="e">
        <f>CQ$43</f>
        <v>#REF!</v>
      </c>
      <c r="CR61" s="778" t="e">
        <f>CP$43</f>
        <v>#REF!</v>
      </c>
      <c r="CS61" s="791" t="e">
        <f>CQ$43</f>
        <v>#REF!</v>
      </c>
      <c r="CT61" s="786" t="e">
        <f>CP$43</f>
        <v>#REF!</v>
      </c>
      <c r="CU61" s="787" t="e">
        <f>CQ$43</f>
        <v>#REF!</v>
      </c>
      <c r="CV61" s="875" t="e">
        <f>CV$43</f>
        <v>#REF!</v>
      </c>
      <c r="CW61" s="779" t="e">
        <f>CW$43</f>
        <v>#REF!</v>
      </c>
      <c r="CX61" s="778" t="e">
        <f>CV$43</f>
        <v>#REF!</v>
      </c>
      <c r="CY61" s="791" t="e">
        <f>CW$43</f>
        <v>#REF!</v>
      </c>
      <c r="CZ61" s="786" t="e">
        <f>CV$43</f>
        <v>#REF!</v>
      </c>
      <c r="DA61" s="787" t="e">
        <f>CW$43</f>
        <v>#REF!</v>
      </c>
      <c r="DB61" s="875" t="e">
        <f>DB$43</f>
        <v>#REF!</v>
      </c>
      <c r="DC61" s="779" t="e">
        <f>DC$43</f>
        <v>#REF!</v>
      </c>
      <c r="DD61" s="778" t="e">
        <f>DB$43</f>
        <v>#REF!</v>
      </c>
      <c r="DE61" s="791" t="e">
        <f>DC$43</f>
        <v>#REF!</v>
      </c>
      <c r="DF61" s="786" t="e">
        <f>DB$43</f>
        <v>#REF!</v>
      </c>
      <c r="DG61" s="787" t="e">
        <f>DC$43</f>
        <v>#REF!</v>
      </c>
      <c r="DH61" s="875" t="e">
        <f>DH$43</f>
        <v>#REF!</v>
      </c>
      <c r="DI61" s="877" t="e">
        <f>DI$43</f>
        <v>#REF!</v>
      </c>
      <c r="DJ61" s="878" t="e">
        <f>DH$43</f>
        <v>#REF!</v>
      </c>
      <c r="DK61" s="791" t="e">
        <f>DI$43</f>
        <v>#REF!</v>
      </c>
      <c r="DL61" s="786" t="e">
        <f>DH$43</f>
        <v>#REF!</v>
      </c>
      <c r="DM61" s="787" t="e">
        <f>DI$43</f>
        <v>#REF!</v>
      </c>
      <c r="DN61" s="3"/>
      <c r="DO61" s="3"/>
      <c r="DP61" s="323"/>
      <c r="DQ61" s="10"/>
      <c r="DR61" s="265" t="str">
        <f>IF(AND($M$8=1,SUM('6a Health full-time'!D60,'6a Health full-time'!I60)&gt;$DP$22,'6a Health full-time'!N60=0),P$15&amp;", "&amp;P$16&amp;", "&amp;$A61&amp;", "&amp;$B61&amp;", "&amp;$C61&amp;"; ","")</f>
        <v/>
      </c>
      <c r="DS61" s="258" t="str">
        <f>IF(AND($M$8=1,SUM('6a Health full-time'!E60,'6a Health full-time'!J60)&gt;$DP$22,'6a Health full-time'!O60=0),Q$15&amp;", "&amp;Q$16&amp;", "&amp;$A61&amp;", "&amp;$B61&amp;", "&amp;$C61&amp;"; ","")</f>
        <v/>
      </c>
      <c r="DT61" s="259" t="str">
        <f>IF(AND($M$8=1,SUM('6a Health full-time'!H60,'6a Health full-time'!M60)&gt;$DP$22,'6a Health full-time'!R60=0),R$15&amp;", "&amp;R$16&amp;", "&amp;$A61&amp;", "&amp;$B61&amp;", "&amp;$C61&amp;"; ","")</f>
        <v/>
      </c>
      <c r="DU61" s="258" t="e">
        <f>IF(AND($M$8=1,SUM('6a Health full-time'!#REF!,'6a Health full-time'!#REF!)&gt;$DP$22,'6a Health full-time'!#REF!=0),S$15&amp;", "&amp;S$16&amp;", "&amp;$A61&amp;", "&amp;$B61&amp;", "&amp;$C61&amp;"; ","")</f>
        <v>#REF!</v>
      </c>
      <c r="DV61" s="299" t="e">
        <f>IF(AND($M$8=1,SUM('6a Health full-time'!#REF!,'6a Health full-time'!#REF!)&gt;$DP$22,'6a Health full-time'!#REF!=0),T$15&amp;", "&amp;T$16&amp;", "&amp;$A61&amp;", "&amp;$B61&amp;", "&amp;$C61&amp;"; ","")</f>
        <v>#REF!</v>
      </c>
      <c r="DW61" s="266" t="e">
        <f>IF(AND($M$8=1,SUM('6a Health full-time'!#REF!,'6a Health full-time'!#REF!)&gt;$DP$22,'6a Health full-time'!#REF!=0),U$15&amp;", "&amp;U$16&amp;", "&amp;$A61&amp;", "&amp;$B61&amp;", "&amp;$C61&amp;"; ","")</f>
        <v>#REF!</v>
      </c>
      <c r="DX61" s="324"/>
      <c r="DY61" s="323"/>
      <c r="DZ61" s="10"/>
      <c r="EA61" s="265" t="str">
        <f>IF(AND($N$8=1,SUM('6a Health full-time'!D60,'6a Health full-time'!I60)&gt;0,SUM('6a Health full-time'!D60,'6a Health full-time'!I60)=ABS('6a Health full-time'!N60)),P$15&amp;", "&amp;P$16&amp;", "&amp;$A61&amp;", "&amp;$B61&amp;", "&amp;$C61&amp;"; ","")</f>
        <v/>
      </c>
      <c r="EB61" s="258" t="str">
        <f>IF(AND($N$8=1,SUM('6a Health full-time'!E60,'6a Health full-time'!J60)&gt;0,SUM('6a Health full-time'!E60,'6a Health full-time'!J60)=ABS('6a Health full-time'!O60)),Q$15&amp;", "&amp;Q$16&amp;", "&amp;$A61&amp;", "&amp;$B61&amp;", "&amp;$C61&amp;"; ","")</f>
        <v/>
      </c>
      <c r="EC61" s="259" t="str">
        <f>IF(AND($N$8=1,SUM('6a Health full-time'!H60,'6a Health full-time'!M60)&gt;0,SUM('6a Health full-time'!H60,'6a Health full-time'!M60)=ABS('6a Health full-time'!R60)),R$15&amp;", "&amp;R$16&amp;", "&amp;$A61&amp;", "&amp;$B61&amp;", "&amp;$C61&amp;"; ","")</f>
        <v/>
      </c>
      <c r="ED61" s="258" t="e">
        <f>IF(AND($N$8=1,SUM('6a Health full-time'!#REF!,'6a Health full-time'!#REF!)&gt;0,SUM('6a Health full-time'!#REF!,'6a Health full-time'!#REF!)=ABS('6a Health full-time'!#REF!)),S$15&amp;", "&amp;S$16&amp;", "&amp;$A61&amp;", "&amp;$B61&amp;", "&amp;$C61&amp;"; ","")</f>
        <v>#REF!</v>
      </c>
      <c r="EE61" s="299" t="e">
        <f>IF(AND($N$8=1,SUM('6a Health full-time'!#REF!,'6a Health full-time'!#REF!)&gt;0,SUM('6a Health full-time'!#REF!,'6a Health full-time'!#REF!)=ABS('6a Health full-time'!#REF!)),T$15&amp;", "&amp;T$16&amp;", "&amp;$A61&amp;", "&amp;$B61&amp;", "&amp;$C61&amp;"; ","")</f>
        <v>#REF!</v>
      </c>
      <c r="EF61" s="266" t="e">
        <f>IF(AND($N$8=1,SUM('6a Health full-time'!#REF!,'6a Health full-time'!#REF!)&gt;0,SUM('6a Health full-time'!#REF!,'6a Health full-time'!#REF!)=ABS('6a Health full-time'!#REF!)),U$15&amp;", "&amp;U$16&amp;", "&amp;$A61&amp;", "&amp;$B61&amp;", "&amp;$C61&amp;"; ","")</f>
        <v>#REF!</v>
      </c>
      <c r="EG61" s="324"/>
      <c r="EH61" s="3"/>
      <c r="EI61" s="3"/>
      <c r="EJ61" s="3"/>
      <c r="EK61" s="3"/>
      <c r="EL61" s="3"/>
      <c r="EM61" s="3"/>
      <c r="EN61" s="3"/>
      <c r="EO61" s="3"/>
      <c r="EP61" s="3"/>
      <c r="EQ61" s="323"/>
      <c r="ER61" s="10"/>
      <c r="ES61" s="265" t="str">
        <f>IF(AND($P$8=1,$B61="Long length",'6a Health full-time'!S60&lt;&gt;0),D$15&amp;", "&amp;D$16&amp;", "&amp;$A61&amp;", "&amp;$B61&amp;", "&amp;$C61&amp;"; ","")</f>
        <v/>
      </c>
      <c r="ET61" s="258" t="str">
        <f>IF(AND($P$8=1,$B61="Long length",'6a Health full-time'!T60&lt;&gt;0),E$15&amp;", "&amp;E$16&amp;", "&amp;$A61&amp;", "&amp;$B61&amp;", "&amp;$C61&amp;"; ","")</f>
        <v/>
      </c>
      <c r="EU61" s="259" t="str">
        <f>IF(AND($P$8=1,$B61="Long length",'6a Health full-time'!W60&lt;&gt;0),F$15&amp;", "&amp;F$16&amp;", "&amp;$A61&amp;", "&amp;$B61&amp;", "&amp;$C61&amp;"; ","")</f>
        <v/>
      </c>
      <c r="EV61" s="258" t="e">
        <f>IF(AND($P$8=1,$B61="Long length",'6a Health full-time'!#REF!&lt;&gt;0),G$15&amp;", "&amp;G$16&amp;", "&amp;$A61&amp;", "&amp;$B61&amp;", "&amp;$C61&amp;"; ","")</f>
        <v>#REF!</v>
      </c>
      <c r="EW61" s="299" t="e">
        <f>IF(AND($P$8=1,$B61="Long length",'6a Health full-time'!#REF!&lt;&gt;0),H$15&amp;", "&amp;H$16&amp;", "&amp;$A61&amp;", "&amp;$B61&amp;", "&amp;$C61&amp;"; ","")</f>
        <v>#REF!</v>
      </c>
      <c r="EX61" s="266" t="e">
        <f>IF(AND($P$8=1,$B61="Long length",'6a Health full-time'!#REF!&lt;&gt;0),I$15&amp;", "&amp;I$16&amp;", "&amp;$A61&amp;", "&amp;$B61&amp;", "&amp;$C61&amp;"; ","")</f>
        <v>#REF!</v>
      </c>
      <c r="EY61" s="324"/>
    </row>
    <row r="62" spans="1:155" ht="13.5" x14ac:dyDescent="0.2">
      <c r="A62" s="3" t="s">
        <v>11301</v>
      </c>
      <c r="B62" s="3" t="s">
        <v>11286</v>
      </c>
      <c r="C62" s="3" t="s">
        <v>11275</v>
      </c>
      <c r="E62" s="295"/>
      <c r="F62" s="10"/>
      <c r="G62" s="265" t="str">
        <f>IF(AND($D$8=1,'6a Health full-time'!N61&gt;0),P$15&amp;", "&amp;P$16&amp;", "&amp;$A62&amp;", "&amp;$B62&amp;", "&amp;$C62&amp;"; ","")</f>
        <v/>
      </c>
      <c r="H62" s="258" t="str">
        <f>IF(AND($D$8=1,'6a Health full-time'!O61&gt;0),Q$15&amp;", "&amp;Q$16&amp;", "&amp;$A62&amp;", "&amp;$B62&amp;", "&amp;$C62&amp;"; ","")</f>
        <v/>
      </c>
      <c r="I62" s="259" t="str">
        <f>IF(AND($D$8=1,'6a Health full-time'!R61&gt;0),R$15&amp;", "&amp;R$16&amp;", "&amp;$A62&amp;", "&amp;$B62&amp;", "&amp;$C62&amp;"; ","")</f>
        <v/>
      </c>
      <c r="J62" s="794" t="e">
        <f>IF(AND($D$8=1,'6a Health full-time'!#REF!&gt;0),S$15&amp;", "&amp;S$16&amp;", "&amp;$A62&amp;", "&amp;$B62&amp;", "&amp;$C62&amp;"; ","")</f>
        <v>#REF!</v>
      </c>
      <c r="K62" s="796" t="e">
        <f>IF(AND($D$8=1,'6a Health full-time'!#REF!&gt;0),T$15&amp;", "&amp;T$16&amp;", "&amp;$A62&amp;", "&amp;$B62&amp;", "&amp;$C62&amp;"; ","")</f>
        <v>#REF!</v>
      </c>
      <c r="L62" s="266" t="e">
        <f>IF(AND($D$8=1,'6a Health full-time'!#REF!&gt;0),W$15&amp;", "&amp;W$16&amp;", "&amp;$A62&amp;", "&amp;$B62&amp;", "&amp;$C62&amp;"; ","")</f>
        <v>#REF!</v>
      </c>
      <c r="M62" s="50"/>
      <c r="N62" s="295"/>
      <c r="O62" s="10"/>
      <c r="P62" s="265" t="str">
        <f>IF(AND($E$8=1,'6a Health full-time'!D61&lt;0),D$14&amp;", "&amp;D$15&amp;", "&amp;D$16&amp;", "&amp;$A62&amp;", "&amp;$B62&amp;", "&amp;$C62&amp;"; ","")</f>
        <v/>
      </c>
      <c r="Q62" s="258" t="str">
        <f>IF(AND($E$8=1,'6a Health full-time'!E61&lt;0),E$14&amp;", "&amp;E$15&amp;", "&amp;E$16&amp;", "&amp;$A62&amp;", "&amp;$B62&amp;", "&amp;$C62&amp;"; ","")</f>
        <v/>
      </c>
      <c r="R62" s="259" t="str">
        <f>IF(AND($E$8=1,'6a Health full-time'!H61&lt;0),F$14&amp;", "&amp;F$15&amp;", "&amp;F$16&amp;", "&amp;$A62&amp;", "&amp;$B62&amp;", "&amp;$C62&amp;"; ","")</f>
        <v/>
      </c>
      <c r="S62" s="258" t="e">
        <f>IF(AND($E$8=1,'6a Health full-time'!#REF!&lt;0),G$14&amp;", "&amp;G$15&amp;", "&amp;G$16&amp;", "&amp;$A62&amp;", "&amp;$B62&amp;", "&amp;$C62&amp;"; ","")</f>
        <v>#REF!</v>
      </c>
      <c r="T62" s="299" t="e">
        <f>IF(AND($E$8=1,'6a Health full-time'!#REF!&lt;0),H$14&amp;", "&amp;H$15&amp;", "&amp;H$16&amp;", "&amp;$A62&amp;", "&amp;$B62&amp;", "&amp;$C62&amp;"; ","")</f>
        <v>#REF!</v>
      </c>
      <c r="U62" s="299" t="e">
        <f>IF(AND($E$8=1,'6a Health full-time'!#REF!&lt;0),I$14&amp;", "&amp;I$15&amp;", "&amp;I$16&amp;", "&amp;$A62&amp;", "&amp;$B62&amp;", "&amp;$C62&amp;"; ","")</f>
        <v>#REF!</v>
      </c>
      <c r="V62" s="265" t="str">
        <f>IF(AND($E$8=1,'6a Health full-time'!I61&lt;0),J$14&amp;", "&amp;J$15&amp;", "&amp;J$16&amp;", "&amp;$A62&amp;", "&amp;$B62&amp;", "&amp;$C62&amp;"; ","")</f>
        <v/>
      </c>
      <c r="W62" s="258" t="str">
        <f>IF(AND($E$8=1,'6a Health full-time'!J61&lt;0),K$14&amp;", "&amp;K$15&amp;", "&amp;K$16&amp;", "&amp;$A62&amp;", "&amp;$B62&amp;", "&amp;$C62&amp;"; ","")</f>
        <v/>
      </c>
      <c r="X62" s="259" t="str">
        <f>IF(AND($E$8=1,'6a Health full-time'!M61&lt;0),L$14&amp;", "&amp;L$15&amp;", "&amp;L$16&amp;", "&amp;$A62&amp;", "&amp;$B62&amp;", "&amp;$C62&amp;"; ","")</f>
        <v/>
      </c>
      <c r="Y62" s="258" t="e">
        <f>IF(AND($E$8=1,'6a Health full-time'!#REF!&lt;0),M$14&amp;", "&amp;M$15&amp;", "&amp;M$16&amp;", "&amp;$A62&amp;", "&amp;$B62&amp;", "&amp;$C62&amp;"; ","")</f>
        <v>#REF!</v>
      </c>
      <c r="Z62" s="299" t="e">
        <f>IF(AND($E$8=1,'6a Health full-time'!#REF!&lt;0),N$14&amp;", "&amp;N$15&amp;", "&amp;N$16&amp;", "&amp;$A62&amp;", "&amp;$B62&amp;", "&amp;$C62&amp;"; ","")</f>
        <v>#REF!</v>
      </c>
      <c r="AA62" s="299" t="e">
        <f>IF(AND($E$8=1,'6a Health full-time'!#REF!&lt;0),O$14&amp;", "&amp;O$15&amp;", "&amp;O$16&amp;", "&amp;$A62&amp;", "&amp;$B62&amp;", "&amp;$C62&amp;"; ","")</f>
        <v>#REF!</v>
      </c>
      <c r="AB62" s="265" t="str">
        <f>IF(AND($E$8=1,'6a Health full-time'!S61&lt;0),V$14&amp;", "&amp;V$15&amp;", "&amp;V$16&amp;", "&amp;$A62&amp;", "&amp;$B62&amp;", "&amp;$C62&amp;"; ","")</f>
        <v/>
      </c>
      <c r="AC62" s="258" t="str">
        <f>IF(AND($E$8=1,'6a Health full-time'!T61&lt;0),W$14&amp;", "&amp;W$15&amp;", "&amp;W$16&amp;", "&amp;$A62&amp;", "&amp;$B62&amp;", "&amp;$C62&amp;"; ","")</f>
        <v/>
      </c>
      <c r="AD62" s="259" t="str">
        <f>IF(AND($E$8=1,'6a Health full-time'!W61&lt;0),X$14&amp;", "&amp;X$15&amp;", "&amp;X$16&amp;", "&amp;$A62&amp;", "&amp;$B62&amp;", "&amp;$C62&amp;"; ","")</f>
        <v/>
      </c>
      <c r="AE62" s="258" t="e">
        <f>IF(AND($E$8=1,'6a Health full-time'!#REF!&lt;0),Y$14&amp;", "&amp;Y$15&amp;", "&amp;Y$16&amp;", "&amp;$A62&amp;", "&amp;$B62&amp;", "&amp;$C62&amp;"; ","")</f>
        <v>#REF!</v>
      </c>
      <c r="AF62" s="299" t="e">
        <f>IF(AND($E$8=1,'6a Health full-time'!#REF!&lt;0),Z$14&amp;", "&amp;Z$15&amp;", "&amp;Z$16&amp;", "&amp;$A62&amp;", "&amp;$B62&amp;", "&amp;$C62&amp;"; ","")</f>
        <v>#REF!</v>
      </c>
      <c r="AG62" s="803" t="e">
        <f>IF(AND($E$8=1,'6a Health full-time'!#REF!&lt;0),AA$14&amp;", "&amp;AA$15&amp;", "&amp;AA$16&amp;", "&amp;$A62&amp;", "&amp;$B62&amp;", "&amp;$C62&amp;"; ","")</f>
        <v>#REF!</v>
      </c>
      <c r="AH62" s="50"/>
      <c r="AI62" s="295"/>
      <c r="AJ62" s="10"/>
      <c r="AK62" s="265" t="str">
        <f>IF(AND($F$8=1,ABS('6a Health full-time'!D61)&lt;&gt;INT(ABS('6a Health full-time'!D61))),D$14&amp;", "&amp;D$15&amp;", "&amp;D$16&amp;", "&amp;$A62&amp;", "&amp;$B62&amp;", "&amp;$C62&amp;"; ","")</f>
        <v/>
      </c>
      <c r="AL62" s="258" t="str">
        <f>IF(AND($F$8=1,ABS('6a Health full-time'!E61)&lt;&gt;INT(ABS('6a Health full-time'!E61))),E$14&amp;", "&amp;E$15&amp;", "&amp;E$16&amp;", "&amp;$A62&amp;", "&amp;$B62&amp;", "&amp;$C62&amp;"; ","")</f>
        <v/>
      </c>
      <c r="AM62" s="259" t="str">
        <f>IF(AND($F$8=1,ABS('6a Health full-time'!H61)&lt;&gt;INT(ABS('6a Health full-time'!H61))),F$14&amp;", "&amp;F$15&amp;", "&amp;F$16&amp;", "&amp;$A62&amp;", "&amp;$B62&amp;", "&amp;$C62&amp;"; ","")</f>
        <v/>
      </c>
      <c r="AN62" s="258" t="e">
        <f>IF(AND($F$8=1,ABS('6a Health full-time'!#REF!)&lt;&gt;INT(ABS('6a Health full-time'!#REF!))),G$14&amp;", "&amp;G$15&amp;", "&amp;G$16&amp;", "&amp;$A62&amp;", "&amp;$B62&amp;", "&amp;$C62&amp;"; ","")</f>
        <v>#REF!</v>
      </c>
      <c r="AO62" s="299" t="e">
        <f>IF(AND($F$8=1,ABS('6a Health full-time'!#REF!)&lt;&gt;INT(ABS('6a Health full-time'!#REF!))),H$14&amp;", "&amp;H$15&amp;", "&amp;H$16&amp;", "&amp;$A62&amp;", "&amp;$B62&amp;", "&amp;$C62&amp;"; ","")</f>
        <v>#REF!</v>
      </c>
      <c r="AP62" s="299" t="e">
        <f>IF(AND($F$8=1,ABS('6a Health full-time'!#REF!)&lt;&gt;INT(ABS('6a Health full-time'!#REF!))),I$14&amp;", "&amp;I$15&amp;", "&amp;I$16&amp;", "&amp;$A62&amp;", "&amp;$B62&amp;", "&amp;$C62&amp;"; ","")</f>
        <v>#REF!</v>
      </c>
      <c r="AQ62" s="265" t="str">
        <f>IF(AND($F$8=1,ABS('6a Health full-time'!I61)&lt;&gt;INT(ABS('6a Health full-time'!I61))),J$14&amp;", "&amp;J$15&amp;", "&amp;J$16&amp;", "&amp;$A62&amp;", "&amp;$B62&amp;", "&amp;$C62&amp;"; ","")</f>
        <v/>
      </c>
      <c r="AR62" s="258" t="str">
        <f>IF(AND($F$8=1,ABS('6a Health full-time'!J61)&lt;&gt;INT(ABS('6a Health full-time'!J61))),K$14&amp;", "&amp;K$15&amp;", "&amp;K$16&amp;", "&amp;$A62&amp;", "&amp;$B62&amp;", "&amp;$C62&amp;"; ","")</f>
        <v/>
      </c>
      <c r="AS62" s="259" t="str">
        <f>IF(AND($F$8=1,ABS('6a Health full-time'!M61)&lt;&gt;INT(ABS('6a Health full-time'!M61))),L$14&amp;", "&amp;L$15&amp;", "&amp;L$16&amp;", "&amp;$A62&amp;", "&amp;$B62&amp;", "&amp;$C62&amp;"; ","")</f>
        <v/>
      </c>
      <c r="AT62" s="258" t="e">
        <f>IF(AND($F$8=1,ABS('6a Health full-time'!#REF!)&lt;&gt;INT(ABS('6a Health full-time'!#REF!))),M$14&amp;", "&amp;M$15&amp;", "&amp;M$16&amp;", "&amp;$A62&amp;", "&amp;$B62&amp;", "&amp;$C62&amp;"; ","")</f>
        <v>#REF!</v>
      </c>
      <c r="AU62" s="299" t="e">
        <f>IF(AND($F$8=1,ABS('6a Health full-time'!#REF!)&lt;&gt;INT(ABS('6a Health full-time'!#REF!))),N$14&amp;", "&amp;N$15&amp;", "&amp;N$16&amp;", "&amp;$A62&amp;", "&amp;$B62&amp;", "&amp;$C62&amp;"; ","")</f>
        <v>#REF!</v>
      </c>
      <c r="AV62" s="803" t="e">
        <f>IF(AND($F$8=1,ABS('6a Health full-time'!#REF!)&lt;&gt;INT(ABS('6a Health full-time'!#REF!))),O$14&amp;", "&amp;O$15&amp;", "&amp;O$16&amp;", "&amp;$A62&amp;", "&amp;$B62&amp;", "&amp;$C62&amp;"; ","")</f>
        <v>#REF!</v>
      </c>
      <c r="AW62" s="299" t="str">
        <f>IF(AND($F$8=1,ABS('6a Health full-time'!N61)&lt;&gt;INT(ABS('6a Health full-time'!N61))),P$14&amp;", "&amp;P$15&amp;", "&amp;P$16&amp;", "&amp;$A62&amp;", "&amp;$B62&amp;", "&amp;$C62&amp;"; ","")</f>
        <v/>
      </c>
      <c r="AX62" s="807" t="str">
        <f>IF(AND($F$8=1,ABS('6a Health full-time'!O61)&lt;&gt;INT(ABS('6a Health full-time'!O61))),Q$14&amp;", "&amp;Q$15&amp;", "&amp;Q$16&amp;", "&amp;$A62&amp;", "&amp;$B62&amp;", "&amp;$C62&amp;"; ","")</f>
        <v/>
      </c>
      <c r="AY62" s="299" t="str">
        <f>IF(AND($F$8=1,ABS('6a Health full-time'!R61)&lt;&gt;INT(ABS('6a Health full-time'!R61))),R$14&amp;", "&amp;R$15&amp;", "&amp;R$16&amp;", "&amp;$A62&amp;", "&amp;$B62&amp;", "&amp;$C62&amp;"; ","")</f>
        <v/>
      </c>
      <c r="AZ62" s="807" t="e">
        <f>IF(AND($F$8=1,ABS('6a Health full-time'!#REF!)&lt;&gt;INT(ABS('6a Health full-time'!#REF!))),S$14&amp;", "&amp;S$15&amp;", "&amp;S$16&amp;", "&amp;$A62&amp;", "&amp;$B62&amp;", "&amp;$C62&amp;"; ","")</f>
        <v>#REF!</v>
      </c>
      <c r="BA62" s="299" t="e">
        <f>IF(AND($F$8=1,ABS('6a Health full-time'!#REF!)&lt;&gt;INT(ABS('6a Health full-time'!#REF!))),T$14&amp;", "&amp;T$15&amp;", "&amp;T$16&amp;", "&amp;$A62&amp;", "&amp;$B62&amp;", "&amp;$C62&amp;"; ","")</f>
        <v>#REF!</v>
      </c>
      <c r="BB62" s="299" t="e">
        <f>IF(AND($F$8=1,ABS('6a Health full-time'!#REF!)&lt;&gt;INT(ABS('6a Health full-time'!#REF!))),U$14&amp;", "&amp;U$15&amp;", "&amp;U$16&amp;", "&amp;$A62&amp;", "&amp;$B62&amp;", "&amp;$C62&amp;"; ","")</f>
        <v>#REF!</v>
      </c>
      <c r="BC62" s="265" t="str">
        <f>IF(AND($F$8=1,ABS('6a Health full-time'!S61)&lt;&gt;INT(ABS('6a Health full-time'!S61))),V$14&amp;", "&amp;V$15&amp;", "&amp;V$16&amp;", "&amp;$A62&amp;", "&amp;$B62&amp;", "&amp;$C62&amp;"; ","")</f>
        <v/>
      </c>
      <c r="BD62" s="258" t="str">
        <f>IF(AND($F$8=1,ABS('6a Health full-time'!T61)&lt;&gt;INT(ABS('6a Health full-time'!T61))),W$14&amp;", "&amp;W$15&amp;", "&amp;W$16&amp;", "&amp;$A62&amp;", "&amp;$B62&amp;", "&amp;$C62&amp;"; ","")</f>
        <v/>
      </c>
      <c r="BE62" s="259" t="str">
        <f>IF(AND($F$8=1,ABS('6a Health full-time'!W61)&lt;&gt;INT(ABS('6a Health full-time'!W61))),X$14&amp;", "&amp;X$15&amp;", "&amp;X$16&amp;", "&amp;$A62&amp;", "&amp;$B62&amp;", "&amp;$C62&amp;"; ","")</f>
        <v/>
      </c>
      <c r="BF62" s="258" t="e">
        <f>IF(AND($F$8=1,ABS('6a Health full-time'!#REF!)&lt;&gt;INT(ABS('6a Health full-time'!#REF!))),Y$14&amp;", "&amp;Y$15&amp;", "&amp;Y$16&amp;", "&amp;$A62&amp;", "&amp;$B62&amp;", "&amp;$C62&amp;"; ","")</f>
        <v>#REF!</v>
      </c>
      <c r="BG62" s="299" t="e">
        <f>IF(AND($F$8=1,ABS('6a Health full-time'!#REF!)&lt;&gt;INT(ABS('6a Health full-time'!#REF!))),Z$14&amp;", "&amp;Z$15&amp;", "&amp;Z$16&amp;", "&amp;$A62&amp;", "&amp;$B62&amp;", "&amp;$C62&amp;"; ","")</f>
        <v>#REF!</v>
      </c>
      <c r="BH62" s="266" t="e">
        <f>IF(AND($F$8=1,ABS('6a Health full-time'!#REF!)&lt;&gt;INT(ABS('6a Health full-time'!#REF!))),AA$14&amp;", "&amp;AA$15&amp;", "&amp;AA$16&amp;", "&amp;$A62&amp;", "&amp;$B62&amp;", "&amp;$C62&amp;"; ","")</f>
        <v>#REF!</v>
      </c>
      <c r="BI62" s="50"/>
      <c r="BJ62" s="295"/>
      <c r="BK62" s="10"/>
      <c r="BL62" s="281"/>
      <c r="BM62" s="280"/>
      <c r="BN62" s="288"/>
      <c r="BO62" s="280"/>
      <c r="BP62" s="305"/>
      <c r="BQ62" s="305"/>
      <c r="BR62" s="281"/>
      <c r="BS62" s="280"/>
      <c r="BT62" s="288"/>
      <c r="BU62" s="280"/>
      <c r="BV62" s="305"/>
      <c r="BW62" s="805"/>
      <c r="BX62" s="305"/>
      <c r="BY62" s="809"/>
      <c r="BZ62" s="305"/>
      <c r="CA62" s="809"/>
      <c r="CB62" s="305"/>
      <c r="CC62" s="305"/>
      <c r="CD62" s="281"/>
      <c r="CE62" s="280"/>
      <c r="CF62" s="288"/>
      <c r="CG62" s="280"/>
      <c r="CH62" s="814"/>
      <c r="CI62" s="817"/>
      <c r="CJ62" s="50"/>
      <c r="CK62" s="295"/>
      <c r="CL62" s="10"/>
      <c r="CM62" s="10"/>
      <c r="CN62" s="10"/>
      <c r="CO62" s="10" t="s">
        <v>101</v>
      </c>
      <c r="CP62" s="879" t="e">
        <f>CP$44</f>
        <v>#REF!</v>
      </c>
      <c r="CQ62" s="880" t="e">
        <f>CQ$44</f>
        <v>#REF!</v>
      </c>
      <c r="CR62" s="829" t="e">
        <f>CP$44</f>
        <v>#REF!</v>
      </c>
      <c r="CS62" s="826" t="e">
        <f>CQ$44</f>
        <v>#REF!</v>
      </c>
      <c r="CT62" s="788" t="e">
        <f>CP$44</f>
        <v>#REF!</v>
      </c>
      <c r="CU62" s="789" t="e">
        <f>CQ$44</f>
        <v>#REF!</v>
      </c>
      <c r="CV62" s="879" t="e">
        <f>CV$44</f>
        <v>#REF!</v>
      </c>
      <c r="CW62" s="880" t="e">
        <f>CW$44</f>
        <v>#REF!</v>
      </c>
      <c r="CX62" s="829" t="e">
        <f>CV$44</f>
        <v>#REF!</v>
      </c>
      <c r="CY62" s="826" t="e">
        <f>CW$44</f>
        <v>#REF!</v>
      </c>
      <c r="CZ62" s="788" t="e">
        <f>CV$44</f>
        <v>#REF!</v>
      </c>
      <c r="DA62" s="789" t="e">
        <f>CW$44</f>
        <v>#REF!</v>
      </c>
      <c r="DB62" s="879" t="e">
        <f>DB$44</f>
        <v>#REF!</v>
      </c>
      <c r="DC62" s="880" t="e">
        <f>DC$44</f>
        <v>#REF!</v>
      </c>
      <c r="DD62" s="829" t="e">
        <f>DB$44</f>
        <v>#REF!</v>
      </c>
      <c r="DE62" s="826" t="e">
        <f>DC$44</f>
        <v>#REF!</v>
      </c>
      <c r="DF62" s="788" t="e">
        <f>DB$44</f>
        <v>#REF!</v>
      </c>
      <c r="DG62" s="789" t="e">
        <f>DC$44</f>
        <v>#REF!</v>
      </c>
      <c r="DH62" s="879" t="e">
        <f>DH$44</f>
        <v>#REF!</v>
      </c>
      <c r="DI62" s="880" t="e">
        <f>DI$44</f>
        <v>#REF!</v>
      </c>
      <c r="DJ62" s="829" t="e">
        <f>DH$44</f>
        <v>#REF!</v>
      </c>
      <c r="DK62" s="826" t="e">
        <f>DI$44</f>
        <v>#REF!</v>
      </c>
      <c r="DL62" s="788" t="e">
        <f>DH$44</f>
        <v>#REF!</v>
      </c>
      <c r="DM62" s="789" t="e">
        <f>DI$44</f>
        <v>#REF!</v>
      </c>
      <c r="DN62" s="3"/>
      <c r="DO62" s="3"/>
      <c r="DP62" s="323"/>
      <c r="DQ62" s="10"/>
      <c r="DR62" s="265" t="str">
        <f>IF(AND($M$8=1,SUM('6a Health full-time'!D61,'6a Health full-time'!I61)&gt;$DP$22,'6a Health full-time'!N61=0),P$15&amp;", "&amp;P$16&amp;", "&amp;$A62&amp;", "&amp;$B62&amp;", "&amp;$C62&amp;"; ","")</f>
        <v/>
      </c>
      <c r="DS62" s="258" t="str">
        <f>IF(AND($M$8=1,SUM('6a Health full-time'!E61,'6a Health full-time'!J61)&gt;$DP$22,'6a Health full-time'!O61=0),Q$15&amp;", "&amp;Q$16&amp;", "&amp;$A62&amp;", "&amp;$B62&amp;", "&amp;$C62&amp;"; ","")</f>
        <v/>
      </c>
      <c r="DT62" s="259" t="str">
        <f>IF(AND($M$8=1,SUM('6a Health full-time'!H61,'6a Health full-time'!M61)&gt;$DP$22,'6a Health full-time'!R61=0),R$15&amp;", "&amp;R$16&amp;", "&amp;$A62&amp;", "&amp;$B62&amp;", "&amp;$C62&amp;"; ","")</f>
        <v/>
      </c>
      <c r="DU62" s="258" t="e">
        <f>IF(AND($M$8=1,SUM('6a Health full-time'!#REF!,'6a Health full-time'!#REF!)&gt;$DP$22,'6a Health full-time'!#REF!=0),S$15&amp;", "&amp;S$16&amp;", "&amp;$A62&amp;", "&amp;$B62&amp;", "&amp;$C62&amp;"; ","")</f>
        <v>#REF!</v>
      </c>
      <c r="DV62" s="299" t="e">
        <f>IF(AND($M$8=1,SUM('6a Health full-time'!#REF!,'6a Health full-time'!#REF!)&gt;$DP$22,'6a Health full-time'!#REF!=0),T$15&amp;", "&amp;T$16&amp;", "&amp;$A62&amp;", "&amp;$B62&amp;", "&amp;$C62&amp;"; ","")</f>
        <v>#REF!</v>
      </c>
      <c r="DW62" s="266" t="e">
        <f>IF(AND($M$8=1,SUM('6a Health full-time'!#REF!,'6a Health full-time'!#REF!)&gt;$DP$22,'6a Health full-time'!#REF!=0),U$15&amp;", "&amp;U$16&amp;", "&amp;$A62&amp;", "&amp;$B62&amp;", "&amp;$C62&amp;"; ","")</f>
        <v>#REF!</v>
      </c>
      <c r="DX62" s="324"/>
      <c r="DY62" s="323"/>
      <c r="DZ62" s="10"/>
      <c r="EA62" s="265" t="str">
        <f>IF(AND($N$8=1,SUM('6a Health full-time'!D61,'6a Health full-time'!I61)&gt;0,SUM('6a Health full-time'!D61,'6a Health full-time'!I61)=ABS('6a Health full-time'!N61)),P$15&amp;", "&amp;P$16&amp;", "&amp;$A62&amp;", "&amp;$B62&amp;", "&amp;$C62&amp;"; ","")</f>
        <v/>
      </c>
      <c r="EB62" s="258" t="str">
        <f>IF(AND($N$8=1,SUM('6a Health full-time'!E61,'6a Health full-time'!J61)&gt;0,SUM('6a Health full-time'!E61,'6a Health full-time'!J61)=ABS('6a Health full-time'!O61)),Q$15&amp;", "&amp;Q$16&amp;", "&amp;$A62&amp;", "&amp;$B62&amp;", "&amp;$C62&amp;"; ","")</f>
        <v/>
      </c>
      <c r="EC62" s="259" t="str">
        <f>IF(AND($N$8=1,SUM('6a Health full-time'!H61,'6a Health full-time'!M61)&gt;0,SUM('6a Health full-time'!H61,'6a Health full-time'!M61)=ABS('6a Health full-time'!R61)),R$15&amp;", "&amp;R$16&amp;", "&amp;$A62&amp;", "&amp;$B62&amp;", "&amp;$C62&amp;"; ","")</f>
        <v/>
      </c>
      <c r="ED62" s="258" t="e">
        <f>IF(AND($N$8=1,SUM('6a Health full-time'!#REF!,'6a Health full-time'!#REF!)&gt;0,SUM('6a Health full-time'!#REF!,'6a Health full-time'!#REF!)=ABS('6a Health full-time'!#REF!)),S$15&amp;", "&amp;S$16&amp;", "&amp;$A62&amp;", "&amp;$B62&amp;", "&amp;$C62&amp;"; ","")</f>
        <v>#REF!</v>
      </c>
      <c r="EE62" s="299" t="e">
        <f>IF(AND($N$8=1,SUM('6a Health full-time'!#REF!,'6a Health full-time'!#REF!)&gt;0,SUM('6a Health full-time'!#REF!,'6a Health full-time'!#REF!)=ABS('6a Health full-time'!#REF!)),T$15&amp;", "&amp;T$16&amp;", "&amp;$A62&amp;", "&amp;$B62&amp;", "&amp;$C62&amp;"; ","")</f>
        <v>#REF!</v>
      </c>
      <c r="EF62" s="266" t="e">
        <f>IF(AND($N$8=1,SUM('6a Health full-time'!#REF!,'6a Health full-time'!#REF!)&gt;0,SUM('6a Health full-time'!#REF!,'6a Health full-time'!#REF!)=ABS('6a Health full-time'!#REF!)),U$15&amp;", "&amp;U$16&amp;", "&amp;$A62&amp;", "&amp;$B62&amp;", "&amp;$C62&amp;"; ","")</f>
        <v>#REF!</v>
      </c>
      <c r="EG62" s="324"/>
      <c r="EH62" s="3"/>
      <c r="EI62" s="3"/>
      <c r="EJ62" s="3"/>
      <c r="EK62" s="3"/>
      <c r="EL62" s="3"/>
      <c r="EM62" s="3"/>
      <c r="EN62" s="3"/>
      <c r="EO62" s="3"/>
      <c r="EP62" s="3"/>
      <c r="EQ62" s="323"/>
      <c r="ER62" s="10"/>
      <c r="ES62" s="265" t="str">
        <f>IF(AND($P$8=1,$B62="Long length",'6a Health full-time'!S61&lt;&gt;0),D$15&amp;", "&amp;D$16&amp;", "&amp;$A62&amp;", "&amp;$B62&amp;", "&amp;$C62&amp;"; ","")</f>
        <v/>
      </c>
      <c r="ET62" s="258" t="str">
        <f>IF(AND($P$8=1,$B62="Long length",'6a Health full-time'!T61&lt;&gt;0),E$15&amp;", "&amp;E$16&amp;", "&amp;$A62&amp;", "&amp;$B62&amp;", "&amp;$C62&amp;"; ","")</f>
        <v/>
      </c>
      <c r="EU62" s="259" t="str">
        <f>IF(AND($P$8=1,$B62="Long length",'6a Health full-time'!W61&lt;&gt;0),F$15&amp;", "&amp;F$16&amp;", "&amp;$A62&amp;", "&amp;$B62&amp;", "&amp;$C62&amp;"; ","")</f>
        <v/>
      </c>
      <c r="EV62" s="258" t="e">
        <f>IF(AND($P$8=1,$B62="Long length",'6a Health full-time'!#REF!&lt;&gt;0),G$15&amp;", "&amp;G$16&amp;", "&amp;$A62&amp;", "&amp;$B62&amp;", "&amp;$C62&amp;"; ","")</f>
        <v>#REF!</v>
      </c>
      <c r="EW62" s="299" t="e">
        <f>IF(AND($P$8=1,$B62="Long length",'6a Health full-time'!#REF!&lt;&gt;0),H$15&amp;", "&amp;H$16&amp;", "&amp;$A62&amp;", "&amp;$B62&amp;", "&amp;$C62&amp;"; ","")</f>
        <v>#REF!</v>
      </c>
      <c r="EX62" s="266" t="e">
        <f>IF(AND($P$8=1,$B62="Long length",'6a Health full-time'!#REF!&lt;&gt;0),I$15&amp;", "&amp;I$16&amp;", "&amp;$A62&amp;", "&amp;$B62&amp;", "&amp;$C62&amp;"; ","")</f>
        <v>#REF!</v>
      </c>
      <c r="EY62" s="324"/>
    </row>
    <row r="63" spans="1:155" ht="13.5" x14ac:dyDescent="0.2">
      <c r="A63" s="3" t="s">
        <v>11301</v>
      </c>
      <c r="B63" s="3" t="s">
        <v>11286</v>
      </c>
      <c r="C63" s="3" t="s">
        <v>11284</v>
      </c>
      <c r="E63" s="295"/>
      <c r="F63" s="10"/>
      <c r="G63" s="265" t="str">
        <f>IF(AND($D$8=1,'6a Health full-time'!N62&gt;0),P$15&amp;", "&amp;P$16&amp;", "&amp;$A63&amp;", "&amp;$B63&amp;", "&amp;$C63&amp;"; ","")</f>
        <v/>
      </c>
      <c r="H63" s="258" t="str">
        <f>IF(AND($D$8=1,'6a Health full-time'!O62&gt;0),Q$15&amp;", "&amp;Q$16&amp;", "&amp;$A63&amp;", "&amp;$B63&amp;", "&amp;$C63&amp;"; ","")</f>
        <v/>
      </c>
      <c r="I63" s="259" t="str">
        <f>IF(AND($D$8=1,'6a Health full-time'!R62&gt;0),R$15&amp;", "&amp;R$16&amp;", "&amp;$A63&amp;", "&amp;$B63&amp;", "&amp;$C63&amp;"; ","")</f>
        <v/>
      </c>
      <c r="J63" s="794" t="e">
        <f>IF(AND($D$8=1,'6a Health full-time'!#REF!&gt;0),S$15&amp;", "&amp;S$16&amp;", "&amp;$A63&amp;", "&amp;$B63&amp;", "&amp;$C63&amp;"; ","")</f>
        <v>#REF!</v>
      </c>
      <c r="K63" s="796" t="e">
        <f>IF(AND($D$8=1,'6a Health full-time'!#REF!&gt;0),T$15&amp;", "&amp;T$16&amp;", "&amp;$A63&amp;", "&amp;$B63&amp;", "&amp;$C63&amp;"; ","")</f>
        <v>#REF!</v>
      </c>
      <c r="L63" s="266" t="e">
        <f>IF(AND($D$8=1,'6a Health full-time'!#REF!&gt;0),W$15&amp;", "&amp;W$16&amp;", "&amp;$A63&amp;", "&amp;$B63&amp;", "&amp;$C63&amp;"; ","")</f>
        <v>#REF!</v>
      </c>
      <c r="M63" s="50"/>
      <c r="N63" s="295"/>
      <c r="O63" s="10"/>
      <c r="P63" s="265" t="str">
        <f>IF(AND($E$8=1,'6a Health full-time'!D62&lt;0),D$14&amp;", "&amp;D$15&amp;", "&amp;D$16&amp;", "&amp;$A63&amp;", "&amp;$B63&amp;", "&amp;$C63&amp;"; ","")</f>
        <v/>
      </c>
      <c r="Q63" s="258" t="str">
        <f>IF(AND($E$8=1,'6a Health full-time'!E62&lt;0),E$14&amp;", "&amp;E$15&amp;", "&amp;E$16&amp;", "&amp;$A63&amp;", "&amp;$B63&amp;", "&amp;$C63&amp;"; ","")</f>
        <v/>
      </c>
      <c r="R63" s="259" t="str">
        <f>IF(AND($E$8=1,'6a Health full-time'!H62&lt;0),F$14&amp;", "&amp;F$15&amp;", "&amp;F$16&amp;", "&amp;$A63&amp;", "&amp;$B63&amp;", "&amp;$C63&amp;"; ","")</f>
        <v/>
      </c>
      <c r="S63" s="258" t="e">
        <f>IF(AND($E$8=1,'6a Health full-time'!#REF!&lt;0),G$14&amp;", "&amp;G$15&amp;", "&amp;G$16&amp;", "&amp;$A63&amp;", "&amp;$B63&amp;", "&amp;$C63&amp;"; ","")</f>
        <v>#REF!</v>
      </c>
      <c r="T63" s="299" t="e">
        <f>IF(AND($E$8=1,'6a Health full-time'!#REF!&lt;0),H$14&amp;", "&amp;H$15&amp;", "&amp;H$16&amp;", "&amp;$A63&amp;", "&amp;$B63&amp;", "&amp;$C63&amp;"; ","")</f>
        <v>#REF!</v>
      </c>
      <c r="U63" s="299" t="e">
        <f>IF(AND($E$8=1,'6a Health full-time'!#REF!&lt;0),I$14&amp;", "&amp;I$15&amp;", "&amp;I$16&amp;", "&amp;$A63&amp;", "&amp;$B63&amp;", "&amp;$C63&amp;"; ","")</f>
        <v>#REF!</v>
      </c>
      <c r="V63" s="265" t="str">
        <f>IF(AND($E$8=1,'6a Health full-time'!I62&lt;0),J$14&amp;", "&amp;J$15&amp;", "&amp;J$16&amp;", "&amp;$A63&amp;", "&amp;$B63&amp;", "&amp;$C63&amp;"; ","")</f>
        <v/>
      </c>
      <c r="W63" s="258" t="str">
        <f>IF(AND($E$8=1,'6a Health full-time'!J62&lt;0),K$14&amp;", "&amp;K$15&amp;", "&amp;K$16&amp;", "&amp;$A63&amp;", "&amp;$B63&amp;", "&amp;$C63&amp;"; ","")</f>
        <v/>
      </c>
      <c r="X63" s="259" t="str">
        <f>IF(AND($E$8=1,'6a Health full-time'!M62&lt;0),L$14&amp;", "&amp;L$15&amp;", "&amp;L$16&amp;", "&amp;$A63&amp;", "&amp;$B63&amp;", "&amp;$C63&amp;"; ","")</f>
        <v/>
      </c>
      <c r="Y63" s="258" t="e">
        <f>IF(AND($E$8=1,'6a Health full-time'!#REF!&lt;0),M$14&amp;", "&amp;M$15&amp;", "&amp;M$16&amp;", "&amp;$A63&amp;", "&amp;$B63&amp;", "&amp;$C63&amp;"; ","")</f>
        <v>#REF!</v>
      </c>
      <c r="Z63" s="299" t="e">
        <f>IF(AND($E$8=1,'6a Health full-time'!#REF!&lt;0),N$14&amp;", "&amp;N$15&amp;", "&amp;N$16&amp;", "&amp;$A63&amp;", "&amp;$B63&amp;", "&amp;$C63&amp;"; ","")</f>
        <v>#REF!</v>
      </c>
      <c r="AA63" s="299" t="e">
        <f>IF(AND($E$8=1,'6a Health full-time'!#REF!&lt;0),O$14&amp;", "&amp;O$15&amp;", "&amp;O$16&amp;", "&amp;$A63&amp;", "&amp;$B63&amp;", "&amp;$C63&amp;"; ","")</f>
        <v>#REF!</v>
      </c>
      <c r="AB63" s="265" t="str">
        <f>IF(AND($E$8=1,'6a Health full-time'!S62&lt;0),V$14&amp;", "&amp;V$15&amp;", "&amp;V$16&amp;", "&amp;$A63&amp;", "&amp;$B63&amp;", "&amp;$C63&amp;"; ","")</f>
        <v/>
      </c>
      <c r="AC63" s="258" t="str">
        <f>IF(AND($E$8=1,'6a Health full-time'!T62&lt;0),W$14&amp;", "&amp;W$15&amp;", "&amp;W$16&amp;", "&amp;$A63&amp;", "&amp;$B63&amp;", "&amp;$C63&amp;"; ","")</f>
        <v/>
      </c>
      <c r="AD63" s="259" t="str">
        <f>IF(AND($E$8=1,'6a Health full-time'!W62&lt;0),X$14&amp;", "&amp;X$15&amp;", "&amp;X$16&amp;", "&amp;$A63&amp;", "&amp;$B63&amp;", "&amp;$C63&amp;"; ","")</f>
        <v/>
      </c>
      <c r="AE63" s="258" t="e">
        <f>IF(AND($E$8=1,'6a Health full-time'!#REF!&lt;0),Y$14&amp;", "&amp;Y$15&amp;", "&amp;Y$16&amp;", "&amp;$A63&amp;", "&amp;$B63&amp;", "&amp;$C63&amp;"; ","")</f>
        <v>#REF!</v>
      </c>
      <c r="AF63" s="299" t="e">
        <f>IF(AND($E$8=1,'6a Health full-time'!#REF!&lt;0),Z$14&amp;", "&amp;Z$15&amp;", "&amp;Z$16&amp;", "&amp;$A63&amp;", "&amp;$B63&amp;", "&amp;$C63&amp;"; ","")</f>
        <v>#REF!</v>
      </c>
      <c r="AG63" s="803" t="e">
        <f>IF(AND($E$8=1,'6a Health full-time'!#REF!&lt;0),AA$14&amp;", "&amp;AA$15&amp;", "&amp;AA$16&amp;", "&amp;$A63&amp;", "&amp;$B63&amp;", "&amp;$C63&amp;"; ","")</f>
        <v>#REF!</v>
      </c>
      <c r="AH63" s="50"/>
      <c r="AI63" s="295"/>
      <c r="AJ63" s="10"/>
      <c r="AK63" s="265" t="str">
        <f>IF(AND($F$8=1,ABS('6a Health full-time'!D62)&lt;&gt;INT(ABS('6a Health full-time'!D62))),D$14&amp;", "&amp;D$15&amp;", "&amp;D$16&amp;", "&amp;$A63&amp;", "&amp;$B63&amp;", "&amp;$C63&amp;"; ","")</f>
        <v/>
      </c>
      <c r="AL63" s="258" t="str">
        <f>IF(AND($F$8=1,ABS('6a Health full-time'!E62)&lt;&gt;INT(ABS('6a Health full-time'!E62))),E$14&amp;", "&amp;E$15&amp;", "&amp;E$16&amp;", "&amp;$A63&amp;", "&amp;$B63&amp;", "&amp;$C63&amp;"; ","")</f>
        <v/>
      </c>
      <c r="AM63" s="259" t="str">
        <f>IF(AND($F$8=1,ABS('6a Health full-time'!H62)&lt;&gt;INT(ABS('6a Health full-time'!H62))),F$14&amp;", "&amp;F$15&amp;", "&amp;F$16&amp;", "&amp;$A63&amp;", "&amp;$B63&amp;", "&amp;$C63&amp;"; ","")</f>
        <v/>
      </c>
      <c r="AN63" s="258" t="e">
        <f>IF(AND($F$8=1,ABS('6a Health full-time'!#REF!)&lt;&gt;INT(ABS('6a Health full-time'!#REF!))),G$14&amp;", "&amp;G$15&amp;", "&amp;G$16&amp;", "&amp;$A63&amp;", "&amp;$B63&amp;", "&amp;$C63&amp;"; ","")</f>
        <v>#REF!</v>
      </c>
      <c r="AO63" s="299" t="e">
        <f>IF(AND($F$8=1,ABS('6a Health full-time'!#REF!)&lt;&gt;INT(ABS('6a Health full-time'!#REF!))),H$14&amp;", "&amp;H$15&amp;", "&amp;H$16&amp;", "&amp;$A63&amp;", "&amp;$B63&amp;", "&amp;$C63&amp;"; ","")</f>
        <v>#REF!</v>
      </c>
      <c r="AP63" s="299" t="e">
        <f>IF(AND($F$8=1,ABS('6a Health full-time'!#REF!)&lt;&gt;INT(ABS('6a Health full-time'!#REF!))),I$14&amp;", "&amp;I$15&amp;", "&amp;I$16&amp;", "&amp;$A63&amp;", "&amp;$B63&amp;", "&amp;$C63&amp;"; ","")</f>
        <v>#REF!</v>
      </c>
      <c r="AQ63" s="265" t="str">
        <f>IF(AND($F$8=1,ABS('6a Health full-time'!I62)&lt;&gt;INT(ABS('6a Health full-time'!I62))),J$14&amp;", "&amp;J$15&amp;", "&amp;J$16&amp;", "&amp;$A63&amp;", "&amp;$B63&amp;", "&amp;$C63&amp;"; ","")</f>
        <v/>
      </c>
      <c r="AR63" s="258" t="str">
        <f>IF(AND($F$8=1,ABS('6a Health full-time'!J62)&lt;&gt;INT(ABS('6a Health full-time'!J62))),K$14&amp;", "&amp;K$15&amp;", "&amp;K$16&amp;", "&amp;$A63&amp;", "&amp;$B63&amp;", "&amp;$C63&amp;"; ","")</f>
        <v/>
      </c>
      <c r="AS63" s="259" t="str">
        <f>IF(AND($F$8=1,ABS('6a Health full-time'!M62)&lt;&gt;INT(ABS('6a Health full-time'!M62))),L$14&amp;", "&amp;L$15&amp;", "&amp;L$16&amp;", "&amp;$A63&amp;", "&amp;$B63&amp;", "&amp;$C63&amp;"; ","")</f>
        <v/>
      </c>
      <c r="AT63" s="258" t="e">
        <f>IF(AND($F$8=1,ABS('6a Health full-time'!#REF!)&lt;&gt;INT(ABS('6a Health full-time'!#REF!))),M$14&amp;", "&amp;M$15&amp;", "&amp;M$16&amp;", "&amp;$A63&amp;", "&amp;$B63&amp;", "&amp;$C63&amp;"; ","")</f>
        <v>#REF!</v>
      </c>
      <c r="AU63" s="299" t="e">
        <f>IF(AND($F$8=1,ABS('6a Health full-time'!#REF!)&lt;&gt;INT(ABS('6a Health full-time'!#REF!))),N$14&amp;", "&amp;N$15&amp;", "&amp;N$16&amp;", "&amp;$A63&amp;", "&amp;$B63&amp;", "&amp;$C63&amp;"; ","")</f>
        <v>#REF!</v>
      </c>
      <c r="AV63" s="803" t="e">
        <f>IF(AND($F$8=1,ABS('6a Health full-time'!#REF!)&lt;&gt;INT(ABS('6a Health full-time'!#REF!))),O$14&amp;", "&amp;O$15&amp;", "&amp;O$16&amp;", "&amp;$A63&amp;", "&amp;$B63&amp;", "&amp;$C63&amp;"; ","")</f>
        <v>#REF!</v>
      </c>
      <c r="AW63" s="299" t="str">
        <f>IF(AND($F$8=1,ABS('6a Health full-time'!N62)&lt;&gt;INT(ABS('6a Health full-time'!N62))),P$14&amp;", "&amp;P$15&amp;", "&amp;P$16&amp;", "&amp;$A63&amp;", "&amp;$B63&amp;", "&amp;$C63&amp;"; ","")</f>
        <v/>
      </c>
      <c r="AX63" s="807" t="str">
        <f>IF(AND($F$8=1,ABS('6a Health full-time'!O62)&lt;&gt;INT(ABS('6a Health full-time'!O62))),Q$14&amp;", "&amp;Q$15&amp;", "&amp;Q$16&amp;", "&amp;$A63&amp;", "&amp;$B63&amp;", "&amp;$C63&amp;"; ","")</f>
        <v/>
      </c>
      <c r="AY63" s="299" t="str">
        <f>IF(AND($F$8=1,ABS('6a Health full-time'!R62)&lt;&gt;INT(ABS('6a Health full-time'!R62))),R$14&amp;", "&amp;R$15&amp;", "&amp;R$16&amp;", "&amp;$A63&amp;", "&amp;$B63&amp;", "&amp;$C63&amp;"; ","")</f>
        <v/>
      </c>
      <c r="AZ63" s="807" t="e">
        <f>IF(AND($F$8=1,ABS('6a Health full-time'!#REF!)&lt;&gt;INT(ABS('6a Health full-time'!#REF!))),S$14&amp;", "&amp;S$15&amp;", "&amp;S$16&amp;", "&amp;$A63&amp;", "&amp;$B63&amp;", "&amp;$C63&amp;"; ","")</f>
        <v>#REF!</v>
      </c>
      <c r="BA63" s="299" t="e">
        <f>IF(AND($F$8=1,ABS('6a Health full-time'!#REF!)&lt;&gt;INT(ABS('6a Health full-time'!#REF!))),T$14&amp;", "&amp;T$15&amp;", "&amp;T$16&amp;", "&amp;$A63&amp;", "&amp;$B63&amp;", "&amp;$C63&amp;"; ","")</f>
        <v>#REF!</v>
      </c>
      <c r="BB63" s="299" t="e">
        <f>IF(AND($F$8=1,ABS('6a Health full-time'!#REF!)&lt;&gt;INT(ABS('6a Health full-time'!#REF!))),U$14&amp;", "&amp;U$15&amp;", "&amp;U$16&amp;", "&amp;$A63&amp;", "&amp;$B63&amp;", "&amp;$C63&amp;"; ","")</f>
        <v>#REF!</v>
      </c>
      <c r="BC63" s="265" t="str">
        <f>IF(AND($F$8=1,ABS('6a Health full-time'!S62)&lt;&gt;INT(ABS('6a Health full-time'!S62))),V$14&amp;", "&amp;V$15&amp;", "&amp;V$16&amp;", "&amp;$A63&amp;", "&amp;$B63&amp;", "&amp;$C63&amp;"; ","")</f>
        <v/>
      </c>
      <c r="BD63" s="258" t="str">
        <f>IF(AND($F$8=1,ABS('6a Health full-time'!T62)&lt;&gt;INT(ABS('6a Health full-time'!T62))),W$14&amp;", "&amp;W$15&amp;", "&amp;W$16&amp;", "&amp;$A63&amp;", "&amp;$B63&amp;", "&amp;$C63&amp;"; ","")</f>
        <v/>
      </c>
      <c r="BE63" s="259" t="str">
        <f>IF(AND($F$8=1,ABS('6a Health full-time'!W62)&lt;&gt;INT(ABS('6a Health full-time'!W62))),X$14&amp;", "&amp;X$15&amp;", "&amp;X$16&amp;", "&amp;$A63&amp;", "&amp;$B63&amp;", "&amp;$C63&amp;"; ","")</f>
        <v/>
      </c>
      <c r="BF63" s="258" t="e">
        <f>IF(AND($F$8=1,ABS('6a Health full-time'!#REF!)&lt;&gt;INT(ABS('6a Health full-time'!#REF!))),Y$14&amp;", "&amp;Y$15&amp;", "&amp;Y$16&amp;", "&amp;$A63&amp;", "&amp;$B63&amp;", "&amp;$C63&amp;"; ","")</f>
        <v>#REF!</v>
      </c>
      <c r="BG63" s="299" t="e">
        <f>IF(AND($F$8=1,ABS('6a Health full-time'!#REF!)&lt;&gt;INT(ABS('6a Health full-time'!#REF!))),Z$14&amp;", "&amp;Z$15&amp;", "&amp;Z$16&amp;", "&amp;$A63&amp;", "&amp;$B63&amp;", "&amp;$C63&amp;"; ","")</f>
        <v>#REF!</v>
      </c>
      <c r="BH63" s="266" t="e">
        <f>IF(AND($F$8=1,ABS('6a Health full-time'!#REF!)&lt;&gt;INT(ABS('6a Health full-time'!#REF!))),AA$14&amp;", "&amp;AA$15&amp;", "&amp;AA$16&amp;", "&amp;$A63&amp;", "&amp;$B63&amp;", "&amp;$C63&amp;"; ","")</f>
        <v>#REF!</v>
      </c>
      <c r="BI63" s="50"/>
      <c r="BJ63" s="295"/>
      <c r="BK63" s="10"/>
      <c r="BL63" s="281"/>
      <c r="BM63" s="280"/>
      <c r="BN63" s="288"/>
      <c r="BO63" s="280"/>
      <c r="BP63" s="305"/>
      <c r="BQ63" s="305"/>
      <c r="BR63" s="281"/>
      <c r="BS63" s="280"/>
      <c r="BT63" s="288"/>
      <c r="BU63" s="280"/>
      <c r="BV63" s="305"/>
      <c r="BW63" s="805"/>
      <c r="BX63" s="305"/>
      <c r="BY63" s="809"/>
      <c r="BZ63" s="305"/>
      <c r="CA63" s="809"/>
      <c r="CB63" s="305"/>
      <c r="CC63" s="305"/>
      <c r="CD63" s="281"/>
      <c r="CE63" s="280"/>
      <c r="CF63" s="288"/>
      <c r="CG63" s="280"/>
      <c r="CH63" s="308"/>
      <c r="CI63" s="816"/>
      <c r="CJ63" s="50"/>
      <c r="CK63" s="3"/>
      <c r="CL63" s="3"/>
      <c r="CM63" s="3"/>
      <c r="CN63" s="10"/>
      <c r="CO63" s="10" t="s">
        <v>101</v>
      </c>
      <c r="CP63" s="868" t="e">
        <f>CP$41</f>
        <v>#REF!</v>
      </c>
      <c r="CQ63" s="582" t="e">
        <f>CQ$41</f>
        <v>#REF!</v>
      </c>
      <c r="CR63" s="581" t="e">
        <f>CP$41</f>
        <v>#REF!</v>
      </c>
      <c r="CS63" s="790" t="e">
        <f>CQ$41</f>
        <v>#REF!</v>
      </c>
      <c r="CT63" s="782" t="e">
        <f>CP$41</f>
        <v>#REF!</v>
      </c>
      <c r="CU63" s="783" t="e">
        <f>CQ$41</f>
        <v>#REF!</v>
      </c>
      <c r="CV63" s="868" t="e">
        <f>CV$41</f>
        <v>#REF!</v>
      </c>
      <c r="CW63" s="582" t="e">
        <f>CW$41</f>
        <v>#REF!</v>
      </c>
      <c r="CX63" s="581" t="e">
        <f>CV$41</f>
        <v>#REF!</v>
      </c>
      <c r="CY63" s="790" t="e">
        <f>CW$41</f>
        <v>#REF!</v>
      </c>
      <c r="CZ63" s="782" t="e">
        <f>CV$41</f>
        <v>#REF!</v>
      </c>
      <c r="DA63" s="783" t="e">
        <f>CW$41</f>
        <v>#REF!</v>
      </c>
      <c r="DB63" s="868" t="e">
        <f>DB$41</f>
        <v>#REF!</v>
      </c>
      <c r="DC63" s="582" t="e">
        <f>DC$41</f>
        <v>#REF!</v>
      </c>
      <c r="DD63" s="581" t="e">
        <f>DB$41</f>
        <v>#REF!</v>
      </c>
      <c r="DE63" s="790" t="e">
        <f>DC$41</f>
        <v>#REF!</v>
      </c>
      <c r="DF63" s="782" t="e">
        <f>DB$41</f>
        <v>#REF!</v>
      </c>
      <c r="DG63" s="783" t="e">
        <f>DC$41</f>
        <v>#REF!</v>
      </c>
      <c r="DH63" s="868" t="e">
        <f>DH$41</f>
        <v>#REF!</v>
      </c>
      <c r="DI63" s="870" t="e">
        <f>DI$41</f>
        <v>#REF!</v>
      </c>
      <c r="DJ63" s="871" t="e">
        <f>DH$41</f>
        <v>#REF!</v>
      </c>
      <c r="DK63" s="790" t="e">
        <f>DI$41</f>
        <v>#REF!</v>
      </c>
      <c r="DL63" s="782" t="e">
        <f>DH$41</f>
        <v>#REF!</v>
      </c>
      <c r="DM63" s="783" t="e">
        <f>DI$41</f>
        <v>#REF!</v>
      </c>
      <c r="DN63" s="3"/>
      <c r="DO63" s="3"/>
      <c r="DP63" s="323"/>
      <c r="DQ63" s="10"/>
      <c r="DR63" s="265" t="str">
        <f>IF(AND($M$8=1,SUM('6a Health full-time'!D62,'6a Health full-time'!I62)&gt;$DP$22,'6a Health full-time'!N62=0),P$15&amp;", "&amp;P$16&amp;", "&amp;$A63&amp;", "&amp;$B63&amp;", "&amp;$C63&amp;"; ","")</f>
        <v/>
      </c>
      <c r="DS63" s="258" t="str">
        <f>IF(AND($M$8=1,SUM('6a Health full-time'!E62,'6a Health full-time'!J62)&gt;$DP$22,'6a Health full-time'!O62=0),Q$15&amp;", "&amp;Q$16&amp;", "&amp;$A63&amp;", "&amp;$B63&amp;", "&amp;$C63&amp;"; ","")</f>
        <v/>
      </c>
      <c r="DT63" s="259" t="str">
        <f>IF(AND($M$8=1,SUM('6a Health full-time'!H62,'6a Health full-time'!M62)&gt;$DP$22,'6a Health full-time'!R62=0),R$15&amp;", "&amp;R$16&amp;", "&amp;$A63&amp;", "&amp;$B63&amp;", "&amp;$C63&amp;"; ","")</f>
        <v/>
      </c>
      <c r="DU63" s="258" t="e">
        <f>IF(AND($M$8=1,SUM('6a Health full-time'!#REF!,'6a Health full-time'!#REF!)&gt;$DP$22,'6a Health full-time'!#REF!=0),S$15&amp;", "&amp;S$16&amp;", "&amp;$A63&amp;", "&amp;$B63&amp;", "&amp;$C63&amp;"; ","")</f>
        <v>#REF!</v>
      </c>
      <c r="DV63" s="299" t="e">
        <f>IF(AND($M$8=1,SUM('6a Health full-time'!#REF!,'6a Health full-time'!#REF!)&gt;$DP$22,'6a Health full-time'!#REF!=0),T$15&amp;", "&amp;T$16&amp;", "&amp;$A63&amp;", "&amp;$B63&amp;", "&amp;$C63&amp;"; ","")</f>
        <v>#REF!</v>
      </c>
      <c r="DW63" s="266" t="e">
        <f>IF(AND($M$8=1,SUM('6a Health full-time'!#REF!,'6a Health full-time'!#REF!)&gt;$DP$22,'6a Health full-time'!#REF!=0),U$15&amp;", "&amp;U$16&amp;", "&amp;$A63&amp;", "&amp;$B63&amp;", "&amp;$C63&amp;"; ","")</f>
        <v>#REF!</v>
      </c>
      <c r="DX63" s="324"/>
      <c r="DY63" s="323"/>
      <c r="DZ63" s="10"/>
      <c r="EA63" s="265" t="str">
        <f>IF(AND($N$8=1,SUM('6a Health full-time'!D62,'6a Health full-time'!I62)&gt;0,SUM('6a Health full-time'!D62,'6a Health full-time'!I62)=ABS('6a Health full-time'!N62)),P$15&amp;", "&amp;P$16&amp;", "&amp;$A63&amp;", "&amp;$B63&amp;", "&amp;$C63&amp;"; ","")</f>
        <v/>
      </c>
      <c r="EB63" s="258" t="str">
        <f>IF(AND($N$8=1,SUM('6a Health full-time'!E62,'6a Health full-time'!J62)&gt;0,SUM('6a Health full-time'!E62,'6a Health full-time'!J62)=ABS('6a Health full-time'!O62)),Q$15&amp;", "&amp;Q$16&amp;", "&amp;$A63&amp;", "&amp;$B63&amp;", "&amp;$C63&amp;"; ","")</f>
        <v/>
      </c>
      <c r="EC63" s="259" t="str">
        <f>IF(AND($N$8=1,SUM('6a Health full-time'!H62,'6a Health full-time'!M62)&gt;0,SUM('6a Health full-time'!H62,'6a Health full-time'!M62)=ABS('6a Health full-time'!R62)),R$15&amp;", "&amp;R$16&amp;", "&amp;$A63&amp;", "&amp;$B63&amp;", "&amp;$C63&amp;"; ","")</f>
        <v/>
      </c>
      <c r="ED63" s="258" t="e">
        <f>IF(AND($N$8=1,SUM('6a Health full-time'!#REF!,'6a Health full-time'!#REF!)&gt;0,SUM('6a Health full-time'!#REF!,'6a Health full-time'!#REF!)=ABS('6a Health full-time'!#REF!)),S$15&amp;", "&amp;S$16&amp;", "&amp;$A63&amp;", "&amp;$B63&amp;", "&amp;$C63&amp;"; ","")</f>
        <v>#REF!</v>
      </c>
      <c r="EE63" s="299" t="e">
        <f>IF(AND($N$8=1,SUM('6a Health full-time'!#REF!,'6a Health full-time'!#REF!)&gt;0,SUM('6a Health full-time'!#REF!,'6a Health full-time'!#REF!)=ABS('6a Health full-time'!#REF!)),T$15&amp;", "&amp;T$16&amp;", "&amp;$A63&amp;", "&amp;$B63&amp;", "&amp;$C63&amp;"; ","")</f>
        <v>#REF!</v>
      </c>
      <c r="EF63" s="266" t="e">
        <f>IF(AND($N$8=1,SUM('6a Health full-time'!#REF!,'6a Health full-time'!#REF!)&gt;0,SUM('6a Health full-time'!#REF!,'6a Health full-time'!#REF!)=ABS('6a Health full-time'!#REF!)),U$15&amp;", "&amp;U$16&amp;", "&amp;$A63&amp;", "&amp;$B63&amp;", "&amp;$C63&amp;"; ","")</f>
        <v>#REF!</v>
      </c>
      <c r="EG63" s="324"/>
      <c r="EH63" s="3"/>
      <c r="EI63" s="3"/>
      <c r="EJ63" s="3"/>
      <c r="EK63" s="3"/>
      <c r="EL63" s="3"/>
      <c r="EM63" s="3"/>
      <c r="EN63" s="3"/>
      <c r="EO63" s="3"/>
      <c r="EP63" s="3"/>
      <c r="EQ63" s="323"/>
      <c r="ER63" s="10"/>
      <c r="ES63" s="265" t="str">
        <f>IF(AND($P$8=1,$B63="Long length",'6a Health full-time'!S62&lt;&gt;0),D$15&amp;", "&amp;D$16&amp;", "&amp;$A63&amp;", "&amp;$B63&amp;", "&amp;$C63&amp;"; ","")</f>
        <v/>
      </c>
      <c r="ET63" s="258" t="str">
        <f>IF(AND($P$8=1,$B63="Long length",'6a Health full-time'!T62&lt;&gt;0),E$15&amp;", "&amp;E$16&amp;", "&amp;$A63&amp;", "&amp;$B63&amp;", "&amp;$C63&amp;"; ","")</f>
        <v/>
      </c>
      <c r="EU63" s="259" t="str">
        <f>IF(AND($P$8=1,$B63="Long length",'6a Health full-time'!W62&lt;&gt;0),F$15&amp;", "&amp;F$16&amp;", "&amp;$A63&amp;", "&amp;$B63&amp;", "&amp;$C63&amp;"; ","")</f>
        <v/>
      </c>
      <c r="EV63" s="258" t="e">
        <f>IF(AND($P$8=1,$B63="Long length",'6a Health full-time'!#REF!&lt;&gt;0),G$15&amp;", "&amp;G$16&amp;", "&amp;$A63&amp;", "&amp;$B63&amp;", "&amp;$C63&amp;"; ","")</f>
        <v>#REF!</v>
      </c>
      <c r="EW63" s="299" t="e">
        <f>IF(AND($P$8=1,$B63="Long length",'6a Health full-time'!#REF!&lt;&gt;0),H$15&amp;", "&amp;H$16&amp;", "&amp;$A63&amp;", "&amp;$B63&amp;", "&amp;$C63&amp;"; ","")</f>
        <v>#REF!</v>
      </c>
      <c r="EX63" s="266" t="e">
        <f>IF(AND($P$8=1,$B63="Long length",'6a Health full-time'!#REF!&lt;&gt;0),I$15&amp;", "&amp;I$16&amp;", "&amp;$A63&amp;", "&amp;$B63&amp;", "&amp;$C63&amp;"; ","")</f>
        <v>#REF!</v>
      </c>
      <c r="EY63" s="324"/>
    </row>
    <row r="64" spans="1:155" ht="13.5" x14ac:dyDescent="0.2">
      <c r="A64" s="3" t="s">
        <v>11302</v>
      </c>
      <c r="B64" s="3" t="s">
        <v>11274</v>
      </c>
      <c r="C64" s="3" t="s">
        <v>11275</v>
      </c>
      <c r="E64" s="295"/>
      <c r="F64" s="10"/>
      <c r="G64" s="264" t="str">
        <f>IF(AND($D$8=1,'6a Health full-time'!N63&gt;0),P$15&amp;", "&amp;P$16&amp;", "&amp;$A64&amp;", "&amp;$B64&amp;", "&amp;$C64&amp;"; ","")</f>
        <v/>
      </c>
      <c r="H64" s="255" t="str">
        <f>IF(AND($D$8=1,'6a Health full-time'!O63&gt;0),Q$15&amp;", "&amp;Q$16&amp;", "&amp;$A64&amp;", "&amp;$B64&amp;", "&amp;$C64&amp;"; ","")</f>
        <v/>
      </c>
      <c r="I64" s="256" t="str">
        <f>IF(AND($D$8=1,'6a Health full-time'!R63&gt;0),R$15&amp;", "&amp;R$16&amp;", "&amp;$A64&amp;", "&amp;$B64&amp;", "&amp;$C64&amp;"; ","")</f>
        <v/>
      </c>
      <c r="J64" s="257" t="e">
        <f>IF(AND($D$8=1,'6a Health full-time'!#REF!&gt;0),S$15&amp;", "&amp;S$16&amp;", "&amp;$A64&amp;", "&amp;$B64&amp;", "&amp;$C64&amp;"; ","")</f>
        <v>#REF!</v>
      </c>
      <c r="K64" s="795" t="e">
        <f>IF(AND($D$8=1,'6a Health full-time'!#REF!&gt;0),T$15&amp;", "&amp;T$16&amp;", "&amp;$A64&amp;", "&amp;$B64&amp;", "&amp;$C64&amp;"; ","")</f>
        <v>#REF!</v>
      </c>
      <c r="L64" s="293" t="e">
        <f>IF(AND($D$8=1,'6a Health full-time'!#REF!&gt;0),W$15&amp;", "&amp;W$16&amp;", "&amp;$A64&amp;", "&amp;$B64&amp;", "&amp;$C64&amp;"; ","")</f>
        <v>#REF!</v>
      </c>
      <c r="M64" s="50"/>
      <c r="N64" s="295"/>
      <c r="O64" s="10"/>
      <c r="P64" s="264" t="str">
        <f>IF(AND($E$8=1,'6a Health full-time'!D63&lt;0),D$14&amp;", "&amp;D$15&amp;", "&amp;D$16&amp;", "&amp;$A64&amp;", "&amp;$B64&amp;", "&amp;$C64&amp;"; ","")</f>
        <v/>
      </c>
      <c r="Q64" s="255" t="str">
        <f>IF(AND($E$8=1,'6a Health full-time'!E63&lt;0),E$14&amp;", "&amp;E$15&amp;", "&amp;E$16&amp;", "&amp;$A64&amp;", "&amp;$B64&amp;", "&amp;$C64&amp;"; ","")</f>
        <v/>
      </c>
      <c r="R64" s="256" t="str">
        <f>IF(AND($E$8=1,'6a Health full-time'!H63&lt;0),F$14&amp;", "&amp;F$15&amp;", "&amp;F$16&amp;", "&amp;$A64&amp;", "&amp;$B64&amp;", "&amp;$C64&amp;"; ","")</f>
        <v/>
      </c>
      <c r="S64" s="255" t="e">
        <f>IF(AND($E$8=1,'6a Health full-time'!#REF!&lt;0),G$14&amp;", "&amp;G$15&amp;", "&amp;G$16&amp;", "&amp;$A64&amp;", "&amp;$B64&amp;", "&amp;$C64&amp;"; ","")</f>
        <v>#REF!</v>
      </c>
      <c r="T64" s="298" t="e">
        <f>IF(AND($E$8=1,'6a Health full-time'!#REF!&lt;0),H$14&amp;", "&amp;H$15&amp;", "&amp;H$16&amp;", "&amp;$A64&amp;", "&amp;$B64&amp;", "&amp;$C64&amp;"; ","")</f>
        <v>#REF!</v>
      </c>
      <c r="U64" s="298" t="e">
        <f>IF(AND($E$8=1,'6a Health full-time'!#REF!&lt;0),I$14&amp;", "&amp;I$15&amp;", "&amp;I$16&amp;", "&amp;$A64&amp;", "&amp;$B64&amp;", "&amp;$C64&amp;"; ","")</f>
        <v>#REF!</v>
      </c>
      <c r="V64" s="264" t="str">
        <f>IF(AND($E$8=1,'6a Health full-time'!I63&lt;0),J$14&amp;", "&amp;J$15&amp;", "&amp;J$16&amp;", "&amp;$A64&amp;", "&amp;$B64&amp;", "&amp;$C64&amp;"; ","")</f>
        <v/>
      </c>
      <c r="W64" s="255" t="str">
        <f>IF(AND($E$8=1,'6a Health full-time'!J63&lt;0),K$14&amp;", "&amp;K$15&amp;", "&amp;K$16&amp;", "&amp;$A64&amp;", "&amp;$B64&amp;", "&amp;$C64&amp;"; ","")</f>
        <v/>
      </c>
      <c r="X64" s="256" t="str">
        <f>IF(AND($E$8=1,'6a Health full-time'!M63&lt;0),L$14&amp;", "&amp;L$15&amp;", "&amp;L$16&amp;", "&amp;$A64&amp;", "&amp;$B64&amp;", "&amp;$C64&amp;"; ","")</f>
        <v/>
      </c>
      <c r="Y64" s="255" t="e">
        <f>IF(AND($E$8=1,'6a Health full-time'!#REF!&lt;0),M$14&amp;", "&amp;M$15&amp;", "&amp;M$16&amp;", "&amp;$A64&amp;", "&amp;$B64&amp;", "&amp;$C64&amp;"; ","")</f>
        <v>#REF!</v>
      </c>
      <c r="Z64" s="298" t="e">
        <f>IF(AND($E$8=1,'6a Health full-time'!#REF!&lt;0),N$14&amp;", "&amp;N$15&amp;", "&amp;N$16&amp;", "&amp;$A64&amp;", "&amp;$B64&amp;", "&amp;$C64&amp;"; ","")</f>
        <v>#REF!</v>
      </c>
      <c r="AA64" s="298" t="e">
        <f>IF(AND($E$8=1,'6a Health full-time'!#REF!&lt;0),O$14&amp;", "&amp;O$15&amp;", "&amp;O$16&amp;", "&amp;$A64&amp;", "&amp;$B64&amp;", "&amp;$C64&amp;"; ","")</f>
        <v>#REF!</v>
      </c>
      <c r="AB64" s="264" t="str">
        <f>IF(AND($E$8=1,'6a Health full-time'!S63&lt;0),V$14&amp;", "&amp;V$15&amp;", "&amp;V$16&amp;", "&amp;$A64&amp;", "&amp;$B64&amp;", "&amp;$C64&amp;"; ","")</f>
        <v/>
      </c>
      <c r="AC64" s="255" t="str">
        <f>IF(AND($E$8=1,'6a Health full-time'!T63&lt;0),W$14&amp;", "&amp;W$15&amp;", "&amp;W$16&amp;", "&amp;$A64&amp;", "&amp;$B64&amp;", "&amp;$C64&amp;"; ","")</f>
        <v/>
      </c>
      <c r="AD64" s="256" t="str">
        <f>IF(AND($E$8=1,'6a Health full-time'!W63&lt;0),X$14&amp;", "&amp;X$15&amp;", "&amp;X$16&amp;", "&amp;$A64&amp;", "&amp;$B64&amp;", "&amp;$C64&amp;"; ","")</f>
        <v/>
      </c>
      <c r="AE64" s="255" t="e">
        <f>IF(AND($E$8=1,'6a Health full-time'!#REF!&lt;0),Y$14&amp;", "&amp;Y$15&amp;", "&amp;Y$16&amp;", "&amp;$A64&amp;", "&amp;$B64&amp;", "&amp;$C64&amp;"; ","")</f>
        <v>#REF!</v>
      </c>
      <c r="AF64" s="298" t="e">
        <f>IF(AND($E$8=1,'6a Health full-time'!#REF!&lt;0),Z$14&amp;", "&amp;Z$15&amp;", "&amp;Z$16&amp;", "&amp;$A64&amp;", "&amp;$B64&amp;", "&amp;$C64&amp;"; ","")</f>
        <v>#REF!</v>
      </c>
      <c r="AG64" s="802" t="e">
        <f>IF(AND($E$8=1,'6a Health full-time'!#REF!&lt;0),AA$14&amp;", "&amp;AA$15&amp;", "&amp;AA$16&amp;", "&amp;$A64&amp;", "&amp;$B64&amp;", "&amp;$C64&amp;"; ","")</f>
        <v>#REF!</v>
      </c>
      <c r="AH64" s="50"/>
      <c r="AI64" s="295"/>
      <c r="AJ64" s="10"/>
      <c r="AK64" s="264" t="str">
        <f>IF(AND($F$8=1,ABS('6a Health full-time'!D63)&lt;&gt;INT(ABS('6a Health full-time'!D63))),D$14&amp;", "&amp;D$15&amp;", "&amp;D$16&amp;", "&amp;$A64&amp;", "&amp;$B64&amp;", "&amp;$C64&amp;"; ","")</f>
        <v/>
      </c>
      <c r="AL64" s="255" t="str">
        <f>IF(AND($F$8=1,ABS('6a Health full-time'!E63)&lt;&gt;INT(ABS('6a Health full-time'!E63))),E$14&amp;", "&amp;E$15&amp;", "&amp;E$16&amp;", "&amp;$A64&amp;", "&amp;$B64&amp;", "&amp;$C64&amp;"; ","")</f>
        <v/>
      </c>
      <c r="AM64" s="256" t="str">
        <f>IF(AND($F$8=1,ABS('6a Health full-time'!H63)&lt;&gt;INT(ABS('6a Health full-time'!H63))),F$14&amp;", "&amp;F$15&amp;", "&amp;F$16&amp;", "&amp;$A64&amp;", "&amp;$B64&amp;", "&amp;$C64&amp;"; ","")</f>
        <v/>
      </c>
      <c r="AN64" s="255" t="e">
        <f>IF(AND($F$8=1,ABS('6a Health full-time'!#REF!)&lt;&gt;INT(ABS('6a Health full-time'!#REF!))),G$14&amp;", "&amp;G$15&amp;", "&amp;G$16&amp;", "&amp;$A64&amp;", "&amp;$B64&amp;", "&amp;$C64&amp;"; ","")</f>
        <v>#REF!</v>
      </c>
      <c r="AO64" s="298" t="e">
        <f>IF(AND($F$8=1,ABS('6a Health full-time'!#REF!)&lt;&gt;INT(ABS('6a Health full-time'!#REF!))),H$14&amp;", "&amp;H$15&amp;", "&amp;H$16&amp;", "&amp;$A64&amp;", "&amp;$B64&amp;", "&amp;$C64&amp;"; ","")</f>
        <v>#REF!</v>
      </c>
      <c r="AP64" s="298" t="e">
        <f>IF(AND($F$8=1,ABS('6a Health full-time'!#REF!)&lt;&gt;INT(ABS('6a Health full-time'!#REF!))),I$14&amp;", "&amp;I$15&amp;", "&amp;I$16&amp;", "&amp;$A64&amp;", "&amp;$B64&amp;", "&amp;$C64&amp;"; ","")</f>
        <v>#REF!</v>
      </c>
      <c r="AQ64" s="264" t="str">
        <f>IF(AND($F$8=1,ABS('6a Health full-time'!I63)&lt;&gt;INT(ABS('6a Health full-time'!I63))),J$14&amp;", "&amp;J$15&amp;", "&amp;J$16&amp;", "&amp;$A64&amp;", "&amp;$B64&amp;", "&amp;$C64&amp;"; ","")</f>
        <v/>
      </c>
      <c r="AR64" s="255" t="str">
        <f>IF(AND($F$8=1,ABS('6a Health full-time'!J63)&lt;&gt;INT(ABS('6a Health full-time'!J63))),K$14&amp;", "&amp;K$15&amp;", "&amp;K$16&amp;", "&amp;$A64&amp;", "&amp;$B64&amp;", "&amp;$C64&amp;"; ","")</f>
        <v/>
      </c>
      <c r="AS64" s="256" t="str">
        <f>IF(AND($F$8=1,ABS('6a Health full-time'!M63)&lt;&gt;INT(ABS('6a Health full-time'!M63))),L$14&amp;", "&amp;L$15&amp;", "&amp;L$16&amp;", "&amp;$A64&amp;", "&amp;$B64&amp;", "&amp;$C64&amp;"; ","")</f>
        <v/>
      </c>
      <c r="AT64" s="255" t="e">
        <f>IF(AND($F$8=1,ABS('6a Health full-time'!#REF!)&lt;&gt;INT(ABS('6a Health full-time'!#REF!))),M$14&amp;", "&amp;M$15&amp;", "&amp;M$16&amp;", "&amp;$A64&amp;", "&amp;$B64&amp;", "&amp;$C64&amp;"; ","")</f>
        <v>#REF!</v>
      </c>
      <c r="AU64" s="298" t="e">
        <f>IF(AND($F$8=1,ABS('6a Health full-time'!#REF!)&lt;&gt;INT(ABS('6a Health full-time'!#REF!))),N$14&amp;", "&amp;N$15&amp;", "&amp;N$16&amp;", "&amp;$A64&amp;", "&amp;$B64&amp;", "&amp;$C64&amp;"; ","")</f>
        <v>#REF!</v>
      </c>
      <c r="AV64" s="802" t="e">
        <f>IF(AND($F$8=1,ABS('6a Health full-time'!#REF!)&lt;&gt;INT(ABS('6a Health full-time'!#REF!))),O$14&amp;", "&amp;O$15&amp;", "&amp;O$16&amp;", "&amp;$A64&amp;", "&amp;$B64&amp;", "&amp;$C64&amp;"; ","")</f>
        <v>#REF!</v>
      </c>
      <c r="AW64" s="298" t="str">
        <f>IF(AND($F$8=1,ABS('6a Health full-time'!N63)&lt;&gt;INT(ABS('6a Health full-time'!N63))),P$14&amp;", "&amp;P$15&amp;", "&amp;P$16&amp;", "&amp;$A64&amp;", "&amp;$B64&amp;", "&amp;$C64&amp;"; ","")</f>
        <v/>
      </c>
      <c r="AX64" s="806" t="str">
        <f>IF(AND($F$8=1,ABS('6a Health full-time'!O63)&lt;&gt;INT(ABS('6a Health full-time'!O63))),Q$14&amp;", "&amp;Q$15&amp;", "&amp;Q$16&amp;", "&amp;$A64&amp;", "&amp;$B64&amp;", "&amp;$C64&amp;"; ","")</f>
        <v/>
      </c>
      <c r="AY64" s="298" t="str">
        <f>IF(AND($F$8=1,ABS('6a Health full-time'!R63)&lt;&gt;INT(ABS('6a Health full-time'!R63))),R$14&amp;", "&amp;R$15&amp;", "&amp;R$16&amp;", "&amp;$A64&amp;", "&amp;$B64&amp;", "&amp;$C64&amp;"; ","")</f>
        <v/>
      </c>
      <c r="AZ64" s="806" t="e">
        <f>IF(AND($F$8=1,ABS('6a Health full-time'!#REF!)&lt;&gt;INT(ABS('6a Health full-time'!#REF!))),S$14&amp;", "&amp;S$15&amp;", "&amp;S$16&amp;", "&amp;$A64&amp;", "&amp;$B64&amp;", "&amp;$C64&amp;"; ","")</f>
        <v>#REF!</v>
      </c>
      <c r="BA64" s="298" t="e">
        <f>IF(AND($F$8=1,ABS('6a Health full-time'!#REF!)&lt;&gt;INT(ABS('6a Health full-time'!#REF!))),T$14&amp;", "&amp;T$15&amp;", "&amp;T$16&amp;", "&amp;$A64&amp;", "&amp;$B64&amp;", "&amp;$C64&amp;"; ","")</f>
        <v>#REF!</v>
      </c>
      <c r="BB64" s="298" t="e">
        <f>IF(AND($F$8=1,ABS('6a Health full-time'!#REF!)&lt;&gt;INT(ABS('6a Health full-time'!#REF!))),U$14&amp;", "&amp;U$15&amp;", "&amp;U$16&amp;", "&amp;$A64&amp;", "&amp;$B64&amp;", "&amp;$C64&amp;"; ","")</f>
        <v>#REF!</v>
      </c>
      <c r="BC64" s="264" t="str">
        <f>IF(AND($F$8=1,ABS('6a Health full-time'!S63)&lt;&gt;INT(ABS('6a Health full-time'!S63))),V$14&amp;", "&amp;V$15&amp;", "&amp;V$16&amp;", "&amp;$A64&amp;", "&amp;$B64&amp;", "&amp;$C64&amp;"; ","")</f>
        <v/>
      </c>
      <c r="BD64" s="255" t="str">
        <f>IF(AND($F$8=1,ABS('6a Health full-time'!T63)&lt;&gt;INT(ABS('6a Health full-time'!T63))),W$14&amp;", "&amp;W$15&amp;", "&amp;W$16&amp;", "&amp;$A64&amp;", "&amp;$B64&amp;", "&amp;$C64&amp;"; ","")</f>
        <v/>
      </c>
      <c r="BE64" s="256" t="str">
        <f>IF(AND($F$8=1,ABS('6a Health full-time'!W63)&lt;&gt;INT(ABS('6a Health full-time'!W63))),X$14&amp;", "&amp;X$15&amp;", "&amp;X$16&amp;", "&amp;$A64&amp;", "&amp;$B64&amp;", "&amp;$C64&amp;"; ","")</f>
        <v/>
      </c>
      <c r="BF64" s="255" t="e">
        <f>IF(AND($F$8=1,ABS('6a Health full-time'!#REF!)&lt;&gt;INT(ABS('6a Health full-time'!#REF!))),Y$14&amp;", "&amp;Y$15&amp;", "&amp;Y$16&amp;", "&amp;$A64&amp;", "&amp;$B64&amp;", "&amp;$C64&amp;"; ","")</f>
        <v>#REF!</v>
      </c>
      <c r="BG64" s="298" t="e">
        <f>IF(AND($F$8=1,ABS('6a Health full-time'!#REF!)&lt;&gt;INT(ABS('6a Health full-time'!#REF!))),Z$14&amp;", "&amp;Z$15&amp;", "&amp;Z$16&amp;", "&amp;$A64&amp;", "&amp;$B64&amp;", "&amp;$C64&amp;"; ","")</f>
        <v>#REF!</v>
      </c>
      <c r="BH64" s="293" t="e">
        <f>IF(AND($F$8=1,ABS('6a Health full-time'!#REF!)&lt;&gt;INT(ABS('6a Health full-time'!#REF!))),AA$14&amp;", "&amp;AA$15&amp;", "&amp;AA$16&amp;", "&amp;$A64&amp;", "&amp;$B64&amp;", "&amp;$C64&amp;"; ","")</f>
        <v>#REF!</v>
      </c>
      <c r="BI64" s="50"/>
      <c r="BJ64" s="295"/>
      <c r="BK64" s="10"/>
      <c r="BL64" s="286"/>
      <c r="BM64" s="287"/>
      <c r="BN64" s="301"/>
      <c r="BO64" s="287"/>
      <c r="BP64" s="303"/>
      <c r="BQ64" s="303"/>
      <c r="BR64" s="286"/>
      <c r="BS64" s="287"/>
      <c r="BT64" s="301"/>
      <c r="BU64" s="287"/>
      <c r="BV64" s="303"/>
      <c r="BW64" s="804"/>
      <c r="BX64" s="303"/>
      <c r="BY64" s="808"/>
      <c r="BZ64" s="303"/>
      <c r="CA64" s="808"/>
      <c r="CB64" s="303"/>
      <c r="CC64" s="303"/>
      <c r="CD64" s="286"/>
      <c r="CE64" s="287"/>
      <c r="CF64" s="301"/>
      <c r="CG64" s="287"/>
      <c r="CH64" s="814"/>
      <c r="CI64" s="817"/>
      <c r="CJ64" s="50"/>
      <c r="CK64" s="3"/>
      <c r="CL64" s="3"/>
      <c r="CM64" s="3"/>
      <c r="CN64" s="10"/>
      <c r="CO64" s="10" t="s">
        <v>101</v>
      </c>
      <c r="CP64" s="872" t="e">
        <f>CP$42</f>
        <v>#REF!</v>
      </c>
      <c r="CQ64" s="873" t="e">
        <f>CQ$42</f>
        <v>#REF!</v>
      </c>
      <c r="CR64" s="828" t="e">
        <f>CP$42</f>
        <v>#REF!</v>
      </c>
      <c r="CS64" s="825" t="e">
        <f>CQ$42</f>
        <v>#REF!</v>
      </c>
      <c r="CT64" s="784" t="e">
        <f>CP$42</f>
        <v>#REF!</v>
      </c>
      <c r="CU64" s="785" t="e">
        <f>CQ$42</f>
        <v>#REF!</v>
      </c>
      <c r="CV64" s="874" t="e">
        <f>CV$42</f>
        <v>#REF!</v>
      </c>
      <c r="CW64" s="873" t="e">
        <f>CW$42</f>
        <v>#REF!</v>
      </c>
      <c r="CX64" s="828" t="e">
        <f>CV$42</f>
        <v>#REF!</v>
      </c>
      <c r="CY64" s="825" t="e">
        <f>CW$42</f>
        <v>#REF!</v>
      </c>
      <c r="CZ64" s="784" t="e">
        <f>CV$42</f>
        <v>#REF!</v>
      </c>
      <c r="DA64" s="785" t="e">
        <f>CW$42</f>
        <v>#REF!</v>
      </c>
      <c r="DB64" s="874" t="e">
        <f>DB$42</f>
        <v>#REF!</v>
      </c>
      <c r="DC64" s="873" t="e">
        <f>DC$42</f>
        <v>#REF!</v>
      </c>
      <c r="DD64" s="828" t="e">
        <f>DB$42</f>
        <v>#REF!</v>
      </c>
      <c r="DE64" s="825" t="e">
        <f>DC$42</f>
        <v>#REF!</v>
      </c>
      <c r="DF64" s="784" t="e">
        <f>DB$42</f>
        <v>#REF!</v>
      </c>
      <c r="DG64" s="785" t="e">
        <f>DC$42</f>
        <v>#REF!</v>
      </c>
      <c r="DH64" s="874" t="e">
        <f>DH$42</f>
        <v>#REF!</v>
      </c>
      <c r="DI64" s="873" t="e">
        <f>DI$42</f>
        <v>#REF!</v>
      </c>
      <c r="DJ64" s="828" t="e">
        <f>DH$42</f>
        <v>#REF!</v>
      </c>
      <c r="DK64" s="825" t="e">
        <f>DI$42</f>
        <v>#REF!</v>
      </c>
      <c r="DL64" s="784" t="e">
        <f>DH$42</f>
        <v>#REF!</v>
      </c>
      <c r="DM64" s="785" t="e">
        <f>DI$42</f>
        <v>#REF!</v>
      </c>
      <c r="DN64" s="3"/>
      <c r="DO64" s="3"/>
      <c r="DP64" s="323"/>
      <c r="DQ64" s="10"/>
      <c r="DR64" s="264" t="str">
        <f>IF(AND($M$8=1,SUM('6a Health full-time'!D63,'6a Health full-time'!I63)&gt;$DP$22,'6a Health full-time'!N63=0),P$15&amp;", "&amp;P$16&amp;", "&amp;$A64&amp;", "&amp;$B64&amp;", "&amp;$C64&amp;"; ","")</f>
        <v/>
      </c>
      <c r="DS64" s="255" t="str">
        <f>IF(AND($M$8=1,SUM('6a Health full-time'!E63,'6a Health full-time'!J63)&gt;$DP$22,'6a Health full-time'!O63=0),Q$15&amp;", "&amp;Q$16&amp;", "&amp;$A64&amp;", "&amp;$B64&amp;", "&amp;$C64&amp;"; ","")</f>
        <v/>
      </c>
      <c r="DT64" s="256" t="str">
        <f>IF(AND($M$8=1,SUM('6a Health full-time'!H63,'6a Health full-time'!M63)&gt;$DP$22,'6a Health full-time'!R63=0),R$15&amp;", "&amp;R$16&amp;", "&amp;$A64&amp;", "&amp;$B64&amp;", "&amp;$C64&amp;"; ","")</f>
        <v/>
      </c>
      <c r="DU64" s="255" t="e">
        <f>IF(AND($M$8=1,SUM('6a Health full-time'!#REF!,'6a Health full-time'!#REF!)&gt;$DP$22,'6a Health full-time'!#REF!=0),S$15&amp;", "&amp;S$16&amp;", "&amp;$A64&amp;", "&amp;$B64&amp;", "&amp;$C64&amp;"; ","")</f>
        <v>#REF!</v>
      </c>
      <c r="DV64" s="298" t="e">
        <f>IF(AND($M$8=1,SUM('6a Health full-time'!#REF!,'6a Health full-time'!#REF!)&gt;$DP$22,'6a Health full-time'!#REF!=0),T$15&amp;", "&amp;T$16&amp;", "&amp;$A64&amp;", "&amp;$B64&amp;", "&amp;$C64&amp;"; ","")</f>
        <v>#REF!</v>
      </c>
      <c r="DW64" s="293" t="e">
        <f>IF(AND($M$8=1,SUM('6a Health full-time'!#REF!,'6a Health full-time'!#REF!)&gt;$DP$22,'6a Health full-time'!#REF!=0),U$15&amp;", "&amp;U$16&amp;", "&amp;$A64&amp;", "&amp;$B64&amp;", "&amp;$C64&amp;"; ","")</f>
        <v>#REF!</v>
      </c>
      <c r="DX64" s="324"/>
      <c r="DY64" s="323"/>
      <c r="DZ64" s="10"/>
      <c r="EA64" s="264" t="str">
        <f>IF(AND($N$8=1,SUM('6a Health full-time'!D63,'6a Health full-time'!I63)&gt;0,SUM('6a Health full-time'!D63,'6a Health full-time'!I63)=ABS('6a Health full-time'!N63)),P$15&amp;", "&amp;P$16&amp;", "&amp;$A64&amp;", "&amp;$B64&amp;", "&amp;$C64&amp;"; ","")</f>
        <v/>
      </c>
      <c r="EB64" s="255" t="str">
        <f>IF(AND($N$8=1,SUM('6a Health full-time'!E63,'6a Health full-time'!J63)&gt;0,SUM('6a Health full-time'!E63,'6a Health full-time'!J63)=ABS('6a Health full-time'!O63)),Q$15&amp;", "&amp;Q$16&amp;", "&amp;$A64&amp;", "&amp;$B64&amp;", "&amp;$C64&amp;"; ","")</f>
        <v/>
      </c>
      <c r="EC64" s="256" t="str">
        <f>IF(AND($N$8=1,SUM('6a Health full-time'!H63,'6a Health full-time'!M63)&gt;0,SUM('6a Health full-time'!H63,'6a Health full-time'!M63)=ABS('6a Health full-time'!R63)),R$15&amp;", "&amp;R$16&amp;", "&amp;$A64&amp;", "&amp;$B64&amp;", "&amp;$C64&amp;"; ","")</f>
        <v/>
      </c>
      <c r="ED64" s="255" t="e">
        <f>IF(AND($N$8=1,SUM('6a Health full-time'!#REF!,'6a Health full-time'!#REF!)&gt;0,SUM('6a Health full-time'!#REF!,'6a Health full-time'!#REF!)=ABS('6a Health full-time'!#REF!)),S$15&amp;", "&amp;S$16&amp;", "&amp;$A64&amp;", "&amp;$B64&amp;", "&amp;$C64&amp;"; ","")</f>
        <v>#REF!</v>
      </c>
      <c r="EE64" s="298" t="e">
        <f>IF(AND($N$8=1,SUM('6a Health full-time'!#REF!,'6a Health full-time'!#REF!)&gt;0,SUM('6a Health full-time'!#REF!,'6a Health full-time'!#REF!)=ABS('6a Health full-time'!#REF!)),T$15&amp;", "&amp;T$16&amp;", "&amp;$A64&amp;", "&amp;$B64&amp;", "&amp;$C64&amp;"; ","")</f>
        <v>#REF!</v>
      </c>
      <c r="EF64" s="293" t="e">
        <f>IF(AND($N$8=1,SUM('6a Health full-time'!#REF!,'6a Health full-time'!#REF!)&gt;0,SUM('6a Health full-time'!#REF!,'6a Health full-time'!#REF!)=ABS('6a Health full-time'!#REF!)),U$15&amp;", "&amp;U$16&amp;", "&amp;$A64&amp;", "&amp;$B64&amp;", "&amp;$C64&amp;"; ","")</f>
        <v>#REF!</v>
      </c>
      <c r="EG64" s="324"/>
      <c r="EH64" s="3"/>
      <c r="EI64" s="3"/>
      <c r="EJ64" s="3"/>
      <c r="EK64" s="3"/>
      <c r="EL64" s="3"/>
      <c r="EM64" s="3"/>
      <c r="EN64" s="3"/>
      <c r="EO64" s="3"/>
      <c r="EP64" s="3"/>
      <c r="EQ64" s="323"/>
      <c r="ER64" s="10"/>
      <c r="ES64" s="264" t="str">
        <f>IF(AND($P$8=1,$B64="Long length",'6a Health full-time'!S63&lt;&gt;0),D$15&amp;", "&amp;D$16&amp;", "&amp;$A64&amp;", "&amp;$B64&amp;", "&amp;$C64&amp;"; ","")</f>
        <v/>
      </c>
      <c r="ET64" s="255" t="str">
        <f>IF(AND($P$8=1,$B64="Long length",'6a Health full-time'!T63&lt;&gt;0),E$15&amp;", "&amp;E$16&amp;", "&amp;$A64&amp;", "&amp;$B64&amp;", "&amp;$C64&amp;"; ","")</f>
        <v/>
      </c>
      <c r="EU64" s="256" t="str">
        <f>IF(AND($P$8=1,$B64="Long length",'6a Health full-time'!W63&lt;&gt;0),F$15&amp;", "&amp;F$16&amp;", "&amp;$A64&amp;", "&amp;$B64&amp;", "&amp;$C64&amp;"; ","")</f>
        <v/>
      </c>
      <c r="EV64" s="255" t="e">
        <f>IF(AND($P$8=1,$B64="Long length",'6a Health full-time'!#REF!&lt;&gt;0),G$15&amp;", "&amp;G$16&amp;", "&amp;$A64&amp;", "&amp;$B64&amp;", "&amp;$C64&amp;"; ","")</f>
        <v>#REF!</v>
      </c>
      <c r="EW64" s="298" t="e">
        <f>IF(AND($P$8=1,$B64="Long length",'6a Health full-time'!#REF!&lt;&gt;0),H$15&amp;", "&amp;H$16&amp;", "&amp;$A64&amp;", "&amp;$B64&amp;", "&amp;$C64&amp;"; ","")</f>
        <v>#REF!</v>
      </c>
      <c r="EX64" s="293" t="e">
        <f>IF(AND($P$8=1,$B64="Long length",'6a Health full-time'!#REF!&lt;&gt;0),I$15&amp;", "&amp;I$16&amp;", "&amp;$A64&amp;", "&amp;$B64&amp;", "&amp;$C64&amp;"; ","")</f>
        <v>#REF!</v>
      </c>
      <c r="EY64" s="324"/>
    </row>
    <row r="65" spans="1:155" ht="13.5" x14ac:dyDescent="0.2">
      <c r="A65" s="3" t="s">
        <v>11302</v>
      </c>
      <c r="B65" s="3" t="s">
        <v>11274</v>
      </c>
      <c r="C65" s="3" t="s">
        <v>11284</v>
      </c>
      <c r="E65" s="295"/>
      <c r="F65" s="10"/>
      <c r="G65" s="265" t="str">
        <f>IF(AND($D$8=1,'6a Health full-time'!N64&gt;0),P$15&amp;", "&amp;P$16&amp;", "&amp;$A65&amp;", "&amp;$B65&amp;", "&amp;$C65&amp;"; ","")</f>
        <v/>
      </c>
      <c r="H65" s="258" t="str">
        <f>IF(AND($D$8=1,'6a Health full-time'!O64&gt;0),Q$15&amp;", "&amp;Q$16&amp;", "&amp;$A65&amp;", "&amp;$B65&amp;", "&amp;$C65&amp;"; ","")</f>
        <v/>
      </c>
      <c r="I65" s="259" t="str">
        <f>IF(AND($D$8=1,'6a Health full-time'!R64&gt;0),R$15&amp;", "&amp;R$16&amp;", "&amp;$A65&amp;", "&amp;$B65&amp;", "&amp;$C65&amp;"; ","")</f>
        <v/>
      </c>
      <c r="J65" s="794" t="e">
        <f>IF(AND($D$8=1,'6a Health full-time'!#REF!&gt;0),S$15&amp;", "&amp;S$16&amp;", "&amp;$A65&amp;", "&amp;$B65&amp;", "&amp;$C65&amp;"; ","")</f>
        <v>#REF!</v>
      </c>
      <c r="K65" s="796" t="e">
        <f>IF(AND($D$8=1,'6a Health full-time'!#REF!&gt;0),T$15&amp;", "&amp;T$16&amp;", "&amp;$A65&amp;", "&amp;$B65&amp;", "&amp;$C65&amp;"; ","")</f>
        <v>#REF!</v>
      </c>
      <c r="L65" s="266" t="e">
        <f>IF(AND($D$8=1,'6a Health full-time'!#REF!&gt;0),W$15&amp;", "&amp;W$16&amp;", "&amp;$A65&amp;", "&amp;$B65&amp;", "&amp;$C65&amp;"; ","")</f>
        <v>#REF!</v>
      </c>
      <c r="M65" s="50"/>
      <c r="N65" s="295"/>
      <c r="O65" s="10"/>
      <c r="P65" s="265" t="str">
        <f>IF(AND($E$8=1,'6a Health full-time'!D64&lt;0),D$14&amp;", "&amp;D$15&amp;", "&amp;D$16&amp;", "&amp;$A65&amp;", "&amp;$B65&amp;", "&amp;$C65&amp;"; ","")</f>
        <v/>
      </c>
      <c r="Q65" s="258" t="str">
        <f>IF(AND($E$8=1,'6a Health full-time'!E64&lt;0),E$14&amp;", "&amp;E$15&amp;", "&amp;E$16&amp;", "&amp;$A65&amp;", "&amp;$B65&amp;", "&amp;$C65&amp;"; ","")</f>
        <v/>
      </c>
      <c r="R65" s="259" t="str">
        <f>IF(AND($E$8=1,'6a Health full-time'!H64&lt;0),F$14&amp;", "&amp;F$15&amp;", "&amp;F$16&amp;", "&amp;$A65&amp;", "&amp;$B65&amp;", "&amp;$C65&amp;"; ","")</f>
        <v/>
      </c>
      <c r="S65" s="258" t="e">
        <f>IF(AND($E$8=1,'6a Health full-time'!#REF!&lt;0),G$14&amp;", "&amp;G$15&amp;", "&amp;G$16&amp;", "&amp;$A65&amp;", "&amp;$B65&amp;", "&amp;$C65&amp;"; ","")</f>
        <v>#REF!</v>
      </c>
      <c r="T65" s="299" t="e">
        <f>IF(AND($E$8=1,'6a Health full-time'!#REF!&lt;0),H$14&amp;", "&amp;H$15&amp;", "&amp;H$16&amp;", "&amp;$A65&amp;", "&amp;$B65&amp;", "&amp;$C65&amp;"; ","")</f>
        <v>#REF!</v>
      </c>
      <c r="U65" s="299" t="e">
        <f>IF(AND($E$8=1,'6a Health full-time'!#REF!&lt;0),I$14&amp;", "&amp;I$15&amp;", "&amp;I$16&amp;", "&amp;$A65&amp;", "&amp;$B65&amp;", "&amp;$C65&amp;"; ","")</f>
        <v>#REF!</v>
      </c>
      <c r="V65" s="265" t="str">
        <f>IF(AND($E$8=1,'6a Health full-time'!I64&lt;0),J$14&amp;", "&amp;J$15&amp;", "&amp;J$16&amp;", "&amp;$A65&amp;", "&amp;$B65&amp;", "&amp;$C65&amp;"; ","")</f>
        <v/>
      </c>
      <c r="W65" s="258" t="str">
        <f>IF(AND($E$8=1,'6a Health full-time'!J64&lt;0),K$14&amp;", "&amp;K$15&amp;", "&amp;K$16&amp;", "&amp;$A65&amp;", "&amp;$B65&amp;", "&amp;$C65&amp;"; ","")</f>
        <v/>
      </c>
      <c r="X65" s="259" t="str">
        <f>IF(AND($E$8=1,'6a Health full-time'!M64&lt;0),L$14&amp;", "&amp;L$15&amp;", "&amp;L$16&amp;", "&amp;$A65&amp;", "&amp;$B65&amp;", "&amp;$C65&amp;"; ","")</f>
        <v/>
      </c>
      <c r="Y65" s="258" t="e">
        <f>IF(AND($E$8=1,'6a Health full-time'!#REF!&lt;0),M$14&amp;", "&amp;M$15&amp;", "&amp;M$16&amp;", "&amp;$A65&amp;", "&amp;$B65&amp;", "&amp;$C65&amp;"; ","")</f>
        <v>#REF!</v>
      </c>
      <c r="Z65" s="299" t="e">
        <f>IF(AND($E$8=1,'6a Health full-time'!#REF!&lt;0),N$14&amp;", "&amp;N$15&amp;", "&amp;N$16&amp;", "&amp;$A65&amp;", "&amp;$B65&amp;", "&amp;$C65&amp;"; ","")</f>
        <v>#REF!</v>
      </c>
      <c r="AA65" s="299" t="e">
        <f>IF(AND($E$8=1,'6a Health full-time'!#REF!&lt;0),O$14&amp;", "&amp;O$15&amp;", "&amp;O$16&amp;", "&amp;$A65&amp;", "&amp;$B65&amp;", "&amp;$C65&amp;"; ","")</f>
        <v>#REF!</v>
      </c>
      <c r="AB65" s="265" t="str">
        <f>IF(AND($E$8=1,'6a Health full-time'!S64&lt;0),V$14&amp;", "&amp;V$15&amp;", "&amp;V$16&amp;", "&amp;$A65&amp;", "&amp;$B65&amp;", "&amp;$C65&amp;"; ","")</f>
        <v/>
      </c>
      <c r="AC65" s="258" t="str">
        <f>IF(AND($E$8=1,'6a Health full-time'!T64&lt;0),W$14&amp;", "&amp;W$15&amp;", "&amp;W$16&amp;", "&amp;$A65&amp;", "&amp;$B65&amp;", "&amp;$C65&amp;"; ","")</f>
        <v/>
      </c>
      <c r="AD65" s="259" t="str">
        <f>IF(AND($E$8=1,'6a Health full-time'!W64&lt;0),X$14&amp;", "&amp;X$15&amp;", "&amp;X$16&amp;", "&amp;$A65&amp;", "&amp;$B65&amp;", "&amp;$C65&amp;"; ","")</f>
        <v/>
      </c>
      <c r="AE65" s="258" t="e">
        <f>IF(AND($E$8=1,'6a Health full-time'!#REF!&lt;0),Y$14&amp;", "&amp;Y$15&amp;", "&amp;Y$16&amp;", "&amp;$A65&amp;", "&amp;$B65&amp;", "&amp;$C65&amp;"; ","")</f>
        <v>#REF!</v>
      </c>
      <c r="AF65" s="299" t="e">
        <f>IF(AND($E$8=1,'6a Health full-time'!#REF!&lt;0),Z$14&amp;", "&amp;Z$15&amp;", "&amp;Z$16&amp;", "&amp;$A65&amp;", "&amp;$B65&amp;", "&amp;$C65&amp;"; ","")</f>
        <v>#REF!</v>
      </c>
      <c r="AG65" s="803" t="e">
        <f>IF(AND($E$8=1,'6a Health full-time'!#REF!&lt;0),AA$14&amp;", "&amp;AA$15&amp;", "&amp;AA$16&amp;", "&amp;$A65&amp;", "&amp;$B65&amp;", "&amp;$C65&amp;"; ","")</f>
        <v>#REF!</v>
      </c>
      <c r="AH65" s="50"/>
      <c r="AI65" s="295"/>
      <c r="AJ65" s="10"/>
      <c r="AK65" s="265" t="str">
        <f>IF(AND($F$8=1,ABS('6a Health full-time'!D64)&lt;&gt;INT(ABS('6a Health full-time'!D64))),D$14&amp;", "&amp;D$15&amp;", "&amp;D$16&amp;", "&amp;$A65&amp;", "&amp;$B65&amp;", "&amp;$C65&amp;"; ","")</f>
        <v/>
      </c>
      <c r="AL65" s="258" t="str">
        <f>IF(AND($F$8=1,ABS('6a Health full-time'!E64)&lt;&gt;INT(ABS('6a Health full-time'!E64))),E$14&amp;", "&amp;E$15&amp;", "&amp;E$16&amp;", "&amp;$A65&amp;", "&amp;$B65&amp;", "&amp;$C65&amp;"; ","")</f>
        <v/>
      </c>
      <c r="AM65" s="259" t="str">
        <f>IF(AND($F$8=1,ABS('6a Health full-time'!H64)&lt;&gt;INT(ABS('6a Health full-time'!H64))),F$14&amp;", "&amp;F$15&amp;", "&amp;F$16&amp;", "&amp;$A65&amp;", "&amp;$B65&amp;", "&amp;$C65&amp;"; ","")</f>
        <v/>
      </c>
      <c r="AN65" s="258" t="e">
        <f>IF(AND($F$8=1,ABS('6a Health full-time'!#REF!)&lt;&gt;INT(ABS('6a Health full-time'!#REF!))),G$14&amp;", "&amp;G$15&amp;", "&amp;G$16&amp;", "&amp;$A65&amp;", "&amp;$B65&amp;", "&amp;$C65&amp;"; ","")</f>
        <v>#REF!</v>
      </c>
      <c r="AO65" s="299" t="e">
        <f>IF(AND($F$8=1,ABS('6a Health full-time'!#REF!)&lt;&gt;INT(ABS('6a Health full-time'!#REF!))),H$14&amp;", "&amp;H$15&amp;", "&amp;H$16&amp;", "&amp;$A65&amp;", "&amp;$B65&amp;", "&amp;$C65&amp;"; ","")</f>
        <v>#REF!</v>
      </c>
      <c r="AP65" s="299" t="e">
        <f>IF(AND($F$8=1,ABS('6a Health full-time'!#REF!)&lt;&gt;INT(ABS('6a Health full-time'!#REF!))),I$14&amp;", "&amp;I$15&amp;", "&amp;I$16&amp;", "&amp;$A65&amp;", "&amp;$B65&amp;", "&amp;$C65&amp;"; ","")</f>
        <v>#REF!</v>
      </c>
      <c r="AQ65" s="265" t="str">
        <f>IF(AND($F$8=1,ABS('6a Health full-time'!I64)&lt;&gt;INT(ABS('6a Health full-time'!I64))),J$14&amp;", "&amp;J$15&amp;", "&amp;J$16&amp;", "&amp;$A65&amp;", "&amp;$B65&amp;", "&amp;$C65&amp;"; ","")</f>
        <v/>
      </c>
      <c r="AR65" s="258" t="str">
        <f>IF(AND($F$8=1,ABS('6a Health full-time'!J64)&lt;&gt;INT(ABS('6a Health full-time'!J64))),K$14&amp;", "&amp;K$15&amp;", "&amp;K$16&amp;", "&amp;$A65&amp;", "&amp;$B65&amp;", "&amp;$C65&amp;"; ","")</f>
        <v/>
      </c>
      <c r="AS65" s="259" t="str">
        <f>IF(AND($F$8=1,ABS('6a Health full-time'!M64)&lt;&gt;INT(ABS('6a Health full-time'!M64))),L$14&amp;", "&amp;L$15&amp;", "&amp;L$16&amp;", "&amp;$A65&amp;", "&amp;$B65&amp;", "&amp;$C65&amp;"; ","")</f>
        <v/>
      </c>
      <c r="AT65" s="258" t="e">
        <f>IF(AND($F$8=1,ABS('6a Health full-time'!#REF!)&lt;&gt;INT(ABS('6a Health full-time'!#REF!))),M$14&amp;", "&amp;M$15&amp;", "&amp;M$16&amp;", "&amp;$A65&amp;", "&amp;$B65&amp;", "&amp;$C65&amp;"; ","")</f>
        <v>#REF!</v>
      </c>
      <c r="AU65" s="299" t="e">
        <f>IF(AND($F$8=1,ABS('6a Health full-time'!#REF!)&lt;&gt;INT(ABS('6a Health full-time'!#REF!))),N$14&amp;", "&amp;N$15&amp;", "&amp;N$16&amp;", "&amp;$A65&amp;", "&amp;$B65&amp;", "&amp;$C65&amp;"; ","")</f>
        <v>#REF!</v>
      </c>
      <c r="AV65" s="803" t="e">
        <f>IF(AND($F$8=1,ABS('6a Health full-time'!#REF!)&lt;&gt;INT(ABS('6a Health full-time'!#REF!))),O$14&amp;", "&amp;O$15&amp;", "&amp;O$16&amp;", "&amp;$A65&amp;", "&amp;$B65&amp;", "&amp;$C65&amp;"; ","")</f>
        <v>#REF!</v>
      </c>
      <c r="AW65" s="299" t="str">
        <f>IF(AND($F$8=1,ABS('6a Health full-time'!N64)&lt;&gt;INT(ABS('6a Health full-time'!N64))),P$14&amp;", "&amp;P$15&amp;", "&amp;P$16&amp;", "&amp;$A65&amp;", "&amp;$B65&amp;", "&amp;$C65&amp;"; ","")</f>
        <v/>
      </c>
      <c r="AX65" s="807" t="str">
        <f>IF(AND($F$8=1,ABS('6a Health full-time'!O64)&lt;&gt;INT(ABS('6a Health full-time'!O64))),Q$14&amp;", "&amp;Q$15&amp;", "&amp;Q$16&amp;", "&amp;$A65&amp;", "&amp;$B65&amp;", "&amp;$C65&amp;"; ","")</f>
        <v/>
      </c>
      <c r="AY65" s="299" t="str">
        <f>IF(AND($F$8=1,ABS('6a Health full-time'!R64)&lt;&gt;INT(ABS('6a Health full-time'!R64))),R$14&amp;", "&amp;R$15&amp;", "&amp;R$16&amp;", "&amp;$A65&amp;", "&amp;$B65&amp;", "&amp;$C65&amp;"; ","")</f>
        <v/>
      </c>
      <c r="AZ65" s="807" t="e">
        <f>IF(AND($F$8=1,ABS('6a Health full-time'!#REF!)&lt;&gt;INT(ABS('6a Health full-time'!#REF!))),S$14&amp;", "&amp;S$15&amp;", "&amp;S$16&amp;", "&amp;$A65&amp;", "&amp;$B65&amp;", "&amp;$C65&amp;"; ","")</f>
        <v>#REF!</v>
      </c>
      <c r="BA65" s="299" t="e">
        <f>IF(AND($F$8=1,ABS('6a Health full-time'!#REF!)&lt;&gt;INT(ABS('6a Health full-time'!#REF!))),T$14&amp;", "&amp;T$15&amp;", "&amp;T$16&amp;", "&amp;$A65&amp;", "&amp;$B65&amp;", "&amp;$C65&amp;"; ","")</f>
        <v>#REF!</v>
      </c>
      <c r="BB65" s="299" t="e">
        <f>IF(AND($F$8=1,ABS('6a Health full-time'!#REF!)&lt;&gt;INT(ABS('6a Health full-time'!#REF!))),U$14&amp;", "&amp;U$15&amp;", "&amp;U$16&amp;", "&amp;$A65&amp;", "&amp;$B65&amp;", "&amp;$C65&amp;"; ","")</f>
        <v>#REF!</v>
      </c>
      <c r="BC65" s="265" t="str">
        <f>IF(AND($F$8=1,ABS('6a Health full-time'!S64)&lt;&gt;INT(ABS('6a Health full-time'!S64))),V$14&amp;", "&amp;V$15&amp;", "&amp;V$16&amp;", "&amp;$A65&amp;", "&amp;$B65&amp;", "&amp;$C65&amp;"; ","")</f>
        <v/>
      </c>
      <c r="BD65" s="258" t="str">
        <f>IF(AND($F$8=1,ABS('6a Health full-time'!T64)&lt;&gt;INT(ABS('6a Health full-time'!T64))),W$14&amp;", "&amp;W$15&amp;", "&amp;W$16&amp;", "&amp;$A65&amp;", "&amp;$B65&amp;", "&amp;$C65&amp;"; ","")</f>
        <v/>
      </c>
      <c r="BE65" s="259" t="str">
        <f>IF(AND($F$8=1,ABS('6a Health full-time'!W64)&lt;&gt;INT(ABS('6a Health full-time'!W64))),X$14&amp;", "&amp;X$15&amp;", "&amp;X$16&amp;", "&amp;$A65&amp;", "&amp;$B65&amp;", "&amp;$C65&amp;"; ","")</f>
        <v/>
      </c>
      <c r="BF65" s="258" t="e">
        <f>IF(AND($F$8=1,ABS('6a Health full-time'!#REF!)&lt;&gt;INT(ABS('6a Health full-time'!#REF!))),Y$14&amp;", "&amp;Y$15&amp;", "&amp;Y$16&amp;", "&amp;$A65&amp;", "&amp;$B65&amp;", "&amp;$C65&amp;"; ","")</f>
        <v>#REF!</v>
      </c>
      <c r="BG65" s="299" t="e">
        <f>IF(AND($F$8=1,ABS('6a Health full-time'!#REF!)&lt;&gt;INT(ABS('6a Health full-time'!#REF!))),Z$14&amp;", "&amp;Z$15&amp;", "&amp;Z$16&amp;", "&amp;$A65&amp;", "&amp;$B65&amp;", "&amp;$C65&amp;"; ","")</f>
        <v>#REF!</v>
      </c>
      <c r="BH65" s="266" t="e">
        <f>IF(AND($F$8=1,ABS('6a Health full-time'!#REF!)&lt;&gt;INT(ABS('6a Health full-time'!#REF!))),AA$14&amp;", "&amp;AA$15&amp;", "&amp;AA$16&amp;", "&amp;$A65&amp;", "&amp;$B65&amp;", "&amp;$C65&amp;"; ","")</f>
        <v>#REF!</v>
      </c>
      <c r="BI65" s="50"/>
      <c r="BJ65" s="295"/>
      <c r="BK65" s="10"/>
      <c r="BL65" s="281"/>
      <c r="BM65" s="280"/>
      <c r="BN65" s="288"/>
      <c r="BO65" s="280"/>
      <c r="BP65" s="305"/>
      <c r="BQ65" s="305"/>
      <c r="BR65" s="281"/>
      <c r="BS65" s="280"/>
      <c r="BT65" s="288"/>
      <c r="BU65" s="280"/>
      <c r="BV65" s="305"/>
      <c r="BW65" s="805"/>
      <c r="BX65" s="305"/>
      <c r="BY65" s="809"/>
      <c r="BZ65" s="305"/>
      <c r="CA65" s="809"/>
      <c r="CB65" s="305"/>
      <c r="CC65" s="305"/>
      <c r="CD65" s="281"/>
      <c r="CE65" s="280"/>
      <c r="CF65" s="288"/>
      <c r="CG65" s="280"/>
      <c r="CH65" s="814"/>
      <c r="CI65" s="817"/>
      <c r="CJ65" s="50"/>
      <c r="CK65" s="3"/>
      <c r="CL65" s="3"/>
      <c r="CM65" s="3"/>
      <c r="CN65" s="3"/>
      <c r="CO65" s="3" t="s">
        <v>101</v>
      </c>
      <c r="CP65" s="875" t="e">
        <f>CP$43</f>
        <v>#REF!</v>
      </c>
      <c r="CQ65" s="779" t="e">
        <f>CQ$43</f>
        <v>#REF!</v>
      </c>
      <c r="CR65" s="778" t="e">
        <f>CP$43</f>
        <v>#REF!</v>
      </c>
      <c r="CS65" s="791" t="e">
        <f>CQ$43</f>
        <v>#REF!</v>
      </c>
      <c r="CT65" s="786" t="e">
        <f>CP$43</f>
        <v>#REF!</v>
      </c>
      <c r="CU65" s="787" t="e">
        <f>CQ$43</f>
        <v>#REF!</v>
      </c>
      <c r="CV65" s="875" t="e">
        <f>CV$43</f>
        <v>#REF!</v>
      </c>
      <c r="CW65" s="779" t="e">
        <f>CW$43</f>
        <v>#REF!</v>
      </c>
      <c r="CX65" s="778" t="e">
        <f>CV$43</f>
        <v>#REF!</v>
      </c>
      <c r="CY65" s="791" t="e">
        <f>CW$43</f>
        <v>#REF!</v>
      </c>
      <c r="CZ65" s="786" t="e">
        <f>CV$43</f>
        <v>#REF!</v>
      </c>
      <c r="DA65" s="787" t="e">
        <f>CW$43</f>
        <v>#REF!</v>
      </c>
      <c r="DB65" s="875" t="e">
        <f>DB$43</f>
        <v>#REF!</v>
      </c>
      <c r="DC65" s="779" t="e">
        <f>DC$43</f>
        <v>#REF!</v>
      </c>
      <c r="DD65" s="778" t="e">
        <f>DB$43</f>
        <v>#REF!</v>
      </c>
      <c r="DE65" s="791" t="e">
        <f>DC$43</f>
        <v>#REF!</v>
      </c>
      <c r="DF65" s="786" t="e">
        <f>DB$43</f>
        <v>#REF!</v>
      </c>
      <c r="DG65" s="787" t="e">
        <f>DC$43</f>
        <v>#REF!</v>
      </c>
      <c r="DH65" s="875" t="e">
        <f>DH$43</f>
        <v>#REF!</v>
      </c>
      <c r="DI65" s="877" t="e">
        <f>DI$43</f>
        <v>#REF!</v>
      </c>
      <c r="DJ65" s="878" t="e">
        <f>DH$43</f>
        <v>#REF!</v>
      </c>
      <c r="DK65" s="791" t="e">
        <f>DI$43</f>
        <v>#REF!</v>
      </c>
      <c r="DL65" s="786" t="e">
        <f>DH$43</f>
        <v>#REF!</v>
      </c>
      <c r="DM65" s="787" t="e">
        <f>DI$43</f>
        <v>#REF!</v>
      </c>
      <c r="DN65" s="3"/>
      <c r="DO65" s="3"/>
      <c r="DP65" s="323"/>
      <c r="DQ65" s="10"/>
      <c r="DR65" s="265" t="str">
        <f>IF(AND($M$8=1,SUM('6a Health full-time'!D64,'6a Health full-time'!I64)&gt;$DP$22,'6a Health full-time'!N64=0),P$15&amp;", "&amp;P$16&amp;", "&amp;$A65&amp;", "&amp;$B65&amp;", "&amp;$C65&amp;"; ","")</f>
        <v/>
      </c>
      <c r="DS65" s="258" t="str">
        <f>IF(AND($M$8=1,SUM('6a Health full-time'!E64,'6a Health full-time'!J64)&gt;$DP$22,'6a Health full-time'!O64=0),Q$15&amp;", "&amp;Q$16&amp;", "&amp;$A65&amp;", "&amp;$B65&amp;", "&amp;$C65&amp;"; ","")</f>
        <v/>
      </c>
      <c r="DT65" s="259" t="str">
        <f>IF(AND($M$8=1,SUM('6a Health full-time'!H64,'6a Health full-time'!M64)&gt;$DP$22,'6a Health full-time'!R64=0),R$15&amp;", "&amp;R$16&amp;", "&amp;$A65&amp;", "&amp;$B65&amp;", "&amp;$C65&amp;"; ","")</f>
        <v/>
      </c>
      <c r="DU65" s="258" t="e">
        <f>IF(AND($M$8=1,SUM('6a Health full-time'!#REF!,'6a Health full-time'!#REF!)&gt;$DP$22,'6a Health full-time'!#REF!=0),S$15&amp;", "&amp;S$16&amp;", "&amp;$A65&amp;", "&amp;$B65&amp;", "&amp;$C65&amp;"; ","")</f>
        <v>#REF!</v>
      </c>
      <c r="DV65" s="299" t="e">
        <f>IF(AND($M$8=1,SUM('6a Health full-time'!#REF!,'6a Health full-time'!#REF!)&gt;$DP$22,'6a Health full-time'!#REF!=0),T$15&amp;", "&amp;T$16&amp;", "&amp;$A65&amp;", "&amp;$B65&amp;", "&amp;$C65&amp;"; ","")</f>
        <v>#REF!</v>
      </c>
      <c r="DW65" s="266" t="e">
        <f>IF(AND($M$8=1,SUM('6a Health full-time'!#REF!,'6a Health full-time'!#REF!)&gt;$DP$22,'6a Health full-time'!#REF!=0),U$15&amp;", "&amp;U$16&amp;", "&amp;$A65&amp;", "&amp;$B65&amp;", "&amp;$C65&amp;"; ","")</f>
        <v>#REF!</v>
      </c>
      <c r="DX65" s="324"/>
      <c r="DY65" s="323"/>
      <c r="DZ65" s="10"/>
      <c r="EA65" s="265" t="str">
        <f>IF(AND($N$8=1,SUM('6a Health full-time'!D64,'6a Health full-time'!I64)&gt;0,SUM('6a Health full-time'!D64,'6a Health full-time'!I64)=ABS('6a Health full-time'!N64)),P$15&amp;", "&amp;P$16&amp;", "&amp;$A65&amp;", "&amp;$B65&amp;", "&amp;$C65&amp;"; ","")</f>
        <v/>
      </c>
      <c r="EB65" s="258" t="str">
        <f>IF(AND($N$8=1,SUM('6a Health full-time'!E64,'6a Health full-time'!J64)&gt;0,SUM('6a Health full-time'!E64,'6a Health full-time'!J64)=ABS('6a Health full-time'!O64)),Q$15&amp;", "&amp;Q$16&amp;", "&amp;$A65&amp;", "&amp;$B65&amp;", "&amp;$C65&amp;"; ","")</f>
        <v/>
      </c>
      <c r="EC65" s="259" t="str">
        <f>IF(AND($N$8=1,SUM('6a Health full-time'!H64,'6a Health full-time'!M64)&gt;0,SUM('6a Health full-time'!H64,'6a Health full-time'!M64)=ABS('6a Health full-time'!R64)),R$15&amp;", "&amp;R$16&amp;", "&amp;$A65&amp;", "&amp;$B65&amp;", "&amp;$C65&amp;"; ","")</f>
        <v/>
      </c>
      <c r="ED65" s="258" t="e">
        <f>IF(AND($N$8=1,SUM('6a Health full-time'!#REF!,'6a Health full-time'!#REF!)&gt;0,SUM('6a Health full-time'!#REF!,'6a Health full-time'!#REF!)=ABS('6a Health full-time'!#REF!)),S$15&amp;", "&amp;S$16&amp;", "&amp;$A65&amp;", "&amp;$B65&amp;", "&amp;$C65&amp;"; ","")</f>
        <v>#REF!</v>
      </c>
      <c r="EE65" s="299" t="e">
        <f>IF(AND($N$8=1,SUM('6a Health full-time'!#REF!,'6a Health full-time'!#REF!)&gt;0,SUM('6a Health full-time'!#REF!,'6a Health full-time'!#REF!)=ABS('6a Health full-time'!#REF!)),T$15&amp;", "&amp;T$16&amp;", "&amp;$A65&amp;", "&amp;$B65&amp;", "&amp;$C65&amp;"; ","")</f>
        <v>#REF!</v>
      </c>
      <c r="EF65" s="266" t="e">
        <f>IF(AND($N$8=1,SUM('6a Health full-time'!#REF!,'6a Health full-time'!#REF!)&gt;0,SUM('6a Health full-time'!#REF!,'6a Health full-time'!#REF!)=ABS('6a Health full-time'!#REF!)),U$15&amp;", "&amp;U$16&amp;", "&amp;$A65&amp;", "&amp;$B65&amp;", "&amp;$C65&amp;"; ","")</f>
        <v>#REF!</v>
      </c>
      <c r="EG65" s="324"/>
      <c r="EH65" s="3"/>
      <c r="EI65" s="3"/>
      <c r="EJ65" s="3"/>
      <c r="EK65" s="3"/>
      <c r="EL65" s="3"/>
      <c r="EM65" s="3"/>
      <c r="EN65" s="3"/>
      <c r="EO65" s="3"/>
      <c r="EP65" s="3"/>
      <c r="EQ65" s="323"/>
      <c r="ER65" s="10"/>
      <c r="ES65" s="265" t="str">
        <f>IF(AND($P$8=1,$B65="Long length",'6a Health full-time'!S64&lt;&gt;0),D$15&amp;", "&amp;D$16&amp;", "&amp;$A65&amp;", "&amp;$B65&amp;", "&amp;$C65&amp;"; ","")</f>
        <v/>
      </c>
      <c r="ET65" s="258" t="str">
        <f>IF(AND($P$8=1,$B65="Long length",'6a Health full-time'!T64&lt;&gt;0),E$15&amp;", "&amp;E$16&amp;", "&amp;$A65&amp;", "&amp;$B65&amp;", "&amp;$C65&amp;"; ","")</f>
        <v/>
      </c>
      <c r="EU65" s="259" t="str">
        <f>IF(AND($P$8=1,$B65="Long length",'6a Health full-time'!W64&lt;&gt;0),F$15&amp;", "&amp;F$16&amp;", "&amp;$A65&amp;", "&amp;$B65&amp;", "&amp;$C65&amp;"; ","")</f>
        <v/>
      </c>
      <c r="EV65" s="258" t="e">
        <f>IF(AND($P$8=1,$B65="Long length",'6a Health full-time'!#REF!&lt;&gt;0),G$15&amp;", "&amp;G$16&amp;", "&amp;$A65&amp;", "&amp;$B65&amp;", "&amp;$C65&amp;"; ","")</f>
        <v>#REF!</v>
      </c>
      <c r="EW65" s="299" t="e">
        <f>IF(AND($P$8=1,$B65="Long length",'6a Health full-time'!#REF!&lt;&gt;0),H$15&amp;", "&amp;H$16&amp;", "&amp;$A65&amp;", "&amp;$B65&amp;", "&amp;$C65&amp;"; ","")</f>
        <v>#REF!</v>
      </c>
      <c r="EX65" s="266" t="e">
        <f>IF(AND($P$8=1,$B65="Long length",'6a Health full-time'!#REF!&lt;&gt;0),I$15&amp;", "&amp;I$16&amp;", "&amp;$A65&amp;", "&amp;$B65&amp;", "&amp;$C65&amp;"; ","")</f>
        <v>#REF!</v>
      </c>
      <c r="EY65" s="324"/>
    </row>
    <row r="66" spans="1:155" ht="13.5" x14ac:dyDescent="0.2">
      <c r="A66" s="3" t="s">
        <v>11302</v>
      </c>
      <c r="B66" s="3" t="s">
        <v>11286</v>
      </c>
      <c r="C66" s="3" t="s">
        <v>11275</v>
      </c>
      <c r="E66" s="295"/>
      <c r="F66" s="10"/>
      <c r="G66" s="265" t="str">
        <f>IF(AND($D$8=1,'6a Health full-time'!N65&gt;0),P$15&amp;", "&amp;P$16&amp;", "&amp;$A66&amp;", "&amp;$B66&amp;", "&amp;$C66&amp;"; ","")</f>
        <v/>
      </c>
      <c r="H66" s="258" t="str">
        <f>IF(AND($D$8=1,'6a Health full-time'!O65&gt;0),Q$15&amp;", "&amp;Q$16&amp;", "&amp;$A66&amp;", "&amp;$B66&amp;", "&amp;$C66&amp;"; ","")</f>
        <v/>
      </c>
      <c r="I66" s="259" t="str">
        <f>IF(AND($D$8=1,'6a Health full-time'!R65&gt;0),R$15&amp;", "&amp;R$16&amp;", "&amp;$A66&amp;", "&amp;$B66&amp;", "&amp;$C66&amp;"; ","")</f>
        <v/>
      </c>
      <c r="J66" s="794" t="e">
        <f>IF(AND($D$8=1,'6a Health full-time'!#REF!&gt;0),S$15&amp;", "&amp;S$16&amp;", "&amp;$A66&amp;", "&amp;$B66&amp;", "&amp;$C66&amp;"; ","")</f>
        <v>#REF!</v>
      </c>
      <c r="K66" s="796" t="e">
        <f>IF(AND($D$8=1,'6a Health full-time'!#REF!&gt;0),T$15&amp;", "&amp;T$16&amp;", "&amp;$A66&amp;", "&amp;$B66&amp;", "&amp;$C66&amp;"; ","")</f>
        <v>#REF!</v>
      </c>
      <c r="L66" s="266" t="e">
        <f>IF(AND($D$8=1,'6a Health full-time'!#REF!&gt;0),W$15&amp;", "&amp;W$16&amp;", "&amp;$A66&amp;", "&amp;$B66&amp;", "&amp;$C66&amp;"; ","")</f>
        <v>#REF!</v>
      </c>
      <c r="M66" s="50"/>
      <c r="N66" s="295"/>
      <c r="O66" s="10"/>
      <c r="P66" s="265" t="str">
        <f>IF(AND($E$8=1,'6a Health full-time'!D65&lt;0),D$14&amp;", "&amp;D$15&amp;", "&amp;D$16&amp;", "&amp;$A66&amp;", "&amp;$B66&amp;", "&amp;$C66&amp;"; ","")</f>
        <v/>
      </c>
      <c r="Q66" s="258" t="str">
        <f>IF(AND($E$8=1,'6a Health full-time'!E65&lt;0),E$14&amp;", "&amp;E$15&amp;", "&amp;E$16&amp;", "&amp;$A66&amp;", "&amp;$B66&amp;", "&amp;$C66&amp;"; ","")</f>
        <v/>
      </c>
      <c r="R66" s="259" t="str">
        <f>IF(AND($E$8=1,'6a Health full-time'!H65&lt;0),F$14&amp;", "&amp;F$15&amp;", "&amp;F$16&amp;", "&amp;$A66&amp;", "&amp;$B66&amp;", "&amp;$C66&amp;"; ","")</f>
        <v/>
      </c>
      <c r="S66" s="258" t="e">
        <f>IF(AND($E$8=1,'6a Health full-time'!#REF!&lt;0),G$14&amp;", "&amp;G$15&amp;", "&amp;G$16&amp;", "&amp;$A66&amp;", "&amp;$B66&amp;", "&amp;$C66&amp;"; ","")</f>
        <v>#REF!</v>
      </c>
      <c r="T66" s="299" t="e">
        <f>IF(AND($E$8=1,'6a Health full-time'!#REF!&lt;0),H$14&amp;", "&amp;H$15&amp;", "&amp;H$16&amp;", "&amp;$A66&amp;", "&amp;$B66&amp;", "&amp;$C66&amp;"; ","")</f>
        <v>#REF!</v>
      </c>
      <c r="U66" s="299" t="e">
        <f>IF(AND($E$8=1,'6a Health full-time'!#REF!&lt;0),I$14&amp;", "&amp;I$15&amp;", "&amp;I$16&amp;", "&amp;$A66&amp;", "&amp;$B66&amp;", "&amp;$C66&amp;"; ","")</f>
        <v>#REF!</v>
      </c>
      <c r="V66" s="265" t="str">
        <f>IF(AND($E$8=1,'6a Health full-time'!I65&lt;0),J$14&amp;", "&amp;J$15&amp;", "&amp;J$16&amp;", "&amp;$A66&amp;", "&amp;$B66&amp;", "&amp;$C66&amp;"; ","")</f>
        <v/>
      </c>
      <c r="W66" s="258" t="str">
        <f>IF(AND($E$8=1,'6a Health full-time'!J65&lt;0),K$14&amp;", "&amp;K$15&amp;", "&amp;K$16&amp;", "&amp;$A66&amp;", "&amp;$B66&amp;", "&amp;$C66&amp;"; ","")</f>
        <v/>
      </c>
      <c r="X66" s="259" t="str">
        <f>IF(AND($E$8=1,'6a Health full-time'!M65&lt;0),L$14&amp;", "&amp;L$15&amp;", "&amp;L$16&amp;", "&amp;$A66&amp;", "&amp;$B66&amp;", "&amp;$C66&amp;"; ","")</f>
        <v/>
      </c>
      <c r="Y66" s="258" t="e">
        <f>IF(AND($E$8=1,'6a Health full-time'!#REF!&lt;0),M$14&amp;", "&amp;M$15&amp;", "&amp;M$16&amp;", "&amp;$A66&amp;", "&amp;$B66&amp;", "&amp;$C66&amp;"; ","")</f>
        <v>#REF!</v>
      </c>
      <c r="Z66" s="299" t="e">
        <f>IF(AND($E$8=1,'6a Health full-time'!#REF!&lt;0),N$14&amp;", "&amp;N$15&amp;", "&amp;N$16&amp;", "&amp;$A66&amp;", "&amp;$B66&amp;", "&amp;$C66&amp;"; ","")</f>
        <v>#REF!</v>
      </c>
      <c r="AA66" s="299" t="e">
        <f>IF(AND($E$8=1,'6a Health full-time'!#REF!&lt;0),O$14&amp;", "&amp;O$15&amp;", "&amp;O$16&amp;", "&amp;$A66&amp;", "&amp;$B66&amp;", "&amp;$C66&amp;"; ","")</f>
        <v>#REF!</v>
      </c>
      <c r="AB66" s="265" t="str">
        <f>IF(AND($E$8=1,'6a Health full-time'!S65&lt;0),V$14&amp;", "&amp;V$15&amp;", "&amp;V$16&amp;", "&amp;$A66&amp;", "&amp;$B66&amp;", "&amp;$C66&amp;"; ","")</f>
        <v/>
      </c>
      <c r="AC66" s="258" t="str">
        <f>IF(AND($E$8=1,'6a Health full-time'!T65&lt;0),W$14&amp;", "&amp;W$15&amp;", "&amp;W$16&amp;", "&amp;$A66&amp;", "&amp;$B66&amp;", "&amp;$C66&amp;"; ","")</f>
        <v/>
      </c>
      <c r="AD66" s="259" t="str">
        <f>IF(AND($E$8=1,'6a Health full-time'!W65&lt;0),X$14&amp;", "&amp;X$15&amp;", "&amp;X$16&amp;", "&amp;$A66&amp;", "&amp;$B66&amp;", "&amp;$C66&amp;"; ","")</f>
        <v/>
      </c>
      <c r="AE66" s="258" t="e">
        <f>IF(AND($E$8=1,'6a Health full-time'!#REF!&lt;0),Y$14&amp;", "&amp;Y$15&amp;", "&amp;Y$16&amp;", "&amp;$A66&amp;", "&amp;$B66&amp;", "&amp;$C66&amp;"; ","")</f>
        <v>#REF!</v>
      </c>
      <c r="AF66" s="299" t="e">
        <f>IF(AND($E$8=1,'6a Health full-time'!#REF!&lt;0),Z$14&amp;", "&amp;Z$15&amp;", "&amp;Z$16&amp;", "&amp;$A66&amp;", "&amp;$B66&amp;", "&amp;$C66&amp;"; ","")</f>
        <v>#REF!</v>
      </c>
      <c r="AG66" s="803" t="e">
        <f>IF(AND($E$8=1,'6a Health full-time'!#REF!&lt;0),AA$14&amp;", "&amp;AA$15&amp;", "&amp;AA$16&amp;", "&amp;$A66&amp;", "&amp;$B66&amp;", "&amp;$C66&amp;"; ","")</f>
        <v>#REF!</v>
      </c>
      <c r="AH66" s="50"/>
      <c r="AI66" s="295"/>
      <c r="AJ66" s="10"/>
      <c r="AK66" s="265" t="str">
        <f>IF(AND($F$8=1,ABS('6a Health full-time'!D65)&lt;&gt;INT(ABS('6a Health full-time'!D65))),D$14&amp;", "&amp;D$15&amp;", "&amp;D$16&amp;", "&amp;$A66&amp;", "&amp;$B66&amp;", "&amp;$C66&amp;"; ","")</f>
        <v/>
      </c>
      <c r="AL66" s="258" t="str">
        <f>IF(AND($F$8=1,ABS('6a Health full-time'!E65)&lt;&gt;INT(ABS('6a Health full-time'!E65))),E$14&amp;", "&amp;E$15&amp;", "&amp;E$16&amp;", "&amp;$A66&amp;", "&amp;$B66&amp;", "&amp;$C66&amp;"; ","")</f>
        <v/>
      </c>
      <c r="AM66" s="259" t="str">
        <f>IF(AND($F$8=1,ABS('6a Health full-time'!H65)&lt;&gt;INT(ABS('6a Health full-time'!H65))),F$14&amp;", "&amp;F$15&amp;", "&amp;F$16&amp;", "&amp;$A66&amp;", "&amp;$B66&amp;", "&amp;$C66&amp;"; ","")</f>
        <v/>
      </c>
      <c r="AN66" s="258" t="e">
        <f>IF(AND($F$8=1,ABS('6a Health full-time'!#REF!)&lt;&gt;INT(ABS('6a Health full-time'!#REF!))),G$14&amp;", "&amp;G$15&amp;", "&amp;G$16&amp;", "&amp;$A66&amp;", "&amp;$B66&amp;", "&amp;$C66&amp;"; ","")</f>
        <v>#REF!</v>
      </c>
      <c r="AO66" s="299" t="e">
        <f>IF(AND($F$8=1,ABS('6a Health full-time'!#REF!)&lt;&gt;INT(ABS('6a Health full-time'!#REF!))),H$14&amp;", "&amp;H$15&amp;", "&amp;H$16&amp;", "&amp;$A66&amp;", "&amp;$B66&amp;", "&amp;$C66&amp;"; ","")</f>
        <v>#REF!</v>
      </c>
      <c r="AP66" s="299" t="e">
        <f>IF(AND($F$8=1,ABS('6a Health full-time'!#REF!)&lt;&gt;INT(ABS('6a Health full-time'!#REF!))),I$14&amp;", "&amp;I$15&amp;", "&amp;I$16&amp;", "&amp;$A66&amp;", "&amp;$B66&amp;", "&amp;$C66&amp;"; ","")</f>
        <v>#REF!</v>
      </c>
      <c r="AQ66" s="265" t="str">
        <f>IF(AND($F$8=1,ABS('6a Health full-time'!I65)&lt;&gt;INT(ABS('6a Health full-time'!I65))),J$14&amp;", "&amp;J$15&amp;", "&amp;J$16&amp;", "&amp;$A66&amp;", "&amp;$B66&amp;", "&amp;$C66&amp;"; ","")</f>
        <v/>
      </c>
      <c r="AR66" s="258" t="str">
        <f>IF(AND($F$8=1,ABS('6a Health full-time'!J65)&lt;&gt;INT(ABS('6a Health full-time'!J65))),K$14&amp;", "&amp;K$15&amp;", "&amp;K$16&amp;", "&amp;$A66&amp;", "&amp;$B66&amp;", "&amp;$C66&amp;"; ","")</f>
        <v/>
      </c>
      <c r="AS66" s="259" t="str">
        <f>IF(AND($F$8=1,ABS('6a Health full-time'!M65)&lt;&gt;INT(ABS('6a Health full-time'!M65))),L$14&amp;", "&amp;L$15&amp;", "&amp;L$16&amp;", "&amp;$A66&amp;", "&amp;$B66&amp;", "&amp;$C66&amp;"; ","")</f>
        <v/>
      </c>
      <c r="AT66" s="258" t="e">
        <f>IF(AND($F$8=1,ABS('6a Health full-time'!#REF!)&lt;&gt;INT(ABS('6a Health full-time'!#REF!))),M$14&amp;", "&amp;M$15&amp;", "&amp;M$16&amp;", "&amp;$A66&amp;", "&amp;$B66&amp;", "&amp;$C66&amp;"; ","")</f>
        <v>#REF!</v>
      </c>
      <c r="AU66" s="299" t="e">
        <f>IF(AND($F$8=1,ABS('6a Health full-time'!#REF!)&lt;&gt;INT(ABS('6a Health full-time'!#REF!))),N$14&amp;", "&amp;N$15&amp;", "&amp;N$16&amp;", "&amp;$A66&amp;", "&amp;$B66&amp;", "&amp;$C66&amp;"; ","")</f>
        <v>#REF!</v>
      </c>
      <c r="AV66" s="803" t="e">
        <f>IF(AND($F$8=1,ABS('6a Health full-time'!#REF!)&lt;&gt;INT(ABS('6a Health full-time'!#REF!))),O$14&amp;", "&amp;O$15&amp;", "&amp;O$16&amp;", "&amp;$A66&amp;", "&amp;$B66&amp;", "&amp;$C66&amp;"; ","")</f>
        <v>#REF!</v>
      </c>
      <c r="AW66" s="299" t="str">
        <f>IF(AND($F$8=1,ABS('6a Health full-time'!N65)&lt;&gt;INT(ABS('6a Health full-time'!N65))),P$14&amp;", "&amp;P$15&amp;", "&amp;P$16&amp;", "&amp;$A66&amp;", "&amp;$B66&amp;", "&amp;$C66&amp;"; ","")</f>
        <v/>
      </c>
      <c r="AX66" s="807" t="str">
        <f>IF(AND($F$8=1,ABS('6a Health full-time'!O65)&lt;&gt;INT(ABS('6a Health full-time'!O65))),Q$14&amp;", "&amp;Q$15&amp;", "&amp;Q$16&amp;", "&amp;$A66&amp;", "&amp;$B66&amp;", "&amp;$C66&amp;"; ","")</f>
        <v/>
      </c>
      <c r="AY66" s="299" t="str">
        <f>IF(AND($F$8=1,ABS('6a Health full-time'!R65)&lt;&gt;INT(ABS('6a Health full-time'!R65))),R$14&amp;", "&amp;R$15&amp;", "&amp;R$16&amp;", "&amp;$A66&amp;", "&amp;$B66&amp;", "&amp;$C66&amp;"; ","")</f>
        <v/>
      </c>
      <c r="AZ66" s="807" t="e">
        <f>IF(AND($F$8=1,ABS('6a Health full-time'!#REF!)&lt;&gt;INT(ABS('6a Health full-time'!#REF!))),S$14&amp;", "&amp;S$15&amp;", "&amp;S$16&amp;", "&amp;$A66&amp;", "&amp;$B66&amp;", "&amp;$C66&amp;"; ","")</f>
        <v>#REF!</v>
      </c>
      <c r="BA66" s="299" t="e">
        <f>IF(AND($F$8=1,ABS('6a Health full-time'!#REF!)&lt;&gt;INT(ABS('6a Health full-time'!#REF!))),T$14&amp;", "&amp;T$15&amp;", "&amp;T$16&amp;", "&amp;$A66&amp;", "&amp;$B66&amp;", "&amp;$C66&amp;"; ","")</f>
        <v>#REF!</v>
      </c>
      <c r="BB66" s="299" t="e">
        <f>IF(AND($F$8=1,ABS('6a Health full-time'!#REF!)&lt;&gt;INT(ABS('6a Health full-time'!#REF!))),U$14&amp;", "&amp;U$15&amp;", "&amp;U$16&amp;", "&amp;$A66&amp;", "&amp;$B66&amp;", "&amp;$C66&amp;"; ","")</f>
        <v>#REF!</v>
      </c>
      <c r="BC66" s="265" t="str">
        <f>IF(AND($F$8=1,ABS('6a Health full-time'!S65)&lt;&gt;INT(ABS('6a Health full-time'!S65))),V$14&amp;", "&amp;V$15&amp;", "&amp;V$16&amp;", "&amp;$A66&amp;", "&amp;$B66&amp;", "&amp;$C66&amp;"; ","")</f>
        <v/>
      </c>
      <c r="BD66" s="258" t="str">
        <f>IF(AND($F$8=1,ABS('6a Health full-time'!T65)&lt;&gt;INT(ABS('6a Health full-time'!T65))),W$14&amp;", "&amp;W$15&amp;", "&amp;W$16&amp;", "&amp;$A66&amp;", "&amp;$B66&amp;", "&amp;$C66&amp;"; ","")</f>
        <v/>
      </c>
      <c r="BE66" s="259" t="str">
        <f>IF(AND($F$8=1,ABS('6a Health full-time'!W65)&lt;&gt;INT(ABS('6a Health full-time'!W65))),X$14&amp;", "&amp;X$15&amp;", "&amp;X$16&amp;", "&amp;$A66&amp;", "&amp;$B66&amp;", "&amp;$C66&amp;"; ","")</f>
        <v/>
      </c>
      <c r="BF66" s="258" t="e">
        <f>IF(AND($F$8=1,ABS('6a Health full-time'!#REF!)&lt;&gt;INT(ABS('6a Health full-time'!#REF!))),Y$14&amp;", "&amp;Y$15&amp;", "&amp;Y$16&amp;", "&amp;$A66&amp;", "&amp;$B66&amp;", "&amp;$C66&amp;"; ","")</f>
        <v>#REF!</v>
      </c>
      <c r="BG66" s="299" t="e">
        <f>IF(AND($F$8=1,ABS('6a Health full-time'!#REF!)&lt;&gt;INT(ABS('6a Health full-time'!#REF!))),Z$14&amp;", "&amp;Z$15&amp;", "&amp;Z$16&amp;", "&amp;$A66&amp;", "&amp;$B66&amp;", "&amp;$C66&amp;"; ","")</f>
        <v>#REF!</v>
      </c>
      <c r="BH66" s="266" t="e">
        <f>IF(AND($F$8=1,ABS('6a Health full-time'!#REF!)&lt;&gt;INT(ABS('6a Health full-time'!#REF!))),AA$14&amp;", "&amp;AA$15&amp;", "&amp;AA$16&amp;", "&amp;$A66&amp;", "&amp;$B66&amp;", "&amp;$C66&amp;"; ","")</f>
        <v>#REF!</v>
      </c>
      <c r="BI66" s="50"/>
      <c r="BJ66" s="295"/>
      <c r="BK66" s="10"/>
      <c r="BL66" s="281"/>
      <c r="BM66" s="280"/>
      <c r="BN66" s="288"/>
      <c r="BO66" s="280"/>
      <c r="BP66" s="305"/>
      <c r="BQ66" s="305"/>
      <c r="BR66" s="281"/>
      <c r="BS66" s="280"/>
      <c r="BT66" s="288"/>
      <c r="BU66" s="280"/>
      <c r="BV66" s="305"/>
      <c r="BW66" s="805"/>
      <c r="BX66" s="305"/>
      <c r="BY66" s="809"/>
      <c r="BZ66" s="305"/>
      <c r="CA66" s="809"/>
      <c r="CB66" s="305"/>
      <c r="CC66" s="305"/>
      <c r="CD66" s="281"/>
      <c r="CE66" s="280"/>
      <c r="CF66" s="288"/>
      <c r="CG66" s="280"/>
      <c r="CH66" s="814"/>
      <c r="CI66" s="817"/>
      <c r="CJ66" s="50"/>
      <c r="CK66" s="3"/>
      <c r="CL66" s="3"/>
      <c r="CM66" s="3"/>
      <c r="CN66" s="3"/>
      <c r="CO66" s="3" t="s">
        <v>101</v>
      </c>
      <c r="CP66" s="879" t="e">
        <f>CP$44</f>
        <v>#REF!</v>
      </c>
      <c r="CQ66" s="880" t="e">
        <f>CQ$44</f>
        <v>#REF!</v>
      </c>
      <c r="CR66" s="829" t="e">
        <f>CP$44</f>
        <v>#REF!</v>
      </c>
      <c r="CS66" s="826" t="e">
        <f>CQ$44</f>
        <v>#REF!</v>
      </c>
      <c r="CT66" s="788" t="e">
        <f>CP$44</f>
        <v>#REF!</v>
      </c>
      <c r="CU66" s="789" t="e">
        <f>CQ$44</f>
        <v>#REF!</v>
      </c>
      <c r="CV66" s="879" t="e">
        <f>CV$44</f>
        <v>#REF!</v>
      </c>
      <c r="CW66" s="880" t="e">
        <f>CW$44</f>
        <v>#REF!</v>
      </c>
      <c r="CX66" s="829" t="e">
        <f>CV$44</f>
        <v>#REF!</v>
      </c>
      <c r="CY66" s="826" t="e">
        <f>CW$44</f>
        <v>#REF!</v>
      </c>
      <c r="CZ66" s="788" t="e">
        <f>CV$44</f>
        <v>#REF!</v>
      </c>
      <c r="DA66" s="789" t="e">
        <f>CW$44</f>
        <v>#REF!</v>
      </c>
      <c r="DB66" s="879" t="e">
        <f>DB$44</f>
        <v>#REF!</v>
      </c>
      <c r="DC66" s="880" t="e">
        <f>DC$44</f>
        <v>#REF!</v>
      </c>
      <c r="DD66" s="829" t="e">
        <f>DB$44</f>
        <v>#REF!</v>
      </c>
      <c r="DE66" s="826" t="e">
        <f>DC$44</f>
        <v>#REF!</v>
      </c>
      <c r="DF66" s="788" t="e">
        <f>DB$44</f>
        <v>#REF!</v>
      </c>
      <c r="DG66" s="789" t="e">
        <f>DC$44</f>
        <v>#REF!</v>
      </c>
      <c r="DH66" s="879" t="e">
        <f>DH$44</f>
        <v>#REF!</v>
      </c>
      <c r="DI66" s="880" t="e">
        <f>DI$44</f>
        <v>#REF!</v>
      </c>
      <c r="DJ66" s="829" t="e">
        <f>DH$44</f>
        <v>#REF!</v>
      </c>
      <c r="DK66" s="826" t="e">
        <f>DI$44</f>
        <v>#REF!</v>
      </c>
      <c r="DL66" s="788" t="e">
        <f>DH$44</f>
        <v>#REF!</v>
      </c>
      <c r="DM66" s="789" t="e">
        <f>DI$44</f>
        <v>#REF!</v>
      </c>
      <c r="DN66" s="3"/>
      <c r="DO66" s="3"/>
      <c r="DP66" s="323"/>
      <c r="DQ66" s="10"/>
      <c r="DR66" s="265" t="str">
        <f>IF(AND($M$8=1,SUM('6a Health full-time'!D65,'6a Health full-time'!I65)&gt;$DP$22,'6a Health full-time'!N65=0),P$15&amp;", "&amp;P$16&amp;", "&amp;$A66&amp;", "&amp;$B66&amp;", "&amp;$C66&amp;"; ","")</f>
        <v/>
      </c>
      <c r="DS66" s="258" t="str">
        <f>IF(AND($M$8=1,SUM('6a Health full-time'!E65,'6a Health full-time'!J65)&gt;$DP$22,'6a Health full-time'!O65=0),Q$15&amp;", "&amp;Q$16&amp;", "&amp;$A66&amp;", "&amp;$B66&amp;", "&amp;$C66&amp;"; ","")</f>
        <v/>
      </c>
      <c r="DT66" s="259" t="str">
        <f>IF(AND($M$8=1,SUM('6a Health full-time'!H65,'6a Health full-time'!M65)&gt;$DP$22,'6a Health full-time'!R65=0),R$15&amp;", "&amp;R$16&amp;", "&amp;$A66&amp;", "&amp;$B66&amp;", "&amp;$C66&amp;"; ","")</f>
        <v/>
      </c>
      <c r="DU66" s="258" t="e">
        <f>IF(AND($M$8=1,SUM('6a Health full-time'!#REF!,'6a Health full-time'!#REF!)&gt;$DP$22,'6a Health full-time'!#REF!=0),S$15&amp;", "&amp;S$16&amp;", "&amp;$A66&amp;", "&amp;$B66&amp;", "&amp;$C66&amp;"; ","")</f>
        <v>#REF!</v>
      </c>
      <c r="DV66" s="299" t="e">
        <f>IF(AND($M$8=1,SUM('6a Health full-time'!#REF!,'6a Health full-time'!#REF!)&gt;$DP$22,'6a Health full-time'!#REF!=0),T$15&amp;", "&amp;T$16&amp;", "&amp;$A66&amp;", "&amp;$B66&amp;", "&amp;$C66&amp;"; ","")</f>
        <v>#REF!</v>
      </c>
      <c r="DW66" s="266" t="e">
        <f>IF(AND($M$8=1,SUM('6a Health full-time'!#REF!,'6a Health full-time'!#REF!)&gt;$DP$22,'6a Health full-time'!#REF!=0),U$15&amp;", "&amp;U$16&amp;", "&amp;$A66&amp;", "&amp;$B66&amp;", "&amp;$C66&amp;"; ","")</f>
        <v>#REF!</v>
      </c>
      <c r="DX66" s="324"/>
      <c r="DY66" s="323"/>
      <c r="DZ66" s="10"/>
      <c r="EA66" s="265" t="str">
        <f>IF(AND($N$8=1,SUM('6a Health full-time'!D65,'6a Health full-time'!I65)&gt;0,SUM('6a Health full-time'!D65,'6a Health full-time'!I65)=ABS('6a Health full-time'!N65)),P$15&amp;", "&amp;P$16&amp;", "&amp;$A66&amp;", "&amp;$B66&amp;", "&amp;$C66&amp;"; ","")</f>
        <v/>
      </c>
      <c r="EB66" s="258" t="str">
        <f>IF(AND($N$8=1,SUM('6a Health full-time'!E65,'6a Health full-time'!J65)&gt;0,SUM('6a Health full-time'!E65,'6a Health full-time'!J65)=ABS('6a Health full-time'!O65)),Q$15&amp;", "&amp;Q$16&amp;", "&amp;$A66&amp;", "&amp;$B66&amp;", "&amp;$C66&amp;"; ","")</f>
        <v/>
      </c>
      <c r="EC66" s="259" t="str">
        <f>IF(AND($N$8=1,SUM('6a Health full-time'!H65,'6a Health full-time'!M65)&gt;0,SUM('6a Health full-time'!H65,'6a Health full-time'!M65)=ABS('6a Health full-time'!R65)),R$15&amp;", "&amp;R$16&amp;", "&amp;$A66&amp;", "&amp;$B66&amp;", "&amp;$C66&amp;"; ","")</f>
        <v/>
      </c>
      <c r="ED66" s="258" t="e">
        <f>IF(AND($N$8=1,SUM('6a Health full-time'!#REF!,'6a Health full-time'!#REF!)&gt;0,SUM('6a Health full-time'!#REF!,'6a Health full-time'!#REF!)=ABS('6a Health full-time'!#REF!)),S$15&amp;", "&amp;S$16&amp;", "&amp;$A66&amp;", "&amp;$B66&amp;", "&amp;$C66&amp;"; ","")</f>
        <v>#REF!</v>
      </c>
      <c r="EE66" s="299" t="e">
        <f>IF(AND($N$8=1,SUM('6a Health full-time'!#REF!,'6a Health full-time'!#REF!)&gt;0,SUM('6a Health full-time'!#REF!,'6a Health full-time'!#REF!)=ABS('6a Health full-time'!#REF!)),T$15&amp;", "&amp;T$16&amp;", "&amp;$A66&amp;", "&amp;$B66&amp;", "&amp;$C66&amp;"; ","")</f>
        <v>#REF!</v>
      </c>
      <c r="EF66" s="266" t="e">
        <f>IF(AND($N$8=1,SUM('6a Health full-time'!#REF!,'6a Health full-time'!#REF!)&gt;0,SUM('6a Health full-time'!#REF!,'6a Health full-time'!#REF!)=ABS('6a Health full-time'!#REF!)),U$15&amp;", "&amp;U$16&amp;", "&amp;$A66&amp;", "&amp;$B66&amp;", "&amp;$C66&amp;"; ","")</f>
        <v>#REF!</v>
      </c>
      <c r="EG66" s="324"/>
      <c r="EH66" s="3"/>
      <c r="EI66" s="3"/>
      <c r="EJ66" s="3"/>
      <c r="EK66" s="3"/>
      <c r="EL66" s="3"/>
      <c r="EM66" s="3"/>
      <c r="EN66" s="3"/>
      <c r="EO66" s="3"/>
      <c r="EP66" s="3"/>
      <c r="EQ66" s="323"/>
      <c r="ER66" s="10"/>
      <c r="ES66" s="265" t="str">
        <f>IF(AND($P$8=1,$B66="Long length",'6a Health full-time'!S65&lt;&gt;0),D$15&amp;", "&amp;D$16&amp;", "&amp;$A66&amp;", "&amp;$B66&amp;", "&amp;$C66&amp;"; ","")</f>
        <v/>
      </c>
      <c r="ET66" s="258" t="str">
        <f>IF(AND($P$8=1,$B66="Long length",'6a Health full-time'!T65&lt;&gt;0),E$15&amp;", "&amp;E$16&amp;", "&amp;$A66&amp;", "&amp;$B66&amp;", "&amp;$C66&amp;"; ","")</f>
        <v/>
      </c>
      <c r="EU66" s="259" t="str">
        <f>IF(AND($P$8=1,$B66="Long length",'6a Health full-time'!W65&lt;&gt;0),F$15&amp;", "&amp;F$16&amp;", "&amp;$A66&amp;", "&amp;$B66&amp;", "&amp;$C66&amp;"; ","")</f>
        <v/>
      </c>
      <c r="EV66" s="258" t="e">
        <f>IF(AND($P$8=1,$B66="Long length",'6a Health full-time'!#REF!&lt;&gt;0),G$15&amp;", "&amp;G$16&amp;", "&amp;$A66&amp;", "&amp;$B66&amp;", "&amp;$C66&amp;"; ","")</f>
        <v>#REF!</v>
      </c>
      <c r="EW66" s="299" t="e">
        <f>IF(AND($P$8=1,$B66="Long length",'6a Health full-time'!#REF!&lt;&gt;0),H$15&amp;", "&amp;H$16&amp;", "&amp;$A66&amp;", "&amp;$B66&amp;", "&amp;$C66&amp;"; ","")</f>
        <v>#REF!</v>
      </c>
      <c r="EX66" s="266" t="e">
        <f>IF(AND($P$8=1,$B66="Long length",'6a Health full-time'!#REF!&lt;&gt;0),I$15&amp;", "&amp;I$16&amp;", "&amp;$A66&amp;", "&amp;$B66&amp;", "&amp;$C66&amp;"; ","")</f>
        <v>#REF!</v>
      </c>
      <c r="EY66" s="324"/>
    </row>
    <row r="67" spans="1:155" ht="13.5" x14ac:dyDescent="0.2">
      <c r="A67" s="3" t="s">
        <v>11302</v>
      </c>
      <c r="B67" s="3" t="s">
        <v>11286</v>
      </c>
      <c r="C67" s="3" t="s">
        <v>11284</v>
      </c>
      <c r="E67" s="295"/>
      <c r="F67" s="10"/>
      <c r="G67" s="265" t="str">
        <f>IF(AND($D$8=1,'6a Health full-time'!N66&gt;0),P$15&amp;", "&amp;P$16&amp;", "&amp;$A67&amp;", "&amp;$B67&amp;", "&amp;$C67&amp;"; ","")</f>
        <v/>
      </c>
      <c r="H67" s="258" t="str">
        <f>IF(AND($D$8=1,'6a Health full-time'!O66&gt;0),Q$15&amp;", "&amp;Q$16&amp;", "&amp;$A67&amp;", "&amp;$B67&amp;", "&amp;$C67&amp;"; ","")</f>
        <v/>
      </c>
      <c r="I67" s="259" t="str">
        <f>IF(AND($D$8=1,'6a Health full-time'!R66&gt;0),R$15&amp;", "&amp;R$16&amp;", "&amp;$A67&amp;", "&amp;$B67&amp;", "&amp;$C67&amp;"; ","")</f>
        <v/>
      </c>
      <c r="J67" s="794" t="e">
        <f>IF(AND($D$8=1,'6a Health full-time'!#REF!&gt;0),S$15&amp;", "&amp;S$16&amp;", "&amp;$A67&amp;", "&amp;$B67&amp;", "&amp;$C67&amp;"; ","")</f>
        <v>#REF!</v>
      </c>
      <c r="K67" s="796" t="e">
        <f>IF(AND($D$8=1,'6a Health full-time'!#REF!&gt;0),T$15&amp;", "&amp;T$16&amp;", "&amp;$A67&amp;", "&amp;$B67&amp;", "&amp;$C67&amp;"; ","")</f>
        <v>#REF!</v>
      </c>
      <c r="L67" s="266" t="e">
        <f>IF(AND($D$8=1,'6a Health full-time'!#REF!&gt;0),W$15&amp;", "&amp;W$16&amp;", "&amp;$A67&amp;", "&amp;$B67&amp;", "&amp;$C67&amp;"; ","")</f>
        <v>#REF!</v>
      </c>
      <c r="M67" s="50"/>
      <c r="N67" s="295"/>
      <c r="O67" s="10"/>
      <c r="P67" s="265" t="str">
        <f>IF(AND($E$8=1,'6a Health full-time'!D66&lt;0),D$14&amp;", "&amp;D$15&amp;", "&amp;D$16&amp;", "&amp;$A67&amp;", "&amp;$B67&amp;", "&amp;$C67&amp;"; ","")</f>
        <v/>
      </c>
      <c r="Q67" s="258" t="str">
        <f>IF(AND($E$8=1,'6a Health full-time'!E66&lt;0),E$14&amp;", "&amp;E$15&amp;", "&amp;E$16&amp;", "&amp;$A67&amp;", "&amp;$B67&amp;", "&amp;$C67&amp;"; ","")</f>
        <v/>
      </c>
      <c r="R67" s="259" t="str">
        <f>IF(AND($E$8=1,'6a Health full-time'!H66&lt;0),F$14&amp;", "&amp;F$15&amp;", "&amp;F$16&amp;", "&amp;$A67&amp;", "&amp;$B67&amp;", "&amp;$C67&amp;"; ","")</f>
        <v/>
      </c>
      <c r="S67" s="258" t="e">
        <f>IF(AND($E$8=1,'6a Health full-time'!#REF!&lt;0),G$14&amp;", "&amp;G$15&amp;", "&amp;G$16&amp;", "&amp;$A67&amp;", "&amp;$B67&amp;", "&amp;$C67&amp;"; ","")</f>
        <v>#REF!</v>
      </c>
      <c r="T67" s="299" t="e">
        <f>IF(AND($E$8=1,'6a Health full-time'!#REF!&lt;0),H$14&amp;", "&amp;H$15&amp;", "&amp;H$16&amp;", "&amp;$A67&amp;", "&amp;$B67&amp;", "&amp;$C67&amp;"; ","")</f>
        <v>#REF!</v>
      </c>
      <c r="U67" s="299" t="e">
        <f>IF(AND($E$8=1,'6a Health full-time'!#REF!&lt;0),I$14&amp;", "&amp;I$15&amp;", "&amp;I$16&amp;", "&amp;$A67&amp;", "&amp;$B67&amp;", "&amp;$C67&amp;"; ","")</f>
        <v>#REF!</v>
      </c>
      <c r="V67" s="265" t="str">
        <f>IF(AND($E$8=1,'6a Health full-time'!I66&lt;0),J$14&amp;", "&amp;J$15&amp;", "&amp;J$16&amp;", "&amp;$A67&amp;", "&amp;$B67&amp;", "&amp;$C67&amp;"; ","")</f>
        <v/>
      </c>
      <c r="W67" s="258" t="str">
        <f>IF(AND($E$8=1,'6a Health full-time'!J66&lt;0),K$14&amp;", "&amp;K$15&amp;", "&amp;K$16&amp;", "&amp;$A67&amp;", "&amp;$B67&amp;", "&amp;$C67&amp;"; ","")</f>
        <v/>
      </c>
      <c r="X67" s="259" t="str">
        <f>IF(AND($E$8=1,'6a Health full-time'!M66&lt;0),L$14&amp;", "&amp;L$15&amp;", "&amp;L$16&amp;", "&amp;$A67&amp;", "&amp;$B67&amp;", "&amp;$C67&amp;"; ","")</f>
        <v/>
      </c>
      <c r="Y67" s="258" t="e">
        <f>IF(AND($E$8=1,'6a Health full-time'!#REF!&lt;0),M$14&amp;", "&amp;M$15&amp;", "&amp;M$16&amp;", "&amp;$A67&amp;", "&amp;$B67&amp;", "&amp;$C67&amp;"; ","")</f>
        <v>#REF!</v>
      </c>
      <c r="Z67" s="299" t="e">
        <f>IF(AND($E$8=1,'6a Health full-time'!#REF!&lt;0),N$14&amp;", "&amp;N$15&amp;", "&amp;N$16&amp;", "&amp;$A67&amp;", "&amp;$B67&amp;", "&amp;$C67&amp;"; ","")</f>
        <v>#REF!</v>
      </c>
      <c r="AA67" s="299" t="e">
        <f>IF(AND($E$8=1,'6a Health full-time'!#REF!&lt;0),O$14&amp;", "&amp;O$15&amp;", "&amp;O$16&amp;", "&amp;$A67&amp;", "&amp;$B67&amp;", "&amp;$C67&amp;"; ","")</f>
        <v>#REF!</v>
      </c>
      <c r="AB67" s="265" t="str">
        <f>IF(AND($E$8=1,'6a Health full-time'!S66&lt;0),V$14&amp;", "&amp;V$15&amp;", "&amp;V$16&amp;", "&amp;$A67&amp;", "&amp;$B67&amp;", "&amp;$C67&amp;"; ","")</f>
        <v/>
      </c>
      <c r="AC67" s="258" t="str">
        <f>IF(AND($E$8=1,'6a Health full-time'!T66&lt;0),W$14&amp;", "&amp;W$15&amp;", "&amp;W$16&amp;", "&amp;$A67&amp;", "&amp;$B67&amp;", "&amp;$C67&amp;"; ","")</f>
        <v/>
      </c>
      <c r="AD67" s="259" t="str">
        <f>IF(AND($E$8=1,'6a Health full-time'!W66&lt;0),X$14&amp;", "&amp;X$15&amp;", "&amp;X$16&amp;", "&amp;$A67&amp;", "&amp;$B67&amp;", "&amp;$C67&amp;"; ","")</f>
        <v/>
      </c>
      <c r="AE67" s="258" t="e">
        <f>IF(AND($E$8=1,'6a Health full-time'!#REF!&lt;0),Y$14&amp;", "&amp;Y$15&amp;", "&amp;Y$16&amp;", "&amp;$A67&amp;", "&amp;$B67&amp;", "&amp;$C67&amp;"; ","")</f>
        <v>#REF!</v>
      </c>
      <c r="AF67" s="299" t="e">
        <f>IF(AND($E$8=1,'6a Health full-time'!#REF!&lt;0),Z$14&amp;", "&amp;Z$15&amp;", "&amp;Z$16&amp;", "&amp;$A67&amp;", "&amp;$B67&amp;", "&amp;$C67&amp;"; ","")</f>
        <v>#REF!</v>
      </c>
      <c r="AG67" s="803" t="e">
        <f>IF(AND($E$8=1,'6a Health full-time'!#REF!&lt;0),AA$14&amp;", "&amp;AA$15&amp;", "&amp;AA$16&amp;", "&amp;$A67&amp;", "&amp;$B67&amp;", "&amp;$C67&amp;"; ","")</f>
        <v>#REF!</v>
      </c>
      <c r="AH67" s="50"/>
      <c r="AI67" s="295"/>
      <c r="AJ67" s="10"/>
      <c r="AK67" s="265" t="str">
        <f>IF(AND($F$8=1,ABS('6a Health full-time'!D66)&lt;&gt;INT(ABS('6a Health full-time'!D66))),D$14&amp;", "&amp;D$15&amp;", "&amp;D$16&amp;", "&amp;$A67&amp;", "&amp;$B67&amp;", "&amp;$C67&amp;"; ","")</f>
        <v/>
      </c>
      <c r="AL67" s="258" t="str">
        <f>IF(AND($F$8=1,ABS('6a Health full-time'!E66)&lt;&gt;INT(ABS('6a Health full-time'!E66))),E$14&amp;", "&amp;E$15&amp;", "&amp;E$16&amp;", "&amp;$A67&amp;", "&amp;$B67&amp;", "&amp;$C67&amp;"; ","")</f>
        <v/>
      </c>
      <c r="AM67" s="259" t="str">
        <f>IF(AND($F$8=1,ABS('6a Health full-time'!H66)&lt;&gt;INT(ABS('6a Health full-time'!H66))),F$14&amp;", "&amp;F$15&amp;", "&amp;F$16&amp;", "&amp;$A67&amp;", "&amp;$B67&amp;", "&amp;$C67&amp;"; ","")</f>
        <v/>
      </c>
      <c r="AN67" s="258" t="e">
        <f>IF(AND($F$8=1,ABS('6a Health full-time'!#REF!)&lt;&gt;INT(ABS('6a Health full-time'!#REF!))),G$14&amp;", "&amp;G$15&amp;", "&amp;G$16&amp;", "&amp;$A67&amp;", "&amp;$B67&amp;", "&amp;$C67&amp;"; ","")</f>
        <v>#REF!</v>
      </c>
      <c r="AO67" s="299" t="e">
        <f>IF(AND($F$8=1,ABS('6a Health full-time'!#REF!)&lt;&gt;INT(ABS('6a Health full-time'!#REF!))),H$14&amp;", "&amp;H$15&amp;", "&amp;H$16&amp;", "&amp;$A67&amp;", "&amp;$B67&amp;", "&amp;$C67&amp;"; ","")</f>
        <v>#REF!</v>
      </c>
      <c r="AP67" s="299" t="e">
        <f>IF(AND($F$8=1,ABS('6a Health full-time'!#REF!)&lt;&gt;INT(ABS('6a Health full-time'!#REF!))),I$14&amp;", "&amp;I$15&amp;", "&amp;I$16&amp;", "&amp;$A67&amp;", "&amp;$B67&amp;", "&amp;$C67&amp;"; ","")</f>
        <v>#REF!</v>
      </c>
      <c r="AQ67" s="265" t="str">
        <f>IF(AND($F$8=1,ABS('6a Health full-time'!I66)&lt;&gt;INT(ABS('6a Health full-time'!I66))),J$14&amp;", "&amp;J$15&amp;", "&amp;J$16&amp;", "&amp;$A67&amp;", "&amp;$B67&amp;", "&amp;$C67&amp;"; ","")</f>
        <v/>
      </c>
      <c r="AR67" s="258" t="str">
        <f>IF(AND($F$8=1,ABS('6a Health full-time'!J66)&lt;&gt;INT(ABS('6a Health full-time'!J66))),K$14&amp;", "&amp;K$15&amp;", "&amp;K$16&amp;", "&amp;$A67&amp;", "&amp;$B67&amp;", "&amp;$C67&amp;"; ","")</f>
        <v/>
      </c>
      <c r="AS67" s="259" t="str">
        <f>IF(AND($F$8=1,ABS('6a Health full-time'!M66)&lt;&gt;INT(ABS('6a Health full-time'!M66))),L$14&amp;", "&amp;L$15&amp;", "&amp;L$16&amp;", "&amp;$A67&amp;", "&amp;$B67&amp;", "&amp;$C67&amp;"; ","")</f>
        <v/>
      </c>
      <c r="AT67" s="258" t="e">
        <f>IF(AND($F$8=1,ABS('6a Health full-time'!#REF!)&lt;&gt;INT(ABS('6a Health full-time'!#REF!))),M$14&amp;", "&amp;M$15&amp;", "&amp;M$16&amp;", "&amp;$A67&amp;", "&amp;$B67&amp;", "&amp;$C67&amp;"; ","")</f>
        <v>#REF!</v>
      </c>
      <c r="AU67" s="299" t="e">
        <f>IF(AND($F$8=1,ABS('6a Health full-time'!#REF!)&lt;&gt;INT(ABS('6a Health full-time'!#REF!))),N$14&amp;", "&amp;N$15&amp;", "&amp;N$16&amp;", "&amp;$A67&amp;", "&amp;$B67&amp;", "&amp;$C67&amp;"; ","")</f>
        <v>#REF!</v>
      </c>
      <c r="AV67" s="803" t="e">
        <f>IF(AND($F$8=1,ABS('6a Health full-time'!#REF!)&lt;&gt;INT(ABS('6a Health full-time'!#REF!))),O$14&amp;", "&amp;O$15&amp;", "&amp;O$16&amp;", "&amp;$A67&amp;", "&amp;$B67&amp;", "&amp;$C67&amp;"; ","")</f>
        <v>#REF!</v>
      </c>
      <c r="AW67" s="299" t="str">
        <f>IF(AND($F$8=1,ABS('6a Health full-time'!N66)&lt;&gt;INT(ABS('6a Health full-time'!N66))),P$14&amp;", "&amp;P$15&amp;", "&amp;P$16&amp;", "&amp;$A67&amp;", "&amp;$B67&amp;", "&amp;$C67&amp;"; ","")</f>
        <v/>
      </c>
      <c r="AX67" s="807" t="str">
        <f>IF(AND($F$8=1,ABS('6a Health full-time'!O66)&lt;&gt;INT(ABS('6a Health full-time'!O66))),Q$14&amp;", "&amp;Q$15&amp;", "&amp;Q$16&amp;", "&amp;$A67&amp;", "&amp;$B67&amp;", "&amp;$C67&amp;"; ","")</f>
        <v/>
      </c>
      <c r="AY67" s="299" t="str">
        <f>IF(AND($F$8=1,ABS('6a Health full-time'!R66)&lt;&gt;INT(ABS('6a Health full-time'!R66))),R$14&amp;", "&amp;R$15&amp;", "&amp;R$16&amp;", "&amp;$A67&amp;", "&amp;$B67&amp;", "&amp;$C67&amp;"; ","")</f>
        <v/>
      </c>
      <c r="AZ67" s="807" t="e">
        <f>IF(AND($F$8=1,ABS('6a Health full-time'!#REF!)&lt;&gt;INT(ABS('6a Health full-time'!#REF!))),S$14&amp;", "&amp;S$15&amp;", "&amp;S$16&amp;", "&amp;$A67&amp;", "&amp;$B67&amp;", "&amp;$C67&amp;"; ","")</f>
        <v>#REF!</v>
      </c>
      <c r="BA67" s="299" t="e">
        <f>IF(AND($F$8=1,ABS('6a Health full-time'!#REF!)&lt;&gt;INT(ABS('6a Health full-time'!#REF!))),T$14&amp;", "&amp;T$15&amp;", "&amp;T$16&amp;", "&amp;$A67&amp;", "&amp;$B67&amp;", "&amp;$C67&amp;"; ","")</f>
        <v>#REF!</v>
      </c>
      <c r="BB67" s="299" t="e">
        <f>IF(AND($F$8=1,ABS('6a Health full-time'!#REF!)&lt;&gt;INT(ABS('6a Health full-time'!#REF!))),U$14&amp;", "&amp;U$15&amp;", "&amp;U$16&amp;", "&amp;$A67&amp;", "&amp;$B67&amp;", "&amp;$C67&amp;"; ","")</f>
        <v>#REF!</v>
      </c>
      <c r="BC67" s="265" t="str">
        <f>IF(AND($F$8=1,ABS('6a Health full-time'!S66)&lt;&gt;INT(ABS('6a Health full-time'!S66))),V$14&amp;", "&amp;V$15&amp;", "&amp;V$16&amp;", "&amp;$A67&amp;", "&amp;$B67&amp;", "&amp;$C67&amp;"; ","")</f>
        <v/>
      </c>
      <c r="BD67" s="258" t="str">
        <f>IF(AND($F$8=1,ABS('6a Health full-time'!T66)&lt;&gt;INT(ABS('6a Health full-time'!T66))),W$14&amp;", "&amp;W$15&amp;", "&amp;W$16&amp;", "&amp;$A67&amp;", "&amp;$B67&amp;", "&amp;$C67&amp;"; ","")</f>
        <v/>
      </c>
      <c r="BE67" s="259" t="str">
        <f>IF(AND($F$8=1,ABS('6a Health full-time'!W66)&lt;&gt;INT(ABS('6a Health full-time'!W66))),X$14&amp;", "&amp;X$15&amp;", "&amp;X$16&amp;", "&amp;$A67&amp;", "&amp;$B67&amp;", "&amp;$C67&amp;"; ","")</f>
        <v/>
      </c>
      <c r="BF67" s="258" t="e">
        <f>IF(AND($F$8=1,ABS('6a Health full-time'!#REF!)&lt;&gt;INT(ABS('6a Health full-time'!#REF!))),Y$14&amp;", "&amp;Y$15&amp;", "&amp;Y$16&amp;", "&amp;$A67&amp;", "&amp;$B67&amp;", "&amp;$C67&amp;"; ","")</f>
        <v>#REF!</v>
      </c>
      <c r="BG67" s="299" t="e">
        <f>IF(AND($F$8=1,ABS('6a Health full-time'!#REF!)&lt;&gt;INT(ABS('6a Health full-time'!#REF!))),Z$14&amp;", "&amp;Z$15&amp;", "&amp;Z$16&amp;", "&amp;$A67&amp;", "&amp;$B67&amp;", "&amp;$C67&amp;"; ","")</f>
        <v>#REF!</v>
      </c>
      <c r="BH67" s="266" t="e">
        <f>IF(AND($F$8=1,ABS('6a Health full-time'!#REF!)&lt;&gt;INT(ABS('6a Health full-time'!#REF!))),AA$14&amp;", "&amp;AA$15&amp;", "&amp;AA$16&amp;", "&amp;$A67&amp;", "&amp;$B67&amp;", "&amp;$C67&amp;"; ","")</f>
        <v>#REF!</v>
      </c>
      <c r="BI67" s="50"/>
      <c r="BJ67" s="295"/>
      <c r="BK67" s="10"/>
      <c r="BL67" s="281"/>
      <c r="BM67" s="280"/>
      <c r="BN67" s="288"/>
      <c r="BO67" s="280"/>
      <c r="BP67" s="305"/>
      <c r="BQ67" s="305"/>
      <c r="BR67" s="281"/>
      <c r="BS67" s="280"/>
      <c r="BT67" s="288"/>
      <c r="BU67" s="280"/>
      <c r="BV67" s="305"/>
      <c r="BW67" s="805"/>
      <c r="BX67" s="305"/>
      <c r="BY67" s="809"/>
      <c r="BZ67" s="305"/>
      <c r="CA67" s="809"/>
      <c r="CB67" s="305"/>
      <c r="CC67" s="305"/>
      <c r="CD67" s="281"/>
      <c r="CE67" s="280"/>
      <c r="CF67" s="288"/>
      <c r="CG67" s="280"/>
      <c r="CH67" s="308"/>
      <c r="CI67" s="816"/>
      <c r="CJ67" s="50"/>
      <c r="CK67" s="3"/>
      <c r="CL67" s="3"/>
      <c r="CM67" s="3"/>
      <c r="CN67" s="3"/>
      <c r="CO67" s="38" t="s">
        <v>124</v>
      </c>
      <c r="CP67" s="868" t="e">
        <f>CP$45</f>
        <v>#REF!</v>
      </c>
      <c r="CQ67" s="582" t="e">
        <f>CQ$45</f>
        <v>#REF!</v>
      </c>
      <c r="CR67" s="581" t="e">
        <f>CP$45</f>
        <v>#REF!</v>
      </c>
      <c r="CS67" s="790" t="e">
        <f>CQ$45</f>
        <v>#REF!</v>
      </c>
      <c r="CT67" s="782" t="e">
        <f>CP$45</f>
        <v>#REF!</v>
      </c>
      <c r="CU67" s="783" t="e">
        <f>CQ$45</f>
        <v>#REF!</v>
      </c>
      <c r="CV67" s="868" t="e">
        <f>CV$45</f>
        <v>#REF!</v>
      </c>
      <c r="CW67" s="582" t="e">
        <f>CW$45</f>
        <v>#REF!</v>
      </c>
      <c r="CX67" s="581" t="e">
        <f>CV$45</f>
        <v>#REF!</v>
      </c>
      <c r="CY67" s="790" t="e">
        <f>CW$45</f>
        <v>#REF!</v>
      </c>
      <c r="CZ67" s="782" t="e">
        <f>CV$45</f>
        <v>#REF!</v>
      </c>
      <c r="DA67" s="783" t="e">
        <f>CW$45</f>
        <v>#REF!</v>
      </c>
      <c r="DB67" s="868" t="e">
        <f>DB$45</f>
        <v>#REF!</v>
      </c>
      <c r="DC67" s="582" t="e">
        <f>DC$45</f>
        <v>#REF!</v>
      </c>
      <c r="DD67" s="581" t="e">
        <f>DB$45</f>
        <v>#REF!</v>
      </c>
      <c r="DE67" s="790" t="e">
        <f>DC$45</f>
        <v>#REF!</v>
      </c>
      <c r="DF67" s="782" t="e">
        <f>DB$45</f>
        <v>#REF!</v>
      </c>
      <c r="DG67" s="783" t="e">
        <f>DC$45</f>
        <v>#REF!</v>
      </c>
      <c r="DH67" s="868" t="e">
        <f>DH$45</f>
        <v>#REF!</v>
      </c>
      <c r="DI67" s="870" t="e">
        <f>DI$45</f>
        <v>#REF!</v>
      </c>
      <c r="DJ67" s="871" t="e">
        <f>DH$45</f>
        <v>#REF!</v>
      </c>
      <c r="DK67" s="790" t="e">
        <f>DI$45</f>
        <v>#REF!</v>
      </c>
      <c r="DL67" s="782" t="e">
        <f>DH$45</f>
        <v>#REF!</v>
      </c>
      <c r="DM67" s="783" t="e">
        <f>DI$45</f>
        <v>#REF!</v>
      </c>
      <c r="DN67" s="3"/>
      <c r="DO67" s="3"/>
      <c r="DP67" s="323"/>
      <c r="DQ67" s="10"/>
      <c r="DR67" s="265" t="str">
        <f>IF(AND($M$8=1,SUM('6a Health full-time'!D66,'6a Health full-time'!I66)&gt;$DP$22,'6a Health full-time'!N66=0),P$15&amp;", "&amp;P$16&amp;", "&amp;$A67&amp;", "&amp;$B67&amp;", "&amp;$C67&amp;"; ","")</f>
        <v/>
      </c>
      <c r="DS67" s="258" t="str">
        <f>IF(AND($M$8=1,SUM('6a Health full-time'!E66,'6a Health full-time'!J66)&gt;$DP$22,'6a Health full-time'!O66=0),Q$15&amp;", "&amp;Q$16&amp;", "&amp;$A67&amp;", "&amp;$B67&amp;", "&amp;$C67&amp;"; ","")</f>
        <v/>
      </c>
      <c r="DT67" s="259" t="str">
        <f>IF(AND($M$8=1,SUM('6a Health full-time'!H66,'6a Health full-time'!M66)&gt;$DP$22,'6a Health full-time'!R66=0),R$15&amp;", "&amp;R$16&amp;", "&amp;$A67&amp;", "&amp;$B67&amp;", "&amp;$C67&amp;"; ","")</f>
        <v/>
      </c>
      <c r="DU67" s="258" t="e">
        <f>IF(AND($M$8=1,SUM('6a Health full-time'!#REF!,'6a Health full-time'!#REF!)&gt;$DP$22,'6a Health full-time'!#REF!=0),S$15&amp;", "&amp;S$16&amp;", "&amp;$A67&amp;", "&amp;$B67&amp;", "&amp;$C67&amp;"; ","")</f>
        <v>#REF!</v>
      </c>
      <c r="DV67" s="299" t="e">
        <f>IF(AND($M$8=1,SUM('6a Health full-time'!#REF!,'6a Health full-time'!#REF!)&gt;$DP$22,'6a Health full-time'!#REF!=0),T$15&amp;", "&amp;T$16&amp;", "&amp;$A67&amp;", "&amp;$B67&amp;", "&amp;$C67&amp;"; ","")</f>
        <v>#REF!</v>
      </c>
      <c r="DW67" s="266" t="e">
        <f>IF(AND($M$8=1,SUM('6a Health full-time'!#REF!,'6a Health full-time'!#REF!)&gt;$DP$22,'6a Health full-time'!#REF!=0),U$15&amp;", "&amp;U$16&amp;", "&amp;$A67&amp;", "&amp;$B67&amp;", "&amp;$C67&amp;"; ","")</f>
        <v>#REF!</v>
      </c>
      <c r="DX67" s="324"/>
      <c r="DY67" s="323"/>
      <c r="DZ67" s="10"/>
      <c r="EA67" s="265" t="str">
        <f>IF(AND($N$8=1,SUM('6a Health full-time'!D66,'6a Health full-time'!I66)&gt;0,SUM('6a Health full-time'!D66,'6a Health full-time'!I66)=ABS('6a Health full-time'!N66)),P$15&amp;", "&amp;P$16&amp;", "&amp;$A67&amp;", "&amp;$B67&amp;", "&amp;$C67&amp;"; ","")</f>
        <v/>
      </c>
      <c r="EB67" s="258" t="str">
        <f>IF(AND($N$8=1,SUM('6a Health full-time'!E66,'6a Health full-time'!J66)&gt;0,SUM('6a Health full-time'!E66,'6a Health full-time'!J66)=ABS('6a Health full-time'!O66)),Q$15&amp;", "&amp;Q$16&amp;", "&amp;$A67&amp;", "&amp;$B67&amp;", "&amp;$C67&amp;"; ","")</f>
        <v/>
      </c>
      <c r="EC67" s="259" t="str">
        <f>IF(AND($N$8=1,SUM('6a Health full-time'!H66,'6a Health full-time'!M66)&gt;0,SUM('6a Health full-time'!H66,'6a Health full-time'!M66)=ABS('6a Health full-time'!R66)),R$15&amp;", "&amp;R$16&amp;", "&amp;$A67&amp;", "&amp;$B67&amp;", "&amp;$C67&amp;"; ","")</f>
        <v/>
      </c>
      <c r="ED67" s="258" t="e">
        <f>IF(AND($N$8=1,SUM('6a Health full-time'!#REF!,'6a Health full-time'!#REF!)&gt;0,SUM('6a Health full-time'!#REF!,'6a Health full-time'!#REF!)=ABS('6a Health full-time'!#REF!)),S$15&amp;", "&amp;S$16&amp;", "&amp;$A67&amp;", "&amp;$B67&amp;", "&amp;$C67&amp;"; ","")</f>
        <v>#REF!</v>
      </c>
      <c r="EE67" s="299" t="e">
        <f>IF(AND($N$8=1,SUM('6a Health full-time'!#REF!,'6a Health full-time'!#REF!)&gt;0,SUM('6a Health full-time'!#REF!,'6a Health full-time'!#REF!)=ABS('6a Health full-time'!#REF!)),T$15&amp;", "&amp;T$16&amp;", "&amp;$A67&amp;", "&amp;$B67&amp;", "&amp;$C67&amp;"; ","")</f>
        <v>#REF!</v>
      </c>
      <c r="EF67" s="266" t="e">
        <f>IF(AND($N$8=1,SUM('6a Health full-time'!#REF!,'6a Health full-time'!#REF!)&gt;0,SUM('6a Health full-time'!#REF!,'6a Health full-time'!#REF!)=ABS('6a Health full-time'!#REF!)),U$15&amp;", "&amp;U$16&amp;", "&amp;$A67&amp;", "&amp;$B67&amp;", "&amp;$C67&amp;"; ","")</f>
        <v>#REF!</v>
      </c>
      <c r="EG67" s="324"/>
      <c r="EH67" s="3"/>
      <c r="EI67" s="3"/>
      <c r="EJ67" s="3"/>
      <c r="EK67" s="3"/>
      <c r="EL67" s="3"/>
      <c r="EM67" s="3"/>
      <c r="EN67" s="3"/>
      <c r="EO67" s="3"/>
      <c r="EP67" s="3"/>
      <c r="EQ67" s="323"/>
      <c r="ER67" s="10"/>
      <c r="ES67" s="265" t="str">
        <f>IF(AND($P$8=1,$B67="Long length",'6a Health full-time'!S66&lt;&gt;0),D$15&amp;", "&amp;D$16&amp;", "&amp;$A67&amp;", "&amp;$B67&amp;", "&amp;$C67&amp;"; ","")</f>
        <v/>
      </c>
      <c r="ET67" s="258" t="str">
        <f>IF(AND($P$8=1,$B67="Long length",'6a Health full-time'!T66&lt;&gt;0),E$15&amp;", "&amp;E$16&amp;", "&amp;$A67&amp;", "&amp;$B67&amp;", "&amp;$C67&amp;"; ","")</f>
        <v/>
      </c>
      <c r="EU67" s="259" t="str">
        <f>IF(AND($P$8=1,$B67="Long length",'6a Health full-time'!W66&lt;&gt;0),F$15&amp;", "&amp;F$16&amp;", "&amp;$A67&amp;", "&amp;$B67&amp;", "&amp;$C67&amp;"; ","")</f>
        <v/>
      </c>
      <c r="EV67" s="258" t="e">
        <f>IF(AND($P$8=1,$B67="Long length",'6a Health full-time'!#REF!&lt;&gt;0),G$15&amp;", "&amp;G$16&amp;", "&amp;$A67&amp;", "&amp;$B67&amp;", "&amp;$C67&amp;"; ","")</f>
        <v>#REF!</v>
      </c>
      <c r="EW67" s="299" t="e">
        <f>IF(AND($P$8=1,$B67="Long length",'6a Health full-time'!#REF!&lt;&gt;0),H$15&amp;", "&amp;H$16&amp;", "&amp;$A67&amp;", "&amp;$B67&amp;", "&amp;$C67&amp;"; ","")</f>
        <v>#REF!</v>
      </c>
      <c r="EX67" s="266" t="e">
        <f>IF(AND($P$8=1,$B67="Long length",'6a Health full-time'!#REF!&lt;&gt;0),I$15&amp;", "&amp;I$16&amp;", "&amp;$A67&amp;", "&amp;$B67&amp;", "&amp;$C67&amp;"; ","")</f>
        <v>#REF!</v>
      </c>
      <c r="EY67" s="324"/>
    </row>
    <row r="68" spans="1:155" ht="13.5" x14ac:dyDescent="0.2">
      <c r="A68" s="3" t="s">
        <v>11303</v>
      </c>
      <c r="B68" s="3" t="s">
        <v>11274</v>
      </c>
      <c r="C68" s="3" t="s">
        <v>11275</v>
      </c>
      <c r="E68" s="295"/>
      <c r="F68" s="10"/>
      <c r="G68" s="264" t="str">
        <f>IF(AND($D$8=1,'6a Health full-time'!N67&gt;0),P$15&amp;", "&amp;P$16&amp;", "&amp;$A68&amp;", "&amp;$B68&amp;", "&amp;$C68&amp;"; ","")</f>
        <v/>
      </c>
      <c r="H68" s="255" t="str">
        <f>IF(AND($D$8=1,'6a Health full-time'!O67&gt;0),Q$15&amp;", "&amp;Q$16&amp;", "&amp;$A68&amp;", "&amp;$B68&amp;", "&amp;$C68&amp;"; ","")</f>
        <v/>
      </c>
      <c r="I68" s="256" t="str">
        <f>IF(AND($D$8=1,'6a Health full-time'!R67&gt;0),R$15&amp;", "&amp;R$16&amp;", "&amp;$A68&amp;", "&amp;$B68&amp;", "&amp;$C68&amp;"; ","")</f>
        <v/>
      </c>
      <c r="J68" s="257" t="e">
        <f>IF(AND($D$8=1,'6a Health full-time'!#REF!&gt;0),S$15&amp;", "&amp;S$16&amp;", "&amp;$A68&amp;", "&amp;$B68&amp;", "&amp;$C68&amp;"; ","")</f>
        <v>#REF!</v>
      </c>
      <c r="K68" s="795" t="e">
        <f>IF(AND($D$8=1,'6a Health full-time'!#REF!&gt;0),T$15&amp;", "&amp;T$16&amp;", "&amp;$A68&amp;", "&amp;$B68&amp;", "&amp;$C68&amp;"; ","")</f>
        <v>#REF!</v>
      </c>
      <c r="L68" s="293" t="e">
        <f>IF(AND($D$8=1,'6a Health full-time'!#REF!&gt;0),W$15&amp;", "&amp;W$16&amp;", "&amp;$A68&amp;", "&amp;$B68&amp;", "&amp;$C68&amp;"; ","")</f>
        <v>#REF!</v>
      </c>
      <c r="M68" s="50"/>
      <c r="N68" s="295"/>
      <c r="O68" s="10"/>
      <c r="P68" s="264" t="str">
        <f>IF(AND($E$8=1,'6a Health full-time'!D67&lt;0),D$14&amp;", "&amp;D$15&amp;", "&amp;D$16&amp;", "&amp;$A68&amp;", "&amp;$B68&amp;", "&amp;$C68&amp;"; ","")</f>
        <v/>
      </c>
      <c r="Q68" s="255" t="str">
        <f>IF(AND($E$8=1,'6a Health full-time'!E67&lt;0),E$14&amp;", "&amp;E$15&amp;", "&amp;E$16&amp;", "&amp;$A68&amp;", "&amp;$B68&amp;", "&amp;$C68&amp;"; ","")</f>
        <v/>
      </c>
      <c r="R68" s="256" t="str">
        <f>IF(AND($E$8=1,'6a Health full-time'!H67&lt;0),F$14&amp;", "&amp;F$15&amp;", "&amp;F$16&amp;", "&amp;$A68&amp;", "&amp;$B68&amp;", "&amp;$C68&amp;"; ","")</f>
        <v/>
      </c>
      <c r="S68" s="255" t="e">
        <f>IF(AND($E$8=1,'6a Health full-time'!#REF!&lt;0),G$14&amp;", "&amp;G$15&amp;", "&amp;G$16&amp;", "&amp;$A68&amp;", "&amp;$B68&amp;", "&amp;$C68&amp;"; ","")</f>
        <v>#REF!</v>
      </c>
      <c r="T68" s="298" t="e">
        <f>IF(AND($E$8=1,'6a Health full-time'!#REF!&lt;0),H$14&amp;", "&amp;H$15&amp;", "&amp;H$16&amp;", "&amp;$A68&amp;", "&amp;$B68&amp;", "&amp;$C68&amp;"; ","")</f>
        <v>#REF!</v>
      </c>
      <c r="U68" s="298" t="e">
        <f>IF(AND($E$8=1,'6a Health full-time'!#REF!&lt;0),I$14&amp;", "&amp;I$15&amp;", "&amp;I$16&amp;", "&amp;$A68&amp;", "&amp;$B68&amp;", "&amp;$C68&amp;"; ","")</f>
        <v>#REF!</v>
      </c>
      <c r="V68" s="264" t="str">
        <f>IF(AND($E$8=1,'6a Health full-time'!I67&lt;0),J$14&amp;", "&amp;J$15&amp;", "&amp;J$16&amp;", "&amp;$A68&amp;", "&amp;$B68&amp;", "&amp;$C68&amp;"; ","")</f>
        <v/>
      </c>
      <c r="W68" s="255" t="str">
        <f>IF(AND($E$8=1,'6a Health full-time'!J67&lt;0),K$14&amp;", "&amp;K$15&amp;", "&amp;K$16&amp;", "&amp;$A68&amp;", "&amp;$B68&amp;", "&amp;$C68&amp;"; ","")</f>
        <v/>
      </c>
      <c r="X68" s="256" t="str">
        <f>IF(AND($E$8=1,'6a Health full-time'!M67&lt;0),L$14&amp;", "&amp;L$15&amp;", "&amp;L$16&amp;", "&amp;$A68&amp;", "&amp;$B68&amp;", "&amp;$C68&amp;"; ","")</f>
        <v/>
      </c>
      <c r="Y68" s="255" t="e">
        <f>IF(AND($E$8=1,'6a Health full-time'!#REF!&lt;0),M$14&amp;", "&amp;M$15&amp;", "&amp;M$16&amp;", "&amp;$A68&amp;", "&amp;$B68&amp;", "&amp;$C68&amp;"; ","")</f>
        <v>#REF!</v>
      </c>
      <c r="Z68" s="298" t="e">
        <f>IF(AND($E$8=1,'6a Health full-time'!#REF!&lt;0),N$14&amp;", "&amp;N$15&amp;", "&amp;N$16&amp;", "&amp;$A68&amp;", "&amp;$B68&amp;", "&amp;$C68&amp;"; ","")</f>
        <v>#REF!</v>
      </c>
      <c r="AA68" s="298" t="e">
        <f>IF(AND($E$8=1,'6a Health full-time'!#REF!&lt;0),O$14&amp;", "&amp;O$15&amp;", "&amp;O$16&amp;", "&amp;$A68&amp;", "&amp;$B68&amp;", "&amp;$C68&amp;"; ","")</f>
        <v>#REF!</v>
      </c>
      <c r="AB68" s="264" t="str">
        <f>IF(AND($E$8=1,'6a Health full-time'!S67&lt;0),V$14&amp;", "&amp;V$15&amp;", "&amp;V$16&amp;", "&amp;$A68&amp;", "&amp;$B68&amp;", "&amp;$C68&amp;"; ","")</f>
        <v/>
      </c>
      <c r="AC68" s="255" t="str">
        <f>IF(AND($E$8=1,'6a Health full-time'!T67&lt;0),W$14&amp;", "&amp;W$15&amp;", "&amp;W$16&amp;", "&amp;$A68&amp;", "&amp;$B68&amp;", "&amp;$C68&amp;"; ","")</f>
        <v/>
      </c>
      <c r="AD68" s="256" t="str">
        <f>IF(AND($E$8=1,'6a Health full-time'!W67&lt;0),X$14&amp;", "&amp;X$15&amp;", "&amp;X$16&amp;", "&amp;$A68&amp;", "&amp;$B68&amp;", "&amp;$C68&amp;"; ","")</f>
        <v/>
      </c>
      <c r="AE68" s="255" t="e">
        <f>IF(AND($E$8=1,'6a Health full-time'!#REF!&lt;0),Y$14&amp;", "&amp;Y$15&amp;", "&amp;Y$16&amp;", "&amp;$A68&amp;", "&amp;$B68&amp;", "&amp;$C68&amp;"; ","")</f>
        <v>#REF!</v>
      </c>
      <c r="AF68" s="298" t="e">
        <f>IF(AND($E$8=1,'6a Health full-time'!#REF!&lt;0),Z$14&amp;", "&amp;Z$15&amp;", "&amp;Z$16&amp;", "&amp;$A68&amp;", "&amp;$B68&amp;", "&amp;$C68&amp;"; ","")</f>
        <v>#REF!</v>
      </c>
      <c r="AG68" s="802" t="e">
        <f>IF(AND($E$8=1,'6a Health full-time'!#REF!&lt;0),AA$14&amp;", "&amp;AA$15&amp;", "&amp;AA$16&amp;", "&amp;$A68&amp;", "&amp;$B68&amp;", "&amp;$C68&amp;"; ","")</f>
        <v>#REF!</v>
      </c>
      <c r="AH68" s="50"/>
      <c r="AI68" s="295"/>
      <c r="AJ68" s="10"/>
      <c r="AK68" s="264" t="str">
        <f>IF(AND($F$8=1,ABS('6a Health full-time'!D67)&lt;&gt;INT(ABS('6a Health full-time'!D67))),D$14&amp;", "&amp;D$15&amp;", "&amp;D$16&amp;", "&amp;$A68&amp;", "&amp;$B68&amp;", "&amp;$C68&amp;"; ","")</f>
        <v/>
      </c>
      <c r="AL68" s="255" t="str">
        <f>IF(AND($F$8=1,ABS('6a Health full-time'!E67)&lt;&gt;INT(ABS('6a Health full-time'!E67))),E$14&amp;", "&amp;E$15&amp;", "&amp;E$16&amp;", "&amp;$A68&amp;", "&amp;$B68&amp;", "&amp;$C68&amp;"; ","")</f>
        <v/>
      </c>
      <c r="AM68" s="256" t="str">
        <f>IF(AND($F$8=1,ABS('6a Health full-time'!H67)&lt;&gt;INT(ABS('6a Health full-time'!H67))),F$14&amp;", "&amp;F$15&amp;", "&amp;F$16&amp;", "&amp;$A68&amp;", "&amp;$B68&amp;", "&amp;$C68&amp;"; ","")</f>
        <v/>
      </c>
      <c r="AN68" s="255" t="e">
        <f>IF(AND($F$8=1,ABS('6a Health full-time'!#REF!)&lt;&gt;INT(ABS('6a Health full-time'!#REF!))),G$14&amp;", "&amp;G$15&amp;", "&amp;G$16&amp;", "&amp;$A68&amp;", "&amp;$B68&amp;", "&amp;$C68&amp;"; ","")</f>
        <v>#REF!</v>
      </c>
      <c r="AO68" s="298" t="e">
        <f>IF(AND($F$8=1,ABS('6a Health full-time'!#REF!)&lt;&gt;INT(ABS('6a Health full-time'!#REF!))),H$14&amp;", "&amp;H$15&amp;", "&amp;H$16&amp;", "&amp;$A68&amp;", "&amp;$B68&amp;", "&amp;$C68&amp;"; ","")</f>
        <v>#REF!</v>
      </c>
      <c r="AP68" s="298" t="e">
        <f>IF(AND($F$8=1,ABS('6a Health full-time'!#REF!)&lt;&gt;INT(ABS('6a Health full-time'!#REF!))),I$14&amp;", "&amp;I$15&amp;", "&amp;I$16&amp;", "&amp;$A68&amp;", "&amp;$B68&amp;", "&amp;$C68&amp;"; ","")</f>
        <v>#REF!</v>
      </c>
      <c r="AQ68" s="264" t="str">
        <f>IF(AND($F$8=1,ABS('6a Health full-time'!I67)&lt;&gt;INT(ABS('6a Health full-time'!I67))),J$14&amp;", "&amp;J$15&amp;", "&amp;J$16&amp;", "&amp;$A68&amp;", "&amp;$B68&amp;", "&amp;$C68&amp;"; ","")</f>
        <v/>
      </c>
      <c r="AR68" s="255" t="str">
        <f>IF(AND($F$8=1,ABS('6a Health full-time'!J67)&lt;&gt;INT(ABS('6a Health full-time'!J67))),K$14&amp;", "&amp;K$15&amp;", "&amp;K$16&amp;", "&amp;$A68&amp;", "&amp;$B68&amp;", "&amp;$C68&amp;"; ","")</f>
        <v/>
      </c>
      <c r="AS68" s="256" t="str">
        <f>IF(AND($F$8=1,ABS('6a Health full-time'!M67)&lt;&gt;INT(ABS('6a Health full-time'!M67))),L$14&amp;", "&amp;L$15&amp;", "&amp;L$16&amp;", "&amp;$A68&amp;", "&amp;$B68&amp;", "&amp;$C68&amp;"; ","")</f>
        <v/>
      </c>
      <c r="AT68" s="255" t="e">
        <f>IF(AND($F$8=1,ABS('6a Health full-time'!#REF!)&lt;&gt;INT(ABS('6a Health full-time'!#REF!))),M$14&amp;", "&amp;M$15&amp;", "&amp;M$16&amp;", "&amp;$A68&amp;", "&amp;$B68&amp;", "&amp;$C68&amp;"; ","")</f>
        <v>#REF!</v>
      </c>
      <c r="AU68" s="298" t="e">
        <f>IF(AND($F$8=1,ABS('6a Health full-time'!#REF!)&lt;&gt;INT(ABS('6a Health full-time'!#REF!))),N$14&amp;", "&amp;N$15&amp;", "&amp;N$16&amp;", "&amp;$A68&amp;", "&amp;$B68&amp;", "&amp;$C68&amp;"; ","")</f>
        <v>#REF!</v>
      </c>
      <c r="AV68" s="802" t="e">
        <f>IF(AND($F$8=1,ABS('6a Health full-time'!#REF!)&lt;&gt;INT(ABS('6a Health full-time'!#REF!))),O$14&amp;", "&amp;O$15&amp;", "&amp;O$16&amp;", "&amp;$A68&amp;", "&amp;$B68&amp;", "&amp;$C68&amp;"; ","")</f>
        <v>#REF!</v>
      </c>
      <c r="AW68" s="298" t="str">
        <f>IF(AND($F$8=1,ABS('6a Health full-time'!N67)&lt;&gt;INT(ABS('6a Health full-time'!N67))),P$14&amp;", "&amp;P$15&amp;", "&amp;P$16&amp;", "&amp;$A68&amp;", "&amp;$B68&amp;", "&amp;$C68&amp;"; ","")</f>
        <v/>
      </c>
      <c r="AX68" s="806" t="str">
        <f>IF(AND($F$8=1,ABS('6a Health full-time'!O67)&lt;&gt;INT(ABS('6a Health full-time'!O67))),Q$14&amp;", "&amp;Q$15&amp;", "&amp;Q$16&amp;", "&amp;$A68&amp;", "&amp;$B68&amp;", "&amp;$C68&amp;"; ","")</f>
        <v/>
      </c>
      <c r="AY68" s="298" t="str">
        <f>IF(AND($F$8=1,ABS('6a Health full-time'!R67)&lt;&gt;INT(ABS('6a Health full-time'!R67))),R$14&amp;", "&amp;R$15&amp;", "&amp;R$16&amp;", "&amp;$A68&amp;", "&amp;$B68&amp;", "&amp;$C68&amp;"; ","")</f>
        <v/>
      </c>
      <c r="AZ68" s="806" t="e">
        <f>IF(AND($F$8=1,ABS('6a Health full-time'!#REF!)&lt;&gt;INT(ABS('6a Health full-time'!#REF!))),S$14&amp;", "&amp;S$15&amp;", "&amp;S$16&amp;", "&amp;$A68&amp;", "&amp;$B68&amp;", "&amp;$C68&amp;"; ","")</f>
        <v>#REF!</v>
      </c>
      <c r="BA68" s="298" t="e">
        <f>IF(AND($F$8=1,ABS('6a Health full-time'!#REF!)&lt;&gt;INT(ABS('6a Health full-time'!#REF!))),T$14&amp;", "&amp;T$15&amp;", "&amp;T$16&amp;", "&amp;$A68&amp;", "&amp;$B68&amp;", "&amp;$C68&amp;"; ","")</f>
        <v>#REF!</v>
      </c>
      <c r="BB68" s="298" t="e">
        <f>IF(AND($F$8=1,ABS('6a Health full-time'!#REF!)&lt;&gt;INT(ABS('6a Health full-time'!#REF!))),U$14&amp;", "&amp;U$15&amp;", "&amp;U$16&amp;", "&amp;$A68&amp;", "&amp;$B68&amp;", "&amp;$C68&amp;"; ","")</f>
        <v>#REF!</v>
      </c>
      <c r="BC68" s="264" t="str">
        <f>IF(AND($F$8=1,ABS('6a Health full-time'!S67)&lt;&gt;INT(ABS('6a Health full-time'!S67))),V$14&amp;", "&amp;V$15&amp;", "&amp;V$16&amp;", "&amp;$A68&amp;", "&amp;$B68&amp;", "&amp;$C68&amp;"; ","")</f>
        <v/>
      </c>
      <c r="BD68" s="255" t="str">
        <f>IF(AND($F$8=1,ABS('6a Health full-time'!T67)&lt;&gt;INT(ABS('6a Health full-time'!T67))),W$14&amp;", "&amp;W$15&amp;", "&amp;W$16&amp;", "&amp;$A68&amp;", "&amp;$B68&amp;", "&amp;$C68&amp;"; ","")</f>
        <v/>
      </c>
      <c r="BE68" s="256" t="str">
        <f>IF(AND($F$8=1,ABS('6a Health full-time'!W67)&lt;&gt;INT(ABS('6a Health full-time'!W67))),X$14&amp;", "&amp;X$15&amp;", "&amp;X$16&amp;", "&amp;$A68&amp;", "&amp;$B68&amp;", "&amp;$C68&amp;"; ","")</f>
        <v/>
      </c>
      <c r="BF68" s="255" t="e">
        <f>IF(AND($F$8=1,ABS('6a Health full-time'!#REF!)&lt;&gt;INT(ABS('6a Health full-time'!#REF!))),Y$14&amp;", "&amp;Y$15&amp;", "&amp;Y$16&amp;", "&amp;$A68&amp;", "&amp;$B68&amp;", "&amp;$C68&amp;"; ","")</f>
        <v>#REF!</v>
      </c>
      <c r="BG68" s="298" t="e">
        <f>IF(AND($F$8=1,ABS('6a Health full-time'!#REF!)&lt;&gt;INT(ABS('6a Health full-time'!#REF!))),Z$14&amp;", "&amp;Z$15&amp;", "&amp;Z$16&amp;", "&amp;$A68&amp;", "&amp;$B68&amp;", "&amp;$C68&amp;"; ","")</f>
        <v>#REF!</v>
      </c>
      <c r="BH68" s="293" t="e">
        <f>IF(AND($F$8=1,ABS('6a Health full-time'!#REF!)&lt;&gt;INT(ABS('6a Health full-time'!#REF!))),AA$14&amp;", "&amp;AA$15&amp;", "&amp;AA$16&amp;", "&amp;$A68&amp;", "&amp;$B68&amp;", "&amp;$C68&amp;"; ","")</f>
        <v>#REF!</v>
      </c>
      <c r="BI68" s="50"/>
      <c r="BJ68" s="295"/>
      <c r="BK68" s="10"/>
      <c r="BL68" s="286"/>
      <c r="BM68" s="287"/>
      <c r="BN68" s="301"/>
      <c r="BO68" s="287"/>
      <c r="BP68" s="303"/>
      <c r="BQ68" s="303"/>
      <c r="BR68" s="286"/>
      <c r="BS68" s="287"/>
      <c r="BT68" s="301"/>
      <c r="BU68" s="287"/>
      <c r="BV68" s="303"/>
      <c r="BW68" s="804"/>
      <c r="BX68" s="303"/>
      <c r="BY68" s="808"/>
      <c r="BZ68" s="303"/>
      <c r="CA68" s="808"/>
      <c r="CB68" s="303"/>
      <c r="CC68" s="303"/>
      <c r="CD68" s="286"/>
      <c r="CE68" s="287"/>
      <c r="CF68" s="301"/>
      <c r="CG68" s="287"/>
      <c r="CH68" s="814"/>
      <c r="CI68" s="817"/>
      <c r="CJ68" s="50"/>
      <c r="CK68" s="3"/>
      <c r="CL68" s="3"/>
      <c r="CM68" s="3"/>
      <c r="CN68" s="3"/>
      <c r="CO68" s="38" t="s">
        <v>124</v>
      </c>
      <c r="CP68" s="872" t="e">
        <f>CP$46</f>
        <v>#REF!</v>
      </c>
      <c r="CQ68" s="873" t="e">
        <f>CQ$46</f>
        <v>#REF!</v>
      </c>
      <c r="CR68" s="828" t="e">
        <f>CP$46</f>
        <v>#REF!</v>
      </c>
      <c r="CS68" s="825" t="e">
        <f>CQ$46</f>
        <v>#REF!</v>
      </c>
      <c r="CT68" s="784" t="e">
        <f>CP$46</f>
        <v>#REF!</v>
      </c>
      <c r="CU68" s="785" t="e">
        <f>CQ$46</f>
        <v>#REF!</v>
      </c>
      <c r="CV68" s="874" t="e">
        <f>CV$46</f>
        <v>#REF!</v>
      </c>
      <c r="CW68" s="873" t="e">
        <f>CW$46</f>
        <v>#REF!</v>
      </c>
      <c r="CX68" s="828" t="e">
        <f>CV$46</f>
        <v>#REF!</v>
      </c>
      <c r="CY68" s="825" t="e">
        <f>CW$46</f>
        <v>#REF!</v>
      </c>
      <c r="CZ68" s="784" t="e">
        <f>CV$46</f>
        <v>#REF!</v>
      </c>
      <c r="DA68" s="785" t="e">
        <f>CW$46</f>
        <v>#REF!</v>
      </c>
      <c r="DB68" s="874" t="e">
        <f>DB$46</f>
        <v>#REF!</v>
      </c>
      <c r="DC68" s="873" t="e">
        <f>DC$46</f>
        <v>#REF!</v>
      </c>
      <c r="DD68" s="828" t="e">
        <f>DB$46</f>
        <v>#REF!</v>
      </c>
      <c r="DE68" s="825" t="e">
        <f>DC$46</f>
        <v>#REF!</v>
      </c>
      <c r="DF68" s="784" t="e">
        <f>DB$46</f>
        <v>#REF!</v>
      </c>
      <c r="DG68" s="785" t="e">
        <f>DC$46</f>
        <v>#REF!</v>
      </c>
      <c r="DH68" s="874" t="e">
        <f>DH$46</f>
        <v>#REF!</v>
      </c>
      <c r="DI68" s="873" t="e">
        <f>DI$46</f>
        <v>#REF!</v>
      </c>
      <c r="DJ68" s="828" t="e">
        <f>DH$46</f>
        <v>#REF!</v>
      </c>
      <c r="DK68" s="825" t="e">
        <f>DI$46</f>
        <v>#REF!</v>
      </c>
      <c r="DL68" s="784" t="e">
        <f>DH$46</f>
        <v>#REF!</v>
      </c>
      <c r="DM68" s="785" t="e">
        <f>DI$46</f>
        <v>#REF!</v>
      </c>
      <c r="DN68" s="3"/>
      <c r="DO68" s="3"/>
      <c r="DP68" s="323"/>
      <c r="DQ68" s="10"/>
      <c r="DR68" s="264" t="str">
        <f>IF(AND($M$8=1,SUM('6a Health full-time'!D67,'6a Health full-time'!I67)&gt;$DP$22,'6a Health full-time'!N67=0),P$15&amp;", "&amp;P$16&amp;", "&amp;$A68&amp;", "&amp;$B68&amp;", "&amp;$C68&amp;"; ","")</f>
        <v/>
      </c>
      <c r="DS68" s="255" t="str">
        <f>IF(AND($M$8=1,SUM('6a Health full-time'!E67,'6a Health full-time'!J67)&gt;$DP$22,'6a Health full-time'!O67=0),Q$15&amp;", "&amp;Q$16&amp;", "&amp;$A68&amp;", "&amp;$B68&amp;", "&amp;$C68&amp;"; ","")</f>
        <v/>
      </c>
      <c r="DT68" s="256" t="str">
        <f>IF(AND($M$8=1,SUM('6a Health full-time'!H67,'6a Health full-time'!M67)&gt;$DP$22,'6a Health full-time'!R67=0),R$15&amp;", "&amp;R$16&amp;", "&amp;$A68&amp;", "&amp;$B68&amp;", "&amp;$C68&amp;"; ","")</f>
        <v/>
      </c>
      <c r="DU68" s="255" t="e">
        <f>IF(AND($M$8=1,SUM('6a Health full-time'!#REF!,'6a Health full-time'!#REF!)&gt;$DP$22,'6a Health full-time'!#REF!=0),S$15&amp;", "&amp;S$16&amp;", "&amp;$A68&amp;", "&amp;$B68&amp;", "&amp;$C68&amp;"; ","")</f>
        <v>#REF!</v>
      </c>
      <c r="DV68" s="298" t="e">
        <f>IF(AND($M$8=1,SUM('6a Health full-time'!#REF!,'6a Health full-time'!#REF!)&gt;$DP$22,'6a Health full-time'!#REF!=0),T$15&amp;", "&amp;T$16&amp;", "&amp;$A68&amp;", "&amp;$B68&amp;", "&amp;$C68&amp;"; ","")</f>
        <v>#REF!</v>
      </c>
      <c r="DW68" s="293" t="e">
        <f>IF(AND($M$8=1,SUM('6a Health full-time'!#REF!,'6a Health full-time'!#REF!)&gt;$DP$22,'6a Health full-time'!#REF!=0),U$15&amp;", "&amp;U$16&amp;", "&amp;$A68&amp;", "&amp;$B68&amp;", "&amp;$C68&amp;"; ","")</f>
        <v>#REF!</v>
      </c>
      <c r="DX68" s="324"/>
      <c r="DY68" s="323"/>
      <c r="DZ68" s="10"/>
      <c r="EA68" s="264" t="str">
        <f>IF(AND($N$8=1,SUM('6a Health full-time'!D67,'6a Health full-time'!I67)&gt;0,SUM('6a Health full-time'!D67,'6a Health full-time'!I67)=ABS('6a Health full-time'!N67)),P$15&amp;", "&amp;P$16&amp;", "&amp;$A68&amp;", "&amp;$B68&amp;", "&amp;$C68&amp;"; ","")</f>
        <v/>
      </c>
      <c r="EB68" s="255" t="str">
        <f>IF(AND($N$8=1,SUM('6a Health full-time'!E67,'6a Health full-time'!J67)&gt;0,SUM('6a Health full-time'!E67,'6a Health full-time'!J67)=ABS('6a Health full-time'!O67)),Q$15&amp;", "&amp;Q$16&amp;", "&amp;$A68&amp;", "&amp;$B68&amp;", "&amp;$C68&amp;"; ","")</f>
        <v/>
      </c>
      <c r="EC68" s="256" t="str">
        <f>IF(AND($N$8=1,SUM('6a Health full-time'!H67,'6a Health full-time'!M67)&gt;0,SUM('6a Health full-time'!H67,'6a Health full-time'!M67)=ABS('6a Health full-time'!R67)),R$15&amp;", "&amp;R$16&amp;", "&amp;$A68&amp;", "&amp;$B68&amp;", "&amp;$C68&amp;"; ","")</f>
        <v/>
      </c>
      <c r="ED68" s="255" t="e">
        <f>IF(AND($N$8=1,SUM('6a Health full-time'!#REF!,'6a Health full-time'!#REF!)&gt;0,SUM('6a Health full-time'!#REF!,'6a Health full-time'!#REF!)=ABS('6a Health full-time'!#REF!)),S$15&amp;", "&amp;S$16&amp;", "&amp;$A68&amp;", "&amp;$B68&amp;", "&amp;$C68&amp;"; ","")</f>
        <v>#REF!</v>
      </c>
      <c r="EE68" s="298" t="e">
        <f>IF(AND($N$8=1,SUM('6a Health full-time'!#REF!,'6a Health full-time'!#REF!)&gt;0,SUM('6a Health full-time'!#REF!,'6a Health full-time'!#REF!)=ABS('6a Health full-time'!#REF!)),T$15&amp;", "&amp;T$16&amp;", "&amp;$A68&amp;", "&amp;$B68&amp;", "&amp;$C68&amp;"; ","")</f>
        <v>#REF!</v>
      </c>
      <c r="EF68" s="293" t="e">
        <f>IF(AND($N$8=1,SUM('6a Health full-time'!#REF!,'6a Health full-time'!#REF!)&gt;0,SUM('6a Health full-time'!#REF!,'6a Health full-time'!#REF!)=ABS('6a Health full-time'!#REF!)),U$15&amp;", "&amp;U$16&amp;", "&amp;$A68&amp;", "&amp;$B68&amp;", "&amp;$C68&amp;"; ","")</f>
        <v>#REF!</v>
      </c>
      <c r="EG68" s="324"/>
      <c r="EH68" s="3"/>
      <c r="EI68" s="3"/>
      <c r="EJ68" s="3"/>
      <c r="EK68" s="3"/>
      <c r="EL68" s="3"/>
      <c r="EM68" s="3"/>
      <c r="EN68" s="3"/>
      <c r="EO68" s="3"/>
      <c r="EP68" s="3"/>
      <c r="EQ68" s="323"/>
      <c r="ER68" s="10"/>
      <c r="ES68" s="264" t="str">
        <f>IF(AND($P$8=1,$B68="Long length",'6a Health full-time'!S67&lt;&gt;0),D$15&amp;", "&amp;D$16&amp;", "&amp;$A68&amp;", "&amp;$B68&amp;", "&amp;$C68&amp;"; ","")</f>
        <v/>
      </c>
      <c r="ET68" s="255" t="str">
        <f>IF(AND($P$8=1,$B68="Long length",'6a Health full-time'!T67&lt;&gt;0),E$15&amp;", "&amp;E$16&amp;", "&amp;$A68&amp;", "&amp;$B68&amp;", "&amp;$C68&amp;"; ","")</f>
        <v/>
      </c>
      <c r="EU68" s="256" t="str">
        <f>IF(AND($P$8=1,$B68="Long length",'6a Health full-time'!W67&lt;&gt;0),F$15&amp;", "&amp;F$16&amp;", "&amp;$A68&amp;", "&amp;$B68&amp;", "&amp;$C68&amp;"; ","")</f>
        <v/>
      </c>
      <c r="EV68" s="255" t="e">
        <f>IF(AND($P$8=1,$B68="Long length",'6a Health full-time'!#REF!&lt;&gt;0),G$15&amp;", "&amp;G$16&amp;", "&amp;$A68&amp;", "&amp;$B68&amp;", "&amp;$C68&amp;"; ","")</f>
        <v>#REF!</v>
      </c>
      <c r="EW68" s="298" t="e">
        <f>IF(AND($P$8=1,$B68="Long length",'6a Health full-time'!#REF!&lt;&gt;0),H$15&amp;", "&amp;H$16&amp;", "&amp;$A68&amp;", "&amp;$B68&amp;", "&amp;$C68&amp;"; ","")</f>
        <v>#REF!</v>
      </c>
      <c r="EX68" s="293" t="e">
        <f>IF(AND($P$8=1,$B68="Long length",'6a Health full-time'!#REF!&lt;&gt;0),I$15&amp;", "&amp;I$16&amp;", "&amp;$A68&amp;", "&amp;$B68&amp;", "&amp;$C68&amp;"; ","")</f>
        <v>#REF!</v>
      </c>
      <c r="EY68" s="324"/>
    </row>
    <row r="69" spans="1:155" ht="13.5" x14ac:dyDescent="0.2">
      <c r="A69" s="3" t="s">
        <v>11303</v>
      </c>
      <c r="B69" s="3" t="s">
        <v>11274</v>
      </c>
      <c r="C69" s="3" t="s">
        <v>11284</v>
      </c>
      <c r="E69" s="295"/>
      <c r="F69" s="10"/>
      <c r="G69" s="265" t="str">
        <f>IF(AND($D$8=1,'6a Health full-time'!N68&gt;0),P$15&amp;", "&amp;P$16&amp;", "&amp;$A69&amp;", "&amp;$B69&amp;", "&amp;$C69&amp;"; ","")</f>
        <v/>
      </c>
      <c r="H69" s="258" t="str">
        <f>IF(AND($D$8=1,'6a Health full-time'!O68&gt;0),Q$15&amp;", "&amp;Q$16&amp;", "&amp;$A69&amp;", "&amp;$B69&amp;", "&amp;$C69&amp;"; ","")</f>
        <v/>
      </c>
      <c r="I69" s="259" t="str">
        <f>IF(AND($D$8=1,'6a Health full-time'!R68&gt;0),R$15&amp;", "&amp;R$16&amp;", "&amp;$A69&amp;", "&amp;$B69&amp;", "&amp;$C69&amp;"; ","")</f>
        <v/>
      </c>
      <c r="J69" s="794" t="e">
        <f>IF(AND($D$8=1,'6a Health full-time'!#REF!&gt;0),S$15&amp;", "&amp;S$16&amp;", "&amp;$A69&amp;", "&amp;$B69&amp;", "&amp;$C69&amp;"; ","")</f>
        <v>#REF!</v>
      </c>
      <c r="K69" s="796" t="e">
        <f>IF(AND($D$8=1,'6a Health full-time'!#REF!&gt;0),T$15&amp;", "&amp;T$16&amp;", "&amp;$A69&amp;", "&amp;$B69&amp;", "&amp;$C69&amp;"; ","")</f>
        <v>#REF!</v>
      </c>
      <c r="L69" s="266" t="e">
        <f>IF(AND($D$8=1,'6a Health full-time'!#REF!&gt;0),W$15&amp;", "&amp;W$16&amp;", "&amp;$A69&amp;", "&amp;$B69&amp;", "&amp;$C69&amp;"; ","")</f>
        <v>#REF!</v>
      </c>
      <c r="M69" s="50"/>
      <c r="N69" s="295"/>
      <c r="O69" s="10"/>
      <c r="P69" s="265" t="str">
        <f>IF(AND($E$8=1,'6a Health full-time'!D68&lt;0),D$14&amp;", "&amp;D$15&amp;", "&amp;D$16&amp;", "&amp;$A69&amp;", "&amp;$B69&amp;", "&amp;$C69&amp;"; ","")</f>
        <v/>
      </c>
      <c r="Q69" s="258" t="str">
        <f>IF(AND($E$8=1,'6a Health full-time'!E68&lt;0),E$14&amp;", "&amp;E$15&amp;", "&amp;E$16&amp;", "&amp;$A69&amp;", "&amp;$B69&amp;", "&amp;$C69&amp;"; ","")</f>
        <v/>
      </c>
      <c r="R69" s="259" t="str">
        <f>IF(AND($E$8=1,'6a Health full-time'!H68&lt;0),F$14&amp;", "&amp;F$15&amp;", "&amp;F$16&amp;", "&amp;$A69&amp;", "&amp;$B69&amp;", "&amp;$C69&amp;"; ","")</f>
        <v/>
      </c>
      <c r="S69" s="258" t="e">
        <f>IF(AND($E$8=1,'6a Health full-time'!#REF!&lt;0),G$14&amp;", "&amp;G$15&amp;", "&amp;G$16&amp;", "&amp;$A69&amp;", "&amp;$B69&amp;", "&amp;$C69&amp;"; ","")</f>
        <v>#REF!</v>
      </c>
      <c r="T69" s="299" t="e">
        <f>IF(AND($E$8=1,'6a Health full-time'!#REF!&lt;0),H$14&amp;", "&amp;H$15&amp;", "&amp;H$16&amp;", "&amp;$A69&amp;", "&amp;$B69&amp;", "&amp;$C69&amp;"; ","")</f>
        <v>#REF!</v>
      </c>
      <c r="U69" s="299" t="e">
        <f>IF(AND($E$8=1,'6a Health full-time'!#REF!&lt;0),I$14&amp;", "&amp;I$15&amp;", "&amp;I$16&amp;", "&amp;$A69&amp;", "&amp;$B69&amp;", "&amp;$C69&amp;"; ","")</f>
        <v>#REF!</v>
      </c>
      <c r="V69" s="265" t="str">
        <f>IF(AND($E$8=1,'6a Health full-time'!I68&lt;0),J$14&amp;", "&amp;J$15&amp;", "&amp;J$16&amp;", "&amp;$A69&amp;", "&amp;$B69&amp;", "&amp;$C69&amp;"; ","")</f>
        <v/>
      </c>
      <c r="W69" s="258" t="str">
        <f>IF(AND($E$8=1,'6a Health full-time'!J68&lt;0),K$14&amp;", "&amp;K$15&amp;", "&amp;K$16&amp;", "&amp;$A69&amp;", "&amp;$B69&amp;", "&amp;$C69&amp;"; ","")</f>
        <v/>
      </c>
      <c r="X69" s="259" t="str">
        <f>IF(AND($E$8=1,'6a Health full-time'!M68&lt;0),L$14&amp;", "&amp;L$15&amp;", "&amp;L$16&amp;", "&amp;$A69&amp;", "&amp;$B69&amp;", "&amp;$C69&amp;"; ","")</f>
        <v/>
      </c>
      <c r="Y69" s="258" t="e">
        <f>IF(AND($E$8=1,'6a Health full-time'!#REF!&lt;0),M$14&amp;", "&amp;M$15&amp;", "&amp;M$16&amp;", "&amp;$A69&amp;", "&amp;$B69&amp;", "&amp;$C69&amp;"; ","")</f>
        <v>#REF!</v>
      </c>
      <c r="Z69" s="299" t="e">
        <f>IF(AND($E$8=1,'6a Health full-time'!#REF!&lt;0),N$14&amp;", "&amp;N$15&amp;", "&amp;N$16&amp;", "&amp;$A69&amp;", "&amp;$B69&amp;", "&amp;$C69&amp;"; ","")</f>
        <v>#REF!</v>
      </c>
      <c r="AA69" s="299" t="e">
        <f>IF(AND($E$8=1,'6a Health full-time'!#REF!&lt;0),O$14&amp;", "&amp;O$15&amp;", "&amp;O$16&amp;", "&amp;$A69&amp;", "&amp;$B69&amp;", "&amp;$C69&amp;"; ","")</f>
        <v>#REF!</v>
      </c>
      <c r="AB69" s="265" t="str">
        <f>IF(AND($E$8=1,'6a Health full-time'!S68&lt;0),V$14&amp;", "&amp;V$15&amp;", "&amp;V$16&amp;", "&amp;$A69&amp;", "&amp;$B69&amp;", "&amp;$C69&amp;"; ","")</f>
        <v/>
      </c>
      <c r="AC69" s="258" t="str">
        <f>IF(AND($E$8=1,'6a Health full-time'!T68&lt;0),W$14&amp;", "&amp;W$15&amp;", "&amp;W$16&amp;", "&amp;$A69&amp;", "&amp;$B69&amp;", "&amp;$C69&amp;"; ","")</f>
        <v/>
      </c>
      <c r="AD69" s="259" t="str">
        <f>IF(AND($E$8=1,'6a Health full-time'!W68&lt;0),X$14&amp;", "&amp;X$15&amp;", "&amp;X$16&amp;", "&amp;$A69&amp;", "&amp;$B69&amp;", "&amp;$C69&amp;"; ","")</f>
        <v/>
      </c>
      <c r="AE69" s="258" t="e">
        <f>IF(AND($E$8=1,'6a Health full-time'!#REF!&lt;0),Y$14&amp;", "&amp;Y$15&amp;", "&amp;Y$16&amp;", "&amp;$A69&amp;", "&amp;$B69&amp;", "&amp;$C69&amp;"; ","")</f>
        <v>#REF!</v>
      </c>
      <c r="AF69" s="299" t="e">
        <f>IF(AND($E$8=1,'6a Health full-time'!#REF!&lt;0),Z$14&amp;", "&amp;Z$15&amp;", "&amp;Z$16&amp;", "&amp;$A69&amp;", "&amp;$B69&amp;", "&amp;$C69&amp;"; ","")</f>
        <v>#REF!</v>
      </c>
      <c r="AG69" s="803" t="e">
        <f>IF(AND($E$8=1,'6a Health full-time'!#REF!&lt;0),AA$14&amp;", "&amp;AA$15&amp;", "&amp;AA$16&amp;", "&amp;$A69&amp;", "&amp;$B69&amp;", "&amp;$C69&amp;"; ","")</f>
        <v>#REF!</v>
      </c>
      <c r="AH69" s="50"/>
      <c r="AI69" s="295"/>
      <c r="AJ69" s="10"/>
      <c r="AK69" s="265" t="str">
        <f>IF(AND($F$8=1,ABS('6a Health full-time'!D68)&lt;&gt;INT(ABS('6a Health full-time'!D68))),D$14&amp;", "&amp;D$15&amp;", "&amp;D$16&amp;", "&amp;$A69&amp;", "&amp;$B69&amp;", "&amp;$C69&amp;"; ","")</f>
        <v/>
      </c>
      <c r="AL69" s="258" t="str">
        <f>IF(AND($F$8=1,ABS('6a Health full-time'!E68)&lt;&gt;INT(ABS('6a Health full-time'!E68))),E$14&amp;", "&amp;E$15&amp;", "&amp;E$16&amp;", "&amp;$A69&amp;", "&amp;$B69&amp;", "&amp;$C69&amp;"; ","")</f>
        <v/>
      </c>
      <c r="AM69" s="259" t="str">
        <f>IF(AND($F$8=1,ABS('6a Health full-time'!H68)&lt;&gt;INT(ABS('6a Health full-time'!H68))),F$14&amp;", "&amp;F$15&amp;", "&amp;F$16&amp;", "&amp;$A69&amp;", "&amp;$B69&amp;", "&amp;$C69&amp;"; ","")</f>
        <v/>
      </c>
      <c r="AN69" s="258" t="e">
        <f>IF(AND($F$8=1,ABS('6a Health full-time'!#REF!)&lt;&gt;INT(ABS('6a Health full-time'!#REF!))),G$14&amp;", "&amp;G$15&amp;", "&amp;G$16&amp;", "&amp;$A69&amp;", "&amp;$B69&amp;", "&amp;$C69&amp;"; ","")</f>
        <v>#REF!</v>
      </c>
      <c r="AO69" s="299" t="e">
        <f>IF(AND($F$8=1,ABS('6a Health full-time'!#REF!)&lt;&gt;INT(ABS('6a Health full-time'!#REF!))),H$14&amp;", "&amp;H$15&amp;", "&amp;H$16&amp;", "&amp;$A69&amp;", "&amp;$B69&amp;", "&amp;$C69&amp;"; ","")</f>
        <v>#REF!</v>
      </c>
      <c r="AP69" s="299" t="e">
        <f>IF(AND($F$8=1,ABS('6a Health full-time'!#REF!)&lt;&gt;INT(ABS('6a Health full-time'!#REF!))),I$14&amp;", "&amp;I$15&amp;", "&amp;I$16&amp;", "&amp;$A69&amp;", "&amp;$B69&amp;", "&amp;$C69&amp;"; ","")</f>
        <v>#REF!</v>
      </c>
      <c r="AQ69" s="265" t="str">
        <f>IF(AND($F$8=1,ABS('6a Health full-time'!I68)&lt;&gt;INT(ABS('6a Health full-time'!I68))),J$14&amp;", "&amp;J$15&amp;", "&amp;J$16&amp;", "&amp;$A69&amp;", "&amp;$B69&amp;", "&amp;$C69&amp;"; ","")</f>
        <v/>
      </c>
      <c r="AR69" s="258" t="str">
        <f>IF(AND($F$8=1,ABS('6a Health full-time'!J68)&lt;&gt;INT(ABS('6a Health full-time'!J68))),K$14&amp;", "&amp;K$15&amp;", "&amp;K$16&amp;", "&amp;$A69&amp;", "&amp;$B69&amp;", "&amp;$C69&amp;"; ","")</f>
        <v/>
      </c>
      <c r="AS69" s="259" t="str">
        <f>IF(AND($F$8=1,ABS('6a Health full-time'!M68)&lt;&gt;INT(ABS('6a Health full-time'!M68))),L$14&amp;", "&amp;L$15&amp;", "&amp;L$16&amp;", "&amp;$A69&amp;", "&amp;$B69&amp;", "&amp;$C69&amp;"; ","")</f>
        <v/>
      </c>
      <c r="AT69" s="258" t="e">
        <f>IF(AND($F$8=1,ABS('6a Health full-time'!#REF!)&lt;&gt;INT(ABS('6a Health full-time'!#REF!))),M$14&amp;", "&amp;M$15&amp;", "&amp;M$16&amp;", "&amp;$A69&amp;", "&amp;$B69&amp;", "&amp;$C69&amp;"; ","")</f>
        <v>#REF!</v>
      </c>
      <c r="AU69" s="299" t="e">
        <f>IF(AND($F$8=1,ABS('6a Health full-time'!#REF!)&lt;&gt;INT(ABS('6a Health full-time'!#REF!))),N$14&amp;", "&amp;N$15&amp;", "&amp;N$16&amp;", "&amp;$A69&amp;", "&amp;$B69&amp;", "&amp;$C69&amp;"; ","")</f>
        <v>#REF!</v>
      </c>
      <c r="AV69" s="803" t="e">
        <f>IF(AND($F$8=1,ABS('6a Health full-time'!#REF!)&lt;&gt;INT(ABS('6a Health full-time'!#REF!))),O$14&amp;", "&amp;O$15&amp;", "&amp;O$16&amp;", "&amp;$A69&amp;", "&amp;$B69&amp;", "&amp;$C69&amp;"; ","")</f>
        <v>#REF!</v>
      </c>
      <c r="AW69" s="299" t="str">
        <f>IF(AND($F$8=1,ABS('6a Health full-time'!N68)&lt;&gt;INT(ABS('6a Health full-time'!N68))),P$14&amp;", "&amp;P$15&amp;", "&amp;P$16&amp;", "&amp;$A69&amp;", "&amp;$B69&amp;", "&amp;$C69&amp;"; ","")</f>
        <v/>
      </c>
      <c r="AX69" s="807" t="str">
        <f>IF(AND($F$8=1,ABS('6a Health full-time'!O68)&lt;&gt;INT(ABS('6a Health full-time'!O68))),Q$14&amp;", "&amp;Q$15&amp;", "&amp;Q$16&amp;", "&amp;$A69&amp;", "&amp;$B69&amp;", "&amp;$C69&amp;"; ","")</f>
        <v/>
      </c>
      <c r="AY69" s="299" t="str">
        <f>IF(AND($F$8=1,ABS('6a Health full-time'!R68)&lt;&gt;INT(ABS('6a Health full-time'!R68))),R$14&amp;", "&amp;R$15&amp;", "&amp;R$16&amp;", "&amp;$A69&amp;", "&amp;$B69&amp;", "&amp;$C69&amp;"; ","")</f>
        <v/>
      </c>
      <c r="AZ69" s="807" t="e">
        <f>IF(AND($F$8=1,ABS('6a Health full-time'!#REF!)&lt;&gt;INT(ABS('6a Health full-time'!#REF!))),S$14&amp;", "&amp;S$15&amp;", "&amp;S$16&amp;", "&amp;$A69&amp;", "&amp;$B69&amp;", "&amp;$C69&amp;"; ","")</f>
        <v>#REF!</v>
      </c>
      <c r="BA69" s="299" t="e">
        <f>IF(AND($F$8=1,ABS('6a Health full-time'!#REF!)&lt;&gt;INT(ABS('6a Health full-time'!#REF!))),T$14&amp;", "&amp;T$15&amp;", "&amp;T$16&amp;", "&amp;$A69&amp;", "&amp;$B69&amp;", "&amp;$C69&amp;"; ","")</f>
        <v>#REF!</v>
      </c>
      <c r="BB69" s="299" t="e">
        <f>IF(AND($F$8=1,ABS('6a Health full-time'!#REF!)&lt;&gt;INT(ABS('6a Health full-time'!#REF!))),U$14&amp;", "&amp;U$15&amp;", "&amp;U$16&amp;", "&amp;$A69&amp;", "&amp;$B69&amp;", "&amp;$C69&amp;"; ","")</f>
        <v>#REF!</v>
      </c>
      <c r="BC69" s="265" t="str">
        <f>IF(AND($F$8=1,ABS('6a Health full-time'!S68)&lt;&gt;INT(ABS('6a Health full-time'!S68))),V$14&amp;", "&amp;V$15&amp;", "&amp;V$16&amp;", "&amp;$A69&amp;", "&amp;$B69&amp;", "&amp;$C69&amp;"; ","")</f>
        <v/>
      </c>
      <c r="BD69" s="258" t="str">
        <f>IF(AND($F$8=1,ABS('6a Health full-time'!T68)&lt;&gt;INT(ABS('6a Health full-time'!T68))),W$14&amp;", "&amp;W$15&amp;", "&amp;W$16&amp;", "&amp;$A69&amp;", "&amp;$B69&amp;", "&amp;$C69&amp;"; ","")</f>
        <v/>
      </c>
      <c r="BE69" s="259" t="str">
        <f>IF(AND($F$8=1,ABS('6a Health full-time'!W68)&lt;&gt;INT(ABS('6a Health full-time'!W68))),X$14&amp;", "&amp;X$15&amp;", "&amp;X$16&amp;", "&amp;$A69&amp;", "&amp;$B69&amp;", "&amp;$C69&amp;"; ","")</f>
        <v/>
      </c>
      <c r="BF69" s="258" t="e">
        <f>IF(AND($F$8=1,ABS('6a Health full-time'!#REF!)&lt;&gt;INT(ABS('6a Health full-time'!#REF!))),Y$14&amp;", "&amp;Y$15&amp;", "&amp;Y$16&amp;", "&amp;$A69&amp;", "&amp;$B69&amp;", "&amp;$C69&amp;"; ","")</f>
        <v>#REF!</v>
      </c>
      <c r="BG69" s="299" t="e">
        <f>IF(AND($F$8=1,ABS('6a Health full-time'!#REF!)&lt;&gt;INT(ABS('6a Health full-time'!#REF!))),Z$14&amp;", "&amp;Z$15&amp;", "&amp;Z$16&amp;", "&amp;$A69&amp;", "&amp;$B69&amp;", "&amp;$C69&amp;"; ","")</f>
        <v>#REF!</v>
      </c>
      <c r="BH69" s="266" t="e">
        <f>IF(AND($F$8=1,ABS('6a Health full-time'!#REF!)&lt;&gt;INT(ABS('6a Health full-time'!#REF!))),AA$14&amp;", "&amp;AA$15&amp;", "&amp;AA$16&amp;", "&amp;$A69&amp;", "&amp;$B69&amp;", "&amp;$C69&amp;"; ","")</f>
        <v>#REF!</v>
      </c>
      <c r="BI69" s="50"/>
      <c r="BJ69" s="295"/>
      <c r="BK69" s="10"/>
      <c r="BL69" s="281"/>
      <c r="BM69" s="280"/>
      <c r="BN69" s="288"/>
      <c r="BO69" s="280"/>
      <c r="BP69" s="305"/>
      <c r="BQ69" s="305"/>
      <c r="BR69" s="281"/>
      <c r="BS69" s="280"/>
      <c r="BT69" s="288"/>
      <c r="BU69" s="280"/>
      <c r="BV69" s="305"/>
      <c r="BW69" s="805"/>
      <c r="BX69" s="305"/>
      <c r="BY69" s="809"/>
      <c r="BZ69" s="305"/>
      <c r="CA69" s="809"/>
      <c r="CB69" s="305"/>
      <c r="CC69" s="305"/>
      <c r="CD69" s="281"/>
      <c r="CE69" s="280"/>
      <c r="CF69" s="288"/>
      <c r="CG69" s="280"/>
      <c r="CH69" s="814"/>
      <c r="CI69" s="817"/>
      <c r="CJ69" s="50"/>
      <c r="CK69" s="3"/>
      <c r="CL69" s="3"/>
      <c r="CM69" s="3"/>
      <c r="CN69" s="3"/>
      <c r="CO69" s="38" t="s">
        <v>124</v>
      </c>
      <c r="CP69" s="875" t="e">
        <f>CP$47</f>
        <v>#REF!</v>
      </c>
      <c r="CQ69" s="779" t="e">
        <f>CQ$47</f>
        <v>#REF!</v>
      </c>
      <c r="CR69" s="778" t="e">
        <f>CP$47</f>
        <v>#REF!</v>
      </c>
      <c r="CS69" s="791" t="e">
        <f>CQ$47</f>
        <v>#REF!</v>
      </c>
      <c r="CT69" s="786" t="e">
        <f>CP$47</f>
        <v>#REF!</v>
      </c>
      <c r="CU69" s="787" t="e">
        <f>CQ$47</f>
        <v>#REF!</v>
      </c>
      <c r="CV69" s="875" t="e">
        <f>CV$47</f>
        <v>#REF!</v>
      </c>
      <c r="CW69" s="779" t="e">
        <f>CW$47</f>
        <v>#REF!</v>
      </c>
      <c r="CX69" s="778" t="e">
        <f>CV$47</f>
        <v>#REF!</v>
      </c>
      <c r="CY69" s="791" t="e">
        <f>CW$47</f>
        <v>#REF!</v>
      </c>
      <c r="CZ69" s="786" t="e">
        <f>CV$47</f>
        <v>#REF!</v>
      </c>
      <c r="DA69" s="787" t="e">
        <f>CW$47</f>
        <v>#REF!</v>
      </c>
      <c r="DB69" s="875" t="e">
        <f>DB$47</f>
        <v>#REF!</v>
      </c>
      <c r="DC69" s="779" t="e">
        <f>DC$47</f>
        <v>#REF!</v>
      </c>
      <c r="DD69" s="778" t="e">
        <f>DB$47</f>
        <v>#REF!</v>
      </c>
      <c r="DE69" s="791" t="e">
        <f>DC$47</f>
        <v>#REF!</v>
      </c>
      <c r="DF69" s="786" t="e">
        <f>DB$47</f>
        <v>#REF!</v>
      </c>
      <c r="DG69" s="787" t="e">
        <f>DC$47</f>
        <v>#REF!</v>
      </c>
      <c r="DH69" s="875" t="e">
        <f>DH$47</f>
        <v>#REF!</v>
      </c>
      <c r="DI69" s="877" t="e">
        <f>DI$47</f>
        <v>#REF!</v>
      </c>
      <c r="DJ69" s="878" t="e">
        <f>DH$47</f>
        <v>#REF!</v>
      </c>
      <c r="DK69" s="791" t="e">
        <f>DI$47</f>
        <v>#REF!</v>
      </c>
      <c r="DL69" s="786" t="e">
        <f>DH$47</f>
        <v>#REF!</v>
      </c>
      <c r="DM69" s="787" t="e">
        <f>DI$47</f>
        <v>#REF!</v>
      </c>
      <c r="DN69" s="3"/>
      <c r="DO69" s="3"/>
      <c r="DP69" s="323"/>
      <c r="DQ69" s="10"/>
      <c r="DR69" s="265" t="str">
        <f>IF(AND($M$8=1,SUM('6a Health full-time'!D68,'6a Health full-time'!I68)&gt;$DP$22,'6a Health full-time'!N68=0),P$15&amp;", "&amp;P$16&amp;", "&amp;$A69&amp;", "&amp;$B69&amp;", "&amp;$C69&amp;"; ","")</f>
        <v/>
      </c>
      <c r="DS69" s="258" t="str">
        <f>IF(AND($M$8=1,SUM('6a Health full-time'!E68,'6a Health full-time'!J68)&gt;$DP$22,'6a Health full-time'!O68=0),Q$15&amp;", "&amp;Q$16&amp;", "&amp;$A69&amp;", "&amp;$B69&amp;", "&amp;$C69&amp;"; ","")</f>
        <v/>
      </c>
      <c r="DT69" s="259" t="str">
        <f>IF(AND($M$8=1,SUM('6a Health full-time'!H68,'6a Health full-time'!M68)&gt;$DP$22,'6a Health full-time'!R68=0),R$15&amp;", "&amp;R$16&amp;", "&amp;$A69&amp;", "&amp;$B69&amp;", "&amp;$C69&amp;"; ","")</f>
        <v/>
      </c>
      <c r="DU69" s="258" t="e">
        <f>IF(AND($M$8=1,SUM('6a Health full-time'!#REF!,'6a Health full-time'!#REF!)&gt;$DP$22,'6a Health full-time'!#REF!=0),S$15&amp;", "&amp;S$16&amp;", "&amp;$A69&amp;", "&amp;$B69&amp;", "&amp;$C69&amp;"; ","")</f>
        <v>#REF!</v>
      </c>
      <c r="DV69" s="299" t="e">
        <f>IF(AND($M$8=1,SUM('6a Health full-time'!#REF!,'6a Health full-time'!#REF!)&gt;$DP$22,'6a Health full-time'!#REF!=0),T$15&amp;", "&amp;T$16&amp;", "&amp;$A69&amp;", "&amp;$B69&amp;", "&amp;$C69&amp;"; ","")</f>
        <v>#REF!</v>
      </c>
      <c r="DW69" s="266" t="e">
        <f>IF(AND($M$8=1,SUM('6a Health full-time'!#REF!,'6a Health full-time'!#REF!)&gt;$DP$22,'6a Health full-time'!#REF!=0),U$15&amp;", "&amp;U$16&amp;", "&amp;$A69&amp;", "&amp;$B69&amp;", "&amp;$C69&amp;"; ","")</f>
        <v>#REF!</v>
      </c>
      <c r="DX69" s="324"/>
      <c r="DY69" s="323"/>
      <c r="DZ69" s="10"/>
      <c r="EA69" s="265" t="str">
        <f>IF(AND($N$8=1,SUM('6a Health full-time'!D68,'6a Health full-time'!I68)&gt;0,SUM('6a Health full-time'!D68,'6a Health full-time'!I68)=ABS('6a Health full-time'!N68)),P$15&amp;", "&amp;P$16&amp;", "&amp;$A69&amp;", "&amp;$B69&amp;", "&amp;$C69&amp;"; ","")</f>
        <v/>
      </c>
      <c r="EB69" s="258" t="str">
        <f>IF(AND($N$8=1,SUM('6a Health full-time'!E68,'6a Health full-time'!J68)&gt;0,SUM('6a Health full-time'!E68,'6a Health full-time'!J68)=ABS('6a Health full-time'!O68)),Q$15&amp;", "&amp;Q$16&amp;", "&amp;$A69&amp;", "&amp;$B69&amp;", "&amp;$C69&amp;"; ","")</f>
        <v/>
      </c>
      <c r="EC69" s="259" t="str">
        <f>IF(AND($N$8=1,SUM('6a Health full-time'!H68,'6a Health full-time'!M68)&gt;0,SUM('6a Health full-time'!H68,'6a Health full-time'!M68)=ABS('6a Health full-time'!R68)),R$15&amp;", "&amp;R$16&amp;", "&amp;$A69&amp;", "&amp;$B69&amp;", "&amp;$C69&amp;"; ","")</f>
        <v/>
      </c>
      <c r="ED69" s="258" t="e">
        <f>IF(AND($N$8=1,SUM('6a Health full-time'!#REF!,'6a Health full-time'!#REF!)&gt;0,SUM('6a Health full-time'!#REF!,'6a Health full-time'!#REF!)=ABS('6a Health full-time'!#REF!)),S$15&amp;", "&amp;S$16&amp;", "&amp;$A69&amp;", "&amp;$B69&amp;", "&amp;$C69&amp;"; ","")</f>
        <v>#REF!</v>
      </c>
      <c r="EE69" s="299" t="e">
        <f>IF(AND($N$8=1,SUM('6a Health full-time'!#REF!,'6a Health full-time'!#REF!)&gt;0,SUM('6a Health full-time'!#REF!,'6a Health full-time'!#REF!)=ABS('6a Health full-time'!#REF!)),T$15&amp;", "&amp;T$16&amp;", "&amp;$A69&amp;", "&amp;$B69&amp;", "&amp;$C69&amp;"; ","")</f>
        <v>#REF!</v>
      </c>
      <c r="EF69" s="266" t="e">
        <f>IF(AND($N$8=1,SUM('6a Health full-time'!#REF!,'6a Health full-time'!#REF!)&gt;0,SUM('6a Health full-time'!#REF!,'6a Health full-time'!#REF!)=ABS('6a Health full-time'!#REF!)),U$15&amp;", "&amp;U$16&amp;", "&amp;$A69&amp;", "&amp;$B69&amp;", "&amp;$C69&amp;"; ","")</f>
        <v>#REF!</v>
      </c>
      <c r="EG69" s="324"/>
      <c r="EH69" s="3"/>
      <c r="EI69" s="3"/>
      <c r="EJ69" s="3"/>
      <c r="EK69" s="3"/>
      <c r="EL69" s="3"/>
      <c r="EM69" s="3"/>
      <c r="EN69" s="3"/>
      <c r="EO69" s="3"/>
      <c r="EP69" s="3"/>
      <c r="EQ69" s="323"/>
      <c r="ER69" s="10"/>
      <c r="ES69" s="265" t="str">
        <f>IF(AND($P$8=1,$B69="Long length",'6a Health full-time'!S68&lt;&gt;0),D$15&amp;", "&amp;D$16&amp;", "&amp;$A69&amp;", "&amp;$B69&amp;", "&amp;$C69&amp;"; ","")</f>
        <v/>
      </c>
      <c r="ET69" s="258" t="str">
        <f>IF(AND($P$8=1,$B69="Long length",'6a Health full-time'!T68&lt;&gt;0),E$15&amp;", "&amp;E$16&amp;", "&amp;$A69&amp;", "&amp;$B69&amp;", "&amp;$C69&amp;"; ","")</f>
        <v/>
      </c>
      <c r="EU69" s="259" t="str">
        <f>IF(AND($P$8=1,$B69="Long length",'6a Health full-time'!W68&lt;&gt;0),F$15&amp;", "&amp;F$16&amp;", "&amp;$A69&amp;", "&amp;$B69&amp;", "&amp;$C69&amp;"; ","")</f>
        <v/>
      </c>
      <c r="EV69" s="258" t="e">
        <f>IF(AND($P$8=1,$B69="Long length",'6a Health full-time'!#REF!&lt;&gt;0),G$15&amp;", "&amp;G$16&amp;", "&amp;$A69&amp;", "&amp;$B69&amp;", "&amp;$C69&amp;"; ","")</f>
        <v>#REF!</v>
      </c>
      <c r="EW69" s="299" t="e">
        <f>IF(AND($P$8=1,$B69="Long length",'6a Health full-time'!#REF!&lt;&gt;0),H$15&amp;", "&amp;H$16&amp;", "&amp;$A69&amp;", "&amp;$B69&amp;", "&amp;$C69&amp;"; ","")</f>
        <v>#REF!</v>
      </c>
      <c r="EX69" s="266" t="e">
        <f>IF(AND($P$8=1,$B69="Long length",'6a Health full-time'!#REF!&lt;&gt;0),I$15&amp;", "&amp;I$16&amp;", "&amp;$A69&amp;", "&amp;$B69&amp;", "&amp;$C69&amp;"; ","")</f>
        <v>#REF!</v>
      </c>
      <c r="EY69" s="324"/>
    </row>
    <row r="70" spans="1:155" ht="13.5" x14ac:dyDescent="0.2">
      <c r="A70" s="3" t="s">
        <v>11303</v>
      </c>
      <c r="B70" s="3" t="s">
        <v>11286</v>
      </c>
      <c r="C70" s="3" t="s">
        <v>11275</v>
      </c>
      <c r="E70" s="295"/>
      <c r="F70" s="10"/>
      <c r="G70" s="265" t="str">
        <f>IF(AND($D$8=1,'6a Health full-time'!N69&gt;0),P$15&amp;", "&amp;P$16&amp;", "&amp;$A70&amp;", "&amp;$B70&amp;", "&amp;$C70&amp;"; ","")</f>
        <v/>
      </c>
      <c r="H70" s="258" t="str">
        <f>IF(AND($D$8=1,'6a Health full-time'!O69&gt;0),Q$15&amp;", "&amp;Q$16&amp;", "&amp;$A70&amp;", "&amp;$B70&amp;", "&amp;$C70&amp;"; ","")</f>
        <v/>
      </c>
      <c r="I70" s="259" t="str">
        <f>IF(AND($D$8=1,'6a Health full-time'!R69&gt;0),R$15&amp;", "&amp;R$16&amp;", "&amp;$A70&amp;", "&amp;$B70&amp;", "&amp;$C70&amp;"; ","")</f>
        <v/>
      </c>
      <c r="J70" s="794" t="e">
        <f>IF(AND($D$8=1,'6a Health full-time'!#REF!&gt;0),S$15&amp;", "&amp;S$16&amp;", "&amp;$A70&amp;", "&amp;$B70&amp;", "&amp;$C70&amp;"; ","")</f>
        <v>#REF!</v>
      </c>
      <c r="K70" s="796" t="e">
        <f>IF(AND($D$8=1,'6a Health full-time'!#REF!&gt;0),T$15&amp;", "&amp;T$16&amp;", "&amp;$A70&amp;", "&amp;$B70&amp;", "&amp;$C70&amp;"; ","")</f>
        <v>#REF!</v>
      </c>
      <c r="L70" s="266" t="e">
        <f>IF(AND($D$8=1,'6a Health full-time'!#REF!&gt;0),W$15&amp;", "&amp;W$16&amp;", "&amp;$A70&amp;", "&amp;$B70&amp;", "&amp;$C70&amp;"; ","")</f>
        <v>#REF!</v>
      </c>
      <c r="M70" s="50"/>
      <c r="N70" s="295"/>
      <c r="O70" s="10"/>
      <c r="P70" s="265" t="str">
        <f>IF(AND($E$8=1,'6a Health full-time'!D69&lt;0),D$14&amp;", "&amp;D$15&amp;", "&amp;D$16&amp;", "&amp;$A70&amp;", "&amp;$B70&amp;", "&amp;$C70&amp;"; ","")</f>
        <v/>
      </c>
      <c r="Q70" s="258" t="str">
        <f>IF(AND($E$8=1,'6a Health full-time'!E69&lt;0),E$14&amp;", "&amp;E$15&amp;", "&amp;E$16&amp;", "&amp;$A70&amp;", "&amp;$B70&amp;", "&amp;$C70&amp;"; ","")</f>
        <v/>
      </c>
      <c r="R70" s="259" t="str">
        <f>IF(AND($E$8=1,'6a Health full-time'!H69&lt;0),F$14&amp;", "&amp;F$15&amp;", "&amp;F$16&amp;", "&amp;$A70&amp;", "&amp;$B70&amp;", "&amp;$C70&amp;"; ","")</f>
        <v/>
      </c>
      <c r="S70" s="258" t="e">
        <f>IF(AND($E$8=1,'6a Health full-time'!#REF!&lt;0),G$14&amp;", "&amp;G$15&amp;", "&amp;G$16&amp;", "&amp;$A70&amp;", "&amp;$B70&amp;", "&amp;$C70&amp;"; ","")</f>
        <v>#REF!</v>
      </c>
      <c r="T70" s="299" t="e">
        <f>IF(AND($E$8=1,'6a Health full-time'!#REF!&lt;0),H$14&amp;", "&amp;H$15&amp;", "&amp;H$16&amp;", "&amp;$A70&amp;", "&amp;$B70&amp;", "&amp;$C70&amp;"; ","")</f>
        <v>#REF!</v>
      </c>
      <c r="U70" s="299" t="e">
        <f>IF(AND($E$8=1,'6a Health full-time'!#REF!&lt;0),I$14&amp;", "&amp;I$15&amp;", "&amp;I$16&amp;", "&amp;$A70&amp;", "&amp;$B70&amp;", "&amp;$C70&amp;"; ","")</f>
        <v>#REF!</v>
      </c>
      <c r="V70" s="265" t="str">
        <f>IF(AND($E$8=1,'6a Health full-time'!I69&lt;0),J$14&amp;", "&amp;J$15&amp;", "&amp;J$16&amp;", "&amp;$A70&amp;", "&amp;$B70&amp;", "&amp;$C70&amp;"; ","")</f>
        <v/>
      </c>
      <c r="W70" s="258" t="str">
        <f>IF(AND($E$8=1,'6a Health full-time'!J69&lt;0),K$14&amp;", "&amp;K$15&amp;", "&amp;K$16&amp;", "&amp;$A70&amp;", "&amp;$B70&amp;", "&amp;$C70&amp;"; ","")</f>
        <v/>
      </c>
      <c r="X70" s="259" t="str">
        <f>IF(AND($E$8=1,'6a Health full-time'!M69&lt;0),L$14&amp;", "&amp;L$15&amp;", "&amp;L$16&amp;", "&amp;$A70&amp;", "&amp;$B70&amp;", "&amp;$C70&amp;"; ","")</f>
        <v/>
      </c>
      <c r="Y70" s="258" t="e">
        <f>IF(AND($E$8=1,'6a Health full-time'!#REF!&lt;0),M$14&amp;", "&amp;M$15&amp;", "&amp;M$16&amp;", "&amp;$A70&amp;", "&amp;$B70&amp;", "&amp;$C70&amp;"; ","")</f>
        <v>#REF!</v>
      </c>
      <c r="Z70" s="299" t="e">
        <f>IF(AND($E$8=1,'6a Health full-time'!#REF!&lt;0),N$14&amp;", "&amp;N$15&amp;", "&amp;N$16&amp;", "&amp;$A70&amp;", "&amp;$B70&amp;", "&amp;$C70&amp;"; ","")</f>
        <v>#REF!</v>
      </c>
      <c r="AA70" s="299" t="e">
        <f>IF(AND($E$8=1,'6a Health full-time'!#REF!&lt;0),O$14&amp;", "&amp;O$15&amp;", "&amp;O$16&amp;", "&amp;$A70&amp;", "&amp;$B70&amp;", "&amp;$C70&amp;"; ","")</f>
        <v>#REF!</v>
      </c>
      <c r="AB70" s="265" t="str">
        <f>IF(AND($E$8=1,'6a Health full-time'!S69&lt;0),V$14&amp;", "&amp;V$15&amp;", "&amp;V$16&amp;", "&amp;$A70&amp;", "&amp;$B70&amp;", "&amp;$C70&amp;"; ","")</f>
        <v/>
      </c>
      <c r="AC70" s="258" t="str">
        <f>IF(AND($E$8=1,'6a Health full-time'!T69&lt;0),W$14&amp;", "&amp;W$15&amp;", "&amp;W$16&amp;", "&amp;$A70&amp;", "&amp;$B70&amp;", "&amp;$C70&amp;"; ","")</f>
        <v/>
      </c>
      <c r="AD70" s="259" t="str">
        <f>IF(AND($E$8=1,'6a Health full-time'!W69&lt;0),X$14&amp;", "&amp;X$15&amp;", "&amp;X$16&amp;", "&amp;$A70&amp;", "&amp;$B70&amp;", "&amp;$C70&amp;"; ","")</f>
        <v/>
      </c>
      <c r="AE70" s="258" t="e">
        <f>IF(AND($E$8=1,'6a Health full-time'!#REF!&lt;0),Y$14&amp;", "&amp;Y$15&amp;", "&amp;Y$16&amp;", "&amp;$A70&amp;", "&amp;$B70&amp;", "&amp;$C70&amp;"; ","")</f>
        <v>#REF!</v>
      </c>
      <c r="AF70" s="299" t="e">
        <f>IF(AND($E$8=1,'6a Health full-time'!#REF!&lt;0),Z$14&amp;", "&amp;Z$15&amp;", "&amp;Z$16&amp;", "&amp;$A70&amp;", "&amp;$B70&amp;", "&amp;$C70&amp;"; ","")</f>
        <v>#REF!</v>
      </c>
      <c r="AG70" s="803" t="e">
        <f>IF(AND($E$8=1,'6a Health full-time'!#REF!&lt;0),AA$14&amp;", "&amp;AA$15&amp;", "&amp;AA$16&amp;", "&amp;$A70&amp;", "&amp;$B70&amp;", "&amp;$C70&amp;"; ","")</f>
        <v>#REF!</v>
      </c>
      <c r="AH70" s="50"/>
      <c r="AI70" s="295"/>
      <c r="AJ70" s="10"/>
      <c r="AK70" s="265" t="str">
        <f>IF(AND($F$8=1,ABS('6a Health full-time'!D69)&lt;&gt;INT(ABS('6a Health full-time'!D69))),D$14&amp;", "&amp;D$15&amp;", "&amp;D$16&amp;", "&amp;$A70&amp;", "&amp;$B70&amp;", "&amp;$C70&amp;"; ","")</f>
        <v/>
      </c>
      <c r="AL70" s="258" t="str">
        <f>IF(AND($F$8=1,ABS('6a Health full-time'!E69)&lt;&gt;INT(ABS('6a Health full-time'!E69))),E$14&amp;", "&amp;E$15&amp;", "&amp;E$16&amp;", "&amp;$A70&amp;", "&amp;$B70&amp;", "&amp;$C70&amp;"; ","")</f>
        <v/>
      </c>
      <c r="AM70" s="259" t="str">
        <f>IF(AND($F$8=1,ABS('6a Health full-time'!H69)&lt;&gt;INT(ABS('6a Health full-time'!H69))),F$14&amp;", "&amp;F$15&amp;", "&amp;F$16&amp;", "&amp;$A70&amp;", "&amp;$B70&amp;", "&amp;$C70&amp;"; ","")</f>
        <v/>
      </c>
      <c r="AN70" s="258" t="e">
        <f>IF(AND($F$8=1,ABS('6a Health full-time'!#REF!)&lt;&gt;INT(ABS('6a Health full-time'!#REF!))),G$14&amp;", "&amp;G$15&amp;", "&amp;G$16&amp;", "&amp;$A70&amp;", "&amp;$B70&amp;", "&amp;$C70&amp;"; ","")</f>
        <v>#REF!</v>
      </c>
      <c r="AO70" s="299" t="e">
        <f>IF(AND($F$8=1,ABS('6a Health full-time'!#REF!)&lt;&gt;INT(ABS('6a Health full-time'!#REF!))),H$14&amp;", "&amp;H$15&amp;", "&amp;H$16&amp;", "&amp;$A70&amp;", "&amp;$B70&amp;", "&amp;$C70&amp;"; ","")</f>
        <v>#REF!</v>
      </c>
      <c r="AP70" s="299" t="e">
        <f>IF(AND($F$8=1,ABS('6a Health full-time'!#REF!)&lt;&gt;INT(ABS('6a Health full-time'!#REF!))),I$14&amp;", "&amp;I$15&amp;", "&amp;I$16&amp;", "&amp;$A70&amp;", "&amp;$B70&amp;", "&amp;$C70&amp;"; ","")</f>
        <v>#REF!</v>
      </c>
      <c r="AQ70" s="265" t="str">
        <f>IF(AND($F$8=1,ABS('6a Health full-time'!I69)&lt;&gt;INT(ABS('6a Health full-time'!I69))),J$14&amp;", "&amp;J$15&amp;", "&amp;J$16&amp;", "&amp;$A70&amp;", "&amp;$B70&amp;", "&amp;$C70&amp;"; ","")</f>
        <v/>
      </c>
      <c r="AR70" s="258" t="str">
        <f>IF(AND($F$8=1,ABS('6a Health full-time'!J69)&lt;&gt;INT(ABS('6a Health full-time'!J69))),K$14&amp;", "&amp;K$15&amp;", "&amp;K$16&amp;", "&amp;$A70&amp;", "&amp;$B70&amp;", "&amp;$C70&amp;"; ","")</f>
        <v/>
      </c>
      <c r="AS70" s="259" t="str">
        <f>IF(AND($F$8=1,ABS('6a Health full-time'!M69)&lt;&gt;INT(ABS('6a Health full-time'!M69))),L$14&amp;", "&amp;L$15&amp;", "&amp;L$16&amp;", "&amp;$A70&amp;", "&amp;$B70&amp;", "&amp;$C70&amp;"; ","")</f>
        <v/>
      </c>
      <c r="AT70" s="258" t="e">
        <f>IF(AND($F$8=1,ABS('6a Health full-time'!#REF!)&lt;&gt;INT(ABS('6a Health full-time'!#REF!))),M$14&amp;", "&amp;M$15&amp;", "&amp;M$16&amp;", "&amp;$A70&amp;", "&amp;$B70&amp;", "&amp;$C70&amp;"; ","")</f>
        <v>#REF!</v>
      </c>
      <c r="AU70" s="299" t="e">
        <f>IF(AND($F$8=1,ABS('6a Health full-time'!#REF!)&lt;&gt;INT(ABS('6a Health full-time'!#REF!))),N$14&amp;", "&amp;N$15&amp;", "&amp;N$16&amp;", "&amp;$A70&amp;", "&amp;$B70&amp;", "&amp;$C70&amp;"; ","")</f>
        <v>#REF!</v>
      </c>
      <c r="AV70" s="803" t="e">
        <f>IF(AND($F$8=1,ABS('6a Health full-time'!#REF!)&lt;&gt;INT(ABS('6a Health full-time'!#REF!))),O$14&amp;", "&amp;O$15&amp;", "&amp;O$16&amp;", "&amp;$A70&amp;", "&amp;$B70&amp;", "&amp;$C70&amp;"; ","")</f>
        <v>#REF!</v>
      </c>
      <c r="AW70" s="299" t="str">
        <f>IF(AND($F$8=1,ABS('6a Health full-time'!N69)&lt;&gt;INT(ABS('6a Health full-time'!N69))),P$14&amp;", "&amp;P$15&amp;", "&amp;P$16&amp;", "&amp;$A70&amp;", "&amp;$B70&amp;", "&amp;$C70&amp;"; ","")</f>
        <v/>
      </c>
      <c r="AX70" s="807" t="str">
        <f>IF(AND($F$8=1,ABS('6a Health full-time'!O69)&lt;&gt;INT(ABS('6a Health full-time'!O69))),Q$14&amp;", "&amp;Q$15&amp;", "&amp;Q$16&amp;", "&amp;$A70&amp;", "&amp;$B70&amp;", "&amp;$C70&amp;"; ","")</f>
        <v/>
      </c>
      <c r="AY70" s="299" t="str">
        <f>IF(AND($F$8=1,ABS('6a Health full-time'!R69)&lt;&gt;INT(ABS('6a Health full-time'!R69))),R$14&amp;", "&amp;R$15&amp;", "&amp;R$16&amp;", "&amp;$A70&amp;", "&amp;$B70&amp;", "&amp;$C70&amp;"; ","")</f>
        <v/>
      </c>
      <c r="AZ70" s="807" t="e">
        <f>IF(AND($F$8=1,ABS('6a Health full-time'!#REF!)&lt;&gt;INT(ABS('6a Health full-time'!#REF!))),S$14&amp;", "&amp;S$15&amp;", "&amp;S$16&amp;", "&amp;$A70&amp;", "&amp;$B70&amp;", "&amp;$C70&amp;"; ","")</f>
        <v>#REF!</v>
      </c>
      <c r="BA70" s="299" t="e">
        <f>IF(AND($F$8=1,ABS('6a Health full-time'!#REF!)&lt;&gt;INT(ABS('6a Health full-time'!#REF!))),T$14&amp;", "&amp;T$15&amp;", "&amp;T$16&amp;", "&amp;$A70&amp;", "&amp;$B70&amp;", "&amp;$C70&amp;"; ","")</f>
        <v>#REF!</v>
      </c>
      <c r="BB70" s="299" t="e">
        <f>IF(AND($F$8=1,ABS('6a Health full-time'!#REF!)&lt;&gt;INT(ABS('6a Health full-time'!#REF!))),U$14&amp;", "&amp;U$15&amp;", "&amp;U$16&amp;", "&amp;$A70&amp;", "&amp;$B70&amp;", "&amp;$C70&amp;"; ","")</f>
        <v>#REF!</v>
      </c>
      <c r="BC70" s="265" t="str">
        <f>IF(AND($F$8=1,ABS('6a Health full-time'!S69)&lt;&gt;INT(ABS('6a Health full-time'!S69))),V$14&amp;", "&amp;V$15&amp;", "&amp;V$16&amp;", "&amp;$A70&amp;", "&amp;$B70&amp;", "&amp;$C70&amp;"; ","")</f>
        <v/>
      </c>
      <c r="BD70" s="258" t="str">
        <f>IF(AND($F$8=1,ABS('6a Health full-time'!T69)&lt;&gt;INT(ABS('6a Health full-time'!T69))),W$14&amp;", "&amp;W$15&amp;", "&amp;W$16&amp;", "&amp;$A70&amp;", "&amp;$B70&amp;", "&amp;$C70&amp;"; ","")</f>
        <v/>
      </c>
      <c r="BE70" s="259" t="str">
        <f>IF(AND($F$8=1,ABS('6a Health full-time'!W69)&lt;&gt;INT(ABS('6a Health full-time'!W69))),X$14&amp;", "&amp;X$15&amp;", "&amp;X$16&amp;", "&amp;$A70&amp;", "&amp;$B70&amp;", "&amp;$C70&amp;"; ","")</f>
        <v/>
      </c>
      <c r="BF70" s="258" t="e">
        <f>IF(AND($F$8=1,ABS('6a Health full-time'!#REF!)&lt;&gt;INT(ABS('6a Health full-time'!#REF!))),Y$14&amp;", "&amp;Y$15&amp;", "&amp;Y$16&amp;", "&amp;$A70&amp;", "&amp;$B70&amp;", "&amp;$C70&amp;"; ","")</f>
        <v>#REF!</v>
      </c>
      <c r="BG70" s="299" t="e">
        <f>IF(AND($F$8=1,ABS('6a Health full-time'!#REF!)&lt;&gt;INT(ABS('6a Health full-time'!#REF!))),Z$14&amp;", "&amp;Z$15&amp;", "&amp;Z$16&amp;", "&amp;$A70&amp;", "&amp;$B70&amp;", "&amp;$C70&amp;"; ","")</f>
        <v>#REF!</v>
      </c>
      <c r="BH70" s="266" t="e">
        <f>IF(AND($F$8=1,ABS('6a Health full-time'!#REF!)&lt;&gt;INT(ABS('6a Health full-time'!#REF!))),AA$14&amp;", "&amp;AA$15&amp;", "&amp;AA$16&amp;", "&amp;$A70&amp;", "&amp;$B70&amp;", "&amp;$C70&amp;"; ","")</f>
        <v>#REF!</v>
      </c>
      <c r="BI70" s="50"/>
      <c r="BJ70" s="295"/>
      <c r="BK70" s="10"/>
      <c r="BL70" s="281"/>
      <c r="BM70" s="280"/>
      <c r="BN70" s="288"/>
      <c r="BO70" s="280"/>
      <c r="BP70" s="305"/>
      <c r="BQ70" s="305"/>
      <c r="BR70" s="281"/>
      <c r="BS70" s="280"/>
      <c r="BT70" s="288"/>
      <c r="BU70" s="280"/>
      <c r="BV70" s="305"/>
      <c r="BW70" s="805"/>
      <c r="BX70" s="305"/>
      <c r="BY70" s="809"/>
      <c r="BZ70" s="305"/>
      <c r="CA70" s="809"/>
      <c r="CB70" s="305"/>
      <c r="CC70" s="305"/>
      <c r="CD70" s="281"/>
      <c r="CE70" s="280"/>
      <c r="CF70" s="288"/>
      <c r="CG70" s="280"/>
      <c r="CH70" s="814"/>
      <c r="CI70" s="817"/>
      <c r="CJ70" s="50"/>
      <c r="CK70" s="3"/>
      <c r="CL70" s="3"/>
      <c r="CM70" s="3"/>
      <c r="CN70" s="3"/>
      <c r="CO70" s="38" t="s">
        <v>124</v>
      </c>
      <c r="CP70" s="879" t="e">
        <f>CP$48</f>
        <v>#REF!</v>
      </c>
      <c r="CQ70" s="880" t="e">
        <f>CQ$48</f>
        <v>#REF!</v>
      </c>
      <c r="CR70" s="829" t="e">
        <f>CP$48</f>
        <v>#REF!</v>
      </c>
      <c r="CS70" s="826" t="e">
        <f>CQ$48</f>
        <v>#REF!</v>
      </c>
      <c r="CT70" s="788" t="e">
        <f>CP$48</f>
        <v>#REF!</v>
      </c>
      <c r="CU70" s="789" t="e">
        <f>CQ$48</f>
        <v>#REF!</v>
      </c>
      <c r="CV70" s="879" t="e">
        <f>CV$48</f>
        <v>#REF!</v>
      </c>
      <c r="CW70" s="880" t="e">
        <f>CW$48</f>
        <v>#REF!</v>
      </c>
      <c r="CX70" s="829" t="e">
        <f>CV$48</f>
        <v>#REF!</v>
      </c>
      <c r="CY70" s="826" t="e">
        <f>CW$48</f>
        <v>#REF!</v>
      </c>
      <c r="CZ70" s="788" t="e">
        <f>CV$48</f>
        <v>#REF!</v>
      </c>
      <c r="DA70" s="789" t="e">
        <f>CW$48</f>
        <v>#REF!</v>
      </c>
      <c r="DB70" s="879" t="e">
        <f>DB$48</f>
        <v>#REF!</v>
      </c>
      <c r="DC70" s="880" t="e">
        <f>DC$48</f>
        <v>#REF!</v>
      </c>
      <c r="DD70" s="829" t="e">
        <f>DB$48</f>
        <v>#REF!</v>
      </c>
      <c r="DE70" s="826" t="e">
        <f>DC$48</f>
        <v>#REF!</v>
      </c>
      <c r="DF70" s="788" t="e">
        <f>DB$48</f>
        <v>#REF!</v>
      </c>
      <c r="DG70" s="789" t="e">
        <f>DC$48</f>
        <v>#REF!</v>
      </c>
      <c r="DH70" s="879" t="e">
        <f>DH$48</f>
        <v>#REF!</v>
      </c>
      <c r="DI70" s="880" t="e">
        <f>DI$48</f>
        <v>#REF!</v>
      </c>
      <c r="DJ70" s="829" t="e">
        <f>DH$48</f>
        <v>#REF!</v>
      </c>
      <c r="DK70" s="826" t="e">
        <f>DI$48</f>
        <v>#REF!</v>
      </c>
      <c r="DL70" s="788" t="e">
        <f>DH$48</f>
        <v>#REF!</v>
      </c>
      <c r="DM70" s="789" t="e">
        <f>DI$48</f>
        <v>#REF!</v>
      </c>
      <c r="DN70" s="3"/>
      <c r="DO70" s="3"/>
      <c r="DP70" s="323"/>
      <c r="DQ70" s="10"/>
      <c r="DR70" s="265" t="str">
        <f>IF(AND($M$8=1,SUM('6a Health full-time'!D69,'6a Health full-time'!I69)&gt;$DP$22,'6a Health full-time'!N69=0),P$15&amp;", "&amp;P$16&amp;", "&amp;$A70&amp;", "&amp;$B70&amp;", "&amp;$C70&amp;"; ","")</f>
        <v/>
      </c>
      <c r="DS70" s="258" t="str">
        <f>IF(AND($M$8=1,SUM('6a Health full-time'!E69,'6a Health full-time'!J69)&gt;$DP$22,'6a Health full-time'!O69=0),Q$15&amp;", "&amp;Q$16&amp;", "&amp;$A70&amp;", "&amp;$B70&amp;", "&amp;$C70&amp;"; ","")</f>
        <v/>
      </c>
      <c r="DT70" s="259" t="str">
        <f>IF(AND($M$8=1,SUM('6a Health full-time'!H69,'6a Health full-time'!M69)&gt;$DP$22,'6a Health full-time'!R69=0),R$15&amp;", "&amp;R$16&amp;", "&amp;$A70&amp;", "&amp;$B70&amp;", "&amp;$C70&amp;"; ","")</f>
        <v/>
      </c>
      <c r="DU70" s="258" t="e">
        <f>IF(AND($M$8=1,SUM('6a Health full-time'!#REF!,'6a Health full-time'!#REF!)&gt;$DP$22,'6a Health full-time'!#REF!=0),S$15&amp;", "&amp;S$16&amp;", "&amp;$A70&amp;", "&amp;$B70&amp;", "&amp;$C70&amp;"; ","")</f>
        <v>#REF!</v>
      </c>
      <c r="DV70" s="299" t="e">
        <f>IF(AND($M$8=1,SUM('6a Health full-time'!#REF!,'6a Health full-time'!#REF!)&gt;$DP$22,'6a Health full-time'!#REF!=0),T$15&amp;", "&amp;T$16&amp;", "&amp;$A70&amp;", "&amp;$B70&amp;", "&amp;$C70&amp;"; ","")</f>
        <v>#REF!</v>
      </c>
      <c r="DW70" s="266" t="e">
        <f>IF(AND($M$8=1,SUM('6a Health full-time'!#REF!,'6a Health full-time'!#REF!)&gt;$DP$22,'6a Health full-time'!#REF!=0),U$15&amp;", "&amp;U$16&amp;", "&amp;$A70&amp;", "&amp;$B70&amp;", "&amp;$C70&amp;"; ","")</f>
        <v>#REF!</v>
      </c>
      <c r="DX70" s="324"/>
      <c r="DY70" s="323"/>
      <c r="DZ70" s="10"/>
      <c r="EA70" s="265" t="str">
        <f>IF(AND($N$8=1,SUM('6a Health full-time'!D69,'6a Health full-time'!I69)&gt;0,SUM('6a Health full-time'!D69,'6a Health full-time'!I69)=ABS('6a Health full-time'!N69)),P$15&amp;", "&amp;P$16&amp;", "&amp;$A70&amp;", "&amp;$B70&amp;", "&amp;$C70&amp;"; ","")</f>
        <v/>
      </c>
      <c r="EB70" s="258" t="str">
        <f>IF(AND($N$8=1,SUM('6a Health full-time'!E69,'6a Health full-time'!J69)&gt;0,SUM('6a Health full-time'!E69,'6a Health full-time'!J69)=ABS('6a Health full-time'!O69)),Q$15&amp;", "&amp;Q$16&amp;", "&amp;$A70&amp;", "&amp;$B70&amp;", "&amp;$C70&amp;"; ","")</f>
        <v/>
      </c>
      <c r="EC70" s="259" t="str">
        <f>IF(AND($N$8=1,SUM('6a Health full-time'!H69,'6a Health full-time'!M69)&gt;0,SUM('6a Health full-time'!H69,'6a Health full-time'!M69)=ABS('6a Health full-time'!R69)),R$15&amp;", "&amp;R$16&amp;", "&amp;$A70&amp;", "&amp;$B70&amp;", "&amp;$C70&amp;"; ","")</f>
        <v/>
      </c>
      <c r="ED70" s="258" t="e">
        <f>IF(AND($N$8=1,SUM('6a Health full-time'!#REF!,'6a Health full-time'!#REF!)&gt;0,SUM('6a Health full-time'!#REF!,'6a Health full-time'!#REF!)=ABS('6a Health full-time'!#REF!)),S$15&amp;", "&amp;S$16&amp;", "&amp;$A70&amp;", "&amp;$B70&amp;", "&amp;$C70&amp;"; ","")</f>
        <v>#REF!</v>
      </c>
      <c r="EE70" s="299" t="e">
        <f>IF(AND($N$8=1,SUM('6a Health full-time'!#REF!,'6a Health full-time'!#REF!)&gt;0,SUM('6a Health full-time'!#REF!,'6a Health full-time'!#REF!)=ABS('6a Health full-time'!#REF!)),T$15&amp;", "&amp;T$16&amp;", "&amp;$A70&amp;", "&amp;$B70&amp;", "&amp;$C70&amp;"; ","")</f>
        <v>#REF!</v>
      </c>
      <c r="EF70" s="266" t="e">
        <f>IF(AND($N$8=1,SUM('6a Health full-time'!#REF!,'6a Health full-time'!#REF!)&gt;0,SUM('6a Health full-time'!#REF!,'6a Health full-time'!#REF!)=ABS('6a Health full-time'!#REF!)),U$15&amp;", "&amp;U$16&amp;", "&amp;$A70&amp;", "&amp;$B70&amp;", "&amp;$C70&amp;"; ","")</f>
        <v>#REF!</v>
      </c>
      <c r="EG70" s="324"/>
      <c r="EH70" s="3"/>
      <c r="EI70" s="3"/>
      <c r="EJ70" s="3"/>
      <c r="EK70" s="3"/>
      <c r="EL70" s="3"/>
      <c r="EM70" s="3"/>
      <c r="EN70" s="3"/>
      <c r="EO70" s="3"/>
      <c r="EP70" s="3"/>
      <c r="EQ70" s="323"/>
      <c r="ER70" s="10"/>
      <c r="ES70" s="265" t="str">
        <f>IF(AND($P$8=1,$B70="Long length",'6a Health full-time'!S69&lt;&gt;0),D$15&amp;", "&amp;D$16&amp;", "&amp;$A70&amp;", "&amp;$B70&amp;", "&amp;$C70&amp;"; ","")</f>
        <v/>
      </c>
      <c r="ET70" s="258" t="str">
        <f>IF(AND($P$8=1,$B70="Long length",'6a Health full-time'!T69&lt;&gt;0),E$15&amp;", "&amp;E$16&amp;", "&amp;$A70&amp;", "&amp;$B70&amp;", "&amp;$C70&amp;"; ","")</f>
        <v/>
      </c>
      <c r="EU70" s="259" t="str">
        <f>IF(AND($P$8=1,$B70="Long length",'6a Health full-time'!W69&lt;&gt;0),F$15&amp;", "&amp;F$16&amp;", "&amp;$A70&amp;", "&amp;$B70&amp;", "&amp;$C70&amp;"; ","")</f>
        <v/>
      </c>
      <c r="EV70" s="258" t="e">
        <f>IF(AND($P$8=1,$B70="Long length",'6a Health full-time'!#REF!&lt;&gt;0),G$15&amp;", "&amp;G$16&amp;", "&amp;$A70&amp;", "&amp;$B70&amp;", "&amp;$C70&amp;"; ","")</f>
        <v>#REF!</v>
      </c>
      <c r="EW70" s="299" t="e">
        <f>IF(AND($P$8=1,$B70="Long length",'6a Health full-time'!#REF!&lt;&gt;0),H$15&amp;", "&amp;H$16&amp;", "&amp;$A70&amp;", "&amp;$B70&amp;", "&amp;$C70&amp;"; ","")</f>
        <v>#REF!</v>
      </c>
      <c r="EX70" s="266" t="e">
        <f>IF(AND($P$8=1,$B70="Long length",'6a Health full-time'!#REF!&lt;&gt;0),I$15&amp;", "&amp;I$16&amp;", "&amp;$A70&amp;", "&amp;$B70&amp;", "&amp;$C70&amp;"; ","")</f>
        <v>#REF!</v>
      </c>
      <c r="EY70" s="324"/>
    </row>
    <row r="71" spans="1:155" ht="13.5" x14ac:dyDescent="0.2">
      <c r="A71" s="3" t="s">
        <v>11303</v>
      </c>
      <c r="B71" s="3" t="s">
        <v>11286</v>
      </c>
      <c r="C71" s="3" t="s">
        <v>11284</v>
      </c>
      <c r="E71" s="295"/>
      <c r="F71" s="10"/>
      <c r="G71" s="265" t="str">
        <f>IF(AND($D$8=1,'6a Health full-time'!N70&gt;0),P$15&amp;", "&amp;P$16&amp;", "&amp;$A71&amp;", "&amp;$B71&amp;", "&amp;$C71&amp;"; ","")</f>
        <v/>
      </c>
      <c r="H71" s="258" t="str">
        <f>IF(AND($D$8=1,'6a Health full-time'!O70&gt;0),Q$15&amp;", "&amp;Q$16&amp;", "&amp;$A71&amp;", "&amp;$B71&amp;", "&amp;$C71&amp;"; ","")</f>
        <v/>
      </c>
      <c r="I71" s="259" t="str">
        <f>IF(AND($D$8=1,'6a Health full-time'!R70&gt;0),R$15&amp;", "&amp;R$16&amp;", "&amp;$A71&amp;", "&amp;$B71&amp;", "&amp;$C71&amp;"; ","")</f>
        <v/>
      </c>
      <c r="J71" s="794" t="e">
        <f>IF(AND($D$8=1,'6a Health full-time'!#REF!&gt;0),S$15&amp;", "&amp;S$16&amp;", "&amp;$A71&amp;", "&amp;$B71&amp;", "&amp;$C71&amp;"; ","")</f>
        <v>#REF!</v>
      </c>
      <c r="K71" s="796" t="e">
        <f>IF(AND($D$8=1,'6a Health full-time'!#REF!&gt;0),T$15&amp;", "&amp;T$16&amp;", "&amp;$A71&amp;", "&amp;$B71&amp;", "&amp;$C71&amp;"; ","")</f>
        <v>#REF!</v>
      </c>
      <c r="L71" s="266" t="e">
        <f>IF(AND($D$8=1,'6a Health full-time'!#REF!&gt;0),W$15&amp;", "&amp;W$16&amp;", "&amp;$A71&amp;", "&amp;$B71&amp;", "&amp;$C71&amp;"; ","")</f>
        <v>#REF!</v>
      </c>
      <c r="M71" s="50"/>
      <c r="N71" s="295"/>
      <c r="O71" s="10"/>
      <c r="P71" s="265" t="str">
        <f>IF(AND($E$8=1,'6a Health full-time'!D70&lt;0),D$14&amp;", "&amp;D$15&amp;", "&amp;D$16&amp;", "&amp;$A71&amp;", "&amp;$B71&amp;", "&amp;$C71&amp;"; ","")</f>
        <v/>
      </c>
      <c r="Q71" s="258" t="str">
        <f>IF(AND($E$8=1,'6a Health full-time'!E70&lt;0),E$14&amp;", "&amp;E$15&amp;", "&amp;E$16&amp;", "&amp;$A71&amp;", "&amp;$B71&amp;", "&amp;$C71&amp;"; ","")</f>
        <v/>
      </c>
      <c r="R71" s="259" t="str">
        <f>IF(AND($E$8=1,'6a Health full-time'!H70&lt;0),F$14&amp;", "&amp;F$15&amp;", "&amp;F$16&amp;", "&amp;$A71&amp;", "&amp;$B71&amp;", "&amp;$C71&amp;"; ","")</f>
        <v/>
      </c>
      <c r="S71" s="258" t="e">
        <f>IF(AND($E$8=1,'6a Health full-time'!#REF!&lt;0),G$14&amp;", "&amp;G$15&amp;", "&amp;G$16&amp;", "&amp;$A71&amp;", "&amp;$B71&amp;", "&amp;$C71&amp;"; ","")</f>
        <v>#REF!</v>
      </c>
      <c r="T71" s="299" t="e">
        <f>IF(AND($E$8=1,'6a Health full-time'!#REF!&lt;0),H$14&amp;", "&amp;H$15&amp;", "&amp;H$16&amp;", "&amp;$A71&amp;", "&amp;$B71&amp;", "&amp;$C71&amp;"; ","")</f>
        <v>#REF!</v>
      </c>
      <c r="U71" s="299" t="e">
        <f>IF(AND($E$8=1,'6a Health full-time'!#REF!&lt;0),I$14&amp;", "&amp;I$15&amp;", "&amp;I$16&amp;", "&amp;$A71&amp;", "&amp;$B71&amp;", "&amp;$C71&amp;"; ","")</f>
        <v>#REF!</v>
      </c>
      <c r="V71" s="265" t="str">
        <f>IF(AND($E$8=1,'6a Health full-time'!I70&lt;0),J$14&amp;", "&amp;J$15&amp;", "&amp;J$16&amp;", "&amp;$A71&amp;", "&amp;$B71&amp;", "&amp;$C71&amp;"; ","")</f>
        <v/>
      </c>
      <c r="W71" s="258" t="str">
        <f>IF(AND($E$8=1,'6a Health full-time'!J70&lt;0),K$14&amp;", "&amp;K$15&amp;", "&amp;K$16&amp;", "&amp;$A71&amp;", "&amp;$B71&amp;", "&amp;$C71&amp;"; ","")</f>
        <v/>
      </c>
      <c r="X71" s="259" t="str">
        <f>IF(AND($E$8=1,'6a Health full-time'!M70&lt;0),L$14&amp;", "&amp;L$15&amp;", "&amp;L$16&amp;", "&amp;$A71&amp;", "&amp;$B71&amp;", "&amp;$C71&amp;"; ","")</f>
        <v/>
      </c>
      <c r="Y71" s="258" t="e">
        <f>IF(AND($E$8=1,'6a Health full-time'!#REF!&lt;0),M$14&amp;", "&amp;M$15&amp;", "&amp;M$16&amp;", "&amp;$A71&amp;", "&amp;$B71&amp;", "&amp;$C71&amp;"; ","")</f>
        <v>#REF!</v>
      </c>
      <c r="Z71" s="299" t="e">
        <f>IF(AND($E$8=1,'6a Health full-time'!#REF!&lt;0),N$14&amp;", "&amp;N$15&amp;", "&amp;N$16&amp;", "&amp;$A71&amp;", "&amp;$B71&amp;", "&amp;$C71&amp;"; ","")</f>
        <v>#REF!</v>
      </c>
      <c r="AA71" s="299" t="e">
        <f>IF(AND($E$8=1,'6a Health full-time'!#REF!&lt;0),O$14&amp;", "&amp;O$15&amp;", "&amp;O$16&amp;", "&amp;$A71&amp;", "&amp;$B71&amp;", "&amp;$C71&amp;"; ","")</f>
        <v>#REF!</v>
      </c>
      <c r="AB71" s="265" t="str">
        <f>IF(AND($E$8=1,'6a Health full-time'!S70&lt;0),V$14&amp;", "&amp;V$15&amp;", "&amp;V$16&amp;", "&amp;$A71&amp;", "&amp;$B71&amp;", "&amp;$C71&amp;"; ","")</f>
        <v/>
      </c>
      <c r="AC71" s="258" t="str">
        <f>IF(AND($E$8=1,'6a Health full-time'!T70&lt;0),W$14&amp;", "&amp;W$15&amp;", "&amp;W$16&amp;", "&amp;$A71&amp;", "&amp;$B71&amp;", "&amp;$C71&amp;"; ","")</f>
        <v/>
      </c>
      <c r="AD71" s="259" t="str">
        <f>IF(AND($E$8=1,'6a Health full-time'!W70&lt;0),X$14&amp;", "&amp;X$15&amp;", "&amp;X$16&amp;", "&amp;$A71&amp;", "&amp;$B71&amp;", "&amp;$C71&amp;"; ","")</f>
        <v/>
      </c>
      <c r="AE71" s="258" t="e">
        <f>IF(AND($E$8=1,'6a Health full-time'!#REF!&lt;0),Y$14&amp;", "&amp;Y$15&amp;", "&amp;Y$16&amp;", "&amp;$A71&amp;", "&amp;$B71&amp;", "&amp;$C71&amp;"; ","")</f>
        <v>#REF!</v>
      </c>
      <c r="AF71" s="299" t="e">
        <f>IF(AND($E$8=1,'6a Health full-time'!#REF!&lt;0),Z$14&amp;", "&amp;Z$15&amp;", "&amp;Z$16&amp;", "&amp;$A71&amp;", "&amp;$B71&amp;", "&amp;$C71&amp;"; ","")</f>
        <v>#REF!</v>
      </c>
      <c r="AG71" s="803" t="e">
        <f>IF(AND($E$8=1,'6a Health full-time'!#REF!&lt;0),AA$14&amp;", "&amp;AA$15&amp;", "&amp;AA$16&amp;", "&amp;$A71&amp;", "&amp;$B71&amp;", "&amp;$C71&amp;"; ","")</f>
        <v>#REF!</v>
      </c>
      <c r="AH71" s="50"/>
      <c r="AI71" s="295"/>
      <c r="AJ71" s="10"/>
      <c r="AK71" s="265" t="str">
        <f>IF(AND($F$8=1,ABS('6a Health full-time'!D70)&lt;&gt;INT(ABS('6a Health full-time'!D70))),D$14&amp;", "&amp;D$15&amp;", "&amp;D$16&amp;", "&amp;$A71&amp;", "&amp;$B71&amp;", "&amp;$C71&amp;"; ","")</f>
        <v/>
      </c>
      <c r="AL71" s="258" t="str">
        <f>IF(AND($F$8=1,ABS('6a Health full-time'!E70)&lt;&gt;INT(ABS('6a Health full-time'!E70))),E$14&amp;", "&amp;E$15&amp;", "&amp;E$16&amp;", "&amp;$A71&amp;", "&amp;$B71&amp;", "&amp;$C71&amp;"; ","")</f>
        <v/>
      </c>
      <c r="AM71" s="259" t="str">
        <f>IF(AND($F$8=1,ABS('6a Health full-time'!H70)&lt;&gt;INT(ABS('6a Health full-time'!H70))),F$14&amp;", "&amp;F$15&amp;", "&amp;F$16&amp;", "&amp;$A71&amp;", "&amp;$B71&amp;", "&amp;$C71&amp;"; ","")</f>
        <v/>
      </c>
      <c r="AN71" s="258" t="e">
        <f>IF(AND($F$8=1,ABS('6a Health full-time'!#REF!)&lt;&gt;INT(ABS('6a Health full-time'!#REF!))),G$14&amp;", "&amp;G$15&amp;", "&amp;G$16&amp;", "&amp;$A71&amp;", "&amp;$B71&amp;", "&amp;$C71&amp;"; ","")</f>
        <v>#REF!</v>
      </c>
      <c r="AO71" s="299" t="e">
        <f>IF(AND($F$8=1,ABS('6a Health full-time'!#REF!)&lt;&gt;INT(ABS('6a Health full-time'!#REF!))),H$14&amp;", "&amp;H$15&amp;", "&amp;H$16&amp;", "&amp;$A71&amp;", "&amp;$B71&amp;", "&amp;$C71&amp;"; ","")</f>
        <v>#REF!</v>
      </c>
      <c r="AP71" s="299" t="e">
        <f>IF(AND($F$8=1,ABS('6a Health full-time'!#REF!)&lt;&gt;INT(ABS('6a Health full-time'!#REF!))),I$14&amp;", "&amp;I$15&amp;", "&amp;I$16&amp;", "&amp;$A71&amp;", "&amp;$B71&amp;", "&amp;$C71&amp;"; ","")</f>
        <v>#REF!</v>
      </c>
      <c r="AQ71" s="265" t="str">
        <f>IF(AND($F$8=1,ABS('6a Health full-time'!I70)&lt;&gt;INT(ABS('6a Health full-time'!I70))),J$14&amp;", "&amp;J$15&amp;", "&amp;J$16&amp;", "&amp;$A71&amp;", "&amp;$B71&amp;", "&amp;$C71&amp;"; ","")</f>
        <v/>
      </c>
      <c r="AR71" s="258" t="str">
        <f>IF(AND($F$8=1,ABS('6a Health full-time'!J70)&lt;&gt;INT(ABS('6a Health full-time'!J70))),K$14&amp;", "&amp;K$15&amp;", "&amp;K$16&amp;", "&amp;$A71&amp;", "&amp;$B71&amp;", "&amp;$C71&amp;"; ","")</f>
        <v/>
      </c>
      <c r="AS71" s="259" t="str">
        <f>IF(AND($F$8=1,ABS('6a Health full-time'!M70)&lt;&gt;INT(ABS('6a Health full-time'!M70))),L$14&amp;", "&amp;L$15&amp;", "&amp;L$16&amp;", "&amp;$A71&amp;", "&amp;$B71&amp;", "&amp;$C71&amp;"; ","")</f>
        <v/>
      </c>
      <c r="AT71" s="258" t="e">
        <f>IF(AND($F$8=1,ABS('6a Health full-time'!#REF!)&lt;&gt;INT(ABS('6a Health full-time'!#REF!))),M$14&amp;", "&amp;M$15&amp;", "&amp;M$16&amp;", "&amp;$A71&amp;", "&amp;$B71&amp;", "&amp;$C71&amp;"; ","")</f>
        <v>#REF!</v>
      </c>
      <c r="AU71" s="299" t="e">
        <f>IF(AND($F$8=1,ABS('6a Health full-time'!#REF!)&lt;&gt;INT(ABS('6a Health full-time'!#REF!))),N$14&amp;", "&amp;N$15&amp;", "&amp;N$16&amp;", "&amp;$A71&amp;", "&amp;$B71&amp;", "&amp;$C71&amp;"; ","")</f>
        <v>#REF!</v>
      </c>
      <c r="AV71" s="803" t="e">
        <f>IF(AND($F$8=1,ABS('6a Health full-time'!#REF!)&lt;&gt;INT(ABS('6a Health full-time'!#REF!))),O$14&amp;", "&amp;O$15&amp;", "&amp;O$16&amp;", "&amp;$A71&amp;", "&amp;$B71&amp;", "&amp;$C71&amp;"; ","")</f>
        <v>#REF!</v>
      </c>
      <c r="AW71" s="299" t="str">
        <f>IF(AND($F$8=1,ABS('6a Health full-time'!N70)&lt;&gt;INT(ABS('6a Health full-time'!N70))),P$14&amp;", "&amp;P$15&amp;", "&amp;P$16&amp;", "&amp;$A71&amp;", "&amp;$B71&amp;", "&amp;$C71&amp;"; ","")</f>
        <v/>
      </c>
      <c r="AX71" s="807" t="str">
        <f>IF(AND($F$8=1,ABS('6a Health full-time'!O70)&lt;&gt;INT(ABS('6a Health full-time'!O70))),Q$14&amp;", "&amp;Q$15&amp;", "&amp;Q$16&amp;", "&amp;$A71&amp;", "&amp;$B71&amp;", "&amp;$C71&amp;"; ","")</f>
        <v/>
      </c>
      <c r="AY71" s="299" t="str">
        <f>IF(AND($F$8=1,ABS('6a Health full-time'!R70)&lt;&gt;INT(ABS('6a Health full-time'!R70))),R$14&amp;", "&amp;R$15&amp;", "&amp;R$16&amp;", "&amp;$A71&amp;", "&amp;$B71&amp;", "&amp;$C71&amp;"; ","")</f>
        <v/>
      </c>
      <c r="AZ71" s="807" t="e">
        <f>IF(AND($F$8=1,ABS('6a Health full-time'!#REF!)&lt;&gt;INT(ABS('6a Health full-time'!#REF!))),S$14&amp;", "&amp;S$15&amp;", "&amp;S$16&amp;", "&amp;$A71&amp;", "&amp;$B71&amp;", "&amp;$C71&amp;"; ","")</f>
        <v>#REF!</v>
      </c>
      <c r="BA71" s="299" t="e">
        <f>IF(AND($F$8=1,ABS('6a Health full-time'!#REF!)&lt;&gt;INT(ABS('6a Health full-time'!#REF!))),T$14&amp;", "&amp;T$15&amp;", "&amp;T$16&amp;", "&amp;$A71&amp;", "&amp;$B71&amp;", "&amp;$C71&amp;"; ","")</f>
        <v>#REF!</v>
      </c>
      <c r="BB71" s="299" t="e">
        <f>IF(AND($F$8=1,ABS('6a Health full-time'!#REF!)&lt;&gt;INT(ABS('6a Health full-time'!#REF!))),U$14&amp;", "&amp;U$15&amp;", "&amp;U$16&amp;", "&amp;$A71&amp;", "&amp;$B71&amp;", "&amp;$C71&amp;"; ","")</f>
        <v>#REF!</v>
      </c>
      <c r="BC71" s="265" t="str">
        <f>IF(AND($F$8=1,ABS('6a Health full-time'!S70)&lt;&gt;INT(ABS('6a Health full-time'!S70))),V$14&amp;", "&amp;V$15&amp;", "&amp;V$16&amp;", "&amp;$A71&amp;", "&amp;$B71&amp;", "&amp;$C71&amp;"; ","")</f>
        <v/>
      </c>
      <c r="BD71" s="258" t="str">
        <f>IF(AND($F$8=1,ABS('6a Health full-time'!T70)&lt;&gt;INT(ABS('6a Health full-time'!T70))),W$14&amp;", "&amp;W$15&amp;", "&amp;W$16&amp;", "&amp;$A71&amp;", "&amp;$B71&amp;", "&amp;$C71&amp;"; ","")</f>
        <v/>
      </c>
      <c r="BE71" s="259" t="str">
        <f>IF(AND($F$8=1,ABS('6a Health full-time'!W70)&lt;&gt;INT(ABS('6a Health full-time'!W70))),X$14&amp;", "&amp;X$15&amp;", "&amp;X$16&amp;", "&amp;$A71&amp;", "&amp;$B71&amp;", "&amp;$C71&amp;"; ","")</f>
        <v/>
      </c>
      <c r="BF71" s="258" t="e">
        <f>IF(AND($F$8=1,ABS('6a Health full-time'!#REF!)&lt;&gt;INT(ABS('6a Health full-time'!#REF!))),Y$14&amp;", "&amp;Y$15&amp;", "&amp;Y$16&amp;", "&amp;$A71&amp;", "&amp;$B71&amp;", "&amp;$C71&amp;"; ","")</f>
        <v>#REF!</v>
      </c>
      <c r="BG71" s="299" t="e">
        <f>IF(AND($F$8=1,ABS('6a Health full-time'!#REF!)&lt;&gt;INT(ABS('6a Health full-time'!#REF!))),Z$14&amp;", "&amp;Z$15&amp;", "&amp;Z$16&amp;", "&amp;$A71&amp;", "&amp;$B71&amp;", "&amp;$C71&amp;"; ","")</f>
        <v>#REF!</v>
      </c>
      <c r="BH71" s="266" t="e">
        <f>IF(AND($F$8=1,ABS('6a Health full-time'!#REF!)&lt;&gt;INT(ABS('6a Health full-time'!#REF!))),AA$14&amp;", "&amp;AA$15&amp;", "&amp;AA$16&amp;", "&amp;$A71&amp;", "&amp;$B71&amp;", "&amp;$C71&amp;"; ","")</f>
        <v>#REF!</v>
      </c>
      <c r="BI71" s="50"/>
      <c r="BJ71" s="295"/>
      <c r="BK71" s="10"/>
      <c r="BL71" s="281"/>
      <c r="BM71" s="280"/>
      <c r="BN71" s="288"/>
      <c r="BO71" s="280"/>
      <c r="BP71" s="305"/>
      <c r="BQ71" s="305"/>
      <c r="BR71" s="281"/>
      <c r="BS71" s="280"/>
      <c r="BT71" s="288"/>
      <c r="BU71" s="280"/>
      <c r="BV71" s="305"/>
      <c r="BW71" s="805"/>
      <c r="BX71" s="305"/>
      <c r="BY71" s="809"/>
      <c r="BZ71" s="305"/>
      <c r="CA71" s="809"/>
      <c r="CB71" s="305"/>
      <c r="CC71" s="305"/>
      <c r="CD71" s="281"/>
      <c r="CE71" s="280"/>
      <c r="CF71" s="288"/>
      <c r="CG71" s="280"/>
      <c r="CH71" s="308"/>
      <c r="CI71" s="816"/>
      <c r="CJ71" s="50"/>
      <c r="CK71" s="3"/>
      <c r="CL71" s="3"/>
      <c r="CM71" s="3"/>
      <c r="CN71" s="3"/>
      <c r="CO71" s="38" t="s">
        <v>124</v>
      </c>
      <c r="CP71" s="868" t="e">
        <f>CP$45</f>
        <v>#REF!</v>
      </c>
      <c r="CQ71" s="582" t="e">
        <f>CQ$45</f>
        <v>#REF!</v>
      </c>
      <c r="CR71" s="581" t="e">
        <f>CP$45</f>
        <v>#REF!</v>
      </c>
      <c r="CS71" s="790" t="e">
        <f>CQ$45</f>
        <v>#REF!</v>
      </c>
      <c r="CT71" s="782" t="e">
        <f>CP$45</f>
        <v>#REF!</v>
      </c>
      <c r="CU71" s="783" t="e">
        <f>CQ$45</f>
        <v>#REF!</v>
      </c>
      <c r="CV71" s="868" t="e">
        <f>CV$45</f>
        <v>#REF!</v>
      </c>
      <c r="CW71" s="582" t="e">
        <f>CW$45</f>
        <v>#REF!</v>
      </c>
      <c r="CX71" s="581" t="e">
        <f>CV$45</f>
        <v>#REF!</v>
      </c>
      <c r="CY71" s="790" t="e">
        <f>CW$45</f>
        <v>#REF!</v>
      </c>
      <c r="CZ71" s="782" t="e">
        <f>CV$45</f>
        <v>#REF!</v>
      </c>
      <c r="DA71" s="783" t="e">
        <f>CW$45</f>
        <v>#REF!</v>
      </c>
      <c r="DB71" s="868" t="e">
        <f>DB$45</f>
        <v>#REF!</v>
      </c>
      <c r="DC71" s="582" t="e">
        <f>DC$45</f>
        <v>#REF!</v>
      </c>
      <c r="DD71" s="581" t="e">
        <f>DB$45</f>
        <v>#REF!</v>
      </c>
      <c r="DE71" s="790" t="e">
        <f>DC$45</f>
        <v>#REF!</v>
      </c>
      <c r="DF71" s="782" t="e">
        <f>DB$45</f>
        <v>#REF!</v>
      </c>
      <c r="DG71" s="783" t="e">
        <f>DC$45</f>
        <v>#REF!</v>
      </c>
      <c r="DH71" s="868" t="e">
        <f>DH$45</f>
        <v>#REF!</v>
      </c>
      <c r="DI71" s="870" t="e">
        <f>DI$45</f>
        <v>#REF!</v>
      </c>
      <c r="DJ71" s="871" t="e">
        <f>DH$45</f>
        <v>#REF!</v>
      </c>
      <c r="DK71" s="790" t="e">
        <f>DI$45</f>
        <v>#REF!</v>
      </c>
      <c r="DL71" s="782" t="e">
        <f>DH$45</f>
        <v>#REF!</v>
      </c>
      <c r="DM71" s="783" t="e">
        <f>DI$45</f>
        <v>#REF!</v>
      </c>
      <c r="DN71" s="3"/>
      <c r="DO71" s="3"/>
      <c r="DP71" s="323"/>
      <c r="DQ71" s="10"/>
      <c r="DR71" s="265" t="str">
        <f>IF(AND($M$8=1,SUM('6a Health full-time'!D70,'6a Health full-time'!I70)&gt;$DP$22,'6a Health full-time'!N70=0),P$15&amp;", "&amp;P$16&amp;", "&amp;$A71&amp;", "&amp;$B71&amp;", "&amp;$C71&amp;"; ","")</f>
        <v/>
      </c>
      <c r="DS71" s="258" t="str">
        <f>IF(AND($M$8=1,SUM('6a Health full-time'!E70,'6a Health full-time'!J70)&gt;$DP$22,'6a Health full-time'!O70=0),Q$15&amp;", "&amp;Q$16&amp;", "&amp;$A71&amp;", "&amp;$B71&amp;", "&amp;$C71&amp;"; ","")</f>
        <v/>
      </c>
      <c r="DT71" s="259" t="str">
        <f>IF(AND($M$8=1,SUM('6a Health full-time'!H70,'6a Health full-time'!M70)&gt;$DP$22,'6a Health full-time'!R70=0),R$15&amp;", "&amp;R$16&amp;", "&amp;$A71&amp;", "&amp;$B71&amp;", "&amp;$C71&amp;"; ","")</f>
        <v/>
      </c>
      <c r="DU71" s="258" t="e">
        <f>IF(AND($M$8=1,SUM('6a Health full-time'!#REF!,'6a Health full-time'!#REF!)&gt;$DP$22,'6a Health full-time'!#REF!=0),S$15&amp;", "&amp;S$16&amp;", "&amp;$A71&amp;", "&amp;$B71&amp;", "&amp;$C71&amp;"; ","")</f>
        <v>#REF!</v>
      </c>
      <c r="DV71" s="299" t="e">
        <f>IF(AND($M$8=1,SUM('6a Health full-time'!#REF!,'6a Health full-time'!#REF!)&gt;$DP$22,'6a Health full-time'!#REF!=0),T$15&amp;", "&amp;T$16&amp;", "&amp;$A71&amp;", "&amp;$B71&amp;", "&amp;$C71&amp;"; ","")</f>
        <v>#REF!</v>
      </c>
      <c r="DW71" s="266" t="e">
        <f>IF(AND($M$8=1,SUM('6a Health full-time'!#REF!,'6a Health full-time'!#REF!)&gt;$DP$22,'6a Health full-time'!#REF!=0),U$15&amp;", "&amp;U$16&amp;", "&amp;$A71&amp;", "&amp;$B71&amp;", "&amp;$C71&amp;"; ","")</f>
        <v>#REF!</v>
      </c>
      <c r="DX71" s="324"/>
      <c r="DY71" s="323"/>
      <c r="DZ71" s="10"/>
      <c r="EA71" s="265" t="str">
        <f>IF(AND($N$8=1,SUM('6a Health full-time'!D70,'6a Health full-time'!I70)&gt;0,SUM('6a Health full-time'!D70,'6a Health full-time'!I70)=ABS('6a Health full-time'!N70)),P$15&amp;", "&amp;P$16&amp;", "&amp;$A71&amp;", "&amp;$B71&amp;", "&amp;$C71&amp;"; ","")</f>
        <v/>
      </c>
      <c r="EB71" s="258" t="str">
        <f>IF(AND($N$8=1,SUM('6a Health full-time'!E70,'6a Health full-time'!J70)&gt;0,SUM('6a Health full-time'!E70,'6a Health full-time'!J70)=ABS('6a Health full-time'!O70)),Q$15&amp;", "&amp;Q$16&amp;", "&amp;$A71&amp;", "&amp;$B71&amp;", "&amp;$C71&amp;"; ","")</f>
        <v/>
      </c>
      <c r="EC71" s="259" t="str">
        <f>IF(AND($N$8=1,SUM('6a Health full-time'!H70,'6a Health full-time'!M70)&gt;0,SUM('6a Health full-time'!H70,'6a Health full-time'!M70)=ABS('6a Health full-time'!R70)),R$15&amp;", "&amp;R$16&amp;", "&amp;$A71&amp;", "&amp;$B71&amp;", "&amp;$C71&amp;"; ","")</f>
        <v/>
      </c>
      <c r="ED71" s="258" t="e">
        <f>IF(AND($N$8=1,SUM('6a Health full-time'!#REF!,'6a Health full-time'!#REF!)&gt;0,SUM('6a Health full-time'!#REF!,'6a Health full-time'!#REF!)=ABS('6a Health full-time'!#REF!)),S$15&amp;", "&amp;S$16&amp;", "&amp;$A71&amp;", "&amp;$B71&amp;", "&amp;$C71&amp;"; ","")</f>
        <v>#REF!</v>
      </c>
      <c r="EE71" s="299" t="e">
        <f>IF(AND($N$8=1,SUM('6a Health full-time'!#REF!,'6a Health full-time'!#REF!)&gt;0,SUM('6a Health full-time'!#REF!,'6a Health full-time'!#REF!)=ABS('6a Health full-time'!#REF!)),T$15&amp;", "&amp;T$16&amp;", "&amp;$A71&amp;", "&amp;$B71&amp;", "&amp;$C71&amp;"; ","")</f>
        <v>#REF!</v>
      </c>
      <c r="EF71" s="266" t="e">
        <f>IF(AND($N$8=1,SUM('6a Health full-time'!#REF!,'6a Health full-time'!#REF!)&gt;0,SUM('6a Health full-time'!#REF!,'6a Health full-time'!#REF!)=ABS('6a Health full-time'!#REF!)),U$15&amp;", "&amp;U$16&amp;", "&amp;$A71&amp;", "&amp;$B71&amp;", "&amp;$C71&amp;"; ","")</f>
        <v>#REF!</v>
      </c>
      <c r="EG71" s="324"/>
      <c r="EH71" s="3"/>
      <c r="EI71" s="3"/>
      <c r="EJ71" s="3"/>
      <c r="EK71" s="3"/>
      <c r="EL71" s="3"/>
      <c r="EM71" s="3"/>
      <c r="EN71" s="3"/>
      <c r="EO71" s="3"/>
      <c r="EP71" s="3"/>
      <c r="EQ71" s="323"/>
      <c r="ER71" s="10"/>
      <c r="ES71" s="265" t="str">
        <f>IF(AND($P$8=1,$B71="Long length",'6a Health full-time'!S70&lt;&gt;0),D$15&amp;", "&amp;D$16&amp;", "&amp;$A71&amp;", "&amp;$B71&amp;", "&amp;$C71&amp;"; ","")</f>
        <v/>
      </c>
      <c r="ET71" s="258" t="str">
        <f>IF(AND($P$8=1,$B71="Long length",'6a Health full-time'!T70&lt;&gt;0),E$15&amp;", "&amp;E$16&amp;", "&amp;$A71&amp;", "&amp;$B71&amp;", "&amp;$C71&amp;"; ","")</f>
        <v/>
      </c>
      <c r="EU71" s="259" t="str">
        <f>IF(AND($P$8=1,$B71="Long length",'6a Health full-time'!W70&lt;&gt;0),F$15&amp;", "&amp;F$16&amp;", "&amp;$A71&amp;", "&amp;$B71&amp;", "&amp;$C71&amp;"; ","")</f>
        <v/>
      </c>
      <c r="EV71" s="258" t="e">
        <f>IF(AND($P$8=1,$B71="Long length",'6a Health full-time'!#REF!&lt;&gt;0),G$15&amp;", "&amp;G$16&amp;", "&amp;$A71&amp;", "&amp;$B71&amp;", "&amp;$C71&amp;"; ","")</f>
        <v>#REF!</v>
      </c>
      <c r="EW71" s="299" t="e">
        <f>IF(AND($P$8=1,$B71="Long length",'6a Health full-time'!#REF!&lt;&gt;0),H$15&amp;", "&amp;H$16&amp;", "&amp;$A71&amp;", "&amp;$B71&amp;", "&amp;$C71&amp;"; ","")</f>
        <v>#REF!</v>
      </c>
      <c r="EX71" s="266" t="e">
        <f>IF(AND($P$8=1,$B71="Long length",'6a Health full-time'!#REF!&lt;&gt;0),I$15&amp;", "&amp;I$16&amp;", "&amp;$A71&amp;", "&amp;$B71&amp;", "&amp;$C71&amp;"; ","")</f>
        <v>#REF!</v>
      </c>
      <c r="EY71" s="324"/>
    </row>
    <row r="72" spans="1:155" ht="13.5" x14ac:dyDescent="0.2">
      <c r="A72" s="3" t="s">
        <v>11304</v>
      </c>
      <c r="B72" s="3" t="s">
        <v>11274</v>
      </c>
      <c r="C72" s="3" t="s">
        <v>11275</v>
      </c>
      <c r="E72" s="295"/>
      <c r="F72" s="10"/>
      <c r="G72" s="264" t="str">
        <f>IF(AND($D$8=1,'6a Health full-time'!N71&gt;0),P$15&amp;", "&amp;P$16&amp;", "&amp;$A72&amp;", "&amp;$B72&amp;", "&amp;$C72&amp;"; ","")</f>
        <v/>
      </c>
      <c r="H72" s="255" t="str">
        <f>IF(AND($D$8=1,'6a Health full-time'!O71&gt;0),Q$15&amp;", "&amp;Q$16&amp;", "&amp;$A72&amp;", "&amp;$B72&amp;", "&amp;$C72&amp;"; ","")</f>
        <v/>
      </c>
      <c r="I72" s="256" t="str">
        <f>IF(AND($D$8=1,'6a Health full-time'!R71&gt;0),R$15&amp;", "&amp;R$16&amp;", "&amp;$A72&amp;", "&amp;$B72&amp;", "&amp;$C72&amp;"; ","")</f>
        <v/>
      </c>
      <c r="J72" s="257" t="e">
        <f>IF(AND($D$8=1,'6a Health full-time'!#REF!&gt;0),S$15&amp;", "&amp;S$16&amp;", "&amp;$A72&amp;", "&amp;$B72&amp;", "&amp;$C72&amp;"; ","")</f>
        <v>#REF!</v>
      </c>
      <c r="K72" s="795" t="e">
        <f>IF(AND($D$8=1,'6a Health full-time'!#REF!&gt;0),T$15&amp;", "&amp;T$16&amp;", "&amp;$A72&amp;", "&amp;$B72&amp;", "&amp;$C72&amp;"; ","")</f>
        <v>#REF!</v>
      </c>
      <c r="L72" s="293" t="e">
        <f>IF(AND($D$8=1,'6a Health full-time'!#REF!&gt;0),W$15&amp;", "&amp;W$16&amp;", "&amp;$A72&amp;", "&amp;$B72&amp;", "&amp;$C72&amp;"; ","")</f>
        <v>#REF!</v>
      </c>
      <c r="M72" s="50"/>
      <c r="N72" s="295"/>
      <c r="O72" s="10"/>
      <c r="P72" s="264" t="str">
        <f>IF(AND($E$8=1,'6a Health full-time'!D71&lt;0),D$14&amp;", "&amp;D$15&amp;", "&amp;D$16&amp;", "&amp;$A72&amp;", "&amp;$B72&amp;", "&amp;$C72&amp;"; ","")</f>
        <v/>
      </c>
      <c r="Q72" s="255" t="str">
        <f>IF(AND($E$8=1,'6a Health full-time'!E71&lt;0),E$14&amp;", "&amp;E$15&amp;", "&amp;E$16&amp;", "&amp;$A72&amp;", "&amp;$B72&amp;", "&amp;$C72&amp;"; ","")</f>
        <v/>
      </c>
      <c r="R72" s="256" t="str">
        <f>IF(AND($E$8=1,'6a Health full-time'!H71&lt;0),F$14&amp;", "&amp;F$15&amp;", "&amp;F$16&amp;", "&amp;$A72&amp;", "&amp;$B72&amp;", "&amp;$C72&amp;"; ","")</f>
        <v/>
      </c>
      <c r="S72" s="255" t="e">
        <f>IF(AND($E$8=1,'6a Health full-time'!#REF!&lt;0),G$14&amp;", "&amp;G$15&amp;", "&amp;G$16&amp;", "&amp;$A72&amp;", "&amp;$B72&amp;", "&amp;$C72&amp;"; ","")</f>
        <v>#REF!</v>
      </c>
      <c r="T72" s="298" t="e">
        <f>IF(AND($E$8=1,'6a Health full-time'!#REF!&lt;0),H$14&amp;", "&amp;H$15&amp;", "&amp;H$16&amp;", "&amp;$A72&amp;", "&amp;$B72&amp;", "&amp;$C72&amp;"; ","")</f>
        <v>#REF!</v>
      </c>
      <c r="U72" s="298" t="e">
        <f>IF(AND($E$8=1,'6a Health full-time'!#REF!&lt;0),I$14&amp;", "&amp;I$15&amp;", "&amp;I$16&amp;", "&amp;$A72&amp;", "&amp;$B72&amp;", "&amp;$C72&amp;"; ","")</f>
        <v>#REF!</v>
      </c>
      <c r="V72" s="264" t="str">
        <f>IF(AND($E$8=1,'6a Health full-time'!I71&lt;0),J$14&amp;", "&amp;J$15&amp;", "&amp;J$16&amp;", "&amp;$A72&amp;", "&amp;$B72&amp;", "&amp;$C72&amp;"; ","")</f>
        <v/>
      </c>
      <c r="W72" s="255" t="str">
        <f>IF(AND($E$8=1,'6a Health full-time'!J71&lt;0),K$14&amp;", "&amp;K$15&amp;", "&amp;K$16&amp;", "&amp;$A72&amp;", "&amp;$B72&amp;", "&amp;$C72&amp;"; ","")</f>
        <v/>
      </c>
      <c r="X72" s="256" t="str">
        <f>IF(AND($E$8=1,'6a Health full-time'!M71&lt;0),L$14&amp;", "&amp;L$15&amp;", "&amp;L$16&amp;", "&amp;$A72&amp;", "&amp;$B72&amp;", "&amp;$C72&amp;"; ","")</f>
        <v/>
      </c>
      <c r="Y72" s="255" t="e">
        <f>IF(AND($E$8=1,'6a Health full-time'!#REF!&lt;0),M$14&amp;", "&amp;M$15&amp;", "&amp;M$16&amp;", "&amp;$A72&amp;", "&amp;$B72&amp;", "&amp;$C72&amp;"; ","")</f>
        <v>#REF!</v>
      </c>
      <c r="Z72" s="298" t="e">
        <f>IF(AND($E$8=1,'6a Health full-time'!#REF!&lt;0),N$14&amp;", "&amp;N$15&amp;", "&amp;N$16&amp;", "&amp;$A72&amp;", "&amp;$B72&amp;", "&amp;$C72&amp;"; ","")</f>
        <v>#REF!</v>
      </c>
      <c r="AA72" s="298" t="e">
        <f>IF(AND($E$8=1,'6a Health full-time'!#REF!&lt;0),O$14&amp;", "&amp;O$15&amp;", "&amp;O$16&amp;", "&amp;$A72&amp;", "&amp;$B72&amp;", "&amp;$C72&amp;"; ","")</f>
        <v>#REF!</v>
      </c>
      <c r="AB72" s="264" t="str">
        <f>IF(AND($E$8=1,'6a Health full-time'!S71&lt;0),V$14&amp;", "&amp;V$15&amp;", "&amp;V$16&amp;", "&amp;$A72&amp;", "&amp;$B72&amp;", "&amp;$C72&amp;"; ","")</f>
        <v/>
      </c>
      <c r="AC72" s="255" t="str">
        <f>IF(AND($E$8=1,'6a Health full-time'!T71&lt;0),W$14&amp;", "&amp;W$15&amp;", "&amp;W$16&amp;", "&amp;$A72&amp;", "&amp;$B72&amp;", "&amp;$C72&amp;"; ","")</f>
        <v/>
      </c>
      <c r="AD72" s="256" t="str">
        <f>IF(AND($E$8=1,'6a Health full-time'!W71&lt;0),X$14&amp;", "&amp;X$15&amp;", "&amp;X$16&amp;", "&amp;$A72&amp;", "&amp;$B72&amp;", "&amp;$C72&amp;"; ","")</f>
        <v/>
      </c>
      <c r="AE72" s="255" t="e">
        <f>IF(AND($E$8=1,'6a Health full-time'!#REF!&lt;0),Y$14&amp;", "&amp;Y$15&amp;", "&amp;Y$16&amp;", "&amp;$A72&amp;", "&amp;$B72&amp;", "&amp;$C72&amp;"; ","")</f>
        <v>#REF!</v>
      </c>
      <c r="AF72" s="298" t="e">
        <f>IF(AND($E$8=1,'6a Health full-time'!#REF!&lt;0),Z$14&amp;", "&amp;Z$15&amp;", "&amp;Z$16&amp;", "&amp;$A72&amp;", "&amp;$B72&amp;", "&amp;$C72&amp;"; ","")</f>
        <v>#REF!</v>
      </c>
      <c r="AG72" s="802" t="e">
        <f>IF(AND($E$8=1,'6a Health full-time'!#REF!&lt;0),AA$14&amp;", "&amp;AA$15&amp;", "&amp;AA$16&amp;", "&amp;$A72&amp;", "&amp;$B72&amp;", "&amp;$C72&amp;"; ","")</f>
        <v>#REF!</v>
      </c>
      <c r="AH72" s="50"/>
      <c r="AI72" s="295"/>
      <c r="AJ72" s="10"/>
      <c r="AK72" s="264" t="str">
        <f>IF(AND($F$8=1,ABS('6a Health full-time'!D71)&lt;&gt;INT(ABS('6a Health full-time'!D71))),D$14&amp;", "&amp;D$15&amp;", "&amp;D$16&amp;", "&amp;$A72&amp;", "&amp;$B72&amp;", "&amp;$C72&amp;"; ","")</f>
        <v/>
      </c>
      <c r="AL72" s="255" t="str">
        <f>IF(AND($F$8=1,ABS('6a Health full-time'!E71)&lt;&gt;INT(ABS('6a Health full-time'!E71))),E$14&amp;", "&amp;E$15&amp;", "&amp;E$16&amp;", "&amp;$A72&amp;", "&amp;$B72&amp;", "&amp;$C72&amp;"; ","")</f>
        <v/>
      </c>
      <c r="AM72" s="256" t="str">
        <f>IF(AND($F$8=1,ABS('6a Health full-time'!H71)&lt;&gt;INT(ABS('6a Health full-time'!H71))),F$14&amp;", "&amp;F$15&amp;", "&amp;F$16&amp;", "&amp;$A72&amp;", "&amp;$B72&amp;", "&amp;$C72&amp;"; ","")</f>
        <v/>
      </c>
      <c r="AN72" s="255" t="e">
        <f>IF(AND($F$8=1,ABS('6a Health full-time'!#REF!)&lt;&gt;INT(ABS('6a Health full-time'!#REF!))),G$14&amp;", "&amp;G$15&amp;", "&amp;G$16&amp;", "&amp;$A72&amp;", "&amp;$B72&amp;", "&amp;$C72&amp;"; ","")</f>
        <v>#REF!</v>
      </c>
      <c r="AO72" s="298" t="e">
        <f>IF(AND($F$8=1,ABS('6a Health full-time'!#REF!)&lt;&gt;INT(ABS('6a Health full-time'!#REF!))),H$14&amp;", "&amp;H$15&amp;", "&amp;H$16&amp;", "&amp;$A72&amp;", "&amp;$B72&amp;", "&amp;$C72&amp;"; ","")</f>
        <v>#REF!</v>
      </c>
      <c r="AP72" s="298" t="e">
        <f>IF(AND($F$8=1,ABS('6a Health full-time'!#REF!)&lt;&gt;INT(ABS('6a Health full-time'!#REF!))),I$14&amp;", "&amp;I$15&amp;", "&amp;I$16&amp;", "&amp;$A72&amp;", "&amp;$B72&amp;", "&amp;$C72&amp;"; ","")</f>
        <v>#REF!</v>
      </c>
      <c r="AQ72" s="264" t="str">
        <f>IF(AND($F$8=1,ABS('6a Health full-time'!I71)&lt;&gt;INT(ABS('6a Health full-time'!I71))),J$14&amp;", "&amp;J$15&amp;", "&amp;J$16&amp;", "&amp;$A72&amp;", "&amp;$B72&amp;", "&amp;$C72&amp;"; ","")</f>
        <v/>
      </c>
      <c r="AR72" s="255" t="str">
        <f>IF(AND($F$8=1,ABS('6a Health full-time'!J71)&lt;&gt;INT(ABS('6a Health full-time'!J71))),K$14&amp;", "&amp;K$15&amp;", "&amp;K$16&amp;", "&amp;$A72&amp;", "&amp;$B72&amp;", "&amp;$C72&amp;"; ","")</f>
        <v/>
      </c>
      <c r="AS72" s="256" t="str">
        <f>IF(AND($F$8=1,ABS('6a Health full-time'!M71)&lt;&gt;INT(ABS('6a Health full-time'!M71))),L$14&amp;", "&amp;L$15&amp;", "&amp;L$16&amp;", "&amp;$A72&amp;", "&amp;$B72&amp;", "&amp;$C72&amp;"; ","")</f>
        <v/>
      </c>
      <c r="AT72" s="255" t="e">
        <f>IF(AND($F$8=1,ABS('6a Health full-time'!#REF!)&lt;&gt;INT(ABS('6a Health full-time'!#REF!))),M$14&amp;", "&amp;M$15&amp;", "&amp;M$16&amp;", "&amp;$A72&amp;", "&amp;$B72&amp;", "&amp;$C72&amp;"; ","")</f>
        <v>#REF!</v>
      </c>
      <c r="AU72" s="298" t="e">
        <f>IF(AND($F$8=1,ABS('6a Health full-time'!#REF!)&lt;&gt;INT(ABS('6a Health full-time'!#REF!))),N$14&amp;", "&amp;N$15&amp;", "&amp;N$16&amp;", "&amp;$A72&amp;", "&amp;$B72&amp;", "&amp;$C72&amp;"; ","")</f>
        <v>#REF!</v>
      </c>
      <c r="AV72" s="802" t="e">
        <f>IF(AND($F$8=1,ABS('6a Health full-time'!#REF!)&lt;&gt;INT(ABS('6a Health full-time'!#REF!))),O$14&amp;", "&amp;O$15&amp;", "&amp;O$16&amp;", "&amp;$A72&amp;", "&amp;$B72&amp;", "&amp;$C72&amp;"; ","")</f>
        <v>#REF!</v>
      </c>
      <c r="AW72" s="298" t="str">
        <f>IF(AND($F$8=1,ABS('6a Health full-time'!N71)&lt;&gt;INT(ABS('6a Health full-time'!N71))),P$14&amp;", "&amp;P$15&amp;", "&amp;P$16&amp;", "&amp;$A72&amp;", "&amp;$B72&amp;", "&amp;$C72&amp;"; ","")</f>
        <v/>
      </c>
      <c r="AX72" s="806" t="str">
        <f>IF(AND($F$8=1,ABS('6a Health full-time'!O71)&lt;&gt;INT(ABS('6a Health full-time'!O71))),Q$14&amp;", "&amp;Q$15&amp;", "&amp;Q$16&amp;", "&amp;$A72&amp;", "&amp;$B72&amp;", "&amp;$C72&amp;"; ","")</f>
        <v/>
      </c>
      <c r="AY72" s="298" t="str">
        <f>IF(AND($F$8=1,ABS('6a Health full-time'!R71)&lt;&gt;INT(ABS('6a Health full-time'!R71))),R$14&amp;", "&amp;R$15&amp;", "&amp;R$16&amp;", "&amp;$A72&amp;", "&amp;$B72&amp;", "&amp;$C72&amp;"; ","")</f>
        <v/>
      </c>
      <c r="AZ72" s="806" t="e">
        <f>IF(AND($F$8=1,ABS('6a Health full-time'!#REF!)&lt;&gt;INT(ABS('6a Health full-time'!#REF!))),S$14&amp;", "&amp;S$15&amp;", "&amp;S$16&amp;", "&amp;$A72&amp;", "&amp;$B72&amp;", "&amp;$C72&amp;"; ","")</f>
        <v>#REF!</v>
      </c>
      <c r="BA72" s="298" t="e">
        <f>IF(AND($F$8=1,ABS('6a Health full-time'!#REF!)&lt;&gt;INT(ABS('6a Health full-time'!#REF!))),T$14&amp;", "&amp;T$15&amp;", "&amp;T$16&amp;", "&amp;$A72&amp;", "&amp;$B72&amp;", "&amp;$C72&amp;"; ","")</f>
        <v>#REF!</v>
      </c>
      <c r="BB72" s="298" t="e">
        <f>IF(AND($F$8=1,ABS('6a Health full-time'!#REF!)&lt;&gt;INT(ABS('6a Health full-time'!#REF!))),U$14&amp;", "&amp;U$15&amp;", "&amp;U$16&amp;", "&amp;$A72&amp;", "&amp;$B72&amp;", "&amp;$C72&amp;"; ","")</f>
        <v>#REF!</v>
      </c>
      <c r="BC72" s="264" t="str">
        <f>IF(AND($F$8=1,ABS('6a Health full-time'!S71)&lt;&gt;INT(ABS('6a Health full-time'!S71))),V$14&amp;", "&amp;V$15&amp;", "&amp;V$16&amp;", "&amp;$A72&amp;", "&amp;$B72&amp;", "&amp;$C72&amp;"; ","")</f>
        <v/>
      </c>
      <c r="BD72" s="255" t="str">
        <f>IF(AND($F$8=1,ABS('6a Health full-time'!T71)&lt;&gt;INT(ABS('6a Health full-time'!T71))),W$14&amp;", "&amp;W$15&amp;", "&amp;W$16&amp;", "&amp;$A72&amp;", "&amp;$B72&amp;", "&amp;$C72&amp;"; ","")</f>
        <v/>
      </c>
      <c r="BE72" s="256" t="str">
        <f>IF(AND($F$8=1,ABS('6a Health full-time'!W71)&lt;&gt;INT(ABS('6a Health full-time'!W71))),X$14&amp;", "&amp;X$15&amp;", "&amp;X$16&amp;", "&amp;$A72&amp;", "&amp;$B72&amp;", "&amp;$C72&amp;"; ","")</f>
        <v/>
      </c>
      <c r="BF72" s="255" t="e">
        <f>IF(AND($F$8=1,ABS('6a Health full-time'!#REF!)&lt;&gt;INT(ABS('6a Health full-time'!#REF!))),Y$14&amp;", "&amp;Y$15&amp;", "&amp;Y$16&amp;", "&amp;$A72&amp;", "&amp;$B72&amp;", "&amp;$C72&amp;"; ","")</f>
        <v>#REF!</v>
      </c>
      <c r="BG72" s="298" t="e">
        <f>IF(AND($F$8=1,ABS('6a Health full-time'!#REF!)&lt;&gt;INT(ABS('6a Health full-time'!#REF!))),Z$14&amp;", "&amp;Z$15&amp;", "&amp;Z$16&amp;", "&amp;$A72&amp;", "&amp;$B72&amp;", "&amp;$C72&amp;"; ","")</f>
        <v>#REF!</v>
      </c>
      <c r="BH72" s="293" t="e">
        <f>IF(AND($F$8=1,ABS('6a Health full-time'!#REF!)&lt;&gt;INT(ABS('6a Health full-time'!#REF!))),AA$14&amp;", "&amp;AA$15&amp;", "&amp;AA$16&amp;", "&amp;$A72&amp;", "&amp;$B72&amp;", "&amp;$C72&amp;"; ","")</f>
        <v>#REF!</v>
      </c>
      <c r="BI72" s="50"/>
      <c r="BJ72" s="295"/>
      <c r="BK72" s="10"/>
      <c r="BL72" s="286"/>
      <c r="BM72" s="287"/>
      <c r="BN72" s="301"/>
      <c r="BO72" s="287"/>
      <c r="BP72" s="303"/>
      <c r="BQ72" s="303"/>
      <c r="BR72" s="286"/>
      <c r="BS72" s="287"/>
      <c r="BT72" s="301"/>
      <c r="BU72" s="287"/>
      <c r="BV72" s="303"/>
      <c r="BW72" s="804"/>
      <c r="BX72" s="303"/>
      <c r="BY72" s="808"/>
      <c r="BZ72" s="303"/>
      <c r="CA72" s="808"/>
      <c r="CB72" s="303"/>
      <c r="CC72" s="303"/>
      <c r="CD72" s="286"/>
      <c r="CE72" s="287"/>
      <c r="CF72" s="301"/>
      <c r="CG72" s="287"/>
      <c r="CH72" s="814"/>
      <c r="CI72" s="817"/>
      <c r="CJ72" s="50"/>
      <c r="CK72" s="3"/>
      <c r="CL72" s="3"/>
      <c r="CM72" s="3"/>
      <c r="CN72" s="3"/>
      <c r="CO72" s="38" t="s">
        <v>124</v>
      </c>
      <c r="CP72" s="872" t="e">
        <f>CP$46</f>
        <v>#REF!</v>
      </c>
      <c r="CQ72" s="873" t="e">
        <f>CQ$46</f>
        <v>#REF!</v>
      </c>
      <c r="CR72" s="828" t="e">
        <f>CP$46</f>
        <v>#REF!</v>
      </c>
      <c r="CS72" s="825" t="e">
        <f>CQ$46</f>
        <v>#REF!</v>
      </c>
      <c r="CT72" s="784" t="e">
        <f>CP$46</f>
        <v>#REF!</v>
      </c>
      <c r="CU72" s="785" t="e">
        <f>CQ$46</f>
        <v>#REF!</v>
      </c>
      <c r="CV72" s="874" t="e">
        <f>CV$46</f>
        <v>#REF!</v>
      </c>
      <c r="CW72" s="873" t="e">
        <f>CW$46</f>
        <v>#REF!</v>
      </c>
      <c r="CX72" s="828" t="e">
        <f>CV$46</f>
        <v>#REF!</v>
      </c>
      <c r="CY72" s="825" t="e">
        <f>CW$46</f>
        <v>#REF!</v>
      </c>
      <c r="CZ72" s="784" t="e">
        <f>CV$46</f>
        <v>#REF!</v>
      </c>
      <c r="DA72" s="785" t="e">
        <f>CW$46</f>
        <v>#REF!</v>
      </c>
      <c r="DB72" s="874" t="e">
        <f>DB$46</f>
        <v>#REF!</v>
      </c>
      <c r="DC72" s="873" t="e">
        <f>DC$46</f>
        <v>#REF!</v>
      </c>
      <c r="DD72" s="828" t="e">
        <f>DB$46</f>
        <v>#REF!</v>
      </c>
      <c r="DE72" s="825" t="e">
        <f>DC$46</f>
        <v>#REF!</v>
      </c>
      <c r="DF72" s="784" t="e">
        <f>DB$46</f>
        <v>#REF!</v>
      </c>
      <c r="DG72" s="785" t="e">
        <f>DC$46</f>
        <v>#REF!</v>
      </c>
      <c r="DH72" s="874" t="e">
        <f>DH$46</f>
        <v>#REF!</v>
      </c>
      <c r="DI72" s="873" t="e">
        <f>DI$46</f>
        <v>#REF!</v>
      </c>
      <c r="DJ72" s="828" t="e">
        <f>DH$46</f>
        <v>#REF!</v>
      </c>
      <c r="DK72" s="825" t="e">
        <f>DI$46</f>
        <v>#REF!</v>
      </c>
      <c r="DL72" s="784" t="e">
        <f>DH$46</f>
        <v>#REF!</v>
      </c>
      <c r="DM72" s="785" t="e">
        <f>DI$46</f>
        <v>#REF!</v>
      </c>
      <c r="DN72" s="3"/>
      <c r="DO72" s="3"/>
      <c r="DP72" s="323"/>
      <c r="DQ72" s="10"/>
      <c r="DR72" s="264" t="str">
        <f>IF(AND($M$8=1,SUM('6a Health full-time'!D71,'6a Health full-time'!I71)&gt;$DP$22,'6a Health full-time'!N71=0),P$15&amp;", "&amp;P$16&amp;", "&amp;$A72&amp;", "&amp;$B72&amp;", "&amp;$C72&amp;"; ","")</f>
        <v/>
      </c>
      <c r="DS72" s="255" t="str">
        <f>IF(AND($M$8=1,SUM('6a Health full-time'!E71,'6a Health full-time'!J71)&gt;$DP$22,'6a Health full-time'!O71=0),Q$15&amp;", "&amp;Q$16&amp;", "&amp;$A72&amp;", "&amp;$B72&amp;", "&amp;$C72&amp;"; ","")</f>
        <v/>
      </c>
      <c r="DT72" s="256" t="str">
        <f>IF(AND($M$8=1,SUM('6a Health full-time'!H71,'6a Health full-time'!M71)&gt;$DP$22,'6a Health full-time'!R71=0),R$15&amp;", "&amp;R$16&amp;", "&amp;$A72&amp;", "&amp;$B72&amp;", "&amp;$C72&amp;"; ","")</f>
        <v/>
      </c>
      <c r="DU72" s="255" t="e">
        <f>IF(AND($M$8=1,SUM('6a Health full-time'!#REF!,'6a Health full-time'!#REF!)&gt;$DP$22,'6a Health full-time'!#REF!=0),S$15&amp;", "&amp;S$16&amp;", "&amp;$A72&amp;", "&amp;$B72&amp;", "&amp;$C72&amp;"; ","")</f>
        <v>#REF!</v>
      </c>
      <c r="DV72" s="298" t="e">
        <f>IF(AND($M$8=1,SUM('6a Health full-time'!#REF!,'6a Health full-time'!#REF!)&gt;$DP$22,'6a Health full-time'!#REF!=0),T$15&amp;", "&amp;T$16&amp;", "&amp;$A72&amp;", "&amp;$B72&amp;", "&amp;$C72&amp;"; ","")</f>
        <v>#REF!</v>
      </c>
      <c r="DW72" s="293" t="e">
        <f>IF(AND($M$8=1,SUM('6a Health full-time'!#REF!,'6a Health full-time'!#REF!)&gt;$DP$22,'6a Health full-time'!#REF!=0),U$15&amp;", "&amp;U$16&amp;", "&amp;$A72&amp;", "&amp;$B72&amp;", "&amp;$C72&amp;"; ","")</f>
        <v>#REF!</v>
      </c>
      <c r="DX72" s="324"/>
      <c r="DY72" s="323"/>
      <c r="DZ72" s="10"/>
      <c r="EA72" s="264" t="str">
        <f>IF(AND($N$8=1,SUM('6a Health full-time'!D71,'6a Health full-time'!I71)&gt;0,SUM('6a Health full-time'!D71,'6a Health full-time'!I71)=ABS('6a Health full-time'!N71)),P$15&amp;", "&amp;P$16&amp;", "&amp;$A72&amp;", "&amp;$B72&amp;", "&amp;$C72&amp;"; ","")</f>
        <v/>
      </c>
      <c r="EB72" s="255" t="str">
        <f>IF(AND($N$8=1,SUM('6a Health full-time'!E71,'6a Health full-time'!J71)&gt;0,SUM('6a Health full-time'!E71,'6a Health full-time'!J71)=ABS('6a Health full-time'!O71)),Q$15&amp;", "&amp;Q$16&amp;", "&amp;$A72&amp;", "&amp;$B72&amp;", "&amp;$C72&amp;"; ","")</f>
        <v/>
      </c>
      <c r="EC72" s="256" t="str">
        <f>IF(AND($N$8=1,SUM('6a Health full-time'!H71,'6a Health full-time'!M71)&gt;0,SUM('6a Health full-time'!H71,'6a Health full-time'!M71)=ABS('6a Health full-time'!R71)),R$15&amp;", "&amp;R$16&amp;", "&amp;$A72&amp;", "&amp;$B72&amp;", "&amp;$C72&amp;"; ","")</f>
        <v/>
      </c>
      <c r="ED72" s="255" t="e">
        <f>IF(AND($N$8=1,SUM('6a Health full-time'!#REF!,'6a Health full-time'!#REF!)&gt;0,SUM('6a Health full-time'!#REF!,'6a Health full-time'!#REF!)=ABS('6a Health full-time'!#REF!)),S$15&amp;", "&amp;S$16&amp;", "&amp;$A72&amp;", "&amp;$B72&amp;", "&amp;$C72&amp;"; ","")</f>
        <v>#REF!</v>
      </c>
      <c r="EE72" s="298" t="e">
        <f>IF(AND($N$8=1,SUM('6a Health full-time'!#REF!,'6a Health full-time'!#REF!)&gt;0,SUM('6a Health full-time'!#REF!,'6a Health full-time'!#REF!)=ABS('6a Health full-time'!#REF!)),T$15&amp;", "&amp;T$16&amp;", "&amp;$A72&amp;", "&amp;$B72&amp;", "&amp;$C72&amp;"; ","")</f>
        <v>#REF!</v>
      </c>
      <c r="EF72" s="293" t="e">
        <f>IF(AND($N$8=1,SUM('6a Health full-time'!#REF!,'6a Health full-time'!#REF!)&gt;0,SUM('6a Health full-time'!#REF!,'6a Health full-time'!#REF!)=ABS('6a Health full-time'!#REF!)),U$15&amp;", "&amp;U$16&amp;", "&amp;$A72&amp;", "&amp;$B72&amp;", "&amp;$C72&amp;"; ","")</f>
        <v>#REF!</v>
      </c>
      <c r="EG72" s="324"/>
      <c r="EH72" s="3"/>
      <c r="EI72" s="3"/>
      <c r="EJ72" s="3"/>
      <c r="EK72" s="3"/>
      <c r="EL72" s="3"/>
      <c r="EM72" s="3"/>
      <c r="EN72" s="3"/>
      <c r="EO72" s="3"/>
      <c r="EP72" s="3"/>
      <c r="EQ72" s="323"/>
      <c r="ER72" s="10"/>
      <c r="ES72" s="264" t="str">
        <f>IF(AND($P$8=1,$B72="Long length",'6a Health full-time'!S71&lt;&gt;0),D$15&amp;", "&amp;D$16&amp;", "&amp;$A72&amp;", "&amp;$B72&amp;", "&amp;$C72&amp;"; ","")</f>
        <v/>
      </c>
      <c r="ET72" s="255" t="str">
        <f>IF(AND($P$8=1,$B72="Long length",'6a Health full-time'!T71&lt;&gt;0),E$15&amp;", "&amp;E$16&amp;", "&amp;$A72&amp;", "&amp;$B72&amp;", "&amp;$C72&amp;"; ","")</f>
        <v/>
      </c>
      <c r="EU72" s="256" t="str">
        <f>IF(AND($P$8=1,$B72="Long length",'6a Health full-time'!W71&lt;&gt;0),F$15&amp;", "&amp;F$16&amp;", "&amp;$A72&amp;", "&amp;$B72&amp;", "&amp;$C72&amp;"; ","")</f>
        <v/>
      </c>
      <c r="EV72" s="255" t="e">
        <f>IF(AND($P$8=1,$B72="Long length",'6a Health full-time'!#REF!&lt;&gt;0),G$15&amp;", "&amp;G$16&amp;", "&amp;$A72&amp;", "&amp;$B72&amp;", "&amp;$C72&amp;"; ","")</f>
        <v>#REF!</v>
      </c>
      <c r="EW72" s="298" t="e">
        <f>IF(AND($P$8=1,$B72="Long length",'6a Health full-time'!#REF!&lt;&gt;0),H$15&amp;", "&amp;H$16&amp;", "&amp;$A72&amp;", "&amp;$B72&amp;", "&amp;$C72&amp;"; ","")</f>
        <v>#REF!</v>
      </c>
      <c r="EX72" s="293" t="e">
        <f>IF(AND($P$8=1,$B72="Long length",'6a Health full-time'!#REF!&lt;&gt;0),I$15&amp;", "&amp;I$16&amp;", "&amp;$A72&amp;", "&amp;$B72&amp;", "&amp;$C72&amp;"; ","")</f>
        <v>#REF!</v>
      </c>
      <c r="EY72" s="324"/>
    </row>
    <row r="73" spans="1:155" ht="13.5" x14ac:dyDescent="0.2">
      <c r="A73" s="3" t="s">
        <v>11304</v>
      </c>
      <c r="B73" s="3" t="s">
        <v>11274</v>
      </c>
      <c r="C73" s="3" t="s">
        <v>11284</v>
      </c>
      <c r="E73" s="295"/>
      <c r="F73" s="10"/>
      <c r="G73" s="265" t="str">
        <f>IF(AND($D$8=1,'6a Health full-time'!N72&gt;0),P$15&amp;", "&amp;P$16&amp;", "&amp;$A73&amp;", "&amp;$B73&amp;", "&amp;$C73&amp;"; ","")</f>
        <v/>
      </c>
      <c r="H73" s="258" t="str">
        <f>IF(AND($D$8=1,'6a Health full-time'!O72&gt;0),Q$15&amp;", "&amp;Q$16&amp;", "&amp;$A73&amp;", "&amp;$B73&amp;", "&amp;$C73&amp;"; ","")</f>
        <v/>
      </c>
      <c r="I73" s="259" t="str">
        <f>IF(AND($D$8=1,'6a Health full-time'!R72&gt;0),R$15&amp;", "&amp;R$16&amp;", "&amp;$A73&amp;", "&amp;$B73&amp;", "&amp;$C73&amp;"; ","")</f>
        <v/>
      </c>
      <c r="J73" s="794" t="e">
        <f>IF(AND($D$8=1,'6a Health full-time'!#REF!&gt;0),S$15&amp;", "&amp;S$16&amp;", "&amp;$A73&amp;", "&amp;$B73&amp;", "&amp;$C73&amp;"; ","")</f>
        <v>#REF!</v>
      </c>
      <c r="K73" s="796" t="e">
        <f>IF(AND($D$8=1,'6a Health full-time'!#REF!&gt;0),T$15&amp;", "&amp;T$16&amp;", "&amp;$A73&amp;", "&amp;$B73&amp;", "&amp;$C73&amp;"; ","")</f>
        <v>#REF!</v>
      </c>
      <c r="L73" s="266" t="e">
        <f>IF(AND($D$8=1,'6a Health full-time'!#REF!&gt;0),W$15&amp;", "&amp;W$16&amp;", "&amp;$A73&amp;", "&amp;$B73&amp;", "&amp;$C73&amp;"; ","")</f>
        <v>#REF!</v>
      </c>
      <c r="M73" s="50"/>
      <c r="N73" s="295"/>
      <c r="O73" s="10"/>
      <c r="P73" s="265" t="str">
        <f>IF(AND($E$8=1,'6a Health full-time'!D72&lt;0),D$14&amp;", "&amp;D$15&amp;", "&amp;D$16&amp;", "&amp;$A73&amp;", "&amp;$B73&amp;", "&amp;$C73&amp;"; ","")</f>
        <v/>
      </c>
      <c r="Q73" s="258" t="str">
        <f>IF(AND($E$8=1,'6a Health full-time'!E72&lt;0),E$14&amp;", "&amp;E$15&amp;", "&amp;E$16&amp;", "&amp;$A73&amp;", "&amp;$B73&amp;", "&amp;$C73&amp;"; ","")</f>
        <v/>
      </c>
      <c r="R73" s="259" t="str">
        <f>IF(AND($E$8=1,'6a Health full-time'!H72&lt;0),F$14&amp;", "&amp;F$15&amp;", "&amp;F$16&amp;", "&amp;$A73&amp;", "&amp;$B73&amp;", "&amp;$C73&amp;"; ","")</f>
        <v/>
      </c>
      <c r="S73" s="258" t="e">
        <f>IF(AND($E$8=1,'6a Health full-time'!#REF!&lt;0),G$14&amp;", "&amp;G$15&amp;", "&amp;G$16&amp;", "&amp;$A73&amp;", "&amp;$B73&amp;", "&amp;$C73&amp;"; ","")</f>
        <v>#REF!</v>
      </c>
      <c r="T73" s="299" t="e">
        <f>IF(AND($E$8=1,'6a Health full-time'!#REF!&lt;0),H$14&amp;", "&amp;H$15&amp;", "&amp;H$16&amp;", "&amp;$A73&amp;", "&amp;$B73&amp;", "&amp;$C73&amp;"; ","")</f>
        <v>#REF!</v>
      </c>
      <c r="U73" s="299" t="e">
        <f>IF(AND($E$8=1,'6a Health full-time'!#REF!&lt;0),I$14&amp;", "&amp;I$15&amp;", "&amp;I$16&amp;", "&amp;$A73&amp;", "&amp;$B73&amp;", "&amp;$C73&amp;"; ","")</f>
        <v>#REF!</v>
      </c>
      <c r="V73" s="265" t="str">
        <f>IF(AND($E$8=1,'6a Health full-time'!I72&lt;0),J$14&amp;", "&amp;J$15&amp;", "&amp;J$16&amp;", "&amp;$A73&amp;", "&amp;$B73&amp;", "&amp;$C73&amp;"; ","")</f>
        <v/>
      </c>
      <c r="W73" s="258" t="str">
        <f>IF(AND($E$8=1,'6a Health full-time'!J72&lt;0),K$14&amp;", "&amp;K$15&amp;", "&amp;K$16&amp;", "&amp;$A73&amp;", "&amp;$B73&amp;", "&amp;$C73&amp;"; ","")</f>
        <v/>
      </c>
      <c r="X73" s="259" t="str">
        <f>IF(AND($E$8=1,'6a Health full-time'!M72&lt;0),L$14&amp;", "&amp;L$15&amp;", "&amp;L$16&amp;", "&amp;$A73&amp;", "&amp;$B73&amp;", "&amp;$C73&amp;"; ","")</f>
        <v/>
      </c>
      <c r="Y73" s="258" t="e">
        <f>IF(AND($E$8=1,'6a Health full-time'!#REF!&lt;0),M$14&amp;", "&amp;M$15&amp;", "&amp;M$16&amp;", "&amp;$A73&amp;", "&amp;$B73&amp;", "&amp;$C73&amp;"; ","")</f>
        <v>#REF!</v>
      </c>
      <c r="Z73" s="299" t="e">
        <f>IF(AND($E$8=1,'6a Health full-time'!#REF!&lt;0),N$14&amp;", "&amp;N$15&amp;", "&amp;N$16&amp;", "&amp;$A73&amp;", "&amp;$B73&amp;", "&amp;$C73&amp;"; ","")</f>
        <v>#REF!</v>
      </c>
      <c r="AA73" s="299" t="e">
        <f>IF(AND($E$8=1,'6a Health full-time'!#REF!&lt;0),O$14&amp;", "&amp;O$15&amp;", "&amp;O$16&amp;", "&amp;$A73&amp;", "&amp;$B73&amp;", "&amp;$C73&amp;"; ","")</f>
        <v>#REF!</v>
      </c>
      <c r="AB73" s="265" t="str">
        <f>IF(AND($E$8=1,'6a Health full-time'!S72&lt;0),V$14&amp;", "&amp;V$15&amp;", "&amp;V$16&amp;", "&amp;$A73&amp;", "&amp;$B73&amp;", "&amp;$C73&amp;"; ","")</f>
        <v/>
      </c>
      <c r="AC73" s="258" t="str">
        <f>IF(AND($E$8=1,'6a Health full-time'!T72&lt;0),W$14&amp;", "&amp;W$15&amp;", "&amp;W$16&amp;", "&amp;$A73&amp;", "&amp;$B73&amp;", "&amp;$C73&amp;"; ","")</f>
        <v/>
      </c>
      <c r="AD73" s="259" t="str">
        <f>IF(AND($E$8=1,'6a Health full-time'!W72&lt;0),X$14&amp;", "&amp;X$15&amp;", "&amp;X$16&amp;", "&amp;$A73&amp;", "&amp;$B73&amp;", "&amp;$C73&amp;"; ","")</f>
        <v/>
      </c>
      <c r="AE73" s="258" t="e">
        <f>IF(AND($E$8=1,'6a Health full-time'!#REF!&lt;0),Y$14&amp;", "&amp;Y$15&amp;", "&amp;Y$16&amp;", "&amp;$A73&amp;", "&amp;$B73&amp;", "&amp;$C73&amp;"; ","")</f>
        <v>#REF!</v>
      </c>
      <c r="AF73" s="299" t="e">
        <f>IF(AND($E$8=1,'6a Health full-time'!#REF!&lt;0),Z$14&amp;", "&amp;Z$15&amp;", "&amp;Z$16&amp;", "&amp;$A73&amp;", "&amp;$B73&amp;", "&amp;$C73&amp;"; ","")</f>
        <v>#REF!</v>
      </c>
      <c r="AG73" s="803" t="e">
        <f>IF(AND($E$8=1,'6a Health full-time'!#REF!&lt;0),AA$14&amp;", "&amp;AA$15&amp;", "&amp;AA$16&amp;", "&amp;$A73&amp;", "&amp;$B73&amp;", "&amp;$C73&amp;"; ","")</f>
        <v>#REF!</v>
      </c>
      <c r="AH73" s="50"/>
      <c r="AI73" s="295"/>
      <c r="AJ73" s="10"/>
      <c r="AK73" s="265" t="str">
        <f>IF(AND($F$8=1,ABS('6a Health full-time'!D72)&lt;&gt;INT(ABS('6a Health full-time'!D72))),D$14&amp;", "&amp;D$15&amp;", "&amp;D$16&amp;", "&amp;$A73&amp;", "&amp;$B73&amp;", "&amp;$C73&amp;"; ","")</f>
        <v/>
      </c>
      <c r="AL73" s="258" t="str">
        <f>IF(AND($F$8=1,ABS('6a Health full-time'!E72)&lt;&gt;INT(ABS('6a Health full-time'!E72))),E$14&amp;", "&amp;E$15&amp;", "&amp;E$16&amp;", "&amp;$A73&amp;", "&amp;$B73&amp;", "&amp;$C73&amp;"; ","")</f>
        <v/>
      </c>
      <c r="AM73" s="259" t="str">
        <f>IF(AND($F$8=1,ABS('6a Health full-time'!H72)&lt;&gt;INT(ABS('6a Health full-time'!H72))),F$14&amp;", "&amp;F$15&amp;", "&amp;F$16&amp;", "&amp;$A73&amp;", "&amp;$B73&amp;", "&amp;$C73&amp;"; ","")</f>
        <v/>
      </c>
      <c r="AN73" s="258" t="e">
        <f>IF(AND($F$8=1,ABS('6a Health full-time'!#REF!)&lt;&gt;INT(ABS('6a Health full-time'!#REF!))),G$14&amp;", "&amp;G$15&amp;", "&amp;G$16&amp;", "&amp;$A73&amp;", "&amp;$B73&amp;", "&amp;$C73&amp;"; ","")</f>
        <v>#REF!</v>
      </c>
      <c r="AO73" s="299" t="e">
        <f>IF(AND($F$8=1,ABS('6a Health full-time'!#REF!)&lt;&gt;INT(ABS('6a Health full-time'!#REF!))),H$14&amp;", "&amp;H$15&amp;", "&amp;H$16&amp;", "&amp;$A73&amp;", "&amp;$B73&amp;", "&amp;$C73&amp;"; ","")</f>
        <v>#REF!</v>
      </c>
      <c r="AP73" s="299" t="e">
        <f>IF(AND($F$8=1,ABS('6a Health full-time'!#REF!)&lt;&gt;INT(ABS('6a Health full-time'!#REF!))),I$14&amp;", "&amp;I$15&amp;", "&amp;I$16&amp;", "&amp;$A73&amp;", "&amp;$B73&amp;", "&amp;$C73&amp;"; ","")</f>
        <v>#REF!</v>
      </c>
      <c r="AQ73" s="265" t="str">
        <f>IF(AND($F$8=1,ABS('6a Health full-time'!I72)&lt;&gt;INT(ABS('6a Health full-time'!I72))),J$14&amp;", "&amp;J$15&amp;", "&amp;J$16&amp;", "&amp;$A73&amp;", "&amp;$B73&amp;", "&amp;$C73&amp;"; ","")</f>
        <v/>
      </c>
      <c r="AR73" s="258" t="str">
        <f>IF(AND($F$8=1,ABS('6a Health full-time'!J72)&lt;&gt;INT(ABS('6a Health full-time'!J72))),K$14&amp;", "&amp;K$15&amp;", "&amp;K$16&amp;", "&amp;$A73&amp;", "&amp;$B73&amp;", "&amp;$C73&amp;"; ","")</f>
        <v/>
      </c>
      <c r="AS73" s="259" t="str">
        <f>IF(AND($F$8=1,ABS('6a Health full-time'!M72)&lt;&gt;INT(ABS('6a Health full-time'!M72))),L$14&amp;", "&amp;L$15&amp;", "&amp;L$16&amp;", "&amp;$A73&amp;", "&amp;$B73&amp;", "&amp;$C73&amp;"; ","")</f>
        <v/>
      </c>
      <c r="AT73" s="258" t="e">
        <f>IF(AND($F$8=1,ABS('6a Health full-time'!#REF!)&lt;&gt;INT(ABS('6a Health full-time'!#REF!))),M$14&amp;", "&amp;M$15&amp;", "&amp;M$16&amp;", "&amp;$A73&amp;", "&amp;$B73&amp;", "&amp;$C73&amp;"; ","")</f>
        <v>#REF!</v>
      </c>
      <c r="AU73" s="299" t="e">
        <f>IF(AND($F$8=1,ABS('6a Health full-time'!#REF!)&lt;&gt;INT(ABS('6a Health full-time'!#REF!))),N$14&amp;", "&amp;N$15&amp;", "&amp;N$16&amp;", "&amp;$A73&amp;", "&amp;$B73&amp;", "&amp;$C73&amp;"; ","")</f>
        <v>#REF!</v>
      </c>
      <c r="AV73" s="803" t="e">
        <f>IF(AND($F$8=1,ABS('6a Health full-time'!#REF!)&lt;&gt;INT(ABS('6a Health full-time'!#REF!))),O$14&amp;", "&amp;O$15&amp;", "&amp;O$16&amp;", "&amp;$A73&amp;", "&amp;$B73&amp;", "&amp;$C73&amp;"; ","")</f>
        <v>#REF!</v>
      </c>
      <c r="AW73" s="299" t="str">
        <f>IF(AND($F$8=1,ABS('6a Health full-time'!N72)&lt;&gt;INT(ABS('6a Health full-time'!N72))),P$14&amp;", "&amp;P$15&amp;", "&amp;P$16&amp;", "&amp;$A73&amp;", "&amp;$B73&amp;", "&amp;$C73&amp;"; ","")</f>
        <v/>
      </c>
      <c r="AX73" s="807" t="str">
        <f>IF(AND($F$8=1,ABS('6a Health full-time'!O72)&lt;&gt;INT(ABS('6a Health full-time'!O72))),Q$14&amp;", "&amp;Q$15&amp;", "&amp;Q$16&amp;", "&amp;$A73&amp;", "&amp;$B73&amp;", "&amp;$C73&amp;"; ","")</f>
        <v/>
      </c>
      <c r="AY73" s="299" t="str">
        <f>IF(AND($F$8=1,ABS('6a Health full-time'!R72)&lt;&gt;INT(ABS('6a Health full-time'!R72))),R$14&amp;", "&amp;R$15&amp;", "&amp;R$16&amp;", "&amp;$A73&amp;", "&amp;$B73&amp;", "&amp;$C73&amp;"; ","")</f>
        <v/>
      </c>
      <c r="AZ73" s="807" t="e">
        <f>IF(AND($F$8=1,ABS('6a Health full-time'!#REF!)&lt;&gt;INT(ABS('6a Health full-time'!#REF!))),S$14&amp;", "&amp;S$15&amp;", "&amp;S$16&amp;", "&amp;$A73&amp;", "&amp;$B73&amp;", "&amp;$C73&amp;"; ","")</f>
        <v>#REF!</v>
      </c>
      <c r="BA73" s="299" t="e">
        <f>IF(AND($F$8=1,ABS('6a Health full-time'!#REF!)&lt;&gt;INT(ABS('6a Health full-time'!#REF!))),T$14&amp;", "&amp;T$15&amp;", "&amp;T$16&amp;", "&amp;$A73&amp;", "&amp;$B73&amp;", "&amp;$C73&amp;"; ","")</f>
        <v>#REF!</v>
      </c>
      <c r="BB73" s="299" t="e">
        <f>IF(AND($F$8=1,ABS('6a Health full-time'!#REF!)&lt;&gt;INT(ABS('6a Health full-time'!#REF!))),U$14&amp;", "&amp;U$15&amp;", "&amp;U$16&amp;", "&amp;$A73&amp;", "&amp;$B73&amp;", "&amp;$C73&amp;"; ","")</f>
        <v>#REF!</v>
      </c>
      <c r="BC73" s="265" t="str">
        <f>IF(AND($F$8=1,ABS('6a Health full-time'!S72)&lt;&gt;INT(ABS('6a Health full-time'!S72))),V$14&amp;", "&amp;V$15&amp;", "&amp;V$16&amp;", "&amp;$A73&amp;", "&amp;$B73&amp;", "&amp;$C73&amp;"; ","")</f>
        <v/>
      </c>
      <c r="BD73" s="258" t="str">
        <f>IF(AND($F$8=1,ABS('6a Health full-time'!T72)&lt;&gt;INT(ABS('6a Health full-time'!T72))),W$14&amp;", "&amp;W$15&amp;", "&amp;W$16&amp;", "&amp;$A73&amp;", "&amp;$B73&amp;", "&amp;$C73&amp;"; ","")</f>
        <v/>
      </c>
      <c r="BE73" s="259" t="str">
        <f>IF(AND($F$8=1,ABS('6a Health full-time'!W72)&lt;&gt;INT(ABS('6a Health full-time'!W72))),X$14&amp;", "&amp;X$15&amp;", "&amp;X$16&amp;", "&amp;$A73&amp;", "&amp;$B73&amp;", "&amp;$C73&amp;"; ","")</f>
        <v/>
      </c>
      <c r="BF73" s="258" t="e">
        <f>IF(AND($F$8=1,ABS('6a Health full-time'!#REF!)&lt;&gt;INT(ABS('6a Health full-time'!#REF!))),Y$14&amp;", "&amp;Y$15&amp;", "&amp;Y$16&amp;", "&amp;$A73&amp;", "&amp;$B73&amp;", "&amp;$C73&amp;"; ","")</f>
        <v>#REF!</v>
      </c>
      <c r="BG73" s="299" t="e">
        <f>IF(AND($F$8=1,ABS('6a Health full-time'!#REF!)&lt;&gt;INT(ABS('6a Health full-time'!#REF!))),Z$14&amp;", "&amp;Z$15&amp;", "&amp;Z$16&amp;", "&amp;$A73&amp;", "&amp;$B73&amp;", "&amp;$C73&amp;"; ","")</f>
        <v>#REF!</v>
      </c>
      <c r="BH73" s="266" t="e">
        <f>IF(AND($F$8=1,ABS('6a Health full-time'!#REF!)&lt;&gt;INT(ABS('6a Health full-time'!#REF!))),AA$14&amp;", "&amp;AA$15&amp;", "&amp;AA$16&amp;", "&amp;$A73&amp;", "&amp;$B73&amp;", "&amp;$C73&amp;"; ","")</f>
        <v>#REF!</v>
      </c>
      <c r="BI73" s="50"/>
      <c r="BJ73" s="295"/>
      <c r="BK73" s="10"/>
      <c r="BL73" s="281"/>
      <c r="BM73" s="280"/>
      <c r="BN73" s="288"/>
      <c r="BO73" s="280"/>
      <c r="BP73" s="305"/>
      <c r="BQ73" s="305"/>
      <c r="BR73" s="281"/>
      <c r="BS73" s="280"/>
      <c r="BT73" s="288"/>
      <c r="BU73" s="280"/>
      <c r="BV73" s="305"/>
      <c r="BW73" s="805"/>
      <c r="BX73" s="305"/>
      <c r="BY73" s="809"/>
      <c r="BZ73" s="305"/>
      <c r="CA73" s="809"/>
      <c r="CB73" s="305"/>
      <c r="CC73" s="305"/>
      <c r="CD73" s="281"/>
      <c r="CE73" s="280"/>
      <c r="CF73" s="288"/>
      <c r="CG73" s="280"/>
      <c r="CH73" s="814"/>
      <c r="CI73" s="817"/>
      <c r="CJ73" s="50"/>
      <c r="CK73" s="3"/>
      <c r="CL73" s="3"/>
      <c r="CM73" s="3"/>
      <c r="CN73" s="3"/>
      <c r="CO73" s="38" t="s">
        <v>124</v>
      </c>
      <c r="CP73" s="875" t="e">
        <f>CP$47</f>
        <v>#REF!</v>
      </c>
      <c r="CQ73" s="779" t="e">
        <f>CQ$47</f>
        <v>#REF!</v>
      </c>
      <c r="CR73" s="778" t="e">
        <f>CP$47</f>
        <v>#REF!</v>
      </c>
      <c r="CS73" s="791" t="e">
        <f>CQ$47</f>
        <v>#REF!</v>
      </c>
      <c r="CT73" s="786" t="e">
        <f>CP$47</f>
        <v>#REF!</v>
      </c>
      <c r="CU73" s="787" t="e">
        <f>CQ$47</f>
        <v>#REF!</v>
      </c>
      <c r="CV73" s="875" t="e">
        <f>CV$47</f>
        <v>#REF!</v>
      </c>
      <c r="CW73" s="779" t="e">
        <f>CW$47</f>
        <v>#REF!</v>
      </c>
      <c r="CX73" s="778" t="e">
        <f>CV$47</f>
        <v>#REF!</v>
      </c>
      <c r="CY73" s="791" t="e">
        <f>CW$47</f>
        <v>#REF!</v>
      </c>
      <c r="CZ73" s="786" t="e">
        <f>CV$47</f>
        <v>#REF!</v>
      </c>
      <c r="DA73" s="787" t="e">
        <f>CW$47</f>
        <v>#REF!</v>
      </c>
      <c r="DB73" s="875" t="e">
        <f>DB$47</f>
        <v>#REF!</v>
      </c>
      <c r="DC73" s="779" t="e">
        <f>DC$47</f>
        <v>#REF!</v>
      </c>
      <c r="DD73" s="778" t="e">
        <f>DB$47</f>
        <v>#REF!</v>
      </c>
      <c r="DE73" s="791" t="e">
        <f>DC$47</f>
        <v>#REF!</v>
      </c>
      <c r="DF73" s="786" t="e">
        <f>DB$47</f>
        <v>#REF!</v>
      </c>
      <c r="DG73" s="787" t="e">
        <f>DC$47</f>
        <v>#REF!</v>
      </c>
      <c r="DH73" s="875" t="e">
        <f>DH$47</f>
        <v>#REF!</v>
      </c>
      <c r="DI73" s="877" t="e">
        <f>DI$47</f>
        <v>#REF!</v>
      </c>
      <c r="DJ73" s="878" t="e">
        <f>DH$47</f>
        <v>#REF!</v>
      </c>
      <c r="DK73" s="791" t="e">
        <f>DI$47</f>
        <v>#REF!</v>
      </c>
      <c r="DL73" s="786" t="e">
        <f>DH$47</f>
        <v>#REF!</v>
      </c>
      <c r="DM73" s="787" t="e">
        <f>DI$47</f>
        <v>#REF!</v>
      </c>
      <c r="DN73" s="3"/>
      <c r="DO73" s="3"/>
      <c r="DP73" s="323"/>
      <c r="DQ73" s="10"/>
      <c r="DR73" s="265" t="str">
        <f>IF(AND($M$8=1,SUM('6a Health full-time'!D72,'6a Health full-time'!I72)&gt;$DP$22,'6a Health full-time'!N72=0),P$15&amp;", "&amp;P$16&amp;", "&amp;$A73&amp;", "&amp;$B73&amp;", "&amp;$C73&amp;"; ","")</f>
        <v/>
      </c>
      <c r="DS73" s="258" t="str">
        <f>IF(AND($M$8=1,SUM('6a Health full-time'!E72,'6a Health full-time'!J72)&gt;$DP$22,'6a Health full-time'!O72=0),Q$15&amp;", "&amp;Q$16&amp;", "&amp;$A73&amp;", "&amp;$B73&amp;", "&amp;$C73&amp;"; ","")</f>
        <v/>
      </c>
      <c r="DT73" s="259" t="str">
        <f>IF(AND($M$8=1,SUM('6a Health full-time'!H72,'6a Health full-time'!M72)&gt;$DP$22,'6a Health full-time'!R72=0),R$15&amp;", "&amp;R$16&amp;", "&amp;$A73&amp;", "&amp;$B73&amp;", "&amp;$C73&amp;"; ","")</f>
        <v/>
      </c>
      <c r="DU73" s="258" t="e">
        <f>IF(AND($M$8=1,SUM('6a Health full-time'!#REF!,'6a Health full-time'!#REF!)&gt;$DP$22,'6a Health full-time'!#REF!=0),S$15&amp;", "&amp;S$16&amp;", "&amp;$A73&amp;", "&amp;$B73&amp;", "&amp;$C73&amp;"; ","")</f>
        <v>#REF!</v>
      </c>
      <c r="DV73" s="299" t="e">
        <f>IF(AND($M$8=1,SUM('6a Health full-time'!#REF!,'6a Health full-time'!#REF!)&gt;$DP$22,'6a Health full-time'!#REF!=0),T$15&amp;", "&amp;T$16&amp;", "&amp;$A73&amp;", "&amp;$B73&amp;", "&amp;$C73&amp;"; ","")</f>
        <v>#REF!</v>
      </c>
      <c r="DW73" s="266" t="e">
        <f>IF(AND($M$8=1,SUM('6a Health full-time'!#REF!,'6a Health full-time'!#REF!)&gt;$DP$22,'6a Health full-time'!#REF!=0),U$15&amp;", "&amp;U$16&amp;", "&amp;$A73&amp;", "&amp;$B73&amp;", "&amp;$C73&amp;"; ","")</f>
        <v>#REF!</v>
      </c>
      <c r="DX73" s="324"/>
      <c r="DY73" s="323"/>
      <c r="DZ73" s="10"/>
      <c r="EA73" s="265" t="str">
        <f>IF(AND($N$8=1,SUM('6a Health full-time'!D72,'6a Health full-time'!I72)&gt;0,SUM('6a Health full-time'!D72,'6a Health full-time'!I72)=ABS('6a Health full-time'!N72)),P$15&amp;", "&amp;P$16&amp;", "&amp;$A73&amp;", "&amp;$B73&amp;", "&amp;$C73&amp;"; ","")</f>
        <v/>
      </c>
      <c r="EB73" s="258" t="str">
        <f>IF(AND($N$8=1,SUM('6a Health full-time'!E72,'6a Health full-time'!J72)&gt;0,SUM('6a Health full-time'!E72,'6a Health full-time'!J72)=ABS('6a Health full-time'!O72)),Q$15&amp;", "&amp;Q$16&amp;", "&amp;$A73&amp;", "&amp;$B73&amp;", "&amp;$C73&amp;"; ","")</f>
        <v/>
      </c>
      <c r="EC73" s="259" t="str">
        <f>IF(AND($N$8=1,SUM('6a Health full-time'!H72,'6a Health full-time'!M72)&gt;0,SUM('6a Health full-time'!H72,'6a Health full-time'!M72)=ABS('6a Health full-time'!R72)),R$15&amp;", "&amp;R$16&amp;", "&amp;$A73&amp;", "&amp;$B73&amp;", "&amp;$C73&amp;"; ","")</f>
        <v/>
      </c>
      <c r="ED73" s="258" t="e">
        <f>IF(AND($N$8=1,SUM('6a Health full-time'!#REF!,'6a Health full-time'!#REF!)&gt;0,SUM('6a Health full-time'!#REF!,'6a Health full-time'!#REF!)=ABS('6a Health full-time'!#REF!)),S$15&amp;", "&amp;S$16&amp;", "&amp;$A73&amp;", "&amp;$B73&amp;", "&amp;$C73&amp;"; ","")</f>
        <v>#REF!</v>
      </c>
      <c r="EE73" s="299" t="e">
        <f>IF(AND($N$8=1,SUM('6a Health full-time'!#REF!,'6a Health full-time'!#REF!)&gt;0,SUM('6a Health full-time'!#REF!,'6a Health full-time'!#REF!)=ABS('6a Health full-time'!#REF!)),T$15&amp;", "&amp;T$16&amp;", "&amp;$A73&amp;", "&amp;$B73&amp;", "&amp;$C73&amp;"; ","")</f>
        <v>#REF!</v>
      </c>
      <c r="EF73" s="266" t="e">
        <f>IF(AND($N$8=1,SUM('6a Health full-time'!#REF!,'6a Health full-time'!#REF!)&gt;0,SUM('6a Health full-time'!#REF!,'6a Health full-time'!#REF!)=ABS('6a Health full-time'!#REF!)),U$15&amp;", "&amp;U$16&amp;", "&amp;$A73&amp;", "&amp;$B73&amp;", "&amp;$C73&amp;"; ","")</f>
        <v>#REF!</v>
      </c>
      <c r="EG73" s="324"/>
      <c r="EH73" s="3"/>
      <c r="EI73" s="3"/>
      <c r="EJ73" s="3"/>
      <c r="EK73" s="3"/>
      <c r="EL73" s="3"/>
      <c r="EM73" s="3"/>
      <c r="EN73" s="3"/>
      <c r="EO73" s="3"/>
      <c r="EP73" s="3"/>
      <c r="EQ73" s="323"/>
      <c r="ER73" s="10"/>
      <c r="ES73" s="265" t="str">
        <f>IF(AND($P$8=1,$B73="Long length",'6a Health full-time'!S72&lt;&gt;0),D$15&amp;", "&amp;D$16&amp;", "&amp;$A73&amp;", "&amp;$B73&amp;", "&amp;$C73&amp;"; ","")</f>
        <v/>
      </c>
      <c r="ET73" s="258" t="str">
        <f>IF(AND($P$8=1,$B73="Long length",'6a Health full-time'!T72&lt;&gt;0),E$15&amp;", "&amp;E$16&amp;", "&amp;$A73&amp;", "&amp;$B73&amp;", "&amp;$C73&amp;"; ","")</f>
        <v/>
      </c>
      <c r="EU73" s="259" t="str">
        <f>IF(AND($P$8=1,$B73="Long length",'6a Health full-time'!W72&lt;&gt;0),F$15&amp;", "&amp;F$16&amp;", "&amp;$A73&amp;", "&amp;$B73&amp;", "&amp;$C73&amp;"; ","")</f>
        <v/>
      </c>
      <c r="EV73" s="258" t="e">
        <f>IF(AND($P$8=1,$B73="Long length",'6a Health full-time'!#REF!&lt;&gt;0),G$15&amp;", "&amp;G$16&amp;", "&amp;$A73&amp;", "&amp;$B73&amp;", "&amp;$C73&amp;"; ","")</f>
        <v>#REF!</v>
      </c>
      <c r="EW73" s="299" t="e">
        <f>IF(AND($P$8=1,$B73="Long length",'6a Health full-time'!#REF!&lt;&gt;0),H$15&amp;", "&amp;H$16&amp;", "&amp;$A73&amp;", "&amp;$B73&amp;", "&amp;$C73&amp;"; ","")</f>
        <v>#REF!</v>
      </c>
      <c r="EX73" s="266" t="e">
        <f>IF(AND($P$8=1,$B73="Long length",'6a Health full-time'!#REF!&lt;&gt;0),I$15&amp;", "&amp;I$16&amp;", "&amp;$A73&amp;", "&amp;$B73&amp;", "&amp;$C73&amp;"; ","")</f>
        <v>#REF!</v>
      </c>
      <c r="EY73" s="324"/>
    </row>
    <row r="74" spans="1:155" ht="13.5" x14ac:dyDescent="0.2">
      <c r="A74" s="3" t="s">
        <v>11304</v>
      </c>
      <c r="B74" s="3" t="s">
        <v>11286</v>
      </c>
      <c r="C74" s="3" t="s">
        <v>11275</v>
      </c>
      <c r="E74" s="295"/>
      <c r="F74" s="10"/>
      <c r="G74" s="265" t="str">
        <f>IF(AND($D$8=1,'6a Health full-time'!N73&gt;0),P$15&amp;", "&amp;P$16&amp;", "&amp;$A74&amp;", "&amp;$B74&amp;", "&amp;$C74&amp;"; ","")</f>
        <v/>
      </c>
      <c r="H74" s="258" t="str">
        <f>IF(AND($D$8=1,'6a Health full-time'!O73&gt;0),Q$15&amp;", "&amp;Q$16&amp;", "&amp;$A74&amp;", "&amp;$B74&amp;", "&amp;$C74&amp;"; ","")</f>
        <v/>
      </c>
      <c r="I74" s="259" t="str">
        <f>IF(AND($D$8=1,'6a Health full-time'!R73&gt;0),R$15&amp;", "&amp;R$16&amp;", "&amp;$A74&amp;", "&amp;$B74&amp;", "&amp;$C74&amp;"; ","")</f>
        <v/>
      </c>
      <c r="J74" s="794" t="e">
        <f>IF(AND($D$8=1,'6a Health full-time'!#REF!&gt;0),S$15&amp;", "&amp;S$16&amp;", "&amp;$A74&amp;", "&amp;$B74&amp;", "&amp;$C74&amp;"; ","")</f>
        <v>#REF!</v>
      </c>
      <c r="K74" s="796" t="e">
        <f>IF(AND($D$8=1,'6a Health full-time'!#REF!&gt;0),T$15&amp;", "&amp;T$16&amp;", "&amp;$A74&amp;", "&amp;$B74&amp;", "&amp;$C74&amp;"; ","")</f>
        <v>#REF!</v>
      </c>
      <c r="L74" s="266" t="e">
        <f>IF(AND($D$8=1,'6a Health full-time'!#REF!&gt;0),W$15&amp;", "&amp;W$16&amp;", "&amp;$A74&amp;", "&amp;$B74&amp;", "&amp;$C74&amp;"; ","")</f>
        <v>#REF!</v>
      </c>
      <c r="M74" s="50"/>
      <c r="N74" s="295"/>
      <c r="O74" s="10"/>
      <c r="P74" s="265" t="str">
        <f>IF(AND($E$8=1,'6a Health full-time'!D73&lt;0),D$14&amp;", "&amp;D$15&amp;", "&amp;D$16&amp;", "&amp;$A74&amp;", "&amp;$B74&amp;", "&amp;$C74&amp;"; ","")</f>
        <v/>
      </c>
      <c r="Q74" s="258" t="str">
        <f>IF(AND($E$8=1,'6a Health full-time'!E73&lt;0),E$14&amp;", "&amp;E$15&amp;", "&amp;E$16&amp;", "&amp;$A74&amp;", "&amp;$B74&amp;", "&amp;$C74&amp;"; ","")</f>
        <v/>
      </c>
      <c r="R74" s="259" t="str">
        <f>IF(AND($E$8=1,'6a Health full-time'!H73&lt;0),F$14&amp;", "&amp;F$15&amp;", "&amp;F$16&amp;", "&amp;$A74&amp;", "&amp;$B74&amp;", "&amp;$C74&amp;"; ","")</f>
        <v/>
      </c>
      <c r="S74" s="258" t="e">
        <f>IF(AND($E$8=1,'6a Health full-time'!#REF!&lt;0),G$14&amp;", "&amp;G$15&amp;", "&amp;G$16&amp;", "&amp;$A74&amp;", "&amp;$B74&amp;", "&amp;$C74&amp;"; ","")</f>
        <v>#REF!</v>
      </c>
      <c r="T74" s="299" t="e">
        <f>IF(AND($E$8=1,'6a Health full-time'!#REF!&lt;0),H$14&amp;", "&amp;H$15&amp;", "&amp;H$16&amp;", "&amp;$A74&amp;", "&amp;$B74&amp;", "&amp;$C74&amp;"; ","")</f>
        <v>#REF!</v>
      </c>
      <c r="U74" s="299" t="e">
        <f>IF(AND($E$8=1,'6a Health full-time'!#REF!&lt;0),I$14&amp;", "&amp;I$15&amp;", "&amp;I$16&amp;", "&amp;$A74&amp;", "&amp;$B74&amp;", "&amp;$C74&amp;"; ","")</f>
        <v>#REF!</v>
      </c>
      <c r="V74" s="265" t="str">
        <f>IF(AND($E$8=1,'6a Health full-time'!I73&lt;0),J$14&amp;", "&amp;J$15&amp;", "&amp;J$16&amp;", "&amp;$A74&amp;", "&amp;$B74&amp;", "&amp;$C74&amp;"; ","")</f>
        <v/>
      </c>
      <c r="W74" s="258" t="str">
        <f>IF(AND($E$8=1,'6a Health full-time'!J73&lt;0),K$14&amp;", "&amp;K$15&amp;", "&amp;K$16&amp;", "&amp;$A74&amp;", "&amp;$B74&amp;", "&amp;$C74&amp;"; ","")</f>
        <v/>
      </c>
      <c r="X74" s="259" t="str">
        <f>IF(AND($E$8=1,'6a Health full-time'!M73&lt;0),L$14&amp;", "&amp;L$15&amp;", "&amp;L$16&amp;", "&amp;$A74&amp;", "&amp;$B74&amp;", "&amp;$C74&amp;"; ","")</f>
        <v/>
      </c>
      <c r="Y74" s="258" t="e">
        <f>IF(AND($E$8=1,'6a Health full-time'!#REF!&lt;0),M$14&amp;", "&amp;M$15&amp;", "&amp;M$16&amp;", "&amp;$A74&amp;", "&amp;$B74&amp;", "&amp;$C74&amp;"; ","")</f>
        <v>#REF!</v>
      </c>
      <c r="Z74" s="299" t="e">
        <f>IF(AND($E$8=1,'6a Health full-time'!#REF!&lt;0),N$14&amp;", "&amp;N$15&amp;", "&amp;N$16&amp;", "&amp;$A74&amp;", "&amp;$B74&amp;", "&amp;$C74&amp;"; ","")</f>
        <v>#REF!</v>
      </c>
      <c r="AA74" s="299" t="e">
        <f>IF(AND($E$8=1,'6a Health full-time'!#REF!&lt;0),O$14&amp;", "&amp;O$15&amp;", "&amp;O$16&amp;", "&amp;$A74&amp;", "&amp;$B74&amp;", "&amp;$C74&amp;"; ","")</f>
        <v>#REF!</v>
      </c>
      <c r="AB74" s="265" t="str">
        <f>IF(AND($E$8=1,'6a Health full-time'!S73&lt;0),V$14&amp;", "&amp;V$15&amp;", "&amp;V$16&amp;", "&amp;$A74&amp;", "&amp;$B74&amp;", "&amp;$C74&amp;"; ","")</f>
        <v/>
      </c>
      <c r="AC74" s="258" t="str">
        <f>IF(AND($E$8=1,'6a Health full-time'!T73&lt;0),W$14&amp;", "&amp;W$15&amp;", "&amp;W$16&amp;", "&amp;$A74&amp;", "&amp;$B74&amp;", "&amp;$C74&amp;"; ","")</f>
        <v/>
      </c>
      <c r="AD74" s="259" t="str">
        <f>IF(AND($E$8=1,'6a Health full-time'!W73&lt;0),X$14&amp;", "&amp;X$15&amp;", "&amp;X$16&amp;", "&amp;$A74&amp;", "&amp;$B74&amp;", "&amp;$C74&amp;"; ","")</f>
        <v/>
      </c>
      <c r="AE74" s="258" t="e">
        <f>IF(AND($E$8=1,'6a Health full-time'!#REF!&lt;0),Y$14&amp;", "&amp;Y$15&amp;", "&amp;Y$16&amp;", "&amp;$A74&amp;", "&amp;$B74&amp;", "&amp;$C74&amp;"; ","")</f>
        <v>#REF!</v>
      </c>
      <c r="AF74" s="299" t="e">
        <f>IF(AND($E$8=1,'6a Health full-time'!#REF!&lt;0),Z$14&amp;", "&amp;Z$15&amp;", "&amp;Z$16&amp;", "&amp;$A74&amp;", "&amp;$B74&amp;", "&amp;$C74&amp;"; ","")</f>
        <v>#REF!</v>
      </c>
      <c r="AG74" s="803" t="e">
        <f>IF(AND($E$8=1,'6a Health full-time'!#REF!&lt;0),AA$14&amp;", "&amp;AA$15&amp;", "&amp;AA$16&amp;", "&amp;$A74&amp;", "&amp;$B74&amp;", "&amp;$C74&amp;"; ","")</f>
        <v>#REF!</v>
      </c>
      <c r="AH74" s="50"/>
      <c r="AI74" s="295"/>
      <c r="AJ74" s="10"/>
      <c r="AK74" s="265" t="str">
        <f>IF(AND($F$8=1,ABS('6a Health full-time'!D73)&lt;&gt;INT(ABS('6a Health full-time'!D73))),D$14&amp;", "&amp;D$15&amp;", "&amp;D$16&amp;", "&amp;$A74&amp;", "&amp;$B74&amp;", "&amp;$C74&amp;"; ","")</f>
        <v/>
      </c>
      <c r="AL74" s="258" t="str">
        <f>IF(AND($F$8=1,ABS('6a Health full-time'!E73)&lt;&gt;INT(ABS('6a Health full-time'!E73))),E$14&amp;", "&amp;E$15&amp;", "&amp;E$16&amp;", "&amp;$A74&amp;", "&amp;$B74&amp;", "&amp;$C74&amp;"; ","")</f>
        <v/>
      </c>
      <c r="AM74" s="259" t="str">
        <f>IF(AND($F$8=1,ABS('6a Health full-time'!H73)&lt;&gt;INT(ABS('6a Health full-time'!H73))),F$14&amp;", "&amp;F$15&amp;", "&amp;F$16&amp;", "&amp;$A74&amp;", "&amp;$B74&amp;", "&amp;$C74&amp;"; ","")</f>
        <v/>
      </c>
      <c r="AN74" s="258" t="e">
        <f>IF(AND($F$8=1,ABS('6a Health full-time'!#REF!)&lt;&gt;INT(ABS('6a Health full-time'!#REF!))),G$14&amp;", "&amp;G$15&amp;", "&amp;G$16&amp;", "&amp;$A74&amp;", "&amp;$B74&amp;", "&amp;$C74&amp;"; ","")</f>
        <v>#REF!</v>
      </c>
      <c r="AO74" s="299" t="e">
        <f>IF(AND($F$8=1,ABS('6a Health full-time'!#REF!)&lt;&gt;INT(ABS('6a Health full-time'!#REF!))),H$14&amp;", "&amp;H$15&amp;", "&amp;H$16&amp;", "&amp;$A74&amp;", "&amp;$B74&amp;", "&amp;$C74&amp;"; ","")</f>
        <v>#REF!</v>
      </c>
      <c r="AP74" s="299" t="e">
        <f>IF(AND($F$8=1,ABS('6a Health full-time'!#REF!)&lt;&gt;INT(ABS('6a Health full-time'!#REF!))),I$14&amp;", "&amp;I$15&amp;", "&amp;I$16&amp;", "&amp;$A74&amp;", "&amp;$B74&amp;", "&amp;$C74&amp;"; ","")</f>
        <v>#REF!</v>
      </c>
      <c r="AQ74" s="265" t="str">
        <f>IF(AND($F$8=1,ABS('6a Health full-time'!I73)&lt;&gt;INT(ABS('6a Health full-time'!I73))),J$14&amp;", "&amp;J$15&amp;", "&amp;J$16&amp;", "&amp;$A74&amp;", "&amp;$B74&amp;", "&amp;$C74&amp;"; ","")</f>
        <v/>
      </c>
      <c r="AR74" s="258" t="str">
        <f>IF(AND($F$8=1,ABS('6a Health full-time'!J73)&lt;&gt;INT(ABS('6a Health full-time'!J73))),K$14&amp;", "&amp;K$15&amp;", "&amp;K$16&amp;", "&amp;$A74&amp;", "&amp;$B74&amp;", "&amp;$C74&amp;"; ","")</f>
        <v/>
      </c>
      <c r="AS74" s="259" t="str">
        <f>IF(AND($F$8=1,ABS('6a Health full-time'!M73)&lt;&gt;INT(ABS('6a Health full-time'!M73))),L$14&amp;", "&amp;L$15&amp;", "&amp;L$16&amp;", "&amp;$A74&amp;", "&amp;$B74&amp;", "&amp;$C74&amp;"; ","")</f>
        <v/>
      </c>
      <c r="AT74" s="258" t="e">
        <f>IF(AND($F$8=1,ABS('6a Health full-time'!#REF!)&lt;&gt;INT(ABS('6a Health full-time'!#REF!))),M$14&amp;", "&amp;M$15&amp;", "&amp;M$16&amp;", "&amp;$A74&amp;", "&amp;$B74&amp;", "&amp;$C74&amp;"; ","")</f>
        <v>#REF!</v>
      </c>
      <c r="AU74" s="299" t="e">
        <f>IF(AND($F$8=1,ABS('6a Health full-time'!#REF!)&lt;&gt;INT(ABS('6a Health full-time'!#REF!))),N$14&amp;", "&amp;N$15&amp;", "&amp;N$16&amp;", "&amp;$A74&amp;", "&amp;$B74&amp;", "&amp;$C74&amp;"; ","")</f>
        <v>#REF!</v>
      </c>
      <c r="AV74" s="803" t="e">
        <f>IF(AND($F$8=1,ABS('6a Health full-time'!#REF!)&lt;&gt;INT(ABS('6a Health full-time'!#REF!))),O$14&amp;", "&amp;O$15&amp;", "&amp;O$16&amp;", "&amp;$A74&amp;", "&amp;$B74&amp;", "&amp;$C74&amp;"; ","")</f>
        <v>#REF!</v>
      </c>
      <c r="AW74" s="299" t="str">
        <f>IF(AND($F$8=1,ABS('6a Health full-time'!N73)&lt;&gt;INT(ABS('6a Health full-time'!N73))),P$14&amp;", "&amp;P$15&amp;", "&amp;P$16&amp;", "&amp;$A74&amp;", "&amp;$B74&amp;", "&amp;$C74&amp;"; ","")</f>
        <v/>
      </c>
      <c r="AX74" s="807" t="str">
        <f>IF(AND($F$8=1,ABS('6a Health full-time'!O73)&lt;&gt;INT(ABS('6a Health full-time'!O73))),Q$14&amp;", "&amp;Q$15&amp;", "&amp;Q$16&amp;", "&amp;$A74&amp;", "&amp;$B74&amp;", "&amp;$C74&amp;"; ","")</f>
        <v/>
      </c>
      <c r="AY74" s="299" t="str">
        <f>IF(AND($F$8=1,ABS('6a Health full-time'!R73)&lt;&gt;INT(ABS('6a Health full-time'!R73))),R$14&amp;", "&amp;R$15&amp;", "&amp;R$16&amp;", "&amp;$A74&amp;", "&amp;$B74&amp;", "&amp;$C74&amp;"; ","")</f>
        <v/>
      </c>
      <c r="AZ74" s="807" t="e">
        <f>IF(AND($F$8=1,ABS('6a Health full-time'!#REF!)&lt;&gt;INT(ABS('6a Health full-time'!#REF!))),S$14&amp;", "&amp;S$15&amp;", "&amp;S$16&amp;", "&amp;$A74&amp;", "&amp;$B74&amp;", "&amp;$C74&amp;"; ","")</f>
        <v>#REF!</v>
      </c>
      <c r="BA74" s="299" t="e">
        <f>IF(AND($F$8=1,ABS('6a Health full-time'!#REF!)&lt;&gt;INT(ABS('6a Health full-time'!#REF!))),T$14&amp;", "&amp;T$15&amp;", "&amp;T$16&amp;", "&amp;$A74&amp;", "&amp;$B74&amp;", "&amp;$C74&amp;"; ","")</f>
        <v>#REF!</v>
      </c>
      <c r="BB74" s="299" t="e">
        <f>IF(AND($F$8=1,ABS('6a Health full-time'!#REF!)&lt;&gt;INT(ABS('6a Health full-time'!#REF!))),U$14&amp;", "&amp;U$15&amp;", "&amp;U$16&amp;", "&amp;$A74&amp;", "&amp;$B74&amp;", "&amp;$C74&amp;"; ","")</f>
        <v>#REF!</v>
      </c>
      <c r="BC74" s="265" t="str">
        <f>IF(AND($F$8=1,ABS('6a Health full-time'!S73)&lt;&gt;INT(ABS('6a Health full-time'!S73))),V$14&amp;", "&amp;V$15&amp;", "&amp;V$16&amp;", "&amp;$A74&amp;", "&amp;$B74&amp;", "&amp;$C74&amp;"; ","")</f>
        <v/>
      </c>
      <c r="BD74" s="258" t="str">
        <f>IF(AND($F$8=1,ABS('6a Health full-time'!T73)&lt;&gt;INT(ABS('6a Health full-time'!T73))),W$14&amp;", "&amp;W$15&amp;", "&amp;W$16&amp;", "&amp;$A74&amp;", "&amp;$B74&amp;", "&amp;$C74&amp;"; ","")</f>
        <v/>
      </c>
      <c r="BE74" s="259" t="str">
        <f>IF(AND($F$8=1,ABS('6a Health full-time'!W73)&lt;&gt;INT(ABS('6a Health full-time'!W73))),X$14&amp;", "&amp;X$15&amp;", "&amp;X$16&amp;", "&amp;$A74&amp;", "&amp;$B74&amp;", "&amp;$C74&amp;"; ","")</f>
        <v/>
      </c>
      <c r="BF74" s="258" t="e">
        <f>IF(AND($F$8=1,ABS('6a Health full-time'!#REF!)&lt;&gt;INT(ABS('6a Health full-time'!#REF!))),Y$14&amp;", "&amp;Y$15&amp;", "&amp;Y$16&amp;", "&amp;$A74&amp;", "&amp;$B74&amp;", "&amp;$C74&amp;"; ","")</f>
        <v>#REF!</v>
      </c>
      <c r="BG74" s="299" t="e">
        <f>IF(AND($F$8=1,ABS('6a Health full-time'!#REF!)&lt;&gt;INT(ABS('6a Health full-time'!#REF!))),Z$14&amp;", "&amp;Z$15&amp;", "&amp;Z$16&amp;", "&amp;$A74&amp;", "&amp;$B74&amp;", "&amp;$C74&amp;"; ","")</f>
        <v>#REF!</v>
      </c>
      <c r="BH74" s="266" t="e">
        <f>IF(AND($F$8=1,ABS('6a Health full-time'!#REF!)&lt;&gt;INT(ABS('6a Health full-time'!#REF!))),AA$14&amp;", "&amp;AA$15&amp;", "&amp;AA$16&amp;", "&amp;$A74&amp;", "&amp;$B74&amp;", "&amp;$C74&amp;"; ","")</f>
        <v>#REF!</v>
      </c>
      <c r="BI74" s="50"/>
      <c r="BJ74" s="295"/>
      <c r="BK74" s="10"/>
      <c r="BL74" s="281"/>
      <c r="BM74" s="280"/>
      <c r="BN74" s="288"/>
      <c r="BO74" s="280"/>
      <c r="BP74" s="305"/>
      <c r="BQ74" s="305"/>
      <c r="BR74" s="281"/>
      <c r="BS74" s="280"/>
      <c r="BT74" s="288"/>
      <c r="BU74" s="280"/>
      <c r="BV74" s="305"/>
      <c r="BW74" s="805"/>
      <c r="BX74" s="305"/>
      <c r="BY74" s="809"/>
      <c r="BZ74" s="305"/>
      <c r="CA74" s="809"/>
      <c r="CB74" s="305"/>
      <c r="CC74" s="305"/>
      <c r="CD74" s="281"/>
      <c r="CE74" s="280"/>
      <c r="CF74" s="288"/>
      <c r="CG74" s="280"/>
      <c r="CH74" s="814"/>
      <c r="CI74" s="817"/>
      <c r="CJ74" s="50"/>
      <c r="CK74" s="3"/>
      <c r="CL74" s="3"/>
      <c r="CM74" s="3"/>
      <c r="CN74" s="3"/>
      <c r="CO74" s="38" t="s">
        <v>124</v>
      </c>
      <c r="CP74" s="879" t="e">
        <f>CP$48</f>
        <v>#REF!</v>
      </c>
      <c r="CQ74" s="880" t="e">
        <f>CQ$48</f>
        <v>#REF!</v>
      </c>
      <c r="CR74" s="829" t="e">
        <f>CP$48</f>
        <v>#REF!</v>
      </c>
      <c r="CS74" s="826" t="e">
        <f>CQ$48</f>
        <v>#REF!</v>
      </c>
      <c r="CT74" s="788" t="e">
        <f>CP$48</f>
        <v>#REF!</v>
      </c>
      <c r="CU74" s="789" t="e">
        <f>CQ$48</f>
        <v>#REF!</v>
      </c>
      <c r="CV74" s="879" t="e">
        <f>CV$48</f>
        <v>#REF!</v>
      </c>
      <c r="CW74" s="880" t="e">
        <f>CW$48</f>
        <v>#REF!</v>
      </c>
      <c r="CX74" s="829" t="e">
        <f>CV$48</f>
        <v>#REF!</v>
      </c>
      <c r="CY74" s="826" t="e">
        <f>CW$48</f>
        <v>#REF!</v>
      </c>
      <c r="CZ74" s="788" t="e">
        <f>CV$48</f>
        <v>#REF!</v>
      </c>
      <c r="DA74" s="789" t="e">
        <f>CW$48</f>
        <v>#REF!</v>
      </c>
      <c r="DB74" s="879" t="e">
        <f>DB$48</f>
        <v>#REF!</v>
      </c>
      <c r="DC74" s="880" t="e">
        <f>DC$48</f>
        <v>#REF!</v>
      </c>
      <c r="DD74" s="829" t="e">
        <f>DB$48</f>
        <v>#REF!</v>
      </c>
      <c r="DE74" s="826" t="e">
        <f>DC$48</f>
        <v>#REF!</v>
      </c>
      <c r="DF74" s="788" t="e">
        <f>DB$48</f>
        <v>#REF!</v>
      </c>
      <c r="DG74" s="789" t="e">
        <f>DC$48</f>
        <v>#REF!</v>
      </c>
      <c r="DH74" s="879" t="e">
        <f>DH$48</f>
        <v>#REF!</v>
      </c>
      <c r="DI74" s="880" t="e">
        <f>DI$48</f>
        <v>#REF!</v>
      </c>
      <c r="DJ74" s="829" t="e">
        <f>DH$48</f>
        <v>#REF!</v>
      </c>
      <c r="DK74" s="826" t="e">
        <f>DI$48</f>
        <v>#REF!</v>
      </c>
      <c r="DL74" s="788" t="e">
        <f>DH$48</f>
        <v>#REF!</v>
      </c>
      <c r="DM74" s="789" t="e">
        <f>DI$48</f>
        <v>#REF!</v>
      </c>
      <c r="DN74" s="3"/>
      <c r="DO74" s="3"/>
      <c r="DP74" s="323"/>
      <c r="DQ74" s="10"/>
      <c r="DR74" s="265" t="str">
        <f>IF(AND($M$8=1,SUM('6a Health full-time'!D73,'6a Health full-time'!I73)&gt;$DP$22,'6a Health full-time'!N73=0),P$15&amp;", "&amp;P$16&amp;", "&amp;$A74&amp;", "&amp;$B74&amp;", "&amp;$C74&amp;"; ","")</f>
        <v/>
      </c>
      <c r="DS74" s="258" t="str">
        <f>IF(AND($M$8=1,SUM('6a Health full-time'!E73,'6a Health full-time'!J73)&gt;$DP$22,'6a Health full-time'!O73=0),Q$15&amp;", "&amp;Q$16&amp;", "&amp;$A74&amp;", "&amp;$B74&amp;", "&amp;$C74&amp;"; ","")</f>
        <v/>
      </c>
      <c r="DT74" s="259" t="str">
        <f>IF(AND($M$8=1,SUM('6a Health full-time'!H73,'6a Health full-time'!M73)&gt;$DP$22,'6a Health full-time'!R73=0),R$15&amp;", "&amp;R$16&amp;", "&amp;$A74&amp;", "&amp;$B74&amp;", "&amp;$C74&amp;"; ","")</f>
        <v/>
      </c>
      <c r="DU74" s="258" t="e">
        <f>IF(AND($M$8=1,SUM('6a Health full-time'!#REF!,'6a Health full-time'!#REF!)&gt;$DP$22,'6a Health full-time'!#REF!=0),S$15&amp;", "&amp;S$16&amp;", "&amp;$A74&amp;", "&amp;$B74&amp;", "&amp;$C74&amp;"; ","")</f>
        <v>#REF!</v>
      </c>
      <c r="DV74" s="299" t="e">
        <f>IF(AND($M$8=1,SUM('6a Health full-time'!#REF!,'6a Health full-time'!#REF!)&gt;$DP$22,'6a Health full-time'!#REF!=0),T$15&amp;", "&amp;T$16&amp;", "&amp;$A74&amp;", "&amp;$B74&amp;", "&amp;$C74&amp;"; ","")</f>
        <v>#REF!</v>
      </c>
      <c r="DW74" s="266" t="e">
        <f>IF(AND($M$8=1,SUM('6a Health full-time'!#REF!,'6a Health full-time'!#REF!)&gt;$DP$22,'6a Health full-time'!#REF!=0),U$15&amp;", "&amp;U$16&amp;", "&amp;$A74&amp;", "&amp;$B74&amp;", "&amp;$C74&amp;"; ","")</f>
        <v>#REF!</v>
      </c>
      <c r="DX74" s="324"/>
      <c r="DY74" s="323"/>
      <c r="DZ74" s="10"/>
      <c r="EA74" s="265" t="str">
        <f>IF(AND($N$8=1,SUM('6a Health full-time'!D73,'6a Health full-time'!I73)&gt;0,SUM('6a Health full-time'!D73,'6a Health full-time'!I73)=ABS('6a Health full-time'!N73)),P$15&amp;", "&amp;P$16&amp;", "&amp;$A74&amp;", "&amp;$B74&amp;", "&amp;$C74&amp;"; ","")</f>
        <v/>
      </c>
      <c r="EB74" s="258" t="str">
        <f>IF(AND($N$8=1,SUM('6a Health full-time'!E73,'6a Health full-time'!J73)&gt;0,SUM('6a Health full-time'!E73,'6a Health full-time'!J73)=ABS('6a Health full-time'!O73)),Q$15&amp;", "&amp;Q$16&amp;", "&amp;$A74&amp;", "&amp;$B74&amp;", "&amp;$C74&amp;"; ","")</f>
        <v/>
      </c>
      <c r="EC74" s="259" t="str">
        <f>IF(AND($N$8=1,SUM('6a Health full-time'!H73,'6a Health full-time'!M73)&gt;0,SUM('6a Health full-time'!H73,'6a Health full-time'!M73)=ABS('6a Health full-time'!R73)),R$15&amp;", "&amp;R$16&amp;", "&amp;$A74&amp;", "&amp;$B74&amp;", "&amp;$C74&amp;"; ","")</f>
        <v/>
      </c>
      <c r="ED74" s="258" t="e">
        <f>IF(AND($N$8=1,SUM('6a Health full-time'!#REF!,'6a Health full-time'!#REF!)&gt;0,SUM('6a Health full-time'!#REF!,'6a Health full-time'!#REF!)=ABS('6a Health full-time'!#REF!)),S$15&amp;", "&amp;S$16&amp;", "&amp;$A74&amp;", "&amp;$B74&amp;", "&amp;$C74&amp;"; ","")</f>
        <v>#REF!</v>
      </c>
      <c r="EE74" s="299" t="e">
        <f>IF(AND($N$8=1,SUM('6a Health full-time'!#REF!,'6a Health full-time'!#REF!)&gt;0,SUM('6a Health full-time'!#REF!,'6a Health full-time'!#REF!)=ABS('6a Health full-time'!#REF!)),T$15&amp;", "&amp;T$16&amp;", "&amp;$A74&amp;", "&amp;$B74&amp;", "&amp;$C74&amp;"; ","")</f>
        <v>#REF!</v>
      </c>
      <c r="EF74" s="266" t="e">
        <f>IF(AND($N$8=1,SUM('6a Health full-time'!#REF!,'6a Health full-time'!#REF!)&gt;0,SUM('6a Health full-time'!#REF!,'6a Health full-time'!#REF!)=ABS('6a Health full-time'!#REF!)),U$15&amp;", "&amp;U$16&amp;", "&amp;$A74&amp;", "&amp;$B74&amp;", "&amp;$C74&amp;"; ","")</f>
        <v>#REF!</v>
      </c>
      <c r="EG74" s="324"/>
      <c r="EH74" s="3"/>
      <c r="EI74" s="3"/>
      <c r="EJ74" s="3"/>
      <c r="EK74" s="3"/>
      <c r="EL74" s="3"/>
      <c r="EM74" s="3"/>
      <c r="EN74" s="3"/>
      <c r="EO74" s="3"/>
      <c r="EP74" s="3"/>
      <c r="EQ74" s="323"/>
      <c r="ER74" s="10"/>
      <c r="ES74" s="265" t="str">
        <f>IF(AND($P$8=1,$B74="Long length",'6a Health full-time'!S73&lt;&gt;0),D$15&amp;", "&amp;D$16&amp;", "&amp;$A74&amp;", "&amp;$B74&amp;", "&amp;$C74&amp;"; ","")</f>
        <v/>
      </c>
      <c r="ET74" s="258" t="str">
        <f>IF(AND($P$8=1,$B74="Long length",'6a Health full-time'!T73&lt;&gt;0),E$15&amp;", "&amp;E$16&amp;", "&amp;$A74&amp;", "&amp;$B74&amp;", "&amp;$C74&amp;"; ","")</f>
        <v/>
      </c>
      <c r="EU74" s="259" t="str">
        <f>IF(AND($P$8=1,$B74="Long length",'6a Health full-time'!W73&lt;&gt;0),F$15&amp;", "&amp;F$16&amp;", "&amp;$A74&amp;", "&amp;$B74&amp;", "&amp;$C74&amp;"; ","")</f>
        <v/>
      </c>
      <c r="EV74" s="258" t="e">
        <f>IF(AND($P$8=1,$B74="Long length",'6a Health full-time'!#REF!&lt;&gt;0),G$15&amp;", "&amp;G$16&amp;", "&amp;$A74&amp;", "&amp;$B74&amp;", "&amp;$C74&amp;"; ","")</f>
        <v>#REF!</v>
      </c>
      <c r="EW74" s="299" t="e">
        <f>IF(AND($P$8=1,$B74="Long length",'6a Health full-time'!#REF!&lt;&gt;0),H$15&amp;", "&amp;H$16&amp;", "&amp;$A74&amp;", "&amp;$B74&amp;", "&amp;$C74&amp;"; ","")</f>
        <v>#REF!</v>
      </c>
      <c r="EX74" s="266" t="e">
        <f>IF(AND($P$8=1,$B74="Long length",'6a Health full-time'!#REF!&lt;&gt;0),I$15&amp;", "&amp;I$16&amp;", "&amp;$A74&amp;", "&amp;$B74&amp;", "&amp;$C74&amp;"; ","")</f>
        <v>#REF!</v>
      </c>
      <c r="EY74" s="324"/>
    </row>
    <row r="75" spans="1:155" ht="13.5" x14ac:dyDescent="0.2">
      <c r="A75" s="3" t="s">
        <v>11304</v>
      </c>
      <c r="B75" s="3" t="s">
        <v>11286</v>
      </c>
      <c r="C75" s="3" t="s">
        <v>11284</v>
      </c>
      <c r="E75" s="295"/>
      <c r="F75" s="10"/>
      <c r="G75" s="265" t="str">
        <f>IF(AND($D$8=1,'6a Health full-time'!N74&gt;0),P$15&amp;", "&amp;P$16&amp;", "&amp;$A75&amp;", "&amp;$B75&amp;", "&amp;$C75&amp;"; ","")</f>
        <v/>
      </c>
      <c r="H75" s="258" t="str">
        <f>IF(AND($D$8=1,'6a Health full-time'!O74&gt;0),Q$15&amp;", "&amp;Q$16&amp;", "&amp;$A75&amp;", "&amp;$B75&amp;", "&amp;$C75&amp;"; ","")</f>
        <v/>
      </c>
      <c r="I75" s="259" t="str">
        <f>IF(AND($D$8=1,'6a Health full-time'!R74&gt;0),R$15&amp;", "&amp;R$16&amp;", "&amp;$A75&amp;", "&amp;$B75&amp;", "&amp;$C75&amp;"; ","")</f>
        <v/>
      </c>
      <c r="J75" s="794" t="e">
        <f>IF(AND($D$8=1,'6a Health full-time'!#REF!&gt;0),S$15&amp;", "&amp;S$16&amp;", "&amp;$A75&amp;", "&amp;$B75&amp;", "&amp;$C75&amp;"; ","")</f>
        <v>#REF!</v>
      </c>
      <c r="K75" s="796" t="e">
        <f>IF(AND($D$8=1,'6a Health full-time'!#REF!&gt;0),T$15&amp;", "&amp;T$16&amp;", "&amp;$A75&amp;", "&amp;$B75&amp;", "&amp;$C75&amp;"; ","")</f>
        <v>#REF!</v>
      </c>
      <c r="L75" s="266" t="e">
        <f>IF(AND($D$8=1,'6a Health full-time'!#REF!&gt;0),W$15&amp;", "&amp;W$16&amp;", "&amp;$A75&amp;", "&amp;$B75&amp;", "&amp;$C75&amp;"; ","")</f>
        <v>#REF!</v>
      </c>
      <c r="M75" s="50"/>
      <c r="N75" s="295"/>
      <c r="O75" s="10"/>
      <c r="P75" s="265" t="str">
        <f>IF(AND($E$8=1,'6a Health full-time'!D74&lt;0),D$14&amp;", "&amp;D$15&amp;", "&amp;D$16&amp;", "&amp;$A75&amp;", "&amp;$B75&amp;", "&amp;$C75&amp;"; ","")</f>
        <v/>
      </c>
      <c r="Q75" s="258" t="str">
        <f>IF(AND($E$8=1,'6a Health full-time'!E74&lt;0),E$14&amp;", "&amp;E$15&amp;", "&amp;E$16&amp;", "&amp;$A75&amp;", "&amp;$B75&amp;", "&amp;$C75&amp;"; ","")</f>
        <v/>
      </c>
      <c r="R75" s="259" t="str">
        <f>IF(AND($E$8=1,'6a Health full-time'!H74&lt;0),F$14&amp;", "&amp;F$15&amp;", "&amp;F$16&amp;", "&amp;$A75&amp;", "&amp;$B75&amp;", "&amp;$C75&amp;"; ","")</f>
        <v/>
      </c>
      <c r="S75" s="258" t="e">
        <f>IF(AND($E$8=1,'6a Health full-time'!#REF!&lt;0),G$14&amp;", "&amp;G$15&amp;", "&amp;G$16&amp;", "&amp;$A75&amp;", "&amp;$B75&amp;", "&amp;$C75&amp;"; ","")</f>
        <v>#REF!</v>
      </c>
      <c r="T75" s="299" t="e">
        <f>IF(AND($E$8=1,'6a Health full-time'!#REF!&lt;0),H$14&amp;", "&amp;H$15&amp;", "&amp;H$16&amp;", "&amp;$A75&amp;", "&amp;$B75&amp;", "&amp;$C75&amp;"; ","")</f>
        <v>#REF!</v>
      </c>
      <c r="U75" s="299" t="e">
        <f>IF(AND($E$8=1,'6a Health full-time'!#REF!&lt;0),I$14&amp;", "&amp;I$15&amp;", "&amp;I$16&amp;", "&amp;$A75&amp;", "&amp;$B75&amp;", "&amp;$C75&amp;"; ","")</f>
        <v>#REF!</v>
      </c>
      <c r="V75" s="265" t="str">
        <f>IF(AND($E$8=1,'6a Health full-time'!I74&lt;0),J$14&amp;", "&amp;J$15&amp;", "&amp;J$16&amp;", "&amp;$A75&amp;", "&amp;$B75&amp;", "&amp;$C75&amp;"; ","")</f>
        <v/>
      </c>
      <c r="W75" s="258" t="str">
        <f>IF(AND($E$8=1,'6a Health full-time'!J74&lt;0),K$14&amp;", "&amp;K$15&amp;", "&amp;K$16&amp;", "&amp;$A75&amp;", "&amp;$B75&amp;", "&amp;$C75&amp;"; ","")</f>
        <v/>
      </c>
      <c r="X75" s="259" t="str">
        <f>IF(AND($E$8=1,'6a Health full-time'!M74&lt;0),L$14&amp;", "&amp;L$15&amp;", "&amp;L$16&amp;", "&amp;$A75&amp;", "&amp;$B75&amp;", "&amp;$C75&amp;"; ","")</f>
        <v/>
      </c>
      <c r="Y75" s="258" t="e">
        <f>IF(AND($E$8=1,'6a Health full-time'!#REF!&lt;0),M$14&amp;", "&amp;M$15&amp;", "&amp;M$16&amp;", "&amp;$A75&amp;", "&amp;$B75&amp;", "&amp;$C75&amp;"; ","")</f>
        <v>#REF!</v>
      </c>
      <c r="Z75" s="299" t="e">
        <f>IF(AND($E$8=1,'6a Health full-time'!#REF!&lt;0),N$14&amp;", "&amp;N$15&amp;", "&amp;N$16&amp;", "&amp;$A75&amp;", "&amp;$B75&amp;", "&amp;$C75&amp;"; ","")</f>
        <v>#REF!</v>
      </c>
      <c r="AA75" s="299" t="e">
        <f>IF(AND($E$8=1,'6a Health full-time'!#REF!&lt;0),O$14&amp;", "&amp;O$15&amp;", "&amp;O$16&amp;", "&amp;$A75&amp;", "&amp;$B75&amp;", "&amp;$C75&amp;"; ","")</f>
        <v>#REF!</v>
      </c>
      <c r="AB75" s="265" t="str">
        <f>IF(AND($E$8=1,'6a Health full-time'!S74&lt;0),V$14&amp;", "&amp;V$15&amp;", "&amp;V$16&amp;", "&amp;$A75&amp;", "&amp;$B75&amp;", "&amp;$C75&amp;"; ","")</f>
        <v/>
      </c>
      <c r="AC75" s="258" t="str">
        <f>IF(AND($E$8=1,'6a Health full-time'!T74&lt;0),W$14&amp;", "&amp;W$15&amp;", "&amp;W$16&amp;", "&amp;$A75&amp;", "&amp;$B75&amp;", "&amp;$C75&amp;"; ","")</f>
        <v/>
      </c>
      <c r="AD75" s="259" t="str">
        <f>IF(AND($E$8=1,'6a Health full-time'!W74&lt;0),X$14&amp;", "&amp;X$15&amp;", "&amp;X$16&amp;", "&amp;$A75&amp;", "&amp;$B75&amp;", "&amp;$C75&amp;"; ","")</f>
        <v/>
      </c>
      <c r="AE75" s="258" t="e">
        <f>IF(AND($E$8=1,'6a Health full-time'!#REF!&lt;0),Y$14&amp;", "&amp;Y$15&amp;", "&amp;Y$16&amp;", "&amp;$A75&amp;", "&amp;$B75&amp;", "&amp;$C75&amp;"; ","")</f>
        <v>#REF!</v>
      </c>
      <c r="AF75" s="299" t="e">
        <f>IF(AND($E$8=1,'6a Health full-time'!#REF!&lt;0),Z$14&amp;", "&amp;Z$15&amp;", "&amp;Z$16&amp;", "&amp;$A75&amp;", "&amp;$B75&amp;", "&amp;$C75&amp;"; ","")</f>
        <v>#REF!</v>
      </c>
      <c r="AG75" s="803" t="e">
        <f>IF(AND($E$8=1,'6a Health full-time'!#REF!&lt;0),AA$14&amp;", "&amp;AA$15&amp;", "&amp;AA$16&amp;", "&amp;$A75&amp;", "&amp;$B75&amp;", "&amp;$C75&amp;"; ","")</f>
        <v>#REF!</v>
      </c>
      <c r="AH75" s="50"/>
      <c r="AI75" s="295"/>
      <c r="AJ75" s="10"/>
      <c r="AK75" s="265" t="str">
        <f>IF(AND($F$8=1,ABS('6a Health full-time'!D74)&lt;&gt;INT(ABS('6a Health full-time'!D74))),D$14&amp;", "&amp;D$15&amp;", "&amp;D$16&amp;", "&amp;$A75&amp;", "&amp;$B75&amp;", "&amp;$C75&amp;"; ","")</f>
        <v/>
      </c>
      <c r="AL75" s="258" t="str">
        <f>IF(AND($F$8=1,ABS('6a Health full-time'!E74)&lt;&gt;INT(ABS('6a Health full-time'!E74))),E$14&amp;", "&amp;E$15&amp;", "&amp;E$16&amp;", "&amp;$A75&amp;", "&amp;$B75&amp;", "&amp;$C75&amp;"; ","")</f>
        <v/>
      </c>
      <c r="AM75" s="259" t="str">
        <f>IF(AND($F$8=1,ABS('6a Health full-time'!H74)&lt;&gt;INT(ABS('6a Health full-time'!H74))),F$14&amp;", "&amp;F$15&amp;", "&amp;F$16&amp;", "&amp;$A75&amp;", "&amp;$B75&amp;", "&amp;$C75&amp;"; ","")</f>
        <v/>
      </c>
      <c r="AN75" s="258" t="e">
        <f>IF(AND($F$8=1,ABS('6a Health full-time'!#REF!)&lt;&gt;INT(ABS('6a Health full-time'!#REF!))),G$14&amp;", "&amp;G$15&amp;", "&amp;G$16&amp;", "&amp;$A75&amp;", "&amp;$B75&amp;", "&amp;$C75&amp;"; ","")</f>
        <v>#REF!</v>
      </c>
      <c r="AO75" s="299" t="e">
        <f>IF(AND($F$8=1,ABS('6a Health full-time'!#REF!)&lt;&gt;INT(ABS('6a Health full-time'!#REF!))),H$14&amp;", "&amp;H$15&amp;", "&amp;H$16&amp;", "&amp;$A75&amp;", "&amp;$B75&amp;", "&amp;$C75&amp;"; ","")</f>
        <v>#REF!</v>
      </c>
      <c r="AP75" s="299" t="e">
        <f>IF(AND($F$8=1,ABS('6a Health full-time'!#REF!)&lt;&gt;INT(ABS('6a Health full-time'!#REF!))),I$14&amp;", "&amp;I$15&amp;", "&amp;I$16&amp;", "&amp;$A75&amp;", "&amp;$B75&amp;", "&amp;$C75&amp;"; ","")</f>
        <v>#REF!</v>
      </c>
      <c r="AQ75" s="265" t="str">
        <f>IF(AND($F$8=1,ABS('6a Health full-time'!I74)&lt;&gt;INT(ABS('6a Health full-time'!I74))),J$14&amp;", "&amp;J$15&amp;", "&amp;J$16&amp;", "&amp;$A75&amp;", "&amp;$B75&amp;", "&amp;$C75&amp;"; ","")</f>
        <v/>
      </c>
      <c r="AR75" s="258" t="str">
        <f>IF(AND($F$8=1,ABS('6a Health full-time'!J74)&lt;&gt;INT(ABS('6a Health full-time'!J74))),K$14&amp;", "&amp;K$15&amp;", "&amp;K$16&amp;", "&amp;$A75&amp;", "&amp;$B75&amp;", "&amp;$C75&amp;"; ","")</f>
        <v/>
      </c>
      <c r="AS75" s="259" t="str">
        <f>IF(AND($F$8=1,ABS('6a Health full-time'!M74)&lt;&gt;INT(ABS('6a Health full-time'!M74))),L$14&amp;", "&amp;L$15&amp;", "&amp;L$16&amp;", "&amp;$A75&amp;", "&amp;$B75&amp;", "&amp;$C75&amp;"; ","")</f>
        <v/>
      </c>
      <c r="AT75" s="258" t="e">
        <f>IF(AND($F$8=1,ABS('6a Health full-time'!#REF!)&lt;&gt;INT(ABS('6a Health full-time'!#REF!))),M$14&amp;", "&amp;M$15&amp;", "&amp;M$16&amp;", "&amp;$A75&amp;", "&amp;$B75&amp;", "&amp;$C75&amp;"; ","")</f>
        <v>#REF!</v>
      </c>
      <c r="AU75" s="299" t="e">
        <f>IF(AND($F$8=1,ABS('6a Health full-time'!#REF!)&lt;&gt;INT(ABS('6a Health full-time'!#REF!))),N$14&amp;", "&amp;N$15&amp;", "&amp;N$16&amp;", "&amp;$A75&amp;", "&amp;$B75&amp;", "&amp;$C75&amp;"; ","")</f>
        <v>#REF!</v>
      </c>
      <c r="AV75" s="803" t="e">
        <f>IF(AND($F$8=1,ABS('6a Health full-time'!#REF!)&lt;&gt;INT(ABS('6a Health full-time'!#REF!))),O$14&amp;", "&amp;O$15&amp;", "&amp;O$16&amp;", "&amp;$A75&amp;", "&amp;$B75&amp;", "&amp;$C75&amp;"; ","")</f>
        <v>#REF!</v>
      </c>
      <c r="AW75" s="299" t="str">
        <f>IF(AND($F$8=1,ABS('6a Health full-time'!N74)&lt;&gt;INT(ABS('6a Health full-time'!N74))),P$14&amp;", "&amp;P$15&amp;", "&amp;P$16&amp;", "&amp;$A75&amp;", "&amp;$B75&amp;", "&amp;$C75&amp;"; ","")</f>
        <v/>
      </c>
      <c r="AX75" s="807" t="str">
        <f>IF(AND($F$8=1,ABS('6a Health full-time'!O74)&lt;&gt;INT(ABS('6a Health full-time'!O74))),Q$14&amp;", "&amp;Q$15&amp;", "&amp;Q$16&amp;", "&amp;$A75&amp;", "&amp;$B75&amp;", "&amp;$C75&amp;"; ","")</f>
        <v/>
      </c>
      <c r="AY75" s="299" t="str">
        <f>IF(AND($F$8=1,ABS('6a Health full-time'!R74)&lt;&gt;INT(ABS('6a Health full-time'!R74))),R$14&amp;", "&amp;R$15&amp;", "&amp;R$16&amp;", "&amp;$A75&amp;", "&amp;$B75&amp;", "&amp;$C75&amp;"; ","")</f>
        <v/>
      </c>
      <c r="AZ75" s="807" t="e">
        <f>IF(AND($F$8=1,ABS('6a Health full-time'!#REF!)&lt;&gt;INT(ABS('6a Health full-time'!#REF!))),S$14&amp;", "&amp;S$15&amp;", "&amp;S$16&amp;", "&amp;$A75&amp;", "&amp;$B75&amp;", "&amp;$C75&amp;"; ","")</f>
        <v>#REF!</v>
      </c>
      <c r="BA75" s="299" t="e">
        <f>IF(AND($F$8=1,ABS('6a Health full-time'!#REF!)&lt;&gt;INT(ABS('6a Health full-time'!#REF!))),T$14&amp;", "&amp;T$15&amp;", "&amp;T$16&amp;", "&amp;$A75&amp;", "&amp;$B75&amp;", "&amp;$C75&amp;"; ","")</f>
        <v>#REF!</v>
      </c>
      <c r="BB75" s="299" t="e">
        <f>IF(AND($F$8=1,ABS('6a Health full-time'!#REF!)&lt;&gt;INT(ABS('6a Health full-time'!#REF!))),U$14&amp;", "&amp;U$15&amp;", "&amp;U$16&amp;", "&amp;$A75&amp;", "&amp;$B75&amp;", "&amp;$C75&amp;"; ","")</f>
        <v>#REF!</v>
      </c>
      <c r="BC75" s="265" t="str">
        <f>IF(AND($F$8=1,ABS('6a Health full-time'!S74)&lt;&gt;INT(ABS('6a Health full-time'!S74))),V$14&amp;", "&amp;V$15&amp;", "&amp;V$16&amp;", "&amp;$A75&amp;", "&amp;$B75&amp;", "&amp;$C75&amp;"; ","")</f>
        <v/>
      </c>
      <c r="BD75" s="258" t="str">
        <f>IF(AND($F$8=1,ABS('6a Health full-time'!T74)&lt;&gt;INT(ABS('6a Health full-time'!T74))),W$14&amp;", "&amp;W$15&amp;", "&amp;W$16&amp;", "&amp;$A75&amp;", "&amp;$B75&amp;", "&amp;$C75&amp;"; ","")</f>
        <v/>
      </c>
      <c r="BE75" s="259" t="str">
        <f>IF(AND($F$8=1,ABS('6a Health full-time'!W74)&lt;&gt;INT(ABS('6a Health full-time'!W74))),X$14&amp;", "&amp;X$15&amp;", "&amp;X$16&amp;", "&amp;$A75&amp;", "&amp;$B75&amp;", "&amp;$C75&amp;"; ","")</f>
        <v/>
      </c>
      <c r="BF75" s="258" t="e">
        <f>IF(AND($F$8=1,ABS('6a Health full-time'!#REF!)&lt;&gt;INT(ABS('6a Health full-time'!#REF!))),Y$14&amp;", "&amp;Y$15&amp;", "&amp;Y$16&amp;", "&amp;$A75&amp;", "&amp;$B75&amp;", "&amp;$C75&amp;"; ","")</f>
        <v>#REF!</v>
      </c>
      <c r="BG75" s="299" t="e">
        <f>IF(AND($F$8=1,ABS('6a Health full-time'!#REF!)&lt;&gt;INT(ABS('6a Health full-time'!#REF!))),Z$14&amp;", "&amp;Z$15&amp;", "&amp;Z$16&amp;", "&amp;$A75&amp;", "&amp;$B75&amp;", "&amp;$C75&amp;"; ","")</f>
        <v>#REF!</v>
      </c>
      <c r="BH75" s="266" t="e">
        <f>IF(AND($F$8=1,ABS('6a Health full-time'!#REF!)&lt;&gt;INT(ABS('6a Health full-time'!#REF!))),AA$14&amp;", "&amp;AA$15&amp;", "&amp;AA$16&amp;", "&amp;$A75&amp;", "&amp;$B75&amp;", "&amp;$C75&amp;"; ","")</f>
        <v>#REF!</v>
      </c>
      <c r="BI75" s="50"/>
      <c r="BJ75" s="295"/>
      <c r="BK75" s="10"/>
      <c r="BL75" s="281"/>
      <c r="BM75" s="280"/>
      <c r="BN75" s="288"/>
      <c r="BO75" s="280"/>
      <c r="BP75" s="305"/>
      <c r="BQ75" s="305"/>
      <c r="BR75" s="281"/>
      <c r="BS75" s="280"/>
      <c r="BT75" s="288"/>
      <c r="BU75" s="280"/>
      <c r="BV75" s="305"/>
      <c r="BW75" s="805"/>
      <c r="BX75" s="305"/>
      <c r="BY75" s="809"/>
      <c r="BZ75" s="305"/>
      <c r="CA75" s="809"/>
      <c r="CB75" s="305"/>
      <c r="CC75" s="305"/>
      <c r="CD75" s="281"/>
      <c r="CE75" s="280"/>
      <c r="CF75" s="288"/>
      <c r="CG75" s="280"/>
      <c r="CH75" s="308"/>
      <c r="CI75" s="816"/>
      <c r="CJ75" s="50"/>
      <c r="CK75" s="3"/>
      <c r="CL75" s="3"/>
      <c r="CM75" s="3"/>
      <c r="CN75" s="3"/>
      <c r="CO75" s="38" t="s">
        <v>124</v>
      </c>
      <c r="CP75" s="868" t="e">
        <f>CP$45</f>
        <v>#REF!</v>
      </c>
      <c r="CQ75" s="582" t="e">
        <f>CQ$45</f>
        <v>#REF!</v>
      </c>
      <c r="CR75" s="581" t="e">
        <f>CP$45</f>
        <v>#REF!</v>
      </c>
      <c r="CS75" s="790" t="e">
        <f>CQ$45</f>
        <v>#REF!</v>
      </c>
      <c r="CT75" s="782" t="e">
        <f>CP$45</f>
        <v>#REF!</v>
      </c>
      <c r="CU75" s="783" t="e">
        <f>CQ$45</f>
        <v>#REF!</v>
      </c>
      <c r="CV75" s="868" t="e">
        <f>CV$45</f>
        <v>#REF!</v>
      </c>
      <c r="CW75" s="582" t="e">
        <f>CW$45</f>
        <v>#REF!</v>
      </c>
      <c r="CX75" s="581" t="e">
        <f>CV$45</f>
        <v>#REF!</v>
      </c>
      <c r="CY75" s="790" t="e">
        <f>CW$45</f>
        <v>#REF!</v>
      </c>
      <c r="CZ75" s="782" t="e">
        <f>CV$45</f>
        <v>#REF!</v>
      </c>
      <c r="DA75" s="783" t="e">
        <f>CW$45</f>
        <v>#REF!</v>
      </c>
      <c r="DB75" s="868" t="e">
        <f>DB$45</f>
        <v>#REF!</v>
      </c>
      <c r="DC75" s="582" t="e">
        <f>DC$45</f>
        <v>#REF!</v>
      </c>
      <c r="DD75" s="581" t="e">
        <f>DB$45</f>
        <v>#REF!</v>
      </c>
      <c r="DE75" s="790" t="e">
        <f>DC$45</f>
        <v>#REF!</v>
      </c>
      <c r="DF75" s="782" t="e">
        <f>DB$45</f>
        <v>#REF!</v>
      </c>
      <c r="DG75" s="783" t="e">
        <f>DC$45</f>
        <v>#REF!</v>
      </c>
      <c r="DH75" s="868" t="e">
        <f>DH$45</f>
        <v>#REF!</v>
      </c>
      <c r="DI75" s="870" t="e">
        <f>DI$45</f>
        <v>#REF!</v>
      </c>
      <c r="DJ75" s="871" t="e">
        <f>DH$45</f>
        <v>#REF!</v>
      </c>
      <c r="DK75" s="790" t="e">
        <f>DI$45</f>
        <v>#REF!</v>
      </c>
      <c r="DL75" s="782" t="e">
        <f>DH$45</f>
        <v>#REF!</v>
      </c>
      <c r="DM75" s="783" t="e">
        <f>DI$45</f>
        <v>#REF!</v>
      </c>
      <c r="DN75" s="3"/>
      <c r="DO75" s="3"/>
      <c r="DP75" s="323"/>
      <c r="DQ75" s="10"/>
      <c r="DR75" s="265" t="str">
        <f>IF(AND($M$8=1,SUM('6a Health full-time'!D74,'6a Health full-time'!I74)&gt;$DP$22,'6a Health full-time'!N74=0),P$15&amp;", "&amp;P$16&amp;", "&amp;$A75&amp;", "&amp;$B75&amp;", "&amp;$C75&amp;"; ","")</f>
        <v/>
      </c>
      <c r="DS75" s="258" t="str">
        <f>IF(AND($M$8=1,SUM('6a Health full-time'!E74,'6a Health full-time'!J74)&gt;$DP$22,'6a Health full-time'!O74=0),Q$15&amp;", "&amp;Q$16&amp;", "&amp;$A75&amp;", "&amp;$B75&amp;", "&amp;$C75&amp;"; ","")</f>
        <v/>
      </c>
      <c r="DT75" s="259" t="str">
        <f>IF(AND($M$8=1,SUM('6a Health full-time'!H74,'6a Health full-time'!M74)&gt;$DP$22,'6a Health full-time'!R74=0),R$15&amp;", "&amp;R$16&amp;", "&amp;$A75&amp;", "&amp;$B75&amp;", "&amp;$C75&amp;"; ","")</f>
        <v/>
      </c>
      <c r="DU75" s="258" t="e">
        <f>IF(AND($M$8=1,SUM('6a Health full-time'!#REF!,'6a Health full-time'!#REF!)&gt;$DP$22,'6a Health full-time'!#REF!=0),S$15&amp;", "&amp;S$16&amp;", "&amp;$A75&amp;", "&amp;$B75&amp;", "&amp;$C75&amp;"; ","")</f>
        <v>#REF!</v>
      </c>
      <c r="DV75" s="299" t="e">
        <f>IF(AND($M$8=1,SUM('6a Health full-time'!#REF!,'6a Health full-time'!#REF!)&gt;$DP$22,'6a Health full-time'!#REF!=0),T$15&amp;", "&amp;T$16&amp;", "&amp;$A75&amp;", "&amp;$B75&amp;", "&amp;$C75&amp;"; ","")</f>
        <v>#REF!</v>
      </c>
      <c r="DW75" s="266" t="e">
        <f>IF(AND($M$8=1,SUM('6a Health full-time'!#REF!,'6a Health full-time'!#REF!)&gt;$DP$22,'6a Health full-time'!#REF!=0),U$15&amp;", "&amp;U$16&amp;", "&amp;$A75&amp;", "&amp;$B75&amp;", "&amp;$C75&amp;"; ","")</f>
        <v>#REF!</v>
      </c>
      <c r="DX75" s="324"/>
      <c r="DY75" s="323"/>
      <c r="DZ75" s="10"/>
      <c r="EA75" s="265" t="str">
        <f>IF(AND($N$8=1,SUM('6a Health full-time'!D74,'6a Health full-time'!I74)&gt;0,SUM('6a Health full-time'!D74,'6a Health full-time'!I74)=ABS('6a Health full-time'!N74)),P$15&amp;", "&amp;P$16&amp;", "&amp;$A75&amp;", "&amp;$B75&amp;", "&amp;$C75&amp;"; ","")</f>
        <v/>
      </c>
      <c r="EB75" s="258" t="str">
        <f>IF(AND($N$8=1,SUM('6a Health full-time'!E74,'6a Health full-time'!J74)&gt;0,SUM('6a Health full-time'!E74,'6a Health full-time'!J74)=ABS('6a Health full-time'!O74)),Q$15&amp;", "&amp;Q$16&amp;", "&amp;$A75&amp;", "&amp;$B75&amp;", "&amp;$C75&amp;"; ","")</f>
        <v/>
      </c>
      <c r="EC75" s="259" t="str">
        <f>IF(AND($N$8=1,SUM('6a Health full-time'!H74,'6a Health full-time'!M74)&gt;0,SUM('6a Health full-time'!H74,'6a Health full-time'!M74)=ABS('6a Health full-time'!R74)),R$15&amp;", "&amp;R$16&amp;", "&amp;$A75&amp;", "&amp;$B75&amp;", "&amp;$C75&amp;"; ","")</f>
        <v/>
      </c>
      <c r="ED75" s="258" t="e">
        <f>IF(AND($N$8=1,SUM('6a Health full-time'!#REF!,'6a Health full-time'!#REF!)&gt;0,SUM('6a Health full-time'!#REF!,'6a Health full-time'!#REF!)=ABS('6a Health full-time'!#REF!)),S$15&amp;", "&amp;S$16&amp;", "&amp;$A75&amp;", "&amp;$B75&amp;", "&amp;$C75&amp;"; ","")</f>
        <v>#REF!</v>
      </c>
      <c r="EE75" s="299" t="e">
        <f>IF(AND($N$8=1,SUM('6a Health full-time'!#REF!,'6a Health full-time'!#REF!)&gt;0,SUM('6a Health full-time'!#REF!,'6a Health full-time'!#REF!)=ABS('6a Health full-time'!#REF!)),T$15&amp;", "&amp;T$16&amp;", "&amp;$A75&amp;", "&amp;$B75&amp;", "&amp;$C75&amp;"; ","")</f>
        <v>#REF!</v>
      </c>
      <c r="EF75" s="266" t="e">
        <f>IF(AND($N$8=1,SUM('6a Health full-time'!#REF!,'6a Health full-time'!#REF!)&gt;0,SUM('6a Health full-time'!#REF!,'6a Health full-time'!#REF!)=ABS('6a Health full-time'!#REF!)),U$15&amp;", "&amp;U$16&amp;", "&amp;$A75&amp;", "&amp;$B75&amp;", "&amp;$C75&amp;"; ","")</f>
        <v>#REF!</v>
      </c>
      <c r="EG75" s="324"/>
      <c r="EH75" s="3"/>
      <c r="EI75" s="3"/>
      <c r="EJ75" s="3"/>
      <c r="EK75" s="3"/>
      <c r="EL75" s="3"/>
      <c r="EM75" s="3"/>
      <c r="EN75" s="3"/>
      <c r="EO75" s="3"/>
      <c r="EP75" s="3"/>
      <c r="EQ75" s="323"/>
      <c r="ER75" s="10"/>
      <c r="ES75" s="265" t="str">
        <f>IF(AND($P$8=1,$B75="Long length",'6a Health full-time'!S74&lt;&gt;0),D$15&amp;", "&amp;D$16&amp;", "&amp;$A75&amp;", "&amp;$B75&amp;", "&amp;$C75&amp;"; ","")</f>
        <v/>
      </c>
      <c r="ET75" s="258" t="str">
        <f>IF(AND($P$8=1,$B75="Long length",'6a Health full-time'!T74&lt;&gt;0),E$15&amp;", "&amp;E$16&amp;", "&amp;$A75&amp;", "&amp;$B75&amp;", "&amp;$C75&amp;"; ","")</f>
        <v/>
      </c>
      <c r="EU75" s="259" t="str">
        <f>IF(AND($P$8=1,$B75="Long length",'6a Health full-time'!W74&lt;&gt;0),F$15&amp;", "&amp;F$16&amp;", "&amp;$A75&amp;", "&amp;$B75&amp;", "&amp;$C75&amp;"; ","")</f>
        <v/>
      </c>
      <c r="EV75" s="258" t="e">
        <f>IF(AND($P$8=1,$B75="Long length",'6a Health full-time'!#REF!&lt;&gt;0),G$15&amp;", "&amp;G$16&amp;", "&amp;$A75&amp;", "&amp;$B75&amp;", "&amp;$C75&amp;"; ","")</f>
        <v>#REF!</v>
      </c>
      <c r="EW75" s="299" t="e">
        <f>IF(AND($P$8=1,$B75="Long length",'6a Health full-time'!#REF!&lt;&gt;0),H$15&amp;", "&amp;H$16&amp;", "&amp;$A75&amp;", "&amp;$B75&amp;", "&amp;$C75&amp;"; ","")</f>
        <v>#REF!</v>
      </c>
      <c r="EX75" s="266" t="e">
        <f>IF(AND($P$8=1,$B75="Long length",'6a Health full-time'!#REF!&lt;&gt;0),I$15&amp;", "&amp;I$16&amp;", "&amp;$A75&amp;", "&amp;$B75&amp;", "&amp;$C75&amp;"; ","")</f>
        <v>#REF!</v>
      </c>
      <c r="EY75" s="324"/>
    </row>
    <row r="76" spans="1:155" ht="13.5" x14ac:dyDescent="0.2">
      <c r="A76" s="3" t="s">
        <v>11305</v>
      </c>
      <c r="B76" s="3" t="s">
        <v>11274</v>
      </c>
      <c r="C76" s="3" t="s">
        <v>11275</v>
      </c>
      <c r="E76" s="295"/>
      <c r="F76" s="10"/>
      <c r="G76" s="264" t="str">
        <f>IF(AND($D$8=1,'6a Health full-time'!N75&gt;0),P$15&amp;", "&amp;P$16&amp;", "&amp;$A76&amp;", "&amp;$B76&amp;", "&amp;$C76&amp;"; ","")</f>
        <v/>
      </c>
      <c r="H76" s="255" t="str">
        <f>IF(AND($D$8=1,'6a Health full-time'!O75&gt;0),Q$15&amp;", "&amp;Q$16&amp;", "&amp;$A76&amp;", "&amp;$B76&amp;", "&amp;$C76&amp;"; ","")</f>
        <v/>
      </c>
      <c r="I76" s="256" t="str">
        <f>IF(AND($D$8=1,'6a Health full-time'!R75&gt;0),R$15&amp;", "&amp;R$16&amp;", "&amp;$A76&amp;", "&amp;$B76&amp;", "&amp;$C76&amp;"; ","")</f>
        <v/>
      </c>
      <c r="J76" s="257" t="e">
        <f>IF(AND($D$8=1,'6a Health full-time'!#REF!&gt;0),S$15&amp;", "&amp;S$16&amp;", "&amp;$A76&amp;", "&amp;$B76&amp;", "&amp;$C76&amp;"; ","")</f>
        <v>#REF!</v>
      </c>
      <c r="K76" s="795" t="e">
        <f>IF(AND($D$8=1,'6a Health full-time'!#REF!&gt;0),T$15&amp;", "&amp;T$16&amp;", "&amp;$A76&amp;", "&amp;$B76&amp;", "&amp;$C76&amp;"; ","")</f>
        <v>#REF!</v>
      </c>
      <c r="L76" s="293" t="e">
        <f>IF(AND($D$8=1,'6a Health full-time'!#REF!&gt;0),W$15&amp;", "&amp;W$16&amp;", "&amp;$A76&amp;", "&amp;$B76&amp;", "&amp;$C76&amp;"; ","")</f>
        <v>#REF!</v>
      </c>
      <c r="M76" s="50"/>
      <c r="N76" s="295"/>
      <c r="O76" s="10"/>
      <c r="P76" s="264" t="str">
        <f>IF(AND($E$8=1,'6a Health full-time'!D75&lt;0),D$14&amp;", "&amp;D$15&amp;", "&amp;D$16&amp;", "&amp;$A76&amp;", "&amp;$B76&amp;", "&amp;$C76&amp;"; ","")</f>
        <v/>
      </c>
      <c r="Q76" s="255" t="str">
        <f>IF(AND($E$8=1,'6a Health full-time'!E75&lt;0),E$14&amp;", "&amp;E$15&amp;", "&amp;E$16&amp;", "&amp;$A76&amp;", "&amp;$B76&amp;", "&amp;$C76&amp;"; ","")</f>
        <v/>
      </c>
      <c r="R76" s="256" t="str">
        <f>IF(AND($E$8=1,'6a Health full-time'!H75&lt;0),F$14&amp;", "&amp;F$15&amp;", "&amp;F$16&amp;", "&amp;$A76&amp;", "&amp;$B76&amp;", "&amp;$C76&amp;"; ","")</f>
        <v/>
      </c>
      <c r="S76" s="255" t="e">
        <f>IF(AND($E$8=1,'6a Health full-time'!#REF!&lt;0),G$14&amp;", "&amp;G$15&amp;", "&amp;G$16&amp;", "&amp;$A76&amp;", "&amp;$B76&amp;", "&amp;$C76&amp;"; ","")</f>
        <v>#REF!</v>
      </c>
      <c r="T76" s="298" t="e">
        <f>IF(AND($E$8=1,'6a Health full-time'!#REF!&lt;0),H$14&amp;", "&amp;H$15&amp;", "&amp;H$16&amp;", "&amp;$A76&amp;", "&amp;$B76&amp;", "&amp;$C76&amp;"; ","")</f>
        <v>#REF!</v>
      </c>
      <c r="U76" s="298" t="e">
        <f>IF(AND($E$8=1,'6a Health full-time'!#REF!&lt;0),I$14&amp;", "&amp;I$15&amp;", "&amp;I$16&amp;", "&amp;$A76&amp;", "&amp;$B76&amp;", "&amp;$C76&amp;"; ","")</f>
        <v>#REF!</v>
      </c>
      <c r="V76" s="264" t="str">
        <f>IF(AND($E$8=1,'6a Health full-time'!I75&lt;0),J$14&amp;", "&amp;J$15&amp;", "&amp;J$16&amp;", "&amp;$A76&amp;", "&amp;$B76&amp;", "&amp;$C76&amp;"; ","")</f>
        <v/>
      </c>
      <c r="W76" s="255" t="str">
        <f>IF(AND($E$8=1,'6a Health full-time'!J75&lt;0),K$14&amp;", "&amp;K$15&amp;", "&amp;K$16&amp;", "&amp;$A76&amp;", "&amp;$B76&amp;", "&amp;$C76&amp;"; ","")</f>
        <v/>
      </c>
      <c r="X76" s="256" t="str">
        <f>IF(AND($E$8=1,'6a Health full-time'!M75&lt;0),L$14&amp;", "&amp;L$15&amp;", "&amp;L$16&amp;", "&amp;$A76&amp;", "&amp;$B76&amp;", "&amp;$C76&amp;"; ","")</f>
        <v/>
      </c>
      <c r="Y76" s="255" t="e">
        <f>IF(AND($E$8=1,'6a Health full-time'!#REF!&lt;0),M$14&amp;", "&amp;M$15&amp;", "&amp;M$16&amp;", "&amp;$A76&amp;", "&amp;$B76&amp;", "&amp;$C76&amp;"; ","")</f>
        <v>#REF!</v>
      </c>
      <c r="Z76" s="298" t="e">
        <f>IF(AND($E$8=1,'6a Health full-time'!#REF!&lt;0),N$14&amp;", "&amp;N$15&amp;", "&amp;N$16&amp;", "&amp;$A76&amp;", "&amp;$B76&amp;", "&amp;$C76&amp;"; ","")</f>
        <v>#REF!</v>
      </c>
      <c r="AA76" s="298" t="e">
        <f>IF(AND($E$8=1,'6a Health full-time'!#REF!&lt;0),O$14&amp;", "&amp;O$15&amp;", "&amp;O$16&amp;", "&amp;$A76&amp;", "&amp;$B76&amp;", "&amp;$C76&amp;"; ","")</f>
        <v>#REF!</v>
      </c>
      <c r="AB76" s="264" t="str">
        <f>IF(AND($E$8=1,'6a Health full-time'!S75&lt;0),V$14&amp;", "&amp;V$15&amp;", "&amp;V$16&amp;", "&amp;$A76&amp;", "&amp;$B76&amp;", "&amp;$C76&amp;"; ","")</f>
        <v/>
      </c>
      <c r="AC76" s="255" t="str">
        <f>IF(AND($E$8=1,'6a Health full-time'!T75&lt;0),W$14&amp;", "&amp;W$15&amp;", "&amp;W$16&amp;", "&amp;$A76&amp;", "&amp;$B76&amp;", "&amp;$C76&amp;"; ","")</f>
        <v/>
      </c>
      <c r="AD76" s="256" t="str">
        <f>IF(AND($E$8=1,'6a Health full-time'!W75&lt;0),X$14&amp;", "&amp;X$15&amp;", "&amp;X$16&amp;", "&amp;$A76&amp;", "&amp;$B76&amp;", "&amp;$C76&amp;"; ","")</f>
        <v/>
      </c>
      <c r="AE76" s="255" t="e">
        <f>IF(AND($E$8=1,'6a Health full-time'!#REF!&lt;0),Y$14&amp;", "&amp;Y$15&amp;", "&amp;Y$16&amp;", "&amp;$A76&amp;", "&amp;$B76&amp;", "&amp;$C76&amp;"; ","")</f>
        <v>#REF!</v>
      </c>
      <c r="AF76" s="298" t="e">
        <f>IF(AND($E$8=1,'6a Health full-time'!#REF!&lt;0),Z$14&amp;", "&amp;Z$15&amp;", "&amp;Z$16&amp;", "&amp;$A76&amp;", "&amp;$B76&amp;", "&amp;$C76&amp;"; ","")</f>
        <v>#REF!</v>
      </c>
      <c r="AG76" s="802" t="e">
        <f>IF(AND($E$8=1,'6a Health full-time'!#REF!&lt;0),AA$14&amp;", "&amp;AA$15&amp;", "&amp;AA$16&amp;", "&amp;$A76&amp;", "&amp;$B76&amp;", "&amp;$C76&amp;"; ","")</f>
        <v>#REF!</v>
      </c>
      <c r="AH76" s="50"/>
      <c r="AI76" s="295"/>
      <c r="AJ76" s="10"/>
      <c r="AK76" s="264" t="str">
        <f>IF(AND($F$8=1,ABS('6a Health full-time'!D75)&lt;&gt;INT(ABS('6a Health full-time'!D75))),D$14&amp;", "&amp;D$15&amp;", "&amp;D$16&amp;", "&amp;$A76&amp;", "&amp;$B76&amp;", "&amp;$C76&amp;"; ","")</f>
        <v/>
      </c>
      <c r="AL76" s="255" t="str">
        <f>IF(AND($F$8=1,ABS('6a Health full-time'!E75)&lt;&gt;INT(ABS('6a Health full-time'!E75))),E$14&amp;", "&amp;E$15&amp;", "&amp;E$16&amp;", "&amp;$A76&amp;", "&amp;$B76&amp;", "&amp;$C76&amp;"; ","")</f>
        <v/>
      </c>
      <c r="AM76" s="256" t="str">
        <f>IF(AND($F$8=1,ABS('6a Health full-time'!H75)&lt;&gt;INT(ABS('6a Health full-time'!H75))),F$14&amp;", "&amp;F$15&amp;", "&amp;F$16&amp;", "&amp;$A76&amp;", "&amp;$B76&amp;", "&amp;$C76&amp;"; ","")</f>
        <v/>
      </c>
      <c r="AN76" s="255" t="e">
        <f>IF(AND($F$8=1,ABS('6a Health full-time'!#REF!)&lt;&gt;INT(ABS('6a Health full-time'!#REF!))),G$14&amp;", "&amp;G$15&amp;", "&amp;G$16&amp;", "&amp;$A76&amp;", "&amp;$B76&amp;", "&amp;$C76&amp;"; ","")</f>
        <v>#REF!</v>
      </c>
      <c r="AO76" s="298" t="e">
        <f>IF(AND($F$8=1,ABS('6a Health full-time'!#REF!)&lt;&gt;INT(ABS('6a Health full-time'!#REF!))),H$14&amp;", "&amp;H$15&amp;", "&amp;H$16&amp;", "&amp;$A76&amp;", "&amp;$B76&amp;", "&amp;$C76&amp;"; ","")</f>
        <v>#REF!</v>
      </c>
      <c r="AP76" s="298" t="e">
        <f>IF(AND($F$8=1,ABS('6a Health full-time'!#REF!)&lt;&gt;INT(ABS('6a Health full-time'!#REF!))),I$14&amp;", "&amp;I$15&amp;", "&amp;I$16&amp;", "&amp;$A76&amp;", "&amp;$B76&amp;", "&amp;$C76&amp;"; ","")</f>
        <v>#REF!</v>
      </c>
      <c r="AQ76" s="264" t="str">
        <f>IF(AND($F$8=1,ABS('6a Health full-time'!I75)&lt;&gt;INT(ABS('6a Health full-time'!I75))),J$14&amp;", "&amp;J$15&amp;", "&amp;J$16&amp;", "&amp;$A76&amp;", "&amp;$B76&amp;", "&amp;$C76&amp;"; ","")</f>
        <v/>
      </c>
      <c r="AR76" s="255" t="str">
        <f>IF(AND($F$8=1,ABS('6a Health full-time'!J75)&lt;&gt;INT(ABS('6a Health full-time'!J75))),K$14&amp;", "&amp;K$15&amp;", "&amp;K$16&amp;", "&amp;$A76&amp;", "&amp;$B76&amp;", "&amp;$C76&amp;"; ","")</f>
        <v/>
      </c>
      <c r="AS76" s="256" t="str">
        <f>IF(AND($F$8=1,ABS('6a Health full-time'!M75)&lt;&gt;INT(ABS('6a Health full-time'!M75))),L$14&amp;", "&amp;L$15&amp;", "&amp;L$16&amp;", "&amp;$A76&amp;", "&amp;$B76&amp;", "&amp;$C76&amp;"; ","")</f>
        <v/>
      </c>
      <c r="AT76" s="255" t="e">
        <f>IF(AND($F$8=1,ABS('6a Health full-time'!#REF!)&lt;&gt;INT(ABS('6a Health full-time'!#REF!))),M$14&amp;", "&amp;M$15&amp;", "&amp;M$16&amp;", "&amp;$A76&amp;", "&amp;$B76&amp;", "&amp;$C76&amp;"; ","")</f>
        <v>#REF!</v>
      </c>
      <c r="AU76" s="298" t="e">
        <f>IF(AND($F$8=1,ABS('6a Health full-time'!#REF!)&lt;&gt;INT(ABS('6a Health full-time'!#REF!))),N$14&amp;", "&amp;N$15&amp;", "&amp;N$16&amp;", "&amp;$A76&amp;", "&amp;$B76&amp;", "&amp;$C76&amp;"; ","")</f>
        <v>#REF!</v>
      </c>
      <c r="AV76" s="802" t="e">
        <f>IF(AND($F$8=1,ABS('6a Health full-time'!#REF!)&lt;&gt;INT(ABS('6a Health full-time'!#REF!))),O$14&amp;", "&amp;O$15&amp;", "&amp;O$16&amp;", "&amp;$A76&amp;", "&amp;$B76&amp;", "&amp;$C76&amp;"; ","")</f>
        <v>#REF!</v>
      </c>
      <c r="AW76" s="298" t="str">
        <f>IF(AND($F$8=1,ABS('6a Health full-time'!N75)&lt;&gt;INT(ABS('6a Health full-time'!N75))),P$14&amp;", "&amp;P$15&amp;", "&amp;P$16&amp;", "&amp;$A76&amp;", "&amp;$B76&amp;", "&amp;$C76&amp;"; ","")</f>
        <v/>
      </c>
      <c r="AX76" s="806" t="str">
        <f>IF(AND($F$8=1,ABS('6a Health full-time'!O75)&lt;&gt;INT(ABS('6a Health full-time'!O75))),Q$14&amp;", "&amp;Q$15&amp;", "&amp;Q$16&amp;", "&amp;$A76&amp;", "&amp;$B76&amp;", "&amp;$C76&amp;"; ","")</f>
        <v/>
      </c>
      <c r="AY76" s="298" t="str">
        <f>IF(AND($F$8=1,ABS('6a Health full-time'!R75)&lt;&gt;INT(ABS('6a Health full-time'!R75))),R$14&amp;", "&amp;R$15&amp;", "&amp;R$16&amp;", "&amp;$A76&amp;", "&amp;$B76&amp;", "&amp;$C76&amp;"; ","")</f>
        <v/>
      </c>
      <c r="AZ76" s="806" t="e">
        <f>IF(AND($F$8=1,ABS('6a Health full-time'!#REF!)&lt;&gt;INT(ABS('6a Health full-time'!#REF!))),S$14&amp;", "&amp;S$15&amp;", "&amp;S$16&amp;", "&amp;$A76&amp;", "&amp;$B76&amp;", "&amp;$C76&amp;"; ","")</f>
        <v>#REF!</v>
      </c>
      <c r="BA76" s="298" t="e">
        <f>IF(AND($F$8=1,ABS('6a Health full-time'!#REF!)&lt;&gt;INT(ABS('6a Health full-time'!#REF!))),T$14&amp;", "&amp;T$15&amp;", "&amp;T$16&amp;", "&amp;$A76&amp;", "&amp;$B76&amp;", "&amp;$C76&amp;"; ","")</f>
        <v>#REF!</v>
      </c>
      <c r="BB76" s="298" t="e">
        <f>IF(AND($F$8=1,ABS('6a Health full-time'!#REF!)&lt;&gt;INT(ABS('6a Health full-time'!#REF!))),U$14&amp;", "&amp;U$15&amp;", "&amp;U$16&amp;", "&amp;$A76&amp;", "&amp;$B76&amp;", "&amp;$C76&amp;"; ","")</f>
        <v>#REF!</v>
      </c>
      <c r="BC76" s="264" t="str">
        <f>IF(AND($F$8=1,ABS('6a Health full-time'!S75)&lt;&gt;INT(ABS('6a Health full-time'!S75))),V$14&amp;", "&amp;V$15&amp;", "&amp;V$16&amp;", "&amp;$A76&amp;", "&amp;$B76&amp;", "&amp;$C76&amp;"; ","")</f>
        <v/>
      </c>
      <c r="BD76" s="255" t="str">
        <f>IF(AND($F$8=1,ABS('6a Health full-time'!T75)&lt;&gt;INT(ABS('6a Health full-time'!T75))),W$14&amp;", "&amp;W$15&amp;", "&amp;W$16&amp;", "&amp;$A76&amp;", "&amp;$B76&amp;", "&amp;$C76&amp;"; ","")</f>
        <v/>
      </c>
      <c r="BE76" s="256" t="str">
        <f>IF(AND($F$8=1,ABS('6a Health full-time'!W75)&lt;&gt;INT(ABS('6a Health full-time'!W75))),X$14&amp;", "&amp;X$15&amp;", "&amp;X$16&amp;", "&amp;$A76&amp;", "&amp;$B76&amp;", "&amp;$C76&amp;"; ","")</f>
        <v/>
      </c>
      <c r="BF76" s="255" t="e">
        <f>IF(AND($F$8=1,ABS('6a Health full-time'!#REF!)&lt;&gt;INT(ABS('6a Health full-time'!#REF!))),Y$14&amp;", "&amp;Y$15&amp;", "&amp;Y$16&amp;", "&amp;$A76&amp;", "&amp;$B76&amp;", "&amp;$C76&amp;"; ","")</f>
        <v>#REF!</v>
      </c>
      <c r="BG76" s="298" t="e">
        <f>IF(AND($F$8=1,ABS('6a Health full-time'!#REF!)&lt;&gt;INT(ABS('6a Health full-time'!#REF!))),Z$14&amp;", "&amp;Z$15&amp;", "&amp;Z$16&amp;", "&amp;$A76&amp;", "&amp;$B76&amp;", "&amp;$C76&amp;"; ","")</f>
        <v>#REF!</v>
      </c>
      <c r="BH76" s="293" t="e">
        <f>IF(AND($F$8=1,ABS('6a Health full-time'!#REF!)&lt;&gt;INT(ABS('6a Health full-time'!#REF!))),AA$14&amp;", "&amp;AA$15&amp;", "&amp;AA$16&amp;", "&amp;$A76&amp;", "&amp;$B76&amp;", "&amp;$C76&amp;"; ","")</f>
        <v>#REF!</v>
      </c>
      <c r="BI76" s="50"/>
      <c r="BJ76" s="295"/>
      <c r="BK76" s="10"/>
      <c r="BL76" s="286"/>
      <c r="BM76" s="287"/>
      <c r="BN76" s="301"/>
      <c r="BO76" s="287"/>
      <c r="BP76" s="303"/>
      <c r="BQ76" s="303"/>
      <c r="BR76" s="286"/>
      <c r="BS76" s="287"/>
      <c r="BT76" s="301"/>
      <c r="BU76" s="287"/>
      <c r="BV76" s="303"/>
      <c r="BW76" s="804"/>
      <c r="BX76" s="303"/>
      <c r="BY76" s="808"/>
      <c r="BZ76" s="303"/>
      <c r="CA76" s="808"/>
      <c r="CB76" s="303"/>
      <c r="CC76" s="303"/>
      <c r="CD76" s="286"/>
      <c r="CE76" s="287"/>
      <c r="CF76" s="301"/>
      <c r="CG76" s="287"/>
      <c r="CH76" s="814"/>
      <c r="CI76" s="817"/>
      <c r="CJ76" s="50"/>
      <c r="CK76" s="3"/>
      <c r="CL76" s="3"/>
      <c r="CM76" s="3"/>
      <c r="CN76" s="3"/>
      <c r="CO76" s="38" t="s">
        <v>124</v>
      </c>
      <c r="CP76" s="872" t="e">
        <f>CP$46</f>
        <v>#REF!</v>
      </c>
      <c r="CQ76" s="873" t="e">
        <f>CQ$46</f>
        <v>#REF!</v>
      </c>
      <c r="CR76" s="828" t="e">
        <f>CP$46</f>
        <v>#REF!</v>
      </c>
      <c r="CS76" s="825" t="e">
        <f>CQ$46</f>
        <v>#REF!</v>
      </c>
      <c r="CT76" s="784" t="e">
        <f>CP$46</f>
        <v>#REF!</v>
      </c>
      <c r="CU76" s="785" t="e">
        <f>CQ$46</f>
        <v>#REF!</v>
      </c>
      <c r="CV76" s="874" t="e">
        <f>CV$46</f>
        <v>#REF!</v>
      </c>
      <c r="CW76" s="873" t="e">
        <f>CW$46</f>
        <v>#REF!</v>
      </c>
      <c r="CX76" s="828" t="e">
        <f>CV$46</f>
        <v>#REF!</v>
      </c>
      <c r="CY76" s="825" t="e">
        <f>CW$46</f>
        <v>#REF!</v>
      </c>
      <c r="CZ76" s="784" t="e">
        <f>CV$46</f>
        <v>#REF!</v>
      </c>
      <c r="DA76" s="785" t="e">
        <f>CW$46</f>
        <v>#REF!</v>
      </c>
      <c r="DB76" s="874" t="e">
        <f>DB$46</f>
        <v>#REF!</v>
      </c>
      <c r="DC76" s="873" t="e">
        <f>DC$46</f>
        <v>#REF!</v>
      </c>
      <c r="DD76" s="828" t="e">
        <f>DB$46</f>
        <v>#REF!</v>
      </c>
      <c r="DE76" s="825" t="e">
        <f>DC$46</f>
        <v>#REF!</v>
      </c>
      <c r="DF76" s="784" t="e">
        <f>DB$46</f>
        <v>#REF!</v>
      </c>
      <c r="DG76" s="785" t="e">
        <f>DC$46</f>
        <v>#REF!</v>
      </c>
      <c r="DH76" s="874" t="e">
        <f>DH$46</f>
        <v>#REF!</v>
      </c>
      <c r="DI76" s="873" t="e">
        <f>DI$46</f>
        <v>#REF!</v>
      </c>
      <c r="DJ76" s="828" t="e">
        <f>DH$46</f>
        <v>#REF!</v>
      </c>
      <c r="DK76" s="825" t="e">
        <f>DI$46</f>
        <v>#REF!</v>
      </c>
      <c r="DL76" s="784" t="e">
        <f>DH$46</f>
        <v>#REF!</v>
      </c>
      <c r="DM76" s="785" t="e">
        <f>DI$46</f>
        <v>#REF!</v>
      </c>
      <c r="DN76" s="3"/>
      <c r="DO76" s="3"/>
      <c r="DP76" s="323"/>
      <c r="DQ76" s="10"/>
      <c r="DR76" s="264" t="str">
        <f>IF(AND($M$8=1,SUM('6a Health full-time'!D75,'6a Health full-time'!I75)&gt;$DP$22,'6a Health full-time'!N75=0),P$15&amp;", "&amp;P$16&amp;", "&amp;$A76&amp;", "&amp;$B76&amp;", "&amp;$C76&amp;"; ","")</f>
        <v/>
      </c>
      <c r="DS76" s="255" t="str">
        <f>IF(AND($M$8=1,SUM('6a Health full-time'!E75,'6a Health full-time'!J75)&gt;$DP$22,'6a Health full-time'!O75=0),Q$15&amp;", "&amp;Q$16&amp;", "&amp;$A76&amp;", "&amp;$B76&amp;", "&amp;$C76&amp;"; ","")</f>
        <v/>
      </c>
      <c r="DT76" s="256" t="str">
        <f>IF(AND($M$8=1,SUM('6a Health full-time'!H75,'6a Health full-time'!M75)&gt;$DP$22,'6a Health full-time'!R75=0),R$15&amp;", "&amp;R$16&amp;", "&amp;$A76&amp;", "&amp;$B76&amp;", "&amp;$C76&amp;"; ","")</f>
        <v/>
      </c>
      <c r="DU76" s="255" t="e">
        <f>IF(AND($M$8=1,SUM('6a Health full-time'!#REF!,'6a Health full-time'!#REF!)&gt;$DP$22,'6a Health full-time'!#REF!=0),S$15&amp;", "&amp;S$16&amp;", "&amp;$A76&amp;", "&amp;$B76&amp;", "&amp;$C76&amp;"; ","")</f>
        <v>#REF!</v>
      </c>
      <c r="DV76" s="298" t="e">
        <f>IF(AND($M$8=1,SUM('6a Health full-time'!#REF!,'6a Health full-time'!#REF!)&gt;$DP$22,'6a Health full-time'!#REF!=0),T$15&amp;", "&amp;T$16&amp;", "&amp;$A76&amp;", "&amp;$B76&amp;", "&amp;$C76&amp;"; ","")</f>
        <v>#REF!</v>
      </c>
      <c r="DW76" s="293" t="e">
        <f>IF(AND($M$8=1,SUM('6a Health full-time'!#REF!,'6a Health full-time'!#REF!)&gt;$DP$22,'6a Health full-time'!#REF!=0),U$15&amp;", "&amp;U$16&amp;", "&amp;$A76&amp;", "&amp;$B76&amp;", "&amp;$C76&amp;"; ","")</f>
        <v>#REF!</v>
      </c>
      <c r="DX76" s="324"/>
      <c r="DY76" s="323"/>
      <c r="DZ76" s="10"/>
      <c r="EA76" s="264" t="str">
        <f>IF(AND($N$8=1,SUM('6a Health full-time'!D75,'6a Health full-time'!I75)&gt;0,SUM('6a Health full-time'!D75,'6a Health full-time'!I75)=ABS('6a Health full-time'!N75)),P$15&amp;", "&amp;P$16&amp;", "&amp;$A76&amp;", "&amp;$B76&amp;", "&amp;$C76&amp;"; ","")</f>
        <v/>
      </c>
      <c r="EB76" s="255" t="str">
        <f>IF(AND($N$8=1,SUM('6a Health full-time'!E75,'6a Health full-time'!J75)&gt;0,SUM('6a Health full-time'!E75,'6a Health full-time'!J75)=ABS('6a Health full-time'!O75)),Q$15&amp;", "&amp;Q$16&amp;", "&amp;$A76&amp;", "&amp;$B76&amp;", "&amp;$C76&amp;"; ","")</f>
        <v/>
      </c>
      <c r="EC76" s="256" t="str">
        <f>IF(AND($N$8=1,SUM('6a Health full-time'!H75,'6a Health full-time'!M75)&gt;0,SUM('6a Health full-time'!H75,'6a Health full-time'!M75)=ABS('6a Health full-time'!R75)),R$15&amp;", "&amp;R$16&amp;", "&amp;$A76&amp;", "&amp;$B76&amp;", "&amp;$C76&amp;"; ","")</f>
        <v/>
      </c>
      <c r="ED76" s="255" t="e">
        <f>IF(AND($N$8=1,SUM('6a Health full-time'!#REF!,'6a Health full-time'!#REF!)&gt;0,SUM('6a Health full-time'!#REF!,'6a Health full-time'!#REF!)=ABS('6a Health full-time'!#REF!)),S$15&amp;", "&amp;S$16&amp;", "&amp;$A76&amp;", "&amp;$B76&amp;", "&amp;$C76&amp;"; ","")</f>
        <v>#REF!</v>
      </c>
      <c r="EE76" s="298" t="e">
        <f>IF(AND($N$8=1,SUM('6a Health full-time'!#REF!,'6a Health full-time'!#REF!)&gt;0,SUM('6a Health full-time'!#REF!,'6a Health full-time'!#REF!)=ABS('6a Health full-time'!#REF!)),T$15&amp;", "&amp;T$16&amp;", "&amp;$A76&amp;", "&amp;$B76&amp;", "&amp;$C76&amp;"; ","")</f>
        <v>#REF!</v>
      </c>
      <c r="EF76" s="293" t="e">
        <f>IF(AND($N$8=1,SUM('6a Health full-time'!#REF!,'6a Health full-time'!#REF!)&gt;0,SUM('6a Health full-time'!#REF!,'6a Health full-time'!#REF!)=ABS('6a Health full-time'!#REF!)),U$15&amp;", "&amp;U$16&amp;", "&amp;$A76&amp;", "&amp;$B76&amp;", "&amp;$C76&amp;"; ","")</f>
        <v>#REF!</v>
      </c>
      <c r="EG76" s="324"/>
      <c r="EH76" s="3"/>
      <c r="EI76" s="3"/>
      <c r="EJ76" s="3"/>
      <c r="EK76" s="3"/>
      <c r="EL76" s="3"/>
      <c r="EM76" s="3"/>
      <c r="EN76" s="3"/>
      <c r="EO76" s="3"/>
      <c r="EP76" s="3"/>
      <c r="EQ76" s="323"/>
      <c r="ER76" s="10"/>
      <c r="ES76" s="264" t="str">
        <f>IF(AND($P$8=1,$B76="Long length",'6a Health full-time'!S75&lt;&gt;0),D$15&amp;", "&amp;D$16&amp;", "&amp;$A76&amp;", "&amp;$B76&amp;", "&amp;$C76&amp;"; ","")</f>
        <v/>
      </c>
      <c r="ET76" s="255" t="str">
        <f>IF(AND($P$8=1,$B76="Long length",'6a Health full-time'!T75&lt;&gt;0),E$15&amp;", "&amp;E$16&amp;", "&amp;$A76&amp;", "&amp;$B76&amp;", "&amp;$C76&amp;"; ","")</f>
        <v/>
      </c>
      <c r="EU76" s="256" t="str">
        <f>IF(AND($P$8=1,$B76="Long length",'6a Health full-time'!W75&lt;&gt;0),F$15&amp;", "&amp;F$16&amp;", "&amp;$A76&amp;", "&amp;$B76&amp;", "&amp;$C76&amp;"; ","")</f>
        <v/>
      </c>
      <c r="EV76" s="255" t="e">
        <f>IF(AND($P$8=1,$B76="Long length",'6a Health full-time'!#REF!&lt;&gt;0),G$15&amp;", "&amp;G$16&amp;", "&amp;$A76&amp;", "&amp;$B76&amp;", "&amp;$C76&amp;"; ","")</f>
        <v>#REF!</v>
      </c>
      <c r="EW76" s="298" t="e">
        <f>IF(AND($P$8=1,$B76="Long length",'6a Health full-time'!#REF!&lt;&gt;0),H$15&amp;", "&amp;H$16&amp;", "&amp;$A76&amp;", "&amp;$B76&amp;", "&amp;$C76&amp;"; ","")</f>
        <v>#REF!</v>
      </c>
      <c r="EX76" s="293" t="e">
        <f>IF(AND($P$8=1,$B76="Long length",'6a Health full-time'!#REF!&lt;&gt;0),I$15&amp;", "&amp;I$16&amp;", "&amp;$A76&amp;", "&amp;$B76&amp;", "&amp;$C76&amp;"; ","")</f>
        <v>#REF!</v>
      </c>
      <c r="EY76" s="324"/>
    </row>
    <row r="77" spans="1:155" ht="13.5" x14ac:dyDescent="0.2">
      <c r="A77" s="3" t="s">
        <v>11305</v>
      </c>
      <c r="B77" s="3" t="s">
        <v>11274</v>
      </c>
      <c r="C77" s="3" t="s">
        <v>11284</v>
      </c>
      <c r="E77" s="295"/>
      <c r="F77" s="10"/>
      <c r="G77" s="265" t="str">
        <f>IF(AND($D$8=1,'6a Health full-time'!N76&gt;0),P$15&amp;", "&amp;P$16&amp;", "&amp;$A77&amp;", "&amp;$B77&amp;", "&amp;$C77&amp;"; ","")</f>
        <v/>
      </c>
      <c r="H77" s="258" t="str">
        <f>IF(AND($D$8=1,'6a Health full-time'!O76&gt;0),Q$15&amp;", "&amp;Q$16&amp;", "&amp;$A77&amp;", "&amp;$B77&amp;", "&amp;$C77&amp;"; ","")</f>
        <v/>
      </c>
      <c r="I77" s="259" t="str">
        <f>IF(AND($D$8=1,'6a Health full-time'!R76&gt;0),R$15&amp;", "&amp;R$16&amp;", "&amp;$A77&amp;", "&amp;$B77&amp;", "&amp;$C77&amp;"; ","")</f>
        <v/>
      </c>
      <c r="J77" s="794" t="e">
        <f>IF(AND($D$8=1,'6a Health full-time'!#REF!&gt;0),S$15&amp;", "&amp;S$16&amp;", "&amp;$A77&amp;", "&amp;$B77&amp;", "&amp;$C77&amp;"; ","")</f>
        <v>#REF!</v>
      </c>
      <c r="K77" s="796" t="e">
        <f>IF(AND($D$8=1,'6a Health full-time'!#REF!&gt;0),T$15&amp;", "&amp;T$16&amp;", "&amp;$A77&amp;", "&amp;$B77&amp;", "&amp;$C77&amp;"; ","")</f>
        <v>#REF!</v>
      </c>
      <c r="L77" s="266" t="e">
        <f>IF(AND($D$8=1,'6a Health full-time'!#REF!&gt;0),W$15&amp;", "&amp;W$16&amp;", "&amp;$A77&amp;", "&amp;$B77&amp;", "&amp;$C77&amp;"; ","")</f>
        <v>#REF!</v>
      </c>
      <c r="M77" s="50"/>
      <c r="N77" s="295"/>
      <c r="O77" s="10"/>
      <c r="P77" s="265" t="str">
        <f>IF(AND($E$8=1,'6a Health full-time'!D76&lt;0),D$14&amp;", "&amp;D$15&amp;", "&amp;D$16&amp;", "&amp;$A77&amp;", "&amp;$B77&amp;", "&amp;$C77&amp;"; ","")</f>
        <v/>
      </c>
      <c r="Q77" s="258" t="str">
        <f>IF(AND($E$8=1,'6a Health full-time'!E76&lt;0),E$14&amp;", "&amp;E$15&amp;", "&amp;E$16&amp;", "&amp;$A77&amp;", "&amp;$B77&amp;", "&amp;$C77&amp;"; ","")</f>
        <v/>
      </c>
      <c r="R77" s="259" t="str">
        <f>IF(AND($E$8=1,'6a Health full-time'!H76&lt;0),F$14&amp;", "&amp;F$15&amp;", "&amp;F$16&amp;", "&amp;$A77&amp;", "&amp;$B77&amp;", "&amp;$C77&amp;"; ","")</f>
        <v/>
      </c>
      <c r="S77" s="258" t="e">
        <f>IF(AND($E$8=1,'6a Health full-time'!#REF!&lt;0),G$14&amp;", "&amp;G$15&amp;", "&amp;G$16&amp;", "&amp;$A77&amp;", "&amp;$B77&amp;", "&amp;$C77&amp;"; ","")</f>
        <v>#REF!</v>
      </c>
      <c r="T77" s="299" t="e">
        <f>IF(AND($E$8=1,'6a Health full-time'!#REF!&lt;0),H$14&amp;", "&amp;H$15&amp;", "&amp;H$16&amp;", "&amp;$A77&amp;", "&amp;$B77&amp;", "&amp;$C77&amp;"; ","")</f>
        <v>#REF!</v>
      </c>
      <c r="U77" s="299" t="e">
        <f>IF(AND($E$8=1,'6a Health full-time'!#REF!&lt;0),I$14&amp;", "&amp;I$15&amp;", "&amp;I$16&amp;", "&amp;$A77&amp;", "&amp;$B77&amp;", "&amp;$C77&amp;"; ","")</f>
        <v>#REF!</v>
      </c>
      <c r="V77" s="265" t="str">
        <f>IF(AND($E$8=1,'6a Health full-time'!I76&lt;0),J$14&amp;", "&amp;J$15&amp;", "&amp;J$16&amp;", "&amp;$A77&amp;", "&amp;$B77&amp;", "&amp;$C77&amp;"; ","")</f>
        <v/>
      </c>
      <c r="W77" s="258" t="str">
        <f>IF(AND($E$8=1,'6a Health full-time'!J76&lt;0),K$14&amp;", "&amp;K$15&amp;", "&amp;K$16&amp;", "&amp;$A77&amp;", "&amp;$B77&amp;", "&amp;$C77&amp;"; ","")</f>
        <v/>
      </c>
      <c r="X77" s="259" t="str">
        <f>IF(AND($E$8=1,'6a Health full-time'!M76&lt;0),L$14&amp;", "&amp;L$15&amp;", "&amp;L$16&amp;", "&amp;$A77&amp;", "&amp;$B77&amp;", "&amp;$C77&amp;"; ","")</f>
        <v/>
      </c>
      <c r="Y77" s="258" t="e">
        <f>IF(AND($E$8=1,'6a Health full-time'!#REF!&lt;0),M$14&amp;", "&amp;M$15&amp;", "&amp;M$16&amp;", "&amp;$A77&amp;", "&amp;$B77&amp;", "&amp;$C77&amp;"; ","")</f>
        <v>#REF!</v>
      </c>
      <c r="Z77" s="299" t="e">
        <f>IF(AND($E$8=1,'6a Health full-time'!#REF!&lt;0),N$14&amp;", "&amp;N$15&amp;", "&amp;N$16&amp;", "&amp;$A77&amp;", "&amp;$B77&amp;", "&amp;$C77&amp;"; ","")</f>
        <v>#REF!</v>
      </c>
      <c r="AA77" s="299" t="e">
        <f>IF(AND($E$8=1,'6a Health full-time'!#REF!&lt;0),O$14&amp;", "&amp;O$15&amp;", "&amp;O$16&amp;", "&amp;$A77&amp;", "&amp;$B77&amp;", "&amp;$C77&amp;"; ","")</f>
        <v>#REF!</v>
      </c>
      <c r="AB77" s="265" t="str">
        <f>IF(AND($E$8=1,'6a Health full-time'!S76&lt;0),V$14&amp;", "&amp;V$15&amp;", "&amp;V$16&amp;", "&amp;$A77&amp;", "&amp;$B77&amp;", "&amp;$C77&amp;"; ","")</f>
        <v/>
      </c>
      <c r="AC77" s="258" t="str">
        <f>IF(AND($E$8=1,'6a Health full-time'!T76&lt;0),W$14&amp;", "&amp;W$15&amp;", "&amp;W$16&amp;", "&amp;$A77&amp;", "&amp;$B77&amp;", "&amp;$C77&amp;"; ","")</f>
        <v/>
      </c>
      <c r="AD77" s="259" t="str">
        <f>IF(AND($E$8=1,'6a Health full-time'!W76&lt;0),X$14&amp;", "&amp;X$15&amp;", "&amp;X$16&amp;", "&amp;$A77&amp;", "&amp;$B77&amp;", "&amp;$C77&amp;"; ","")</f>
        <v/>
      </c>
      <c r="AE77" s="258" t="e">
        <f>IF(AND($E$8=1,'6a Health full-time'!#REF!&lt;0),Y$14&amp;", "&amp;Y$15&amp;", "&amp;Y$16&amp;", "&amp;$A77&amp;", "&amp;$B77&amp;", "&amp;$C77&amp;"; ","")</f>
        <v>#REF!</v>
      </c>
      <c r="AF77" s="299" t="e">
        <f>IF(AND($E$8=1,'6a Health full-time'!#REF!&lt;0),Z$14&amp;", "&amp;Z$15&amp;", "&amp;Z$16&amp;", "&amp;$A77&amp;", "&amp;$B77&amp;", "&amp;$C77&amp;"; ","")</f>
        <v>#REF!</v>
      </c>
      <c r="AG77" s="803" t="e">
        <f>IF(AND($E$8=1,'6a Health full-time'!#REF!&lt;0),AA$14&amp;", "&amp;AA$15&amp;", "&amp;AA$16&amp;", "&amp;$A77&amp;", "&amp;$B77&amp;", "&amp;$C77&amp;"; ","")</f>
        <v>#REF!</v>
      </c>
      <c r="AH77" s="50"/>
      <c r="AI77" s="295"/>
      <c r="AJ77" s="10"/>
      <c r="AK77" s="265" t="str">
        <f>IF(AND($F$8=1,ABS('6a Health full-time'!D76)&lt;&gt;INT(ABS('6a Health full-time'!D76))),D$14&amp;", "&amp;D$15&amp;", "&amp;D$16&amp;", "&amp;$A77&amp;", "&amp;$B77&amp;", "&amp;$C77&amp;"; ","")</f>
        <v/>
      </c>
      <c r="AL77" s="258" t="str">
        <f>IF(AND($F$8=1,ABS('6a Health full-time'!E76)&lt;&gt;INT(ABS('6a Health full-time'!E76))),E$14&amp;", "&amp;E$15&amp;", "&amp;E$16&amp;", "&amp;$A77&amp;", "&amp;$B77&amp;", "&amp;$C77&amp;"; ","")</f>
        <v/>
      </c>
      <c r="AM77" s="259" t="str">
        <f>IF(AND($F$8=1,ABS('6a Health full-time'!H76)&lt;&gt;INT(ABS('6a Health full-time'!H76))),F$14&amp;", "&amp;F$15&amp;", "&amp;F$16&amp;", "&amp;$A77&amp;", "&amp;$B77&amp;", "&amp;$C77&amp;"; ","")</f>
        <v/>
      </c>
      <c r="AN77" s="258" t="e">
        <f>IF(AND($F$8=1,ABS('6a Health full-time'!#REF!)&lt;&gt;INT(ABS('6a Health full-time'!#REF!))),G$14&amp;", "&amp;G$15&amp;", "&amp;G$16&amp;", "&amp;$A77&amp;", "&amp;$B77&amp;", "&amp;$C77&amp;"; ","")</f>
        <v>#REF!</v>
      </c>
      <c r="AO77" s="299" t="e">
        <f>IF(AND($F$8=1,ABS('6a Health full-time'!#REF!)&lt;&gt;INT(ABS('6a Health full-time'!#REF!))),H$14&amp;", "&amp;H$15&amp;", "&amp;H$16&amp;", "&amp;$A77&amp;", "&amp;$B77&amp;", "&amp;$C77&amp;"; ","")</f>
        <v>#REF!</v>
      </c>
      <c r="AP77" s="299" t="e">
        <f>IF(AND($F$8=1,ABS('6a Health full-time'!#REF!)&lt;&gt;INT(ABS('6a Health full-time'!#REF!))),I$14&amp;", "&amp;I$15&amp;", "&amp;I$16&amp;", "&amp;$A77&amp;", "&amp;$B77&amp;", "&amp;$C77&amp;"; ","")</f>
        <v>#REF!</v>
      </c>
      <c r="AQ77" s="265" t="str">
        <f>IF(AND($F$8=1,ABS('6a Health full-time'!I76)&lt;&gt;INT(ABS('6a Health full-time'!I76))),J$14&amp;", "&amp;J$15&amp;", "&amp;J$16&amp;", "&amp;$A77&amp;", "&amp;$B77&amp;", "&amp;$C77&amp;"; ","")</f>
        <v/>
      </c>
      <c r="AR77" s="258" t="str">
        <f>IF(AND($F$8=1,ABS('6a Health full-time'!J76)&lt;&gt;INT(ABS('6a Health full-time'!J76))),K$14&amp;", "&amp;K$15&amp;", "&amp;K$16&amp;", "&amp;$A77&amp;", "&amp;$B77&amp;", "&amp;$C77&amp;"; ","")</f>
        <v/>
      </c>
      <c r="AS77" s="259" t="str">
        <f>IF(AND($F$8=1,ABS('6a Health full-time'!M76)&lt;&gt;INT(ABS('6a Health full-time'!M76))),L$14&amp;", "&amp;L$15&amp;", "&amp;L$16&amp;", "&amp;$A77&amp;", "&amp;$B77&amp;", "&amp;$C77&amp;"; ","")</f>
        <v/>
      </c>
      <c r="AT77" s="258" t="e">
        <f>IF(AND($F$8=1,ABS('6a Health full-time'!#REF!)&lt;&gt;INT(ABS('6a Health full-time'!#REF!))),M$14&amp;", "&amp;M$15&amp;", "&amp;M$16&amp;", "&amp;$A77&amp;", "&amp;$B77&amp;", "&amp;$C77&amp;"; ","")</f>
        <v>#REF!</v>
      </c>
      <c r="AU77" s="299" t="e">
        <f>IF(AND($F$8=1,ABS('6a Health full-time'!#REF!)&lt;&gt;INT(ABS('6a Health full-time'!#REF!))),N$14&amp;", "&amp;N$15&amp;", "&amp;N$16&amp;", "&amp;$A77&amp;", "&amp;$B77&amp;", "&amp;$C77&amp;"; ","")</f>
        <v>#REF!</v>
      </c>
      <c r="AV77" s="803" t="e">
        <f>IF(AND($F$8=1,ABS('6a Health full-time'!#REF!)&lt;&gt;INT(ABS('6a Health full-time'!#REF!))),O$14&amp;", "&amp;O$15&amp;", "&amp;O$16&amp;", "&amp;$A77&amp;", "&amp;$B77&amp;", "&amp;$C77&amp;"; ","")</f>
        <v>#REF!</v>
      </c>
      <c r="AW77" s="299" t="str">
        <f>IF(AND($F$8=1,ABS('6a Health full-time'!N76)&lt;&gt;INT(ABS('6a Health full-time'!N76))),P$14&amp;", "&amp;P$15&amp;", "&amp;P$16&amp;", "&amp;$A77&amp;", "&amp;$B77&amp;", "&amp;$C77&amp;"; ","")</f>
        <v/>
      </c>
      <c r="AX77" s="807" t="str">
        <f>IF(AND($F$8=1,ABS('6a Health full-time'!O76)&lt;&gt;INT(ABS('6a Health full-time'!O76))),Q$14&amp;", "&amp;Q$15&amp;", "&amp;Q$16&amp;", "&amp;$A77&amp;", "&amp;$B77&amp;", "&amp;$C77&amp;"; ","")</f>
        <v/>
      </c>
      <c r="AY77" s="299" t="str">
        <f>IF(AND($F$8=1,ABS('6a Health full-time'!R76)&lt;&gt;INT(ABS('6a Health full-time'!R76))),R$14&amp;", "&amp;R$15&amp;", "&amp;R$16&amp;", "&amp;$A77&amp;", "&amp;$B77&amp;", "&amp;$C77&amp;"; ","")</f>
        <v/>
      </c>
      <c r="AZ77" s="807" t="e">
        <f>IF(AND($F$8=1,ABS('6a Health full-time'!#REF!)&lt;&gt;INT(ABS('6a Health full-time'!#REF!))),S$14&amp;", "&amp;S$15&amp;", "&amp;S$16&amp;", "&amp;$A77&amp;", "&amp;$B77&amp;", "&amp;$C77&amp;"; ","")</f>
        <v>#REF!</v>
      </c>
      <c r="BA77" s="299" t="e">
        <f>IF(AND($F$8=1,ABS('6a Health full-time'!#REF!)&lt;&gt;INT(ABS('6a Health full-time'!#REF!))),T$14&amp;", "&amp;T$15&amp;", "&amp;T$16&amp;", "&amp;$A77&amp;", "&amp;$B77&amp;", "&amp;$C77&amp;"; ","")</f>
        <v>#REF!</v>
      </c>
      <c r="BB77" s="299" t="e">
        <f>IF(AND($F$8=1,ABS('6a Health full-time'!#REF!)&lt;&gt;INT(ABS('6a Health full-time'!#REF!))),U$14&amp;", "&amp;U$15&amp;", "&amp;U$16&amp;", "&amp;$A77&amp;", "&amp;$B77&amp;", "&amp;$C77&amp;"; ","")</f>
        <v>#REF!</v>
      </c>
      <c r="BC77" s="265" t="str">
        <f>IF(AND($F$8=1,ABS('6a Health full-time'!S76)&lt;&gt;INT(ABS('6a Health full-time'!S76))),V$14&amp;", "&amp;V$15&amp;", "&amp;V$16&amp;", "&amp;$A77&amp;", "&amp;$B77&amp;", "&amp;$C77&amp;"; ","")</f>
        <v/>
      </c>
      <c r="BD77" s="258" t="str">
        <f>IF(AND($F$8=1,ABS('6a Health full-time'!T76)&lt;&gt;INT(ABS('6a Health full-time'!T76))),W$14&amp;", "&amp;W$15&amp;", "&amp;W$16&amp;", "&amp;$A77&amp;", "&amp;$B77&amp;", "&amp;$C77&amp;"; ","")</f>
        <v/>
      </c>
      <c r="BE77" s="259" t="str">
        <f>IF(AND($F$8=1,ABS('6a Health full-time'!W76)&lt;&gt;INT(ABS('6a Health full-time'!W76))),X$14&amp;", "&amp;X$15&amp;", "&amp;X$16&amp;", "&amp;$A77&amp;", "&amp;$B77&amp;", "&amp;$C77&amp;"; ","")</f>
        <v/>
      </c>
      <c r="BF77" s="258" t="e">
        <f>IF(AND($F$8=1,ABS('6a Health full-time'!#REF!)&lt;&gt;INT(ABS('6a Health full-time'!#REF!))),Y$14&amp;", "&amp;Y$15&amp;", "&amp;Y$16&amp;", "&amp;$A77&amp;", "&amp;$B77&amp;", "&amp;$C77&amp;"; ","")</f>
        <v>#REF!</v>
      </c>
      <c r="BG77" s="299" t="e">
        <f>IF(AND($F$8=1,ABS('6a Health full-time'!#REF!)&lt;&gt;INT(ABS('6a Health full-time'!#REF!))),Z$14&amp;", "&amp;Z$15&amp;", "&amp;Z$16&amp;", "&amp;$A77&amp;", "&amp;$B77&amp;", "&amp;$C77&amp;"; ","")</f>
        <v>#REF!</v>
      </c>
      <c r="BH77" s="266" t="e">
        <f>IF(AND($F$8=1,ABS('6a Health full-time'!#REF!)&lt;&gt;INT(ABS('6a Health full-time'!#REF!))),AA$14&amp;", "&amp;AA$15&amp;", "&amp;AA$16&amp;", "&amp;$A77&amp;", "&amp;$B77&amp;", "&amp;$C77&amp;"; ","")</f>
        <v>#REF!</v>
      </c>
      <c r="BI77" s="50"/>
      <c r="BJ77" s="295"/>
      <c r="BK77" s="10"/>
      <c r="BL77" s="281"/>
      <c r="BM77" s="280"/>
      <c r="BN77" s="288"/>
      <c r="BO77" s="280"/>
      <c r="BP77" s="305"/>
      <c r="BQ77" s="305"/>
      <c r="BR77" s="281"/>
      <c r="BS77" s="280"/>
      <c r="BT77" s="288"/>
      <c r="BU77" s="280"/>
      <c r="BV77" s="305"/>
      <c r="BW77" s="805"/>
      <c r="BX77" s="305"/>
      <c r="BY77" s="809"/>
      <c r="BZ77" s="305"/>
      <c r="CA77" s="809"/>
      <c r="CB77" s="305"/>
      <c r="CC77" s="305"/>
      <c r="CD77" s="281"/>
      <c r="CE77" s="280"/>
      <c r="CF77" s="288"/>
      <c r="CG77" s="280"/>
      <c r="CH77" s="814"/>
      <c r="CI77" s="817"/>
      <c r="CJ77" s="50"/>
      <c r="CK77" s="3"/>
      <c r="CL77" s="3"/>
      <c r="CM77" s="3"/>
      <c r="CN77" s="3"/>
      <c r="CO77" s="38" t="s">
        <v>124</v>
      </c>
      <c r="CP77" s="875" t="e">
        <f>CP$47</f>
        <v>#REF!</v>
      </c>
      <c r="CQ77" s="779" t="e">
        <f>CQ$47</f>
        <v>#REF!</v>
      </c>
      <c r="CR77" s="778" t="e">
        <f>CP$47</f>
        <v>#REF!</v>
      </c>
      <c r="CS77" s="791" t="e">
        <f>CQ$47</f>
        <v>#REF!</v>
      </c>
      <c r="CT77" s="786" t="e">
        <f>CP$47</f>
        <v>#REF!</v>
      </c>
      <c r="CU77" s="787" t="e">
        <f>CQ$47</f>
        <v>#REF!</v>
      </c>
      <c r="CV77" s="875" t="e">
        <f>CV$47</f>
        <v>#REF!</v>
      </c>
      <c r="CW77" s="779" t="e">
        <f>CW$47</f>
        <v>#REF!</v>
      </c>
      <c r="CX77" s="778" t="e">
        <f>CV$47</f>
        <v>#REF!</v>
      </c>
      <c r="CY77" s="791" t="e">
        <f>CW$47</f>
        <v>#REF!</v>
      </c>
      <c r="CZ77" s="786" t="e">
        <f>CV$47</f>
        <v>#REF!</v>
      </c>
      <c r="DA77" s="787" t="e">
        <f>CW$47</f>
        <v>#REF!</v>
      </c>
      <c r="DB77" s="875" t="e">
        <f>DB$47</f>
        <v>#REF!</v>
      </c>
      <c r="DC77" s="779" t="e">
        <f>DC$47</f>
        <v>#REF!</v>
      </c>
      <c r="DD77" s="778" t="e">
        <f>DB$47</f>
        <v>#REF!</v>
      </c>
      <c r="DE77" s="791" t="e">
        <f>DC$47</f>
        <v>#REF!</v>
      </c>
      <c r="DF77" s="786" t="e">
        <f>DB$47</f>
        <v>#REF!</v>
      </c>
      <c r="DG77" s="787" t="e">
        <f>DC$47</f>
        <v>#REF!</v>
      </c>
      <c r="DH77" s="875" t="e">
        <f>DH$47</f>
        <v>#REF!</v>
      </c>
      <c r="DI77" s="877" t="e">
        <f>DI$47</f>
        <v>#REF!</v>
      </c>
      <c r="DJ77" s="878" t="e">
        <f>DH$47</f>
        <v>#REF!</v>
      </c>
      <c r="DK77" s="791" t="e">
        <f>DI$47</f>
        <v>#REF!</v>
      </c>
      <c r="DL77" s="786" t="e">
        <f>DH$47</f>
        <v>#REF!</v>
      </c>
      <c r="DM77" s="787" t="e">
        <f>DI$47</f>
        <v>#REF!</v>
      </c>
      <c r="DN77" s="3"/>
      <c r="DO77" s="3"/>
      <c r="DP77" s="323"/>
      <c r="DQ77" s="10"/>
      <c r="DR77" s="265" t="str">
        <f>IF(AND($M$8=1,SUM('6a Health full-time'!D76,'6a Health full-time'!I76)&gt;$DP$22,'6a Health full-time'!N76=0),P$15&amp;", "&amp;P$16&amp;", "&amp;$A77&amp;", "&amp;$B77&amp;", "&amp;$C77&amp;"; ","")</f>
        <v/>
      </c>
      <c r="DS77" s="258" t="str">
        <f>IF(AND($M$8=1,SUM('6a Health full-time'!E76,'6a Health full-time'!J76)&gt;$DP$22,'6a Health full-time'!O76=0),Q$15&amp;", "&amp;Q$16&amp;", "&amp;$A77&amp;", "&amp;$B77&amp;", "&amp;$C77&amp;"; ","")</f>
        <v/>
      </c>
      <c r="DT77" s="259" t="str">
        <f>IF(AND($M$8=1,SUM('6a Health full-time'!H76,'6a Health full-time'!M76)&gt;$DP$22,'6a Health full-time'!R76=0),R$15&amp;", "&amp;R$16&amp;", "&amp;$A77&amp;", "&amp;$B77&amp;", "&amp;$C77&amp;"; ","")</f>
        <v/>
      </c>
      <c r="DU77" s="258" t="e">
        <f>IF(AND($M$8=1,SUM('6a Health full-time'!#REF!,'6a Health full-time'!#REF!)&gt;$DP$22,'6a Health full-time'!#REF!=0),S$15&amp;", "&amp;S$16&amp;", "&amp;$A77&amp;", "&amp;$B77&amp;", "&amp;$C77&amp;"; ","")</f>
        <v>#REF!</v>
      </c>
      <c r="DV77" s="299" t="e">
        <f>IF(AND($M$8=1,SUM('6a Health full-time'!#REF!,'6a Health full-time'!#REF!)&gt;$DP$22,'6a Health full-time'!#REF!=0),T$15&amp;", "&amp;T$16&amp;", "&amp;$A77&amp;", "&amp;$B77&amp;", "&amp;$C77&amp;"; ","")</f>
        <v>#REF!</v>
      </c>
      <c r="DW77" s="266" t="e">
        <f>IF(AND($M$8=1,SUM('6a Health full-time'!#REF!,'6a Health full-time'!#REF!)&gt;$DP$22,'6a Health full-time'!#REF!=0),U$15&amp;", "&amp;U$16&amp;", "&amp;$A77&amp;", "&amp;$B77&amp;", "&amp;$C77&amp;"; ","")</f>
        <v>#REF!</v>
      </c>
      <c r="DX77" s="324"/>
      <c r="DY77" s="323"/>
      <c r="DZ77" s="10"/>
      <c r="EA77" s="265" t="str">
        <f>IF(AND($N$8=1,SUM('6a Health full-time'!D76,'6a Health full-time'!I76)&gt;0,SUM('6a Health full-time'!D76,'6a Health full-time'!I76)=ABS('6a Health full-time'!N76)),P$15&amp;", "&amp;P$16&amp;", "&amp;$A77&amp;", "&amp;$B77&amp;", "&amp;$C77&amp;"; ","")</f>
        <v/>
      </c>
      <c r="EB77" s="258" t="str">
        <f>IF(AND($N$8=1,SUM('6a Health full-time'!E76,'6a Health full-time'!J76)&gt;0,SUM('6a Health full-time'!E76,'6a Health full-time'!J76)=ABS('6a Health full-time'!O76)),Q$15&amp;", "&amp;Q$16&amp;", "&amp;$A77&amp;", "&amp;$B77&amp;", "&amp;$C77&amp;"; ","")</f>
        <v/>
      </c>
      <c r="EC77" s="259" t="str">
        <f>IF(AND($N$8=1,SUM('6a Health full-time'!H76,'6a Health full-time'!M76)&gt;0,SUM('6a Health full-time'!H76,'6a Health full-time'!M76)=ABS('6a Health full-time'!R76)),R$15&amp;", "&amp;R$16&amp;", "&amp;$A77&amp;", "&amp;$B77&amp;", "&amp;$C77&amp;"; ","")</f>
        <v/>
      </c>
      <c r="ED77" s="258" t="e">
        <f>IF(AND($N$8=1,SUM('6a Health full-time'!#REF!,'6a Health full-time'!#REF!)&gt;0,SUM('6a Health full-time'!#REF!,'6a Health full-time'!#REF!)=ABS('6a Health full-time'!#REF!)),S$15&amp;", "&amp;S$16&amp;", "&amp;$A77&amp;", "&amp;$B77&amp;", "&amp;$C77&amp;"; ","")</f>
        <v>#REF!</v>
      </c>
      <c r="EE77" s="299" t="e">
        <f>IF(AND($N$8=1,SUM('6a Health full-time'!#REF!,'6a Health full-time'!#REF!)&gt;0,SUM('6a Health full-time'!#REF!,'6a Health full-time'!#REF!)=ABS('6a Health full-time'!#REF!)),T$15&amp;", "&amp;T$16&amp;", "&amp;$A77&amp;", "&amp;$B77&amp;", "&amp;$C77&amp;"; ","")</f>
        <v>#REF!</v>
      </c>
      <c r="EF77" s="266" t="e">
        <f>IF(AND($N$8=1,SUM('6a Health full-time'!#REF!,'6a Health full-time'!#REF!)&gt;0,SUM('6a Health full-time'!#REF!,'6a Health full-time'!#REF!)=ABS('6a Health full-time'!#REF!)),U$15&amp;", "&amp;U$16&amp;", "&amp;$A77&amp;", "&amp;$B77&amp;", "&amp;$C77&amp;"; ","")</f>
        <v>#REF!</v>
      </c>
      <c r="EG77" s="324"/>
      <c r="EH77" s="3"/>
      <c r="EI77" s="3"/>
      <c r="EJ77" s="3"/>
      <c r="EK77" s="3"/>
      <c r="EL77" s="3"/>
      <c r="EM77" s="3"/>
      <c r="EN77" s="3"/>
      <c r="EO77" s="3"/>
      <c r="EP77" s="3"/>
      <c r="EQ77" s="323"/>
      <c r="ER77" s="10"/>
      <c r="ES77" s="265" t="str">
        <f>IF(AND($P$8=1,$B77="Long length",'6a Health full-time'!S76&lt;&gt;0),D$15&amp;", "&amp;D$16&amp;", "&amp;$A77&amp;", "&amp;$B77&amp;", "&amp;$C77&amp;"; ","")</f>
        <v/>
      </c>
      <c r="ET77" s="258" t="str">
        <f>IF(AND($P$8=1,$B77="Long length",'6a Health full-time'!T76&lt;&gt;0),E$15&amp;", "&amp;E$16&amp;", "&amp;$A77&amp;", "&amp;$B77&amp;", "&amp;$C77&amp;"; ","")</f>
        <v/>
      </c>
      <c r="EU77" s="259" t="str">
        <f>IF(AND($P$8=1,$B77="Long length",'6a Health full-time'!W76&lt;&gt;0),F$15&amp;", "&amp;F$16&amp;", "&amp;$A77&amp;", "&amp;$B77&amp;", "&amp;$C77&amp;"; ","")</f>
        <v/>
      </c>
      <c r="EV77" s="258" t="e">
        <f>IF(AND($P$8=1,$B77="Long length",'6a Health full-time'!#REF!&lt;&gt;0),G$15&amp;", "&amp;G$16&amp;", "&amp;$A77&amp;", "&amp;$B77&amp;", "&amp;$C77&amp;"; ","")</f>
        <v>#REF!</v>
      </c>
      <c r="EW77" s="299" t="e">
        <f>IF(AND($P$8=1,$B77="Long length",'6a Health full-time'!#REF!&lt;&gt;0),H$15&amp;", "&amp;H$16&amp;", "&amp;$A77&amp;", "&amp;$B77&amp;", "&amp;$C77&amp;"; ","")</f>
        <v>#REF!</v>
      </c>
      <c r="EX77" s="266" t="e">
        <f>IF(AND($P$8=1,$B77="Long length",'6a Health full-time'!#REF!&lt;&gt;0),I$15&amp;", "&amp;I$16&amp;", "&amp;$A77&amp;", "&amp;$B77&amp;", "&amp;$C77&amp;"; ","")</f>
        <v>#REF!</v>
      </c>
      <c r="EY77" s="324"/>
    </row>
    <row r="78" spans="1:155" ht="13.5" x14ac:dyDescent="0.2">
      <c r="A78" s="3" t="s">
        <v>11305</v>
      </c>
      <c r="B78" s="3" t="s">
        <v>11286</v>
      </c>
      <c r="C78" s="3" t="s">
        <v>11275</v>
      </c>
      <c r="E78" s="295"/>
      <c r="F78" s="10"/>
      <c r="G78" s="265" t="str">
        <f>IF(AND($D$8=1,'6a Health full-time'!N77&gt;0),P$15&amp;", "&amp;P$16&amp;", "&amp;$A78&amp;", "&amp;$B78&amp;", "&amp;$C78&amp;"; ","")</f>
        <v/>
      </c>
      <c r="H78" s="258" t="str">
        <f>IF(AND($D$8=1,'6a Health full-time'!O77&gt;0),Q$15&amp;", "&amp;Q$16&amp;", "&amp;$A78&amp;", "&amp;$B78&amp;", "&amp;$C78&amp;"; ","")</f>
        <v/>
      </c>
      <c r="I78" s="259" t="str">
        <f>IF(AND($D$8=1,'6a Health full-time'!R77&gt;0),R$15&amp;", "&amp;R$16&amp;", "&amp;$A78&amp;", "&amp;$B78&amp;", "&amp;$C78&amp;"; ","")</f>
        <v/>
      </c>
      <c r="J78" s="794" t="e">
        <f>IF(AND($D$8=1,'6a Health full-time'!#REF!&gt;0),S$15&amp;", "&amp;S$16&amp;", "&amp;$A78&amp;", "&amp;$B78&amp;", "&amp;$C78&amp;"; ","")</f>
        <v>#REF!</v>
      </c>
      <c r="K78" s="796" t="e">
        <f>IF(AND($D$8=1,'6a Health full-time'!#REF!&gt;0),T$15&amp;", "&amp;T$16&amp;", "&amp;$A78&amp;", "&amp;$B78&amp;", "&amp;$C78&amp;"; ","")</f>
        <v>#REF!</v>
      </c>
      <c r="L78" s="266" t="e">
        <f>IF(AND($D$8=1,'6a Health full-time'!#REF!&gt;0),W$15&amp;", "&amp;W$16&amp;", "&amp;$A78&amp;", "&amp;$B78&amp;", "&amp;$C78&amp;"; ","")</f>
        <v>#REF!</v>
      </c>
      <c r="M78" s="50"/>
      <c r="N78" s="295"/>
      <c r="O78" s="10"/>
      <c r="P78" s="265" t="str">
        <f>IF(AND($E$8=1,'6a Health full-time'!D77&lt;0),D$14&amp;", "&amp;D$15&amp;", "&amp;D$16&amp;", "&amp;$A78&amp;", "&amp;$B78&amp;", "&amp;$C78&amp;"; ","")</f>
        <v/>
      </c>
      <c r="Q78" s="258" t="str">
        <f>IF(AND($E$8=1,'6a Health full-time'!E77&lt;0),E$14&amp;", "&amp;E$15&amp;", "&amp;E$16&amp;", "&amp;$A78&amp;", "&amp;$B78&amp;", "&amp;$C78&amp;"; ","")</f>
        <v/>
      </c>
      <c r="R78" s="259" t="str">
        <f>IF(AND($E$8=1,'6a Health full-time'!H77&lt;0),F$14&amp;", "&amp;F$15&amp;", "&amp;F$16&amp;", "&amp;$A78&amp;", "&amp;$B78&amp;", "&amp;$C78&amp;"; ","")</f>
        <v/>
      </c>
      <c r="S78" s="258" t="e">
        <f>IF(AND($E$8=1,'6a Health full-time'!#REF!&lt;0),G$14&amp;", "&amp;G$15&amp;", "&amp;G$16&amp;", "&amp;$A78&amp;", "&amp;$B78&amp;", "&amp;$C78&amp;"; ","")</f>
        <v>#REF!</v>
      </c>
      <c r="T78" s="299" t="e">
        <f>IF(AND($E$8=1,'6a Health full-time'!#REF!&lt;0),H$14&amp;", "&amp;H$15&amp;", "&amp;H$16&amp;", "&amp;$A78&amp;", "&amp;$B78&amp;", "&amp;$C78&amp;"; ","")</f>
        <v>#REF!</v>
      </c>
      <c r="U78" s="299" t="e">
        <f>IF(AND($E$8=1,'6a Health full-time'!#REF!&lt;0),I$14&amp;", "&amp;I$15&amp;", "&amp;I$16&amp;", "&amp;$A78&amp;", "&amp;$B78&amp;", "&amp;$C78&amp;"; ","")</f>
        <v>#REF!</v>
      </c>
      <c r="V78" s="265" t="str">
        <f>IF(AND($E$8=1,'6a Health full-time'!I77&lt;0),J$14&amp;", "&amp;J$15&amp;", "&amp;J$16&amp;", "&amp;$A78&amp;", "&amp;$B78&amp;", "&amp;$C78&amp;"; ","")</f>
        <v/>
      </c>
      <c r="W78" s="258" t="str">
        <f>IF(AND($E$8=1,'6a Health full-time'!J77&lt;0),K$14&amp;", "&amp;K$15&amp;", "&amp;K$16&amp;", "&amp;$A78&amp;", "&amp;$B78&amp;", "&amp;$C78&amp;"; ","")</f>
        <v/>
      </c>
      <c r="X78" s="259" t="str">
        <f>IF(AND($E$8=1,'6a Health full-time'!M77&lt;0),L$14&amp;", "&amp;L$15&amp;", "&amp;L$16&amp;", "&amp;$A78&amp;", "&amp;$B78&amp;", "&amp;$C78&amp;"; ","")</f>
        <v/>
      </c>
      <c r="Y78" s="258" t="e">
        <f>IF(AND($E$8=1,'6a Health full-time'!#REF!&lt;0),M$14&amp;", "&amp;M$15&amp;", "&amp;M$16&amp;", "&amp;$A78&amp;", "&amp;$B78&amp;", "&amp;$C78&amp;"; ","")</f>
        <v>#REF!</v>
      </c>
      <c r="Z78" s="299" t="e">
        <f>IF(AND($E$8=1,'6a Health full-time'!#REF!&lt;0),N$14&amp;", "&amp;N$15&amp;", "&amp;N$16&amp;", "&amp;$A78&amp;", "&amp;$B78&amp;", "&amp;$C78&amp;"; ","")</f>
        <v>#REF!</v>
      </c>
      <c r="AA78" s="299" t="e">
        <f>IF(AND($E$8=1,'6a Health full-time'!#REF!&lt;0),O$14&amp;", "&amp;O$15&amp;", "&amp;O$16&amp;", "&amp;$A78&amp;", "&amp;$B78&amp;", "&amp;$C78&amp;"; ","")</f>
        <v>#REF!</v>
      </c>
      <c r="AB78" s="265" t="str">
        <f>IF(AND($E$8=1,'6a Health full-time'!S77&lt;0),V$14&amp;", "&amp;V$15&amp;", "&amp;V$16&amp;", "&amp;$A78&amp;", "&amp;$B78&amp;", "&amp;$C78&amp;"; ","")</f>
        <v/>
      </c>
      <c r="AC78" s="258" t="str">
        <f>IF(AND($E$8=1,'6a Health full-time'!T77&lt;0),W$14&amp;", "&amp;W$15&amp;", "&amp;W$16&amp;", "&amp;$A78&amp;", "&amp;$B78&amp;", "&amp;$C78&amp;"; ","")</f>
        <v/>
      </c>
      <c r="AD78" s="259" t="str">
        <f>IF(AND($E$8=1,'6a Health full-time'!W77&lt;0),X$14&amp;", "&amp;X$15&amp;", "&amp;X$16&amp;", "&amp;$A78&amp;", "&amp;$B78&amp;", "&amp;$C78&amp;"; ","")</f>
        <v/>
      </c>
      <c r="AE78" s="258" t="e">
        <f>IF(AND($E$8=1,'6a Health full-time'!#REF!&lt;0),Y$14&amp;", "&amp;Y$15&amp;", "&amp;Y$16&amp;", "&amp;$A78&amp;", "&amp;$B78&amp;", "&amp;$C78&amp;"; ","")</f>
        <v>#REF!</v>
      </c>
      <c r="AF78" s="299" t="e">
        <f>IF(AND($E$8=1,'6a Health full-time'!#REF!&lt;0),Z$14&amp;", "&amp;Z$15&amp;", "&amp;Z$16&amp;", "&amp;$A78&amp;", "&amp;$B78&amp;", "&amp;$C78&amp;"; ","")</f>
        <v>#REF!</v>
      </c>
      <c r="AG78" s="803" t="e">
        <f>IF(AND($E$8=1,'6a Health full-time'!#REF!&lt;0),AA$14&amp;", "&amp;AA$15&amp;", "&amp;AA$16&amp;", "&amp;$A78&amp;", "&amp;$B78&amp;", "&amp;$C78&amp;"; ","")</f>
        <v>#REF!</v>
      </c>
      <c r="AH78" s="50"/>
      <c r="AI78" s="295"/>
      <c r="AJ78" s="10"/>
      <c r="AK78" s="265" t="str">
        <f>IF(AND($F$8=1,ABS('6a Health full-time'!D77)&lt;&gt;INT(ABS('6a Health full-time'!D77))),D$14&amp;", "&amp;D$15&amp;", "&amp;D$16&amp;", "&amp;$A78&amp;", "&amp;$B78&amp;", "&amp;$C78&amp;"; ","")</f>
        <v/>
      </c>
      <c r="AL78" s="258" t="str">
        <f>IF(AND($F$8=1,ABS('6a Health full-time'!E77)&lt;&gt;INT(ABS('6a Health full-time'!E77))),E$14&amp;", "&amp;E$15&amp;", "&amp;E$16&amp;", "&amp;$A78&amp;", "&amp;$B78&amp;", "&amp;$C78&amp;"; ","")</f>
        <v/>
      </c>
      <c r="AM78" s="259" t="str">
        <f>IF(AND($F$8=1,ABS('6a Health full-time'!H77)&lt;&gt;INT(ABS('6a Health full-time'!H77))),F$14&amp;", "&amp;F$15&amp;", "&amp;F$16&amp;", "&amp;$A78&amp;", "&amp;$B78&amp;", "&amp;$C78&amp;"; ","")</f>
        <v/>
      </c>
      <c r="AN78" s="258" t="e">
        <f>IF(AND($F$8=1,ABS('6a Health full-time'!#REF!)&lt;&gt;INT(ABS('6a Health full-time'!#REF!))),G$14&amp;", "&amp;G$15&amp;", "&amp;G$16&amp;", "&amp;$A78&amp;", "&amp;$B78&amp;", "&amp;$C78&amp;"; ","")</f>
        <v>#REF!</v>
      </c>
      <c r="AO78" s="299" t="e">
        <f>IF(AND($F$8=1,ABS('6a Health full-time'!#REF!)&lt;&gt;INT(ABS('6a Health full-time'!#REF!))),H$14&amp;", "&amp;H$15&amp;", "&amp;H$16&amp;", "&amp;$A78&amp;", "&amp;$B78&amp;", "&amp;$C78&amp;"; ","")</f>
        <v>#REF!</v>
      </c>
      <c r="AP78" s="299" t="e">
        <f>IF(AND($F$8=1,ABS('6a Health full-time'!#REF!)&lt;&gt;INT(ABS('6a Health full-time'!#REF!))),I$14&amp;", "&amp;I$15&amp;", "&amp;I$16&amp;", "&amp;$A78&amp;", "&amp;$B78&amp;", "&amp;$C78&amp;"; ","")</f>
        <v>#REF!</v>
      </c>
      <c r="AQ78" s="265" t="str">
        <f>IF(AND($F$8=1,ABS('6a Health full-time'!I77)&lt;&gt;INT(ABS('6a Health full-time'!I77))),J$14&amp;", "&amp;J$15&amp;", "&amp;J$16&amp;", "&amp;$A78&amp;", "&amp;$B78&amp;", "&amp;$C78&amp;"; ","")</f>
        <v/>
      </c>
      <c r="AR78" s="258" t="str">
        <f>IF(AND($F$8=1,ABS('6a Health full-time'!J77)&lt;&gt;INT(ABS('6a Health full-time'!J77))),K$14&amp;", "&amp;K$15&amp;", "&amp;K$16&amp;", "&amp;$A78&amp;", "&amp;$B78&amp;", "&amp;$C78&amp;"; ","")</f>
        <v/>
      </c>
      <c r="AS78" s="259" t="str">
        <f>IF(AND($F$8=1,ABS('6a Health full-time'!M77)&lt;&gt;INT(ABS('6a Health full-time'!M77))),L$14&amp;", "&amp;L$15&amp;", "&amp;L$16&amp;", "&amp;$A78&amp;", "&amp;$B78&amp;", "&amp;$C78&amp;"; ","")</f>
        <v/>
      </c>
      <c r="AT78" s="258" t="e">
        <f>IF(AND($F$8=1,ABS('6a Health full-time'!#REF!)&lt;&gt;INT(ABS('6a Health full-time'!#REF!))),M$14&amp;", "&amp;M$15&amp;", "&amp;M$16&amp;", "&amp;$A78&amp;", "&amp;$B78&amp;", "&amp;$C78&amp;"; ","")</f>
        <v>#REF!</v>
      </c>
      <c r="AU78" s="299" t="e">
        <f>IF(AND($F$8=1,ABS('6a Health full-time'!#REF!)&lt;&gt;INT(ABS('6a Health full-time'!#REF!))),N$14&amp;", "&amp;N$15&amp;", "&amp;N$16&amp;", "&amp;$A78&amp;", "&amp;$B78&amp;", "&amp;$C78&amp;"; ","")</f>
        <v>#REF!</v>
      </c>
      <c r="AV78" s="803" t="e">
        <f>IF(AND($F$8=1,ABS('6a Health full-time'!#REF!)&lt;&gt;INT(ABS('6a Health full-time'!#REF!))),O$14&amp;", "&amp;O$15&amp;", "&amp;O$16&amp;", "&amp;$A78&amp;", "&amp;$B78&amp;", "&amp;$C78&amp;"; ","")</f>
        <v>#REF!</v>
      </c>
      <c r="AW78" s="299" t="str">
        <f>IF(AND($F$8=1,ABS('6a Health full-time'!N77)&lt;&gt;INT(ABS('6a Health full-time'!N77))),P$14&amp;", "&amp;P$15&amp;", "&amp;P$16&amp;", "&amp;$A78&amp;", "&amp;$B78&amp;", "&amp;$C78&amp;"; ","")</f>
        <v/>
      </c>
      <c r="AX78" s="807" t="str">
        <f>IF(AND($F$8=1,ABS('6a Health full-time'!O77)&lt;&gt;INT(ABS('6a Health full-time'!O77))),Q$14&amp;", "&amp;Q$15&amp;", "&amp;Q$16&amp;", "&amp;$A78&amp;", "&amp;$B78&amp;", "&amp;$C78&amp;"; ","")</f>
        <v/>
      </c>
      <c r="AY78" s="299" t="str">
        <f>IF(AND($F$8=1,ABS('6a Health full-time'!R77)&lt;&gt;INT(ABS('6a Health full-time'!R77))),R$14&amp;", "&amp;R$15&amp;", "&amp;R$16&amp;", "&amp;$A78&amp;", "&amp;$B78&amp;", "&amp;$C78&amp;"; ","")</f>
        <v/>
      </c>
      <c r="AZ78" s="807" t="e">
        <f>IF(AND($F$8=1,ABS('6a Health full-time'!#REF!)&lt;&gt;INT(ABS('6a Health full-time'!#REF!))),S$14&amp;", "&amp;S$15&amp;", "&amp;S$16&amp;", "&amp;$A78&amp;", "&amp;$B78&amp;", "&amp;$C78&amp;"; ","")</f>
        <v>#REF!</v>
      </c>
      <c r="BA78" s="299" t="e">
        <f>IF(AND($F$8=1,ABS('6a Health full-time'!#REF!)&lt;&gt;INT(ABS('6a Health full-time'!#REF!))),T$14&amp;", "&amp;T$15&amp;", "&amp;T$16&amp;", "&amp;$A78&amp;", "&amp;$B78&amp;", "&amp;$C78&amp;"; ","")</f>
        <v>#REF!</v>
      </c>
      <c r="BB78" s="299" t="e">
        <f>IF(AND($F$8=1,ABS('6a Health full-time'!#REF!)&lt;&gt;INT(ABS('6a Health full-time'!#REF!))),U$14&amp;", "&amp;U$15&amp;", "&amp;U$16&amp;", "&amp;$A78&amp;", "&amp;$B78&amp;", "&amp;$C78&amp;"; ","")</f>
        <v>#REF!</v>
      </c>
      <c r="BC78" s="265" t="str">
        <f>IF(AND($F$8=1,ABS('6a Health full-time'!S77)&lt;&gt;INT(ABS('6a Health full-time'!S77))),V$14&amp;", "&amp;V$15&amp;", "&amp;V$16&amp;", "&amp;$A78&amp;", "&amp;$B78&amp;", "&amp;$C78&amp;"; ","")</f>
        <v/>
      </c>
      <c r="BD78" s="258" t="str">
        <f>IF(AND($F$8=1,ABS('6a Health full-time'!T77)&lt;&gt;INT(ABS('6a Health full-time'!T77))),W$14&amp;", "&amp;W$15&amp;", "&amp;W$16&amp;", "&amp;$A78&amp;", "&amp;$B78&amp;", "&amp;$C78&amp;"; ","")</f>
        <v/>
      </c>
      <c r="BE78" s="259" t="str">
        <f>IF(AND($F$8=1,ABS('6a Health full-time'!W77)&lt;&gt;INT(ABS('6a Health full-time'!W77))),X$14&amp;", "&amp;X$15&amp;", "&amp;X$16&amp;", "&amp;$A78&amp;", "&amp;$B78&amp;", "&amp;$C78&amp;"; ","")</f>
        <v/>
      </c>
      <c r="BF78" s="258" t="e">
        <f>IF(AND($F$8=1,ABS('6a Health full-time'!#REF!)&lt;&gt;INT(ABS('6a Health full-time'!#REF!))),Y$14&amp;", "&amp;Y$15&amp;", "&amp;Y$16&amp;", "&amp;$A78&amp;", "&amp;$B78&amp;", "&amp;$C78&amp;"; ","")</f>
        <v>#REF!</v>
      </c>
      <c r="BG78" s="299" t="e">
        <f>IF(AND($F$8=1,ABS('6a Health full-time'!#REF!)&lt;&gt;INT(ABS('6a Health full-time'!#REF!))),Z$14&amp;", "&amp;Z$15&amp;", "&amp;Z$16&amp;", "&amp;$A78&amp;", "&amp;$B78&amp;", "&amp;$C78&amp;"; ","")</f>
        <v>#REF!</v>
      </c>
      <c r="BH78" s="266" t="e">
        <f>IF(AND($F$8=1,ABS('6a Health full-time'!#REF!)&lt;&gt;INT(ABS('6a Health full-time'!#REF!))),AA$14&amp;", "&amp;AA$15&amp;", "&amp;AA$16&amp;", "&amp;$A78&amp;", "&amp;$B78&amp;", "&amp;$C78&amp;"; ","")</f>
        <v>#REF!</v>
      </c>
      <c r="BI78" s="50"/>
      <c r="BJ78" s="295"/>
      <c r="BK78" s="10"/>
      <c r="BL78" s="281"/>
      <c r="BM78" s="280"/>
      <c r="BN78" s="288"/>
      <c r="BO78" s="280"/>
      <c r="BP78" s="305"/>
      <c r="BQ78" s="305"/>
      <c r="BR78" s="281"/>
      <c r="BS78" s="280"/>
      <c r="BT78" s="288"/>
      <c r="BU78" s="280"/>
      <c r="BV78" s="305"/>
      <c r="BW78" s="805"/>
      <c r="BX78" s="305"/>
      <c r="BY78" s="809"/>
      <c r="BZ78" s="305"/>
      <c r="CA78" s="809"/>
      <c r="CB78" s="305"/>
      <c r="CC78" s="305"/>
      <c r="CD78" s="281"/>
      <c r="CE78" s="280"/>
      <c r="CF78" s="288"/>
      <c r="CG78" s="280"/>
      <c r="CH78" s="814"/>
      <c r="CI78" s="817"/>
      <c r="CJ78" s="50"/>
      <c r="CK78" s="3"/>
      <c r="CL78" s="3"/>
      <c r="CM78" s="3"/>
      <c r="CN78" s="3"/>
      <c r="CO78" s="38" t="s">
        <v>124</v>
      </c>
      <c r="CP78" s="879" t="e">
        <f>CP$48</f>
        <v>#REF!</v>
      </c>
      <c r="CQ78" s="880" t="e">
        <f>CQ$48</f>
        <v>#REF!</v>
      </c>
      <c r="CR78" s="829" t="e">
        <f>CP$48</f>
        <v>#REF!</v>
      </c>
      <c r="CS78" s="826" t="e">
        <f>CQ$48</f>
        <v>#REF!</v>
      </c>
      <c r="CT78" s="788" t="e">
        <f>CP$48</f>
        <v>#REF!</v>
      </c>
      <c r="CU78" s="789" t="e">
        <f>CQ$48</f>
        <v>#REF!</v>
      </c>
      <c r="CV78" s="879" t="e">
        <f>CV$48</f>
        <v>#REF!</v>
      </c>
      <c r="CW78" s="880" t="e">
        <f>CW$48</f>
        <v>#REF!</v>
      </c>
      <c r="CX78" s="829" t="e">
        <f>CV$48</f>
        <v>#REF!</v>
      </c>
      <c r="CY78" s="826" t="e">
        <f>CW$48</f>
        <v>#REF!</v>
      </c>
      <c r="CZ78" s="788" t="e">
        <f>CV$48</f>
        <v>#REF!</v>
      </c>
      <c r="DA78" s="789" t="e">
        <f>CW$48</f>
        <v>#REF!</v>
      </c>
      <c r="DB78" s="879" t="e">
        <f>DB$48</f>
        <v>#REF!</v>
      </c>
      <c r="DC78" s="880" t="e">
        <f>DC$48</f>
        <v>#REF!</v>
      </c>
      <c r="DD78" s="829" t="e">
        <f>DB$48</f>
        <v>#REF!</v>
      </c>
      <c r="DE78" s="826" t="e">
        <f>DC$48</f>
        <v>#REF!</v>
      </c>
      <c r="DF78" s="788" t="e">
        <f>DB$48</f>
        <v>#REF!</v>
      </c>
      <c r="DG78" s="789" t="e">
        <f>DC$48</f>
        <v>#REF!</v>
      </c>
      <c r="DH78" s="879" t="e">
        <f>DH$48</f>
        <v>#REF!</v>
      </c>
      <c r="DI78" s="880" t="e">
        <f>DI$48</f>
        <v>#REF!</v>
      </c>
      <c r="DJ78" s="829" t="e">
        <f>DH$48</f>
        <v>#REF!</v>
      </c>
      <c r="DK78" s="826" t="e">
        <f>DI$48</f>
        <v>#REF!</v>
      </c>
      <c r="DL78" s="788" t="e">
        <f>DH$48</f>
        <v>#REF!</v>
      </c>
      <c r="DM78" s="789" t="e">
        <f>DI$48</f>
        <v>#REF!</v>
      </c>
      <c r="DN78" s="3"/>
      <c r="DO78" s="3"/>
      <c r="DP78" s="323"/>
      <c r="DQ78" s="10"/>
      <c r="DR78" s="265" t="str">
        <f>IF(AND($M$8=1,SUM('6a Health full-time'!D77,'6a Health full-time'!I77)&gt;$DP$22,'6a Health full-time'!N77=0),P$15&amp;", "&amp;P$16&amp;", "&amp;$A78&amp;", "&amp;$B78&amp;", "&amp;$C78&amp;"; ","")</f>
        <v/>
      </c>
      <c r="DS78" s="258" t="str">
        <f>IF(AND($M$8=1,SUM('6a Health full-time'!E77,'6a Health full-time'!J77)&gt;$DP$22,'6a Health full-time'!O77=0),Q$15&amp;", "&amp;Q$16&amp;", "&amp;$A78&amp;", "&amp;$B78&amp;", "&amp;$C78&amp;"; ","")</f>
        <v/>
      </c>
      <c r="DT78" s="259" t="str">
        <f>IF(AND($M$8=1,SUM('6a Health full-time'!H77,'6a Health full-time'!M77)&gt;$DP$22,'6a Health full-time'!R77=0),R$15&amp;", "&amp;R$16&amp;", "&amp;$A78&amp;", "&amp;$B78&amp;", "&amp;$C78&amp;"; ","")</f>
        <v/>
      </c>
      <c r="DU78" s="258" t="e">
        <f>IF(AND($M$8=1,SUM('6a Health full-time'!#REF!,'6a Health full-time'!#REF!)&gt;$DP$22,'6a Health full-time'!#REF!=0),S$15&amp;", "&amp;S$16&amp;", "&amp;$A78&amp;", "&amp;$B78&amp;", "&amp;$C78&amp;"; ","")</f>
        <v>#REF!</v>
      </c>
      <c r="DV78" s="299" t="e">
        <f>IF(AND($M$8=1,SUM('6a Health full-time'!#REF!,'6a Health full-time'!#REF!)&gt;$DP$22,'6a Health full-time'!#REF!=0),T$15&amp;", "&amp;T$16&amp;", "&amp;$A78&amp;", "&amp;$B78&amp;", "&amp;$C78&amp;"; ","")</f>
        <v>#REF!</v>
      </c>
      <c r="DW78" s="266" t="e">
        <f>IF(AND($M$8=1,SUM('6a Health full-time'!#REF!,'6a Health full-time'!#REF!)&gt;$DP$22,'6a Health full-time'!#REF!=0),U$15&amp;", "&amp;U$16&amp;", "&amp;$A78&amp;", "&amp;$B78&amp;", "&amp;$C78&amp;"; ","")</f>
        <v>#REF!</v>
      </c>
      <c r="DX78" s="324"/>
      <c r="DY78" s="323"/>
      <c r="DZ78" s="10"/>
      <c r="EA78" s="265" t="str">
        <f>IF(AND($N$8=1,SUM('6a Health full-time'!D77,'6a Health full-time'!I77)&gt;0,SUM('6a Health full-time'!D77,'6a Health full-time'!I77)=ABS('6a Health full-time'!N77)),P$15&amp;", "&amp;P$16&amp;", "&amp;$A78&amp;", "&amp;$B78&amp;", "&amp;$C78&amp;"; ","")</f>
        <v/>
      </c>
      <c r="EB78" s="258" t="str">
        <f>IF(AND($N$8=1,SUM('6a Health full-time'!E77,'6a Health full-time'!J77)&gt;0,SUM('6a Health full-time'!E77,'6a Health full-time'!J77)=ABS('6a Health full-time'!O77)),Q$15&amp;", "&amp;Q$16&amp;", "&amp;$A78&amp;", "&amp;$B78&amp;", "&amp;$C78&amp;"; ","")</f>
        <v/>
      </c>
      <c r="EC78" s="259" t="str">
        <f>IF(AND($N$8=1,SUM('6a Health full-time'!H77,'6a Health full-time'!M77)&gt;0,SUM('6a Health full-time'!H77,'6a Health full-time'!M77)=ABS('6a Health full-time'!R77)),R$15&amp;", "&amp;R$16&amp;", "&amp;$A78&amp;", "&amp;$B78&amp;", "&amp;$C78&amp;"; ","")</f>
        <v/>
      </c>
      <c r="ED78" s="258" t="e">
        <f>IF(AND($N$8=1,SUM('6a Health full-time'!#REF!,'6a Health full-time'!#REF!)&gt;0,SUM('6a Health full-time'!#REF!,'6a Health full-time'!#REF!)=ABS('6a Health full-time'!#REF!)),S$15&amp;", "&amp;S$16&amp;", "&amp;$A78&amp;", "&amp;$B78&amp;", "&amp;$C78&amp;"; ","")</f>
        <v>#REF!</v>
      </c>
      <c r="EE78" s="299" t="e">
        <f>IF(AND($N$8=1,SUM('6a Health full-time'!#REF!,'6a Health full-time'!#REF!)&gt;0,SUM('6a Health full-time'!#REF!,'6a Health full-time'!#REF!)=ABS('6a Health full-time'!#REF!)),T$15&amp;", "&amp;T$16&amp;", "&amp;$A78&amp;", "&amp;$B78&amp;", "&amp;$C78&amp;"; ","")</f>
        <v>#REF!</v>
      </c>
      <c r="EF78" s="266" t="e">
        <f>IF(AND($N$8=1,SUM('6a Health full-time'!#REF!,'6a Health full-time'!#REF!)&gt;0,SUM('6a Health full-time'!#REF!,'6a Health full-time'!#REF!)=ABS('6a Health full-time'!#REF!)),U$15&amp;", "&amp;U$16&amp;", "&amp;$A78&amp;", "&amp;$B78&amp;", "&amp;$C78&amp;"; ","")</f>
        <v>#REF!</v>
      </c>
      <c r="EG78" s="324"/>
      <c r="EH78" s="3"/>
      <c r="EI78" s="3"/>
      <c r="EJ78" s="3"/>
      <c r="EK78" s="3"/>
      <c r="EL78" s="3"/>
      <c r="EM78" s="3"/>
      <c r="EN78" s="3"/>
      <c r="EO78" s="3"/>
      <c r="EP78" s="3"/>
      <c r="EQ78" s="323"/>
      <c r="ER78" s="10"/>
      <c r="ES78" s="265" t="str">
        <f>IF(AND($P$8=1,$B78="Long length",'6a Health full-time'!S77&lt;&gt;0),D$15&amp;", "&amp;D$16&amp;", "&amp;$A78&amp;", "&amp;$B78&amp;", "&amp;$C78&amp;"; ","")</f>
        <v/>
      </c>
      <c r="ET78" s="258" t="str">
        <f>IF(AND($P$8=1,$B78="Long length",'6a Health full-time'!T77&lt;&gt;0),E$15&amp;", "&amp;E$16&amp;", "&amp;$A78&amp;", "&amp;$B78&amp;", "&amp;$C78&amp;"; ","")</f>
        <v/>
      </c>
      <c r="EU78" s="259" t="str">
        <f>IF(AND($P$8=1,$B78="Long length",'6a Health full-time'!W77&lt;&gt;0),F$15&amp;", "&amp;F$16&amp;", "&amp;$A78&amp;", "&amp;$B78&amp;", "&amp;$C78&amp;"; ","")</f>
        <v/>
      </c>
      <c r="EV78" s="258" t="e">
        <f>IF(AND($P$8=1,$B78="Long length",'6a Health full-time'!#REF!&lt;&gt;0),G$15&amp;", "&amp;G$16&amp;", "&amp;$A78&amp;", "&amp;$B78&amp;", "&amp;$C78&amp;"; ","")</f>
        <v>#REF!</v>
      </c>
      <c r="EW78" s="299" t="e">
        <f>IF(AND($P$8=1,$B78="Long length",'6a Health full-time'!#REF!&lt;&gt;0),H$15&amp;", "&amp;H$16&amp;", "&amp;$A78&amp;", "&amp;$B78&amp;", "&amp;$C78&amp;"; ","")</f>
        <v>#REF!</v>
      </c>
      <c r="EX78" s="266" t="e">
        <f>IF(AND($P$8=1,$B78="Long length",'6a Health full-time'!#REF!&lt;&gt;0),I$15&amp;", "&amp;I$16&amp;", "&amp;$A78&amp;", "&amp;$B78&amp;", "&amp;$C78&amp;"; ","")</f>
        <v>#REF!</v>
      </c>
      <c r="EY78" s="324"/>
    </row>
    <row r="79" spans="1:155" ht="13.5" x14ac:dyDescent="0.2">
      <c r="A79" s="3" t="s">
        <v>11305</v>
      </c>
      <c r="B79" s="3" t="s">
        <v>11286</v>
      </c>
      <c r="C79" s="3" t="s">
        <v>11284</v>
      </c>
      <c r="E79" s="295"/>
      <c r="F79" s="10"/>
      <c r="G79" s="265" t="str">
        <f>IF(AND($D$8=1,'6a Health full-time'!N78&gt;0),P$15&amp;", "&amp;P$16&amp;", "&amp;$A79&amp;", "&amp;$B79&amp;", "&amp;$C79&amp;"; ","")</f>
        <v/>
      </c>
      <c r="H79" s="258" t="str">
        <f>IF(AND($D$8=1,'6a Health full-time'!O78&gt;0),Q$15&amp;", "&amp;Q$16&amp;", "&amp;$A79&amp;", "&amp;$B79&amp;", "&amp;$C79&amp;"; ","")</f>
        <v/>
      </c>
      <c r="I79" s="259" t="str">
        <f>IF(AND($D$8=1,'6a Health full-time'!R78&gt;0),R$15&amp;", "&amp;R$16&amp;", "&amp;$A79&amp;", "&amp;$B79&amp;", "&amp;$C79&amp;"; ","")</f>
        <v/>
      </c>
      <c r="J79" s="794" t="e">
        <f>IF(AND($D$8=1,'6a Health full-time'!#REF!&gt;0),S$15&amp;", "&amp;S$16&amp;", "&amp;$A79&amp;", "&amp;$B79&amp;", "&amp;$C79&amp;"; ","")</f>
        <v>#REF!</v>
      </c>
      <c r="K79" s="796" t="e">
        <f>IF(AND($D$8=1,'6a Health full-time'!#REF!&gt;0),T$15&amp;", "&amp;T$16&amp;", "&amp;$A79&amp;", "&amp;$B79&amp;", "&amp;$C79&amp;"; ","")</f>
        <v>#REF!</v>
      </c>
      <c r="L79" s="266" t="e">
        <f>IF(AND($D$8=1,'6a Health full-time'!#REF!&gt;0),W$15&amp;", "&amp;W$16&amp;", "&amp;$A79&amp;", "&amp;$B79&amp;", "&amp;$C79&amp;"; ","")</f>
        <v>#REF!</v>
      </c>
      <c r="M79" s="50"/>
      <c r="N79" s="295"/>
      <c r="O79" s="10"/>
      <c r="P79" s="265" t="str">
        <f>IF(AND($E$8=1,'6a Health full-time'!D78&lt;0),D$14&amp;", "&amp;D$15&amp;", "&amp;D$16&amp;", "&amp;$A79&amp;", "&amp;$B79&amp;", "&amp;$C79&amp;"; ","")</f>
        <v/>
      </c>
      <c r="Q79" s="258" t="str">
        <f>IF(AND($E$8=1,'6a Health full-time'!E78&lt;0),E$14&amp;", "&amp;E$15&amp;", "&amp;E$16&amp;", "&amp;$A79&amp;", "&amp;$B79&amp;", "&amp;$C79&amp;"; ","")</f>
        <v/>
      </c>
      <c r="R79" s="259" t="str">
        <f>IF(AND($E$8=1,'6a Health full-time'!H78&lt;0),F$14&amp;", "&amp;F$15&amp;", "&amp;F$16&amp;", "&amp;$A79&amp;", "&amp;$B79&amp;", "&amp;$C79&amp;"; ","")</f>
        <v/>
      </c>
      <c r="S79" s="258" t="e">
        <f>IF(AND($E$8=1,'6a Health full-time'!#REF!&lt;0),G$14&amp;", "&amp;G$15&amp;", "&amp;G$16&amp;", "&amp;$A79&amp;", "&amp;$B79&amp;", "&amp;$C79&amp;"; ","")</f>
        <v>#REF!</v>
      </c>
      <c r="T79" s="299" t="e">
        <f>IF(AND($E$8=1,'6a Health full-time'!#REF!&lt;0),H$14&amp;", "&amp;H$15&amp;", "&amp;H$16&amp;", "&amp;$A79&amp;", "&amp;$B79&amp;", "&amp;$C79&amp;"; ","")</f>
        <v>#REF!</v>
      </c>
      <c r="U79" s="299" t="e">
        <f>IF(AND($E$8=1,'6a Health full-time'!#REF!&lt;0),I$14&amp;", "&amp;I$15&amp;", "&amp;I$16&amp;", "&amp;$A79&amp;", "&amp;$B79&amp;", "&amp;$C79&amp;"; ","")</f>
        <v>#REF!</v>
      </c>
      <c r="V79" s="265" t="str">
        <f>IF(AND($E$8=1,'6a Health full-time'!I78&lt;0),J$14&amp;", "&amp;J$15&amp;", "&amp;J$16&amp;", "&amp;$A79&amp;", "&amp;$B79&amp;", "&amp;$C79&amp;"; ","")</f>
        <v/>
      </c>
      <c r="W79" s="258" t="str">
        <f>IF(AND($E$8=1,'6a Health full-time'!J78&lt;0),K$14&amp;", "&amp;K$15&amp;", "&amp;K$16&amp;", "&amp;$A79&amp;", "&amp;$B79&amp;", "&amp;$C79&amp;"; ","")</f>
        <v/>
      </c>
      <c r="X79" s="259" t="str">
        <f>IF(AND($E$8=1,'6a Health full-time'!M78&lt;0),L$14&amp;", "&amp;L$15&amp;", "&amp;L$16&amp;", "&amp;$A79&amp;", "&amp;$B79&amp;", "&amp;$C79&amp;"; ","")</f>
        <v/>
      </c>
      <c r="Y79" s="258" t="e">
        <f>IF(AND($E$8=1,'6a Health full-time'!#REF!&lt;0),M$14&amp;", "&amp;M$15&amp;", "&amp;M$16&amp;", "&amp;$A79&amp;", "&amp;$B79&amp;", "&amp;$C79&amp;"; ","")</f>
        <v>#REF!</v>
      </c>
      <c r="Z79" s="299" t="e">
        <f>IF(AND($E$8=1,'6a Health full-time'!#REF!&lt;0),N$14&amp;", "&amp;N$15&amp;", "&amp;N$16&amp;", "&amp;$A79&amp;", "&amp;$B79&amp;", "&amp;$C79&amp;"; ","")</f>
        <v>#REF!</v>
      </c>
      <c r="AA79" s="299" t="e">
        <f>IF(AND($E$8=1,'6a Health full-time'!#REF!&lt;0),O$14&amp;", "&amp;O$15&amp;", "&amp;O$16&amp;", "&amp;$A79&amp;", "&amp;$B79&amp;", "&amp;$C79&amp;"; ","")</f>
        <v>#REF!</v>
      </c>
      <c r="AB79" s="265" t="str">
        <f>IF(AND($E$8=1,'6a Health full-time'!S78&lt;0),V$14&amp;", "&amp;V$15&amp;", "&amp;V$16&amp;", "&amp;$A79&amp;", "&amp;$B79&amp;", "&amp;$C79&amp;"; ","")</f>
        <v/>
      </c>
      <c r="AC79" s="258" t="str">
        <f>IF(AND($E$8=1,'6a Health full-time'!T78&lt;0),W$14&amp;", "&amp;W$15&amp;", "&amp;W$16&amp;", "&amp;$A79&amp;", "&amp;$B79&amp;", "&amp;$C79&amp;"; ","")</f>
        <v/>
      </c>
      <c r="AD79" s="259" t="str">
        <f>IF(AND($E$8=1,'6a Health full-time'!W78&lt;0),X$14&amp;", "&amp;X$15&amp;", "&amp;X$16&amp;", "&amp;$A79&amp;", "&amp;$B79&amp;", "&amp;$C79&amp;"; ","")</f>
        <v/>
      </c>
      <c r="AE79" s="258" t="e">
        <f>IF(AND($E$8=1,'6a Health full-time'!#REF!&lt;0),Y$14&amp;", "&amp;Y$15&amp;", "&amp;Y$16&amp;", "&amp;$A79&amp;", "&amp;$B79&amp;", "&amp;$C79&amp;"; ","")</f>
        <v>#REF!</v>
      </c>
      <c r="AF79" s="299" t="e">
        <f>IF(AND($E$8=1,'6a Health full-time'!#REF!&lt;0),Z$14&amp;", "&amp;Z$15&amp;", "&amp;Z$16&amp;", "&amp;$A79&amp;", "&amp;$B79&amp;", "&amp;$C79&amp;"; ","")</f>
        <v>#REF!</v>
      </c>
      <c r="AG79" s="803" t="e">
        <f>IF(AND($E$8=1,'6a Health full-time'!#REF!&lt;0),AA$14&amp;", "&amp;AA$15&amp;", "&amp;AA$16&amp;", "&amp;$A79&amp;", "&amp;$B79&amp;", "&amp;$C79&amp;"; ","")</f>
        <v>#REF!</v>
      </c>
      <c r="AH79" s="50"/>
      <c r="AI79" s="295"/>
      <c r="AJ79" s="10"/>
      <c r="AK79" s="265" t="str">
        <f>IF(AND($F$8=1,ABS('6a Health full-time'!D78)&lt;&gt;INT(ABS('6a Health full-time'!D78))),D$14&amp;", "&amp;D$15&amp;", "&amp;D$16&amp;", "&amp;$A79&amp;", "&amp;$B79&amp;", "&amp;$C79&amp;"; ","")</f>
        <v/>
      </c>
      <c r="AL79" s="258" t="str">
        <f>IF(AND($F$8=1,ABS('6a Health full-time'!E78)&lt;&gt;INT(ABS('6a Health full-time'!E78))),E$14&amp;", "&amp;E$15&amp;", "&amp;E$16&amp;", "&amp;$A79&amp;", "&amp;$B79&amp;", "&amp;$C79&amp;"; ","")</f>
        <v/>
      </c>
      <c r="AM79" s="259" t="str">
        <f>IF(AND($F$8=1,ABS('6a Health full-time'!H78)&lt;&gt;INT(ABS('6a Health full-time'!H78))),F$14&amp;", "&amp;F$15&amp;", "&amp;F$16&amp;", "&amp;$A79&amp;", "&amp;$B79&amp;", "&amp;$C79&amp;"; ","")</f>
        <v/>
      </c>
      <c r="AN79" s="258" t="e">
        <f>IF(AND($F$8=1,ABS('6a Health full-time'!#REF!)&lt;&gt;INT(ABS('6a Health full-time'!#REF!))),G$14&amp;", "&amp;G$15&amp;", "&amp;G$16&amp;", "&amp;$A79&amp;", "&amp;$B79&amp;", "&amp;$C79&amp;"; ","")</f>
        <v>#REF!</v>
      </c>
      <c r="AO79" s="299" t="e">
        <f>IF(AND($F$8=1,ABS('6a Health full-time'!#REF!)&lt;&gt;INT(ABS('6a Health full-time'!#REF!))),H$14&amp;", "&amp;H$15&amp;", "&amp;H$16&amp;", "&amp;$A79&amp;", "&amp;$B79&amp;", "&amp;$C79&amp;"; ","")</f>
        <v>#REF!</v>
      </c>
      <c r="AP79" s="299" t="e">
        <f>IF(AND($F$8=1,ABS('6a Health full-time'!#REF!)&lt;&gt;INT(ABS('6a Health full-time'!#REF!))),I$14&amp;", "&amp;I$15&amp;", "&amp;I$16&amp;", "&amp;$A79&amp;", "&amp;$B79&amp;", "&amp;$C79&amp;"; ","")</f>
        <v>#REF!</v>
      </c>
      <c r="AQ79" s="265" t="str">
        <f>IF(AND($F$8=1,ABS('6a Health full-time'!I78)&lt;&gt;INT(ABS('6a Health full-time'!I78))),J$14&amp;", "&amp;J$15&amp;", "&amp;J$16&amp;", "&amp;$A79&amp;", "&amp;$B79&amp;", "&amp;$C79&amp;"; ","")</f>
        <v/>
      </c>
      <c r="AR79" s="258" t="str">
        <f>IF(AND($F$8=1,ABS('6a Health full-time'!J78)&lt;&gt;INT(ABS('6a Health full-time'!J78))),K$14&amp;", "&amp;K$15&amp;", "&amp;K$16&amp;", "&amp;$A79&amp;", "&amp;$B79&amp;", "&amp;$C79&amp;"; ","")</f>
        <v/>
      </c>
      <c r="AS79" s="259" t="str">
        <f>IF(AND($F$8=1,ABS('6a Health full-time'!M78)&lt;&gt;INT(ABS('6a Health full-time'!M78))),L$14&amp;", "&amp;L$15&amp;", "&amp;L$16&amp;", "&amp;$A79&amp;", "&amp;$B79&amp;", "&amp;$C79&amp;"; ","")</f>
        <v/>
      </c>
      <c r="AT79" s="258" t="e">
        <f>IF(AND($F$8=1,ABS('6a Health full-time'!#REF!)&lt;&gt;INT(ABS('6a Health full-time'!#REF!))),M$14&amp;", "&amp;M$15&amp;", "&amp;M$16&amp;", "&amp;$A79&amp;", "&amp;$B79&amp;", "&amp;$C79&amp;"; ","")</f>
        <v>#REF!</v>
      </c>
      <c r="AU79" s="299" t="e">
        <f>IF(AND($F$8=1,ABS('6a Health full-time'!#REF!)&lt;&gt;INT(ABS('6a Health full-time'!#REF!))),N$14&amp;", "&amp;N$15&amp;", "&amp;N$16&amp;", "&amp;$A79&amp;", "&amp;$B79&amp;", "&amp;$C79&amp;"; ","")</f>
        <v>#REF!</v>
      </c>
      <c r="AV79" s="803" t="e">
        <f>IF(AND($F$8=1,ABS('6a Health full-time'!#REF!)&lt;&gt;INT(ABS('6a Health full-time'!#REF!))),O$14&amp;", "&amp;O$15&amp;", "&amp;O$16&amp;", "&amp;$A79&amp;", "&amp;$B79&amp;", "&amp;$C79&amp;"; ","")</f>
        <v>#REF!</v>
      </c>
      <c r="AW79" s="299" t="str">
        <f>IF(AND($F$8=1,ABS('6a Health full-time'!N78)&lt;&gt;INT(ABS('6a Health full-time'!N78))),P$14&amp;", "&amp;P$15&amp;", "&amp;P$16&amp;", "&amp;$A79&amp;", "&amp;$B79&amp;", "&amp;$C79&amp;"; ","")</f>
        <v/>
      </c>
      <c r="AX79" s="807" t="str">
        <f>IF(AND($F$8=1,ABS('6a Health full-time'!O78)&lt;&gt;INT(ABS('6a Health full-time'!O78))),Q$14&amp;", "&amp;Q$15&amp;", "&amp;Q$16&amp;", "&amp;$A79&amp;", "&amp;$B79&amp;", "&amp;$C79&amp;"; ","")</f>
        <v/>
      </c>
      <c r="AY79" s="299" t="str">
        <f>IF(AND($F$8=1,ABS('6a Health full-time'!R78)&lt;&gt;INT(ABS('6a Health full-time'!R78))),R$14&amp;", "&amp;R$15&amp;", "&amp;R$16&amp;", "&amp;$A79&amp;", "&amp;$B79&amp;", "&amp;$C79&amp;"; ","")</f>
        <v/>
      </c>
      <c r="AZ79" s="807" t="e">
        <f>IF(AND($F$8=1,ABS('6a Health full-time'!#REF!)&lt;&gt;INT(ABS('6a Health full-time'!#REF!))),S$14&amp;", "&amp;S$15&amp;", "&amp;S$16&amp;", "&amp;$A79&amp;", "&amp;$B79&amp;", "&amp;$C79&amp;"; ","")</f>
        <v>#REF!</v>
      </c>
      <c r="BA79" s="299" t="e">
        <f>IF(AND($F$8=1,ABS('6a Health full-time'!#REF!)&lt;&gt;INT(ABS('6a Health full-time'!#REF!))),T$14&amp;", "&amp;T$15&amp;", "&amp;T$16&amp;", "&amp;$A79&amp;", "&amp;$B79&amp;", "&amp;$C79&amp;"; ","")</f>
        <v>#REF!</v>
      </c>
      <c r="BB79" s="299" t="e">
        <f>IF(AND($F$8=1,ABS('6a Health full-time'!#REF!)&lt;&gt;INT(ABS('6a Health full-time'!#REF!))),U$14&amp;", "&amp;U$15&amp;", "&amp;U$16&amp;", "&amp;$A79&amp;", "&amp;$B79&amp;", "&amp;$C79&amp;"; ","")</f>
        <v>#REF!</v>
      </c>
      <c r="BC79" s="265" t="str">
        <f>IF(AND($F$8=1,ABS('6a Health full-time'!S78)&lt;&gt;INT(ABS('6a Health full-time'!S78))),V$14&amp;", "&amp;V$15&amp;", "&amp;V$16&amp;", "&amp;$A79&amp;", "&amp;$B79&amp;", "&amp;$C79&amp;"; ","")</f>
        <v/>
      </c>
      <c r="BD79" s="258" t="str">
        <f>IF(AND($F$8=1,ABS('6a Health full-time'!T78)&lt;&gt;INT(ABS('6a Health full-time'!T78))),W$14&amp;", "&amp;W$15&amp;", "&amp;W$16&amp;", "&amp;$A79&amp;", "&amp;$B79&amp;", "&amp;$C79&amp;"; ","")</f>
        <v/>
      </c>
      <c r="BE79" s="259" t="str">
        <f>IF(AND($F$8=1,ABS('6a Health full-time'!W78)&lt;&gt;INT(ABS('6a Health full-time'!W78))),X$14&amp;", "&amp;X$15&amp;", "&amp;X$16&amp;", "&amp;$A79&amp;", "&amp;$B79&amp;", "&amp;$C79&amp;"; ","")</f>
        <v/>
      </c>
      <c r="BF79" s="258" t="e">
        <f>IF(AND($F$8=1,ABS('6a Health full-time'!#REF!)&lt;&gt;INT(ABS('6a Health full-time'!#REF!))),Y$14&amp;", "&amp;Y$15&amp;", "&amp;Y$16&amp;", "&amp;$A79&amp;", "&amp;$B79&amp;", "&amp;$C79&amp;"; ","")</f>
        <v>#REF!</v>
      </c>
      <c r="BG79" s="299" t="e">
        <f>IF(AND($F$8=1,ABS('6a Health full-time'!#REF!)&lt;&gt;INT(ABS('6a Health full-time'!#REF!))),Z$14&amp;", "&amp;Z$15&amp;", "&amp;Z$16&amp;", "&amp;$A79&amp;", "&amp;$B79&amp;", "&amp;$C79&amp;"; ","")</f>
        <v>#REF!</v>
      </c>
      <c r="BH79" s="266" t="e">
        <f>IF(AND($F$8=1,ABS('6a Health full-time'!#REF!)&lt;&gt;INT(ABS('6a Health full-time'!#REF!))),AA$14&amp;", "&amp;AA$15&amp;", "&amp;AA$16&amp;", "&amp;$A79&amp;", "&amp;$B79&amp;", "&amp;$C79&amp;"; ","")</f>
        <v>#REF!</v>
      </c>
      <c r="BI79" s="50"/>
      <c r="BJ79" s="295"/>
      <c r="BK79" s="10"/>
      <c r="BL79" s="281"/>
      <c r="BM79" s="280"/>
      <c r="BN79" s="288"/>
      <c r="BO79" s="280"/>
      <c r="BP79" s="305"/>
      <c r="BQ79" s="305"/>
      <c r="BR79" s="281"/>
      <c r="BS79" s="280"/>
      <c r="BT79" s="288"/>
      <c r="BU79" s="280"/>
      <c r="BV79" s="305"/>
      <c r="BW79" s="805"/>
      <c r="BX79" s="305"/>
      <c r="BY79" s="809"/>
      <c r="BZ79" s="305"/>
      <c r="CA79" s="809"/>
      <c r="CB79" s="305"/>
      <c r="CC79" s="305"/>
      <c r="CD79" s="281"/>
      <c r="CE79" s="280"/>
      <c r="CF79" s="288"/>
      <c r="CG79" s="280"/>
      <c r="CH79" s="308"/>
      <c r="CI79" s="816"/>
      <c r="CJ79" s="50"/>
      <c r="CK79" s="3"/>
      <c r="CL79" s="3"/>
      <c r="CM79" s="3"/>
      <c r="CN79" s="3"/>
      <c r="CO79" s="38" t="s">
        <v>124</v>
      </c>
      <c r="CP79" s="868" t="e">
        <f>CP$45</f>
        <v>#REF!</v>
      </c>
      <c r="CQ79" s="582" t="e">
        <f>CQ$45</f>
        <v>#REF!</v>
      </c>
      <c r="CR79" s="581" t="e">
        <f>CP$45</f>
        <v>#REF!</v>
      </c>
      <c r="CS79" s="790" t="e">
        <f>CQ$45</f>
        <v>#REF!</v>
      </c>
      <c r="CT79" s="782" t="e">
        <f>CP$45</f>
        <v>#REF!</v>
      </c>
      <c r="CU79" s="783" t="e">
        <f>CQ$45</f>
        <v>#REF!</v>
      </c>
      <c r="CV79" s="868" t="e">
        <f>CV$45</f>
        <v>#REF!</v>
      </c>
      <c r="CW79" s="582" t="e">
        <f>CW$45</f>
        <v>#REF!</v>
      </c>
      <c r="CX79" s="581" t="e">
        <f>CV$45</f>
        <v>#REF!</v>
      </c>
      <c r="CY79" s="790" t="e">
        <f>CW$45</f>
        <v>#REF!</v>
      </c>
      <c r="CZ79" s="782" t="e">
        <f>CV$45</f>
        <v>#REF!</v>
      </c>
      <c r="DA79" s="783" t="e">
        <f>CW$45</f>
        <v>#REF!</v>
      </c>
      <c r="DB79" s="868" t="e">
        <f>DB$45</f>
        <v>#REF!</v>
      </c>
      <c r="DC79" s="582" t="e">
        <f>DC$45</f>
        <v>#REF!</v>
      </c>
      <c r="DD79" s="581" t="e">
        <f>DB$45</f>
        <v>#REF!</v>
      </c>
      <c r="DE79" s="790" t="e">
        <f>DC$45</f>
        <v>#REF!</v>
      </c>
      <c r="DF79" s="782" t="e">
        <f>DB$45</f>
        <v>#REF!</v>
      </c>
      <c r="DG79" s="783" t="e">
        <f>DC$45</f>
        <v>#REF!</v>
      </c>
      <c r="DH79" s="868" t="e">
        <f>DH$45</f>
        <v>#REF!</v>
      </c>
      <c r="DI79" s="870" t="e">
        <f>DI$45</f>
        <v>#REF!</v>
      </c>
      <c r="DJ79" s="871" t="e">
        <f>DH$45</f>
        <v>#REF!</v>
      </c>
      <c r="DK79" s="790" t="e">
        <f>DI$45</f>
        <v>#REF!</v>
      </c>
      <c r="DL79" s="782" t="e">
        <f>DH$45</f>
        <v>#REF!</v>
      </c>
      <c r="DM79" s="783" t="e">
        <f>DI$45</f>
        <v>#REF!</v>
      </c>
      <c r="DN79" s="3"/>
      <c r="DO79" s="3"/>
      <c r="DP79" s="323"/>
      <c r="DQ79" s="10"/>
      <c r="DR79" s="265" t="str">
        <f>IF(AND($M$8=1,SUM('6a Health full-time'!D78,'6a Health full-time'!I78)&gt;$DP$22,'6a Health full-time'!N78=0),P$15&amp;", "&amp;P$16&amp;", "&amp;$A79&amp;", "&amp;$B79&amp;", "&amp;$C79&amp;"; ","")</f>
        <v/>
      </c>
      <c r="DS79" s="258" t="str">
        <f>IF(AND($M$8=1,SUM('6a Health full-time'!E78,'6a Health full-time'!J78)&gt;$DP$22,'6a Health full-time'!O78=0),Q$15&amp;", "&amp;Q$16&amp;", "&amp;$A79&amp;", "&amp;$B79&amp;", "&amp;$C79&amp;"; ","")</f>
        <v/>
      </c>
      <c r="DT79" s="259" t="str">
        <f>IF(AND($M$8=1,SUM('6a Health full-time'!H78,'6a Health full-time'!M78)&gt;$DP$22,'6a Health full-time'!R78=0),R$15&amp;", "&amp;R$16&amp;", "&amp;$A79&amp;", "&amp;$B79&amp;", "&amp;$C79&amp;"; ","")</f>
        <v/>
      </c>
      <c r="DU79" s="258" t="e">
        <f>IF(AND($M$8=1,SUM('6a Health full-time'!#REF!,'6a Health full-time'!#REF!)&gt;$DP$22,'6a Health full-time'!#REF!=0),S$15&amp;", "&amp;S$16&amp;", "&amp;$A79&amp;", "&amp;$B79&amp;", "&amp;$C79&amp;"; ","")</f>
        <v>#REF!</v>
      </c>
      <c r="DV79" s="299" t="e">
        <f>IF(AND($M$8=1,SUM('6a Health full-time'!#REF!,'6a Health full-time'!#REF!)&gt;$DP$22,'6a Health full-time'!#REF!=0),T$15&amp;", "&amp;T$16&amp;", "&amp;$A79&amp;", "&amp;$B79&amp;", "&amp;$C79&amp;"; ","")</f>
        <v>#REF!</v>
      </c>
      <c r="DW79" s="266" t="e">
        <f>IF(AND($M$8=1,SUM('6a Health full-time'!#REF!,'6a Health full-time'!#REF!)&gt;$DP$22,'6a Health full-time'!#REF!=0),U$15&amp;", "&amp;U$16&amp;", "&amp;$A79&amp;", "&amp;$B79&amp;", "&amp;$C79&amp;"; ","")</f>
        <v>#REF!</v>
      </c>
      <c r="DX79" s="324"/>
      <c r="DY79" s="323"/>
      <c r="DZ79" s="10"/>
      <c r="EA79" s="265" t="str">
        <f>IF(AND($N$8=1,SUM('6a Health full-time'!D78,'6a Health full-time'!I78)&gt;0,SUM('6a Health full-time'!D78,'6a Health full-time'!I78)=ABS('6a Health full-time'!N78)),P$15&amp;", "&amp;P$16&amp;", "&amp;$A79&amp;", "&amp;$B79&amp;", "&amp;$C79&amp;"; ","")</f>
        <v/>
      </c>
      <c r="EB79" s="258" t="str">
        <f>IF(AND($N$8=1,SUM('6a Health full-time'!E78,'6a Health full-time'!J78)&gt;0,SUM('6a Health full-time'!E78,'6a Health full-time'!J78)=ABS('6a Health full-time'!O78)),Q$15&amp;", "&amp;Q$16&amp;", "&amp;$A79&amp;", "&amp;$B79&amp;", "&amp;$C79&amp;"; ","")</f>
        <v/>
      </c>
      <c r="EC79" s="259" t="str">
        <f>IF(AND($N$8=1,SUM('6a Health full-time'!H78,'6a Health full-time'!M78)&gt;0,SUM('6a Health full-time'!H78,'6a Health full-time'!M78)=ABS('6a Health full-time'!R78)),R$15&amp;", "&amp;R$16&amp;", "&amp;$A79&amp;", "&amp;$B79&amp;", "&amp;$C79&amp;"; ","")</f>
        <v/>
      </c>
      <c r="ED79" s="258" t="e">
        <f>IF(AND($N$8=1,SUM('6a Health full-time'!#REF!,'6a Health full-time'!#REF!)&gt;0,SUM('6a Health full-time'!#REF!,'6a Health full-time'!#REF!)=ABS('6a Health full-time'!#REF!)),S$15&amp;", "&amp;S$16&amp;", "&amp;$A79&amp;", "&amp;$B79&amp;", "&amp;$C79&amp;"; ","")</f>
        <v>#REF!</v>
      </c>
      <c r="EE79" s="299" t="e">
        <f>IF(AND($N$8=1,SUM('6a Health full-time'!#REF!,'6a Health full-time'!#REF!)&gt;0,SUM('6a Health full-time'!#REF!,'6a Health full-time'!#REF!)=ABS('6a Health full-time'!#REF!)),T$15&amp;", "&amp;T$16&amp;", "&amp;$A79&amp;", "&amp;$B79&amp;", "&amp;$C79&amp;"; ","")</f>
        <v>#REF!</v>
      </c>
      <c r="EF79" s="266" t="e">
        <f>IF(AND($N$8=1,SUM('6a Health full-time'!#REF!,'6a Health full-time'!#REF!)&gt;0,SUM('6a Health full-time'!#REF!,'6a Health full-time'!#REF!)=ABS('6a Health full-time'!#REF!)),U$15&amp;", "&amp;U$16&amp;", "&amp;$A79&amp;", "&amp;$B79&amp;", "&amp;$C79&amp;"; ","")</f>
        <v>#REF!</v>
      </c>
      <c r="EG79" s="324"/>
      <c r="EH79" s="3"/>
      <c r="EI79" s="3"/>
      <c r="EJ79" s="3"/>
      <c r="EK79" s="3"/>
      <c r="EL79" s="3"/>
      <c r="EM79" s="3"/>
      <c r="EN79" s="3"/>
      <c r="EO79" s="3"/>
      <c r="EP79" s="3"/>
      <c r="EQ79" s="323"/>
      <c r="ER79" s="10"/>
      <c r="ES79" s="265" t="str">
        <f>IF(AND($P$8=1,$B79="Long length",'6a Health full-time'!S78&lt;&gt;0),D$15&amp;", "&amp;D$16&amp;", "&amp;$A79&amp;", "&amp;$B79&amp;", "&amp;$C79&amp;"; ","")</f>
        <v/>
      </c>
      <c r="ET79" s="258" t="str">
        <f>IF(AND($P$8=1,$B79="Long length",'6a Health full-time'!T78&lt;&gt;0),E$15&amp;", "&amp;E$16&amp;", "&amp;$A79&amp;", "&amp;$B79&amp;", "&amp;$C79&amp;"; ","")</f>
        <v/>
      </c>
      <c r="EU79" s="259" t="str">
        <f>IF(AND($P$8=1,$B79="Long length",'6a Health full-time'!W78&lt;&gt;0),F$15&amp;", "&amp;F$16&amp;", "&amp;$A79&amp;", "&amp;$B79&amp;", "&amp;$C79&amp;"; ","")</f>
        <v/>
      </c>
      <c r="EV79" s="258" t="e">
        <f>IF(AND($P$8=1,$B79="Long length",'6a Health full-time'!#REF!&lt;&gt;0),G$15&amp;", "&amp;G$16&amp;", "&amp;$A79&amp;", "&amp;$B79&amp;", "&amp;$C79&amp;"; ","")</f>
        <v>#REF!</v>
      </c>
      <c r="EW79" s="299" t="e">
        <f>IF(AND($P$8=1,$B79="Long length",'6a Health full-time'!#REF!&lt;&gt;0),H$15&amp;", "&amp;H$16&amp;", "&amp;$A79&amp;", "&amp;$B79&amp;", "&amp;$C79&amp;"; ","")</f>
        <v>#REF!</v>
      </c>
      <c r="EX79" s="266" t="e">
        <f>IF(AND($P$8=1,$B79="Long length",'6a Health full-time'!#REF!&lt;&gt;0),I$15&amp;", "&amp;I$16&amp;", "&amp;$A79&amp;", "&amp;$B79&amp;", "&amp;$C79&amp;"; ","")</f>
        <v>#REF!</v>
      </c>
      <c r="EY79" s="324"/>
    </row>
    <row r="80" spans="1:155" ht="13.5" x14ac:dyDescent="0.2">
      <c r="A80" s="3" t="s">
        <v>11306</v>
      </c>
      <c r="B80" s="3" t="s">
        <v>11274</v>
      </c>
      <c r="C80" s="3" t="s">
        <v>11275</v>
      </c>
      <c r="E80" s="295"/>
      <c r="F80" s="10"/>
      <c r="G80" s="264" t="str">
        <f>IF(AND($D$8=1,'6a Health full-time'!N79&gt;0),P$15&amp;", "&amp;P$16&amp;", "&amp;$A80&amp;", "&amp;$B80&amp;", "&amp;$C80&amp;"; ","")</f>
        <v/>
      </c>
      <c r="H80" s="255" t="str">
        <f>IF(AND($D$8=1,'6a Health full-time'!O79&gt;0),Q$15&amp;", "&amp;Q$16&amp;", "&amp;$A80&amp;", "&amp;$B80&amp;", "&amp;$C80&amp;"; ","")</f>
        <v/>
      </c>
      <c r="I80" s="256" t="str">
        <f>IF(AND($D$8=1,'6a Health full-time'!R79&gt;0),R$15&amp;", "&amp;R$16&amp;", "&amp;$A80&amp;", "&amp;$B80&amp;", "&amp;$C80&amp;"; ","")</f>
        <v/>
      </c>
      <c r="J80" s="257" t="e">
        <f>IF(AND($D$8=1,'6a Health full-time'!#REF!&gt;0),S$15&amp;", "&amp;S$16&amp;", "&amp;$A80&amp;", "&amp;$B80&amp;", "&amp;$C80&amp;"; ","")</f>
        <v>#REF!</v>
      </c>
      <c r="K80" s="795" t="e">
        <f>IF(AND($D$8=1,'6a Health full-time'!#REF!&gt;0),T$15&amp;", "&amp;T$16&amp;", "&amp;$A80&amp;", "&amp;$B80&amp;", "&amp;$C80&amp;"; ","")</f>
        <v>#REF!</v>
      </c>
      <c r="L80" s="293" t="e">
        <f>IF(AND($D$8=1,'6a Health full-time'!#REF!&gt;0),W$15&amp;", "&amp;W$16&amp;", "&amp;$A80&amp;", "&amp;$B80&amp;", "&amp;$C80&amp;"; ","")</f>
        <v>#REF!</v>
      </c>
      <c r="M80" s="50"/>
      <c r="N80" s="295"/>
      <c r="O80" s="10"/>
      <c r="P80" s="264" t="str">
        <f>IF(AND($E$8=1,'6a Health full-time'!D79&lt;0),D$14&amp;", "&amp;D$15&amp;", "&amp;D$16&amp;", "&amp;$A80&amp;", "&amp;$B80&amp;", "&amp;$C80&amp;"; ","")</f>
        <v/>
      </c>
      <c r="Q80" s="255" t="str">
        <f>IF(AND($E$8=1,'6a Health full-time'!E79&lt;0),E$14&amp;", "&amp;E$15&amp;", "&amp;E$16&amp;", "&amp;$A80&amp;", "&amp;$B80&amp;", "&amp;$C80&amp;"; ","")</f>
        <v/>
      </c>
      <c r="R80" s="256" t="str">
        <f>IF(AND($E$8=1,'6a Health full-time'!H79&lt;0),F$14&amp;", "&amp;F$15&amp;", "&amp;F$16&amp;", "&amp;$A80&amp;", "&amp;$B80&amp;", "&amp;$C80&amp;"; ","")</f>
        <v/>
      </c>
      <c r="S80" s="255" t="e">
        <f>IF(AND($E$8=1,'6a Health full-time'!#REF!&lt;0),G$14&amp;", "&amp;G$15&amp;", "&amp;G$16&amp;", "&amp;$A80&amp;", "&amp;$B80&amp;", "&amp;$C80&amp;"; ","")</f>
        <v>#REF!</v>
      </c>
      <c r="T80" s="298" t="e">
        <f>IF(AND($E$8=1,'6a Health full-time'!#REF!&lt;0),H$14&amp;", "&amp;H$15&amp;", "&amp;H$16&amp;", "&amp;$A80&amp;", "&amp;$B80&amp;", "&amp;$C80&amp;"; ","")</f>
        <v>#REF!</v>
      </c>
      <c r="U80" s="298" t="e">
        <f>IF(AND($E$8=1,'6a Health full-time'!#REF!&lt;0),I$14&amp;", "&amp;I$15&amp;", "&amp;I$16&amp;", "&amp;$A80&amp;", "&amp;$B80&amp;", "&amp;$C80&amp;"; ","")</f>
        <v>#REF!</v>
      </c>
      <c r="V80" s="264" t="str">
        <f>IF(AND($E$8=1,'6a Health full-time'!I79&lt;0),J$14&amp;", "&amp;J$15&amp;", "&amp;J$16&amp;", "&amp;$A80&amp;", "&amp;$B80&amp;", "&amp;$C80&amp;"; ","")</f>
        <v/>
      </c>
      <c r="W80" s="255" t="str">
        <f>IF(AND($E$8=1,'6a Health full-time'!J79&lt;0),K$14&amp;", "&amp;K$15&amp;", "&amp;K$16&amp;", "&amp;$A80&amp;", "&amp;$B80&amp;", "&amp;$C80&amp;"; ","")</f>
        <v/>
      </c>
      <c r="X80" s="256" t="str">
        <f>IF(AND($E$8=1,'6a Health full-time'!M79&lt;0),L$14&amp;", "&amp;L$15&amp;", "&amp;L$16&amp;", "&amp;$A80&amp;", "&amp;$B80&amp;", "&amp;$C80&amp;"; ","")</f>
        <v/>
      </c>
      <c r="Y80" s="255" t="e">
        <f>IF(AND($E$8=1,'6a Health full-time'!#REF!&lt;0),M$14&amp;", "&amp;M$15&amp;", "&amp;M$16&amp;", "&amp;$A80&amp;", "&amp;$B80&amp;", "&amp;$C80&amp;"; ","")</f>
        <v>#REF!</v>
      </c>
      <c r="Z80" s="298" t="e">
        <f>IF(AND($E$8=1,'6a Health full-time'!#REF!&lt;0),N$14&amp;", "&amp;N$15&amp;", "&amp;N$16&amp;", "&amp;$A80&amp;", "&amp;$B80&amp;", "&amp;$C80&amp;"; ","")</f>
        <v>#REF!</v>
      </c>
      <c r="AA80" s="298" t="e">
        <f>IF(AND($E$8=1,'6a Health full-time'!#REF!&lt;0),O$14&amp;", "&amp;O$15&amp;", "&amp;O$16&amp;", "&amp;$A80&amp;", "&amp;$B80&amp;", "&amp;$C80&amp;"; ","")</f>
        <v>#REF!</v>
      </c>
      <c r="AB80" s="264" t="str">
        <f>IF(AND($E$8=1,'6a Health full-time'!S79&lt;0),V$14&amp;", "&amp;V$15&amp;", "&amp;V$16&amp;", "&amp;$A80&amp;", "&amp;$B80&amp;", "&amp;$C80&amp;"; ","")</f>
        <v/>
      </c>
      <c r="AC80" s="255" t="str">
        <f>IF(AND($E$8=1,'6a Health full-time'!T79&lt;0),W$14&amp;", "&amp;W$15&amp;", "&amp;W$16&amp;", "&amp;$A80&amp;", "&amp;$B80&amp;", "&amp;$C80&amp;"; ","")</f>
        <v/>
      </c>
      <c r="AD80" s="256" t="str">
        <f>IF(AND($E$8=1,'6a Health full-time'!W79&lt;0),X$14&amp;", "&amp;X$15&amp;", "&amp;X$16&amp;", "&amp;$A80&amp;", "&amp;$B80&amp;", "&amp;$C80&amp;"; ","")</f>
        <v/>
      </c>
      <c r="AE80" s="255" t="e">
        <f>IF(AND($E$8=1,'6a Health full-time'!#REF!&lt;0),Y$14&amp;", "&amp;Y$15&amp;", "&amp;Y$16&amp;", "&amp;$A80&amp;", "&amp;$B80&amp;", "&amp;$C80&amp;"; ","")</f>
        <v>#REF!</v>
      </c>
      <c r="AF80" s="298" t="e">
        <f>IF(AND($E$8=1,'6a Health full-time'!#REF!&lt;0),Z$14&amp;", "&amp;Z$15&amp;", "&amp;Z$16&amp;", "&amp;$A80&amp;", "&amp;$B80&amp;", "&amp;$C80&amp;"; ","")</f>
        <v>#REF!</v>
      </c>
      <c r="AG80" s="802" t="e">
        <f>IF(AND($E$8=1,'6a Health full-time'!#REF!&lt;0),AA$14&amp;", "&amp;AA$15&amp;", "&amp;AA$16&amp;", "&amp;$A80&amp;", "&amp;$B80&amp;", "&amp;$C80&amp;"; ","")</f>
        <v>#REF!</v>
      </c>
      <c r="AH80" s="50"/>
      <c r="AI80" s="295"/>
      <c r="AJ80" s="10"/>
      <c r="AK80" s="264" t="str">
        <f>IF(AND($F$8=1,ABS('6a Health full-time'!D79)&lt;&gt;INT(ABS('6a Health full-time'!D79))),D$14&amp;", "&amp;D$15&amp;", "&amp;D$16&amp;", "&amp;$A80&amp;", "&amp;$B80&amp;", "&amp;$C80&amp;"; ","")</f>
        <v/>
      </c>
      <c r="AL80" s="255" t="str">
        <f>IF(AND($F$8=1,ABS('6a Health full-time'!E79)&lt;&gt;INT(ABS('6a Health full-time'!E79))),E$14&amp;", "&amp;E$15&amp;", "&amp;E$16&amp;", "&amp;$A80&amp;", "&amp;$B80&amp;", "&amp;$C80&amp;"; ","")</f>
        <v/>
      </c>
      <c r="AM80" s="256" t="str">
        <f>IF(AND($F$8=1,ABS('6a Health full-time'!H79)&lt;&gt;INT(ABS('6a Health full-time'!H79))),F$14&amp;", "&amp;F$15&amp;", "&amp;F$16&amp;", "&amp;$A80&amp;", "&amp;$B80&amp;", "&amp;$C80&amp;"; ","")</f>
        <v/>
      </c>
      <c r="AN80" s="255" t="e">
        <f>IF(AND($F$8=1,ABS('6a Health full-time'!#REF!)&lt;&gt;INT(ABS('6a Health full-time'!#REF!))),G$14&amp;", "&amp;G$15&amp;", "&amp;G$16&amp;", "&amp;$A80&amp;", "&amp;$B80&amp;", "&amp;$C80&amp;"; ","")</f>
        <v>#REF!</v>
      </c>
      <c r="AO80" s="298" t="e">
        <f>IF(AND($F$8=1,ABS('6a Health full-time'!#REF!)&lt;&gt;INT(ABS('6a Health full-time'!#REF!))),H$14&amp;", "&amp;H$15&amp;", "&amp;H$16&amp;", "&amp;$A80&amp;", "&amp;$B80&amp;", "&amp;$C80&amp;"; ","")</f>
        <v>#REF!</v>
      </c>
      <c r="AP80" s="298" t="e">
        <f>IF(AND($F$8=1,ABS('6a Health full-time'!#REF!)&lt;&gt;INT(ABS('6a Health full-time'!#REF!))),I$14&amp;", "&amp;I$15&amp;", "&amp;I$16&amp;", "&amp;$A80&amp;", "&amp;$B80&amp;", "&amp;$C80&amp;"; ","")</f>
        <v>#REF!</v>
      </c>
      <c r="AQ80" s="264" t="str">
        <f>IF(AND($F$8=1,ABS('6a Health full-time'!I79)&lt;&gt;INT(ABS('6a Health full-time'!I79))),J$14&amp;", "&amp;J$15&amp;", "&amp;J$16&amp;", "&amp;$A80&amp;", "&amp;$B80&amp;", "&amp;$C80&amp;"; ","")</f>
        <v/>
      </c>
      <c r="AR80" s="255" t="str">
        <f>IF(AND($F$8=1,ABS('6a Health full-time'!J79)&lt;&gt;INT(ABS('6a Health full-time'!J79))),K$14&amp;", "&amp;K$15&amp;", "&amp;K$16&amp;", "&amp;$A80&amp;", "&amp;$B80&amp;", "&amp;$C80&amp;"; ","")</f>
        <v/>
      </c>
      <c r="AS80" s="256" t="str">
        <f>IF(AND($F$8=1,ABS('6a Health full-time'!M79)&lt;&gt;INT(ABS('6a Health full-time'!M79))),L$14&amp;", "&amp;L$15&amp;", "&amp;L$16&amp;", "&amp;$A80&amp;", "&amp;$B80&amp;", "&amp;$C80&amp;"; ","")</f>
        <v/>
      </c>
      <c r="AT80" s="255" t="e">
        <f>IF(AND($F$8=1,ABS('6a Health full-time'!#REF!)&lt;&gt;INT(ABS('6a Health full-time'!#REF!))),M$14&amp;", "&amp;M$15&amp;", "&amp;M$16&amp;", "&amp;$A80&amp;", "&amp;$B80&amp;", "&amp;$C80&amp;"; ","")</f>
        <v>#REF!</v>
      </c>
      <c r="AU80" s="298" t="e">
        <f>IF(AND($F$8=1,ABS('6a Health full-time'!#REF!)&lt;&gt;INT(ABS('6a Health full-time'!#REF!))),N$14&amp;", "&amp;N$15&amp;", "&amp;N$16&amp;", "&amp;$A80&amp;", "&amp;$B80&amp;", "&amp;$C80&amp;"; ","")</f>
        <v>#REF!</v>
      </c>
      <c r="AV80" s="802" t="e">
        <f>IF(AND($F$8=1,ABS('6a Health full-time'!#REF!)&lt;&gt;INT(ABS('6a Health full-time'!#REF!))),O$14&amp;", "&amp;O$15&amp;", "&amp;O$16&amp;", "&amp;$A80&amp;", "&amp;$B80&amp;", "&amp;$C80&amp;"; ","")</f>
        <v>#REF!</v>
      </c>
      <c r="AW80" s="298" t="str">
        <f>IF(AND($F$8=1,ABS('6a Health full-time'!N79)&lt;&gt;INT(ABS('6a Health full-time'!N79))),P$14&amp;", "&amp;P$15&amp;", "&amp;P$16&amp;", "&amp;$A80&amp;", "&amp;$B80&amp;", "&amp;$C80&amp;"; ","")</f>
        <v/>
      </c>
      <c r="AX80" s="806" t="str">
        <f>IF(AND($F$8=1,ABS('6a Health full-time'!O79)&lt;&gt;INT(ABS('6a Health full-time'!O79))),Q$14&amp;", "&amp;Q$15&amp;", "&amp;Q$16&amp;", "&amp;$A80&amp;", "&amp;$B80&amp;", "&amp;$C80&amp;"; ","")</f>
        <v/>
      </c>
      <c r="AY80" s="298" t="str">
        <f>IF(AND($F$8=1,ABS('6a Health full-time'!R79)&lt;&gt;INT(ABS('6a Health full-time'!R79))),R$14&amp;", "&amp;R$15&amp;", "&amp;R$16&amp;", "&amp;$A80&amp;", "&amp;$B80&amp;", "&amp;$C80&amp;"; ","")</f>
        <v/>
      </c>
      <c r="AZ80" s="806" t="e">
        <f>IF(AND($F$8=1,ABS('6a Health full-time'!#REF!)&lt;&gt;INT(ABS('6a Health full-time'!#REF!))),S$14&amp;", "&amp;S$15&amp;", "&amp;S$16&amp;", "&amp;$A80&amp;", "&amp;$B80&amp;", "&amp;$C80&amp;"; ","")</f>
        <v>#REF!</v>
      </c>
      <c r="BA80" s="298" t="e">
        <f>IF(AND($F$8=1,ABS('6a Health full-time'!#REF!)&lt;&gt;INT(ABS('6a Health full-time'!#REF!))),T$14&amp;", "&amp;T$15&amp;", "&amp;T$16&amp;", "&amp;$A80&amp;", "&amp;$B80&amp;", "&amp;$C80&amp;"; ","")</f>
        <v>#REF!</v>
      </c>
      <c r="BB80" s="298" t="e">
        <f>IF(AND($F$8=1,ABS('6a Health full-time'!#REF!)&lt;&gt;INT(ABS('6a Health full-time'!#REF!))),U$14&amp;", "&amp;U$15&amp;", "&amp;U$16&amp;", "&amp;$A80&amp;", "&amp;$B80&amp;", "&amp;$C80&amp;"; ","")</f>
        <v>#REF!</v>
      </c>
      <c r="BC80" s="264" t="str">
        <f>IF(AND($F$8=1,ABS('6a Health full-time'!S79)&lt;&gt;INT(ABS('6a Health full-time'!S79))),V$14&amp;", "&amp;V$15&amp;", "&amp;V$16&amp;", "&amp;$A80&amp;", "&amp;$B80&amp;", "&amp;$C80&amp;"; ","")</f>
        <v/>
      </c>
      <c r="BD80" s="255" t="str">
        <f>IF(AND($F$8=1,ABS('6a Health full-time'!T79)&lt;&gt;INT(ABS('6a Health full-time'!T79))),W$14&amp;", "&amp;W$15&amp;", "&amp;W$16&amp;", "&amp;$A80&amp;", "&amp;$B80&amp;", "&amp;$C80&amp;"; ","")</f>
        <v/>
      </c>
      <c r="BE80" s="256" t="str">
        <f>IF(AND($F$8=1,ABS('6a Health full-time'!W79)&lt;&gt;INT(ABS('6a Health full-time'!W79))),X$14&amp;", "&amp;X$15&amp;", "&amp;X$16&amp;", "&amp;$A80&amp;", "&amp;$B80&amp;", "&amp;$C80&amp;"; ","")</f>
        <v/>
      </c>
      <c r="BF80" s="255" t="e">
        <f>IF(AND($F$8=1,ABS('6a Health full-time'!#REF!)&lt;&gt;INT(ABS('6a Health full-time'!#REF!))),Y$14&amp;", "&amp;Y$15&amp;", "&amp;Y$16&amp;", "&amp;$A80&amp;", "&amp;$B80&amp;", "&amp;$C80&amp;"; ","")</f>
        <v>#REF!</v>
      </c>
      <c r="BG80" s="298" t="e">
        <f>IF(AND($F$8=1,ABS('6a Health full-time'!#REF!)&lt;&gt;INT(ABS('6a Health full-time'!#REF!))),Z$14&amp;", "&amp;Z$15&amp;", "&amp;Z$16&amp;", "&amp;$A80&amp;", "&amp;$B80&amp;", "&amp;$C80&amp;"; ","")</f>
        <v>#REF!</v>
      </c>
      <c r="BH80" s="293" t="e">
        <f>IF(AND($F$8=1,ABS('6a Health full-time'!#REF!)&lt;&gt;INT(ABS('6a Health full-time'!#REF!))),AA$14&amp;", "&amp;AA$15&amp;", "&amp;AA$16&amp;", "&amp;$A80&amp;", "&amp;$B80&amp;", "&amp;$C80&amp;"; ","")</f>
        <v>#REF!</v>
      </c>
      <c r="BI80" s="50"/>
      <c r="BJ80" s="295"/>
      <c r="BK80" s="10"/>
      <c r="BL80" s="286"/>
      <c r="BM80" s="287"/>
      <c r="BN80" s="301"/>
      <c r="BO80" s="287"/>
      <c r="BP80" s="303"/>
      <c r="BQ80" s="303"/>
      <c r="BR80" s="286"/>
      <c r="BS80" s="287"/>
      <c r="BT80" s="301"/>
      <c r="BU80" s="287"/>
      <c r="BV80" s="303"/>
      <c r="BW80" s="804"/>
      <c r="BX80" s="303"/>
      <c r="BY80" s="808"/>
      <c r="BZ80" s="303"/>
      <c r="CA80" s="808"/>
      <c r="CB80" s="303"/>
      <c r="CC80" s="303"/>
      <c r="CD80" s="286"/>
      <c r="CE80" s="287"/>
      <c r="CF80" s="301"/>
      <c r="CG80" s="287"/>
      <c r="CH80" s="814"/>
      <c r="CI80" s="817"/>
      <c r="CJ80" s="50"/>
      <c r="CK80" s="3"/>
      <c r="CL80" s="3"/>
      <c r="CM80" s="3"/>
      <c r="CN80" s="3"/>
      <c r="CO80" s="38" t="s">
        <v>124</v>
      </c>
      <c r="CP80" s="872" t="e">
        <f>CP$46</f>
        <v>#REF!</v>
      </c>
      <c r="CQ80" s="873" t="e">
        <f>CQ$46</f>
        <v>#REF!</v>
      </c>
      <c r="CR80" s="828" t="e">
        <f>CP$46</f>
        <v>#REF!</v>
      </c>
      <c r="CS80" s="825" t="e">
        <f>CQ$46</f>
        <v>#REF!</v>
      </c>
      <c r="CT80" s="784" t="e">
        <f>CP$46</f>
        <v>#REF!</v>
      </c>
      <c r="CU80" s="785" t="e">
        <f>CQ$46</f>
        <v>#REF!</v>
      </c>
      <c r="CV80" s="874" t="e">
        <f>CV$46</f>
        <v>#REF!</v>
      </c>
      <c r="CW80" s="873" t="e">
        <f>CW$46</f>
        <v>#REF!</v>
      </c>
      <c r="CX80" s="828" t="e">
        <f>CV$46</f>
        <v>#REF!</v>
      </c>
      <c r="CY80" s="825" t="e">
        <f>CW$46</f>
        <v>#REF!</v>
      </c>
      <c r="CZ80" s="784" t="e">
        <f>CV$46</f>
        <v>#REF!</v>
      </c>
      <c r="DA80" s="785" t="e">
        <f>CW$46</f>
        <v>#REF!</v>
      </c>
      <c r="DB80" s="874" t="e">
        <f>DB$46</f>
        <v>#REF!</v>
      </c>
      <c r="DC80" s="873" t="e">
        <f>DC$46</f>
        <v>#REF!</v>
      </c>
      <c r="DD80" s="828" t="e">
        <f>DB$46</f>
        <v>#REF!</v>
      </c>
      <c r="DE80" s="825" t="e">
        <f>DC$46</f>
        <v>#REF!</v>
      </c>
      <c r="DF80" s="784" t="e">
        <f>DB$46</f>
        <v>#REF!</v>
      </c>
      <c r="DG80" s="785" t="e">
        <f>DC$46</f>
        <v>#REF!</v>
      </c>
      <c r="DH80" s="874" t="e">
        <f>DH$46</f>
        <v>#REF!</v>
      </c>
      <c r="DI80" s="873" t="e">
        <f>DI$46</f>
        <v>#REF!</v>
      </c>
      <c r="DJ80" s="828" t="e">
        <f>DH$46</f>
        <v>#REF!</v>
      </c>
      <c r="DK80" s="825" t="e">
        <f>DI$46</f>
        <v>#REF!</v>
      </c>
      <c r="DL80" s="784" t="e">
        <f>DH$46</f>
        <v>#REF!</v>
      </c>
      <c r="DM80" s="785" t="e">
        <f>DI$46</f>
        <v>#REF!</v>
      </c>
      <c r="DN80" s="3"/>
      <c r="DO80" s="3"/>
      <c r="DP80" s="323"/>
      <c r="DQ80" s="10"/>
      <c r="DR80" s="264" t="str">
        <f>IF(AND($M$8=1,SUM('6a Health full-time'!D79,'6a Health full-time'!I79)&gt;$DP$22,'6a Health full-time'!N79=0),P$15&amp;", "&amp;P$16&amp;", "&amp;$A80&amp;", "&amp;$B80&amp;", "&amp;$C80&amp;"; ","")</f>
        <v/>
      </c>
      <c r="DS80" s="255" t="str">
        <f>IF(AND($M$8=1,SUM('6a Health full-time'!E79,'6a Health full-time'!J79)&gt;$DP$22,'6a Health full-time'!O79=0),Q$15&amp;", "&amp;Q$16&amp;", "&amp;$A80&amp;", "&amp;$B80&amp;", "&amp;$C80&amp;"; ","")</f>
        <v/>
      </c>
      <c r="DT80" s="256" t="str">
        <f>IF(AND($M$8=1,SUM('6a Health full-time'!H79,'6a Health full-time'!M79)&gt;$DP$22,'6a Health full-time'!R79=0),R$15&amp;", "&amp;R$16&amp;", "&amp;$A80&amp;", "&amp;$B80&amp;", "&amp;$C80&amp;"; ","")</f>
        <v/>
      </c>
      <c r="DU80" s="255" t="e">
        <f>IF(AND($M$8=1,SUM('6a Health full-time'!#REF!,'6a Health full-time'!#REF!)&gt;$DP$22,'6a Health full-time'!#REF!=0),S$15&amp;", "&amp;S$16&amp;", "&amp;$A80&amp;", "&amp;$B80&amp;", "&amp;$C80&amp;"; ","")</f>
        <v>#REF!</v>
      </c>
      <c r="DV80" s="298" t="e">
        <f>IF(AND($M$8=1,SUM('6a Health full-time'!#REF!,'6a Health full-time'!#REF!)&gt;$DP$22,'6a Health full-time'!#REF!=0),T$15&amp;", "&amp;T$16&amp;", "&amp;$A80&amp;", "&amp;$B80&amp;", "&amp;$C80&amp;"; ","")</f>
        <v>#REF!</v>
      </c>
      <c r="DW80" s="293" t="e">
        <f>IF(AND($M$8=1,SUM('6a Health full-time'!#REF!,'6a Health full-time'!#REF!)&gt;$DP$22,'6a Health full-time'!#REF!=0),U$15&amp;", "&amp;U$16&amp;", "&amp;$A80&amp;", "&amp;$B80&amp;", "&amp;$C80&amp;"; ","")</f>
        <v>#REF!</v>
      </c>
      <c r="DX80" s="324"/>
      <c r="DY80" s="323"/>
      <c r="DZ80" s="10"/>
      <c r="EA80" s="264" t="str">
        <f>IF(AND($N$8=1,SUM('6a Health full-time'!D79,'6a Health full-time'!I79)&gt;0,SUM('6a Health full-time'!D79,'6a Health full-time'!I79)=ABS('6a Health full-time'!N79)),P$15&amp;", "&amp;P$16&amp;", "&amp;$A80&amp;", "&amp;$B80&amp;", "&amp;$C80&amp;"; ","")</f>
        <v/>
      </c>
      <c r="EB80" s="255" t="str">
        <f>IF(AND($N$8=1,SUM('6a Health full-time'!E79,'6a Health full-time'!J79)&gt;0,SUM('6a Health full-time'!E79,'6a Health full-time'!J79)=ABS('6a Health full-time'!O79)),Q$15&amp;", "&amp;Q$16&amp;", "&amp;$A80&amp;", "&amp;$B80&amp;", "&amp;$C80&amp;"; ","")</f>
        <v/>
      </c>
      <c r="EC80" s="256" t="str">
        <f>IF(AND($N$8=1,SUM('6a Health full-time'!H79,'6a Health full-time'!M79)&gt;0,SUM('6a Health full-time'!H79,'6a Health full-time'!M79)=ABS('6a Health full-time'!R79)),R$15&amp;", "&amp;R$16&amp;", "&amp;$A80&amp;", "&amp;$B80&amp;", "&amp;$C80&amp;"; ","")</f>
        <v/>
      </c>
      <c r="ED80" s="255" t="e">
        <f>IF(AND($N$8=1,SUM('6a Health full-time'!#REF!,'6a Health full-time'!#REF!)&gt;0,SUM('6a Health full-time'!#REF!,'6a Health full-time'!#REF!)=ABS('6a Health full-time'!#REF!)),S$15&amp;", "&amp;S$16&amp;", "&amp;$A80&amp;", "&amp;$B80&amp;", "&amp;$C80&amp;"; ","")</f>
        <v>#REF!</v>
      </c>
      <c r="EE80" s="298" t="e">
        <f>IF(AND($N$8=1,SUM('6a Health full-time'!#REF!,'6a Health full-time'!#REF!)&gt;0,SUM('6a Health full-time'!#REF!,'6a Health full-time'!#REF!)=ABS('6a Health full-time'!#REF!)),T$15&amp;", "&amp;T$16&amp;", "&amp;$A80&amp;", "&amp;$B80&amp;", "&amp;$C80&amp;"; ","")</f>
        <v>#REF!</v>
      </c>
      <c r="EF80" s="293" t="e">
        <f>IF(AND($N$8=1,SUM('6a Health full-time'!#REF!,'6a Health full-time'!#REF!)&gt;0,SUM('6a Health full-time'!#REF!,'6a Health full-time'!#REF!)=ABS('6a Health full-time'!#REF!)),U$15&amp;", "&amp;U$16&amp;", "&amp;$A80&amp;", "&amp;$B80&amp;", "&amp;$C80&amp;"; ","")</f>
        <v>#REF!</v>
      </c>
      <c r="EG80" s="324"/>
      <c r="EH80" s="3"/>
      <c r="EI80" s="3"/>
      <c r="EJ80" s="3"/>
      <c r="EK80" s="3"/>
      <c r="EL80" s="3"/>
      <c r="EM80" s="3"/>
      <c r="EN80" s="3"/>
      <c r="EO80" s="3"/>
      <c r="EP80" s="3"/>
      <c r="EQ80" s="323"/>
      <c r="ER80" s="10"/>
      <c r="ES80" s="264" t="str">
        <f>IF(AND($P$8=1,$B80="Long length",'6a Health full-time'!S79&lt;&gt;0),D$15&amp;", "&amp;D$16&amp;", "&amp;$A80&amp;", "&amp;$B80&amp;", "&amp;$C80&amp;"; ","")</f>
        <v/>
      </c>
      <c r="ET80" s="255" t="str">
        <f>IF(AND($P$8=1,$B80="Long length",'6a Health full-time'!T79&lt;&gt;0),E$15&amp;", "&amp;E$16&amp;", "&amp;$A80&amp;", "&amp;$B80&amp;", "&amp;$C80&amp;"; ","")</f>
        <v/>
      </c>
      <c r="EU80" s="256" t="str">
        <f>IF(AND($P$8=1,$B80="Long length",'6a Health full-time'!W79&lt;&gt;0),F$15&amp;", "&amp;F$16&amp;", "&amp;$A80&amp;", "&amp;$B80&amp;", "&amp;$C80&amp;"; ","")</f>
        <v/>
      </c>
      <c r="EV80" s="255" t="e">
        <f>IF(AND($P$8=1,$B80="Long length",'6a Health full-time'!#REF!&lt;&gt;0),G$15&amp;", "&amp;G$16&amp;", "&amp;$A80&amp;", "&amp;$B80&amp;", "&amp;$C80&amp;"; ","")</f>
        <v>#REF!</v>
      </c>
      <c r="EW80" s="298" t="e">
        <f>IF(AND($P$8=1,$B80="Long length",'6a Health full-time'!#REF!&lt;&gt;0),H$15&amp;", "&amp;H$16&amp;", "&amp;$A80&amp;", "&amp;$B80&amp;", "&amp;$C80&amp;"; ","")</f>
        <v>#REF!</v>
      </c>
      <c r="EX80" s="293" t="e">
        <f>IF(AND($P$8=1,$B80="Long length",'6a Health full-time'!#REF!&lt;&gt;0),I$15&amp;", "&amp;I$16&amp;", "&amp;$A80&amp;", "&amp;$B80&amp;", "&amp;$C80&amp;"; ","")</f>
        <v>#REF!</v>
      </c>
      <c r="EY80" s="324"/>
    </row>
    <row r="81" spans="1:155" ht="13.5" x14ac:dyDescent="0.2">
      <c r="A81" s="3" t="s">
        <v>11306</v>
      </c>
      <c r="B81" s="3" t="s">
        <v>11274</v>
      </c>
      <c r="C81" s="3" t="s">
        <v>11284</v>
      </c>
      <c r="E81" s="295"/>
      <c r="F81" s="10"/>
      <c r="G81" s="265" t="str">
        <f>IF(AND($D$8=1,'6a Health full-time'!N80&gt;0),P$15&amp;", "&amp;P$16&amp;", "&amp;$A81&amp;", "&amp;$B81&amp;", "&amp;$C81&amp;"; ","")</f>
        <v/>
      </c>
      <c r="H81" s="258" t="str">
        <f>IF(AND($D$8=1,'6a Health full-time'!O80&gt;0),Q$15&amp;", "&amp;Q$16&amp;", "&amp;$A81&amp;", "&amp;$B81&amp;", "&amp;$C81&amp;"; ","")</f>
        <v/>
      </c>
      <c r="I81" s="259" t="str">
        <f>IF(AND($D$8=1,'6a Health full-time'!R80&gt;0),R$15&amp;", "&amp;R$16&amp;", "&amp;$A81&amp;", "&amp;$B81&amp;", "&amp;$C81&amp;"; ","")</f>
        <v/>
      </c>
      <c r="J81" s="794" t="e">
        <f>IF(AND($D$8=1,'6a Health full-time'!#REF!&gt;0),S$15&amp;", "&amp;S$16&amp;", "&amp;$A81&amp;", "&amp;$B81&amp;", "&amp;$C81&amp;"; ","")</f>
        <v>#REF!</v>
      </c>
      <c r="K81" s="796" t="e">
        <f>IF(AND($D$8=1,'6a Health full-time'!#REF!&gt;0),T$15&amp;", "&amp;T$16&amp;", "&amp;$A81&amp;", "&amp;$B81&amp;", "&amp;$C81&amp;"; ","")</f>
        <v>#REF!</v>
      </c>
      <c r="L81" s="266" t="e">
        <f>IF(AND($D$8=1,'6a Health full-time'!#REF!&gt;0),W$15&amp;", "&amp;W$16&amp;", "&amp;$A81&amp;", "&amp;$B81&amp;", "&amp;$C81&amp;"; ","")</f>
        <v>#REF!</v>
      </c>
      <c r="M81" s="50"/>
      <c r="N81" s="295"/>
      <c r="O81" s="10"/>
      <c r="P81" s="265" t="str">
        <f>IF(AND($E$8=1,'6a Health full-time'!D80&lt;0),D$14&amp;", "&amp;D$15&amp;", "&amp;D$16&amp;", "&amp;$A81&amp;", "&amp;$B81&amp;", "&amp;$C81&amp;"; ","")</f>
        <v/>
      </c>
      <c r="Q81" s="258" t="str">
        <f>IF(AND($E$8=1,'6a Health full-time'!E80&lt;0),E$14&amp;", "&amp;E$15&amp;", "&amp;E$16&amp;", "&amp;$A81&amp;", "&amp;$B81&amp;", "&amp;$C81&amp;"; ","")</f>
        <v/>
      </c>
      <c r="R81" s="259" t="str">
        <f>IF(AND($E$8=1,'6a Health full-time'!H80&lt;0),F$14&amp;", "&amp;F$15&amp;", "&amp;F$16&amp;", "&amp;$A81&amp;", "&amp;$B81&amp;", "&amp;$C81&amp;"; ","")</f>
        <v/>
      </c>
      <c r="S81" s="258" t="e">
        <f>IF(AND($E$8=1,'6a Health full-time'!#REF!&lt;0),G$14&amp;", "&amp;G$15&amp;", "&amp;G$16&amp;", "&amp;$A81&amp;", "&amp;$B81&amp;", "&amp;$C81&amp;"; ","")</f>
        <v>#REF!</v>
      </c>
      <c r="T81" s="299" t="e">
        <f>IF(AND($E$8=1,'6a Health full-time'!#REF!&lt;0),H$14&amp;", "&amp;H$15&amp;", "&amp;H$16&amp;", "&amp;$A81&amp;", "&amp;$B81&amp;", "&amp;$C81&amp;"; ","")</f>
        <v>#REF!</v>
      </c>
      <c r="U81" s="299" t="e">
        <f>IF(AND($E$8=1,'6a Health full-time'!#REF!&lt;0),I$14&amp;", "&amp;I$15&amp;", "&amp;I$16&amp;", "&amp;$A81&amp;", "&amp;$B81&amp;", "&amp;$C81&amp;"; ","")</f>
        <v>#REF!</v>
      </c>
      <c r="V81" s="265" t="str">
        <f>IF(AND($E$8=1,'6a Health full-time'!I80&lt;0),J$14&amp;", "&amp;J$15&amp;", "&amp;J$16&amp;", "&amp;$A81&amp;", "&amp;$B81&amp;", "&amp;$C81&amp;"; ","")</f>
        <v/>
      </c>
      <c r="W81" s="258" t="str">
        <f>IF(AND($E$8=1,'6a Health full-time'!J80&lt;0),K$14&amp;", "&amp;K$15&amp;", "&amp;K$16&amp;", "&amp;$A81&amp;", "&amp;$B81&amp;", "&amp;$C81&amp;"; ","")</f>
        <v/>
      </c>
      <c r="X81" s="259" t="str">
        <f>IF(AND($E$8=1,'6a Health full-time'!M80&lt;0),L$14&amp;", "&amp;L$15&amp;", "&amp;L$16&amp;", "&amp;$A81&amp;", "&amp;$B81&amp;", "&amp;$C81&amp;"; ","")</f>
        <v/>
      </c>
      <c r="Y81" s="258" t="e">
        <f>IF(AND($E$8=1,'6a Health full-time'!#REF!&lt;0),M$14&amp;", "&amp;M$15&amp;", "&amp;M$16&amp;", "&amp;$A81&amp;", "&amp;$B81&amp;", "&amp;$C81&amp;"; ","")</f>
        <v>#REF!</v>
      </c>
      <c r="Z81" s="299" t="e">
        <f>IF(AND($E$8=1,'6a Health full-time'!#REF!&lt;0),N$14&amp;", "&amp;N$15&amp;", "&amp;N$16&amp;", "&amp;$A81&amp;", "&amp;$B81&amp;", "&amp;$C81&amp;"; ","")</f>
        <v>#REF!</v>
      </c>
      <c r="AA81" s="299" t="e">
        <f>IF(AND($E$8=1,'6a Health full-time'!#REF!&lt;0),O$14&amp;", "&amp;O$15&amp;", "&amp;O$16&amp;", "&amp;$A81&amp;", "&amp;$B81&amp;", "&amp;$C81&amp;"; ","")</f>
        <v>#REF!</v>
      </c>
      <c r="AB81" s="265" t="str">
        <f>IF(AND($E$8=1,'6a Health full-time'!S80&lt;0),V$14&amp;", "&amp;V$15&amp;", "&amp;V$16&amp;", "&amp;$A81&amp;", "&amp;$B81&amp;", "&amp;$C81&amp;"; ","")</f>
        <v/>
      </c>
      <c r="AC81" s="258" t="str">
        <f>IF(AND($E$8=1,'6a Health full-time'!T80&lt;0),W$14&amp;", "&amp;W$15&amp;", "&amp;W$16&amp;", "&amp;$A81&amp;", "&amp;$B81&amp;", "&amp;$C81&amp;"; ","")</f>
        <v/>
      </c>
      <c r="AD81" s="259" t="str">
        <f>IF(AND($E$8=1,'6a Health full-time'!W80&lt;0),X$14&amp;", "&amp;X$15&amp;", "&amp;X$16&amp;", "&amp;$A81&amp;", "&amp;$B81&amp;", "&amp;$C81&amp;"; ","")</f>
        <v/>
      </c>
      <c r="AE81" s="258" t="e">
        <f>IF(AND($E$8=1,'6a Health full-time'!#REF!&lt;0),Y$14&amp;", "&amp;Y$15&amp;", "&amp;Y$16&amp;", "&amp;$A81&amp;", "&amp;$B81&amp;", "&amp;$C81&amp;"; ","")</f>
        <v>#REF!</v>
      </c>
      <c r="AF81" s="299" t="e">
        <f>IF(AND($E$8=1,'6a Health full-time'!#REF!&lt;0),Z$14&amp;", "&amp;Z$15&amp;", "&amp;Z$16&amp;", "&amp;$A81&amp;", "&amp;$B81&amp;", "&amp;$C81&amp;"; ","")</f>
        <v>#REF!</v>
      </c>
      <c r="AG81" s="803" t="e">
        <f>IF(AND($E$8=1,'6a Health full-time'!#REF!&lt;0),AA$14&amp;", "&amp;AA$15&amp;", "&amp;AA$16&amp;", "&amp;$A81&amp;", "&amp;$B81&amp;", "&amp;$C81&amp;"; ","")</f>
        <v>#REF!</v>
      </c>
      <c r="AH81" s="50"/>
      <c r="AI81" s="295"/>
      <c r="AJ81" s="10"/>
      <c r="AK81" s="265" t="str">
        <f>IF(AND($F$8=1,ABS('6a Health full-time'!D80)&lt;&gt;INT(ABS('6a Health full-time'!D80))),D$14&amp;", "&amp;D$15&amp;", "&amp;D$16&amp;", "&amp;$A81&amp;", "&amp;$B81&amp;", "&amp;$C81&amp;"; ","")</f>
        <v/>
      </c>
      <c r="AL81" s="258" t="str">
        <f>IF(AND($F$8=1,ABS('6a Health full-time'!E80)&lt;&gt;INT(ABS('6a Health full-time'!E80))),E$14&amp;", "&amp;E$15&amp;", "&amp;E$16&amp;", "&amp;$A81&amp;", "&amp;$B81&amp;", "&amp;$C81&amp;"; ","")</f>
        <v/>
      </c>
      <c r="AM81" s="259" t="str">
        <f>IF(AND($F$8=1,ABS('6a Health full-time'!H80)&lt;&gt;INT(ABS('6a Health full-time'!H80))),F$14&amp;", "&amp;F$15&amp;", "&amp;F$16&amp;", "&amp;$A81&amp;", "&amp;$B81&amp;", "&amp;$C81&amp;"; ","")</f>
        <v/>
      </c>
      <c r="AN81" s="258" t="e">
        <f>IF(AND($F$8=1,ABS('6a Health full-time'!#REF!)&lt;&gt;INT(ABS('6a Health full-time'!#REF!))),G$14&amp;", "&amp;G$15&amp;", "&amp;G$16&amp;", "&amp;$A81&amp;", "&amp;$B81&amp;", "&amp;$C81&amp;"; ","")</f>
        <v>#REF!</v>
      </c>
      <c r="AO81" s="299" t="e">
        <f>IF(AND($F$8=1,ABS('6a Health full-time'!#REF!)&lt;&gt;INT(ABS('6a Health full-time'!#REF!))),H$14&amp;", "&amp;H$15&amp;", "&amp;H$16&amp;", "&amp;$A81&amp;", "&amp;$B81&amp;", "&amp;$C81&amp;"; ","")</f>
        <v>#REF!</v>
      </c>
      <c r="AP81" s="299" t="e">
        <f>IF(AND($F$8=1,ABS('6a Health full-time'!#REF!)&lt;&gt;INT(ABS('6a Health full-time'!#REF!))),I$14&amp;", "&amp;I$15&amp;", "&amp;I$16&amp;", "&amp;$A81&amp;", "&amp;$B81&amp;", "&amp;$C81&amp;"; ","")</f>
        <v>#REF!</v>
      </c>
      <c r="AQ81" s="265" t="str">
        <f>IF(AND($F$8=1,ABS('6a Health full-time'!I80)&lt;&gt;INT(ABS('6a Health full-time'!I80))),J$14&amp;", "&amp;J$15&amp;", "&amp;J$16&amp;", "&amp;$A81&amp;", "&amp;$B81&amp;", "&amp;$C81&amp;"; ","")</f>
        <v/>
      </c>
      <c r="AR81" s="258" t="str">
        <f>IF(AND($F$8=1,ABS('6a Health full-time'!J80)&lt;&gt;INT(ABS('6a Health full-time'!J80))),K$14&amp;", "&amp;K$15&amp;", "&amp;K$16&amp;", "&amp;$A81&amp;", "&amp;$B81&amp;", "&amp;$C81&amp;"; ","")</f>
        <v/>
      </c>
      <c r="AS81" s="259" t="str">
        <f>IF(AND($F$8=1,ABS('6a Health full-time'!M80)&lt;&gt;INT(ABS('6a Health full-time'!M80))),L$14&amp;", "&amp;L$15&amp;", "&amp;L$16&amp;", "&amp;$A81&amp;", "&amp;$B81&amp;", "&amp;$C81&amp;"; ","")</f>
        <v/>
      </c>
      <c r="AT81" s="258" t="e">
        <f>IF(AND($F$8=1,ABS('6a Health full-time'!#REF!)&lt;&gt;INT(ABS('6a Health full-time'!#REF!))),M$14&amp;", "&amp;M$15&amp;", "&amp;M$16&amp;", "&amp;$A81&amp;", "&amp;$B81&amp;", "&amp;$C81&amp;"; ","")</f>
        <v>#REF!</v>
      </c>
      <c r="AU81" s="299" t="e">
        <f>IF(AND($F$8=1,ABS('6a Health full-time'!#REF!)&lt;&gt;INT(ABS('6a Health full-time'!#REF!))),N$14&amp;", "&amp;N$15&amp;", "&amp;N$16&amp;", "&amp;$A81&amp;", "&amp;$B81&amp;", "&amp;$C81&amp;"; ","")</f>
        <v>#REF!</v>
      </c>
      <c r="AV81" s="803" t="e">
        <f>IF(AND($F$8=1,ABS('6a Health full-time'!#REF!)&lt;&gt;INT(ABS('6a Health full-time'!#REF!))),O$14&amp;", "&amp;O$15&amp;", "&amp;O$16&amp;", "&amp;$A81&amp;", "&amp;$B81&amp;", "&amp;$C81&amp;"; ","")</f>
        <v>#REF!</v>
      </c>
      <c r="AW81" s="299" t="str">
        <f>IF(AND($F$8=1,ABS('6a Health full-time'!N80)&lt;&gt;INT(ABS('6a Health full-time'!N80))),P$14&amp;", "&amp;P$15&amp;", "&amp;P$16&amp;", "&amp;$A81&amp;", "&amp;$B81&amp;", "&amp;$C81&amp;"; ","")</f>
        <v/>
      </c>
      <c r="AX81" s="807" t="str">
        <f>IF(AND($F$8=1,ABS('6a Health full-time'!O80)&lt;&gt;INT(ABS('6a Health full-time'!O80))),Q$14&amp;", "&amp;Q$15&amp;", "&amp;Q$16&amp;", "&amp;$A81&amp;", "&amp;$B81&amp;", "&amp;$C81&amp;"; ","")</f>
        <v/>
      </c>
      <c r="AY81" s="299" t="str">
        <f>IF(AND($F$8=1,ABS('6a Health full-time'!R80)&lt;&gt;INT(ABS('6a Health full-time'!R80))),R$14&amp;", "&amp;R$15&amp;", "&amp;R$16&amp;", "&amp;$A81&amp;", "&amp;$B81&amp;", "&amp;$C81&amp;"; ","")</f>
        <v/>
      </c>
      <c r="AZ81" s="807" t="e">
        <f>IF(AND($F$8=1,ABS('6a Health full-time'!#REF!)&lt;&gt;INT(ABS('6a Health full-time'!#REF!))),S$14&amp;", "&amp;S$15&amp;", "&amp;S$16&amp;", "&amp;$A81&amp;", "&amp;$B81&amp;", "&amp;$C81&amp;"; ","")</f>
        <v>#REF!</v>
      </c>
      <c r="BA81" s="299" t="e">
        <f>IF(AND($F$8=1,ABS('6a Health full-time'!#REF!)&lt;&gt;INT(ABS('6a Health full-time'!#REF!))),T$14&amp;", "&amp;T$15&amp;", "&amp;T$16&amp;", "&amp;$A81&amp;", "&amp;$B81&amp;", "&amp;$C81&amp;"; ","")</f>
        <v>#REF!</v>
      </c>
      <c r="BB81" s="299" t="e">
        <f>IF(AND($F$8=1,ABS('6a Health full-time'!#REF!)&lt;&gt;INT(ABS('6a Health full-time'!#REF!))),U$14&amp;", "&amp;U$15&amp;", "&amp;U$16&amp;", "&amp;$A81&amp;", "&amp;$B81&amp;", "&amp;$C81&amp;"; ","")</f>
        <v>#REF!</v>
      </c>
      <c r="BC81" s="265" t="str">
        <f>IF(AND($F$8=1,ABS('6a Health full-time'!S80)&lt;&gt;INT(ABS('6a Health full-time'!S80))),V$14&amp;", "&amp;V$15&amp;", "&amp;V$16&amp;", "&amp;$A81&amp;", "&amp;$B81&amp;", "&amp;$C81&amp;"; ","")</f>
        <v/>
      </c>
      <c r="BD81" s="258" t="str">
        <f>IF(AND($F$8=1,ABS('6a Health full-time'!T80)&lt;&gt;INT(ABS('6a Health full-time'!T80))),W$14&amp;", "&amp;W$15&amp;", "&amp;W$16&amp;", "&amp;$A81&amp;", "&amp;$B81&amp;", "&amp;$C81&amp;"; ","")</f>
        <v/>
      </c>
      <c r="BE81" s="259" t="str">
        <f>IF(AND($F$8=1,ABS('6a Health full-time'!W80)&lt;&gt;INT(ABS('6a Health full-time'!W80))),X$14&amp;", "&amp;X$15&amp;", "&amp;X$16&amp;", "&amp;$A81&amp;", "&amp;$B81&amp;", "&amp;$C81&amp;"; ","")</f>
        <v/>
      </c>
      <c r="BF81" s="258" t="e">
        <f>IF(AND($F$8=1,ABS('6a Health full-time'!#REF!)&lt;&gt;INT(ABS('6a Health full-time'!#REF!))),Y$14&amp;", "&amp;Y$15&amp;", "&amp;Y$16&amp;", "&amp;$A81&amp;", "&amp;$B81&amp;", "&amp;$C81&amp;"; ","")</f>
        <v>#REF!</v>
      </c>
      <c r="BG81" s="299" t="e">
        <f>IF(AND($F$8=1,ABS('6a Health full-time'!#REF!)&lt;&gt;INT(ABS('6a Health full-time'!#REF!))),Z$14&amp;", "&amp;Z$15&amp;", "&amp;Z$16&amp;", "&amp;$A81&amp;", "&amp;$B81&amp;", "&amp;$C81&amp;"; ","")</f>
        <v>#REF!</v>
      </c>
      <c r="BH81" s="266" t="e">
        <f>IF(AND($F$8=1,ABS('6a Health full-time'!#REF!)&lt;&gt;INT(ABS('6a Health full-time'!#REF!))),AA$14&amp;", "&amp;AA$15&amp;", "&amp;AA$16&amp;", "&amp;$A81&amp;", "&amp;$B81&amp;", "&amp;$C81&amp;"; ","")</f>
        <v>#REF!</v>
      </c>
      <c r="BI81" s="50"/>
      <c r="BJ81" s="295"/>
      <c r="BK81" s="10"/>
      <c r="BL81" s="281"/>
      <c r="BM81" s="280"/>
      <c r="BN81" s="288"/>
      <c r="BO81" s="280"/>
      <c r="BP81" s="305"/>
      <c r="BQ81" s="305"/>
      <c r="BR81" s="281"/>
      <c r="BS81" s="280"/>
      <c r="BT81" s="288"/>
      <c r="BU81" s="280"/>
      <c r="BV81" s="305"/>
      <c r="BW81" s="805"/>
      <c r="BX81" s="305"/>
      <c r="BY81" s="809"/>
      <c r="BZ81" s="305"/>
      <c r="CA81" s="809"/>
      <c r="CB81" s="305"/>
      <c r="CC81" s="305"/>
      <c r="CD81" s="281"/>
      <c r="CE81" s="280"/>
      <c r="CF81" s="288"/>
      <c r="CG81" s="280"/>
      <c r="CH81" s="814"/>
      <c r="CI81" s="817"/>
      <c r="CJ81" s="50"/>
      <c r="CK81" s="3"/>
      <c r="CL81" s="3"/>
      <c r="CM81" s="3"/>
      <c r="CN81" s="3"/>
      <c r="CO81" s="38" t="s">
        <v>124</v>
      </c>
      <c r="CP81" s="875" t="e">
        <f>CP$47</f>
        <v>#REF!</v>
      </c>
      <c r="CQ81" s="779" t="e">
        <f>CQ$47</f>
        <v>#REF!</v>
      </c>
      <c r="CR81" s="778" t="e">
        <f>CP$47</f>
        <v>#REF!</v>
      </c>
      <c r="CS81" s="791" t="e">
        <f>CQ$47</f>
        <v>#REF!</v>
      </c>
      <c r="CT81" s="786" t="e">
        <f>CP$47</f>
        <v>#REF!</v>
      </c>
      <c r="CU81" s="787" t="e">
        <f>CQ$47</f>
        <v>#REF!</v>
      </c>
      <c r="CV81" s="875" t="e">
        <f>CV$47</f>
        <v>#REF!</v>
      </c>
      <c r="CW81" s="779" t="e">
        <f>CW$47</f>
        <v>#REF!</v>
      </c>
      <c r="CX81" s="778" t="e">
        <f>CV$47</f>
        <v>#REF!</v>
      </c>
      <c r="CY81" s="791" t="e">
        <f>CW$47</f>
        <v>#REF!</v>
      </c>
      <c r="CZ81" s="786" t="e">
        <f>CV$47</f>
        <v>#REF!</v>
      </c>
      <c r="DA81" s="787" t="e">
        <f>CW$47</f>
        <v>#REF!</v>
      </c>
      <c r="DB81" s="875" t="e">
        <f>DB$47</f>
        <v>#REF!</v>
      </c>
      <c r="DC81" s="779" t="e">
        <f>DC$47</f>
        <v>#REF!</v>
      </c>
      <c r="DD81" s="778" t="e">
        <f>DB$47</f>
        <v>#REF!</v>
      </c>
      <c r="DE81" s="791" t="e">
        <f>DC$47</f>
        <v>#REF!</v>
      </c>
      <c r="DF81" s="786" t="e">
        <f>DB$47</f>
        <v>#REF!</v>
      </c>
      <c r="DG81" s="787" t="e">
        <f>DC$47</f>
        <v>#REF!</v>
      </c>
      <c r="DH81" s="875" t="e">
        <f>DH$47</f>
        <v>#REF!</v>
      </c>
      <c r="DI81" s="877" t="e">
        <f>DI$47</f>
        <v>#REF!</v>
      </c>
      <c r="DJ81" s="878" t="e">
        <f>DH$47</f>
        <v>#REF!</v>
      </c>
      <c r="DK81" s="791" t="e">
        <f>DI$47</f>
        <v>#REF!</v>
      </c>
      <c r="DL81" s="786" t="e">
        <f>DH$47</f>
        <v>#REF!</v>
      </c>
      <c r="DM81" s="787" t="e">
        <f>DI$47</f>
        <v>#REF!</v>
      </c>
      <c r="DN81" s="3"/>
      <c r="DO81" s="3"/>
      <c r="DP81" s="323"/>
      <c r="DQ81" s="10"/>
      <c r="DR81" s="265" t="str">
        <f>IF(AND($M$8=1,SUM('6a Health full-time'!D80,'6a Health full-time'!I80)&gt;$DP$22,'6a Health full-time'!N80=0),P$15&amp;", "&amp;P$16&amp;", "&amp;$A81&amp;", "&amp;$B81&amp;", "&amp;$C81&amp;"; ","")</f>
        <v/>
      </c>
      <c r="DS81" s="258" t="str">
        <f>IF(AND($M$8=1,SUM('6a Health full-time'!E80,'6a Health full-time'!J80)&gt;$DP$22,'6a Health full-time'!O80=0),Q$15&amp;", "&amp;Q$16&amp;", "&amp;$A81&amp;", "&amp;$B81&amp;", "&amp;$C81&amp;"; ","")</f>
        <v/>
      </c>
      <c r="DT81" s="259" t="str">
        <f>IF(AND($M$8=1,SUM('6a Health full-time'!H80,'6a Health full-time'!M80)&gt;$DP$22,'6a Health full-time'!R80=0),R$15&amp;", "&amp;R$16&amp;", "&amp;$A81&amp;", "&amp;$B81&amp;", "&amp;$C81&amp;"; ","")</f>
        <v/>
      </c>
      <c r="DU81" s="258" t="e">
        <f>IF(AND($M$8=1,SUM('6a Health full-time'!#REF!,'6a Health full-time'!#REF!)&gt;$DP$22,'6a Health full-time'!#REF!=0),S$15&amp;", "&amp;S$16&amp;", "&amp;$A81&amp;", "&amp;$B81&amp;", "&amp;$C81&amp;"; ","")</f>
        <v>#REF!</v>
      </c>
      <c r="DV81" s="299" t="e">
        <f>IF(AND($M$8=1,SUM('6a Health full-time'!#REF!,'6a Health full-time'!#REF!)&gt;$DP$22,'6a Health full-time'!#REF!=0),T$15&amp;", "&amp;T$16&amp;", "&amp;$A81&amp;", "&amp;$B81&amp;", "&amp;$C81&amp;"; ","")</f>
        <v>#REF!</v>
      </c>
      <c r="DW81" s="266" t="e">
        <f>IF(AND($M$8=1,SUM('6a Health full-time'!#REF!,'6a Health full-time'!#REF!)&gt;$DP$22,'6a Health full-time'!#REF!=0),U$15&amp;", "&amp;U$16&amp;", "&amp;$A81&amp;", "&amp;$B81&amp;", "&amp;$C81&amp;"; ","")</f>
        <v>#REF!</v>
      </c>
      <c r="DX81" s="324"/>
      <c r="DY81" s="323"/>
      <c r="DZ81" s="10"/>
      <c r="EA81" s="265" t="str">
        <f>IF(AND($N$8=1,SUM('6a Health full-time'!D80,'6a Health full-time'!I80)&gt;0,SUM('6a Health full-time'!D80,'6a Health full-time'!I80)=ABS('6a Health full-time'!N80)),P$15&amp;", "&amp;P$16&amp;", "&amp;$A81&amp;", "&amp;$B81&amp;", "&amp;$C81&amp;"; ","")</f>
        <v/>
      </c>
      <c r="EB81" s="258" t="str">
        <f>IF(AND($N$8=1,SUM('6a Health full-time'!E80,'6a Health full-time'!J80)&gt;0,SUM('6a Health full-time'!E80,'6a Health full-time'!J80)=ABS('6a Health full-time'!O80)),Q$15&amp;", "&amp;Q$16&amp;", "&amp;$A81&amp;", "&amp;$B81&amp;", "&amp;$C81&amp;"; ","")</f>
        <v/>
      </c>
      <c r="EC81" s="259" t="str">
        <f>IF(AND($N$8=1,SUM('6a Health full-time'!H80,'6a Health full-time'!M80)&gt;0,SUM('6a Health full-time'!H80,'6a Health full-time'!M80)=ABS('6a Health full-time'!R80)),R$15&amp;", "&amp;R$16&amp;", "&amp;$A81&amp;", "&amp;$B81&amp;", "&amp;$C81&amp;"; ","")</f>
        <v/>
      </c>
      <c r="ED81" s="258" t="e">
        <f>IF(AND($N$8=1,SUM('6a Health full-time'!#REF!,'6a Health full-time'!#REF!)&gt;0,SUM('6a Health full-time'!#REF!,'6a Health full-time'!#REF!)=ABS('6a Health full-time'!#REF!)),S$15&amp;", "&amp;S$16&amp;", "&amp;$A81&amp;", "&amp;$B81&amp;", "&amp;$C81&amp;"; ","")</f>
        <v>#REF!</v>
      </c>
      <c r="EE81" s="299" t="e">
        <f>IF(AND($N$8=1,SUM('6a Health full-time'!#REF!,'6a Health full-time'!#REF!)&gt;0,SUM('6a Health full-time'!#REF!,'6a Health full-time'!#REF!)=ABS('6a Health full-time'!#REF!)),T$15&amp;", "&amp;T$16&amp;", "&amp;$A81&amp;", "&amp;$B81&amp;", "&amp;$C81&amp;"; ","")</f>
        <v>#REF!</v>
      </c>
      <c r="EF81" s="266" t="e">
        <f>IF(AND($N$8=1,SUM('6a Health full-time'!#REF!,'6a Health full-time'!#REF!)&gt;0,SUM('6a Health full-time'!#REF!,'6a Health full-time'!#REF!)=ABS('6a Health full-time'!#REF!)),U$15&amp;", "&amp;U$16&amp;", "&amp;$A81&amp;", "&amp;$B81&amp;", "&amp;$C81&amp;"; ","")</f>
        <v>#REF!</v>
      </c>
      <c r="EG81" s="324"/>
      <c r="EH81" s="3"/>
      <c r="EI81" s="3"/>
      <c r="EJ81" s="3"/>
      <c r="EK81" s="3"/>
      <c r="EL81" s="3"/>
      <c r="EM81" s="3"/>
      <c r="EN81" s="3"/>
      <c r="EO81" s="3"/>
      <c r="EP81" s="3"/>
      <c r="EQ81" s="323"/>
      <c r="ER81" s="10"/>
      <c r="ES81" s="265" t="str">
        <f>IF(AND($P$8=1,$B81="Long length",'6a Health full-time'!S80&lt;&gt;0),D$15&amp;", "&amp;D$16&amp;", "&amp;$A81&amp;", "&amp;$B81&amp;", "&amp;$C81&amp;"; ","")</f>
        <v/>
      </c>
      <c r="ET81" s="258" t="str">
        <f>IF(AND($P$8=1,$B81="Long length",'6a Health full-time'!T80&lt;&gt;0),E$15&amp;", "&amp;E$16&amp;", "&amp;$A81&amp;", "&amp;$B81&amp;", "&amp;$C81&amp;"; ","")</f>
        <v/>
      </c>
      <c r="EU81" s="259" t="str">
        <f>IF(AND($P$8=1,$B81="Long length",'6a Health full-time'!W80&lt;&gt;0),F$15&amp;", "&amp;F$16&amp;", "&amp;$A81&amp;", "&amp;$B81&amp;", "&amp;$C81&amp;"; ","")</f>
        <v/>
      </c>
      <c r="EV81" s="258" t="e">
        <f>IF(AND($P$8=1,$B81="Long length",'6a Health full-time'!#REF!&lt;&gt;0),G$15&amp;", "&amp;G$16&amp;", "&amp;$A81&amp;", "&amp;$B81&amp;", "&amp;$C81&amp;"; ","")</f>
        <v>#REF!</v>
      </c>
      <c r="EW81" s="299" t="e">
        <f>IF(AND($P$8=1,$B81="Long length",'6a Health full-time'!#REF!&lt;&gt;0),H$15&amp;", "&amp;H$16&amp;", "&amp;$A81&amp;", "&amp;$B81&amp;", "&amp;$C81&amp;"; ","")</f>
        <v>#REF!</v>
      </c>
      <c r="EX81" s="266" t="e">
        <f>IF(AND($P$8=1,$B81="Long length",'6a Health full-time'!#REF!&lt;&gt;0),I$15&amp;", "&amp;I$16&amp;", "&amp;$A81&amp;", "&amp;$B81&amp;", "&amp;$C81&amp;"; ","")</f>
        <v>#REF!</v>
      </c>
      <c r="EY81" s="324"/>
    </row>
    <row r="82" spans="1:155" ht="13.5" x14ac:dyDescent="0.2">
      <c r="A82" s="3" t="s">
        <v>11306</v>
      </c>
      <c r="B82" s="3" t="s">
        <v>11286</v>
      </c>
      <c r="C82" s="3" t="s">
        <v>11275</v>
      </c>
      <c r="E82" s="295"/>
      <c r="F82" s="10"/>
      <c r="G82" s="265" t="str">
        <f>IF(AND($D$8=1,'6a Health full-time'!N81&gt;0),P$15&amp;", "&amp;P$16&amp;", "&amp;$A82&amp;", "&amp;$B82&amp;", "&amp;$C82&amp;"; ","")</f>
        <v/>
      </c>
      <c r="H82" s="258" t="str">
        <f>IF(AND($D$8=1,'6a Health full-time'!O81&gt;0),Q$15&amp;", "&amp;Q$16&amp;", "&amp;$A82&amp;", "&amp;$B82&amp;", "&amp;$C82&amp;"; ","")</f>
        <v/>
      </c>
      <c r="I82" s="259" t="str">
        <f>IF(AND($D$8=1,'6a Health full-time'!R81&gt;0),R$15&amp;", "&amp;R$16&amp;", "&amp;$A82&amp;", "&amp;$B82&amp;", "&amp;$C82&amp;"; ","")</f>
        <v/>
      </c>
      <c r="J82" s="794" t="e">
        <f>IF(AND($D$8=1,'6a Health full-time'!#REF!&gt;0),S$15&amp;", "&amp;S$16&amp;", "&amp;$A82&amp;", "&amp;$B82&amp;", "&amp;$C82&amp;"; ","")</f>
        <v>#REF!</v>
      </c>
      <c r="K82" s="796" t="e">
        <f>IF(AND($D$8=1,'6a Health full-time'!#REF!&gt;0),T$15&amp;", "&amp;T$16&amp;", "&amp;$A82&amp;", "&amp;$B82&amp;", "&amp;$C82&amp;"; ","")</f>
        <v>#REF!</v>
      </c>
      <c r="L82" s="266" t="e">
        <f>IF(AND($D$8=1,'6a Health full-time'!#REF!&gt;0),W$15&amp;", "&amp;W$16&amp;", "&amp;$A82&amp;", "&amp;$B82&amp;", "&amp;$C82&amp;"; ","")</f>
        <v>#REF!</v>
      </c>
      <c r="M82" s="50"/>
      <c r="N82" s="295"/>
      <c r="O82" s="10"/>
      <c r="P82" s="265" t="str">
        <f>IF(AND($E$8=1,'6a Health full-time'!D81&lt;0),D$14&amp;", "&amp;D$15&amp;", "&amp;D$16&amp;", "&amp;$A82&amp;", "&amp;$B82&amp;", "&amp;$C82&amp;"; ","")</f>
        <v/>
      </c>
      <c r="Q82" s="258" t="str">
        <f>IF(AND($E$8=1,'6a Health full-time'!E81&lt;0),E$14&amp;", "&amp;E$15&amp;", "&amp;E$16&amp;", "&amp;$A82&amp;", "&amp;$B82&amp;", "&amp;$C82&amp;"; ","")</f>
        <v/>
      </c>
      <c r="R82" s="259" t="str">
        <f>IF(AND($E$8=1,'6a Health full-time'!H81&lt;0),F$14&amp;", "&amp;F$15&amp;", "&amp;F$16&amp;", "&amp;$A82&amp;", "&amp;$B82&amp;", "&amp;$C82&amp;"; ","")</f>
        <v/>
      </c>
      <c r="S82" s="258" t="e">
        <f>IF(AND($E$8=1,'6a Health full-time'!#REF!&lt;0),G$14&amp;", "&amp;G$15&amp;", "&amp;G$16&amp;", "&amp;$A82&amp;", "&amp;$B82&amp;", "&amp;$C82&amp;"; ","")</f>
        <v>#REF!</v>
      </c>
      <c r="T82" s="299" t="e">
        <f>IF(AND($E$8=1,'6a Health full-time'!#REF!&lt;0),H$14&amp;", "&amp;H$15&amp;", "&amp;H$16&amp;", "&amp;$A82&amp;", "&amp;$B82&amp;", "&amp;$C82&amp;"; ","")</f>
        <v>#REF!</v>
      </c>
      <c r="U82" s="299" t="e">
        <f>IF(AND($E$8=1,'6a Health full-time'!#REF!&lt;0),I$14&amp;", "&amp;I$15&amp;", "&amp;I$16&amp;", "&amp;$A82&amp;", "&amp;$B82&amp;", "&amp;$C82&amp;"; ","")</f>
        <v>#REF!</v>
      </c>
      <c r="V82" s="265" t="str">
        <f>IF(AND($E$8=1,'6a Health full-time'!I81&lt;0),J$14&amp;", "&amp;J$15&amp;", "&amp;J$16&amp;", "&amp;$A82&amp;", "&amp;$B82&amp;", "&amp;$C82&amp;"; ","")</f>
        <v/>
      </c>
      <c r="W82" s="258" t="str">
        <f>IF(AND($E$8=1,'6a Health full-time'!J81&lt;0),K$14&amp;", "&amp;K$15&amp;", "&amp;K$16&amp;", "&amp;$A82&amp;", "&amp;$B82&amp;", "&amp;$C82&amp;"; ","")</f>
        <v/>
      </c>
      <c r="X82" s="259" t="str">
        <f>IF(AND($E$8=1,'6a Health full-time'!M81&lt;0),L$14&amp;", "&amp;L$15&amp;", "&amp;L$16&amp;", "&amp;$A82&amp;", "&amp;$B82&amp;", "&amp;$C82&amp;"; ","")</f>
        <v/>
      </c>
      <c r="Y82" s="258" t="e">
        <f>IF(AND($E$8=1,'6a Health full-time'!#REF!&lt;0),M$14&amp;", "&amp;M$15&amp;", "&amp;M$16&amp;", "&amp;$A82&amp;", "&amp;$B82&amp;", "&amp;$C82&amp;"; ","")</f>
        <v>#REF!</v>
      </c>
      <c r="Z82" s="299" t="e">
        <f>IF(AND($E$8=1,'6a Health full-time'!#REF!&lt;0),N$14&amp;", "&amp;N$15&amp;", "&amp;N$16&amp;", "&amp;$A82&amp;", "&amp;$B82&amp;", "&amp;$C82&amp;"; ","")</f>
        <v>#REF!</v>
      </c>
      <c r="AA82" s="299" t="e">
        <f>IF(AND($E$8=1,'6a Health full-time'!#REF!&lt;0),O$14&amp;", "&amp;O$15&amp;", "&amp;O$16&amp;", "&amp;$A82&amp;", "&amp;$B82&amp;", "&amp;$C82&amp;"; ","")</f>
        <v>#REF!</v>
      </c>
      <c r="AB82" s="265" t="str">
        <f>IF(AND($E$8=1,'6a Health full-time'!S81&lt;0),V$14&amp;", "&amp;V$15&amp;", "&amp;V$16&amp;", "&amp;$A82&amp;", "&amp;$B82&amp;", "&amp;$C82&amp;"; ","")</f>
        <v/>
      </c>
      <c r="AC82" s="258" t="str">
        <f>IF(AND($E$8=1,'6a Health full-time'!T81&lt;0),W$14&amp;", "&amp;W$15&amp;", "&amp;W$16&amp;", "&amp;$A82&amp;", "&amp;$B82&amp;", "&amp;$C82&amp;"; ","")</f>
        <v/>
      </c>
      <c r="AD82" s="259" t="str">
        <f>IF(AND($E$8=1,'6a Health full-time'!W81&lt;0),X$14&amp;", "&amp;X$15&amp;", "&amp;X$16&amp;", "&amp;$A82&amp;", "&amp;$B82&amp;", "&amp;$C82&amp;"; ","")</f>
        <v/>
      </c>
      <c r="AE82" s="258" t="e">
        <f>IF(AND($E$8=1,'6a Health full-time'!#REF!&lt;0),Y$14&amp;", "&amp;Y$15&amp;", "&amp;Y$16&amp;", "&amp;$A82&amp;", "&amp;$B82&amp;", "&amp;$C82&amp;"; ","")</f>
        <v>#REF!</v>
      </c>
      <c r="AF82" s="299" t="e">
        <f>IF(AND($E$8=1,'6a Health full-time'!#REF!&lt;0),Z$14&amp;", "&amp;Z$15&amp;", "&amp;Z$16&amp;", "&amp;$A82&amp;", "&amp;$B82&amp;", "&amp;$C82&amp;"; ","")</f>
        <v>#REF!</v>
      </c>
      <c r="AG82" s="803" t="e">
        <f>IF(AND($E$8=1,'6a Health full-time'!#REF!&lt;0),AA$14&amp;", "&amp;AA$15&amp;", "&amp;AA$16&amp;", "&amp;$A82&amp;", "&amp;$B82&amp;", "&amp;$C82&amp;"; ","")</f>
        <v>#REF!</v>
      </c>
      <c r="AH82" s="50"/>
      <c r="AI82" s="295"/>
      <c r="AJ82" s="10"/>
      <c r="AK82" s="265" t="str">
        <f>IF(AND($F$8=1,ABS('6a Health full-time'!D81)&lt;&gt;INT(ABS('6a Health full-time'!D81))),D$14&amp;", "&amp;D$15&amp;", "&amp;D$16&amp;", "&amp;$A82&amp;", "&amp;$B82&amp;", "&amp;$C82&amp;"; ","")</f>
        <v/>
      </c>
      <c r="AL82" s="258" t="str">
        <f>IF(AND($F$8=1,ABS('6a Health full-time'!E81)&lt;&gt;INT(ABS('6a Health full-time'!E81))),E$14&amp;", "&amp;E$15&amp;", "&amp;E$16&amp;", "&amp;$A82&amp;", "&amp;$B82&amp;", "&amp;$C82&amp;"; ","")</f>
        <v/>
      </c>
      <c r="AM82" s="259" t="str">
        <f>IF(AND($F$8=1,ABS('6a Health full-time'!H81)&lt;&gt;INT(ABS('6a Health full-time'!H81))),F$14&amp;", "&amp;F$15&amp;", "&amp;F$16&amp;", "&amp;$A82&amp;", "&amp;$B82&amp;", "&amp;$C82&amp;"; ","")</f>
        <v/>
      </c>
      <c r="AN82" s="258" t="e">
        <f>IF(AND($F$8=1,ABS('6a Health full-time'!#REF!)&lt;&gt;INT(ABS('6a Health full-time'!#REF!))),G$14&amp;", "&amp;G$15&amp;", "&amp;G$16&amp;", "&amp;$A82&amp;", "&amp;$B82&amp;", "&amp;$C82&amp;"; ","")</f>
        <v>#REF!</v>
      </c>
      <c r="AO82" s="299" t="e">
        <f>IF(AND($F$8=1,ABS('6a Health full-time'!#REF!)&lt;&gt;INT(ABS('6a Health full-time'!#REF!))),H$14&amp;", "&amp;H$15&amp;", "&amp;H$16&amp;", "&amp;$A82&amp;", "&amp;$B82&amp;", "&amp;$C82&amp;"; ","")</f>
        <v>#REF!</v>
      </c>
      <c r="AP82" s="299" t="e">
        <f>IF(AND($F$8=1,ABS('6a Health full-time'!#REF!)&lt;&gt;INT(ABS('6a Health full-time'!#REF!))),I$14&amp;", "&amp;I$15&amp;", "&amp;I$16&amp;", "&amp;$A82&amp;", "&amp;$B82&amp;", "&amp;$C82&amp;"; ","")</f>
        <v>#REF!</v>
      </c>
      <c r="AQ82" s="265" t="str">
        <f>IF(AND($F$8=1,ABS('6a Health full-time'!I81)&lt;&gt;INT(ABS('6a Health full-time'!I81))),J$14&amp;", "&amp;J$15&amp;", "&amp;J$16&amp;", "&amp;$A82&amp;", "&amp;$B82&amp;", "&amp;$C82&amp;"; ","")</f>
        <v/>
      </c>
      <c r="AR82" s="258" t="str">
        <f>IF(AND($F$8=1,ABS('6a Health full-time'!J81)&lt;&gt;INT(ABS('6a Health full-time'!J81))),K$14&amp;", "&amp;K$15&amp;", "&amp;K$16&amp;", "&amp;$A82&amp;", "&amp;$B82&amp;", "&amp;$C82&amp;"; ","")</f>
        <v/>
      </c>
      <c r="AS82" s="259" t="str">
        <f>IF(AND($F$8=1,ABS('6a Health full-time'!M81)&lt;&gt;INT(ABS('6a Health full-time'!M81))),L$14&amp;", "&amp;L$15&amp;", "&amp;L$16&amp;", "&amp;$A82&amp;", "&amp;$B82&amp;", "&amp;$C82&amp;"; ","")</f>
        <v/>
      </c>
      <c r="AT82" s="258" t="e">
        <f>IF(AND($F$8=1,ABS('6a Health full-time'!#REF!)&lt;&gt;INT(ABS('6a Health full-time'!#REF!))),M$14&amp;", "&amp;M$15&amp;", "&amp;M$16&amp;", "&amp;$A82&amp;", "&amp;$B82&amp;", "&amp;$C82&amp;"; ","")</f>
        <v>#REF!</v>
      </c>
      <c r="AU82" s="299" t="e">
        <f>IF(AND($F$8=1,ABS('6a Health full-time'!#REF!)&lt;&gt;INT(ABS('6a Health full-time'!#REF!))),N$14&amp;", "&amp;N$15&amp;", "&amp;N$16&amp;", "&amp;$A82&amp;", "&amp;$B82&amp;", "&amp;$C82&amp;"; ","")</f>
        <v>#REF!</v>
      </c>
      <c r="AV82" s="803" t="e">
        <f>IF(AND($F$8=1,ABS('6a Health full-time'!#REF!)&lt;&gt;INT(ABS('6a Health full-time'!#REF!))),O$14&amp;", "&amp;O$15&amp;", "&amp;O$16&amp;", "&amp;$A82&amp;", "&amp;$B82&amp;", "&amp;$C82&amp;"; ","")</f>
        <v>#REF!</v>
      </c>
      <c r="AW82" s="299" t="str">
        <f>IF(AND($F$8=1,ABS('6a Health full-time'!N81)&lt;&gt;INT(ABS('6a Health full-time'!N81))),P$14&amp;", "&amp;P$15&amp;", "&amp;P$16&amp;", "&amp;$A82&amp;", "&amp;$B82&amp;", "&amp;$C82&amp;"; ","")</f>
        <v/>
      </c>
      <c r="AX82" s="807" t="str">
        <f>IF(AND($F$8=1,ABS('6a Health full-time'!O81)&lt;&gt;INT(ABS('6a Health full-time'!O81))),Q$14&amp;", "&amp;Q$15&amp;", "&amp;Q$16&amp;", "&amp;$A82&amp;", "&amp;$B82&amp;", "&amp;$C82&amp;"; ","")</f>
        <v/>
      </c>
      <c r="AY82" s="299" t="str">
        <f>IF(AND($F$8=1,ABS('6a Health full-time'!R81)&lt;&gt;INT(ABS('6a Health full-time'!R81))),R$14&amp;", "&amp;R$15&amp;", "&amp;R$16&amp;", "&amp;$A82&amp;", "&amp;$B82&amp;", "&amp;$C82&amp;"; ","")</f>
        <v/>
      </c>
      <c r="AZ82" s="807" t="e">
        <f>IF(AND($F$8=1,ABS('6a Health full-time'!#REF!)&lt;&gt;INT(ABS('6a Health full-time'!#REF!))),S$14&amp;", "&amp;S$15&amp;", "&amp;S$16&amp;", "&amp;$A82&amp;", "&amp;$B82&amp;", "&amp;$C82&amp;"; ","")</f>
        <v>#REF!</v>
      </c>
      <c r="BA82" s="299" t="e">
        <f>IF(AND($F$8=1,ABS('6a Health full-time'!#REF!)&lt;&gt;INT(ABS('6a Health full-time'!#REF!))),T$14&amp;", "&amp;T$15&amp;", "&amp;T$16&amp;", "&amp;$A82&amp;", "&amp;$B82&amp;", "&amp;$C82&amp;"; ","")</f>
        <v>#REF!</v>
      </c>
      <c r="BB82" s="299" t="e">
        <f>IF(AND($F$8=1,ABS('6a Health full-time'!#REF!)&lt;&gt;INT(ABS('6a Health full-time'!#REF!))),U$14&amp;", "&amp;U$15&amp;", "&amp;U$16&amp;", "&amp;$A82&amp;", "&amp;$B82&amp;", "&amp;$C82&amp;"; ","")</f>
        <v>#REF!</v>
      </c>
      <c r="BC82" s="265" t="str">
        <f>IF(AND($F$8=1,ABS('6a Health full-time'!S81)&lt;&gt;INT(ABS('6a Health full-time'!S81))),V$14&amp;", "&amp;V$15&amp;", "&amp;V$16&amp;", "&amp;$A82&amp;", "&amp;$B82&amp;", "&amp;$C82&amp;"; ","")</f>
        <v/>
      </c>
      <c r="BD82" s="258" t="str">
        <f>IF(AND($F$8=1,ABS('6a Health full-time'!T81)&lt;&gt;INT(ABS('6a Health full-time'!T81))),W$14&amp;", "&amp;W$15&amp;", "&amp;W$16&amp;", "&amp;$A82&amp;", "&amp;$B82&amp;", "&amp;$C82&amp;"; ","")</f>
        <v/>
      </c>
      <c r="BE82" s="259" t="str">
        <f>IF(AND($F$8=1,ABS('6a Health full-time'!W81)&lt;&gt;INT(ABS('6a Health full-time'!W81))),X$14&amp;", "&amp;X$15&amp;", "&amp;X$16&amp;", "&amp;$A82&amp;", "&amp;$B82&amp;", "&amp;$C82&amp;"; ","")</f>
        <v/>
      </c>
      <c r="BF82" s="258" t="e">
        <f>IF(AND($F$8=1,ABS('6a Health full-time'!#REF!)&lt;&gt;INT(ABS('6a Health full-time'!#REF!))),Y$14&amp;", "&amp;Y$15&amp;", "&amp;Y$16&amp;", "&amp;$A82&amp;", "&amp;$B82&amp;", "&amp;$C82&amp;"; ","")</f>
        <v>#REF!</v>
      </c>
      <c r="BG82" s="299" t="e">
        <f>IF(AND($F$8=1,ABS('6a Health full-time'!#REF!)&lt;&gt;INT(ABS('6a Health full-time'!#REF!))),Z$14&amp;", "&amp;Z$15&amp;", "&amp;Z$16&amp;", "&amp;$A82&amp;", "&amp;$B82&amp;", "&amp;$C82&amp;"; ","")</f>
        <v>#REF!</v>
      </c>
      <c r="BH82" s="266" t="e">
        <f>IF(AND($F$8=1,ABS('6a Health full-time'!#REF!)&lt;&gt;INT(ABS('6a Health full-time'!#REF!))),AA$14&amp;", "&amp;AA$15&amp;", "&amp;AA$16&amp;", "&amp;$A82&amp;", "&amp;$B82&amp;", "&amp;$C82&amp;"; ","")</f>
        <v>#REF!</v>
      </c>
      <c r="BI82" s="50"/>
      <c r="BJ82" s="295"/>
      <c r="BK82" s="10"/>
      <c r="BL82" s="281"/>
      <c r="BM82" s="280"/>
      <c r="BN82" s="288"/>
      <c r="BO82" s="280"/>
      <c r="BP82" s="305"/>
      <c r="BQ82" s="305"/>
      <c r="BR82" s="281"/>
      <c r="BS82" s="280"/>
      <c r="BT82" s="288"/>
      <c r="BU82" s="280"/>
      <c r="BV82" s="305"/>
      <c r="BW82" s="805"/>
      <c r="BX82" s="305"/>
      <c r="BY82" s="809"/>
      <c r="BZ82" s="305"/>
      <c r="CA82" s="809"/>
      <c r="CB82" s="305"/>
      <c r="CC82" s="305"/>
      <c r="CD82" s="281"/>
      <c r="CE82" s="280"/>
      <c r="CF82" s="288"/>
      <c r="CG82" s="280"/>
      <c r="CH82" s="814"/>
      <c r="CI82" s="817"/>
      <c r="CJ82" s="50"/>
      <c r="CK82" s="3"/>
      <c r="CL82" s="3"/>
      <c r="CM82" s="3"/>
      <c r="CN82" s="3"/>
      <c r="CO82" s="38" t="s">
        <v>124</v>
      </c>
      <c r="CP82" s="879" t="e">
        <f>CP$48</f>
        <v>#REF!</v>
      </c>
      <c r="CQ82" s="880" t="e">
        <f>CQ$48</f>
        <v>#REF!</v>
      </c>
      <c r="CR82" s="829" t="e">
        <f>CP$48</f>
        <v>#REF!</v>
      </c>
      <c r="CS82" s="826" t="e">
        <f>CQ$48</f>
        <v>#REF!</v>
      </c>
      <c r="CT82" s="788" t="e">
        <f>CP$48</f>
        <v>#REF!</v>
      </c>
      <c r="CU82" s="789" t="e">
        <f>CQ$48</f>
        <v>#REF!</v>
      </c>
      <c r="CV82" s="879" t="e">
        <f>CV$48</f>
        <v>#REF!</v>
      </c>
      <c r="CW82" s="880" t="e">
        <f>CW$48</f>
        <v>#REF!</v>
      </c>
      <c r="CX82" s="829" t="e">
        <f>CV$48</f>
        <v>#REF!</v>
      </c>
      <c r="CY82" s="826" t="e">
        <f>CW$48</f>
        <v>#REF!</v>
      </c>
      <c r="CZ82" s="788" t="e">
        <f>CV$48</f>
        <v>#REF!</v>
      </c>
      <c r="DA82" s="789" t="e">
        <f>CW$48</f>
        <v>#REF!</v>
      </c>
      <c r="DB82" s="879" t="e">
        <f>DB$48</f>
        <v>#REF!</v>
      </c>
      <c r="DC82" s="880" t="e">
        <f>DC$48</f>
        <v>#REF!</v>
      </c>
      <c r="DD82" s="829" t="e">
        <f>DB$48</f>
        <v>#REF!</v>
      </c>
      <c r="DE82" s="826" t="e">
        <f>DC$48</f>
        <v>#REF!</v>
      </c>
      <c r="DF82" s="788" t="e">
        <f>DB$48</f>
        <v>#REF!</v>
      </c>
      <c r="DG82" s="789" t="e">
        <f>DC$48</f>
        <v>#REF!</v>
      </c>
      <c r="DH82" s="879" t="e">
        <f>DH$48</f>
        <v>#REF!</v>
      </c>
      <c r="DI82" s="880" t="e">
        <f>DI$48</f>
        <v>#REF!</v>
      </c>
      <c r="DJ82" s="829" t="e">
        <f>DH$48</f>
        <v>#REF!</v>
      </c>
      <c r="DK82" s="826" t="e">
        <f>DI$48</f>
        <v>#REF!</v>
      </c>
      <c r="DL82" s="788" t="e">
        <f>DH$48</f>
        <v>#REF!</v>
      </c>
      <c r="DM82" s="789" t="e">
        <f>DI$48</f>
        <v>#REF!</v>
      </c>
      <c r="DN82" s="3"/>
      <c r="DO82" s="3"/>
      <c r="DP82" s="323"/>
      <c r="DQ82" s="10"/>
      <c r="DR82" s="265" t="str">
        <f>IF(AND($M$8=1,SUM('6a Health full-time'!D81,'6a Health full-time'!I81)&gt;$DP$22,'6a Health full-time'!N81=0),P$15&amp;", "&amp;P$16&amp;", "&amp;$A82&amp;", "&amp;$B82&amp;", "&amp;$C82&amp;"; ","")</f>
        <v/>
      </c>
      <c r="DS82" s="258" t="str">
        <f>IF(AND($M$8=1,SUM('6a Health full-time'!E81,'6a Health full-time'!J81)&gt;$DP$22,'6a Health full-time'!O81=0),Q$15&amp;", "&amp;Q$16&amp;", "&amp;$A82&amp;", "&amp;$B82&amp;", "&amp;$C82&amp;"; ","")</f>
        <v/>
      </c>
      <c r="DT82" s="259" t="str">
        <f>IF(AND($M$8=1,SUM('6a Health full-time'!H81,'6a Health full-time'!M81)&gt;$DP$22,'6a Health full-time'!R81=0),R$15&amp;", "&amp;R$16&amp;", "&amp;$A82&amp;", "&amp;$B82&amp;", "&amp;$C82&amp;"; ","")</f>
        <v/>
      </c>
      <c r="DU82" s="258" t="e">
        <f>IF(AND($M$8=1,SUM('6a Health full-time'!#REF!,'6a Health full-time'!#REF!)&gt;$DP$22,'6a Health full-time'!#REF!=0),S$15&amp;", "&amp;S$16&amp;", "&amp;$A82&amp;", "&amp;$B82&amp;", "&amp;$C82&amp;"; ","")</f>
        <v>#REF!</v>
      </c>
      <c r="DV82" s="299" t="e">
        <f>IF(AND($M$8=1,SUM('6a Health full-time'!#REF!,'6a Health full-time'!#REF!)&gt;$DP$22,'6a Health full-time'!#REF!=0),T$15&amp;", "&amp;T$16&amp;", "&amp;$A82&amp;", "&amp;$B82&amp;", "&amp;$C82&amp;"; ","")</f>
        <v>#REF!</v>
      </c>
      <c r="DW82" s="266" t="e">
        <f>IF(AND($M$8=1,SUM('6a Health full-time'!#REF!,'6a Health full-time'!#REF!)&gt;$DP$22,'6a Health full-time'!#REF!=0),U$15&amp;", "&amp;U$16&amp;", "&amp;$A82&amp;", "&amp;$B82&amp;", "&amp;$C82&amp;"; ","")</f>
        <v>#REF!</v>
      </c>
      <c r="DX82" s="324"/>
      <c r="DY82" s="323"/>
      <c r="DZ82" s="10"/>
      <c r="EA82" s="265" t="str">
        <f>IF(AND($N$8=1,SUM('6a Health full-time'!D81,'6a Health full-time'!I81)&gt;0,SUM('6a Health full-time'!D81,'6a Health full-time'!I81)=ABS('6a Health full-time'!N81)),P$15&amp;", "&amp;P$16&amp;", "&amp;$A82&amp;", "&amp;$B82&amp;", "&amp;$C82&amp;"; ","")</f>
        <v/>
      </c>
      <c r="EB82" s="258" t="str">
        <f>IF(AND($N$8=1,SUM('6a Health full-time'!E81,'6a Health full-time'!J81)&gt;0,SUM('6a Health full-time'!E81,'6a Health full-time'!J81)=ABS('6a Health full-time'!O81)),Q$15&amp;", "&amp;Q$16&amp;", "&amp;$A82&amp;", "&amp;$B82&amp;", "&amp;$C82&amp;"; ","")</f>
        <v/>
      </c>
      <c r="EC82" s="259" t="str">
        <f>IF(AND($N$8=1,SUM('6a Health full-time'!H81,'6a Health full-time'!M81)&gt;0,SUM('6a Health full-time'!H81,'6a Health full-time'!M81)=ABS('6a Health full-time'!R81)),R$15&amp;", "&amp;R$16&amp;", "&amp;$A82&amp;", "&amp;$B82&amp;", "&amp;$C82&amp;"; ","")</f>
        <v/>
      </c>
      <c r="ED82" s="258" t="e">
        <f>IF(AND($N$8=1,SUM('6a Health full-time'!#REF!,'6a Health full-time'!#REF!)&gt;0,SUM('6a Health full-time'!#REF!,'6a Health full-time'!#REF!)=ABS('6a Health full-time'!#REF!)),S$15&amp;", "&amp;S$16&amp;", "&amp;$A82&amp;", "&amp;$B82&amp;", "&amp;$C82&amp;"; ","")</f>
        <v>#REF!</v>
      </c>
      <c r="EE82" s="299" t="e">
        <f>IF(AND($N$8=1,SUM('6a Health full-time'!#REF!,'6a Health full-time'!#REF!)&gt;0,SUM('6a Health full-time'!#REF!,'6a Health full-time'!#REF!)=ABS('6a Health full-time'!#REF!)),T$15&amp;", "&amp;T$16&amp;", "&amp;$A82&amp;", "&amp;$B82&amp;", "&amp;$C82&amp;"; ","")</f>
        <v>#REF!</v>
      </c>
      <c r="EF82" s="266" t="e">
        <f>IF(AND($N$8=1,SUM('6a Health full-time'!#REF!,'6a Health full-time'!#REF!)&gt;0,SUM('6a Health full-time'!#REF!,'6a Health full-time'!#REF!)=ABS('6a Health full-time'!#REF!)),U$15&amp;", "&amp;U$16&amp;", "&amp;$A82&amp;", "&amp;$B82&amp;", "&amp;$C82&amp;"; ","")</f>
        <v>#REF!</v>
      </c>
      <c r="EG82" s="324"/>
      <c r="EH82" s="3"/>
      <c r="EI82" s="3"/>
      <c r="EJ82" s="3"/>
      <c r="EK82" s="3"/>
      <c r="EL82" s="3"/>
      <c r="EM82" s="3"/>
      <c r="EN82" s="3"/>
      <c r="EO82" s="3"/>
      <c r="EP82" s="3"/>
      <c r="EQ82" s="323"/>
      <c r="ER82" s="10"/>
      <c r="ES82" s="265" t="str">
        <f>IF(AND($P$8=1,$B82="Long length",'6a Health full-time'!S81&lt;&gt;0),D$15&amp;", "&amp;D$16&amp;", "&amp;$A82&amp;", "&amp;$B82&amp;", "&amp;$C82&amp;"; ","")</f>
        <v/>
      </c>
      <c r="ET82" s="258" t="str">
        <f>IF(AND($P$8=1,$B82="Long length",'6a Health full-time'!T81&lt;&gt;0),E$15&amp;", "&amp;E$16&amp;", "&amp;$A82&amp;", "&amp;$B82&amp;", "&amp;$C82&amp;"; ","")</f>
        <v/>
      </c>
      <c r="EU82" s="259" t="str">
        <f>IF(AND($P$8=1,$B82="Long length",'6a Health full-time'!W81&lt;&gt;0),F$15&amp;", "&amp;F$16&amp;", "&amp;$A82&amp;", "&amp;$B82&amp;", "&amp;$C82&amp;"; ","")</f>
        <v/>
      </c>
      <c r="EV82" s="258" t="e">
        <f>IF(AND($P$8=1,$B82="Long length",'6a Health full-time'!#REF!&lt;&gt;0),G$15&amp;", "&amp;G$16&amp;", "&amp;$A82&amp;", "&amp;$B82&amp;", "&amp;$C82&amp;"; ","")</f>
        <v>#REF!</v>
      </c>
      <c r="EW82" s="299" t="e">
        <f>IF(AND($P$8=1,$B82="Long length",'6a Health full-time'!#REF!&lt;&gt;0),H$15&amp;", "&amp;H$16&amp;", "&amp;$A82&amp;", "&amp;$B82&amp;", "&amp;$C82&amp;"; ","")</f>
        <v>#REF!</v>
      </c>
      <c r="EX82" s="266" t="e">
        <f>IF(AND($P$8=1,$B82="Long length",'6a Health full-time'!#REF!&lt;&gt;0),I$15&amp;", "&amp;I$16&amp;", "&amp;$A82&amp;", "&amp;$B82&amp;", "&amp;$C82&amp;"; ","")</f>
        <v>#REF!</v>
      </c>
      <c r="EY82" s="324"/>
    </row>
    <row r="83" spans="1:155" ht="13.5" x14ac:dyDescent="0.2">
      <c r="A83" s="3" t="s">
        <v>11306</v>
      </c>
      <c r="B83" s="3" t="s">
        <v>11286</v>
      </c>
      <c r="C83" s="3" t="s">
        <v>11284</v>
      </c>
      <c r="E83" s="295"/>
      <c r="F83" s="10"/>
      <c r="G83" s="314" t="str">
        <f>IF(AND($D$8=1,'6a Health full-time'!N82&gt;0),P$15&amp;", "&amp;P$16&amp;", "&amp;$A83&amp;", "&amp;$B83&amp;", "&amp;$C83&amp;"; ","")</f>
        <v/>
      </c>
      <c r="H83" s="315" t="str">
        <f>IF(AND($D$8=1,'6a Health full-time'!O82&gt;0),Q$15&amp;", "&amp;Q$16&amp;", "&amp;$A83&amp;", "&amp;$B83&amp;", "&amp;$C83&amp;"; ","")</f>
        <v/>
      </c>
      <c r="I83" s="316" t="str">
        <f>IF(AND($D$8=1,'6a Health full-time'!R82&gt;0),R$15&amp;", "&amp;R$16&amp;", "&amp;$A83&amp;", "&amp;$B83&amp;", "&amp;$C83&amp;"; ","")</f>
        <v/>
      </c>
      <c r="J83" s="798" t="e">
        <f>IF(AND($D$8=1,'6a Health full-time'!#REF!&gt;0),S$15&amp;", "&amp;S$16&amp;", "&amp;$A83&amp;", "&amp;$B83&amp;", "&amp;$C83&amp;"; ","")</f>
        <v>#REF!</v>
      </c>
      <c r="K83" s="799" t="e">
        <f>IF(AND($D$8=1,'6a Health full-time'!#REF!&gt;0),T$15&amp;", "&amp;T$16&amp;", "&amp;$A83&amp;", "&amp;$B83&amp;", "&amp;$C83&amp;"; ","")</f>
        <v>#REF!</v>
      </c>
      <c r="L83" s="317" t="e">
        <f>IF(AND($D$8=1,'6a Health full-time'!#REF!&gt;0),W$15&amp;", "&amp;W$16&amp;", "&amp;$A83&amp;", "&amp;$B83&amp;", "&amp;$C83&amp;"; ","")</f>
        <v>#REF!</v>
      </c>
      <c r="M83" s="50"/>
      <c r="N83" s="295"/>
      <c r="O83" s="10"/>
      <c r="P83" s="314" t="str">
        <f>IF(AND($E$8=1,'6a Health full-time'!D82&lt;0),D$14&amp;", "&amp;D$15&amp;", "&amp;D$16&amp;", "&amp;$A83&amp;", "&amp;$B83&amp;", "&amp;$C83&amp;"; ","")</f>
        <v/>
      </c>
      <c r="Q83" s="315" t="str">
        <f>IF(AND($E$8=1,'6a Health full-time'!E82&lt;0),E$14&amp;", "&amp;E$15&amp;", "&amp;E$16&amp;", "&amp;$A83&amp;", "&amp;$B83&amp;", "&amp;$C83&amp;"; ","")</f>
        <v/>
      </c>
      <c r="R83" s="316" t="str">
        <f>IF(AND($E$8=1,'6a Health full-time'!H82&lt;0),F$14&amp;", "&amp;F$15&amp;", "&amp;F$16&amp;", "&amp;$A83&amp;", "&amp;$B83&amp;", "&amp;$C83&amp;"; ","")</f>
        <v/>
      </c>
      <c r="S83" s="315" t="e">
        <f>IF(AND($E$8=1,'6a Health full-time'!#REF!&lt;0),G$14&amp;", "&amp;G$15&amp;", "&amp;G$16&amp;", "&amp;$A83&amp;", "&amp;$B83&amp;", "&amp;$C83&amp;"; ","")</f>
        <v>#REF!</v>
      </c>
      <c r="T83" s="318" t="e">
        <f>IF(AND($E$8=1,'6a Health full-time'!#REF!&lt;0),H$14&amp;", "&amp;H$15&amp;", "&amp;H$16&amp;", "&amp;$A83&amp;", "&amp;$B83&amp;", "&amp;$C83&amp;"; ","")</f>
        <v>#REF!</v>
      </c>
      <c r="U83" s="318" t="e">
        <f>IF(AND($E$8=1,'6a Health full-time'!#REF!&lt;0),I$14&amp;", "&amp;I$15&amp;", "&amp;I$16&amp;", "&amp;$A83&amp;", "&amp;$B83&amp;", "&amp;$C83&amp;"; ","")</f>
        <v>#REF!</v>
      </c>
      <c r="V83" s="314" t="str">
        <f>IF(AND($E$8=1,'6a Health full-time'!I82&lt;0),J$14&amp;", "&amp;J$15&amp;", "&amp;J$16&amp;", "&amp;$A83&amp;", "&amp;$B83&amp;", "&amp;$C83&amp;"; ","")</f>
        <v/>
      </c>
      <c r="W83" s="315" t="str">
        <f>IF(AND($E$8=1,'6a Health full-time'!J82&lt;0),K$14&amp;", "&amp;K$15&amp;", "&amp;K$16&amp;", "&amp;$A83&amp;", "&amp;$B83&amp;", "&amp;$C83&amp;"; ","")</f>
        <v/>
      </c>
      <c r="X83" s="316" t="str">
        <f>IF(AND($E$8=1,'6a Health full-time'!M82&lt;0),L$14&amp;", "&amp;L$15&amp;", "&amp;L$16&amp;", "&amp;$A83&amp;", "&amp;$B83&amp;", "&amp;$C83&amp;"; ","")</f>
        <v/>
      </c>
      <c r="Y83" s="315" t="e">
        <f>IF(AND($E$8=1,'6a Health full-time'!#REF!&lt;0),M$14&amp;", "&amp;M$15&amp;", "&amp;M$16&amp;", "&amp;$A83&amp;", "&amp;$B83&amp;", "&amp;$C83&amp;"; ","")</f>
        <v>#REF!</v>
      </c>
      <c r="Z83" s="318" t="e">
        <f>IF(AND($E$8=1,'6a Health full-time'!#REF!&lt;0),N$14&amp;", "&amp;N$15&amp;", "&amp;N$16&amp;", "&amp;$A83&amp;", "&amp;$B83&amp;", "&amp;$C83&amp;"; ","")</f>
        <v>#REF!</v>
      </c>
      <c r="AA83" s="318" t="e">
        <f>IF(AND($E$8=1,'6a Health full-time'!#REF!&lt;0),O$14&amp;", "&amp;O$15&amp;", "&amp;O$16&amp;", "&amp;$A83&amp;", "&amp;$B83&amp;", "&amp;$C83&amp;"; ","")</f>
        <v>#REF!</v>
      </c>
      <c r="AB83" s="314" t="str">
        <f>IF(AND($E$8=1,'6a Health full-time'!S82&lt;0),V$14&amp;", "&amp;V$15&amp;", "&amp;V$16&amp;", "&amp;$A83&amp;", "&amp;$B83&amp;", "&amp;$C83&amp;"; ","")</f>
        <v/>
      </c>
      <c r="AC83" s="315" t="str">
        <f>IF(AND($E$8=1,'6a Health full-time'!T82&lt;0),W$14&amp;", "&amp;W$15&amp;", "&amp;W$16&amp;", "&amp;$A83&amp;", "&amp;$B83&amp;", "&amp;$C83&amp;"; ","")</f>
        <v/>
      </c>
      <c r="AD83" s="316" t="str">
        <f>IF(AND($E$8=1,'6a Health full-time'!W82&lt;0),X$14&amp;", "&amp;X$15&amp;", "&amp;X$16&amp;", "&amp;$A83&amp;", "&amp;$B83&amp;", "&amp;$C83&amp;"; ","")</f>
        <v/>
      </c>
      <c r="AE83" s="315" t="e">
        <f>IF(AND($E$8=1,'6a Health full-time'!#REF!&lt;0),Y$14&amp;", "&amp;Y$15&amp;", "&amp;Y$16&amp;", "&amp;$A83&amp;", "&amp;$B83&amp;", "&amp;$C83&amp;"; ","")</f>
        <v>#REF!</v>
      </c>
      <c r="AF83" s="318" t="e">
        <f>IF(AND($E$8=1,'6a Health full-time'!#REF!&lt;0),Z$14&amp;", "&amp;Z$15&amp;", "&amp;Z$16&amp;", "&amp;$A83&amp;", "&amp;$B83&amp;", "&amp;$C83&amp;"; ","")</f>
        <v>#REF!</v>
      </c>
      <c r="AG83" s="822" t="e">
        <f>IF(AND($E$8=1,'6a Health full-time'!#REF!&lt;0),AA$14&amp;", "&amp;AA$15&amp;", "&amp;AA$16&amp;", "&amp;$A83&amp;", "&amp;$B83&amp;", "&amp;$C83&amp;"; ","")</f>
        <v>#REF!</v>
      </c>
      <c r="AH83" s="50"/>
      <c r="AI83" s="295"/>
      <c r="AJ83" s="10"/>
      <c r="AK83" s="265" t="str">
        <f>IF(AND($F$8=1,ABS('6a Health full-time'!D82)&lt;&gt;INT(ABS('6a Health full-time'!D82))),D$14&amp;", "&amp;D$15&amp;", "&amp;D$16&amp;", "&amp;$A83&amp;", "&amp;$B83&amp;", "&amp;$C83&amp;"; ","")</f>
        <v/>
      </c>
      <c r="AL83" s="258" t="str">
        <f>IF(AND($F$8=1,ABS('6a Health full-time'!E82)&lt;&gt;INT(ABS('6a Health full-time'!E82))),E$14&amp;", "&amp;E$15&amp;", "&amp;E$16&amp;", "&amp;$A83&amp;", "&amp;$B83&amp;", "&amp;$C83&amp;"; ","")</f>
        <v/>
      </c>
      <c r="AM83" s="259" t="str">
        <f>IF(AND($F$8=1,ABS('6a Health full-time'!H82)&lt;&gt;INT(ABS('6a Health full-time'!H82))),F$14&amp;", "&amp;F$15&amp;", "&amp;F$16&amp;", "&amp;$A83&amp;", "&amp;$B83&amp;", "&amp;$C83&amp;"; ","")</f>
        <v/>
      </c>
      <c r="AN83" s="258" t="e">
        <f>IF(AND($F$8=1,ABS('6a Health full-time'!#REF!)&lt;&gt;INT(ABS('6a Health full-time'!#REF!))),G$14&amp;", "&amp;G$15&amp;", "&amp;G$16&amp;", "&amp;$A83&amp;", "&amp;$B83&amp;", "&amp;$C83&amp;"; ","")</f>
        <v>#REF!</v>
      </c>
      <c r="AO83" s="299" t="e">
        <f>IF(AND($F$8=1,ABS('6a Health full-time'!#REF!)&lt;&gt;INT(ABS('6a Health full-time'!#REF!))),H$14&amp;", "&amp;H$15&amp;", "&amp;H$16&amp;", "&amp;$A83&amp;", "&amp;$B83&amp;", "&amp;$C83&amp;"; ","")</f>
        <v>#REF!</v>
      </c>
      <c r="AP83" s="299" t="e">
        <f>IF(AND($F$8=1,ABS('6a Health full-time'!#REF!)&lt;&gt;INT(ABS('6a Health full-time'!#REF!))),I$14&amp;", "&amp;I$15&amp;", "&amp;I$16&amp;", "&amp;$A83&amp;", "&amp;$B83&amp;", "&amp;$C83&amp;"; ","")</f>
        <v>#REF!</v>
      </c>
      <c r="AQ83" s="265" t="str">
        <f>IF(AND($F$8=1,ABS('6a Health full-time'!I82)&lt;&gt;INT(ABS('6a Health full-time'!I82))),J$14&amp;", "&amp;J$15&amp;", "&amp;J$16&amp;", "&amp;$A83&amp;", "&amp;$B83&amp;", "&amp;$C83&amp;"; ","")</f>
        <v/>
      </c>
      <c r="AR83" s="258" t="str">
        <f>IF(AND($F$8=1,ABS('6a Health full-time'!J82)&lt;&gt;INT(ABS('6a Health full-time'!J82))),K$14&amp;", "&amp;K$15&amp;", "&amp;K$16&amp;", "&amp;$A83&amp;", "&amp;$B83&amp;", "&amp;$C83&amp;"; ","")</f>
        <v/>
      </c>
      <c r="AS83" s="259" t="str">
        <f>IF(AND($F$8=1,ABS('6a Health full-time'!M82)&lt;&gt;INT(ABS('6a Health full-time'!M82))),L$14&amp;", "&amp;L$15&amp;", "&amp;L$16&amp;", "&amp;$A83&amp;", "&amp;$B83&amp;", "&amp;$C83&amp;"; ","")</f>
        <v/>
      </c>
      <c r="AT83" s="258" t="e">
        <f>IF(AND($F$8=1,ABS('6a Health full-time'!#REF!)&lt;&gt;INT(ABS('6a Health full-time'!#REF!))),M$14&amp;", "&amp;M$15&amp;", "&amp;M$16&amp;", "&amp;$A83&amp;", "&amp;$B83&amp;", "&amp;$C83&amp;"; ","")</f>
        <v>#REF!</v>
      </c>
      <c r="AU83" s="299" t="e">
        <f>IF(AND($F$8=1,ABS('6a Health full-time'!#REF!)&lt;&gt;INT(ABS('6a Health full-time'!#REF!))),N$14&amp;", "&amp;N$15&amp;", "&amp;N$16&amp;", "&amp;$A83&amp;", "&amp;$B83&amp;", "&amp;$C83&amp;"; ","")</f>
        <v>#REF!</v>
      </c>
      <c r="AV83" s="803" t="e">
        <f>IF(AND($F$8=1,ABS('6a Health full-time'!#REF!)&lt;&gt;INT(ABS('6a Health full-time'!#REF!))),O$14&amp;", "&amp;O$15&amp;", "&amp;O$16&amp;", "&amp;$A83&amp;", "&amp;$B83&amp;", "&amp;$C83&amp;"; ","")</f>
        <v>#REF!</v>
      </c>
      <c r="AW83" s="299" t="str">
        <f>IF(AND($F$8=1,ABS('6a Health full-time'!N82)&lt;&gt;INT(ABS('6a Health full-time'!N82))),P$14&amp;", "&amp;P$15&amp;", "&amp;P$16&amp;", "&amp;$A83&amp;", "&amp;$B83&amp;", "&amp;$C83&amp;"; ","")</f>
        <v/>
      </c>
      <c r="AX83" s="807" t="str">
        <f>IF(AND($F$8=1,ABS('6a Health full-time'!O82)&lt;&gt;INT(ABS('6a Health full-time'!O82))),Q$14&amp;", "&amp;Q$15&amp;", "&amp;Q$16&amp;", "&amp;$A83&amp;", "&amp;$B83&amp;", "&amp;$C83&amp;"; ","")</f>
        <v/>
      </c>
      <c r="AY83" s="299" t="str">
        <f>IF(AND($F$8=1,ABS('6a Health full-time'!R82)&lt;&gt;INT(ABS('6a Health full-time'!R82))),R$14&amp;", "&amp;R$15&amp;", "&amp;R$16&amp;", "&amp;$A83&amp;", "&amp;$B83&amp;", "&amp;$C83&amp;"; ","")</f>
        <v/>
      </c>
      <c r="AZ83" s="807" t="e">
        <f>IF(AND($F$8=1,ABS('6a Health full-time'!#REF!)&lt;&gt;INT(ABS('6a Health full-time'!#REF!))),S$14&amp;", "&amp;S$15&amp;", "&amp;S$16&amp;", "&amp;$A83&amp;", "&amp;$B83&amp;", "&amp;$C83&amp;"; ","")</f>
        <v>#REF!</v>
      </c>
      <c r="BA83" s="299" t="e">
        <f>IF(AND($F$8=1,ABS('6a Health full-time'!#REF!)&lt;&gt;INT(ABS('6a Health full-time'!#REF!))),T$14&amp;", "&amp;T$15&amp;", "&amp;T$16&amp;", "&amp;$A83&amp;", "&amp;$B83&amp;", "&amp;$C83&amp;"; ","")</f>
        <v>#REF!</v>
      </c>
      <c r="BB83" s="299" t="e">
        <f>IF(AND($F$8=1,ABS('6a Health full-time'!#REF!)&lt;&gt;INT(ABS('6a Health full-time'!#REF!))),U$14&amp;", "&amp;U$15&amp;", "&amp;U$16&amp;", "&amp;$A83&amp;", "&amp;$B83&amp;", "&amp;$C83&amp;"; ","")</f>
        <v>#REF!</v>
      </c>
      <c r="BC83" s="265" t="str">
        <f>IF(AND($F$8=1,ABS('6a Health full-time'!S82)&lt;&gt;INT(ABS('6a Health full-time'!S82))),V$14&amp;", "&amp;V$15&amp;", "&amp;V$16&amp;", "&amp;$A83&amp;", "&amp;$B83&amp;", "&amp;$C83&amp;"; ","")</f>
        <v/>
      </c>
      <c r="BD83" s="258" t="str">
        <f>IF(AND($F$8=1,ABS('6a Health full-time'!T82)&lt;&gt;INT(ABS('6a Health full-time'!T82))),W$14&amp;", "&amp;W$15&amp;", "&amp;W$16&amp;", "&amp;$A83&amp;", "&amp;$B83&amp;", "&amp;$C83&amp;"; ","")</f>
        <v/>
      </c>
      <c r="BE83" s="259" t="str">
        <f>IF(AND($F$8=1,ABS('6a Health full-time'!W82)&lt;&gt;INT(ABS('6a Health full-time'!W82))),X$14&amp;", "&amp;X$15&amp;", "&amp;X$16&amp;", "&amp;$A83&amp;", "&amp;$B83&amp;", "&amp;$C83&amp;"; ","")</f>
        <v/>
      </c>
      <c r="BF83" s="258" t="e">
        <f>IF(AND($F$8=1,ABS('6a Health full-time'!#REF!)&lt;&gt;INT(ABS('6a Health full-time'!#REF!))),Y$14&amp;", "&amp;Y$15&amp;", "&amp;Y$16&amp;", "&amp;$A83&amp;", "&amp;$B83&amp;", "&amp;$C83&amp;"; ","")</f>
        <v>#REF!</v>
      </c>
      <c r="BG83" s="299" t="e">
        <f>IF(AND($F$8=1,ABS('6a Health full-time'!#REF!)&lt;&gt;INT(ABS('6a Health full-time'!#REF!))),Z$14&amp;", "&amp;Z$15&amp;", "&amp;Z$16&amp;", "&amp;$A83&amp;", "&amp;$B83&amp;", "&amp;$C83&amp;"; ","")</f>
        <v>#REF!</v>
      </c>
      <c r="BH83" s="266" t="e">
        <f>IF(AND($F$8=1,ABS('6a Health full-time'!#REF!)&lt;&gt;INT(ABS('6a Health full-time'!#REF!))),AA$14&amp;", "&amp;AA$15&amp;", "&amp;AA$16&amp;", "&amp;$A83&amp;", "&amp;$B83&amp;", "&amp;$C83&amp;"; ","")</f>
        <v>#REF!</v>
      </c>
      <c r="BI83" s="50"/>
      <c r="BJ83" s="295"/>
      <c r="BK83" s="10"/>
      <c r="BL83" s="281"/>
      <c r="BM83" s="280"/>
      <c r="BN83" s="288"/>
      <c r="BO83" s="280"/>
      <c r="BP83" s="305"/>
      <c r="BQ83" s="305"/>
      <c r="BR83" s="281"/>
      <c r="BS83" s="280"/>
      <c r="BT83" s="288"/>
      <c r="BU83" s="280"/>
      <c r="BV83" s="305"/>
      <c r="BW83" s="805"/>
      <c r="BX83" s="305"/>
      <c r="BY83" s="809"/>
      <c r="BZ83" s="305"/>
      <c r="CA83" s="809"/>
      <c r="CB83" s="305"/>
      <c r="CC83" s="305"/>
      <c r="CD83" s="281"/>
      <c r="CE83" s="280"/>
      <c r="CF83" s="288"/>
      <c r="CG83" s="280"/>
      <c r="CH83" s="308"/>
      <c r="CI83" s="816"/>
      <c r="CJ83" s="50"/>
      <c r="CK83" s="3"/>
      <c r="CL83" s="3"/>
      <c r="CM83" s="3"/>
      <c r="CN83" s="3"/>
      <c r="CO83" s="38" t="s">
        <v>101</v>
      </c>
      <c r="CP83" s="868" t="e">
        <f>CP$41</f>
        <v>#REF!</v>
      </c>
      <c r="CQ83" s="582" t="e">
        <f>CQ$41</f>
        <v>#REF!</v>
      </c>
      <c r="CR83" s="581" t="e">
        <f>CP$41</f>
        <v>#REF!</v>
      </c>
      <c r="CS83" s="790" t="e">
        <f>CQ$41</f>
        <v>#REF!</v>
      </c>
      <c r="CT83" s="782" t="e">
        <f>CP$41</f>
        <v>#REF!</v>
      </c>
      <c r="CU83" s="783" t="e">
        <f>CQ$41</f>
        <v>#REF!</v>
      </c>
      <c r="CV83" s="868" t="e">
        <f>CV$41</f>
        <v>#REF!</v>
      </c>
      <c r="CW83" s="582" t="e">
        <f>CW$41</f>
        <v>#REF!</v>
      </c>
      <c r="CX83" s="581" t="e">
        <f>CV$41</f>
        <v>#REF!</v>
      </c>
      <c r="CY83" s="790" t="e">
        <f>CW$41</f>
        <v>#REF!</v>
      </c>
      <c r="CZ83" s="782" t="e">
        <f>CV$41</f>
        <v>#REF!</v>
      </c>
      <c r="DA83" s="783" t="e">
        <f>CW$41</f>
        <v>#REF!</v>
      </c>
      <c r="DB83" s="868" t="e">
        <f>DB$41</f>
        <v>#REF!</v>
      </c>
      <c r="DC83" s="582" t="e">
        <f>DC$41</f>
        <v>#REF!</v>
      </c>
      <c r="DD83" s="581" t="e">
        <f>DB$41</f>
        <v>#REF!</v>
      </c>
      <c r="DE83" s="790" t="e">
        <f>DC$41</f>
        <v>#REF!</v>
      </c>
      <c r="DF83" s="782" t="e">
        <f>DB$41</f>
        <v>#REF!</v>
      </c>
      <c r="DG83" s="783" t="e">
        <f>DC$41</f>
        <v>#REF!</v>
      </c>
      <c r="DH83" s="868" t="e">
        <f>DH$41</f>
        <v>#REF!</v>
      </c>
      <c r="DI83" s="870" t="e">
        <f>DI$41</f>
        <v>#REF!</v>
      </c>
      <c r="DJ83" s="871" t="e">
        <f>DH$41</f>
        <v>#REF!</v>
      </c>
      <c r="DK83" s="790" t="e">
        <f>DI$41</f>
        <v>#REF!</v>
      </c>
      <c r="DL83" s="782" t="e">
        <f>DH$41</f>
        <v>#REF!</v>
      </c>
      <c r="DM83" s="783" t="e">
        <f>DI$41</f>
        <v>#REF!</v>
      </c>
      <c r="DN83" s="3"/>
      <c r="DO83" s="3"/>
      <c r="DP83" s="323"/>
      <c r="DQ83" s="10"/>
      <c r="DR83" s="314" t="str">
        <f>IF(AND($M$8=1,SUM('6a Health full-time'!D82,'6a Health full-time'!I82)&gt;$DP$22,'6a Health full-time'!N82=0),P$15&amp;", "&amp;P$16&amp;", "&amp;$A83&amp;", "&amp;$B83&amp;", "&amp;$C83&amp;"; ","")</f>
        <v/>
      </c>
      <c r="DS83" s="315" t="str">
        <f>IF(AND($M$8=1,SUM('6a Health full-time'!E82,'6a Health full-time'!J82)&gt;$DP$22,'6a Health full-time'!O82=0),Q$15&amp;", "&amp;Q$16&amp;", "&amp;$A83&amp;", "&amp;$B83&amp;", "&amp;$C83&amp;"; ","")</f>
        <v/>
      </c>
      <c r="DT83" s="316" t="str">
        <f>IF(AND($M$8=1,SUM('6a Health full-time'!H82,'6a Health full-time'!M82)&gt;$DP$22,'6a Health full-time'!R82=0),R$15&amp;", "&amp;R$16&amp;", "&amp;$A83&amp;", "&amp;$B83&amp;", "&amp;$C83&amp;"; ","")</f>
        <v/>
      </c>
      <c r="DU83" s="315" t="e">
        <f>IF(AND($M$8=1,SUM('6a Health full-time'!#REF!,'6a Health full-time'!#REF!)&gt;$DP$22,'6a Health full-time'!#REF!=0),S$15&amp;", "&amp;S$16&amp;", "&amp;$A83&amp;", "&amp;$B83&amp;", "&amp;$C83&amp;"; ","")</f>
        <v>#REF!</v>
      </c>
      <c r="DV83" s="318" t="e">
        <f>IF(AND($M$8=1,SUM('6a Health full-time'!#REF!,'6a Health full-time'!#REF!)&gt;$DP$22,'6a Health full-time'!#REF!=0),T$15&amp;", "&amp;T$16&amp;", "&amp;$A83&amp;", "&amp;$B83&amp;", "&amp;$C83&amp;"; ","")</f>
        <v>#REF!</v>
      </c>
      <c r="DW83" s="317" t="e">
        <f>IF(AND($M$8=1,SUM('6a Health full-time'!#REF!,'6a Health full-time'!#REF!)&gt;$DP$22,'6a Health full-time'!#REF!=0),U$15&amp;", "&amp;U$16&amp;", "&amp;$A83&amp;", "&amp;$B83&amp;", "&amp;$C83&amp;"; ","")</f>
        <v>#REF!</v>
      </c>
      <c r="DX83" s="324"/>
      <c r="DY83" s="323"/>
      <c r="DZ83" s="10"/>
      <c r="EA83" s="314" t="str">
        <f>IF(AND($N$8=1,SUM('6a Health full-time'!D82,'6a Health full-time'!I82)&gt;0,SUM('6a Health full-time'!D82,'6a Health full-time'!I82)=ABS('6a Health full-time'!N82)),P$15&amp;", "&amp;P$16&amp;", "&amp;$A83&amp;", "&amp;$B83&amp;", "&amp;$C83&amp;"; ","")</f>
        <v/>
      </c>
      <c r="EB83" s="315" t="str">
        <f>IF(AND($N$8=1,SUM('6a Health full-time'!E82,'6a Health full-time'!J82)&gt;0,SUM('6a Health full-time'!E82,'6a Health full-time'!J82)=ABS('6a Health full-time'!O82)),Q$15&amp;", "&amp;Q$16&amp;", "&amp;$A83&amp;", "&amp;$B83&amp;", "&amp;$C83&amp;"; ","")</f>
        <v/>
      </c>
      <c r="EC83" s="316" t="str">
        <f>IF(AND($N$8=1,SUM('6a Health full-time'!H82,'6a Health full-time'!M82)&gt;0,SUM('6a Health full-time'!H82,'6a Health full-time'!M82)=ABS('6a Health full-time'!R82)),R$15&amp;", "&amp;R$16&amp;", "&amp;$A83&amp;", "&amp;$B83&amp;", "&amp;$C83&amp;"; ","")</f>
        <v/>
      </c>
      <c r="ED83" s="315" t="e">
        <f>IF(AND($N$8=1,SUM('6a Health full-time'!#REF!,'6a Health full-time'!#REF!)&gt;0,SUM('6a Health full-time'!#REF!,'6a Health full-time'!#REF!)=ABS('6a Health full-time'!#REF!)),S$15&amp;", "&amp;S$16&amp;", "&amp;$A83&amp;", "&amp;$B83&amp;", "&amp;$C83&amp;"; ","")</f>
        <v>#REF!</v>
      </c>
      <c r="EE83" s="318" t="e">
        <f>IF(AND($N$8=1,SUM('6a Health full-time'!#REF!,'6a Health full-time'!#REF!)&gt;0,SUM('6a Health full-time'!#REF!,'6a Health full-time'!#REF!)=ABS('6a Health full-time'!#REF!)),T$15&amp;", "&amp;T$16&amp;", "&amp;$A83&amp;", "&amp;$B83&amp;", "&amp;$C83&amp;"; ","")</f>
        <v>#REF!</v>
      </c>
      <c r="EF83" s="317" t="e">
        <f>IF(AND($N$8=1,SUM('6a Health full-time'!#REF!,'6a Health full-time'!#REF!)&gt;0,SUM('6a Health full-time'!#REF!,'6a Health full-time'!#REF!)=ABS('6a Health full-time'!#REF!)),U$15&amp;", "&amp;U$16&amp;", "&amp;$A83&amp;", "&amp;$B83&amp;", "&amp;$C83&amp;"; ","")</f>
        <v>#REF!</v>
      </c>
      <c r="EG83" s="324"/>
      <c r="EH83" s="3"/>
      <c r="EI83" s="3"/>
      <c r="EJ83" s="3"/>
      <c r="EK83" s="3"/>
      <c r="EL83" s="3"/>
      <c r="EM83" s="3"/>
      <c r="EN83" s="3"/>
      <c r="EO83" s="3"/>
      <c r="EP83" s="3"/>
      <c r="EQ83" s="323"/>
      <c r="ER83" s="10"/>
      <c r="ES83" s="314" t="str">
        <f>IF(AND($P$8=1,$B83="Long length",'6a Health full-time'!S82&lt;&gt;0),D$15&amp;", "&amp;D$16&amp;", "&amp;$A83&amp;", "&amp;$B83&amp;", "&amp;$C83&amp;"; ","")</f>
        <v/>
      </c>
      <c r="ET83" s="315" t="str">
        <f>IF(AND($P$8=1,$B83="Long length",'6a Health full-time'!T82&lt;&gt;0),E$15&amp;", "&amp;E$16&amp;", "&amp;$A83&amp;", "&amp;$B83&amp;", "&amp;$C83&amp;"; ","")</f>
        <v/>
      </c>
      <c r="EU83" s="316" t="str">
        <f>IF(AND($P$8=1,$B83="Long length",'6a Health full-time'!W82&lt;&gt;0),F$15&amp;", "&amp;F$16&amp;", "&amp;$A83&amp;", "&amp;$B83&amp;", "&amp;$C83&amp;"; ","")</f>
        <v/>
      </c>
      <c r="EV83" s="315" t="e">
        <f>IF(AND($P$8=1,$B83="Long length",'6a Health full-time'!#REF!&lt;&gt;0),G$15&amp;", "&amp;G$16&amp;", "&amp;$A83&amp;", "&amp;$B83&amp;", "&amp;$C83&amp;"; ","")</f>
        <v>#REF!</v>
      </c>
      <c r="EW83" s="318" t="e">
        <f>IF(AND($P$8=1,$B83="Long length",'6a Health full-time'!#REF!&lt;&gt;0),H$15&amp;", "&amp;H$16&amp;", "&amp;$A83&amp;", "&amp;$B83&amp;", "&amp;$C83&amp;"; ","")</f>
        <v>#REF!</v>
      </c>
      <c r="EX83" s="317" t="e">
        <f>IF(AND($P$8=1,$B83="Long length",'6a Health full-time'!#REF!&lt;&gt;0),I$15&amp;", "&amp;I$16&amp;", "&amp;$A83&amp;", "&amp;$B83&amp;", "&amp;$C83&amp;"; ","")</f>
        <v>#REF!</v>
      </c>
      <c r="EY83" s="324"/>
    </row>
    <row r="84" spans="1:155" ht="13.5" x14ac:dyDescent="0.2">
      <c r="A84" s="3" t="s">
        <v>11233</v>
      </c>
      <c r="B84" s="3" t="s">
        <v>11274</v>
      </c>
      <c r="C84" s="3" t="s">
        <v>11275</v>
      </c>
      <c r="E84" s="295"/>
      <c r="F84" s="10"/>
      <c r="G84" s="10"/>
      <c r="H84" s="10"/>
      <c r="I84" s="10"/>
      <c r="J84" s="10"/>
      <c r="K84" s="10"/>
      <c r="L84" s="10"/>
      <c r="M84" s="50"/>
      <c r="N84" s="295"/>
      <c r="O84" s="10"/>
      <c r="P84" s="10"/>
      <c r="Q84" s="10"/>
      <c r="R84" s="10"/>
      <c r="S84" s="10"/>
      <c r="T84" s="10"/>
      <c r="U84" s="10"/>
      <c r="V84" s="10"/>
      <c r="W84" s="10"/>
      <c r="X84" s="10"/>
      <c r="Y84" s="10"/>
      <c r="Z84" s="10"/>
      <c r="AA84" s="10"/>
      <c r="AB84" s="10"/>
      <c r="AC84" s="10"/>
      <c r="AD84" s="10"/>
      <c r="AE84" s="10"/>
      <c r="AF84" s="10"/>
      <c r="AG84" s="292"/>
      <c r="AH84" s="50"/>
      <c r="AI84" s="295"/>
      <c r="AJ84" s="10"/>
      <c r="AK84" s="264" t="str">
        <f>IF(AND($F$8=1,ABS('6a Health full-time'!D83)&lt;&gt;INT(ABS('6a Health full-time'!D83))),D$14&amp;", "&amp;D$15&amp;", "&amp;D$16&amp;", "&amp;$A84&amp;", "&amp;$B84&amp;", "&amp;$C84&amp;"; ","")</f>
        <v/>
      </c>
      <c r="AL84" s="255" t="str">
        <f>IF(AND($F$8=1,ABS('6a Health full-time'!E83)&lt;&gt;INT(ABS('6a Health full-time'!E83))),E$14&amp;", "&amp;E$15&amp;", "&amp;E$16&amp;", "&amp;$A84&amp;", "&amp;$B84&amp;", "&amp;$C84&amp;"; ","")</f>
        <v/>
      </c>
      <c r="AM84" s="256" t="str">
        <f>IF(AND($F$8=1,ABS('6a Health full-time'!H83)&lt;&gt;INT(ABS('6a Health full-time'!H83))),F$14&amp;", "&amp;F$15&amp;", "&amp;F$16&amp;", "&amp;$A84&amp;", "&amp;$B84&amp;", "&amp;$C84&amp;"; ","")</f>
        <v/>
      </c>
      <c r="AN84" s="255" t="e">
        <f>IF(AND($F$8=1,ABS('6a Health full-time'!#REF!)&lt;&gt;INT(ABS('6a Health full-time'!#REF!))),G$14&amp;", "&amp;G$15&amp;", "&amp;G$16&amp;", "&amp;$A84&amp;", "&amp;$B84&amp;", "&amp;$C84&amp;"; ","")</f>
        <v>#REF!</v>
      </c>
      <c r="AO84" s="298" t="e">
        <f>IF(AND($F$8=1,ABS('6a Health full-time'!#REF!)&lt;&gt;INT(ABS('6a Health full-time'!#REF!))),H$14&amp;", "&amp;H$15&amp;", "&amp;H$16&amp;", "&amp;$A84&amp;", "&amp;$B84&amp;", "&amp;$C84&amp;"; ","")</f>
        <v>#REF!</v>
      </c>
      <c r="AP84" s="298" t="e">
        <f>IF(AND($F$8=1,ABS('6a Health full-time'!#REF!)&lt;&gt;INT(ABS('6a Health full-time'!#REF!))),I$14&amp;", "&amp;I$15&amp;", "&amp;I$16&amp;", "&amp;$A84&amp;", "&amp;$B84&amp;", "&amp;$C84&amp;"; ","")</f>
        <v>#REF!</v>
      </c>
      <c r="AQ84" s="264" t="str">
        <f>IF(AND($F$8=1,ABS('6a Health full-time'!I83)&lt;&gt;INT(ABS('6a Health full-time'!I83))),J$14&amp;", "&amp;J$15&amp;", "&amp;J$16&amp;", "&amp;$A84&amp;", "&amp;$B84&amp;", "&amp;$C84&amp;"; ","")</f>
        <v/>
      </c>
      <c r="AR84" s="255" t="str">
        <f>IF(AND($F$8=1,ABS('6a Health full-time'!J83)&lt;&gt;INT(ABS('6a Health full-time'!J83))),K$14&amp;", "&amp;K$15&amp;", "&amp;K$16&amp;", "&amp;$A84&amp;", "&amp;$B84&amp;", "&amp;$C84&amp;"; ","")</f>
        <v/>
      </c>
      <c r="AS84" s="256" t="str">
        <f>IF(AND($F$8=1,ABS('6a Health full-time'!M83)&lt;&gt;INT(ABS('6a Health full-time'!M83))),L$14&amp;", "&amp;L$15&amp;", "&amp;L$16&amp;", "&amp;$A84&amp;", "&amp;$B84&amp;", "&amp;$C84&amp;"; ","")</f>
        <v/>
      </c>
      <c r="AT84" s="255" t="e">
        <f>IF(AND($F$8=1,ABS('6a Health full-time'!#REF!)&lt;&gt;INT(ABS('6a Health full-time'!#REF!))),M$14&amp;", "&amp;M$15&amp;", "&amp;M$16&amp;", "&amp;$A84&amp;", "&amp;$B84&amp;", "&amp;$C84&amp;"; ","")</f>
        <v>#REF!</v>
      </c>
      <c r="AU84" s="298" t="e">
        <f>IF(AND($F$8=1,ABS('6a Health full-time'!#REF!)&lt;&gt;INT(ABS('6a Health full-time'!#REF!))),N$14&amp;", "&amp;N$15&amp;", "&amp;N$16&amp;", "&amp;$A84&amp;", "&amp;$B84&amp;", "&amp;$C84&amp;"; ","")</f>
        <v>#REF!</v>
      </c>
      <c r="AV84" s="802" t="e">
        <f>IF(AND($F$8=1,ABS('6a Health full-time'!#REF!)&lt;&gt;INT(ABS('6a Health full-time'!#REF!))),O$14&amp;", "&amp;O$15&amp;", "&amp;O$16&amp;", "&amp;$A84&amp;", "&amp;$B84&amp;", "&amp;$C84&amp;"; ","")</f>
        <v>#REF!</v>
      </c>
      <c r="AW84" s="298" t="str">
        <f>IF(AND($F$8=1,ABS('6a Health full-time'!N83)&lt;&gt;INT(ABS('6a Health full-time'!N83))),P$14&amp;", "&amp;P$15&amp;", "&amp;P$16&amp;", "&amp;$A84&amp;", "&amp;$B84&amp;", "&amp;$C84&amp;"; ","")</f>
        <v/>
      </c>
      <c r="AX84" s="806" t="str">
        <f>IF(AND($F$8=1,ABS('6a Health full-time'!O83)&lt;&gt;INT(ABS('6a Health full-time'!O83))),Q$14&amp;", "&amp;Q$15&amp;", "&amp;Q$16&amp;", "&amp;$A84&amp;", "&amp;$B84&amp;", "&amp;$C84&amp;"; ","")</f>
        <v/>
      </c>
      <c r="AY84" s="298" t="str">
        <f>IF(AND($F$8=1,ABS('6a Health full-time'!R83)&lt;&gt;INT(ABS('6a Health full-time'!R83))),R$14&amp;", "&amp;R$15&amp;", "&amp;R$16&amp;", "&amp;$A84&amp;", "&amp;$B84&amp;", "&amp;$C84&amp;"; ","")</f>
        <v/>
      </c>
      <c r="AZ84" s="806" t="e">
        <f>IF(AND($F$8=1,ABS('6a Health full-time'!#REF!)&lt;&gt;INT(ABS('6a Health full-time'!#REF!))),S$14&amp;", "&amp;S$15&amp;", "&amp;S$16&amp;", "&amp;$A84&amp;", "&amp;$B84&amp;", "&amp;$C84&amp;"; ","")</f>
        <v>#REF!</v>
      </c>
      <c r="BA84" s="298" t="e">
        <f>IF(AND($F$8=1,ABS('6a Health full-time'!#REF!)&lt;&gt;INT(ABS('6a Health full-time'!#REF!))),T$14&amp;", "&amp;T$15&amp;", "&amp;T$16&amp;", "&amp;$A84&amp;", "&amp;$B84&amp;", "&amp;$C84&amp;"; ","")</f>
        <v>#REF!</v>
      </c>
      <c r="BB84" s="298" t="e">
        <f>IF(AND($F$8=1,ABS('6a Health full-time'!#REF!)&lt;&gt;INT(ABS('6a Health full-time'!#REF!))),U$14&amp;", "&amp;U$15&amp;", "&amp;U$16&amp;", "&amp;$A84&amp;", "&amp;$B84&amp;", "&amp;$C84&amp;"; ","")</f>
        <v>#REF!</v>
      </c>
      <c r="BC84" s="264" t="str">
        <f>IF(AND($F$8=1,ABS('6a Health full-time'!S83)&lt;&gt;INT(ABS('6a Health full-time'!S83))),V$14&amp;", "&amp;V$15&amp;", "&amp;V$16&amp;", "&amp;$A84&amp;", "&amp;$B84&amp;", "&amp;$C84&amp;"; ","")</f>
        <v/>
      </c>
      <c r="BD84" s="255" t="str">
        <f>IF(AND($F$8=1,ABS('6a Health full-time'!T83)&lt;&gt;INT(ABS('6a Health full-time'!T83))),W$14&amp;", "&amp;W$15&amp;", "&amp;W$16&amp;", "&amp;$A84&amp;", "&amp;$B84&amp;", "&amp;$C84&amp;"; ","")</f>
        <v/>
      </c>
      <c r="BE84" s="256" t="str">
        <f>IF(AND($F$8=1,ABS('6a Health full-time'!W83)&lt;&gt;INT(ABS('6a Health full-time'!W83))),X$14&amp;", "&amp;X$15&amp;", "&amp;X$16&amp;", "&amp;$A84&amp;", "&amp;$B84&amp;", "&amp;$C84&amp;"; ","")</f>
        <v/>
      </c>
      <c r="BF84" s="255" t="e">
        <f>IF(AND($F$8=1,ABS('6a Health full-time'!#REF!)&lt;&gt;INT(ABS('6a Health full-time'!#REF!))),Y$14&amp;", "&amp;Y$15&amp;", "&amp;Y$16&amp;", "&amp;$A84&amp;", "&amp;$B84&amp;", "&amp;$C84&amp;"; ","")</f>
        <v>#REF!</v>
      </c>
      <c r="BG84" s="298" t="e">
        <f>IF(AND($F$8=1,ABS('6a Health full-time'!#REF!)&lt;&gt;INT(ABS('6a Health full-time'!#REF!))),Z$14&amp;", "&amp;Z$15&amp;", "&amp;Z$16&amp;", "&amp;$A84&amp;", "&amp;$B84&amp;", "&amp;$C84&amp;"; ","")</f>
        <v>#REF!</v>
      </c>
      <c r="BH84" s="293" t="e">
        <f>IF(AND($F$8=1,ABS('6a Health full-time'!#REF!)&lt;&gt;INT(ABS('6a Health full-time'!#REF!))),AA$14&amp;", "&amp;AA$15&amp;", "&amp;AA$16&amp;", "&amp;$A84&amp;", "&amp;$B84&amp;", "&amp;$C84&amp;"; ","")</f>
        <v>#REF!</v>
      </c>
      <c r="BI84" s="50"/>
      <c r="BJ84" s="295"/>
      <c r="BK84" s="10"/>
      <c r="BL84" s="286"/>
      <c r="BM84" s="287"/>
      <c r="BN84" s="301"/>
      <c r="BO84" s="287"/>
      <c r="BP84" s="303"/>
      <c r="BQ84" s="303"/>
      <c r="BR84" s="286"/>
      <c r="BS84" s="287"/>
      <c r="BT84" s="301"/>
      <c r="BU84" s="287"/>
      <c r="BV84" s="303"/>
      <c r="BW84" s="804"/>
      <c r="BX84" s="303"/>
      <c r="BY84" s="808"/>
      <c r="BZ84" s="303"/>
      <c r="CA84" s="808"/>
      <c r="CB84" s="303"/>
      <c r="CC84" s="303"/>
      <c r="CD84" s="286"/>
      <c r="CE84" s="287"/>
      <c r="CF84" s="301"/>
      <c r="CG84" s="287"/>
      <c r="CH84" s="814"/>
      <c r="CI84" s="817"/>
      <c r="CJ84" s="50"/>
      <c r="CK84" s="3"/>
      <c r="CL84" s="3"/>
      <c r="CM84" s="3"/>
      <c r="CN84" s="3"/>
      <c r="CO84" s="38" t="s">
        <v>101</v>
      </c>
      <c r="CP84" s="872" t="e">
        <f>CP$42</f>
        <v>#REF!</v>
      </c>
      <c r="CQ84" s="873" t="e">
        <f>CQ$42</f>
        <v>#REF!</v>
      </c>
      <c r="CR84" s="828" t="e">
        <f>CP$42</f>
        <v>#REF!</v>
      </c>
      <c r="CS84" s="825" t="e">
        <f>CQ$42</f>
        <v>#REF!</v>
      </c>
      <c r="CT84" s="784" t="e">
        <f>CP$42</f>
        <v>#REF!</v>
      </c>
      <c r="CU84" s="785" t="e">
        <f>CQ$42</f>
        <v>#REF!</v>
      </c>
      <c r="CV84" s="874" t="e">
        <f>CV$42</f>
        <v>#REF!</v>
      </c>
      <c r="CW84" s="873" t="e">
        <f>CW$42</f>
        <v>#REF!</v>
      </c>
      <c r="CX84" s="828" t="e">
        <f>CV$42</f>
        <v>#REF!</v>
      </c>
      <c r="CY84" s="825" t="e">
        <f>CW$42</f>
        <v>#REF!</v>
      </c>
      <c r="CZ84" s="784" t="e">
        <f>CV$42</f>
        <v>#REF!</v>
      </c>
      <c r="DA84" s="785" t="e">
        <f>CW$42</f>
        <v>#REF!</v>
      </c>
      <c r="DB84" s="874" t="e">
        <f>DB$42</f>
        <v>#REF!</v>
      </c>
      <c r="DC84" s="873" t="e">
        <f>DC$42</f>
        <v>#REF!</v>
      </c>
      <c r="DD84" s="828" t="e">
        <f>DB$42</f>
        <v>#REF!</v>
      </c>
      <c r="DE84" s="825" t="e">
        <f>DC$42</f>
        <v>#REF!</v>
      </c>
      <c r="DF84" s="784" t="e">
        <f>DB$42</f>
        <v>#REF!</v>
      </c>
      <c r="DG84" s="785" t="e">
        <f>DC$42</f>
        <v>#REF!</v>
      </c>
      <c r="DH84" s="874" t="e">
        <f>DH$42</f>
        <v>#REF!</v>
      </c>
      <c r="DI84" s="873" t="e">
        <f>DI$42</f>
        <v>#REF!</v>
      </c>
      <c r="DJ84" s="828" t="e">
        <f>DH$42</f>
        <v>#REF!</v>
      </c>
      <c r="DK84" s="825" t="e">
        <f>DI$42</f>
        <v>#REF!</v>
      </c>
      <c r="DL84" s="784" t="e">
        <f>DH$42</f>
        <v>#REF!</v>
      </c>
      <c r="DM84" s="785" t="e">
        <f>DI$42</f>
        <v>#REF!</v>
      </c>
      <c r="DN84" s="3"/>
      <c r="DO84" s="3"/>
      <c r="DP84" s="323"/>
      <c r="DQ84" s="10"/>
      <c r="DR84" s="10"/>
      <c r="DS84" s="10"/>
      <c r="DT84" s="10"/>
      <c r="DU84" s="10"/>
      <c r="DV84" s="10"/>
      <c r="DW84" s="10"/>
      <c r="DX84" s="324"/>
      <c r="DY84" s="323"/>
      <c r="DZ84" s="10"/>
      <c r="EA84" s="10"/>
      <c r="EB84" s="10"/>
      <c r="EC84" s="10"/>
      <c r="ED84" s="10"/>
      <c r="EE84" s="10"/>
      <c r="EF84" s="10"/>
      <c r="EG84" s="324"/>
      <c r="EH84" s="3"/>
      <c r="EI84" s="3"/>
      <c r="EJ84" s="3"/>
      <c r="EK84" s="3"/>
      <c r="EL84" s="3"/>
      <c r="EM84" s="3"/>
      <c r="EN84" s="3"/>
      <c r="EO84" s="3"/>
      <c r="EP84" s="3"/>
      <c r="EQ84" s="323"/>
      <c r="ER84" s="10"/>
      <c r="ES84" s="10"/>
      <c r="ET84" s="10"/>
      <c r="EU84" s="10"/>
      <c r="EV84" s="10"/>
      <c r="EW84" s="10"/>
      <c r="EX84" s="10"/>
      <c r="EY84" s="324"/>
    </row>
    <row r="85" spans="1:155" ht="13.5" x14ac:dyDescent="0.2">
      <c r="A85" s="3" t="s">
        <v>11233</v>
      </c>
      <c r="B85" s="3" t="s">
        <v>11274</v>
      </c>
      <c r="C85" s="3" t="s">
        <v>11284</v>
      </c>
      <c r="E85" s="295"/>
      <c r="F85" s="10"/>
      <c r="G85" s="821" t="str">
        <f t="shared" ref="G85:L85" si="8">G20&amp;G21&amp;G22&amp;G23&amp;G24&amp;G25&amp;G26&amp;G27&amp;G28&amp;G29&amp;G30&amp;G31&amp;G32&amp;G33&amp;G34&amp;G35&amp;G36&amp;G37&amp;G38&amp;G39&amp;G40&amp;G41&amp;G42&amp;G43&amp;G44&amp;G45&amp;G46&amp;G47&amp;G48&amp;G49&amp;G50&amp;G51&amp;G52&amp;G53&amp;G54&amp;G55&amp;G56&amp;G57&amp;G58&amp;G59&amp;G60&amp;G61&amp;G62&amp;G63&amp;G64&amp;G65&amp;G66&amp;G67&amp;G68&amp;G69&amp;G70&amp;G71&amp;G72&amp;G73&amp;G74&amp;G75&amp;G76&amp;G77&amp;G78&amp;G79&amp;G80&amp;G81&amp;G82&amp;G83</f>
        <v/>
      </c>
      <c r="H85" s="797" t="str">
        <f t="shared" si="8"/>
        <v/>
      </c>
      <c r="I85" s="797" t="str">
        <f t="shared" si="8"/>
        <v/>
      </c>
      <c r="J85" s="797" t="e">
        <f t="shared" si="8"/>
        <v>#REF!</v>
      </c>
      <c r="K85" s="797" t="e">
        <f t="shared" si="8"/>
        <v>#REF!</v>
      </c>
      <c r="L85" s="800" t="e">
        <f t="shared" si="8"/>
        <v>#REF!</v>
      </c>
      <c r="M85" s="50"/>
      <c r="N85" s="295"/>
      <c r="O85" s="10"/>
      <c r="P85" s="821" t="str">
        <f>P20&amp;P21&amp;P22&amp;P23&amp;P24&amp;P25&amp;P26&amp;P27&amp;P28&amp;P29&amp;P30&amp;P31&amp;P32&amp;P33&amp;P34&amp;P35&amp;P36&amp;P37&amp;P38&amp;P39&amp;P40&amp;P41&amp;P42&amp;P43&amp;P44&amp;P45&amp;P46&amp;P47&amp;P48&amp;P49&amp;P50&amp;P51&amp;P52&amp;P53&amp;P54&amp;P55&amp;P56&amp;P57&amp;P58&amp;P59&amp;P60&amp;P61&amp;P62&amp;P63&amp;P64&amp;P65&amp;P66&amp;P67&amp;P68&amp;P69&amp;P70&amp;P71&amp;P72&amp;P73&amp;P74&amp;P75&amp;P76&amp;P77&amp;P78&amp;P79&amp;P80&amp;P81&amp;P82&amp;P83</f>
        <v/>
      </c>
      <c r="Q85" s="797" t="str">
        <f>Q20&amp;Q21&amp;Q22&amp;Q23&amp;Q24&amp;Q25&amp;Q26&amp;Q27&amp;Q28&amp;Q29&amp;Q30&amp;Q31&amp;Q32&amp;Q33&amp;Q34&amp;Q35&amp;Q36&amp;Q37&amp;Q38&amp;Q39&amp;Q40&amp;Q41&amp;Q42&amp;Q43&amp;Q44&amp;Q45&amp;Q46&amp;Q47&amp;Q48&amp;Q49&amp;Q50&amp;Q51&amp;Q52&amp;Q53&amp;Q54&amp;Q55&amp;Q56&amp;Q57&amp;Q58&amp;Q59&amp;Q60&amp;Q61&amp;Q62&amp;Q63&amp;Q64&amp;Q65&amp;Q66&amp;Q67&amp;Q68&amp;Q69&amp;Q70&amp;Q71&amp;Q72&amp;Q73&amp;Q74&amp;Q75&amp;Q76&amp;Q77&amp;Q78&amp;Q79&amp;Q80&amp;Q81&amp;Q82&amp;Q83</f>
        <v/>
      </c>
      <c r="R85" s="797" t="str">
        <f>R20&amp;R21&amp;R22&amp;R23&amp;R24&amp;R25&amp;R26&amp;R27&amp;R28&amp;R29&amp;R30&amp;R31&amp;R32&amp;R33&amp;R34&amp;R35&amp;R36&amp;R37&amp;R38&amp;R39&amp;R40&amp;R41&amp;R42&amp;R43&amp;R44&amp;R45&amp;R46&amp;R47&amp;R48&amp;R49&amp;R50&amp;R51&amp;R52&amp;R53&amp;R54&amp;R55&amp;R56&amp;R57&amp;R58&amp;R59&amp;R60&amp;R61&amp;R62&amp;R63&amp;R64&amp;R65&amp;R66&amp;R67&amp;R68&amp;R69&amp;R70&amp;R71&amp;R72&amp;R73&amp;R74&amp;R75&amp;R76&amp;R77&amp;R78&amp;R79&amp;R80&amp;R81&amp;R82&amp;R83</f>
        <v/>
      </c>
      <c r="S85" s="797" t="e">
        <f>S20&amp;S21&amp;S22&amp;S23&amp;S24&amp;S25&amp;S26&amp;S27&amp;S28&amp;S29&amp;S30&amp;S31&amp;S32&amp;S33&amp;S34&amp;S35&amp;S36&amp;S37&amp;S38&amp;S39&amp;S40&amp;S41&amp;S42&amp;S43&amp;S44&amp;S45&amp;S46&amp;S47&amp;S48&amp;S49&amp;S50&amp;S51&amp;S52&amp;S53&amp;S54&amp;S55&amp;S56&amp;S57&amp;S58&amp;S59&amp;S60&amp;S61&amp;S62&amp;S63&amp;S64&amp;S65&amp;S66&amp;S67&amp;S68&amp;S69&amp;S70&amp;S71&amp;S72&amp;S73&amp;S74&amp;S75&amp;S76&amp;S77&amp;S78&amp;S79&amp;S80&amp;S81&amp;S82&amp;S83</f>
        <v>#REF!</v>
      </c>
      <c r="T85" s="797"/>
      <c r="U85" s="797"/>
      <c r="V85" s="821" t="str">
        <f t="shared" ref="V85:AG85" si="9">V20&amp;V21&amp;V22&amp;V23&amp;V24&amp;V25&amp;V26&amp;V27&amp;V28&amp;V29&amp;V30&amp;V31&amp;V32&amp;V33&amp;V34&amp;V35&amp;V36&amp;V37&amp;V38&amp;V39&amp;V40&amp;V41&amp;V42&amp;V43&amp;V44&amp;V45&amp;V46&amp;V47&amp;V48&amp;V49&amp;V50&amp;V51&amp;V52&amp;V53&amp;V54&amp;V55&amp;V56&amp;V57&amp;V58&amp;V59&amp;V60&amp;V61&amp;V62&amp;V63&amp;V64&amp;V65&amp;V66&amp;V67&amp;V68&amp;V69&amp;V70&amp;V71&amp;V72&amp;V73&amp;V74&amp;V75&amp;V76&amp;V77&amp;V78&amp;V79&amp;V80&amp;V81&amp;V82&amp;V83</f>
        <v/>
      </c>
      <c r="W85" s="797" t="str">
        <f t="shared" si="9"/>
        <v/>
      </c>
      <c r="X85" s="797" t="str">
        <f t="shared" si="9"/>
        <v/>
      </c>
      <c r="Y85" s="797" t="e">
        <f t="shared" si="9"/>
        <v>#REF!</v>
      </c>
      <c r="Z85" s="797" t="e">
        <f t="shared" si="9"/>
        <v>#REF!</v>
      </c>
      <c r="AA85" s="797" t="e">
        <f t="shared" si="9"/>
        <v>#REF!</v>
      </c>
      <c r="AB85" s="821" t="str">
        <f t="shared" si="9"/>
        <v/>
      </c>
      <c r="AC85" s="797" t="str">
        <f t="shared" si="9"/>
        <v/>
      </c>
      <c r="AD85" s="797" t="str">
        <f t="shared" si="9"/>
        <v/>
      </c>
      <c r="AE85" s="797" t="e">
        <f t="shared" si="9"/>
        <v>#REF!</v>
      </c>
      <c r="AF85" s="797" t="e">
        <f t="shared" si="9"/>
        <v>#REF!</v>
      </c>
      <c r="AG85" s="797" t="e">
        <f t="shared" si="9"/>
        <v>#REF!</v>
      </c>
      <c r="AH85" s="151"/>
      <c r="AI85" s="295"/>
      <c r="AJ85" s="10"/>
      <c r="AK85" s="265" t="str">
        <f>IF(AND($F$8=1,ABS('6a Health full-time'!D84)&lt;&gt;INT(ABS('6a Health full-time'!D84))),D$14&amp;", "&amp;D$15&amp;", "&amp;D$16&amp;", "&amp;$A85&amp;", "&amp;$B85&amp;", "&amp;$C85&amp;"; ","")</f>
        <v/>
      </c>
      <c r="AL85" s="258" t="str">
        <f>IF(AND($F$8=1,ABS('6a Health full-time'!E84)&lt;&gt;INT(ABS('6a Health full-time'!E84))),E$14&amp;", "&amp;E$15&amp;", "&amp;E$16&amp;", "&amp;$A85&amp;", "&amp;$B85&amp;", "&amp;$C85&amp;"; ","")</f>
        <v/>
      </c>
      <c r="AM85" s="259" t="str">
        <f>IF(AND($F$8=1,ABS('6a Health full-time'!H84)&lt;&gt;INT(ABS('6a Health full-time'!H84))),F$14&amp;", "&amp;F$15&amp;", "&amp;F$16&amp;", "&amp;$A85&amp;", "&amp;$B85&amp;", "&amp;$C85&amp;"; ","")</f>
        <v/>
      </c>
      <c r="AN85" s="258" t="e">
        <f>IF(AND($F$8=1,ABS('6a Health full-time'!#REF!)&lt;&gt;INT(ABS('6a Health full-time'!#REF!))),G$14&amp;", "&amp;G$15&amp;", "&amp;G$16&amp;", "&amp;$A85&amp;", "&amp;$B85&amp;", "&amp;$C85&amp;"; ","")</f>
        <v>#REF!</v>
      </c>
      <c r="AO85" s="299" t="e">
        <f>IF(AND($F$8=1,ABS('6a Health full-time'!#REF!)&lt;&gt;INT(ABS('6a Health full-time'!#REF!))),H$14&amp;", "&amp;H$15&amp;", "&amp;H$16&amp;", "&amp;$A85&amp;", "&amp;$B85&amp;", "&amp;$C85&amp;"; ","")</f>
        <v>#REF!</v>
      </c>
      <c r="AP85" s="299" t="e">
        <f>IF(AND($F$8=1,ABS('6a Health full-time'!#REF!)&lt;&gt;INT(ABS('6a Health full-time'!#REF!))),I$14&amp;", "&amp;I$15&amp;", "&amp;I$16&amp;", "&amp;$A85&amp;", "&amp;$B85&amp;", "&amp;$C85&amp;"; ","")</f>
        <v>#REF!</v>
      </c>
      <c r="AQ85" s="265" t="str">
        <f>IF(AND($F$8=1,ABS('6a Health full-time'!I84)&lt;&gt;INT(ABS('6a Health full-time'!I84))),J$14&amp;", "&amp;J$15&amp;", "&amp;J$16&amp;", "&amp;$A85&amp;", "&amp;$B85&amp;", "&amp;$C85&amp;"; ","")</f>
        <v/>
      </c>
      <c r="AR85" s="258" t="str">
        <f>IF(AND($F$8=1,ABS('6a Health full-time'!J84)&lt;&gt;INT(ABS('6a Health full-time'!J84))),K$14&amp;", "&amp;K$15&amp;", "&amp;K$16&amp;", "&amp;$A85&amp;", "&amp;$B85&amp;", "&amp;$C85&amp;"; ","")</f>
        <v/>
      </c>
      <c r="AS85" s="259" t="str">
        <f>IF(AND($F$8=1,ABS('6a Health full-time'!M84)&lt;&gt;INT(ABS('6a Health full-time'!M84))),L$14&amp;", "&amp;L$15&amp;", "&amp;L$16&amp;", "&amp;$A85&amp;", "&amp;$B85&amp;", "&amp;$C85&amp;"; ","")</f>
        <v/>
      </c>
      <c r="AT85" s="258" t="e">
        <f>IF(AND($F$8=1,ABS('6a Health full-time'!#REF!)&lt;&gt;INT(ABS('6a Health full-time'!#REF!))),M$14&amp;", "&amp;M$15&amp;", "&amp;M$16&amp;", "&amp;$A85&amp;", "&amp;$B85&amp;", "&amp;$C85&amp;"; ","")</f>
        <v>#REF!</v>
      </c>
      <c r="AU85" s="299" t="e">
        <f>IF(AND($F$8=1,ABS('6a Health full-time'!#REF!)&lt;&gt;INT(ABS('6a Health full-time'!#REF!))),N$14&amp;", "&amp;N$15&amp;", "&amp;N$16&amp;", "&amp;$A85&amp;", "&amp;$B85&amp;", "&amp;$C85&amp;"; ","")</f>
        <v>#REF!</v>
      </c>
      <c r="AV85" s="803" t="e">
        <f>IF(AND($F$8=1,ABS('6a Health full-time'!#REF!)&lt;&gt;INT(ABS('6a Health full-time'!#REF!))),O$14&amp;", "&amp;O$15&amp;", "&amp;O$16&amp;", "&amp;$A85&amp;", "&amp;$B85&amp;", "&amp;$C85&amp;"; ","")</f>
        <v>#REF!</v>
      </c>
      <c r="AW85" s="299" t="str">
        <f>IF(AND($F$8=1,ABS('6a Health full-time'!N84)&lt;&gt;INT(ABS('6a Health full-time'!N84))),P$14&amp;", "&amp;P$15&amp;", "&amp;P$16&amp;", "&amp;$A85&amp;", "&amp;$B85&amp;", "&amp;$C85&amp;"; ","")</f>
        <v/>
      </c>
      <c r="AX85" s="807" t="str">
        <f>IF(AND($F$8=1,ABS('6a Health full-time'!O84)&lt;&gt;INT(ABS('6a Health full-time'!O84))),Q$14&amp;", "&amp;Q$15&amp;", "&amp;Q$16&amp;", "&amp;$A85&amp;", "&amp;$B85&amp;", "&amp;$C85&amp;"; ","")</f>
        <v/>
      </c>
      <c r="AY85" s="299" t="str">
        <f>IF(AND($F$8=1,ABS('6a Health full-time'!R84)&lt;&gt;INT(ABS('6a Health full-time'!R84))),R$14&amp;", "&amp;R$15&amp;", "&amp;R$16&amp;", "&amp;$A85&amp;", "&amp;$B85&amp;", "&amp;$C85&amp;"; ","")</f>
        <v/>
      </c>
      <c r="AZ85" s="807" t="e">
        <f>IF(AND($F$8=1,ABS('6a Health full-time'!#REF!)&lt;&gt;INT(ABS('6a Health full-time'!#REF!))),S$14&amp;", "&amp;S$15&amp;", "&amp;S$16&amp;", "&amp;$A85&amp;", "&amp;$B85&amp;", "&amp;$C85&amp;"; ","")</f>
        <v>#REF!</v>
      </c>
      <c r="BA85" s="299" t="e">
        <f>IF(AND($F$8=1,ABS('6a Health full-time'!#REF!)&lt;&gt;INT(ABS('6a Health full-time'!#REF!))),T$14&amp;", "&amp;T$15&amp;", "&amp;T$16&amp;", "&amp;$A85&amp;", "&amp;$B85&amp;", "&amp;$C85&amp;"; ","")</f>
        <v>#REF!</v>
      </c>
      <c r="BB85" s="299" t="e">
        <f>IF(AND($F$8=1,ABS('6a Health full-time'!#REF!)&lt;&gt;INT(ABS('6a Health full-time'!#REF!))),U$14&amp;", "&amp;U$15&amp;", "&amp;U$16&amp;", "&amp;$A85&amp;", "&amp;$B85&amp;", "&amp;$C85&amp;"; ","")</f>
        <v>#REF!</v>
      </c>
      <c r="BC85" s="265" t="str">
        <f>IF(AND($F$8=1,ABS('6a Health full-time'!S84)&lt;&gt;INT(ABS('6a Health full-time'!S84))),V$14&amp;", "&amp;V$15&amp;", "&amp;V$16&amp;", "&amp;$A85&amp;", "&amp;$B85&amp;", "&amp;$C85&amp;"; ","")</f>
        <v/>
      </c>
      <c r="BD85" s="258" t="str">
        <f>IF(AND($F$8=1,ABS('6a Health full-time'!T84)&lt;&gt;INT(ABS('6a Health full-time'!T84))),W$14&amp;", "&amp;W$15&amp;", "&amp;W$16&amp;", "&amp;$A85&amp;", "&amp;$B85&amp;", "&amp;$C85&amp;"; ","")</f>
        <v/>
      </c>
      <c r="BE85" s="259" t="str">
        <f>IF(AND($F$8=1,ABS('6a Health full-time'!W84)&lt;&gt;INT(ABS('6a Health full-time'!W84))),X$14&amp;", "&amp;X$15&amp;", "&amp;X$16&amp;", "&amp;$A85&amp;", "&amp;$B85&amp;", "&amp;$C85&amp;"; ","")</f>
        <v/>
      </c>
      <c r="BF85" s="258" t="e">
        <f>IF(AND($F$8=1,ABS('6a Health full-time'!#REF!)&lt;&gt;INT(ABS('6a Health full-time'!#REF!))),Y$14&amp;", "&amp;Y$15&amp;", "&amp;Y$16&amp;", "&amp;$A85&amp;", "&amp;$B85&amp;", "&amp;$C85&amp;"; ","")</f>
        <v>#REF!</v>
      </c>
      <c r="BG85" s="299" t="e">
        <f>IF(AND($F$8=1,ABS('6a Health full-time'!#REF!)&lt;&gt;INT(ABS('6a Health full-time'!#REF!))),Z$14&amp;", "&amp;Z$15&amp;", "&amp;Z$16&amp;", "&amp;$A85&amp;", "&amp;$B85&amp;", "&amp;$C85&amp;"; ","")</f>
        <v>#REF!</v>
      </c>
      <c r="BH85" s="266" t="e">
        <f>IF(AND($F$8=1,ABS('6a Health full-time'!#REF!)&lt;&gt;INT(ABS('6a Health full-time'!#REF!))),AA$14&amp;", "&amp;AA$15&amp;", "&amp;AA$16&amp;", "&amp;$A85&amp;", "&amp;$B85&amp;", "&amp;$C85&amp;"; ","")</f>
        <v>#REF!</v>
      </c>
      <c r="BI85" s="50"/>
      <c r="BJ85" s="295"/>
      <c r="BK85" s="10"/>
      <c r="BL85" s="281"/>
      <c r="BM85" s="280"/>
      <c r="BN85" s="288"/>
      <c r="BO85" s="280"/>
      <c r="BP85" s="305"/>
      <c r="BQ85" s="305"/>
      <c r="BR85" s="281"/>
      <c r="BS85" s="280"/>
      <c r="BT85" s="288"/>
      <c r="BU85" s="280"/>
      <c r="BV85" s="305"/>
      <c r="BW85" s="805"/>
      <c r="BX85" s="305"/>
      <c r="BY85" s="809"/>
      <c r="BZ85" s="305"/>
      <c r="CA85" s="809"/>
      <c r="CB85" s="305"/>
      <c r="CC85" s="305"/>
      <c r="CD85" s="281"/>
      <c r="CE85" s="280"/>
      <c r="CF85" s="288"/>
      <c r="CG85" s="280"/>
      <c r="CH85" s="814"/>
      <c r="CI85" s="817"/>
      <c r="CJ85" s="50"/>
      <c r="CK85" s="3"/>
      <c r="CL85" s="3"/>
      <c r="CM85" s="3"/>
      <c r="CN85" s="3"/>
      <c r="CO85" s="38" t="s">
        <v>101</v>
      </c>
      <c r="CP85" s="875" t="e">
        <f>CP$43</f>
        <v>#REF!</v>
      </c>
      <c r="CQ85" s="779" t="e">
        <f>CQ$43</f>
        <v>#REF!</v>
      </c>
      <c r="CR85" s="778" t="e">
        <f>CP$43</f>
        <v>#REF!</v>
      </c>
      <c r="CS85" s="791" t="e">
        <f>CQ$43</f>
        <v>#REF!</v>
      </c>
      <c r="CT85" s="786" t="e">
        <f>CP$43</f>
        <v>#REF!</v>
      </c>
      <c r="CU85" s="787" t="e">
        <f>CQ$43</f>
        <v>#REF!</v>
      </c>
      <c r="CV85" s="875" t="e">
        <f>CV$43</f>
        <v>#REF!</v>
      </c>
      <c r="CW85" s="779" t="e">
        <f>CW$43</f>
        <v>#REF!</v>
      </c>
      <c r="CX85" s="778" t="e">
        <f>CV$43</f>
        <v>#REF!</v>
      </c>
      <c r="CY85" s="791" t="e">
        <f>CW$43</f>
        <v>#REF!</v>
      </c>
      <c r="CZ85" s="786" t="e">
        <f>CV$43</f>
        <v>#REF!</v>
      </c>
      <c r="DA85" s="787" t="e">
        <f>CW$43</f>
        <v>#REF!</v>
      </c>
      <c r="DB85" s="875" t="e">
        <f>DB$43</f>
        <v>#REF!</v>
      </c>
      <c r="DC85" s="779" t="e">
        <f>DC$43</f>
        <v>#REF!</v>
      </c>
      <c r="DD85" s="778" t="e">
        <f>DB$43</f>
        <v>#REF!</v>
      </c>
      <c r="DE85" s="791" t="e">
        <f>DC$43</f>
        <v>#REF!</v>
      </c>
      <c r="DF85" s="786" t="e">
        <f>DB$43</f>
        <v>#REF!</v>
      </c>
      <c r="DG85" s="787" t="e">
        <f>DC$43</f>
        <v>#REF!</v>
      </c>
      <c r="DH85" s="875" t="e">
        <f>DH$43</f>
        <v>#REF!</v>
      </c>
      <c r="DI85" s="877" t="e">
        <f>DI$43</f>
        <v>#REF!</v>
      </c>
      <c r="DJ85" s="878" t="e">
        <f>DH$43</f>
        <v>#REF!</v>
      </c>
      <c r="DK85" s="791" t="e">
        <f>DI$43</f>
        <v>#REF!</v>
      </c>
      <c r="DL85" s="786" t="e">
        <f>DH$43</f>
        <v>#REF!</v>
      </c>
      <c r="DM85" s="787" t="e">
        <f>DI$43</f>
        <v>#REF!</v>
      </c>
      <c r="DN85" s="3"/>
      <c r="DO85" s="3"/>
      <c r="DP85" s="323"/>
      <c r="DQ85" s="10"/>
      <c r="DR85" s="821" t="str">
        <f t="shared" ref="DR85:DW85" si="10">DR20&amp;DR21&amp;DR22&amp;DR23&amp;DR24&amp;DR25&amp;DR26&amp;DR27&amp;DR28&amp;DR29&amp;DR30&amp;DR31&amp;DR32&amp;DR33&amp;DR34&amp;DR35&amp;DR36&amp;DR37&amp;DR38&amp;DR39&amp;DR40&amp;DR41&amp;DR42&amp;DR43&amp;DR44&amp;DR45&amp;DR46&amp;DR47&amp;DR48&amp;DR49&amp;DR50&amp;DR51&amp;DR52&amp;DR53&amp;DR54&amp;DR55&amp;DR56&amp;DR57&amp;DR58&amp;DR59&amp;DR60&amp;DR61&amp;DR62&amp;DR63&amp;DR64&amp;DR65&amp;DR66&amp;DR67&amp;DR68&amp;DR69&amp;DR70&amp;DR71&amp;DR72&amp;DR73&amp;DR74&amp;DR75&amp;DR76&amp;DR77&amp;DR78&amp;DR79&amp;DR80&amp;DR81&amp;DR82&amp;DR83</f>
        <v/>
      </c>
      <c r="DS85" s="797" t="str">
        <f t="shared" si="10"/>
        <v/>
      </c>
      <c r="DT85" s="797" t="str">
        <f t="shared" si="10"/>
        <v/>
      </c>
      <c r="DU85" s="797" t="e">
        <f t="shared" si="10"/>
        <v>#REF!</v>
      </c>
      <c r="DV85" s="797" t="e">
        <f t="shared" si="10"/>
        <v>#REF!</v>
      </c>
      <c r="DW85" s="800" t="e">
        <f t="shared" si="10"/>
        <v>#REF!</v>
      </c>
      <c r="DX85" s="324"/>
      <c r="DY85" s="323"/>
      <c r="DZ85" s="10"/>
      <c r="EA85" s="821" t="str">
        <f t="shared" ref="EA85:EF85" si="11">EA20&amp;EA21&amp;EA22&amp;EA23&amp;EA24&amp;EA25&amp;EA26&amp;EA27&amp;EA28&amp;EA29&amp;EA30&amp;EA31&amp;EA32&amp;EA33&amp;EA34&amp;EA35&amp;EA36&amp;EA37&amp;EA38&amp;EA39&amp;EA40&amp;EA41&amp;EA42&amp;EA43&amp;EA44&amp;EA45&amp;EA46&amp;EA47&amp;EA48&amp;EA49&amp;EA50&amp;EA51&amp;EA52&amp;EA53&amp;EA54&amp;EA55&amp;EA56&amp;EA57&amp;EA58&amp;EA59&amp;EA60&amp;EA61&amp;EA62&amp;EA63&amp;EA64&amp;EA65&amp;EA66&amp;EA67&amp;EA68&amp;EA69&amp;EA70&amp;EA71&amp;EA72&amp;EA73&amp;EA74&amp;EA75&amp;EA76&amp;EA77&amp;EA78&amp;EA79&amp;EA80&amp;EA81&amp;EA82&amp;EA83</f>
        <v/>
      </c>
      <c r="EB85" s="797" t="str">
        <f t="shared" si="11"/>
        <v/>
      </c>
      <c r="EC85" s="797" t="str">
        <f t="shared" si="11"/>
        <v/>
      </c>
      <c r="ED85" s="797" t="e">
        <f t="shared" si="11"/>
        <v>#REF!</v>
      </c>
      <c r="EE85" s="797" t="e">
        <f t="shared" si="11"/>
        <v>#REF!</v>
      </c>
      <c r="EF85" s="800" t="e">
        <f t="shared" si="11"/>
        <v>#REF!</v>
      </c>
      <c r="EG85" s="324"/>
      <c r="EH85" s="3"/>
      <c r="EI85" s="3"/>
      <c r="EJ85" s="3"/>
      <c r="EK85" s="3"/>
      <c r="EL85" s="3"/>
      <c r="EM85" s="3"/>
      <c r="EN85" s="3"/>
      <c r="EO85" s="3"/>
      <c r="EP85" s="3"/>
      <c r="EQ85" s="323"/>
      <c r="ER85" s="10"/>
      <c r="ES85" s="821" t="str">
        <f t="shared" ref="ES85:EX85" si="12">ES20&amp;ES21&amp;ES22&amp;ES23&amp;ES24&amp;ES25&amp;ES26&amp;ES27&amp;ES28&amp;ES29&amp;ES30&amp;ES31&amp;ES32&amp;ES33&amp;ES34&amp;ES35&amp;ES36&amp;ES37&amp;ES38&amp;ES39&amp;ES40&amp;ES41&amp;ES42&amp;ES43&amp;ES44&amp;ES45&amp;ES46&amp;ES47&amp;ES48&amp;ES49&amp;ES50&amp;ES51&amp;ES52&amp;ES53&amp;ES54&amp;ES55&amp;ES56&amp;ES57&amp;ES58&amp;ES59&amp;ES60&amp;ES61&amp;ES62&amp;ES63&amp;ES64&amp;ES65&amp;ES66&amp;ES67&amp;ES68&amp;ES69&amp;ES70&amp;ES71&amp;ES72&amp;ES73&amp;ES74&amp;ES75&amp;ES76&amp;ES77&amp;ES78&amp;ES79&amp;ES80&amp;ES81&amp;ES82&amp;ES83</f>
        <v/>
      </c>
      <c r="ET85" s="797" t="str">
        <f t="shared" si="12"/>
        <v/>
      </c>
      <c r="EU85" s="797" t="str">
        <f t="shared" si="12"/>
        <v/>
      </c>
      <c r="EV85" s="797" t="e">
        <f t="shared" si="12"/>
        <v>#REF!</v>
      </c>
      <c r="EW85" s="797" t="e">
        <f t="shared" si="12"/>
        <v>#REF!</v>
      </c>
      <c r="EX85" s="800" t="e">
        <f t="shared" si="12"/>
        <v>#REF!</v>
      </c>
      <c r="EY85" s="324"/>
    </row>
    <row r="86" spans="1:155" ht="13.5" x14ac:dyDescent="0.2">
      <c r="A86" s="3" t="s">
        <v>11233</v>
      </c>
      <c r="B86" s="3" t="s">
        <v>11286</v>
      </c>
      <c r="C86" s="3" t="s">
        <v>11275</v>
      </c>
      <c r="E86" s="295"/>
      <c r="F86" s="10"/>
      <c r="G86" s="10"/>
      <c r="H86" s="10"/>
      <c r="I86" s="10"/>
      <c r="J86" s="10"/>
      <c r="K86" s="10"/>
      <c r="L86" s="10"/>
      <c r="M86" s="50"/>
      <c r="N86" s="295"/>
      <c r="O86" s="10"/>
      <c r="P86" s="10"/>
      <c r="Q86" s="10"/>
      <c r="R86" s="10"/>
      <c r="S86" s="10"/>
      <c r="T86" s="10"/>
      <c r="U86" s="10"/>
      <c r="V86" s="10"/>
      <c r="W86" s="10"/>
      <c r="X86" s="10"/>
      <c r="Y86" s="10"/>
      <c r="Z86" s="10"/>
      <c r="AA86" s="10"/>
      <c r="AB86" s="10"/>
      <c r="AC86" s="10"/>
      <c r="AD86" s="10"/>
      <c r="AE86" s="10"/>
      <c r="AF86" s="10"/>
      <c r="AG86" s="10"/>
      <c r="AH86" s="10"/>
      <c r="AI86" s="295"/>
      <c r="AJ86" s="10"/>
      <c r="AK86" s="265" t="str">
        <f>IF(AND($F$8=1,ABS('6a Health full-time'!D85)&lt;&gt;INT(ABS('6a Health full-time'!D85))),D$14&amp;", "&amp;D$15&amp;", "&amp;D$16&amp;", "&amp;$A86&amp;", "&amp;$B86&amp;", "&amp;$C86&amp;"; ","")</f>
        <v/>
      </c>
      <c r="AL86" s="258" t="str">
        <f>IF(AND($F$8=1,ABS('6a Health full-time'!E85)&lt;&gt;INT(ABS('6a Health full-time'!E85))),E$14&amp;", "&amp;E$15&amp;", "&amp;E$16&amp;", "&amp;$A86&amp;", "&amp;$B86&amp;", "&amp;$C86&amp;"; ","")</f>
        <v/>
      </c>
      <c r="AM86" s="259" t="str">
        <f>IF(AND($F$8=1,ABS('6a Health full-time'!H85)&lt;&gt;INT(ABS('6a Health full-time'!H85))),F$14&amp;", "&amp;F$15&amp;", "&amp;F$16&amp;", "&amp;$A86&amp;", "&amp;$B86&amp;", "&amp;$C86&amp;"; ","")</f>
        <v/>
      </c>
      <c r="AN86" s="258" t="e">
        <f>IF(AND($F$8=1,ABS('6a Health full-time'!#REF!)&lt;&gt;INT(ABS('6a Health full-time'!#REF!))),G$14&amp;", "&amp;G$15&amp;", "&amp;G$16&amp;", "&amp;$A86&amp;", "&amp;$B86&amp;", "&amp;$C86&amp;"; ","")</f>
        <v>#REF!</v>
      </c>
      <c r="AO86" s="299" t="e">
        <f>IF(AND($F$8=1,ABS('6a Health full-time'!#REF!)&lt;&gt;INT(ABS('6a Health full-time'!#REF!))),H$14&amp;", "&amp;H$15&amp;", "&amp;H$16&amp;", "&amp;$A86&amp;", "&amp;$B86&amp;", "&amp;$C86&amp;"; ","")</f>
        <v>#REF!</v>
      </c>
      <c r="AP86" s="299" t="e">
        <f>IF(AND($F$8=1,ABS('6a Health full-time'!#REF!)&lt;&gt;INT(ABS('6a Health full-time'!#REF!))),I$14&amp;", "&amp;I$15&amp;", "&amp;I$16&amp;", "&amp;$A86&amp;", "&amp;$B86&amp;", "&amp;$C86&amp;"; ","")</f>
        <v>#REF!</v>
      </c>
      <c r="AQ86" s="265" t="str">
        <f>IF(AND($F$8=1,ABS('6a Health full-time'!I85)&lt;&gt;INT(ABS('6a Health full-time'!I85))),J$14&amp;", "&amp;J$15&amp;", "&amp;J$16&amp;", "&amp;$A86&amp;", "&amp;$B86&amp;", "&amp;$C86&amp;"; ","")</f>
        <v/>
      </c>
      <c r="AR86" s="258" t="str">
        <f>IF(AND($F$8=1,ABS('6a Health full-time'!J85)&lt;&gt;INT(ABS('6a Health full-time'!J85))),K$14&amp;", "&amp;K$15&amp;", "&amp;K$16&amp;", "&amp;$A86&amp;", "&amp;$B86&amp;", "&amp;$C86&amp;"; ","")</f>
        <v/>
      </c>
      <c r="AS86" s="259" t="str">
        <f>IF(AND($F$8=1,ABS('6a Health full-time'!M85)&lt;&gt;INT(ABS('6a Health full-time'!M85))),L$14&amp;", "&amp;L$15&amp;", "&amp;L$16&amp;", "&amp;$A86&amp;", "&amp;$B86&amp;", "&amp;$C86&amp;"; ","")</f>
        <v/>
      </c>
      <c r="AT86" s="258" t="e">
        <f>IF(AND($F$8=1,ABS('6a Health full-time'!#REF!)&lt;&gt;INT(ABS('6a Health full-time'!#REF!))),M$14&amp;", "&amp;M$15&amp;", "&amp;M$16&amp;", "&amp;$A86&amp;", "&amp;$B86&amp;", "&amp;$C86&amp;"; ","")</f>
        <v>#REF!</v>
      </c>
      <c r="AU86" s="299" t="e">
        <f>IF(AND($F$8=1,ABS('6a Health full-time'!#REF!)&lt;&gt;INT(ABS('6a Health full-time'!#REF!))),N$14&amp;", "&amp;N$15&amp;", "&amp;N$16&amp;", "&amp;$A86&amp;", "&amp;$B86&amp;", "&amp;$C86&amp;"; ","")</f>
        <v>#REF!</v>
      </c>
      <c r="AV86" s="803" t="e">
        <f>IF(AND($F$8=1,ABS('6a Health full-time'!#REF!)&lt;&gt;INT(ABS('6a Health full-time'!#REF!))),O$14&amp;", "&amp;O$15&amp;", "&amp;O$16&amp;", "&amp;$A86&amp;", "&amp;$B86&amp;", "&amp;$C86&amp;"; ","")</f>
        <v>#REF!</v>
      </c>
      <c r="AW86" s="299" t="str">
        <f>IF(AND($F$8=1,ABS('6a Health full-time'!N85)&lt;&gt;INT(ABS('6a Health full-time'!N85))),P$14&amp;", "&amp;P$15&amp;", "&amp;P$16&amp;", "&amp;$A86&amp;", "&amp;$B86&amp;", "&amp;$C86&amp;"; ","")</f>
        <v/>
      </c>
      <c r="AX86" s="807" t="str">
        <f>IF(AND($F$8=1,ABS('6a Health full-time'!O85)&lt;&gt;INT(ABS('6a Health full-time'!O85))),Q$14&amp;", "&amp;Q$15&amp;", "&amp;Q$16&amp;", "&amp;$A86&amp;", "&amp;$B86&amp;", "&amp;$C86&amp;"; ","")</f>
        <v/>
      </c>
      <c r="AY86" s="299" t="str">
        <f>IF(AND($F$8=1,ABS('6a Health full-time'!R85)&lt;&gt;INT(ABS('6a Health full-time'!R85))),R$14&amp;", "&amp;R$15&amp;", "&amp;R$16&amp;", "&amp;$A86&amp;", "&amp;$B86&amp;", "&amp;$C86&amp;"; ","")</f>
        <v/>
      </c>
      <c r="AZ86" s="807" t="e">
        <f>IF(AND($F$8=1,ABS('6a Health full-time'!#REF!)&lt;&gt;INT(ABS('6a Health full-time'!#REF!))),S$14&amp;", "&amp;S$15&amp;", "&amp;S$16&amp;", "&amp;$A86&amp;", "&amp;$B86&amp;", "&amp;$C86&amp;"; ","")</f>
        <v>#REF!</v>
      </c>
      <c r="BA86" s="299" t="e">
        <f>IF(AND($F$8=1,ABS('6a Health full-time'!#REF!)&lt;&gt;INT(ABS('6a Health full-time'!#REF!))),T$14&amp;", "&amp;T$15&amp;", "&amp;T$16&amp;", "&amp;$A86&amp;", "&amp;$B86&amp;", "&amp;$C86&amp;"; ","")</f>
        <v>#REF!</v>
      </c>
      <c r="BB86" s="299" t="e">
        <f>IF(AND($F$8=1,ABS('6a Health full-time'!#REF!)&lt;&gt;INT(ABS('6a Health full-time'!#REF!))),U$14&amp;", "&amp;U$15&amp;", "&amp;U$16&amp;", "&amp;$A86&amp;", "&amp;$B86&amp;", "&amp;$C86&amp;"; ","")</f>
        <v>#REF!</v>
      </c>
      <c r="BC86" s="265" t="str">
        <f>IF(AND($F$8=1,ABS('6a Health full-time'!S85)&lt;&gt;INT(ABS('6a Health full-time'!S85))),V$14&amp;", "&amp;V$15&amp;", "&amp;V$16&amp;", "&amp;$A86&amp;", "&amp;$B86&amp;", "&amp;$C86&amp;"; ","")</f>
        <v/>
      </c>
      <c r="BD86" s="258" t="str">
        <f>IF(AND($F$8=1,ABS('6a Health full-time'!T85)&lt;&gt;INT(ABS('6a Health full-time'!T85))),W$14&amp;", "&amp;W$15&amp;", "&amp;W$16&amp;", "&amp;$A86&amp;", "&amp;$B86&amp;", "&amp;$C86&amp;"; ","")</f>
        <v/>
      </c>
      <c r="BE86" s="259" t="str">
        <f>IF(AND($F$8=1,ABS('6a Health full-time'!W85)&lt;&gt;INT(ABS('6a Health full-time'!W85))),X$14&amp;", "&amp;X$15&amp;", "&amp;X$16&amp;", "&amp;$A86&amp;", "&amp;$B86&amp;", "&amp;$C86&amp;"; ","")</f>
        <v/>
      </c>
      <c r="BF86" s="258" t="e">
        <f>IF(AND($F$8=1,ABS('6a Health full-time'!#REF!)&lt;&gt;INT(ABS('6a Health full-time'!#REF!))),Y$14&amp;", "&amp;Y$15&amp;", "&amp;Y$16&amp;", "&amp;$A86&amp;", "&amp;$B86&amp;", "&amp;$C86&amp;"; ","")</f>
        <v>#REF!</v>
      </c>
      <c r="BG86" s="299" t="e">
        <f>IF(AND($F$8=1,ABS('6a Health full-time'!#REF!)&lt;&gt;INT(ABS('6a Health full-time'!#REF!))),Z$14&amp;", "&amp;Z$15&amp;", "&amp;Z$16&amp;", "&amp;$A86&amp;", "&amp;$B86&amp;", "&amp;$C86&amp;"; ","")</f>
        <v>#REF!</v>
      </c>
      <c r="BH86" s="266" t="e">
        <f>IF(AND($F$8=1,ABS('6a Health full-time'!#REF!)&lt;&gt;INT(ABS('6a Health full-time'!#REF!))),AA$14&amp;", "&amp;AA$15&amp;", "&amp;AA$16&amp;", "&amp;$A86&amp;", "&amp;$B86&amp;", "&amp;$C86&amp;"; ","")</f>
        <v>#REF!</v>
      </c>
      <c r="BI86" s="50"/>
      <c r="BJ86" s="295"/>
      <c r="BK86" s="10"/>
      <c r="BL86" s="281"/>
      <c r="BM86" s="280"/>
      <c r="BN86" s="288"/>
      <c r="BO86" s="280"/>
      <c r="BP86" s="305"/>
      <c r="BQ86" s="305"/>
      <c r="BR86" s="281"/>
      <c r="BS86" s="280"/>
      <c r="BT86" s="288"/>
      <c r="BU86" s="280"/>
      <c r="BV86" s="305"/>
      <c r="BW86" s="805"/>
      <c r="BX86" s="305"/>
      <c r="BY86" s="809"/>
      <c r="BZ86" s="305"/>
      <c r="CA86" s="809"/>
      <c r="CB86" s="305"/>
      <c r="CC86" s="305"/>
      <c r="CD86" s="281"/>
      <c r="CE86" s="280"/>
      <c r="CF86" s="288"/>
      <c r="CG86" s="280"/>
      <c r="CH86" s="814"/>
      <c r="CI86" s="817"/>
      <c r="CJ86" s="50"/>
      <c r="CK86" s="3"/>
      <c r="CL86" s="3"/>
      <c r="CM86" s="3"/>
      <c r="CN86" s="3"/>
      <c r="CO86" s="38" t="s">
        <v>101</v>
      </c>
      <c r="CP86" s="879" t="e">
        <f>CP$44</f>
        <v>#REF!</v>
      </c>
      <c r="CQ86" s="880" t="e">
        <f>CQ$44</f>
        <v>#REF!</v>
      </c>
      <c r="CR86" s="829" t="e">
        <f>CP$44</f>
        <v>#REF!</v>
      </c>
      <c r="CS86" s="826" t="e">
        <f>CQ$44</f>
        <v>#REF!</v>
      </c>
      <c r="CT86" s="788" t="e">
        <f>CP$44</f>
        <v>#REF!</v>
      </c>
      <c r="CU86" s="789" t="e">
        <f>CQ$44</f>
        <v>#REF!</v>
      </c>
      <c r="CV86" s="879" t="e">
        <f>CV$44</f>
        <v>#REF!</v>
      </c>
      <c r="CW86" s="880" t="e">
        <f>CW$44</f>
        <v>#REF!</v>
      </c>
      <c r="CX86" s="829" t="e">
        <f>CV$44</f>
        <v>#REF!</v>
      </c>
      <c r="CY86" s="826" t="e">
        <f>CW$44</f>
        <v>#REF!</v>
      </c>
      <c r="CZ86" s="788" t="e">
        <f>CV$44</f>
        <v>#REF!</v>
      </c>
      <c r="DA86" s="789" t="e">
        <f>CW$44</f>
        <v>#REF!</v>
      </c>
      <c r="DB86" s="879" t="e">
        <f>DB$44</f>
        <v>#REF!</v>
      </c>
      <c r="DC86" s="880" t="e">
        <f>DC$44</f>
        <v>#REF!</v>
      </c>
      <c r="DD86" s="829" t="e">
        <f>DB$44</f>
        <v>#REF!</v>
      </c>
      <c r="DE86" s="826" t="e">
        <f>DC$44</f>
        <v>#REF!</v>
      </c>
      <c r="DF86" s="788" t="e">
        <f>DB$44</f>
        <v>#REF!</v>
      </c>
      <c r="DG86" s="789" t="e">
        <f>DC$44</f>
        <v>#REF!</v>
      </c>
      <c r="DH86" s="879" t="e">
        <f>DH$44</f>
        <v>#REF!</v>
      </c>
      <c r="DI86" s="880" t="e">
        <f>DI$44</f>
        <v>#REF!</v>
      </c>
      <c r="DJ86" s="829" t="e">
        <f>DH$44</f>
        <v>#REF!</v>
      </c>
      <c r="DK86" s="826" t="e">
        <f>DI$44</f>
        <v>#REF!</v>
      </c>
      <c r="DL86" s="788" t="e">
        <f>DH$44</f>
        <v>#REF!</v>
      </c>
      <c r="DM86" s="789" t="e">
        <f>DI$44</f>
        <v>#REF!</v>
      </c>
      <c r="DN86" s="3"/>
      <c r="DO86" s="3"/>
      <c r="DP86" s="323"/>
      <c r="DQ86" s="10"/>
      <c r="DR86" s="10"/>
      <c r="DS86" s="10"/>
      <c r="DT86" s="10"/>
      <c r="DU86" s="10"/>
      <c r="DV86" s="10"/>
      <c r="DW86" s="10"/>
      <c r="DX86" s="324"/>
      <c r="DY86" s="323"/>
      <c r="DZ86" s="10"/>
      <c r="EA86" s="10"/>
      <c r="EB86" s="10"/>
      <c r="EC86" s="10"/>
      <c r="ED86" s="10"/>
      <c r="EE86" s="10"/>
      <c r="EF86" s="10"/>
      <c r="EG86" s="324"/>
      <c r="EH86" s="3"/>
      <c r="EI86" s="3"/>
      <c r="EJ86" s="3"/>
      <c r="EK86" s="3"/>
      <c r="EL86" s="3"/>
      <c r="EM86" s="3"/>
      <c r="EN86" s="3"/>
      <c r="EO86" s="3"/>
      <c r="EP86" s="3"/>
      <c r="EQ86" s="323"/>
      <c r="ER86" s="10"/>
      <c r="ES86" s="10"/>
      <c r="ET86" s="10"/>
      <c r="EU86" s="10"/>
      <c r="EV86" s="10"/>
      <c r="EW86" s="10"/>
      <c r="EX86" s="10"/>
      <c r="EY86" s="324"/>
    </row>
    <row r="87" spans="1:155" ht="13.5" x14ac:dyDescent="0.2">
      <c r="A87" s="3" t="s">
        <v>11233</v>
      </c>
      <c r="B87" s="3" t="s">
        <v>11286</v>
      </c>
      <c r="C87" s="3" t="s">
        <v>11284</v>
      </c>
      <c r="E87" s="295"/>
      <c r="F87" s="10"/>
      <c r="G87" s="621" t="e">
        <f>G85&amp;H85&amp;I85&amp;J85&amp;K85&amp;L85</f>
        <v>#REF!</v>
      </c>
      <c r="H87" s="10"/>
      <c r="I87" s="10"/>
      <c r="J87" s="10"/>
      <c r="K87" s="10"/>
      <c r="L87" s="10"/>
      <c r="M87" s="50"/>
      <c r="N87" s="295"/>
      <c r="O87" s="621" t="e">
        <f>P87&amp;V87&amp;AB87</f>
        <v>#REF!</v>
      </c>
      <c r="P87" s="621" t="e">
        <f>P85&amp;Q85&amp;R85&amp;S85</f>
        <v>#REF!</v>
      </c>
      <c r="Q87" s="10"/>
      <c r="R87" s="10"/>
      <c r="S87" s="10"/>
      <c r="T87" s="10"/>
      <c r="U87" s="10"/>
      <c r="V87" s="621" t="e">
        <f>V85&amp;W85&amp;X85&amp;Y85&amp;Z85&amp;AA85</f>
        <v>#REF!</v>
      </c>
      <c r="W87" s="10"/>
      <c r="X87" s="10"/>
      <c r="Y87" s="10"/>
      <c r="Z87" s="10"/>
      <c r="AA87" s="10"/>
      <c r="AB87" s="621" t="e">
        <f>AB85&amp;AC85&amp;AD85&amp;AE85&amp;AF85&amp;AG85</f>
        <v>#REF!</v>
      </c>
      <c r="AC87" s="10"/>
      <c r="AD87" s="10"/>
      <c r="AE87" s="10"/>
      <c r="AF87" s="10"/>
      <c r="AG87" s="10"/>
      <c r="AH87" s="10"/>
      <c r="AI87" s="295"/>
      <c r="AJ87" s="10"/>
      <c r="AK87" s="267" t="str">
        <f>IF(AND($F$8=1,ABS('6a Health full-time'!D86)&lt;&gt;INT(ABS('6a Health full-time'!D86))),D$14&amp;", "&amp;D$15&amp;", "&amp;D$16&amp;", "&amp;$A87&amp;", "&amp;$B87&amp;", "&amp;$C87&amp;"; ","")</f>
        <v/>
      </c>
      <c r="AL87" s="268" t="str">
        <f>IF(AND($F$8=1,ABS('6a Health full-time'!E86)&lt;&gt;INT(ABS('6a Health full-time'!E86))),E$14&amp;", "&amp;E$15&amp;", "&amp;E$16&amp;", "&amp;$A87&amp;", "&amp;$B87&amp;", "&amp;$C87&amp;"; ","")</f>
        <v/>
      </c>
      <c r="AM87" s="269" t="str">
        <f>IF(AND($F$8=1,ABS('6a Health full-time'!H86)&lt;&gt;INT(ABS('6a Health full-time'!H86))),F$14&amp;", "&amp;F$15&amp;", "&amp;F$16&amp;", "&amp;$A87&amp;", "&amp;$B87&amp;", "&amp;$C87&amp;"; ","")</f>
        <v/>
      </c>
      <c r="AN87" s="268" t="e">
        <f>IF(AND($F$8=1,ABS('6a Health full-time'!#REF!)&lt;&gt;INT(ABS('6a Health full-time'!#REF!))),G$14&amp;", "&amp;G$15&amp;", "&amp;G$16&amp;", "&amp;$A87&amp;", "&amp;$B87&amp;", "&amp;$C87&amp;"; ","")</f>
        <v>#REF!</v>
      </c>
      <c r="AO87" s="300" t="e">
        <f>IF(AND($F$8=1,ABS('6a Health full-time'!#REF!)&lt;&gt;INT(ABS('6a Health full-time'!#REF!))),H$14&amp;", "&amp;H$15&amp;", "&amp;H$16&amp;", "&amp;$A87&amp;", "&amp;$B87&amp;", "&amp;$C87&amp;"; ","")</f>
        <v>#REF!</v>
      </c>
      <c r="AP87" s="300" t="e">
        <f>IF(AND($F$8=1,ABS('6a Health full-time'!#REF!)&lt;&gt;INT(ABS('6a Health full-time'!#REF!))),I$14&amp;", "&amp;I$15&amp;", "&amp;I$16&amp;", "&amp;$A87&amp;", "&amp;$B87&amp;", "&amp;$C87&amp;"; ","")</f>
        <v>#REF!</v>
      </c>
      <c r="AQ87" s="267" t="str">
        <f>IF(AND($F$8=1,ABS('6a Health full-time'!I86)&lt;&gt;INT(ABS('6a Health full-time'!I86))),J$14&amp;", "&amp;J$15&amp;", "&amp;J$16&amp;", "&amp;$A87&amp;", "&amp;$B87&amp;", "&amp;$C87&amp;"; ","")</f>
        <v/>
      </c>
      <c r="AR87" s="268" t="str">
        <f>IF(AND($F$8=1,ABS('6a Health full-time'!J86)&lt;&gt;INT(ABS('6a Health full-time'!J86))),K$14&amp;", "&amp;K$15&amp;", "&amp;K$16&amp;", "&amp;$A87&amp;", "&amp;$B87&amp;", "&amp;$C87&amp;"; ","")</f>
        <v/>
      </c>
      <c r="AS87" s="269" t="str">
        <f>IF(AND($F$8=1,ABS('6a Health full-time'!M86)&lt;&gt;INT(ABS('6a Health full-time'!M86))),L$14&amp;", "&amp;L$15&amp;", "&amp;L$16&amp;", "&amp;$A87&amp;", "&amp;$B87&amp;", "&amp;$C87&amp;"; ","")</f>
        <v/>
      </c>
      <c r="AT87" s="268" t="e">
        <f>IF(AND($F$8=1,ABS('6a Health full-time'!#REF!)&lt;&gt;INT(ABS('6a Health full-time'!#REF!))),M$14&amp;", "&amp;M$15&amp;", "&amp;M$16&amp;", "&amp;$A87&amp;", "&amp;$B87&amp;", "&amp;$C87&amp;"; ","")</f>
        <v>#REF!</v>
      </c>
      <c r="AU87" s="300" t="e">
        <f>IF(AND($F$8=1,ABS('6a Health full-time'!#REF!)&lt;&gt;INT(ABS('6a Health full-time'!#REF!))),N$14&amp;", "&amp;N$15&amp;", "&amp;N$16&amp;", "&amp;$A87&amp;", "&amp;$B87&amp;", "&amp;$C87&amp;"; ","")</f>
        <v>#REF!</v>
      </c>
      <c r="AV87" s="801" t="e">
        <f>IF(AND($F$8=1,ABS('6a Health full-time'!#REF!)&lt;&gt;INT(ABS('6a Health full-time'!#REF!))),O$14&amp;", "&amp;O$15&amp;", "&amp;O$16&amp;", "&amp;$A87&amp;", "&amp;$B87&amp;", "&amp;$C87&amp;"; ","")</f>
        <v>#REF!</v>
      </c>
      <c r="AW87" s="300" t="str">
        <f>IF(AND($F$8=1,ABS('6a Health full-time'!N86)&lt;&gt;INT(ABS('6a Health full-time'!N86))),P$14&amp;", "&amp;P$15&amp;", "&amp;P$16&amp;", "&amp;$A87&amp;", "&amp;$B87&amp;", "&amp;$C87&amp;"; ","")</f>
        <v/>
      </c>
      <c r="AX87" s="811" t="str">
        <f>IF(AND($F$8=1,ABS('6a Health full-time'!O86)&lt;&gt;INT(ABS('6a Health full-time'!O86))),Q$14&amp;", "&amp;Q$15&amp;", "&amp;Q$16&amp;", "&amp;$A87&amp;", "&amp;$B87&amp;", "&amp;$C87&amp;"; ","")</f>
        <v/>
      </c>
      <c r="AY87" s="300" t="str">
        <f>IF(AND($F$8=1,ABS('6a Health full-time'!R86)&lt;&gt;INT(ABS('6a Health full-time'!R86))),R$14&amp;", "&amp;R$15&amp;", "&amp;R$16&amp;", "&amp;$A87&amp;", "&amp;$B87&amp;", "&amp;$C87&amp;"; ","")</f>
        <v/>
      </c>
      <c r="AZ87" s="811" t="e">
        <f>IF(AND($F$8=1,ABS('6a Health full-time'!#REF!)&lt;&gt;INT(ABS('6a Health full-time'!#REF!))),S$14&amp;", "&amp;S$15&amp;", "&amp;S$16&amp;", "&amp;$A87&amp;", "&amp;$B87&amp;", "&amp;$C87&amp;"; ","")</f>
        <v>#REF!</v>
      </c>
      <c r="BA87" s="300" t="e">
        <f>IF(AND($F$8=1,ABS('6a Health full-time'!#REF!)&lt;&gt;INT(ABS('6a Health full-time'!#REF!))),T$14&amp;", "&amp;T$15&amp;", "&amp;T$16&amp;", "&amp;$A87&amp;", "&amp;$B87&amp;", "&amp;$C87&amp;"; ","")</f>
        <v>#REF!</v>
      </c>
      <c r="BB87" s="300" t="e">
        <f>IF(AND($F$8=1,ABS('6a Health full-time'!#REF!)&lt;&gt;INT(ABS('6a Health full-time'!#REF!))),U$14&amp;", "&amp;U$15&amp;", "&amp;U$16&amp;", "&amp;$A87&amp;", "&amp;$B87&amp;", "&amp;$C87&amp;"; ","")</f>
        <v>#REF!</v>
      </c>
      <c r="BC87" s="267" t="str">
        <f>IF(AND($F$8=1,ABS('6a Health full-time'!S86)&lt;&gt;INT(ABS('6a Health full-time'!S86))),V$14&amp;", "&amp;V$15&amp;", "&amp;V$16&amp;", "&amp;$A87&amp;", "&amp;$B87&amp;", "&amp;$C87&amp;"; ","")</f>
        <v/>
      </c>
      <c r="BD87" s="268" t="str">
        <f>IF(AND($F$8=1,ABS('6a Health full-time'!T86)&lt;&gt;INT(ABS('6a Health full-time'!T86))),W$14&amp;", "&amp;W$15&amp;", "&amp;W$16&amp;", "&amp;$A87&amp;", "&amp;$B87&amp;", "&amp;$C87&amp;"; ","")</f>
        <v/>
      </c>
      <c r="BE87" s="269" t="str">
        <f>IF(AND($F$8=1,ABS('6a Health full-time'!W86)&lt;&gt;INT(ABS('6a Health full-time'!W86))),X$14&amp;", "&amp;X$15&amp;", "&amp;X$16&amp;", "&amp;$A87&amp;", "&amp;$B87&amp;", "&amp;$C87&amp;"; ","")</f>
        <v/>
      </c>
      <c r="BF87" s="268" t="e">
        <f>IF(AND($F$8=1,ABS('6a Health full-time'!#REF!)&lt;&gt;INT(ABS('6a Health full-time'!#REF!))),Y$14&amp;", "&amp;Y$15&amp;", "&amp;Y$16&amp;", "&amp;$A87&amp;", "&amp;$B87&amp;", "&amp;$C87&amp;"; ","")</f>
        <v>#REF!</v>
      </c>
      <c r="BG87" s="300" t="e">
        <f>IF(AND($F$8=1,ABS('6a Health full-time'!#REF!)&lt;&gt;INT(ABS('6a Health full-time'!#REF!))),Z$14&amp;", "&amp;Z$15&amp;", "&amp;Z$16&amp;", "&amp;$A87&amp;", "&amp;$B87&amp;", "&amp;$C87&amp;"; ","")</f>
        <v>#REF!</v>
      </c>
      <c r="BH87" s="270" t="e">
        <f>IF(AND($F$8=1,ABS('6a Health full-time'!#REF!)&lt;&gt;INT(ABS('6a Health full-time'!#REF!))),AA$14&amp;", "&amp;AA$15&amp;", "&amp;AA$16&amp;", "&amp;$A87&amp;", "&amp;$B87&amp;", "&amp;$C87&amp;"; ","")</f>
        <v>#REF!</v>
      </c>
      <c r="BI87" s="50"/>
      <c r="BJ87" s="295"/>
      <c r="BK87" s="10"/>
      <c r="BL87" s="284"/>
      <c r="BM87" s="285"/>
      <c r="BN87" s="308"/>
      <c r="BO87" s="285"/>
      <c r="BP87" s="310"/>
      <c r="BQ87" s="310"/>
      <c r="BR87" s="284"/>
      <c r="BS87" s="285"/>
      <c r="BT87" s="308"/>
      <c r="BU87" s="285"/>
      <c r="BV87" s="310"/>
      <c r="BW87" s="816"/>
      <c r="BX87" s="310"/>
      <c r="BY87" s="815"/>
      <c r="BZ87" s="310"/>
      <c r="CA87" s="815"/>
      <c r="CB87" s="310"/>
      <c r="CC87" s="310"/>
      <c r="CD87" s="284"/>
      <c r="CE87" s="285"/>
      <c r="CF87" s="308"/>
      <c r="CG87" s="285"/>
      <c r="CH87" s="310"/>
      <c r="CI87" s="816"/>
      <c r="CJ87" s="50"/>
      <c r="CK87" s="3"/>
      <c r="CL87" s="3"/>
      <c r="CM87" s="3"/>
      <c r="CN87" s="3"/>
      <c r="CO87" s="38" t="s">
        <v>101</v>
      </c>
      <c r="CP87" s="363" t="e">
        <f>CP$41</f>
        <v>#REF!</v>
      </c>
      <c r="CQ87" s="582" t="e">
        <f>CQ$41</f>
        <v>#REF!</v>
      </c>
      <c r="CR87" s="581" t="e">
        <f>CP$41</f>
        <v>#REF!</v>
      </c>
      <c r="CS87" s="790" t="e">
        <f>CQ$41</f>
        <v>#REF!</v>
      </c>
      <c r="CT87" s="782" t="e">
        <f>CP$41</f>
        <v>#REF!</v>
      </c>
      <c r="CU87" s="783" t="e">
        <f>CQ$41</f>
        <v>#REF!</v>
      </c>
      <c r="CV87" s="363" t="e">
        <f>CV$41</f>
        <v>#REF!</v>
      </c>
      <c r="CW87" s="582" t="e">
        <f>CW$41</f>
        <v>#REF!</v>
      </c>
      <c r="CX87" s="581" t="e">
        <f>CV$41</f>
        <v>#REF!</v>
      </c>
      <c r="CY87" s="790" t="e">
        <f>CW$41</f>
        <v>#REF!</v>
      </c>
      <c r="CZ87" s="782" t="e">
        <f>CV$41</f>
        <v>#REF!</v>
      </c>
      <c r="DA87" s="783" t="e">
        <f>CW$41</f>
        <v>#REF!</v>
      </c>
      <c r="DB87" s="363" t="e">
        <f>DB$41</f>
        <v>#REF!</v>
      </c>
      <c r="DC87" s="582" t="e">
        <f>DC$41</f>
        <v>#REF!</v>
      </c>
      <c r="DD87" s="581" t="e">
        <f>DB$41</f>
        <v>#REF!</v>
      </c>
      <c r="DE87" s="790" t="e">
        <f>DC$41</f>
        <v>#REF!</v>
      </c>
      <c r="DF87" s="782" t="e">
        <f>DB$41</f>
        <v>#REF!</v>
      </c>
      <c r="DG87" s="783" t="e">
        <f>DC$41</f>
        <v>#REF!</v>
      </c>
      <c r="DH87" s="868" t="e">
        <f>DH$41</f>
        <v>#REF!</v>
      </c>
      <c r="DI87" s="870" t="e">
        <f>DI$41</f>
        <v>#REF!</v>
      </c>
      <c r="DJ87" s="871" t="e">
        <f>DH$41</f>
        <v>#REF!</v>
      </c>
      <c r="DK87" s="790" t="e">
        <f>DI$41</f>
        <v>#REF!</v>
      </c>
      <c r="DL87" s="782" t="e">
        <f>DH$41</f>
        <v>#REF!</v>
      </c>
      <c r="DM87" s="783" t="e">
        <f>DI$41</f>
        <v>#REF!</v>
      </c>
      <c r="DN87" s="3"/>
      <c r="DO87" s="3"/>
      <c r="DP87" s="323"/>
      <c r="DQ87" s="10"/>
      <c r="DR87" s="621" t="e">
        <f>DR85&amp;DS85&amp;DT85&amp;DU85&amp;DV85&amp;DW85</f>
        <v>#REF!</v>
      </c>
      <c r="DS87" s="10"/>
      <c r="DT87" s="10"/>
      <c r="DU87" s="10"/>
      <c r="DV87" s="10"/>
      <c r="DW87" s="10"/>
      <c r="DX87" s="324"/>
      <c r="DY87" s="323"/>
      <c r="DZ87" s="10"/>
      <c r="EA87" s="621" t="e">
        <f>EA85&amp;EB85&amp;EC85&amp;ED85&amp;EE85&amp;EF85</f>
        <v>#REF!</v>
      </c>
      <c r="EB87" s="10"/>
      <c r="EC87" s="10"/>
      <c r="ED87" s="10"/>
      <c r="EE87" s="10"/>
      <c r="EF87" s="10"/>
      <c r="EG87" s="324"/>
      <c r="EH87" s="3"/>
      <c r="EI87" s="3"/>
      <c r="EJ87" s="3"/>
      <c r="EK87" s="3"/>
      <c r="EL87" s="3"/>
      <c r="EM87" s="3"/>
      <c r="EN87" s="3"/>
      <c r="EO87" s="3"/>
      <c r="EP87" s="3"/>
      <c r="EQ87" s="323"/>
      <c r="ER87" s="10"/>
      <c r="ES87" s="621" t="e">
        <f>ES85&amp;ET85&amp;EU85&amp;EV85&amp;EW85&amp;EX85</f>
        <v>#REF!</v>
      </c>
      <c r="ET87" s="10"/>
      <c r="EU87" s="10"/>
      <c r="EV87" s="10"/>
      <c r="EW87" s="10"/>
      <c r="EX87" s="10"/>
      <c r="EY87" s="324"/>
    </row>
    <row r="88" spans="1:155" ht="13.5" x14ac:dyDescent="0.2">
      <c r="A88" s="3" t="s">
        <v>11233</v>
      </c>
      <c r="B88" s="3"/>
      <c r="C88" s="3" t="s">
        <v>11023</v>
      </c>
      <c r="E88" s="296"/>
      <c r="F88" s="48"/>
      <c r="G88" s="48"/>
      <c r="H88" s="48"/>
      <c r="I88" s="48"/>
      <c r="J88" s="48"/>
      <c r="K88" s="48"/>
      <c r="L88" s="48"/>
      <c r="M88" s="72"/>
      <c r="N88" s="296"/>
      <c r="O88" s="48"/>
      <c r="P88" s="48"/>
      <c r="Q88" s="48"/>
      <c r="R88" s="48"/>
      <c r="S88" s="48"/>
      <c r="T88" s="48"/>
      <c r="U88" s="48"/>
      <c r="V88" s="48"/>
      <c r="W88" s="48"/>
      <c r="X88" s="48"/>
      <c r="Y88" s="48"/>
      <c r="Z88" s="48"/>
      <c r="AA88" s="48"/>
      <c r="AB88" s="48"/>
      <c r="AC88" s="48"/>
      <c r="AD88" s="48"/>
      <c r="AE88" s="48"/>
      <c r="AF88" s="48"/>
      <c r="AG88" s="48"/>
      <c r="AH88" s="48"/>
      <c r="AI88" s="295"/>
      <c r="AJ88" s="10"/>
      <c r="AK88" s="812"/>
      <c r="AL88" s="257"/>
      <c r="AM88" s="299"/>
      <c r="AN88" s="257"/>
      <c r="AO88" s="299"/>
      <c r="AP88" s="298"/>
      <c r="AQ88" s="812"/>
      <c r="AR88" s="257"/>
      <c r="AS88" s="299"/>
      <c r="AT88" s="257"/>
      <c r="AU88" s="299"/>
      <c r="AV88" s="298"/>
      <c r="AW88" s="299"/>
      <c r="AX88" s="807"/>
      <c r="AY88" s="299"/>
      <c r="AZ88" s="299"/>
      <c r="BA88" s="813"/>
      <c r="BB88" s="298"/>
      <c r="BC88" s="812"/>
      <c r="BD88" s="257"/>
      <c r="BE88" s="299"/>
      <c r="BF88" s="257"/>
      <c r="BG88" s="299"/>
      <c r="BH88" s="257"/>
      <c r="BI88" s="50"/>
      <c r="BJ88" s="295"/>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50"/>
      <c r="CK88" s="3"/>
      <c r="CL88" s="3"/>
      <c r="CM88" s="3"/>
      <c r="CN88" s="3"/>
      <c r="CO88" s="38" t="s">
        <v>101</v>
      </c>
      <c r="CP88" s="872" t="e">
        <f>CP$42</f>
        <v>#REF!</v>
      </c>
      <c r="CQ88" s="873" t="e">
        <f>CQ$42</f>
        <v>#REF!</v>
      </c>
      <c r="CR88" s="828" t="e">
        <f>CP$42</f>
        <v>#REF!</v>
      </c>
      <c r="CS88" s="825" t="e">
        <f>CQ$42</f>
        <v>#REF!</v>
      </c>
      <c r="CT88" s="784" t="e">
        <f>CP$42</f>
        <v>#REF!</v>
      </c>
      <c r="CU88" s="785" t="e">
        <f>CQ$42</f>
        <v>#REF!</v>
      </c>
      <c r="CV88" s="874" t="e">
        <f>CV$42</f>
        <v>#REF!</v>
      </c>
      <c r="CW88" s="873" t="e">
        <f>CW$42</f>
        <v>#REF!</v>
      </c>
      <c r="CX88" s="828" t="e">
        <f>CV$42</f>
        <v>#REF!</v>
      </c>
      <c r="CY88" s="825" t="e">
        <f>CW$42</f>
        <v>#REF!</v>
      </c>
      <c r="CZ88" s="784" t="e">
        <f>CV$42</f>
        <v>#REF!</v>
      </c>
      <c r="DA88" s="785" t="e">
        <f>CW$42</f>
        <v>#REF!</v>
      </c>
      <c r="DB88" s="874" t="e">
        <f>DB$42</f>
        <v>#REF!</v>
      </c>
      <c r="DC88" s="873" t="e">
        <f>DC$42</f>
        <v>#REF!</v>
      </c>
      <c r="DD88" s="828" t="e">
        <f>DB$42</f>
        <v>#REF!</v>
      </c>
      <c r="DE88" s="825" t="e">
        <f>DC$42</f>
        <v>#REF!</v>
      </c>
      <c r="DF88" s="784" t="e">
        <f>DB$42</f>
        <v>#REF!</v>
      </c>
      <c r="DG88" s="785" t="e">
        <f>DC$42</f>
        <v>#REF!</v>
      </c>
      <c r="DH88" s="874" t="e">
        <f>DH$42</f>
        <v>#REF!</v>
      </c>
      <c r="DI88" s="873" t="e">
        <f>DI$42</f>
        <v>#REF!</v>
      </c>
      <c r="DJ88" s="828" t="e">
        <f>DH$42</f>
        <v>#REF!</v>
      </c>
      <c r="DK88" s="825" t="e">
        <f>DI$42</f>
        <v>#REF!</v>
      </c>
      <c r="DL88" s="784" t="e">
        <f>DH$42</f>
        <v>#REF!</v>
      </c>
      <c r="DM88" s="785" t="e">
        <f>DI$42</f>
        <v>#REF!</v>
      </c>
      <c r="DN88" s="3"/>
      <c r="DO88" s="3"/>
      <c r="DP88" s="326"/>
      <c r="DQ88" s="327"/>
      <c r="DR88" s="327"/>
      <c r="DS88" s="327"/>
      <c r="DT88" s="327"/>
      <c r="DU88" s="327"/>
      <c r="DV88" s="327"/>
      <c r="DW88" s="327"/>
      <c r="DX88" s="328"/>
      <c r="DY88" s="326"/>
      <c r="DZ88" s="327"/>
      <c r="EA88" s="327"/>
      <c r="EB88" s="327"/>
      <c r="EC88" s="327"/>
      <c r="ED88" s="327"/>
      <c r="EE88" s="327"/>
      <c r="EF88" s="327"/>
      <c r="EG88" s="328"/>
      <c r="EH88" s="3"/>
      <c r="EI88" s="3"/>
      <c r="EJ88" s="3"/>
      <c r="EK88" s="3"/>
      <c r="EL88" s="3"/>
      <c r="EM88" s="3"/>
      <c r="EN88" s="3"/>
      <c r="EO88" s="3"/>
      <c r="EP88" s="3"/>
      <c r="EQ88" s="326"/>
      <c r="ER88" s="327"/>
      <c r="ES88" s="327"/>
      <c r="ET88" s="327"/>
      <c r="EU88" s="327"/>
      <c r="EV88" s="327"/>
      <c r="EW88" s="327"/>
      <c r="EX88" s="327"/>
      <c r="EY88" s="328"/>
    </row>
    <row r="89" spans="1:155" ht="13.5" x14ac:dyDescent="0.2">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295"/>
      <c r="AJ89" s="10"/>
      <c r="AK89" s="821" t="str">
        <f t="shared" ref="AK89:BH89" si="13">AK20&amp;AK21&amp;AK22&amp;AK23&amp;AK24&amp;AK25&amp;AK26&amp;AK27&amp;AK28&amp;AK29&amp;AK30&amp;AK31&amp;AK32&amp;AK33&amp;AK34&amp;AK35&amp;AK36&amp;AK37&amp;AK38&amp;AK39&amp;AK40&amp;AK41&amp;AK42&amp;AK43&amp;AK44&amp;AK45&amp;AK46&amp;AK47&amp;AK48&amp;AK49&amp;AK50&amp;AK51&amp;AK52&amp;AK53&amp;AK54&amp;AK55&amp;AK56&amp;AK57&amp;AK58&amp;AK59&amp;AK60&amp;AK61&amp;AK62&amp;AK63&amp;AK64&amp;AK65&amp;AK66&amp;AK67&amp;AK68&amp;AK69&amp;AK70&amp;AK71&amp;AK72&amp;AK73&amp;AK74&amp;AK75&amp;AK76&amp;AK77&amp;AK78&amp;AK79&amp;AK80&amp;AK81&amp;AK82&amp;AK83&amp;AK84&amp;AK85&amp;AK86&amp;AK87</f>
        <v/>
      </c>
      <c r="AL89" s="797" t="str">
        <f t="shared" si="13"/>
        <v/>
      </c>
      <c r="AM89" s="797" t="str">
        <f t="shared" si="13"/>
        <v/>
      </c>
      <c r="AN89" s="797" t="e">
        <f t="shared" si="13"/>
        <v>#REF!</v>
      </c>
      <c r="AO89" s="797" t="e">
        <f t="shared" si="13"/>
        <v>#REF!</v>
      </c>
      <c r="AP89" s="797" t="e">
        <f t="shared" si="13"/>
        <v>#REF!</v>
      </c>
      <c r="AQ89" s="821" t="str">
        <f t="shared" si="13"/>
        <v/>
      </c>
      <c r="AR89" s="797" t="str">
        <f t="shared" si="13"/>
        <v/>
      </c>
      <c r="AS89" s="797" t="str">
        <f t="shared" si="13"/>
        <v/>
      </c>
      <c r="AT89" s="797" t="e">
        <f t="shared" si="13"/>
        <v>#REF!</v>
      </c>
      <c r="AU89" s="797" t="e">
        <f t="shared" si="13"/>
        <v>#REF!</v>
      </c>
      <c r="AV89" s="800" t="e">
        <f t="shared" si="13"/>
        <v>#REF!</v>
      </c>
      <c r="AW89" s="797" t="str">
        <f t="shared" si="13"/>
        <v/>
      </c>
      <c r="AX89" s="797" t="str">
        <f t="shared" si="13"/>
        <v/>
      </c>
      <c r="AY89" s="797" t="str">
        <f t="shared" si="13"/>
        <v/>
      </c>
      <c r="AZ89" s="797" t="e">
        <f t="shared" si="13"/>
        <v>#REF!</v>
      </c>
      <c r="BA89" s="797" t="e">
        <f t="shared" si="13"/>
        <v>#REF!</v>
      </c>
      <c r="BB89" s="797" t="e">
        <f t="shared" si="13"/>
        <v>#REF!</v>
      </c>
      <c r="BC89" s="821" t="str">
        <f t="shared" si="13"/>
        <v/>
      </c>
      <c r="BD89" s="797" t="str">
        <f t="shared" si="13"/>
        <v/>
      </c>
      <c r="BE89" s="797" t="str">
        <f t="shared" si="13"/>
        <v/>
      </c>
      <c r="BF89" s="797" t="e">
        <f t="shared" si="13"/>
        <v>#REF!</v>
      </c>
      <c r="BG89" s="797" t="e">
        <f t="shared" si="13"/>
        <v>#REF!</v>
      </c>
      <c r="BH89" s="800" t="e">
        <f t="shared" si="13"/>
        <v>#REF!</v>
      </c>
      <c r="BI89" s="50"/>
      <c r="BJ89" s="295"/>
      <c r="BK89" s="10"/>
      <c r="BL89" s="821" t="str">
        <f t="shared" ref="BL89:CI89" si="14">BL20&amp;BL21&amp;BL22&amp;BL23&amp;BL24&amp;BL25&amp;BL26&amp;BL27&amp;BL28&amp;BL29&amp;BL30&amp;BL31&amp;BL32&amp;BL33&amp;BL34&amp;BL35&amp;BL36&amp;BL37&amp;BL38&amp;BL39&amp;BL40&amp;BL41&amp;BL42&amp;BL43&amp;BL44&amp;BL45&amp;BL46&amp;BL47&amp;BL48&amp;BL49&amp;BL50&amp;BL51&amp;BL52&amp;BL53&amp;BL54&amp;BL55&amp;BL56&amp;BL57&amp;BL58&amp;BL59&amp;BL60&amp;BL61&amp;BL62&amp;BL63&amp;BL64&amp;BL65&amp;BL66&amp;BL67&amp;BL68&amp;BL69&amp;BL70&amp;BL71&amp;BL72&amp;BL73&amp;BL74&amp;BL75&amp;BL76&amp;BL77&amp;BL78&amp;BL79&amp;BL80&amp;BL81&amp;BL82&amp;BL83&amp;BL84&amp;BL85&amp;BL86&amp;BL87</f>
        <v/>
      </c>
      <c r="BM89" s="797" t="str">
        <f t="shared" si="14"/>
        <v/>
      </c>
      <c r="BN89" s="797" t="str">
        <f t="shared" si="14"/>
        <v/>
      </c>
      <c r="BO89" s="797" t="e">
        <f t="shared" si="14"/>
        <v>#REF!</v>
      </c>
      <c r="BP89" s="797" t="e">
        <f t="shared" si="14"/>
        <v>#REF!</v>
      </c>
      <c r="BQ89" s="797" t="e">
        <f t="shared" si="14"/>
        <v>#REF!</v>
      </c>
      <c r="BR89" s="821" t="str">
        <f t="shared" si="14"/>
        <v/>
      </c>
      <c r="BS89" s="797" t="str">
        <f t="shared" si="14"/>
        <v/>
      </c>
      <c r="BT89" s="797" t="str">
        <f t="shared" si="14"/>
        <v/>
      </c>
      <c r="BU89" s="797" t="e">
        <f t="shared" si="14"/>
        <v>#REF!</v>
      </c>
      <c r="BV89" s="797" t="e">
        <f t="shared" si="14"/>
        <v>#REF!</v>
      </c>
      <c r="BW89" s="797" t="e">
        <f t="shared" si="14"/>
        <v>#REF!</v>
      </c>
      <c r="BX89" s="821" t="str">
        <f t="shared" si="14"/>
        <v/>
      </c>
      <c r="BY89" s="797" t="str">
        <f t="shared" si="14"/>
        <v/>
      </c>
      <c r="BZ89" s="797" t="str">
        <f t="shared" si="14"/>
        <v/>
      </c>
      <c r="CA89" s="797" t="e">
        <f t="shared" si="14"/>
        <v>#REF!</v>
      </c>
      <c r="CB89" s="797" t="e">
        <f t="shared" si="14"/>
        <v>#REF!</v>
      </c>
      <c r="CC89" s="797" t="e">
        <f t="shared" si="14"/>
        <v>#REF!</v>
      </c>
      <c r="CD89" s="821" t="str">
        <f t="shared" si="14"/>
        <v/>
      </c>
      <c r="CE89" s="797" t="str">
        <f t="shared" si="14"/>
        <v/>
      </c>
      <c r="CF89" s="797" t="str">
        <f t="shared" si="14"/>
        <v/>
      </c>
      <c r="CG89" s="797" t="e">
        <f t="shared" si="14"/>
        <v>#REF!</v>
      </c>
      <c r="CH89" s="797" t="e">
        <f t="shared" si="14"/>
        <v>#REF!</v>
      </c>
      <c r="CI89" s="800" t="e">
        <f t="shared" si="14"/>
        <v>#REF!</v>
      </c>
      <c r="CJ89" s="50"/>
      <c r="CK89" s="3"/>
      <c r="CL89" s="3"/>
      <c r="CM89" s="3"/>
      <c r="CN89" s="3"/>
      <c r="CO89" s="38" t="s">
        <v>101</v>
      </c>
      <c r="CP89" s="393" t="e">
        <f>CP$43</f>
        <v>#REF!</v>
      </c>
      <c r="CQ89" s="779" t="e">
        <f>CQ$43</f>
        <v>#REF!</v>
      </c>
      <c r="CR89" s="778" t="e">
        <f>CP$43</f>
        <v>#REF!</v>
      </c>
      <c r="CS89" s="791" t="e">
        <f>CQ$43</f>
        <v>#REF!</v>
      </c>
      <c r="CT89" s="786" t="e">
        <f>CP$43</f>
        <v>#REF!</v>
      </c>
      <c r="CU89" s="787" t="e">
        <f>CQ$43</f>
        <v>#REF!</v>
      </c>
      <c r="CV89" s="393" t="e">
        <f>CV$43</f>
        <v>#REF!</v>
      </c>
      <c r="CW89" s="779" t="e">
        <f>CW$43</f>
        <v>#REF!</v>
      </c>
      <c r="CX89" s="778" t="e">
        <f>CV$43</f>
        <v>#REF!</v>
      </c>
      <c r="CY89" s="791" t="e">
        <f>CW$43</f>
        <v>#REF!</v>
      </c>
      <c r="CZ89" s="786" t="e">
        <f>CV$43</f>
        <v>#REF!</v>
      </c>
      <c r="DA89" s="787" t="e">
        <f>CW$43</f>
        <v>#REF!</v>
      </c>
      <c r="DB89" s="393" t="e">
        <f>DB$43</f>
        <v>#REF!</v>
      </c>
      <c r="DC89" s="779" t="e">
        <f>DC$43</f>
        <v>#REF!</v>
      </c>
      <c r="DD89" s="778" t="e">
        <f>DB$43</f>
        <v>#REF!</v>
      </c>
      <c r="DE89" s="791" t="e">
        <f>DC$43</f>
        <v>#REF!</v>
      </c>
      <c r="DF89" s="786" t="e">
        <f>DB$43</f>
        <v>#REF!</v>
      </c>
      <c r="DG89" s="787" t="e">
        <f>DC$43</f>
        <v>#REF!</v>
      </c>
      <c r="DH89" s="875" t="e">
        <f>DH$43</f>
        <v>#REF!</v>
      </c>
      <c r="DI89" s="877" t="e">
        <f>DI$43</f>
        <v>#REF!</v>
      </c>
      <c r="DJ89" s="878" t="e">
        <f>DH$43</f>
        <v>#REF!</v>
      </c>
      <c r="DK89" s="791" t="e">
        <f>DI$43</f>
        <v>#REF!</v>
      </c>
      <c r="DL89" s="786" t="e">
        <f>DH$43</f>
        <v>#REF!</v>
      </c>
      <c r="DM89" s="787" t="e">
        <f>DI$43</f>
        <v>#REF!</v>
      </c>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row>
    <row r="90" spans="1:155" ht="13.5" x14ac:dyDescent="0.2">
      <c r="A90" s="3"/>
      <c r="B90" s="3"/>
      <c r="C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295"/>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50"/>
      <c r="BJ90" s="295"/>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50"/>
      <c r="CK90" s="3"/>
      <c r="CL90" s="3"/>
      <c r="CM90" s="3"/>
      <c r="CN90" s="3"/>
      <c r="CO90" s="38" t="s">
        <v>101</v>
      </c>
      <c r="CP90" s="879" t="e">
        <f>CP$44</f>
        <v>#REF!</v>
      </c>
      <c r="CQ90" s="880" t="e">
        <f>CQ$44</f>
        <v>#REF!</v>
      </c>
      <c r="CR90" s="829" t="e">
        <f>CP$44</f>
        <v>#REF!</v>
      </c>
      <c r="CS90" s="826" t="e">
        <f>CQ$44</f>
        <v>#REF!</v>
      </c>
      <c r="CT90" s="788" t="e">
        <f>CP$44</f>
        <v>#REF!</v>
      </c>
      <c r="CU90" s="789" t="e">
        <f>CQ$44</f>
        <v>#REF!</v>
      </c>
      <c r="CV90" s="879" t="e">
        <f>CV$44</f>
        <v>#REF!</v>
      </c>
      <c r="CW90" s="880" t="e">
        <f>CW$44</f>
        <v>#REF!</v>
      </c>
      <c r="CX90" s="829" t="e">
        <f>CV$44</f>
        <v>#REF!</v>
      </c>
      <c r="CY90" s="826" t="e">
        <f>CW$44</f>
        <v>#REF!</v>
      </c>
      <c r="CZ90" s="788" t="e">
        <f>CV$44</f>
        <v>#REF!</v>
      </c>
      <c r="DA90" s="789" t="e">
        <f>CW$44</f>
        <v>#REF!</v>
      </c>
      <c r="DB90" s="879" t="e">
        <f>DB$44</f>
        <v>#REF!</v>
      </c>
      <c r="DC90" s="880" t="e">
        <f>DC$44</f>
        <v>#REF!</v>
      </c>
      <c r="DD90" s="829" t="e">
        <f>DB$44</f>
        <v>#REF!</v>
      </c>
      <c r="DE90" s="826" t="e">
        <f>DC$44</f>
        <v>#REF!</v>
      </c>
      <c r="DF90" s="788" t="e">
        <f>DB$44</f>
        <v>#REF!</v>
      </c>
      <c r="DG90" s="789" t="e">
        <f>DC$44</f>
        <v>#REF!</v>
      </c>
      <c r="DH90" s="879" t="e">
        <f>DH$44</f>
        <v>#REF!</v>
      </c>
      <c r="DI90" s="880" t="e">
        <f>DI$44</f>
        <v>#REF!</v>
      </c>
      <c r="DJ90" s="829" t="e">
        <f>DH$44</f>
        <v>#REF!</v>
      </c>
      <c r="DK90" s="826" t="e">
        <f>DI$44</f>
        <v>#REF!</v>
      </c>
      <c r="DL90" s="788" t="e">
        <f>DH$44</f>
        <v>#REF!</v>
      </c>
      <c r="DM90" s="789" t="e">
        <f>DI$44</f>
        <v>#REF!</v>
      </c>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row>
    <row r="91" spans="1:155" ht="13.5" x14ac:dyDescent="0.2">
      <c r="A91" s="3"/>
      <c r="B91" s="3"/>
      <c r="C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295"/>
      <c r="AJ91" s="621" t="e">
        <f>AK91&amp;AQ91&amp;AW91&amp;BC91</f>
        <v>#REF!</v>
      </c>
      <c r="AK91" s="621" t="e">
        <f>AK89&amp;AL89&amp;AM89&amp;AN89&amp;AO89&amp;AP89</f>
        <v>#REF!</v>
      </c>
      <c r="AL91" s="10"/>
      <c r="AM91" s="10"/>
      <c r="AN91" s="10"/>
      <c r="AO91" s="10"/>
      <c r="AP91" s="10"/>
      <c r="AQ91" s="621" t="e">
        <f>AQ89&amp;AR89&amp;AS89&amp;AT89&amp;AU89&amp;AV89</f>
        <v>#REF!</v>
      </c>
      <c r="AR91" s="10"/>
      <c r="AS91" s="10"/>
      <c r="AT91" s="10"/>
      <c r="AU91" s="10"/>
      <c r="AV91" s="10"/>
      <c r="AW91" s="621" t="e">
        <f>AW89&amp;AX89&amp;AY89&amp;AZ89&amp;BA89&amp;BB89</f>
        <v>#REF!</v>
      </c>
      <c r="AX91" s="10"/>
      <c r="AY91" s="10"/>
      <c r="AZ91" s="10"/>
      <c r="BA91" s="10"/>
      <c r="BB91" s="10"/>
      <c r="BC91" s="621" t="e">
        <f>BC89&amp;BD89&amp;BE89&amp;BF89&amp;BG89&amp;BH89</f>
        <v>#REF!</v>
      </c>
      <c r="BD91" s="10"/>
      <c r="BE91" s="10"/>
      <c r="BF91" s="10"/>
      <c r="BG91" s="10"/>
      <c r="BH91" s="10"/>
      <c r="BI91" s="50"/>
      <c r="BJ91" s="295"/>
      <c r="BK91" s="621" t="e">
        <f>BL91&amp;BR91&amp;BX91&amp;CD91</f>
        <v>#REF!</v>
      </c>
      <c r="BL91" s="621" t="e">
        <f>BL89&amp;BM89&amp;BN89&amp;BO89&amp;BP89&amp;BQ89</f>
        <v>#REF!</v>
      </c>
      <c r="BM91" s="10"/>
      <c r="BN91" s="10"/>
      <c r="BO91" s="10"/>
      <c r="BP91" s="10"/>
      <c r="BQ91" s="10"/>
      <c r="BR91" s="621" t="e">
        <f>BR89&amp;BS89&amp;BT89&amp;BU89&amp;BV89&amp;BW89</f>
        <v>#REF!</v>
      </c>
      <c r="BS91" s="10"/>
      <c r="BT91" s="10"/>
      <c r="BU91" s="10"/>
      <c r="BV91" s="10"/>
      <c r="BW91" s="10"/>
      <c r="BX91" s="621" t="e">
        <f>BX89&amp;BY89&amp;BZ89&amp;CA89&amp;CB89&amp;CC89</f>
        <v>#REF!</v>
      </c>
      <c r="BY91" s="10"/>
      <c r="BZ91" s="10"/>
      <c r="CA91" s="10"/>
      <c r="CB91" s="10"/>
      <c r="CC91" s="10"/>
      <c r="CD91" s="621" t="e">
        <f>CD89&amp;CE89&amp;CF89&amp;CG89&amp;CH89&amp;CI89</f>
        <v>#REF!</v>
      </c>
      <c r="CE91" s="10"/>
      <c r="CF91" s="10"/>
      <c r="CG91" s="10"/>
      <c r="CH91" s="10"/>
      <c r="CI91" s="10"/>
      <c r="CJ91" s="50"/>
      <c r="CK91" s="3"/>
      <c r="CL91" s="3"/>
      <c r="CM91" s="3"/>
      <c r="CN91" s="3"/>
      <c r="CO91" s="38" t="s">
        <v>101</v>
      </c>
      <c r="CP91" s="363" t="e">
        <f>CP$41</f>
        <v>#REF!</v>
      </c>
      <c r="CQ91" s="582" t="e">
        <f>CQ$41</f>
        <v>#REF!</v>
      </c>
      <c r="CR91" s="581" t="e">
        <f>CP$41</f>
        <v>#REF!</v>
      </c>
      <c r="CS91" s="790" t="e">
        <f>CQ$41</f>
        <v>#REF!</v>
      </c>
      <c r="CT91" s="782" t="e">
        <f>CP$41</f>
        <v>#REF!</v>
      </c>
      <c r="CU91" s="783" t="e">
        <f>CQ$41</f>
        <v>#REF!</v>
      </c>
      <c r="CV91" s="363" t="e">
        <f>CV$41</f>
        <v>#REF!</v>
      </c>
      <c r="CW91" s="582" t="e">
        <f>CW$41</f>
        <v>#REF!</v>
      </c>
      <c r="CX91" s="581" t="e">
        <f>CV$41</f>
        <v>#REF!</v>
      </c>
      <c r="CY91" s="790" t="e">
        <f>CW$41</f>
        <v>#REF!</v>
      </c>
      <c r="CZ91" s="782" t="e">
        <f>CV$41</f>
        <v>#REF!</v>
      </c>
      <c r="DA91" s="783" t="e">
        <f>CW$41</f>
        <v>#REF!</v>
      </c>
      <c r="DB91" s="363" t="e">
        <f>DB$41</f>
        <v>#REF!</v>
      </c>
      <c r="DC91" s="582" t="e">
        <f>DC$41</f>
        <v>#REF!</v>
      </c>
      <c r="DD91" s="581" t="e">
        <f>DB$41</f>
        <v>#REF!</v>
      </c>
      <c r="DE91" s="790" t="e">
        <f>DC$41</f>
        <v>#REF!</v>
      </c>
      <c r="DF91" s="782" t="e">
        <f>DB$41</f>
        <v>#REF!</v>
      </c>
      <c r="DG91" s="783" t="e">
        <f>DC$41</f>
        <v>#REF!</v>
      </c>
      <c r="DH91" s="868" t="e">
        <f>DH$41</f>
        <v>#REF!</v>
      </c>
      <c r="DI91" s="870" t="e">
        <f>DI$41</f>
        <v>#REF!</v>
      </c>
      <c r="DJ91" s="871" t="e">
        <f>DH$41</f>
        <v>#REF!</v>
      </c>
      <c r="DK91" s="790" t="e">
        <f>DI$41</f>
        <v>#REF!</v>
      </c>
      <c r="DL91" s="782" t="e">
        <f>DH$41</f>
        <v>#REF!</v>
      </c>
      <c r="DM91" s="783" t="e">
        <f>DI$41</f>
        <v>#REF!</v>
      </c>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row>
    <row r="92" spans="1:155" ht="13.5" x14ac:dyDescent="0.2">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296"/>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72"/>
      <c r="BJ92" s="296"/>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72"/>
      <c r="CK92" s="3"/>
      <c r="CL92" s="3"/>
      <c r="CM92" s="3"/>
      <c r="CN92" s="3"/>
      <c r="CO92" s="38" t="s">
        <v>101</v>
      </c>
      <c r="CP92" s="872" t="e">
        <f>CP$42</f>
        <v>#REF!</v>
      </c>
      <c r="CQ92" s="873" t="e">
        <f>CQ$42</f>
        <v>#REF!</v>
      </c>
      <c r="CR92" s="828" t="e">
        <f>CP$42</f>
        <v>#REF!</v>
      </c>
      <c r="CS92" s="825" t="e">
        <f>CQ$42</f>
        <v>#REF!</v>
      </c>
      <c r="CT92" s="784" t="e">
        <f>CP$42</f>
        <v>#REF!</v>
      </c>
      <c r="CU92" s="785" t="e">
        <f>CQ$42</f>
        <v>#REF!</v>
      </c>
      <c r="CV92" s="874" t="e">
        <f>CV$42</f>
        <v>#REF!</v>
      </c>
      <c r="CW92" s="873" t="e">
        <f>CW$42</f>
        <v>#REF!</v>
      </c>
      <c r="CX92" s="828" t="e">
        <f>CV$42</f>
        <v>#REF!</v>
      </c>
      <c r="CY92" s="825" t="e">
        <f>CW$42</f>
        <v>#REF!</v>
      </c>
      <c r="CZ92" s="784" t="e">
        <f>CV$42</f>
        <v>#REF!</v>
      </c>
      <c r="DA92" s="785" t="e">
        <f>CW$42</f>
        <v>#REF!</v>
      </c>
      <c r="DB92" s="874" t="e">
        <f>DB$42</f>
        <v>#REF!</v>
      </c>
      <c r="DC92" s="873" t="e">
        <f>DC$42</f>
        <v>#REF!</v>
      </c>
      <c r="DD92" s="828" t="e">
        <f>DB$42</f>
        <v>#REF!</v>
      </c>
      <c r="DE92" s="825" t="e">
        <f>DC$42</f>
        <v>#REF!</v>
      </c>
      <c r="DF92" s="784" t="e">
        <f>DB$42</f>
        <v>#REF!</v>
      </c>
      <c r="DG92" s="785" t="e">
        <f>DC$42</f>
        <v>#REF!</v>
      </c>
      <c r="DH92" s="874" t="e">
        <f>DH$42</f>
        <v>#REF!</v>
      </c>
      <c r="DI92" s="873" t="e">
        <f>DI$42</f>
        <v>#REF!</v>
      </c>
      <c r="DJ92" s="828" t="e">
        <f>DH$42</f>
        <v>#REF!</v>
      </c>
      <c r="DK92" s="825" t="e">
        <f>DI$42</f>
        <v>#REF!</v>
      </c>
      <c r="DL92" s="784" t="e">
        <f>DH$42</f>
        <v>#REF!</v>
      </c>
      <c r="DM92" s="785" t="e">
        <f>DI$42</f>
        <v>#REF!</v>
      </c>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row>
    <row r="93" spans="1:155" ht="13.5" x14ac:dyDescent="0.2">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10"/>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0"/>
      <c r="BJ93" s="10"/>
      <c r="CJ93" s="10"/>
      <c r="CK93" s="3"/>
      <c r="CL93" s="3"/>
      <c r="CM93" s="3"/>
      <c r="CN93" s="3"/>
      <c r="CO93" s="38" t="s">
        <v>101</v>
      </c>
      <c r="CP93" s="393" t="e">
        <f>CP$43</f>
        <v>#REF!</v>
      </c>
      <c r="CQ93" s="779" t="e">
        <f>CQ$43</f>
        <v>#REF!</v>
      </c>
      <c r="CR93" s="778" t="e">
        <f>CP$43</f>
        <v>#REF!</v>
      </c>
      <c r="CS93" s="791" t="e">
        <f>CQ$43</f>
        <v>#REF!</v>
      </c>
      <c r="CT93" s="786" t="e">
        <f>CP$43</f>
        <v>#REF!</v>
      </c>
      <c r="CU93" s="787" t="e">
        <f>CQ$43</f>
        <v>#REF!</v>
      </c>
      <c r="CV93" s="393" t="e">
        <f>CV$43</f>
        <v>#REF!</v>
      </c>
      <c r="CW93" s="779" t="e">
        <f>CW$43</f>
        <v>#REF!</v>
      </c>
      <c r="CX93" s="778" t="e">
        <f>CV$43</f>
        <v>#REF!</v>
      </c>
      <c r="CY93" s="791" t="e">
        <f>CW$43</f>
        <v>#REF!</v>
      </c>
      <c r="CZ93" s="786" t="e">
        <f>CV$43</f>
        <v>#REF!</v>
      </c>
      <c r="DA93" s="787" t="e">
        <f>CW$43</f>
        <v>#REF!</v>
      </c>
      <c r="DB93" s="393" t="e">
        <f>DB$43</f>
        <v>#REF!</v>
      </c>
      <c r="DC93" s="779" t="e">
        <f>DC$43</f>
        <v>#REF!</v>
      </c>
      <c r="DD93" s="778" t="e">
        <f>DB$43</f>
        <v>#REF!</v>
      </c>
      <c r="DE93" s="791" t="e">
        <f>DC$43</f>
        <v>#REF!</v>
      </c>
      <c r="DF93" s="786" t="e">
        <f>DB$43</f>
        <v>#REF!</v>
      </c>
      <c r="DG93" s="787" t="e">
        <f>DC$43</f>
        <v>#REF!</v>
      </c>
      <c r="DH93" s="875" t="e">
        <f>DH$43</f>
        <v>#REF!</v>
      </c>
      <c r="DI93" s="877" t="e">
        <f>DI$43</f>
        <v>#REF!</v>
      </c>
      <c r="DJ93" s="878" t="e">
        <f>DH$43</f>
        <v>#REF!</v>
      </c>
      <c r="DK93" s="791" t="e">
        <f>DI$43</f>
        <v>#REF!</v>
      </c>
      <c r="DL93" s="786" t="e">
        <f>DH$43</f>
        <v>#REF!</v>
      </c>
      <c r="DM93" s="787" t="e">
        <f>DI$43</f>
        <v>#REF!</v>
      </c>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row>
    <row r="94" spans="1:155" ht="13.5" x14ac:dyDescent="0.2">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10"/>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0"/>
      <c r="BJ94" s="10"/>
      <c r="CJ94" s="10"/>
      <c r="CK94" s="3"/>
      <c r="CL94" s="3"/>
      <c r="CM94" s="3"/>
      <c r="CN94" s="3"/>
      <c r="CO94" s="38" t="s">
        <v>101</v>
      </c>
      <c r="CP94" s="879" t="e">
        <f>CP$44</f>
        <v>#REF!</v>
      </c>
      <c r="CQ94" s="880" t="e">
        <f>CQ$44</f>
        <v>#REF!</v>
      </c>
      <c r="CR94" s="829" t="e">
        <f>CP$44</f>
        <v>#REF!</v>
      </c>
      <c r="CS94" s="826" t="e">
        <f>CQ$44</f>
        <v>#REF!</v>
      </c>
      <c r="CT94" s="788" t="e">
        <f>CP$44</f>
        <v>#REF!</v>
      </c>
      <c r="CU94" s="789" t="e">
        <f>CQ$44</f>
        <v>#REF!</v>
      </c>
      <c r="CV94" s="879" t="e">
        <f>CV$44</f>
        <v>#REF!</v>
      </c>
      <c r="CW94" s="880" t="e">
        <f>CW$44</f>
        <v>#REF!</v>
      </c>
      <c r="CX94" s="829" t="e">
        <f>CV$44</f>
        <v>#REF!</v>
      </c>
      <c r="CY94" s="826" t="e">
        <f>CW$44</f>
        <v>#REF!</v>
      </c>
      <c r="CZ94" s="788" t="e">
        <f>CV$44</f>
        <v>#REF!</v>
      </c>
      <c r="DA94" s="789" t="e">
        <f>CW$44</f>
        <v>#REF!</v>
      </c>
      <c r="DB94" s="879" t="e">
        <f>DB$44</f>
        <v>#REF!</v>
      </c>
      <c r="DC94" s="880" t="e">
        <f>DC$44</f>
        <v>#REF!</v>
      </c>
      <c r="DD94" s="829" t="e">
        <f>DB$44</f>
        <v>#REF!</v>
      </c>
      <c r="DE94" s="826" t="e">
        <f>DC$44</f>
        <v>#REF!</v>
      </c>
      <c r="DF94" s="788" t="e">
        <f>DB$44</f>
        <v>#REF!</v>
      </c>
      <c r="DG94" s="789" t="e">
        <f>DC$44</f>
        <v>#REF!</v>
      </c>
      <c r="DH94" s="879" t="e">
        <f>DH$44</f>
        <v>#REF!</v>
      </c>
      <c r="DI94" s="880" t="e">
        <f>DI$44</f>
        <v>#REF!</v>
      </c>
      <c r="DJ94" s="829" t="e">
        <f>DH$44</f>
        <v>#REF!</v>
      </c>
      <c r="DK94" s="826" t="e">
        <f>DI$44</f>
        <v>#REF!</v>
      </c>
      <c r="DL94" s="788" t="e">
        <f>DH$44</f>
        <v>#REF!</v>
      </c>
      <c r="DM94" s="789" t="e">
        <f>DI$44</f>
        <v>#REF!</v>
      </c>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row>
    <row r="95" spans="1:155" ht="13.5" x14ac:dyDescent="0.2">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10"/>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0"/>
      <c r="BJ95" s="10"/>
      <c r="CJ95" s="10"/>
      <c r="CK95" s="3"/>
      <c r="CL95" s="3"/>
      <c r="CM95" s="3"/>
      <c r="CN95" s="3"/>
      <c r="CO95" s="38" t="s">
        <v>101</v>
      </c>
      <c r="CP95" s="363" t="e">
        <f>CP$41</f>
        <v>#REF!</v>
      </c>
      <c r="CQ95" s="582" t="e">
        <f>CQ$41</f>
        <v>#REF!</v>
      </c>
      <c r="CR95" s="581" t="e">
        <f>CP$41</f>
        <v>#REF!</v>
      </c>
      <c r="CS95" s="790" t="e">
        <f>CQ$41</f>
        <v>#REF!</v>
      </c>
      <c r="CT95" s="782" t="e">
        <f>CP$41</f>
        <v>#REF!</v>
      </c>
      <c r="CU95" s="783" t="e">
        <f>CQ$41</f>
        <v>#REF!</v>
      </c>
      <c r="CV95" s="363" t="e">
        <f>CV$41</f>
        <v>#REF!</v>
      </c>
      <c r="CW95" s="582" t="e">
        <f>CW$41</f>
        <v>#REF!</v>
      </c>
      <c r="CX95" s="581" t="e">
        <f>CV$41</f>
        <v>#REF!</v>
      </c>
      <c r="CY95" s="790" t="e">
        <f>CW$41</f>
        <v>#REF!</v>
      </c>
      <c r="CZ95" s="782" t="e">
        <f>CV$41</f>
        <v>#REF!</v>
      </c>
      <c r="DA95" s="783" t="e">
        <f>CW$41</f>
        <v>#REF!</v>
      </c>
      <c r="DB95" s="363" t="e">
        <f>DB$41</f>
        <v>#REF!</v>
      </c>
      <c r="DC95" s="582" t="e">
        <f>DC$41</f>
        <v>#REF!</v>
      </c>
      <c r="DD95" s="581" t="e">
        <f>DB$41</f>
        <v>#REF!</v>
      </c>
      <c r="DE95" s="790" t="e">
        <f>DC$41</f>
        <v>#REF!</v>
      </c>
      <c r="DF95" s="782" t="e">
        <f>DB$41</f>
        <v>#REF!</v>
      </c>
      <c r="DG95" s="783" t="e">
        <f>DC$41</f>
        <v>#REF!</v>
      </c>
      <c r="DH95" s="868" t="e">
        <f>DH$41</f>
        <v>#REF!</v>
      </c>
      <c r="DI95" s="870" t="e">
        <f>DI$41</f>
        <v>#REF!</v>
      </c>
      <c r="DJ95" s="871" t="e">
        <f>DH$41</f>
        <v>#REF!</v>
      </c>
      <c r="DK95" s="790" t="e">
        <f>DI$41</f>
        <v>#REF!</v>
      </c>
      <c r="DL95" s="782" t="e">
        <f>DH$41</f>
        <v>#REF!</v>
      </c>
      <c r="DM95" s="783" t="e">
        <f>DI$41</f>
        <v>#REF!</v>
      </c>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row>
    <row r="96" spans="1:155" ht="13.5" x14ac:dyDescent="0.2">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3"/>
      <c r="CL96" s="3"/>
      <c r="CM96" s="3"/>
      <c r="CN96" s="3"/>
      <c r="CO96" s="38" t="s">
        <v>101</v>
      </c>
      <c r="CP96" s="872" t="e">
        <f>CP$42</f>
        <v>#REF!</v>
      </c>
      <c r="CQ96" s="873" t="e">
        <f>CQ$42</f>
        <v>#REF!</v>
      </c>
      <c r="CR96" s="828" t="e">
        <f>CP$42</f>
        <v>#REF!</v>
      </c>
      <c r="CS96" s="825" t="e">
        <f>CQ$42</f>
        <v>#REF!</v>
      </c>
      <c r="CT96" s="784" t="e">
        <f>CP$42</f>
        <v>#REF!</v>
      </c>
      <c r="CU96" s="785" t="e">
        <f>CQ$42</f>
        <v>#REF!</v>
      </c>
      <c r="CV96" s="874" t="e">
        <f>CV$42</f>
        <v>#REF!</v>
      </c>
      <c r="CW96" s="873" t="e">
        <f>CW$42</f>
        <v>#REF!</v>
      </c>
      <c r="CX96" s="828" t="e">
        <f>CV$42</f>
        <v>#REF!</v>
      </c>
      <c r="CY96" s="825" t="e">
        <f>CW$42</f>
        <v>#REF!</v>
      </c>
      <c r="CZ96" s="784" t="e">
        <f>CV$42</f>
        <v>#REF!</v>
      </c>
      <c r="DA96" s="785" t="e">
        <f>CW$42</f>
        <v>#REF!</v>
      </c>
      <c r="DB96" s="874" t="e">
        <f>DB$42</f>
        <v>#REF!</v>
      </c>
      <c r="DC96" s="873" t="e">
        <f>DC$42</f>
        <v>#REF!</v>
      </c>
      <c r="DD96" s="828" t="e">
        <f>DB$42</f>
        <v>#REF!</v>
      </c>
      <c r="DE96" s="825" t="e">
        <f>DC$42</f>
        <v>#REF!</v>
      </c>
      <c r="DF96" s="784" t="e">
        <f>DB$42</f>
        <v>#REF!</v>
      </c>
      <c r="DG96" s="785" t="e">
        <f>DC$42</f>
        <v>#REF!</v>
      </c>
      <c r="DH96" s="874" t="e">
        <f>DH$42</f>
        <v>#REF!</v>
      </c>
      <c r="DI96" s="873" t="e">
        <f>DI$42</f>
        <v>#REF!</v>
      </c>
      <c r="DJ96" s="828" t="e">
        <f>DH$42</f>
        <v>#REF!</v>
      </c>
      <c r="DK96" s="825" t="e">
        <f>DI$42</f>
        <v>#REF!</v>
      </c>
      <c r="DL96" s="784" t="e">
        <f>DH$42</f>
        <v>#REF!</v>
      </c>
      <c r="DM96" s="785" t="e">
        <f>DI$42</f>
        <v>#REF!</v>
      </c>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row>
    <row r="97" spans="92:117" ht="13.5" x14ac:dyDescent="0.2">
      <c r="CN97" s="3"/>
      <c r="CO97" s="38" t="s">
        <v>101</v>
      </c>
      <c r="CP97" s="393" t="e">
        <f>CP$43</f>
        <v>#REF!</v>
      </c>
      <c r="CQ97" s="779" t="e">
        <f>CQ$43</f>
        <v>#REF!</v>
      </c>
      <c r="CR97" s="778" t="e">
        <f>CP$43</f>
        <v>#REF!</v>
      </c>
      <c r="CS97" s="791" t="e">
        <f>CQ$43</f>
        <v>#REF!</v>
      </c>
      <c r="CT97" s="786" t="e">
        <f>CP$43</f>
        <v>#REF!</v>
      </c>
      <c r="CU97" s="787" t="e">
        <f>CQ$43</f>
        <v>#REF!</v>
      </c>
      <c r="CV97" s="393" t="e">
        <f>CV$43</f>
        <v>#REF!</v>
      </c>
      <c r="CW97" s="779" t="e">
        <f>CW$43</f>
        <v>#REF!</v>
      </c>
      <c r="CX97" s="778" t="e">
        <f>CV$43</f>
        <v>#REF!</v>
      </c>
      <c r="CY97" s="791" t="e">
        <f>CW$43</f>
        <v>#REF!</v>
      </c>
      <c r="CZ97" s="786" t="e">
        <f>CV$43</f>
        <v>#REF!</v>
      </c>
      <c r="DA97" s="787" t="e">
        <f>CW$43</f>
        <v>#REF!</v>
      </c>
      <c r="DB97" s="393" t="e">
        <f>DB$43</f>
        <v>#REF!</v>
      </c>
      <c r="DC97" s="779" t="e">
        <f>DC$43</f>
        <v>#REF!</v>
      </c>
      <c r="DD97" s="778" t="e">
        <f>DB$43</f>
        <v>#REF!</v>
      </c>
      <c r="DE97" s="791" t="e">
        <f>DC$43</f>
        <v>#REF!</v>
      </c>
      <c r="DF97" s="786" t="e">
        <f>DB$43</f>
        <v>#REF!</v>
      </c>
      <c r="DG97" s="787" t="e">
        <f>DC$43</f>
        <v>#REF!</v>
      </c>
      <c r="DH97" s="875" t="e">
        <f>DH$43</f>
        <v>#REF!</v>
      </c>
      <c r="DI97" s="877" t="e">
        <f>DI$43</f>
        <v>#REF!</v>
      </c>
      <c r="DJ97" s="878" t="e">
        <f>DH$43</f>
        <v>#REF!</v>
      </c>
      <c r="DK97" s="791" t="e">
        <f>DI$43</f>
        <v>#REF!</v>
      </c>
      <c r="DL97" s="786" t="e">
        <f>DH$43</f>
        <v>#REF!</v>
      </c>
      <c r="DM97" s="787" t="e">
        <f>DI$43</f>
        <v>#REF!</v>
      </c>
    </row>
    <row r="98" spans="92:117" ht="13.5" x14ac:dyDescent="0.2">
      <c r="CN98" s="3"/>
      <c r="CO98" s="38" t="s">
        <v>101</v>
      </c>
      <c r="CP98" s="879" t="e">
        <f>CP$44</f>
        <v>#REF!</v>
      </c>
      <c r="CQ98" s="880" t="e">
        <f>CQ$44</f>
        <v>#REF!</v>
      </c>
      <c r="CR98" s="829" t="e">
        <f>CP$44</f>
        <v>#REF!</v>
      </c>
      <c r="CS98" s="826" t="e">
        <f>CQ$44</f>
        <v>#REF!</v>
      </c>
      <c r="CT98" s="788" t="e">
        <f>CP$44</f>
        <v>#REF!</v>
      </c>
      <c r="CU98" s="789" t="e">
        <f>CQ$44</f>
        <v>#REF!</v>
      </c>
      <c r="CV98" s="879" t="e">
        <f>CV$44</f>
        <v>#REF!</v>
      </c>
      <c r="CW98" s="880" t="e">
        <f>CW$44</f>
        <v>#REF!</v>
      </c>
      <c r="CX98" s="829" t="e">
        <f>CV$44</f>
        <v>#REF!</v>
      </c>
      <c r="CY98" s="826" t="e">
        <f>CW$44</f>
        <v>#REF!</v>
      </c>
      <c r="CZ98" s="788" t="e">
        <f>CV$44</f>
        <v>#REF!</v>
      </c>
      <c r="DA98" s="789" t="e">
        <f>CW$44</f>
        <v>#REF!</v>
      </c>
      <c r="DB98" s="879" t="e">
        <f>DB$44</f>
        <v>#REF!</v>
      </c>
      <c r="DC98" s="880" t="e">
        <f>DC$44</f>
        <v>#REF!</v>
      </c>
      <c r="DD98" s="829" t="e">
        <f>DB$44</f>
        <v>#REF!</v>
      </c>
      <c r="DE98" s="826" t="e">
        <f>DC$44</f>
        <v>#REF!</v>
      </c>
      <c r="DF98" s="788" t="e">
        <f>DB$44</f>
        <v>#REF!</v>
      </c>
      <c r="DG98" s="789" t="e">
        <f>DC$44</f>
        <v>#REF!</v>
      </c>
      <c r="DH98" s="879" t="e">
        <f>DH$44</f>
        <v>#REF!</v>
      </c>
      <c r="DI98" s="880" t="e">
        <f>DI$44</f>
        <v>#REF!</v>
      </c>
      <c r="DJ98" s="829" t="e">
        <f>DH$44</f>
        <v>#REF!</v>
      </c>
      <c r="DK98" s="826" t="e">
        <f>DI$44</f>
        <v>#REF!</v>
      </c>
      <c r="DL98" s="788" t="e">
        <f>DH$44</f>
        <v>#REF!</v>
      </c>
      <c r="DM98" s="789" t="e">
        <f>DI$44</f>
        <v>#REF!</v>
      </c>
    </row>
    <row r="99" spans="92:117" ht="13.5" x14ac:dyDescent="0.2">
      <c r="CO99" s="38" t="s">
        <v>101</v>
      </c>
      <c r="CP99" s="868" t="e">
        <f>CP$41</f>
        <v>#REF!</v>
      </c>
      <c r="CQ99" s="582" t="e">
        <f>CQ$41</f>
        <v>#REF!</v>
      </c>
      <c r="CR99" s="581" t="e">
        <f>CP$41</f>
        <v>#REF!</v>
      </c>
      <c r="CS99" s="790" t="e">
        <f>CQ$41</f>
        <v>#REF!</v>
      </c>
      <c r="CT99" s="782" t="e">
        <f>CP$41</f>
        <v>#REF!</v>
      </c>
      <c r="CU99" s="783" t="e">
        <f>CQ$41</f>
        <v>#REF!</v>
      </c>
      <c r="CV99" s="868" t="e">
        <f>CV$41</f>
        <v>#REF!</v>
      </c>
      <c r="CW99" s="582" t="e">
        <f>CW$41</f>
        <v>#REF!</v>
      </c>
      <c r="CX99" s="581" t="e">
        <f>CV$41</f>
        <v>#REF!</v>
      </c>
      <c r="CY99" s="790" t="e">
        <f>CW$41</f>
        <v>#REF!</v>
      </c>
      <c r="CZ99" s="782" t="e">
        <f>CV$41</f>
        <v>#REF!</v>
      </c>
      <c r="DA99" s="783" t="e">
        <f>CW$41</f>
        <v>#REF!</v>
      </c>
      <c r="DB99" s="868" t="e">
        <f>DB$41</f>
        <v>#REF!</v>
      </c>
      <c r="DC99" s="582" t="e">
        <f>DC$41</f>
        <v>#REF!</v>
      </c>
      <c r="DD99" s="581" t="e">
        <f>DB$41</f>
        <v>#REF!</v>
      </c>
      <c r="DE99" s="790" t="e">
        <f>DC$41</f>
        <v>#REF!</v>
      </c>
      <c r="DF99" s="782" t="e">
        <f>DB$41</f>
        <v>#REF!</v>
      </c>
      <c r="DG99" s="783" t="e">
        <f>DC$41</f>
        <v>#REF!</v>
      </c>
      <c r="DH99" s="868" t="e">
        <f>DH$41</f>
        <v>#REF!</v>
      </c>
      <c r="DI99" s="870" t="e">
        <f>DI$41</f>
        <v>#REF!</v>
      </c>
      <c r="DJ99" s="871" t="e">
        <f>DH$41</f>
        <v>#REF!</v>
      </c>
      <c r="DK99" s="790" t="e">
        <f>DI$41</f>
        <v>#REF!</v>
      </c>
      <c r="DL99" s="782" t="e">
        <f>DH$41</f>
        <v>#REF!</v>
      </c>
      <c r="DM99" s="783" t="e">
        <f>DI$41</f>
        <v>#REF!</v>
      </c>
    </row>
    <row r="100" spans="92:117" ht="13.5" x14ac:dyDescent="0.2">
      <c r="CO100" s="38" t="s">
        <v>101</v>
      </c>
      <c r="CP100" s="872" t="e">
        <f>CP$42</f>
        <v>#REF!</v>
      </c>
      <c r="CQ100" s="873" t="e">
        <f>CQ$42</f>
        <v>#REF!</v>
      </c>
      <c r="CR100" s="828" t="e">
        <f>CP$42</f>
        <v>#REF!</v>
      </c>
      <c r="CS100" s="825" t="e">
        <f>CQ$42</f>
        <v>#REF!</v>
      </c>
      <c r="CT100" s="784" t="e">
        <f>CP$42</f>
        <v>#REF!</v>
      </c>
      <c r="CU100" s="785" t="e">
        <f>CQ$42</f>
        <v>#REF!</v>
      </c>
      <c r="CV100" s="874" t="e">
        <f>CV$42</f>
        <v>#REF!</v>
      </c>
      <c r="CW100" s="873" t="e">
        <f>CW$42</f>
        <v>#REF!</v>
      </c>
      <c r="CX100" s="828" t="e">
        <f>CV$42</f>
        <v>#REF!</v>
      </c>
      <c r="CY100" s="825" t="e">
        <f>CW$42</f>
        <v>#REF!</v>
      </c>
      <c r="CZ100" s="784" t="e">
        <f>CV$42</f>
        <v>#REF!</v>
      </c>
      <c r="DA100" s="785" t="e">
        <f>CW$42</f>
        <v>#REF!</v>
      </c>
      <c r="DB100" s="874" t="e">
        <f>DB$42</f>
        <v>#REF!</v>
      </c>
      <c r="DC100" s="873" t="e">
        <f>DC$42</f>
        <v>#REF!</v>
      </c>
      <c r="DD100" s="828" t="e">
        <f>DB$42</f>
        <v>#REF!</v>
      </c>
      <c r="DE100" s="825" t="e">
        <f>DC$42</f>
        <v>#REF!</v>
      </c>
      <c r="DF100" s="784" t="e">
        <f>DB$42</f>
        <v>#REF!</v>
      </c>
      <c r="DG100" s="785" t="e">
        <f>DC$42</f>
        <v>#REF!</v>
      </c>
      <c r="DH100" s="874" t="e">
        <f>DH$42</f>
        <v>#REF!</v>
      </c>
      <c r="DI100" s="873" t="e">
        <f>DI$42</f>
        <v>#REF!</v>
      </c>
      <c r="DJ100" s="828" t="e">
        <f>DH$42</f>
        <v>#REF!</v>
      </c>
      <c r="DK100" s="825" t="e">
        <f>DI$42</f>
        <v>#REF!</v>
      </c>
      <c r="DL100" s="784" t="e">
        <f>DH$42</f>
        <v>#REF!</v>
      </c>
      <c r="DM100" s="785" t="e">
        <f>DI$42</f>
        <v>#REF!</v>
      </c>
    </row>
    <row r="101" spans="92:117" ht="13.5" x14ac:dyDescent="0.2">
      <c r="CO101" s="38" t="s">
        <v>101</v>
      </c>
      <c r="CP101" s="875" t="e">
        <f>CP$43</f>
        <v>#REF!</v>
      </c>
      <c r="CQ101" s="779" t="e">
        <f>CQ$43</f>
        <v>#REF!</v>
      </c>
      <c r="CR101" s="778" t="e">
        <f>CP$43</f>
        <v>#REF!</v>
      </c>
      <c r="CS101" s="791" t="e">
        <f>CQ$43</f>
        <v>#REF!</v>
      </c>
      <c r="CT101" s="786" t="e">
        <f>CP$43</f>
        <v>#REF!</v>
      </c>
      <c r="CU101" s="787" t="e">
        <f>CQ$43</f>
        <v>#REF!</v>
      </c>
      <c r="CV101" s="875" t="e">
        <f>CV$43</f>
        <v>#REF!</v>
      </c>
      <c r="CW101" s="779" t="e">
        <f>CW$43</f>
        <v>#REF!</v>
      </c>
      <c r="CX101" s="778" t="e">
        <f>CV$43</f>
        <v>#REF!</v>
      </c>
      <c r="CY101" s="791" t="e">
        <f>CW$43</f>
        <v>#REF!</v>
      </c>
      <c r="CZ101" s="786" t="e">
        <f>CV$43</f>
        <v>#REF!</v>
      </c>
      <c r="DA101" s="787" t="e">
        <f>CW$43</f>
        <v>#REF!</v>
      </c>
      <c r="DB101" s="875" t="e">
        <f>DB$43</f>
        <v>#REF!</v>
      </c>
      <c r="DC101" s="779" t="e">
        <f>DC$43</f>
        <v>#REF!</v>
      </c>
      <c r="DD101" s="778" t="e">
        <f>DB$43</f>
        <v>#REF!</v>
      </c>
      <c r="DE101" s="791" t="e">
        <f>DC$43</f>
        <v>#REF!</v>
      </c>
      <c r="DF101" s="786" t="e">
        <f>DB$43</f>
        <v>#REF!</v>
      </c>
      <c r="DG101" s="787" t="e">
        <f>DC$43</f>
        <v>#REF!</v>
      </c>
      <c r="DH101" s="875" t="e">
        <f>DH$43</f>
        <v>#REF!</v>
      </c>
      <c r="DI101" s="877" t="e">
        <f>DI$43</f>
        <v>#REF!</v>
      </c>
      <c r="DJ101" s="878" t="e">
        <f>DH$43</f>
        <v>#REF!</v>
      </c>
      <c r="DK101" s="791" t="e">
        <f>DI$43</f>
        <v>#REF!</v>
      </c>
      <c r="DL101" s="786" t="e">
        <f>DH$43</f>
        <v>#REF!</v>
      </c>
      <c r="DM101" s="787" t="e">
        <f>DI$43</f>
        <v>#REF!</v>
      </c>
    </row>
    <row r="102" spans="92:117" ht="13.5" x14ac:dyDescent="0.2">
      <c r="CO102" s="38" t="s">
        <v>101</v>
      </c>
      <c r="CP102" s="879" t="e">
        <f>CP$44</f>
        <v>#REF!</v>
      </c>
      <c r="CQ102" s="880" t="e">
        <f>CQ$44</f>
        <v>#REF!</v>
      </c>
      <c r="CR102" s="829" t="e">
        <f>CP$44</f>
        <v>#REF!</v>
      </c>
      <c r="CS102" s="826" t="e">
        <f>CQ$44</f>
        <v>#REF!</v>
      </c>
      <c r="CT102" s="788" t="e">
        <f>CP$44</f>
        <v>#REF!</v>
      </c>
      <c r="CU102" s="789" t="e">
        <f>CQ$44</f>
        <v>#REF!</v>
      </c>
      <c r="CV102" s="879" t="e">
        <f>CV$44</f>
        <v>#REF!</v>
      </c>
      <c r="CW102" s="880" t="e">
        <f>CW$44</f>
        <v>#REF!</v>
      </c>
      <c r="CX102" s="829" t="e">
        <f>CV$44</f>
        <v>#REF!</v>
      </c>
      <c r="CY102" s="826" t="e">
        <f>CW$44</f>
        <v>#REF!</v>
      </c>
      <c r="CZ102" s="788" t="e">
        <f>CV$44</f>
        <v>#REF!</v>
      </c>
      <c r="DA102" s="789" t="e">
        <f>CW$44</f>
        <v>#REF!</v>
      </c>
      <c r="DB102" s="879" t="e">
        <f>DB$44</f>
        <v>#REF!</v>
      </c>
      <c r="DC102" s="880" t="e">
        <f>DC$44</f>
        <v>#REF!</v>
      </c>
      <c r="DD102" s="829" t="e">
        <f>DB$44</f>
        <v>#REF!</v>
      </c>
      <c r="DE102" s="826" t="e">
        <f>DC$44</f>
        <v>#REF!</v>
      </c>
      <c r="DF102" s="788" t="e">
        <f>DB$44</f>
        <v>#REF!</v>
      </c>
      <c r="DG102" s="789" t="e">
        <f>DC$44</f>
        <v>#REF!</v>
      </c>
      <c r="DH102" s="879" t="e">
        <f>DH$44</f>
        <v>#REF!</v>
      </c>
      <c r="DI102" s="880" t="e">
        <f>DI$44</f>
        <v>#REF!</v>
      </c>
      <c r="DJ102" s="829" t="e">
        <f>DH$44</f>
        <v>#REF!</v>
      </c>
      <c r="DK102" s="826" t="e">
        <f>DI$44</f>
        <v>#REF!</v>
      </c>
      <c r="DL102" s="788" t="e">
        <f>DH$44</f>
        <v>#REF!</v>
      </c>
      <c r="DM102" s="789" t="e">
        <f>DI$44</f>
        <v>#REF!</v>
      </c>
    </row>
    <row r="103" spans="92:117" ht="13.5" x14ac:dyDescent="0.2">
      <c r="CO103" s="38" t="s">
        <v>101</v>
      </c>
      <c r="CP103" s="363" t="e">
        <f>CP$41</f>
        <v>#REF!</v>
      </c>
      <c r="CQ103" s="582" t="e">
        <f>CQ$41</f>
        <v>#REF!</v>
      </c>
      <c r="CR103" s="581" t="e">
        <f>CP$41</f>
        <v>#REF!</v>
      </c>
      <c r="CS103" s="790" t="e">
        <f>CQ$41</f>
        <v>#REF!</v>
      </c>
      <c r="CT103" s="782" t="e">
        <f>CP$41</f>
        <v>#REF!</v>
      </c>
      <c r="CU103" s="783" t="e">
        <f>CQ$41</f>
        <v>#REF!</v>
      </c>
      <c r="CV103" s="363" t="e">
        <f>CV$41</f>
        <v>#REF!</v>
      </c>
      <c r="CW103" s="582" t="e">
        <f>CW$41</f>
        <v>#REF!</v>
      </c>
      <c r="CX103" s="581" t="e">
        <f>CV$41</f>
        <v>#REF!</v>
      </c>
      <c r="CY103" s="790" t="e">
        <f>CW$41</f>
        <v>#REF!</v>
      </c>
      <c r="CZ103" s="782" t="e">
        <f>CV$41</f>
        <v>#REF!</v>
      </c>
      <c r="DA103" s="783" t="e">
        <f>CW$41</f>
        <v>#REF!</v>
      </c>
      <c r="DB103" s="363" t="e">
        <f>DB$41</f>
        <v>#REF!</v>
      </c>
      <c r="DC103" s="582" t="e">
        <f>DC$41</f>
        <v>#REF!</v>
      </c>
      <c r="DD103" s="581" t="e">
        <f>DB$41</f>
        <v>#REF!</v>
      </c>
      <c r="DE103" s="790" t="e">
        <f>DC$41</f>
        <v>#REF!</v>
      </c>
      <c r="DF103" s="782" t="e">
        <f>DB$41</f>
        <v>#REF!</v>
      </c>
      <c r="DG103" s="783" t="e">
        <f>DC$41</f>
        <v>#REF!</v>
      </c>
      <c r="DH103" s="868" t="e">
        <f>DH$41</f>
        <v>#REF!</v>
      </c>
      <c r="DI103" s="870" t="e">
        <f>DI$41</f>
        <v>#REF!</v>
      </c>
      <c r="DJ103" s="871" t="e">
        <f>DH$41</f>
        <v>#REF!</v>
      </c>
      <c r="DK103" s="790" t="e">
        <f>DI$41</f>
        <v>#REF!</v>
      </c>
      <c r="DL103" s="782" t="e">
        <f>DH$41</f>
        <v>#REF!</v>
      </c>
      <c r="DM103" s="783" t="e">
        <f>DI$41</f>
        <v>#REF!</v>
      </c>
    </row>
    <row r="104" spans="92:117" ht="13.5" x14ac:dyDescent="0.2">
      <c r="CO104" s="38" t="s">
        <v>101</v>
      </c>
      <c r="CP104" s="872" t="e">
        <f>CP$42</f>
        <v>#REF!</v>
      </c>
      <c r="CQ104" s="873" t="e">
        <f>CQ$42</f>
        <v>#REF!</v>
      </c>
      <c r="CR104" s="828" t="e">
        <f>CP$42</f>
        <v>#REF!</v>
      </c>
      <c r="CS104" s="825" t="e">
        <f>CQ$42</f>
        <v>#REF!</v>
      </c>
      <c r="CT104" s="784" t="e">
        <f>CP$42</f>
        <v>#REF!</v>
      </c>
      <c r="CU104" s="785" t="e">
        <f>CQ$42</f>
        <v>#REF!</v>
      </c>
      <c r="CV104" s="874" t="e">
        <f>CV$42</f>
        <v>#REF!</v>
      </c>
      <c r="CW104" s="873" t="e">
        <f>CW$42</f>
        <v>#REF!</v>
      </c>
      <c r="CX104" s="828" t="e">
        <f>CV$42</f>
        <v>#REF!</v>
      </c>
      <c r="CY104" s="825" t="e">
        <f>CW$42</f>
        <v>#REF!</v>
      </c>
      <c r="CZ104" s="784" t="e">
        <f>CV$42</f>
        <v>#REF!</v>
      </c>
      <c r="DA104" s="785" t="e">
        <f>CW$42</f>
        <v>#REF!</v>
      </c>
      <c r="DB104" s="874" t="e">
        <f>DB$42</f>
        <v>#REF!</v>
      </c>
      <c r="DC104" s="873" t="e">
        <f>DC$42</f>
        <v>#REF!</v>
      </c>
      <c r="DD104" s="828" t="e">
        <f>DB$42</f>
        <v>#REF!</v>
      </c>
      <c r="DE104" s="825" t="e">
        <f>DC$42</f>
        <v>#REF!</v>
      </c>
      <c r="DF104" s="784" t="e">
        <f>DB$42</f>
        <v>#REF!</v>
      </c>
      <c r="DG104" s="785" t="e">
        <f>DC$42</f>
        <v>#REF!</v>
      </c>
      <c r="DH104" s="874" t="e">
        <f>DH$42</f>
        <v>#REF!</v>
      </c>
      <c r="DI104" s="873" t="e">
        <f>DI$42</f>
        <v>#REF!</v>
      </c>
      <c r="DJ104" s="828" t="e">
        <f>DH$42</f>
        <v>#REF!</v>
      </c>
      <c r="DK104" s="825" t="e">
        <f>DI$42</f>
        <v>#REF!</v>
      </c>
      <c r="DL104" s="784" t="e">
        <f>DH$42</f>
        <v>#REF!</v>
      </c>
      <c r="DM104" s="785" t="e">
        <f>DI$42</f>
        <v>#REF!</v>
      </c>
    </row>
    <row r="105" spans="92:117" ht="13.5" x14ac:dyDescent="0.2">
      <c r="CO105" s="38" t="s">
        <v>101</v>
      </c>
      <c r="CP105" s="393" t="e">
        <f>CP$43</f>
        <v>#REF!</v>
      </c>
      <c r="CQ105" s="779" t="e">
        <f>CQ$43</f>
        <v>#REF!</v>
      </c>
      <c r="CR105" s="778" t="e">
        <f>CP$43</f>
        <v>#REF!</v>
      </c>
      <c r="CS105" s="791" t="e">
        <f>CQ$43</f>
        <v>#REF!</v>
      </c>
      <c r="CT105" s="786" t="e">
        <f>CP$43</f>
        <v>#REF!</v>
      </c>
      <c r="CU105" s="787" t="e">
        <f>CQ$43</f>
        <v>#REF!</v>
      </c>
      <c r="CV105" s="393" t="e">
        <f>CV$43</f>
        <v>#REF!</v>
      </c>
      <c r="CW105" s="779" t="e">
        <f>CW$43</f>
        <v>#REF!</v>
      </c>
      <c r="CX105" s="778" t="e">
        <f>CV$43</f>
        <v>#REF!</v>
      </c>
      <c r="CY105" s="791" t="e">
        <f>CW$43</f>
        <v>#REF!</v>
      </c>
      <c r="CZ105" s="786" t="e">
        <f>CV$43</f>
        <v>#REF!</v>
      </c>
      <c r="DA105" s="787" t="e">
        <f>CW$43</f>
        <v>#REF!</v>
      </c>
      <c r="DB105" s="393" t="e">
        <f>DB$43</f>
        <v>#REF!</v>
      </c>
      <c r="DC105" s="779" t="e">
        <f>DC$43</f>
        <v>#REF!</v>
      </c>
      <c r="DD105" s="778" t="e">
        <f>DB$43</f>
        <v>#REF!</v>
      </c>
      <c r="DE105" s="791" t="e">
        <f>DC$43</f>
        <v>#REF!</v>
      </c>
      <c r="DF105" s="786" t="e">
        <f>DB$43</f>
        <v>#REF!</v>
      </c>
      <c r="DG105" s="787" t="e">
        <f>DC$43</f>
        <v>#REF!</v>
      </c>
      <c r="DH105" s="875" t="e">
        <f>DH$43</f>
        <v>#REF!</v>
      </c>
      <c r="DI105" s="877" t="e">
        <f>DI$43</f>
        <v>#REF!</v>
      </c>
      <c r="DJ105" s="878" t="e">
        <f>DH$43</f>
        <v>#REF!</v>
      </c>
      <c r="DK105" s="791" t="e">
        <f>DI$43</f>
        <v>#REF!</v>
      </c>
      <c r="DL105" s="786" t="e">
        <f>DH$43</f>
        <v>#REF!</v>
      </c>
      <c r="DM105" s="787" t="e">
        <f>DI$43</f>
        <v>#REF!</v>
      </c>
    </row>
    <row r="106" spans="92:117" ht="13.5" x14ac:dyDescent="0.2">
      <c r="CO106" s="38" t="s">
        <v>101</v>
      </c>
      <c r="CP106" s="879" t="e">
        <f>CP$44</f>
        <v>#REF!</v>
      </c>
      <c r="CQ106" s="880" t="e">
        <f>CQ$44</f>
        <v>#REF!</v>
      </c>
      <c r="CR106" s="829" t="e">
        <f>CP$44</f>
        <v>#REF!</v>
      </c>
      <c r="CS106" s="826" t="e">
        <f>CQ$44</f>
        <v>#REF!</v>
      </c>
      <c r="CT106" s="788" t="e">
        <f>CP$44</f>
        <v>#REF!</v>
      </c>
      <c r="CU106" s="789" t="e">
        <f>CQ$44</f>
        <v>#REF!</v>
      </c>
      <c r="CV106" s="879" t="e">
        <f>CV$44</f>
        <v>#REF!</v>
      </c>
      <c r="CW106" s="880" t="e">
        <f>CW$44</f>
        <v>#REF!</v>
      </c>
      <c r="CX106" s="829" t="e">
        <f>CV$44</f>
        <v>#REF!</v>
      </c>
      <c r="CY106" s="826" t="e">
        <f>CW$44</f>
        <v>#REF!</v>
      </c>
      <c r="CZ106" s="788" t="e">
        <f>CV$44</f>
        <v>#REF!</v>
      </c>
      <c r="DA106" s="789" t="e">
        <f>CW$44</f>
        <v>#REF!</v>
      </c>
      <c r="DB106" s="879" t="e">
        <f>DB$44</f>
        <v>#REF!</v>
      </c>
      <c r="DC106" s="880" t="e">
        <f>DC$44</f>
        <v>#REF!</v>
      </c>
      <c r="DD106" s="829" t="e">
        <f>DB$44</f>
        <v>#REF!</v>
      </c>
      <c r="DE106" s="826" t="e">
        <f>DC$44</f>
        <v>#REF!</v>
      </c>
      <c r="DF106" s="788" t="e">
        <f>DB$44</f>
        <v>#REF!</v>
      </c>
      <c r="DG106" s="789" t="e">
        <f>DC$44</f>
        <v>#REF!</v>
      </c>
      <c r="DH106" s="879" t="e">
        <f>DH$44</f>
        <v>#REF!</v>
      </c>
      <c r="DI106" s="880" t="e">
        <f>DI$44</f>
        <v>#REF!</v>
      </c>
      <c r="DJ106" s="829" t="e">
        <f>DH$44</f>
        <v>#REF!</v>
      </c>
      <c r="DK106" s="826" t="e">
        <f>DI$44</f>
        <v>#REF!</v>
      </c>
      <c r="DL106" s="788" t="e">
        <f>DH$44</f>
        <v>#REF!</v>
      </c>
      <c r="DM106" s="789" t="e">
        <f>DI$44</f>
        <v>#REF!</v>
      </c>
    </row>
    <row r="107" spans="92:117" ht="13.5" x14ac:dyDescent="0.2">
      <c r="CO107" s="38" t="s">
        <v>101</v>
      </c>
      <c r="CP107" s="868" t="e">
        <f>CP$41</f>
        <v>#REF!</v>
      </c>
      <c r="CQ107" s="582" t="e">
        <f>CQ$41</f>
        <v>#REF!</v>
      </c>
      <c r="CR107" s="581" t="e">
        <f>CP$41</f>
        <v>#REF!</v>
      </c>
      <c r="CS107" s="790" t="e">
        <f>CQ$41</f>
        <v>#REF!</v>
      </c>
      <c r="CT107" s="782" t="e">
        <f>CP$41</f>
        <v>#REF!</v>
      </c>
      <c r="CU107" s="783" t="e">
        <f>CQ$41</f>
        <v>#REF!</v>
      </c>
      <c r="CV107" s="868" t="e">
        <f>CV$41</f>
        <v>#REF!</v>
      </c>
      <c r="CW107" s="582" t="e">
        <f>CW$41</f>
        <v>#REF!</v>
      </c>
      <c r="CX107" s="581" t="e">
        <f>CV$41</f>
        <v>#REF!</v>
      </c>
      <c r="CY107" s="790" t="e">
        <f>CW$41</f>
        <v>#REF!</v>
      </c>
      <c r="CZ107" s="782" t="e">
        <f>CV$41</f>
        <v>#REF!</v>
      </c>
      <c r="DA107" s="783" t="e">
        <f>CW$41</f>
        <v>#REF!</v>
      </c>
      <c r="DB107" s="868" t="e">
        <f>DB$41</f>
        <v>#REF!</v>
      </c>
      <c r="DC107" s="582" t="e">
        <f>DC$41</f>
        <v>#REF!</v>
      </c>
      <c r="DD107" s="581" t="e">
        <f>DB$41</f>
        <v>#REF!</v>
      </c>
      <c r="DE107" s="790" t="e">
        <f>DC$41</f>
        <v>#REF!</v>
      </c>
      <c r="DF107" s="782" t="e">
        <f>DB$41</f>
        <v>#REF!</v>
      </c>
      <c r="DG107" s="783" t="e">
        <f>DC$41</f>
        <v>#REF!</v>
      </c>
      <c r="DH107" s="868" t="e">
        <f>DH$41</f>
        <v>#REF!</v>
      </c>
      <c r="DI107" s="870" t="e">
        <f>DI$41</f>
        <v>#REF!</v>
      </c>
      <c r="DJ107" s="871" t="e">
        <f>DH$41</f>
        <v>#REF!</v>
      </c>
      <c r="DK107" s="790" t="e">
        <f>DI$41</f>
        <v>#REF!</v>
      </c>
      <c r="DL107" s="782" t="e">
        <f>DH$41</f>
        <v>#REF!</v>
      </c>
      <c r="DM107" s="783" t="e">
        <f>DI$41</f>
        <v>#REF!</v>
      </c>
    </row>
    <row r="108" spans="92:117" ht="13.5" x14ac:dyDescent="0.2">
      <c r="CO108" s="38" t="s">
        <v>101</v>
      </c>
      <c r="CP108" s="872" t="e">
        <f>CP$42</f>
        <v>#REF!</v>
      </c>
      <c r="CQ108" s="873" t="e">
        <f>CQ$42</f>
        <v>#REF!</v>
      </c>
      <c r="CR108" s="828" t="e">
        <f>CP$42</f>
        <v>#REF!</v>
      </c>
      <c r="CS108" s="825" t="e">
        <f>CQ$42</f>
        <v>#REF!</v>
      </c>
      <c r="CT108" s="784" t="e">
        <f>CP$42</f>
        <v>#REF!</v>
      </c>
      <c r="CU108" s="785" t="e">
        <f>CQ$42</f>
        <v>#REF!</v>
      </c>
      <c r="CV108" s="874" t="e">
        <f>CV$42</f>
        <v>#REF!</v>
      </c>
      <c r="CW108" s="873" t="e">
        <f>CW$42</f>
        <v>#REF!</v>
      </c>
      <c r="CX108" s="828" t="e">
        <f>CV$42</f>
        <v>#REF!</v>
      </c>
      <c r="CY108" s="825" t="e">
        <f>CW$42</f>
        <v>#REF!</v>
      </c>
      <c r="CZ108" s="784" t="e">
        <f>CV$42</f>
        <v>#REF!</v>
      </c>
      <c r="DA108" s="785" t="e">
        <f>CW$42</f>
        <v>#REF!</v>
      </c>
      <c r="DB108" s="874" t="e">
        <f>DB$42</f>
        <v>#REF!</v>
      </c>
      <c r="DC108" s="873" t="e">
        <f>DC$42</f>
        <v>#REF!</v>
      </c>
      <c r="DD108" s="828" t="e">
        <f>DB$42</f>
        <v>#REF!</v>
      </c>
      <c r="DE108" s="825" t="e">
        <f>DC$42</f>
        <v>#REF!</v>
      </c>
      <c r="DF108" s="784" t="e">
        <f>DB$42</f>
        <v>#REF!</v>
      </c>
      <c r="DG108" s="785" t="e">
        <f>DC$42</f>
        <v>#REF!</v>
      </c>
      <c r="DH108" s="874" t="e">
        <f>DH$42</f>
        <v>#REF!</v>
      </c>
      <c r="DI108" s="873" t="e">
        <f>DI$42</f>
        <v>#REF!</v>
      </c>
      <c r="DJ108" s="828" t="e">
        <f>DH$42</f>
        <v>#REF!</v>
      </c>
      <c r="DK108" s="825" t="e">
        <f>DI$42</f>
        <v>#REF!</v>
      </c>
      <c r="DL108" s="784" t="e">
        <f>DH$42</f>
        <v>#REF!</v>
      </c>
      <c r="DM108" s="785" t="e">
        <f>DI$42</f>
        <v>#REF!</v>
      </c>
    </row>
    <row r="109" spans="92:117" ht="13.5" x14ac:dyDescent="0.2">
      <c r="CO109" s="38" t="s">
        <v>101</v>
      </c>
      <c r="CP109" s="875" t="e">
        <f>CP$43</f>
        <v>#REF!</v>
      </c>
      <c r="CQ109" s="779" t="e">
        <f>CQ$43</f>
        <v>#REF!</v>
      </c>
      <c r="CR109" s="778" t="e">
        <f>CP$43</f>
        <v>#REF!</v>
      </c>
      <c r="CS109" s="791" t="e">
        <f>CQ$43</f>
        <v>#REF!</v>
      </c>
      <c r="CT109" s="786" t="e">
        <f>CP$43</f>
        <v>#REF!</v>
      </c>
      <c r="CU109" s="787" t="e">
        <f>CQ$43</f>
        <v>#REF!</v>
      </c>
      <c r="CV109" s="875" t="e">
        <f>CV$43</f>
        <v>#REF!</v>
      </c>
      <c r="CW109" s="779" t="e">
        <f>CW$43</f>
        <v>#REF!</v>
      </c>
      <c r="CX109" s="778" t="e">
        <f>CV$43</f>
        <v>#REF!</v>
      </c>
      <c r="CY109" s="791" t="e">
        <f>CW$43</f>
        <v>#REF!</v>
      </c>
      <c r="CZ109" s="786" t="e">
        <f>CV$43</f>
        <v>#REF!</v>
      </c>
      <c r="DA109" s="787" t="e">
        <f>CW$43</f>
        <v>#REF!</v>
      </c>
      <c r="DB109" s="875" t="e">
        <f>DB$43</f>
        <v>#REF!</v>
      </c>
      <c r="DC109" s="779" t="e">
        <f>DC$43</f>
        <v>#REF!</v>
      </c>
      <c r="DD109" s="778" t="e">
        <f>DB$43</f>
        <v>#REF!</v>
      </c>
      <c r="DE109" s="791" t="e">
        <f>DC$43</f>
        <v>#REF!</v>
      </c>
      <c r="DF109" s="786" t="e">
        <f>DB$43</f>
        <v>#REF!</v>
      </c>
      <c r="DG109" s="787" t="e">
        <f>DC$43</f>
        <v>#REF!</v>
      </c>
      <c r="DH109" s="875" t="e">
        <f>DH$43</f>
        <v>#REF!</v>
      </c>
      <c r="DI109" s="877" t="e">
        <f>DI$43</f>
        <v>#REF!</v>
      </c>
      <c r="DJ109" s="878" t="e">
        <f>DH$43</f>
        <v>#REF!</v>
      </c>
      <c r="DK109" s="791" t="e">
        <f>DI$43</f>
        <v>#REF!</v>
      </c>
      <c r="DL109" s="786" t="e">
        <f>DH$43</f>
        <v>#REF!</v>
      </c>
      <c r="DM109" s="787" t="e">
        <f>DI$43</f>
        <v>#REF!</v>
      </c>
    </row>
    <row r="110" spans="92:117" ht="13.5" x14ac:dyDescent="0.2">
      <c r="CO110" s="38" t="s">
        <v>101</v>
      </c>
      <c r="CP110" s="879" t="e">
        <f>CP$44</f>
        <v>#REF!</v>
      </c>
      <c r="CQ110" s="880" t="e">
        <f>CQ$44</f>
        <v>#REF!</v>
      </c>
      <c r="CR110" s="829" t="e">
        <f>CP$44</f>
        <v>#REF!</v>
      </c>
      <c r="CS110" s="826" t="e">
        <f>CQ$44</f>
        <v>#REF!</v>
      </c>
      <c r="CT110" s="788" t="e">
        <f>CP$44</f>
        <v>#REF!</v>
      </c>
      <c r="CU110" s="789" t="e">
        <f>CQ$44</f>
        <v>#REF!</v>
      </c>
      <c r="CV110" s="879" t="e">
        <f>CV$44</f>
        <v>#REF!</v>
      </c>
      <c r="CW110" s="880" t="e">
        <f>CW$44</f>
        <v>#REF!</v>
      </c>
      <c r="CX110" s="829" t="e">
        <f>CV$44</f>
        <v>#REF!</v>
      </c>
      <c r="CY110" s="826" t="e">
        <f>CW$44</f>
        <v>#REF!</v>
      </c>
      <c r="CZ110" s="788" t="e">
        <f>CV$44</f>
        <v>#REF!</v>
      </c>
      <c r="DA110" s="789" t="e">
        <f>CW$44</f>
        <v>#REF!</v>
      </c>
      <c r="DB110" s="879" t="e">
        <f>DB$44</f>
        <v>#REF!</v>
      </c>
      <c r="DC110" s="880" t="e">
        <f>DC$44</f>
        <v>#REF!</v>
      </c>
      <c r="DD110" s="829" t="e">
        <f>DB$44</f>
        <v>#REF!</v>
      </c>
      <c r="DE110" s="826" t="e">
        <f>DC$44</f>
        <v>#REF!</v>
      </c>
      <c r="DF110" s="788" t="e">
        <f>DB$44</f>
        <v>#REF!</v>
      </c>
      <c r="DG110" s="789" t="e">
        <f>DC$44</f>
        <v>#REF!</v>
      </c>
      <c r="DH110" s="879" t="e">
        <f>DH$44</f>
        <v>#REF!</v>
      </c>
      <c r="DI110" s="880" t="e">
        <f>DI$44</f>
        <v>#REF!</v>
      </c>
      <c r="DJ110" s="829" t="e">
        <f>DH$44</f>
        <v>#REF!</v>
      </c>
      <c r="DK110" s="826" t="e">
        <f>DI$44</f>
        <v>#REF!</v>
      </c>
      <c r="DL110" s="788" t="e">
        <f>DH$44</f>
        <v>#REF!</v>
      </c>
      <c r="DM110" s="789" t="e">
        <f>DI$44</f>
        <v>#REF!</v>
      </c>
    </row>
    <row r="111" spans="92:117" ht="13.5" x14ac:dyDescent="0.2">
      <c r="CO111" s="38" t="s">
        <v>101</v>
      </c>
      <c r="CP111" s="363" t="e">
        <f>CP$41</f>
        <v>#REF!</v>
      </c>
      <c r="CQ111" s="582" t="e">
        <f>CQ$41</f>
        <v>#REF!</v>
      </c>
      <c r="CR111" s="581" t="e">
        <f>CP$41</f>
        <v>#REF!</v>
      </c>
      <c r="CS111" s="790" t="e">
        <f>CQ$41</f>
        <v>#REF!</v>
      </c>
      <c r="CT111" s="782" t="e">
        <f>CP$41</f>
        <v>#REF!</v>
      </c>
      <c r="CU111" s="783" t="e">
        <f>CQ$41</f>
        <v>#REF!</v>
      </c>
      <c r="CV111" s="363" t="e">
        <f>CV$41</f>
        <v>#REF!</v>
      </c>
      <c r="CW111" s="582" t="e">
        <f>CW$41</f>
        <v>#REF!</v>
      </c>
      <c r="CX111" s="581" t="e">
        <f>CV$41</f>
        <v>#REF!</v>
      </c>
      <c r="CY111" s="790" t="e">
        <f>CW$41</f>
        <v>#REF!</v>
      </c>
      <c r="CZ111" s="782" t="e">
        <f>CV$41</f>
        <v>#REF!</v>
      </c>
      <c r="DA111" s="783" t="e">
        <f>CW$41</f>
        <v>#REF!</v>
      </c>
      <c r="DB111" s="363" t="e">
        <f>DB$41</f>
        <v>#REF!</v>
      </c>
      <c r="DC111" s="582" t="e">
        <f>DC$41</f>
        <v>#REF!</v>
      </c>
      <c r="DD111" s="581" t="e">
        <f>DB$41</f>
        <v>#REF!</v>
      </c>
      <c r="DE111" s="790" t="e">
        <f>DC$41</f>
        <v>#REF!</v>
      </c>
      <c r="DF111" s="782" t="e">
        <f>DB$41</f>
        <v>#REF!</v>
      </c>
      <c r="DG111" s="783" t="e">
        <f>DC$41</f>
        <v>#REF!</v>
      </c>
      <c r="DH111" s="868" t="e">
        <f>DH$41</f>
        <v>#REF!</v>
      </c>
      <c r="DI111" s="870" t="e">
        <f>DI$41</f>
        <v>#REF!</v>
      </c>
      <c r="DJ111" s="871" t="e">
        <f>DH$41</f>
        <v>#REF!</v>
      </c>
      <c r="DK111" s="790" t="e">
        <f>DI$41</f>
        <v>#REF!</v>
      </c>
      <c r="DL111" s="782" t="e">
        <f>DH$41</f>
        <v>#REF!</v>
      </c>
      <c r="DM111" s="783" t="e">
        <f>DI$41</f>
        <v>#REF!</v>
      </c>
    </row>
    <row r="112" spans="92:117" ht="13.5" x14ac:dyDescent="0.2">
      <c r="CO112" s="38" t="s">
        <v>101</v>
      </c>
      <c r="CP112" s="872" t="e">
        <f>CP$42</f>
        <v>#REF!</v>
      </c>
      <c r="CQ112" s="873" t="e">
        <f>CQ$42</f>
        <v>#REF!</v>
      </c>
      <c r="CR112" s="828" t="e">
        <f>CP$42</f>
        <v>#REF!</v>
      </c>
      <c r="CS112" s="825" t="e">
        <f>CQ$42</f>
        <v>#REF!</v>
      </c>
      <c r="CT112" s="784" t="e">
        <f>CP$42</f>
        <v>#REF!</v>
      </c>
      <c r="CU112" s="785" t="e">
        <f>CQ$42</f>
        <v>#REF!</v>
      </c>
      <c r="CV112" s="874" t="e">
        <f>CV$42</f>
        <v>#REF!</v>
      </c>
      <c r="CW112" s="873" t="e">
        <f>CW$42</f>
        <v>#REF!</v>
      </c>
      <c r="CX112" s="828" t="e">
        <f>CV$42</f>
        <v>#REF!</v>
      </c>
      <c r="CY112" s="825" t="e">
        <f>CW$42</f>
        <v>#REF!</v>
      </c>
      <c r="CZ112" s="784" t="e">
        <f>CV$42</f>
        <v>#REF!</v>
      </c>
      <c r="DA112" s="785" t="e">
        <f>CW$42</f>
        <v>#REF!</v>
      </c>
      <c r="DB112" s="874" t="e">
        <f>DB$42</f>
        <v>#REF!</v>
      </c>
      <c r="DC112" s="873" t="e">
        <f>DC$42</f>
        <v>#REF!</v>
      </c>
      <c r="DD112" s="828" t="e">
        <f>DB$42</f>
        <v>#REF!</v>
      </c>
      <c r="DE112" s="825" t="e">
        <f>DC$42</f>
        <v>#REF!</v>
      </c>
      <c r="DF112" s="784" t="e">
        <f>DB$42</f>
        <v>#REF!</v>
      </c>
      <c r="DG112" s="785" t="e">
        <f>DC$42</f>
        <v>#REF!</v>
      </c>
      <c r="DH112" s="874" t="e">
        <f>DH$42</f>
        <v>#REF!</v>
      </c>
      <c r="DI112" s="873" t="e">
        <f>DI$42</f>
        <v>#REF!</v>
      </c>
      <c r="DJ112" s="828" t="e">
        <f>DH$42</f>
        <v>#REF!</v>
      </c>
      <c r="DK112" s="825" t="e">
        <f>DI$42</f>
        <v>#REF!</v>
      </c>
      <c r="DL112" s="784" t="e">
        <f>DH$42</f>
        <v>#REF!</v>
      </c>
      <c r="DM112" s="785" t="e">
        <f>DI$42</f>
        <v>#REF!</v>
      </c>
    </row>
    <row r="113" spans="93:117" ht="13.5" x14ac:dyDescent="0.2">
      <c r="CO113" s="38" t="s">
        <v>101</v>
      </c>
      <c r="CP113" s="393" t="e">
        <f>CP$43</f>
        <v>#REF!</v>
      </c>
      <c r="CQ113" s="779" t="e">
        <f>CQ$43</f>
        <v>#REF!</v>
      </c>
      <c r="CR113" s="778" t="e">
        <f>CP$43</f>
        <v>#REF!</v>
      </c>
      <c r="CS113" s="791" t="e">
        <f>CQ$43</f>
        <v>#REF!</v>
      </c>
      <c r="CT113" s="786" t="e">
        <f>CP$43</f>
        <v>#REF!</v>
      </c>
      <c r="CU113" s="787" t="e">
        <f>CQ$43</f>
        <v>#REF!</v>
      </c>
      <c r="CV113" s="393" t="e">
        <f>CV$43</f>
        <v>#REF!</v>
      </c>
      <c r="CW113" s="779" t="e">
        <f>CW$43</f>
        <v>#REF!</v>
      </c>
      <c r="CX113" s="778" t="e">
        <f>CV$43</f>
        <v>#REF!</v>
      </c>
      <c r="CY113" s="791" t="e">
        <f>CW$43</f>
        <v>#REF!</v>
      </c>
      <c r="CZ113" s="786" t="e">
        <f>CV$43</f>
        <v>#REF!</v>
      </c>
      <c r="DA113" s="787" t="e">
        <f>CW$43</f>
        <v>#REF!</v>
      </c>
      <c r="DB113" s="393" t="e">
        <f>DB$43</f>
        <v>#REF!</v>
      </c>
      <c r="DC113" s="779" t="e">
        <f>DC$43</f>
        <v>#REF!</v>
      </c>
      <c r="DD113" s="778" t="e">
        <f>DB$43</f>
        <v>#REF!</v>
      </c>
      <c r="DE113" s="791" t="e">
        <f>DC$43</f>
        <v>#REF!</v>
      </c>
      <c r="DF113" s="786" t="e">
        <f>DB$43</f>
        <v>#REF!</v>
      </c>
      <c r="DG113" s="787" t="e">
        <f>DC$43</f>
        <v>#REF!</v>
      </c>
      <c r="DH113" s="875" t="e">
        <f>DH$43</f>
        <v>#REF!</v>
      </c>
      <c r="DI113" s="877" t="e">
        <f>DI$43</f>
        <v>#REF!</v>
      </c>
      <c r="DJ113" s="878" t="e">
        <f>DH$43</f>
        <v>#REF!</v>
      </c>
      <c r="DK113" s="791" t="e">
        <f>DI$43</f>
        <v>#REF!</v>
      </c>
      <c r="DL113" s="786" t="e">
        <f>DH$43</f>
        <v>#REF!</v>
      </c>
      <c r="DM113" s="787" t="e">
        <f>DI$43</f>
        <v>#REF!</v>
      </c>
    </row>
    <row r="114" spans="93:117" ht="13.5" x14ac:dyDescent="0.2">
      <c r="CO114" s="38" t="s">
        <v>101</v>
      </c>
      <c r="CP114" s="879" t="e">
        <f>CP$44</f>
        <v>#REF!</v>
      </c>
      <c r="CQ114" s="880" t="e">
        <f>CQ$44</f>
        <v>#REF!</v>
      </c>
      <c r="CR114" s="829" t="e">
        <f>CP$44</f>
        <v>#REF!</v>
      </c>
      <c r="CS114" s="826" t="e">
        <f>CQ$44</f>
        <v>#REF!</v>
      </c>
      <c r="CT114" s="788" t="e">
        <f>CP$44</f>
        <v>#REF!</v>
      </c>
      <c r="CU114" s="789" t="e">
        <f>CQ$44</f>
        <v>#REF!</v>
      </c>
      <c r="CV114" s="879" t="e">
        <f>CV$44</f>
        <v>#REF!</v>
      </c>
      <c r="CW114" s="880" t="e">
        <f>CW$44</f>
        <v>#REF!</v>
      </c>
      <c r="CX114" s="829" t="e">
        <f>CV$44</f>
        <v>#REF!</v>
      </c>
      <c r="CY114" s="826" t="e">
        <f>CW$44</f>
        <v>#REF!</v>
      </c>
      <c r="CZ114" s="788" t="e">
        <f>CV$44</f>
        <v>#REF!</v>
      </c>
      <c r="DA114" s="789" t="e">
        <f>CW$44</f>
        <v>#REF!</v>
      </c>
      <c r="DB114" s="879" t="e">
        <f>DB$44</f>
        <v>#REF!</v>
      </c>
      <c r="DC114" s="880" t="e">
        <f>DC$44</f>
        <v>#REF!</v>
      </c>
      <c r="DD114" s="829" t="e">
        <f>DB$44</f>
        <v>#REF!</v>
      </c>
      <c r="DE114" s="826" t="e">
        <f>DC$44</f>
        <v>#REF!</v>
      </c>
      <c r="DF114" s="788" t="e">
        <f>DB$44</f>
        <v>#REF!</v>
      </c>
      <c r="DG114" s="789" t="e">
        <f>DC$44</f>
        <v>#REF!</v>
      </c>
      <c r="DH114" s="879" t="e">
        <f>DH$44</f>
        <v>#REF!</v>
      </c>
      <c r="DI114" s="880" t="e">
        <f>DI$44</f>
        <v>#REF!</v>
      </c>
      <c r="DJ114" s="829" t="e">
        <f>DH$44</f>
        <v>#REF!</v>
      </c>
      <c r="DK114" s="826" t="e">
        <f>DI$44</f>
        <v>#REF!</v>
      </c>
      <c r="DL114" s="788" t="e">
        <f>DH$44</f>
        <v>#REF!</v>
      </c>
      <c r="DM114" s="789" t="e">
        <f>DI$44</f>
        <v>#REF!</v>
      </c>
    </row>
    <row r="115" spans="93:117" ht="13.5" x14ac:dyDescent="0.2">
      <c r="CO115" s="38" t="s">
        <v>101</v>
      </c>
      <c r="CP115" s="363" t="e">
        <f>CP$41</f>
        <v>#REF!</v>
      </c>
      <c r="CQ115" s="582" t="e">
        <f>CQ$41</f>
        <v>#REF!</v>
      </c>
      <c r="CR115" s="581" t="e">
        <f>CP$41</f>
        <v>#REF!</v>
      </c>
      <c r="CS115" s="790" t="e">
        <f>CQ$41</f>
        <v>#REF!</v>
      </c>
      <c r="CT115" s="782" t="e">
        <f>CP$41</f>
        <v>#REF!</v>
      </c>
      <c r="CU115" s="783" t="e">
        <f>CQ$41</f>
        <v>#REF!</v>
      </c>
      <c r="CV115" s="363" t="e">
        <f>CV$41</f>
        <v>#REF!</v>
      </c>
      <c r="CW115" s="582" t="e">
        <f>CW$41</f>
        <v>#REF!</v>
      </c>
      <c r="CX115" s="581" t="e">
        <f>CV$41</f>
        <v>#REF!</v>
      </c>
      <c r="CY115" s="790" t="e">
        <f>CW$41</f>
        <v>#REF!</v>
      </c>
      <c r="CZ115" s="782" t="e">
        <f>CV$41</f>
        <v>#REF!</v>
      </c>
      <c r="DA115" s="783" t="e">
        <f>CW$41</f>
        <v>#REF!</v>
      </c>
      <c r="DB115" s="363" t="e">
        <f>DB$41</f>
        <v>#REF!</v>
      </c>
      <c r="DC115" s="582" t="e">
        <f>DC$41</f>
        <v>#REF!</v>
      </c>
      <c r="DD115" s="581" t="e">
        <f>DB$41</f>
        <v>#REF!</v>
      </c>
      <c r="DE115" s="790" t="e">
        <f>DC$41</f>
        <v>#REF!</v>
      </c>
      <c r="DF115" s="782" t="e">
        <f>DB$41</f>
        <v>#REF!</v>
      </c>
      <c r="DG115" s="783" t="e">
        <f>DC$41</f>
        <v>#REF!</v>
      </c>
      <c r="DH115" s="868" t="e">
        <f>DH$41</f>
        <v>#REF!</v>
      </c>
      <c r="DI115" s="870" t="e">
        <f>DI$41</f>
        <v>#REF!</v>
      </c>
      <c r="DJ115" s="871" t="e">
        <f>DH$41</f>
        <v>#REF!</v>
      </c>
      <c r="DK115" s="790" t="e">
        <f>DI$41</f>
        <v>#REF!</v>
      </c>
      <c r="DL115" s="782" t="e">
        <f>DH$41</f>
        <v>#REF!</v>
      </c>
      <c r="DM115" s="783" t="e">
        <f>DI$41</f>
        <v>#REF!</v>
      </c>
    </row>
    <row r="116" spans="93:117" ht="13.5" x14ac:dyDescent="0.2">
      <c r="CO116" s="38" t="s">
        <v>101</v>
      </c>
      <c r="CP116" s="872" t="e">
        <f>CP$42</f>
        <v>#REF!</v>
      </c>
      <c r="CQ116" s="873" t="e">
        <f>CQ$42</f>
        <v>#REF!</v>
      </c>
      <c r="CR116" s="828" t="e">
        <f>CP$42</f>
        <v>#REF!</v>
      </c>
      <c r="CS116" s="825" t="e">
        <f>CQ$42</f>
        <v>#REF!</v>
      </c>
      <c r="CT116" s="784" t="e">
        <f>CP$42</f>
        <v>#REF!</v>
      </c>
      <c r="CU116" s="785" t="e">
        <f>CQ$42</f>
        <v>#REF!</v>
      </c>
      <c r="CV116" s="874" t="e">
        <f>CV$42</f>
        <v>#REF!</v>
      </c>
      <c r="CW116" s="873" t="e">
        <f>CW$42</f>
        <v>#REF!</v>
      </c>
      <c r="CX116" s="828" t="e">
        <f>CV$42</f>
        <v>#REF!</v>
      </c>
      <c r="CY116" s="825" t="e">
        <f>CW$42</f>
        <v>#REF!</v>
      </c>
      <c r="CZ116" s="784" t="e">
        <f>CV$42</f>
        <v>#REF!</v>
      </c>
      <c r="DA116" s="785" t="e">
        <f>CW$42</f>
        <v>#REF!</v>
      </c>
      <c r="DB116" s="874" t="e">
        <f>DB$42</f>
        <v>#REF!</v>
      </c>
      <c r="DC116" s="873" t="e">
        <f>DC$42</f>
        <v>#REF!</v>
      </c>
      <c r="DD116" s="828" t="e">
        <f>DB$42</f>
        <v>#REF!</v>
      </c>
      <c r="DE116" s="825" t="e">
        <f>DC$42</f>
        <v>#REF!</v>
      </c>
      <c r="DF116" s="784" t="e">
        <f>DB$42</f>
        <v>#REF!</v>
      </c>
      <c r="DG116" s="785" t="e">
        <f>DC$42</f>
        <v>#REF!</v>
      </c>
      <c r="DH116" s="874" t="e">
        <f>DH$42</f>
        <v>#REF!</v>
      </c>
      <c r="DI116" s="873" t="e">
        <f>DI$42</f>
        <v>#REF!</v>
      </c>
      <c r="DJ116" s="828" t="e">
        <f>DH$42</f>
        <v>#REF!</v>
      </c>
      <c r="DK116" s="825" t="e">
        <f>DI$42</f>
        <v>#REF!</v>
      </c>
      <c r="DL116" s="784" t="e">
        <f>DH$42</f>
        <v>#REF!</v>
      </c>
      <c r="DM116" s="785" t="e">
        <f>DI$42</f>
        <v>#REF!</v>
      </c>
    </row>
    <row r="117" spans="93:117" ht="13.5" x14ac:dyDescent="0.2">
      <c r="CO117" s="38" t="s">
        <v>101</v>
      </c>
      <c r="CP117" s="393" t="e">
        <f>CP$43</f>
        <v>#REF!</v>
      </c>
      <c r="CQ117" s="779" t="e">
        <f>CQ$43</f>
        <v>#REF!</v>
      </c>
      <c r="CR117" s="778" t="e">
        <f>CP$43</f>
        <v>#REF!</v>
      </c>
      <c r="CS117" s="791" t="e">
        <f>CQ$43</f>
        <v>#REF!</v>
      </c>
      <c r="CT117" s="786" t="e">
        <f>CP$43</f>
        <v>#REF!</v>
      </c>
      <c r="CU117" s="787" t="e">
        <f>CQ$43</f>
        <v>#REF!</v>
      </c>
      <c r="CV117" s="393" t="e">
        <f>CV$43</f>
        <v>#REF!</v>
      </c>
      <c r="CW117" s="779" t="e">
        <f>CW$43</f>
        <v>#REF!</v>
      </c>
      <c r="CX117" s="778" t="e">
        <f>CV$43</f>
        <v>#REF!</v>
      </c>
      <c r="CY117" s="791" t="e">
        <f>CW$43</f>
        <v>#REF!</v>
      </c>
      <c r="CZ117" s="786" t="e">
        <f>CV$43</f>
        <v>#REF!</v>
      </c>
      <c r="DA117" s="787" t="e">
        <f>CW$43</f>
        <v>#REF!</v>
      </c>
      <c r="DB117" s="393" t="e">
        <f>DB$43</f>
        <v>#REF!</v>
      </c>
      <c r="DC117" s="779" t="e">
        <f>DC$43</f>
        <v>#REF!</v>
      </c>
      <c r="DD117" s="778" t="e">
        <f>DB$43</f>
        <v>#REF!</v>
      </c>
      <c r="DE117" s="791" t="e">
        <f>DC$43</f>
        <v>#REF!</v>
      </c>
      <c r="DF117" s="786" t="e">
        <f>DB$43</f>
        <v>#REF!</v>
      </c>
      <c r="DG117" s="787" t="e">
        <f>DC$43</f>
        <v>#REF!</v>
      </c>
      <c r="DH117" s="875" t="e">
        <f>DH$43</f>
        <v>#REF!</v>
      </c>
      <c r="DI117" s="877" t="e">
        <f>DI$43</f>
        <v>#REF!</v>
      </c>
      <c r="DJ117" s="878" t="e">
        <f>DH$43</f>
        <v>#REF!</v>
      </c>
      <c r="DK117" s="791" t="e">
        <f>DI$43</f>
        <v>#REF!</v>
      </c>
      <c r="DL117" s="786" t="e">
        <f>DH$43</f>
        <v>#REF!</v>
      </c>
      <c r="DM117" s="787" t="e">
        <f>DI$43</f>
        <v>#REF!</v>
      </c>
    </row>
    <row r="118" spans="93:117" ht="13.5" x14ac:dyDescent="0.2">
      <c r="CO118" s="38" t="s">
        <v>101</v>
      </c>
      <c r="CP118" s="879" t="e">
        <f>CP$44</f>
        <v>#REF!</v>
      </c>
      <c r="CQ118" s="880" t="e">
        <f>CQ$44</f>
        <v>#REF!</v>
      </c>
      <c r="CR118" s="829" t="e">
        <f>CP$44</f>
        <v>#REF!</v>
      </c>
      <c r="CS118" s="826" t="e">
        <f>CQ$44</f>
        <v>#REF!</v>
      </c>
      <c r="CT118" s="788" t="e">
        <f>CP$44</f>
        <v>#REF!</v>
      </c>
      <c r="CU118" s="789" t="e">
        <f>CQ$44</f>
        <v>#REF!</v>
      </c>
      <c r="CV118" s="879" t="e">
        <f>CV$44</f>
        <v>#REF!</v>
      </c>
      <c r="CW118" s="880" t="e">
        <f>CW$44</f>
        <v>#REF!</v>
      </c>
      <c r="CX118" s="829" t="e">
        <f>CV$44</f>
        <v>#REF!</v>
      </c>
      <c r="CY118" s="826" t="e">
        <f>CW$44</f>
        <v>#REF!</v>
      </c>
      <c r="CZ118" s="788" t="e">
        <f>CV$44</f>
        <v>#REF!</v>
      </c>
      <c r="DA118" s="789" t="e">
        <f>CW$44</f>
        <v>#REF!</v>
      </c>
      <c r="DB118" s="879" t="e">
        <f>DB$44</f>
        <v>#REF!</v>
      </c>
      <c r="DC118" s="880" t="e">
        <f>DC$44</f>
        <v>#REF!</v>
      </c>
      <c r="DD118" s="829" t="e">
        <f>DB$44</f>
        <v>#REF!</v>
      </c>
      <c r="DE118" s="826" t="e">
        <f>DC$44</f>
        <v>#REF!</v>
      </c>
      <c r="DF118" s="788" t="e">
        <f>DB$44</f>
        <v>#REF!</v>
      </c>
      <c r="DG118" s="789" t="e">
        <f>DC$44</f>
        <v>#REF!</v>
      </c>
      <c r="DH118" s="879" t="e">
        <f>DH$44</f>
        <v>#REF!</v>
      </c>
      <c r="DI118" s="880" t="e">
        <f>DI$44</f>
        <v>#REF!</v>
      </c>
      <c r="DJ118" s="829" t="e">
        <f>DH$44</f>
        <v>#REF!</v>
      </c>
      <c r="DK118" s="826" t="e">
        <f>DI$44</f>
        <v>#REF!</v>
      </c>
      <c r="DL118" s="788" t="e">
        <f>DH$44</f>
        <v>#REF!</v>
      </c>
      <c r="DM118" s="789" t="e">
        <f>DI$44</f>
        <v>#REF!</v>
      </c>
    </row>
    <row r="119" spans="93:117" ht="13.5" x14ac:dyDescent="0.2">
      <c r="CO119" s="38" t="s">
        <v>101</v>
      </c>
      <c r="CP119" s="868" t="e">
        <f>CP$41</f>
        <v>#REF!</v>
      </c>
      <c r="CQ119" s="582" t="e">
        <f>CQ$41</f>
        <v>#REF!</v>
      </c>
      <c r="CR119" s="581" t="e">
        <f>CP$41</f>
        <v>#REF!</v>
      </c>
      <c r="CS119" s="790" t="e">
        <f>CQ$41</f>
        <v>#REF!</v>
      </c>
      <c r="CT119" s="782" t="e">
        <f>CP$41</f>
        <v>#REF!</v>
      </c>
      <c r="CU119" s="783" t="e">
        <f>CQ$41</f>
        <v>#REF!</v>
      </c>
      <c r="CV119" s="868" t="e">
        <f>CV$41</f>
        <v>#REF!</v>
      </c>
      <c r="CW119" s="582" t="e">
        <f>CW$41</f>
        <v>#REF!</v>
      </c>
      <c r="CX119" s="581" t="e">
        <f>CV$41</f>
        <v>#REF!</v>
      </c>
      <c r="CY119" s="790" t="e">
        <f>CW$41</f>
        <v>#REF!</v>
      </c>
      <c r="CZ119" s="782" t="e">
        <f>CV$41</f>
        <v>#REF!</v>
      </c>
      <c r="DA119" s="783" t="e">
        <f>CW$41</f>
        <v>#REF!</v>
      </c>
      <c r="DB119" s="868" t="e">
        <f>DB$41</f>
        <v>#REF!</v>
      </c>
      <c r="DC119" s="582" t="e">
        <f>DC$41</f>
        <v>#REF!</v>
      </c>
      <c r="DD119" s="581" t="e">
        <f>DB$41</f>
        <v>#REF!</v>
      </c>
      <c r="DE119" s="790" t="e">
        <f>DC$41</f>
        <v>#REF!</v>
      </c>
      <c r="DF119" s="782" t="e">
        <f>DB$41</f>
        <v>#REF!</v>
      </c>
      <c r="DG119" s="783" t="e">
        <f>DC$41</f>
        <v>#REF!</v>
      </c>
      <c r="DH119" s="868" t="e">
        <f>DH$41</f>
        <v>#REF!</v>
      </c>
      <c r="DI119" s="870" t="e">
        <f>DI$41</f>
        <v>#REF!</v>
      </c>
      <c r="DJ119" s="871" t="e">
        <f>DH$41</f>
        <v>#REF!</v>
      </c>
      <c r="DK119" s="790" t="e">
        <f>DI$41</f>
        <v>#REF!</v>
      </c>
      <c r="DL119" s="782" t="e">
        <f>DH$41</f>
        <v>#REF!</v>
      </c>
      <c r="DM119" s="783" t="e">
        <f>DI$41</f>
        <v>#REF!</v>
      </c>
    </row>
    <row r="120" spans="93:117" ht="13.5" x14ac:dyDescent="0.2">
      <c r="CO120" s="38" t="s">
        <v>101</v>
      </c>
      <c r="CP120" s="872" t="e">
        <f>CP$42</f>
        <v>#REF!</v>
      </c>
      <c r="CQ120" s="873" t="e">
        <f>CQ$42</f>
        <v>#REF!</v>
      </c>
      <c r="CR120" s="828" t="e">
        <f>CP$42</f>
        <v>#REF!</v>
      </c>
      <c r="CS120" s="825" t="e">
        <f>CQ$42</f>
        <v>#REF!</v>
      </c>
      <c r="CT120" s="784" t="e">
        <f>CP$42</f>
        <v>#REF!</v>
      </c>
      <c r="CU120" s="785" t="e">
        <f>CQ$42</f>
        <v>#REF!</v>
      </c>
      <c r="CV120" s="874" t="e">
        <f>CV$42</f>
        <v>#REF!</v>
      </c>
      <c r="CW120" s="873" t="e">
        <f>CW$42</f>
        <v>#REF!</v>
      </c>
      <c r="CX120" s="828" t="e">
        <f>CV$42</f>
        <v>#REF!</v>
      </c>
      <c r="CY120" s="825" t="e">
        <f>CW$42</f>
        <v>#REF!</v>
      </c>
      <c r="CZ120" s="784" t="e">
        <f>CV$42</f>
        <v>#REF!</v>
      </c>
      <c r="DA120" s="785" t="e">
        <f>CW$42</f>
        <v>#REF!</v>
      </c>
      <c r="DB120" s="874" t="e">
        <f>DB$42</f>
        <v>#REF!</v>
      </c>
      <c r="DC120" s="873" t="e">
        <f>DC$42</f>
        <v>#REF!</v>
      </c>
      <c r="DD120" s="828" t="e">
        <f>DB$42</f>
        <v>#REF!</v>
      </c>
      <c r="DE120" s="825" t="e">
        <f>DC$42</f>
        <v>#REF!</v>
      </c>
      <c r="DF120" s="784" t="e">
        <f>DB$42</f>
        <v>#REF!</v>
      </c>
      <c r="DG120" s="785" t="e">
        <f>DC$42</f>
        <v>#REF!</v>
      </c>
      <c r="DH120" s="874" t="e">
        <f>DH$42</f>
        <v>#REF!</v>
      </c>
      <c r="DI120" s="873" t="e">
        <f>DI$42</f>
        <v>#REF!</v>
      </c>
      <c r="DJ120" s="828" t="e">
        <f>DH$42</f>
        <v>#REF!</v>
      </c>
      <c r="DK120" s="825" t="e">
        <f>DI$42</f>
        <v>#REF!</v>
      </c>
      <c r="DL120" s="784" t="e">
        <f>DH$42</f>
        <v>#REF!</v>
      </c>
      <c r="DM120" s="785" t="e">
        <f>DI$42</f>
        <v>#REF!</v>
      </c>
    </row>
    <row r="121" spans="93:117" ht="13.5" x14ac:dyDescent="0.2">
      <c r="CO121" s="38" t="s">
        <v>101</v>
      </c>
      <c r="CP121" s="875" t="e">
        <f>CP$43</f>
        <v>#REF!</v>
      </c>
      <c r="CQ121" s="779" t="e">
        <f>CQ$43</f>
        <v>#REF!</v>
      </c>
      <c r="CR121" s="778" t="e">
        <f>CP$43</f>
        <v>#REF!</v>
      </c>
      <c r="CS121" s="791" t="e">
        <f>CQ$43</f>
        <v>#REF!</v>
      </c>
      <c r="CT121" s="786" t="e">
        <f>CP$43</f>
        <v>#REF!</v>
      </c>
      <c r="CU121" s="787" t="e">
        <f>CQ$43</f>
        <v>#REF!</v>
      </c>
      <c r="CV121" s="875" t="e">
        <f>CV$43</f>
        <v>#REF!</v>
      </c>
      <c r="CW121" s="779" t="e">
        <f>CW$43</f>
        <v>#REF!</v>
      </c>
      <c r="CX121" s="778" t="e">
        <f>CV$43</f>
        <v>#REF!</v>
      </c>
      <c r="CY121" s="791" t="e">
        <f>CW$43</f>
        <v>#REF!</v>
      </c>
      <c r="CZ121" s="786" t="e">
        <f>CV$43</f>
        <v>#REF!</v>
      </c>
      <c r="DA121" s="787" t="e">
        <f>CW$43</f>
        <v>#REF!</v>
      </c>
      <c r="DB121" s="875" t="e">
        <f>DB$43</f>
        <v>#REF!</v>
      </c>
      <c r="DC121" s="779" t="e">
        <f>DC$43</f>
        <v>#REF!</v>
      </c>
      <c r="DD121" s="778" t="e">
        <f>DB$43</f>
        <v>#REF!</v>
      </c>
      <c r="DE121" s="791" t="e">
        <f>DC$43</f>
        <v>#REF!</v>
      </c>
      <c r="DF121" s="786" t="e">
        <f>DB$43</f>
        <v>#REF!</v>
      </c>
      <c r="DG121" s="787" t="e">
        <f>DC$43</f>
        <v>#REF!</v>
      </c>
      <c r="DH121" s="875" t="e">
        <f>DH$43</f>
        <v>#REF!</v>
      </c>
      <c r="DI121" s="877" t="e">
        <f>DI$43</f>
        <v>#REF!</v>
      </c>
      <c r="DJ121" s="878" t="e">
        <f>DH$43</f>
        <v>#REF!</v>
      </c>
      <c r="DK121" s="791" t="e">
        <f>DI$43</f>
        <v>#REF!</v>
      </c>
      <c r="DL121" s="786" t="e">
        <f>DH$43</f>
        <v>#REF!</v>
      </c>
      <c r="DM121" s="787" t="e">
        <f>DI$43</f>
        <v>#REF!</v>
      </c>
    </row>
    <row r="122" spans="93:117" ht="13.5" x14ac:dyDescent="0.2">
      <c r="CO122" s="38" t="s">
        <v>101</v>
      </c>
      <c r="CP122" s="882" t="e">
        <f>CP$44</f>
        <v>#REF!</v>
      </c>
      <c r="CQ122" s="883" t="e">
        <f>CQ$44</f>
        <v>#REF!</v>
      </c>
      <c r="CR122" s="884" t="e">
        <f>CP$44</f>
        <v>#REF!</v>
      </c>
      <c r="CS122" s="855" t="e">
        <f>CQ$44</f>
        <v>#REF!</v>
      </c>
      <c r="CT122" s="856" t="e">
        <f>CP$44</f>
        <v>#REF!</v>
      </c>
      <c r="CU122" s="857" t="e">
        <f>CQ$44</f>
        <v>#REF!</v>
      </c>
      <c r="CV122" s="882" t="e">
        <f>CV$44</f>
        <v>#REF!</v>
      </c>
      <c r="CW122" s="883" t="e">
        <f>CW$44</f>
        <v>#REF!</v>
      </c>
      <c r="CX122" s="884" t="e">
        <f>CV$44</f>
        <v>#REF!</v>
      </c>
      <c r="CY122" s="855" t="e">
        <f>CW$44</f>
        <v>#REF!</v>
      </c>
      <c r="CZ122" s="856" t="e">
        <f>CV$44</f>
        <v>#REF!</v>
      </c>
      <c r="DA122" s="857" t="e">
        <f>CW$44</f>
        <v>#REF!</v>
      </c>
      <c r="DB122" s="882" t="e">
        <f>DB$44</f>
        <v>#REF!</v>
      </c>
      <c r="DC122" s="883" t="e">
        <f>DC$44</f>
        <v>#REF!</v>
      </c>
      <c r="DD122" s="884" t="e">
        <f>DB$44</f>
        <v>#REF!</v>
      </c>
      <c r="DE122" s="855" t="e">
        <f>DC$44</f>
        <v>#REF!</v>
      </c>
      <c r="DF122" s="856" t="e">
        <f>DB$44</f>
        <v>#REF!</v>
      </c>
      <c r="DG122" s="857" t="e">
        <f>DC$44</f>
        <v>#REF!</v>
      </c>
      <c r="DH122" s="882" t="e">
        <f>DH$44</f>
        <v>#REF!</v>
      </c>
      <c r="DI122" s="883" t="e">
        <f>DI$44</f>
        <v>#REF!</v>
      </c>
      <c r="DJ122" s="884" t="e">
        <f>DH$44</f>
        <v>#REF!</v>
      </c>
      <c r="DK122" s="855" t="e">
        <f>DI$44</f>
        <v>#REF!</v>
      </c>
      <c r="DL122" s="856" t="e">
        <f>DH$44</f>
        <v>#REF!</v>
      </c>
      <c r="DM122" s="857" t="e">
        <f>DI$44</f>
        <v>#REF!</v>
      </c>
    </row>
  </sheetData>
  <mergeCells count="10">
    <mergeCell ref="E20:F21"/>
    <mergeCell ref="N20:O21"/>
    <mergeCell ref="AI20:AJ21"/>
    <mergeCell ref="BJ20:BK21"/>
    <mergeCell ref="CK21:CL22"/>
    <mergeCell ref="CL59:CN61"/>
    <mergeCell ref="EQ20:ER21"/>
    <mergeCell ref="DP20:DQ21"/>
    <mergeCell ref="DY20:DZ21"/>
    <mergeCell ref="EH20:EI21"/>
  </mergeCells>
  <conditionalFormatting sqref="DB59:DG122">
    <cfRule type="expression" dxfId="16" priority="4">
      <formula>IF(CS67&lt;&gt;"",1,0)</formula>
    </cfRule>
  </conditionalFormatting>
  <conditionalFormatting sqref="DH59:DM122">
    <cfRule type="expression" dxfId="15" priority="3">
      <formula>IF(DT65&lt;&gt;"",1,0)</formula>
    </cfRule>
  </conditionalFormatting>
  <conditionalFormatting sqref="CP59:DM66 CP83:DM122">
    <cfRule type="expression" dxfId="14" priority="2">
      <formula>IF(DW65&lt;&gt;"",1,0)</formula>
    </cfRule>
  </conditionalFormatting>
  <conditionalFormatting sqref="CP67:DM82">
    <cfRule type="expression" dxfId="13" priority="1">
      <formula>IF(EX73&lt;&gt;"",1,0)</formula>
    </cfRule>
  </conditionalFormatting>
  <conditionalFormatting sqref="CP59:DA114">
    <cfRule type="expression" dxfId="12" priority="372766">
      <formula>IF(DB67&lt;&gt;"",1,0)</formula>
    </cfRule>
  </conditionalFormatting>
  <conditionalFormatting sqref="CP115:DA115">
    <cfRule type="expression" dxfId="11" priority="372769">
      <formula>IF(#REF!&lt;&gt;"",1,0)</formula>
    </cfRule>
  </conditionalFormatting>
  <conditionalFormatting sqref="CP116:DA122">
    <cfRule type="expression" dxfId="10" priority="372841">
      <formula>IF(#REF!&lt;&gt;"",1,0)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6" tint="0.39997558519241921"/>
    <pageSetUpPr fitToPage="1"/>
  </sheetPr>
  <dimension ref="A1:AW280"/>
  <sheetViews>
    <sheetView showGridLines="0" workbookViewId="0"/>
  </sheetViews>
  <sheetFormatPr defaultColWidth="9.140625" defaultRowHeight="13.5" x14ac:dyDescent="0.2"/>
  <cols>
    <col min="1" max="1" width="7.5703125" style="338" customWidth="1"/>
    <col min="2" max="2" width="12" style="338" customWidth="1"/>
    <col min="3" max="3" width="11" style="338" hidden="1" customWidth="1"/>
    <col min="4" max="4" width="73.85546875" style="338" customWidth="1"/>
    <col min="5" max="5" width="8" style="338" customWidth="1"/>
    <col min="6" max="6" width="10.28515625" style="338" customWidth="1"/>
    <col min="7" max="7" width="8" style="338" customWidth="1"/>
    <col min="8" max="8" width="10.28515625" style="338" customWidth="1"/>
    <col min="9" max="9" width="7.7109375" style="338" customWidth="1"/>
    <col min="10" max="10" width="10" style="338" customWidth="1"/>
    <col min="11" max="11" width="17.85546875" style="338" customWidth="1"/>
    <col min="12" max="12" width="33.140625" style="338" hidden="1" customWidth="1"/>
    <col min="13" max="13" width="9.140625" style="338" customWidth="1"/>
    <col min="14" max="28" width="9.5703125" style="338" customWidth="1"/>
    <col min="29" max="29" width="5.140625" style="338" customWidth="1"/>
    <col min="30" max="30" width="5.5703125" style="590" customWidth="1"/>
    <col min="31" max="32" width="9.140625" style="338" customWidth="1"/>
    <col min="33" max="16384" width="9.140625" style="338"/>
  </cols>
  <sheetData>
    <row r="1" spans="1:49" ht="15.75" x14ac:dyDescent="0.25">
      <c r="A1" s="4" t="s">
        <v>46</v>
      </c>
      <c r="J1" s="334"/>
      <c r="AW1" s="594">
        <v>1</v>
      </c>
    </row>
    <row r="2" spans="1:49" ht="15.75" customHeight="1" x14ac:dyDescent="0.2">
      <c r="A2" s="1596" t="s">
        <v>47</v>
      </c>
      <c r="B2" s="1596"/>
      <c r="C2" s="1596"/>
      <c r="D2" s="1596"/>
      <c r="E2" s="1596"/>
      <c r="F2" s="1596"/>
    </row>
    <row r="3" spans="1:49" ht="15.75" customHeight="1" x14ac:dyDescent="0.2">
      <c r="A3" s="1596"/>
      <c r="B3" s="1596"/>
      <c r="C3" s="1596"/>
      <c r="D3" s="1596"/>
      <c r="E3" s="1596"/>
      <c r="F3" s="1596"/>
      <c r="G3" s="638"/>
      <c r="H3" s="590"/>
      <c r="I3" s="590"/>
      <c r="J3" s="590"/>
      <c r="K3" s="590"/>
      <c r="L3" s="590"/>
      <c r="M3" s="590"/>
      <c r="N3" s="590"/>
      <c r="O3" s="590"/>
      <c r="P3" s="590"/>
      <c r="Q3" s="590"/>
      <c r="R3" s="590"/>
      <c r="S3" s="590"/>
      <c r="AD3" s="595"/>
    </row>
    <row r="4" spans="1:49" ht="18.75" customHeight="1" x14ac:dyDescent="0.2">
      <c r="A4" s="1596"/>
      <c r="B4" s="1596"/>
      <c r="C4" s="1596"/>
      <c r="D4" s="1596"/>
      <c r="E4" s="1596"/>
      <c r="F4" s="1596"/>
    </row>
    <row r="5" spans="1:49" ht="26.25" customHeight="1" x14ac:dyDescent="0.2">
      <c r="A5" s="1598" t="s">
        <v>48</v>
      </c>
      <c r="B5" s="1598"/>
      <c r="C5" s="1598"/>
      <c r="D5" s="1598"/>
      <c r="E5" s="1598" t="s">
        <v>48</v>
      </c>
      <c r="F5" s="1598"/>
      <c r="G5" s="1598"/>
      <c r="H5" s="1598"/>
      <c r="I5" s="1598"/>
      <c r="J5" s="1598"/>
      <c r="K5" s="1597" t="s">
        <v>48</v>
      </c>
      <c r="L5" s="1597"/>
      <c r="M5" s="1597"/>
      <c r="N5" s="1597" t="s">
        <v>48</v>
      </c>
      <c r="O5" s="1597"/>
      <c r="P5" s="1597"/>
      <c r="Q5" s="1597"/>
      <c r="R5" s="1597"/>
      <c r="S5" s="1597" t="s">
        <v>48</v>
      </c>
      <c r="T5" s="1597"/>
      <c r="U5" s="1597"/>
      <c r="V5" s="1597"/>
      <c r="W5" s="1597"/>
      <c r="X5" s="1597" t="s">
        <v>48</v>
      </c>
      <c r="Y5" s="1597"/>
      <c r="Z5" s="1597"/>
      <c r="AA5" s="1597"/>
      <c r="AB5" s="1597"/>
      <c r="AD5" s="471"/>
    </row>
    <row r="6" spans="1:49" ht="26.25" customHeight="1" thickBot="1" x14ac:dyDescent="0.25">
      <c r="A6" s="1598" t="s">
        <v>49</v>
      </c>
      <c r="B6" s="1598"/>
      <c r="C6" s="1598"/>
      <c r="D6" s="1598"/>
      <c r="E6" s="1598" t="s">
        <v>49</v>
      </c>
      <c r="F6" s="1598"/>
      <c r="G6" s="1598"/>
      <c r="H6" s="1598"/>
      <c r="I6" s="1598"/>
      <c r="J6" s="1598"/>
      <c r="K6" s="1597" t="s">
        <v>49</v>
      </c>
      <c r="L6" s="1597"/>
      <c r="M6" s="1597"/>
      <c r="N6" s="1598" t="s">
        <v>49</v>
      </c>
      <c r="O6" s="1598"/>
      <c r="P6" s="1598"/>
      <c r="Q6" s="1598"/>
      <c r="R6" s="1598"/>
      <c r="S6" s="1598" t="s">
        <v>49</v>
      </c>
      <c r="T6" s="1598"/>
      <c r="U6" s="1598"/>
      <c r="V6" s="1598"/>
      <c r="W6" s="1598"/>
      <c r="X6" s="1598" t="s">
        <v>49</v>
      </c>
      <c r="Y6" s="1598"/>
      <c r="Z6" s="1598"/>
      <c r="AA6" s="1598"/>
      <c r="AB6" s="1598"/>
    </row>
    <row r="7" spans="1:49" ht="15" x14ac:dyDescent="0.25">
      <c r="A7" s="596"/>
      <c r="B7" s="597"/>
      <c r="C7" s="597"/>
      <c r="D7" s="596"/>
      <c r="E7" s="598"/>
      <c r="F7" s="596"/>
      <c r="G7" s="598"/>
      <c r="H7" s="596"/>
      <c r="I7" s="598"/>
      <c r="J7" s="596"/>
      <c r="K7" s="598"/>
      <c r="L7" s="597"/>
      <c r="M7" s="596"/>
      <c r="N7" s="767" t="s">
        <v>50</v>
      </c>
      <c r="O7" s="1271"/>
      <c r="P7" s="349"/>
      <c r="Q7" s="349"/>
      <c r="R7" s="349"/>
      <c r="S7" s="767" t="s">
        <v>51</v>
      </c>
      <c r="T7" s="1271"/>
      <c r="U7" s="349"/>
      <c r="V7" s="349"/>
      <c r="W7" s="349"/>
      <c r="X7" s="767" t="s">
        <v>52</v>
      </c>
      <c r="Y7" s="1271"/>
      <c r="Z7" s="349"/>
      <c r="AA7" s="349"/>
      <c r="AB7" s="349"/>
      <c r="AC7" s="353"/>
    </row>
    <row r="8" spans="1:49" s="601" customFormat="1" ht="34.5" customHeight="1" x14ac:dyDescent="0.2">
      <c r="A8" s="599"/>
      <c r="B8" s="600"/>
      <c r="C8" s="600"/>
      <c r="D8" s="599"/>
      <c r="E8" s="1288"/>
      <c r="F8" s="599"/>
      <c r="G8" s="1288"/>
      <c r="H8" s="599"/>
      <c r="I8" s="1288"/>
      <c r="J8" s="599"/>
      <c r="K8" s="1288"/>
      <c r="L8" s="600"/>
      <c r="M8" s="599"/>
      <c r="N8" s="1600" t="s">
        <v>53</v>
      </c>
      <c r="O8" s="1601"/>
      <c r="P8" s="1601"/>
      <c r="Q8" s="1601"/>
      <c r="R8" s="1602"/>
      <c r="S8" s="1600" t="s">
        <v>53</v>
      </c>
      <c r="T8" s="1601"/>
      <c r="U8" s="1601"/>
      <c r="V8" s="1601"/>
      <c r="W8" s="1602"/>
      <c r="X8" s="1600" t="s">
        <v>53</v>
      </c>
      <c r="Y8" s="1601"/>
      <c r="Z8" s="1601"/>
      <c r="AA8" s="1601"/>
      <c r="AB8" s="1601"/>
      <c r="AC8" s="530"/>
      <c r="AD8" s="602"/>
    </row>
    <row r="9" spans="1:49" ht="12.75" customHeight="1" x14ac:dyDescent="0.2">
      <c r="A9" s="603"/>
      <c r="B9" s="1258"/>
      <c r="C9" s="604"/>
      <c r="D9" s="605"/>
      <c r="E9" s="1289"/>
      <c r="F9" s="605"/>
      <c r="G9" s="1289"/>
      <c r="H9" s="605"/>
      <c r="I9" s="1289"/>
      <c r="J9" s="605"/>
      <c r="K9" s="1289"/>
      <c r="L9" s="355"/>
      <c r="M9" s="605"/>
      <c r="N9" s="511" t="s">
        <v>54</v>
      </c>
      <c r="O9" s="512"/>
      <c r="P9" s="512"/>
      <c r="Q9" s="512"/>
      <c r="R9" s="513"/>
      <c r="S9" s="511" t="s">
        <v>54</v>
      </c>
      <c r="T9" s="512"/>
      <c r="U9" s="512"/>
      <c r="V9" s="512"/>
      <c r="W9" s="513"/>
      <c r="X9" s="511" t="s">
        <v>54</v>
      </c>
      <c r="Y9" s="512"/>
      <c r="Z9" s="512"/>
      <c r="AA9" s="512"/>
      <c r="AB9" s="513"/>
      <c r="AC9" s="353"/>
    </row>
    <row r="10" spans="1:49" x14ac:dyDescent="0.2">
      <c r="A10" s="1594" t="s">
        <v>55</v>
      </c>
      <c r="B10" s="1592" t="s">
        <v>56</v>
      </c>
      <c r="C10" s="1590" t="s">
        <v>57</v>
      </c>
      <c r="D10" s="605"/>
      <c r="E10" s="1588" t="s">
        <v>58</v>
      </c>
      <c r="F10" s="1586" t="s">
        <v>59</v>
      </c>
      <c r="G10" s="1588" t="s">
        <v>60</v>
      </c>
      <c r="H10" s="1586" t="s">
        <v>61</v>
      </c>
      <c r="I10" s="1588" t="s">
        <v>62</v>
      </c>
      <c r="J10" s="1586" t="s">
        <v>63</v>
      </c>
      <c r="K10" s="1289"/>
      <c r="L10" s="355"/>
      <c r="M10" s="605"/>
      <c r="N10" s="1290" t="s">
        <v>64</v>
      </c>
      <c r="O10" s="516"/>
      <c r="P10" s="517" t="s">
        <v>65</v>
      </c>
      <c r="Q10" s="518"/>
      <c r="R10" s="1599" t="s">
        <v>66</v>
      </c>
      <c r="S10" s="1290" t="s">
        <v>64</v>
      </c>
      <c r="T10" s="516"/>
      <c r="U10" s="517" t="s">
        <v>65</v>
      </c>
      <c r="V10" s="518"/>
      <c r="W10" s="1599" t="s">
        <v>66</v>
      </c>
      <c r="X10" s="1290" t="s">
        <v>64</v>
      </c>
      <c r="Y10" s="516"/>
      <c r="Z10" s="517" t="s">
        <v>65</v>
      </c>
      <c r="AA10" s="518"/>
      <c r="AB10" s="1599" t="s">
        <v>66</v>
      </c>
      <c r="AC10" s="1265"/>
    </row>
    <row r="11" spans="1:49" ht="40.5" customHeight="1" x14ac:dyDescent="0.2">
      <c r="A11" s="1594"/>
      <c r="B11" s="1592"/>
      <c r="C11" s="1590"/>
      <c r="D11" s="605"/>
      <c r="E11" s="1588"/>
      <c r="F11" s="1586"/>
      <c r="G11" s="1588"/>
      <c r="H11" s="1586"/>
      <c r="I11" s="1588"/>
      <c r="J11" s="1586"/>
      <c r="K11" s="1289"/>
      <c r="L11" s="355"/>
      <c r="M11" s="605"/>
      <c r="N11" s="1291" t="s">
        <v>67</v>
      </c>
      <c r="O11" s="1266" t="s">
        <v>68</v>
      </c>
      <c r="P11" s="520" t="s">
        <v>67</v>
      </c>
      <c r="Q11" s="1266" t="s">
        <v>68</v>
      </c>
      <c r="R11" s="1599"/>
      <c r="S11" s="1291" t="s">
        <v>67</v>
      </c>
      <c r="T11" s="1266" t="s">
        <v>68</v>
      </c>
      <c r="U11" s="520" t="s">
        <v>67</v>
      </c>
      <c r="V11" s="1266" t="s">
        <v>68</v>
      </c>
      <c r="W11" s="1599"/>
      <c r="X11" s="1291" t="s">
        <v>67</v>
      </c>
      <c r="Y11" s="1266" t="s">
        <v>68</v>
      </c>
      <c r="Z11" s="520" t="s">
        <v>67</v>
      </c>
      <c r="AA11" s="1266" t="s">
        <v>68</v>
      </c>
      <c r="AB11" s="1599"/>
      <c r="AC11" s="1265"/>
    </row>
    <row r="12" spans="1:49" ht="13.5" customHeight="1" x14ac:dyDescent="0.2">
      <c r="A12" s="1595"/>
      <c r="B12" s="1593"/>
      <c r="C12" s="1591"/>
      <c r="D12" s="1264" t="s">
        <v>69</v>
      </c>
      <c r="E12" s="1589"/>
      <c r="F12" s="1587"/>
      <c r="G12" s="1589"/>
      <c r="H12" s="1587"/>
      <c r="I12" s="1589"/>
      <c r="J12" s="1587"/>
      <c r="K12" s="1269" t="s">
        <v>70</v>
      </c>
      <c r="L12" s="1272" t="s">
        <v>71</v>
      </c>
      <c r="M12" s="1264" t="s">
        <v>72</v>
      </c>
      <c r="N12" s="522" t="s">
        <v>73</v>
      </c>
      <c r="O12" s="1267" t="s">
        <v>74</v>
      </c>
      <c r="P12" s="523" t="s">
        <v>73</v>
      </c>
      <c r="Q12" s="1267" t="s">
        <v>74</v>
      </c>
      <c r="R12" s="1292"/>
      <c r="S12" s="522" t="s">
        <v>73</v>
      </c>
      <c r="T12" s="1267" t="s">
        <v>74</v>
      </c>
      <c r="U12" s="523" t="s">
        <v>73</v>
      </c>
      <c r="V12" s="1267" t="s">
        <v>74</v>
      </c>
      <c r="W12" s="1292"/>
      <c r="X12" s="522" t="s">
        <v>73</v>
      </c>
      <c r="Y12" s="1267" t="s">
        <v>74</v>
      </c>
      <c r="Z12" s="523" t="s">
        <v>73</v>
      </c>
      <c r="AA12" s="1267" t="s">
        <v>74</v>
      </c>
      <c r="AB12" s="1292"/>
      <c r="AC12" s="1265"/>
    </row>
    <row r="13" spans="1:49" ht="13.5" customHeight="1" x14ac:dyDescent="0.2">
      <c r="A13" s="700">
        <v>1</v>
      </c>
      <c r="B13" s="606"/>
      <c r="C13" s="607" t="str">
        <f>IF(B13&lt;&gt;"",IF(LEFT(B13,3)="HEF",B13,IF(LEN(B13)=8,"H"&amp;B13,"H00"&amp;B13)),"")</f>
        <v/>
      </c>
      <c r="D13" s="701"/>
      <c r="E13" s="1293"/>
      <c r="F13" s="702" t="str">
        <f t="shared" ref="F13:F33" si="0">IF(AND($B13&lt;&gt;"",$E13&lt;&gt;"",$G13="",$I13=""),1,"")</f>
        <v/>
      </c>
      <c r="G13" s="1294"/>
      <c r="H13" s="702"/>
      <c r="I13" s="1294"/>
      <c r="J13" s="702"/>
      <c r="K13" s="614"/>
      <c r="L13" s="614"/>
      <c r="M13" s="703"/>
      <c r="N13" s="1295">
        <v>0</v>
      </c>
      <c r="O13" s="704">
        <v>0</v>
      </c>
      <c r="P13" s="705">
        <v>0</v>
      </c>
      <c r="Q13" s="706">
        <v>0</v>
      </c>
      <c r="R13" s="707">
        <v>0</v>
      </c>
      <c r="S13" s="1295">
        <v>0</v>
      </c>
      <c r="T13" s="704">
        <v>0</v>
      </c>
      <c r="U13" s="705">
        <v>0</v>
      </c>
      <c r="V13" s="706">
        <v>0</v>
      </c>
      <c r="W13" s="707">
        <v>0</v>
      </c>
      <c r="X13" s="1295">
        <v>0</v>
      </c>
      <c r="Y13" s="704">
        <v>0</v>
      </c>
      <c r="Z13" s="705">
        <v>0</v>
      </c>
      <c r="AA13" s="706">
        <v>0</v>
      </c>
      <c r="AB13" s="704">
        <v>0</v>
      </c>
      <c r="AC13" s="608"/>
      <c r="AD13" s="591"/>
      <c r="AE13" s="252" t="s">
        <v>75</v>
      </c>
    </row>
    <row r="14" spans="1:49" ht="13.5" customHeight="1" x14ac:dyDescent="0.2">
      <c r="A14" s="708" t="str">
        <f>IF('Courses Valid'!BX21=1,'Courses Valid'!BW21,IF(AND('Courses Valid'!BX21=0,'Courses Valid'!BY21=1),'Courses Valid'!BW21,IF(B13&lt;&gt;"",'Courses Valid'!BW21,"")))</f>
        <v/>
      </c>
      <c r="B14" s="609"/>
      <c r="C14" s="607" t="str">
        <f t="shared" ref="C14:C79" si="1">IF(B14&lt;&gt;"",IF(LEFT(B14,3)="HEF",B14,IF(LEN(B14)=8,"H"&amp;B14,"H00"&amp;B14)),"")</f>
        <v/>
      </c>
      <c r="D14" s="709"/>
      <c r="E14" s="556"/>
      <c r="F14" s="665" t="str">
        <f t="shared" si="0"/>
        <v/>
      </c>
      <c r="G14" s="709"/>
      <c r="H14" s="665"/>
      <c r="I14" s="709"/>
      <c r="J14" s="665"/>
      <c r="K14" s="614"/>
      <c r="L14" s="614"/>
      <c r="M14" s="614"/>
      <c r="N14" s="706">
        <v>0</v>
      </c>
      <c r="O14" s="706">
        <v>0</v>
      </c>
      <c r="P14" s="706">
        <v>0</v>
      </c>
      <c r="Q14" s="706">
        <v>0</v>
      </c>
      <c r="R14" s="706">
        <v>0</v>
      </c>
      <c r="S14" s="706">
        <v>0</v>
      </c>
      <c r="T14" s="706">
        <v>0</v>
      </c>
      <c r="U14" s="706">
        <v>0</v>
      </c>
      <c r="V14" s="706">
        <v>0</v>
      </c>
      <c r="W14" s="706">
        <v>0</v>
      </c>
      <c r="X14" s="706">
        <v>0</v>
      </c>
      <c r="Y14" s="706">
        <v>0</v>
      </c>
      <c r="Z14" s="706">
        <v>0</v>
      </c>
      <c r="AA14" s="706">
        <v>0</v>
      </c>
      <c r="AB14" s="706">
        <v>0</v>
      </c>
      <c r="AC14" s="608"/>
      <c r="AD14" s="591"/>
      <c r="AE14" s="337" t="s">
        <v>76</v>
      </c>
    </row>
    <row r="15" spans="1:49" x14ac:dyDescent="0.2">
      <c r="A15" s="708" t="str">
        <f>IF('Courses Valid'!BX22=1,'Courses Valid'!BW22,IF(AND('Courses Valid'!BX22=0,'Courses Valid'!BY22=1),'Courses Valid'!BW22,IF(B14&lt;&gt;"",'Courses Valid'!BW22,"")))</f>
        <v/>
      </c>
      <c r="B15" s="609"/>
      <c r="C15" s="607" t="str">
        <f t="shared" si="1"/>
        <v/>
      </c>
      <c r="D15" s="709"/>
      <c r="E15" s="556"/>
      <c r="F15" s="665" t="str">
        <f t="shared" si="0"/>
        <v/>
      </c>
      <c r="G15" s="709"/>
      <c r="H15" s="665"/>
      <c r="I15" s="709"/>
      <c r="J15" s="665"/>
      <c r="K15" s="614"/>
      <c r="L15" s="614"/>
      <c r="M15" s="614"/>
      <c r="N15" s="773">
        <v>0</v>
      </c>
      <c r="O15" s="773">
        <v>0</v>
      </c>
      <c r="P15" s="773">
        <v>0</v>
      </c>
      <c r="Q15" s="773">
        <v>0</v>
      </c>
      <c r="R15" s="773">
        <v>0</v>
      </c>
      <c r="S15" s="773">
        <v>0</v>
      </c>
      <c r="T15" s="773">
        <v>0</v>
      </c>
      <c r="U15" s="773">
        <v>0</v>
      </c>
      <c r="V15" s="773">
        <v>0</v>
      </c>
      <c r="W15" s="773">
        <v>0</v>
      </c>
      <c r="X15" s="773">
        <v>0</v>
      </c>
      <c r="Y15" s="773">
        <v>0</v>
      </c>
      <c r="Z15" s="773">
        <v>0</v>
      </c>
      <c r="AA15" s="773">
        <v>0</v>
      </c>
      <c r="AB15" s="773">
        <v>0</v>
      </c>
      <c r="AC15" s="608"/>
      <c r="AD15" s="591"/>
      <c r="AE15" s="592"/>
    </row>
    <row r="16" spans="1:49" x14ac:dyDescent="0.2">
      <c r="A16" s="708"/>
      <c r="B16" s="609"/>
      <c r="C16" s="607"/>
      <c r="D16" s="709"/>
      <c r="E16" s="556"/>
      <c r="F16" s="665"/>
      <c r="G16" s="709"/>
      <c r="H16" s="665"/>
      <c r="I16" s="709"/>
      <c r="J16" s="665"/>
      <c r="K16" s="614"/>
      <c r="L16" s="614"/>
      <c r="M16" s="614"/>
      <c r="N16" s="773"/>
      <c r="O16" s="773"/>
      <c r="P16" s="773"/>
      <c r="Q16" s="773"/>
      <c r="R16" s="773"/>
      <c r="S16" s="773"/>
      <c r="T16" s="773"/>
      <c r="U16" s="773"/>
      <c r="V16" s="773"/>
      <c r="W16" s="773"/>
      <c r="X16" s="773"/>
      <c r="Y16" s="773"/>
      <c r="Z16" s="773"/>
      <c r="AA16" s="773"/>
      <c r="AB16" s="773"/>
      <c r="AC16" s="608"/>
      <c r="AD16" s="591"/>
      <c r="AE16" s="615" t="s">
        <v>77</v>
      </c>
    </row>
    <row r="17" spans="1:35" x14ac:dyDescent="0.2">
      <c r="A17" s="708"/>
      <c r="B17" s="609"/>
      <c r="C17" s="607"/>
      <c r="D17" s="709"/>
      <c r="E17" s="556"/>
      <c r="F17" s="665"/>
      <c r="G17" s="709"/>
      <c r="H17" s="665"/>
      <c r="I17" s="709"/>
      <c r="J17" s="665"/>
      <c r="K17" s="614"/>
      <c r="L17" s="614"/>
      <c r="M17" s="614"/>
      <c r="N17" s="773"/>
      <c r="O17" s="773"/>
      <c r="P17" s="773"/>
      <c r="Q17" s="773"/>
      <c r="R17" s="773"/>
      <c r="S17" s="773"/>
      <c r="T17" s="773"/>
      <c r="U17" s="773"/>
      <c r="V17" s="773"/>
      <c r="W17" s="773"/>
      <c r="X17" s="773"/>
      <c r="Y17" s="773"/>
      <c r="Z17" s="773"/>
      <c r="AA17" s="773"/>
      <c r="AB17" s="773"/>
      <c r="AC17" s="608"/>
      <c r="AD17" s="591"/>
      <c r="AE17" s="1110"/>
    </row>
    <row r="18" spans="1:35" x14ac:dyDescent="0.2">
      <c r="A18" s="708" t="str">
        <f>IF('Courses Valid'!BX23=1,'Courses Valid'!BW23,IF(AND('Courses Valid'!BX23=0,'Courses Valid'!BY23=1),'Courses Valid'!BW23,IF(B15&lt;&gt;"",'Courses Valid'!BW23,"")))</f>
        <v/>
      </c>
      <c r="B18" s="609"/>
      <c r="C18" s="607" t="str">
        <f t="shared" si="1"/>
        <v/>
      </c>
      <c r="D18" s="709"/>
      <c r="E18" s="556"/>
      <c r="F18" s="665" t="str">
        <f t="shared" si="0"/>
        <v/>
      </c>
      <c r="G18" s="709"/>
      <c r="H18" s="665"/>
      <c r="I18" s="709"/>
      <c r="J18" s="665"/>
      <c r="K18" s="614"/>
      <c r="L18" s="614"/>
      <c r="M18" s="614"/>
      <c r="N18" s="773">
        <v>0</v>
      </c>
      <c r="O18" s="773">
        <v>0</v>
      </c>
      <c r="P18" s="773">
        <v>0</v>
      </c>
      <c r="Q18" s="773">
        <v>0</v>
      </c>
      <c r="R18" s="773">
        <v>0</v>
      </c>
      <c r="S18" s="773">
        <v>0</v>
      </c>
      <c r="T18" s="773">
        <v>0</v>
      </c>
      <c r="U18" s="773">
        <v>0</v>
      </c>
      <c r="V18" s="773">
        <v>0</v>
      </c>
      <c r="W18" s="773">
        <v>0</v>
      </c>
      <c r="X18" s="773">
        <v>0</v>
      </c>
      <c r="Y18" s="773">
        <v>0</v>
      </c>
      <c r="Z18" s="773">
        <v>0</v>
      </c>
      <c r="AA18" s="773">
        <v>0</v>
      </c>
      <c r="AB18" s="773">
        <v>0</v>
      </c>
      <c r="AC18" s="608"/>
      <c r="AD18" s="591"/>
      <c r="AE18" s="337" t="s">
        <v>78</v>
      </c>
    </row>
    <row r="19" spans="1:35" x14ac:dyDescent="0.2">
      <c r="A19" s="708" t="str">
        <f>IF('Courses Valid'!BX24=1,'Courses Valid'!BW24,IF(AND('Courses Valid'!BX24=0,'Courses Valid'!BY24=1),'Courses Valid'!BW24,IF(B18&lt;&gt;"",'Courses Valid'!BW24,"")))</f>
        <v/>
      </c>
      <c r="B19" s="609"/>
      <c r="C19" s="607" t="str">
        <f t="shared" si="1"/>
        <v/>
      </c>
      <c r="D19" s="709"/>
      <c r="E19" s="556"/>
      <c r="F19" s="665" t="str">
        <f t="shared" si="0"/>
        <v/>
      </c>
      <c r="G19" s="709"/>
      <c r="H19" s="665"/>
      <c r="I19" s="709"/>
      <c r="J19" s="665"/>
      <c r="K19" s="614"/>
      <c r="L19" s="614"/>
      <c r="M19" s="614"/>
      <c r="N19" s="773">
        <v>0</v>
      </c>
      <c r="O19" s="773">
        <v>0</v>
      </c>
      <c r="P19" s="773">
        <v>0</v>
      </c>
      <c r="Q19" s="773">
        <v>0</v>
      </c>
      <c r="R19" s="773">
        <v>0</v>
      </c>
      <c r="S19" s="773">
        <v>0</v>
      </c>
      <c r="T19" s="773">
        <v>0</v>
      </c>
      <c r="U19" s="773">
        <v>0</v>
      </c>
      <c r="V19" s="773">
        <v>0</v>
      </c>
      <c r="W19" s="773">
        <v>0</v>
      </c>
      <c r="X19" s="773">
        <v>0</v>
      </c>
      <c r="Y19" s="773">
        <v>0</v>
      </c>
      <c r="Z19" s="773">
        <v>0</v>
      </c>
      <c r="AA19" s="773">
        <v>0</v>
      </c>
      <c r="AB19" s="773">
        <v>0</v>
      </c>
      <c r="AC19" s="608"/>
      <c r="AD19" s="591"/>
      <c r="AE19" s="592"/>
    </row>
    <row r="20" spans="1:35" x14ac:dyDescent="0.2">
      <c r="A20" s="708" t="str">
        <f>IF('Courses Valid'!BX25=1,'Courses Valid'!BW25,IF(AND('Courses Valid'!BX25=0,'Courses Valid'!BY25=1),'Courses Valid'!BW25,IF(B19&lt;&gt;"",'Courses Valid'!BW25,"")))</f>
        <v/>
      </c>
      <c r="B20" s="609"/>
      <c r="C20" s="607" t="str">
        <f t="shared" si="1"/>
        <v/>
      </c>
      <c r="D20" s="709"/>
      <c r="E20" s="556"/>
      <c r="F20" s="665" t="str">
        <f t="shared" si="0"/>
        <v/>
      </c>
      <c r="G20" s="709"/>
      <c r="H20" s="665"/>
      <c r="I20" s="709"/>
      <c r="J20" s="665"/>
      <c r="K20" s="614"/>
      <c r="L20" s="614"/>
      <c r="M20" s="614"/>
      <c r="N20" s="773">
        <v>0</v>
      </c>
      <c r="O20" s="773">
        <v>0</v>
      </c>
      <c r="P20" s="773">
        <v>0</v>
      </c>
      <c r="Q20" s="773">
        <v>0</v>
      </c>
      <c r="R20" s="773">
        <v>0</v>
      </c>
      <c r="S20" s="773">
        <v>0</v>
      </c>
      <c r="T20" s="773">
        <v>0</v>
      </c>
      <c r="U20" s="773">
        <v>0</v>
      </c>
      <c r="V20" s="773">
        <v>0</v>
      </c>
      <c r="W20" s="773">
        <v>0</v>
      </c>
      <c r="X20" s="773">
        <v>0</v>
      </c>
      <c r="Y20" s="773">
        <v>0</v>
      </c>
      <c r="Z20" s="773">
        <v>0</v>
      </c>
      <c r="AA20" s="773">
        <v>0</v>
      </c>
      <c r="AB20" s="773">
        <v>0</v>
      </c>
      <c r="AC20" s="608"/>
      <c r="AD20" s="591"/>
      <c r="AE20" s="337" t="s">
        <v>79</v>
      </c>
    </row>
    <row r="21" spans="1:35" x14ac:dyDescent="0.2">
      <c r="A21" s="708" t="str">
        <f>IF('Courses Valid'!BX26=1,'Courses Valid'!BW26,IF(AND('Courses Valid'!BX26=0,'Courses Valid'!BY26=1),'Courses Valid'!BW26,IF(B20&lt;&gt;"",'Courses Valid'!BW26,"")))</f>
        <v/>
      </c>
      <c r="B21" s="609"/>
      <c r="C21" s="607" t="str">
        <f t="shared" si="1"/>
        <v/>
      </c>
      <c r="D21" s="709"/>
      <c r="E21" s="556"/>
      <c r="F21" s="665" t="str">
        <f t="shared" si="0"/>
        <v/>
      </c>
      <c r="G21" s="709"/>
      <c r="H21" s="665"/>
      <c r="I21" s="709"/>
      <c r="J21" s="665"/>
      <c r="K21" s="614"/>
      <c r="L21" s="614"/>
      <c r="M21" s="614"/>
      <c r="N21" s="773">
        <v>0</v>
      </c>
      <c r="O21" s="773">
        <v>0</v>
      </c>
      <c r="P21" s="773">
        <v>0</v>
      </c>
      <c r="Q21" s="773">
        <v>0</v>
      </c>
      <c r="R21" s="773">
        <v>0</v>
      </c>
      <c r="S21" s="773">
        <v>0</v>
      </c>
      <c r="T21" s="773">
        <v>0</v>
      </c>
      <c r="U21" s="773">
        <v>0</v>
      </c>
      <c r="V21" s="773">
        <v>0</v>
      </c>
      <c r="W21" s="773">
        <v>0</v>
      </c>
      <c r="X21" s="773">
        <v>0</v>
      </c>
      <c r="Y21" s="773">
        <v>0</v>
      </c>
      <c r="Z21" s="773">
        <v>0</v>
      </c>
      <c r="AA21" s="773">
        <v>0</v>
      </c>
      <c r="AB21" s="773">
        <v>0</v>
      </c>
      <c r="AC21" s="608"/>
      <c r="AD21" s="591"/>
      <c r="AE21" s="592"/>
    </row>
    <row r="22" spans="1:35" x14ac:dyDescent="0.2">
      <c r="A22" s="708" t="str">
        <f>IF('Courses Valid'!BX27=1,'Courses Valid'!BW27,IF(AND('Courses Valid'!BX27=0,'Courses Valid'!BY27=1),'Courses Valid'!BW27,IF(B21&lt;&gt;"",'Courses Valid'!BW27,"")))</f>
        <v/>
      </c>
      <c r="B22" s="609"/>
      <c r="C22" s="607" t="str">
        <f t="shared" si="1"/>
        <v/>
      </c>
      <c r="D22" s="709"/>
      <c r="E22" s="556"/>
      <c r="F22" s="665" t="str">
        <f t="shared" si="0"/>
        <v/>
      </c>
      <c r="G22" s="709"/>
      <c r="H22" s="665"/>
      <c r="I22" s="709"/>
      <c r="J22" s="665"/>
      <c r="K22" s="614"/>
      <c r="L22" s="614"/>
      <c r="M22" s="614"/>
      <c r="N22" s="773">
        <v>0</v>
      </c>
      <c r="O22" s="773">
        <v>0</v>
      </c>
      <c r="P22" s="773">
        <v>0</v>
      </c>
      <c r="Q22" s="773">
        <v>0</v>
      </c>
      <c r="R22" s="773">
        <v>0</v>
      </c>
      <c r="S22" s="773">
        <v>0</v>
      </c>
      <c r="T22" s="773">
        <v>0</v>
      </c>
      <c r="U22" s="773">
        <v>0</v>
      </c>
      <c r="V22" s="773">
        <v>0</v>
      </c>
      <c r="W22" s="773">
        <v>0</v>
      </c>
      <c r="X22" s="773">
        <v>0</v>
      </c>
      <c r="Y22" s="773">
        <v>0</v>
      </c>
      <c r="Z22" s="773">
        <v>0</v>
      </c>
      <c r="AA22" s="773">
        <v>0</v>
      </c>
      <c r="AB22" s="773">
        <v>0</v>
      </c>
      <c r="AC22" s="608"/>
      <c r="AD22" s="591"/>
      <c r="AE22" s="337" t="s">
        <v>80</v>
      </c>
    </row>
    <row r="23" spans="1:35" x14ac:dyDescent="0.2">
      <c r="A23" s="708" t="str">
        <f>IF('Courses Valid'!BX28=1,'Courses Valid'!BW28,IF(AND('Courses Valid'!BX28=0,'Courses Valid'!BY28=1),'Courses Valid'!BW28,IF(B22&lt;&gt;"",'Courses Valid'!BW28,"")))</f>
        <v/>
      </c>
      <c r="B23" s="609"/>
      <c r="C23" s="607" t="str">
        <f t="shared" si="1"/>
        <v/>
      </c>
      <c r="D23" s="709"/>
      <c r="E23" s="556"/>
      <c r="F23" s="665" t="str">
        <f t="shared" si="0"/>
        <v/>
      </c>
      <c r="G23" s="709"/>
      <c r="H23" s="665"/>
      <c r="I23" s="709"/>
      <c r="J23" s="665"/>
      <c r="K23" s="614"/>
      <c r="L23" s="614"/>
      <c r="M23" s="614"/>
      <c r="N23" s="773">
        <v>0</v>
      </c>
      <c r="O23" s="773">
        <v>0</v>
      </c>
      <c r="P23" s="773">
        <v>0</v>
      </c>
      <c r="Q23" s="773">
        <v>0</v>
      </c>
      <c r="R23" s="773">
        <v>0</v>
      </c>
      <c r="S23" s="773">
        <v>0</v>
      </c>
      <c r="T23" s="773">
        <v>0</v>
      </c>
      <c r="U23" s="773">
        <v>0</v>
      </c>
      <c r="V23" s="773">
        <v>0</v>
      </c>
      <c r="W23" s="773">
        <v>0</v>
      </c>
      <c r="X23" s="773">
        <v>0</v>
      </c>
      <c r="Y23" s="773">
        <v>0</v>
      </c>
      <c r="Z23" s="773">
        <v>0</v>
      </c>
      <c r="AA23" s="773">
        <v>0</v>
      </c>
      <c r="AB23" s="773">
        <v>0</v>
      </c>
      <c r="AC23" s="608"/>
      <c r="AD23" s="591"/>
      <c r="AE23" s="592"/>
    </row>
    <row r="24" spans="1:35" x14ac:dyDescent="0.2">
      <c r="A24" s="708" t="str">
        <f>IF('Courses Valid'!BX29=1,'Courses Valid'!BW29,IF(AND('Courses Valid'!BX29=0,'Courses Valid'!BY29=1),'Courses Valid'!BW29,IF(B23&lt;&gt;"",'Courses Valid'!BW29,"")))</f>
        <v/>
      </c>
      <c r="B24" s="609"/>
      <c r="C24" s="607" t="str">
        <f t="shared" si="1"/>
        <v/>
      </c>
      <c r="D24" s="709"/>
      <c r="E24" s="556"/>
      <c r="F24" s="665" t="str">
        <f t="shared" si="0"/>
        <v/>
      </c>
      <c r="G24" s="709"/>
      <c r="H24" s="665"/>
      <c r="I24" s="709"/>
      <c r="J24" s="665"/>
      <c r="K24" s="614"/>
      <c r="L24" s="614"/>
      <c r="M24" s="614"/>
      <c r="N24" s="773">
        <v>0</v>
      </c>
      <c r="O24" s="773">
        <v>0</v>
      </c>
      <c r="P24" s="773">
        <v>0</v>
      </c>
      <c r="Q24" s="773">
        <v>0</v>
      </c>
      <c r="R24" s="773">
        <v>0</v>
      </c>
      <c r="S24" s="773">
        <v>0</v>
      </c>
      <c r="T24" s="773">
        <v>0</v>
      </c>
      <c r="U24" s="773">
        <v>0</v>
      </c>
      <c r="V24" s="773">
        <v>0</v>
      </c>
      <c r="W24" s="773">
        <v>0</v>
      </c>
      <c r="X24" s="773">
        <v>0</v>
      </c>
      <c r="Y24" s="773">
        <v>0</v>
      </c>
      <c r="Z24" s="773">
        <v>0</v>
      </c>
      <c r="AA24" s="773">
        <v>0</v>
      </c>
      <c r="AB24" s="773">
        <v>0</v>
      </c>
      <c r="AC24" s="608"/>
      <c r="AD24" s="591"/>
      <c r="AE24" s="337" t="s">
        <v>81</v>
      </c>
    </row>
    <row r="25" spans="1:35" x14ac:dyDescent="0.2">
      <c r="A25" s="708" t="str">
        <f>IF('Courses Valid'!BX30=1,'Courses Valid'!BW30,IF(AND('Courses Valid'!BX30=0,'Courses Valid'!BY30=1),'Courses Valid'!BW30,IF(B24&lt;&gt;"",'Courses Valid'!BW30,"")))</f>
        <v/>
      </c>
      <c r="B25" s="609"/>
      <c r="C25" s="607" t="str">
        <f t="shared" si="1"/>
        <v/>
      </c>
      <c r="D25" s="709"/>
      <c r="E25" s="556"/>
      <c r="F25" s="665" t="str">
        <f t="shared" si="0"/>
        <v/>
      </c>
      <c r="G25" s="709"/>
      <c r="H25" s="665"/>
      <c r="I25" s="709"/>
      <c r="J25" s="665"/>
      <c r="K25" s="614"/>
      <c r="L25" s="614"/>
      <c r="M25" s="614"/>
      <c r="N25" s="773">
        <v>0</v>
      </c>
      <c r="O25" s="773">
        <v>0</v>
      </c>
      <c r="P25" s="773">
        <v>0</v>
      </c>
      <c r="Q25" s="773">
        <v>0</v>
      </c>
      <c r="R25" s="773">
        <v>0</v>
      </c>
      <c r="S25" s="773">
        <v>0</v>
      </c>
      <c r="T25" s="773">
        <v>0</v>
      </c>
      <c r="U25" s="773">
        <v>0</v>
      </c>
      <c r="V25" s="773">
        <v>0</v>
      </c>
      <c r="W25" s="773">
        <v>0</v>
      </c>
      <c r="X25" s="773">
        <v>0</v>
      </c>
      <c r="Y25" s="773">
        <v>0</v>
      </c>
      <c r="Z25" s="773">
        <v>0</v>
      </c>
      <c r="AA25" s="773">
        <v>0</v>
      </c>
      <c r="AB25" s="773">
        <v>0</v>
      </c>
      <c r="AC25" s="608"/>
      <c r="AD25" s="591"/>
      <c r="AE25" s="592"/>
    </row>
    <row r="26" spans="1:35" x14ac:dyDescent="0.2">
      <c r="A26" s="708" t="str">
        <f>IF('Courses Valid'!BX31=1,'Courses Valid'!BW31,IF(AND('Courses Valid'!BX31=0,'Courses Valid'!BY31=1),'Courses Valid'!BW31,IF(B25&lt;&gt;"",'Courses Valid'!BW31,"")))</f>
        <v/>
      </c>
      <c r="B26" s="609"/>
      <c r="C26" s="607" t="str">
        <f t="shared" si="1"/>
        <v/>
      </c>
      <c r="D26" s="709"/>
      <c r="E26" s="556"/>
      <c r="F26" s="665" t="str">
        <f t="shared" si="0"/>
        <v/>
      </c>
      <c r="G26" s="709"/>
      <c r="H26" s="665"/>
      <c r="I26" s="709"/>
      <c r="J26" s="665"/>
      <c r="K26" s="614"/>
      <c r="L26" s="614"/>
      <c r="M26" s="614"/>
      <c r="N26" s="773">
        <v>0</v>
      </c>
      <c r="O26" s="773">
        <v>0</v>
      </c>
      <c r="P26" s="773">
        <v>0</v>
      </c>
      <c r="Q26" s="773">
        <v>0</v>
      </c>
      <c r="R26" s="773">
        <v>0</v>
      </c>
      <c r="S26" s="773">
        <v>0</v>
      </c>
      <c r="T26" s="773">
        <v>0</v>
      </c>
      <c r="U26" s="773">
        <v>0</v>
      </c>
      <c r="V26" s="773">
        <v>0</v>
      </c>
      <c r="W26" s="773">
        <v>0</v>
      </c>
      <c r="X26" s="773">
        <v>0</v>
      </c>
      <c r="Y26" s="773">
        <v>0</v>
      </c>
      <c r="Z26" s="773">
        <v>0</v>
      </c>
      <c r="AA26" s="773">
        <v>0</v>
      </c>
      <c r="AB26" s="773">
        <v>0</v>
      </c>
      <c r="AC26" s="608"/>
      <c r="AD26" s="591"/>
      <c r="AE26" s="337" t="s">
        <v>82</v>
      </c>
      <c r="AI26" s="610"/>
    </row>
    <row r="27" spans="1:35" x14ac:dyDescent="0.2">
      <c r="A27" s="708" t="str">
        <f>IF('Courses Valid'!BX32=1,'Courses Valid'!BW32,IF(AND('Courses Valid'!BX32=0,'Courses Valid'!BY32=1),'Courses Valid'!BW32,IF(B26&lt;&gt;"",'Courses Valid'!BW32,"")))</f>
        <v/>
      </c>
      <c r="B27" s="609"/>
      <c r="C27" s="607" t="str">
        <f t="shared" si="1"/>
        <v/>
      </c>
      <c r="D27" s="709"/>
      <c r="E27" s="556"/>
      <c r="F27" s="665" t="str">
        <f t="shared" si="0"/>
        <v/>
      </c>
      <c r="G27" s="709"/>
      <c r="H27" s="665"/>
      <c r="I27" s="709"/>
      <c r="J27" s="665"/>
      <c r="K27" s="614"/>
      <c r="L27" s="614"/>
      <c r="M27" s="614"/>
      <c r="N27" s="773">
        <v>0</v>
      </c>
      <c r="O27" s="773">
        <v>0</v>
      </c>
      <c r="P27" s="773">
        <v>0</v>
      </c>
      <c r="Q27" s="773">
        <v>0</v>
      </c>
      <c r="R27" s="773">
        <v>0</v>
      </c>
      <c r="S27" s="773">
        <v>0</v>
      </c>
      <c r="T27" s="773">
        <v>0</v>
      </c>
      <c r="U27" s="773">
        <v>0</v>
      </c>
      <c r="V27" s="773">
        <v>0</v>
      </c>
      <c r="W27" s="773">
        <v>0</v>
      </c>
      <c r="X27" s="773">
        <v>0</v>
      </c>
      <c r="Y27" s="773">
        <v>0</v>
      </c>
      <c r="Z27" s="773">
        <v>0</v>
      </c>
      <c r="AA27" s="773">
        <v>0</v>
      </c>
      <c r="AB27" s="773">
        <v>0</v>
      </c>
      <c r="AC27" s="608"/>
      <c r="AD27" s="591"/>
      <c r="AE27" s="592"/>
      <c r="AI27" s="610"/>
    </row>
    <row r="28" spans="1:35" x14ac:dyDescent="0.2">
      <c r="A28" s="708" t="str">
        <f>IF('Courses Valid'!BX33=1,'Courses Valid'!BW33,IF(AND('Courses Valid'!BX33=0,'Courses Valid'!BY33=1),'Courses Valid'!BW33,IF(B27&lt;&gt;"",'Courses Valid'!BW33,"")))</f>
        <v/>
      </c>
      <c r="B28" s="609"/>
      <c r="C28" s="607" t="str">
        <f t="shared" si="1"/>
        <v/>
      </c>
      <c r="D28" s="709"/>
      <c r="E28" s="556"/>
      <c r="F28" s="665" t="str">
        <f t="shared" si="0"/>
        <v/>
      </c>
      <c r="G28" s="709"/>
      <c r="H28" s="665"/>
      <c r="I28" s="709"/>
      <c r="J28" s="665"/>
      <c r="K28" s="614"/>
      <c r="L28" s="614"/>
      <c r="M28" s="614"/>
      <c r="N28" s="773">
        <v>0</v>
      </c>
      <c r="O28" s="773">
        <v>0</v>
      </c>
      <c r="P28" s="773">
        <v>0</v>
      </c>
      <c r="Q28" s="773">
        <v>0</v>
      </c>
      <c r="R28" s="773">
        <v>0</v>
      </c>
      <c r="S28" s="773">
        <v>0</v>
      </c>
      <c r="T28" s="773">
        <v>0</v>
      </c>
      <c r="U28" s="773">
        <v>0</v>
      </c>
      <c r="V28" s="773">
        <v>0</v>
      </c>
      <c r="W28" s="773">
        <v>0</v>
      </c>
      <c r="X28" s="773">
        <v>0</v>
      </c>
      <c r="Y28" s="773">
        <v>0</v>
      </c>
      <c r="Z28" s="773">
        <v>0</v>
      </c>
      <c r="AA28" s="773">
        <v>0</v>
      </c>
      <c r="AB28" s="773">
        <v>0</v>
      </c>
      <c r="AC28" s="608"/>
      <c r="AD28" s="591"/>
      <c r="AE28" s="337" t="s">
        <v>83</v>
      </c>
      <c r="AI28" s="610"/>
    </row>
    <row r="29" spans="1:35" x14ac:dyDescent="0.2">
      <c r="A29" s="708" t="str">
        <f>IF('Courses Valid'!BX34=1,'Courses Valid'!BW34,IF(AND('Courses Valid'!BX34=0,'Courses Valid'!BY34=1),'Courses Valid'!BW34,IF(B28&lt;&gt;"",'Courses Valid'!BW34,"")))</f>
        <v/>
      </c>
      <c r="B29" s="609"/>
      <c r="C29" s="607" t="str">
        <f t="shared" si="1"/>
        <v/>
      </c>
      <c r="D29" s="709"/>
      <c r="E29" s="556"/>
      <c r="F29" s="665" t="str">
        <f t="shared" si="0"/>
        <v/>
      </c>
      <c r="G29" s="709"/>
      <c r="H29" s="665"/>
      <c r="I29" s="709"/>
      <c r="J29" s="665"/>
      <c r="K29" s="614"/>
      <c r="L29" s="614"/>
      <c r="M29" s="614"/>
      <c r="N29" s="773">
        <v>0</v>
      </c>
      <c r="O29" s="773">
        <v>0</v>
      </c>
      <c r="P29" s="773">
        <v>0</v>
      </c>
      <c r="Q29" s="773">
        <v>0</v>
      </c>
      <c r="R29" s="773">
        <v>0</v>
      </c>
      <c r="S29" s="773">
        <v>0</v>
      </c>
      <c r="T29" s="773">
        <v>0</v>
      </c>
      <c r="U29" s="773">
        <v>0</v>
      </c>
      <c r="V29" s="773">
        <v>0</v>
      </c>
      <c r="W29" s="773">
        <v>0</v>
      </c>
      <c r="X29" s="773">
        <v>0</v>
      </c>
      <c r="Y29" s="773">
        <v>0</v>
      </c>
      <c r="Z29" s="773">
        <v>0</v>
      </c>
      <c r="AA29" s="773">
        <v>0</v>
      </c>
      <c r="AB29" s="773">
        <v>0</v>
      </c>
      <c r="AC29" s="608"/>
      <c r="AD29" s="591"/>
      <c r="AE29" s="592"/>
      <c r="AI29" s="610"/>
    </row>
    <row r="30" spans="1:35" x14ac:dyDescent="0.2">
      <c r="A30" s="708" t="str">
        <f>IF('Courses Valid'!BX35=1,'Courses Valid'!BW35,IF(AND('Courses Valid'!BX35=0,'Courses Valid'!BY35=1),'Courses Valid'!BW35,IF(B29&lt;&gt;"",'Courses Valid'!BW35,"")))</f>
        <v/>
      </c>
      <c r="B30" s="609"/>
      <c r="C30" s="607" t="str">
        <f t="shared" si="1"/>
        <v/>
      </c>
      <c r="D30" s="709"/>
      <c r="E30" s="556"/>
      <c r="F30" s="665" t="str">
        <f t="shared" si="0"/>
        <v/>
      </c>
      <c r="G30" s="709"/>
      <c r="H30" s="665"/>
      <c r="I30" s="709"/>
      <c r="J30" s="665"/>
      <c r="K30" s="614"/>
      <c r="L30" s="614"/>
      <c r="M30" s="614"/>
      <c r="N30" s="773">
        <v>0</v>
      </c>
      <c r="O30" s="773">
        <v>0</v>
      </c>
      <c r="P30" s="773">
        <v>0</v>
      </c>
      <c r="Q30" s="773">
        <v>0</v>
      </c>
      <c r="R30" s="773">
        <v>0</v>
      </c>
      <c r="S30" s="773">
        <v>0</v>
      </c>
      <c r="T30" s="773">
        <v>0</v>
      </c>
      <c r="U30" s="773">
        <v>0</v>
      </c>
      <c r="V30" s="773">
        <v>0</v>
      </c>
      <c r="W30" s="773">
        <v>0</v>
      </c>
      <c r="X30" s="773">
        <v>0</v>
      </c>
      <c r="Y30" s="773">
        <v>0</v>
      </c>
      <c r="Z30" s="773">
        <v>0</v>
      </c>
      <c r="AA30" s="773">
        <v>0</v>
      </c>
      <c r="AB30" s="773">
        <v>0</v>
      </c>
      <c r="AC30" s="608"/>
      <c r="AD30" s="591"/>
      <c r="AE30" s="337" t="s">
        <v>84</v>
      </c>
      <c r="AI30" s="610"/>
    </row>
    <row r="31" spans="1:35" x14ac:dyDescent="0.2">
      <c r="A31" s="708" t="str">
        <f>IF('Courses Valid'!BX36=1,'Courses Valid'!BW36,IF(AND('Courses Valid'!BX36=0,'Courses Valid'!BY36=1),'Courses Valid'!BW36,IF(B30&lt;&gt;"",'Courses Valid'!BW36,"")))</f>
        <v/>
      </c>
      <c r="B31" s="609"/>
      <c r="C31" s="607" t="str">
        <f t="shared" si="1"/>
        <v/>
      </c>
      <c r="D31" s="709"/>
      <c r="E31" s="556"/>
      <c r="F31" s="665" t="str">
        <f t="shared" si="0"/>
        <v/>
      </c>
      <c r="G31" s="709"/>
      <c r="H31" s="665"/>
      <c r="I31" s="709"/>
      <c r="J31" s="665"/>
      <c r="K31" s="614"/>
      <c r="L31" s="614"/>
      <c r="M31" s="614"/>
      <c r="N31" s="773">
        <v>0</v>
      </c>
      <c r="O31" s="773">
        <v>0</v>
      </c>
      <c r="P31" s="773">
        <v>0</v>
      </c>
      <c r="Q31" s="773">
        <v>0</v>
      </c>
      <c r="R31" s="773">
        <v>0</v>
      </c>
      <c r="S31" s="773">
        <v>0</v>
      </c>
      <c r="T31" s="773">
        <v>0</v>
      </c>
      <c r="U31" s="773">
        <v>0</v>
      </c>
      <c r="V31" s="773">
        <v>0</v>
      </c>
      <c r="W31" s="773">
        <v>0</v>
      </c>
      <c r="X31" s="773">
        <v>0</v>
      </c>
      <c r="Y31" s="773">
        <v>0</v>
      </c>
      <c r="Z31" s="773">
        <v>0</v>
      </c>
      <c r="AA31" s="773">
        <v>0</v>
      </c>
      <c r="AB31" s="773">
        <v>0</v>
      </c>
      <c r="AC31" s="608"/>
      <c r="AD31" s="591"/>
      <c r="AE31" s="592"/>
      <c r="AI31" s="610"/>
    </row>
    <row r="32" spans="1:35" x14ac:dyDescent="0.2">
      <c r="A32" s="708" t="str">
        <f>IF('Courses Valid'!BX37=1,'Courses Valid'!BW37,IF(AND('Courses Valid'!BX37=0,'Courses Valid'!BY37=1),'Courses Valid'!BW37,IF(B31&lt;&gt;"",'Courses Valid'!BW37,"")))</f>
        <v/>
      </c>
      <c r="B32" s="609"/>
      <c r="C32" s="607" t="str">
        <f t="shared" si="1"/>
        <v/>
      </c>
      <c r="D32" s="709"/>
      <c r="E32" s="556"/>
      <c r="F32" s="665" t="str">
        <f t="shared" si="0"/>
        <v/>
      </c>
      <c r="G32" s="709"/>
      <c r="H32" s="665"/>
      <c r="I32" s="709"/>
      <c r="J32" s="665"/>
      <c r="K32" s="614"/>
      <c r="L32" s="614"/>
      <c r="M32" s="614"/>
      <c r="N32" s="773">
        <v>0</v>
      </c>
      <c r="O32" s="773">
        <v>0</v>
      </c>
      <c r="P32" s="773">
        <v>0</v>
      </c>
      <c r="Q32" s="773">
        <v>0</v>
      </c>
      <c r="R32" s="773">
        <v>0</v>
      </c>
      <c r="S32" s="773">
        <v>0</v>
      </c>
      <c r="T32" s="773">
        <v>0</v>
      </c>
      <c r="U32" s="773">
        <v>0</v>
      </c>
      <c r="V32" s="773">
        <v>0</v>
      </c>
      <c r="W32" s="773">
        <v>0</v>
      </c>
      <c r="X32" s="773">
        <v>0</v>
      </c>
      <c r="Y32" s="773">
        <v>0</v>
      </c>
      <c r="Z32" s="773">
        <v>0</v>
      </c>
      <c r="AA32" s="773">
        <v>0</v>
      </c>
      <c r="AB32" s="773">
        <v>0</v>
      </c>
      <c r="AC32" s="608"/>
      <c r="AD32" s="591"/>
      <c r="AE32" s="337" t="s">
        <v>85</v>
      </c>
      <c r="AI32" s="610"/>
    </row>
    <row r="33" spans="1:35" x14ac:dyDescent="0.2">
      <c r="A33" s="708" t="str">
        <f>IF('Courses Valid'!BX38=1,'Courses Valid'!BW38,IF(AND('Courses Valid'!BX38=0,'Courses Valid'!BY38=1),'Courses Valid'!BW38,IF(B32&lt;&gt;"",'Courses Valid'!BW38,"")))</f>
        <v/>
      </c>
      <c r="B33" s="609"/>
      <c r="C33" s="607" t="str">
        <f t="shared" si="1"/>
        <v/>
      </c>
      <c r="D33" s="709"/>
      <c r="E33" s="556"/>
      <c r="F33" s="665" t="str">
        <f t="shared" si="0"/>
        <v/>
      </c>
      <c r="G33" s="709"/>
      <c r="H33" s="665"/>
      <c r="I33" s="709"/>
      <c r="J33" s="665"/>
      <c r="K33" s="614"/>
      <c r="L33" s="614"/>
      <c r="M33" s="614"/>
      <c r="N33" s="773">
        <v>0</v>
      </c>
      <c r="O33" s="773">
        <v>0</v>
      </c>
      <c r="P33" s="773">
        <v>0</v>
      </c>
      <c r="Q33" s="773">
        <v>0</v>
      </c>
      <c r="R33" s="773">
        <v>0</v>
      </c>
      <c r="S33" s="773">
        <v>0</v>
      </c>
      <c r="T33" s="773">
        <v>0</v>
      </c>
      <c r="U33" s="773">
        <v>0</v>
      </c>
      <c r="V33" s="773">
        <v>0</v>
      </c>
      <c r="W33" s="773">
        <v>0</v>
      </c>
      <c r="X33" s="773">
        <v>0</v>
      </c>
      <c r="Y33" s="773">
        <v>0</v>
      </c>
      <c r="Z33" s="773">
        <v>0</v>
      </c>
      <c r="AA33" s="773">
        <v>0</v>
      </c>
      <c r="AB33" s="773">
        <v>0</v>
      </c>
      <c r="AC33" s="608"/>
      <c r="AD33" s="591"/>
      <c r="AE33" s="616"/>
      <c r="AI33" s="610"/>
    </row>
    <row r="34" spans="1:35" x14ac:dyDescent="0.2">
      <c r="A34" s="708" t="str">
        <f>IF('Courses Valid'!BX39=1,'Courses Valid'!BW39,IF(AND('Courses Valid'!BX39=0,'Courses Valid'!BY39=1),'Courses Valid'!BW39,IF(B33&lt;&gt;"",'Courses Valid'!BW39,"")))</f>
        <v/>
      </c>
      <c r="B34" s="609"/>
      <c r="C34" s="607" t="str">
        <f t="shared" si="1"/>
        <v/>
      </c>
      <c r="D34" s="709"/>
      <c r="E34" s="556"/>
      <c r="F34" s="665" t="str">
        <f t="shared" ref="F34:F79" si="2">IF(AND($B34&lt;&gt;"",$E34&lt;&gt;"",$G34="",$I34=""),1,"")</f>
        <v/>
      </c>
      <c r="G34" s="709"/>
      <c r="H34" s="665"/>
      <c r="I34" s="709"/>
      <c r="J34" s="665"/>
      <c r="K34" s="614"/>
      <c r="L34" s="614"/>
      <c r="M34" s="614"/>
      <c r="N34" s="773">
        <v>0</v>
      </c>
      <c r="O34" s="773">
        <v>0</v>
      </c>
      <c r="P34" s="773">
        <v>0</v>
      </c>
      <c r="Q34" s="773">
        <v>0</v>
      </c>
      <c r="R34" s="773">
        <v>0</v>
      </c>
      <c r="S34" s="773">
        <v>0</v>
      </c>
      <c r="T34" s="773">
        <v>0</v>
      </c>
      <c r="U34" s="773">
        <v>0</v>
      </c>
      <c r="V34" s="773">
        <v>0</v>
      </c>
      <c r="W34" s="773">
        <v>0</v>
      </c>
      <c r="X34" s="773">
        <v>0</v>
      </c>
      <c r="Y34" s="773">
        <v>0</v>
      </c>
      <c r="Z34" s="773">
        <v>0</v>
      </c>
      <c r="AA34" s="773">
        <v>0</v>
      </c>
      <c r="AB34" s="773">
        <v>0</v>
      </c>
      <c r="AC34" s="608"/>
      <c r="AD34" s="591"/>
      <c r="AE34" s="337" t="s">
        <v>86</v>
      </c>
    </row>
    <row r="35" spans="1:35" x14ac:dyDescent="0.2">
      <c r="A35" s="708" t="str">
        <f>IF('Courses Valid'!BX40=1,'Courses Valid'!BW40,IF(AND('Courses Valid'!BX40=0,'Courses Valid'!BY40=1),'Courses Valid'!BW40,IF(B34&lt;&gt;"",'Courses Valid'!BW40,"")))</f>
        <v/>
      </c>
      <c r="B35" s="609"/>
      <c r="C35" s="607" t="str">
        <f t="shared" si="1"/>
        <v/>
      </c>
      <c r="D35" s="709"/>
      <c r="E35" s="556"/>
      <c r="F35" s="665" t="str">
        <f t="shared" si="2"/>
        <v/>
      </c>
      <c r="G35" s="709"/>
      <c r="H35" s="665"/>
      <c r="I35" s="709"/>
      <c r="J35" s="665"/>
      <c r="K35" s="614"/>
      <c r="L35" s="614"/>
      <c r="M35" s="614"/>
      <c r="N35" s="773">
        <v>0</v>
      </c>
      <c r="O35" s="773">
        <v>0</v>
      </c>
      <c r="P35" s="773">
        <v>0</v>
      </c>
      <c r="Q35" s="773">
        <v>0</v>
      </c>
      <c r="R35" s="773">
        <v>0</v>
      </c>
      <c r="S35" s="773">
        <v>0</v>
      </c>
      <c r="T35" s="773">
        <v>0</v>
      </c>
      <c r="U35" s="773">
        <v>0</v>
      </c>
      <c r="V35" s="773">
        <v>0</v>
      </c>
      <c r="W35" s="773">
        <v>0</v>
      </c>
      <c r="X35" s="773">
        <v>0</v>
      </c>
      <c r="Y35" s="773">
        <v>0</v>
      </c>
      <c r="Z35" s="773">
        <v>0</v>
      </c>
      <c r="AA35" s="773">
        <v>0</v>
      </c>
      <c r="AB35" s="773">
        <v>0</v>
      </c>
      <c r="AC35" s="608"/>
      <c r="AD35" s="591"/>
      <c r="AE35" s="616"/>
    </row>
    <row r="36" spans="1:35" x14ac:dyDescent="0.2">
      <c r="A36" s="708" t="str">
        <f>IF('Courses Valid'!BX41=1,'Courses Valid'!BW41,IF(AND('Courses Valid'!BX41=0,'Courses Valid'!BY41=1),'Courses Valid'!BW41,IF(B35&lt;&gt;"",'Courses Valid'!BW41,"")))</f>
        <v/>
      </c>
      <c r="B36" s="609"/>
      <c r="C36" s="607" t="str">
        <f t="shared" si="1"/>
        <v/>
      </c>
      <c r="D36" s="709"/>
      <c r="E36" s="556"/>
      <c r="F36" s="665" t="str">
        <f t="shared" si="2"/>
        <v/>
      </c>
      <c r="G36" s="709"/>
      <c r="H36" s="665"/>
      <c r="I36" s="709"/>
      <c r="J36" s="665"/>
      <c r="K36" s="614"/>
      <c r="L36" s="614"/>
      <c r="M36" s="614"/>
      <c r="N36" s="773">
        <v>0</v>
      </c>
      <c r="O36" s="773">
        <v>0</v>
      </c>
      <c r="P36" s="773">
        <v>0</v>
      </c>
      <c r="Q36" s="773">
        <v>0</v>
      </c>
      <c r="R36" s="773">
        <v>0</v>
      </c>
      <c r="S36" s="773">
        <v>0</v>
      </c>
      <c r="T36" s="773">
        <v>0</v>
      </c>
      <c r="U36" s="773">
        <v>0</v>
      </c>
      <c r="V36" s="773">
        <v>0</v>
      </c>
      <c r="W36" s="773">
        <v>0</v>
      </c>
      <c r="X36" s="773">
        <v>0</v>
      </c>
      <c r="Y36" s="773">
        <v>0</v>
      </c>
      <c r="Z36" s="773">
        <v>0</v>
      </c>
      <c r="AA36" s="773">
        <v>0</v>
      </c>
      <c r="AB36" s="773">
        <v>0</v>
      </c>
      <c r="AC36" s="608"/>
      <c r="AD36" s="591"/>
    </row>
    <row r="37" spans="1:35" x14ac:dyDescent="0.2">
      <c r="A37" s="708" t="str">
        <f>IF('Courses Valid'!BX42=1,'Courses Valid'!BW42,IF(AND('Courses Valid'!BX42=0,'Courses Valid'!BY42=1),'Courses Valid'!BW42,IF(B36&lt;&gt;"",'Courses Valid'!BW42,"")))</f>
        <v/>
      </c>
      <c r="B37" s="609"/>
      <c r="C37" s="607" t="str">
        <f t="shared" si="1"/>
        <v/>
      </c>
      <c r="D37" s="709"/>
      <c r="E37" s="556"/>
      <c r="F37" s="665" t="str">
        <f t="shared" si="2"/>
        <v/>
      </c>
      <c r="G37" s="709"/>
      <c r="H37" s="665"/>
      <c r="I37" s="709"/>
      <c r="J37" s="665"/>
      <c r="K37" s="614"/>
      <c r="L37" s="614"/>
      <c r="M37" s="614"/>
      <c r="N37" s="773">
        <v>0</v>
      </c>
      <c r="O37" s="773">
        <v>0</v>
      </c>
      <c r="P37" s="773">
        <v>0</v>
      </c>
      <c r="Q37" s="773">
        <v>0</v>
      </c>
      <c r="R37" s="773">
        <v>0</v>
      </c>
      <c r="S37" s="773">
        <v>0</v>
      </c>
      <c r="T37" s="773">
        <v>0</v>
      </c>
      <c r="U37" s="773">
        <v>0</v>
      </c>
      <c r="V37" s="773">
        <v>0</v>
      </c>
      <c r="W37" s="773">
        <v>0</v>
      </c>
      <c r="X37" s="773">
        <v>0</v>
      </c>
      <c r="Y37" s="773">
        <v>0</v>
      </c>
      <c r="Z37" s="773">
        <v>0</v>
      </c>
      <c r="AA37" s="773">
        <v>0</v>
      </c>
      <c r="AB37" s="773">
        <v>0</v>
      </c>
      <c r="AC37" s="608"/>
      <c r="AD37" s="591"/>
      <c r="AE37" s="425" t="s">
        <v>87</v>
      </c>
    </row>
    <row r="38" spans="1:35" x14ac:dyDescent="0.2">
      <c r="A38" s="708" t="str">
        <f>IF('Courses Valid'!BX43=1,'Courses Valid'!BW43,IF(AND('Courses Valid'!BX43=0,'Courses Valid'!BY43=1),'Courses Valid'!BW43,IF(B37&lt;&gt;"",'Courses Valid'!BW43,"")))</f>
        <v/>
      </c>
      <c r="B38" s="609"/>
      <c r="C38" s="607" t="str">
        <f t="shared" si="1"/>
        <v/>
      </c>
      <c r="D38" s="709"/>
      <c r="E38" s="556"/>
      <c r="F38" s="665" t="str">
        <f t="shared" si="2"/>
        <v/>
      </c>
      <c r="G38" s="709"/>
      <c r="H38" s="665"/>
      <c r="I38" s="709"/>
      <c r="J38" s="665"/>
      <c r="K38" s="614"/>
      <c r="L38" s="614"/>
      <c r="M38" s="614"/>
      <c r="N38" s="773">
        <v>0</v>
      </c>
      <c r="O38" s="773">
        <v>0</v>
      </c>
      <c r="P38" s="773">
        <v>0</v>
      </c>
      <c r="Q38" s="773">
        <v>0</v>
      </c>
      <c r="R38" s="773">
        <v>0</v>
      </c>
      <c r="S38" s="773">
        <v>0</v>
      </c>
      <c r="T38" s="773">
        <v>0</v>
      </c>
      <c r="U38" s="773">
        <v>0</v>
      </c>
      <c r="V38" s="773">
        <v>0</v>
      </c>
      <c r="W38" s="773">
        <v>0</v>
      </c>
      <c r="X38" s="773">
        <v>0</v>
      </c>
      <c r="Y38" s="773">
        <v>0</v>
      </c>
      <c r="Z38" s="773">
        <v>0</v>
      </c>
      <c r="AA38" s="773">
        <v>0</v>
      </c>
      <c r="AB38" s="773">
        <v>0</v>
      </c>
      <c r="AC38" s="608"/>
      <c r="AD38" s="591"/>
      <c r="AE38" s="337" t="s">
        <v>88</v>
      </c>
    </row>
    <row r="39" spans="1:35" x14ac:dyDescent="0.2">
      <c r="A39" s="708" t="str">
        <f>IF('Courses Valid'!BX44=1,'Courses Valid'!BW44,IF(AND('Courses Valid'!BX44=0,'Courses Valid'!BY44=1),'Courses Valid'!BW44,IF(B38&lt;&gt;"",'Courses Valid'!BW44,"")))</f>
        <v/>
      </c>
      <c r="B39" s="609"/>
      <c r="C39" s="607" t="str">
        <f t="shared" si="1"/>
        <v/>
      </c>
      <c r="D39" s="709"/>
      <c r="E39" s="556"/>
      <c r="F39" s="665" t="str">
        <f t="shared" si="2"/>
        <v/>
      </c>
      <c r="G39" s="709"/>
      <c r="H39" s="665"/>
      <c r="I39" s="709"/>
      <c r="J39" s="665"/>
      <c r="K39" s="614"/>
      <c r="L39" s="614"/>
      <c r="M39" s="614"/>
      <c r="N39" s="773">
        <v>0</v>
      </c>
      <c r="O39" s="773">
        <v>0</v>
      </c>
      <c r="P39" s="773">
        <v>0</v>
      </c>
      <c r="Q39" s="773">
        <v>0</v>
      </c>
      <c r="R39" s="773">
        <v>0</v>
      </c>
      <c r="S39" s="773">
        <v>0</v>
      </c>
      <c r="T39" s="773">
        <v>0</v>
      </c>
      <c r="U39" s="773">
        <v>0</v>
      </c>
      <c r="V39" s="773">
        <v>0</v>
      </c>
      <c r="W39" s="773">
        <v>0</v>
      </c>
      <c r="X39" s="773">
        <v>0</v>
      </c>
      <c r="Y39" s="773">
        <v>0</v>
      </c>
      <c r="Z39" s="773">
        <v>0</v>
      </c>
      <c r="AA39" s="773">
        <v>0</v>
      </c>
      <c r="AB39" s="773">
        <v>0</v>
      </c>
      <c r="AC39" s="608"/>
      <c r="AD39" s="591"/>
      <c r="AE39" s="593"/>
    </row>
    <row r="40" spans="1:35" x14ac:dyDescent="0.2">
      <c r="A40" s="708" t="str">
        <f>IF('Courses Valid'!BX45=1,'Courses Valid'!BW45,IF(AND('Courses Valid'!BX45=0,'Courses Valid'!BY45=1),'Courses Valid'!BW45,IF(B39&lt;&gt;"",'Courses Valid'!BW45,"")))</f>
        <v/>
      </c>
      <c r="B40" s="609"/>
      <c r="C40" s="607" t="str">
        <f t="shared" si="1"/>
        <v/>
      </c>
      <c r="D40" s="709"/>
      <c r="E40" s="556"/>
      <c r="F40" s="665" t="str">
        <f t="shared" si="2"/>
        <v/>
      </c>
      <c r="G40" s="709"/>
      <c r="H40" s="665"/>
      <c r="I40" s="709"/>
      <c r="J40" s="665"/>
      <c r="K40" s="614"/>
      <c r="L40" s="614"/>
      <c r="M40" s="614"/>
      <c r="N40" s="773">
        <v>0</v>
      </c>
      <c r="O40" s="773">
        <v>0</v>
      </c>
      <c r="P40" s="773">
        <v>0</v>
      </c>
      <c r="Q40" s="773">
        <v>0</v>
      </c>
      <c r="R40" s="773">
        <v>0</v>
      </c>
      <c r="S40" s="773">
        <v>0</v>
      </c>
      <c r="T40" s="773">
        <v>0</v>
      </c>
      <c r="U40" s="773">
        <v>0</v>
      </c>
      <c r="V40" s="773">
        <v>0</v>
      </c>
      <c r="W40" s="773">
        <v>0</v>
      </c>
      <c r="X40" s="773">
        <v>0</v>
      </c>
      <c r="Y40" s="773">
        <v>0</v>
      </c>
      <c r="Z40" s="773">
        <v>0</v>
      </c>
      <c r="AA40" s="773">
        <v>0</v>
      </c>
      <c r="AB40" s="773">
        <v>0</v>
      </c>
      <c r="AC40" s="608"/>
      <c r="AD40" s="591"/>
      <c r="AE40" s="337" t="s">
        <v>89</v>
      </c>
    </row>
    <row r="41" spans="1:35" x14ac:dyDescent="0.2">
      <c r="A41" s="708" t="str">
        <f>IF('Courses Valid'!BX46=1,'Courses Valid'!BW46,IF(AND('Courses Valid'!BX46=0,'Courses Valid'!BY46=1),'Courses Valid'!BW46,IF(B40&lt;&gt;"",'Courses Valid'!BW46,"")))</f>
        <v/>
      </c>
      <c r="B41" s="609"/>
      <c r="C41" s="607" t="str">
        <f t="shared" si="1"/>
        <v/>
      </c>
      <c r="D41" s="709"/>
      <c r="E41" s="556"/>
      <c r="F41" s="665" t="str">
        <f t="shared" si="2"/>
        <v/>
      </c>
      <c r="G41" s="709"/>
      <c r="H41" s="665"/>
      <c r="I41" s="709"/>
      <c r="J41" s="665"/>
      <c r="K41" s="614"/>
      <c r="L41" s="614"/>
      <c r="M41" s="614"/>
      <c r="N41" s="773">
        <v>0</v>
      </c>
      <c r="O41" s="773">
        <v>0</v>
      </c>
      <c r="P41" s="773">
        <v>0</v>
      </c>
      <c r="Q41" s="773">
        <v>0</v>
      </c>
      <c r="R41" s="773">
        <v>0</v>
      </c>
      <c r="S41" s="773">
        <v>0</v>
      </c>
      <c r="T41" s="773">
        <v>0</v>
      </c>
      <c r="U41" s="773">
        <v>0</v>
      </c>
      <c r="V41" s="773">
        <v>0</v>
      </c>
      <c r="W41" s="773">
        <v>0</v>
      </c>
      <c r="X41" s="773">
        <v>0</v>
      </c>
      <c r="Y41" s="773">
        <v>0</v>
      </c>
      <c r="Z41" s="773">
        <v>0</v>
      </c>
      <c r="AA41" s="773">
        <v>0</v>
      </c>
      <c r="AB41" s="773">
        <v>0</v>
      </c>
      <c r="AC41" s="608"/>
      <c r="AD41" s="591"/>
      <c r="AE41" s="611"/>
    </row>
    <row r="42" spans="1:35" x14ac:dyDescent="0.2">
      <c r="A42" s="708" t="str">
        <f>IF('Courses Valid'!BX47=1,'Courses Valid'!BW47,IF(AND('Courses Valid'!BX47=0,'Courses Valid'!BY47=1),'Courses Valid'!BW47,IF(B41&lt;&gt;"",'Courses Valid'!BW47,"")))</f>
        <v/>
      </c>
      <c r="B42" s="609"/>
      <c r="C42" s="607" t="str">
        <f t="shared" si="1"/>
        <v/>
      </c>
      <c r="D42" s="709"/>
      <c r="E42" s="556"/>
      <c r="F42" s="665" t="str">
        <f t="shared" si="2"/>
        <v/>
      </c>
      <c r="G42" s="709"/>
      <c r="H42" s="665"/>
      <c r="I42" s="709"/>
      <c r="J42" s="665"/>
      <c r="K42" s="614"/>
      <c r="L42" s="614"/>
      <c r="M42" s="614"/>
      <c r="N42" s="773">
        <v>0</v>
      </c>
      <c r="O42" s="773">
        <v>0</v>
      </c>
      <c r="P42" s="773">
        <v>0</v>
      </c>
      <c r="Q42" s="773">
        <v>0</v>
      </c>
      <c r="R42" s="773">
        <v>0</v>
      </c>
      <c r="S42" s="773">
        <v>0</v>
      </c>
      <c r="T42" s="773">
        <v>0</v>
      </c>
      <c r="U42" s="773">
        <v>0</v>
      </c>
      <c r="V42" s="773">
        <v>0</v>
      </c>
      <c r="W42" s="773">
        <v>0</v>
      </c>
      <c r="X42" s="773">
        <v>0</v>
      </c>
      <c r="Y42" s="773">
        <v>0</v>
      </c>
      <c r="Z42" s="773">
        <v>0</v>
      </c>
      <c r="AA42" s="773">
        <v>0</v>
      </c>
      <c r="AB42" s="773">
        <v>0</v>
      </c>
      <c r="AC42" s="608"/>
      <c r="AD42" s="591"/>
    </row>
    <row r="43" spans="1:35" x14ac:dyDescent="0.2">
      <c r="A43" s="708" t="str">
        <f>IF('Courses Valid'!BX48=1,'Courses Valid'!BW48,IF(AND('Courses Valid'!BX48=0,'Courses Valid'!BY48=1),'Courses Valid'!BW48,IF(B42&lt;&gt;"",'Courses Valid'!BW48,"")))</f>
        <v/>
      </c>
      <c r="B43" s="609"/>
      <c r="C43" s="607" t="str">
        <f t="shared" si="1"/>
        <v/>
      </c>
      <c r="D43" s="709"/>
      <c r="E43" s="556"/>
      <c r="F43" s="665" t="str">
        <f t="shared" si="2"/>
        <v/>
      </c>
      <c r="G43" s="709"/>
      <c r="H43" s="665"/>
      <c r="I43" s="709"/>
      <c r="J43" s="665"/>
      <c r="K43" s="614"/>
      <c r="L43" s="614"/>
      <c r="M43" s="614"/>
      <c r="N43" s="773">
        <v>0</v>
      </c>
      <c r="O43" s="773">
        <v>0</v>
      </c>
      <c r="P43" s="773">
        <v>0</v>
      </c>
      <c r="Q43" s="773">
        <v>0</v>
      </c>
      <c r="R43" s="773">
        <v>0</v>
      </c>
      <c r="S43" s="773">
        <v>0</v>
      </c>
      <c r="T43" s="773">
        <v>0</v>
      </c>
      <c r="U43" s="773">
        <v>0</v>
      </c>
      <c r="V43" s="773">
        <v>0</v>
      </c>
      <c r="W43" s="773">
        <v>0</v>
      </c>
      <c r="X43" s="773">
        <v>0</v>
      </c>
      <c r="Y43" s="773">
        <v>0</v>
      </c>
      <c r="Z43" s="773">
        <v>0</v>
      </c>
      <c r="AA43" s="773">
        <v>0</v>
      </c>
      <c r="AB43" s="773">
        <v>0</v>
      </c>
      <c r="AC43" s="608"/>
      <c r="AD43" s="591"/>
    </row>
    <row r="44" spans="1:35" x14ac:dyDescent="0.2">
      <c r="A44" s="708" t="str">
        <f>IF('Courses Valid'!BX49=1,'Courses Valid'!BW49,IF(AND('Courses Valid'!BX49=0,'Courses Valid'!BY49=1),'Courses Valid'!BW49,IF(B43&lt;&gt;"",'Courses Valid'!BW49,"")))</f>
        <v/>
      </c>
      <c r="B44" s="609"/>
      <c r="C44" s="607" t="str">
        <f t="shared" si="1"/>
        <v/>
      </c>
      <c r="D44" s="709"/>
      <c r="E44" s="556"/>
      <c r="F44" s="665" t="str">
        <f t="shared" si="2"/>
        <v/>
      </c>
      <c r="G44" s="709"/>
      <c r="H44" s="665"/>
      <c r="I44" s="709"/>
      <c r="J44" s="665"/>
      <c r="K44" s="614"/>
      <c r="L44" s="614"/>
      <c r="M44" s="614"/>
      <c r="N44" s="773">
        <v>0</v>
      </c>
      <c r="O44" s="773">
        <v>0</v>
      </c>
      <c r="P44" s="773">
        <v>0</v>
      </c>
      <c r="Q44" s="773">
        <v>0</v>
      </c>
      <c r="R44" s="773">
        <v>0</v>
      </c>
      <c r="S44" s="773">
        <v>0</v>
      </c>
      <c r="T44" s="773">
        <v>0</v>
      </c>
      <c r="U44" s="773">
        <v>0</v>
      </c>
      <c r="V44" s="773">
        <v>0</v>
      </c>
      <c r="W44" s="773">
        <v>0</v>
      </c>
      <c r="X44" s="773">
        <v>0</v>
      </c>
      <c r="Y44" s="773">
        <v>0</v>
      </c>
      <c r="Z44" s="773">
        <v>0</v>
      </c>
      <c r="AA44" s="773">
        <v>0</v>
      </c>
      <c r="AB44" s="773">
        <v>0</v>
      </c>
      <c r="AC44" s="608"/>
      <c r="AD44" s="591"/>
    </row>
    <row r="45" spans="1:35" x14ac:dyDescent="0.2">
      <c r="A45" s="708" t="str">
        <f>IF('Courses Valid'!BX50=1,'Courses Valid'!BW50,IF(AND('Courses Valid'!BX50=0,'Courses Valid'!BY50=1),'Courses Valid'!BW50,IF(B44&lt;&gt;"",'Courses Valid'!BW50,"")))</f>
        <v/>
      </c>
      <c r="B45" s="609"/>
      <c r="C45" s="607" t="str">
        <f t="shared" si="1"/>
        <v/>
      </c>
      <c r="D45" s="709"/>
      <c r="E45" s="556"/>
      <c r="F45" s="665" t="str">
        <f t="shared" si="2"/>
        <v/>
      </c>
      <c r="G45" s="709"/>
      <c r="H45" s="665"/>
      <c r="I45" s="709"/>
      <c r="J45" s="665"/>
      <c r="K45" s="614"/>
      <c r="L45" s="614"/>
      <c r="M45" s="614"/>
      <c r="N45" s="773">
        <v>0</v>
      </c>
      <c r="O45" s="773">
        <v>0</v>
      </c>
      <c r="P45" s="773">
        <v>0</v>
      </c>
      <c r="Q45" s="773">
        <v>0</v>
      </c>
      <c r="R45" s="773">
        <v>0</v>
      </c>
      <c r="S45" s="773">
        <v>0</v>
      </c>
      <c r="T45" s="773">
        <v>0</v>
      </c>
      <c r="U45" s="773">
        <v>0</v>
      </c>
      <c r="V45" s="773">
        <v>0</v>
      </c>
      <c r="W45" s="773">
        <v>0</v>
      </c>
      <c r="X45" s="773">
        <v>0</v>
      </c>
      <c r="Y45" s="773">
        <v>0</v>
      </c>
      <c r="Z45" s="773">
        <v>0</v>
      </c>
      <c r="AA45" s="773">
        <v>0</v>
      </c>
      <c r="AB45" s="773">
        <v>0</v>
      </c>
      <c r="AC45" s="608"/>
      <c r="AD45" s="591"/>
    </row>
    <row r="46" spans="1:35" x14ac:dyDescent="0.2">
      <c r="A46" s="708" t="str">
        <f>IF('Courses Valid'!BX51=1,'Courses Valid'!BW51,IF(AND('Courses Valid'!BX51=0,'Courses Valid'!BY51=1),'Courses Valid'!BW51,IF(B45&lt;&gt;"",'Courses Valid'!BW51,"")))</f>
        <v/>
      </c>
      <c r="B46" s="609"/>
      <c r="C46" s="607" t="str">
        <f t="shared" si="1"/>
        <v/>
      </c>
      <c r="D46" s="709"/>
      <c r="E46" s="556"/>
      <c r="F46" s="665" t="str">
        <f t="shared" si="2"/>
        <v/>
      </c>
      <c r="G46" s="709"/>
      <c r="H46" s="665"/>
      <c r="I46" s="709"/>
      <c r="J46" s="665"/>
      <c r="K46" s="614"/>
      <c r="L46" s="614"/>
      <c r="M46" s="614"/>
      <c r="N46" s="773">
        <v>0</v>
      </c>
      <c r="O46" s="773">
        <v>0</v>
      </c>
      <c r="P46" s="773">
        <v>0</v>
      </c>
      <c r="Q46" s="773">
        <v>0</v>
      </c>
      <c r="R46" s="773">
        <v>0</v>
      </c>
      <c r="S46" s="773">
        <v>0</v>
      </c>
      <c r="T46" s="773">
        <v>0</v>
      </c>
      <c r="U46" s="773">
        <v>0</v>
      </c>
      <c r="V46" s="773">
        <v>0</v>
      </c>
      <c r="W46" s="773">
        <v>0</v>
      </c>
      <c r="X46" s="773">
        <v>0</v>
      </c>
      <c r="Y46" s="773">
        <v>0</v>
      </c>
      <c r="Z46" s="773">
        <v>0</v>
      </c>
      <c r="AA46" s="773">
        <v>0</v>
      </c>
      <c r="AB46" s="773">
        <v>0</v>
      </c>
      <c r="AC46" s="608"/>
      <c r="AD46" s="591"/>
    </row>
    <row r="47" spans="1:35" x14ac:dyDescent="0.2">
      <c r="A47" s="708" t="str">
        <f>IF('Courses Valid'!BX52=1,'Courses Valid'!BW52,IF(AND('Courses Valid'!BX52=0,'Courses Valid'!BY52=1),'Courses Valid'!BW52,IF(B46&lt;&gt;"",'Courses Valid'!BW52,"")))</f>
        <v/>
      </c>
      <c r="B47" s="609"/>
      <c r="C47" s="607" t="str">
        <f t="shared" si="1"/>
        <v/>
      </c>
      <c r="D47" s="709"/>
      <c r="E47" s="556"/>
      <c r="F47" s="665" t="str">
        <f t="shared" si="2"/>
        <v/>
      </c>
      <c r="G47" s="709"/>
      <c r="H47" s="665"/>
      <c r="I47" s="709"/>
      <c r="J47" s="665"/>
      <c r="K47" s="614"/>
      <c r="L47" s="614"/>
      <c r="M47" s="614"/>
      <c r="N47" s="773">
        <v>0</v>
      </c>
      <c r="O47" s="773">
        <v>0</v>
      </c>
      <c r="P47" s="773">
        <v>0</v>
      </c>
      <c r="Q47" s="773">
        <v>0</v>
      </c>
      <c r="R47" s="773">
        <v>0</v>
      </c>
      <c r="S47" s="773">
        <v>0</v>
      </c>
      <c r="T47" s="773">
        <v>0</v>
      </c>
      <c r="U47" s="773">
        <v>0</v>
      </c>
      <c r="V47" s="773">
        <v>0</v>
      </c>
      <c r="W47" s="773">
        <v>0</v>
      </c>
      <c r="X47" s="773">
        <v>0</v>
      </c>
      <c r="Y47" s="773">
        <v>0</v>
      </c>
      <c r="Z47" s="773">
        <v>0</v>
      </c>
      <c r="AA47" s="773">
        <v>0</v>
      </c>
      <c r="AB47" s="773">
        <v>0</v>
      </c>
      <c r="AC47" s="608"/>
      <c r="AD47" s="591"/>
    </row>
    <row r="48" spans="1:35" x14ac:dyDescent="0.2">
      <c r="A48" s="708" t="str">
        <f>IF('Courses Valid'!BX53=1,'Courses Valid'!BW53,IF(AND('Courses Valid'!BX53=0,'Courses Valid'!BY53=1),'Courses Valid'!BW53,IF(B47&lt;&gt;"",'Courses Valid'!BW53,"")))</f>
        <v/>
      </c>
      <c r="B48" s="609"/>
      <c r="C48" s="607" t="str">
        <f t="shared" si="1"/>
        <v/>
      </c>
      <c r="D48" s="709"/>
      <c r="E48" s="556"/>
      <c r="F48" s="665" t="str">
        <f t="shared" si="2"/>
        <v/>
      </c>
      <c r="G48" s="709"/>
      <c r="H48" s="665"/>
      <c r="I48" s="709"/>
      <c r="J48" s="665"/>
      <c r="K48" s="614"/>
      <c r="L48" s="614"/>
      <c r="M48" s="614"/>
      <c r="N48" s="773">
        <v>0</v>
      </c>
      <c r="O48" s="773">
        <v>0</v>
      </c>
      <c r="P48" s="773">
        <v>0</v>
      </c>
      <c r="Q48" s="773">
        <v>0</v>
      </c>
      <c r="R48" s="773">
        <v>0</v>
      </c>
      <c r="S48" s="773">
        <v>0</v>
      </c>
      <c r="T48" s="773">
        <v>0</v>
      </c>
      <c r="U48" s="773">
        <v>0</v>
      </c>
      <c r="V48" s="773">
        <v>0</v>
      </c>
      <c r="W48" s="773">
        <v>0</v>
      </c>
      <c r="X48" s="773">
        <v>0</v>
      </c>
      <c r="Y48" s="773">
        <v>0</v>
      </c>
      <c r="Z48" s="773">
        <v>0</v>
      </c>
      <c r="AA48" s="773">
        <v>0</v>
      </c>
      <c r="AB48" s="773">
        <v>0</v>
      </c>
      <c r="AC48" s="608"/>
      <c r="AD48" s="591"/>
    </row>
    <row r="49" spans="1:30" x14ac:dyDescent="0.2">
      <c r="A49" s="708" t="str">
        <f>IF('Courses Valid'!BX54=1,'Courses Valid'!BW54,IF(AND('Courses Valid'!BX54=0,'Courses Valid'!BY54=1),'Courses Valid'!BW54,IF(B48&lt;&gt;"",'Courses Valid'!BW54,"")))</f>
        <v/>
      </c>
      <c r="B49" s="609"/>
      <c r="C49" s="607" t="str">
        <f t="shared" si="1"/>
        <v/>
      </c>
      <c r="D49" s="709"/>
      <c r="E49" s="556"/>
      <c r="F49" s="665" t="str">
        <f t="shared" si="2"/>
        <v/>
      </c>
      <c r="G49" s="709"/>
      <c r="H49" s="665"/>
      <c r="I49" s="709"/>
      <c r="J49" s="665"/>
      <c r="K49" s="614"/>
      <c r="L49" s="614"/>
      <c r="M49" s="614"/>
      <c r="N49" s="773">
        <v>0</v>
      </c>
      <c r="O49" s="773">
        <v>0</v>
      </c>
      <c r="P49" s="773">
        <v>0</v>
      </c>
      <c r="Q49" s="773">
        <v>0</v>
      </c>
      <c r="R49" s="773">
        <v>0</v>
      </c>
      <c r="S49" s="773">
        <v>0</v>
      </c>
      <c r="T49" s="773">
        <v>0</v>
      </c>
      <c r="U49" s="773">
        <v>0</v>
      </c>
      <c r="V49" s="773">
        <v>0</v>
      </c>
      <c r="W49" s="773">
        <v>0</v>
      </c>
      <c r="X49" s="773">
        <v>0</v>
      </c>
      <c r="Y49" s="773">
        <v>0</v>
      </c>
      <c r="Z49" s="773">
        <v>0</v>
      </c>
      <c r="AA49" s="773">
        <v>0</v>
      </c>
      <c r="AB49" s="773">
        <v>0</v>
      </c>
      <c r="AC49" s="608"/>
      <c r="AD49" s="591"/>
    </row>
    <row r="50" spans="1:30" x14ac:dyDescent="0.2">
      <c r="A50" s="708" t="str">
        <f>IF('Courses Valid'!BX55=1,'Courses Valid'!BW55,IF(AND('Courses Valid'!BX55=0,'Courses Valid'!BY55=1),'Courses Valid'!BW55,IF(B49&lt;&gt;"",'Courses Valid'!BW55,"")))</f>
        <v/>
      </c>
      <c r="B50" s="609"/>
      <c r="C50" s="607" t="str">
        <f t="shared" si="1"/>
        <v/>
      </c>
      <c r="D50" s="709"/>
      <c r="E50" s="556"/>
      <c r="F50" s="665" t="str">
        <f t="shared" si="2"/>
        <v/>
      </c>
      <c r="G50" s="709"/>
      <c r="H50" s="665"/>
      <c r="I50" s="709"/>
      <c r="J50" s="665"/>
      <c r="K50" s="614"/>
      <c r="L50" s="614"/>
      <c r="M50" s="614"/>
      <c r="N50" s="773">
        <v>0</v>
      </c>
      <c r="O50" s="773">
        <v>0</v>
      </c>
      <c r="P50" s="773">
        <v>0</v>
      </c>
      <c r="Q50" s="773">
        <v>0</v>
      </c>
      <c r="R50" s="773">
        <v>0</v>
      </c>
      <c r="S50" s="773">
        <v>0</v>
      </c>
      <c r="T50" s="773">
        <v>0</v>
      </c>
      <c r="U50" s="773">
        <v>0</v>
      </c>
      <c r="V50" s="773">
        <v>0</v>
      </c>
      <c r="W50" s="773">
        <v>0</v>
      </c>
      <c r="X50" s="773">
        <v>0</v>
      </c>
      <c r="Y50" s="773">
        <v>0</v>
      </c>
      <c r="Z50" s="773">
        <v>0</v>
      </c>
      <c r="AA50" s="773">
        <v>0</v>
      </c>
      <c r="AB50" s="773">
        <v>0</v>
      </c>
      <c r="AC50" s="608"/>
      <c r="AD50" s="591"/>
    </row>
    <row r="51" spans="1:30" x14ac:dyDescent="0.2">
      <c r="A51" s="708" t="str">
        <f>IF('Courses Valid'!BX56=1,'Courses Valid'!BW56,IF(AND('Courses Valid'!BX56=0,'Courses Valid'!BY56=1),'Courses Valid'!BW56,IF(B50&lt;&gt;"",'Courses Valid'!BW56,"")))</f>
        <v/>
      </c>
      <c r="B51" s="609"/>
      <c r="C51" s="607" t="str">
        <f t="shared" si="1"/>
        <v/>
      </c>
      <c r="D51" s="709"/>
      <c r="E51" s="556"/>
      <c r="F51" s="665" t="str">
        <f t="shared" si="2"/>
        <v/>
      </c>
      <c r="G51" s="709"/>
      <c r="H51" s="665"/>
      <c r="I51" s="709"/>
      <c r="J51" s="665"/>
      <c r="K51" s="614"/>
      <c r="L51" s="614"/>
      <c r="M51" s="614"/>
      <c r="N51" s="773">
        <v>0</v>
      </c>
      <c r="O51" s="773">
        <v>0</v>
      </c>
      <c r="P51" s="773">
        <v>0</v>
      </c>
      <c r="Q51" s="773">
        <v>0</v>
      </c>
      <c r="R51" s="773">
        <v>0</v>
      </c>
      <c r="S51" s="773">
        <v>0</v>
      </c>
      <c r="T51" s="773">
        <v>0</v>
      </c>
      <c r="U51" s="773">
        <v>0</v>
      </c>
      <c r="V51" s="773">
        <v>0</v>
      </c>
      <c r="W51" s="773">
        <v>0</v>
      </c>
      <c r="X51" s="773">
        <v>0</v>
      </c>
      <c r="Y51" s="773">
        <v>0</v>
      </c>
      <c r="Z51" s="773">
        <v>0</v>
      </c>
      <c r="AA51" s="773">
        <v>0</v>
      </c>
      <c r="AB51" s="773">
        <v>0</v>
      </c>
      <c r="AC51" s="608"/>
      <c r="AD51" s="591"/>
    </row>
    <row r="52" spans="1:30" x14ac:dyDescent="0.2">
      <c r="A52" s="708" t="str">
        <f>IF('Courses Valid'!BX57=1,'Courses Valid'!BW57,IF(AND('Courses Valid'!BX57=0,'Courses Valid'!BY57=1),'Courses Valid'!BW57,IF(B51&lt;&gt;"",'Courses Valid'!BW57,"")))</f>
        <v/>
      </c>
      <c r="B52" s="609"/>
      <c r="C52" s="607" t="str">
        <f t="shared" si="1"/>
        <v/>
      </c>
      <c r="D52" s="709"/>
      <c r="E52" s="556"/>
      <c r="F52" s="665" t="str">
        <f t="shared" si="2"/>
        <v/>
      </c>
      <c r="G52" s="709"/>
      <c r="H52" s="665"/>
      <c r="I52" s="709"/>
      <c r="J52" s="665"/>
      <c r="K52" s="614"/>
      <c r="L52" s="614"/>
      <c r="M52" s="614"/>
      <c r="N52" s="773">
        <v>0</v>
      </c>
      <c r="O52" s="773">
        <v>0</v>
      </c>
      <c r="P52" s="773">
        <v>0</v>
      </c>
      <c r="Q52" s="773">
        <v>0</v>
      </c>
      <c r="R52" s="773">
        <v>0</v>
      </c>
      <c r="S52" s="773">
        <v>0</v>
      </c>
      <c r="T52" s="773">
        <v>0</v>
      </c>
      <c r="U52" s="773">
        <v>0</v>
      </c>
      <c r="V52" s="773">
        <v>0</v>
      </c>
      <c r="W52" s="773">
        <v>0</v>
      </c>
      <c r="X52" s="773">
        <v>0</v>
      </c>
      <c r="Y52" s="773">
        <v>0</v>
      </c>
      <c r="Z52" s="773">
        <v>0</v>
      </c>
      <c r="AA52" s="773">
        <v>0</v>
      </c>
      <c r="AB52" s="773">
        <v>0</v>
      </c>
      <c r="AC52" s="608"/>
      <c r="AD52" s="591"/>
    </row>
    <row r="53" spans="1:30" x14ac:dyDescent="0.2">
      <c r="A53" s="708" t="str">
        <f>IF('Courses Valid'!BX58=1,'Courses Valid'!BW58,IF(AND('Courses Valid'!BX58=0,'Courses Valid'!BY58=1),'Courses Valid'!BW58,IF(B52&lt;&gt;"",'Courses Valid'!BW58,"")))</f>
        <v/>
      </c>
      <c r="B53" s="609"/>
      <c r="C53" s="607" t="str">
        <f t="shared" si="1"/>
        <v/>
      </c>
      <c r="D53" s="709"/>
      <c r="E53" s="556"/>
      <c r="F53" s="665" t="str">
        <f t="shared" si="2"/>
        <v/>
      </c>
      <c r="G53" s="709"/>
      <c r="H53" s="665"/>
      <c r="I53" s="709"/>
      <c r="J53" s="665"/>
      <c r="K53" s="614"/>
      <c r="L53" s="614"/>
      <c r="M53" s="614"/>
      <c r="N53" s="773">
        <v>0</v>
      </c>
      <c r="O53" s="773">
        <v>0</v>
      </c>
      <c r="P53" s="773">
        <v>0</v>
      </c>
      <c r="Q53" s="773">
        <v>0</v>
      </c>
      <c r="R53" s="773">
        <v>0</v>
      </c>
      <c r="S53" s="773">
        <v>0</v>
      </c>
      <c r="T53" s="773">
        <v>0</v>
      </c>
      <c r="U53" s="773">
        <v>0</v>
      </c>
      <c r="V53" s="773">
        <v>0</v>
      </c>
      <c r="W53" s="773">
        <v>0</v>
      </c>
      <c r="X53" s="773">
        <v>0</v>
      </c>
      <c r="Y53" s="773">
        <v>0</v>
      </c>
      <c r="Z53" s="773">
        <v>0</v>
      </c>
      <c r="AA53" s="773">
        <v>0</v>
      </c>
      <c r="AB53" s="773">
        <v>0</v>
      </c>
      <c r="AC53" s="608"/>
      <c r="AD53" s="591"/>
    </row>
    <row r="54" spans="1:30" x14ac:dyDescent="0.2">
      <c r="A54" s="708" t="str">
        <f>IF('Courses Valid'!BX59=1,'Courses Valid'!BW59,IF(AND('Courses Valid'!BX59=0,'Courses Valid'!BY59=1),'Courses Valid'!BW59,IF(B53&lt;&gt;"",'Courses Valid'!BW59,"")))</f>
        <v/>
      </c>
      <c r="B54" s="609"/>
      <c r="C54" s="607" t="str">
        <f t="shared" si="1"/>
        <v/>
      </c>
      <c r="D54" s="709"/>
      <c r="E54" s="556"/>
      <c r="F54" s="665" t="str">
        <f t="shared" si="2"/>
        <v/>
      </c>
      <c r="G54" s="709"/>
      <c r="H54" s="665"/>
      <c r="I54" s="709"/>
      <c r="J54" s="665"/>
      <c r="K54" s="614"/>
      <c r="L54" s="614"/>
      <c r="M54" s="614"/>
      <c r="N54" s="773">
        <v>0</v>
      </c>
      <c r="O54" s="773">
        <v>0</v>
      </c>
      <c r="P54" s="773">
        <v>0</v>
      </c>
      <c r="Q54" s="773">
        <v>0</v>
      </c>
      <c r="R54" s="773">
        <v>0</v>
      </c>
      <c r="S54" s="773">
        <v>0</v>
      </c>
      <c r="T54" s="773">
        <v>0</v>
      </c>
      <c r="U54" s="773">
        <v>0</v>
      </c>
      <c r="V54" s="773">
        <v>0</v>
      </c>
      <c r="W54" s="773">
        <v>0</v>
      </c>
      <c r="X54" s="773">
        <v>0</v>
      </c>
      <c r="Y54" s="773">
        <v>0</v>
      </c>
      <c r="Z54" s="773">
        <v>0</v>
      </c>
      <c r="AA54" s="773">
        <v>0</v>
      </c>
      <c r="AB54" s="773">
        <v>0</v>
      </c>
      <c r="AC54" s="608"/>
      <c r="AD54" s="591"/>
    </row>
    <row r="55" spans="1:30" x14ac:dyDescent="0.2">
      <c r="A55" s="708" t="str">
        <f>IF('Courses Valid'!BX60=1,'Courses Valid'!BW60,IF(AND('Courses Valid'!BX60=0,'Courses Valid'!BY60=1),'Courses Valid'!BW60,IF(B54&lt;&gt;"",'Courses Valid'!BW60,"")))</f>
        <v/>
      </c>
      <c r="B55" s="609"/>
      <c r="C55" s="607" t="str">
        <f t="shared" si="1"/>
        <v/>
      </c>
      <c r="D55" s="709"/>
      <c r="E55" s="556"/>
      <c r="F55" s="665" t="str">
        <f t="shared" si="2"/>
        <v/>
      </c>
      <c r="G55" s="709"/>
      <c r="H55" s="665"/>
      <c r="I55" s="709"/>
      <c r="J55" s="665"/>
      <c r="K55" s="614"/>
      <c r="L55" s="614"/>
      <c r="M55" s="614"/>
      <c r="N55" s="773">
        <v>0</v>
      </c>
      <c r="O55" s="773">
        <v>0</v>
      </c>
      <c r="P55" s="773">
        <v>0</v>
      </c>
      <c r="Q55" s="773">
        <v>0</v>
      </c>
      <c r="R55" s="773">
        <v>0</v>
      </c>
      <c r="S55" s="773">
        <v>0</v>
      </c>
      <c r="T55" s="773">
        <v>0</v>
      </c>
      <c r="U55" s="773">
        <v>0</v>
      </c>
      <c r="V55" s="773">
        <v>0</v>
      </c>
      <c r="W55" s="773">
        <v>0</v>
      </c>
      <c r="X55" s="773">
        <v>0</v>
      </c>
      <c r="Y55" s="773">
        <v>0</v>
      </c>
      <c r="Z55" s="773">
        <v>0</v>
      </c>
      <c r="AA55" s="773">
        <v>0</v>
      </c>
      <c r="AB55" s="773">
        <v>0</v>
      </c>
      <c r="AC55" s="608"/>
      <c r="AD55" s="591"/>
    </row>
    <row r="56" spans="1:30" x14ac:dyDescent="0.2">
      <c r="A56" s="708" t="str">
        <f>IF('Courses Valid'!BX61=1,'Courses Valid'!BW61,IF(AND('Courses Valid'!BX61=0,'Courses Valid'!BY61=1),'Courses Valid'!BW61,IF(B55&lt;&gt;"",'Courses Valid'!BW61,"")))</f>
        <v/>
      </c>
      <c r="B56" s="609"/>
      <c r="C56" s="607" t="str">
        <f t="shared" si="1"/>
        <v/>
      </c>
      <c r="D56" s="709"/>
      <c r="E56" s="556"/>
      <c r="F56" s="665" t="str">
        <f t="shared" si="2"/>
        <v/>
      </c>
      <c r="G56" s="709"/>
      <c r="H56" s="665"/>
      <c r="I56" s="709"/>
      <c r="J56" s="665"/>
      <c r="K56" s="614"/>
      <c r="L56" s="614"/>
      <c r="M56" s="614"/>
      <c r="N56" s="773">
        <v>0</v>
      </c>
      <c r="O56" s="773">
        <v>0</v>
      </c>
      <c r="P56" s="773">
        <v>0</v>
      </c>
      <c r="Q56" s="773">
        <v>0</v>
      </c>
      <c r="R56" s="773">
        <v>0</v>
      </c>
      <c r="S56" s="773">
        <v>0</v>
      </c>
      <c r="T56" s="773">
        <v>0</v>
      </c>
      <c r="U56" s="773">
        <v>0</v>
      </c>
      <c r="V56" s="773">
        <v>0</v>
      </c>
      <c r="W56" s="773">
        <v>0</v>
      </c>
      <c r="X56" s="773">
        <v>0</v>
      </c>
      <c r="Y56" s="773">
        <v>0</v>
      </c>
      <c r="Z56" s="773">
        <v>0</v>
      </c>
      <c r="AA56" s="773">
        <v>0</v>
      </c>
      <c r="AB56" s="773">
        <v>0</v>
      </c>
      <c r="AC56" s="608"/>
      <c r="AD56" s="591"/>
    </row>
    <row r="57" spans="1:30" x14ac:dyDescent="0.2">
      <c r="A57" s="708" t="str">
        <f>IF('Courses Valid'!BX62=1,'Courses Valid'!BW62,IF(AND('Courses Valid'!BX62=0,'Courses Valid'!BY62=1),'Courses Valid'!BW62,IF(B56&lt;&gt;"",'Courses Valid'!BW62,"")))</f>
        <v/>
      </c>
      <c r="B57" s="609"/>
      <c r="C57" s="607" t="str">
        <f t="shared" si="1"/>
        <v/>
      </c>
      <c r="D57" s="709"/>
      <c r="E57" s="556"/>
      <c r="F57" s="665" t="str">
        <f t="shared" si="2"/>
        <v/>
      </c>
      <c r="G57" s="709"/>
      <c r="H57" s="665"/>
      <c r="I57" s="709"/>
      <c r="J57" s="665"/>
      <c r="K57" s="614"/>
      <c r="L57" s="614"/>
      <c r="M57" s="614"/>
      <c r="N57" s="773">
        <v>0</v>
      </c>
      <c r="O57" s="773">
        <v>0</v>
      </c>
      <c r="P57" s="773">
        <v>0</v>
      </c>
      <c r="Q57" s="773">
        <v>0</v>
      </c>
      <c r="R57" s="773">
        <v>0</v>
      </c>
      <c r="S57" s="773">
        <v>0</v>
      </c>
      <c r="T57" s="773">
        <v>0</v>
      </c>
      <c r="U57" s="773">
        <v>0</v>
      </c>
      <c r="V57" s="773">
        <v>0</v>
      </c>
      <c r="W57" s="773">
        <v>0</v>
      </c>
      <c r="X57" s="773">
        <v>0</v>
      </c>
      <c r="Y57" s="773">
        <v>0</v>
      </c>
      <c r="Z57" s="773">
        <v>0</v>
      </c>
      <c r="AA57" s="773">
        <v>0</v>
      </c>
      <c r="AB57" s="773">
        <v>0</v>
      </c>
      <c r="AC57" s="608"/>
      <c r="AD57" s="591"/>
    </row>
    <row r="58" spans="1:30" x14ac:dyDescent="0.2">
      <c r="A58" s="708" t="str">
        <f>IF('Courses Valid'!BX63=1,'Courses Valid'!BW63,IF(AND('Courses Valid'!BX63=0,'Courses Valid'!BY63=1),'Courses Valid'!BW63,IF(B57&lt;&gt;"",'Courses Valid'!BW63,"")))</f>
        <v/>
      </c>
      <c r="B58" s="609"/>
      <c r="C58" s="607" t="str">
        <f t="shared" si="1"/>
        <v/>
      </c>
      <c r="D58" s="709"/>
      <c r="E58" s="556"/>
      <c r="F58" s="665" t="str">
        <f t="shared" si="2"/>
        <v/>
      </c>
      <c r="G58" s="709"/>
      <c r="H58" s="665"/>
      <c r="I58" s="709"/>
      <c r="J58" s="665"/>
      <c r="K58" s="614"/>
      <c r="L58" s="614"/>
      <c r="M58" s="614"/>
      <c r="N58" s="773">
        <v>0</v>
      </c>
      <c r="O58" s="773">
        <v>0</v>
      </c>
      <c r="P58" s="773">
        <v>0</v>
      </c>
      <c r="Q58" s="773">
        <v>0</v>
      </c>
      <c r="R58" s="773">
        <v>0</v>
      </c>
      <c r="S58" s="773">
        <v>0</v>
      </c>
      <c r="T58" s="773">
        <v>0</v>
      </c>
      <c r="U58" s="773">
        <v>0</v>
      </c>
      <c r="V58" s="773">
        <v>0</v>
      </c>
      <c r="W58" s="773">
        <v>0</v>
      </c>
      <c r="X58" s="773">
        <v>0</v>
      </c>
      <c r="Y58" s="773">
        <v>0</v>
      </c>
      <c r="Z58" s="773">
        <v>0</v>
      </c>
      <c r="AA58" s="773">
        <v>0</v>
      </c>
      <c r="AB58" s="773">
        <v>0</v>
      </c>
      <c r="AC58" s="608"/>
      <c r="AD58" s="591"/>
    </row>
    <row r="59" spans="1:30" x14ac:dyDescent="0.2">
      <c r="A59" s="708" t="str">
        <f>IF('Courses Valid'!BX64=1,'Courses Valid'!BW64,IF(AND('Courses Valid'!BX64=0,'Courses Valid'!BY64=1),'Courses Valid'!BW64,IF(B58&lt;&gt;"",'Courses Valid'!BW64,"")))</f>
        <v/>
      </c>
      <c r="B59" s="609"/>
      <c r="C59" s="607" t="str">
        <f t="shared" si="1"/>
        <v/>
      </c>
      <c r="D59" s="709"/>
      <c r="E59" s="556"/>
      <c r="F59" s="665" t="str">
        <f t="shared" si="2"/>
        <v/>
      </c>
      <c r="G59" s="709"/>
      <c r="H59" s="665"/>
      <c r="I59" s="709"/>
      <c r="J59" s="665"/>
      <c r="K59" s="614"/>
      <c r="L59" s="614"/>
      <c r="M59" s="614"/>
      <c r="N59" s="773">
        <v>0</v>
      </c>
      <c r="O59" s="773">
        <v>0</v>
      </c>
      <c r="P59" s="773">
        <v>0</v>
      </c>
      <c r="Q59" s="773">
        <v>0</v>
      </c>
      <c r="R59" s="773">
        <v>0</v>
      </c>
      <c r="S59" s="773">
        <v>0</v>
      </c>
      <c r="T59" s="773">
        <v>0</v>
      </c>
      <c r="U59" s="773">
        <v>0</v>
      </c>
      <c r="V59" s="773">
        <v>0</v>
      </c>
      <c r="W59" s="773">
        <v>0</v>
      </c>
      <c r="X59" s="773">
        <v>0</v>
      </c>
      <c r="Y59" s="773">
        <v>0</v>
      </c>
      <c r="Z59" s="773">
        <v>0</v>
      </c>
      <c r="AA59" s="773">
        <v>0</v>
      </c>
      <c r="AB59" s="773">
        <v>0</v>
      </c>
      <c r="AC59" s="608"/>
      <c r="AD59" s="591"/>
    </row>
    <row r="60" spans="1:30" x14ac:dyDescent="0.2">
      <c r="A60" s="708" t="str">
        <f>IF('Courses Valid'!BX65=1,'Courses Valid'!BW65,IF(AND('Courses Valid'!BX65=0,'Courses Valid'!BY65=1),'Courses Valid'!BW65,IF(B59&lt;&gt;"",'Courses Valid'!BW65,"")))</f>
        <v/>
      </c>
      <c r="B60" s="609"/>
      <c r="C60" s="607" t="str">
        <f t="shared" si="1"/>
        <v/>
      </c>
      <c r="D60" s="709"/>
      <c r="E60" s="556"/>
      <c r="F60" s="665" t="str">
        <f t="shared" si="2"/>
        <v/>
      </c>
      <c r="G60" s="709"/>
      <c r="H60" s="665"/>
      <c r="I60" s="709"/>
      <c r="J60" s="665"/>
      <c r="K60" s="614"/>
      <c r="L60" s="614"/>
      <c r="M60" s="614"/>
      <c r="N60" s="773">
        <v>0</v>
      </c>
      <c r="O60" s="773">
        <v>0</v>
      </c>
      <c r="P60" s="773">
        <v>0</v>
      </c>
      <c r="Q60" s="773">
        <v>0</v>
      </c>
      <c r="R60" s="773">
        <v>0</v>
      </c>
      <c r="S60" s="773">
        <v>0</v>
      </c>
      <c r="T60" s="773">
        <v>0</v>
      </c>
      <c r="U60" s="773">
        <v>0</v>
      </c>
      <c r="V60" s="773">
        <v>0</v>
      </c>
      <c r="W60" s="773">
        <v>0</v>
      </c>
      <c r="X60" s="773">
        <v>0</v>
      </c>
      <c r="Y60" s="773">
        <v>0</v>
      </c>
      <c r="Z60" s="773">
        <v>0</v>
      </c>
      <c r="AA60" s="773">
        <v>0</v>
      </c>
      <c r="AB60" s="773">
        <v>0</v>
      </c>
      <c r="AC60" s="608"/>
      <c r="AD60" s="591"/>
    </row>
    <row r="61" spans="1:30" x14ac:dyDescent="0.2">
      <c r="A61" s="708" t="str">
        <f>IF('Courses Valid'!BX66=1,'Courses Valid'!BW66,IF(AND('Courses Valid'!BX66=0,'Courses Valid'!BY66=1),'Courses Valid'!BW66,IF(B60&lt;&gt;"",'Courses Valid'!BW66,"")))</f>
        <v/>
      </c>
      <c r="B61" s="609"/>
      <c r="C61" s="607" t="str">
        <f t="shared" si="1"/>
        <v/>
      </c>
      <c r="D61" s="709"/>
      <c r="E61" s="556"/>
      <c r="F61" s="665" t="str">
        <f t="shared" si="2"/>
        <v/>
      </c>
      <c r="G61" s="709"/>
      <c r="H61" s="665"/>
      <c r="I61" s="709"/>
      <c r="J61" s="665"/>
      <c r="K61" s="614"/>
      <c r="L61" s="614"/>
      <c r="M61" s="614"/>
      <c r="N61" s="773">
        <v>0</v>
      </c>
      <c r="O61" s="773">
        <v>0</v>
      </c>
      <c r="P61" s="773">
        <v>0</v>
      </c>
      <c r="Q61" s="773">
        <v>0</v>
      </c>
      <c r="R61" s="773">
        <v>0</v>
      </c>
      <c r="S61" s="773">
        <v>0</v>
      </c>
      <c r="T61" s="773">
        <v>0</v>
      </c>
      <c r="U61" s="773">
        <v>0</v>
      </c>
      <c r="V61" s="773">
        <v>0</v>
      </c>
      <c r="W61" s="773">
        <v>0</v>
      </c>
      <c r="X61" s="773">
        <v>0</v>
      </c>
      <c r="Y61" s="773">
        <v>0</v>
      </c>
      <c r="Z61" s="773">
        <v>0</v>
      </c>
      <c r="AA61" s="773">
        <v>0</v>
      </c>
      <c r="AB61" s="773">
        <v>0</v>
      </c>
      <c r="AC61" s="608"/>
      <c r="AD61" s="591"/>
    </row>
    <row r="62" spans="1:30" x14ac:dyDescent="0.2">
      <c r="A62" s="708" t="str">
        <f>IF('Courses Valid'!BX67=1,'Courses Valid'!BW67,IF(AND('Courses Valid'!BX67=0,'Courses Valid'!BY67=1),'Courses Valid'!BW67,IF(B61&lt;&gt;"",'Courses Valid'!BW67,"")))</f>
        <v/>
      </c>
      <c r="B62" s="609"/>
      <c r="C62" s="607" t="str">
        <f t="shared" si="1"/>
        <v/>
      </c>
      <c r="D62" s="709"/>
      <c r="E62" s="556"/>
      <c r="F62" s="665" t="str">
        <f t="shared" si="2"/>
        <v/>
      </c>
      <c r="G62" s="709"/>
      <c r="H62" s="665"/>
      <c r="I62" s="709"/>
      <c r="J62" s="665"/>
      <c r="K62" s="614"/>
      <c r="L62" s="614"/>
      <c r="M62" s="614"/>
      <c r="N62" s="773">
        <v>0</v>
      </c>
      <c r="O62" s="773">
        <v>0</v>
      </c>
      <c r="P62" s="773">
        <v>0</v>
      </c>
      <c r="Q62" s="773">
        <v>0</v>
      </c>
      <c r="R62" s="773">
        <v>0</v>
      </c>
      <c r="S62" s="773">
        <v>0</v>
      </c>
      <c r="T62" s="773">
        <v>0</v>
      </c>
      <c r="U62" s="773">
        <v>0</v>
      </c>
      <c r="V62" s="773">
        <v>0</v>
      </c>
      <c r="W62" s="773">
        <v>0</v>
      </c>
      <c r="X62" s="773">
        <v>0</v>
      </c>
      <c r="Y62" s="773">
        <v>0</v>
      </c>
      <c r="Z62" s="773">
        <v>0</v>
      </c>
      <c r="AA62" s="773">
        <v>0</v>
      </c>
      <c r="AB62" s="773">
        <v>0</v>
      </c>
      <c r="AC62" s="608"/>
      <c r="AD62" s="591"/>
    </row>
    <row r="63" spans="1:30" x14ac:dyDescent="0.2">
      <c r="A63" s="708" t="str">
        <f>IF('Courses Valid'!BX68=1,'Courses Valid'!BW68,IF(AND('Courses Valid'!BX68=0,'Courses Valid'!BY68=1),'Courses Valid'!BW68,IF(B62&lt;&gt;"",'Courses Valid'!BW68,"")))</f>
        <v/>
      </c>
      <c r="B63" s="609"/>
      <c r="C63" s="607" t="str">
        <f t="shared" si="1"/>
        <v/>
      </c>
      <c r="D63" s="709"/>
      <c r="E63" s="556"/>
      <c r="F63" s="665" t="str">
        <f t="shared" si="2"/>
        <v/>
      </c>
      <c r="G63" s="709"/>
      <c r="H63" s="665"/>
      <c r="I63" s="709"/>
      <c r="J63" s="665"/>
      <c r="K63" s="614"/>
      <c r="L63" s="614"/>
      <c r="M63" s="614"/>
      <c r="N63" s="773">
        <v>0</v>
      </c>
      <c r="O63" s="773">
        <v>0</v>
      </c>
      <c r="P63" s="773">
        <v>0</v>
      </c>
      <c r="Q63" s="773">
        <v>0</v>
      </c>
      <c r="R63" s="773">
        <v>0</v>
      </c>
      <c r="S63" s="773">
        <v>0</v>
      </c>
      <c r="T63" s="773">
        <v>0</v>
      </c>
      <c r="U63" s="773">
        <v>0</v>
      </c>
      <c r="V63" s="773">
        <v>0</v>
      </c>
      <c r="W63" s="773">
        <v>0</v>
      </c>
      <c r="X63" s="773">
        <v>0</v>
      </c>
      <c r="Y63" s="773">
        <v>0</v>
      </c>
      <c r="Z63" s="773">
        <v>0</v>
      </c>
      <c r="AA63" s="773">
        <v>0</v>
      </c>
      <c r="AB63" s="773">
        <v>0</v>
      </c>
      <c r="AC63" s="608"/>
      <c r="AD63" s="591"/>
    </row>
    <row r="64" spans="1:30" x14ac:dyDescent="0.2">
      <c r="A64" s="708" t="str">
        <f>IF('Courses Valid'!BX69=1,'Courses Valid'!BW69,IF(AND('Courses Valid'!BX69=0,'Courses Valid'!BY69=1),'Courses Valid'!BW69,IF(B63&lt;&gt;"",'Courses Valid'!BW69,"")))</f>
        <v/>
      </c>
      <c r="B64" s="609"/>
      <c r="C64" s="607" t="str">
        <f t="shared" si="1"/>
        <v/>
      </c>
      <c r="D64" s="709"/>
      <c r="E64" s="556"/>
      <c r="F64" s="665" t="str">
        <f t="shared" si="2"/>
        <v/>
      </c>
      <c r="G64" s="709"/>
      <c r="H64" s="665"/>
      <c r="I64" s="709"/>
      <c r="J64" s="665"/>
      <c r="K64" s="614"/>
      <c r="L64" s="614"/>
      <c r="M64" s="614"/>
      <c r="N64" s="773">
        <v>0</v>
      </c>
      <c r="O64" s="773">
        <v>0</v>
      </c>
      <c r="P64" s="773">
        <v>0</v>
      </c>
      <c r="Q64" s="773">
        <v>0</v>
      </c>
      <c r="R64" s="773">
        <v>0</v>
      </c>
      <c r="S64" s="773">
        <v>0</v>
      </c>
      <c r="T64" s="773">
        <v>0</v>
      </c>
      <c r="U64" s="773">
        <v>0</v>
      </c>
      <c r="V64" s="773">
        <v>0</v>
      </c>
      <c r="W64" s="773">
        <v>0</v>
      </c>
      <c r="X64" s="773">
        <v>0</v>
      </c>
      <c r="Y64" s="773">
        <v>0</v>
      </c>
      <c r="Z64" s="773">
        <v>0</v>
      </c>
      <c r="AA64" s="773">
        <v>0</v>
      </c>
      <c r="AB64" s="773">
        <v>0</v>
      </c>
      <c r="AC64" s="608"/>
      <c r="AD64" s="591"/>
    </row>
    <row r="65" spans="1:30" x14ac:dyDescent="0.2">
      <c r="A65" s="708" t="str">
        <f>IF('Courses Valid'!BX70=1,'Courses Valid'!BW70,IF(AND('Courses Valid'!BX70=0,'Courses Valid'!BY70=1),'Courses Valid'!BW70,IF(B64&lt;&gt;"",'Courses Valid'!BW70,"")))</f>
        <v/>
      </c>
      <c r="B65" s="609"/>
      <c r="C65" s="607" t="str">
        <f t="shared" si="1"/>
        <v/>
      </c>
      <c r="D65" s="709"/>
      <c r="E65" s="556"/>
      <c r="F65" s="665" t="str">
        <f t="shared" si="2"/>
        <v/>
      </c>
      <c r="G65" s="709"/>
      <c r="H65" s="665"/>
      <c r="I65" s="709"/>
      <c r="J65" s="665"/>
      <c r="K65" s="614"/>
      <c r="L65" s="614"/>
      <c r="M65" s="614"/>
      <c r="N65" s="773">
        <v>0</v>
      </c>
      <c r="O65" s="773">
        <v>0</v>
      </c>
      <c r="P65" s="773">
        <v>0</v>
      </c>
      <c r="Q65" s="773">
        <v>0</v>
      </c>
      <c r="R65" s="773">
        <v>0</v>
      </c>
      <c r="S65" s="773">
        <v>0</v>
      </c>
      <c r="T65" s="773">
        <v>0</v>
      </c>
      <c r="U65" s="773">
        <v>0</v>
      </c>
      <c r="V65" s="773">
        <v>0</v>
      </c>
      <c r="W65" s="773">
        <v>0</v>
      </c>
      <c r="X65" s="773">
        <v>0</v>
      </c>
      <c r="Y65" s="773">
        <v>0</v>
      </c>
      <c r="Z65" s="773">
        <v>0</v>
      </c>
      <c r="AA65" s="773">
        <v>0</v>
      </c>
      <c r="AB65" s="773">
        <v>0</v>
      </c>
      <c r="AC65" s="608"/>
      <c r="AD65" s="591"/>
    </row>
    <row r="66" spans="1:30" x14ac:dyDescent="0.2">
      <c r="A66" s="708" t="str">
        <f>IF('Courses Valid'!BX71=1,'Courses Valid'!BW71,IF(AND('Courses Valid'!BX71=0,'Courses Valid'!BY71=1),'Courses Valid'!BW71,IF(B65&lt;&gt;"",'Courses Valid'!BW71,"")))</f>
        <v/>
      </c>
      <c r="B66" s="609"/>
      <c r="C66" s="607" t="str">
        <f t="shared" si="1"/>
        <v/>
      </c>
      <c r="D66" s="709"/>
      <c r="E66" s="556"/>
      <c r="F66" s="665" t="str">
        <f t="shared" si="2"/>
        <v/>
      </c>
      <c r="G66" s="709"/>
      <c r="H66" s="665"/>
      <c r="I66" s="709"/>
      <c r="J66" s="665"/>
      <c r="K66" s="614"/>
      <c r="L66" s="614"/>
      <c r="M66" s="614"/>
      <c r="N66" s="773">
        <v>0</v>
      </c>
      <c r="O66" s="773">
        <v>0</v>
      </c>
      <c r="P66" s="773">
        <v>0</v>
      </c>
      <c r="Q66" s="773">
        <v>0</v>
      </c>
      <c r="R66" s="773">
        <v>0</v>
      </c>
      <c r="S66" s="773">
        <v>0</v>
      </c>
      <c r="T66" s="773">
        <v>0</v>
      </c>
      <c r="U66" s="773">
        <v>0</v>
      </c>
      <c r="V66" s="773">
        <v>0</v>
      </c>
      <c r="W66" s="773">
        <v>0</v>
      </c>
      <c r="X66" s="773">
        <v>0</v>
      </c>
      <c r="Y66" s="773">
        <v>0</v>
      </c>
      <c r="Z66" s="773">
        <v>0</v>
      </c>
      <c r="AA66" s="773">
        <v>0</v>
      </c>
      <c r="AB66" s="773">
        <v>0</v>
      </c>
      <c r="AC66" s="608"/>
      <c r="AD66" s="591"/>
    </row>
    <row r="67" spans="1:30" x14ac:dyDescent="0.2">
      <c r="A67" s="708" t="str">
        <f>IF('Courses Valid'!BX72=1,'Courses Valid'!BW72,IF(AND('Courses Valid'!BX72=0,'Courses Valid'!BY72=1),'Courses Valid'!BW72,IF(B66&lt;&gt;"",'Courses Valid'!BW72,"")))</f>
        <v/>
      </c>
      <c r="B67" s="609"/>
      <c r="C67" s="607" t="str">
        <f t="shared" si="1"/>
        <v/>
      </c>
      <c r="D67" s="709"/>
      <c r="E67" s="556"/>
      <c r="F67" s="665" t="str">
        <f t="shared" si="2"/>
        <v/>
      </c>
      <c r="G67" s="709"/>
      <c r="H67" s="665"/>
      <c r="I67" s="709"/>
      <c r="J67" s="665"/>
      <c r="K67" s="614"/>
      <c r="L67" s="614"/>
      <c r="M67" s="614"/>
      <c r="N67" s="773">
        <v>0</v>
      </c>
      <c r="O67" s="773">
        <v>0</v>
      </c>
      <c r="P67" s="773">
        <v>0</v>
      </c>
      <c r="Q67" s="773">
        <v>0</v>
      </c>
      <c r="R67" s="773">
        <v>0</v>
      </c>
      <c r="S67" s="773">
        <v>0</v>
      </c>
      <c r="T67" s="773">
        <v>0</v>
      </c>
      <c r="U67" s="773">
        <v>0</v>
      </c>
      <c r="V67" s="773">
        <v>0</v>
      </c>
      <c r="W67" s="773">
        <v>0</v>
      </c>
      <c r="X67" s="773">
        <v>0</v>
      </c>
      <c r="Y67" s="773">
        <v>0</v>
      </c>
      <c r="Z67" s="773">
        <v>0</v>
      </c>
      <c r="AA67" s="773">
        <v>0</v>
      </c>
      <c r="AB67" s="773">
        <v>0</v>
      </c>
      <c r="AC67" s="608"/>
      <c r="AD67" s="591"/>
    </row>
    <row r="68" spans="1:30" x14ac:dyDescent="0.2">
      <c r="A68" s="708" t="str">
        <f>IF('Courses Valid'!BX73=1,'Courses Valid'!BW73,IF(AND('Courses Valid'!BX73=0,'Courses Valid'!BY73=1),'Courses Valid'!BW73,IF(B67&lt;&gt;"",'Courses Valid'!BW73,"")))</f>
        <v/>
      </c>
      <c r="B68" s="609"/>
      <c r="C68" s="607" t="str">
        <f t="shared" si="1"/>
        <v/>
      </c>
      <c r="D68" s="709"/>
      <c r="E68" s="556"/>
      <c r="F68" s="665" t="str">
        <f t="shared" si="2"/>
        <v/>
      </c>
      <c r="G68" s="709"/>
      <c r="H68" s="665"/>
      <c r="I68" s="709"/>
      <c r="J68" s="665"/>
      <c r="K68" s="614"/>
      <c r="L68" s="614"/>
      <c r="M68" s="614"/>
      <c r="N68" s="773">
        <v>0</v>
      </c>
      <c r="O68" s="773">
        <v>0</v>
      </c>
      <c r="P68" s="773">
        <v>0</v>
      </c>
      <c r="Q68" s="773">
        <v>0</v>
      </c>
      <c r="R68" s="773">
        <v>0</v>
      </c>
      <c r="S68" s="773">
        <v>0</v>
      </c>
      <c r="T68" s="773">
        <v>0</v>
      </c>
      <c r="U68" s="773">
        <v>0</v>
      </c>
      <c r="V68" s="773">
        <v>0</v>
      </c>
      <c r="W68" s="773">
        <v>0</v>
      </c>
      <c r="X68" s="773">
        <v>0</v>
      </c>
      <c r="Y68" s="773">
        <v>0</v>
      </c>
      <c r="Z68" s="773">
        <v>0</v>
      </c>
      <c r="AA68" s="773">
        <v>0</v>
      </c>
      <c r="AB68" s="773">
        <v>0</v>
      </c>
      <c r="AC68" s="608"/>
      <c r="AD68" s="591"/>
    </row>
    <row r="69" spans="1:30" x14ac:dyDescent="0.2">
      <c r="A69" s="708" t="str">
        <f>IF('Courses Valid'!BX74=1,'Courses Valid'!BW74,IF(AND('Courses Valid'!BX74=0,'Courses Valid'!BY74=1),'Courses Valid'!BW74,IF(B68&lt;&gt;"",'Courses Valid'!BW74,"")))</f>
        <v/>
      </c>
      <c r="B69" s="609"/>
      <c r="C69" s="607" t="str">
        <f t="shared" si="1"/>
        <v/>
      </c>
      <c r="D69" s="709"/>
      <c r="E69" s="556"/>
      <c r="F69" s="665" t="str">
        <f t="shared" si="2"/>
        <v/>
      </c>
      <c r="G69" s="709"/>
      <c r="H69" s="665"/>
      <c r="I69" s="709"/>
      <c r="J69" s="665"/>
      <c r="K69" s="614"/>
      <c r="L69" s="614"/>
      <c r="M69" s="614"/>
      <c r="N69" s="773">
        <v>0</v>
      </c>
      <c r="O69" s="773">
        <v>0</v>
      </c>
      <c r="P69" s="773">
        <v>0</v>
      </c>
      <c r="Q69" s="773">
        <v>0</v>
      </c>
      <c r="R69" s="773">
        <v>0</v>
      </c>
      <c r="S69" s="773">
        <v>0</v>
      </c>
      <c r="T69" s="773">
        <v>0</v>
      </c>
      <c r="U69" s="773">
        <v>0</v>
      </c>
      <c r="V69" s="773">
        <v>0</v>
      </c>
      <c r="W69" s="773">
        <v>0</v>
      </c>
      <c r="X69" s="773">
        <v>0</v>
      </c>
      <c r="Y69" s="773">
        <v>0</v>
      </c>
      <c r="Z69" s="773">
        <v>0</v>
      </c>
      <c r="AA69" s="773">
        <v>0</v>
      </c>
      <c r="AB69" s="773">
        <v>0</v>
      </c>
      <c r="AC69" s="608"/>
      <c r="AD69" s="591"/>
    </row>
    <row r="70" spans="1:30" x14ac:dyDescent="0.2">
      <c r="A70" s="708" t="str">
        <f>IF('Courses Valid'!BX75=1,'Courses Valid'!BW75,IF(AND('Courses Valid'!BX75=0,'Courses Valid'!BY75=1),'Courses Valid'!BW75,IF(B69&lt;&gt;"",'Courses Valid'!BW75,"")))</f>
        <v/>
      </c>
      <c r="B70" s="609"/>
      <c r="C70" s="607" t="str">
        <f t="shared" si="1"/>
        <v/>
      </c>
      <c r="D70" s="709"/>
      <c r="E70" s="556"/>
      <c r="F70" s="665" t="str">
        <f t="shared" si="2"/>
        <v/>
      </c>
      <c r="G70" s="709"/>
      <c r="H70" s="665"/>
      <c r="I70" s="709"/>
      <c r="J70" s="665"/>
      <c r="K70" s="614"/>
      <c r="L70" s="614"/>
      <c r="M70" s="614"/>
      <c r="N70" s="773">
        <v>0</v>
      </c>
      <c r="O70" s="773">
        <v>0</v>
      </c>
      <c r="P70" s="773">
        <v>0</v>
      </c>
      <c r="Q70" s="773">
        <v>0</v>
      </c>
      <c r="R70" s="773">
        <v>0</v>
      </c>
      <c r="S70" s="773">
        <v>0</v>
      </c>
      <c r="T70" s="773">
        <v>0</v>
      </c>
      <c r="U70" s="773">
        <v>0</v>
      </c>
      <c r="V70" s="773">
        <v>0</v>
      </c>
      <c r="W70" s="773">
        <v>0</v>
      </c>
      <c r="X70" s="773">
        <v>0</v>
      </c>
      <c r="Y70" s="773">
        <v>0</v>
      </c>
      <c r="Z70" s="773">
        <v>0</v>
      </c>
      <c r="AA70" s="773">
        <v>0</v>
      </c>
      <c r="AB70" s="773">
        <v>0</v>
      </c>
      <c r="AC70" s="608"/>
      <c r="AD70" s="591"/>
    </row>
    <row r="71" spans="1:30" x14ac:dyDescent="0.2">
      <c r="A71" s="708" t="str">
        <f>IF('Courses Valid'!BX76=1,'Courses Valid'!BW76,IF(AND('Courses Valid'!BX76=0,'Courses Valid'!BY76=1),'Courses Valid'!BW76,IF(B70&lt;&gt;"",'Courses Valid'!BW76,"")))</f>
        <v/>
      </c>
      <c r="B71" s="609"/>
      <c r="C71" s="607" t="str">
        <f t="shared" si="1"/>
        <v/>
      </c>
      <c r="D71" s="709"/>
      <c r="E71" s="556"/>
      <c r="F71" s="665" t="str">
        <f t="shared" si="2"/>
        <v/>
      </c>
      <c r="G71" s="709"/>
      <c r="H71" s="665"/>
      <c r="I71" s="709"/>
      <c r="J71" s="665"/>
      <c r="K71" s="614"/>
      <c r="L71" s="614"/>
      <c r="M71" s="614"/>
      <c r="N71" s="773">
        <v>0</v>
      </c>
      <c r="O71" s="773">
        <v>0</v>
      </c>
      <c r="P71" s="773">
        <v>0</v>
      </c>
      <c r="Q71" s="773">
        <v>0</v>
      </c>
      <c r="R71" s="773">
        <v>0</v>
      </c>
      <c r="S71" s="773">
        <v>0</v>
      </c>
      <c r="T71" s="773">
        <v>0</v>
      </c>
      <c r="U71" s="773">
        <v>0</v>
      </c>
      <c r="V71" s="773">
        <v>0</v>
      </c>
      <c r="W71" s="773">
        <v>0</v>
      </c>
      <c r="X71" s="773">
        <v>0</v>
      </c>
      <c r="Y71" s="773">
        <v>0</v>
      </c>
      <c r="Z71" s="773">
        <v>0</v>
      </c>
      <c r="AA71" s="773">
        <v>0</v>
      </c>
      <c r="AB71" s="773">
        <v>0</v>
      </c>
      <c r="AC71" s="608"/>
      <c r="AD71" s="591"/>
    </row>
    <row r="72" spans="1:30" x14ac:dyDescent="0.2">
      <c r="A72" s="708" t="str">
        <f>IF('Courses Valid'!BX77=1,'Courses Valid'!BW77,IF(AND('Courses Valid'!BX77=0,'Courses Valid'!BY77=1),'Courses Valid'!BW77,IF(B71&lt;&gt;"",'Courses Valid'!BW77,"")))</f>
        <v/>
      </c>
      <c r="B72" s="609"/>
      <c r="C72" s="607" t="str">
        <f t="shared" si="1"/>
        <v/>
      </c>
      <c r="D72" s="709"/>
      <c r="E72" s="556"/>
      <c r="F72" s="665" t="str">
        <f t="shared" si="2"/>
        <v/>
      </c>
      <c r="G72" s="709"/>
      <c r="H72" s="665"/>
      <c r="I72" s="709"/>
      <c r="J72" s="665"/>
      <c r="K72" s="614"/>
      <c r="L72" s="614"/>
      <c r="M72" s="614"/>
      <c r="N72" s="773">
        <v>0</v>
      </c>
      <c r="O72" s="773">
        <v>0</v>
      </c>
      <c r="P72" s="773">
        <v>0</v>
      </c>
      <c r="Q72" s="773">
        <v>0</v>
      </c>
      <c r="R72" s="773">
        <v>0</v>
      </c>
      <c r="S72" s="773">
        <v>0</v>
      </c>
      <c r="T72" s="773">
        <v>0</v>
      </c>
      <c r="U72" s="773">
        <v>0</v>
      </c>
      <c r="V72" s="773">
        <v>0</v>
      </c>
      <c r="W72" s="773">
        <v>0</v>
      </c>
      <c r="X72" s="773">
        <v>0</v>
      </c>
      <c r="Y72" s="773">
        <v>0</v>
      </c>
      <c r="Z72" s="773">
        <v>0</v>
      </c>
      <c r="AA72" s="773">
        <v>0</v>
      </c>
      <c r="AB72" s="773">
        <v>0</v>
      </c>
      <c r="AC72" s="608"/>
      <c r="AD72" s="591"/>
    </row>
    <row r="73" spans="1:30" x14ac:dyDescent="0.2">
      <c r="A73" s="708" t="str">
        <f>IF('Courses Valid'!BX78=1,'Courses Valid'!BW78,IF(AND('Courses Valid'!BX78=0,'Courses Valid'!BY78=1),'Courses Valid'!BW78,IF(B72&lt;&gt;"",'Courses Valid'!BW78,"")))</f>
        <v/>
      </c>
      <c r="B73" s="609"/>
      <c r="C73" s="607" t="str">
        <f t="shared" si="1"/>
        <v/>
      </c>
      <c r="D73" s="709"/>
      <c r="E73" s="556"/>
      <c r="F73" s="665" t="str">
        <f t="shared" si="2"/>
        <v/>
      </c>
      <c r="G73" s="709"/>
      <c r="H73" s="665"/>
      <c r="I73" s="709"/>
      <c r="J73" s="665"/>
      <c r="K73" s="614"/>
      <c r="L73" s="614"/>
      <c r="M73" s="614"/>
      <c r="N73" s="773">
        <v>0</v>
      </c>
      <c r="O73" s="773">
        <v>0</v>
      </c>
      <c r="P73" s="773">
        <v>0</v>
      </c>
      <c r="Q73" s="773">
        <v>0</v>
      </c>
      <c r="R73" s="773">
        <v>0</v>
      </c>
      <c r="S73" s="773">
        <v>0</v>
      </c>
      <c r="T73" s="773">
        <v>0</v>
      </c>
      <c r="U73" s="773">
        <v>0</v>
      </c>
      <c r="V73" s="773">
        <v>0</v>
      </c>
      <c r="W73" s="773">
        <v>0</v>
      </c>
      <c r="X73" s="773">
        <v>0</v>
      </c>
      <c r="Y73" s="773">
        <v>0</v>
      </c>
      <c r="Z73" s="773">
        <v>0</v>
      </c>
      <c r="AA73" s="773">
        <v>0</v>
      </c>
      <c r="AB73" s="773">
        <v>0</v>
      </c>
      <c r="AC73" s="608"/>
      <c r="AD73" s="591"/>
    </row>
    <row r="74" spans="1:30" x14ac:dyDescent="0.2">
      <c r="A74" s="708" t="str">
        <f>IF('Courses Valid'!BX79=1,'Courses Valid'!BW79,IF(AND('Courses Valid'!BX79=0,'Courses Valid'!BY79=1),'Courses Valid'!BW79,IF(B73&lt;&gt;"",'Courses Valid'!BW79,"")))</f>
        <v/>
      </c>
      <c r="B74" s="609"/>
      <c r="C74" s="607" t="str">
        <f t="shared" si="1"/>
        <v/>
      </c>
      <c r="D74" s="709"/>
      <c r="E74" s="556"/>
      <c r="F74" s="665" t="str">
        <f t="shared" si="2"/>
        <v/>
      </c>
      <c r="G74" s="709"/>
      <c r="H74" s="665"/>
      <c r="I74" s="709"/>
      <c r="J74" s="665"/>
      <c r="K74" s="614"/>
      <c r="L74" s="614"/>
      <c r="M74" s="614"/>
      <c r="N74" s="773">
        <v>0</v>
      </c>
      <c r="O74" s="773">
        <v>0</v>
      </c>
      <c r="P74" s="773">
        <v>0</v>
      </c>
      <c r="Q74" s="773">
        <v>0</v>
      </c>
      <c r="R74" s="773">
        <v>0</v>
      </c>
      <c r="S74" s="773">
        <v>0</v>
      </c>
      <c r="T74" s="773">
        <v>0</v>
      </c>
      <c r="U74" s="773">
        <v>0</v>
      </c>
      <c r="V74" s="773">
        <v>0</v>
      </c>
      <c r="W74" s="773">
        <v>0</v>
      </c>
      <c r="X74" s="773">
        <v>0</v>
      </c>
      <c r="Y74" s="773">
        <v>0</v>
      </c>
      <c r="Z74" s="773">
        <v>0</v>
      </c>
      <c r="AA74" s="773">
        <v>0</v>
      </c>
      <c r="AB74" s="773">
        <v>0</v>
      </c>
      <c r="AC74" s="608"/>
      <c r="AD74" s="591"/>
    </row>
    <row r="75" spans="1:30" x14ac:dyDescent="0.2">
      <c r="A75" s="708" t="str">
        <f>IF('Courses Valid'!BX80=1,'Courses Valid'!BW80,IF(AND('Courses Valid'!BX80=0,'Courses Valid'!BY80=1),'Courses Valid'!BW80,IF(B74&lt;&gt;"",'Courses Valid'!BW80,"")))</f>
        <v/>
      </c>
      <c r="B75" s="609"/>
      <c r="C75" s="607" t="str">
        <f t="shared" si="1"/>
        <v/>
      </c>
      <c r="D75" s="709"/>
      <c r="E75" s="556"/>
      <c r="F75" s="665" t="str">
        <f t="shared" si="2"/>
        <v/>
      </c>
      <c r="G75" s="709"/>
      <c r="H75" s="665"/>
      <c r="I75" s="709"/>
      <c r="J75" s="665"/>
      <c r="K75" s="614"/>
      <c r="L75" s="614"/>
      <c r="M75" s="614"/>
      <c r="N75" s="773">
        <v>0</v>
      </c>
      <c r="O75" s="773">
        <v>0</v>
      </c>
      <c r="P75" s="773">
        <v>0</v>
      </c>
      <c r="Q75" s="773">
        <v>0</v>
      </c>
      <c r="R75" s="773">
        <v>0</v>
      </c>
      <c r="S75" s="773">
        <v>0</v>
      </c>
      <c r="T75" s="773">
        <v>0</v>
      </c>
      <c r="U75" s="773">
        <v>0</v>
      </c>
      <c r="V75" s="773">
        <v>0</v>
      </c>
      <c r="W75" s="773">
        <v>0</v>
      </c>
      <c r="X75" s="773">
        <v>0</v>
      </c>
      <c r="Y75" s="773">
        <v>0</v>
      </c>
      <c r="Z75" s="773">
        <v>0</v>
      </c>
      <c r="AA75" s="773">
        <v>0</v>
      </c>
      <c r="AB75" s="773">
        <v>0</v>
      </c>
      <c r="AC75" s="608"/>
      <c r="AD75" s="591"/>
    </row>
    <row r="76" spans="1:30" x14ac:dyDescent="0.2">
      <c r="A76" s="708" t="str">
        <f>IF('Courses Valid'!BX81=1,'Courses Valid'!BW81,IF(AND('Courses Valid'!BX81=0,'Courses Valid'!BY81=1),'Courses Valid'!BW81,IF(B75&lt;&gt;"",'Courses Valid'!BW81,"")))</f>
        <v/>
      </c>
      <c r="B76" s="609"/>
      <c r="C76" s="607" t="str">
        <f t="shared" si="1"/>
        <v/>
      </c>
      <c r="D76" s="709"/>
      <c r="E76" s="556"/>
      <c r="F76" s="665" t="str">
        <f t="shared" si="2"/>
        <v/>
      </c>
      <c r="G76" s="709"/>
      <c r="H76" s="665"/>
      <c r="I76" s="709"/>
      <c r="J76" s="665"/>
      <c r="K76" s="614"/>
      <c r="L76" s="614"/>
      <c r="M76" s="614"/>
      <c r="N76" s="773">
        <v>0</v>
      </c>
      <c r="O76" s="773">
        <v>0</v>
      </c>
      <c r="P76" s="773">
        <v>0</v>
      </c>
      <c r="Q76" s="773">
        <v>0</v>
      </c>
      <c r="R76" s="773">
        <v>0</v>
      </c>
      <c r="S76" s="773">
        <v>0</v>
      </c>
      <c r="T76" s="773">
        <v>0</v>
      </c>
      <c r="U76" s="773">
        <v>0</v>
      </c>
      <c r="V76" s="773">
        <v>0</v>
      </c>
      <c r="W76" s="773">
        <v>0</v>
      </c>
      <c r="X76" s="773">
        <v>0</v>
      </c>
      <c r="Y76" s="773">
        <v>0</v>
      </c>
      <c r="Z76" s="773">
        <v>0</v>
      </c>
      <c r="AA76" s="773">
        <v>0</v>
      </c>
      <c r="AB76" s="773">
        <v>0</v>
      </c>
      <c r="AC76" s="608"/>
      <c r="AD76" s="591"/>
    </row>
    <row r="77" spans="1:30" x14ac:dyDescent="0.2">
      <c r="A77" s="708" t="str">
        <f>IF('Courses Valid'!BX82=1,'Courses Valid'!BW82,IF(AND('Courses Valid'!BX82=0,'Courses Valid'!BY82=1),'Courses Valid'!BW82,IF(B76&lt;&gt;"",'Courses Valid'!BW82,"")))</f>
        <v/>
      </c>
      <c r="B77" s="609"/>
      <c r="C77" s="607" t="str">
        <f t="shared" si="1"/>
        <v/>
      </c>
      <c r="D77" s="709"/>
      <c r="E77" s="556"/>
      <c r="F77" s="665" t="str">
        <f t="shared" si="2"/>
        <v/>
      </c>
      <c r="G77" s="709"/>
      <c r="H77" s="665"/>
      <c r="I77" s="709"/>
      <c r="J77" s="665"/>
      <c r="K77" s="614"/>
      <c r="L77" s="614"/>
      <c r="M77" s="614"/>
      <c r="N77" s="773">
        <v>0</v>
      </c>
      <c r="O77" s="773">
        <v>0</v>
      </c>
      <c r="P77" s="773">
        <v>0</v>
      </c>
      <c r="Q77" s="773">
        <v>0</v>
      </c>
      <c r="R77" s="773">
        <v>0</v>
      </c>
      <c r="S77" s="773">
        <v>0</v>
      </c>
      <c r="T77" s="773">
        <v>0</v>
      </c>
      <c r="U77" s="773">
        <v>0</v>
      </c>
      <c r="V77" s="773">
        <v>0</v>
      </c>
      <c r="W77" s="773">
        <v>0</v>
      </c>
      <c r="X77" s="773">
        <v>0</v>
      </c>
      <c r="Y77" s="773">
        <v>0</v>
      </c>
      <c r="Z77" s="773">
        <v>0</v>
      </c>
      <c r="AA77" s="773">
        <v>0</v>
      </c>
      <c r="AB77" s="773">
        <v>0</v>
      </c>
      <c r="AC77" s="608"/>
      <c r="AD77" s="591"/>
    </row>
    <row r="78" spans="1:30" x14ac:dyDescent="0.2">
      <c r="A78" s="708" t="str">
        <f>IF('Courses Valid'!BX83=1,'Courses Valid'!BW83,IF(AND('Courses Valid'!BX83=0,'Courses Valid'!BY83=1),'Courses Valid'!BW83,IF(B77&lt;&gt;"",'Courses Valid'!BW83,"")))</f>
        <v/>
      </c>
      <c r="B78" s="609"/>
      <c r="C78" s="607" t="str">
        <f t="shared" si="1"/>
        <v/>
      </c>
      <c r="D78" s="709"/>
      <c r="E78" s="556"/>
      <c r="F78" s="665" t="str">
        <f t="shared" si="2"/>
        <v/>
      </c>
      <c r="G78" s="709"/>
      <c r="H78" s="665"/>
      <c r="I78" s="709"/>
      <c r="J78" s="665"/>
      <c r="K78" s="614"/>
      <c r="L78" s="614"/>
      <c r="M78" s="614"/>
      <c r="N78" s="773">
        <v>0</v>
      </c>
      <c r="O78" s="773">
        <v>0</v>
      </c>
      <c r="P78" s="773">
        <v>0</v>
      </c>
      <c r="Q78" s="773">
        <v>0</v>
      </c>
      <c r="R78" s="773">
        <v>0</v>
      </c>
      <c r="S78" s="773">
        <v>0</v>
      </c>
      <c r="T78" s="773">
        <v>0</v>
      </c>
      <c r="U78" s="773">
        <v>0</v>
      </c>
      <c r="V78" s="773">
        <v>0</v>
      </c>
      <c r="W78" s="773">
        <v>0</v>
      </c>
      <c r="X78" s="773">
        <v>0</v>
      </c>
      <c r="Y78" s="773">
        <v>0</v>
      </c>
      <c r="Z78" s="773">
        <v>0</v>
      </c>
      <c r="AA78" s="773">
        <v>0</v>
      </c>
      <c r="AB78" s="773">
        <v>0</v>
      </c>
      <c r="AC78" s="608"/>
      <c r="AD78" s="591"/>
    </row>
    <row r="79" spans="1:30" x14ac:dyDescent="0.2">
      <c r="A79" s="708" t="str">
        <f>IF('Courses Valid'!BX84=1,'Courses Valid'!BW84,IF(AND('Courses Valid'!BX84=0,'Courses Valid'!BY84=1),'Courses Valid'!BW84,IF(B78&lt;&gt;"",'Courses Valid'!BW84,"")))</f>
        <v/>
      </c>
      <c r="B79" s="609"/>
      <c r="C79" s="607" t="str">
        <f t="shared" si="1"/>
        <v/>
      </c>
      <c r="D79" s="709"/>
      <c r="E79" s="556"/>
      <c r="F79" s="665" t="str">
        <f t="shared" si="2"/>
        <v/>
      </c>
      <c r="G79" s="709"/>
      <c r="H79" s="665"/>
      <c r="I79" s="709"/>
      <c r="J79" s="665"/>
      <c r="K79" s="614"/>
      <c r="L79" s="614"/>
      <c r="M79" s="614"/>
      <c r="N79" s="773">
        <v>0</v>
      </c>
      <c r="O79" s="773">
        <v>0</v>
      </c>
      <c r="P79" s="773">
        <v>0</v>
      </c>
      <c r="Q79" s="773">
        <v>0</v>
      </c>
      <c r="R79" s="773">
        <v>0</v>
      </c>
      <c r="S79" s="773">
        <v>0</v>
      </c>
      <c r="T79" s="773">
        <v>0</v>
      </c>
      <c r="U79" s="773">
        <v>0</v>
      </c>
      <c r="V79" s="773">
        <v>0</v>
      </c>
      <c r="W79" s="773">
        <v>0</v>
      </c>
      <c r="X79" s="773">
        <v>0</v>
      </c>
      <c r="Y79" s="773">
        <v>0</v>
      </c>
      <c r="Z79" s="773">
        <v>0</v>
      </c>
      <c r="AA79" s="773">
        <v>0</v>
      </c>
      <c r="AB79" s="773">
        <v>0</v>
      </c>
      <c r="AC79" s="608"/>
      <c r="AD79" s="591"/>
    </row>
    <row r="80" spans="1:30" x14ac:dyDescent="0.2">
      <c r="A80" s="708" t="str">
        <f>IF('Courses Valid'!BX85=1,'Courses Valid'!BW85,IF(AND('Courses Valid'!BX85=0,'Courses Valid'!BY85=1),'Courses Valid'!BW85,IF(B79&lt;&gt;"",'Courses Valid'!BW85,"")))</f>
        <v/>
      </c>
      <c r="B80" s="609"/>
      <c r="C80" s="607" t="str">
        <f t="shared" ref="C80:C143" si="3">IF(B80&lt;&gt;"",IF(LEFT(B80,3)="HEF",B80,IF(LEN(B80)=8,"H"&amp;B80,"H00"&amp;B80)),"")</f>
        <v/>
      </c>
      <c r="D80" s="709"/>
      <c r="E80" s="556"/>
      <c r="F80" s="665" t="str">
        <f t="shared" ref="F80:F143" si="4">IF(AND($B80&lt;&gt;"",$E80&lt;&gt;"",$G80="",$I80=""),1,"")</f>
        <v/>
      </c>
      <c r="G80" s="709"/>
      <c r="H80" s="665"/>
      <c r="I80" s="709"/>
      <c r="J80" s="665"/>
      <c r="K80" s="614"/>
      <c r="L80" s="614"/>
      <c r="M80" s="614"/>
      <c r="N80" s="773">
        <v>0</v>
      </c>
      <c r="O80" s="773">
        <v>0</v>
      </c>
      <c r="P80" s="773">
        <v>0</v>
      </c>
      <c r="Q80" s="773">
        <v>0</v>
      </c>
      <c r="R80" s="773">
        <v>0</v>
      </c>
      <c r="S80" s="773">
        <v>0</v>
      </c>
      <c r="T80" s="773">
        <v>0</v>
      </c>
      <c r="U80" s="773">
        <v>0</v>
      </c>
      <c r="V80" s="773">
        <v>0</v>
      </c>
      <c r="W80" s="773">
        <v>0</v>
      </c>
      <c r="X80" s="773">
        <v>0</v>
      </c>
      <c r="Y80" s="773">
        <v>0</v>
      </c>
      <c r="Z80" s="773">
        <v>0</v>
      </c>
      <c r="AA80" s="773">
        <v>0</v>
      </c>
      <c r="AB80" s="773">
        <v>0</v>
      </c>
      <c r="AC80" s="608"/>
      <c r="AD80" s="591"/>
    </row>
    <row r="81" spans="1:30" x14ac:dyDescent="0.2">
      <c r="A81" s="708" t="str">
        <f>IF('Courses Valid'!BX86=1,'Courses Valid'!BW86,IF(AND('Courses Valid'!BX86=0,'Courses Valid'!BY86=1),'Courses Valid'!BW86,IF(B80&lt;&gt;"",'Courses Valid'!BW86,"")))</f>
        <v/>
      </c>
      <c r="B81" s="609"/>
      <c r="C81" s="607" t="str">
        <f t="shared" si="3"/>
        <v/>
      </c>
      <c r="D81" s="709"/>
      <c r="E81" s="556"/>
      <c r="F81" s="665" t="str">
        <f t="shared" si="4"/>
        <v/>
      </c>
      <c r="G81" s="709"/>
      <c r="H81" s="665"/>
      <c r="I81" s="709"/>
      <c r="J81" s="665"/>
      <c r="K81" s="614"/>
      <c r="L81" s="614"/>
      <c r="M81" s="614"/>
      <c r="N81" s="773">
        <v>0</v>
      </c>
      <c r="O81" s="773">
        <v>0</v>
      </c>
      <c r="P81" s="773">
        <v>0</v>
      </c>
      <c r="Q81" s="773">
        <v>0</v>
      </c>
      <c r="R81" s="773">
        <v>0</v>
      </c>
      <c r="S81" s="773">
        <v>0</v>
      </c>
      <c r="T81" s="773">
        <v>0</v>
      </c>
      <c r="U81" s="773">
        <v>0</v>
      </c>
      <c r="V81" s="773">
        <v>0</v>
      </c>
      <c r="W81" s="773">
        <v>0</v>
      </c>
      <c r="X81" s="773">
        <v>0</v>
      </c>
      <c r="Y81" s="773">
        <v>0</v>
      </c>
      <c r="Z81" s="773">
        <v>0</v>
      </c>
      <c r="AA81" s="773">
        <v>0</v>
      </c>
      <c r="AB81" s="773">
        <v>0</v>
      </c>
      <c r="AC81" s="608"/>
      <c r="AD81" s="591"/>
    </row>
    <row r="82" spans="1:30" x14ac:dyDescent="0.2">
      <c r="A82" s="708" t="str">
        <f>IF('Courses Valid'!BX87=1,'Courses Valid'!BW87,IF(AND('Courses Valid'!BX87=0,'Courses Valid'!BY87=1),'Courses Valid'!BW87,IF(B81&lt;&gt;"",'Courses Valid'!BW87,"")))</f>
        <v/>
      </c>
      <c r="B82" s="609"/>
      <c r="C82" s="607" t="str">
        <f t="shared" si="3"/>
        <v/>
      </c>
      <c r="D82" s="709"/>
      <c r="E82" s="556"/>
      <c r="F82" s="665" t="str">
        <f t="shared" si="4"/>
        <v/>
      </c>
      <c r="G82" s="709"/>
      <c r="H82" s="665"/>
      <c r="I82" s="709"/>
      <c r="J82" s="665"/>
      <c r="K82" s="614"/>
      <c r="L82" s="614"/>
      <c r="M82" s="614"/>
      <c r="N82" s="773">
        <v>0</v>
      </c>
      <c r="O82" s="773">
        <v>0</v>
      </c>
      <c r="P82" s="773">
        <v>0</v>
      </c>
      <c r="Q82" s="773">
        <v>0</v>
      </c>
      <c r="R82" s="773">
        <v>0</v>
      </c>
      <c r="S82" s="773">
        <v>0</v>
      </c>
      <c r="T82" s="773">
        <v>0</v>
      </c>
      <c r="U82" s="773">
        <v>0</v>
      </c>
      <c r="V82" s="773">
        <v>0</v>
      </c>
      <c r="W82" s="773">
        <v>0</v>
      </c>
      <c r="X82" s="773">
        <v>0</v>
      </c>
      <c r="Y82" s="773">
        <v>0</v>
      </c>
      <c r="Z82" s="773">
        <v>0</v>
      </c>
      <c r="AA82" s="773">
        <v>0</v>
      </c>
      <c r="AB82" s="773">
        <v>0</v>
      </c>
      <c r="AC82" s="608"/>
      <c r="AD82" s="591"/>
    </row>
    <row r="83" spans="1:30" x14ac:dyDescent="0.2">
      <c r="A83" s="708" t="str">
        <f>IF('Courses Valid'!BX88=1,'Courses Valid'!BW88,IF(AND('Courses Valid'!BX88=0,'Courses Valid'!BY88=1),'Courses Valid'!BW88,IF(B82&lt;&gt;"",'Courses Valid'!BW88,"")))</f>
        <v/>
      </c>
      <c r="B83" s="609"/>
      <c r="C83" s="607" t="str">
        <f t="shared" si="3"/>
        <v/>
      </c>
      <c r="D83" s="709"/>
      <c r="E83" s="556"/>
      <c r="F83" s="665" t="str">
        <f t="shared" si="4"/>
        <v/>
      </c>
      <c r="G83" s="709"/>
      <c r="H83" s="665"/>
      <c r="I83" s="709"/>
      <c r="J83" s="665"/>
      <c r="K83" s="614"/>
      <c r="L83" s="614"/>
      <c r="M83" s="614"/>
      <c r="N83" s="773">
        <v>0</v>
      </c>
      <c r="O83" s="773">
        <v>0</v>
      </c>
      <c r="P83" s="773">
        <v>0</v>
      </c>
      <c r="Q83" s="773">
        <v>0</v>
      </c>
      <c r="R83" s="773">
        <v>0</v>
      </c>
      <c r="S83" s="773">
        <v>0</v>
      </c>
      <c r="T83" s="773">
        <v>0</v>
      </c>
      <c r="U83" s="773">
        <v>0</v>
      </c>
      <c r="V83" s="773">
        <v>0</v>
      </c>
      <c r="W83" s="773">
        <v>0</v>
      </c>
      <c r="X83" s="773">
        <v>0</v>
      </c>
      <c r="Y83" s="773">
        <v>0</v>
      </c>
      <c r="Z83" s="773">
        <v>0</v>
      </c>
      <c r="AA83" s="773">
        <v>0</v>
      </c>
      <c r="AB83" s="773">
        <v>0</v>
      </c>
      <c r="AC83" s="608"/>
      <c r="AD83" s="591"/>
    </row>
    <row r="84" spans="1:30" x14ac:dyDescent="0.2">
      <c r="A84" s="708" t="str">
        <f>IF('Courses Valid'!BX89=1,'Courses Valid'!BW89,IF(AND('Courses Valid'!BX89=0,'Courses Valid'!BY89=1),'Courses Valid'!BW89,IF(B83&lt;&gt;"",'Courses Valid'!BW89,"")))</f>
        <v/>
      </c>
      <c r="B84" s="609"/>
      <c r="C84" s="607" t="str">
        <f t="shared" si="3"/>
        <v/>
      </c>
      <c r="D84" s="709"/>
      <c r="E84" s="556"/>
      <c r="F84" s="665" t="str">
        <f t="shared" si="4"/>
        <v/>
      </c>
      <c r="G84" s="709"/>
      <c r="H84" s="665"/>
      <c r="I84" s="709"/>
      <c r="J84" s="665"/>
      <c r="K84" s="614"/>
      <c r="L84" s="614"/>
      <c r="M84" s="614"/>
      <c r="N84" s="773">
        <v>0</v>
      </c>
      <c r="O84" s="773">
        <v>0</v>
      </c>
      <c r="P84" s="773">
        <v>0</v>
      </c>
      <c r="Q84" s="773">
        <v>0</v>
      </c>
      <c r="R84" s="773">
        <v>0</v>
      </c>
      <c r="S84" s="773">
        <v>0</v>
      </c>
      <c r="T84" s="773">
        <v>0</v>
      </c>
      <c r="U84" s="773">
        <v>0</v>
      </c>
      <c r="V84" s="773">
        <v>0</v>
      </c>
      <c r="W84" s="773">
        <v>0</v>
      </c>
      <c r="X84" s="773">
        <v>0</v>
      </c>
      <c r="Y84" s="773">
        <v>0</v>
      </c>
      <c r="Z84" s="773">
        <v>0</v>
      </c>
      <c r="AA84" s="773">
        <v>0</v>
      </c>
      <c r="AB84" s="773">
        <v>0</v>
      </c>
      <c r="AC84" s="608"/>
      <c r="AD84" s="591"/>
    </row>
    <row r="85" spans="1:30" x14ac:dyDescent="0.2">
      <c r="A85" s="708" t="str">
        <f>IF('Courses Valid'!BX90=1,'Courses Valid'!BW90,IF(AND('Courses Valid'!BX90=0,'Courses Valid'!BY90=1),'Courses Valid'!BW90,IF(B84&lt;&gt;"",'Courses Valid'!BW90,"")))</f>
        <v/>
      </c>
      <c r="B85" s="609"/>
      <c r="C85" s="607" t="str">
        <f t="shared" si="3"/>
        <v/>
      </c>
      <c r="D85" s="709"/>
      <c r="E85" s="556"/>
      <c r="F85" s="665" t="str">
        <f t="shared" si="4"/>
        <v/>
      </c>
      <c r="G85" s="709"/>
      <c r="H85" s="665"/>
      <c r="I85" s="709"/>
      <c r="J85" s="665"/>
      <c r="K85" s="614"/>
      <c r="L85" s="614"/>
      <c r="M85" s="614"/>
      <c r="N85" s="773">
        <v>0</v>
      </c>
      <c r="O85" s="773">
        <v>0</v>
      </c>
      <c r="P85" s="773">
        <v>0</v>
      </c>
      <c r="Q85" s="773">
        <v>0</v>
      </c>
      <c r="R85" s="773">
        <v>0</v>
      </c>
      <c r="S85" s="773">
        <v>0</v>
      </c>
      <c r="T85" s="773">
        <v>0</v>
      </c>
      <c r="U85" s="773">
        <v>0</v>
      </c>
      <c r="V85" s="773">
        <v>0</v>
      </c>
      <c r="W85" s="773">
        <v>0</v>
      </c>
      <c r="X85" s="773">
        <v>0</v>
      </c>
      <c r="Y85" s="773">
        <v>0</v>
      </c>
      <c r="Z85" s="773">
        <v>0</v>
      </c>
      <c r="AA85" s="773">
        <v>0</v>
      </c>
      <c r="AB85" s="773">
        <v>0</v>
      </c>
      <c r="AC85" s="608"/>
      <c r="AD85" s="591"/>
    </row>
    <row r="86" spans="1:30" x14ac:dyDescent="0.2">
      <c r="A86" s="708" t="str">
        <f>IF('Courses Valid'!BX91=1,'Courses Valid'!BW91,IF(AND('Courses Valid'!BX91=0,'Courses Valid'!BY91=1),'Courses Valid'!BW91,IF(B85&lt;&gt;"",'Courses Valid'!BW91,"")))</f>
        <v/>
      </c>
      <c r="B86" s="609"/>
      <c r="C86" s="607" t="str">
        <f t="shared" si="3"/>
        <v/>
      </c>
      <c r="D86" s="709"/>
      <c r="E86" s="556"/>
      <c r="F86" s="665" t="str">
        <f t="shared" si="4"/>
        <v/>
      </c>
      <c r="G86" s="709"/>
      <c r="H86" s="665"/>
      <c r="I86" s="709"/>
      <c r="J86" s="665"/>
      <c r="K86" s="614"/>
      <c r="L86" s="614"/>
      <c r="M86" s="614"/>
      <c r="N86" s="773">
        <v>0</v>
      </c>
      <c r="O86" s="773">
        <v>0</v>
      </c>
      <c r="P86" s="773">
        <v>0</v>
      </c>
      <c r="Q86" s="773">
        <v>0</v>
      </c>
      <c r="R86" s="773">
        <v>0</v>
      </c>
      <c r="S86" s="773">
        <v>0</v>
      </c>
      <c r="T86" s="773">
        <v>0</v>
      </c>
      <c r="U86" s="773">
        <v>0</v>
      </c>
      <c r="V86" s="773">
        <v>0</v>
      </c>
      <c r="W86" s="773">
        <v>0</v>
      </c>
      <c r="X86" s="773">
        <v>0</v>
      </c>
      <c r="Y86" s="773">
        <v>0</v>
      </c>
      <c r="Z86" s="773">
        <v>0</v>
      </c>
      <c r="AA86" s="773">
        <v>0</v>
      </c>
      <c r="AB86" s="773">
        <v>0</v>
      </c>
      <c r="AC86" s="608"/>
      <c r="AD86" s="591"/>
    </row>
    <row r="87" spans="1:30" x14ac:dyDescent="0.2">
      <c r="A87" s="708" t="str">
        <f>IF('Courses Valid'!BX92=1,'Courses Valid'!BW92,IF(AND('Courses Valid'!BX92=0,'Courses Valid'!BY92=1),'Courses Valid'!BW92,IF(B86&lt;&gt;"",'Courses Valid'!BW92,"")))</f>
        <v/>
      </c>
      <c r="B87" s="609"/>
      <c r="C87" s="607" t="str">
        <f t="shared" si="3"/>
        <v/>
      </c>
      <c r="D87" s="709"/>
      <c r="E87" s="556"/>
      <c r="F87" s="665" t="str">
        <f t="shared" si="4"/>
        <v/>
      </c>
      <c r="G87" s="709"/>
      <c r="H87" s="665"/>
      <c r="I87" s="709"/>
      <c r="J87" s="665"/>
      <c r="K87" s="614"/>
      <c r="L87" s="614"/>
      <c r="M87" s="614"/>
      <c r="N87" s="773">
        <v>0</v>
      </c>
      <c r="O87" s="773">
        <v>0</v>
      </c>
      <c r="P87" s="773">
        <v>0</v>
      </c>
      <c r="Q87" s="773">
        <v>0</v>
      </c>
      <c r="R87" s="773">
        <v>0</v>
      </c>
      <c r="S87" s="773">
        <v>0</v>
      </c>
      <c r="T87" s="773">
        <v>0</v>
      </c>
      <c r="U87" s="773">
        <v>0</v>
      </c>
      <c r="V87" s="773">
        <v>0</v>
      </c>
      <c r="W87" s="773">
        <v>0</v>
      </c>
      <c r="X87" s="773">
        <v>0</v>
      </c>
      <c r="Y87" s="773">
        <v>0</v>
      </c>
      <c r="Z87" s="773">
        <v>0</v>
      </c>
      <c r="AA87" s="773">
        <v>0</v>
      </c>
      <c r="AB87" s="773">
        <v>0</v>
      </c>
      <c r="AC87" s="608"/>
      <c r="AD87" s="591"/>
    </row>
    <row r="88" spans="1:30" x14ac:dyDescent="0.2">
      <c r="A88" s="708" t="str">
        <f>IF('Courses Valid'!BX93=1,'Courses Valid'!BW93,IF(AND('Courses Valid'!BX93=0,'Courses Valid'!BY93=1),'Courses Valid'!BW93,IF(B87&lt;&gt;"",'Courses Valid'!BW93,"")))</f>
        <v/>
      </c>
      <c r="B88" s="609"/>
      <c r="C88" s="607" t="str">
        <f t="shared" si="3"/>
        <v/>
      </c>
      <c r="D88" s="709"/>
      <c r="E88" s="556"/>
      <c r="F88" s="665" t="str">
        <f t="shared" si="4"/>
        <v/>
      </c>
      <c r="G88" s="709"/>
      <c r="H88" s="665"/>
      <c r="I88" s="709"/>
      <c r="J88" s="665"/>
      <c r="K88" s="614"/>
      <c r="L88" s="614"/>
      <c r="M88" s="614"/>
      <c r="N88" s="773">
        <v>0</v>
      </c>
      <c r="O88" s="773">
        <v>0</v>
      </c>
      <c r="P88" s="773">
        <v>0</v>
      </c>
      <c r="Q88" s="773">
        <v>0</v>
      </c>
      <c r="R88" s="773">
        <v>0</v>
      </c>
      <c r="S88" s="773">
        <v>0</v>
      </c>
      <c r="T88" s="773">
        <v>0</v>
      </c>
      <c r="U88" s="773">
        <v>0</v>
      </c>
      <c r="V88" s="773">
        <v>0</v>
      </c>
      <c r="W88" s="773">
        <v>0</v>
      </c>
      <c r="X88" s="773">
        <v>0</v>
      </c>
      <c r="Y88" s="773">
        <v>0</v>
      </c>
      <c r="Z88" s="773">
        <v>0</v>
      </c>
      <c r="AA88" s="773">
        <v>0</v>
      </c>
      <c r="AB88" s="773">
        <v>0</v>
      </c>
      <c r="AC88" s="608"/>
      <c r="AD88" s="591"/>
    </row>
    <row r="89" spans="1:30" x14ac:dyDescent="0.2">
      <c r="A89" s="708" t="str">
        <f>IF('Courses Valid'!BX94=1,'Courses Valid'!BW94,IF(AND('Courses Valid'!BX94=0,'Courses Valid'!BY94=1),'Courses Valid'!BW94,IF(B88&lt;&gt;"",'Courses Valid'!BW94,"")))</f>
        <v/>
      </c>
      <c r="B89" s="609"/>
      <c r="C89" s="607" t="str">
        <f t="shared" si="3"/>
        <v/>
      </c>
      <c r="D89" s="709"/>
      <c r="E89" s="556"/>
      <c r="F89" s="665" t="str">
        <f t="shared" si="4"/>
        <v/>
      </c>
      <c r="G89" s="709"/>
      <c r="H89" s="665"/>
      <c r="I89" s="709"/>
      <c r="J89" s="665"/>
      <c r="K89" s="614"/>
      <c r="L89" s="614"/>
      <c r="M89" s="614"/>
      <c r="N89" s="773">
        <v>0</v>
      </c>
      <c r="O89" s="773">
        <v>0</v>
      </c>
      <c r="P89" s="773">
        <v>0</v>
      </c>
      <c r="Q89" s="773">
        <v>0</v>
      </c>
      <c r="R89" s="773">
        <v>0</v>
      </c>
      <c r="S89" s="773">
        <v>0</v>
      </c>
      <c r="T89" s="773">
        <v>0</v>
      </c>
      <c r="U89" s="773">
        <v>0</v>
      </c>
      <c r="V89" s="773">
        <v>0</v>
      </c>
      <c r="W89" s="773">
        <v>0</v>
      </c>
      <c r="X89" s="773">
        <v>0</v>
      </c>
      <c r="Y89" s="773">
        <v>0</v>
      </c>
      <c r="Z89" s="773">
        <v>0</v>
      </c>
      <c r="AA89" s="773">
        <v>0</v>
      </c>
      <c r="AB89" s="773">
        <v>0</v>
      </c>
      <c r="AC89" s="608"/>
      <c r="AD89" s="591"/>
    </row>
    <row r="90" spans="1:30" x14ac:dyDescent="0.2">
      <c r="A90" s="708" t="str">
        <f>IF('Courses Valid'!BX95=1,'Courses Valid'!BW95,IF(AND('Courses Valid'!BX95=0,'Courses Valid'!BY95=1),'Courses Valid'!BW95,IF(B89&lt;&gt;"",'Courses Valid'!BW95,"")))</f>
        <v/>
      </c>
      <c r="B90" s="609"/>
      <c r="C90" s="607" t="str">
        <f t="shared" si="3"/>
        <v/>
      </c>
      <c r="D90" s="709"/>
      <c r="E90" s="556"/>
      <c r="F90" s="665" t="str">
        <f t="shared" si="4"/>
        <v/>
      </c>
      <c r="G90" s="709"/>
      <c r="H90" s="665"/>
      <c r="I90" s="709"/>
      <c r="J90" s="665"/>
      <c r="K90" s="614"/>
      <c r="L90" s="614"/>
      <c r="M90" s="614"/>
      <c r="N90" s="773">
        <v>0</v>
      </c>
      <c r="O90" s="773">
        <v>0</v>
      </c>
      <c r="P90" s="773">
        <v>0</v>
      </c>
      <c r="Q90" s="773">
        <v>0</v>
      </c>
      <c r="R90" s="773">
        <v>0</v>
      </c>
      <c r="S90" s="773">
        <v>0</v>
      </c>
      <c r="T90" s="773">
        <v>0</v>
      </c>
      <c r="U90" s="773">
        <v>0</v>
      </c>
      <c r="V90" s="773">
        <v>0</v>
      </c>
      <c r="W90" s="773">
        <v>0</v>
      </c>
      <c r="X90" s="773">
        <v>0</v>
      </c>
      <c r="Y90" s="773">
        <v>0</v>
      </c>
      <c r="Z90" s="773">
        <v>0</v>
      </c>
      <c r="AA90" s="773">
        <v>0</v>
      </c>
      <c r="AB90" s="773">
        <v>0</v>
      </c>
      <c r="AC90" s="608"/>
      <c r="AD90" s="591"/>
    </row>
    <row r="91" spans="1:30" x14ac:dyDescent="0.2">
      <c r="A91" s="708" t="str">
        <f>IF('Courses Valid'!BX96=1,'Courses Valid'!BW96,IF(AND('Courses Valid'!BX96=0,'Courses Valid'!BY96=1),'Courses Valid'!BW96,IF(B90&lt;&gt;"",'Courses Valid'!BW96,"")))</f>
        <v/>
      </c>
      <c r="B91" s="609"/>
      <c r="C91" s="607" t="str">
        <f t="shared" si="3"/>
        <v/>
      </c>
      <c r="D91" s="709"/>
      <c r="E91" s="556"/>
      <c r="F91" s="665" t="str">
        <f t="shared" si="4"/>
        <v/>
      </c>
      <c r="G91" s="709"/>
      <c r="H91" s="665"/>
      <c r="I91" s="709"/>
      <c r="J91" s="665"/>
      <c r="K91" s="614"/>
      <c r="L91" s="614"/>
      <c r="M91" s="614"/>
      <c r="N91" s="773">
        <v>0</v>
      </c>
      <c r="O91" s="773">
        <v>0</v>
      </c>
      <c r="P91" s="773">
        <v>0</v>
      </c>
      <c r="Q91" s="773">
        <v>0</v>
      </c>
      <c r="R91" s="773">
        <v>0</v>
      </c>
      <c r="S91" s="773">
        <v>0</v>
      </c>
      <c r="T91" s="773">
        <v>0</v>
      </c>
      <c r="U91" s="773">
        <v>0</v>
      </c>
      <c r="V91" s="773">
        <v>0</v>
      </c>
      <c r="W91" s="773">
        <v>0</v>
      </c>
      <c r="X91" s="773">
        <v>0</v>
      </c>
      <c r="Y91" s="773">
        <v>0</v>
      </c>
      <c r="Z91" s="773">
        <v>0</v>
      </c>
      <c r="AA91" s="773">
        <v>0</v>
      </c>
      <c r="AB91" s="773">
        <v>0</v>
      </c>
      <c r="AC91" s="608"/>
      <c r="AD91" s="591"/>
    </row>
    <row r="92" spans="1:30" x14ac:dyDescent="0.2">
      <c r="A92" s="708" t="str">
        <f>IF('Courses Valid'!BX97=1,'Courses Valid'!BW97,IF(AND('Courses Valid'!BX97=0,'Courses Valid'!BY97=1),'Courses Valid'!BW97,IF(B91&lt;&gt;"",'Courses Valid'!BW97,"")))</f>
        <v/>
      </c>
      <c r="B92" s="609"/>
      <c r="C92" s="607" t="str">
        <f t="shared" si="3"/>
        <v/>
      </c>
      <c r="D92" s="709"/>
      <c r="E92" s="556"/>
      <c r="F92" s="665" t="str">
        <f t="shared" si="4"/>
        <v/>
      </c>
      <c r="G92" s="709"/>
      <c r="H92" s="665"/>
      <c r="I92" s="709"/>
      <c r="J92" s="665"/>
      <c r="K92" s="614"/>
      <c r="L92" s="614"/>
      <c r="M92" s="614"/>
      <c r="N92" s="773">
        <v>0</v>
      </c>
      <c r="O92" s="773">
        <v>0</v>
      </c>
      <c r="P92" s="773">
        <v>0</v>
      </c>
      <c r="Q92" s="773">
        <v>0</v>
      </c>
      <c r="R92" s="773">
        <v>0</v>
      </c>
      <c r="S92" s="773">
        <v>0</v>
      </c>
      <c r="T92" s="773">
        <v>0</v>
      </c>
      <c r="U92" s="773">
        <v>0</v>
      </c>
      <c r="V92" s="773">
        <v>0</v>
      </c>
      <c r="W92" s="773">
        <v>0</v>
      </c>
      <c r="X92" s="773">
        <v>0</v>
      </c>
      <c r="Y92" s="773">
        <v>0</v>
      </c>
      <c r="Z92" s="773">
        <v>0</v>
      </c>
      <c r="AA92" s="773">
        <v>0</v>
      </c>
      <c r="AB92" s="773">
        <v>0</v>
      </c>
      <c r="AC92" s="608"/>
      <c r="AD92" s="591"/>
    </row>
    <row r="93" spans="1:30" x14ac:dyDescent="0.2">
      <c r="A93" s="708" t="str">
        <f>IF('Courses Valid'!BX98=1,'Courses Valid'!BW98,IF(AND('Courses Valid'!BX98=0,'Courses Valid'!BY98=1),'Courses Valid'!BW98,IF(B92&lt;&gt;"",'Courses Valid'!BW98,"")))</f>
        <v/>
      </c>
      <c r="B93" s="609"/>
      <c r="C93" s="607" t="str">
        <f t="shared" si="3"/>
        <v/>
      </c>
      <c r="D93" s="709"/>
      <c r="E93" s="556"/>
      <c r="F93" s="665" t="str">
        <f t="shared" si="4"/>
        <v/>
      </c>
      <c r="G93" s="709"/>
      <c r="H93" s="665"/>
      <c r="I93" s="709"/>
      <c r="J93" s="665"/>
      <c r="K93" s="614"/>
      <c r="L93" s="614"/>
      <c r="M93" s="614"/>
      <c r="N93" s="773">
        <v>0</v>
      </c>
      <c r="O93" s="773">
        <v>0</v>
      </c>
      <c r="P93" s="773">
        <v>0</v>
      </c>
      <c r="Q93" s="773">
        <v>0</v>
      </c>
      <c r="R93" s="773">
        <v>0</v>
      </c>
      <c r="S93" s="773">
        <v>0</v>
      </c>
      <c r="T93" s="773">
        <v>0</v>
      </c>
      <c r="U93" s="773">
        <v>0</v>
      </c>
      <c r="V93" s="773">
        <v>0</v>
      </c>
      <c r="W93" s="773">
        <v>0</v>
      </c>
      <c r="X93" s="773">
        <v>0</v>
      </c>
      <c r="Y93" s="773">
        <v>0</v>
      </c>
      <c r="Z93" s="773">
        <v>0</v>
      </c>
      <c r="AA93" s="773">
        <v>0</v>
      </c>
      <c r="AB93" s="773">
        <v>0</v>
      </c>
      <c r="AC93" s="608"/>
      <c r="AD93" s="591"/>
    </row>
    <row r="94" spans="1:30" x14ac:dyDescent="0.2">
      <c r="A94" s="708" t="str">
        <f>IF('Courses Valid'!BX99=1,'Courses Valid'!BW99,IF(AND('Courses Valid'!BX99=0,'Courses Valid'!BY99=1),'Courses Valid'!BW99,IF(B93&lt;&gt;"",'Courses Valid'!BW99,"")))</f>
        <v/>
      </c>
      <c r="B94" s="609"/>
      <c r="C94" s="607" t="str">
        <f t="shared" si="3"/>
        <v/>
      </c>
      <c r="D94" s="709"/>
      <c r="E94" s="556"/>
      <c r="F94" s="665" t="str">
        <f t="shared" si="4"/>
        <v/>
      </c>
      <c r="G94" s="709"/>
      <c r="H94" s="665"/>
      <c r="I94" s="709"/>
      <c r="J94" s="665"/>
      <c r="K94" s="614"/>
      <c r="L94" s="614"/>
      <c r="M94" s="614"/>
      <c r="N94" s="773">
        <v>0</v>
      </c>
      <c r="O94" s="773">
        <v>0</v>
      </c>
      <c r="P94" s="773">
        <v>0</v>
      </c>
      <c r="Q94" s="773">
        <v>0</v>
      </c>
      <c r="R94" s="773">
        <v>0</v>
      </c>
      <c r="S94" s="773">
        <v>0</v>
      </c>
      <c r="T94" s="773">
        <v>0</v>
      </c>
      <c r="U94" s="773">
        <v>0</v>
      </c>
      <c r="V94" s="773">
        <v>0</v>
      </c>
      <c r="W94" s="773">
        <v>0</v>
      </c>
      <c r="X94" s="773">
        <v>0</v>
      </c>
      <c r="Y94" s="773">
        <v>0</v>
      </c>
      <c r="Z94" s="773">
        <v>0</v>
      </c>
      <c r="AA94" s="773">
        <v>0</v>
      </c>
      <c r="AB94" s="773">
        <v>0</v>
      </c>
      <c r="AC94" s="608"/>
      <c r="AD94" s="591"/>
    </row>
    <row r="95" spans="1:30" x14ac:dyDescent="0.2">
      <c r="A95" s="708" t="str">
        <f>IF('Courses Valid'!BX100=1,'Courses Valid'!BW100,IF(AND('Courses Valid'!BX100=0,'Courses Valid'!BY100=1),'Courses Valid'!BW100,IF(B94&lt;&gt;"",'Courses Valid'!BW100,"")))</f>
        <v/>
      </c>
      <c r="B95" s="609"/>
      <c r="C95" s="607" t="str">
        <f t="shared" si="3"/>
        <v/>
      </c>
      <c r="D95" s="709"/>
      <c r="E95" s="556"/>
      <c r="F95" s="665" t="str">
        <f t="shared" si="4"/>
        <v/>
      </c>
      <c r="G95" s="709"/>
      <c r="H95" s="665"/>
      <c r="I95" s="709"/>
      <c r="J95" s="665"/>
      <c r="K95" s="614"/>
      <c r="L95" s="614"/>
      <c r="M95" s="614"/>
      <c r="N95" s="773">
        <v>0</v>
      </c>
      <c r="O95" s="773">
        <v>0</v>
      </c>
      <c r="P95" s="773">
        <v>0</v>
      </c>
      <c r="Q95" s="773">
        <v>0</v>
      </c>
      <c r="R95" s="773">
        <v>0</v>
      </c>
      <c r="S95" s="773">
        <v>0</v>
      </c>
      <c r="T95" s="773">
        <v>0</v>
      </c>
      <c r="U95" s="773">
        <v>0</v>
      </c>
      <c r="V95" s="773">
        <v>0</v>
      </c>
      <c r="W95" s="773">
        <v>0</v>
      </c>
      <c r="X95" s="773">
        <v>0</v>
      </c>
      <c r="Y95" s="773">
        <v>0</v>
      </c>
      <c r="Z95" s="773">
        <v>0</v>
      </c>
      <c r="AA95" s="773">
        <v>0</v>
      </c>
      <c r="AB95" s="773">
        <v>0</v>
      </c>
      <c r="AC95" s="608"/>
      <c r="AD95" s="591"/>
    </row>
    <row r="96" spans="1:30" x14ac:dyDescent="0.2">
      <c r="A96" s="708" t="str">
        <f>IF('Courses Valid'!BX101=1,'Courses Valid'!BW101,IF(AND('Courses Valid'!BX101=0,'Courses Valid'!BY101=1),'Courses Valid'!BW101,IF(B95&lt;&gt;"",'Courses Valid'!BW101,"")))</f>
        <v/>
      </c>
      <c r="B96" s="609"/>
      <c r="C96" s="607" t="str">
        <f t="shared" si="3"/>
        <v/>
      </c>
      <c r="D96" s="709"/>
      <c r="E96" s="556"/>
      <c r="F96" s="665" t="str">
        <f t="shared" si="4"/>
        <v/>
      </c>
      <c r="G96" s="709"/>
      <c r="H96" s="665"/>
      <c r="I96" s="709"/>
      <c r="J96" s="665"/>
      <c r="K96" s="614"/>
      <c r="L96" s="614"/>
      <c r="M96" s="614"/>
      <c r="N96" s="773">
        <v>0</v>
      </c>
      <c r="O96" s="773">
        <v>0</v>
      </c>
      <c r="P96" s="773">
        <v>0</v>
      </c>
      <c r="Q96" s="773">
        <v>0</v>
      </c>
      <c r="R96" s="773">
        <v>0</v>
      </c>
      <c r="S96" s="773">
        <v>0</v>
      </c>
      <c r="T96" s="773">
        <v>0</v>
      </c>
      <c r="U96" s="773">
        <v>0</v>
      </c>
      <c r="V96" s="773">
        <v>0</v>
      </c>
      <c r="W96" s="773">
        <v>0</v>
      </c>
      <c r="X96" s="773">
        <v>0</v>
      </c>
      <c r="Y96" s="773">
        <v>0</v>
      </c>
      <c r="Z96" s="773">
        <v>0</v>
      </c>
      <c r="AA96" s="773">
        <v>0</v>
      </c>
      <c r="AB96" s="773">
        <v>0</v>
      </c>
      <c r="AC96" s="608"/>
      <c r="AD96" s="591"/>
    </row>
    <row r="97" spans="1:30" x14ac:dyDescent="0.2">
      <c r="A97" s="708" t="str">
        <f>IF('Courses Valid'!BX102=1,'Courses Valid'!BW102,IF(AND('Courses Valid'!BX102=0,'Courses Valid'!BY102=1),'Courses Valid'!BW102,IF(B96&lt;&gt;"",'Courses Valid'!BW102,"")))</f>
        <v/>
      </c>
      <c r="B97" s="609"/>
      <c r="C97" s="607" t="str">
        <f t="shared" si="3"/>
        <v/>
      </c>
      <c r="D97" s="709"/>
      <c r="E97" s="556"/>
      <c r="F97" s="665" t="str">
        <f t="shared" si="4"/>
        <v/>
      </c>
      <c r="G97" s="709"/>
      <c r="H97" s="665"/>
      <c r="I97" s="709"/>
      <c r="J97" s="665"/>
      <c r="K97" s="614"/>
      <c r="L97" s="614"/>
      <c r="M97" s="614"/>
      <c r="N97" s="773">
        <v>0</v>
      </c>
      <c r="O97" s="773">
        <v>0</v>
      </c>
      <c r="P97" s="773">
        <v>0</v>
      </c>
      <c r="Q97" s="773">
        <v>0</v>
      </c>
      <c r="R97" s="773">
        <v>0</v>
      </c>
      <c r="S97" s="773">
        <v>0</v>
      </c>
      <c r="T97" s="773">
        <v>0</v>
      </c>
      <c r="U97" s="773">
        <v>0</v>
      </c>
      <c r="V97" s="773">
        <v>0</v>
      </c>
      <c r="W97" s="773">
        <v>0</v>
      </c>
      <c r="X97" s="773">
        <v>0</v>
      </c>
      <c r="Y97" s="773">
        <v>0</v>
      </c>
      <c r="Z97" s="773">
        <v>0</v>
      </c>
      <c r="AA97" s="773">
        <v>0</v>
      </c>
      <c r="AB97" s="773">
        <v>0</v>
      </c>
      <c r="AC97" s="608"/>
      <c r="AD97" s="591"/>
    </row>
    <row r="98" spans="1:30" x14ac:dyDescent="0.2">
      <c r="A98" s="708" t="str">
        <f>IF('Courses Valid'!BX103=1,'Courses Valid'!BW103,IF(AND('Courses Valid'!BX103=0,'Courses Valid'!BY103=1),'Courses Valid'!BW103,IF(B97&lt;&gt;"",'Courses Valid'!BW103,"")))</f>
        <v/>
      </c>
      <c r="B98" s="609"/>
      <c r="C98" s="607" t="str">
        <f t="shared" si="3"/>
        <v/>
      </c>
      <c r="D98" s="709"/>
      <c r="E98" s="556"/>
      <c r="F98" s="665" t="str">
        <f t="shared" si="4"/>
        <v/>
      </c>
      <c r="G98" s="709"/>
      <c r="H98" s="665"/>
      <c r="I98" s="709"/>
      <c r="J98" s="665"/>
      <c r="K98" s="614"/>
      <c r="L98" s="614"/>
      <c r="M98" s="614"/>
      <c r="N98" s="773">
        <v>0</v>
      </c>
      <c r="O98" s="773">
        <v>0</v>
      </c>
      <c r="P98" s="773">
        <v>0</v>
      </c>
      <c r="Q98" s="773">
        <v>0</v>
      </c>
      <c r="R98" s="773">
        <v>0</v>
      </c>
      <c r="S98" s="773">
        <v>0</v>
      </c>
      <c r="T98" s="773">
        <v>0</v>
      </c>
      <c r="U98" s="773">
        <v>0</v>
      </c>
      <c r="V98" s="773">
        <v>0</v>
      </c>
      <c r="W98" s="773">
        <v>0</v>
      </c>
      <c r="X98" s="773">
        <v>0</v>
      </c>
      <c r="Y98" s="773">
        <v>0</v>
      </c>
      <c r="Z98" s="773">
        <v>0</v>
      </c>
      <c r="AA98" s="773">
        <v>0</v>
      </c>
      <c r="AB98" s="773">
        <v>0</v>
      </c>
      <c r="AC98" s="608"/>
      <c r="AD98" s="591"/>
    </row>
    <row r="99" spans="1:30" x14ac:dyDescent="0.2">
      <c r="A99" s="708" t="str">
        <f>IF('Courses Valid'!BX104=1,'Courses Valid'!BW104,IF(AND('Courses Valid'!BX104=0,'Courses Valid'!BY104=1),'Courses Valid'!BW104,IF(B98&lt;&gt;"",'Courses Valid'!BW104,"")))</f>
        <v/>
      </c>
      <c r="B99" s="609"/>
      <c r="C99" s="607" t="str">
        <f t="shared" si="3"/>
        <v/>
      </c>
      <c r="D99" s="709"/>
      <c r="E99" s="556"/>
      <c r="F99" s="665" t="str">
        <f t="shared" si="4"/>
        <v/>
      </c>
      <c r="G99" s="709"/>
      <c r="H99" s="665"/>
      <c r="I99" s="709"/>
      <c r="J99" s="665"/>
      <c r="K99" s="614"/>
      <c r="L99" s="614"/>
      <c r="M99" s="614"/>
      <c r="N99" s="773">
        <v>0</v>
      </c>
      <c r="O99" s="773">
        <v>0</v>
      </c>
      <c r="P99" s="773">
        <v>0</v>
      </c>
      <c r="Q99" s="773">
        <v>0</v>
      </c>
      <c r="R99" s="773">
        <v>0</v>
      </c>
      <c r="S99" s="773">
        <v>0</v>
      </c>
      <c r="T99" s="773">
        <v>0</v>
      </c>
      <c r="U99" s="773">
        <v>0</v>
      </c>
      <c r="V99" s="773">
        <v>0</v>
      </c>
      <c r="W99" s="773">
        <v>0</v>
      </c>
      <c r="X99" s="773">
        <v>0</v>
      </c>
      <c r="Y99" s="773">
        <v>0</v>
      </c>
      <c r="Z99" s="773">
        <v>0</v>
      </c>
      <c r="AA99" s="773">
        <v>0</v>
      </c>
      <c r="AB99" s="773">
        <v>0</v>
      </c>
      <c r="AC99" s="608"/>
      <c r="AD99" s="591"/>
    </row>
    <row r="100" spans="1:30" x14ac:dyDescent="0.2">
      <c r="A100" s="708" t="str">
        <f>IF('Courses Valid'!BX105=1,'Courses Valid'!BW105,IF(AND('Courses Valid'!BX105=0,'Courses Valid'!BY105=1),'Courses Valid'!BW105,IF(B99&lt;&gt;"",'Courses Valid'!BW105,"")))</f>
        <v/>
      </c>
      <c r="B100" s="609"/>
      <c r="C100" s="607" t="str">
        <f t="shared" si="3"/>
        <v/>
      </c>
      <c r="D100" s="709"/>
      <c r="E100" s="556"/>
      <c r="F100" s="665" t="str">
        <f t="shared" si="4"/>
        <v/>
      </c>
      <c r="G100" s="709"/>
      <c r="H100" s="665"/>
      <c r="I100" s="709"/>
      <c r="J100" s="665"/>
      <c r="K100" s="614"/>
      <c r="L100" s="614"/>
      <c r="M100" s="614"/>
      <c r="N100" s="773">
        <v>0</v>
      </c>
      <c r="O100" s="773">
        <v>0</v>
      </c>
      <c r="P100" s="773">
        <v>0</v>
      </c>
      <c r="Q100" s="773">
        <v>0</v>
      </c>
      <c r="R100" s="773">
        <v>0</v>
      </c>
      <c r="S100" s="773">
        <v>0</v>
      </c>
      <c r="T100" s="773">
        <v>0</v>
      </c>
      <c r="U100" s="773">
        <v>0</v>
      </c>
      <c r="V100" s="773">
        <v>0</v>
      </c>
      <c r="W100" s="773">
        <v>0</v>
      </c>
      <c r="X100" s="773">
        <v>0</v>
      </c>
      <c r="Y100" s="773">
        <v>0</v>
      </c>
      <c r="Z100" s="773">
        <v>0</v>
      </c>
      <c r="AA100" s="773">
        <v>0</v>
      </c>
      <c r="AB100" s="773">
        <v>0</v>
      </c>
      <c r="AC100" s="608"/>
      <c r="AD100" s="591"/>
    </row>
    <row r="101" spans="1:30" x14ac:dyDescent="0.2">
      <c r="A101" s="708" t="str">
        <f>IF('Courses Valid'!BX106=1,'Courses Valid'!BW106,IF(AND('Courses Valid'!BX106=0,'Courses Valid'!BY106=1),'Courses Valid'!BW106,IF(B100&lt;&gt;"",'Courses Valid'!BW106,"")))</f>
        <v/>
      </c>
      <c r="B101" s="609"/>
      <c r="C101" s="607" t="str">
        <f t="shared" si="3"/>
        <v/>
      </c>
      <c r="D101" s="709"/>
      <c r="E101" s="556"/>
      <c r="F101" s="665" t="str">
        <f t="shared" si="4"/>
        <v/>
      </c>
      <c r="G101" s="709"/>
      <c r="H101" s="665"/>
      <c r="I101" s="709"/>
      <c r="J101" s="665"/>
      <c r="K101" s="614"/>
      <c r="L101" s="614"/>
      <c r="M101" s="614"/>
      <c r="N101" s="773">
        <v>0</v>
      </c>
      <c r="O101" s="773">
        <v>0</v>
      </c>
      <c r="P101" s="773">
        <v>0</v>
      </c>
      <c r="Q101" s="773">
        <v>0</v>
      </c>
      <c r="R101" s="773">
        <v>0</v>
      </c>
      <c r="S101" s="773">
        <v>0</v>
      </c>
      <c r="T101" s="773">
        <v>0</v>
      </c>
      <c r="U101" s="773">
        <v>0</v>
      </c>
      <c r="V101" s="773">
        <v>0</v>
      </c>
      <c r="W101" s="773">
        <v>0</v>
      </c>
      <c r="X101" s="773">
        <v>0</v>
      </c>
      <c r="Y101" s="773">
        <v>0</v>
      </c>
      <c r="Z101" s="773">
        <v>0</v>
      </c>
      <c r="AA101" s="773">
        <v>0</v>
      </c>
      <c r="AB101" s="773">
        <v>0</v>
      </c>
      <c r="AC101" s="608"/>
      <c r="AD101" s="591"/>
    </row>
    <row r="102" spans="1:30" x14ac:dyDescent="0.2">
      <c r="A102" s="708" t="str">
        <f>IF('Courses Valid'!BX107=1,'Courses Valid'!BW107,IF(AND('Courses Valid'!BX107=0,'Courses Valid'!BY107=1),'Courses Valid'!BW107,IF(B101&lt;&gt;"",'Courses Valid'!BW107,"")))</f>
        <v/>
      </c>
      <c r="B102" s="609"/>
      <c r="C102" s="607" t="str">
        <f t="shared" si="3"/>
        <v/>
      </c>
      <c r="D102" s="709"/>
      <c r="E102" s="556"/>
      <c r="F102" s="665" t="str">
        <f t="shared" si="4"/>
        <v/>
      </c>
      <c r="G102" s="709"/>
      <c r="H102" s="665"/>
      <c r="I102" s="709"/>
      <c r="J102" s="665"/>
      <c r="K102" s="614"/>
      <c r="L102" s="614"/>
      <c r="M102" s="614"/>
      <c r="N102" s="773">
        <v>0</v>
      </c>
      <c r="O102" s="773">
        <v>0</v>
      </c>
      <c r="P102" s="773">
        <v>0</v>
      </c>
      <c r="Q102" s="773">
        <v>0</v>
      </c>
      <c r="R102" s="773">
        <v>0</v>
      </c>
      <c r="S102" s="773">
        <v>0</v>
      </c>
      <c r="T102" s="773">
        <v>0</v>
      </c>
      <c r="U102" s="773">
        <v>0</v>
      </c>
      <c r="V102" s="773">
        <v>0</v>
      </c>
      <c r="W102" s="773">
        <v>0</v>
      </c>
      <c r="X102" s="773">
        <v>0</v>
      </c>
      <c r="Y102" s="773">
        <v>0</v>
      </c>
      <c r="Z102" s="773">
        <v>0</v>
      </c>
      <c r="AA102" s="773">
        <v>0</v>
      </c>
      <c r="AB102" s="773">
        <v>0</v>
      </c>
      <c r="AC102" s="608"/>
      <c r="AD102" s="591"/>
    </row>
    <row r="103" spans="1:30" x14ac:dyDescent="0.2">
      <c r="A103" s="708" t="str">
        <f>IF('Courses Valid'!BX108=1,'Courses Valid'!BW108,IF(AND('Courses Valid'!BX108=0,'Courses Valid'!BY108=1),'Courses Valid'!BW108,IF(B102&lt;&gt;"",'Courses Valid'!BW108,"")))</f>
        <v/>
      </c>
      <c r="B103" s="609"/>
      <c r="C103" s="607" t="str">
        <f t="shared" si="3"/>
        <v/>
      </c>
      <c r="D103" s="709"/>
      <c r="E103" s="556"/>
      <c r="F103" s="665" t="str">
        <f t="shared" si="4"/>
        <v/>
      </c>
      <c r="G103" s="709"/>
      <c r="H103" s="665"/>
      <c r="I103" s="709"/>
      <c r="J103" s="665"/>
      <c r="K103" s="614"/>
      <c r="L103" s="614"/>
      <c r="M103" s="614"/>
      <c r="N103" s="773">
        <v>0</v>
      </c>
      <c r="O103" s="773">
        <v>0</v>
      </c>
      <c r="P103" s="773">
        <v>0</v>
      </c>
      <c r="Q103" s="773">
        <v>0</v>
      </c>
      <c r="R103" s="773">
        <v>0</v>
      </c>
      <c r="S103" s="773">
        <v>0</v>
      </c>
      <c r="T103" s="773">
        <v>0</v>
      </c>
      <c r="U103" s="773">
        <v>0</v>
      </c>
      <c r="V103" s="773">
        <v>0</v>
      </c>
      <c r="W103" s="773">
        <v>0</v>
      </c>
      <c r="X103" s="773">
        <v>0</v>
      </c>
      <c r="Y103" s="773">
        <v>0</v>
      </c>
      <c r="Z103" s="773">
        <v>0</v>
      </c>
      <c r="AA103" s="773">
        <v>0</v>
      </c>
      <c r="AB103" s="773">
        <v>0</v>
      </c>
      <c r="AC103" s="608"/>
      <c r="AD103" s="591"/>
    </row>
    <row r="104" spans="1:30" x14ac:dyDescent="0.2">
      <c r="A104" s="708" t="str">
        <f>IF('Courses Valid'!BX109=1,'Courses Valid'!BW109,IF(AND('Courses Valid'!BX109=0,'Courses Valid'!BY109=1),'Courses Valid'!BW109,IF(B103&lt;&gt;"",'Courses Valid'!BW109,"")))</f>
        <v/>
      </c>
      <c r="B104" s="609"/>
      <c r="C104" s="607" t="str">
        <f t="shared" si="3"/>
        <v/>
      </c>
      <c r="D104" s="709"/>
      <c r="E104" s="556"/>
      <c r="F104" s="665" t="str">
        <f t="shared" si="4"/>
        <v/>
      </c>
      <c r="G104" s="709"/>
      <c r="H104" s="665"/>
      <c r="I104" s="709"/>
      <c r="J104" s="665"/>
      <c r="K104" s="614"/>
      <c r="L104" s="614"/>
      <c r="M104" s="614"/>
      <c r="N104" s="773">
        <v>0</v>
      </c>
      <c r="O104" s="773">
        <v>0</v>
      </c>
      <c r="P104" s="773">
        <v>0</v>
      </c>
      <c r="Q104" s="773">
        <v>0</v>
      </c>
      <c r="R104" s="773">
        <v>0</v>
      </c>
      <c r="S104" s="773">
        <v>0</v>
      </c>
      <c r="T104" s="773">
        <v>0</v>
      </c>
      <c r="U104" s="773">
        <v>0</v>
      </c>
      <c r="V104" s="773">
        <v>0</v>
      </c>
      <c r="W104" s="773">
        <v>0</v>
      </c>
      <c r="X104" s="773">
        <v>0</v>
      </c>
      <c r="Y104" s="773">
        <v>0</v>
      </c>
      <c r="Z104" s="773">
        <v>0</v>
      </c>
      <c r="AA104" s="773">
        <v>0</v>
      </c>
      <c r="AB104" s="773">
        <v>0</v>
      </c>
      <c r="AC104" s="608"/>
      <c r="AD104" s="591"/>
    </row>
    <row r="105" spans="1:30" x14ac:dyDescent="0.2">
      <c r="A105" s="708" t="str">
        <f>IF('Courses Valid'!BX110=1,'Courses Valid'!BW110,IF(AND('Courses Valid'!BX110=0,'Courses Valid'!BY110=1),'Courses Valid'!BW110,IF(B104&lt;&gt;"",'Courses Valid'!BW110,"")))</f>
        <v/>
      </c>
      <c r="B105" s="609"/>
      <c r="C105" s="607" t="str">
        <f t="shared" si="3"/>
        <v/>
      </c>
      <c r="D105" s="709"/>
      <c r="E105" s="556"/>
      <c r="F105" s="665" t="str">
        <f t="shared" si="4"/>
        <v/>
      </c>
      <c r="G105" s="709"/>
      <c r="H105" s="665"/>
      <c r="I105" s="709"/>
      <c r="J105" s="665"/>
      <c r="K105" s="614"/>
      <c r="L105" s="614"/>
      <c r="M105" s="614"/>
      <c r="N105" s="773">
        <v>0</v>
      </c>
      <c r="O105" s="773">
        <v>0</v>
      </c>
      <c r="P105" s="773">
        <v>0</v>
      </c>
      <c r="Q105" s="773">
        <v>0</v>
      </c>
      <c r="R105" s="773">
        <v>0</v>
      </c>
      <c r="S105" s="773">
        <v>0</v>
      </c>
      <c r="T105" s="773">
        <v>0</v>
      </c>
      <c r="U105" s="773">
        <v>0</v>
      </c>
      <c r="V105" s="773">
        <v>0</v>
      </c>
      <c r="W105" s="773">
        <v>0</v>
      </c>
      <c r="X105" s="773">
        <v>0</v>
      </c>
      <c r="Y105" s="773">
        <v>0</v>
      </c>
      <c r="Z105" s="773">
        <v>0</v>
      </c>
      <c r="AA105" s="773">
        <v>0</v>
      </c>
      <c r="AB105" s="773">
        <v>0</v>
      </c>
      <c r="AC105" s="608"/>
      <c r="AD105" s="591"/>
    </row>
    <row r="106" spans="1:30" x14ac:dyDescent="0.2">
      <c r="A106" s="708" t="str">
        <f>IF('Courses Valid'!BX111=1,'Courses Valid'!BW111,IF(AND('Courses Valid'!BX111=0,'Courses Valid'!BY111=1),'Courses Valid'!BW111,IF(B105&lt;&gt;"",'Courses Valid'!BW111,"")))</f>
        <v/>
      </c>
      <c r="B106" s="609"/>
      <c r="C106" s="607" t="str">
        <f t="shared" si="3"/>
        <v/>
      </c>
      <c r="D106" s="709"/>
      <c r="E106" s="556"/>
      <c r="F106" s="665" t="str">
        <f t="shared" si="4"/>
        <v/>
      </c>
      <c r="G106" s="709"/>
      <c r="H106" s="665"/>
      <c r="I106" s="709"/>
      <c r="J106" s="665"/>
      <c r="K106" s="614"/>
      <c r="L106" s="614"/>
      <c r="M106" s="614"/>
      <c r="N106" s="773">
        <v>0</v>
      </c>
      <c r="O106" s="773">
        <v>0</v>
      </c>
      <c r="P106" s="773">
        <v>0</v>
      </c>
      <c r="Q106" s="773">
        <v>0</v>
      </c>
      <c r="R106" s="773">
        <v>0</v>
      </c>
      <c r="S106" s="773">
        <v>0</v>
      </c>
      <c r="T106" s="773">
        <v>0</v>
      </c>
      <c r="U106" s="773">
        <v>0</v>
      </c>
      <c r="V106" s="773">
        <v>0</v>
      </c>
      <c r="W106" s="773">
        <v>0</v>
      </c>
      <c r="X106" s="773">
        <v>0</v>
      </c>
      <c r="Y106" s="773">
        <v>0</v>
      </c>
      <c r="Z106" s="773">
        <v>0</v>
      </c>
      <c r="AA106" s="773">
        <v>0</v>
      </c>
      <c r="AB106" s="773">
        <v>0</v>
      </c>
      <c r="AC106" s="608"/>
      <c r="AD106" s="591"/>
    </row>
    <row r="107" spans="1:30" x14ac:dyDescent="0.2">
      <c r="A107" s="708" t="str">
        <f>IF('Courses Valid'!BX112=1,'Courses Valid'!BW112,IF(AND('Courses Valid'!BX112=0,'Courses Valid'!BY112=1),'Courses Valid'!BW112,IF(B106&lt;&gt;"",'Courses Valid'!BW112,"")))</f>
        <v/>
      </c>
      <c r="B107" s="609"/>
      <c r="C107" s="607" t="str">
        <f t="shared" si="3"/>
        <v/>
      </c>
      <c r="D107" s="709"/>
      <c r="E107" s="556"/>
      <c r="F107" s="665" t="str">
        <f t="shared" si="4"/>
        <v/>
      </c>
      <c r="G107" s="709"/>
      <c r="H107" s="665"/>
      <c r="I107" s="709"/>
      <c r="J107" s="665"/>
      <c r="K107" s="614"/>
      <c r="L107" s="614"/>
      <c r="M107" s="614"/>
      <c r="N107" s="773">
        <v>0</v>
      </c>
      <c r="O107" s="773">
        <v>0</v>
      </c>
      <c r="P107" s="773">
        <v>0</v>
      </c>
      <c r="Q107" s="773">
        <v>0</v>
      </c>
      <c r="R107" s="773">
        <v>0</v>
      </c>
      <c r="S107" s="773">
        <v>0</v>
      </c>
      <c r="T107" s="773">
        <v>0</v>
      </c>
      <c r="U107" s="773">
        <v>0</v>
      </c>
      <c r="V107" s="773">
        <v>0</v>
      </c>
      <c r="W107" s="773">
        <v>0</v>
      </c>
      <c r="X107" s="773">
        <v>0</v>
      </c>
      <c r="Y107" s="773">
        <v>0</v>
      </c>
      <c r="Z107" s="773">
        <v>0</v>
      </c>
      <c r="AA107" s="773">
        <v>0</v>
      </c>
      <c r="AB107" s="773">
        <v>0</v>
      </c>
      <c r="AC107" s="608"/>
      <c r="AD107" s="591"/>
    </row>
    <row r="108" spans="1:30" x14ac:dyDescent="0.2">
      <c r="A108" s="708" t="str">
        <f>IF('Courses Valid'!BX113=1,'Courses Valid'!BW113,IF(AND('Courses Valid'!BX113=0,'Courses Valid'!BY113=1),'Courses Valid'!BW113,IF(B107&lt;&gt;"",'Courses Valid'!BW113,"")))</f>
        <v/>
      </c>
      <c r="B108" s="609"/>
      <c r="C108" s="607" t="str">
        <f t="shared" si="3"/>
        <v/>
      </c>
      <c r="D108" s="709"/>
      <c r="E108" s="556"/>
      <c r="F108" s="665" t="str">
        <f t="shared" si="4"/>
        <v/>
      </c>
      <c r="G108" s="709"/>
      <c r="H108" s="665"/>
      <c r="I108" s="709"/>
      <c r="J108" s="665"/>
      <c r="K108" s="614"/>
      <c r="L108" s="614"/>
      <c r="M108" s="614"/>
      <c r="N108" s="773">
        <v>0</v>
      </c>
      <c r="O108" s="773">
        <v>0</v>
      </c>
      <c r="P108" s="773">
        <v>0</v>
      </c>
      <c r="Q108" s="773">
        <v>0</v>
      </c>
      <c r="R108" s="773">
        <v>0</v>
      </c>
      <c r="S108" s="773">
        <v>0</v>
      </c>
      <c r="T108" s="773">
        <v>0</v>
      </c>
      <c r="U108" s="773">
        <v>0</v>
      </c>
      <c r="V108" s="773">
        <v>0</v>
      </c>
      <c r="W108" s="773">
        <v>0</v>
      </c>
      <c r="X108" s="773">
        <v>0</v>
      </c>
      <c r="Y108" s="773">
        <v>0</v>
      </c>
      <c r="Z108" s="773">
        <v>0</v>
      </c>
      <c r="AA108" s="773">
        <v>0</v>
      </c>
      <c r="AB108" s="773">
        <v>0</v>
      </c>
      <c r="AC108" s="608"/>
      <c r="AD108" s="591"/>
    </row>
    <row r="109" spans="1:30" x14ac:dyDescent="0.2">
      <c r="A109" s="708" t="str">
        <f>IF('Courses Valid'!BX114=1,'Courses Valid'!BW114,IF(AND('Courses Valid'!BX114=0,'Courses Valid'!BY114=1),'Courses Valid'!BW114,IF(B108&lt;&gt;"",'Courses Valid'!BW114,"")))</f>
        <v/>
      </c>
      <c r="B109" s="609"/>
      <c r="C109" s="607" t="str">
        <f t="shared" si="3"/>
        <v/>
      </c>
      <c r="D109" s="709"/>
      <c r="E109" s="556"/>
      <c r="F109" s="665" t="str">
        <f t="shared" si="4"/>
        <v/>
      </c>
      <c r="G109" s="709"/>
      <c r="H109" s="665"/>
      <c r="I109" s="709"/>
      <c r="J109" s="665"/>
      <c r="K109" s="614"/>
      <c r="L109" s="614"/>
      <c r="M109" s="614"/>
      <c r="N109" s="773">
        <v>0</v>
      </c>
      <c r="O109" s="773">
        <v>0</v>
      </c>
      <c r="P109" s="773">
        <v>0</v>
      </c>
      <c r="Q109" s="773">
        <v>0</v>
      </c>
      <c r="R109" s="773">
        <v>0</v>
      </c>
      <c r="S109" s="773">
        <v>0</v>
      </c>
      <c r="T109" s="773">
        <v>0</v>
      </c>
      <c r="U109" s="773">
        <v>0</v>
      </c>
      <c r="V109" s="773">
        <v>0</v>
      </c>
      <c r="W109" s="773">
        <v>0</v>
      </c>
      <c r="X109" s="773">
        <v>0</v>
      </c>
      <c r="Y109" s="773">
        <v>0</v>
      </c>
      <c r="Z109" s="773">
        <v>0</v>
      </c>
      <c r="AA109" s="773">
        <v>0</v>
      </c>
      <c r="AB109" s="773">
        <v>0</v>
      </c>
      <c r="AC109" s="608"/>
      <c r="AD109" s="591"/>
    </row>
    <row r="110" spans="1:30" x14ac:dyDescent="0.2">
      <c r="A110" s="708" t="str">
        <f>IF('Courses Valid'!BX115=1,'Courses Valid'!BW115,IF(AND('Courses Valid'!BX115=0,'Courses Valid'!BY115=1),'Courses Valid'!BW115,IF(B109&lt;&gt;"",'Courses Valid'!BW115,"")))</f>
        <v/>
      </c>
      <c r="B110" s="609"/>
      <c r="C110" s="607" t="str">
        <f t="shared" si="3"/>
        <v/>
      </c>
      <c r="D110" s="709"/>
      <c r="E110" s="556"/>
      <c r="F110" s="665" t="str">
        <f t="shared" si="4"/>
        <v/>
      </c>
      <c r="G110" s="709"/>
      <c r="H110" s="665"/>
      <c r="I110" s="709"/>
      <c r="J110" s="665"/>
      <c r="K110" s="614"/>
      <c r="L110" s="614"/>
      <c r="M110" s="614"/>
      <c r="N110" s="773">
        <v>0</v>
      </c>
      <c r="O110" s="773">
        <v>0</v>
      </c>
      <c r="P110" s="773">
        <v>0</v>
      </c>
      <c r="Q110" s="773">
        <v>0</v>
      </c>
      <c r="R110" s="773">
        <v>0</v>
      </c>
      <c r="S110" s="773">
        <v>0</v>
      </c>
      <c r="T110" s="773">
        <v>0</v>
      </c>
      <c r="U110" s="773">
        <v>0</v>
      </c>
      <c r="V110" s="773">
        <v>0</v>
      </c>
      <c r="W110" s="773">
        <v>0</v>
      </c>
      <c r="X110" s="773">
        <v>0</v>
      </c>
      <c r="Y110" s="773">
        <v>0</v>
      </c>
      <c r="Z110" s="773">
        <v>0</v>
      </c>
      <c r="AA110" s="773">
        <v>0</v>
      </c>
      <c r="AB110" s="773">
        <v>0</v>
      </c>
      <c r="AC110" s="608"/>
      <c r="AD110" s="591"/>
    </row>
    <row r="111" spans="1:30" x14ac:dyDescent="0.2">
      <c r="A111" s="708" t="str">
        <f>IF('Courses Valid'!BX116=1,'Courses Valid'!BW116,IF(AND('Courses Valid'!BX116=0,'Courses Valid'!BY116=1),'Courses Valid'!BW116,IF(B110&lt;&gt;"",'Courses Valid'!BW116,"")))</f>
        <v/>
      </c>
      <c r="B111" s="609"/>
      <c r="C111" s="607" t="str">
        <f t="shared" si="3"/>
        <v/>
      </c>
      <c r="D111" s="709"/>
      <c r="E111" s="556"/>
      <c r="F111" s="665" t="str">
        <f t="shared" si="4"/>
        <v/>
      </c>
      <c r="G111" s="709"/>
      <c r="H111" s="665"/>
      <c r="I111" s="709"/>
      <c r="J111" s="665"/>
      <c r="K111" s="614"/>
      <c r="L111" s="614"/>
      <c r="M111" s="614"/>
      <c r="N111" s="773">
        <v>0</v>
      </c>
      <c r="O111" s="773">
        <v>0</v>
      </c>
      <c r="P111" s="773">
        <v>0</v>
      </c>
      <c r="Q111" s="773">
        <v>0</v>
      </c>
      <c r="R111" s="773">
        <v>0</v>
      </c>
      <c r="S111" s="773">
        <v>0</v>
      </c>
      <c r="T111" s="773">
        <v>0</v>
      </c>
      <c r="U111" s="773">
        <v>0</v>
      </c>
      <c r="V111" s="773">
        <v>0</v>
      </c>
      <c r="W111" s="773">
        <v>0</v>
      </c>
      <c r="X111" s="773">
        <v>0</v>
      </c>
      <c r="Y111" s="773">
        <v>0</v>
      </c>
      <c r="Z111" s="773">
        <v>0</v>
      </c>
      <c r="AA111" s="773">
        <v>0</v>
      </c>
      <c r="AB111" s="773">
        <v>0</v>
      </c>
      <c r="AC111" s="608"/>
      <c r="AD111" s="591"/>
    </row>
    <row r="112" spans="1:30" x14ac:dyDescent="0.2">
      <c r="A112" s="708" t="str">
        <f>IF('Courses Valid'!BX117=1,'Courses Valid'!BW117,IF(AND('Courses Valid'!BX117=0,'Courses Valid'!BY117=1),'Courses Valid'!BW117,IF(B111&lt;&gt;"",'Courses Valid'!BW117,"")))</f>
        <v/>
      </c>
      <c r="B112" s="609"/>
      <c r="C112" s="607" t="str">
        <f t="shared" si="3"/>
        <v/>
      </c>
      <c r="D112" s="709"/>
      <c r="E112" s="556"/>
      <c r="F112" s="665" t="str">
        <f t="shared" si="4"/>
        <v/>
      </c>
      <c r="G112" s="709"/>
      <c r="H112" s="665"/>
      <c r="I112" s="709"/>
      <c r="J112" s="665"/>
      <c r="K112" s="614"/>
      <c r="L112" s="614"/>
      <c r="M112" s="614"/>
      <c r="N112" s="773">
        <v>0</v>
      </c>
      <c r="O112" s="773">
        <v>0</v>
      </c>
      <c r="P112" s="773">
        <v>0</v>
      </c>
      <c r="Q112" s="773">
        <v>0</v>
      </c>
      <c r="R112" s="773">
        <v>0</v>
      </c>
      <c r="S112" s="773">
        <v>0</v>
      </c>
      <c r="T112" s="773">
        <v>0</v>
      </c>
      <c r="U112" s="773">
        <v>0</v>
      </c>
      <c r="V112" s="773">
        <v>0</v>
      </c>
      <c r="W112" s="773">
        <v>0</v>
      </c>
      <c r="X112" s="773">
        <v>0</v>
      </c>
      <c r="Y112" s="773">
        <v>0</v>
      </c>
      <c r="Z112" s="773">
        <v>0</v>
      </c>
      <c r="AA112" s="773">
        <v>0</v>
      </c>
      <c r="AB112" s="773">
        <v>0</v>
      </c>
      <c r="AC112" s="608"/>
      <c r="AD112" s="591"/>
    </row>
    <row r="113" spans="1:30" x14ac:dyDescent="0.2">
      <c r="A113" s="708" t="str">
        <f>IF('Courses Valid'!BX118=1,'Courses Valid'!BW118,IF(AND('Courses Valid'!BX118=0,'Courses Valid'!BY118=1),'Courses Valid'!BW118,IF(B112&lt;&gt;"",'Courses Valid'!BW118,"")))</f>
        <v/>
      </c>
      <c r="B113" s="609"/>
      <c r="C113" s="607" t="str">
        <f t="shared" si="3"/>
        <v/>
      </c>
      <c r="D113" s="709"/>
      <c r="E113" s="556"/>
      <c r="F113" s="665" t="str">
        <f t="shared" si="4"/>
        <v/>
      </c>
      <c r="G113" s="709"/>
      <c r="H113" s="665"/>
      <c r="I113" s="709"/>
      <c r="J113" s="665"/>
      <c r="K113" s="614"/>
      <c r="L113" s="614"/>
      <c r="M113" s="614"/>
      <c r="N113" s="773">
        <v>0</v>
      </c>
      <c r="O113" s="773">
        <v>0</v>
      </c>
      <c r="P113" s="773">
        <v>0</v>
      </c>
      <c r="Q113" s="773">
        <v>0</v>
      </c>
      <c r="R113" s="773">
        <v>0</v>
      </c>
      <c r="S113" s="773">
        <v>0</v>
      </c>
      <c r="T113" s="773">
        <v>0</v>
      </c>
      <c r="U113" s="773">
        <v>0</v>
      </c>
      <c r="V113" s="773">
        <v>0</v>
      </c>
      <c r="W113" s="773">
        <v>0</v>
      </c>
      <c r="X113" s="773">
        <v>0</v>
      </c>
      <c r="Y113" s="773">
        <v>0</v>
      </c>
      <c r="Z113" s="773">
        <v>0</v>
      </c>
      <c r="AA113" s="773">
        <v>0</v>
      </c>
      <c r="AB113" s="773">
        <v>0</v>
      </c>
      <c r="AC113" s="608"/>
      <c r="AD113" s="591"/>
    </row>
    <row r="114" spans="1:30" x14ac:dyDescent="0.2">
      <c r="A114" s="708" t="str">
        <f>IF('Courses Valid'!BX119=1,'Courses Valid'!BW119,IF(AND('Courses Valid'!BX119=0,'Courses Valid'!BY119=1),'Courses Valid'!BW119,IF(B113&lt;&gt;"",'Courses Valid'!BW119,"")))</f>
        <v/>
      </c>
      <c r="B114" s="609"/>
      <c r="C114" s="607" t="str">
        <f t="shared" si="3"/>
        <v/>
      </c>
      <c r="D114" s="709"/>
      <c r="E114" s="556"/>
      <c r="F114" s="665" t="str">
        <f t="shared" si="4"/>
        <v/>
      </c>
      <c r="G114" s="709"/>
      <c r="H114" s="665"/>
      <c r="I114" s="709"/>
      <c r="J114" s="665"/>
      <c r="K114" s="614"/>
      <c r="L114" s="614"/>
      <c r="M114" s="614"/>
      <c r="N114" s="773">
        <v>0</v>
      </c>
      <c r="O114" s="773">
        <v>0</v>
      </c>
      <c r="P114" s="773">
        <v>0</v>
      </c>
      <c r="Q114" s="773">
        <v>0</v>
      </c>
      <c r="R114" s="773">
        <v>0</v>
      </c>
      <c r="S114" s="773">
        <v>0</v>
      </c>
      <c r="T114" s="773">
        <v>0</v>
      </c>
      <c r="U114" s="773">
        <v>0</v>
      </c>
      <c r="V114" s="773">
        <v>0</v>
      </c>
      <c r="W114" s="773">
        <v>0</v>
      </c>
      <c r="X114" s="773">
        <v>0</v>
      </c>
      <c r="Y114" s="773">
        <v>0</v>
      </c>
      <c r="Z114" s="773">
        <v>0</v>
      </c>
      <c r="AA114" s="773">
        <v>0</v>
      </c>
      <c r="AB114" s="773">
        <v>0</v>
      </c>
      <c r="AC114" s="608"/>
      <c r="AD114" s="591"/>
    </row>
    <row r="115" spans="1:30" x14ac:dyDescent="0.2">
      <c r="A115" s="708" t="str">
        <f>IF('Courses Valid'!BX120=1,'Courses Valid'!BW120,IF(AND('Courses Valid'!BX120=0,'Courses Valid'!BY120=1),'Courses Valid'!BW120,IF(B114&lt;&gt;"",'Courses Valid'!BW120,"")))</f>
        <v/>
      </c>
      <c r="B115" s="609"/>
      <c r="C115" s="607" t="str">
        <f t="shared" si="3"/>
        <v/>
      </c>
      <c r="D115" s="709"/>
      <c r="E115" s="556"/>
      <c r="F115" s="665" t="str">
        <f t="shared" si="4"/>
        <v/>
      </c>
      <c r="G115" s="709"/>
      <c r="H115" s="665"/>
      <c r="I115" s="709"/>
      <c r="J115" s="665"/>
      <c r="K115" s="614"/>
      <c r="L115" s="614"/>
      <c r="M115" s="614"/>
      <c r="N115" s="773">
        <v>0</v>
      </c>
      <c r="O115" s="773">
        <v>0</v>
      </c>
      <c r="P115" s="773">
        <v>0</v>
      </c>
      <c r="Q115" s="773">
        <v>0</v>
      </c>
      <c r="R115" s="773">
        <v>0</v>
      </c>
      <c r="S115" s="773">
        <v>0</v>
      </c>
      <c r="T115" s="773">
        <v>0</v>
      </c>
      <c r="U115" s="773">
        <v>0</v>
      </c>
      <c r="V115" s="773">
        <v>0</v>
      </c>
      <c r="W115" s="773">
        <v>0</v>
      </c>
      <c r="X115" s="773">
        <v>0</v>
      </c>
      <c r="Y115" s="773">
        <v>0</v>
      </c>
      <c r="Z115" s="773">
        <v>0</v>
      </c>
      <c r="AA115" s="773">
        <v>0</v>
      </c>
      <c r="AB115" s="773">
        <v>0</v>
      </c>
      <c r="AC115" s="608"/>
      <c r="AD115" s="591"/>
    </row>
    <row r="116" spans="1:30" x14ac:dyDescent="0.2">
      <c r="A116" s="708" t="str">
        <f>IF('Courses Valid'!BX121=1,'Courses Valid'!BW121,IF(AND('Courses Valid'!BX121=0,'Courses Valid'!BY121=1),'Courses Valid'!BW121,IF(B115&lt;&gt;"",'Courses Valid'!BW121,"")))</f>
        <v/>
      </c>
      <c r="B116" s="609"/>
      <c r="C116" s="607" t="str">
        <f t="shared" si="3"/>
        <v/>
      </c>
      <c r="D116" s="709"/>
      <c r="E116" s="556"/>
      <c r="F116" s="665" t="str">
        <f t="shared" si="4"/>
        <v/>
      </c>
      <c r="G116" s="709"/>
      <c r="H116" s="665"/>
      <c r="I116" s="709"/>
      <c r="J116" s="665"/>
      <c r="K116" s="614"/>
      <c r="L116" s="614"/>
      <c r="M116" s="614"/>
      <c r="N116" s="773">
        <v>0</v>
      </c>
      <c r="O116" s="773">
        <v>0</v>
      </c>
      <c r="P116" s="773">
        <v>0</v>
      </c>
      <c r="Q116" s="773">
        <v>0</v>
      </c>
      <c r="R116" s="773">
        <v>0</v>
      </c>
      <c r="S116" s="773">
        <v>0</v>
      </c>
      <c r="T116" s="773">
        <v>0</v>
      </c>
      <c r="U116" s="773">
        <v>0</v>
      </c>
      <c r="V116" s="773">
        <v>0</v>
      </c>
      <c r="W116" s="773">
        <v>0</v>
      </c>
      <c r="X116" s="773">
        <v>0</v>
      </c>
      <c r="Y116" s="773">
        <v>0</v>
      </c>
      <c r="Z116" s="773">
        <v>0</v>
      </c>
      <c r="AA116" s="773">
        <v>0</v>
      </c>
      <c r="AB116" s="773">
        <v>0</v>
      </c>
      <c r="AC116" s="608"/>
      <c r="AD116" s="591"/>
    </row>
    <row r="117" spans="1:30" x14ac:dyDescent="0.2">
      <c r="A117" s="708" t="str">
        <f>IF('Courses Valid'!BX122=1,'Courses Valid'!BW122,IF(AND('Courses Valid'!BX122=0,'Courses Valid'!BY122=1),'Courses Valid'!BW122,IF(B116&lt;&gt;"",'Courses Valid'!BW122,"")))</f>
        <v/>
      </c>
      <c r="B117" s="609"/>
      <c r="C117" s="607" t="str">
        <f t="shared" si="3"/>
        <v/>
      </c>
      <c r="D117" s="709"/>
      <c r="E117" s="556"/>
      <c r="F117" s="665" t="str">
        <f t="shared" si="4"/>
        <v/>
      </c>
      <c r="G117" s="709"/>
      <c r="H117" s="665"/>
      <c r="I117" s="709"/>
      <c r="J117" s="665"/>
      <c r="K117" s="614"/>
      <c r="L117" s="614"/>
      <c r="M117" s="614"/>
      <c r="N117" s="773">
        <v>0</v>
      </c>
      <c r="O117" s="773">
        <v>0</v>
      </c>
      <c r="P117" s="773">
        <v>0</v>
      </c>
      <c r="Q117" s="773">
        <v>0</v>
      </c>
      <c r="R117" s="773">
        <v>0</v>
      </c>
      <c r="S117" s="773">
        <v>0</v>
      </c>
      <c r="T117" s="773">
        <v>0</v>
      </c>
      <c r="U117" s="773">
        <v>0</v>
      </c>
      <c r="V117" s="773">
        <v>0</v>
      </c>
      <c r="W117" s="773">
        <v>0</v>
      </c>
      <c r="X117" s="773">
        <v>0</v>
      </c>
      <c r="Y117" s="773">
        <v>0</v>
      </c>
      <c r="Z117" s="773">
        <v>0</v>
      </c>
      <c r="AA117" s="773">
        <v>0</v>
      </c>
      <c r="AB117" s="773">
        <v>0</v>
      </c>
      <c r="AC117" s="608"/>
      <c r="AD117" s="591"/>
    </row>
    <row r="118" spans="1:30" x14ac:dyDescent="0.2">
      <c r="A118" s="708" t="str">
        <f>IF('Courses Valid'!BX123=1,'Courses Valid'!BW123,IF(AND('Courses Valid'!BX123=0,'Courses Valid'!BY123=1),'Courses Valid'!BW123,IF(B117&lt;&gt;"",'Courses Valid'!BW123,"")))</f>
        <v/>
      </c>
      <c r="B118" s="609"/>
      <c r="C118" s="607" t="str">
        <f t="shared" si="3"/>
        <v/>
      </c>
      <c r="D118" s="709"/>
      <c r="E118" s="556"/>
      <c r="F118" s="665" t="str">
        <f t="shared" si="4"/>
        <v/>
      </c>
      <c r="G118" s="709"/>
      <c r="H118" s="665"/>
      <c r="I118" s="709"/>
      <c r="J118" s="665"/>
      <c r="K118" s="614"/>
      <c r="L118" s="614"/>
      <c r="M118" s="614"/>
      <c r="N118" s="773">
        <v>0</v>
      </c>
      <c r="O118" s="773">
        <v>0</v>
      </c>
      <c r="P118" s="773">
        <v>0</v>
      </c>
      <c r="Q118" s="773">
        <v>0</v>
      </c>
      <c r="R118" s="773">
        <v>0</v>
      </c>
      <c r="S118" s="773">
        <v>0</v>
      </c>
      <c r="T118" s="773">
        <v>0</v>
      </c>
      <c r="U118" s="773">
        <v>0</v>
      </c>
      <c r="V118" s="773">
        <v>0</v>
      </c>
      <c r="W118" s="773">
        <v>0</v>
      </c>
      <c r="X118" s="773">
        <v>0</v>
      </c>
      <c r="Y118" s="773">
        <v>0</v>
      </c>
      <c r="Z118" s="773">
        <v>0</v>
      </c>
      <c r="AA118" s="773">
        <v>0</v>
      </c>
      <c r="AB118" s="773">
        <v>0</v>
      </c>
      <c r="AC118" s="608"/>
      <c r="AD118" s="591"/>
    </row>
    <row r="119" spans="1:30" x14ac:dyDescent="0.2">
      <c r="A119" s="708" t="str">
        <f>IF('Courses Valid'!BX124=1,'Courses Valid'!BW124,IF(AND('Courses Valid'!BX124=0,'Courses Valid'!BY124=1),'Courses Valid'!BW124,IF(B118&lt;&gt;"",'Courses Valid'!BW124,"")))</f>
        <v/>
      </c>
      <c r="B119" s="609"/>
      <c r="C119" s="607" t="str">
        <f t="shared" si="3"/>
        <v/>
      </c>
      <c r="D119" s="709"/>
      <c r="E119" s="556"/>
      <c r="F119" s="665" t="str">
        <f t="shared" si="4"/>
        <v/>
      </c>
      <c r="G119" s="709"/>
      <c r="H119" s="665"/>
      <c r="I119" s="709"/>
      <c r="J119" s="665"/>
      <c r="K119" s="614"/>
      <c r="L119" s="614"/>
      <c r="M119" s="614"/>
      <c r="N119" s="773">
        <v>0</v>
      </c>
      <c r="O119" s="773">
        <v>0</v>
      </c>
      <c r="P119" s="773">
        <v>0</v>
      </c>
      <c r="Q119" s="773">
        <v>0</v>
      </c>
      <c r="R119" s="773">
        <v>0</v>
      </c>
      <c r="S119" s="773">
        <v>0</v>
      </c>
      <c r="T119" s="773">
        <v>0</v>
      </c>
      <c r="U119" s="773">
        <v>0</v>
      </c>
      <c r="V119" s="773">
        <v>0</v>
      </c>
      <c r="W119" s="773">
        <v>0</v>
      </c>
      <c r="X119" s="773">
        <v>0</v>
      </c>
      <c r="Y119" s="773">
        <v>0</v>
      </c>
      <c r="Z119" s="773">
        <v>0</v>
      </c>
      <c r="AA119" s="773">
        <v>0</v>
      </c>
      <c r="AB119" s="773">
        <v>0</v>
      </c>
      <c r="AC119" s="608"/>
      <c r="AD119" s="591"/>
    </row>
    <row r="120" spans="1:30" x14ac:dyDescent="0.2">
      <c r="A120" s="708" t="str">
        <f>IF('Courses Valid'!BX125=1,'Courses Valid'!BW125,IF(AND('Courses Valid'!BX125=0,'Courses Valid'!BY125=1),'Courses Valid'!BW125,IF(B119&lt;&gt;"",'Courses Valid'!BW125,"")))</f>
        <v/>
      </c>
      <c r="B120" s="609"/>
      <c r="C120" s="607" t="str">
        <f t="shared" si="3"/>
        <v/>
      </c>
      <c r="D120" s="709"/>
      <c r="E120" s="556"/>
      <c r="F120" s="665" t="str">
        <f t="shared" si="4"/>
        <v/>
      </c>
      <c r="G120" s="709"/>
      <c r="H120" s="665"/>
      <c r="I120" s="709"/>
      <c r="J120" s="665"/>
      <c r="K120" s="614"/>
      <c r="L120" s="614"/>
      <c r="M120" s="614"/>
      <c r="N120" s="773">
        <v>0</v>
      </c>
      <c r="O120" s="773">
        <v>0</v>
      </c>
      <c r="P120" s="773">
        <v>0</v>
      </c>
      <c r="Q120" s="773">
        <v>0</v>
      </c>
      <c r="R120" s="773">
        <v>0</v>
      </c>
      <c r="S120" s="773">
        <v>0</v>
      </c>
      <c r="T120" s="773">
        <v>0</v>
      </c>
      <c r="U120" s="773">
        <v>0</v>
      </c>
      <c r="V120" s="773">
        <v>0</v>
      </c>
      <c r="W120" s="773">
        <v>0</v>
      </c>
      <c r="X120" s="773">
        <v>0</v>
      </c>
      <c r="Y120" s="773">
        <v>0</v>
      </c>
      <c r="Z120" s="773">
        <v>0</v>
      </c>
      <c r="AA120" s="773">
        <v>0</v>
      </c>
      <c r="AB120" s="773">
        <v>0</v>
      </c>
      <c r="AC120" s="608"/>
      <c r="AD120" s="591"/>
    </row>
    <row r="121" spans="1:30" x14ac:dyDescent="0.2">
      <c r="A121" s="708" t="str">
        <f>IF('Courses Valid'!BX126=1,'Courses Valid'!BW126,IF(AND('Courses Valid'!BX126=0,'Courses Valid'!BY126=1),'Courses Valid'!BW126,IF(B120&lt;&gt;"",'Courses Valid'!BW126,"")))</f>
        <v/>
      </c>
      <c r="B121" s="609"/>
      <c r="C121" s="607" t="str">
        <f t="shared" si="3"/>
        <v/>
      </c>
      <c r="D121" s="709"/>
      <c r="E121" s="556"/>
      <c r="F121" s="665" t="str">
        <f t="shared" si="4"/>
        <v/>
      </c>
      <c r="G121" s="709"/>
      <c r="H121" s="665"/>
      <c r="I121" s="709"/>
      <c r="J121" s="665"/>
      <c r="K121" s="614"/>
      <c r="L121" s="614"/>
      <c r="M121" s="614"/>
      <c r="N121" s="773">
        <v>0</v>
      </c>
      <c r="O121" s="773">
        <v>0</v>
      </c>
      <c r="P121" s="773">
        <v>0</v>
      </c>
      <c r="Q121" s="773">
        <v>0</v>
      </c>
      <c r="R121" s="773">
        <v>0</v>
      </c>
      <c r="S121" s="773">
        <v>0</v>
      </c>
      <c r="T121" s="773">
        <v>0</v>
      </c>
      <c r="U121" s="773">
        <v>0</v>
      </c>
      <c r="V121" s="773">
        <v>0</v>
      </c>
      <c r="W121" s="773">
        <v>0</v>
      </c>
      <c r="X121" s="773">
        <v>0</v>
      </c>
      <c r="Y121" s="773">
        <v>0</v>
      </c>
      <c r="Z121" s="773">
        <v>0</v>
      </c>
      <c r="AA121" s="773">
        <v>0</v>
      </c>
      <c r="AB121" s="773">
        <v>0</v>
      </c>
      <c r="AC121" s="608"/>
      <c r="AD121" s="591"/>
    </row>
    <row r="122" spans="1:30" x14ac:dyDescent="0.2">
      <c r="A122" s="708" t="str">
        <f>IF('Courses Valid'!BX127=1,'Courses Valid'!BW127,IF(AND('Courses Valid'!BX127=0,'Courses Valid'!BY127=1),'Courses Valid'!BW127,IF(B121&lt;&gt;"",'Courses Valid'!BW127,"")))</f>
        <v/>
      </c>
      <c r="B122" s="609"/>
      <c r="C122" s="607" t="str">
        <f t="shared" si="3"/>
        <v/>
      </c>
      <c r="D122" s="709"/>
      <c r="E122" s="556"/>
      <c r="F122" s="665" t="str">
        <f t="shared" si="4"/>
        <v/>
      </c>
      <c r="G122" s="709"/>
      <c r="H122" s="665"/>
      <c r="I122" s="709"/>
      <c r="J122" s="665"/>
      <c r="K122" s="614"/>
      <c r="L122" s="614"/>
      <c r="M122" s="614"/>
      <c r="N122" s="773">
        <v>0</v>
      </c>
      <c r="O122" s="773">
        <v>0</v>
      </c>
      <c r="P122" s="773">
        <v>0</v>
      </c>
      <c r="Q122" s="773">
        <v>0</v>
      </c>
      <c r="R122" s="773">
        <v>0</v>
      </c>
      <c r="S122" s="773">
        <v>0</v>
      </c>
      <c r="T122" s="773">
        <v>0</v>
      </c>
      <c r="U122" s="773">
        <v>0</v>
      </c>
      <c r="V122" s="773">
        <v>0</v>
      </c>
      <c r="W122" s="773">
        <v>0</v>
      </c>
      <c r="X122" s="773">
        <v>0</v>
      </c>
      <c r="Y122" s="773">
        <v>0</v>
      </c>
      <c r="Z122" s="773">
        <v>0</v>
      </c>
      <c r="AA122" s="773">
        <v>0</v>
      </c>
      <c r="AB122" s="773">
        <v>0</v>
      </c>
      <c r="AC122" s="608"/>
      <c r="AD122" s="591"/>
    </row>
    <row r="123" spans="1:30" x14ac:dyDescent="0.2">
      <c r="A123" s="708" t="str">
        <f>IF('Courses Valid'!BX128=1,'Courses Valid'!BW128,IF(AND('Courses Valid'!BX128=0,'Courses Valid'!BY128=1),'Courses Valid'!BW128,IF(B122&lt;&gt;"",'Courses Valid'!BW128,"")))</f>
        <v/>
      </c>
      <c r="B123" s="609"/>
      <c r="C123" s="607" t="str">
        <f t="shared" si="3"/>
        <v/>
      </c>
      <c r="D123" s="709"/>
      <c r="E123" s="556"/>
      <c r="F123" s="665" t="str">
        <f t="shared" si="4"/>
        <v/>
      </c>
      <c r="G123" s="709"/>
      <c r="H123" s="665"/>
      <c r="I123" s="709"/>
      <c r="J123" s="665"/>
      <c r="K123" s="614"/>
      <c r="L123" s="614"/>
      <c r="M123" s="614"/>
      <c r="N123" s="773">
        <v>0</v>
      </c>
      <c r="O123" s="773">
        <v>0</v>
      </c>
      <c r="P123" s="773">
        <v>0</v>
      </c>
      <c r="Q123" s="773">
        <v>0</v>
      </c>
      <c r="R123" s="773">
        <v>0</v>
      </c>
      <c r="S123" s="773">
        <v>0</v>
      </c>
      <c r="T123" s="773">
        <v>0</v>
      </c>
      <c r="U123" s="773">
        <v>0</v>
      </c>
      <c r="V123" s="773">
        <v>0</v>
      </c>
      <c r="W123" s="773">
        <v>0</v>
      </c>
      <c r="X123" s="773">
        <v>0</v>
      </c>
      <c r="Y123" s="773">
        <v>0</v>
      </c>
      <c r="Z123" s="773">
        <v>0</v>
      </c>
      <c r="AA123" s="773">
        <v>0</v>
      </c>
      <c r="AB123" s="773">
        <v>0</v>
      </c>
      <c r="AC123" s="608"/>
      <c r="AD123" s="591"/>
    </row>
    <row r="124" spans="1:30" x14ac:dyDescent="0.2">
      <c r="A124" s="708" t="str">
        <f>IF('Courses Valid'!BX129=1,'Courses Valid'!BW129,IF(AND('Courses Valid'!BX129=0,'Courses Valid'!BY129=1),'Courses Valid'!BW129,IF(B123&lt;&gt;"",'Courses Valid'!BW129,"")))</f>
        <v/>
      </c>
      <c r="B124" s="609"/>
      <c r="C124" s="607" t="str">
        <f t="shared" si="3"/>
        <v/>
      </c>
      <c r="D124" s="709"/>
      <c r="E124" s="556"/>
      <c r="F124" s="665" t="str">
        <f t="shared" si="4"/>
        <v/>
      </c>
      <c r="G124" s="709"/>
      <c r="H124" s="665"/>
      <c r="I124" s="709"/>
      <c r="J124" s="665"/>
      <c r="K124" s="614"/>
      <c r="L124" s="614"/>
      <c r="M124" s="614"/>
      <c r="N124" s="773">
        <v>0</v>
      </c>
      <c r="O124" s="773">
        <v>0</v>
      </c>
      <c r="P124" s="773">
        <v>0</v>
      </c>
      <c r="Q124" s="773">
        <v>0</v>
      </c>
      <c r="R124" s="773">
        <v>0</v>
      </c>
      <c r="S124" s="773">
        <v>0</v>
      </c>
      <c r="T124" s="773">
        <v>0</v>
      </c>
      <c r="U124" s="773">
        <v>0</v>
      </c>
      <c r="V124" s="773">
        <v>0</v>
      </c>
      <c r="W124" s="773">
        <v>0</v>
      </c>
      <c r="X124" s="773">
        <v>0</v>
      </c>
      <c r="Y124" s="773">
        <v>0</v>
      </c>
      <c r="Z124" s="773">
        <v>0</v>
      </c>
      <c r="AA124" s="773">
        <v>0</v>
      </c>
      <c r="AB124" s="773">
        <v>0</v>
      </c>
      <c r="AC124" s="608"/>
      <c r="AD124" s="591"/>
    </row>
    <row r="125" spans="1:30" x14ac:dyDescent="0.2">
      <c r="A125" s="708" t="str">
        <f>IF('Courses Valid'!BX130=1,'Courses Valid'!BW130,IF(AND('Courses Valid'!BX130=0,'Courses Valid'!BY130=1),'Courses Valid'!BW130,IF(B124&lt;&gt;"",'Courses Valid'!BW130,"")))</f>
        <v/>
      </c>
      <c r="B125" s="609"/>
      <c r="C125" s="607" t="str">
        <f t="shared" si="3"/>
        <v/>
      </c>
      <c r="D125" s="709"/>
      <c r="E125" s="556"/>
      <c r="F125" s="665" t="str">
        <f t="shared" si="4"/>
        <v/>
      </c>
      <c r="G125" s="709"/>
      <c r="H125" s="665"/>
      <c r="I125" s="709"/>
      <c r="J125" s="665"/>
      <c r="K125" s="614"/>
      <c r="L125" s="614"/>
      <c r="M125" s="614"/>
      <c r="N125" s="773">
        <v>0</v>
      </c>
      <c r="O125" s="773">
        <v>0</v>
      </c>
      <c r="P125" s="773">
        <v>0</v>
      </c>
      <c r="Q125" s="773">
        <v>0</v>
      </c>
      <c r="R125" s="773">
        <v>0</v>
      </c>
      <c r="S125" s="773">
        <v>0</v>
      </c>
      <c r="T125" s="773">
        <v>0</v>
      </c>
      <c r="U125" s="773">
        <v>0</v>
      </c>
      <c r="V125" s="773">
        <v>0</v>
      </c>
      <c r="W125" s="773">
        <v>0</v>
      </c>
      <c r="X125" s="773">
        <v>0</v>
      </c>
      <c r="Y125" s="773">
        <v>0</v>
      </c>
      <c r="Z125" s="773">
        <v>0</v>
      </c>
      <c r="AA125" s="773">
        <v>0</v>
      </c>
      <c r="AB125" s="773">
        <v>0</v>
      </c>
      <c r="AC125" s="608"/>
      <c r="AD125" s="591"/>
    </row>
    <row r="126" spans="1:30" x14ac:dyDescent="0.2">
      <c r="A126" s="708" t="str">
        <f>IF('Courses Valid'!BX131=1,'Courses Valid'!BW131,IF(AND('Courses Valid'!BX131=0,'Courses Valid'!BY131=1),'Courses Valid'!BW131,IF(B125&lt;&gt;"",'Courses Valid'!BW131,"")))</f>
        <v/>
      </c>
      <c r="B126" s="609"/>
      <c r="C126" s="607" t="str">
        <f t="shared" si="3"/>
        <v/>
      </c>
      <c r="D126" s="709"/>
      <c r="E126" s="556"/>
      <c r="F126" s="665" t="str">
        <f t="shared" si="4"/>
        <v/>
      </c>
      <c r="G126" s="709"/>
      <c r="H126" s="665"/>
      <c r="I126" s="709"/>
      <c r="J126" s="665"/>
      <c r="K126" s="614"/>
      <c r="L126" s="614"/>
      <c r="M126" s="614"/>
      <c r="N126" s="773">
        <v>0</v>
      </c>
      <c r="O126" s="773">
        <v>0</v>
      </c>
      <c r="P126" s="773">
        <v>0</v>
      </c>
      <c r="Q126" s="773">
        <v>0</v>
      </c>
      <c r="R126" s="773">
        <v>0</v>
      </c>
      <c r="S126" s="773">
        <v>0</v>
      </c>
      <c r="T126" s="773">
        <v>0</v>
      </c>
      <c r="U126" s="773">
        <v>0</v>
      </c>
      <c r="V126" s="773">
        <v>0</v>
      </c>
      <c r="W126" s="773">
        <v>0</v>
      </c>
      <c r="X126" s="773">
        <v>0</v>
      </c>
      <c r="Y126" s="773">
        <v>0</v>
      </c>
      <c r="Z126" s="773">
        <v>0</v>
      </c>
      <c r="AA126" s="773">
        <v>0</v>
      </c>
      <c r="AB126" s="773">
        <v>0</v>
      </c>
      <c r="AC126" s="608"/>
      <c r="AD126" s="591"/>
    </row>
    <row r="127" spans="1:30" x14ac:dyDescent="0.2">
      <c r="A127" s="708" t="str">
        <f>IF('Courses Valid'!BX132=1,'Courses Valid'!BW132,IF(AND('Courses Valid'!BX132=0,'Courses Valid'!BY132=1),'Courses Valid'!BW132,IF(B126&lt;&gt;"",'Courses Valid'!BW132,"")))</f>
        <v/>
      </c>
      <c r="B127" s="609"/>
      <c r="C127" s="607" t="str">
        <f t="shared" si="3"/>
        <v/>
      </c>
      <c r="D127" s="709"/>
      <c r="E127" s="556"/>
      <c r="F127" s="665" t="str">
        <f t="shared" si="4"/>
        <v/>
      </c>
      <c r="G127" s="709"/>
      <c r="H127" s="665"/>
      <c r="I127" s="709"/>
      <c r="J127" s="665"/>
      <c r="K127" s="614"/>
      <c r="L127" s="614"/>
      <c r="M127" s="614"/>
      <c r="N127" s="773">
        <v>0</v>
      </c>
      <c r="O127" s="773">
        <v>0</v>
      </c>
      <c r="P127" s="773">
        <v>0</v>
      </c>
      <c r="Q127" s="773">
        <v>0</v>
      </c>
      <c r="R127" s="773">
        <v>0</v>
      </c>
      <c r="S127" s="773">
        <v>0</v>
      </c>
      <c r="T127" s="773">
        <v>0</v>
      </c>
      <c r="U127" s="773">
        <v>0</v>
      </c>
      <c r="V127" s="773">
        <v>0</v>
      </c>
      <c r="W127" s="773">
        <v>0</v>
      </c>
      <c r="X127" s="773">
        <v>0</v>
      </c>
      <c r="Y127" s="773">
        <v>0</v>
      </c>
      <c r="Z127" s="773">
        <v>0</v>
      </c>
      <c r="AA127" s="773">
        <v>0</v>
      </c>
      <c r="AB127" s="773">
        <v>0</v>
      </c>
      <c r="AC127" s="608"/>
      <c r="AD127" s="591"/>
    </row>
    <row r="128" spans="1:30" x14ac:dyDescent="0.2">
      <c r="A128" s="708" t="str">
        <f>IF('Courses Valid'!BX133=1,'Courses Valid'!BW133,IF(AND('Courses Valid'!BX133=0,'Courses Valid'!BY133=1),'Courses Valid'!BW133,IF(B127&lt;&gt;"",'Courses Valid'!BW133,"")))</f>
        <v/>
      </c>
      <c r="B128" s="609"/>
      <c r="C128" s="607" t="str">
        <f t="shared" si="3"/>
        <v/>
      </c>
      <c r="D128" s="709"/>
      <c r="E128" s="556"/>
      <c r="F128" s="665" t="str">
        <f t="shared" si="4"/>
        <v/>
      </c>
      <c r="G128" s="709"/>
      <c r="H128" s="665"/>
      <c r="I128" s="709"/>
      <c r="J128" s="665"/>
      <c r="K128" s="614"/>
      <c r="L128" s="614"/>
      <c r="M128" s="614"/>
      <c r="N128" s="773">
        <v>0</v>
      </c>
      <c r="O128" s="773">
        <v>0</v>
      </c>
      <c r="P128" s="773">
        <v>0</v>
      </c>
      <c r="Q128" s="773">
        <v>0</v>
      </c>
      <c r="R128" s="773">
        <v>0</v>
      </c>
      <c r="S128" s="773">
        <v>0</v>
      </c>
      <c r="T128" s="773">
        <v>0</v>
      </c>
      <c r="U128" s="773">
        <v>0</v>
      </c>
      <c r="V128" s="773">
        <v>0</v>
      </c>
      <c r="W128" s="773">
        <v>0</v>
      </c>
      <c r="X128" s="773">
        <v>0</v>
      </c>
      <c r="Y128" s="773">
        <v>0</v>
      </c>
      <c r="Z128" s="773">
        <v>0</v>
      </c>
      <c r="AA128" s="773">
        <v>0</v>
      </c>
      <c r="AB128" s="773">
        <v>0</v>
      </c>
      <c r="AC128" s="608"/>
      <c r="AD128" s="591"/>
    </row>
    <row r="129" spans="1:30" x14ac:dyDescent="0.2">
      <c r="A129" s="708" t="str">
        <f>IF('Courses Valid'!BX134=1,'Courses Valid'!BW134,IF(AND('Courses Valid'!BX134=0,'Courses Valid'!BY134=1),'Courses Valid'!BW134,IF(B128&lt;&gt;"",'Courses Valid'!BW134,"")))</f>
        <v/>
      </c>
      <c r="B129" s="609"/>
      <c r="C129" s="607" t="str">
        <f t="shared" si="3"/>
        <v/>
      </c>
      <c r="D129" s="709"/>
      <c r="E129" s="556"/>
      <c r="F129" s="665" t="str">
        <f t="shared" si="4"/>
        <v/>
      </c>
      <c r="G129" s="709"/>
      <c r="H129" s="665"/>
      <c r="I129" s="709"/>
      <c r="J129" s="665"/>
      <c r="K129" s="614"/>
      <c r="L129" s="614"/>
      <c r="M129" s="614"/>
      <c r="N129" s="773">
        <v>0</v>
      </c>
      <c r="O129" s="773">
        <v>0</v>
      </c>
      <c r="P129" s="773">
        <v>0</v>
      </c>
      <c r="Q129" s="773">
        <v>0</v>
      </c>
      <c r="R129" s="773">
        <v>0</v>
      </c>
      <c r="S129" s="773">
        <v>0</v>
      </c>
      <c r="T129" s="773">
        <v>0</v>
      </c>
      <c r="U129" s="773">
        <v>0</v>
      </c>
      <c r="V129" s="773">
        <v>0</v>
      </c>
      <c r="W129" s="773">
        <v>0</v>
      </c>
      <c r="X129" s="773">
        <v>0</v>
      </c>
      <c r="Y129" s="773">
        <v>0</v>
      </c>
      <c r="Z129" s="773">
        <v>0</v>
      </c>
      <c r="AA129" s="773">
        <v>0</v>
      </c>
      <c r="AB129" s="773">
        <v>0</v>
      </c>
      <c r="AC129" s="608"/>
      <c r="AD129" s="591"/>
    </row>
    <row r="130" spans="1:30" x14ac:dyDescent="0.2">
      <c r="A130" s="708" t="str">
        <f>IF('Courses Valid'!BX135=1,'Courses Valid'!BW135,IF(AND('Courses Valid'!BX135=0,'Courses Valid'!BY135=1),'Courses Valid'!BW135,IF(B129&lt;&gt;"",'Courses Valid'!BW135,"")))</f>
        <v/>
      </c>
      <c r="B130" s="609"/>
      <c r="C130" s="607" t="str">
        <f t="shared" si="3"/>
        <v/>
      </c>
      <c r="D130" s="709"/>
      <c r="E130" s="556"/>
      <c r="F130" s="665" t="str">
        <f t="shared" si="4"/>
        <v/>
      </c>
      <c r="G130" s="709"/>
      <c r="H130" s="665"/>
      <c r="I130" s="709"/>
      <c r="J130" s="665"/>
      <c r="K130" s="614"/>
      <c r="L130" s="614"/>
      <c r="M130" s="614"/>
      <c r="N130" s="773">
        <v>0</v>
      </c>
      <c r="O130" s="773">
        <v>0</v>
      </c>
      <c r="P130" s="773">
        <v>0</v>
      </c>
      <c r="Q130" s="773">
        <v>0</v>
      </c>
      <c r="R130" s="773">
        <v>0</v>
      </c>
      <c r="S130" s="773">
        <v>0</v>
      </c>
      <c r="T130" s="773">
        <v>0</v>
      </c>
      <c r="U130" s="773">
        <v>0</v>
      </c>
      <c r="V130" s="773">
        <v>0</v>
      </c>
      <c r="W130" s="773">
        <v>0</v>
      </c>
      <c r="X130" s="773">
        <v>0</v>
      </c>
      <c r="Y130" s="773">
        <v>0</v>
      </c>
      <c r="Z130" s="773">
        <v>0</v>
      </c>
      <c r="AA130" s="773">
        <v>0</v>
      </c>
      <c r="AB130" s="773">
        <v>0</v>
      </c>
      <c r="AC130" s="608"/>
      <c r="AD130" s="591"/>
    </row>
    <row r="131" spans="1:30" x14ac:dyDescent="0.2">
      <c r="A131" s="708" t="str">
        <f>IF('Courses Valid'!BX136=1,'Courses Valid'!BW136,IF(AND('Courses Valid'!BX136=0,'Courses Valid'!BY136=1),'Courses Valid'!BW136,IF(B130&lt;&gt;"",'Courses Valid'!BW136,"")))</f>
        <v/>
      </c>
      <c r="B131" s="609"/>
      <c r="C131" s="607" t="str">
        <f t="shared" si="3"/>
        <v/>
      </c>
      <c r="D131" s="709"/>
      <c r="E131" s="556"/>
      <c r="F131" s="665" t="str">
        <f t="shared" si="4"/>
        <v/>
      </c>
      <c r="G131" s="709"/>
      <c r="H131" s="665"/>
      <c r="I131" s="709"/>
      <c r="J131" s="665"/>
      <c r="K131" s="614"/>
      <c r="L131" s="614"/>
      <c r="M131" s="614"/>
      <c r="N131" s="773">
        <v>0</v>
      </c>
      <c r="O131" s="773">
        <v>0</v>
      </c>
      <c r="P131" s="773">
        <v>0</v>
      </c>
      <c r="Q131" s="773">
        <v>0</v>
      </c>
      <c r="R131" s="773">
        <v>0</v>
      </c>
      <c r="S131" s="773">
        <v>0</v>
      </c>
      <c r="T131" s="773">
        <v>0</v>
      </c>
      <c r="U131" s="773">
        <v>0</v>
      </c>
      <c r="V131" s="773">
        <v>0</v>
      </c>
      <c r="W131" s="773">
        <v>0</v>
      </c>
      <c r="X131" s="773">
        <v>0</v>
      </c>
      <c r="Y131" s="773">
        <v>0</v>
      </c>
      <c r="Z131" s="773">
        <v>0</v>
      </c>
      <c r="AA131" s="773">
        <v>0</v>
      </c>
      <c r="AB131" s="773">
        <v>0</v>
      </c>
      <c r="AC131" s="608"/>
      <c r="AD131" s="591"/>
    </row>
    <row r="132" spans="1:30" x14ac:dyDescent="0.2">
      <c r="A132" s="708" t="str">
        <f>IF('Courses Valid'!BX137=1,'Courses Valid'!BW137,IF(AND('Courses Valid'!BX137=0,'Courses Valid'!BY137=1),'Courses Valid'!BW137,IF(B131&lt;&gt;"",'Courses Valid'!BW137,"")))</f>
        <v/>
      </c>
      <c r="B132" s="609"/>
      <c r="C132" s="607" t="str">
        <f t="shared" si="3"/>
        <v/>
      </c>
      <c r="D132" s="709"/>
      <c r="E132" s="556"/>
      <c r="F132" s="665" t="str">
        <f t="shared" si="4"/>
        <v/>
      </c>
      <c r="G132" s="709"/>
      <c r="H132" s="665"/>
      <c r="I132" s="709"/>
      <c r="J132" s="665"/>
      <c r="K132" s="614"/>
      <c r="L132" s="614"/>
      <c r="M132" s="614"/>
      <c r="N132" s="773">
        <v>0</v>
      </c>
      <c r="O132" s="773">
        <v>0</v>
      </c>
      <c r="P132" s="773">
        <v>0</v>
      </c>
      <c r="Q132" s="773">
        <v>0</v>
      </c>
      <c r="R132" s="773">
        <v>0</v>
      </c>
      <c r="S132" s="773">
        <v>0</v>
      </c>
      <c r="T132" s="773">
        <v>0</v>
      </c>
      <c r="U132" s="773">
        <v>0</v>
      </c>
      <c r="V132" s="773">
        <v>0</v>
      </c>
      <c r="W132" s="773">
        <v>0</v>
      </c>
      <c r="X132" s="773">
        <v>0</v>
      </c>
      <c r="Y132" s="773">
        <v>0</v>
      </c>
      <c r="Z132" s="773">
        <v>0</v>
      </c>
      <c r="AA132" s="773">
        <v>0</v>
      </c>
      <c r="AB132" s="773">
        <v>0</v>
      </c>
      <c r="AC132" s="608"/>
      <c r="AD132" s="591"/>
    </row>
    <row r="133" spans="1:30" x14ac:dyDescent="0.2">
      <c r="A133" s="708" t="str">
        <f>IF('Courses Valid'!BX138=1,'Courses Valid'!BW138,IF(AND('Courses Valid'!BX138=0,'Courses Valid'!BY138=1),'Courses Valid'!BW138,IF(B132&lt;&gt;"",'Courses Valid'!BW138,"")))</f>
        <v/>
      </c>
      <c r="B133" s="609"/>
      <c r="C133" s="607" t="str">
        <f t="shared" si="3"/>
        <v/>
      </c>
      <c r="D133" s="709"/>
      <c r="E133" s="556"/>
      <c r="F133" s="665" t="str">
        <f t="shared" si="4"/>
        <v/>
      </c>
      <c r="G133" s="709"/>
      <c r="H133" s="665"/>
      <c r="I133" s="709"/>
      <c r="J133" s="665"/>
      <c r="K133" s="614"/>
      <c r="L133" s="614"/>
      <c r="M133" s="614"/>
      <c r="N133" s="773">
        <v>0</v>
      </c>
      <c r="O133" s="773">
        <v>0</v>
      </c>
      <c r="P133" s="773">
        <v>0</v>
      </c>
      <c r="Q133" s="773">
        <v>0</v>
      </c>
      <c r="R133" s="773">
        <v>0</v>
      </c>
      <c r="S133" s="773">
        <v>0</v>
      </c>
      <c r="T133" s="773">
        <v>0</v>
      </c>
      <c r="U133" s="773">
        <v>0</v>
      </c>
      <c r="V133" s="773">
        <v>0</v>
      </c>
      <c r="W133" s="773">
        <v>0</v>
      </c>
      <c r="X133" s="773">
        <v>0</v>
      </c>
      <c r="Y133" s="773">
        <v>0</v>
      </c>
      <c r="Z133" s="773">
        <v>0</v>
      </c>
      <c r="AA133" s="773">
        <v>0</v>
      </c>
      <c r="AB133" s="773">
        <v>0</v>
      </c>
      <c r="AC133" s="608"/>
      <c r="AD133" s="591"/>
    </row>
    <row r="134" spans="1:30" x14ac:dyDescent="0.2">
      <c r="A134" s="708" t="str">
        <f>IF('Courses Valid'!BX139=1,'Courses Valid'!BW139,IF(AND('Courses Valid'!BX139=0,'Courses Valid'!BY139=1),'Courses Valid'!BW139,IF(B133&lt;&gt;"",'Courses Valid'!BW139,"")))</f>
        <v/>
      </c>
      <c r="B134" s="609"/>
      <c r="C134" s="607" t="str">
        <f t="shared" si="3"/>
        <v/>
      </c>
      <c r="D134" s="709"/>
      <c r="E134" s="556"/>
      <c r="F134" s="665" t="str">
        <f t="shared" si="4"/>
        <v/>
      </c>
      <c r="G134" s="709"/>
      <c r="H134" s="665"/>
      <c r="I134" s="709"/>
      <c r="J134" s="665"/>
      <c r="K134" s="614"/>
      <c r="L134" s="614"/>
      <c r="M134" s="614"/>
      <c r="N134" s="773">
        <v>0</v>
      </c>
      <c r="O134" s="773">
        <v>0</v>
      </c>
      <c r="P134" s="773">
        <v>0</v>
      </c>
      <c r="Q134" s="773">
        <v>0</v>
      </c>
      <c r="R134" s="773">
        <v>0</v>
      </c>
      <c r="S134" s="773">
        <v>0</v>
      </c>
      <c r="T134" s="773">
        <v>0</v>
      </c>
      <c r="U134" s="773">
        <v>0</v>
      </c>
      <c r="V134" s="773">
        <v>0</v>
      </c>
      <c r="W134" s="773">
        <v>0</v>
      </c>
      <c r="X134" s="773">
        <v>0</v>
      </c>
      <c r="Y134" s="773">
        <v>0</v>
      </c>
      <c r="Z134" s="773">
        <v>0</v>
      </c>
      <c r="AA134" s="773">
        <v>0</v>
      </c>
      <c r="AB134" s="773">
        <v>0</v>
      </c>
      <c r="AC134" s="608"/>
      <c r="AD134" s="591"/>
    </row>
    <row r="135" spans="1:30" x14ac:dyDescent="0.2">
      <c r="A135" s="708" t="str">
        <f>IF('Courses Valid'!BX140=1,'Courses Valid'!BW140,IF(AND('Courses Valid'!BX140=0,'Courses Valid'!BY140=1),'Courses Valid'!BW140,IF(B134&lt;&gt;"",'Courses Valid'!BW140,"")))</f>
        <v/>
      </c>
      <c r="B135" s="609"/>
      <c r="C135" s="607" t="str">
        <f t="shared" si="3"/>
        <v/>
      </c>
      <c r="D135" s="709"/>
      <c r="E135" s="556"/>
      <c r="F135" s="665" t="str">
        <f t="shared" si="4"/>
        <v/>
      </c>
      <c r="G135" s="709"/>
      <c r="H135" s="665"/>
      <c r="I135" s="709"/>
      <c r="J135" s="665"/>
      <c r="K135" s="614"/>
      <c r="L135" s="614"/>
      <c r="M135" s="614"/>
      <c r="N135" s="773">
        <v>0</v>
      </c>
      <c r="O135" s="773">
        <v>0</v>
      </c>
      <c r="P135" s="773">
        <v>0</v>
      </c>
      <c r="Q135" s="773">
        <v>0</v>
      </c>
      <c r="R135" s="773">
        <v>0</v>
      </c>
      <c r="S135" s="773">
        <v>0</v>
      </c>
      <c r="T135" s="773">
        <v>0</v>
      </c>
      <c r="U135" s="773">
        <v>0</v>
      </c>
      <c r="V135" s="773">
        <v>0</v>
      </c>
      <c r="W135" s="773">
        <v>0</v>
      </c>
      <c r="X135" s="773">
        <v>0</v>
      </c>
      <c r="Y135" s="773">
        <v>0</v>
      </c>
      <c r="Z135" s="773">
        <v>0</v>
      </c>
      <c r="AA135" s="773">
        <v>0</v>
      </c>
      <c r="AB135" s="773">
        <v>0</v>
      </c>
      <c r="AC135" s="608"/>
      <c r="AD135" s="591"/>
    </row>
    <row r="136" spans="1:30" x14ac:dyDescent="0.2">
      <c r="A136" s="708" t="str">
        <f>IF('Courses Valid'!BX141=1,'Courses Valid'!BW141,IF(AND('Courses Valid'!BX141=0,'Courses Valid'!BY141=1),'Courses Valid'!BW141,IF(B135&lt;&gt;"",'Courses Valid'!BW141,"")))</f>
        <v/>
      </c>
      <c r="B136" s="609"/>
      <c r="C136" s="607" t="str">
        <f t="shared" si="3"/>
        <v/>
      </c>
      <c r="D136" s="709"/>
      <c r="E136" s="556"/>
      <c r="F136" s="665" t="str">
        <f t="shared" si="4"/>
        <v/>
      </c>
      <c r="G136" s="709"/>
      <c r="H136" s="665"/>
      <c r="I136" s="709"/>
      <c r="J136" s="665"/>
      <c r="K136" s="614"/>
      <c r="L136" s="614"/>
      <c r="M136" s="614"/>
      <c r="N136" s="773">
        <v>0</v>
      </c>
      <c r="O136" s="773">
        <v>0</v>
      </c>
      <c r="P136" s="773">
        <v>0</v>
      </c>
      <c r="Q136" s="773">
        <v>0</v>
      </c>
      <c r="R136" s="773">
        <v>0</v>
      </c>
      <c r="S136" s="773">
        <v>0</v>
      </c>
      <c r="T136" s="773">
        <v>0</v>
      </c>
      <c r="U136" s="773">
        <v>0</v>
      </c>
      <c r="V136" s="773">
        <v>0</v>
      </c>
      <c r="W136" s="773">
        <v>0</v>
      </c>
      <c r="X136" s="773">
        <v>0</v>
      </c>
      <c r="Y136" s="773">
        <v>0</v>
      </c>
      <c r="Z136" s="773">
        <v>0</v>
      </c>
      <c r="AA136" s="773">
        <v>0</v>
      </c>
      <c r="AB136" s="773">
        <v>0</v>
      </c>
      <c r="AC136" s="608"/>
      <c r="AD136" s="591"/>
    </row>
    <row r="137" spans="1:30" x14ac:dyDescent="0.2">
      <c r="A137" s="708" t="str">
        <f>IF('Courses Valid'!BX142=1,'Courses Valid'!BW142,IF(AND('Courses Valid'!BX142=0,'Courses Valid'!BY142=1),'Courses Valid'!BW142,IF(B136&lt;&gt;"",'Courses Valid'!BW142,"")))</f>
        <v/>
      </c>
      <c r="B137" s="609"/>
      <c r="C137" s="607" t="str">
        <f t="shared" si="3"/>
        <v/>
      </c>
      <c r="D137" s="709"/>
      <c r="E137" s="556"/>
      <c r="F137" s="665" t="str">
        <f t="shared" si="4"/>
        <v/>
      </c>
      <c r="G137" s="709"/>
      <c r="H137" s="665"/>
      <c r="I137" s="709"/>
      <c r="J137" s="665"/>
      <c r="K137" s="614"/>
      <c r="L137" s="614"/>
      <c r="M137" s="614"/>
      <c r="N137" s="773">
        <v>0</v>
      </c>
      <c r="O137" s="773">
        <v>0</v>
      </c>
      <c r="P137" s="773">
        <v>0</v>
      </c>
      <c r="Q137" s="773">
        <v>0</v>
      </c>
      <c r="R137" s="773">
        <v>0</v>
      </c>
      <c r="S137" s="773">
        <v>0</v>
      </c>
      <c r="T137" s="773">
        <v>0</v>
      </c>
      <c r="U137" s="773">
        <v>0</v>
      </c>
      <c r="V137" s="773">
        <v>0</v>
      </c>
      <c r="W137" s="773">
        <v>0</v>
      </c>
      <c r="X137" s="773">
        <v>0</v>
      </c>
      <c r="Y137" s="773">
        <v>0</v>
      </c>
      <c r="Z137" s="773">
        <v>0</v>
      </c>
      <c r="AA137" s="773">
        <v>0</v>
      </c>
      <c r="AB137" s="773">
        <v>0</v>
      </c>
      <c r="AC137" s="608"/>
      <c r="AD137" s="591"/>
    </row>
    <row r="138" spans="1:30" x14ac:dyDescent="0.2">
      <c r="A138" s="708" t="str">
        <f>IF('Courses Valid'!BX143=1,'Courses Valid'!BW143,IF(AND('Courses Valid'!BX143=0,'Courses Valid'!BY143=1),'Courses Valid'!BW143,IF(B137&lt;&gt;"",'Courses Valid'!BW143,"")))</f>
        <v/>
      </c>
      <c r="B138" s="609"/>
      <c r="C138" s="607" t="str">
        <f t="shared" si="3"/>
        <v/>
      </c>
      <c r="D138" s="709"/>
      <c r="E138" s="556"/>
      <c r="F138" s="665" t="str">
        <f t="shared" si="4"/>
        <v/>
      </c>
      <c r="G138" s="709"/>
      <c r="H138" s="665"/>
      <c r="I138" s="709"/>
      <c r="J138" s="665"/>
      <c r="K138" s="614"/>
      <c r="L138" s="614"/>
      <c r="M138" s="614"/>
      <c r="N138" s="773">
        <v>0</v>
      </c>
      <c r="O138" s="773">
        <v>0</v>
      </c>
      <c r="P138" s="773">
        <v>0</v>
      </c>
      <c r="Q138" s="773">
        <v>0</v>
      </c>
      <c r="R138" s="773">
        <v>0</v>
      </c>
      <c r="S138" s="773">
        <v>0</v>
      </c>
      <c r="T138" s="773">
        <v>0</v>
      </c>
      <c r="U138" s="773">
        <v>0</v>
      </c>
      <c r="V138" s="773">
        <v>0</v>
      </c>
      <c r="W138" s="773">
        <v>0</v>
      </c>
      <c r="X138" s="773">
        <v>0</v>
      </c>
      <c r="Y138" s="773">
        <v>0</v>
      </c>
      <c r="Z138" s="773">
        <v>0</v>
      </c>
      <c r="AA138" s="773">
        <v>0</v>
      </c>
      <c r="AB138" s="773">
        <v>0</v>
      </c>
      <c r="AC138" s="608"/>
      <c r="AD138" s="591"/>
    </row>
    <row r="139" spans="1:30" x14ac:dyDescent="0.2">
      <c r="A139" s="708" t="str">
        <f>IF('Courses Valid'!BX144=1,'Courses Valid'!BW144,IF(AND('Courses Valid'!BX144=0,'Courses Valid'!BY144=1),'Courses Valid'!BW144,IF(B138&lt;&gt;"",'Courses Valid'!BW144,"")))</f>
        <v/>
      </c>
      <c r="B139" s="609"/>
      <c r="C139" s="607" t="str">
        <f t="shared" si="3"/>
        <v/>
      </c>
      <c r="D139" s="709"/>
      <c r="E139" s="556"/>
      <c r="F139" s="665" t="str">
        <f t="shared" si="4"/>
        <v/>
      </c>
      <c r="G139" s="709"/>
      <c r="H139" s="665"/>
      <c r="I139" s="709"/>
      <c r="J139" s="665"/>
      <c r="K139" s="614"/>
      <c r="L139" s="614"/>
      <c r="M139" s="614"/>
      <c r="N139" s="773">
        <v>0</v>
      </c>
      <c r="O139" s="773">
        <v>0</v>
      </c>
      <c r="P139" s="773">
        <v>0</v>
      </c>
      <c r="Q139" s="773">
        <v>0</v>
      </c>
      <c r="R139" s="773">
        <v>0</v>
      </c>
      <c r="S139" s="773">
        <v>0</v>
      </c>
      <c r="T139" s="773">
        <v>0</v>
      </c>
      <c r="U139" s="773">
        <v>0</v>
      </c>
      <c r="V139" s="773">
        <v>0</v>
      </c>
      <c r="W139" s="773">
        <v>0</v>
      </c>
      <c r="X139" s="773">
        <v>0</v>
      </c>
      <c r="Y139" s="773">
        <v>0</v>
      </c>
      <c r="Z139" s="773">
        <v>0</v>
      </c>
      <c r="AA139" s="773">
        <v>0</v>
      </c>
      <c r="AB139" s="773">
        <v>0</v>
      </c>
      <c r="AC139" s="608"/>
      <c r="AD139" s="591"/>
    </row>
    <row r="140" spans="1:30" x14ac:dyDescent="0.2">
      <c r="A140" s="708" t="str">
        <f>IF('Courses Valid'!BX145=1,'Courses Valid'!BW145,IF(AND('Courses Valid'!BX145=0,'Courses Valid'!BY145=1),'Courses Valid'!BW145,IF(B139&lt;&gt;"",'Courses Valid'!BW145,"")))</f>
        <v/>
      </c>
      <c r="B140" s="609"/>
      <c r="C140" s="607" t="str">
        <f t="shared" si="3"/>
        <v/>
      </c>
      <c r="D140" s="709"/>
      <c r="E140" s="556"/>
      <c r="F140" s="665" t="str">
        <f t="shared" si="4"/>
        <v/>
      </c>
      <c r="G140" s="709"/>
      <c r="H140" s="665"/>
      <c r="I140" s="709"/>
      <c r="J140" s="665"/>
      <c r="K140" s="614"/>
      <c r="L140" s="614"/>
      <c r="M140" s="614"/>
      <c r="N140" s="773">
        <v>0</v>
      </c>
      <c r="O140" s="773">
        <v>0</v>
      </c>
      <c r="P140" s="773">
        <v>0</v>
      </c>
      <c r="Q140" s="773">
        <v>0</v>
      </c>
      <c r="R140" s="773">
        <v>0</v>
      </c>
      <c r="S140" s="773">
        <v>0</v>
      </c>
      <c r="T140" s="773">
        <v>0</v>
      </c>
      <c r="U140" s="773">
        <v>0</v>
      </c>
      <c r="V140" s="773">
        <v>0</v>
      </c>
      <c r="W140" s="773">
        <v>0</v>
      </c>
      <c r="X140" s="773">
        <v>0</v>
      </c>
      <c r="Y140" s="773">
        <v>0</v>
      </c>
      <c r="Z140" s="773">
        <v>0</v>
      </c>
      <c r="AA140" s="773">
        <v>0</v>
      </c>
      <c r="AB140" s="773">
        <v>0</v>
      </c>
      <c r="AC140" s="608"/>
      <c r="AD140" s="591"/>
    </row>
    <row r="141" spans="1:30" x14ac:dyDescent="0.2">
      <c r="A141" s="708" t="str">
        <f>IF('Courses Valid'!BX146=1,'Courses Valid'!BW146,IF(AND('Courses Valid'!BX146=0,'Courses Valid'!BY146=1),'Courses Valid'!BW146,IF(B140&lt;&gt;"",'Courses Valid'!BW146,"")))</f>
        <v/>
      </c>
      <c r="B141" s="609"/>
      <c r="C141" s="607" t="str">
        <f t="shared" si="3"/>
        <v/>
      </c>
      <c r="D141" s="709"/>
      <c r="E141" s="556"/>
      <c r="F141" s="665" t="str">
        <f t="shared" si="4"/>
        <v/>
      </c>
      <c r="G141" s="709"/>
      <c r="H141" s="665"/>
      <c r="I141" s="709"/>
      <c r="J141" s="665"/>
      <c r="K141" s="614"/>
      <c r="L141" s="614"/>
      <c r="M141" s="614"/>
      <c r="N141" s="773">
        <v>0</v>
      </c>
      <c r="O141" s="773">
        <v>0</v>
      </c>
      <c r="P141" s="773">
        <v>0</v>
      </c>
      <c r="Q141" s="773">
        <v>0</v>
      </c>
      <c r="R141" s="773">
        <v>0</v>
      </c>
      <c r="S141" s="773">
        <v>0</v>
      </c>
      <c r="T141" s="773">
        <v>0</v>
      </c>
      <c r="U141" s="773">
        <v>0</v>
      </c>
      <c r="V141" s="773">
        <v>0</v>
      </c>
      <c r="W141" s="773">
        <v>0</v>
      </c>
      <c r="X141" s="773">
        <v>0</v>
      </c>
      <c r="Y141" s="773">
        <v>0</v>
      </c>
      <c r="Z141" s="773">
        <v>0</v>
      </c>
      <c r="AA141" s="773">
        <v>0</v>
      </c>
      <c r="AB141" s="773">
        <v>0</v>
      </c>
      <c r="AC141" s="608"/>
      <c r="AD141" s="591"/>
    </row>
    <row r="142" spans="1:30" x14ac:dyDescent="0.2">
      <c r="A142" s="708" t="str">
        <f>IF('Courses Valid'!BX147=1,'Courses Valid'!BW147,IF(AND('Courses Valid'!BX147=0,'Courses Valid'!BY147=1),'Courses Valid'!BW147,IF(B141&lt;&gt;"",'Courses Valid'!BW147,"")))</f>
        <v/>
      </c>
      <c r="B142" s="609"/>
      <c r="C142" s="607" t="str">
        <f t="shared" si="3"/>
        <v/>
      </c>
      <c r="D142" s="709"/>
      <c r="E142" s="556"/>
      <c r="F142" s="665" t="str">
        <f t="shared" si="4"/>
        <v/>
      </c>
      <c r="G142" s="709"/>
      <c r="H142" s="665"/>
      <c r="I142" s="709"/>
      <c r="J142" s="665"/>
      <c r="K142" s="614"/>
      <c r="L142" s="614"/>
      <c r="M142" s="614"/>
      <c r="N142" s="773">
        <v>0</v>
      </c>
      <c r="O142" s="773">
        <v>0</v>
      </c>
      <c r="P142" s="773">
        <v>0</v>
      </c>
      <c r="Q142" s="773">
        <v>0</v>
      </c>
      <c r="R142" s="773">
        <v>0</v>
      </c>
      <c r="S142" s="773">
        <v>0</v>
      </c>
      <c r="T142" s="773">
        <v>0</v>
      </c>
      <c r="U142" s="773">
        <v>0</v>
      </c>
      <c r="V142" s="773">
        <v>0</v>
      </c>
      <c r="W142" s="773">
        <v>0</v>
      </c>
      <c r="X142" s="773">
        <v>0</v>
      </c>
      <c r="Y142" s="773">
        <v>0</v>
      </c>
      <c r="Z142" s="773">
        <v>0</v>
      </c>
      <c r="AA142" s="773">
        <v>0</v>
      </c>
      <c r="AB142" s="773">
        <v>0</v>
      </c>
      <c r="AC142" s="608"/>
      <c r="AD142" s="591"/>
    </row>
    <row r="143" spans="1:30" x14ac:dyDescent="0.2">
      <c r="A143" s="708" t="str">
        <f>IF('Courses Valid'!BX148=1,'Courses Valid'!BW148,IF(AND('Courses Valid'!BX148=0,'Courses Valid'!BY148=1),'Courses Valid'!BW148,IF(B142&lt;&gt;"",'Courses Valid'!BW148,"")))</f>
        <v/>
      </c>
      <c r="B143" s="609"/>
      <c r="C143" s="607" t="str">
        <f t="shared" si="3"/>
        <v/>
      </c>
      <c r="D143" s="709"/>
      <c r="E143" s="556"/>
      <c r="F143" s="665" t="str">
        <f t="shared" si="4"/>
        <v/>
      </c>
      <c r="G143" s="709"/>
      <c r="H143" s="665"/>
      <c r="I143" s="709"/>
      <c r="J143" s="665"/>
      <c r="K143" s="614"/>
      <c r="L143" s="614"/>
      <c r="M143" s="614"/>
      <c r="N143" s="773">
        <v>0</v>
      </c>
      <c r="O143" s="773">
        <v>0</v>
      </c>
      <c r="P143" s="773">
        <v>0</v>
      </c>
      <c r="Q143" s="773">
        <v>0</v>
      </c>
      <c r="R143" s="773">
        <v>0</v>
      </c>
      <c r="S143" s="773">
        <v>0</v>
      </c>
      <c r="T143" s="773">
        <v>0</v>
      </c>
      <c r="U143" s="773">
        <v>0</v>
      </c>
      <c r="V143" s="773">
        <v>0</v>
      </c>
      <c r="W143" s="773">
        <v>0</v>
      </c>
      <c r="X143" s="773">
        <v>0</v>
      </c>
      <c r="Y143" s="773">
        <v>0</v>
      </c>
      <c r="Z143" s="773">
        <v>0</v>
      </c>
      <c r="AA143" s="773">
        <v>0</v>
      </c>
      <c r="AB143" s="773">
        <v>0</v>
      </c>
      <c r="AC143" s="608"/>
      <c r="AD143" s="591"/>
    </row>
    <row r="144" spans="1:30" x14ac:dyDescent="0.2">
      <c r="A144" s="708" t="str">
        <f>IF('Courses Valid'!BX149=1,'Courses Valid'!BW149,IF(AND('Courses Valid'!BX149=0,'Courses Valid'!BY149=1),'Courses Valid'!BW149,IF(B143&lt;&gt;"",'Courses Valid'!BW149,"")))</f>
        <v/>
      </c>
      <c r="B144" s="609"/>
      <c r="C144" s="607" t="str">
        <f t="shared" ref="C144:C174" si="5">IF(B144&lt;&gt;"",IF(LEFT(B144,3)="HEF",B144,IF(LEN(B144)=8,"H"&amp;B144,"H00"&amp;B144)),"")</f>
        <v/>
      </c>
      <c r="D144" s="709"/>
      <c r="E144" s="556"/>
      <c r="F144" s="665" t="str">
        <f t="shared" ref="F144:F207" si="6">IF(AND($B144&lt;&gt;"",$E144&lt;&gt;"",$G144="",$I144=""),1,"")</f>
        <v/>
      </c>
      <c r="G144" s="709"/>
      <c r="H144" s="665"/>
      <c r="I144" s="709"/>
      <c r="J144" s="665"/>
      <c r="K144" s="614"/>
      <c r="L144" s="614"/>
      <c r="M144" s="614"/>
      <c r="N144" s="773">
        <v>0</v>
      </c>
      <c r="O144" s="773">
        <v>0</v>
      </c>
      <c r="P144" s="773">
        <v>0</v>
      </c>
      <c r="Q144" s="773">
        <v>0</v>
      </c>
      <c r="R144" s="773">
        <v>0</v>
      </c>
      <c r="S144" s="773">
        <v>0</v>
      </c>
      <c r="T144" s="773">
        <v>0</v>
      </c>
      <c r="U144" s="773">
        <v>0</v>
      </c>
      <c r="V144" s="773">
        <v>0</v>
      </c>
      <c r="W144" s="773">
        <v>0</v>
      </c>
      <c r="X144" s="773">
        <v>0</v>
      </c>
      <c r="Y144" s="773">
        <v>0</v>
      </c>
      <c r="Z144" s="773">
        <v>0</v>
      </c>
      <c r="AA144" s="773">
        <v>0</v>
      </c>
      <c r="AB144" s="773">
        <v>0</v>
      </c>
      <c r="AC144" s="608"/>
      <c r="AD144" s="591"/>
    </row>
    <row r="145" spans="1:30" x14ac:dyDescent="0.2">
      <c r="A145" s="708" t="str">
        <f>IF('Courses Valid'!BX150=1,'Courses Valid'!BW150,IF(AND('Courses Valid'!BX150=0,'Courses Valid'!BY150=1),'Courses Valid'!BW150,IF(B144&lt;&gt;"",'Courses Valid'!BW150,"")))</f>
        <v/>
      </c>
      <c r="B145" s="609"/>
      <c r="C145" s="607" t="str">
        <f t="shared" si="5"/>
        <v/>
      </c>
      <c r="D145" s="709"/>
      <c r="E145" s="556"/>
      <c r="F145" s="665" t="str">
        <f t="shared" si="6"/>
        <v/>
      </c>
      <c r="G145" s="709"/>
      <c r="H145" s="665"/>
      <c r="I145" s="709"/>
      <c r="J145" s="665"/>
      <c r="K145" s="614"/>
      <c r="L145" s="614"/>
      <c r="M145" s="614"/>
      <c r="N145" s="773">
        <v>0</v>
      </c>
      <c r="O145" s="773">
        <v>0</v>
      </c>
      <c r="P145" s="773">
        <v>0</v>
      </c>
      <c r="Q145" s="773">
        <v>0</v>
      </c>
      <c r="R145" s="773">
        <v>0</v>
      </c>
      <c r="S145" s="773">
        <v>0</v>
      </c>
      <c r="T145" s="773">
        <v>0</v>
      </c>
      <c r="U145" s="773">
        <v>0</v>
      </c>
      <c r="V145" s="773">
        <v>0</v>
      </c>
      <c r="W145" s="773">
        <v>0</v>
      </c>
      <c r="X145" s="773">
        <v>0</v>
      </c>
      <c r="Y145" s="773">
        <v>0</v>
      </c>
      <c r="Z145" s="773">
        <v>0</v>
      </c>
      <c r="AA145" s="773">
        <v>0</v>
      </c>
      <c r="AB145" s="773">
        <v>0</v>
      </c>
      <c r="AC145" s="608"/>
      <c r="AD145" s="591"/>
    </row>
    <row r="146" spans="1:30" x14ac:dyDescent="0.2">
      <c r="A146" s="710" t="str">
        <f>IF('Courses Valid'!BX151=1,'Courses Valid'!BW151,IF(AND('Courses Valid'!BX151=0,'Courses Valid'!BY151=1),'Courses Valid'!BW151,IF(B145&lt;&gt;"",'Courses Valid'!BW151,"")))</f>
        <v/>
      </c>
      <c r="B146" s="612"/>
      <c r="C146" s="613" t="str">
        <f t="shared" si="5"/>
        <v/>
      </c>
      <c r="D146" s="652"/>
      <c r="E146" s="652"/>
      <c r="F146" s="711" t="str">
        <f t="shared" si="6"/>
        <v/>
      </c>
      <c r="G146" s="652"/>
      <c r="H146" s="711"/>
      <c r="I146" s="652"/>
      <c r="J146" s="711"/>
      <c r="K146" s="712"/>
      <c r="L146" s="712"/>
      <c r="M146" s="712"/>
      <c r="N146" s="774">
        <v>0</v>
      </c>
      <c r="O146" s="774">
        <v>0</v>
      </c>
      <c r="P146" s="774">
        <v>0</v>
      </c>
      <c r="Q146" s="774">
        <v>0</v>
      </c>
      <c r="R146" s="774">
        <v>0</v>
      </c>
      <c r="S146" s="774">
        <v>0</v>
      </c>
      <c r="T146" s="774">
        <v>0</v>
      </c>
      <c r="U146" s="774">
        <v>0</v>
      </c>
      <c r="V146" s="774">
        <v>0</v>
      </c>
      <c r="W146" s="774">
        <v>0</v>
      </c>
      <c r="X146" s="774">
        <v>0</v>
      </c>
      <c r="Y146" s="774">
        <v>0</v>
      </c>
      <c r="Z146" s="774">
        <v>0</v>
      </c>
      <c r="AA146" s="774">
        <v>0</v>
      </c>
      <c r="AB146" s="774">
        <v>0</v>
      </c>
      <c r="AD146" s="591"/>
    </row>
    <row r="147" spans="1:30" x14ac:dyDescent="0.2">
      <c r="A147" s="710" t="str">
        <f>IF('Courses Valid'!BX152=1,'Courses Valid'!BW152,IF(AND('Courses Valid'!BX152=0,'Courses Valid'!BY152=1),'Courses Valid'!BW152,IF(B146&lt;&gt;"",'Courses Valid'!BW152,"")))</f>
        <v/>
      </c>
      <c r="B147" s="612"/>
      <c r="C147" s="613" t="str">
        <f t="shared" si="5"/>
        <v/>
      </c>
      <c r="D147" s="652"/>
      <c r="E147" s="652"/>
      <c r="F147" s="711" t="str">
        <f t="shared" si="6"/>
        <v/>
      </c>
      <c r="G147" s="652"/>
      <c r="H147" s="711"/>
      <c r="I147" s="652"/>
      <c r="J147" s="711"/>
      <c r="K147" s="712"/>
      <c r="L147" s="712"/>
      <c r="M147" s="712"/>
      <c r="N147" s="774">
        <v>0</v>
      </c>
      <c r="O147" s="774">
        <v>0</v>
      </c>
      <c r="P147" s="775">
        <v>0</v>
      </c>
      <c r="Q147" s="775">
        <v>0</v>
      </c>
      <c r="R147" s="774">
        <v>0</v>
      </c>
      <c r="S147" s="774">
        <v>0</v>
      </c>
      <c r="T147" s="774">
        <v>0</v>
      </c>
      <c r="U147" s="774">
        <v>0</v>
      </c>
      <c r="V147" s="774">
        <v>0</v>
      </c>
      <c r="W147" s="774">
        <v>0</v>
      </c>
      <c r="X147" s="774">
        <v>0</v>
      </c>
      <c r="Y147" s="774">
        <v>0</v>
      </c>
      <c r="Z147" s="774">
        <v>0</v>
      </c>
      <c r="AA147" s="774">
        <v>0</v>
      </c>
      <c r="AB147" s="774">
        <v>0</v>
      </c>
      <c r="AD147" s="591"/>
    </row>
    <row r="148" spans="1:30" x14ac:dyDescent="0.2">
      <c r="A148" s="710" t="str">
        <f>IF('Courses Valid'!BX153=1,'Courses Valid'!BW153,IF(AND('Courses Valid'!BX153=0,'Courses Valid'!BY153=1),'Courses Valid'!BW153,IF(B147&lt;&gt;"",'Courses Valid'!BW153,"")))</f>
        <v/>
      </c>
      <c r="B148" s="612"/>
      <c r="C148" s="613" t="str">
        <f t="shared" si="5"/>
        <v/>
      </c>
      <c r="D148" s="652"/>
      <c r="E148" s="652"/>
      <c r="F148" s="711" t="str">
        <f t="shared" si="6"/>
        <v/>
      </c>
      <c r="G148" s="652"/>
      <c r="H148" s="711"/>
      <c r="I148" s="652"/>
      <c r="J148" s="711"/>
      <c r="K148" s="712"/>
      <c r="L148" s="712"/>
      <c r="M148" s="712"/>
      <c r="N148" s="774">
        <v>0</v>
      </c>
      <c r="O148" s="774">
        <v>0</v>
      </c>
      <c r="P148" s="775">
        <v>0</v>
      </c>
      <c r="Q148" s="775">
        <v>0</v>
      </c>
      <c r="R148" s="774">
        <v>0</v>
      </c>
      <c r="S148" s="774">
        <v>0</v>
      </c>
      <c r="T148" s="774">
        <v>0</v>
      </c>
      <c r="U148" s="774">
        <v>0</v>
      </c>
      <c r="V148" s="774">
        <v>0</v>
      </c>
      <c r="W148" s="774">
        <v>0</v>
      </c>
      <c r="X148" s="774">
        <v>0</v>
      </c>
      <c r="Y148" s="774">
        <v>0</v>
      </c>
      <c r="Z148" s="774">
        <v>0</v>
      </c>
      <c r="AA148" s="774">
        <v>0</v>
      </c>
      <c r="AB148" s="774">
        <v>0</v>
      </c>
      <c r="AD148" s="591"/>
    </row>
    <row r="149" spans="1:30" x14ac:dyDescent="0.2">
      <c r="A149" s="710" t="str">
        <f>IF('Courses Valid'!BX154=1,'Courses Valid'!BW154,IF(AND('Courses Valid'!BX154=0,'Courses Valid'!BY154=1),'Courses Valid'!BW154,IF(B148&lt;&gt;"",'Courses Valid'!BW154,"")))</f>
        <v/>
      </c>
      <c r="B149" s="612"/>
      <c r="C149" s="613" t="str">
        <f t="shared" si="5"/>
        <v/>
      </c>
      <c r="D149" s="652"/>
      <c r="E149" s="652"/>
      <c r="F149" s="711" t="str">
        <f t="shared" si="6"/>
        <v/>
      </c>
      <c r="G149" s="652"/>
      <c r="H149" s="711"/>
      <c r="I149" s="652"/>
      <c r="J149" s="711"/>
      <c r="K149" s="712"/>
      <c r="L149" s="712"/>
      <c r="M149" s="712"/>
      <c r="N149" s="774">
        <v>0</v>
      </c>
      <c r="O149" s="774">
        <v>0</v>
      </c>
      <c r="P149" s="774">
        <v>0</v>
      </c>
      <c r="Q149" s="774">
        <v>0</v>
      </c>
      <c r="R149" s="774">
        <v>0</v>
      </c>
      <c r="S149" s="774">
        <v>0</v>
      </c>
      <c r="T149" s="774">
        <v>0</v>
      </c>
      <c r="U149" s="774">
        <v>0</v>
      </c>
      <c r="V149" s="774">
        <v>0</v>
      </c>
      <c r="W149" s="774">
        <v>0</v>
      </c>
      <c r="X149" s="774">
        <v>0</v>
      </c>
      <c r="Y149" s="774">
        <v>0</v>
      </c>
      <c r="Z149" s="774">
        <v>0</v>
      </c>
      <c r="AA149" s="774">
        <v>0</v>
      </c>
      <c r="AB149" s="774">
        <v>0</v>
      </c>
      <c r="AD149" s="591"/>
    </row>
    <row r="150" spans="1:30" x14ac:dyDescent="0.2">
      <c r="A150" s="710" t="str">
        <f>IF('Courses Valid'!BX155=1,'Courses Valid'!BW155,IF(AND('Courses Valid'!BX155=0,'Courses Valid'!BY155=1),'Courses Valid'!BW155,IF(B149&lt;&gt;"",'Courses Valid'!BW155,"")))</f>
        <v/>
      </c>
      <c r="B150" s="612"/>
      <c r="C150" s="613" t="str">
        <f t="shared" si="5"/>
        <v/>
      </c>
      <c r="D150" s="652"/>
      <c r="E150" s="652"/>
      <c r="F150" s="711" t="str">
        <f t="shared" si="6"/>
        <v/>
      </c>
      <c r="G150" s="652"/>
      <c r="H150" s="711"/>
      <c r="I150" s="652"/>
      <c r="J150" s="711"/>
      <c r="K150" s="712"/>
      <c r="L150" s="712"/>
      <c r="M150" s="712"/>
      <c r="N150" s="774">
        <v>0</v>
      </c>
      <c r="O150" s="774">
        <v>0</v>
      </c>
      <c r="P150" s="774">
        <v>0</v>
      </c>
      <c r="Q150" s="774">
        <v>0</v>
      </c>
      <c r="R150" s="774">
        <v>0</v>
      </c>
      <c r="S150" s="774">
        <v>0</v>
      </c>
      <c r="T150" s="774">
        <v>0</v>
      </c>
      <c r="U150" s="774">
        <v>0</v>
      </c>
      <c r="V150" s="774">
        <v>0</v>
      </c>
      <c r="W150" s="774">
        <v>0</v>
      </c>
      <c r="X150" s="774">
        <v>0</v>
      </c>
      <c r="Y150" s="774">
        <v>0</v>
      </c>
      <c r="Z150" s="774">
        <v>0</v>
      </c>
      <c r="AA150" s="774">
        <v>0</v>
      </c>
      <c r="AB150" s="774">
        <v>0</v>
      </c>
      <c r="AD150" s="591"/>
    </row>
    <row r="151" spans="1:30" x14ac:dyDescent="0.2">
      <c r="A151" s="710" t="str">
        <f>IF('Courses Valid'!BX156=1,'Courses Valid'!BW156,IF(AND('Courses Valid'!BX156=0,'Courses Valid'!BY156=1),'Courses Valid'!BW156,IF(B150&lt;&gt;"",'Courses Valid'!BW156,"")))</f>
        <v/>
      </c>
      <c r="B151" s="612"/>
      <c r="C151" s="613" t="str">
        <f t="shared" si="5"/>
        <v/>
      </c>
      <c r="D151" s="652"/>
      <c r="E151" s="652"/>
      <c r="F151" s="711" t="str">
        <f t="shared" si="6"/>
        <v/>
      </c>
      <c r="G151" s="652"/>
      <c r="H151" s="711"/>
      <c r="I151" s="652"/>
      <c r="J151" s="711"/>
      <c r="K151" s="712"/>
      <c r="L151" s="712"/>
      <c r="M151" s="712"/>
      <c r="N151" s="774">
        <v>0</v>
      </c>
      <c r="O151" s="774">
        <v>0</v>
      </c>
      <c r="P151" s="774">
        <v>0</v>
      </c>
      <c r="Q151" s="774">
        <v>0</v>
      </c>
      <c r="R151" s="774">
        <v>0</v>
      </c>
      <c r="S151" s="774">
        <v>0</v>
      </c>
      <c r="T151" s="774">
        <v>0</v>
      </c>
      <c r="U151" s="774">
        <v>0</v>
      </c>
      <c r="V151" s="774">
        <v>0</v>
      </c>
      <c r="W151" s="774">
        <v>0</v>
      </c>
      <c r="X151" s="774">
        <v>0</v>
      </c>
      <c r="Y151" s="774">
        <v>0</v>
      </c>
      <c r="Z151" s="774">
        <v>0</v>
      </c>
      <c r="AA151" s="774">
        <v>0</v>
      </c>
      <c r="AB151" s="774">
        <v>0</v>
      </c>
      <c r="AD151" s="591"/>
    </row>
    <row r="152" spans="1:30" x14ac:dyDescent="0.2">
      <c r="A152" s="710" t="str">
        <f>IF('Courses Valid'!BX157=1,'Courses Valid'!BW157,IF(AND('Courses Valid'!BX157=0,'Courses Valid'!BY157=1),'Courses Valid'!BW157,IF(B151&lt;&gt;"",'Courses Valid'!BW157,"")))</f>
        <v/>
      </c>
      <c r="B152" s="612"/>
      <c r="C152" s="613" t="str">
        <f t="shared" si="5"/>
        <v/>
      </c>
      <c r="D152" s="652"/>
      <c r="E152" s="652"/>
      <c r="F152" s="711" t="str">
        <f t="shared" si="6"/>
        <v/>
      </c>
      <c r="G152" s="652"/>
      <c r="H152" s="711"/>
      <c r="I152" s="652"/>
      <c r="J152" s="711"/>
      <c r="K152" s="712"/>
      <c r="L152" s="712"/>
      <c r="M152" s="712"/>
      <c r="N152" s="774">
        <v>0</v>
      </c>
      <c r="O152" s="774">
        <v>0</v>
      </c>
      <c r="P152" s="774">
        <v>0</v>
      </c>
      <c r="Q152" s="774">
        <v>0</v>
      </c>
      <c r="R152" s="774">
        <v>0</v>
      </c>
      <c r="S152" s="774">
        <v>0</v>
      </c>
      <c r="T152" s="774">
        <v>0</v>
      </c>
      <c r="U152" s="774">
        <v>0</v>
      </c>
      <c r="V152" s="774">
        <v>0</v>
      </c>
      <c r="W152" s="774">
        <v>0</v>
      </c>
      <c r="X152" s="774">
        <v>0</v>
      </c>
      <c r="Y152" s="774">
        <v>0</v>
      </c>
      <c r="Z152" s="774">
        <v>0</v>
      </c>
      <c r="AA152" s="774">
        <v>0</v>
      </c>
      <c r="AB152" s="774">
        <v>0</v>
      </c>
      <c r="AD152" s="591"/>
    </row>
    <row r="153" spans="1:30" x14ac:dyDescent="0.2">
      <c r="A153" s="710" t="str">
        <f>IF('Courses Valid'!BX158=1,'Courses Valid'!BW158,IF(AND('Courses Valid'!BX158=0,'Courses Valid'!BY158=1),'Courses Valid'!BW158,IF(B152&lt;&gt;"",'Courses Valid'!BW158,"")))</f>
        <v/>
      </c>
      <c r="B153" s="612"/>
      <c r="C153" s="613" t="str">
        <f t="shared" si="5"/>
        <v/>
      </c>
      <c r="D153" s="652"/>
      <c r="E153" s="652"/>
      <c r="F153" s="711" t="str">
        <f t="shared" si="6"/>
        <v/>
      </c>
      <c r="G153" s="652"/>
      <c r="H153" s="711"/>
      <c r="I153" s="652"/>
      <c r="J153" s="711"/>
      <c r="K153" s="712"/>
      <c r="L153" s="712"/>
      <c r="M153" s="712"/>
      <c r="N153" s="774">
        <v>0</v>
      </c>
      <c r="O153" s="774">
        <v>0</v>
      </c>
      <c r="P153" s="774">
        <v>0</v>
      </c>
      <c r="Q153" s="774">
        <v>0</v>
      </c>
      <c r="R153" s="774">
        <v>0</v>
      </c>
      <c r="S153" s="774">
        <v>0</v>
      </c>
      <c r="T153" s="774">
        <v>0</v>
      </c>
      <c r="U153" s="774">
        <v>0</v>
      </c>
      <c r="V153" s="774">
        <v>0</v>
      </c>
      <c r="W153" s="774">
        <v>0</v>
      </c>
      <c r="X153" s="774">
        <v>0</v>
      </c>
      <c r="Y153" s="774">
        <v>0</v>
      </c>
      <c r="Z153" s="774">
        <v>0</v>
      </c>
      <c r="AA153" s="774">
        <v>0</v>
      </c>
      <c r="AB153" s="774">
        <v>0</v>
      </c>
      <c r="AD153" s="591"/>
    </row>
    <row r="154" spans="1:30" x14ac:dyDescent="0.2">
      <c r="A154" s="710" t="str">
        <f>IF('Courses Valid'!BX159=1,'Courses Valid'!BW159,IF(AND('Courses Valid'!BX159=0,'Courses Valid'!BY159=1),'Courses Valid'!BW159,IF(B153&lt;&gt;"",'Courses Valid'!BW159,"")))</f>
        <v/>
      </c>
      <c r="B154" s="612"/>
      <c r="C154" s="613" t="str">
        <f t="shared" si="5"/>
        <v/>
      </c>
      <c r="D154" s="652"/>
      <c r="E154" s="652"/>
      <c r="F154" s="711" t="str">
        <f t="shared" si="6"/>
        <v/>
      </c>
      <c r="G154" s="652"/>
      <c r="H154" s="711"/>
      <c r="I154" s="652"/>
      <c r="J154" s="711"/>
      <c r="K154" s="712"/>
      <c r="L154" s="712"/>
      <c r="M154" s="712"/>
      <c r="N154" s="774">
        <v>0</v>
      </c>
      <c r="O154" s="774">
        <v>0</v>
      </c>
      <c r="P154" s="774">
        <v>0</v>
      </c>
      <c r="Q154" s="774">
        <v>0</v>
      </c>
      <c r="R154" s="774">
        <v>0</v>
      </c>
      <c r="S154" s="774">
        <v>0</v>
      </c>
      <c r="T154" s="774">
        <v>0</v>
      </c>
      <c r="U154" s="774">
        <v>0</v>
      </c>
      <c r="V154" s="774">
        <v>0</v>
      </c>
      <c r="W154" s="774">
        <v>0</v>
      </c>
      <c r="X154" s="774">
        <v>0</v>
      </c>
      <c r="Y154" s="774">
        <v>0</v>
      </c>
      <c r="Z154" s="774">
        <v>0</v>
      </c>
      <c r="AA154" s="774">
        <v>0</v>
      </c>
      <c r="AB154" s="774">
        <v>0</v>
      </c>
      <c r="AD154" s="591"/>
    </row>
    <row r="155" spans="1:30" x14ac:dyDescent="0.2">
      <c r="A155" s="710" t="str">
        <f>IF('Courses Valid'!BX160=1,'Courses Valid'!BW160,IF(AND('Courses Valid'!BX160=0,'Courses Valid'!BY160=1),'Courses Valid'!BW160,IF(B154&lt;&gt;"",'Courses Valid'!BW160,"")))</f>
        <v/>
      </c>
      <c r="B155" s="612"/>
      <c r="C155" s="613" t="str">
        <f t="shared" si="5"/>
        <v/>
      </c>
      <c r="D155" s="652"/>
      <c r="E155" s="652"/>
      <c r="F155" s="711" t="str">
        <f t="shared" si="6"/>
        <v/>
      </c>
      <c r="G155" s="652"/>
      <c r="H155" s="711"/>
      <c r="I155" s="652"/>
      <c r="J155" s="711"/>
      <c r="K155" s="712"/>
      <c r="L155" s="712"/>
      <c r="M155" s="712"/>
      <c r="N155" s="774">
        <v>0</v>
      </c>
      <c r="O155" s="774">
        <v>0</v>
      </c>
      <c r="P155" s="774">
        <v>0</v>
      </c>
      <c r="Q155" s="774">
        <v>0</v>
      </c>
      <c r="R155" s="774">
        <v>0</v>
      </c>
      <c r="S155" s="774">
        <v>0</v>
      </c>
      <c r="T155" s="774">
        <v>0</v>
      </c>
      <c r="U155" s="774">
        <v>0</v>
      </c>
      <c r="V155" s="774">
        <v>0</v>
      </c>
      <c r="W155" s="774">
        <v>0</v>
      </c>
      <c r="X155" s="774">
        <v>0</v>
      </c>
      <c r="Y155" s="774">
        <v>0</v>
      </c>
      <c r="Z155" s="774">
        <v>0</v>
      </c>
      <c r="AA155" s="774">
        <v>0</v>
      </c>
      <c r="AB155" s="774">
        <v>0</v>
      </c>
      <c r="AD155" s="591"/>
    </row>
    <row r="156" spans="1:30" x14ac:dyDescent="0.2">
      <c r="A156" s="710" t="str">
        <f>IF('Courses Valid'!BX161=1,'Courses Valid'!BW161,IF(AND('Courses Valid'!BX161=0,'Courses Valid'!BY161=1),'Courses Valid'!BW161,IF(B155&lt;&gt;"",'Courses Valid'!BW161,"")))</f>
        <v/>
      </c>
      <c r="B156" s="612"/>
      <c r="C156" s="613" t="str">
        <f t="shared" si="5"/>
        <v/>
      </c>
      <c r="D156" s="652"/>
      <c r="E156" s="652"/>
      <c r="F156" s="711" t="str">
        <f t="shared" si="6"/>
        <v/>
      </c>
      <c r="G156" s="652"/>
      <c r="H156" s="711"/>
      <c r="I156" s="652"/>
      <c r="J156" s="711"/>
      <c r="K156" s="712"/>
      <c r="L156" s="712"/>
      <c r="M156" s="712"/>
      <c r="N156" s="774">
        <v>0</v>
      </c>
      <c r="O156" s="774">
        <v>0</v>
      </c>
      <c r="P156" s="774">
        <v>0</v>
      </c>
      <c r="Q156" s="774">
        <v>0</v>
      </c>
      <c r="R156" s="774">
        <v>0</v>
      </c>
      <c r="S156" s="774">
        <v>0</v>
      </c>
      <c r="T156" s="774">
        <v>0</v>
      </c>
      <c r="U156" s="774">
        <v>0</v>
      </c>
      <c r="V156" s="774">
        <v>0</v>
      </c>
      <c r="W156" s="774">
        <v>0</v>
      </c>
      <c r="X156" s="774">
        <v>0</v>
      </c>
      <c r="Y156" s="774">
        <v>0</v>
      </c>
      <c r="Z156" s="774">
        <v>0</v>
      </c>
      <c r="AA156" s="774">
        <v>0</v>
      </c>
      <c r="AB156" s="774">
        <v>0</v>
      </c>
      <c r="AD156" s="591"/>
    </row>
    <row r="157" spans="1:30" x14ac:dyDescent="0.2">
      <c r="A157" s="710" t="str">
        <f>IF('Courses Valid'!BX162=1,'Courses Valid'!BW162,IF(AND('Courses Valid'!BX162=0,'Courses Valid'!BY162=1),'Courses Valid'!BW162,IF(B156&lt;&gt;"",'Courses Valid'!BW162,"")))</f>
        <v/>
      </c>
      <c r="B157" s="612"/>
      <c r="C157" s="613" t="str">
        <f t="shared" si="5"/>
        <v/>
      </c>
      <c r="D157" s="652"/>
      <c r="E157" s="652"/>
      <c r="F157" s="711" t="str">
        <f t="shared" si="6"/>
        <v/>
      </c>
      <c r="G157" s="652"/>
      <c r="H157" s="711"/>
      <c r="I157" s="652"/>
      <c r="J157" s="711"/>
      <c r="K157" s="712"/>
      <c r="L157" s="712"/>
      <c r="M157" s="712"/>
      <c r="N157" s="774">
        <v>0</v>
      </c>
      <c r="O157" s="774">
        <v>0</v>
      </c>
      <c r="P157" s="774">
        <v>0</v>
      </c>
      <c r="Q157" s="774">
        <v>0</v>
      </c>
      <c r="R157" s="774">
        <v>0</v>
      </c>
      <c r="S157" s="774">
        <v>0</v>
      </c>
      <c r="T157" s="774">
        <v>0</v>
      </c>
      <c r="U157" s="774">
        <v>0</v>
      </c>
      <c r="V157" s="774">
        <v>0</v>
      </c>
      <c r="W157" s="774">
        <v>0</v>
      </c>
      <c r="X157" s="774">
        <v>0</v>
      </c>
      <c r="Y157" s="774">
        <v>0</v>
      </c>
      <c r="Z157" s="774">
        <v>0</v>
      </c>
      <c r="AA157" s="774">
        <v>0</v>
      </c>
      <c r="AB157" s="774">
        <v>0</v>
      </c>
      <c r="AD157" s="591"/>
    </row>
    <row r="158" spans="1:30" x14ac:dyDescent="0.2">
      <c r="A158" s="710" t="str">
        <f>IF('Courses Valid'!BX163=1,'Courses Valid'!BW163,IF(AND('Courses Valid'!BX163=0,'Courses Valid'!BY163=1),'Courses Valid'!BW163,IF(B157&lt;&gt;"",'Courses Valid'!BW163,"")))</f>
        <v/>
      </c>
      <c r="B158" s="612"/>
      <c r="C158" s="613" t="str">
        <f t="shared" si="5"/>
        <v/>
      </c>
      <c r="D158" s="652"/>
      <c r="E158" s="652"/>
      <c r="F158" s="711" t="str">
        <f t="shared" si="6"/>
        <v/>
      </c>
      <c r="G158" s="652"/>
      <c r="H158" s="711"/>
      <c r="I158" s="652"/>
      <c r="J158" s="711"/>
      <c r="K158" s="712"/>
      <c r="L158" s="712"/>
      <c r="M158" s="712"/>
      <c r="N158" s="774">
        <v>0</v>
      </c>
      <c r="O158" s="774">
        <v>0</v>
      </c>
      <c r="P158" s="774">
        <v>0</v>
      </c>
      <c r="Q158" s="774">
        <v>0</v>
      </c>
      <c r="R158" s="774">
        <v>0</v>
      </c>
      <c r="S158" s="774">
        <v>0</v>
      </c>
      <c r="T158" s="774">
        <v>0</v>
      </c>
      <c r="U158" s="774">
        <v>0</v>
      </c>
      <c r="V158" s="774">
        <v>0</v>
      </c>
      <c r="W158" s="774">
        <v>0</v>
      </c>
      <c r="X158" s="774">
        <v>0</v>
      </c>
      <c r="Y158" s="774">
        <v>0</v>
      </c>
      <c r="Z158" s="774">
        <v>0</v>
      </c>
      <c r="AA158" s="774">
        <v>0</v>
      </c>
      <c r="AB158" s="774">
        <v>0</v>
      </c>
      <c r="AD158" s="591"/>
    </row>
    <row r="159" spans="1:30" x14ac:dyDescent="0.2">
      <c r="A159" s="710" t="str">
        <f>IF('Courses Valid'!BX164=1,'Courses Valid'!BW164,IF(AND('Courses Valid'!BX164=0,'Courses Valid'!BY164=1),'Courses Valid'!BW164,IF(B158&lt;&gt;"",'Courses Valid'!BW164,"")))</f>
        <v/>
      </c>
      <c r="B159" s="612"/>
      <c r="C159" s="613" t="str">
        <f t="shared" si="5"/>
        <v/>
      </c>
      <c r="D159" s="652"/>
      <c r="E159" s="652"/>
      <c r="F159" s="711" t="str">
        <f t="shared" si="6"/>
        <v/>
      </c>
      <c r="G159" s="652"/>
      <c r="H159" s="711"/>
      <c r="I159" s="652"/>
      <c r="J159" s="711"/>
      <c r="K159" s="712"/>
      <c r="L159" s="712"/>
      <c r="M159" s="712"/>
      <c r="N159" s="774">
        <v>0</v>
      </c>
      <c r="O159" s="774">
        <v>0</v>
      </c>
      <c r="P159" s="774">
        <v>0</v>
      </c>
      <c r="Q159" s="774">
        <v>0</v>
      </c>
      <c r="R159" s="774">
        <v>0</v>
      </c>
      <c r="S159" s="774">
        <v>0</v>
      </c>
      <c r="T159" s="774">
        <v>0</v>
      </c>
      <c r="U159" s="774">
        <v>0</v>
      </c>
      <c r="V159" s="774">
        <v>0</v>
      </c>
      <c r="W159" s="774">
        <v>0</v>
      </c>
      <c r="X159" s="774">
        <v>0</v>
      </c>
      <c r="Y159" s="774">
        <v>0</v>
      </c>
      <c r="Z159" s="774">
        <v>0</v>
      </c>
      <c r="AA159" s="774">
        <v>0</v>
      </c>
      <c r="AB159" s="774">
        <v>0</v>
      </c>
      <c r="AD159" s="591"/>
    </row>
    <row r="160" spans="1:30" x14ac:dyDescent="0.2">
      <c r="A160" s="710" t="str">
        <f>IF('Courses Valid'!BX165=1,'Courses Valid'!BW165,IF(AND('Courses Valid'!BX165=0,'Courses Valid'!BY165=1),'Courses Valid'!BW165,IF(B159&lt;&gt;"",'Courses Valid'!BW165,"")))</f>
        <v/>
      </c>
      <c r="B160" s="612"/>
      <c r="C160" s="613" t="str">
        <f t="shared" si="5"/>
        <v/>
      </c>
      <c r="D160" s="652"/>
      <c r="E160" s="652"/>
      <c r="F160" s="711" t="str">
        <f t="shared" si="6"/>
        <v/>
      </c>
      <c r="G160" s="652"/>
      <c r="H160" s="711"/>
      <c r="I160" s="652"/>
      <c r="J160" s="711"/>
      <c r="K160" s="712"/>
      <c r="L160" s="712"/>
      <c r="M160" s="712"/>
      <c r="N160" s="774">
        <v>0</v>
      </c>
      <c r="O160" s="774">
        <v>0</v>
      </c>
      <c r="P160" s="774">
        <v>0</v>
      </c>
      <c r="Q160" s="774">
        <v>0</v>
      </c>
      <c r="R160" s="774">
        <v>0</v>
      </c>
      <c r="S160" s="774">
        <v>0</v>
      </c>
      <c r="T160" s="774">
        <v>0</v>
      </c>
      <c r="U160" s="774">
        <v>0</v>
      </c>
      <c r="V160" s="774">
        <v>0</v>
      </c>
      <c r="W160" s="774">
        <v>0</v>
      </c>
      <c r="X160" s="774">
        <v>0</v>
      </c>
      <c r="Y160" s="774">
        <v>0</v>
      </c>
      <c r="Z160" s="774">
        <v>0</v>
      </c>
      <c r="AA160" s="774">
        <v>0</v>
      </c>
      <c r="AB160" s="774">
        <v>0</v>
      </c>
      <c r="AD160" s="591"/>
    </row>
    <row r="161" spans="1:30" x14ac:dyDescent="0.2">
      <c r="A161" s="710" t="str">
        <f>IF('Courses Valid'!BX166=1,'Courses Valid'!BW166,IF(AND('Courses Valid'!BX166=0,'Courses Valid'!BY166=1),'Courses Valid'!BW166,IF(B160&lt;&gt;"",'Courses Valid'!BW166,"")))</f>
        <v/>
      </c>
      <c r="B161" s="612"/>
      <c r="C161" s="613" t="str">
        <f t="shared" si="5"/>
        <v/>
      </c>
      <c r="D161" s="652"/>
      <c r="E161" s="652"/>
      <c r="F161" s="711" t="str">
        <f t="shared" si="6"/>
        <v/>
      </c>
      <c r="G161" s="652"/>
      <c r="H161" s="711"/>
      <c r="I161" s="652"/>
      <c r="J161" s="711"/>
      <c r="K161" s="712"/>
      <c r="L161" s="712"/>
      <c r="M161" s="712"/>
      <c r="N161" s="774">
        <v>0</v>
      </c>
      <c r="O161" s="774">
        <v>0</v>
      </c>
      <c r="P161" s="774">
        <v>0</v>
      </c>
      <c r="Q161" s="774">
        <v>0</v>
      </c>
      <c r="R161" s="774">
        <v>0</v>
      </c>
      <c r="S161" s="774">
        <v>0</v>
      </c>
      <c r="T161" s="774">
        <v>0</v>
      </c>
      <c r="U161" s="774">
        <v>0</v>
      </c>
      <c r="V161" s="774">
        <v>0</v>
      </c>
      <c r="W161" s="774">
        <v>0</v>
      </c>
      <c r="X161" s="774">
        <v>0</v>
      </c>
      <c r="Y161" s="774">
        <v>0</v>
      </c>
      <c r="Z161" s="774">
        <v>0</v>
      </c>
      <c r="AA161" s="774">
        <v>0</v>
      </c>
      <c r="AB161" s="774">
        <v>0</v>
      </c>
      <c r="AD161" s="591"/>
    </row>
    <row r="162" spans="1:30" x14ac:dyDescent="0.2">
      <c r="A162" s="710" t="str">
        <f>IF('Courses Valid'!BX167=1,'Courses Valid'!BW167,IF(AND('Courses Valid'!BX167=0,'Courses Valid'!BY167=1),'Courses Valid'!BW167,IF(B161&lt;&gt;"",'Courses Valid'!BW167,"")))</f>
        <v/>
      </c>
      <c r="B162" s="612"/>
      <c r="C162" s="613" t="str">
        <f t="shared" si="5"/>
        <v/>
      </c>
      <c r="D162" s="652"/>
      <c r="E162" s="652"/>
      <c r="F162" s="711" t="str">
        <f t="shared" si="6"/>
        <v/>
      </c>
      <c r="G162" s="652"/>
      <c r="H162" s="711"/>
      <c r="I162" s="652"/>
      <c r="J162" s="711"/>
      <c r="K162" s="712"/>
      <c r="L162" s="712"/>
      <c r="M162" s="712"/>
      <c r="N162" s="774">
        <v>0</v>
      </c>
      <c r="O162" s="774">
        <v>0</v>
      </c>
      <c r="P162" s="774">
        <v>0</v>
      </c>
      <c r="Q162" s="774">
        <v>0</v>
      </c>
      <c r="R162" s="774">
        <v>0</v>
      </c>
      <c r="S162" s="774">
        <v>0</v>
      </c>
      <c r="T162" s="774">
        <v>0</v>
      </c>
      <c r="U162" s="774">
        <v>0</v>
      </c>
      <c r="V162" s="774">
        <v>0</v>
      </c>
      <c r="W162" s="774">
        <v>0</v>
      </c>
      <c r="X162" s="774">
        <v>0</v>
      </c>
      <c r="Y162" s="774">
        <v>0</v>
      </c>
      <c r="Z162" s="774">
        <v>0</v>
      </c>
      <c r="AA162" s="774">
        <v>0</v>
      </c>
      <c r="AB162" s="774">
        <v>0</v>
      </c>
      <c r="AD162" s="591"/>
    </row>
    <row r="163" spans="1:30" x14ac:dyDescent="0.2">
      <c r="A163" s="710" t="str">
        <f>IF('Courses Valid'!BX168=1,'Courses Valid'!BW168,IF(AND('Courses Valid'!BX168=0,'Courses Valid'!BY168=1),'Courses Valid'!BW168,IF(B162&lt;&gt;"",'Courses Valid'!BW168,"")))</f>
        <v/>
      </c>
      <c r="B163" s="612"/>
      <c r="C163" s="613" t="str">
        <f t="shared" si="5"/>
        <v/>
      </c>
      <c r="D163" s="652"/>
      <c r="E163" s="652"/>
      <c r="F163" s="711" t="str">
        <f t="shared" si="6"/>
        <v/>
      </c>
      <c r="G163" s="652"/>
      <c r="H163" s="711"/>
      <c r="I163" s="652"/>
      <c r="J163" s="711"/>
      <c r="K163" s="712"/>
      <c r="L163" s="712"/>
      <c r="M163" s="712"/>
      <c r="N163" s="774">
        <v>0</v>
      </c>
      <c r="O163" s="774">
        <v>0</v>
      </c>
      <c r="P163" s="774">
        <v>0</v>
      </c>
      <c r="Q163" s="774">
        <v>0</v>
      </c>
      <c r="R163" s="774">
        <v>0</v>
      </c>
      <c r="S163" s="774">
        <v>0</v>
      </c>
      <c r="T163" s="774">
        <v>0</v>
      </c>
      <c r="U163" s="774">
        <v>0</v>
      </c>
      <c r="V163" s="774">
        <v>0</v>
      </c>
      <c r="W163" s="774">
        <v>0</v>
      </c>
      <c r="X163" s="774">
        <v>0</v>
      </c>
      <c r="Y163" s="774">
        <v>0</v>
      </c>
      <c r="Z163" s="774">
        <v>0</v>
      </c>
      <c r="AA163" s="774">
        <v>0</v>
      </c>
      <c r="AB163" s="774">
        <v>0</v>
      </c>
      <c r="AD163" s="591"/>
    </row>
    <row r="164" spans="1:30" x14ac:dyDescent="0.2">
      <c r="A164" s="710" t="str">
        <f>IF('Courses Valid'!BX169=1,'Courses Valid'!BW169,IF(AND('Courses Valid'!BX169=0,'Courses Valid'!BY169=1),'Courses Valid'!BW169,IF(B163&lt;&gt;"",'Courses Valid'!BW169,"")))</f>
        <v/>
      </c>
      <c r="B164" s="612"/>
      <c r="C164" s="613" t="str">
        <f t="shared" si="5"/>
        <v/>
      </c>
      <c r="D164" s="652"/>
      <c r="E164" s="652"/>
      <c r="F164" s="711" t="str">
        <f t="shared" si="6"/>
        <v/>
      </c>
      <c r="G164" s="652"/>
      <c r="H164" s="711"/>
      <c r="I164" s="652"/>
      <c r="J164" s="711"/>
      <c r="K164" s="712"/>
      <c r="L164" s="712"/>
      <c r="M164" s="712"/>
      <c r="N164" s="774">
        <v>0</v>
      </c>
      <c r="O164" s="774">
        <v>0</v>
      </c>
      <c r="P164" s="774">
        <v>0</v>
      </c>
      <c r="Q164" s="774">
        <v>0</v>
      </c>
      <c r="R164" s="774">
        <v>0</v>
      </c>
      <c r="S164" s="774">
        <v>0</v>
      </c>
      <c r="T164" s="774">
        <v>0</v>
      </c>
      <c r="U164" s="774">
        <v>0</v>
      </c>
      <c r="V164" s="774">
        <v>0</v>
      </c>
      <c r="W164" s="774">
        <v>0</v>
      </c>
      <c r="X164" s="774">
        <v>0</v>
      </c>
      <c r="Y164" s="774">
        <v>0</v>
      </c>
      <c r="Z164" s="774">
        <v>0</v>
      </c>
      <c r="AA164" s="774">
        <v>0</v>
      </c>
      <c r="AB164" s="774">
        <v>0</v>
      </c>
      <c r="AD164" s="591"/>
    </row>
    <row r="165" spans="1:30" x14ac:dyDescent="0.2">
      <c r="A165" s="710" t="str">
        <f>IF('Courses Valid'!BX170=1,'Courses Valid'!BW170,IF(AND('Courses Valid'!BX170=0,'Courses Valid'!BY170=1),'Courses Valid'!BW170,IF(B164&lt;&gt;"",'Courses Valid'!BW170,"")))</f>
        <v/>
      </c>
      <c r="B165" s="612"/>
      <c r="C165" s="613" t="str">
        <f t="shared" si="5"/>
        <v/>
      </c>
      <c r="D165" s="652"/>
      <c r="E165" s="652"/>
      <c r="F165" s="711" t="str">
        <f t="shared" si="6"/>
        <v/>
      </c>
      <c r="G165" s="652"/>
      <c r="H165" s="711"/>
      <c r="I165" s="652"/>
      <c r="J165" s="711"/>
      <c r="K165" s="712"/>
      <c r="L165" s="712"/>
      <c r="M165" s="712"/>
      <c r="N165" s="774">
        <v>0</v>
      </c>
      <c r="O165" s="774">
        <v>0</v>
      </c>
      <c r="P165" s="774">
        <v>0</v>
      </c>
      <c r="Q165" s="774">
        <v>0</v>
      </c>
      <c r="R165" s="774">
        <v>0</v>
      </c>
      <c r="S165" s="774">
        <v>0</v>
      </c>
      <c r="T165" s="774">
        <v>0</v>
      </c>
      <c r="U165" s="774">
        <v>0</v>
      </c>
      <c r="V165" s="774">
        <v>0</v>
      </c>
      <c r="W165" s="774">
        <v>0</v>
      </c>
      <c r="X165" s="774">
        <v>0</v>
      </c>
      <c r="Y165" s="774">
        <v>0</v>
      </c>
      <c r="Z165" s="774">
        <v>0</v>
      </c>
      <c r="AA165" s="774">
        <v>0</v>
      </c>
      <c r="AB165" s="774">
        <v>0</v>
      </c>
      <c r="AD165" s="591"/>
    </row>
    <row r="166" spans="1:30" x14ac:dyDescent="0.2">
      <c r="A166" s="710" t="str">
        <f>IF('Courses Valid'!BX171=1,'Courses Valid'!BW171,IF(AND('Courses Valid'!BX171=0,'Courses Valid'!BY171=1),'Courses Valid'!BW171,IF(B165&lt;&gt;"",'Courses Valid'!BW171,"")))</f>
        <v/>
      </c>
      <c r="B166" s="612"/>
      <c r="C166" s="613" t="str">
        <f t="shared" si="5"/>
        <v/>
      </c>
      <c r="D166" s="652"/>
      <c r="E166" s="652"/>
      <c r="F166" s="711" t="str">
        <f t="shared" si="6"/>
        <v/>
      </c>
      <c r="G166" s="652"/>
      <c r="H166" s="711"/>
      <c r="I166" s="652"/>
      <c r="J166" s="711"/>
      <c r="K166" s="712"/>
      <c r="L166" s="712"/>
      <c r="M166" s="712"/>
      <c r="N166" s="774">
        <v>0</v>
      </c>
      <c r="O166" s="774">
        <v>0</v>
      </c>
      <c r="P166" s="774">
        <v>0</v>
      </c>
      <c r="Q166" s="774">
        <v>0</v>
      </c>
      <c r="R166" s="774">
        <v>0</v>
      </c>
      <c r="S166" s="774">
        <v>0</v>
      </c>
      <c r="T166" s="774">
        <v>0</v>
      </c>
      <c r="U166" s="774">
        <v>0</v>
      </c>
      <c r="V166" s="774">
        <v>0</v>
      </c>
      <c r="W166" s="774">
        <v>0</v>
      </c>
      <c r="X166" s="774">
        <v>0</v>
      </c>
      <c r="Y166" s="774">
        <v>0</v>
      </c>
      <c r="Z166" s="774">
        <v>0</v>
      </c>
      <c r="AA166" s="774">
        <v>0</v>
      </c>
      <c r="AB166" s="774">
        <v>0</v>
      </c>
      <c r="AD166" s="591"/>
    </row>
    <row r="167" spans="1:30" x14ac:dyDescent="0.2">
      <c r="A167" s="710" t="str">
        <f>IF('Courses Valid'!BX172=1,'Courses Valid'!BW172,IF(AND('Courses Valid'!BX172=0,'Courses Valid'!BY172=1),'Courses Valid'!BW172,IF(B166&lt;&gt;"",'Courses Valid'!BW172,"")))</f>
        <v/>
      </c>
      <c r="B167" s="612"/>
      <c r="C167" s="613" t="str">
        <f t="shared" si="5"/>
        <v/>
      </c>
      <c r="D167" s="652"/>
      <c r="E167" s="652"/>
      <c r="F167" s="711" t="str">
        <f t="shared" si="6"/>
        <v/>
      </c>
      <c r="G167" s="652"/>
      <c r="H167" s="711"/>
      <c r="I167" s="652"/>
      <c r="J167" s="711"/>
      <c r="K167" s="712"/>
      <c r="L167" s="712"/>
      <c r="M167" s="712"/>
      <c r="N167" s="774">
        <v>0</v>
      </c>
      <c r="O167" s="774">
        <v>0</v>
      </c>
      <c r="P167" s="774">
        <v>0</v>
      </c>
      <c r="Q167" s="774">
        <v>0</v>
      </c>
      <c r="R167" s="774">
        <v>0</v>
      </c>
      <c r="S167" s="774">
        <v>0</v>
      </c>
      <c r="T167" s="774">
        <v>0</v>
      </c>
      <c r="U167" s="774">
        <v>0</v>
      </c>
      <c r="V167" s="774">
        <v>0</v>
      </c>
      <c r="W167" s="774">
        <v>0</v>
      </c>
      <c r="X167" s="774">
        <v>0</v>
      </c>
      <c r="Y167" s="774">
        <v>0</v>
      </c>
      <c r="Z167" s="774">
        <v>0</v>
      </c>
      <c r="AA167" s="774">
        <v>0</v>
      </c>
      <c r="AB167" s="774">
        <v>0</v>
      </c>
      <c r="AD167" s="591"/>
    </row>
    <row r="168" spans="1:30" x14ac:dyDescent="0.2">
      <c r="A168" s="710" t="str">
        <f>IF('Courses Valid'!BX173=1,'Courses Valid'!BW173,IF(AND('Courses Valid'!BX173=0,'Courses Valid'!BY173=1),'Courses Valid'!BW173,IF(B167&lt;&gt;"",'Courses Valid'!BW173,"")))</f>
        <v/>
      </c>
      <c r="B168" s="612"/>
      <c r="C168" s="613" t="str">
        <f t="shared" si="5"/>
        <v/>
      </c>
      <c r="D168" s="652"/>
      <c r="E168" s="652"/>
      <c r="F168" s="711" t="str">
        <f t="shared" si="6"/>
        <v/>
      </c>
      <c r="G168" s="652"/>
      <c r="H168" s="711"/>
      <c r="I168" s="652"/>
      <c r="J168" s="711"/>
      <c r="K168" s="712"/>
      <c r="L168" s="712"/>
      <c r="M168" s="712"/>
      <c r="N168" s="774">
        <v>0</v>
      </c>
      <c r="O168" s="774">
        <v>0</v>
      </c>
      <c r="P168" s="774">
        <v>0</v>
      </c>
      <c r="Q168" s="774">
        <v>0</v>
      </c>
      <c r="R168" s="774">
        <v>0</v>
      </c>
      <c r="S168" s="774">
        <v>0</v>
      </c>
      <c r="T168" s="774">
        <v>0</v>
      </c>
      <c r="U168" s="774">
        <v>0</v>
      </c>
      <c r="V168" s="774">
        <v>0</v>
      </c>
      <c r="W168" s="774">
        <v>0</v>
      </c>
      <c r="X168" s="774">
        <v>0</v>
      </c>
      <c r="Y168" s="774">
        <v>0</v>
      </c>
      <c r="Z168" s="774">
        <v>0</v>
      </c>
      <c r="AA168" s="774">
        <v>0</v>
      </c>
      <c r="AB168" s="774">
        <v>0</v>
      </c>
      <c r="AD168" s="591"/>
    </row>
    <row r="169" spans="1:30" x14ac:dyDescent="0.2">
      <c r="A169" s="710" t="str">
        <f>IF('Courses Valid'!BX174=1,'Courses Valid'!BW174,IF(AND('Courses Valid'!BX174=0,'Courses Valid'!BY174=1),'Courses Valid'!BW174,IF(B168&lt;&gt;"",'Courses Valid'!BW174,"")))</f>
        <v/>
      </c>
      <c r="B169" s="612"/>
      <c r="C169" s="613" t="str">
        <f t="shared" si="5"/>
        <v/>
      </c>
      <c r="D169" s="652"/>
      <c r="E169" s="652"/>
      <c r="F169" s="711" t="str">
        <f t="shared" si="6"/>
        <v/>
      </c>
      <c r="G169" s="652"/>
      <c r="H169" s="711"/>
      <c r="I169" s="652"/>
      <c r="J169" s="711"/>
      <c r="K169" s="712"/>
      <c r="L169" s="712"/>
      <c r="M169" s="712"/>
      <c r="N169" s="774">
        <v>0</v>
      </c>
      <c r="O169" s="774">
        <v>0</v>
      </c>
      <c r="P169" s="774">
        <v>0</v>
      </c>
      <c r="Q169" s="774">
        <v>0</v>
      </c>
      <c r="R169" s="774">
        <v>0</v>
      </c>
      <c r="S169" s="774">
        <v>0</v>
      </c>
      <c r="T169" s="774">
        <v>0</v>
      </c>
      <c r="U169" s="774">
        <v>0</v>
      </c>
      <c r="V169" s="774">
        <v>0</v>
      </c>
      <c r="W169" s="774">
        <v>0</v>
      </c>
      <c r="X169" s="774">
        <v>0</v>
      </c>
      <c r="Y169" s="774">
        <v>0</v>
      </c>
      <c r="Z169" s="774">
        <v>0</v>
      </c>
      <c r="AA169" s="774">
        <v>0</v>
      </c>
      <c r="AB169" s="774">
        <v>0</v>
      </c>
      <c r="AD169" s="591"/>
    </row>
    <row r="170" spans="1:30" x14ac:dyDescent="0.2">
      <c r="A170" s="710" t="str">
        <f>IF('Courses Valid'!BX175=1,'Courses Valid'!BW175,IF(AND('Courses Valid'!BX175=0,'Courses Valid'!BY175=1),'Courses Valid'!BW175,IF(B169&lt;&gt;"",'Courses Valid'!BW175,"")))</f>
        <v/>
      </c>
      <c r="B170" s="612"/>
      <c r="C170" s="613" t="str">
        <f t="shared" si="5"/>
        <v/>
      </c>
      <c r="D170" s="652"/>
      <c r="E170" s="652"/>
      <c r="F170" s="711" t="str">
        <f t="shared" si="6"/>
        <v/>
      </c>
      <c r="G170" s="652"/>
      <c r="H170" s="711"/>
      <c r="I170" s="652"/>
      <c r="J170" s="711"/>
      <c r="K170" s="712"/>
      <c r="L170" s="712"/>
      <c r="M170" s="712"/>
      <c r="N170" s="774">
        <v>0</v>
      </c>
      <c r="O170" s="774">
        <v>0</v>
      </c>
      <c r="P170" s="774">
        <v>0</v>
      </c>
      <c r="Q170" s="774">
        <v>0</v>
      </c>
      <c r="R170" s="774">
        <v>0</v>
      </c>
      <c r="S170" s="774">
        <v>0</v>
      </c>
      <c r="T170" s="774">
        <v>0</v>
      </c>
      <c r="U170" s="774">
        <v>0</v>
      </c>
      <c r="V170" s="774">
        <v>0</v>
      </c>
      <c r="W170" s="774">
        <v>0</v>
      </c>
      <c r="X170" s="774">
        <v>0</v>
      </c>
      <c r="Y170" s="774">
        <v>0</v>
      </c>
      <c r="Z170" s="774">
        <v>0</v>
      </c>
      <c r="AA170" s="774">
        <v>0</v>
      </c>
      <c r="AB170" s="774">
        <v>0</v>
      </c>
      <c r="AD170" s="591"/>
    </row>
    <row r="171" spans="1:30" x14ac:dyDescent="0.2">
      <c r="A171" s="710" t="str">
        <f>IF('Courses Valid'!BX176=1,'Courses Valid'!BW176,IF(AND('Courses Valid'!BX176=0,'Courses Valid'!BY176=1),'Courses Valid'!BW176,IF(B170&lt;&gt;"",'Courses Valid'!BW176,"")))</f>
        <v/>
      </c>
      <c r="B171" s="612"/>
      <c r="C171" s="613" t="str">
        <f t="shared" si="5"/>
        <v/>
      </c>
      <c r="D171" s="652"/>
      <c r="E171" s="652"/>
      <c r="F171" s="711" t="str">
        <f t="shared" si="6"/>
        <v/>
      </c>
      <c r="G171" s="652"/>
      <c r="H171" s="711"/>
      <c r="I171" s="652"/>
      <c r="J171" s="711"/>
      <c r="K171" s="712"/>
      <c r="L171" s="712"/>
      <c r="M171" s="712"/>
      <c r="N171" s="774">
        <v>0</v>
      </c>
      <c r="O171" s="774">
        <v>0</v>
      </c>
      <c r="P171" s="774">
        <v>0</v>
      </c>
      <c r="Q171" s="774">
        <v>0</v>
      </c>
      <c r="R171" s="774">
        <v>0</v>
      </c>
      <c r="S171" s="774">
        <v>0</v>
      </c>
      <c r="T171" s="774">
        <v>0</v>
      </c>
      <c r="U171" s="774">
        <v>0</v>
      </c>
      <c r="V171" s="774">
        <v>0</v>
      </c>
      <c r="W171" s="774">
        <v>0</v>
      </c>
      <c r="X171" s="774">
        <v>0</v>
      </c>
      <c r="Y171" s="774">
        <v>0</v>
      </c>
      <c r="Z171" s="774">
        <v>0</v>
      </c>
      <c r="AA171" s="774">
        <v>0</v>
      </c>
      <c r="AB171" s="774">
        <v>0</v>
      </c>
      <c r="AD171" s="591"/>
    </row>
    <row r="172" spans="1:30" x14ac:dyDescent="0.2">
      <c r="A172" s="710" t="str">
        <f>IF('Courses Valid'!BX177=1,'Courses Valid'!BW177,IF(AND('Courses Valid'!BX177=0,'Courses Valid'!BY177=1),'Courses Valid'!BW177,IF(B171&lt;&gt;"",'Courses Valid'!BW177,"")))</f>
        <v/>
      </c>
      <c r="B172" s="612"/>
      <c r="C172" s="613" t="str">
        <f t="shared" si="5"/>
        <v/>
      </c>
      <c r="D172" s="652"/>
      <c r="E172" s="652"/>
      <c r="F172" s="711" t="str">
        <f t="shared" si="6"/>
        <v/>
      </c>
      <c r="G172" s="652"/>
      <c r="H172" s="711"/>
      <c r="I172" s="652"/>
      <c r="J172" s="711"/>
      <c r="K172" s="712"/>
      <c r="L172" s="712"/>
      <c r="M172" s="712"/>
      <c r="N172" s="774">
        <v>0</v>
      </c>
      <c r="O172" s="774">
        <v>0</v>
      </c>
      <c r="P172" s="774">
        <v>0</v>
      </c>
      <c r="Q172" s="774">
        <v>0</v>
      </c>
      <c r="R172" s="774">
        <v>0</v>
      </c>
      <c r="S172" s="774">
        <v>0</v>
      </c>
      <c r="T172" s="774">
        <v>0</v>
      </c>
      <c r="U172" s="774">
        <v>0</v>
      </c>
      <c r="V172" s="774">
        <v>0</v>
      </c>
      <c r="W172" s="774">
        <v>0</v>
      </c>
      <c r="X172" s="774">
        <v>0</v>
      </c>
      <c r="Y172" s="774">
        <v>0</v>
      </c>
      <c r="Z172" s="774">
        <v>0</v>
      </c>
      <c r="AA172" s="774">
        <v>0</v>
      </c>
      <c r="AB172" s="774">
        <v>0</v>
      </c>
      <c r="AD172" s="591"/>
    </row>
    <row r="173" spans="1:30" x14ac:dyDescent="0.2">
      <c r="A173" s="710" t="str">
        <f>IF('Courses Valid'!BX178=1,'Courses Valid'!BW178,IF(AND('Courses Valid'!BX178=0,'Courses Valid'!BY178=1),'Courses Valid'!BW178,IF(B172&lt;&gt;"",'Courses Valid'!BW178,"")))</f>
        <v/>
      </c>
      <c r="B173" s="612"/>
      <c r="C173" s="613" t="str">
        <f t="shared" si="5"/>
        <v/>
      </c>
      <c r="D173" s="652"/>
      <c r="E173" s="652"/>
      <c r="F173" s="711" t="str">
        <f t="shared" si="6"/>
        <v/>
      </c>
      <c r="G173" s="652"/>
      <c r="H173" s="711"/>
      <c r="I173" s="652"/>
      <c r="J173" s="711"/>
      <c r="K173" s="712"/>
      <c r="L173" s="712"/>
      <c r="M173" s="712"/>
      <c r="N173" s="774">
        <v>0</v>
      </c>
      <c r="O173" s="774">
        <v>0</v>
      </c>
      <c r="P173" s="774">
        <v>0</v>
      </c>
      <c r="Q173" s="774">
        <v>0</v>
      </c>
      <c r="R173" s="774">
        <v>0</v>
      </c>
      <c r="S173" s="774">
        <v>0</v>
      </c>
      <c r="T173" s="774">
        <v>0</v>
      </c>
      <c r="U173" s="774">
        <v>0</v>
      </c>
      <c r="V173" s="774">
        <v>0</v>
      </c>
      <c r="W173" s="774">
        <v>0</v>
      </c>
      <c r="X173" s="774">
        <v>0</v>
      </c>
      <c r="Y173" s="774">
        <v>0</v>
      </c>
      <c r="Z173" s="774">
        <v>0</v>
      </c>
      <c r="AA173" s="774">
        <v>0</v>
      </c>
      <c r="AB173" s="774">
        <v>0</v>
      </c>
      <c r="AD173" s="591"/>
    </row>
    <row r="174" spans="1:30" x14ac:dyDescent="0.2">
      <c r="A174" s="710" t="str">
        <f>IF('Courses Valid'!BX179=1,'Courses Valid'!BW179,IF(AND('Courses Valid'!BX179=0,'Courses Valid'!BY179=1),'Courses Valid'!BW179,IF(B173&lt;&gt;"",'Courses Valid'!BW179,"")))</f>
        <v/>
      </c>
      <c r="B174" s="612"/>
      <c r="C174" s="613" t="str">
        <f t="shared" si="5"/>
        <v/>
      </c>
      <c r="D174" s="652"/>
      <c r="E174" s="652"/>
      <c r="F174" s="711" t="str">
        <f t="shared" si="6"/>
        <v/>
      </c>
      <c r="G174" s="652"/>
      <c r="H174" s="711"/>
      <c r="I174" s="652"/>
      <c r="J174" s="711"/>
      <c r="K174" s="712"/>
      <c r="L174" s="712"/>
      <c r="M174" s="712"/>
      <c r="N174" s="774">
        <v>0</v>
      </c>
      <c r="O174" s="774">
        <v>0</v>
      </c>
      <c r="P174" s="774">
        <v>0</v>
      </c>
      <c r="Q174" s="774">
        <v>0</v>
      </c>
      <c r="R174" s="774">
        <v>0</v>
      </c>
      <c r="S174" s="774">
        <v>0</v>
      </c>
      <c r="T174" s="774">
        <v>0</v>
      </c>
      <c r="U174" s="774">
        <v>0</v>
      </c>
      <c r="V174" s="774">
        <v>0</v>
      </c>
      <c r="W174" s="774">
        <v>0</v>
      </c>
      <c r="X174" s="774">
        <v>0</v>
      </c>
      <c r="Y174" s="774">
        <v>0</v>
      </c>
      <c r="Z174" s="774">
        <v>0</v>
      </c>
      <c r="AA174" s="774">
        <v>0</v>
      </c>
      <c r="AB174" s="774">
        <v>0</v>
      </c>
      <c r="AD174" s="591"/>
    </row>
    <row r="175" spans="1:30" x14ac:dyDescent="0.2">
      <c r="A175" s="710" t="str">
        <f>IF('Courses Valid'!BX180=1,'Courses Valid'!BW180,IF(AND('Courses Valid'!BX180=0,'Courses Valid'!BY180=1),'Courses Valid'!BW180,IF(B174&lt;&gt;"",'Courses Valid'!BW180,"")))</f>
        <v/>
      </c>
      <c r="B175" s="772"/>
      <c r="C175" s="652" t="str">
        <f t="shared" ref="C175:C214" si="7">IF(B175&lt;&gt;"",IF(LEFT(B175,3)="HEF",B175,IF(LEN(B175)=8,"H"&amp;B175,"H00"&amp;B175)),"")</f>
        <v/>
      </c>
      <c r="D175" s="652"/>
      <c r="E175" s="652"/>
      <c r="F175" s="771" t="str">
        <f t="shared" si="6"/>
        <v/>
      </c>
      <c r="G175" s="652"/>
      <c r="H175" s="771"/>
      <c r="I175" s="652"/>
      <c r="J175" s="771"/>
      <c r="K175" s="652"/>
      <c r="L175" s="652"/>
      <c r="M175" s="652"/>
      <c r="N175" s="710">
        <v>0</v>
      </c>
      <c r="O175" s="710">
        <v>0</v>
      </c>
      <c r="P175" s="710">
        <v>0</v>
      </c>
      <c r="Q175" s="710">
        <v>0</v>
      </c>
      <c r="R175" s="710">
        <v>0</v>
      </c>
      <c r="S175" s="710">
        <v>0</v>
      </c>
      <c r="T175" s="710">
        <v>0</v>
      </c>
      <c r="U175" s="710">
        <v>0</v>
      </c>
      <c r="V175" s="710">
        <v>0</v>
      </c>
      <c r="W175" s="710">
        <v>0</v>
      </c>
      <c r="X175" s="710">
        <v>0</v>
      </c>
      <c r="Y175" s="710">
        <v>0</v>
      </c>
      <c r="Z175" s="710">
        <v>0</v>
      </c>
      <c r="AA175" s="710">
        <v>0</v>
      </c>
      <c r="AB175" s="710">
        <v>0</v>
      </c>
    </row>
    <row r="176" spans="1:30" x14ac:dyDescent="0.2">
      <c r="A176" s="710" t="str">
        <f>IF('Courses Valid'!BX181=1,'Courses Valid'!BW181,IF(AND('Courses Valid'!BX181=0,'Courses Valid'!BY181=1),'Courses Valid'!BW181,IF(B175&lt;&gt;"",'Courses Valid'!BW181,"")))</f>
        <v/>
      </c>
      <c r="B176" s="772"/>
      <c r="C176" s="652" t="str">
        <f t="shared" si="7"/>
        <v/>
      </c>
      <c r="D176" s="652"/>
      <c r="E176" s="652"/>
      <c r="F176" s="771" t="str">
        <f t="shared" si="6"/>
        <v/>
      </c>
      <c r="G176" s="652"/>
      <c r="H176" s="771"/>
      <c r="I176" s="652"/>
      <c r="J176" s="771"/>
      <c r="K176" s="652"/>
      <c r="L176" s="652"/>
      <c r="M176" s="652"/>
      <c r="N176" s="710">
        <v>0</v>
      </c>
      <c r="O176" s="710">
        <v>0</v>
      </c>
      <c r="P176" s="710">
        <v>0</v>
      </c>
      <c r="Q176" s="710">
        <v>0</v>
      </c>
      <c r="R176" s="710">
        <v>0</v>
      </c>
      <c r="S176" s="710">
        <v>0</v>
      </c>
      <c r="T176" s="710">
        <v>0</v>
      </c>
      <c r="U176" s="710">
        <v>0</v>
      </c>
      <c r="V176" s="710">
        <v>0</v>
      </c>
      <c r="W176" s="710">
        <v>0</v>
      </c>
      <c r="X176" s="710">
        <v>0</v>
      </c>
      <c r="Y176" s="710">
        <v>0</v>
      </c>
      <c r="Z176" s="710">
        <v>0</v>
      </c>
      <c r="AA176" s="710">
        <v>0</v>
      </c>
      <c r="AB176" s="710">
        <v>0</v>
      </c>
    </row>
    <row r="177" spans="1:28" x14ac:dyDescent="0.2">
      <c r="A177" s="710" t="str">
        <f>IF('Courses Valid'!BX182=1,'Courses Valid'!BW182,IF(AND('Courses Valid'!BX182=0,'Courses Valid'!BY182=1),'Courses Valid'!BW182,IF(B176&lt;&gt;"",'Courses Valid'!BW182,"")))</f>
        <v/>
      </c>
      <c r="B177" s="772"/>
      <c r="C177" s="652" t="str">
        <f t="shared" si="7"/>
        <v/>
      </c>
      <c r="D177" s="652"/>
      <c r="E177" s="652"/>
      <c r="F177" s="771" t="str">
        <f t="shared" si="6"/>
        <v/>
      </c>
      <c r="G177" s="652"/>
      <c r="H177" s="771"/>
      <c r="I177" s="652"/>
      <c r="J177" s="771"/>
      <c r="K177" s="652"/>
      <c r="L177" s="652"/>
      <c r="M177" s="652"/>
      <c r="N177" s="710">
        <v>0</v>
      </c>
      <c r="O177" s="710">
        <v>0</v>
      </c>
      <c r="P177" s="710">
        <v>0</v>
      </c>
      <c r="Q177" s="710">
        <v>0</v>
      </c>
      <c r="R177" s="710">
        <v>0</v>
      </c>
      <c r="S177" s="710">
        <v>0</v>
      </c>
      <c r="T177" s="710">
        <v>0</v>
      </c>
      <c r="U177" s="710">
        <v>0</v>
      </c>
      <c r="V177" s="710">
        <v>0</v>
      </c>
      <c r="W177" s="710">
        <v>0</v>
      </c>
      <c r="X177" s="710">
        <v>0</v>
      </c>
      <c r="Y177" s="710">
        <v>0</v>
      </c>
      <c r="Z177" s="710">
        <v>0</v>
      </c>
      <c r="AA177" s="710">
        <v>0</v>
      </c>
      <c r="AB177" s="710">
        <v>0</v>
      </c>
    </row>
    <row r="178" spans="1:28" x14ac:dyDescent="0.2">
      <c r="A178" s="710" t="str">
        <f>IF('Courses Valid'!BX183=1,'Courses Valid'!BW183,IF(AND('Courses Valid'!BX183=0,'Courses Valid'!BY183=1),'Courses Valid'!BW183,IF(B177&lt;&gt;"",'Courses Valid'!BW183,"")))</f>
        <v/>
      </c>
      <c r="B178" s="772"/>
      <c r="C178" s="652" t="str">
        <f t="shared" si="7"/>
        <v/>
      </c>
      <c r="D178" s="652"/>
      <c r="E178" s="652"/>
      <c r="F178" s="771" t="str">
        <f t="shared" si="6"/>
        <v/>
      </c>
      <c r="G178" s="652"/>
      <c r="H178" s="771"/>
      <c r="I178" s="652"/>
      <c r="J178" s="771"/>
      <c r="K178" s="652"/>
      <c r="L178" s="652"/>
      <c r="M178" s="652"/>
      <c r="N178" s="710">
        <v>0</v>
      </c>
      <c r="O178" s="710">
        <v>0</v>
      </c>
      <c r="P178" s="710">
        <v>0</v>
      </c>
      <c r="Q178" s="710">
        <v>0</v>
      </c>
      <c r="R178" s="710">
        <v>0</v>
      </c>
      <c r="S178" s="710">
        <v>0</v>
      </c>
      <c r="T178" s="710">
        <v>0</v>
      </c>
      <c r="U178" s="710">
        <v>0</v>
      </c>
      <c r="V178" s="710">
        <v>0</v>
      </c>
      <c r="W178" s="710">
        <v>0</v>
      </c>
      <c r="X178" s="710">
        <v>0</v>
      </c>
      <c r="Y178" s="710">
        <v>0</v>
      </c>
      <c r="Z178" s="710">
        <v>0</v>
      </c>
      <c r="AA178" s="710">
        <v>0</v>
      </c>
      <c r="AB178" s="710">
        <v>0</v>
      </c>
    </row>
    <row r="179" spans="1:28" x14ac:dyDescent="0.2">
      <c r="A179" s="710" t="str">
        <f>IF('Courses Valid'!BX184=1,'Courses Valid'!BW184,IF(AND('Courses Valid'!BX184=0,'Courses Valid'!BY184=1),'Courses Valid'!BW184,IF(B178&lt;&gt;"",'Courses Valid'!BW184,"")))</f>
        <v/>
      </c>
      <c r="B179" s="772"/>
      <c r="C179" s="652" t="str">
        <f t="shared" si="7"/>
        <v/>
      </c>
      <c r="D179" s="652"/>
      <c r="E179" s="652"/>
      <c r="F179" s="771" t="str">
        <f t="shared" si="6"/>
        <v/>
      </c>
      <c r="G179" s="652"/>
      <c r="H179" s="771"/>
      <c r="I179" s="652"/>
      <c r="J179" s="771"/>
      <c r="K179" s="652"/>
      <c r="L179" s="652"/>
      <c r="M179" s="652"/>
      <c r="N179" s="710">
        <v>0</v>
      </c>
      <c r="O179" s="710">
        <v>0</v>
      </c>
      <c r="P179" s="710">
        <v>0</v>
      </c>
      <c r="Q179" s="710">
        <v>0</v>
      </c>
      <c r="R179" s="710">
        <v>0</v>
      </c>
      <c r="S179" s="710">
        <v>0</v>
      </c>
      <c r="T179" s="710">
        <v>0</v>
      </c>
      <c r="U179" s="710">
        <v>0</v>
      </c>
      <c r="V179" s="710">
        <v>0</v>
      </c>
      <c r="W179" s="710">
        <v>0</v>
      </c>
      <c r="X179" s="710">
        <v>0</v>
      </c>
      <c r="Y179" s="710">
        <v>0</v>
      </c>
      <c r="Z179" s="710">
        <v>0</v>
      </c>
      <c r="AA179" s="710">
        <v>0</v>
      </c>
      <c r="AB179" s="710">
        <v>0</v>
      </c>
    </row>
    <row r="180" spans="1:28" x14ac:dyDescent="0.2">
      <c r="A180" s="710" t="str">
        <f>IF('Courses Valid'!BX185=1,'Courses Valid'!BW185,IF(AND('Courses Valid'!BX185=0,'Courses Valid'!BY185=1),'Courses Valid'!BW185,IF(B179&lt;&gt;"",'Courses Valid'!BW185,"")))</f>
        <v/>
      </c>
      <c r="B180" s="772"/>
      <c r="C180" s="652" t="str">
        <f t="shared" si="7"/>
        <v/>
      </c>
      <c r="D180" s="652"/>
      <c r="E180" s="652"/>
      <c r="F180" s="771" t="str">
        <f t="shared" si="6"/>
        <v/>
      </c>
      <c r="G180" s="652"/>
      <c r="H180" s="771"/>
      <c r="I180" s="652"/>
      <c r="J180" s="771"/>
      <c r="K180" s="652"/>
      <c r="L180" s="652"/>
      <c r="M180" s="652"/>
      <c r="N180" s="710">
        <v>0</v>
      </c>
      <c r="O180" s="710">
        <v>0</v>
      </c>
      <c r="P180" s="710">
        <v>0</v>
      </c>
      <c r="Q180" s="710">
        <v>0</v>
      </c>
      <c r="R180" s="710">
        <v>0</v>
      </c>
      <c r="S180" s="710">
        <v>0</v>
      </c>
      <c r="T180" s="710">
        <v>0</v>
      </c>
      <c r="U180" s="710">
        <v>0</v>
      </c>
      <c r="V180" s="710">
        <v>0</v>
      </c>
      <c r="W180" s="710">
        <v>0</v>
      </c>
      <c r="X180" s="710">
        <v>0</v>
      </c>
      <c r="Y180" s="710">
        <v>0</v>
      </c>
      <c r="Z180" s="710">
        <v>0</v>
      </c>
      <c r="AA180" s="710">
        <v>0</v>
      </c>
      <c r="AB180" s="710">
        <v>0</v>
      </c>
    </row>
    <row r="181" spans="1:28" x14ac:dyDescent="0.2">
      <c r="A181" s="710" t="str">
        <f>IF('Courses Valid'!BX186=1,'Courses Valid'!BW186,IF(AND('Courses Valid'!BX186=0,'Courses Valid'!BY186=1),'Courses Valid'!BW186,IF(B180&lt;&gt;"",'Courses Valid'!BW186,"")))</f>
        <v/>
      </c>
      <c r="B181" s="772"/>
      <c r="C181" s="652" t="str">
        <f t="shared" si="7"/>
        <v/>
      </c>
      <c r="D181" s="652"/>
      <c r="E181" s="652"/>
      <c r="F181" s="771" t="str">
        <f t="shared" si="6"/>
        <v/>
      </c>
      <c r="G181" s="652"/>
      <c r="H181" s="771"/>
      <c r="I181" s="652"/>
      <c r="J181" s="771"/>
      <c r="K181" s="652"/>
      <c r="L181" s="652"/>
      <c r="M181" s="652"/>
      <c r="N181" s="710">
        <v>0</v>
      </c>
      <c r="O181" s="710">
        <v>0</v>
      </c>
      <c r="P181" s="710">
        <v>0</v>
      </c>
      <c r="Q181" s="710">
        <v>0</v>
      </c>
      <c r="R181" s="710">
        <v>0</v>
      </c>
      <c r="S181" s="710">
        <v>0</v>
      </c>
      <c r="T181" s="710">
        <v>0</v>
      </c>
      <c r="U181" s="710">
        <v>0</v>
      </c>
      <c r="V181" s="710">
        <v>0</v>
      </c>
      <c r="W181" s="710">
        <v>0</v>
      </c>
      <c r="X181" s="710">
        <v>0</v>
      </c>
      <c r="Y181" s="710">
        <v>0</v>
      </c>
      <c r="Z181" s="710">
        <v>0</v>
      </c>
      <c r="AA181" s="710">
        <v>0</v>
      </c>
      <c r="AB181" s="710">
        <v>0</v>
      </c>
    </row>
    <row r="182" spans="1:28" x14ac:dyDescent="0.2">
      <c r="A182" s="710" t="str">
        <f>IF('Courses Valid'!BX187=1,'Courses Valid'!BW187,IF(AND('Courses Valid'!BX187=0,'Courses Valid'!BY187=1),'Courses Valid'!BW187,IF(B181&lt;&gt;"",'Courses Valid'!BW187,"")))</f>
        <v/>
      </c>
      <c r="B182" s="772"/>
      <c r="C182" s="652" t="str">
        <f t="shared" si="7"/>
        <v/>
      </c>
      <c r="D182" s="652"/>
      <c r="E182" s="652"/>
      <c r="F182" s="771" t="str">
        <f t="shared" si="6"/>
        <v/>
      </c>
      <c r="G182" s="652"/>
      <c r="H182" s="771"/>
      <c r="I182" s="652"/>
      <c r="J182" s="771"/>
      <c r="K182" s="652"/>
      <c r="L182" s="652"/>
      <c r="M182" s="652"/>
      <c r="N182" s="710">
        <v>0</v>
      </c>
      <c r="O182" s="710">
        <v>0</v>
      </c>
      <c r="P182" s="710">
        <v>0</v>
      </c>
      <c r="Q182" s="710">
        <v>0</v>
      </c>
      <c r="R182" s="710">
        <v>0</v>
      </c>
      <c r="S182" s="710">
        <v>0</v>
      </c>
      <c r="T182" s="710">
        <v>0</v>
      </c>
      <c r="U182" s="710">
        <v>0</v>
      </c>
      <c r="V182" s="710">
        <v>0</v>
      </c>
      <c r="W182" s="710">
        <v>0</v>
      </c>
      <c r="X182" s="710">
        <v>0</v>
      </c>
      <c r="Y182" s="710">
        <v>0</v>
      </c>
      <c r="Z182" s="710">
        <v>0</v>
      </c>
      <c r="AA182" s="710">
        <v>0</v>
      </c>
      <c r="AB182" s="710">
        <v>0</v>
      </c>
    </row>
    <row r="183" spans="1:28" x14ac:dyDescent="0.2">
      <c r="A183" s="710" t="str">
        <f>IF('Courses Valid'!BX188=1,'Courses Valid'!BW188,IF(AND('Courses Valid'!BX188=0,'Courses Valid'!BY188=1),'Courses Valid'!BW188,IF(B182&lt;&gt;"",'Courses Valid'!BW188,"")))</f>
        <v/>
      </c>
      <c r="B183" s="772"/>
      <c r="C183" s="652" t="str">
        <f t="shared" si="7"/>
        <v/>
      </c>
      <c r="D183" s="652"/>
      <c r="E183" s="652"/>
      <c r="F183" s="771" t="str">
        <f t="shared" si="6"/>
        <v/>
      </c>
      <c r="G183" s="652"/>
      <c r="H183" s="771"/>
      <c r="I183" s="652"/>
      <c r="J183" s="771"/>
      <c r="K183" s="652"/>
      <c r="L183" s="652"/>
      <c r="M183" s="652"/>
      <c r="N183" s="710">
        <v>0</v>
      </c>
      <c r="O183" s="710">
        <v>0</v>
      </c>
      <c r="P183" s="710">
        <v>0</v>
      </c>
      <c r="Q183" s="710">
        <v>0</v>
      </c>
      <c r="R183" s="710">
        <v>0</v>
      </c>
      <c r="S183" s="710">
        <v>0</v>
      </c>
      <c r="T183" s="710">
        <v>0</v>
      </c>
      <c r="U183" s="710">
        <v>0</v>
      </c>
      <c r="V183" s="710">
        <v>0</v>
      </c>
      <c r="W183" s="710">
        <v>0</v>
      </c>
      <c r="X183" s="710">
        <v>0</v>
      </c>
      <c r="Y183" s="710">
        <v>0</v>
      </c>
      <c r="Z183" s="710">
        <v>0</v>
      </c>
      <c r="AA183" s="710">
        <v>0</v>
      </c>
      <c r="AB183" s="710">
        <v>0</v>
      </c>
    </row>
    <row r="184" spans="1:28" x14ac:dyDescent="0.2">
      <c r="A184" s="710" t="str">
        <f>IF('Courses Valid'!BX189=1,'Courses Valid'!BW189,IF(AND('Courses Valid'!BX189=0,'Courses Valid'!BY189=1),'Courses Valid'!BW189,IF(B183&lt;&gt;"",'Courses Valid'!BW189,"")))</f>
        <v/>
      </c>
      <c r="B184" s="772"/>
      <c r="C184" s="652" t="str">
        <f t="shared" si="7"/>
        <v/>
      </c>
      <c r="D184" s="652"/>
      <c r="E184" s="652"/>
      <c r="F184" s="771" t="str">
        <f t="shared" si="6"/>
        <v/>
      </c>
      <c r="G184" s="652"/>
      <c r="H184" s="771"/>
      <c r="I184" s="652"/>
      <c r="J184" s="771"/>
      <c r="K184" s="652"/>
      <c r="L184" s="652"/>
      <c r="M184" s="652"/>
      <c r="N184" s="710">
        <v>0</v>
      </c>
      <c r="O184" s="710">
        <v>0</v>
      </c>
      <c r="P184" s="710">
        <v>0</v>
      </c>
      <c r="Q184" s="710">
        <v>0</v>
      </c>
      <c r="R184" s="710">
        <v>0</v>
      </c>
      <c r="S184" s="710">
        <v>0</v>
      </c>
      <c r="T184" s="710">
        <v>0</v>
      </c>
      <c r="U184" s="710">
        <v>0</v>
      </c>
      <c r="V184" s="710">
        <v>0</v>
      </c>
      <c r="W184" s="710">
        <v>0</v>
      </c>
      <c r="X184" s="710">
        <v>0</v>
      </c>
      <c r="Y184" s="710">
        <v>0</v>
      </c>
      <c r="Z184" s="710">
        <v>0</v>
      </c>
      <c r="AA184" s="710">
        <v>0</v>
      </c>
      <c r="AB184" s="710">
        <v>0</v>
      </c>
    </row>
    <row r="185" spans="1:28" x14ac:dyDescent="0.2">
      <c r="A185" s="710" t="str">
        <f>IF('Courses Valid'!BX190=1,'Courses Valid'!BW190,IF(AND('Courses Valid'!BX190=0,'Courses Valid'!BY190=1),'Courses Valid'!BW190,IF(B184&lt;&gt;"",'Courses Valid'!BW190,"")))</f>
        <v/>
      </c>
      <c r="B185" s="772"/>
      <c r="C185" s="652" t="str">
        <f t="shared" si="7"/>
        <v/>
      </c>
      <c r="D185" s="652"/>
      <c r="E185" s="652"/>
      <c r="F185" s="771" t="str">
        <f t="shared" si="6"/>
        <v/>
      </c>
      <c r="G185" s="652"/>
      <c r="H185" s="771"/>
      <c r="I185" s="652"/>
      <c r="J185" s="771"/>
      <c r="K185" s="652"/>
      <c r="L185" s="652"/>
      <c r="M185" s="652"/>
      <c r="N185" s="710">
        <v>0</v>
      </c>
      <c r="O185" s="710">
        <v>0</v>
      </c>
      <c r="P185" s="710">
        <v>0</v>
      </c>
      <c r="Q185" s="710">
        <v>0</v>
      </c>
      <c r="R185" s="710">
        <v>0</v>
      </c>
      <c r="S185" s="710">
        <v>0</v>
      </c>
      <c r="T185" s="710">
        <v>0</v>
      </c>
      <c r="U185" s="710">
        <v>0</v>
      </c>
      <c r="V185" s="710">
        <v>0</v>
      </c>
      <c r="W185" s="710">
        <v>0</v>
      </c>
      <c r="X185" s="710">
        <v>0</v>
      </c>
      <c r="Y185" s="710">
        <v>0</v>
      </c>
      <c r="Z185" s="710">
        <v>0</v>
      </c>
      <c r="AA185" s="710">
        <v>0</v>
      </c>
      <c r="AB185" s="710">
        <v>0</v>
      </c>
    </row>
    <row r="186" spans="1:28" x14ac:dyDescent="0.2">
      <c r="A186" s="710" t="str">
        <f>IF('Courses Valid'!BX191=1,'Courses Valid'!BW191,IF(AND('Courses Valid'!BX191=0,'Courses Valid'!BY191=1),'Courses Valid'!BW191,IF(B185&lt;&gt;"",'Courses Valid'!BW191,"")))</f>
        <v/>
      </c>
      <c r="B186" s="772"/>
      <c r="C186" s="652" t="str">
        <f t="shared" si="7"/>
        <v/>
      </c>
      <c r="D186" s="652"/>
      <c r="E186" s="652"/>
      <c r="F186" s="771" t="str">
        <f t="shared" si="6"/>
        <v/>
      </c>
      <c r="G186" s="652"/>
      <c r="H186" s="771"/>
      <c r="I186" s="652"/>
      <c r="J186" s="771"/>
      <c r="K186" s="652"/>
      <c r="L186" s="652"/>
      <c r="M186" s="652"/>
      <c r="N186" s="710">
        <v>0</v>
      </c>
      <c r="O186" s="710">
        <v>0</v>
      </c>
      <c r="P186" s="710">
        <v>0</v>
      </c>
      <c r="Q186" s="710">
        <v>0</v>
      </c>
      <c r="R186" s="710">
        <v>0</v>
      </c>
      <c r="S186" s="710">
        <v>0</v>
      </c>
      <c r="T186" s="710">
        <v>0</v>
      </c>
      <c r="U186" s="710">
        <v>0</v>
      </c>
      <c r="V186" s="710">
        <v>0</v>
      </c>
      <c r="W186" s="710">
        <v>0</v>
      </c>
      <c r="X186" s="710">
        <v>0</v>
      </c>
      <c r="Y186" s="710">
        <v>0</v>
      </c>
      <c r="Z186" s="710">
        <v>0</v>
      </c>
      <c r="AA186" s="710">
        <v>0</v>
      </c>
      <c r="AB186" s="710">
        <v>0</v>
      </c>
    </row>
    <row r="187" spans="1:28" x14ac:dyDescent="0.2">
      <c r="A187" s="710" t="str">
        <f>IF('Courses Valid'!BX192=1,'Courses Valid'!BW192,IF(AND('Courses Valid'!BX192=0,'Courses Valid'!BY192=1),'Courses Valid'!BW192,IF(B186&lt;&gt;"",'Courses Valid'!BW192,"")))</f>
        <v/>
      </c>
      <c r="B187" s="772"/>
      <c r="C187" s="652" t="str">
        <f t="shared" si="7"/>
        <v/>
      </c>
      <c r="D187" s="652"/>
      <c r="E187" s="652"/>
      <c r="F187" s="771" t="str">
        <f t="shared" si="6"/>
        <v/>
      </c>
      <c r="G187" s="652"/>
      <c r="H187" s="771"/>
      <c r="I187" s="652"/>
      <c r="J187" s="771"/>
      <c r="K187" s="652"/>
      <c r="L187" s="652"/>
      <c r="M187" s="652"/>
      <c r="N187" s="710">
        <v>0</v>
      </c>
      <c r="O187" s="710">
        <v>0</v>
      </c>
      <c r="P187" s="710">
        <v>0</v>
      </c>
      <c r="Q187" s="710">
        <v>0</v>
      </c>
      <c r="R187" s="710">
        <v>0</v>
      </c>
      <c r="S187" s="710">
        <v>0</v>
      </c>
      <c r="T187" s="710">
        <v>0</v>
      </c>
      <c r="U187" s="710">
        <v>0</v>
      </c>
      <c r="V187" s="710">
        <v>0</v>
      </c>
      <c r="W187" s="710">
        <v>0</v>
      </c>
      <c r="X187" s="710">
        <v>0</v>
      </c>
      <c r="Y187" s="710">
        <v>0</v>
      </c>
      <c r="Z187" s="710">
        <v>0</v>
      </c>
      <c r="AA187" s="710">
        <v>0</v>
      </c>
      <c r="AB187" s="710">
        <v>0</v>
      </c>
    </row>
    <row r="188" spans="1:28" x14ac:dyDescent="0.2">
      <c r="A188" s="710" t="str">
        <f>IF('Courses Valid'!BX193=1,'Courses Valid'!BW193,IF(AND('Courses Valid'!BX193=0,'Courses Valid'!BY193=1),'Courses Valid'!BW193,IF(B187&lt;&gt;"",'Courses Valid'!BW193,"")))</f>
        <v/>
      </c>
      <c r="B188" s="772"/>
      <c r="C188" s="652" t="str">
        <f t="shared" si="7"/>
        <v/>
      </c>
      <c r="D188" s="652"/>
      <c r="E188" s="652"/>
      <c r="F188" s="771" t="str">
        <f t="shared" si="6"/>
        <v/>
      </c>
      <c r="G188" s="652"/>
      <c r="H188" s="771"/>
      <c r="I188" s="652"/>
      <c r="J188" s="771"/>
      <c r="K188" s="652"/>
      <c r="L188" s="652"/>
      <c r="M188" s="652"/>
      <c r="N188" s="710">
        <v>0</v>
      </c>
      <c r="O188" s="710">
        <v>0</v>
      </c>
      <c r="P188" s="710">
        <v>0</v>
      </c>
      <c r="Q188" s="710">
        <v>0</v>
      </c>
      <c r="R188" s="710">
        <v>0</v>
      </c>
      <c r="S188" s="710">
        <v>0</v>
      </c>
      <c r="T188" s="710">
        <v>0</v>
      </c>
      <c r="U188" s="710">
        <v>0</v>
      </c>
      <c r="V188" s="710">
        <v>0</v>
      </c>
      <c r="W188" s="710">
        <v>0</v>
      </c>
      <c r="X188" s="710">
        <v>0</v>
      </c>
      <c r="Y188" s="710">
        <v>0</v>
      </c>
      <c r="Z188" s="710">
        <v>0</v>
      </c>
      <c r="AA188" s="710">
        <v>0</v>
      </c>
      <c r="AB188" s="710">
        <v>0</v>
      </c>
    </row>
    <row r="189" spans="1:28" x14ac:dyDescent="0.2">
      <c r="A189" s="710" t="str">
        <f>IF('Courses Valid'!BX194=1,'Courses Valid'!BW194,IF(AND('Courses Valid'!BX194=0,'Courses Valid'!BY194=1),'Courses Valid'!BW194,IF(B188&lt;&gt;"",'Courses Valid'!BW194,"")))</f>
        <v/>
      </c>
      <c r="B189" s="772"/>
      <c r="C189" s="652" t="str">
        <f t="shared" si="7"/>
        <v/>
      </c>
      <c r="D189" s="652"/>
      <c r="E189" s="652"/>
      <c r="F189" s="771" t="str">
        <f t="shared" si="6"/>
        <v/>
      </c>
      <c r="G189" s="652"/>
      <c r="H189" s="771"/>
      <c r="I189" s="652"/>
      <c r="J189" s="771"/>
      <c r="K189" s="652"/>
      <c r="L189" s="652"/>
      <c r="M189" s="652"/>
      <c r="N189" s="710">
        <v>0</v>
      </c>
      <c r="O189" s="710">
        <v>0</v>
      </c>
      <c r="P189" s="710">
        <v>0</v>
      </c>
      <c r="Q189" s="710">
        <v>0</v>
      </c>
      <c r="R189" s="710">
        <v>0</v>
      </c>
      <c r="S189" s="710">
        <v>0</v>
      </c>
      <c r="T189" s="710">
        <v>0</v>
      </c>
      <c r="U189" s="710">
        <v>0</v>
      </c>
      <c r="V189" s="710">
        <v>0</v>
      </c>
      <c r="W189" s="710">
        <v>0</v>
      </c>
      <c r="X189" s="710">
        <v>0</v>
      </c>
      <c r="Y189" s="710">
        <v>0</v>
      </c>
      <c r="Z189" s="710">
        <v>0</v>
      </c>
      <c r="AA189" s="710">
        <v>0</v>
      </c>
      <c r="AB189" s="710">
        <v>0</v>
      </c>
    </row>
    <row r="190" spans="1:28" x14ac:dyDescent="0.2">
      <c r="A190" s="710" t="str">
        <f>IF('Courses Valid'!BX195=1,'Courses Valid'!BW195,IF(AND('Courses Valid'!BX195=0,'Courses Valid'!BY195=1),'Courses Valid'!BW195,IF(B189&lt;&gt;"",'Courses Valid'!BW195,"")))</f>
        <v/>
      </c>
      <c r="B190" s="772"/>
      <c r="C190" s="652" t="str">
        <f t="shared" si="7"/>
        <v/>
      </c>
      <c r="D190" s="652"/>
      <c r="E190" s="652"/>
      <c r="F190" s="771" t="str">
        <f t="shared" si="6"/>
        <v/>
      </c>
      <c r="G190" s="652"/>
      <c r="H190" s="771"/>
      <c r="I190" s="652"/>
      <c r="J190" s="771"/>
      <c r="K190" s="652"/>
      <c r="L190" s="652"/>
      <c r="M190" s="652"/>
      <c r="N190" s="710">
        <v>0</v>
      </c>
      <c r="O190" s="710">
        <v>0</v>
      </c>
      <c r="P190" s="710">
        <v>0</v>
      </c>
      <c r="Q190" s="710">
        <v>0</v>
      </c>
      <c r="R190" s="710">
        <v>0</v>
      </c>
      <c r="S190" s="710">
        <v>0</v>
      </c>
      <c r="T190" s="710">
        <v>0</v>
      </c>
      <c r="U190" s="710">
        <v>0</v>
      </c>
      <c r="V190" s="710">
        <v>0</v>
      </c>
      <c r="W190" s="710">
        <v>0</v>
      </c>
      <c r="X190" s="710">
        <v>0</v>
      </c>
      <c r="Y190" s="710">
        <v>0</v>
      </c>
      <c r="Z190" s="710">
        <v>0</v>
      </c>
      <c r="AA190" s="710">
        <v>0</v>
      </c>
      <c r="AB190" s="710">
        <v>0</v>
      </c>
    </row>
    <row r="191" spans="1:28" x14ac:dyDescent="0.2">
      <c r="A191" s="710" t="str">
        <f>IF('Courses Valid'!BX196=1,'Courses Valid'!BW196,IF(AND('Courses Valid'!BX196=0,'Courses Valid'!BY196=1),'Courses Valid'!BW196,IF(B190&lt;&gt;"",'Courses Valid'!BW196,"")))</f>
        <v/>
      </c>
      <c r="B191" s="772"/>
      <c r="C191" s="652" t="str">
        <f t="shared" si="7"/>
        <v/>
      </c>
      <c r="D191" s="652"/>
      <c r="E191" s="652"/>
      <c r="F191" s="771" t="str">
        <f t="shared" si="6"/>
        <v/>
      </c>
      <c r="G191" s="652"/>
      <c r="H191" s="771"/>
      <c r="I191" s="652"/>
      <c r="J191" s="771"/>
      <c r="K191" s="652"/>
      <c r="L191" s="652"/>
      <c r="M191" s="652"/>
      <c r="N191" s="710">
        <v>0</v>
      </c>
      <c r="O191" s="710">
        <v>0</v>
      </c>
      <c r="P191" s="710">
        <v>0</v>
      </c>
      <c r="Q191" s="710">
        <v>0</v>
      </c>
      <c r="R191" s="710">
        <v>0</v>
      </c>
      <c r="S191" s="710">
        <v>0</v>
      </c>
      <c r="T191" s="710">
        <v>0</v>
      </c>
      <c r="U191" s="710">
        <v>0</v>
      </c>
      <c r="V191" s="710">
        <v>0</v>
      </c>
      <c r="W191" s="710">
        <v>0</v>
      </c>
      <c r="X191" s="710">
        <v>0</v>
      </c>
      <c r="Y191" s="710">
        <v>0</v>
      </c>
      <c r="Z191" s="710">
        <v>0</v>
      </c>
      <c r="AA191" s="710">
        <v>0</v>
      </c>
      <c r="AB191" s="710">
        <v>0</v>
      </c>
    </row>
    <row r="192" spans="1:28" x14ac:dyDescent="0.2">
      <c r="A192" s="710" t="str">
        <f>IF('Courses Valid'!BX197=1,'Courses Valid'!BW197,IF(AND('Courses Valid'!BX197=0,'Courses Valid'!BY197=1),'Courses Valid'!BW197,IF(B191&lt;&gt;"",'Courses Valid'!BW197,"")))</f>
        <v/>
      </c>
      <c r="B192" s="772"/>
      <c r="C192" s="652" t="str">
        <f t="shared" si="7"/>
        <v/>
      </c>
      <c r="D192" s="652"/>
      <c r="E192" s="652"/>
      <c r="F192" s="771" t="str">
        <f t="shared" si="6"/>
        <v/>
      </c>
      <c r="G192" s="652"/>
      <c r="H192" s="771"/>
      <c r="I192" s="652"/>
      <c r="J192" s="771"/>
      <c r="K192" s="652"/>
      <c r="L192" s="652"/>
      <c r="M192" s="652"/>
      <c r="N192" s="710">
        <v>0</v>
      </c>
      <c r="O192" s="710">
        <v>0</v>
      </c>
      <c r="P192" s="710">
        <v>0</v>
      </c>
      <c r="Q192" s="710">
        <v>0</v>
      </c>
      <c r="R192" s="710">
        <v>0</v>
      </c>
      <c r="S192" s="710">
        <v>0</v>
      </c>
      <c r="T192" s="710">
        <v>0</v>
      </c>
      <c r="U192" s="710">
        <v>0</v>
      </c>
      <c r="V192" s="710">
        <v>0</v>
      </c>
      <c r="W192" s="710">
        <v>0</v>
      </c>
      <c r="X192" s="710">
        <v>0</v>
      </c>
      <c r="Y192" s="710">
        <v>0</v>
      </c>
      <c r="Z192" s="710">
        <v>0</v>
      </c>
      <c r="AA192" s="710">
        <v>0</v>
      </c>
      <c r="AB192" s="710">
        <v>0</v>
      </c>
    </row>
    <row r="193" spans="1:28" x14ac:dyDescent="0.2">
      <c r="A193" s="710" t="str">
        <f>IF('Courses Valid'!BX198=1,'Courses Valid'!BW198,IF(AND('Courses Valid'!BX198=0,'Courses Valid'!BY198=1),'Courses Valid'!BW198,IF(B192&lt;&gt;"",'Courses Valid'!BW198,"")))</f>
        <v/>
      </c>
      <c r="B193" s="772"/>
      <c r="C193" s="652" t="str">
        <f t="shared" si="7"/>
        <v/>
      </c>
      <c r="D193" s="652"/>
      <c r="E193" s="652"/>
      <c r="F193" s="771" t="str">
        <f t="shared" si="6"/>
        <v/>
      </c>
      <c r="G193" s="652"/>
      <c r="H193" s="771"/>
      <c r="I193" s="652"/>
      <c r="J193" s="771"/>
      <c r="K193" s="652"/>
      <c r="L193" s="652"/>
      <c r="M193" s="652"/>
      <c r="N193" s="710">
        <v>0</v>
      </c>
      <c r="O193" s="710">
        <v>0</v>
      </c>
      <c r="P193" s="710">
        <v>0</v>
      </c>
      <c r="Q193" s="710">
        <v>0</v>
      </c>
      <c r="R193" s="710">
        <v>0</v>
      </c>
      <c r="S193" s="710">
        <v>0</v>
      </c>
      <c r="T193" s="710">
        <v>0</v>
      </c>
      <c r="U193" s="710">
        <v>0</v>
      </c>
      <c r="V193" s="710">
        <v>0</v>
      </c>
      <c r="W193" s="710">
        <v>0</v>
      </c>
      <c r="X193" s="710">
        <v>0</v>
      </c>
      <c r="Y193" s="710">
        <v>0</v>
      </c>
      <c r="Z193" s="710">
        <v>0</v>
      </c>
      <c r="AA193" s="710">
        <v>0</v>
      </c>
      <c r="AB193" s="710">
        <v>0</v>
      </c>
    </row>
    <row r="194" spans="1:28" x14ac:dyDescent="0.2">
      <c r="A194" s="710" t="str">
        <f>IF('Courses Valid'!BX199=1,'Courses Valid'!BW199,IF(AND('Courses Valid'!BX199=0,'Courses Valid'!BY199=1),'Courses Valid'!BW199,IF(B193&lt;&gt;"",'Courses Valid'!BW199,"")))</f>
        <v/>
      </c>
      <c r="B194" s="772"/>
      <c r="C194" s="652" t="str">
        <f t="shared" si="7"/>
        <v/>
      </c>
      <c r="D194" s="652"/>
      <c r="E194" s="652"/>
      <c r="F194" s="771" t="str">
        <f t="shared" si="6"/>
        <v/>
      </c>
      <c r="G194" s="652"/>
      <c r="H194" s="771"/>
      <c r="I194" s="652"/>
      <c r="J194" s="771"/>
      <c r="K194" s="652"/>
      <c r="L194" s="652"/>
      <c r="M194" s="652"/>
      <c r="N194" s="710">
        <v>0</v>
      </c>
      <c r="O194" s="710">
        <v>0</v>
      </c>
      <c r="P194" s="710">
        <v>0</v>
      </c>
      <c r="Q194" s="710">
        <v>0</v>
      </c>
      <c r="R194" s="710">
        <v>0</v>
      </c>
      <c r="S194" s="710">
        <v>0</v>
      </c>
      <c r="T194" s="710">
        <v>0</v>
      </c>
      <c r="U194" s="710">
        <v>0</v>
      </c>
      <c r="V194" s="710">
        <v>0</v>
      </c>
      <c r="W194" s="710">
        <v>0</v>
      </c>
      <c r="X194" s="710">
        <v>0</v>
      </c>
      <c r="Y194" s="710">
        <v>0</v>
      </c>
      <c r="Z194" s="710">
        <v>0</v>
      </c>
      <c r="AA194" s="710">
        <v>0</v>
      </c>
      <c r="AB194" s="710">
        <v>0</v>
      </c>
    </row>
    <row r="195" spans="1:28" x14ac:dyDescent="0.2">
      <c r="A195" s="710" t="str">
        <f>IF('Courses Valid'!BX200=1,'Courses Valid'!BW200,IF(AND('Courses Valid'!BX200=0,'Courses Valid'!BY200=1),'Courses Valid'!BW200,IF(B194&lt;&gt;"",'Courses Valid'!BW200,"")))</f>
        <v/>
      </c>
      <c r="B195" s="772"/>
      <c r="C195" s="652" t="str">
        <f t="shared" si="7"/>
        <v/>
      </c>
      <c r="D195" s="652"/>
      <c r="E195" s="652"/>
      <c r="F195" s="771" t="str">
        <f t="shared" si="6"/>
        <v/>
      </c>
      <c r="G195" s="652"/>
      <c r="H195" s="771"/>
      <c r="I195" s="652"/>
      <c r="J195" s="771"/>
      <c r="K195" s="652"/>
      <c r="L195" s="652"/>
      <c r="M195" s="652"/>
      <c r="N195" s="710">
        <v>0</v>
      </c>
      <c r="O195" s="710">
        <v>0</v>
      </c>
      <c r="P195" s="710">
        <v>0</v>
      </c>
      <c r="Q195" s="710">
        <v>0</v>
      </c>
      <c r="R195" s="710">
        <v>0</v>
      </c>
      <c r="S195" s="710">
        <v>0</v>
      </c>
      <c r="T195" s="710">
        <v>0</v>
      </c>
      <c r="U195" s="710">
        <v>0</v>
      </c>
      <c r="V195" s="710">
        <v>0</v>
      </c>
      <c r="W195" s="710">
        <v>0</v>
      </c>
      <c r="X195" s="710">
        <v>0</v>
      </c>
      <c r="Y195" s="710">
        <v>0</v>
      </c>
      <c r="Z195" s="710">
        <v>0</v>
      </c>
      <c r="AA195" s="710">
        <v>0</v>
      </c>
      <c r="AB195" s="710">
        <v>0</v>
      </c>
    </row>
    <row r="196" spans="1:28" x14ac:dyDescent="0.2">
      <c r="A196" s="710" t="str">
        <f>IF('Courses Valid'!BX201=1,'Courses Valid'!BW201,IF(AND('Courses Valid'!BX201=0,'Courses Valid'!BY201=1),'Courses Valid'!BW201,IF(B195&lt;&gt;"",'Courses Valid'!BW201,"")))</f>
        <v/>
      </c>
      <c r="B196" s="772"/>
      <c r="C196" s="652" t="str">
        <f t="shared" si="7"/>
        <v/>
      </c>
      <c r="D196" s="652"/>
      <c r="E196" s="652"/>
      <c r="F196" s="771" t="str">
        <f t="shared" si="6"/>
        <v/>
      </c>
      <c r="G196" s="652"/>
      <c r="H196" s="771"/>
      <c r="I196" s="652"/>
      <c r="J196" s="771"/>
      <c r="K196" s="652"/>
      <c r="L196" s="652"/>
      <c r="M196" s="652"/>
      <c r="N196" s="710">
        <v>0</v>
      </c>
      <c r="O196" s="710">
        <v>0</v>
      </c>
      <c r="P196" s="710">
        <v>0</v>
      </c>
      <c r="Q196" s="710">
        <v>0</v>
      </c>
      <c r="R196" s="710">
        <v>0</v>
      </c>
      <c r="S196" s="710">
        <v>0</v>
      </c>
      <c r="T196" s="710">
        <v>0</v>
      </c>
      <c r="U196" s="710">
        <v>0</v>
      </c>
      <c r="V196" s="710">
        <v>0</v>
      </c>
      <c r="W196" s="710">
        <v>0</v>
      </c>
      <c r="X196" s="710">
        <v>0</v>
      </c>
      <c r="Y196" s="710">
        <v>0</v>
      </c>
      <c r="Z196" s="710">
        <v>0</v>
      </c>
      <c r="AA196" s="710">
        <v>0</v>
      </c>
      <c r="AB196" s="710">
        <v>0</v>
      </c>
    </row>
    <row r="197" spans="1:28" x14ac:dyDescent="0.2">
      <c r="A197" s="710" t="str">
        <f>IF('Courses Valid'!BX202=1,'Courses Valid'!BW202,IF(AND('Courses Valid'!BX202=0,'Courses Valid'!BY202=1),'Courses Valid'!BW202,IF(B196&lt;&gt;"",'Courses Valid'!BW202,"")))</f>
        <v/>
      </c>
      <c r="B197" s="772"/>
      <c r="C197" s="652" t="str">
        <f t="shared" si="7"/>
        <v/>
      </c>
      <c r="D197" s="652"/>
      <c r="E197" s="652"/>
      <c r="F197" s="771" t="str">
        <f t="shared" si="6"/>
        <v/>
      </c>
      <c r="G197" s="652"/>
      <c r="H197" s="771"/>
      <c r="I197" s="652"/>
      <c r="J197" s="771"/>
      <c r="K197" s="652"/>
      <c r="L197" s="652"/>
      <c r="M197" s="652"/>
      <c r="N197" s="710">
        <v>0</v>
      </c>
      <c r="O197" s="710">
        <v>0</v>
      </c>
      <c r="P197" s="710">
        <v>0</v>
      </c>
      <c r="Q197" s="710">
        <v>0</v>
      </c>
      <c r="R197" s="710">
        <v>0</v>
      </c>
      <c r="S197" s="710">
        <v>0</v>
      </c>
      <c r="T197" s="710">
        <v>0</v>
      </c>
      <c r="U197" s="710">
        <v>0</v>
      </c>
      <c r="V197" s="710">
        <v>0</v>
      </c>
      <c r="W197" s="710">
        <v>0</v>
      </c>
      <c r="X197" s="710">
        <v>0</v>
      </c>
      <c r="Y197" s="710">
        <v>0</v>
      </c>
      <c r="Z197" s="710">
        <v>0</v>
      </c>
      <c r="AA197" s="710">
        <v>0</v>
      </c>
      <c r="AB197" s="710">
        <v>0</v>
      </c>
    </row>
    <row r="198" spans="1:28" x14ac:dyDescent="0.2">
      <c r="A198" s="710" t="str">
        <f>IF('Courses Valid'!BX203=1,'Courses Valid'!BW203,IF(AND('Courses Valid'!BX203=0,'Courses Valid'!BY203=1),'Courses Valid'!BW203,IF(B197&lt;&gt;"",'Courses Valid'!BW203,"")))</f>
        <v/>
      </c>
      <c r="B198" s="772"/>
      <c r="C198" s="652" t="str">
        <f t="shared" si="7"/>
        <v/>
      </c>
      <c r="D198" s="652"/>
      <c r="E198" s="652"/>
      <c r="F198" s="771" t="str">
        <f t="shared" si="6"/>
        <v/>
      </c>
      <c r="G198" s="652"/>
      <c r="H198" s="771"/>
      <c r="I198" s="652"/>
      <c r="J198" s="771"/>
      <c r="K198" s="652"/>
      <c r="L198" s="652"/>
      <c r="M198" s="652"/>
      <c r="N198" s="710">
        <v>0</v>
      </c>
      <c r="O198" s="710">
        <v>0</v>
      </c>
      <c r="P198" s="710">
        <v>0</v>
      </c>
      <c r="Q198" s="710">
        <v>0</v>
      </c>
      <c r="R198" s="710">
        <v>0</v>
      </c>
      <c r="S198" s="710">
        <v>0</v>
      </c>
      <c r="T198" s="710">
        <v>0</v>
      </c>
      <c r="U198" s="710">
        <v>0</v>
      </c>
      <c r="V198" s="710">
        <v>0</v>
      </c>
      <c r="W198" s="710">
        <v>0</v>
      </c>
      <c r="X198" s="710">
        <v>0</v>
      </c>
      <c r="Y198" s="710">
        <v>0</v>
      </c>
      <c r="Z198" s="710">
        <v>0</v>
      </c>
      <c r="AA198" s="710">
        <v>0</v>
      </c>
      <c r="AB198" s="710">
        <v>0</v>
      </c>
    </row>
    <row r="199" spans="1:28" x14ac:dyDescent="0.2">
      <c r="A199" s="710" t="str">
        <f>IF('Courses Valid'!BX204=1,'Courses Valid'!BW204,IF(AND('Courses Valid'!BX204=0,'Courses Valid'!BY204=1),'Courses Valid'!BW204,IF(B198&lt;&gt;"",'Courses Valid'!BW204,"")))</f>
        <v/>
      </c>
      <c r="B199" s="772"/>
      <c r="C199" s="652" t="str">
        <f t="shared" si="7"/>
        <v/>
      </c>
      <c r="D199" s="652"/>
      <c r="E199" s="652"/>
      <c r="F199" s="771" t="str">
        <f t="shared" si="6"/>
        <v/>
      </c>
      <c r="G199" s="652"/>
      <c r="H199" s="771"/>
      <c r="I199" s="652"/>
      <c r="J199" s="771"/>
      <c r="K199" s="652"/>
      <c r="L199" s="652"/>
      <c r="M199" s="652"/>
      <c r="N199" s="710">
        <v>0</v>
      </c>
      <c r="O199" s="710">
        <v>0</v>
      </c>
      <c r="P199" s="710">
        <v>0</v>
      </c>
      <c r="Q199" s="710">
        <v>0</v>
      </c>
      <c r="R199" s="710">
        <v>0</v>
      </c>
      <c r="S199" s="710">
        <v>0</v>
      </c>
      <c r="T199" s="710">
        <v>0</v>
      </c>
      <c r="U199" s="710">
        <v>0</v>
      </c>
      <c r="V199" s="710">
        <v>0</v>
      </c>
      <c r="W199" s="710">
        <v>0</v>
      </c>
      <c r="X199" s="710">
        <v>0</v>
      </c>
      <c r="Y199" s="710">
        <v>0</v>
      </c>
      <c r="Z199" s="710">
        <v>0</v>
      </c>
      <c r="AA199" s="710">
        <v>0</v>
      </c>
      <c r="AB199" s="710">
        <v>0</v>
      </c>
    </row>
    <row r="200" spans="1:28" x14ac:dyDescent="0.2">
      <c r="A200" s="710" t="str">
        <f>IF('Courses Valid'!BX205=1,'Courses Valid'!BW205,IF(AND('Courses Valid'!BX205=0,'Courses Valid'!BY205=1),'Courses Valid'!BW205,IF(B199&lt;&gt;"",'Courses Valid'!BW205,"")))</f>
        <v/>
      </c>
      <c r="B200" s="772"/>
      <c r="C200" s="652" t="str">
        <f t="shared" si="7"/>
        <v/>
      </c>
      <c r="D200" s="652"/>
      <c r="E200" s="652"/>
      <c r="F200" s="771" t="str">
        <f t="shared" si="6"/>
        <v/>
      </c>
      <c r="G200" s="652"/>
      <c r="H200" s="771"/>
      <c r="I200" s="652"/>
      <c r="J200" s="771"/>
      <c r="K200" s="652"/>
      <c r="L200" s="652"/>
      <c r="M200" s="652"/>
      <c r="N200" s="710">
        <v>0</v>
      </c>
      <c r="O200" s="710">
        <v>0</v>
      </c>
      <c r="P200" s="710">
        <v>0</v>
      </c>
      <c r="Q200" s="710">
        <v>0</v>
      </c>
      <c r="R200" s="710">
        <v>0</v>
      </c>
      <c r="S200" s="710">
        <v>0</v>
      </c>
      <c r="T200" s="710">
        <v>0</v>
      </c>
      <c r="U200" s="710">
        <v>0</v>
      </c>
      <c r="V200" s="710">
        <v>0</v>
      </c>
      <c r="W200" s="710">
        <v>0</v>
      </c>
      <c r="X200" s="710">
        <v>0</v>
      </c>
      <c r="Y200" s="710">
        <v>0</v>
      </c>
      <c r="Z200" s="710">
        <v>0</v>
      </c>
      <c r="AA200" s="710">
        <v>0</v>
      </c>
      <c r="AB200" s="710">
        <v>0</v>
      </c>
    </row>
    <row r="201" spans="1:28" x14ac:dyDescent="0.2">
      <c r="A201" s="710" t="str">
        <f>IF('Courses Valid'!BX206=1,'Courses Valid'!BW206,IF(AND('Courses Valid'!BX206=0,'Courses Valid'!BY206=1),'Courses Valid'!BW206,IF(B200&lt;&gt;"",'Courses Valid'!BW206,"")))</f>
        <v/>
      </c>
      <c r="B201" s="772"/>
      <c r="C201" s="652" t="str">
        <f t="shared" si="7"/>
        <v/>
      </c>
      <c r="D201" s="652"/>
      <c r="E201" s="652"/>
      <c r="F201" s="771" t="str">
        <f t="shared" si="6"/>
        <v/>
      </c>
      <c r="G201" s="652"/>
      <c r="H201" s="771"/>
      <c r="I201" s="652"/>
      <c r="J201" s="771"/>
      <c r="K201" s="652"/>
      <c r="L201" s="652"/>
      <c r="M201" s="652"/>
      <c r="N201" s="710">
        <v>0</v>
      </c>
      <c r="O201" s="710">
        <v>0</v>
      </c>
      <c r="P201" s="710">
        <v>0</v>
      </c>
      <c r="Q201" s="710">
        <v>0</v>
      </c>
      <c r="R201" s="710">
        <v>0</v>
      </c>
      <c r="S201" s="710">
        <v>0</v>
      </c>
      <c r="T201" s="710">
        <v>0</v>
      </c>
      <c r="U201" s="710">
        <v>0</v>
      </c>
      <c r="V201" s="710">
        <v>0</v>
      </c>
      <c r="W201" s="710">
        <v>0</v>
      </c>
      <c r="X201" s="710">
        <v>0</v>
      </c>
      <c r="Y201" s="710">
        <v>0</v>
      </c>
      <c r="Z201" s="710">
        <v>0</v>
      </c>
      <c r="AA201" s="710">
        <v>0</v>
      </c>
      <c r="AB201" s="710">
        <v>0</v>
      </c>
    </row>
    <row r="202" spans="1:28" x14ac:dyDescent="0.2">
      <c r="A202" s="710" t="str">
        <f>IF('Courses Valid'!BX207=1,'Courses Valid'!BW207,IF(AND('Courses Valid'!BX207=0,'Courses Valid'!BY207=1),'Courses Valid'!BW207,IF(B201&lt;&gt;"",'Courses Valid'!BW207,"")))</f>
        <v/>
      </c>
      <c r="B202" s="772"/>
      <c r="C202" s="652" t="str">
        <f t="shared" si="7"/>
        <v/>
      </c>
      <c r="D202" s="652"/>
      <c r="E202" s="652"/>
      <c r="F202" s="771" t="str">
        <f t="shared" si="6"/>
        <v/>
      </c>
      <c r="G202" s="652"/>
      <c r="H202" s="771"/>
      <c r="I202" s="652"/>
      <c r="J202" s="771"/>
      <c r="K202" s="652"/>
      <c r="L202" s="652"/>
      <c r="M202" s="652"/>
      <c r="N202" s="710">
        <v>0</v>
      </c>
      <c r="O202" s="710">
        <v>0</v>
      </c>
      <c r="P202" s="710">
        <v>0</v>
      </c>
      <c r="Q202" s="710">
        <v>0</v>
      </c>
      <c r="R202" s="710">
        <v>0</v>
      </c>
      <c r="S202" s="710">
        <v>0</v>
      </c>
      <c r="T202" s="710">
        <v>0</v>
      </c>
      <c r="U202" s="710">
        <v>0</v>
      </c>
      <c r="V202" s="710">
        <v>0</v>
      </c>
      <c r="W202" s="710">
        <v>0</v>
      </c>
      <c r="X202" s="710">
        <v>0</v>
      </c>
      <c r="Y202" s="710">
        <v>0</v>
      </c>
      <c r="Z202" s="710">
        <v>0</v>
      </c>
      <c r="AA202" s="710">
        <v>0</v>
      </c>
      <c r="AB202" s="710">
        <v>0</v>
      </c>
    </row>
    <row r="203" spans="1:28" x14ac:dyDescent="0.2">
      <c r="A203" s="710" t="str">
        <f>IF('Courses Valid'!BX208=1,'Courses Valid'!BW208,IF(AND('Courses Valid'!BX208=0,'Courses Valid'!BY208=1),'Courses Valid'!BW208,IF(B202&lt;&gt;"",'Courses Valid'!BW208,"")))</f>
        <v/>
      </c>
      <c r="B203" s="772"/>
      <c r="C203" s="652" t="str">
        <f t="shared" si="7"/>
        <v/>
      </c>
      <c r="D203" s="652"/>
      <c r="E203" s="652"/>
      <c r="F203" s="771" t="str">
        <f t="shared" si="6"/>
        <v/>
      </c>
      <c r="G203" s="652"/>
      <c r="H203" s="771"/>
      <c r="I203" s="652"/>
      <c r="J203" s="771"/>
      <c r="K203" s="652"/>
      <c r="L203" s="652"/>
      <c r="M203" s="652"/>
      <c r="N203" s="710">
        <v>0</v>
      </c>
      <c r="O203" s="710">
        <v>0</v>
      </c>
      <c r="P203" s="710">
        <v>0</v>
      </c>
      <c r="Q203" s="710">
        <v>0</v>
      </c>
      <c r="R203" s="710">
        <v>0</v>
      </c>
      <c r="S203" s="710">
        <v>0</v>
      </c>
      <c r="T203" s="710">
        <v>0</v>
      </c>
      <c r="U203" s="710">
        <v>0</v>
      </c>
      <c r="V203" s="710">
        <v>0</v>
      </c>
      <c r="W203" s="710">
        <v>0</v>
      </c>
      <c r="X203" s="710">
        <v>0</v>
      </c>
      <c r="Y203" s="710">
        <v>0</v>
      </c>
      <c r="Z203" s="710">
        <v>0</v>
      </c>
      <c r="AA203" s="710">
        <v>0</v>
      </c>
      <c r="AB203" s="710">
        <v>0</v>
      </c>
    </row>
    <row r="204" spans="1:28" x14ac:dyDescent="0.2">
      <c r="A204" s="710" t="str">
        <f>IF('Courses Valid'!BX209=1,'Courses Valid'!BW209,IF(AND('Courses Valid'!BX209=0,'Courses Valid'!BY209=1),'Courses Valid'!BW209,IF(B203&lt;&gt;"",'Courses Valid'!BW209,"")))</f>
        <v/>
      </c>
      <c r="B204" s="772"/>
      <c r="C204" s="652" t="str">
        <f t="shared" si="7"/>
        <v/>
      </c>
      <c r="D204" s="652"/>
      <c r="E204" s="652"/>
      <c r="F204" s="771" t="str">
        <f t="shared" si="6"/>
        <v/>
      </c>
      <c r="G204" s="652"/>
      <c r="H204" s="771"/>
      <c r="I204" s="652"/>
      <c r="J204" s="771"/>
      <c r="K204" s="652"/>
      <c r="L204" s="652"/>
      <c r="M204" s="652"/>
      <c r="N204" s="710">
        <v>0</v>
      </c>
      <c r="O204" s="710">
        <v>0</v>
      </c>
      <c r="P204" s="710">
        <v>0</v>
      </c>
      <c r="Q204" s="710">
        <v>0</v>
      </c>
      <c r="R204" s="710">
        <v>0</v>
      </c>
      <c r="S204" s="710">
        <v>0</v>
      </c>
      <c r="T204" s="710">
        <v>0</v>
      </c>
      <c r="U204" s="710">
        <v>0</v>
      </c>
      <c r="V204" s="710">
        <v>0</v>
      </c>
      <c r="W204" s="710">
        <v>0</v>
      </c>
      <c r="X204" s="710">
        <v>0</v>
      </c>
      <c r="Y204" s="710">
        <v>0</v>
      </c>
      <c r="Z204" s="710">
        <v>0</v>
      </c>
      <c r="AA204" s="710">
        <v>0</v>
      </c>
      <c r="AB204" s="710">
        <v>0</v>
      </c>
    </row>
    <row r="205" spans="1:28" x14ac:dyDescent="0.2">
      <c r="A205" s="710" t="str">
        <f>IF('Courses Valid'!BX210=1,'Courses Valid'!BW210,IF(AND('Courses Valid'!BX210=0,'Courses Valid'!BY210=1),'Courses Valid'!BW210,IF(B204&lt;&gt;"",'Courses Valid'!BW210,"")))</f>
        <v/>
      </c>
      <c r="B205" s="772"/>
      <c r="C205" s="652" t="str">
        <f t="shared" si="7"/>
        <v/>
      </c>
      <c r="D205" s="652"/>
      <c r="E205" s="652"/>
      <c r="F205" s="771" t="str">
        <f t="shared" si="6"/>
        <v/>
      </c>
      <c r="G205" s="652"/>
      <c r="H205" s="771"/>
      <c r="I205" s="652"/>
      <c r="J205" s="771"/>
      <c r="K205" s="652"/>
      <c r="L205" s="652"/>
      <c r="M205" s="652"/>
      <c r="N205" s="710">
        <v>0</v>
      </c>
      <c r="O205" s="710">
        <v>0</v>
      </c>
      <c r="P205" s="710">
        <v>0</v>
      </c>
      <c r="Q205" s="710">
        <v>0</v>
      </c>
      <c r="R205" s="710">
        <v>0</v>
      </c>
      <c r="S205" s="710">
        <v>0</v>
      </c>
      <c r="T205" s="710">
        <v>0</v>
      </c>
      <c r="U205" s="710">
        <v>0</v>
      </c>
      <c r="V205" s="710">
        <v>0</v>
      </c>
      <c r="W205" s="710">
        <v>0</v>
      </c>
      <c r="X205" s="710">
        <v>0</v>
      </c>
      <c r="Y205" s="710">
        <v>0</v>
      </c>
      <c r="Z205" s="710">
        <v>0</v>
      </c>
      <c r="AA205" s="710">
        <v>0</v>
      </c>
      <c r="AB205" s="710">
        <v>0</v>
      </c>
    </row>
    <row r="206" spans="1:28" x14ac:dyDescent="0.2">
      <c r="A206" s="710" t="str">
        <f>IF('Courses Valid'!BX211=1,'Courses Valid'!BW211,IF(AND('Courses Valid'!BX211=0,'Courses Valid'!BY211=1),'Courses Valid'!BW211,IF(B205&lt;&gt;"",'Courses Valid'!BW211,"")))</f>
        <v/>
      </c>
      <c r="B206" s="772"/>
      <c r="C206" s="652" t="str">
        <f t="shared" si="7"/>
        <v/>
      </c>
      <c r="D206" s="652"/>
      <c r="E206" s="652"/>
      <c r="F206" s="771" t="str">
        <f t="shared" si="6"/>
        <v/>
      </c>
      <c r="G206" s="652"/>
      <c r="H206" s="771"/>
      <c r="I206" s="652"/>
      <c r="J206" s="771"/>
      <c r="K206" s="652"/>
      <c r="L206" s="652"/>
      <c r="M206" s="652"/>
      <c r="N206" s="710">
        <v>0</v>
      </c>
      <c r="O206" s="710">
        <v>0</v>
      </c>
      <c r="P206" s="710">
        <v>0</v>
      </c>
      <c r="Q206" s="710">
        <v>0</v>
      </c>
      <c r="R206" s="710">
        <v>0</v>
      </c>
      <c r="S206" s="710">
        <v>0</v>
      </c>
      <c r="T206" s="710">
        <v>0</v>
      </c>
      <c r="U206" s="710">
        <v>0</v>
      </c>
      <c r="V206" s="710">
        <v>0</v>
      </c>
      <c r="W206" s="710">
        <v>0</v>
      </c>
      <c r="X206" s="710">
        <v>0</v>
      </c>
      <c r="Y206" s="710">
        <v>0</v>
      </c>
      <c r="Z206" s="710">
        <v>0</v>
      </c>
      <c r="AA206" s="710">
        <v>0</v>
      </c>
      <c r="AB206" s="710">
        <v>0</v>
      </c>
    </row>
    <row r="207" spans="1:28" x14ac:dyDescent="0.2">
      <c r="A207" s="710" t="str">
        <f>IF('Courses Valid'!BX212=1,'Courses Valid'!BW212,IF(AND('Courses Valid'!BX212=0,'Courses Valid'!BY212=1),'Courses Valid'!BW212,IF(B206&lt;&gt;"",'Courses Valid'!BW212,"")))</f>
        <v/>
      </c>
      <c r="B207" s="772"/>
      <c r="C207" s="652" t="str">
        <f t="shared" si="7"/>
        <v/>
      </c>
      <c r="D207" s="652"/>
      <c r="E207" s="652"/>
      <c r="F207" s="771" t="str">
        <f t="shared" si="6"/>
        <v/>
      </c>
      <c r="G207" s="652"/>
      <c r="H207" s="771"/>
      <c r="I207" s="652"/>
      <c r="J207" s="771"/>
      <c r="K207" s="652"/>
      <c r="L207" s="652"/>
      <c r="M207" s="652"/>
      <c r="N207" s="710">
        <v>0</v>
      </c>
      <c r="O207" s="710">
        <v>0</v>
      </c>
      <c r="P207" s="710">
        <v>0</v>
      </c>
      <c r="Q207" s="710">
        <v>0</v>
      </c>
      <c r="R207" s="710">
        <v>0</v>
      </c>
      <c r="S207" s="710">
        <v>0</v>
      </c>
      <c r="T207" s="710">
        <v>0</v>
      </c>
      <c r="U207" s="710">
        <v>0</v>
      </c>
      <c r="V207" s="710">
        <v>0</v>
      </c>
      <c r="W207" s="710">
        <v>0</v>
      </c>
      <c r="X207" s="710">
        <v>0</v>
      </c>
      <c r="Y207" s="710">
        <v>0</v>
      </c>
      <c r="Z207" s="710">
        <v>0</v>
      </c>
      <c r="AA207" s="710">
        <v>0</v>
      </c>
      <c r="AB207" s="710">
        <v>0</v>
      </c>
    </row>
    <row r="208" spans="1:28" x14ac:dyDescent="0.2">
      <c r="A208" s="710" t="str">
        <f>IF('Courses Valid'!BX213=1,'Courses Valid'!BW213,IF(AND('Courses Valid'!BX213=0,'Courses Valid'!BY213=1),'Courses Valid'!BW213,IF(B207&lt;&gt;"",'Courses Valid'!BW213,"")))</f>
        <v/>
      </c>
      <c r="B208" s="772"/>
      <c r="C208" s="652" t="str">
        <f t="shared" si="7"/>
        <v/>
      </c>
      <c r="D208" s="652"/>
      <c r="E208" s="652"/>
      <c r="F208" s="771" t="str">
        <f t="shared" ref="F208:F214" si="8">IF(AND($B208&lt;&gt;"",$E208&lt;&gt;"",$G208="",$I208=""),1,"")</f>
        <v/>
      </c>
      <c r="G208" s="652"/>
      <c r="H208" s="771"/>
      <c r="I208" s="652"/>
      <c r="J208" s="771"/>
      <c r="K208" s="652"/>
      <c r="L208" s="652"/>
      <c r="M208" s="652"/>
      <c r="N208" s="710">
        <v>0</v>
      </c>
      <c r="O208" s="710">
        <v>0</v>
      </c>
      <c r="P208" s="710">
        <v>0</v>
      </c>
      <c r="Q208" s="710">
        <v>0</v>
      </c>
      <c r="R208" s="710">
        <v>0</v>
      </c>
      <c r="S208" s="710">
        <v>0</v>
      </c>
      <c r="T208" s="710">
        <v>0</v>
      </c>
      <c r="U208" s="710">
        <v>0</v>
      </c>
      <c r="V208" s="710">
        <v>0</v>
      </c>
      <c r="W208" s="710">
        <v>0</v>
      </c>
      <c r="X208" s="710">
        <v>0</v>
      </c>
      <c r="Y208" s="710">
        <v>0</v>
      </c>
      <c r="Z208" s="710">
        <v>0</v>
      </c>
      <c r="AA208" s="710">
        <v>0</v>
      </c>
      <c r="AB208" s="710">
        <v>0</v>
      </c>
    </row>
    <row r="209" spans="1:28" x14ac:dyDescent="0.2">
      <c r="A209" s="710" t="str">
        <f>IF('Courses Valid'!BX214=1,'Courses Valid'!BW214,IF(AND('Courses Valid'!BX214=0,'Courses Valid'!BY214=1),'Courses Valid'!BW214,IF(B208&lt;&gt;"",'Courses Valid'!BW214,"")))</f>
        <v/>
      </c>
      <c r="B209" s="772"/>
      <c r="C209" s="652" t="str">
        <f t="shared" si="7"/>
        <v/>
      </c>
      <c r="D209" s="652"/>
      <c r="E209" s="652"/>
      <c r="F209" s="771" t="str">
        <f t="shared" si="8"/>
        <v/>
      </c>
      <c r="G209" s="652"/>
      <c r="H209" s="771"/>
      <c r="I209" s="652"/>
      <c r="J209" s="771"/>
      <c r="K209" s="652"/>
      <c r="L209" s="652"/>
      <c r="M209" s="652"/>
      <c r="N209" s="710">
        <v>0</v>
      </c>
      <c r="O209" s="710">
        <v>0</v>
      </c>
      <c r="P209" s="710">
        <v>0</v>
      </c>
      <c r="Q209" s="710">
        <v>0</v>
      </c>
      <c r="R209" s="710">
        <v>0</v>
      </c>
      <c r="S209" s="710">
        <v>0</v>
      </c>
      <c r="T209" s="710">
        <v>0</v>
      </c>
      <c r="U209" s="710">
        <v>0</v>
      </c>
      <c r="V209" s="710">
        <v>0</v>
      </c>
      <c r="W209" s="710">
        <v>0</v>
      </c>
      <c r="X209" s="710">
        <v>0</v>
      </c>
      <c r="Y209" s="710">
        <v>0</v>
      </c>
      <c r="Z209" s="710">
        <v>0</v>
      </c>
      <c r="AA209" s="710">
        <v>0</v>
      </c>
      <c r="AB209" s="710">
        <v>0</v>
      </c>
    </row>
    <row r="210" spans="1:28" x14ac:dyDescent="0.2">
      <c r="A210" s="710" t="str">
        <f>IF('Courses Valid'!BX215=1,'Courses Valid'!BW215,IF(AND('Courses Valid'!BX215=0,'Courses Valid'!BY215=1),'Courses Valid'!BW215,IF(B209&lt;&gt;"",'Courses Valid'!BW215,"")))</f>
        <v/>
      </c>
      <c r="B210" s="772"/>
      <c r="C210" s="652" t="str">
        <f t="shared" si="7"/>
        <v/>
      </c>
      <c r="D210" s="652"/>
      <c r="E210" s="652"/>
      <c r="F210" s="771" t="str">
        <f t="shared" si="8"/>
        <v/>
      </c>
      <c r="G210" s="652"/>
      <c r="H210" s="771"/>
      <c r="I210" s="652"/>
      <c r="J210" s="771"/>
      <c r="K210" s="652"/>
      <c r="L210" s="652"/>
      <c r="M210" s="652"/>
      <c r="N210" s="710">
        <v>0</v>
      </c>
      <c r="O210" s="710">
        <v>0</v>
      </c>
      <c r="P210" s="710">
        <v>0</v>
      </c>
      <c r="Q210" s="710">
        <v>0</v>
      </c>
      <c r="R210" s="710">
        <v>0</v>
      </c>
      <c r="S210" s="710">
        <v>0</v>
      </c>
      <c r="T210" s="710">
        <v>0</v>
      </c>
      <c r="U210" s="710">
        <v>0</v>
      </c>
      <c r="V210" s="710">
        <v>0</v>
      </c>
      <c r="W210" s="710">
        <v>0</v>
      </c>
      <c r="X210" s="710">
        <v>0</v>
      </c>
      <c r="Y210" s="710">
        <v>0</v>
      </c>
      <c r="Z210" s="710">
        <v>0</v>
      </c>
      <c r="AA210" s="710">
        <v>0</v>
      </c>
      <c r="AB210" s="710">
        <v>0</v>
      </c>
    </row>
    <row r="211" spans="1:28" x14ac:dyDescent="0.2">
      <c r="A211" s="710" t="str">
        <f>IF('Courses Valid'!BX216=1,'Courses Valid'!BW216,IF(AND('Courses Valid'!BX216=0,'Courses Valid'!BY216=1),'Courses Valid'!BW216,IF(B210&lt;&gt;"",'Courses Valid'!BW216,"")))</f>
        <v/>
      </c>
      <c r="B211" s="772"/>
      <c r="C211" s="652" t="str">
        <f t="shared" si="7"/>
        <v/>
      </c>
      <c r="D211" s="652"/>
      <c r="E211" s="652"/>
      <c r="F211" s="771" t="str">
        <f t="shared" si="8"/>
        <v/>
      </c>
      <c r="G211" s="652"/>
      <c r="H211" s="771"/>
      <c r="I211" s="652"/>
      <c r="J211" s="771"/>
      <c r="K211" s="652"/>
      <c r="L211" s="652"/>
      <c r="M211" s="652"/>
      <c r="N211" s="710">
        <v>0</v>
      </c>
      <c r="O211" s="710">
        <v>0</v>
      </c>
      <c r="P211" s="710">
        <v>0</v>
      </c>
      <c r="Q211" s="710">
        <v>0</v>
      </c>
      <c r="R211" s="710">
        <v>0</v>
      </c>
      <c r="S211" s="710">
        <v>0</v>
      </c>
      <c r="T211" s="710">
        <v>0</v>
      </c>
      <c r="U211" s="710">
        <v>0</v>
      </c>
      <c r="V211" s="710">
        <v>0</v>
      </c>
      <c r="W211" s="710">
        <v>0</v>
      </c>
      <c r="X211" s="710">
        <v>0</v>
      </c>
      <c r="Y211" s="710">
        <v>0</v>
      </c>
      <c r="Z211" s="710">
        <v>0</v>
      </c>
      <c r="AA211" s="710">
        <v>0</v>
      </c>
      <c r="AB211" s="710">
        <v>0</v>
      </c>
    </row>
    <row r="212" spans="1:28" x14ac:dyDescent="0.2">
      <c r="A212" s="710" t="str">
        <f>IF('Courses Valid'!BX217=1,'Courses Valid'!BW217,IF(AND('Courses Valid'!BX217=0,'Courses Valid'!BY217=1),'Courses Valid'!BW217,IF(B211&lt;&gt;"",'Courses Valid'!BW217,"")))</f>
        <v/>
      </c>
      <c r="B212" s="772"/>
      <c r="C212" s="652" t="str">
        <f t="shared" si="7"/>
        <v/>
      </c>
      <c r="D212" s="652"/>
      <c r="E212" s="652"/>
      <c r="F212" s="771" t="str">
        <f t="shared" si="8"/>
        <v/>
      </c>
      <c r="G212" s="652"/>
      <c r="H212" s="771"/>
      <c r="I212" s="652"/>
      <c r="J212" s="771"/>
      <c r="K212" s="652"/>
      <c r="L212" s="652"/>
      <c r="M212" s="652"/>
      <c r="N212" s="710">
        <v>0</v>
      </c>
      <c r="O212" s="710">
        <v>0</v>
      </c>
      <c r="P212" s="710">
        <v>0</v>
      </c>
      <c r="Q212" s="710">
        <v>0</v>
      </c>
      <c r="R212" s="710">
        <v>0</v>
      </c>
      <c r="S212" s="710">
        <v>0</v>
      </c>
      <c r="T212" s="710">
        <v>0</v>
      </c>
      <c r="U212" s="710">
        <v>0</v>
      </c>
      <c r="V212" s="710">
        <v>0</v>
      </c>
      <c r="W212" s="710">
        <v>0</v>
      </c>
      <c r="X212" s="710">
        <v>0</v>
      </c>
      <c r="Y212" s="710">
        <v>0</v>
      </c>
      <c r="Z212" s="710">
        <v>0</v>
      </c>
      <c r="AA212" s="710">
        <v>0</v>
      </c>
      <c r="AB212" s="710">
        <v>0</v>
      </c>
    </row>
    <row r="213" spans="1:28" x14ac:dyDescent="0.2">
      <c r="A213" s="710" t="str">
        <f>IF('Courses Valid'!BX218=1,'Courses Valid'!BW218,IF(AND('Courses Valid'!BX218=0,'Courses Valid'!BY218=1),'Courses Valid'!BW218,IF(B212&lt;&gt;"",'Courses Valid'!BW218,"")))</f>
        <v/>
      </c>
      <c r="B213" s="772"/>
      <c r="C213" s="652" t="str">
        <f t="shared" si="7"/>
        <v/>
      </c>
      <c r="D213" s="652"/>
      <c r="E213" s="652"/>
      <c r="F213" s="771" t="str">
        <f t="shared" si="8"/>
        <v/>
      </c>
      <c r="G213" s="652"/>
      <c r="H213" s="771"/>
      <c r="I213" s="652"/>
      <c r="J213" s="771"/>
      <c r="K213" s="652"/>
      <c r="L213" s="652"/>
      <c r="M213" s="652"/>
      <c r="N213" s="710">
        <v>0</v>
      </c>
      <c r="O213" s="710">
        <v>0</v>
      </c>
      <c r="P213" s="710">
        <v>0</v>
      </c>
      <c r="Q213" s="710">
        <v>0</v>
      </c>
      <c r="R213" s="710">
        <v>0</v>
      </c>
      <c r="S213" s="710">
        <v>0</v>
      </c>
      <c r="T213" s="710">
        <v>0</v>
      </c>
      <c r="U213" s="710">
        <v>0</v>
      </c>
      <c r="V213" s="710">
        <v>0</v>
      </c>
      <c r="W213" s="710">
        <v>0</v>
      </c>
      <c r="X213" s="710">
        <v>0</v>
      </c>
      <c r="Y213" s="710">
        <v>0</v>
      </c>
      <c r="Z213" s="710">
        <v>0</v>
      </c>
      <c r="AA213" s="710">
        <v>0</v>
      </c>
      <c r="AB213" s="710">
        <v>0</v>
      </c>
    </row>
    <row r="214" spans="1:28" x14ac:dyDescent="0.2">
      <c r="A214" s="710" t="str">
        <f>IF('Courses Valid'!BX219=1,'Courses Valid'!BW219,IF(AND('Courses Valid'!BX219=0,'Courses Valid'!BY219=1),'Courses Valid'!BW219,IF(B213&lt;&gt;"",'Courses Valid'!BW219,"")))</f>
        <v/>
      </c>
      <c r="B214" s="772"/>
      <c r="C214" s="652" t="str">
        <f t="shared" si="7"/>
        <v/>
      </c>
      <c r="D214" s="652"/>
      <c r="E214" s="652"/>
      <c r="F214" s="771" t="str">
        <f t="shared" si="8"/>
        <v/>
      </c>
      <c r="G214" s="652"/>
      <c r="H214" s="771"/>
      <c r="I214" s="652"/>
      <c r="J214" s="771"/>
      <c r="K214" s="652"/>
      <c r="L214" s="652"/>
      <c r="M214" s="652"/>
      <c r="N214" s="710">
        <v>0</v>
      </c>
      <c r="O214" s="710">
        <v>0</v>
      </c>
      <c r="P214" s="710">
        <v>0</v>
      </c>
      <c r="Q214" s="710">
        <v>0</v>
      </c>
      <c r="R214" s="710">
        <v>0</v>
      </c>
      <c r="S214" s="710">
        <v>0</v>
      </c>
      <c r="T214" s="710">
        <v>0</v>
      </c>
      <c r="U214" s="710">
        <v>0</v>
      </c>
      <c r="V214" s="710">
        <v>0</v>
      </c>
      <c r="W214" s="710">
        <v>0</v>
      </c>
      <c r="X214" s="710">
        <v>0</v>
      </c>
      <c r="Y214" s="710">
        <v>0</v>
      </c>
      <c r="Z214" s="710">
        <v>0</v>
      </c>
      <c r="AA214" s="710">
        <v>0</v>
      </c>
      <c r="AB214" s="710">
        <v>0</v>
      </c>
    </row>
    <row r="215" spans="1:28" x14ac:dyDescent="0.2">
      <c r="A215" s="652"/>
      <c r="B215" s="652"/>
      <c r="C215" s="652"/>
      <c r="D215" s="652"/>
      <c r="E215" s="652"/>
      <c r="F215" s="652"/>
      <c r="G215" s="652"/>
      <c r="H215" s="652"/>
      <c r="I215" s="652"/>
      <c r="J215" s="652"/>
      <c r="K215" s="652"/>
      <c r="L215" s="652"/>
      <c r="M215" s="652"/>
      <c r="N215" s="652"/>
      <c r="O215" s="652"/>
      <c r="P215" s="652"/>
      <c r="Q215" s="652"/>
      <c r="R215" s="652"/>
      <c r="S215" s="652"/>
      <c r="T215" s="652"/>
      <c r="U215" s="652"/>
      <c r="V215" s="652"/>
      <c r="W215" s="652"/>
      <c r="X215" s="652"/>
      <c r="Y215" s="652"/>
      <c r="Z215" s="652"/>
      <c r="AA215" s="652"/>
      <c r="AB215" s="652"/>
    </row>
    <row r="216" spans="1:28" x14ac:dyDescent="0.2">
      <c r="A216" s="652"/>
      <c r="B216" s="652"/>
      <c r="C216" s="652"/>
      <c r="D216" s="652"/>
      <c r="E216" s="652"/>
      <c r="F216" s="652"/>
      <c r="G216" s="652"/>
      <c r="H216" s="652"/>
      <c r="I216" s="652"/>
      <c r="J216" s="652"/>
      <c r="K216" s="652"/>
      <c r="L216" s="652"/>
      <c r="M216" s="652"/>
      <c r="N216" s="652"/>
      <c r="O216" s="652"/>
      <c r="P216" s="652"/>
      <c r="Q216" s="652"/>
      <c r="R216" s="652"/>
      <c r="S216" s="652"/>
      <c r="T216" s="652"/>
      <c r="U216" s="652"/>
      <c r="V216" s="652"/>
      <c r="W216" s="652"/>
      <c r="X216" s="652"/>
      <c r="Y216" s="652"/>
      <c r="Z216" s="652"/>
      <c r="AA216" s="652"/>
      <c r="AB216" s="652"/>
    </row>
    <row r="217" spans="1:28" x14ac:dyDescent="0.2">
      <c r="A217" s="652"/>
      <c r="B217" s="652"/>
      <c r="C217" s="652"/>
      <c r="D217" s="652"/>
      <c r="E217" s="652"/>
      <c r="F217" s="652"/>
      <c r="G217" s="652"/>
      <c r="H217" s="652"/>
      <c r="I217" s="652"/>
      <c r="J217" s="652"/>
      <c r="K217" s="652"/>
      <c r="L217" s="652"/>
      <c r="M217" s="652"/>
      <c r="N217" s="652"/>
      <c r="O217" s="652"/>
      <c r="P217" s="652"/>
      <c r="Q217" s="652"/>
      <c r="R217" s="652"/>
      <c r="S217" s="652"/>
      <c r="T217" s="652"/>
      <c r="U217" s="652"/>
      <c r="V217" s="652"/>
      <c r="W217" s="652"/>
      <c r="X217" s="652"/>
      <c r="Y217" s="652"/>
      <c r="Z217" s="652"/>
      <c r="AA217" s="652"/>
      <c r="AB217" s="652"/>
    </row>
    <row r="218" spans="1:28" x14ac:dyDescent="0.2">
      <c r="A218" s="652"/>
      <c r="B218" s="652"/>
      <c r="C218" s="652"/>
      <c r="D218" s="652"/>
      <c r="E218" s="652"/>
      <c r="F218" s="652"/>
      <c r="G218" s="652"/>
      <c r="H218" s="652"/>
      <c r="I218" s="652"/>
      <c r="J218" s="652"/>
      <c r="K218" s="652"/>
      <c r="L218" s="652"/>
      <c r="M218" s="652"/>
      <c r="N218" s="652"/>
      <c r="O218" s="652"/>
      <c r="P218" s="652"/>
      <c r="Q218" s="652"/>
      <c r="R218" s="652"/>
      <c r="S218" s="652"/>
      <c r="T218" s="652"/>
      <c r="U218" s="652"/>
      <c r="V218" s="652"/>
      <c r="W218" s="652"/>
      <c r="X218" s="652"/>
      <c r="Y218" s="652"/>
      <c r="Z218" s="652"/>
      <c r="AA218" s="652"/>
      <c r="AB218" s="652"/>
    </row>
    <row r="219" spans="1:28" x14ac:dyDescent="0.2">
      <c r="A219" s="652"/>
      <c r="B219" s="652"/>
      <c r="C219" s="652"/>
      <c r="D219" s="652"/>
      <c r="E219" s="652"/>
      <c r="F219" s="652"/>
      <c r="G219" s="652"/>
      <c r="H219" s="652"/>
      <c r="I219" s="652"/>
      <c r="J219" s="652"/>
      <c r="K219" s="652"/>
      <c r="L219" s="652"/>
      <c r="M219" s="652"/>
      <c r="N219" s="652"/>
      <c r="O219" s="652"/>
      <c r="P219" s="652"/>
      <c r="Q219" s="652"/>
      <c r="R219" s="652"/>
      <c r="S219" s="652"/>
      <c r="T219" s="652"/>
      <c r="U219" s="652"/>
      <c r="V219" s="652"/>
      <c r="W219" s="652"/>
      <c r="X219" s="652"/>
      <c r="Y219" s="652"/>
      <c r="Z219" s="652"/>
      <c r="AA219" s="652"/>
      <c r="AB219" s="652"/>
    </row>
    <row r="220" spans="1:28" x14ac:dyDescent="0.2">
      <c r="A220" s="652"/>
      <c r="B220" s="652"/>
      <c r="C220" s="652"/>
      <c r="D220" s="652"/>
      <c r="E220" s="652"/>
      <c r="F220" s="652"/>
      <c r="G220" s="652"/>
      <c r="H220" s="652"/>
      <c r="I220" s="652"/>
      <c r="J220" s="652"/>
      <c r="K220" s="652"/>
      <c r="L220" s="652"/>
      <c r="M220" s="652"/>
      <c r="N220" s="652"/>
      <c r="O220" s="652"/>
      <c r="P220" s="652"/>
      <c r="Q220" s="652"/>
      <c r="R220" s="652"/>
      <c r="S220" s="652"/>
      <c r="T220" s="652"/>
      <c r="U220" s="652"/>
      <c r="V220" s="652"/>
      <c r="W220" s="652"/>
      <c r="X220" s="652"/>
      <c r="Y220" s="652"/>
      <c r="Z220" s="652"/>
      <c r="AA220" s="652"/>
      <c r="AB220" s="652"/>
    </row>
    <row r="221" spans="1:28" x14ac:dyDescent="0.2">
      <c r="A221" s="652"/>
      <c r="B221" s="652"/>
      <c r="C221" s="652"/>
      <c r="D221" s="652"/>
      <c r="E221" s="652"/>
      <c r="F221" s="652"/>
      <c r="G221" s="652"/>
      <c r="H221" s="652"/>
      <c r="I221" s="652"/>
      <c r="J221" s="652"/>
      <c r="K221" s="652"/>
      <c r="L221" s="652"/>
      <c r="M221" s="652"/>
      <c r="N221" s="652"/>
      <c r="O221" s="652"/>
      <c r="P221" s="652"/>
      <c r="Q221" s="652"/>
      <c r="R221" s="652"/>
      <c r="S221" s="652"/>
      <c r="T221" s="652"/>
      <c r="U221" s="652"/>
      <c r="V221" s="652"/>
      <c r="W221" s="652"/>
      <c r="X221" s="652"/>
      <c r="Y221" s="652"/>
      <c r="Z221" s="652"/>
      <c r="AA221" s="652"/>
      <c r="AB221" s="652"/>
    </row>
    <row r="222" spans="1:28" x14ac:dyDescent="0.2">
      <c r="A222" s="652"/>
      <c r="B222" s="652"/>
      <c r="C222" s="652"/>
      <c r="D222" s="652"/>
      <c r="E222" s="652"/>
      <c r="F222" s="652"/>
      <c r="G222" s="652"/>
      <c r="H222" s="652"/>
      <c r="I222" s="652"/>
      <c r="J222" s="652"/>
      <c r="K222" s="652"/>
      <c r="L222" s="652"/>
      <c r="M222" s="652"/>
      <c r="N222" s="652"/>
      <c r="O222" s="652"/>
      <c r="P222" s="652"/>
      <c r="Q222" s="652"/>
      <c r="R222" s="652"/>
      <c r="S222" s="652"/>
      <c r="T222" s="652"/>
      <c r="U222" s="652"/>
      <c r="V222" s="652"/>
      <c r="W222" s="652"/>
      <c r="X222" s="652"/>
      <c r="Y222" s="652"/>
      <c r="Z222" s="652"/>
      <c r="AA222" s="652"/>
      <c r="AB222" s="652"/>
    </row>
    <row r="223" spans="1:28" x14ac:dyDescent="0.2">
      <c r="A223" s="652"/>
      <c r="B223" s="652"/>
      <c r="C223" s="652"/>
      <c r="D223" s="652"/>
      <c r="E223" s="652"/>
      <c r="F223" s="652"/>
      <c r="G223" s="652"/>
      <c r="H223" s="652"/>
      <c r="I223" s="652"/>
      <c r="J223" s="652"/>
      <c r="K223" s="652"/>
      <c r="L223" s="652"/>
      <c r="M223" s="652"/>
      <c r="N223" s="652"/>
      <c r="O223" s="652"/>
      <c r="P223" s="652"/>
      <c r="Q223" s="652"/>
      <c r="R223" s="652"/>
      <c r="S223" s="652"/>
      <c r="T223" s="652"/>
      <c r="U223" s="652"/>
      <c r="V223" s="652"/>
      <c r="W223" s="652"/>
      <c r="X223" s="652"/>
      <c r="Y223" s="652"/>
      <c r="Z223" s="652"/>
      <c r="AA223" s="652"/>
      <c r="AB223" s="652"/>
    </row>
    <row r="224" spans="1:28" x14ac:dyDescent="0.2">
      <c r="A224" s="652"/>
      <c r="B224" s="652"/>
      <c r="C224" s="652"/>
      <c r="D224" s="652"/>
      <c r="E224" s="652"/>
      <c r="F224" s="652"/>
      <c r="G224" s="652"/>
      <c r="H224" s="652"/>
      <c r="I224" s="652"/>
      <c r="J224" s="652"/>
      <c r="K224" s="652"/>
      <c r="L224" s="652"/>
      <c r="M224" s="652"/>
      <c r="N224" s="652"/>
      <c r="O224" s="652"/>
      <c r="P224" s="652"/>
      <c r="Q224" s="652"/>
      <c r="R224" s="652"/>
      <c r="S224" s="652"/>
      <c r="T224" s="652"/>
      <c r="U224" s="652"/>
      <c r="V224" s="652"/>
      <c r="W224" s="652"/>
      <c r="X224" s="652"/>
      <c r="Y224" s="652"/>
      <c r="Z224" s="652"/>
      <c r="AA224" s="652"/>
      <c r="AB224" s="652"/>
    </row>
    <row r="225" spans="1:28" x14ac:dyDescent="0.2">
      <c r="A225" s="652"/>
      <c r="B225" s="652"/>
      <c r="C225" s="652"/>
      <c r="D225" s="652"/>
      <c r="E225" s="652"/>
      <c r="F225" s="652"/>
      <c r="G225" s="652"/>
      <c r="H225" s="652"/>
      <c r="I225" s="652"/>
      <c r="J225" s="652"/>
      <c r="K225" s="652"/>
      <c r="L225" s="652"/>
      <c r="M225" s="652"/>
      <c r="N225" s="652"/>
      <c r="O225" s="652"/>
      <c r="P225" s="652"/>
      <c r="Q225" s="652"/>
      <c r="R225" s="652"/>
      <c r="S225" s="652"/>
      <c r="T225" s="652"/>
      <c r="U225" s="652"/>
      <c r="V225" s="652"/>
      <c r="W225" s="652"/>
      <c r="X225" s="652"/>
      <c r="Y225" s="652"/>
      <c r="Z225" s="652"/>
      <c r="AA225" s="652"/>
      <c r="AB225" s="652"/>
    </row>
    <row r="226" spans="1:28" x14ac:dyDescent="0.2">
      <c r="A226" s="652"/>
      <c r="B226" s="652"/>
      <c r="C226" s="652"/>
      <c r="D226" s="652"/>
      <c r="E226" s="652"/>
      <c r="F226" s="652"/>
      <c r="G226" s="652"/>
      <c r="H226" s="652"/>
      <c r="I226" s="652"/>
      <c r="J226" s="652"/>
      <c r="K226" s="652"/>
      <c r="L226" s="652"/>
      <c r="M226" s="652"/>
      <c r="N226" s="652"/>
      <c r="O226" s="652"/>
      <c r="P226" s="652"/>
      <c r="Q226" s="652"/>
      <c r="R226" s="652"/>
      <c r="S226" s="652"/>
      <c r="T226" s="652"/>
      <c r="U226" s="652"/>
      <c r="V226" s="652"/>
      <c r="W226" s="652"/>
      <c r="X226" s="652"/>
      <c r="Y226" s="652"/>
      <c r="Z226" s="652"/>
      <c r="AA226" s="652"/>
      <c r="AB226" s="652"/>
    </row>
    <row r="227" spans="1:28" x14ac:dyDescent="0.2">
      <c r="A227" s="652"/>
      <c r="B227" s="652"/>
      <c r="C227" s="652"/>
      <c r="D227" s="652"/>
      <c r="E227" s="652"/>
      <c r="F227" s="652"/>
      <c r="G227" s="652"/>
      <c r="H227" s="652"/>
      <c r="I227" s="652"/>
      <c r="J227" s="652"/>
      <c r="K227" s="652"/>
      <c r="L227" s="652"/>
      <c r="M227" s="652"/>
      <c r="N227" s="652"/>
      <c r="O227" s="652"/>
      <c r="P227" s="652"/>
      <c r="Q227" s="652"/>
      <c r="R227" s="652"/>
      <c r="S227" s="652"/>
      <c r="T227" s="652"/>
      <c r="U227" s="652"/>
      <c r="V227" s="652"/>
      <c r="W227" s="652"/>
      <c r="X227" s="652"/>
      <c r="Y227" s="652"/>
      <c r="Z227" s="652"/>
      <c r="AA227" s="652"/>
      <c r="AB227" s="652"/>
    </row>
    <row r="228" spans="1:28" x14ac:dyDescent="0.2">
      <c r="A228" s="652"/>
      <c r="B228" s="652"/>
      <c r="C228" s="652"/>
      <c r="D228" s="652"/>
      <c r="E228" s="652"/>
      <c r="F228" s="652"/>
      <c r="G228" s="652"/>
      <c r="H228" s="652"/>
      <c r="I228" s="652"/>
      <c r="J228" s="652"/>
      <c r="K228" s="652"/>
      <c r="L228" s="652"/>
      <c r="M228" s="652"/>
      <c r="N228" s="652"/>
      <c r="O228" s="652"/>
      <c r="P228" s="652"/>
      <c r="Q228" s="652"/>
      <c r="R228" s="652"/>
      <c r="S228" s="652"/>
      <c r="T228" s="652"/>
      <c r="U228" s="652"/>
      <c r="V228" s="652"/>
      <c r="W228" s="652"/>
      <c r="X228" s="652"/>
      <c r="Y228" s="652"/>
      <c r="Z228" s="652"/>
      <c r="AA228" s="652"/>
      <c r="AB228" s="652"/>
    </row>
    <row r="229" spans="1:28" x14ac:dyDescent="0.2">
      <c r="A229" s="652"/>
      <c r="B229" s="652"/>
      <c r="C229" s="652"/>
      <c r="D229" s="652"/>
      <c r="E229" s="652"/>
      <c r="F229" s="652"/>
      <c r="G229" s="652"/>
      <c r="H229" s="652"/>
      <c r="I229" s="652"/>
      <c r="J229" s="652"/>
      <c r="K229" s="652"/>
      <c r="L229" s="652"/>
      <c r="M229" s="652"/>
      <c r="N229" s="652"/>
      <c r="O229" s="652"/>
      <c r="P229" s="652"/>
      <c r="Q229" s="652"/>
      <c r="R229" s="652"/>
      <c r="S229" s="652"/>
      <c r="T229" s="652"/>
      <c r="U229" s="652"/>
      <c r="V229" s="652"/>
      <c r="W229" s="652"/>
      <c r="X229" s="652"/>
      <c r="Y229" s="652"/>
      <c r="Z229" s="652"/>
      <c r="AA229" s="652"/>
      <c r="AB229" s="652"/>
    </row>
    <row r="230" spans="1:28" x14ac:dyDescent="0.2">
      <c r="A230" s="652"/>
      <c r="B230" s="652"/>
      <c r="C230" s="652"/>
      <c r="D230" s="652"/>
      <c r="E230" s="652"/>
      <c r="F230" s="652"/>
      <c r="G230" s="652"/>
      <c r="H230" s="652"/>
      <c r="I230" s="652"/>
      <c r="J230" s="652"/>
      <c r="K230" s="652"/>
      <c r="L230" s="652"/>
      <c r="M230" s="652"/>
      <c r="N230" s="652"/>
      <c r="O230" s="652"/>
      <c r="P230" s="652"/>
      <c r="Q230" s="652"/>
      <c r="R230" s="652"/>
      <c r="S230" s="652"/>
      <c r="T230" s="652"/>
      <c r="U230" s="652"/>
      <c r="V230" s="652"/>
      <c r="W230" s="652"/>
      <c r="X230" s="652"/>
      <c r="Y230" s="652"/>
      <c r="Z230" s="652"/>
      <c r="AA230" s="652"/>
      <c r="AB230" s="652"/>
    </row>
    <row r="231" spans="1:28" x14ac:dyDescent="0.2">
      <c r="A231" s="652"/>
      <c r="B231" s="652"/>
      <c r="C231" s="652"/>
      <c r="D231" s="652"/>
      <c r="E231" s="652"/>
      <c r="F231" s="652"/>
      <c r="G231" s="652"/>
      <c r="H231" s="652"/>
      <c r="I231" s="652"/>
      <c r="J231" s="652"/>
      <c r="K231" s="652"/>
      <c r="L231" s="652"/>
      <c r="M231" s="652"/>
      <c r="N231" s="652"/>
      <c r="O231" s="652"/>
      <c r="P231" s="652"/>
      <c r="Q231" s="652"/>
      <c r="R231" s="652"/>
      <c r="S231" s="652"/>
      <c r="T231" s="652"/>
      <c r="U231" s="652"/>
      <c r="V231" s="652"/>
      <c r="W231" s="652"/>
      <c r="X231" s="652"/>
      <c r="Y231" s="652"/>
      <c r="Z231" s="652"/>
      <c r="AA231" s="652"/>
      <c r="AB231" s="652"/>
    </row>
    <row r="232" spans="1:28" x14ac:dyDescent="0.2">
      <c r="A232" s="652"/>
      <c r="B232" s="652"/>
      <c r="C232" s="652"/>
      <c r="D232" s="652"/>
      <c r="E232" s="652"/>
      <c r="F232" s="652"/>
      <c r="G232" s="652"/>
      <c r="H232" s="652"/>
      <c r="I232" s="652"/>
      <c r="J232" s="652"/>
      <c r="K232" s="652"/>
      <c r="L232" s="652"/>
      <c r="M232" s="652"/>
      <c r="N232" s="652"/>
      <c r="O232" s="652"/>
      <c r="P232" s="652"/>
      <c r="Q232" s="652"/>
      <c r="R232" s="652"/>
      <c r="S232" s="652"/>
      <c r="T232" s="652"/>
      <c r="U232" s="652"/>
      <c r="V232" s="652"/>
      <c r="W232" s="652"/>
      <c r="X232" s="652"/>
      <c r="Y232" s="652"/>
      <c r="Z232" s="652"/>
      <c r="AA232" s="652"/>
      <c r="AB232" s="652"/>
    </row>
    <row r="233" spans="1:28" x14ac:dyDescent="0.2">
      <c r="A233" s="652"/>
      <c r="B233" s="652"/>
      <c r="C233" s="652"/>
      <c r="D233" s="652"/>
      <c r="E233" s="652"/>
      <c r="F233" s="652"/>
      <c r="G233" s="652"/>
      <c r="H233" s="652"/>
      <c r="I233" s="652"/>
      <c r="J233" s="652"/>
      <c r="K233" s="652"/>
      <c r="L233" s="652"/>
      <c r="M233" s="652"/>
      <c r="N233" s="652"/>
      <c r="O233" s="652"/>
      <c r="P233" s="652"/>
      <c r="Q233" s="652"/>
      <c r="R233" s="652"/>
      <c r="S233" s="652"/>
      <c r="T233" s="652"/>
      <c r="U233" s="652"/>
      <c r="V233" s="652"/>
      <c r="W233" s="652"/>
      <c r="X233" s="652"/>
      <c r="Y233" s="652"/>
      <c r="Z233" s="652"/>
      <c r="AA233" s="652"/>
      <c r="AB233" s="652"/>
    </row>
    <row r="234" spans="1:28" x14ac:dyDescent="0.2">
      <c r="A234" s="652"/>
      <c r="B234" s="652"/>
      <c r="C234" s="652"/>
      <c r="D234" s="652"/>
      <c r="E234" s="652"/>
      <c r="F234" s="652"/>
      <c r="G234" s="652"/>
      <c r="H234" s="652"/>
      <c r="I234" s="652"/>
      <c r="J234" s="652"/>
      <c r="K234" s="652"/>
      <c r="L234" s="652"/>
      <c r="M234" s="652"/>
      <c r="N234" s="652"/>
      <c r="O234" s="652"/>
      <c r="P234" s="652"/>
      <c r="Q234" s="652"/>
      <c r="R234" s="652"/>
      <c r="S234" s="652"/>
      <c r="T234" s="652"/>
      <c r="U234" s="652"/>
      <c r="V234" s="652"/>
      <c r="W234" s="652"/>
      <c r="X234" s="652"/>
      <c r="Y234" s="652"/>
      <c r="Z234" s="652"/>
      <c r="AA234" s="652"/>
      <c r="AB234" s="652"/>
    </row>
    <row r="235" spans="1:28" x14ac:dyDescent="0.2">
      <c r="A235" s="652"/>
      <c r="B235" s="652"/>
      <c r="C235" s="652"/>
      <c r="D235" s="652"/>
      <c r="E235" s="652"/>
      <c r="F235" s="652"/>
      <c r="G235" s="652"/>
      <c r="H235" s="652"/>
      <c r="I235" s="652"/>
      <c r="J235" s="652"/>
      <c r="K235" s="652"/>
      <c r="L235" s="652"/>
      <c r="M235" s="652"/>
      <c r="N235" s="652"/>
      <c r="O235" s="652"/>
      <c r="P235" s="652"/>
      <c r="Q235" s="652"/>
      <c r="R235" s="652"/>
      <c r="S235" s="652"/>
      <c r="T235" s="652"/>
      <c r="U235" s="652"/>
      <c r="V235" s="652"/>
      <c r="W235" s="652"/>
      <c r="X235" s="652"/>
      <c r="Y235" s="652"/>
      <c r="Z235" s="652"/>
      <c r="AA235" s="652"/>
      <c r="AB235" s="652"/>
    </row>
    <row r="236" spans="1:28" x14ac:dyDescent="0.2">
      <c r="A236" s="652"/>
      <c r="B236" s="652"/>
      <c r="C236" s="652"/>
      <c r="D236" s="652"/>
      <c r="E236" s="652"/>
      <c r="F236" s="652"/>
      <c r="G236" s="652"/>
      <c r="H236" s="652"/>
      <c r="I236" s="652"/>
      <c r="J236" s="652"/>
      <c r="K236" s="652"/>
      <c r="L236" s="652"/>
      <c r="M236" s="652"/>
      <c r="N236" s="652"/>
      <c r="O236" s="652"/>
      <c r="P236" s="652"/>
      <c r="Q236" s="652"/>
      <c r="R236" s="652"/>
      <c r="S236" s="652"/>
      <c r="T236" s="652"/>
      <c r="U236" s="652"/>
      <c r="V236" s="652"/>
      <c r="W236" s="652"/>
      <c r="X236" s="652"/>
      <c r="Y236" s="652"/>
      <c r="Z236" s="652"/>
      <c r="AA236" s="652"/>
      <c r="AB236" s="652"/>
    </row>
    <row r="237" spans="1:28" x14ac:dyDescent="0.2">
      <c r="A237" s="652"/>
      <c r="B237" s="652"/>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c r="AA237" s="652"/>
      <c r="AB237" s="652"/>
    </row>
    <row r="238" spans="1:28" x14ac:dyDescent="0.2">
      <c r="A238" s="652"/>
      <c r="B238" s="652"/>
      <c r="C238" s="652"/>
      <c r="D238" s="652"/>
      <c r="E238" s="652"/>
      <c r="F238" s="652"/>
      <c r="G238" s="652"/>
      <c r="H238" s="652"/>
      <c r="I238" s="652"/>
      <c r="J238" s="652"/>
      <c r="K238" s="652"/>
      <c r="L238" s="652"/>
      <c r="M238" s="652"/>
      <c r="N238" s="652"/>
      <c r="O238" s="652"/>
      <c r="P238" s="652"/>
      <c r="Q238" s="652"/>
      <c r="R238" s="652"/>
      <c r="S238" s="652"/>
      <c r="T238" s="652"/>
      <c r="U238" s="652"/>
      <c r="V238" s="652"/>
      <c r="W238" s="652"/>
      <c r="X238" s="652"/>
      <c r="Y238" s="652"/>
      <c r="Z238" s="652"/>
      <c r="AA238" s="652"/>
      <c r="AB238" s="652"/>
    </row>
    <row r="239" spans="1:28" x14ac:dyDescent="0.2">
      <c r="A239" s="652"/>
      <c r="B239" s="652"/>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c r="AA239" s="652"/>
      <c r="AB239" s="652"/>
    </row>
    <row r="240" spans="1:28" x14ac:dyDescent="0.2">
      <c r="A240" s="652"/>
      <c r="B240" s="652"/>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c r="AA240" s="652"/>
      <c r="AB240" s="652"/>
    </row>
    <row r="241" spans="1:28" x14ac:dyDescent="0.2">
      <c r="A241" s="652"/>
      <c r="B241" s="652"/>
      <c r="C241" s="652"/>
      <c r="D241" s="652"/>
      <c r="E241" s="652"/>
      <c r="F241" s="652"/>
      <c r="G241" s="652"/>
      <c r="H241" s="652"/>
      <c r="I241" s="652"/>
      <c r="J241" s="652"/>
      <c r="K241" s="652"/>
      <c r="L241" s="652"/>
      <c r="M241" s="652"/>
      <c r="N241" s="652"/>
      <c r="O241" s="652"/>
      <c r="P241" s="652"/>
      <c r="Q241" s="652"/>
      <c r="R241" s="652"/>
      <c r="S241" s="652"/>
      <c r="T241" s="652"/>
      <c r="U241" s="652"/>
      <c r="V241" s="652"/>
      <c r="W241" s="652"/>
      <c r="X241" s="652"/>
      <c r="Y241" s="652"/>
      <c r="Z241" s="652"/>
      <c r="AA241" s="652"/>
      <c r="AB241" s="652"/>
    </row>
    <row r="242" spans="1:28" x14ac:dyDescent="0.2">
      <c r="A242" s="652"/>
      <c r="B242" s="652"/>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652"/>
      <c r="Z242" s="652"/>
      <c r="AA242" s="652"/>
      <c r="AB242" s="652"/>
    </row>
    <row r="243" spans="1:28" x14ac:dyDescent="0.2">
      <c r="A243" s="652"/>
      <c r="B243" s="652"/>
      <c r="C243" s="652"/>
      <c r="D243" s="652"/>
      <c r="E243" s="652"/>
      <c r="F243" s="652"/>
      <c r="G243" s="652"/>
      <c r="H243" s="652"/>
      <c r="I243" s="652"/>
      <c r="J243" s="652"/>
      <c r="K243" s="652"/>
      <c r="L243" s="652"/>
      <c r="M243" s="652"/>
      <c r="N243" s="652"/>
      <c r="O243" s="652"/>
      <c r="P243" s="652"/>
      <c r="Q243" s="652"/>
      <c r="R243" s="652"/>
      <c r="S243" s="652"/>
      <c r="T243" s="652"/>
      <c r="U243" s="652"/>
      <c r="V243" s="652"/>
      <c r="W243" s="652"/>
      <c r="X243" s="652"/>
      <c r="Y243" s="652"/>
      <c r="Z243" s="652"/>
      <c r="AA243" s="652"/>
      <c r="AB243" s="652"/>
    </row>
    <row r="244" spans="1:28" x14ac:dyDescent="0.2">
      <c r="A244" s="652"/>
      <c r="B244" s="652"/>
      <c r="C244" s="652"/>
      <c r="D244" s="652"/>
      <c r="E244" s="652"/>
      <c r="F244" s="652"/>
      <c r="G244" s="652"/>
      <c r="H244" s="652"/>
      <c r="I244" s="652"/>
      <c r="J244" s="652"/>
      <c r="K244" s="652"/>
      <c r="L244" s="652"/>
      <c r="M244" s="652"/>
      <c r="N244" s="652"/>
      <c r="O244" s="652"/>
      <c r="P244" s="652"/>
      <c r="Q244" s="652"/>
      <c r="R244" s="652"/>
      <c r="S244" s="652"/>
      <c r="T244" s="652"/>
      <c r="U244" s="652"/>
      <c r="V244" s="652"/>
      <c r="W244" s="652"/>
      <c r="X244" s="652"/>
      <c r="Y244" s="652"/>
      <c r="Z244" s="652"/>
      <c r="AA244" s="652"/>
      <c r="AB244" s="652"/>
    </row>
    <row r="245" spans="1:28" x14ac:dyDescent="0.2">
      <c r="A245" s="652"/>
      <c r="B245" s="652"/>
      <c r="C245" s="652"/>
      <c r="D245" s="652"/>
      <c r="E245" s="652"/>
      <c r="F245" s="652"/>
      <c r="G245" s="652"/>
      <c r="H245" s="652"/>
      <c r="I245" s="652"/>
      <c r="J245" s="652"/>
      <c r="K245" s="652"/>
      <c r="L245" s="652"/>
      <c r="M245" s="652"/>
      <c r="N245" s="652"/>
      <c r="O245" s="652"/>
      <c r="P245" s="652"/>
      <c r="Q245" s="652"/>
      <c r="R245" s="652"/>
      <c r="S245" s="652"/>
      <c r="T245" s="652"/>
      <c r="U245" s="652"/>
      <c r="V245" s="652"/>
      <c r="W245" s="652"/>
      <c r="X245" s="652"/>
      <c r="Y245" s="652"/>
      <c r="Z245" s="652"/>
      <c r="AA245" s="652"/>
      <c r="AB245" s="652"/>
    </row>
    <row r="246" spans="1:28" x14ac:dyDescent="0.2">
      <c r="A246" s="652"/>
      <c r="B246" s="652"/>
      <c r="C246" s="652"/>
      <c r="D246" s="652"/>
      <c r="E246" s="652"/>
      <c r="F246" s="652"/>
      <c r="G246" s="652"/>
      <c r="H246" s="652"/>
      <c r="I246" s="652"/>
      <c r="J246" s="652"/>
      <c r="K246" s="652"/>
      <c r="L246" s="652"/>
      <c r="M246" s="652"/>
      <c r="N246" s="652"/>
      <c r="O246" s="652"/>
      <c r="P246" s="652"/>
      <c r="Q246" s="652"/>
      <c r="R246" s="652"/>
      <c r="S246" s="652"/>
      <c r="T246" s="652"/>
      <c r="U246" s="652"/>
      <c r="V246" s="652"/>
      <c r="W246" s="652"/>
      <c r="X246" s="652"/>
      <c r="Y246" s="652"/>
      <c r="Z246" s="652"/>
      <c r="AA246" s="652"/>
      <c r="AB246" s="652"/>
    </row>
    <row r="247" spans="1:28" x14ac:dyDescent="0.2">
      <c r="A247" s="652"/>
      <c r="B247" s="652"/>
      <c r="C247" s="652"/>
      <c r="D247" s="652"/>
      <c r="E247" s="652"/>
      <c r="F247" s="652"/>
      <c r="G247" s="652"/>
      <c r="H247" s="652"/>
      <c r="I247" s="652"/>
      <c r="J247" s="652"/>
      <c r="K247" s="652"/>
      <c r="L247" s="652"/>
      <c r="M247" s="652"/>
      <c r="N247" s="652"/>
      <c r="O247" s="652"/>
      <c r="P247" s="652"/>
      <c r="Q247" s="652"/>
      <c r="R247" s="652"/>
      <c r="S247" s="652"/>
      <c r="T247" s="652"/>
      <c r="U247" s="652"/>
      <c r="V247" s="652"/>
      <c r="W247" s="652"/>
      <c r="X247" s="652"/>
      <c r="Y247" s="652"/>
      <c r="Z247" s="652"/>
      <c r="AA247" s="652"/>
      <c r="AB247" s="652"/>
    </row>
    <row r="248" spans="1:28" x14ac:dyDescent="0.2">
      <c r="A248" s="652"/>
      <c r="B248" s="652"/>
      <c r="C248" s="652"/>
      <c r="D248" s="652"/>
      <c r="E248" s="652"/>
      <c r="F248" s="652"/>
      <c r="G248" s="652"/>
      <c r="H248" s="652"/>
      <c r="I248" s="652"/>
      <c r="J248" s="652"/>
      <c r="K248" s="652"/>
      <c r="L248" s="652"/>
      <c r="M248" s="652"/>
      <c r="N248" s="652"/>
      <c r="O248" s="652"/>
      <c r="P248" s="652"/>
      <c r="Q248" s="652"/>
      <c r="R248" s="652"/>
      <c r="S248" s="652"/>
      <c r="T248" s="652"/>
      <c r="U248" s="652"/>
      <c r="V248" s="652"/>
      <c r="W248" s="652"/>
      <c r="X248" s="652"/>
      <c r="Y248" s="652"/>
      <c r="Z248" s="652"/>
      <c r="AA248" s="652"/>
      <c r="AB248" s="652"/>
    </row>
    <row r="249" spans="1:28" x14ac:dyDescent="0.2">
      <c r="A249" s="652"/>
      <c r="B249" s="652"/>
      <c r="C249" s="652"/>
      <c r="D249" s="652"/>
      <c r="E249" s="652"/>
      <c r="F249" s="652"/>
      <c r="G249" s="652"/>
      <c r="H249" s="652"/>
      <c r="I249" s="652"/>
      <c r="J249" s="652"/>
      <c r="K249" s="652"/>
      <c r="L249" s="652"/>
      <c r="M249" s="652"/>
      <c r="N249" s="652"/>
      <c r="O249" s="652"/>
      <c r="P249" s="652"/>
      <c r="Q249" s="652"/>
      <c r="R249" s="652"/>
      <c r="S249" s="652"/>
      <c r="T249" s="652"/>
      <c r="U249" s="652"/>
      <c r="V249" s="652"/>
      <c r="W249" s="652"/>
      <c r="X249" s="652"/>
      <c r="Y249" s="652"/>
      <c r="Z249" s="652"/>
      <c r="AA249" s="652"/>
      <c r="AB249" s="652"/>
    </row>
    <row r="250" spans="1:28" x14ac:dyDescent="0.2">
      <c r="A250" s="652"/>
      <c r="B250" s="652"/>
      <c r="C250" s="652"/>
      <c r="D250" s="652"/>
      <c r="E250" s="652"/>
      <c r="F250" s="652"/>
      <c r="G250" s="652"/>
      <c r="H250" s="652"/>
      <c r="I250" s="652"/>
      <c r="J250" s="652"/>
      <c r="K250" s="652"/>
      <c r="L250" s="652"/>
      <c r="M250" s="652"/>
      <c r="N250" s="652"/>
      <c r="O250" s="652"/>
      <c r="P250" s="652"/>
      <c r="Q250" s="652"/>
      <c r="R250" s="652"/>
      <c r="S250" s="652"/>
      <c r="T250" s="652"/>
      <c r="U250" s="652"/>
      <c r="V250" s="652"/>
      <c r="W250" s="652"/>
      <c r="X250" s="652"/>
      <c r="Y250" s="652"/>
      <c r="Z250" s="652"/>
      <c r="AA250" s="652"/>
      <c r="AB250" s="652"/>
    </row>
    <row r="251" spans="1:28" x14ac:dyDescent="0.2">
      <c r="A251" s="65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c r="Y251" s="652"/>
      <c r="Z251" s="652"/>
      <c r="AA251" s="652"/>
      <c r="AB251" s="652"/>
    </row>
    <row r="252" spans="1:28" x14ac:dyDescent="0.2">
      <c r="A252" s="65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c r="Y252" s="652"/>
      <c r="Z252" s="652"/>
      <c r="AA252" s="652"/>
      <c r="AB252" s="652"/>
    </row>
    <row r="253" spans="1:28" x14ac:dyDescent="0.2">
      <c r="A253" s="65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c r="Y253" s="652"/>
      <c r="Z253" s="652"/>
      <c r="AA253" s="652"/>
      <c r="AB253" s="652"/>
    </row>
    <row r="254" spans="1:28" x14ac:dyDescent="0.2">
      <c r="A254" s="65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c r="Y254" s="652"/>
      <c r="Z254" s="652"/>
      <c r="AA254" s="652"/>
      <c r="AB254" s="652"/>
    </row>
    <row r="255" spans="1:28" x14ac:dyDescent="0.2">
      <c r="A255" s="65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c r="Y255" s="652"/>
      <c r="Z255" s="652"/>
      <c r="AA255" s="652"/>
      <c r="AB255" s="652"/>
    </row>
    <row r="256" spans="1:28" x14ac:dyDescent="0.2">
      <c r="A256" s="65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c r="Y256" s="652"/>
      <c r="Z256" s="652"/>
      <c r="AA256" s="652"/>
      <c r="AB256" s="652"/>
    </row>
    <row r="257" spans="1:28" x14ac:dyDescent="0.2">
      <c r="A257" s="65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c r="Y257" s="652"/>
      <c r="Z257" s="652"/>
      <c r="AA257" s="652"/>
      <c r="AB257" s="652"/>
    </row>
    <row r="258" spans="1:28" x14ac:dyDescent="0.2">
      <c r="A258" s="65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c r="Y258" s="652"/>
      <c r="Z258" s="652"/>
      <c r="AA258" s="652"/>
      <c r="AB258" s="652"/>
    </row>
    <row r="259" spans="1:28" x14ac:dyDescent="0.2">
      <c r="A259" s="65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c r="Y259" s="652"/>
      <c r="Z259" s="652"/>
      <c r="AA259" s="652"/>
      <c r="AB259" s="652"/>
    </row>
    <row r="260" spans="1:28" x14ac:dyDescent="0.2">
      <c r="A260" s="65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c r="Y260" s="652"/>
      <c r="Z260" s="652"/>
      <c r="AA260" s="652"/>
      <c r="AB260" s="652"/>
    </row>
    <row r="261" spans="1:28" x14ac:dyDescent="0.2">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c r="Y261" s="652"/>
      <c r="Z261" s="652"/>
      <c r="AA261" s="652"/>
      <c r="AB261" s="652"/>
    </row>
    <row r="262" spans="1:28" x14ac:dyDescent="0.2">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c r="Y262" s="652"/>
      <c r="Z262" s="652"/>
      <c r="AA262" s="652"/>
      <c r="AB262" s="652"/>
    </row>
    <row r="263" spans="1:28" x14ac:dyDescent="0.2">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c r="Y263" s="652"/>
      <c r="Z263" s="652"/>
      <c r="AA263" s="652"/>
      <c r="AB263" s="652"/>
    </row>
    <row r="264" spans="1:28" x14ac:dyDescent="0.2">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c r="Y264" s="652"/>
      <c r="Z264" s="652"/>
      <c r="AA264" s="652"/>
      <c r="AB264" s="652"/>
    </row>
    <row r="265" spans="1:28" x14ac:dyDescent="0.2">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c r="Y265" s="652"/>
      <c r="Z265" s="652"/>
      <c r="AA265" s="652"/>
      <c r="AB265" s="652"/>
    </row>
    <row r="266" spans="1:28" x14ac:dyDescent="0.2">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c r="Y266" s="652"/>
      <c r="Z266" s="652"/>
      <c r="AA266" s="652"/>
      <c r="AB266" s="652"/>
    </row>
    <row r="267" spans="1:28" x14ac:dyDescent="0.2">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c r="Y267" s="652"/>
      <c r="Z267" s="652"/>
      <c r="AA267" s="652"/>
      <c r="AB267" s="652"/>
    </row>
    <row r="268" spans="1:28" x14ac:dyDescent="0.2">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c r="Z268" s="652"/>
      <c r="AA268" s="652"/>
      <c r="AB268" s="652"/>
    </row>
    <row r="269" spans="1:28" x14ac:dyDescent="0.2">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c r="Z269" s="652"/>
      <c r="AA269" s="652"/>
      <c r="AB269" s="652"/>
    </row>
    <row r="270" spans="1:28" x14ac:dyDescent="0.2">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c r="AA270" s="652"/>
      <c r="AB270" s="652"/>
    </row>
    <row r="271" spans="1:28" x14ac:dyDescent="0.2">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c r="Z271" s="652"/>
      <c r="AA271" s="652"/>
      <c r="AB271" s="652"/>
    </row>
    <row r="272" spans="1:28" x14ac:dyDescent="0.2">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c r="Z272" s="652"/>
      <c r="AA272" s="652"/>
      <c r="AB272" s="652"/>
    </row>
    <row r="273" spans="1:28" x14ac:dyDescent="0.2">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c r="Z273" s="652"/>
      <c r="AA273" s="652"/>
      <c r="AB273" s="652"/>
    </row>
    <row r="274" spans="1:28" x14ac:dyDescent="0.2">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c r="AA274" s="652"/>
      <c r="AB274" s="652"/>
    </row>
    <row r="275" spans="1:28" x14ac:dyDescent="0.2">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row>
    <row r="276" spans="1:28" x14ac:dyDescent="0.2">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row>
    <row r="277" spans="1:28" x14ac:dyDescent="0.2">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c r="AA277" s="652"/>
      <c r="AB277" s="652"/>
    </row>
    <row r="278" spans="1:28" x14ac:dyDescent="0.2">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c r="AA278" s="652"/>
      <c r="AB278" s="652"/>
    </row>
    <row r="279" spans="1:28" x14ac:dyDescent="0.2">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c r="AA279" s="652"/>
      <c r="AB279" s="652"/>
    </row>
    <row r="280" spans="1:28" x14ac:dyDescent="0.2">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c r="AA280" s="652"/>
      <c r="AB280" s="652"/>
    </row>
  </sheetData>
  <sheetProtection formatColumns="0" autoFilter="0"/>
  <autoFilter ref="B10:D214" xr:uid="{00000000-0009-0000-0000-000001000000}"/>
  <mergeCells count="28">
    <mergeCell ref="R10:R11"/>
    <mergeCell ref="W10:W11"/>
    <mergeCell ref="AB10:AB11"/>
    <mergeCell ref="N8:R8"/>
    <mergeCell ref="S8:W8"/>
    <mergeCell ref="X8:AB8"/>
    <mergeCell ref="N5:R5"/>
    <mergeCell ref="S5:W5"/>
    <mergeCell ref="X5:AB5"/>
    <mergeCell ref="N6:R6"/>
    <mergeCell ref="S6:W6"/>
    <mergeCell ref="X6:AB6"/>
    <mergeCell ref="K5:M5"/>
    <mergeCell ref="A5:D5"/>
    <mergeCell ref="A6:D6"/>
    <mergeCell ref="E5:J5"/>
    <mergeCell ref="E6:J6"/>
    <mergeCell ref="K6:M6"/>
    <mergeCell ref="A10:A12"/>
    <mergeCell ref="E10:E12"/>
    <mergeCell ref="F10:F12"/>
    <mergeCell ref="G10:G12"/>
    <mergeCell ref="A2:F4"/>
    <mergeCell ref="H10:H12"/>
    <mergeCell ref="I10:I12"/>
    <mergeCell ref="J10:J12"/>
    <mergeCell ref="C10:C12"/>
    <mergeCell ref="B10:B12"/>
  </mergeCells>
  <conditionalFormatting sqref="B14:B214 E14:E214 G14:G214 I14:I214 K14:K214 N14:N214 S14:S214 X14:X214">
    <cfRule type="expression" dxfId="123" priority="32">
      <formula>IF($A14&lt;&gt;"",1,0)</formula>
    </cfRule>
  </conditionalFormatting>
  <conditionalFormatting sqref="D14:D214 F14:F214 H14:H214 J14:J214 L14:M214 O14:R214 T14:W214 Y14:AB214">
    <cfRule type="expression" dxfId="122" priority="31">
      <formula>IF($A14&lt;&gt;"",1,0)</formula>
    </cfRule>
  </conditionalFormatting>
  <conditionalFormatting sqref="D14:E214 G14:G214 I14:I214 A14:A214">
    <cfRule type="expression" dxfId="121" priority="30">
      <formula>IF($A14&lt;&gt;"",1,0)</formula>
    </cfRule>
  </conditionalFormatting>
  <conditionalFormatting sqref="G13:H214">
    <cfRule type="expression" dxfId="120" priority="29">
      <formula>IF(AND($B13&lt;&gt;"",$G13=""),1,0)</formula>
    </cfRule>
  </conditionalFormatting>
  <conditionalFormatting sqref="I13:J214">
    <cfRule type="expression" dxfId="119" priority="28">
      <formula>IF(AND($B13&lt;&gt;"",$I13=""),1,0)</formula>
    </cfRule>
  </conditionalFormatting>
  <conditionalFormatting sqref="A5:AB5">
    <cfRule type="cellIs" dxfId="118" priority="25" operator="notEqual">
      <formula>"Validation: OK"</formula>
    </cfRule>
  </conditionalFormatting>
  <conditionalFormatting sqref="A6:AB6">
    <cfRule type="cellIs" dxfId="117" priority="6" operator="notEqual">
      <formula>"First-stage credibility: OK"</formula>
    </cfRule>
  </conditionalFormatting>
  <conditionalFormatting sqref="L13:L214">
    <cfRule type="expression" dxfId="116" priority="5">
      <formula>IF(AND($B13&lt;&gt;"",$L13=""),1,0)</formula>
    </cfRule>
  </conditionalFormatting>
  <conditionalFormatting sqref="N13:AB214">
    <cfRule type="expression" dxfId="115" priority="26">
      <formula>IF($A13="",1,0)</formula>
    </cfRule>
    <cfRule type="expression" dxfId="114" priority="27">
      <formula>IF(AND($A13&lt;&gt;"",N13=0),1,0)</formula>
    </cfRule>
  </conditionalFormatting>
  <conditionalFormatting sqref="A13:AB14 A18:AB214">
    <cfRule type="expression" dxfId="113" priority="33">
      <formula>IF(AND($A14&lt;&gt;"",$A13&lt;&gt;""),1,0)</formula>
    </cfRule>
    <cfRule type="expression" dxfId="112" priority="34">
      <formula>IF(AND($A14="",$A13&lt;&gt;""),1,0)</formula>
    </cfRule>
  </conditionalFormatting>
  <conditionalFormatting sqref="K13">
    <cfRule type="expression" dxfId="111" priority="2">
      <formula>IF($A13&lt;&gt;"",1,0)</formula>
    </cfRule>
  </conditionalFormatting>
  <conditionalFormatting sqref="L13">
    <cfRule type="expression" dxfId="110" priority="1">
      <formula>IF($A13&lt;&gt;"",1,0)</formula>
    </cfRule>
  </conditionalFormatting>
  <conditionalFormatting sqref="A17:AB17">
    <cfRule type="expression" dxfId="109" priority="383331">
      <formula>IF(AND($A19&lt;&gt;"",$A17&lt;&gt;""),1,0)</formula>
    </cfRule>
    <cfRule type="expression" dxfId="108" priority="383332">
      <formula>IF(AND($A19="",$A17&lt;&gt;""),1,0)</formula>
    </cfRule>
  </conditionalFormatting>
  <conditionalFormatting sqref="A15:AB16">
    <cfRule type="expression" dxfId="107" priority="383397">
      <formula>IF(AND($A18&lt;&gt;"",$A15&lt;&gt;""),1,0)</formula>
    </cfRule>
    <cfRule type="expression" dxfId="106" priority="383398">
      <formula>IF(AND($A18="",$A15&lt;&gt;""),1,0)</formula>
    </cfRule>
  </conditionalFormatting>
  <dataValidations count="1">
    <dataValidation type="decimal" allowBlank="1" showErrorMessage="1" errorTitle="Invalid proportion" error="Please enter a price group proportion between 0% and 100%." sqref="H13:H144 J13:J144" xr:uid="{00000000-0002-0000-0100-000000000000}">
      <formula1>0</formula1>
      <formula2>1</formula2>
    </dataValidation>
  </dataValidations>
  <pageMargins left="0.70866141732283472" right="0.70866141732283472" top="0.74803149606299213" bottom="0.74803149606299213" header="0.31496062992125984" footer="0.31496062992125984"/>
  <pageSetup paperSize="8" scale="40" fitToHeight="0" orientation="landscape" r:id="rId1"/>
  <rowBreaks count="3" manualBreakCount="3">
    <brk id="37" max="43" man="1"/>
    <brk id="80" max="20" man="1"/>
    <brk id="130" max="20" man="1"/>
  </rowBreaks>
  <ignoredErrors>
    <ignoredError sqref="H18:H25 H27:H29 F18:F174 H31:H145 J18:J145 J13:J15 F13:F15 H1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'Courses Valid'!$B$9:$B$12</xm:f>
          </x14:formula1>
          <xm:sqref>K13:K214</xm:sqref>
        </x14:dataValidation>
        <x14:dataValidation type="list" allowBlank="1" showInputMessage="1" showErrorMessage="1" xr:uid="{00000000-0002-0000-0100-000002000000}">
          <x14:formula1>
            <xm:f>'Courses Valid'!$D$9:$D$10</xm:f>
          </x14:formula1>
          <xm:sqref>M13:M214</xm:sqref>
        </x14:dataValidation>
        <x14:dataValidation type="list" allowBlank="1" showInputMessage="1" showErrorMessage="1" xr:uid="{00000000-0002-0000-0100-000003000000}">
          <x14:formula1>
            <xm:f>'Courses Valid'!$C$9:$C$17</xm:f>
          </x14:formula1>
          <xm:sqref>L13:L214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K70"/>
  <sheetViews>
    <sheetView workbookViewId="0"/>
  </sheetViews>
  <sheetFormatPr defaultRowHeight="12.75" x14ac:dyDescent="0.2"/>
  <cols>
    <col min="1" max="1" width="28.85546875" style="3" customWidth="1"/>
    <col min="2" max="2" width="19.7109375" style="3" bestFit="1" customWidth="1"/>
    <col min="3" max="3" width="21.140625" style="3" bestFit="1" customWidth="1"/>
    <col min="4" max="66" width="9.140625" style="3"/>
    <col min="67" max="67" width="10.42578125" style="3" bestFit="1" customWidth="1"/>
    <col min="68" max="68" width="15" style="3" bestFit="1" customWidth="1"/>
    <col min="69" max="69" width="16.85546875" style="3" bestFit="1" customWidth="1"/>
    <col min="70" max="16384" width="9.140625" style="3"/>
  </cols>
  <sheetData>
    <row r="1" spans="1:19" ht="15.75" x14ac:dyDescent="0.25">
      <c r="A1" s="291" t="s">
        <v>11257</v>
      </c>
    </row>
    <row r="2" spans="1:19" x14ac:dyDescent="0.2">
      <c r="G2" s="67" t="s">
        <v>11001</v>
      </c>
      <c r="H2" s="67"/>
      <c r="I2" s="67"/>
      <c r="J2" s="67"/>
      <c r="K2" s="67" t="s">
        <v>11002</v>
      </c>
      <c r="L2" s="67"/>
      <c r="M2" s="67"/>
      <c r="N2" s="67"/>
      <c r="O2" s="67" t="s">
        <v>11003</v>
      </c>
      <c r="P2" s="67"/>
      <c r="Q2" s="67"/>
      <c r="R2" s="67"/>
      <c r="S2" s="67" t="s">
        <v>11004</v>
      </c>
    </row>
    <row r="3" spans="1:19" x14ac:dyDescent="0.2">
      <c r="B3" s="188" t="s">
        <v>153</v>
      </c>
      <c r="D3" s="44" t="e">
        <f>IF(AND(G3="Validation: OK",K3="Validation: OK",O3="Validation: OK",S3="Validation: OK"),0,1)</f>
        <v>#REF!</v>
      </c>
      <c r="G3" s="39" t="e">
        <f>IF(AND(N55="",AC57="",AV57="",BR32=""),"Validation: OK","Validation: Failure (see below table)")</f>
        <v>#REF!</v>
      </c>
      <c r="H3" s="39"/>
      <c r="I3" s="39"/>
      <c r="J3" s="39"/>
      <c r="K3" s="39" t="e">
        <f>IF(AND(R55="",AG57="",AZ57="",BV32=""),"Validation: OK","Validation: Failure (see below table)")</f>
        <v>#REF!</v>
      </c>
      <c r="L3" s="39"/>
      <c r="M3" s="39"/>
      <c r="N3" s="39"/>
      <c r="O3" s="39" t="e">
        <f>IF(AND(G55="",AK57="",BD57="",BZ32=""),"Validation: OK","Validation: Failure (see below table)")</f>
        <v>#REF!</v>
      </c>
      <c r="P3" s="39"/>
      <c r="Q3" s="39"/>
      <c r="R3" s="39"/>
      <c r="S3" s="39" t="e">
        <f>IF(AND(V55="",AO57="",BH57="",CD32=""),"Validation: OK","Validation: Failure (see below table)")</f>
        <v>#REF!</v>
      </c>
    </row>
    <row r="4" spans="1:19" x14ac:dyDescent="0.2">
      <c r="B4" s="188" t="s">
        <v>154</v>
      </c>
      <c r="D4" s="44" t="e">
        <f>IF(AND(G4="First-stage credibility: OK",K4="First-stage credibility: OK",O4="First-stage credibility: OK",S4="First-stage credibility: OK"),0,1)</f>
        <v>#REF!</v>
      </c>
      <c r="G4" s="38" t="e">
        <f>IF(AND(CZ25="",DG55=""),"First-stage credibility: OK","First-stage credibility: Warnings (see below table)")</f>
        <v>#REF!</v>
      </c>
      <c r="H4" s="38"/>
      <c r="I4" s="38"/>
      <c r="J4" s="38"/>
      <c r="K4" s="38" t="e">
        <f>IF(AND(CZ25="",DG55=""),"First-stage credibility: OK","First-stage credibility: Warnings (see below table)")</f>
        <v>#REF!</v>
      </c>
      <c r="L4" s="38"/>
      <c r="M4" s="38"/>
      <c r="N4" s="38"/>
      <c r="O4" s="38" t="e">
        <f>IF(AND(CL55="",CS55="",CZ25="",DG55=""),"First-stage credibility: OK","First-stage credibility: Warnings (see below table)")</f>
        <v>#REF!</v>
      </c>
      <c r="P4" s="38"/>
      <c r="Q4" s="38"/>
      <c r="R4" s="38"/>
      <c r="S4" s="38" t="e">
        <f>IF(AND(CZ25="",DG55=""),"First-stage credibility: OK","First-stage credibility: Warnings (see below table)")</f>
        <v>#REF!</v>
      </c>
    </row>
    <row r="5" spans="1:19" x14ac:dyDescent="0.2">
      <c r="B5" s="188"/>
      <c r="D5" s="44"/>
      <c r="G5" s="38"/>
      <c r="H5" s="38"/>
      <c r="I5" s="38"/>
      <c r="J5" s="38"/>
      <c r="K5" s="38"/>
      <c r="L5" s="38"/>
      <c r="M5" s="38"/>
      <c r="N5" s="38"/>
      <c r="O5" s="38"/>
      <c r="P5" s="38"/>
      <c r="Q5" s="38"/>
      <c r="R5" s="38"/>
      <c r="S5" s="38"/>
    </row>
    <row r="7" spans="1:19" ht="150" customHeight="1" x14ac:dyDescent="0.2">
      <c r="B7" s="1354" t="s">
        <v>155</v>
      </c>
      <c r="C7" s="1541"/>
      <c r="D7" s="138" t="s">
        <v>11258</v>
      </c>
      <c r="E7" s="138" t="s">
        <v>11155</v>
      </c>
      <c r="F7" s="138" t="s">
        <v>11259</v>
      </c>
      <c r="G7" s="138" t="s">
        <v>11260</v>
      </c>
      <c r="H7" s="290" t="s">
        <v>11307</v>
      </c>
      <c r="I7" s="1357"/>
      <c r="K7" s="38"/>
      <c r="L7" s="1354" t="s">
        <v>168</v>
      </c>
      <c r="M7" s="138"/>
      <c r="N7" s="138" t="s">
        <v>11262</v>
      </c>
      <c r="O7" s="138" t="s">
        <v>11263</v>
      </c>
      <c r="P7" s="290" t="s">
        <v>11264</v>
      </c>
      <c r="Q7" s="290" t="s">
        <v>11308</v>
      </c>
      <c r="R7" s="1357"/>
    </row>
    <row r="8" spans="1:19" x14ac:dyDescent="0.2">
      <c r="B8" s="1358" t="s">
        <v>172</v>
      </c>
      <c r="C8" s="39"/>
      <c r="D8" s="22">
        <v>1</v>
      </c>
      <c r="E8" s="22">
        <v>1</v>
      </c>
      <c r="F8" s="22">
        <v>1</v>
      </c>
      <c r="G8" s="22">
        <v>1</v>
      </c>
      <c r="H8" s="37">
        <v>1</v>
      </c>
      <c r="I8" s="122"/>
      <c r="K8" s="38"/>
      <c r="L8" s="1358" t="s">
        <v>172</v>
      </c>
      <c r="M8" s="22"/>
      <c r="N8" s="22">
        <v>1</v>
      </c>
      <c r="O8" s="22">
        <v>1</v>
      </c>
      <c r="P8" s="101">
        <v>1</v>
      </c>
      <c r="Q8" s="37">
        <v>1</v>
      </c>
      <c r="R8" s="122"/>
    </row>
    <row r="9" spans="1:19" x14ac:dyDescent="0.2">
      <c r="B9" s="123"/>
      <c r="C9" s="625"/>
      <c r="D9" s="625"/>
      <c r="E9" s="625"/>
      <c r="F9" s="625"/>
      <c r="G9" s="625"/>
      <c r="H9" s="292"/>
      <c r="I9" s="124"/>
      <c r="K9" s="38"/>
      <c r="L9" s="125"/>
      <c r="M9" s="625"/>
      <c r="N9" s="625"/>
      <c r="O9" s="625"/>
      <c r="P9" s="292"/>
      <c r="Q9" s="292"/>
      <c r="R9" s="124"/>
    </row>
    <row r="12" spans="1:19" x14ac:dyDescent="0.2">
      <c r="D12" s="67" t="s">
        <v>11173</v>
      </c>
    </row>
    <row r="14" spans="1:19" x14ac:dyDescent="0.2">
      <c r="D14" s="3" t="s">
        <v>11001</v>
      </c>
      <c r="E14" s="3" t="s">
        <v>11001</v>
      </c>
      <c r="F14" s="3" t="s">
        <v>11001</v>
      </c>
      <c r="G14" s="3" t="s">
        <v>11001</v>
      </c>
      <c r="H14" s="3" t="s">
        <v>11002</v>
      </c>
      <c r="I14" s="3" t="s">
        <v>11002</v>
      </c>
      <c r="J14" s="3" t="s">
        <v>11002</v>
      </c>
      <c r="K14" s="3" t="s">
        <v>11002</v>
      </c>
      <c r="L14" s="3" t="s">
        <v>11003</v>
      </c>
      <c r="M14" s="3" t="s">
        <v>11003</v>
      </c>
      <c r="N14" s="3" t="s">
        <v>11003</v>
      </c>
      <c r="O14" s="3" t="s">
        <v>11003</v>
      </c>
      <c r="P14" s="3" t="s">
        <v>11004</v>
      </c>
      <c r="Q14" s="3" t="s">
        <v>11004</v>
      </c>
      <c r="R14" s="3" t="s">
        <v>11004</v>
      </c>
      <c r="S14" s="3" t="s">
        <v>11004</v>
      </c>
    </row>
    <row r="15" spans="1:19" x14ac:dyDescent="0.2">
      <c r="A15" s="67" t="s">
        <v>11172</v>
      </c>
      <c r="D15" s="3" t="s">
        <v>11210</v>
      </c>
      <c r="E15" s="3" t="s">
        <v>11210</v>
      </c>
      <c r="F15" s="38" t="s">
        <v>11211</v>
      </c>
      <c r="G15" s="38" t="s">
        <v>11211</v>
      </c>
      <c r="H15" s="3" t="s">
        <v>11210</v>
      </c>
      <c r="I15" s="3" t="s">
        <v>11210</v>
      </c>
      <c r="J15" s="38" t="s">
        <v>11211</v>
      </c>
      <c r="K15" s="38" t="s">
        <v>11211</v>
      </c>
      <c r="L15" s="3" t="s">
        <v>11210</v>
      </c>
      <c r="M15" s="3" t="s">
        <v>11210</v>
      </c>
      <c r="N15" s="38" t="s">
        <v>11211</v>
      </c>
      <c r="O15" s="38" t="s">
        <v>11211</v>
      </c>
      <c r="P15" s="3" t="s">
        <v>11210</v>
      </c>
      <c r="Q15" s="3" t="s">
        <v>11210</v>
      </c>
      <c r="R15" s="38" t="s">
        <v>11211</v>
      </c>
      <c r="S15" s="38" t="s">
        <v>11211</v>
      </c>
    </row>
    <row r="16" spans="1:19" x14ac:dyDescent="0.2">
      <c r="D16" s="3" t="s">
        <v>94</v>
      </c>
      <c r="E16" s="3" t="s">
        <v>95</v>
      </c>
      <c r="F16" s="38" t="s">
        <v>94</v>
      </c>
      <c r="G16" s="38" t="s">
        <v>95</v>
      </c>
      <c r="H16" s="3" t="s">
        <v>94</v>
      </c>
      <c r="I16" s="3" t="s">
        <v>95</v>
      </c>
      <c r="J16" s="38" t="s">
        <v>94</v>
      </c>
      <c r="K16" s="38" t="s">
        <v>95</v>
      </c>
      <c r="L16" s="3" t="s">
        <v>94</v>
      </c>
      <c r="M16" s="3" t="s">
        <v>95</v>
      </c>
      <c r="N16" s="38" t="s">
        <v>94</v>
      </c>
      <c r="O16" s="38" t="s">
        <v>95</v>
      </c>
      <c r="P16" s="3" t="s">
        <v>94</v>
      </c>
      <c r="Q16" s="3" t="s">
        <v>95</v>
      </c>
      <c r="R16" s="38" t="s">
        <v>94</v>
      </c>
      <c r="S16" s="38" t="s">
        <v>95</v>
      </c>
    </row>
    <row r="18" spans="1:115" x14ac:dyDescent="0.2">
      <c r="E18" s="66"/>
      <c r="F18" s="49"/>
      <c r="G18" s="49"/>
      <c r="H18" s="49"/>
      <c r="I18" s="49"/>
      <c r="J18" s="49"/>
      <c r="K18" s="49"/>
      <c r="L18" s="66"/>
      <c r="M18" s="49"/>
      <c r="N18" s="49"/>
      <c r="O18" s="49"/>
      <c r="P18" s="49"/>
      <c r="Q18" s="49"/>
      <c r="R18" s="49"/>
      <c r="S18" s="49"/>
      <c r="T18" s="49"/>
      <c r="U18" s="49"/>
      <c r="V18" s="49"/>
      <c r="W18" s="49"/>
      <c r="X18" s="49"/>
      <c r="Y18" s="49"/>
      <c r="Z18" s="294"/>
      <c r="AA18" s="66"/>
      <c r="AB18" s="49"/>
      <c r="AC18" s="49"/>
      <c r="AD18" s="49"/>
      <c r="AE18" s="49"/>
      <c r="AF18" s="49"/>
      <c r="AG18" s="49"/>
      <c r="AH18" s="49"/>
      <c r="AI18" s="49"/>
      <c r="AJ18" s="49"/>
      <c r="AK18" s="49"/>
      <c r="AL18" s="49"/>
      <c r="AM18" s="49"/>
      <c r="AN18" s="49"/>
      <c r="AO18" s="49"/>
      <c r="AP18" s="49"/>
      <c r="AQ18" s="49"/>
      <c r="AR18" s="49"/>
      <c r="AS18" s="294"/>
      <c r="AT18" s="66"/>
      <c r="AU18" s="49"/>
      <c r="AV18" s="49"/>
      <c r="AW18" s="49"/>
      <c r="AX18" s="49"/>
      <c r="AY18" s="49"/>
      <c r="AZ18" s="49"/>
      <c r="BA18" s="49"/>
      <c r="BB18" s="49"/>
      <c r="BC18" s="49"/>
      <c r="BD18" s="49"/>
      <c r="BE18" s="49"/>
      <c r="BF18" s="49"/>
      <c r="BG18" s="49"/>
      <c r="BH18" s="49"/>
      <c r="BI18" s="49"/>
      <c r="BJ18" s="49"/>
      <c r="BK18" s="49"/>
      <c r="BL18" s="294"/>
      <c r="BM18" s="66"/>
      <c r="BN18" s="49"/>
      <c r="BO18" s="49"/>
      <c r="BP18" s="49"/>
      <c r="BQ18" s="49"/>
      <c r="BR18" s="49"/>
      <c r="BS18" s="49"/>
      <c r="BT18" s="49"/>
      <c r="BU18" s="49"/>
      <c r="BV18" s="49"/>
      <c r="BW18" s="49"/>
      <c r="BX18" s="49"/>
      <c r="BY18" s="49"/>
      <c r="BZ18" s="49"/>
      <c r="CA18" s="49"/>
      <c r="CB18" s="49"/>
      <c r="CC18" s="49"/>
      <c r="CD18" s="49"/>
      <c r="CE18" s="49"/>
      <c r="CF18" s="49"/>
      <c r="CG18" s="49"/>
      <c r="CH18" s="294"/>
      <c r="CJ18" s="320"/>
      <c r="CK18" s="321"/>
      <c r="CL18" s="321"/>
      <c r="CM18" s="321"/>
      <c r="CN18" s="321"/>
      <c r="CO18" s="321"/>
      <c r="CP18" s="322"/>
      <c r="CQ18" s="320"/>
      <c r="CR18" s="321"/>
      <c r="CS18" s="321"/>
      <c r="CT18" s="321"/>
      <c r="CU18" s="321"/>
      <c r="CV18" s="321"/>
      <c r="CW18" s="322"/>
      <c r="CX18" s="320"/>
      <c r="CY18" s="321"/>
      <c r="CZ18" s="321"/>
      <c r="DA18" s="321"/>
      <c r="DB18" s="321"/>
      <c r="DC18" s="321"/>
      <c r="DD18" s="322"/>
      <c r="DE18" s="320"/>
      <c r="DF18" s="321"/>
      <c r="DG18" s="321"/>
      <c r="DH18" s="321"/>
      <c r="DI18" s="321"/>
      <c r="DJ18" s="321"/>
      <c r="DK18" s="322"/>
    </row>
    <row r="19" spans="1:115" ht="12.75" customHeight="1" x14ac:dyDescent="0.2">
      <c r="E19" s="295"/>
      <c r="F19" s="10"/>
      <c r="G19" s="10"/>
      <c r="H19" s="10"/>
      <c r="I19" s="10"/>
      <c r="J19" s="10"/>
      <c r="K19" s="50"/>
      <c r="L19" s="295"/>
      <c r="M19" s="10"/>
      <c r="N19" s="297" t="s">
        <v>11267</v>
      </c>
      <c r="O19" s="10"/>
      <c r="P19" s="10"/>
      <c r="Q19" s="10"/>
      <c r="R19" s="297" t="s">
        <v>11268</v>
      </c>
      <c r="S19" s="10"/>
      <c r="T19" s="10"/>
      <c r="U19" s="10"/>
      <c r="V19" s="119" t="s">
        <v>11269</v>
      </c>
      <c r="W19" s="10"/>
      <c r="X19" s="10"/>
      <c r="Y19" s="10"/>
      <c r="Z19" s="50"/>
      <c r="AA19" s="295"/>
      <c r="AB19" s="10"/>
      <c r="AC19" s="297" t="s">
        <v>11267</v>
      </c>
      <c r="AD19" s="10"/>
      <c r="AE19" s="10"/>
      <c r="AF19" s="10"/>
      <c r="AG19" s="297" t="s">
        <v>11268</v>
      </c>
      <c r="AH19" s="10"/>
      <c r="AI19" s="10"/>
      <c r="AJ19" s="10"/>
      <c r="AK19" s="10" t="s">
        <v>11270</v>
      </c>
      <c r="AL19" s="10"/>
      <c r="AM19" s="10"/>
      <c r="AN19" s="10"/>
      <c r="AO19" s="119" t="s">
        <v>11269</v>
      </c>
      <c r="AP19" s="10"/>
      <c r="AQ19" s="10"/>
      <c r="AR19" s="10"/>
      <c r="AS19" s="50"/>
      <c r="AT19" s="295"/>
      <c r="AU19" s="10"/>
      <c r="AV19" s="297" t="s">
        <v>11267</v>
      </c>
      <c r="AW19" s="10"/>
      <c r="AX19" s="10"/>
      <c r="AY19" s="10"/>
      <c r="AZ19" s="297" t="s">
        <v>11268</v>
      </c>
      <c r="BA19" s="10"/>
      <c r="BB19" s="10"/>
      <c r="BC19" s="10"/>
      <c r="BD19" s="10" t="s">
        <v>11270</v>
      </c>
      <c r="BE19" s="10"/>
      <c r="BF19" s="10"/>
      <c r="BG19" s="10"/>
      <c r="BH19" s="119" t="s">
        <v>11269</v>
      </c>
      <c r="BI19" s="10"/>
      <c r="BJ19" s="10"/>
      <c r="BK19" s="10"/>
      <c r="BL19" s="50"/>
      <c r="CH19" s="50"/>
      <c r="CJ19" s="323"/>
      <c r="CK19" s="10"/>
      <c r="CL19" s="10"/>
      <c r="CM19" s="10"/>
      <c r="CN19" s="10"/>
      <c r="CO19" s="10"/>
      <c r="CP19" s="324"/>
      <c r="CQ19" s="323"/>
      <c r="CR19" s="10"/>
      <c r="CS19" s="10"/>
      <c r="CT19" s="10"/>
      <c r="CU19" s="10"/>
      <c r="CV19" s="10"/>
      <c r="CW19" s="324"/>
      <c r="CX19" s="323"/>
      <c r="CY19" s="10"/>
      <c r="CZ19" s="10"/>
      <c r="DA19" s="10"/>
      <c r="DB19" s="10"/>
      <c r="DC19" s="10"/>
      <c r="DD19" s="324"/>
      <c r="DE19" s="323"/>
      <c r="DF19" s="10"/>
      <c r="DG19" s="10"/>
      <c r="DH19" s="10"/>
      <c r="DI19" s="10"/>
      <c r="DJ19" s="10"/>
      <c r="DK19" s="324"/>
    </row>
    <row r="20" spans="1:115" x14ac:dyDescent="0.2">
      <c r="A20" s="3" t="s">
        <v>11273</v>
      </c>
      <c r="B20" s="3" t="s">
        <v>11274</v>
      </c>
      <c r="C20" s="3" t="s">
        <v>11275</v>
      </c>
      <c r="E20" s="1656" t="s">
        <v>11276</v>
      </c>
      <c r="F20" s="1689"/>
      <c r="G20" s="264" t="e">
        <f>IF(AND($D$8=1,#REF!&gt;0),L$15&amp;", "&amp;L$16&amp;", "&amp;$A20&amp;", "&amp;$B20&amp;", "&amp;$C20&amp;"; ","")</f>
        <v>#REF!</v>
      </c>
      <c r="H20" s="255" t="e">
        <f>IF(AND($D$8=1,#REF!&gt;0),M$15&amp;", "&amp;M$16&amp;", "&amp;$A20&amp;", "&amp;$B20&amp;", "&amp;$C20&amp;"; ","")</f>
        <v>#REF!</v>
      </c>
      <c r="I20" s="256" t="e">
        <f>IF(AND($D$8=1,#REF!&gt;0),N$15&amp;", "&amp;N$16&amp;", "&amp;$A20&amp;", "&amp;$B20&amp;", "&amp;$C20&amp;"; ","")</f>
        <v>#REF!</v>
      </c>
      <c r="J20" s="293" t="e">
        <f>IF(AND($D$8=1,#REF!&gt;0),O$15&amp;", "&amp;O$16&amp;", "&amp;$A20&amp;", "&amp;$B20&amp;", "&amp;$C20&amp;"; ","")</f>
        <v>#REF!</v>
      </c>
      <c r="K20" s="50"/>
      <c r="L20" s="1656" t="s">
        <v>11277</v>
      </c>
      <c r="M20" s="1689"/>
      <c r="N20" s="264" t="e">
        <f>IF(AND($E$8=1,#REF!&lt;0),D$14&amp;", "&amp;D$15&amp;", "&amp;D$16&amp;", "&amp;$A20&amp;", "&amp;$B20&amp;", "&amp;$C20&amp;"; ","")</f>
        <v>#REF!</v>
      </c>
      <c r="O20" s="255" t="e">
        <f>IF(AND($E$8=1,#REF!&lt;0),E$14&amp;", "&amp;E$15&amp;", "&amp;E$16&amp;", "&amp;$A20&amp;", "&amp;$B20&amp;", "&amp;$C20&amp;"; ","")</f>
        <v>#REF!</v>
      </c>
      <c r="P20" s="256" t="e">
        <f>IF(AND($E$8=1,#REF!&lt;0),F$14&amp;", "&amp;F$15&amp;", "&amp;F$16&amp;", "&amp;$A20&amp;", "&amp;$B20&amp;", "&amp;$C20&amp;"; ","")</f>
        <v>#REF!</v>
      </c>
      <c r="Q20" s="293" t="e">
        <f>IF(AND($E$8=1,#REF!&lt;0),G$14&amp;", "&amp;G$15&amp;", "&amp;G$16&amp;", "&amp;$A20&amp;", "&amp;$B20&amp;", "&amp;$C20&amp;"; ","")</f>
        <v>#REF!</v>
      </c>
      <c r="R20" s="264" t="e">
        <f>IF(AND($E$8=1,#REF!&lt;0),H$14&amp;", "&amp;H$15&amp;", "&amp;H$16&amp;", "&amp;$A20&amp;", "&amp;$B20&amp;", "&amp;$C20&amp;"; ","")</f>
        <v>#REF!</v>
      </c>
      <c r="S20" s="255" t="e">
        <f>IF(AND($E$8=1,#REF!&lt;0),I$14&amp;", "&amp;I$15&amp;", "&amp;I$16&amp;", "&amp;$A20&amp;", "&amp;$B20&amp;", "&amp;$C20&amp;"; ","")</f>
        <v>#REF!</v>
      </c>
      <c r="T20" s="256" t="e">
        <f>IF(AND($E$8=1,#REF!&lt;0),J$14&amp;", "&amp;J$15&amp;", "&amp;J$16&amp;", "&amp;$A20&amp;", "&amp;$B20&amp;", "&amp;$C20&amp;"; ","")</f>
        <v>#REF!</v>
      </c>
      <c r="U20" s="293" t="e">
        <f>IF(AND($E$8=1,#REF!&lt;0),K$14&amp;", "&amp;K$15&amp;", "&amp;K$16&amp;", "&amp;$A20&amp;", "&amp;$B20&amp;", "&amp;$C20&amp;"; ","")</f>
        <v>#REF!</v>
      </c>
      <c r="V20" s="264" t="e">
        <f>IF(AND($E$8=1,#REF!&lt;0),P$14&amp;", "&amp;P$15&amp;", "&amp;P$16&amp;", "&amp;$A20&amp;", "&amp;$B20&amp;", "&amp;$C20&amp;"; ","")</f>
        <v>#REF!</v>
      </c>
      <c r="W20" s="255" t="e">
        <f>IF(AND($E$8=1,#REF!&lt;0),Q$14&amp;", "&amp;Q$15&amp;", "&amp;Q$16&amp;", "&amp;$A20&amp;", "&amp;$B20&amp;", "&amp;$C20&amp;"; ","")</f>
        <v>#REF!</v>
      </c>
      <c r="X20" s="256" t="e">
        <f>IF(AND($E$8=1,#REF!&lt;0),R$14&amp;", "&amp;R$15&amp;", "&amp;R$16&amp;", "&amp;$A20&amp;", "&amp;$B20&amp;", "&amp;$C20&amp;"; ","")</f>
        <v>#REF!</v>
      </c>
      <c r="Y20" s="293" t="e">
        <f>IF(AND($E$8=1,#REF!&lt;0),S$14&amp;", "&amp;S$15&amp;", "&amp;S$16&amp;", "&amp;$A20&amp;", "&amp;$B20&amp;", "&amp;$C20&amp;"; ","")</f>
        <v>#REF!</v>
      </c>
      <c r="Z20" s="50"/>
      <c r="AA20" s="1656" t="s">
        <v>11278</v>
      </c>
      <c r="AB20" s="1689"/>
      <c r="AC20" s="264" t="e">
        <f>IF(AND($F$8=1,ABS(#REF!)&lt;&gt;INT(ABS(#REF!))),D$14&amp;", "&amp;D$15&amp;", "&amp;D$16&amp;", "&amp;$A20&amp;", "&amp;$B20&amp;", "&amp;$C20&amp;"; ","")</f>
        <v>#REF!</v>
      </c>
      <c r="AD20" s="255" t="e">
        <f>IF(AND($F$8=1,ABS(#REF!)&lt;&gt;INT(ABS(#REF!))),E$14&amp;", "&amp;E$15&amp;", "&amp;E$16&amp;", "&amp;$A20&amp;", "&amp;$B20&amp;", "&amp;$C20&amp;"; ","")</f>
        <v>#REF!</v>
      </c>
      <c r="AE20" s="256" t="e">
        <f>IF(AND($F$8=1,ABS(#REF!)&lt;&gt;INT(ABS(#REF!))),F$14&amp;", "&amp;F$15&amp;", "&amp;F$16&amp;", "&amp;$A20&amp;", "&amp;$B20&amp;", "&amp;$C20&amp;"; ","")</f>
        <v>#REF!</v>
      </c>
      <c r="AF20" s="293" t="e">
        <f>IF(AND($F$8=1,ABS(#REF!)&lt;&gt;INT(ABS(#REF!))),G$14&amp;", "&amp;G$15&amp;", "&amp;G$16&amp;", "&amp;$A20&amp;", "&amp;$B20&amp;", "&amp;$C20&amp;"; ","")</f>
        <v>#REF!</v>
      </c>
      <c r="AG20" s="264" t="e">
        <f>IF(AND($F$8=1,ABS(#REF!)&lt;&gt;INT(ABS(#REF!))),H$14&amp;", "&amp;H$15&amp;", "&amp;H$16&amp;", "&amp;$A20&amp;", "&amp;$B20&amp;", "&amp;$C20&amp;"; ","")</f>
        <v>#REF!</v>
      </c>
      <c r="AH20" s="255" t="e">
        <f>IF(AND($F$8=1,ABS(#REF!)&lt;&gt;INT(ABS(#REF!))),I$14&amp;", "&amp;I$15&amp;", "&amp;I$16&amp;", "&amp;$A20&amp;", "&amp;$B20&amp;", "&amp;$C20&amp;"; ","")</f>
        <v>#REF!</v>
      </c>
      <c r="AI20" s="256" t="e">
        <f>IF(AND($F$8=1,ABS(#REF!)&lt;&gt;INT(ABS(#REF!))),J$14&amp;", "&amp;J$15&amp;", "&amp;J$16&amp;", "&amp;$A20&amp;", "&amp;$B20&amp;", "&amp;$C20&amp;"; ","")</f>
        <v>#REF!</v>
      </c>
      <c r="AJ20" s="293" t="e">
        <f>IF(AND($F$8=1,ABS(#REF!)&lt;&gt;INT(ABS(#REF!))),K$14&amp;", "&amp;K$15&amp;", "&amp;K$16&amp;", "&amp;$A20&amp;", "&amp;$B20&amp;", "&amp;$C20&amp;"; ","")</f>
        <v>#REF!</v>
      </c>
      <c r="AK20" s="298" t="e">
        <f>IF(AND($F$8=1,ABS(#REF!)&lt;&gt;INT(ABS(#REF!))),L$14&amp;", "&amp;L$15&amp;", "&amp;L$16&amp;", "&amp;$A20&amp;", "&amp;$B20&amp;", "&amp;$C20&amp;"; ","")</f>
        <v>#REF!</v>
      </c>
      <c r="AL20" s="298" t="e">
        <f>IF(AND($F$8=1,ABS(#REF!)&lt;&gt;INT(ABS(#REF!))),M$14&amp;", "&amp;M$15&amp;", "&amp;M$16&amp;", "&amp;$A20&amp;", "&amp;$B20&amp;", "&amp;$C20&amp;"; ","")</f>
        <v>#REF!</v>
      </c>
      <c r="AM20" s="298" t="e">
        <f>IF(AND($F$8=1,ABS(#REF!)&lt;&gt;INT(ABS(#REF!))),N$14&amp;", "&amp;N$15&amp;", "&amp;N$16&amp;", "&amp;$A20&amp;", "&amp;$B20&amp;", "&amp;$C20&amp;"; ","")</f>
        <v>#REF!</v>
      </c>
      <c r="AN20" s="298" t="e">
        <f>IF(AND($F$8=1,ABS(#REF!)&lt;&gt;INT(ABS(#REF!))),O$14&amp;", "&amp;O$15&amp;", "&amp;O$16&amp;", "&amp;$A20&amp;", "&amp;$B20&amp;", "&amp;$C20&amp;"; ","")</f>
        <v>#REF!</v>
      </c>
      <c r="AO20" s="264" t="e">
        <f>IF(AND($F$8=1,ABS(#REF!)&lt;&gt;INT(ABS(#REF!))),P$14&amp;", "&amp;P$15&amp;", "&amp;P$16&amp;", "&amp;$A20&amp;", "&amp;$B20&amp;", "&amp;$C20&amp;"; ","")</f>
        <v>#REF!</v>
      </c>
      <c r="AP20" s="255" t="e">
        <f>IF(AND($F$8=1,ABS(#REF!)&lt;&gt;INT(ABS(#REF!))),Q$14&amp;", "&amp;Q$15&amp;", "&amp;Q$16&amp;", "&amp;$A20&amp;", "&amp;$B20&amp;", "&amp;$C20&amp;"; ","")</f>
        <v>#REF!</v>
      </c>
      <c r="AQ20" s="256" t="e">
        <f>IF(AND($F$8=1,ABS(#REF!)&lt;&gt;INT(ABS(#REF!))),R$14&amp;", "&amp;R$15&amp;", "&amp;R$16&amp;", "&amp;$A20&amp;", "&amp;$B20&amp;", "&amp;$C20&amp;"; ","")</f>
        <v>#REF!</v>
      </c>
      <c r="AR20" s="293" t="e">
        <f>IF(AND($F$8=1,ABS(#REF!)&lt;&gt;INT(ABS(#REF!))),S$14&amp;", "&amp;S$15&amp;", "&amp;S$16&amp;", "&amp;$A20&amp;", "&amp;$B20&amp;", "&amp;$C20&amp;"; ","")</f>
        <v>#REF!</v>
      </c>
      <c r="AS20" s="50"/>
      <c r="AT20" s="1656" t="s">
        <v>11279</v>
      </c>
      <c r="AU20" s="1689"/>
      <c r="AV20" s="286"/>
      <c r="AW20" s="287"/>
      <c r="AX20" s="301"/>
      <c r="AY20" s="302"/>
      <c r="AZ20" s="286"/>
      <c r="BA20" s="287"/>
      <c r="BB20" s="301"/>
      <c r="BC20" s="302"/>
      <c r="BD20" s="303"/>
      <c r="BE20" s="303"/>
      <c r="BF20" s="303"/>
      <c r="BG20" s="303"/>
      <c r="BH20" s="286"/>
      <c r="BI20" s="287"/>
      <c r="BJ20" s="301"/>
      <c r="BK20" s="302"/>
      <c r="BL20" s="50"/>
      <c r="BM20" s="295"/>
      <c r="BN20" s="10"/>
      <c r="BO20" s="103" t="s">
        <v>44</v>
      </c>
      <c r="BP20" s="10"/>
      <c r="BQ20" s="10"/>
      <c r="BR20" s="297" t="s">
        <v>11267</v>
      </c>
      <c r="BS20" s="10"/>
      <c r="BT20" s="10"/>
      <c r="BU20" s="10"/>
      <c r="BV20" s="297" t="s">
        <v>11268</v>
      </c>
      <c r="BW20" s="10"/>
      <c r="BX20" s="10"/>
      <c r="BY20" s="10"/>
      <c r="BZ20" s="10" t="s">
        <v>11270</v>
      </c>
      <c r="CA20" s="10"/>
      <c r="CB20" s="10"/>
      <c r="CC20" s="10"/>
      <c r="CD20" s="119" t="s">
        <v>11269</v>
      </c>
      <c r="CE20" s="10"/>
      <c r="CF20" s="10"/>
      <c r="CG20" s="10"/>
      <c r="CH20" s="50"/>
      <c r="CJ20" s="1655" t="s">
        <v>11280</v>
      </c>
      <c r="CK20" s="1689"/>
      <c r="CL20" s="264" t="e">
        <f>IF(AND($N$8=1,SUM(#REF!,#REF!)&gt;$CJ$22,#REF!=0),L$15&amp;", "&amp;L$16&amp;", "&amp;$A20&amp;", "&amp;$B20&amp;", "&amp;$C20&amp;"; ","")</f>
        <v>#REF!</v>
      </c>
      <c r="CM20" s="255" t="e">
        <f>IF(AND($N$8=1,SUM(#REF!,#REF!)&gt;$CJ$22,#REF!=0),M$15&amp;", "&amp;M$16&amp;", "&amp;$A20&amp;", "&amp;$B20&amp;", "&amp;$C20&amp;"; ","")</f>
        <v>#REF!</v>
      </c>
      <c r="CN20" s="256" t="e">
        <f>IF(AND($N$8=1,SUM(#REF!,#REF!)&gt;$CJ$22,#REF!=0),N$15&amp;", "&amp;N$16&amp;", "&amp;$A20&amp;", "&amp;$B20&amp;", "&amp;$C20&amp;"; ","")</f>
        <v>#REF!</v>
      </c>
      <c r="CO20" s="293" t="e">
        <f>IF(AND($N$8=1,SUM(#REF!,#REF!)&gt;$CJ$22,#REF!=0),O$15&amp;", "&amp;O$16&amp;", "&amp;$A20&amp;", "&amp;$B20&amp;", "&amp;$C20&amp;"; ","")</f>
        <v>#REF!</v>
      </c>
      <c r="CP20" s="324"/>
      <c r="CQ20" s="1655" t="s">
        <v>11281</v>
      </c>
      <c r="CR20" s="1689"/>
      <c r="CS20" s="264" t="e">
        <f>IF(AND($O$8=1,SUM(#REF!,#REF!)&gt;0,SUM(#REF!,#REF!)=ABS(#REF!)),L$15&amp;", "&amp;L$16&amp;", "&amp;$A20&amp;", "&amp;$B20&amp;", "&amp;$C20&amp;"; ","")</f>
        <v>#REF!</v>
      </c>
      <c r="CT20" s="255" t="e">
        <f>IF(AND($O$8=1,SUM(#REF!,#REF!)&gt;0,SUM(#REF!,#REF!)=ABS(#REF!)),M$15&amp;", "&amp;M$16&amp;", "&amp;$A20&amp;", "&amp;$B20&amp;", "&amp;$C20&amp;"; ","")</f>
        <v>#REF!</v>
      </c>
      <c r="CU20" s="256" t="e">
        <f>IF(AND($O$8=1,SUM(#REF!,#REF!)&gt;0,SUM(#REF!,#REF!)=ABS(#REF!)),N$15&amp;", "&amp;N$16&amp;", "&amp;$A20&amp;", "&amp;$B20&amp;", "&amp;$C20&amp;"; ","")</f>
        <v>#REF!</v>
      </c>
      <c r="CV20" s="293" t="e">
        <f>IF(AND($O$8=1,SUM(#REF!,#REF!)&gt;0,SUM(#REF!,#REF!)=ABS(#REF!)),O$15&amp;", "&amp;O$16&amp;", "&amp;$A20&amp;", "&amp;$B20&amp;", "&amp;$C20&amp;"; ","")</f>
        <v>#REF!</v>
      </c>
      <c r="CW20" s="324"/>
      <c r="CX20" s="1655" t="s">
        <v>11282</v>
      </c>
      <c r="CY20" s="1689"/>
      <c r="CZ20" s="264" t="e">
        <f>IF(AND($P$8=1,#REF!&lt;&gt;0),D$15&amp;", "&amp;D$16&amp;", "&amp;$B20&amp;", "&amp;$C20&amp;"; ","")</f>
        <v>#REF!</v>
      </c>
      <c r="DA20" s="255" t="e">
        <f>IF(AND($P$8=1,#REF!&lt;&gt;0),E$15&amp;", "&amp;E$16&amp;", "&amp;$B20&amp;", "&amp;$C20&amp;"; ","")</f>
        <v>#REF!</v>
      </c>
      <c r="DB20" s="256" t="e">
        <f>IF(AND($P$8=1,#REF!&lt;&gt;0),F$15&amp;", "&amp;F$16&amp;", "&amp;$B20&amp;", "&amp;$C20&amp;"; ","")</f>
        <v>#REF!</v>
      </c>
      <c r="DC20" s="293" t="e">
        <f>IF(AND($P$8=1,#REF!&lt;&gt;0),G$15&amp;", "&amp;G$16&amp;", "&amp;$B20&amp;", "&amp;$C20&amp;"; ","")</f>
        <v>#REF!</v>
      </c>
      <c r="DE20" s="1655" t="s">
        <v>11309</v>
      </c>
      <c r="DF20" s="1689"/>
      <c r="DG20" s="264" t="e">
        <f>IF(AND($Q$8=1,#REF!&lt;&gt;"",#REF!&lt;&gt;0),$A20&amp;", "&amp;$C20&amp;"; ","")</f>
        <v>#REF!</v>
      </c>
      <c r="DH20" s="255" t="e">
        <f>IF(AND($Q$8=1,#REF!&lt;&gt;"",#REF!&lt;&gt;0),$A20&amp;", "&amp;$C20&amp;"; ","")</f>
        <v>#REF!</v>
      </c>
      <c r="DI20" s="256" t="e">
        <f>IF(AND($Q$8=1,#REF!&lt;&gt;"",#REF!&lt;&gt;0),$A20&amp;", "&amp;$C20&amp;"; ","")</f>
        <v>#REF!</v>
      </c>
      <c r="DJ20" s="293" t="e">
        <f>IF(AND($Q$8=1,#REF!&lt;&gt;"",#REF!&lt;&gt;0),$A20&amp;", "&amp;$C20&amp;"; ","")</f>
        <v>#REF!</v>
      </c>
      <c r="DK20" s="324"/>
    </row>
    <row r="21" spans="1:115" x14ac:dyDescent="0.2">
      <c r="A21" s="3" t="s">
        <v>11273</v>
      </c>
      <c r="B21" s="3" t="s">
        <v>11274</v>
      </c>
      <c r="C21" s="3" t="s">
        <v>11284</v>
      </c>
      <c r="E21" s="1656"/>
      <c r="F21" s="1689"/>
      <c r="G21" s="265" t="e">
        <f>IF(AND($D$8=1,#REF!&gt;0),L$15&amp;", "&amp;L$16&amp;", "&amp;$A21&amp;", "&amp;$B21&amp;", "&amp;$C21&amp;"; ","")</f>
        <v>#REF!</v>
      </c>
      <c r="H21" s="258" t="e">
        <f>IF(AND($D$8=1,#REF!&gt;0),M$15&amp;", "&amp;M$16&amp;", "&amp;$A21&amp;", "&amp;$B21&amp;", "&amp;$C21&amp;"; ","")</f>
        <v>#REF!</v>
      </c>
      <c r="I21" s="259" t="e">
        <f>IF(AND($D$8=1,#REF!&gt;0),N$15&amp;", "&amp;N$16&amp;", "&amp;$A21&amp;", "&amp;$B21&amp;", "&amp;$C21&amp;"; ","")</f>
        <v>#REF!</v>
      </c>
      <c r="J21" s="266" t="e">
        <f>IF(AND($D$8=1,#REF!&gt;0),O$15&amp;", "&amp;O$16&amp;", "&amp;$A21&amp;", "&amp;$B21&amp;", "&amp;$C21&amp;"; ","")</f>
        <v>#REF!</v>
      </c>
      <c r="K21" s="50"/>
      <c r="L21" s="1656"/>
      <c r="M21" s="1689"/>
      <c r="N21" s="265" t="e">
        <f>IF(AND($E$8=1,#REF!&lt;0),D$14&amp;", "&amp;D$15&amp;", "&amp;D$16&amp;", "&amp;$A21&amp;", "&amp;$B21&amp;", "&amp;$C21&amp;"; ","")</f>
        <v>#REF!</v>
      </c>
      <c r="O21" s="258" t="e">
        <f>IF(AND($E$8=1,#REF!&lt;0),E$14&amp;", "&amp;E$15&amp;", "&amp;E$16&amp;", "&amp;$A21&amp;", "&amp;$B21&amp;", "&amp;$C21&amp;"; ","")</f>
        <v>#REF!</v>
      </c>
      <c r="P21" s="259" t="e">
        <f>IF(AND($E$8=1,#REF!&lt;0),F$14&amp;", "&amp;F$15&amp;", "&amp;F$16&amp;", "&amp;$A21&amp;", "&amp;$B21&amp;", "&amp;$C21&amp;"; ","")</f>
        <v>#REF!</v>
      </c>
      <c r="Q21" s="266" t="e">
        <f>IF(AND($E$8=1,#REF!&lt;0),G$14&amp;", "&amp;G$15&amp;", "&amp;G$16&amp;", "&amp;$A21&amp;", "&amp;$B21&amp;", "&amp;$C21&amp;"; ","")</f>
        <v>#REF!</v>
      </c>
      <c r="R21" s="265" t="e">
        <f>IF(AND($E$8=1,#REF!&lt;0),H$14&amp;", "&amp;H$15&amp;", "&amp;H$16&amp;", "&amp;$A21&amp;", "&amp;$B21&amp;", "&amp;$C21&amp;"; ","")</f>
        <v>#REF!</v>
      </c>
      <c r="S21" s="258" t="e">
        <f>IF(AND($E$8=1,#REF!&lt;0),I$14&amp;", "&amp;I$15&amp;", "&amp;I$16&amp;", "&amp;$A21&amp;", "&amp;$B21&amp;", "&amp;$C21&amp;"; ","")</f>
        <v>#REF!</v>
      </c>
      <c r="T21" s="259" t="e">
        <f>IF(AND($E$8=1,#REF!&lt;0),J$14&amp;", "&amp;J$15&amp;", "&amp;J$16&amp;", "&amp;$A21&amp;", "&amp;$B21&amp;", "&amp;$C21&amp;"; ","")</f>
        <v>#REF!</v>
      </c>
      <c r="U21" s="266" t="e">
        <f>IF(AND($E$8=1,#REF!&lt;0),K$14&amp;", "&amp;K$15&amp;", "&amp;K$16&amp;", "&amp;$A21&amp;", "&amp;$B21&amp;", "&amp;$C21&amp;"; ","")</f>
        <v>#REF!</v>
      </c>
      <c r="V21" s="265" t="e">
        <f>IF(AND($E$8=1,#REF!&lt;0),P$14&amp;", "&amp;P$15&amp;", "&amp;P$16&amp;", "&amp;$A21&amp;", "&amp;$B21&amp;", "&amp;$C21&amp;"; ","")</f>
        <v>#REF!</v>
      </c>
      <c r="W21" s="258" t="e">
        <f>IF(AND($E$8=1,#REF!&lt;0),Q$14&amp;", "&amp;Q$15&amp;", "&amp;Q$16&amp;", "&amp;$A21&amp;", "&amp;$B21&amp;", "&amp;$C21&amp;"; ","")</f>
        <v>#REF!</v>
      </c>
      <c r="X21" s="259" t="e">
        <f>IF(AND($E$8=1,#REF!&lt;0),R$14&amp;", "&amp;R$15&amp;", "&amp;R$16&amp;", "&amp;$A21&amp;", "&amp;$B21&amp;", "&amp;$C21&amp;"; ","")</f>
        <v>#REF!</v>
      </c>
      <c r="Y21" s="266" t="e">
        <f>IF(AND($E$8=1,#REF!&lt;0),S$14&amp;", "&amp;S$15&amp;", "&amp;S$16&amp;", "&amp;$A21&amp;", "&amp;$B21&amp;", "&amp;$C21&amp;"; ","")</f>
        <v>#REF!</v>
      </c>
      <c r="Z21" s="50"/>
      <c r="AA21" s="1656"/>
      <c r="AB21" s="1689"/>
      <c r="AC21" s="265" t="e">
        <f>IF(AND($F$8=1,ABS(#REF!)&lt;&gt;INT(ABS(#REF!))),D$14&amp;", "&amp;D$15&amp;", "&amp;D$16&amp;", "&amp;$A21&amp;", "&amp;$B21&amp;", "&amp;$C21&amp;"; ","")</f>
        <v>#REF!</v>
      </c>
      <c r="AD21" s="258" t="e">
        <f>IF(AND($F$8=1,ABS(#REF!)&lt;&gt;INT(ABS(#REF!))),E$14&amp;", "&amp;E$15&amp;", "&amp;E$16&amp;", "&amp;$A21&amp;", "&amp;$B21&amp;", "&amp;$C21&amp;"; ","")</f>
        <v>#REF!</v>
      </c>
      <c r="AE21" s="259" t="e">
        <f>IF(AND($F$8=1,ABS(#REF!)&lt;&gt;INT(ABS(#REF!))),F$14&amp;", "&amp;F$15&amp;", "&amp;F$16&amp;", "&amp;$A21&amp;", "&amp;$B21&amp;", "&amp;$C21&amp;"; ","")</f>
        <v>#REF!</v>
      </c>
      <c r="AF21" s="266" t="e">
        <f>IF(AND($F$8=1,ABS(#REF!)&lt;&gt;INT(ABS(#REF!))),G$14&amp;", "&amp;G$15&amp;", "&amp;G$16&amp;", "&amp;$A21&amp;", "&amp;$B21&amp;", "&amp;$C21&amp;"; ","")</f>
        <v>#REF!</v>
      </c>
      <c r="AG21" s="265" t="e">
        <f>IF(AND($F$8=1,ABS(#REF!)&lt;&gt;INT(ABS(#REF!))),H$14&amp;", "&amp;H$15&amp;", "&amp;H$16&amp;", "&amp;$A21&amp;", "&amp;$B21&amp;", "&amp;$C21&amp;"; ","")</f>
        <v>#REF!</v>
      </c>
      <c r="AH21" s="258" t="e">
        <f>IF(AND($F$8=1,ABS(#REF!)&lt;&gt;INT(ABS(#REF!))),I$14&amp;", "&amp;I$15&amp;", "&amp;I$16&amp;", "&amp;$A21&amp;", "&amp;$B21&amp;", "&amp;$C21&amp;"; ","")</f>
        <v>#REF!</v>
      </c>
      <c r="AI21" s="259" t="e">
        <f>IF(AND($F$8=1,ABS(#REF!)&lt;&gt;INT(ABS(#REF!))),J$14&amp;", "&amp;J$15&amp;", "&amp;J$16&amp;", "&amp;$A21&amp;", "&amp;$B21&amp;", "&amp;$C21&amp;"; ","")</f>
        <v>#REF!</v>
      </c>
      <c r="AJ21" s="266" t="e">
        <f>IF(AND($F$8=1,ABS(#REF!)&lt;&gt;INT(ABS(#REF!))),K$14&amp;", "&amp;K$15&amp;", "&amp;K$16&amp;", "&amp;$A21&amp;", "&amp;$B21&amp;", "&amp;$C21&amp;"; ","")</f>
        <v>#REF!</v>
      </c>
      <c r="AK21" s="299" t="e">
        <f>IF(AND($F$8=1,ABS(#REF!)&lt;&gt;INT(ABS(#REF!))),L$14&amp;", "&amp;L$15&amp;", "&amp;L$16&amp;", "&amp;$A21&amp;", "&amp;$B21&amp;", "&amp;$C21&amp;"; ","")</f>
        <v>#REF!</v>
      </c>
      <c r="AL21" s="299" t="e">
        <f>IF(AND($F$8=1,ABS(#REF!)&lt;&gt;INT(ABS(#REF!))),M$14&amp;", "&amp;M$15&amp;", "&amp;M$16&amp;", "&amp;$A21&amp;", "&amp;$B21&amp;", "&amp;$C21&amp;"; ","")</f>
        <v>#REF!</v>
      </c>
      <c r="AM21" s="299" t="e">
        <f>IF(AND($F$8=1,ABS(#REF!)&lt;&gt;INT(ABS(#REF!))),N$14&amp;", "&amp;N$15&amp;", "&amp;N$16&amp;", "&amp;$A21&amp;", "&amp;$B21&amp;", "&amp;$C21&amp;"; ","")</f>
        <v>#REF!</v>
      </c>
      <c r="AN21" s="299" t="e">
        <f>IF(AND($F$8=1,ABS(#REF!)&lt;&gt;INT(ABS(#REF!))),O$14&amp;", "&amp;O$15&amp;", "&amp;O$16&amp;", "&amp;$A21&amp;", "&amp;$B21&amp;", "&amp;$C21&amp;"; ","")</f>
        <v>#REF!</v>
      </c>
      <c r="AO21" s="265" t="e">
        <f>IF(AND($F$8=1,ABS(#REF!)&lt;&gt;INT(ABS(#REF!))),P$14&amp;", "&amp;P$15&amp;", "&amp;P$16&amp;", "&amp;$A21&amp;", "&amp;$B21&amp;", "&amp;$C21&amp;"; ","")</f>
        <v>#REF!</v>
      </c>
      <c r="AP21" s="258" t="e">
        <f>IF(AND($F$8=1,ABS(#REF!)&lt;&gt;INT(ABS(#REF!))),Q$14&amp;", "&amp;Q$15&amp;", "&amp;Q$16&amp;", "&amp;$A21&amp;", "&amp;$B21&amp;", "&amp;$C21&amp;"; ","")</f>
        <v>#REF!</v>
      </c>
      <c r="AQ21" s="259" t="e">
        <f>IF(AND($F$8=1,ABS(#REF!)&lt;&gt;INT(ABS(#REF!))),R$14&amp;", "&amp;R$15&amp;", "&amp;R$16&amp;", "&amp;$A21&amp;", "&amp;$B21&amp;", "&amp;$C21&amp;"; ","")</f>
        <v>#REF!</v>
      </c>
      <c r="AR21" s="266" t="e">
        <f>IF(AND($F$8=1,ABS(#REF!)&lt;&gt;INT(ABS(#REF!))),S$14&amp;", "&amp;S$15&amp;", "&amp;S$16&amp;", "&amp;$A21&amp;", "&amp;$B21&amp;", "&amp;$C21&amp;"; ","")</f>
        <v>#REF!</v>
      </c>
      <c r="AS21" s="50"/>
      <c r="AT21" s="1656"/>
      <c r="AU21" s="1689"/>
      <c r="AV21" s="281"/>
      <c r="AW21" s="280"/>
      <c r="AX21" s="288"/>
      <c r="AY21" s="304"/>
      <c r="AZ21" s="281"/>
      <c r="BA21" s="280"/>
      <c r="BB21" s="288"/>
      <c r="BC21" s="304"/>
      <c r="BD21" s="305"/>
      <c r="BE21" s="305"/>
      <c r="BF21" s="305"/>
      <c r="BG21" s="305"/>
      <c r="BH21" s="281"/>
      <c r="BI21" s="280"/>
      <c r="BJ21" s="288"/>
      <c r="BK21" s="304"/>
      <c r="BL21" s="50"/>
      <c r="BM21" s="1656" t="s">
        <v>11310</v>
      </c>
      <c r="BN21" s="1613"/>
      <c r="BO21" s="319" t="s">
        <v>134</v>
      </c>
      <c r="BP21" s="10" t="s">
        <v>11274</v>
      </c>
      <c r="BQ21" s="10" t="s">
        <v>11275</v>
      </c>
      <c r="BR21" s="264" t="e">
        <f>SUM(#REF!,#REF!,#REF!,#REF!,#REF!,#REF!,#REF!,#REF!,#REF!,#REF!,#REF!,#REF!,#REF!,#REF!,#REF!,#REF!,#REF!,#REF!,#REF!,#REF!,#REF!,#REF!,#REF!,#REF!,#REF!,#REF!,#REF!,#REF!,#REF!,#REF!,#REF!,#REF!)</f>
        <v>#REF!</v>
      </c>
      <c r="BS21" s="255" t="e">
        <f>SUM(#REF!,#REF!,#REF!,#REF!,#REF!,#REF!,#REF!,#REF!,#REF!,#REF!,#REF!,#REF!,#REF!,#REF!,#REF!,#REF!,#REF!,#REF!,#REF!,#REF!,#REF!,#REF!,#REF!,#REF!,#REF!,#REF!,#REF!,#REF!,#REF!,#REF!,#REF!,#REF!)</f>
        <v>#REF!</v>
      </c>
      <c r="BT21" s="301"/>
      <c r="BU21" s="302"/>
      <c r="BV21" s="264" t="e">
        <f>SUM(#REF!,#REF!,#REF!,#REF!,#REF!,#REF!,#REF!,#REF!,#REF!,#REF!,#REF!,#REF!,#REF!,#REF!,#REF!,#REF!,#REF!,#REF!,#REF!,#REF!,#REF!,#REF!,#REF!,#REF!,#REF!,#REF!,#REF!,#REF!,#REF!,#REF!,#REF!,#REF!)</f>
        <v>#REF!</v>
      </c>
      <c r="BW21" s="255" t="e">
        <f>SUM(#REF!,#REF!,#REF!,#REF!,#REF!,#REF!,#REF!,#REF!,#REF!,#REF!,#REF!,#REF!,#REF!,#REF!,#REF!,#REF!,#REF!,#REF!,#REF!,#REF!,#REF!,#REF!,#REF!,#REF!,#REF!,#REF!,#REF!,#REF!,#REF!,#REF!,#REF!,#REF!)</f>
        <v>#REF!</v>
      </c>
      <c r="BX21" s="301"/>
      <c r="BY21" s="302"/>
      <c r="BZ21" s="264" t="e">
        <f>SUM(#REF!,#REF!,#REF!,#REF!,#REF!,#REF!,#REF!,#REF!,#REF!,#REF!,#REF!,#REF!,#REF!,#REF!,#REF!,#REF!,#REF!,#REF!,#REF!,#REF!,#REF!,#REF!,#REF!,#REF!,#REF!,#REF!,#REF!,#REF!,#REF!,#REF!,#REF!,#REF!)</f>
        <v>#REF!</v>
      </c>
      <c r="CA21" s="255" t="e">
        <f>SUM(#REF!,#REF!,#REF!,#REF!,#REF!,#REF!,#REF!,#REF!,#REF!,#REF!,#REF!,#REF!,#REF!,#REF!,#REF!,#REF!,#REF!,#REF!,#REF!,#REF!,#REF!,#REF!,#REF!,#REF!,#REF!,#REF!,#REF!,#REF!,#REF!,#REF!,#REF!,#REF!)</f>
        <v>#REF!</v>
      </c>
      <c r="CB21" s="303"/>
      <c r="CC21" s="303"/>
      <c r="CD21" s="264" t="e">
        <f>SUM(#REF!,#REF!,#REF!,#REF!,#REF!,#REF!,#REF!,#REF!,#REF!,#REF!,#REF!,#REF!,#REF!,#REF!,#REF!,#REF!,#REF!,#REF!,#REF!,#REF!,#REF!,#REF!,#REF!,#REF!,#REF!,#REF!,#REF!,#REF!,#REF!,#REF!,#REF!,#REF!)</f>
        <v>#REF!</v>
      </c>
      <c r="CE21" s="255" t="e">
        <f>SUM(#REF!,#REF!,#REF!,#REF!,#REF!,#REF!,#REF!,#REF!,#REF!,#REF!,#REF!,#REF!,#REF!,#REF!,#REF!,#REF!,#REF!,#REF!,#REF!,#REF!,#REF!,#REF!,#REF!,#REF!,#REF!,#REF!,#REF!,#REF!,#REF!,#REF!,#REF!,#REF!)</f>
        <v>#REF!</v>
      </c>
      <c r="CF21" s="301"/>
      <c r="CG21" s="302"/>
      <c r="CH21" s="50"/>
      <c r="CJ21" s="1655"/>
      <c r="CK21" s="1689"/>
      <c r="CL21" s="265" t="e">
        <f>IF(AND($N$8=1,SUM(#REF!,#REF!)&gt;$CJ$22,#REF!=0),L$15&amp;", "&amp;L$16&amp;", "&amp;$A21&amp;", "&amp;$B21&amp;", "&amp;$C21&amp;"; ","")</f>
        <v>#REF!</v>
      </c>
      <c r="CM21" s="258" t="e">
        <f>IF(AND($N$8=1,SUM(#REF!,#REF!)&gt;$CJ$22,#REF!=0),M$15&amp;", "&amp;M$16&amp;", "&amp;$A21&amp;", "&amp;$B21&amp;", "&amp;$C21&amp;"; ","")</f>
        <v>#REF!</v>
      </c>
      <c r="CN21" s="259" t="e">
        <f>IF(AND($N$8=1,SUM(#REF!,#REF!)&gt;$CJ$22,#REF!=0),N$15&amp;", "&amp;N$16&amp;", "&amp;$A21&amp;", "&amp;$B21&amp;", "&amp;$C21&amp;"; ","")</f>
        <v>#REF!</v>
      </c>
      <c r="CO21" s="266" t="e">
        <f>IF(AND($N$8=1,SUM(#REF!,#REF!)&gt;$CJ$22,#REF!=0),O$15&amp;", "&amp;O$16&amp;", "&amp;$A21&amp;", "&amp;$B21&amp;", "&amp;$C21&amp;"; ","")</f>
        <v>#REF!</v>
      </c>
      <c r="CP21" s="324"/>
      <c r="CQ21" s="1655"/>
      <c r="CR21" s="1689"/>
      <c r="CS21" s="265" t="e">
        <f>IF(AND($O$8=1,SUM(#REF!,#REF!)&gt;0,SUM(#REF!,#REF!)=ABS(#REF!)),L$15&amp;", "&amp;L$16&amp;", "&amp;$A21&amp;", "&amp;$B21&amp;", "&amp;$C21&amp;"; ","")</f>
        <v>#REF!</v>
      </c>
      <c r="CT21" s="258" t="e">
        <f>IF(AND($O$8=1,SUM(#REF!,#REF!)&gt;0,SUM(#REF!,#REF!)=ABS(#REF!)),M$15&amp;", "&amp;M$16&amp;", "&amp;$A21&amp;", "&amp;$B21&amp;", "&amp;$C21&amp;"; ","")</f>
        <v>#REF!</v>
      </c>
      <c r="CU21" s="259" t="e">
        <f>IF(AND($O$8=1,SUM(#REF!,#REF!)&gt;0,SUM(#REF!,#REF!)=ABS(#REF!)),N$15&amp;", "&amp;N$16&amp;", "&amp;$A21&amp;", "&amp;$B21&amp;", "&amp;$C21&amp;"; ","")</f>
        <v>#REF!</v>
      </c>
      <c r="CV21" s="266" t="e">
        <f>IF(AND($O$8=1,SUM(#REF!,#REF!)&gt;0,SUM(#REF!,#REF!)=ABS(#REF!)),O$15&amp;", "&amp;O$16&amp;", "&amp;$A21&amp;", "&amp;$B21&amp;", "&amp;$C21&amp;"; ","")</f>
        <v>#REF!</v>
      </c>
      <c r="CW21" s="324"/>
      <c r="CX21" s="1655"/>
      <c r="CY21" s="1689"/>
      <c r="CZ21" s="314" t="e">
        <f>IF(AND($P$8=1,#REF!&lt;&gt;0),D$15&amp;", "&amp;D$16&amp;", "&amp;$B21&amp;", "&amp;$C21&amp;"; ","")</f>
        <v>#REF!</v>
      </c>
      <c r="DA21" s="315" t="e">
        <f>IF(AND($P$8=1,#REF!&lt;&gt;0),E$15&amp;", "&amp;E$16&amp;", "&amp;$B21&amp;", "&amp;$C21&amp;"; ","")</f>
        <v>#REF!</v>
      </c>
      <c r="DB21" s="316" t="e">
        <f>IF(AND($P$8=1,#REF!&lt;&gt;0),F$15&amp;", "&amp;F$16&amp;", "&amp;$B21&amp;", "&amp;$C21&amp;"; ","")</f>
        <v>#REF!</v>
      </c>
      <c r="DC21" s="317" t="e">
        <f>IF(AND($P$8=1,#REF!&lt;&gt;0),G$15&amp;", "&amp;G$16&amp;", "&amp;$B21&amp;", "&amp;$C21&amp;"; ","")</f>
        <v>#REF!</v>
      </c>
      <c r="DE21" s="1655"/>
      <c r="DF21" s="1689"/>
      <c r="DG21" s="265" t="e">
        <f>IF(AND($Q$8=1,#REF!&lt;&gt;"",#REF!&lt;&gt;0),$A21&amp;", "&amp;$C21&amp;"; ","")</f>
        <v>#REF!</v>
      </c>
      <c r="DH21" s="258" t="e">
        <f>IF(AND($Q$8=1,#REF!&lt;&gt;"",#REF!&lt;&gt;0),$A21&amp;", "&amp;$C21&amp;"; ","")</f>
        <v>#REF!</v>
      </c>
      <c r="DI21" s="259" t="e">
        <f>IF(AND($Q$8=1,#REF!&lt;&gt;"",#REF!&lt;&gt;0),$A21&amp;", "&amp;$C21&amp;"; ","")</f>
        <v>#REF!</v>
      </c>
      <c r="DJ21" s="266" t="e">
        <f>IF(AND($Q$8=1,#REF!&lt;&gt;"",#REF!&lt;&gt;0),$A21&amp;", "&amp;$C21&amp;"; ","")</f>
        <v>#REF!</v>
      </c>
      <c r="DK21" s="324"/>
    </row>
    <row r="22" spans="1:115" x14ac:dyDescent="0.2">
      <c r="A22" s="3" t="s">
        <v>11287</v>
      </c>
      <c r="B22" s="3" t="s">
        <v>11274</v>
      </c>
      <c r="C22" s="3" t="s">
        <v>11275</v>
      </c>
      <c r="E22" s="295"/>
      <c r="F22" s="10"/>
      <c r="G22" s="264" t="e">
        <f>IF(AND($D$8=1,#REF!&gt;0),L$15&amp;", "&amp;L$16&amp;", "&amp;$A22&amp;", "&amp;$B22&amp;", "&amp;$C22&amp;"; ","")</f>
        <v>#REF!</v>
      </c>
      <c r="H22" s="255" t="e">
        <f>IF(AND($D$8=1,#REF!&gt;0),M$15&amp;", "&amp;M$16&amp;", "&amp;$A22&amp;", "&amp;$B22&amp;", "&amp;$C22&amp;"; ","")</f>
        <v>#REF!</v>
      </c>
      <c r="I22" s="256" t="e">
        <f>IF(AND($D$8=1,#REF!&gt;0),N$15&amp;", "&amp;N$16&amp;", "&amp;$A22&amp;", "&amp;$B22&amp;", "&amp;$C22&amp;"; ","")</f>
        <v>#REF!</v>
      </c>
      <c r="J22" s="293" t="e">
        <f>IF(AND($D$8=1,#REF!&gt;0),O$15&amp;", "&amp;O$16&amp;", "&amp;$A22&amp;", "&amp;$B22&amp;", "&amp;$C22&amp;"; ","")</f>
        <v>#REF!</v>
      </c>
      <c r="K22" s="50"/>
      <c r="L22" s="295"/>
      <c r="M22" s="10"/>
      <c r="N22" s="264" t="e">
        <f>IF(AND($E$8=1,#REF!&lt;0),D$14&amp;", "&amp;D$15&amp;", "&amp;D$16&amp;", "&amp;$A22&amp;", "&amp;$B22&amp;", "&amp;$C22&amp;"; ","")</f>
        <v>#REF!</v>
      </c>
      <c r="O22" s="255" t="e">
        <f>IF(AND($E$8=1,#REF!&lt;0),E$14&amp;", "&amp;E$15&amp;", "&amp;E$16&amp;", "&amp;$A22&amp;", "&amp;$B22&amp;", "&amp;$C22&amp;"; ","")</f>
        <v>#REF!</v>
      </c>
      <c r="P22" s="256" t="e">
        <f>IF(AND($E$8=1,#REF!&lt;0),F$14&amp;", "&amp;F$15&amp;", "&amp;F$16&amp;", "&amp;$A22&amp;", "&amp;$B22&amp;", "&amp;$C22&amp;"; ","")</f>
        <v>#REF!</v>
      </c>
      <c r="Q22" s="293" t="e">
        <f>IF(AND($E$8=1,#REF!&lt;0),G$14&amp;", "&amp;G$15&amp;", "&amp;G$16&amp;", "&amp;$A22&amp;", "&amp;$B22&amp;", "&amp;$C22&amp;"; ","")</f>
        <v>#REF!</v>
      </c>
      <c r="R22" s="264" t="e">
        <f>IF(AND($E$8=1,#REF!&lt;0),H$14&amp;", "&amp;H$15&amp;", "&amp;H$16&amp;", "&amp;$A22&amp;", "&amp;$B22&amp;", "&amp;$C22&amp;"; ","")</f>
        <v>#REF!</v>
      </c>
      <c r="S22" s="255" t="e">
        <f>IF(AND($E$8=1,#REF!&lt;0),I$14&amp;", "&amp;I$15&amp;", "&amp;I$16&amp;", "&amp;$A22&amp;", "&amp;$B22&amp;", "&amp;$C22&amp;"; ","")</f>
        <v>#REF!</v>
      </c>
      <c r="T22" s="256" t="e">
        <f>IF(AND($E$8=1,#REF!&lt;0),J$14&amp;", "&amp;J$15&amp;", "&amp;J$16&amp;", "&amp;$A22&amp;", "&amp;$B22&amp;", "&amp;$C22&amp;"; ","")</f>
        <v>#REF!</v>
      </c>
      <c r="U22" s="293" t="e">
        <f>IF(AND($E$8=1,#REF!&lt;0),K$14&amp;", "&amp;K$15&amp;", "&amp;K$16&amp;", "&amp;$A22&amp;", "&amp;$B22&amp;", "&amp;$C22&amp;"; ","")</f>
        <v>#REF!</v>
      </c>
      <c r="V22" s="264" t="e">
        <f>IF(AND($E$8=1,#REF!&lt;0),P$14&amp;", "&amp;P$15&amp;", "&amp;P$16&amp;", "&amp;$A22&amp;", "&amp;$B22&amp;", "&amp;$C22&amp;"; ","")</f>
        <v>#REF!</v>
      </c>
      <c r="W22" s="255" t="e">
        <f>IF(AND($E$8=1,#REF!&lt;0),Q$14&amp;", "&amp;Q$15&amp;", "&amp;Q$16&amp;", "&amp;$A22&amp;", "&amp;$B22&amp;", "&amp;$C22&amp;"; ","")</f>
        <v>#REF!</v>
      </c>
      <c r="X22" s="256" t="e">
        <f>IF(AND($E$8=1,#REF!&lt;0),R$14&amp;", "&amp;R$15&amp;", "&amp;R$16&amp;", "&amp;$A22&amp;", "&amp;$B22&amp;", "&amp;$C22&amp;"; ","")</f>
        <v>#REF!</v>
      </c>
      <c r="Y22" s="293" t="e">
        <f>IF(AND($E$8=1,#REF!&lt;0),S$14&amp;", "&amp;S$15&amp;", "&amp;S$16&amp;", "&amp;$A22&amp;", "&amp;$B22&amp;", "&amp;$C22&amp;"; ","")</f>
        <v>#REF!</v>
      </c>
      <c r="Z22" s="50"/>
      <c r="AA22" s="295"/>
      <c r="AB22" s="10"/>
      <c r="AC22" s="264" t="e">
        <f>IF(AND($F$8=1,ABS(#REF!)&lt;&gt;INT(ABS(#REF!))),D$14&amp;", "&amp;D$15&amp;", "&amp;D$16&amp;", "&amp;$A22&amp;", "&amp;$B22&amp;", "&amp;$C22&amp;"; ","")</f>
        <v>#REF!</v>
      </c>
      <c r="AD22" s="255" t="e">
        <f>IF(AND($F$8=1,ABS(#REF!)&lt;&gt;INT(ABS(#REF!))),E$14&amp;", "&amp;E$15&amp;", "&amp;E$16&amp;", "&amp;$A22&amp;", "&amp;$B22&amp;", "&amp;$C22&amp;"; ","")</f>
        <v>#REF!</v>
      </c>
      <c r="AE22" s="256" t="e">
        <f>IF(AND($F$8=1,ABS(#REF!)&lt;&gt;INT(ABS(#REF!))),F$14&amp;", "&amp;F$15&amp;", "&amp;F$16&amp;", "&amp;$A22&amp;", "&amp;$B22&amp;", "&amp;$C22&amp;"; ","")</f>
        <v>#REF!</v>
      </c>
      <c r="AF22" s="293" t="e">
        <f>IF(AND($F$8=1,ABS(#REF!)&lt;&gt;INT(ABS(#REF!))),G$14&amp;", "&amp;G$15&amp;", "&amp;G$16&amp;", "&amp;$A22&amp;", "&amp;$B22&amp;", "&amp;$C22&amp;"; ","")</f>
        <v>#REF!</v>
      </c>
      <c r="AG22" s="264" t="e">
        <f>IF(AND($F$8=1,ABS(#REF!)&lt;&gt;INT(ABS(#REF!))),H$14&amp;", "&amp;H$15&amp;", "&amp;H$16&amp;", "&amp;$A22&amp;", "&amp;$B22&amp;", "&amp;$C22&amp;"; ","")</f>
        <v>#REF!</v>
      </c>
      <c r="AH22" s="255" t="e">
        <f>IF(AND($F$8=1,ABS(#REF!)&lt;&gt;INT(ABS(#REF!))),I$14&amp;", "&amp;I$15&amp;", "&amp;I$16&amp;", "&amp;$A22&amp;", "&amp;$B22&amp;", "&amp;$C22&amp;"; ","")</f>
        <v>#REF!</v>
      </c>
      <c r="AI22" s="256" t="e">
        <f>IF(AND($F$8=1,ABS(#REF!)&lt;&gt;INT(ABS(#REF!))),J$14&amp;", "&amp;J$15&amp;", "&amp;J$16&amp;", "&amp;$A22&amp;", "&amp;$B22&amp;", "&amp;$C22&amp;"; ","")</f>
        <v>#REF!</v>
      </c>
      <c r="AJ22" s="293" t="e">
        <f>IF(AND($F$8=1,ABS(#REF!)&lt;&gt;INT(ABS(#REF!))),K$14&amp;", "&amp;K$15&amp;", "&amp;K$16&amp;", "&amp;$A22&amp;", "&amp;$B22&amp;", "&amp;$C22&amp;"; ","")</f>
        <v>#REF!</v>
      </c>
      <c r="AK22" s="298" t="e">
        <f>IF(AND($F$8=1,ABS(#REF!)&lt;&gt;INT(ABS(#REF!))),L$14&amp;", "&amp;L$15&amp;", "&amp;L$16&amp;", "&amp;$A22&amp;", "&amp;$B22&amp;", "&amp;$C22&amp;"; ","")</f>
        <v>#REF!</v>
      </c>
      <c r="AL22" s="298" t="e">
        <f>IF(AND($F$8=1,ABS(#REF!)&lt;&gt;INT(ABS(#REF!))),M$14&amp;", "&amp;M$15&amp;", "&amp;M$16&amp;", "&amp;$A22&amp;", "&amp;$B22&amp;", "&amp;$C22&amp;"; ","")</f>
        <v>#REF!</v>
      </c>
      <c r="AM22" s="298" t="e">
        <f>IF(AND($F$8=1,ABS(#REF!)&lt;&gt;INT(ABS(#REF!))),N$14&amp;", "&amp;N$15&amp;", "&amp;N$16&amp;", "&amp;$A22&amp;", "&amp;$B22&amp;", "&amp;$C22&amp;"; ","")</f>
        <v>#REF!</v>
      </c>
      <c r="AN22" s="298" t="e">
        <f>IF(AND($F$8=1,ABS(#REF!)&lt;&gt;INT(ABS(#REF!))),O$14&amp;", "&amp;O$15&amp;", "&amp;O$16&amp;", "&amp;$A22&amp;", "&amp;$B22&amp;", "&amp;$C22&amp;"; ","")</f>
        <v>#REF!</v>
      </c>
      <c r="AO22" s="264" t="e">
        <f>IF(AND($F$8=1,ABS(#REF!)&lt;&gt;INT(ABS(#REF!))),P$14&amp;", "&amp;P$15&amp;", "&amp;P$16&amp;", "&amp;$A22&amp;", "&amp;$B22&amp;", "&amp;$C22&amp;"; ","")</f>
        <v>#REF!</v>
      </c>
      <c r="AP22" s="255" t="e">
        <f>IF(AND($F$8=1,ABS(#REF!)&lt;&gt;INT(ABS(#REF!))),Q$14&amp;", "&amp;Q$15&amp;", "&amp;Q$16&amp;", "&amp;$A22&amp;", "&amp;$B22&amp;", "&amp;$C22&amp;"; ","")</f>
        <v>#REF!</v>
      </c>
      <c r="AQ22" s="256" t="e">
        <f>IF(AND($F$8=1,ABS(#REF!)&lt;&gt;INT(ABS(#REF!))),R$14&amp;", "&amp;R$15&amp;", "&amp;R$16&amp;", "&amp;$A22&amp;", "&amp;$B22&amp;", "&amp;$C22&amp;"; ","")</f>
        <v>#REF!</v>
      </c>
      <c r="AR22" s="293" t="e">
        <f>IF(AND($F$8=1,ABS(#REF!)&lt;&gt;INT(ABS(#REF!))),S$14&amp;", "&amp;S$15&amp;", "&amp;S$16&amp;", "&amp;$A22&amp;", "&amp;$B22&amp;", "&amp;$C22&amp;"; ","")</f>
        <v>#REF!</v>
      </c>
      <c r="AS22" s="50"/>
      <c r="AT22" s="295"/>
      <c r="AU22" s="10"/>
      <c r="AV22" s="286"/>
      <c r="AW22" s="287"/>
      <c r="AX22" s="301"/>
      <c r="AY22" s="302"/>
      <c r="AZ22" s="286"/>
      <c r="BA22" s="287"/>
      <c r="BB22" s="301"/>
      <c r="BC22" s="302"/>
      <c r="BD22" s="303"/>
      <c r="BE22" s="303"/>
      <c r="BF22" s="303"/>
      <c r="BG22" s="303"/>
      <c r="BH22" s="286"/>
      <c r="BI22" s="287"/>
      <c r="BJ22" s="301"/>
      <c r="BK22" s="302"/>
      <c r="BL22" s="50"/>
      <c r="BM22" s="1656"/>
      <c r="BN22" s="1613"/>
      <c r="BO22" s="319" t="s">
        <v>134</v>
      </c>
      <c r="BP22" s="10" t="s">
        <v>11274</v>
      </c>
      <c r="BQ22" s="10" t="s">
        <v>11284</v>
      </c>
      <c r="BR22" s="314" t="e">
        <f>SUM(#REF!,#REF!,#REF!,#REF!,#REF!,#REF!,#REF!,#REF!,#REF!,#REF!,#REF!,#REF!,#REF!,#REF!,#REF!,#REF!,#REF!,#REF!,#REF!,#REF!,#REF!,#REF!,#REF!,#REF!,#REF!,#REF!,#REF!,#REF!,#REF!,#REF!,#REF!,#REF!)</f>
        <v>#REF!</v>
      </c>
      <c r="BS22" s="315" t="e">
        <f>SUM(#REF!,#REF!,#REF!,#REF!,#REF!,#REF!,#REF!,#REF!,#REF!,#REF!,#REF!,#REF!,#REF!,#REF!,#REF!,#REF!,#REF!,#REF!,#REF!,#REF!,#REF!,#REF!,#REF!,#REF!,#REF!,#REF!,#REF!,#REF!,#REF!,#REF!,#REF!,#REF!)</f>
        <v>#REF!</v>
      </c>
      <c r="BT22" s="311"/>
      <c r="BU22" s="312"/>
      <c r="BV22" s="314" t="e">
        <f>SUM(#REF!,#REF!,#REF!,#REF!,#REF!,#REF!,#REF!,#REF!,#REF!,#REF!,#REF!,#REF!,#REF!,#REF!,#REF!,#REF!,#REF!,#REF!,#REF!,#REF!,#REF!,#REF!,#REF!,#REF!,#REF!,#REF!,#REF!,#REF!,#REF!,#REF!,#REF!,#REF!)</f>
        <v>#REF!</v>
      </c>
      <c r="BW22" s="315" t="e">
        <f>SUM(#REF!,#REF!,#REF!,#REF!,#REF!,#REF!,#REF!,#REF!,#REF!,#REF!,#REF!,#REF!,#REF!,#REF!,#REF!,#REF!,#REF!,#REF!,#REF!,#REF!,#REF!,#REF!,#REF!,#REF!,#REF!,#REF!,#REF!,#REF!,#REF!,#REF!,#REF!,#REF!)</f>
        <v>#REF!</v>
      </c>
      <c r="BX22" s="311"/>
      <c r="BY22" s="312"/>
      <c r="BZ22" s="314" t="e">
        <f>SUM(#REF!,#REF!,#REF!,#REF!,#REF!,#REF!,#REF!,#REF!,#REF!,#REF!,#REF!,#REF!,#REF!,#REF!,#REF!,#REF!,#REF!,#REF!,#REF!,#REF!,#REF!,#REF!,#REF!,#REF!,#REF!,#REF!,#REF!,#REF!,#REF!,#REF!,#REF!,#REF!)</f>
        <v>#REF!</v>
      </c>
      <c r="CA22" s="315" t="e">
        <f>SUM(#REF!,#REF!,#REF!,#REF!,#REF!,#REF!,#REF!,#REF!,#REF!,#REF!,#REF!,#REF!,#REF!,#REF!,#REF!,#REF!,#REF!,#REF!,#REF!,#REF!,#REF!,#REF!,#REF!,#REF!,#REF!,#REF!,#REF!,#REF!,#REF!,#REF!,#REF!,#REF!)</f>
        <v>#REF!</v>
      </c>
      <c r="CB22" s="313"/>
      <c r="CC22" s="313"/>
      <c r="CD22" s="314" t="e">
        <f>SUM(#REF!,#REF!,#REF!,#REF!,#REF!,#REF!,#REF!,#REF!,#REF!,#REF!,#REF!,#REF!,#REF!,#REF!,#REF!,#REF!,#REF!,#REF!,#REF!,#REF!,#REF!,#REF!,#REF!,#REF!,#REF!,#REF!,#REF!,#REF!,#REF!,#REF!,#REF!,#REF!)</f>
        <v>#REF!</v>
      </c>
      <c r="CE22" s="315" t="e">
        <f>SUM(#REF!,#REF!,#REF!,#REF!,#REF!,#REF!,#REF!,#REF!,#REF!,#REF!,#REF!,#REF!,#REF!,#REF!,#REF!,#REF!,#REF!,#REF!,#REF!,#REF!,#REF!,#REF!,#REF!,#REF!,#REF!,#REF!,#REF!,#REF!,#REF!,#REF!,#REF!,#REF!)</f>
        <v>#REF!</v>
      </c>
      <c r="CF22" s="311"/>
      <c r="CG22" s="312"/>
      <c r="CH22" s="50"/>
      <c r="CJ22" s="331">
        <v>50</v>
      </c>
      <c r="CK22" s="10"/>
      <c r="CL22" s="264" t="e">
        <f>IF(AND($N$8=1,SUM(#REF!,#REF!)&gt;$CJ$22,#REF!=0),L$15&amp;", "&amp;L$16&amp;", "&amp;$A22&amp;", "&amp;$B22&amp;", "&amp;$C22&amp;"; ","")</f>
        <v>#REF!</v>
      </c>
      <c r="CM22" s="255" t="e">
        <f>IF(AND($N$8=1,SUM(#REF!,#REF!)&gt;$CJ$22,#REF!=0),M$15&amp;", "&amp;M$16&amp;", "&amp;$A22&amp;", "&amp;$B22&amp;", "&amp;$C22&amp;"; ","")</f>
        <v>#REF!</v>
      </c>
      <c r="CN22" s="256" t="e">
        <f>IF(AND($N$8=1,SUM(#REF!,#REF!)&gt;$CJ$22,#REF!=0),N$15&amp;", "&amp;N$16&amp;", "&amp;$A22&amp;", "&amp;$B22&amp;", "&amp;$C22&amp;"; ","")</f>
        <v>#REF!</v>
      </c>
      <c r="CO22" s="293" t="e">
        <f>IF(AND($N$8=1,SUM(#REF!,#REF!)&gt;$CJ$22,#REF!=0),O$15&amp;", "&amp;O$16&amp;", "&amp;$A22&amp;", "&amp;$B22&amp;", "&amp;$C22&amp;"; ","")</f>
        <v>#REF!</v>
      </c>
      <c r="CP22" s="324"/>
      <c r="CQ22" s="323"/>
      <c r="CR22" s="10"/>
      <c r="CS22" s="264" t="e">
        <f>IF(AND($O$8=1,SUM(#REF!,#REF!)&gt;0,SUM(#REF!,#REF!)=ABS(#REF!)),L$15&amp;", "&amp;L$16&amp;", "&amp;$A22&amp;", "&amp;$B22&amp;", "&amp;$C22&amp;"; ","")</f>
        <v>#REF!</v>
      </c>
      <c r="CT22" s="255" t="e">
        <f>IF(AND($O$8=1,SUM(#REF!,#REF!)&gt;0,SUM(#REF!,#REF!)=ABS(#REF!)),M$15&amp;", "&amp;M$16&amp;", "&amp;$A22&amp;", "&amp;$B22&amp;", "&amp;$C22&amp;"; ","")</f>
        <v>#REF!</v>
      </c>
      <c r="CU22" s="256" t="e">
        <f>IF(AND($O$8=1,SUM(#REF!,#REF!)&gt;0,SUM(#REF!,#REF!)=ABS(#REF!)),N$15&amp;", "&amp;N$16&amp;", "&amp;$A22&amp;", "&amp;$B22&amp;", "&amp;$C22&amp;"; ","")</f>
        <v>#REF!</v>
      </c>
      <c r="CV22" s="293" t="e">
        <f>IF(AND($O$8=1,SUM(#REF!,#REF!)&gt;0,SUM(#REF!,#REF!)=ABS(#REF!)),O$15&amp;", "&amp;O$16&amp;", "&amp;$A22&amp;", "&amp;$B22&amp;", "&amp;$C22&amp;"; ","")</f>
        <v>#REF!</v>
      </c>
      <c r="CW22" s="324"/>
      <c r="CX22" s="323"/>
      <c r="CY22" s="10"/>
      <c r="CZ22" s="10"/>
      <c r="DA22" s="10"/>
      <c r="DB22" s="10"/>
      <c r="DC22" s="10"/>
      <c r="DE22" s="323"/>
      <c r="DF22" s="10"/>
      <c r="DG22" s="264" t="e">
        <f>IF(AND($Q$8=1,#REF!&lt;&gt;"",#REF!&lt;&gt;0),$A22&amp;", "&amp;$C22&amp;"; ","")</f>
        <v>#REF!</v>
      </c>
      <c r="DH22" s="255" t="e">
        <f>IF(AND($Q$8=1,#REF!&lt;&gt;"",#REF!&lt;&gt;0),$A22&amp;", "&amp;$C22&amp;"; ","")</f>
        <v>#REF!</v>
      </c>
      <c r="DI22" s="256" t="e">
        <f>IF(AND($Q$8=1,#REF!&lt;&gt;"",#REF!&lt;&gt;0),$A22&amp;", "&amp;$C22&amp;"; ","")</f>
        <v>#REF!</v>
      </c>
      <c r="DJ22" s="293" t="e">
        <f>IF(AND($Q$8=1,#REF!&lt;&gt;"",#REF!&lt;&gt;0),$A22&amp;", "&amp;$C22&amp;"; ","")</f>
        <v>#REF!</v>
      </c>
      <c r="DK22" s="324"/>
    </row>
    <row r="23" spans="1:115" x14ac:dyDescent="0.2">
      <c r="A23" s="3" t="s">
        <v>11287</v>
      </c>
      <c r="B23" s="3" t="s">
        <v>11274</v>
      </c>
      <c r="C23" s="3" t="s">
        <v>11284</v>
      </c>
      <c r="E23" s="295"/>
      <c r="F23" s="10"/>
      <c r="G23" s="265" t="e">
        <f>IF(AND($D$8=1,#REF!&gt;0),L$15&amp;", "&amp;L$16&amp;", "&amp;$A23&amp;", "&amp;$B23&amp;", "&amp;$C23&amp;"; ","")</f>
        <v>#REF!</v>
      </c>
      <c r="H23" s="258" t="e">
        <f>IF(AND($D$8=1,#REF!&gt;0),M$15&amp;", "&amp;M$16&amp;", "&amp;$A23&amp;", "&amp;$B23&amp;", "&amp;$C23&amp;"; ","")</f>
        <v>#REF!</v>
      </c>
      <c r="I23" s="259" t="e">
        <f>IF(AND($D$8=1,#REF!&gt;0),N$15&amp;", "&amp;N$16&amp;", "&amp;$A23&amp;", "&amp;$B23&amp;", "&amp;$C23&amp;"; ","")</f>
        <v>#REF!</v>
      </c>
      <c r="J23" s="266" t="e">
        <f>IF(AND($D$8=1,#REF!&gt;0),O$15&amp;", "&amp;O$16&amp;", "&amp;$A23&amp;", "&amp;$B23&amp;", "&amp;$C23&amp;"; ","")</f>
        <v>#REF!</v>
      </c>
      <c r="K23" s="50"/>
      <c r="L23" s="295"/>
      <c r="M23" s="10"/>
      <c r="N23" s="265" t="e">
        <f>IF(AND($E$8=1,#REF!&lt;0),D$14&amp;", "&amp;D$15&amp;", "&amp;D$16&amp;", "&amp;$A23&amp;", "&amp;$B23&amp;", "&amp;$C23&amp;"; ","")</f>
        <v>#REF!</v>
      </c>
      <c r="O23" s="258" t="e">
        <f>IF(AND($E$8=1,#REF!&lt;0),E$14&amp;", "&amp;E$15&amp;", "&amp;E$16&amp;", "&amp;$A23&amp;", "&amp;$B23&amp;", "&amp;$C23&amp;"; ","")</f>
        <v>#REF!</v>
      </c>
      <c r="P23" s="259" t="e">
        <f>IF(AND($E$8=1,#REF!&lt;0),F$14&amp;", "&amp;F$15&amp;", "&amp;F$16&amp;", "&amp;$A23&amp;", "&amp;$B23&amp;", "&amp;$C23&amp;"; ","")</f>
        <v>#REF!</v>
      </c>
      <c r="Q23" s="266" t="e">
        <f>IF(AND($E$8=1,#REF!&lt;0),G$14&amp;", "&amp;G$15&amp;", "&amp;G$16&amp;", "&amp;$A23&amp;", "&amp;$B23&amp;", "&amp;$C23&amp;"; ","")</f>
        <v>#REF!</v>
      </c>
      <c r="R23" s="265" t="e">
        <f>IF(AND($E$8=1,#REF!&lt;0),H$14&amp;", "&amp;H$15&amp;", "&amp;H$16&amp;", "&amp;$A23&amp;", "&amp;$B23&amp;", "&amp;$C23&amp;"; ","")</f>
        <v>#REF!</v>
      </c>
      <c r="S23" s="258" t="e">
        <f>IF(AND($E$8=1,#REF!&lt;0),I$14&amp;", "&amp;I$15&amp;", "&amp;I$16&amp;", "&amp;$A23&amp;", "&amp;$B23&amp;", "&amp;$C23&amp;"; ","")</f>
        <v>#REF!</v>
      </c>
      <c r="T23" s="259" t="e">
        <f>IF(AND($E$8=1,#REF!&lt;0),J$14&amp;", "&amp;J$15&amp;", "&amp;J$16&amp;", "&amp;$A23&amp;", "&amp;$B23&amp;", "&amp;$C23&amp;"; ","")</f>
        <v>#REF!</v>
      </c>
      <c r="U23" s="266" t="e">
        <f>IF(AND($E$8=1,#REF!&lt;0),K$14&amp;", "&amp;K$15&amp;", "&amp;K$16&amp;", "&amp;$A23&amp;", "&amp;$B23&amp;", "&amp;$C23&amp;"; ","")</f>
        <v>#REF!</v>
      </c>
      <c r="V23" s="265" t="e">
        <f>IF(AND($E$8=1,#REF!&lt;0),P$14&amp;", "&amp;P$15&amp;", "&amp;P$16&amp;", "&amp;$A23&amp;", "&amp;$B23&amp;", "&amp;$C23&amp;"; ","")</f>
        <v>#REF!</v>
      </c>
      <c r="W23" s="258" t="e">
        <f>IF(AND($E$8=1,#REF!&lt;0),Q$14&amp;", "&amp;Q$15&amp;", "&amp;Q$16&amp;", "&amp;$A23&amp;", "&amp;$B23&amp;", "&amp;$C23&amp;"; ","")</f>
        <v>#REF!</v>
      </c>
      <c r="X23" s="259" t="e">
        <f>IF(AND($E$8=1,#REF!&lt;0),R$14&amp;", "&amp;R$15&amp;", "&amp;R$16&amp;", "&amp;$A23&amp;", "&amp;$B23&amp;", "&amp;$C23&amp;"; ","")</f>
        <v>#REF!</v>
      </c>
      <c r="Y23" s="266" t="e">
        <f>IF(AND($E$8=1,#REF!&lt;0),S$14&amp;", "&amp;S$15&amp;", "&amp;S$16&amp;", "&amp;$A23&amp;", "&amp;$B23&amp;", "&amp;$C23&amp;"; ","")</f>
        <v>#REF!</v>
      </c>
      <c r="Z23" s="50"/>
      <c r="AA23" s="295"/>
      <c r="AB23" s="10"/>
      <c r="AC23" s="265" t="e">
        <f>IF(AND($F$8=1,ABS(#REF!)&lt;&gt;INT(ABS(#REF!))),D$14&amp;", "&amp;D$15&amp;", "&amp;D$16&amp;", "&amp;$A23&amp;", "&amp;$B23&amp;", "&amp;$C23&amp;"; ","")</f>
        <v>#REF!</v>
      </c>
      <c r="AD23" s="258" t="e">
        <f>IF(AND($F$8=1,ABS(#REF!)&lt;&gt;INT(ABS(#REF!))),E$14&amp;", "&amp;E$15&amp;", "&amp;E$16&amp;", "&amp;$A23&amp;", "&amp;$B23&amp;", "&amp;$C23&amp;"; ","")</f>
        <v>#REF!</v>
      </c>
      <c r="AE23" s="259" t="e">
        <f>IF(AND($F$8=1,ABS(#REF!)&lt;&gt;INT(ABS(#REF!))),F$14&amp;", "&amp;F$15&amp;", "&amp;F$16&amp;", "&amp;$A23&amp;", "&amp;$B23&amp;", "&amp;$C23&amp;"; ","")</f>
        <v>#REF!</v>
      </c>
      <c r="AF23" s="266" t="e">
        <f>IF(AND($F$8=1,ABS(#REF!)&lt;&gt;INT(ABS(#REF!))),G$14&amp;", "&amp;G$15&amp;", "&amp;G$16&amp;", "&amp;$A23&amp;", "&amp;$B23&amp;", "&amp;$C23&amp;"; ","")</f>
        <v>#REF!</v>
      </c>
      <c r="AG23" s="265" t="e">
        <f>IF(AND($F$8=1,ABS(#REF!)&lt;&gt;INT(ABS(#REF!))),H$14&amp;", "&amp;H$15&amp;", "&amp;H$16&amp;", "&amp;$A23&amp;", "&amp;$B23&amp;", "&amp;$C23&amp;"; ","")</f>
        <v>#REF!</v>
      </c>
      <c r="AH23" s="258" t="e">
        <f>IF(AND($F$8=1,ABS(#REF!)&lt;&gt;INT(ABS(#REF!))),I$14&amp;", "&amp;I$15&amp;", "&amp;I$16&amp;", "&amp;$A23&amp;", "&amp;$B23&amp;", "&amp;$C23&amp;"; ","")</f>
        <v>#REF!</v>
      </c>
      <c r="AI23" s="259" t="e">
        <f>IF(AND($F$8=1,ABS(#REF!)&lt;&gt;INT(ABS(#REF!))),J$14&amp;", "&amp;J$15&amp;", "&amp;J$16&amp;", "&amp;$A23&amp;", "&amp;$B23&amp;", "&amp;$C23&amp;"; ","")</f>
        <v>#REF!</v>
      </c>
      <c r="AJ23" s="266" t="e">
        <f>IF(AND($F$8=1,ABS(#REF!)&lt;&gt;INT(ABS(#REF!))),K$14&amp;", "&amp;K$15&amp;", "&amp;K$16&amp;", "&amp;$A23&amp;", "&amp;$B23&amp;", "&amp;$C23&amp;"; ","")</f>
        <v>#REF!</v>
      </c>
      <c r="AK23" s="299" t="e">
        <f>IF(AND($F$8=1,ABS(#REF!)&lt;&gt;INT(ABS(#REF!))),L$14&amp;", "&amp;L$15&amp;", "&amp;L$16&amp;", "&amp;$A23&amp;", "&amp;$B23&amp;", "&amp;$C23&amp;"; ","")</f>
        <v>#REF!</v>
      </c>
      <c r="AL23" s="299" t="e">
        <f>IF(AND($F$8=1,ABS(#REF!)&lt;&gt;INT(ABS(#REF!))),M$14&amp;", "&amp;M$15&amp;", "&amp;M$16&amp;", "&amp;$A23&amp;", "&amp;$B23&amp;", "&amp;$C23&amp;"; ","")</f>
        <v>#REF!</v>
      </c>
      <c r="AM23" s="299" t="e">
        <f>IF(AND($F$8=1,ABS(#REF!)&lt;&gt;INT(ABS(#REF!))),N$14&amp;", "&amp;N$15&amp;", "&amp;N$16&amp;", "&amp;$A23&amp;", "&amp;$B23&amp;", "&amp;$C23&amp;"; ","")</f>
        <v>#REF!</v>
      </c>
      <c r="AN23" s="299" t="e">
        <f>IF(AND($F$8=1,ABS(#REF!)&lt;&gt;INT(ABS(#REF!))),O$14&amp;", "&amp;O$15&amp;", "&amp;O$16&amp;", "&amp;$A23&amp;", "&amp;$B23&amp;", "&amp;$C23&amp;"; ","")</f>
        <v>#REF!</v>
      </c>
      <c r="AO23" s="265" t="e">
        <f>IF(AND($F$8=1,ABS(#REF!)&lt;&gt;INT(ABS(#REF!))),P$14&amp;", "&amp;P$15&amp;", "&amp;P$16&amp;", "&amp;$A23&amp;", "&amp;$B23&amp;", "&amp;$C23&amp;"; ","")</f>
        <v>#REF!</v>
      </c>
      <c r="AP23" s="258" t="e">
        <f>IF(AND($F$8=1,ABS(#REF!)&lt;&gt;INT(ABS(#REF!))),Q$14&amp;", "&amp;Q$15&amp;", "&amp;Q$16&amp;", "&amp;$A23&amp;", "&amp;$B23&amp;", "&amp;$C23&amp;"; ","")</f>
        <v>#REF!</v>
      </c>
      <c r="AQ23" s="259" t="e">
        <f>IF(AND($F$8=1,ABS(#REF!)&lt;&gt;INT(ABS(#REF!))),R$14&amp;", "&amp;R$15&amp;", "&amp;R$16&amp;", "&amp;$A23&amp;", "&amp;$B23&amp;", "&amp;$C23&amp;"; ","")</f>
        <v>#REF!</v>
      </c>
      <c r="AR23" s="266" t="e">
        <f>IF(AND($F$8=1,ABS(#REF!)&lt;&gt;INT(ABS(#REF!))),S$14&amp;", "&amp;S$15&amp;", "&amp;S$16&amp;", "&amp;$A23&amp;", "&amp;$B23&amp;", "&amp;$C23&amp;"; ","")</f>
        <v>#REF!</v>
      </c>
      <c r="AS23" s="50"/>
      <c r="AT23" s="295"/>
      <c r="AU23" s="10"/>
      <c r="AV23" s="281"/>
      <c r="AW23" s="280"/>
      <c r="AX23" s="288"/>
      <c r="AY23" s="304"/>
      <c r="AZ23" s="281"/>
      <c r="BA23" s="280"/>
      <c r="BB23" s="288"/>
      <c r="BC23" s="304"/>
      <c r="BD23" s="305"/>
      <c r="BE23" s="305"/>
      <c r="BF23" s="305"/>
      <c r="BG23" s="305"/>
      <c r="BH23" s="281"/>
      <c r="BI23" s="280"/>
      <c r="BJ23" s="288"/>
      <c r="BK23" s="304"/>
      <c r="BL23" s="50"/>
      <c r="BM23" s="295"/>
      <c r="BN23" s="10"/>
      <c r="CH23" s="50"/>
      <c r="CJ23" s="323"/>
      <c r="CK23" s="10"/>
      <c r="CL23" s="265" t="e">
        <f>IF(AND($N$8=1,SUM(#REF!,#REF!)&gt;$CJ$22,#REF!=0),L$15&amp;", "&amp;L$16&amp;", "&amp;$A23&amp;", "&amp;$B23&amp;", "&amp;$C23&amp;"; ","")</f>
        <v>#REF!</v>
      </c>
      <c r="CM23" s="258" t="e">
        <f>IF(AND($N$8=1,SUM(#REF!,#REF!)&gt;$CJ$22,#REF!=0),M$15&amp;", "&amp;M$16&amp;", "&amp;$A23&amp;", "&amp;$B23&amp;", "&amp;$C23&amp;"; ","")</f>
        <v>#REF!</v>
      </c>
      <c r="CN23" s="259" t="e">
        <f>IF(AND($N$8=1,SUM(#REF!,#REF!)&gt;$CJ$22,#REF!=0),N$15&amp;", "&amp;N$16&amp;", "&amp;$A23&amp;", "&amp;$B23&amp;", "&amp;$C23&amp;"; ","")</f>
        <v>#REF!</v>
      </c>
      <c r="CO23" s="266" t="e">
        <f>IF(AND($N$8=1,SUM(#REF!,#REF!)&gt;$CJ$22,#REF!=0),O$15&amp;", "&amp;O$16&amp;", "&amp;$A23&amp;", "&amp;$B23&amp;", "&amp;$C23&amp;"; ","")</f>
        <v>#REF!</v>
      </c>
      <c r="CP23" s="324"/>
      <c r="CQ23" s="323"/>
      <c r="CR23" s="10"/>
      <c r="CS23" s="265" t="e">
        <f>IF(AND($O$8=1,SUM(#REF!,#REF!)&gt;0,SUM(#REF!,#REF!)=ABS(#REF!)),L$15&amp;", "&amp;L$16&amp;", "&amp;$A23&amp;", "&amp;$B23&amp;", "&amp;$C23&amp;"; ","")</f>
        <v>#REF!</v>
      </c>
      <c r="CT23" s="258" t="e">
        <f>IF(AND($O$8=1,SUM(#REF!,#REF!)&gt;0,SUM(#REF!,#REF!)=ABS(#REF!)),M$15&amp;", "&amp;M$16&amp;", "&amp;$A23&amp;", "&amp;$B23&amp;", "&amp;$C23&amp;"; ","")</f>
        <v>#REF!</v>
      </c>
      <c r="CU23" s="259" t="e">
        <f>IF(AND($O$8=1,SUM(#REF!,#REF!)&gt;0,SUM(#REF!,#REF!)=ABS(#REF!)),N$15&amp;", "&amp;N$16&amp;", "&amp;$A23&amp;", "&amp;$B23&amp;", "&amp;$C23&amp;"; ","")</f>
        <v>#REF!</v>
      </c>
      <c r="CV23" s="266" t="e">
        <f>IF(AND($O$8=1,SUM(#REF!,#REF!)&gt;0,SUM(#REF!,#REF!)=ABS(#REF!)),O$15&amp;", "&amp;O$16&amp;", "&amp;$A23&amp;", "&amp;$B23&amp;", "&amp;$C23&amp;"; ","")</f>
        <v>#REF!</v>
      </c>
      <c r="CW23" s="324"/>
      <c r="CX23" s="323"/>
      <c r="CY23" s="10"/>
      <c r="CZ23" s="621" t="e">
        <f>CZ20&amp;CZ21</f>
        <v>#REF!</v>
      </c>
      <c r="DA23" s="621" t="e">
        <f>DA20&amp;DA21</f>
        <v>#REF!</v>
      </c>
      <c r="DB23" s="621" t="e">
        <f>DB20&amp;DB21</f>
        <v>#REF!</v>
      </c>
      <c r="DC23" s="621" t="e">
        <f>DC20&amp;DC21</f>
        <v>#REF!</v>
      </c>
      <c r="DE23" s="323"/>
      <c r="DF23" s="10"/>
      <c r="DG23" s="265" t="e">
        <f>IF(AND($Q$8=1,#REF!&lt;&gt;"",#REF!&lt;&gt;0),$A23&amp;", "&amp;$C23&amp;"; ","")</f>
        <v>#REF!</v>
      </c>
      <c r="DH23" s="258" t="e">
        <f>IF(AND($Q$8=1,#REF!&lt;&gt;"",#REF!&lt;&gt;0),$A23&amp;", "&amp;$C23&amp;"; ","")</f>
        <v>#REF!</v>
      </c>
      <c r="DI23" s="259" t="e">
        <f>IF(AND($Q$8=1,#REF!&lt;&gt;"",#REF!&lt;&gt;0),$A23&amp;", "&amp;$C23&amp;"; ","")</f>
        <v>#REF!</v>
      </c>
      <c r="DJ23" s="266" t="e">
        <f>IF(AND($Q$8=1,#REF!&lt;&gt;"",#REF!&lt;&gt;0),$A23&amp;", "&amp;$C23&amp;"; ","")</f>
        <v>#REF!</v>
      </c>
      <c r="DK23" s="324"/>
    </row>
    <row r="24" spans="1:115" x14ac:dyDescent="0.2">
      <c r="A24" s="3" t="s">
        <v>11288</v>
      </c>
      <c r="B24" s="3" t="s">
        <v>11274</v>
      </c>
      <c r="C24" s="3" t="s">
        <v>11275</v>
      </c>
      <c r="E24" s="295"/>
      <c r="F24" s="10"/>
      <c r="G24" s="264" t="e">
        <f>IF(AND($D$8=1,#REF!&gt;0),L$15&amp;", "&amp;L$16&amp;", "&amp;$A24&amp;", "&amp;$B24&amp;", "&amp;$C24&amp;"; ","")</f>
        <v>#REF!</v>
      </c>
      <c r="H24" s="255" t="e">
        <f>IF(AND($D$8=1,#REF!&gt;0),M$15&amp;", "&amp;M$16&amp;", "&amp;$A24&amp;", "&amp;$B24&amp;", "&amp;$C24&amp;"; ","")</f>
        <v>#REF!</v>
      </c>
      <c r="I24" s="256" t="e">
        <f>IF(AND($D$8=1,#REF!&gt;0),N$15&amp;", "&amp;N$16&amp;", "&amp;$A24&amp;", "&amp;$B24&amp;", "&amp;$C24&amp;"; ","")</f>
        <v>#REF!</v>
      </c>
      <c r="J24" s="293" t="e">
        <f>IF(AND($D$8=1,#REF!&gt;0),O$15&amp;", "&amp;O$16&amp;", "&amp;$A24&amp;", "&amp;$B24&amp;", "&amp;$C24&amp;"; ","")</f>
        <v>#REF!</v>
      </c>
      <c r="K24" s="50"/>
      <c r="L24" s="295"/>
      <c r="M24" s="10"/>
      <c r="N24" s="264" t="e">
        <f>IF(AND($E$8=1,#REF!&lt;0),D$14&amp;", "&amp;D$15&amp;", "&amp;D$16&amp;", "&amp;$A24&amp;", "&amp;$B24&amp;", "&amp;$C24&amp;"; ","")</f>
        <v>#REF!</v>
      </c>
      <c r="O24" s="255" t="e">
        <f>IF(AND($E$8=1,#REF!&lt;0),E$14&amp;", "&amp;E$15&amp;", "&amp;E$16&amp;", "&amp;$A24&amp;", "&amp;$B24&amp;", "&amp;$C24&amp;"; ","")</f>
        <v>#REF!</v>
      </c>
      <c r="P24" s="256" t="e">
        <f>IF(AND($E$8=1,#REF!&lt;0),F$14&amp;", "&amp;F$15&amp;", "&amp;F$16&amp;", "&amp;$A24&amp;", "&amp;$B24&amp;", "&amp;$C24&amp;"; ","")</f>
        <v>#REF!</v>
      </c>
      <c r="Q24" s="293" t="e">
        <f>IF(AND($E$8=1,#REF!&lt;0),G$14&amp;", "&amp;G$15&amp;", "&amp;G$16&amp;", "&amp;$A24&amp;", "&amp;$B24&amp;", "&amp;$C24&amp;"; ","")</f>
        <v>#REF!</v>
      </c>
      <c r="R24" s="264" t="e">
        <f>IF(AND($E$8=1,#REF!&lt;0),H$14&amp;", "&amp;H$15&amp;", "&amp;H$16&amp;", "&amp;$A24&amp;", "&amp;$B24&amp;", "&amp;$C24&amp;"; ","")</f>
        <v>#REF!</v>
      </c>
      <c r="S24" s="255" t="e">
        <f>IF(AND($E$8=1,#REF!&lt;0),I$14&amp;", "&amp;I$15&amp;", "&amp;I$16&amp;", "&amp;$A24&amp;", "&amp;$B24&amp;", "&amp;$C24&amp;"; ","")</f>
        <v>#REF!</v>
      </c>
      <c r="T24" s="256" t="e">
        <f>IF(AND($E$8=1,#REF!&lt;0),J$14&amp;", "&amp;J$15&amp;", "&amp;J$16&amp;", "&amp;$A24&amp;", "&amp;$B24&amp;", "&amp;$C24&amp;"; ","")</f>
        <v>#REF!</v>
      </c>
      <c r="U24" s="293" t="e">
        <f>IF(AND($E$8=1,#REF!&lt;0),K$14&amp;", "&amp;K$15&amp;", "&amp;K$16&amp;", "&amp;$A24&amp;", "&amp;$B24&amp;", "&amp;$C24&amp;"; ","")</f>
        <v>#REF!</v>
      </c>
      <c r="V24" s="264" t="e">
        <f>IF(AND($E$8=1,#REF!&lt;0),P$14&amp;", "&amp;P$15&amp;", "&amp;P$16&amp;", "&amp;$A24&amp;", "&amp;$B24&amp;", "&amp;$C24&amp;"; ","")</f>
        <v>#REF!</v>
      </c>
      <c r="W24" s="255" t="e">
        <f>IF(AND($E$8=1,#REF!&lt;0),Q$14&amp;", "&amp;Q$15&amp;", "&amp;Q$16&amp;", "&amp;$A24&amp;", "&amp;$B24&amp;", "&amp;$C24&amp;"; ","")</f>
        <v>#REF!</v>
      </c>
      <c r="X24" s="256" t="e">
        <f>IF(AND($E$8=1,#REF!&lt;0),R$14&amp;", "&amp;R$15&amp;", "&amp;R$16&amp;", "&amp;$A24&amp;", "&amp;$B24&amp;", "&amp;$C24&amp;"; ","")</f>
        <v>#REF!</v>
      </c>
      <c r="Y24" s="293" t="e">
        <f>IF(AND($E$8=1,#REF!&lt;0),S$14&amp;", "&amp;S$15&amp;", "&amp;S$16&amp;", "&amp;$A24&amp;", "&amp;$B24&amp;", "&amp;$C24&amp;"; ","")</f>
        <v>#REF!</v>
      </c>
      <c r="Z24" s="50"/>
      <c r="AA24" s="295"/>
      <c r="AB24" s="10"/>
      <c r="AC24" s="286"/>
      <c r="AD24" s="287"/>
      <c r="AE24" s="301"/>
      <c r="AF24" s="302"/>
      <c r="AG24" s="286"/>
      <c r="AH24" s="287"/>
      <c r="AI24" s="301"/>
      <c r="AJ24" s="302"/>
      <c r="AK24" s="303"/>
      <c r="AL24" s="303"/>
      <c r="AM24" s="303"/>
      <c r="AN24" s="303"/>
      <c r="AO24" s="286"/>
      <c r="AP24" s="287"/>
      <c r="AQ24" s="301"/>
      <c r="AR24" s="302"/>
      <c r="AS24" s="50"/>
      <c r="AT24" s="295"/>
      <c r="AU24" s="10"/>
      <c r="AV24" s="264" t="e">
        <f>IF(AND($G$8=1,#REF!&lt;&gt;"",ABS(#REF!)-INT(ABS(#REF!))&lt;&gt;0,ABS(#REF!)-INT(ABS(#REF!))&lt;&gt;0.5),D$14&amp;", "&amp;D$15&amp;", "&amp;D$16&amp;", "&amp;$A24&amp;", "&amp;$B24&amp;", "&amp;$C24&amp;"; ","")</f>
        <v>#REF!</v>
      </c>
      <c r="AW24" s="255" t="e">
        <f>IF(AND($G$8=1,#REF!&lt;&gt;"",ABS(#REF!)-INT(ABS(#REF!))&lt;&gt;0,ABS(#REF!)-INT(ABS(#REF!))&lt;&gt;0.5),E$14&amp;", "&amp;E$15&amp;", "&amp;E$16&amp;", "&amp;$A24&amp;", "&amp;$B24&amp;", "&amp;$C24&amp;"; ","")</f>
        <v>#REF!</v>
      </c>
      <c r="AX24" s="256" t="e">
        <f>IF(AND($G$8=1,#REF!&lt;&gt;"",ABS(#REF!)-INT(ABS(#REF!))&lt;&gt;0,ABS(#REF!)-INT(ABS(#REF!))&lt;&gt;0.5),F$14&amp;", "&amp;F$15&amp;", "&amp;F$16&amp;", "&amp;$A24&amp;", "&amp;$B24&amp;", "&amp;$C24&amp;"; ","")</f>
        <v>#REF!</v>
      </c>
      <c r="AY24" s="293" t="e">
        <f>IF(AND($G$8=1,#REF!&lt;&gt;"",ABS(#REF!)-INT(ABS(#REF!))&lt;&gt;0,ABS(#REF!)-INT(ABS(#REF!))&lt;&gt;0.5),G$14&amp;", "&amp;G$15&amp;", "&amp;G$16&amp;", "&amp;$A24&amp;", "&amp;$B24&amp;", "&amp;$C24&amp;"; ","")</f>
        <v>#REF!</v>
      </c>
      <c r="AZ24" s="264" t="e">
        <f>IF(AND($G$8=1,#REF!&lt;&gt;"",ABS(#REF!)-INT(ABS(#REF!))&lt;&gt;0,ABS(#REF!)-INT(ABS(#REF!))&lt;&gt;0.5),H$14&amp;", "&amp;H$15&amp;", "&amp;H$16&amp;", "&amp;$A24&amp;", "&amp;$B24&amp;", "&amp;$C24&amp;"; ","")</f>
        <v>#REF!</v>
      </c>
      <c r="BA24" s="255" t="e">
        <f>IF(AND($G$8=1,#REF!&lt;&gt;"",ABS(#REF!)-INT(ABS(#REF!))&lt;&gt;0,ABS(#REF!)-INT(ABS(#REF!))&lt;&gt;0.5),I$14&amp;", "&amp;I$15&amp;", "&amp;I$16&amp;", "&amp;$A24&amp;", "&amp;$B24&amp;", "&amp;$C24&amp;"; ","")</f>
        <v>#REF!</v>
      </c>
      <c r="BB24" s="256" t="e">
        <f>IF(AND($G$8=1,#REF!&lt;&gt;"",ABS(#REF!)-INT(ABS(#REF!))&lt;&gt;0,ABS(#REF!)-INT(ABS(#REF!))&lt;&gt;0.5),J$14&amp;", "&amp;J$15&amp;", "&amp;J$16&amp;", "&amp;$A24&amp;", "&amp;$B24&amp;", "&amp;$C24&amp;"; ","")</f>
        <v>#REF!</v>
      </c>
      <c r="BC24" s="293" t="e">
        <f>IF(AND($G$8=1,#REF!&lt;&gt;"",ABS(#REF!)-INT(ABS(#REF!))&lt;&gt;0,ABS(#REF!)-INT(ABS(#REF!))&lt;&gt;0.5),K$14&amp;", "&amp;K$15&amp;", "&amp;K$16&amp;", "&amp;$A24&amp;", "&amp;$B24&amp;", "&amp;$C24&amp;"; ","")</f>
        <v>#REF!</v>
      </c>
      <c r="BD24" s="298" t="e">
        <f>IF(AND($G$8=1,#REF!&lt;&gt;"",ABS(#REF!)-INT(ABS(#REF!))&lt;&gt;0,ABS(#REF!)-INT(ABS(#REF!))&lt;&gt;0.5),L$14&amp;", "&amp;L$15&amp;", "&amp;L$16&amp;", "&amp;$A24&amp;", "&amp;$B24&amp;", "&amp;$C24&amp;"; ","")</f>
        <v>#REF!</v>
      </c>
      <c r="BE24" s="298" t="e">
        <f>IF(AND($G$8=1,#REF!&lt;&gt;"",ABS(#REF!)-INT(ABS(#REF!))&lt;&gt;0,ABS(#REF!)-INT(ABS(#REF!))&lt;&gt;0.5),M$14&amp;", "&amp;M$15&amp;", "&amp;M$16&amp;", "&amp;$A24&amp;", "&amp;$B24&amp;", "&amp;$C24&amp;"; ","")</f>
        <v>#REF!</v>
      </c>
      <c r="BF24" s="298" t="e">
        <f>IF(AND($G$8=1,#REF!&lt;&gt;"",ABS(#REF!)-INT(ABS(#REF!))&lt;&gt;0,ABS(#REF!)-INT(ABS(#REF!))&lt;&gt;0.5),N$14&amp;", "&amp;N$15&amp;", "&amp;N$16&amp;", "&amp;$A24&amp;", "&amp;$B24&amp;", "&amp;$C24&amp;"; ","")</f>
        <v>#REF!</v>
      </c>
      <c r="BG24" s="298" t="e">
        <f>IF(AND($G$8=1,#REF!&lt;&gt;"",ABS(#REF!)-INT(ABS(#REF!))&lt;&gt;0,ABS(#REF!)-INT(ABS(#REF!))&lt;&gt;0.5),O$14&amp;", "&amp;O$15&amp;", "&amp;O$16&amp;", "&amp;$A24&amp;", "&amp;$B24&amp;", "&amp;$C24&amp;"; ","")</f>
        <v>#REF!</v>
      </c>
      <c r="BH24" s="264" t="e">
        <f>IF(AND($G$8=1,#REF!&lt;&gt;"",ABS(#REF!)-INT(ABS(#REF!))&lt;&gt;0,ABS(#REF!)-INT(ABS(#REF!))&lt;&gt;0.5),P$14&amp;", "&amp;P$15&amp;", "&amp;P$16&amp;", "&amp;$A24&amp;", "&amp;$B24&amp;", "&amp;$C24&amp;"; ","")</f>
        <v>#REF!</v>
      </c>
      <c r="BI24" s="255" t="e">
        <f>IF(AND($G$8=1,#REF!&lt;&gt;"",ABS(#REF!)-INT(ABS(#REF!))&lt;&gt;0,ABS(#REF!)-INT(ABS(#REF!))&lt;&gt;0.5),Q$14&amp;", "&amp;Q$15&amp;", "&amp;Q$16&amp;", "&amp;$A24&amp;", "&amp;$B24&amp;", "&amp;$C24&amp;"; ","")</f>
        <v>#REF!</v>
      </c>
      <c r="BJ24" s="256" t="e">
        <f>IF(AND($G$8=1,#REF!&lt;&gt;"",ABS(#REF!)-INT(ABS(#REF!))&lt;&gt;0,ABS(#REF!)-INT(ABS(#REF!))&lt;&gt;0.5),R$14&amp;", "&amp;R$15&amp;", "&amp;R$16&amp;", "&amp;$A24&amp;", "&amp;$B24&amp;", "&amp;$C24&amp;"; ","")</f>
        <v>#REF!</v>
      </c>
      <c r="BK24" s="293" t="e">
        <f>IF(AND($G$8=1,#REF!&lt;&gt;"",ABS(#REF!)-INT(ABS(#REF!))&lt;&gt;0,ABS(#REF!)-INT(ABS(#REF!))&lt;&gt;0.5),S$14&amp;", "&amp;S$15&amp;", "&amp;S$16&amp;", "&amp;$A24&amp;", "&amp;$B24&amp;", "&amp;$C24&amp;"; ","")</f>
        <v>#REF!</v>
      </c>
      <c r="BL24" s="50"/>
      <c r="BM24" s="295"/>
      <c r="BN24" s="10"/>
      <c r="BO24" s="103" t="s">
        <v>38</v>
      </c>
      <c r="BP24" s="10"/>
      <c r="BQ24" s="10"/>
      <c r="BR24" s="297"/>
      <c r="BS24" s="10"/>
      <c r="BT24" s="10"/>
      <c r="BU24" s="10"/>
      <c r="BV24" s="297"/>
      <c r="BW24" s="10"/>
      <c r="BX24" s="10"/>
      <c r="BY24" s="10"/>
      <c r="BZ24" s="10"/>
      <c r="CA24" s="10"/>
      <c r="CB24" s="10"/>
      <c r="CC24" s="10"/>
      <c r="CD24" s="119"/>
      <c r="CE24" s="10"/>
      <c r="CF24" s="10"/>
      <c r="CG24" s="10"/>
      <c r="CH24" s="50"/>
      <c r="CJ24" s="323"/>
      <c r="CK24" s="10"/>
      <c r="CL24" s="264" t="e">
        <f>IF(AND($N$8=1,SUM(#REF!,#REF!)&gt;$CJ$22,#REF!=0),L$15&amp;", "&amp;L$16&amp;", "&amp;$A24&amp;", "&amp;$B24&amp;", "&amp;$C24&amp;"; ","")</f>
        <v>#REF!</v>
      </c>
      <c r="CM24" s="255" t="e">
        <f>IF(AND($N$8=1,SUM(#REF!,#REF!)&gt;$CJ$22,#REF!=0),M$15&amp;", "&amp;M$16&amp;", "&amp;$A24&amp;", "&amp;$B24&amp;", "&amp;$C24&amp;"; ","")</f>
        <v>#REF!</v>
      </c>
      <c r="CN24" s="256" t="e">
        <f>IF(AND($N$8=1,SUM(#REF!,#REF!)&gt;$CJ$22,#REF!=0),N$15&amp;", "&amp;N$16&amp;", "&amp;$A24&amp;", "&amp;$B24&amp;", "&amp;$C24&amp;"; ","")</f>
        <v>#REF!</v>
      </c>
      <c r="CO24" s="293" t="e">
        <f>IF(AND($N$8=1,SUM(#REF!,#REF!)&gt;$CJ$22,#REF!=0),O$15&amp;", "&amp;O$16&amp;", "&amp;$A24&amp;", "&amp;$B24&amp;", "&amp;$C24&amp;"; ","")</f>
        <v>#REF!</v>
      </c>
      <c r="CP24" s="324"/>
      <c r="CQ24" s="323"/>
      <c r="CR24" s="10"/>
      <c r="CS24" s="264" t="e">
        <f>IF(AND($O$8=1,SUM(#REF!,#REF!)&gt;0,SUM(#REF!,#REF!)=ABS(#REF!)),L$15&amp;", "&amp;L$16&amp;", "&amp;$A24&amp;", "&amp;$B24&amp;", "&amp;$C24&amp;"; ","")</f>
        <v>#REF!</v>
      </c>
      <c r="CT24" s="255" t="e">
        <f>IF(AND($O$8=1,SUM(#REF!,#REF!)&gt;0,SUM(#REF!,#REF!)=ABS(#REF!)),M$15&amp;", "&amp;M$16&amp;", "&amp;$A24&amp;", "&amp;$B24&amp;", "&amp;$C24&amp;"; ","")</f>
        <v>#REF!</v>
      </c>
      <c r="CU24" s="256" t="e">
        <f>IF(AND($O$8=1,SUM(#REF!,#REF!)&gt;0,SUM(#REF!,#REF!)=ABS(#REF!)),N$15&amp;", "&amp;N$16&amp;", "&amp;$A24&amp;", "&amp;$B24&amp;", "&amp;$C24&amp;"; ","")</f>
        <v>#REF!</v>
      </c>
      <c r="CV24" s="293" t="e">
        <f>IF(AND($O$8=1,SUM(#REF!,#REF!)&gt;0,SUM(#REF!,#REF!)=ABS(#REF!)),O$15&amp;", "&amp;O$16&amp;", "&amp;$A24&amp;", "&amp;$B24&amp;", "&amp;$C24&amp;"; ","")</f>
        <v>#REF!</v>
      </c>
      <c r="CW24" s="324"/>
      <c r="DE24" s="323"/>
      <c r="DF24" s="10"/>
      <c r="DG24" s="264" t="e">
        <f>IF(AND($Q$8=1,#REF!&lt;&gt;"",#REF!&lt;&gt;0),$A24&amp;", "&amp;$C24&amp;"; ","")</f>
        <v>#REF!</v>
      </c>
      <c r="DH24" s="255" t="e">
        <f>IF(AND($Q$8=1,#REF!&lt;&gt;"",#REF!&lt;&gt;0),$A24&amp;", "&amp;$C24&amp;"; ","")</f>
        <v>#REF!</v>
      </c>
      <c r="DI24" s="256" t="e">
        <f>IF(AND($Q$8=1,#REF!&lt;&gt;"",#REF!&lt;&gt;0),$A24&amp;", "&amp;$C24&amp;"; ","")</f>
        <v>#REF!</v>
      </c>
      <c r="DJ24" s="293" t="e">
        <f>IF(AND($Q$8=1,#REF!&lt;&gt;"",#REF!&lt;&gt;0),$A24&amp;", "&amp;$C24&amp;"; ","")</f>
        <v>#REF!</v>
      </c>
      <c r="DK24" s="324"/>
    </row>
    <row r="25" spans="1:115" x14ac:dyDescent="0.2">
      <c r="A25" s="3" t="s">
        <v>11288</v>
      </c>
      <c r="B25" s="3" t="s">
        <v>11274</v>
      </c>
      <c r="C25" s="3" t="s">
        <v>11284</v>
      </c>
      <c r="E25" s="295"/>
      <c r="F25" s="10"/>
      <c r="G25" s="265" t="e">
        <f>IF(AND($D$8=1,#REF!&gt;0),L$15&amp;", "&amp;L$16&amp;", "&amp;$A25&amp;", "&amp;$B25&amp;", "&amp;$C25&amp;"; ","")</f>
        <v>#REF!</v>
      </c>
      <c r="H25" s="258" t="e">
        <f>IF(AND($D$8=1,#REF!&gt;0),M$15&amp;", "&amp;M$16&amp;", "&amp;$A25&amp;", "&amp;$B25&amp;", "&amp;$C25&amp;"; ","")</f>
        <v>#REF!</v>
      </c>
      <c r="I25" s="259" t="e">
        <f>IF(AND($D$8=1,#REF!&gt;0),N$15&amp;", "&amp;N$16&amp;", "&amp;$A25&amp;", "&amp;$B25&amp;", "&amp;$C25&amp;"; ","")</f>
        <v>#REF!</v>
      </c>
      <c r="J25" s="266" t="e">
        <f>IF(AND($D$8=1,#REF!&gt;0),O$15&amp;", "&amp;O$16&amp;", "&amp;$A25&amp;", "&amp;$B25&amp;", "&amp;$C25&amp;"; ","")</f>
        <v>#REF!</v>
      </c>
      <c r="K25" s="50"/>
      <c r="L25" s="295"/>
      <c r="M25" s="10"/>
      <c r="N25" s="265" t="e">
        <f>IF(AND($E$8=1,#REF!&lt;0),D$14&amp;", "&amp;D$15&amp;", "&amp;D$16&amp;", "&amp;$A25&amp;", "&amp;$B25&amp;", "&amp;$C25&amp;"; ","")</f>
        <v>#REF!</v>
      </c>
      <c r="O25" s="258" t="e">
        <f>IF(AND($E$8=1,#REF!&lt;0),E$14&amp;", "&amp;E$15&amp;", "&amp;E$16&amp;", "&amp;$A25&amp;", "&amp;$B25&amp;", "&amp;$C25&amp;"; ","")</f>
        <v>#REF!</v>
      </c>
      <c r="P25" s="259" t="e">
        <f>IF(AND($E$8=1,#REF!&lt;0),F$14&amp;", "&amp;F$15&amp;", "&amp;F$16&amp;", "&amp;$A25&amp;", "&amp;$B25&amp;", "&amp;$C25&amp;"; ","")</f>
        <v>#REF!</v>
      </c>
      <c r="Q25" s="266" t="e">
        <f>IF(AND($E$8=1,#REF!&lt;0),G$14&amp;", "&amp;G$15&amp;", "&amp;G$16&amp;", "&amp;$A25&amp;", "&amp;$B25&amp;", "&amp;$C25&amp;"; ","")</f>
        <v>#REF!</v>
      </c>
      <c r="R25" s="265" t="e">
        <f>IF(AND($E$8=1,#REF!&lt;0),H$14&amp;", "&amp;H$15&amp;", "&amp;H$16&amp;", "&amp;$A25&amp;", "&amp;$B25&amp;", "&amp;$C25&amp;"; ","")</f>
        <v>#REF!</v>
      </c>
      <c r="S25" s="258" t="e">
        <f>IF(AND($E$8=1,#REF!&lt;0),I$14&amp;", "&amp;I$15&amp;", "&amp;I$16&amp;", "&amp;$A25&amp;", "&amp;$B25&amp;", "&amp;$C25&amp;"; ","")</f>
        <v>#REF!</v>
      </c>
      <c r="T25" s="259" t="e">
        <f>IF(AND($E$8=1,#REF!&lt;0),J$14&amp;", "&amp;J$15&amp;", "&amp;J$16&amp;", "&amp;$A25&amp;", "&amp;$B25&amp;", "&amp;$C25&amp;"; ","")</f>
        <v>#REF!</v>
      </c>
      <c r="U25" s="266" t="e">
        <f>IF(AND($E$8=1,#REF!&lt;0),K$14&amp;", "&amp;K$15&amp;", "&amp;K$16&amp;", "&amp;$A25&amp;", "&amp;$B25&amp;", "&amp;$C25&amp;"; ","")</f>
        <v>#REF!</v>
      </c>
      <c r="V25" s="265" t="e">
        <f>IF(AND($E$8=1,#REF!&lt;0),P$14&amp;", "&amp;P$15&amp;", "&amp;P$16&amp;", "&amp;$A25&amp;", "&amp;$B25&amp;", "&amp;$C25&amp;"; ","")</f>
        <v>#REF!</v>
      </c>
      <c r="W25" s="258" t="e">
        <f>IF(AND($E$8=1,#REF!&lt;0),Q$14&amp;", "&amp;Q$15&amp;", "&amp;Q$16&amp;", "&amp;$A25&amp;", "&amp;$B25&amp;", "&amp;$C25&amp;"; ","")</f>
        <v>#REF!</v>
      </c>
      <c r="X25" s="259" t="e">
        <f>IF(AND($E$8=1,#REF!&lt;0),R$14&amp;", "&amp;R$15&amp;", "&amp;R$16&amp;", "&amp;$A25&amp;", "&amp;$B25&amp;", "&amp;$C25&amp;"; ","")</f>
        <v>#REF!</v>
      </c>
      <c r="Y25" s="266" t="e">
        <f>IF(AND($E$8=1,#REF!&lt;0),S$14&amp;", "&amp;S$15&amp;", "&amp;S$16&amp;", "&amp;$A25&amp;", "&amp;$B25&amp;", "&amp;$C25&amp;"; ","")</f>
        <v>#REF!</v>
      </c>
      <c r="Z25" s="50"/>
      <c r="AA25" s="295"/>
      <c r="AB25" s="10"/>
      <c r="AC25" s="281"/>
      <c r="AD25" s="280"/>
      <c r="AE25" s="288"/>
      <c r="AF25" s="304"/>
      <c r="AG25" s="281"/>
      <c r="AH25" s="280"/>
      <c r="AI25" s="288"/>
      <c r="AJ25" s="304"/>
      <c r="AK25" s="305"/>
      <c r="AL25" s="305"/>
      <c r="AM25" s="305"/>
      <c r="AN25" s="305"/>
      <c r="AO25" s="281"/>
      <c r="AP25" s="280"/>
      <c r="AQ25" s="288"/>
      <c r="AR25" s="304"/>
      <c r="AS25" s="50"/>
      <c r="AT25" s="295"/>
      <c r="AU25" s="10"/>
      <c r="AV25" s="265" t="e">
        <f>IF(AND($G$8=1,#REF!&lt;&gt;"",ABS(#REF!)-INT(ABS(#REF!))&lt;&gt;0,ABS(#REF!)-INT(ABS(#REF!))&lt;&gt;0.5),D$14&amp;", "&amp;D$15&amp;", "&amp;D$16&amp;", "&amp;$A25&amp;", "&amp;$B25&amp;", "&amp;$C25&amp;"; ","")</f>
        <v>#REF!</v>
      </c>
      <c r="AW25" s="258" t="e">
        <f>IF(AND($G$8=1,#REF!&lt;&gt;"",ABS(#REF!)-INT(ABS(#REF!))&lt;&gt;0,ABS(#REF!)-INT(ABS(#REF!))&lt;&gt;0.5),E$14&amp;", "&amp;E$15&amp;", "&amp;E$16&amp;", "&amp;$A25&amp;", "&amp;$B25&amp;", "&amp;$C25&amp;"; ","")</f>
        <v>#REF!</v>
      </c>
      <c r="AX25" s="259" t="e">
        <f>IF(AND($G$8=1,#REF!&lt;&gt;"",ABS(#REF!)-INT(ABS(#REF!))&lt;&gt;0,ABS(#REF!)-INT(ABS(#REF!))&lt;&gt;0.5),F$14&amp;", "&amp;F$15&amp;", "&amp;F$16&amp;", "&amp;$A25&amp;", "&amp;$B25&amp;", "&amp;$C25&amp;"; ","")</f>
        <v>#REF!</v>
      </c>
      <c r="AY25" s="266" t="e">
        <f>IF(AND($G$8=1,#REF!&lt;&gt;"",ABS(#REF!)-INT(ABS(#REF!))&lt;&gt;0,ABS(#REF!)-INT(ABS(#REF!))&lt;&gt;0.5),G$14&amp;", "&amp;G$15&amp;", "&amp;G$16&amp;", "&amp;$A25&amp;", "&amp;$B25&amp;", "&amp;$C25&amp;"; ","")</f>
        <v>#REF!</v>
      </c>
      <c r="AZ25" s="265" t="e">
        <f>IF(AND($G$8=1,#REF!&lt;&gt;"",ABS(#REF!)-INT(ABS(#REF!))&lt;&gt;0,ABS(#REF!)-INT(ABS(#REF!))&lt;&gt;0.5),H$14&amp;", "&amp;H$15&amp;", "&amp;H$16&amp;", "&amp;$A25&amp;", "&amp;$B25&amp;", "&amp;$C25&amp;"; ","")</f>
        <v>#REF!</v>
      </c>
      <c r="BA25" s="258" t="e">
        <f>IF(AND($G$8=1,#REF!&lt;&gt;"",ABS(#REF!)-INT(ABS(#REF!))&lt;&gt;0,ABS(#REF!)-INT(ABS(#REF!))&lt;&gt;0.5),I$14&amp;", "&amp;I$15&amp;", "&amp;I$16&amp;", "&amp;$A25&amp;", "&amp;$B25&amp;", "&amp;$C25&amp;"; ","")</f>
        <v>#REF!</v>
      </c>
      <c r="BB25" s="259" t="e">
        <f>IF(AND($G$8=1,#REF!&lt;&gt;"",ABS(#REF!)-INT(ABS(#REF!))&lt;&gt;0,ABS(#REF!)-INT(ABS(#REF!))&lt;&gt;0.5),J$14&amp;", "&amp;J$15&amp;", "&amp;J$16&amp;", "&amp;$A25&amp;", "&amp;$B25&amp;", "&amp;$C25&amp;"; ","")</f>
        <v>#REF!</v>
      </c>
      <c r="BC25" s="266" t="e">
        <f>IF(AND($G$8=1,#REF!&lt;&gt;"",ABS(#REF!)-INT(ABS(#REF!))&lt;&gt;0,ABS(#REF!)-INT(ABS(#REF!))&lt;&gt;0.5),K$14&amp;", "&amp;K$15&amp;", "&amp;K$16&amp;", "&amp;$A25&amp;", "&amp;$B25&amp;", "&amp;$C25&amp;"; ","")</f>
        <v>#REF!</v>
      </c>
      <c r="BD25" s="299" t="e">
        <f>IF(AND($G$8=1,#REF!&lt;&gt;"",ABS(#REF!)-INT(ABS(#REF!))&lt;&gt;0,ABS(#REF!)-INT(ABS(#REF!))&lt;&gt;0.5),L$14&amp;", "&amp;L$15&amp;", "&amp;L$16&amp;", "&amp;$A25&amp;", "&amp;$B25&amp;", "&amp;$C25&amp;"; ","")</f>
        <v>#REF!</v>
      </c>
      <c r="BE25" s="299" t="e">
        <f>IF(AND($G$8=1,#REF!&lt;&gt;"",ABS(#REF!)-INT(ABS(#REF!))&lt;&gt;0,ABS(#REF!)-INT(ABS(#REF!))&lt;&gt;0.5),M$14&amp;", "&amp;M$15&amp;", "&amp;M$16&amp;", "&amp;$A25&amp;", "&amp;$B25&amp;", "&amp;$C25&amp;"; ","")</f>
        <v>#REF!</v>
      </c>
      <c r="BF25" s="299" t="e">
        <f>IF(AND($G$8=1,#REF!&lt;&gt;"",ABS(#REF!)-INT(ABS(#REF!))&lt;&gt;0,ABS(#REF!)-INT(ABS(#REF!))&lt;&gt;0.5),N$14&amp;", "&amp;N$15&amp;", "&amp;N$16&amp;", "&amp;$A25&amp;", "&amp;$B25&amp;", "&amp;$C25&amp;"; ","")</f>
        <v>#REF!</v>
      </c>
      <c r="BG25" s="299" t="e">
        <f>IF(AND($G$8=1,#REF!&lt;&gt;"",ABS(#REF!)-INT(ABS(#REF!))&lt;&gt;0,ABS(#REF!)-INT(ABS(#REF!))&lt;&gt;0.5),O$14&amp;", "&amp;O$15&amp;", "&amp;O$16&amp;", "&amp;$A25&amp;", "&amp;$B25&amp;", "&amp;$C25&amp;"; ","")</f>
        <v>#REF!</v>
      </c>
      <c r="BH25" s="265" t="e">
        <f>IF(AND($G$8=1,#REF!&lt;&gt;"",ABS(#REF!)-INT(ABS(#REF!))&lt;&gt;0,ABS(#REF!)-INT(ABS(#REF!))&lt;&gt;0.5),P$14&amp;", "&amp;P$15&amp;", "&amp;P$16&amp;", "&amp;$A25&amp;", "&amp;$B25&amp;", "&amp;$C25&amp;"; ","")</f>
        <v>#REF!</v>
      </c>
      <c r="BI25" s="258" t="e">
        <f>IF(AND($G$8=1,#REF!&lt;&gt;"",ABS(#REF!)-INT(ABS(#REF!))&lt;&gt;0,ABS(#REF!)-INT(ABS(#REF!))&lt;&gt;0.5),Q$14&amp;", "&amp;Q$15&amp;", "&amp;Q$16&amp;", "&amp;$A25&amp;", "&amp;$B25&amp;", "&amp;$C25&amp;"; ","")</f>
        <v>#REF!</v>
      </c>
      <c r="BJ25" s="259" t="e">
        <f>IF(AND($G$8=1,#REF!&lt;&gt;"",ABS(#REF!)-INT(ABS(#REF!))&lt;&gt;0,ABS(#REF!)-INT(ABS(#REF!))&lt;&gt;0.5),R$14&amp;", "&amp;R$15&amp;", "&amp;R$16&amp;", "&amp;$A25&amp;", "&amp;$B25&amp;", "&amp;$C25&amp;"; ","")</f>
        <v>#REF!</v>
      </c>
      <c r="BK25" s="266" t="e">
        <f>IF(AND($G$8=1,#REF!&lt;&gt;"",ABS(#REF!)-INT(ABS(#REF!))&lt;&gt;0,ABS(#REF!)-INT(ABS(#REF!))&lt;&gt;0.5),S$14&amp;", "&amp;S$15&amp;", "&amp;S$16&amp;", "&amp;$A25&amp;", "&amp;$B25&amp;", "&amp;$C25&amp;"; ","")</f>
        <v>#REF!</v>
      </c>
      <c r="BL25" s="50"/>
      <c r="BM25" s="295"/>
      <c r="BN25" s="10"/>
      <c r="BO25" s="319" t="s">
        <v>134</v>
      </c>
      <c r="BP25" s="10" t="s">
        <v>11274</v>
      </c>
      <c r="BQ25" s="10" t="s">
        <v>11275</v>
      </c>
      <c r="BR25" s="264" t="e">
        <f>'2 Sandwich'!#REF!</f>
        <v>#REF!</v>
      </c>
      <c r="BS25" s="255" t="e">
        <f>'2 Sandwich'!#REF!</f>
        <v>#REF!</v>
      </c>
      <c r="BT25" s="301"/>
      <c r="BU25" s="302"/>
      <c r="BV25" s="264">
        <f>'2 Sandwich'!F12</f>
        <v>0</v>
      </c>
      <c r="BW25" s="255">
        <f>'2 Sandwich'!G12</f>
        <v>0</v>
      </c>
      <c r="BX25" s="301"/>
      <c r="BY25" s="302"/>
      <c r="BZ25" s="298">
        <f>'2 Sandwich'!I12</f>
        <v>0</v>
      </c>
      <c r="CA25" s="298">
        <f>'2 Sandwich'!J12</f>
        <v>0</v>
      </c>
      <c r="CB25" s="303"/>
      <c r="CC25" s="303"/>
      <c r="CD25" s="264">
        <f>'2 Sandwich'!L12</f>
        <v>0</v>
      </c>
      <c r="CE25" s="255">
        <f>'2 Sandwich'!M12</f>
        <v>0</v>
      </c>
      <c r="CF25" s="301"/>
      <c r="CG25" s="302"/>
      <c r="CH25" s="50"/>
      <c r="CJ25" s="323"/>
      <c r="CK25" s="10"/>
      <c r="CL25" s="265" t="e">
        <f>IF(AND($N$8=1,SUM(#REF!,#REF!)&gt;$CJ$22,#REF!=0),L$15&amp;", "&amp;L$16&amp;", "&amp;$A25&amp;", "&amp;$B25&amp;", "&amp;$C25&amp;"; ","")</f>
        <v>#REF!</v>
      </c>
      <c r="CM25" s="258" t="e">
        <f>IF(AND($N$8=1,SUM(#REF!,#REF!)&gt;$CJ$22,#REF!=0),M$15&amp;", "&amp;M$16&amp;", "&amp;$A25&amp;", "&amp;$B25&amp;", "&amp;$C25&amp;"; ","")</f>
        <v>#REF!</v>
      </c>
      <c r="CN25" s="259" t="e">
        <f>IF(AND($N$8=1,SUM(#REF!,#REF!)&gt;$CJ$22,#REF!=0),N$15&amp;", "&amp;N$16&amp;", "&amp;$A25&amp;", "&amp;$B25&amp;", "&amp;$C25&amp;"; ","")</f>
        <v>#REF!</v>
      </c>
      <c r="CO25" s="266" t="e">
        <f>IF(AND($N$8=1,SUM(#REF!,#REF!)&gt;$CJ$22,#REF!=0),O$15&amp;", "&amp;O$16&amp;", "&amp;$A25&amp;", "&amp;$B25&amp;", "&amp;$C25&amp;"; ","")</f>
        <v>#REF!</v>
      </c>
      <c r="CP25" s="324"/>
      <c r="CQ25" s="323"/>
      <c r="CR25" s="10"/>
      <c r="CS25" s="265" t="e">
        <f>IF(AND($O$8=1,SUM(#REF!,#REF!)&gt;0,SUM(#REF!,#REF!)=ABS(#REF!)),L$15&amp;", "&amp;L$16&amp;", "&amp;$A25&amp;", "&amp;$B25&amp;", "&amp;$C25&amp;"; ","")</f>
        <v>#REF!</v>
      </c>
      <c r="CT25" s="258" t="e">
        <f>IF(AND($O$8=1,SUM(#REF!,#REF!)&gt;0,SUM(#REF!,#REF!)=ABS(#REF!)),M$15&amp;", "&amp;M$16&amp;", "&amp;$A25&amp;", "&amp;$B25&amp;", "&amp;$C25&amp;"; ","")</f>
        <v>#REF!</v>
      </c>
      <c r="CU25" s="259" t="e">
        <f>IF(AND($O$8=1,SUM(#REF!,#REF!)&gt;0,SUM(#REF!,#REF!)=ABS(#REF!)),N$15&amp;", "&amp;N$16&amp;", "&amp;$A25&amp;", "&amp;$B25&amp;", "&amp;$C25&amp;"; ","")</f>
        <v>#REF!</v>
      </c>
      <c r="CV25" s="266" t="e">
        <f>IF(AND($O$8=1,SUM(#REF!,#REF!)&gt;0,SUM(#REF!,#REF!)=ABS(#REF!)),O$15&amp;", "&amp;O$16&amp;", "&amp;$A25&amp;", "&amp;$B25&amp;", "&amp;$C25&amp;"; ","")</f>
        <v>#REF!</v>
      </c>
      <c r="CW25" s="324"/>
      <c r="CZ25" s="621" t="e">
        <f>CZ23&amp;DA23&amp;DB23&amp;DC23</f>
        <v>#REF!</v>
      </c>
      <c r="DE25" s="323"/>
      <c r="DF25" s="10"/>
      <c r="DG25" s="265" t="e">
        <f>IF(AND($Q$8=1,#REF!&lt;&gt;"",#REF!&lt;&gt;0),$A25&amp;", "&amp;$C25&amp;"; ","")</f>
        <v>#REF!</v>
      </c>
      <c r="DH25" s="258" t="e">
        <f>IF(AND($Q$8=1,#REF!&lt;&gt;"",#REF!&lt;&gt;0),$A25&amp;", "&amp;$C25&amp;"; ","")</f>
        <v>#REF!</v>
      </c>
      <c r="DI25" s="259" t="e">
        <f>IF(AND($Q$8=1,#REF!&lt;&gt;"",#REF!&lt;&gt;0),$A25&amp;", "&amp;$C25&amp;"; ","")</f>
        <v>#REF!</v>
      </c>
      <c r="DJ25" s="266" t="e">
        <f>IF(AND($Q$8=1,#REF!&lt;&gt;"",#REF!&lt;&gt;0),$A25&amp;", "&amp;$C25&amp;"; ","")</f>
        <v>#REF!</v>
      </c>
      <c r="DK25" s="324"/>
    </row>
    <row r="26" spans="1:115" x14ac:dyDescent="0.2">
      <c r="A26" s="3" t="s">
        <v>11289</v>
      </c>
      <c r="B26" s="3" t="s">
        <v>11274</v>
      </c>
      <c r="C26" s="3" t="s">
        <v>11275</v>
      </c>
      <c r="E26" s="295"/>
      <c r="F26" s="10"/>
      <c r="G26" s="264" t="e">
        <f>IF(AND($D$8=1,#REF!&gt;0),L$15&amp;", "&amp;L$16&amp;", "&amp;$A26&amp;", "&amp;$B26&amp;", "&amp;$C26&amp;"; ","")</f>
        <v>#REF!</v>
      </c>
      <c r="H26" s="255" t="e">
        <f>IF(AND($D$8=1,#REF!&gt;0),M$15&amp;", "&amp;M$16&amp;", "&amp;$A26&amp;", "&amp;$B26&amp;", "&amp;$C26&amp;"; ","")</f>
        <v>#REF!</v>
      </c>
      <c r="I26" s="256" t="e">
        <f>IF(AND($D$8=1,#REF!&gt;0),N$15&amp;", "&amp;N$16&amp;", "&amp;$A26&amp;", "&amp;$B26&amp;", "&amp;$C26&amp;"; ","")</f>
        <v>#REF!</v>
      </c>
      <c r="J26" s="293" t="e">
        <f>IF(AND($D$8=1,#REF!&gt;0),O$15&amp;", "&amp;O$16&amp;", "&amp;$A26&amp;", "&amp;$B26&amp;", "&amp;$C26&amp;"; ","")</f>
        <v>#REF!</v>
      </c>
      <c r="K26" s="50"/>
      <c r="L26" s="295"/>
      <c r="M26" s="10"/>
      <c r="N26" s="264" t="e">
        <f>IF(AND($E$8=1,#REF!&lt;0),D$14&amp;", "&amp;D$15&amp;", "&amp;D$16&amp;", "&amp;$A26&amp;", "&amp;$B26&amp;", "&amp;$C26&amp;"; ","")</f>
        <v>#REF!</v>
      </c>
      <c r="O26" s="255" t="e">
        <f>IF(AND($E$8=1,#REF!&lt;0),E$14&amp;", "&amp;E$15&amp;", "&amp;E$16&amp;", "&amp;$A26&amp;", "&amp;$B26&amp;", "&amp;$C26&amp;"; ","")</f>
        <v>#REF!</v>
      </c>
      <c r="P26" s="256" t="e">
        <f>IF(AND($E$8=1,#REF!&lt;0),F$14&amp;", "&amp;F$15&amp;", "&amp;F$16&amp;", "&amp;$A26&amp;", "&amp;$B26&amp;", "&amp;$C26&amp;"; ","")</f>
        <v>#REF!</v>
      </c>
      <c r="Q26" s="293" t="e">
        <f>IF(AND($E$8=1,#REF!&lt;0),G$14&amp;", "&amp;G$15&amp;", "&amp;G$16&amp;", "&amp;$A26&amp;", "&amp;$B26&amp;", "&amp;$C26&amp;"; ","")</f>
        <v>#REF!</v>
      </c>
      <c r="R26" s="264" t="e">
        <f>IF(AND($E$8=1,#REF!&lt;0),H$14&amp;", "&amp;H$15&amp;", "&amp;H$16&amp;", "&amp;$A26&amp;", "&amp;$B26&amp;", "&amp;$C26&amp;"; ","")</f>
        <v>#REF!</v>
      </c>
      <c r="S26" s="255" t="e">
        <f>IF(AND($E$8=1,#REF!&lt;0),I$14&amp;", "&amp;I$15&amp;", "&amp;I$16&amp;", "&amp;$A26&amp;", "&amp;$B26&amp;", "&amp;$C26&amp;"; ","")</f>
        <v>#REF!</v>
      </c>
      <c r="T26" s="256" t="e">
        <f>IF(AND($E$8=1,#REF!&lt;0),J$14&amp;", "&amp;J$15&amp;", "&amp;J$16&amp;", "&amp;$A26&amp;", "&amp;$B26&amp;", "&amp;$C26&amp;"; ","")</f>
        <v>#REF!</v>
      </c>
      <c r="U26" s="293" t="e">
        <f>IF(AND($E$8=1,#REF!&lt;0),K$14&amp;", "&amp;K$15&amp;", "&amp;K$16&amp;", "&amp;$A26&amp;", "&amp;$B26&amp;", "&amp;$C26&amp;"; ","")</f>
        <v>#REF!</v>
      </c>
      <c r="V26" s="264" t="e">
        <f>IF(AND($E$8=1,#REF!&lt;0),P$14&amp;", "&amp;P$15&amp;", "&amp;P$16&amp;", "&amp;$A26&amp;", "&amp;$B26&amp;", "&amp;$C26&amp;"; ","")</f>
        <v>#REF!</v>
      </c>
      <c r="W26" s="255" t="e">
        <f>IF(AND($E$8=1,#REF!&lt;0),Q$14&amp;", "&amp;Q$15&amp;", "&amp;Q$16&amp;", "&amp;$A26&amp;", "&amp;$B26&amp;", "&amp;$C26&amp;"; ","")</f>
        <v>#REF!</v>
      </c>
      <c r="X26" s="256" t="e">
        <f>IF(AND($E$8=1,#REF!&lt;0),R$14&amp;", "&amp;R$15&amp;", "&amp;R$16&amp;", "&amp;$A26&amp;", "&amp;$B26&amp;", "&amp;$C26&amp;"; ","")</f>
        <v>#REF!</v>
      </c>
      <c r="Y26" s="293" t="e">
        <f>IF(AND($E$8=1,#REF!&lt;0),S$14&amp;", "&amp;S$15&amp;", "&amp;S$16&amp;", "&amp;$A26&amp;", "&amp;$B26&amp;", "&amp;$C26&amp;"; ","")</f>
        <v>#REF!</v>
      </c>
      <c r="Z26" s="50"/>
      <c r="AA26" s="295"/>
      <c r="AB26" s="10"/>
      <c r="AC26" s="286"/>
      <c r="AD26" s="287"/>
      <c r="AE26" s="301"/>
      <c r="AF26" s="302"/>
      <c r="AG26" s="286"/>
      <c r="AH26" s="287"/>
      <c r="AI26" s="301"/>
      <c r="AJ26" s="302"/>
      <c r="AK26" s="303"/>
      <c r="AL26" s="303"/>
      <c r="AM26" s="303"/>
      <c r="AN26" s="303"/>
      <c r="AO26" s="286"/>
      <c r="AP26" s="287"/>
      <c r="AQ26" s="301"/>
      <c r="AR26" s="302"/>
      <c r="AS26" s="50"/>
      <c r="AT26" s="295"/>
      <c r="AU26" s="10"/>
      <c r="AV26" s="264" t="e">
        <f>IF(AND($G$8=1,#REF!&lt;&gt;"",ABS(#REF!)-INT(ABS(#REF!))&lt;&gt;0,ABS(#REF!)-INT(ABS(#REF!))&lt;&gt;0.5),D$14&amp;", "&amp;D$15&amp;", "&amp;D$16&amp;", "&amp;$A26&amp;", "&amp;$B26&amp;", "&amp;$C26&amp;"; ","")</f>
        <v>#REF!</v>
      </c>
      <c r="AW26" s="255" t="e">
        <f>IF(AND($G$8=1,#REF!&lt;&gt;"",ABS(#REF!)-INT(ABS(#REF!))&lt;&gt;0,ABS(#REF!)-INT(ABS(#REF!))&lt;&gt;0.5),E$14&amp;", "&amp;E$15&amp;", "&amp;E$16&amp;", "&amp;$A26&amp;", "&amp;$B26&amp;", "&amp;$C26&amp;"; ","")</f>
        <v>#REF!</v>
      </c>
      <c r="AX26" s="256" t="e">
        <f>IF(AND($G$8=1,#REF!&lt;&gt;"",ABS(#REF!)-INT(ABS(#REF!))&lt;&gt;0,ABS(#REF!)-INT(ABS(#REF!))&lt;&gt;0.5),F$14&amp;", "&amp;F$15&amp;", "&amp;F$16&amp;", "&amp;$A26&amp;", "&amp;$B26&amp;", "&amp;$C26&amp;"; ","")</f>
        <v>#REF!</v>
      </c>
      <c r="AY26" s="293" t="e">
        <f>IF(AND($G$8=1,#REF!&lt;&gt;"",ABS(#REF!)-INT(ABS(#REF!))&lt;&gt;0,ABS(#REF!)-INT(ABS(#REF!))&lt;&gt;0.5),G$14&amp;", "&amp;G$15&amp;", "&amp;G$16&amp;", "&amp;$A26&amp;", "&amp;$B26&amp;", "&amp;$C26&amp;"; ","")</f>
        <v>#REF!</v>
      </c>
      <c r="AZ26" s="264" t="e">
        <f>IF(AND($G$8=1,#REF!&lt;&gt;"",ABS(#REF!)-INT(ABS(#REF!))&lt;&gt;0,ABS(#REF!)-INT(ABS(#REF!))&lt;&gt;0.5),H$14&amp;", "&amp;H$15&amp;", "&amp;H$16&amp;", "&amp;$A26&amp;", "&amp;$B26&amp;", "&amp;$C26&amp;"; ","")</f>
        <v>#REF!</v>
      </c>
      <c r="BA26" s="255" t="e">
        <f>IF(AND($G$8=1,#REF!&lt;&gt;"",ABS(#REF!)-INT(ABS(#REF!))&lt;&gt;0,ABS(#REF!)-INT(ABS(#REF!))&lt;&gt;0.5),I$14&amp;", "&amp;I$15&amp;", "&amp;I$16&amp;", "&amp;$A26&amp;", "&amp;$B26&amp;", "&amp;$C26&amp;"; ","")</f>
        <v>#REF!</v>
      </c>
      <c r="BB26" s="256" t="e">
        <f>IF(AND($G$8=1,#REF!&lt;&gt;"",ABS(#REF!)-INT(ABS(#REF!))&lt;&gt;0,ABS(#REF!)-INT(ABS(#REF!))&lt;&gt;0.5),J$14&amp;", "&amp;J$15&amp;", "&amp;J$16&amp;", "&amp;$A26&amp;", "&amp;$B26&amp;", "&amp;$C26&amp;"; ","")</f>
        <v>#REF!</v>
      </c>
      <c r="BC26" s="293" t="e">
        <f>IF(AND($G$8=1,#REF!&lt;&gt;"",ABS(#REF!)-INT(ABS(#REF!))&lt;&gt;0,ABS(#REF!)-INT(ABS(#REF!))&lt;&gt;0.5),K$14&amp;", "&amp;K$15&amp;", "&amp;K$16&amp;", "&amp;$A26&amp;", "&amp;$B26&amp;", "&amp;$C26&amp;"; ","")</f>
        <v>#REF!</v>
      </c>
      <c r="BD26" s="298" t="e">
        <f>IF(AND($G$8=1,#REF!&lt;&gt;"",ABS(#REF!)-INT(ABS(#REF!))&lt;&gt;0,ABS(#REF!)-INT(ABS(#REF!))&lt;&gt;0.5),L$14&amp;", "&amp;L$15&amp;", "&amp;L$16&amp;", "&amp;$A26&amp;", "&amp;$B26&amp;", "&amp;$C26&amp;"; ","")</f>
        <v>#REF!</v>
      </c>
      <c r="BE26" s="298" t="e">
        <f>IF(AND($G$8=1,#REF!&lt;&gt;"",ABS(#REF!)-INT(ABS(#REF!))&lt;&gt;0,ABS(#REF!)-INT(ABS(#REF!))&lt;&gt;0.5),M$14&amp;", "&amp;M$15&amp;", "&amp;M$16&amp;", "&amp;$A26&amp;", "&amp;$B26&amp;", "&amp;$C26&amp;"; ","")</f>
        <v>#REF!</v>
      </c>
      <c r="BF26" s="298" t="e">
        <f>IF(AND($G$8=1,#REF!&lt;&gt;"",ABS(#REF!)-INT(ABS(#REF!))&lt;&gt;0,ABS(#REF!)-INT(ABS(#REF!))&lt;&gt;0.5),N$14&amp;", "&amp;N$15&amp;", "&amp;N$16&amp;", "&amp;$A26&amp;", "&amp;$B26&amp;", "&amp;$C26&amp;"; ","")</f>
        <v>#REF!</v>
      </c>
      <c r="BG26" s="298" t="e">
        <f>IF(AND($G$8=1,#REF!&lt;&gt;"",ABS(#REF!)-INT(ABS(#REF!))&lt;&gt;0,ABS(#REF!)-INT(ABS(#REF!))&lt;&gt;0.5),O$14&amp;", "&amp;O$15&amp;", "&amp;O$16&amp;", "&amp;$A26&amp;", "&amp;$B26&amp;", "&amp;$C26&amp;"; ","")</f>
        <v>#REF!</v>
      </c>
      <c r="BH26" s="264" t="e">
        <f>IF(AND($G$8=1,#REF!&lt;&gt;"",ABS(#REF!)-INT(ABS(#REF!))&lt;&gt;0,ABS(#REF!)-INT(ABS(#REF!))&lt;&gt;0.5),P$14&amp;", "&amp;P$15&amp;", "&amp;P$16&amp;", "&amp;$A26&amp;", "&amp;$B26&amp;", "&amp;$C26&amp;"; ","")</f>
        <v>#REF!</v>
      </c>
      <c r="BI26" s="255" t="e">
        <f>IF(AND($G$8=1,#REF!&lt;&gt;"",ABS(#REF!)-INT(ABS(#REF!))&lt;&gt;0,ABS(#REF!)-INT(ABS(#REF!))&lt;&gt;0.5),Q$14&amp;", "&amp;Q$15&amp;", "&amp;Q$16&amp;", "&amp;$A26&amp;", "&amp;$B26&amp;", "&amp;$C26&amp;"; ","")</f>
        <v>#REF!</v>
      </c>
      <c r="BJ26" s="256" t="e">
        <f>IF(AND($G$8=1,#REF!&lt;&gt;"",ABS(#REF!)-INT(ABS(#REF!))&lt;&gt;0,ABS(#REF!)-INT(ABS(#REF!))&lt;&gt;0.5),R$14&amp;", "&amp;R$15&amp;", "&amp;R$16&amp;", "&amp;$A26&amp;", "&amp;$B26&amp;", "&amp;$C26&amp;"; ","")</f>
        <v>#REF!</v>
      </c>
      <c r="BK26" s="293" t="e">
        <f>IF(AND($G$8=1,#REF!&lt;&gt;"",ABS(#REF!)-INT(ABS(#REF!))&lt;&gt;0,ABS(#REF!)-INT(ABS(#REF!))&lt;&gt;0.5),S$14&amp;", "&amp;S$15&amp;", "&amp;S$16&amp;", "&amp;$A26&amp;", "&amp;$B26&amp;", "&amp;$C26&amp;"; ","")</f>
        <v>#REF!</v>
      </c>
      <c r="BL26" s="50"/>
      <c r="BM26" s="295"/>
      <c r="BN26" s="10"/>
      <c r="BO26" s="319" t="s">
        <v>134</v>
      </c>
      <c r="BP26" s="10" t="s">
        <v>11274</v>
      </c>
      <c r="BQ26" s="10" t="s">
        <v>11284</v>
      </c>
      <c r="BR26" s="314" t="e">
        <f>'2 Sandwich'!#REF!</f>
        <v>#REF!</v>
      </c>
      <c r="BS26" s="315" t="e">
        <f>'2 Sandwich'!#REF!</f>
        <v>#REF!</v>
      </c>
      <c r="BT26" s="311"/>
      <c r="BU26" s="312"/>
      <c r="BV26" s="314">
        <f>'2 Sandwich'!F13</f>
        <v>0</v>
      </c>
      <c r="BW26" s="315">
        <f>'2 Sandwich'!G13</f>
        <v>0</v>
      </c>
      <c r="BX26" s="311"/>
      <c r="BY26" s="312"/>
      <c r="BZ26" s="318">
        <f>'2 Sandwich'!I13</f>
        <v>0</v>
      </c>
      <c r="CA26" s="318">
        <f>'2 Sandwich'!J13</f>
        <v>0</v>
      </c>
      <c r="CB26" s="313"/>
      <c r="CC26" s="313"/>
      <c r="CD26" s="314">
        <f>'2 Sandwich'!L13</f>
        <v>0</v>
      </c>
      <c r="CE26" s="315">
        <f>'2 Sandwich'!M13</f>
        <v>0</v>
      </c>
      <c r="CF26" s="311"/>
      <c r="CG26" s="312"/>
      <c r="CH26" s="50"/>
      <c r="CJ26" s="323"/>
      <c r="CK26" s="10"/>
      <c r="CL26" s="264" t="e">
        <f>IF(AND($N$8=1,SUM(#REF!,#REF!)&gt;$CJ$22,#REF!=0),L$15&amp;", "&amp;L$16&amp;", "&amp;$A26&amp;", "&amp;$B26&amp;", "&amp;$C26&amp;"; ","")</f>
        <v>#REF!</v>
      </c>
      <c r="CM26" s="255" t="e">
        <f>IF(AND($N$8=1,SUM(#REF!,#REF!)&gt;$CJ$22,#REF!=0),M$15&amp;", "&amp;M$16&amp;", "&amp;$A26&amp;", "&amp;$B26&amp;", "&amp;$C26&amp;"; ","")</f>
        <v>#REF!</v>
      </c>
      <c r="CN26" s="256" t="e">
        <f>IF(AND($N$8=1,SUM(#REF!,#REF!)&gt;$CJ$22,#REF!=0),N$15&amp;", "&amp;N$16&amp;", "&amp;$A26&amp;", "&amp;$B26&amp;", "&amp;$C26&amp;"; ","")</f>
        <v>#REF!</v>
      </c>
      <c r="CO26" s="293" t="e">
        <f>IF(AND($N$8=1,SUM(#REF!,#REF!)&gt;$CJ$22,#REF!=0),O$15&amp;", "&amp;O$16&amp;", "&amp;$A26&amp;", "&amp;$B26&amp;", "&amp;$C26&amp;"; ","")</f>
        <v>#REF!</v>
      </c>
      <c r="CP26" s="324"/>
      <c r="CQ26" s="323"/>
      <c r="CR26" s="10"/>
      <c r="CS26" s="264" t="e">
        <f>IF(AND($O$8=1,SUM(#REF!,#REF!)&gt;0,SUM(#REF!,#REF!)=ABS(#REF!)),L$15&amp;", "&amp;L$16&amp;", "&amp;$A26&amp;", "&amp;$B26&amp;", "&amp;$C26&amp;"; ","")</f>
        <v>#REF!</v>
      </c>
      <c r="CT26" s="255" t="e">
        <f>IF(AND($O$8=1,SUM(#REF!,#REF!)&gt;0,SUM(#REF!,#REF!)=ABS(#REF!)),M$15&amp;", "&amp;M$16&amp;", "&amp;$A26&amp;", "&amp;$B26&amp;", "&amp;$C26&amp;"; ","")</f>
        <v>#REF!</v>
      </c>
      <c r="CU26" s="256" t="e">
        <f>IF(AND($O$8=1,SUM(#REF!,#REF!)&gt;0,SUM(#REF!,#REF!)=ABS(#REF!)),N$15&amp;", "&amp;N$16&amp;", "&amp;$A26&amp;", "&amp;$B26&amp;", "&amp;$C26&amp;"; ","")</f>
        <v>#REF!</v>
      </c>
      <c r="CV26" s="293" t="e">
        <f>IF(AND($O$8=1,SUM(#REF!,#REF!)&gt;0,SUM(#REF!,#REF!)=ABS(#REF!)),O$15&amp;", "&amp;O$16&amp;", "&amp;$A26&amp;", "&amp;$B26&amp;", "&amp;$C26&amp;"; ","")</f>
        <v>#REF!</v>
      </c>
      <c r="CW26" s="324"/>
      <c r="DE26" s="323"/>
      <c r="DF26" s="10"/>
      <c r="DG26" s="264" t="e">
        <f>IF(AND($Q$8=1,#REF!&lt;&gt;"",#REF!&lt;&gt;0),$A26&amp;", "&amp;$C26&amp;"; ","")</f>
        <v>#REF!</v>
      </c>
      <c r="DH26" s="255" t="e">
        <f>IF(AND($Q$8=1,#REF!&lt;&gt;"",#REF!&lt;&gt;0),$A26&amp;", "&amp;$C26&amp;"; ","")</f>
        <v>#REF!</v>
      </c>
      <c r="DI26" s="256" t="e">
        <f>IF(AND($Q$8=1,#REF!&lt;&gt;"",#REF!&lt;&gt;0),$A26&amp;", "&amp;$C26&amp;"; ","")</f>
        <v>#REF!</v>
      </c>
      <c r="DJ26" s="293" t="e">
        <f>IF(AND($Q$8=1,#REF!&lt;&gt;"",#REF!&lt;&gt;0),$A26&amp;", "&amp;$C26&amp;"; ","")</f>
        <v>#REF!</v>
      </c>
      <c r="DK26" s="324"/>
    </row>
    <row r="27" spans="1:115" x14ac:dyDescent="0.2">
      <c r="A27" s="3" t="s">
        <v>11289</v>
      </c>
      <c r="B27" s="3" t="s">
        <v>11274</v>
      </c>
      <c r="C27" s="3" t="s">
        <v>11284</v>
      </c>
      <c r="E27" s="295"/>
      <c r="F27" s="10"/>
      <c r="G27" s="265" t="e">
        <f>IF(AND($D$8=1,#REF!&gt;0),L$15&amp;", "&amp;L$16&amp;", "&amp;$A27&amp;", "&amp;$B27&amp;", "&amp;$C27&amp;"; ","")</f>
        <v>#REF!</v>
      </c>
      <c r="H27" s="258" t="e">
        <f>IF(AND($D$8=1,#REF!&gt;0),M$15&amp;", "&amp;M$16&amp;", "&amp;$A27&amp;", "&amp;$B27&amp;", "&amp;$C27&amp;"; ","")</f>
        <v>#REF!</v>
      </c>
      <c r="I27" s="259" t="e">
        <f>IF(AND($D$8=1,#REF!&gt;0),N$15&amp;", "&amp;N$16&amp;", "&amp;$A27&amp;", "&amp;$B27&amp;", "&amp;$C27&amp;"; ","")</f>
        <v>#REF!</v>
      </c>
      <c r="J27" s="266" t="e">
        <f>IF(AND($D$8=1,#REF!&gt;0),O$15&amp;", "&amp;O$16&amp;", "&amp;$A27&amp;", "&amp;$B27&amp;", "&amp;$C27&amp;"; ","")</f>
        <v>#REF!</v>
      </c>
      <c r="K27" s="50"/>
      <c r="L27" s="295"/>
      <c r="M27" s="10"/>
      <c r="N27" s="265" t="e">
        <f>IF(AND($E$8=1,#REF!&lt;0),D$14&amp;", "&amp;D$15&amp;", "&amp;D$16&amp;", "&amp;$A27&amp;", "&amp;$B27&amp;", "&amp;$C27&amp;"; ","")</f>
        <v>#REF!</v>
      </c>
      <c r="O27" s="258" t="e">
        <f>IF(AND($E$8=1,#REF!&lt;0),E$14&amp;", "&amp;E$15&amp;", "&amp;E$16&amp;", "&amp;$A27&amp;", "&amp;$B27&amp;", "&amp;$C27&amp;"; ","")</f>
        <v>#REF!</v>
      </c>
      <c r="P27" s="259" t="e">
        <f>IF(AND($E$8=1,#REF!&lt;0),F$14&amp;", "&amp;F$15&amp;", "&amp;F$16&amp;", "&amp;$A27&amp;", "&amp;$B27&amp;", "&amp;$C27&amp;"; ","")</f>
        <v>#REF!</v>
      </c>
      <c r="Q27" s="266" t="e">
        <f>IF(AND($E$8=1,#REF!&lt;0),G$14&amp;", "&amp;G$15&amp;", "&amp;G$16&amp;", "&amp;$A27&amp;", "&amp;$B27&amp;", "&amp;$C27&amp;"; ","")</f>
        <v>#REF!</v>
      </c>
      <c r="R27" s="265" t="e">
        <f>IF(AND($E$8=1,#REF!&lt;0),H$14&amp;", "&amp;H$15&amp;", "&amp;H$16&amp;", "&amp;$A27&amp;", "&amp;$B27&amp;", "&amp;$C27&amp;"; ","")</f>
        <v>#REF!</v>
      </c>
      <c r="S27" s="258" t="e">
        <f>IF(AND($E$8=1,#REF!&lt;0),I$14&amp;", "&amp;I$15&amp;", "&amp;I$16&amp;", "&amp;$A27&amp;", "&amp;$B27&amp;", "&amp;$C27&amp;"; ","")</f>
        <v>#REF!</v>
      </c>
      <c r="T27" s="259" t="e">
        <f>IF(AND($E$8=1,#REF!&lt;0),J$14&amp;", "&amp;J$15&amp;", "&amp;J$16&amp;", "&amp;$A27&amp;", "&amp;$B27&amp;", "&amp;$C27&amp;"; ","")</f>
        <v>#REF!</v>
      </c>
      <c r="U27" s="266" t="e">
        <f>IF(AND($E$8=1,#REF!&lt;0),K$14&amp;", "&amp;K$15&amp;", "&amp;K$16&amp;", "&amp;$A27&amp;", "&amp;$B27&amp;", "&amp;$C27&amp;"; ","")</f>
        <v>#REF!</v>
      </c>
      <c r="V27" s="265" t="e">
        <f>IF(AND($E$8=1,#REF!&lt;0),P$14&amp;", "&amp;P$15&amp;", "&amp;P$16&amp;", "&amp;$A27&amp;", "&amp;$B27&amp;", "&amp;$C27&amp;"; ","")</f>
        <v>#REF!</v>
      </c>
      <c r="W27" s="258" t="e">
        <f>IF(AND($E$8=1,#REF!&lt;0),Q$14&amp;", "&amp;Q$15&amp;", "&amp;Q$16&amp;", "&amp;$A27&amp;", "&amp;$B27&amp;", "&amp;$C27&amp;"; ","")</f>
        <v>#REF!</v>
      </c>
      <c r="X27" s="259" t="e">
        <f>IF(AND($E$8=1,#REF!&lt;0),R$14&amp;", "&amp;R$15&amp;", "&amp;R$16&amp;", "&amp;$A27&amp;", "&amp;$B27&amp;", "&amp;$C27&amp;"; ","")</f>
        <v>#REF!</v>
      </c>
      <c r="Y27" s="266" t="e">
        <f>IF(AND($E$8=1,#REF!&lt;0),S$14&amp;", "&amp;S$15&amp;", "&amp;S$16&amp;", "&amp;$A27&amp;", "&amp;$B27&amp;", "&amp;$C27&amp;"; ","")</f>
        <v>#REF!</v>
      </c>
      <c r="Z27" s="50"/>
      <c r="AA27" s="295"/>
      <c r="AB27" s="10"/>
      <c r="AC27" s="281"/>
      <c r="AD27" s="280"/>
      <c r="AE27" s="288"/>
      <c r="AF27" s="304"/>
      <c r="AG27" s="281"/>
      <c r="AH27" s="280"/>
      <c r="AI27" s="288"/>
      <c r="AJ27" s="304"/>
      <c r="AK27" s="305"/>
      <c r="AL27" s="305"/>
      <c r="AM27" s="305"/>
      <c r="AN27" s="305"/>
      <c r="AO27" s="281"/>
      <c r="AP27" s="280"/>
      <c r="AQ27" s="288"/>
      <c r="AR27" s="304"/>
      <c r="AS27" s="50"/>
      <c r="AT27" s="295"/>
      <c r="AU27" s="10"/>
      <c r="AV27" s="265" t="e">
        <f>IF(AND($G$8=1,#REF!&lt;&gt;"",ABS(#REF!)-INT(ABS(#REF!))&lt;&gt;0,ABS(#REF!)-INT(ABS(#REF!))&lt;&gt;0.5),D$14&amp;", "&amp;D$15&amp;", "&amp;D$16&amp;", "&amp;$A27&amp;", "&amp;$B27&amp;", "&amp;$C27&amp;"; ","")</f>
        <v>#REF!</v>
      </c>
      <c r="AW27" s="258" t="e">
        <f>IF(AND($G$8=1,#REF!&lt;&gt;"",ABS(#REF!)-INT(ABS(#REF!))&lt;&gt;0,ABS(#REF!)-INT(ABS(#REF!))&lt;&gt;0.5),E$14&amp;", "&amp;E$15&amp;", "&amp;E$16&amp;", "&amp;$A27&amp;", "&amp;$B27&amp;", "&amp;$C27&amp;"; ","")</f>
        <v>#REF!</v>
      </c>
      <c r="AX27" s="259" t="e">
        <f>IF(AND($G$8=1,#REF!&lt;&gt;"",ABS(#REF!)-INT(ABS(#REF!))&lt;&gt;0,ABS(#REF!)-INT(ABS(#REF!))&lt;&gt;0.5),F$14&amp;", "&amp;F$15&amp;", "&amp;F$16&amp;", "&amp;$A27&amp;", "&amp;$B27&amp;", "&amp;$C27&amp;"; ","")</f>
        <v>#REF!</v>
      </c>
      <c r="AY27" s="266" t="e">
        <f>IF(AND($G$8=1,#REF!&lt;&gt;"",ABS(#REF!)-INT(ABS(#REF!))&lt;&gt;0,ABS(#REF!)-INT(ABS(#REF!))&lt;&gt;0.5),G$14&amp;", "&amp;G$15&amp;", "&amp;G$16&amp;", "&amp;$A27&amp;", "&amp;$B27&amp;", "&amp;$C27&amp;"; ","")</f>
        <v>#REF!</v>
      </c>
      <c r="AZ27" s="265" t="e">
        <f>IF(AND($G$8=1,#REF!&lt;&gt;"",ABS(#REF!)-INT(ABS(#REF!))&lt;&gt;0,ABS(#REF!)-INT(ABS(#REF!))&lt;&gt;0.5),H$14&amp;", "&amp;H$15&amp;", "&amp;H$16&amp;", "&amp;$A27&amp;", "&amp;$B27&amp;", "&amp;$C27&amp;"; ","")</f>
        <v>#REF!</v>
      </c>
      <c r="BA27" s="258" t="e">
        <f>IF(AND($G$8=1,#REF!&lt;&gt;"",ABS(#REF!)-INT(ABS(#REF!))&lt;&gt;0,ABS(#REF!)-INT(ABS(#REF!))&lt;&gt;0.5),I$14&amp;", "&amp;I$15&amp;", "&amp;I$16&amp;", "&amp;$A27&amp;", "&amp;$B27&amp;", "&amp;$C27&amp;"; ","")</f>
        <v>#REF!</v>
      </c>
      <c r="BB27" s="259" t="e">
        <f>IF(AND($G$8=1,#REF!&lt;&gt;"",ABS(#REF!)-INT(ABS(#REF!))&lt;&gt;0,ABS(#REF!)-INT(ABS(#REF!))&lt;&gt;0.5),J$14&amp;", "&amp;J$15&amp;", "&amp;J$16&amp;", "&amp;$A27&amp;", "&amp;$B27&amp;", "&amp;$C27&amp;"; ","")</f>
        <v>#REF!</v>
      </c>
      <c r="BC27" s="266" t="e">
        <f>IF(AND($G$8=1,#REF!&lt;&gt;"",ABS(#REF!)-INT(ABS(#REF!))&lt;&gt;0,ABS(#REF!)-INT(ABS(#REF!))&lt;&gt;0.5),K$14&amp;", "&amp;K$15&amp;", "&amp;K$16&amp;", "&amp;$A27&amp;", "&amp;$B27&amp;", "&amp;$C27&amp;"; ","")</f>
        <v>#REF!</v>
      </c>
      <c r="BD27" s="299" t="e">
        <f>IF(AND($G$8=1,#REF!&lt;&gt;"",ABS(#REF!)-INT(ABS(#REF!))&lt;&gt;0,ABS(#REF!)-INT(ABS(#REF!))&lt;&gt;0.5),L$14&amp;", "&amp;L$15&amp;", "&amp;L$16&amp;", "&amp;$A27&amp;", "&amp;$B27&amp;", "&amp;$C27&amp;"; ","")</f>
        <v>#REF!</v>
      </c>
      <c r="BE27" s="299" t="e">
        <f>IF(AND($G$8=1,#REF!&lt;&gt;"",ABS(#REF!)-INT(ABS(#REF!))&lt;&gt;0,ABS(#REF!)-INT(ABS(#REF!))&lt;&gt;0.5),M$14&amp;", "&amp;M$15&amp;", "&amp;M$16&amp;", "&amp;$A27&amp;", "&amp;$B27&amp;", "&amp;$C27&amp;"; ","")</f>
        <v>#REF!</v>
      </c>
      <c r="BF27" s="299" t="e">
        <f>IF(AND($G$8=1,#REF!&lt;&gt;"",ABS(#REF!)-INT(ABS(#REF!))&lt;&gt;0,ABS(#REF!)-INT(ABS(#REF!))&lt;&gt;0.5),N$14&amp;", "&amp;N$15&amp;", "&amp;N$16&amp;", "&amp;$A27&amp;", "&amp;$B27&amp;", "&amp;$C27&amp;"; ","")</f>
        <v>#REF!</v>
      </c>
      <c r="BG27" s="299" t="e">
        <f>IF(AND($G$8=1,#REF!&lt;&gt;"",ABS(#REF!)-INT(ABS(#REF!))&lt;&gt;0,ABS(#REF!)-INT(ABS(#REF!))&lt;&gt;0.5),O$14&amp;", "&amp;O$15&amp;", "&amp;O$16&amp;", "&amp;$A27&amp;", "&amp;$B27&amp;", "&amp;$C27&amp;"; ","")</f>
        <v>#REF!</v>
      </c>
      <c r="BH27" s="265" t="e">
        <f>IF(AND($G$8=1,#REF!&lt;&gt;"",ABS(#REF!)-INT(ABS(#REF!))&lt;&gt;0,ABS(#REF!)-INT(ABS(#REF!))&lt;&gt;0.5),P$14&amp;", "&amp;P$15&amp;", "&amp;P$16&amp;", "&amp;$A27&amp;", "&amp;$B27&amp;", "&amp;$C27&amp;"; ","")</f>
        <v>#REF!</v>
      </c>
      <c r="BI27" s="258" t="e">
        <f>IF(AND($G$8=1,#REF!&lt;&gt;"",ABS(#REF!)-INT(ABS(#REF!))&lt;&gt;0,ABS(#REF!)-INT(ABS(#REF!))&lt;&gt;0.5),Q$14&amp;", "&amp;Q$15&amp;", "&amp;Q$16&amp;", "&amp;$A27&amp;", "&amp;$B27&amp;", "&amp;$C27&amp;"; ","")</f>
        <v>#REF!</v>
      </c>
      <c r="BJ27" s="259" t="e">
        <f>IF(AND($G$8=1,#REF!&lt;&gt;"",ABS(#REF!)-INT(ABS(#REF!))&lt;&gt;0,ABS(#REF!)-INT(ABS(#REF!))&lt;&gt;0.5),R$14&amp;", "&amp;R$15&amp;", "&amp;R$16&amp;", "&amp;$A27&amp;", "&amp;$B27&amp;", "&amp;$C27&amp;"; ","")</f>
        <v>#REF!</v>
      </c>
      <c r="BK27" s="266" t="e">
        <f>IF(AND($G$8=1,#REF!&lt;&gt;"",ABS(#REF!)-INT(ABS(#REF!))&lt;&gt;0,ABS(#REF!)-INT(ABS(#REF!))&lt;&gt;0.5),S$14&amp;", "&amp;S$15&amp;", "&amp;S$16&amp;", "&amp;$A27&amp;", "&amp;$B27&amp;", "&amp;$C27&amp;"; ","")</f>
        <v>#REF!</v>
      </c>
      <c r="BL27" s="50"/>
      <c r="BM27" s="295"/>
      <c r="BN27" s="10"/>
      <c r="CH27" s="50"/>
      <c r="CJ27" s="323"/>
      <c r="CK27" s="10"/>
      <c r="CL27" s="265" t="e">
        <f>IF(AND($N$8=1,SUM(#REF!,#REF!)&gt;$CJ$22,#REF!=0),L$15&amp;", "&amp;L$16&amp;", "&amp;$A27&amp;", "&amp;$B27&amp;", "&amp;$C27&amp;"; ","")</f>
        <v>#REF!</v>
      </c>
      <c r="CM27" s="258" t="e">
        <f>IF(AND($N$8=1,SUM(#REF!,#REF!)&gt;$CJ$22,#REF!=0),M$15&amp;", "&amp;M$16&amp;", "&amp;$A27&amp;", "&amp;$B27&amp;", "&amp;$C27&amp;"; ","")</f>
        <v>#REF!</v>
      </c>
      <c r="CN27" s="259" t="e">
        <f>IF(AND($N$8=1,SUM(#REF!,#REF!)&gt;$CJ$22,#REF!=0),N$15&amp;", "&amp;N$16&amp;", "&amp;$A27&amp;", "&amp;$B27&amp;", "&amp;$C27&amp;"; ","")</f>
        <v>#REF!</v>
      </c>
      <c r="CO27" s="266" t="e">
        <f>IF(AND($N$8=1,SUM(#REF!,#REF!)&gt;$CJ$22,#REF!=0),O$15&amp;", "&amp;O$16&amp;", "&amp;$A27&amp;", "&amp;$B27&amp;", "&amp;$C27&amp;"; ","")</f>
        <v>#REF!</v>
      </c>
      <c r="CP27" s="324"/>
      <c r="CQ27" s="323"/>
      <c r="CR27" s="10"/>
      <c r="CS27" s="265" t="e">
        <f>IF(AND($O$8=1,SUM(#REF!,#REF!)&gt;0,SUM(#REF!,#REF!)=ABS(#REF!)),L$15&amp;", "&amp;L$16&amp;", "&amp;$A27&amp;", "&amp;$B27&amp;", "&amp;$C27&amp;"; ","")</f>
        <v>#REF!</v>
      </c>
      <c r="CT27" s="258" t="e">
        <f>IF(AND($O$8=1,SUM(#REF!,#REF!)&gt;0,SUM(#REF!,#REF!)=ABS(#REF!)),M$15&amp;", "&amp;M$16&amp;", "&amp;$A27&amp;", "&amp;$B27&amp;", "&amp;$C27&amp;"; ","")</f>
        <v>#REF!</v>
      </c>
      <c r="CU27" s="259" t="e">
        <f>IF(AND($O$8=1,SUM(#REF!,#REF!)&gt;0,SUM(#REF!,#REF!)=ABS(#REF!)),N$15&amp;", "&amp;N$16&amp;", "&amp;$A27&amp;", "&amp;$B27&amp;", "&amp;$C27&amp;"; ","")</f>
        <v>#REF!</v>
      </c>
      <c r="CV27" s="266" t="e">
        <f>IF(AND($O$8=1,SUM(#REF!,#REF!)&gt;0,SUM(#REF!,#REF!)=ABS(#REF!)),O$15&amp;", "&amp;O$16&amp;", "&amp;$A27&amp;", "&amp;$B27&amp;", "&amp;$C27&amp;"; ","")</f>
        <v>#REF!</v>
      </c>
      <c r="CW27" s="324"/>
      <c r="DE27" s="323"/>
      <c r="DF27" s="10"/>
      <c r="DG27" s="265" t="e">
        <f>IF(AND($Q$8=1,#REF!&lt;&gt;"",#REF!&lt;&gt;0),$A27&amp;", "&amp;$C27&amp;"; ","")</f>
        <v>#REF!</v>
      </c>
      <c r="DH27" s="258" t="e">
        <f>IF(AND($Q$8=1,#REF!&lt;&gt;"",#REF!&lt;&gt;0),$A27&amp;", "&amp;$C27&amp;"; ","")</f>
        <v>#REF!</v>
      </c>
      <c r="DI27" s="259" t="e">
        <f>IF(AND($Q$8=1,#REF!&lt;&gt;"",#REF!&lt;&gt;0),$A27&amp;", "&amp;$C27&amp;"; ","")</f>
        <v>#REF!</v>
      </c>
      <c r="DJ27" s="266" t="e">
        <f>IF(AND($Q$8=1,#REF!&lt;&gt;"",#REF!&lt;&gt;0),$A27&amp;", "&amp;$C27&amp;"; ","")</f>
        <v>#REF!</v>
      </c>
      <c r="DK27" s="324"/>
    </row>
    <row r="28" spans="1:115" x14ac:dyDescent="0.2">
      <c r="A28" s="3" t="s">
        <v>11290</v>
      </c>
      <c r="B28" s="3" t="s">
        <v>11274</v>
      </c>
      <c r="C28" s="3" t="s">
        <v>11275</v>
      </c>
      <c r="E28" s="295"/>
      <c r="F28" s="10"/>
      <c r="G28" s="264" t="e">
        <f>IF(AND($D$8=1,#REF!&gt;0),L$15&amp;", "&amp;L$16&amp;", "&amp;$A28&amp;", "&amp;$B28&amp;", "&amp;$C28&amp;"; ","")</f>
        <v>#REF!</v>
      </c>
      <c r="H28" s="255" t="e">
        <f>IF(AND($D$8=1,#REF!&gt;0),M$15&amp;", "&amp;M$16&amp;", "&amp;$A28&amp;", "&amp;$B28&amp;", "&amp;$C28&amp;"; ","")</f>
        <v>#REF!</v>
      </c>
      <c r="I28" s="256" t="e">
        <f>IF(AND($D$8=1,#REF!&gt;0),N$15&amp;", "&amp;N$16&amp;", "&amp;$A28&amp;", "&amp;$B28&amp;", "&amp;$C28&amp;"; ","")</f>
        <v>#REF!</v>
      </c>
      <c r="J28" s="293" t="e">
        <f>IF(AND($D$8=1,#REF!&gt;0),O$15&amp;", "&amp;O$16&amp;", "&amp;$A28&amp;", "&amp;$B28&amp;", "&amp;$C28&amp;"; ","")</f>
        <v>#REF!</v>
      </c>
      <c r="K28" s="50"/>
      <c r="L28" s="295"/>
      <c r="M28" s="10"/>
      <c r="N28" s="264" t="e">
        <f>IF(AND($E$8=1,#REF!&lt;0),D$14&amp;", "&amp;D$15&amp;", "&amp;D$16&amp;", "&amp;$A28&amp;", "&amp;$B28&amp;", "&amp;$C28&amp;"; ","")</f>
        <v>#REF!</v>
      </c>
      <c r="O28" s="255" t="e">
        <f>IF(AND($E$8=1,#REF!&lt;0),E$14&amp;", "&amp;E$15&amp;", "&amp;E$16&amp;", "&amp;$A28&amp;", "&amp;$B28&amp;", "&amp;$C28&amp;"; ","")</f>
        <v>#REF!</v>
      </c>
      <c r="P28" s="256" t="e">
        <f>IF(AND($E$8=1,#REF!&lt;0),F$14&amp;", "&amp;F$15&amp;", "&amp;F$16&amp;", "&amp;$A28&amp;", "&amp;$B28&amp;", "&amp;$C28&amp;"; ","")</f>
        <v>#REF!</v>
      </c>
      <c r="Q28" s="293" t="e">
        <f>IF(AND($E$8=1,#REF!&lt;0),G$14&amp;", "&amp;G$15&amp;", "&amp;G$16&amp;", "&amp;$A28&amp;", "&amp;$B28&amp;", "&amp;$C28&amp;"; ","")</f>
        <v>#REF!</v>
      </c>
      <c r="R28" s="264" t="e">
        <f>IF(AND($E$8=1,#REF!&lt;0),H$14&amp;", "&amp;H$15&amp;", "&amp;H$16&amp;", "&amp;$A28&amp;", "&amp;$B28&amp;", "&amp;$C28&amp;"; ","")</f>
        <v>#REF!</v>
      </c>
      <c r="S28" s="255" t="e">
        <f>IF(AND($E$8=1,#REF!&lt;0),I$14&amp;", "&amp;I$15&amp;", "&amp;I$16&amp;", "&amp;$A28&amp;", "&amp;$B28&amp;", "&amp;$C28&amp;"; ","")</f>
        <v>#REF!</v>
      </c>
      <c r="T28" s="256" t="e">
        <f>IF(AND($E$8=1,#REF!&lt;0),J$14&amp;", "&amp;J$15&amp;", "&amp;J$16&amp;", "&amp;$A28&amp;", "&amp;$B28&amp;", "&amp;$C28&amp;"; ","")</f>
        <v>#REF!</v>
      </c>
      <c r="U28" s="293" t="e">
        <f>IF(AND($E$8=1,#REF!&lt;0),K$14&amp;", "&amp;K$15&amp;", "&amp;K$16&amp;", "&amp;$A28&amp;", "&amp;$B28&amp;", "&amp;$C28&amp;"; ","")</f>
        <v>#REF!</v>
      </c>
      <c r="V28" s="264" t="e">
        <f>IF(AND($E$8=1,#REF!&lt;0),P$14&amp;", "&amp;P$15&amp;", "&amp;P$16&amp;", "&amp;$A28&amp;", "&amp;$B28&amp;", "&amp;$C28&amp;"; ","")</f>
        <v>#REF!</v>
      </c>
      <c r="W28" s="255" t="e">
        <f>IF(AND($E$8=1,#REF!&lt;0),Q$14&amp;", "&amp;Q$15&amp;", "&amp;Q$16&amp;", "&amp;$A28&amp;", "&amp;$B28&amp;", "&amp;$C28&amp;"; ","")</f>
        <v>#REF!</v>
      </c>
      <c r="X28" s="256" t="e">
        <f>IF(AND($E$8=1,#REF!&lt;0),R$14&amp;", "&amp;R$15&amp;", "&amp;R$16&amp;", "&amp;$A28&amp;", "&amp;$B28&amp;", "&amp;$C28&amp;"; ","")</f>
        <v>#REF!</v>
      </c>
      <c r="Y28" s="293" t="e">
        <f>IF(AND($E$8=1,#REF!&lt;0),S$14&amp;", "&amp;S$15&amp;", "&amp;S$16&amp;", "&amp;$A28&amp;", "&amp;$B28&amp;", "&amp;$C28&amp;"; ","")</f>
        <v>#REF!</v>
      </c>
      <c r="Z28" s="50"/>
      <c r="AA28" s="295"/>
      <c r="AB28" s="10"/>
      <c r="AC28" s="286"/>
      <c r="AD28" s="287"/>
      <c r="AE28" s="301"/>
      <c r="AF28" s="302"/>
      <c r="AG28" s="286"/>
      <c r="AH28" s="287"/>
      <c r="AI28" s="301"/>
      <c r="AJ28" s="302"/>
      <c r="AK28" s="303"/>
      <c r="AL28" s="303"/>
      <c r="AM28" s="303"/>
      <c r="AN28" s="303"/>
      <c r="AO28" s="286"/>
      <c r="AP28" s="287"/>
      <c r="AQ28" s="301"/>
      <c r="AR28" s="302"/>
      <c r="AS28" s="50"/>
      <c r="AT28" s="295"/>
      <c r="AU28" s="10"/>
      <c r="AV28" s="264" t="e">
        <f>IF(AND($G$8=1,#REF!&lt;&gt;"",ABS(#REF!)-INT(ABS(#REF!))&lt;&gt;0,ABS(#REF!)-INT(ABS(#REF!))&lt;&gt;0.5),D$14&amp;", "&amp;D$15&amp;", "&amp;D$16&amp;", "&amp;$A28&amp;", "&amp;$B28&amp;", "&amp;$C28&amp;"; ","")</f>
        <v>#REF!</v>
      </c>
      <c r="AW28" s="255" t="e">
        <f>IF(AND($G$8=1,#REF!&lt;&gt;"",ABS(#REF!)-INT(ABS(#REF!))&lt;&gt;0,ABS(#REF!)-INT(ABS(#REF!))&lt;&gt;0.5),E$14&amp;", "&amp;E$15&amp;", "&amp;E$16&amp;", "&amp;$A28&amp;", "&amp;$B28&amp;", "&amp;$C28&amp;"; ","")</f>
        <v>#REF!</v>
      </c>
      <c r="AX28" s="256" t="e">
        <f>IF(AND($G$8=1,#REF!&lt;&gt;"",ABS(#REF!)-INT(ABS(#REF!))&lt;&gt;0,ABS(#REF!)-INT(ABS(#REF!))&lt;&gt;0.5),F$14&amp;", "&amp;F$15&amp;", "&amp;F$16&amp;", "&amp;$A28&amp;", "&amp;$B28&amp;", "&amp;$C28&amp;"; ","")</f>
        <v>#REF!</v>
      </c>
      <c r="AY28" s="293" t="e">
        <f>IF(AND($G$8=1,#REF!&lt;&gt;"",ABS(#REF!)-INT(ABS(#REF!))&lt;&gt;0,ABS(#REF!)-INT(ABS(#REF!))&lt;&gt;0.5),G$14&amp;", "&amp;G$15&amp;", "&amp;G$16&amp;", "&amp;$A28&amp;", "&amp;$B28&amp;", "&amp;$C28&amp;"; ","")</f>
        <v>#REF!</v>
      </c>
      <c r="AZ28" s="264" t="e">
        <f>IF(AND($G$8=1,#REF!&lt;&gt;"",ABS(#REF!)-INT(ABS(#REF!))&lt;&gt;0,ABS(#REF!)-INT(ABS(#REF!))&lt;&gt;0.5),H$14&amp;", "&amp;H$15&amp;", "&amp;H$16&amp;", "&amp;$A28&amp;", "&amp;$B28&amp;", "&amp;$C28&amp;"; ","")</f>
        <v>#REF!</v>
      </c>
      <c r="BA28" s="255" t="e">
        <f>IF(AND($G$8=1,#REF!&lt;&gt;"",ABS(#REF!)-INT(ABS(#REF!))&lt;&gt;0,ABS(#REF!)-INT(ABS(#REF!))&lt;&gt;0.5),I$14&amp;", "&amp;I$15&amp;", "&amp;I$16&amp;", "&amp;$A28&amp;", "&amp;$B28&amp;", "&amp;$C28&amp;"; ","")</f>
        <v>#REF!</v>
      </c>
      <c r="BB28" s="256" t="e">
        <f>IF(AND($G$8=1,#REF!&lt;&gt;"",ABS(#REF!)-INT(ABS(#REF!))&lt;&gt;0,ABS(#REF!)-INT(ABS(#REF!))&lt;&gt;0.5),J$14&amp;", "&amp;J$15&amp;", "&amp;J$16&amp;", "&amp;$A28&amp;", "&amp;$B28&amp;", "&amp;$C28&amp;"; ","")</f>
        <v>#REF!</v>
      </c>
      <c r="BC28" s="293" t="e">
        <f>IF(AND($G$8=1,#REF!&lt;&gt;"",ABS(#REF!)-INT(ABS(#REF!))&lt;&gt;0,ABS(#REF!)-INT(ABS(#REF!))&lt;&gt;0.5),K$14&amp;", "&amp;K$15&amp;", "&amp;K$16&amp;", "&amp;$A28&amp;", "&amp;$B28&amp;", "&amp;$C28&amp;"; ","")</f>
        <v>#REF!</v>
      </c>
      <c r="BD28" s="298" t="e">
        <f>IF(AND($G$8=1,#REF!&lt;&gt;"",ABS(#REF!)-INT(ABS(#REF!))&lt;&gt;0,ABS(#REF!)-INT(ABS(#REF!))&lt;&gt;0.5),L$14&amp;", "&amp;L$15&amp;", "&amp;L$16&amp;", "&amp;$A28&amp;", "&amp;$B28&amp;", "&amp;$C28&amp;"; ","")</f>
        <v>#REF!</v>
      </c>
      <c r="BE28" s="298" t="e">
        <f>IF(AND($G$8=1,#REF!&lt;&gt;"",ABS(#REF!)-INT(ABS(#REF!))&lt;&gt;0,ABS(#REF!)-INT(ABS(#REF!))&lt;&gt;0.5),M$14&amp;", "&amp;M$15&amp;", "&amp;M$16&amp;", "&amp;$A28&amp;", "&amp;$B28&amp;", "&amp;$C28&amp;"; ","")</f>
        <v>#REF!</v>
      </c>
      <c r="BF28" s="298" t="e">
        <f>IF(AND($G$8=1,#REF!&lt;&gt;"",ABS(#REF!)-INT(ABS(#REF!))&lt;&gt;0,ABS(#REF!)-INT(ABS(#REF!))&lt;&gt;0.5),N$14&amp;", "&amp;N$15&amp;", "&amp;N$16&amp;", "&amp;$A28&amp;", "&amp;$B28&amp;", "&amp;$C28&amp;"; ","")</f>
        <v>#REF!</v>
      </c>
      <c r="BG28" s="298" t="e">
        <f>IF(AND($G$8=1,#REF!&lt;&gt;"",ABS(#REF!)-INT(ABS(#REF!))&lt;&gt;0,ABS(#REF!)-INT(ABS(#REF!))&lt;&gt;0.5),O$14&amp;", "&amp;O$15&amp;", "&amp;O$16&amp;", "&amp;$A28&amp;", "&amp;$B28&amp;", "&amp;$C28&amp;"; ","")</f>
        <v>#REF!</v>
      </c>
      <c r="BH28" s="264" t="e">
        <f>IF(AND($G$8=1,#REF!&lt;&gt;"",ABS(#REF!)-INT(ABS(#REF!))&lt;&gt;0,ABS(#REF!)-INT(ABS(#REF!))&lt;&gt;0.5),P$14&amp;", "&amp;P$15&amp;", "&amp;P$16&amp;", "&amp;$A28&amp;", "&amp;$B28&amp;", "&amp;$C28&amp;"; ","")</f>
        <v>#REF!</v>
      </c>
      <c r="BI28" s="255" t="e">
        <f>IF(AND($G$8=1,#REF!&lt;&gt;"",ABS(#REF!)-INT(ABS(#REF!))&lt;&gt;0,ABS(#REF!)-INT(ABS(#REF!))&lt;&gt;0.5),Q$14&amp;", "&amp;Q$15&amp;", "&amp;Q$16&amp;", "&amp;$A28&amp;", "&amp;$B28&amp;", "&amp;$C28&amp;"; ","")</f>
        <v>#REF!</v>
      </c>
      <c r="BJ28" s="256" t="e">
        <f>IF(AND($G$8=1,#REF!&lt;&gt;"",ABS(#REF!)-INT(ABS(#REF!))&lt;&gt;0,ABS(#REF!)-INT(ABS(#REF!))&lt;&gt;0.5),R$14&amp;", "&amp;R$15&amp;", "&amp;R$16&amp;", "&amp;$A28&amp;", "&amp;$B28&amp;", "&amp;$C28&amp;"; ","")</f>
        <v>#REF!</v>
      </c>
      <c r="BK28" s="293" t="e">
        <f>IF(AND($G$8=1,#REF!&lt;&gt;"",ABS(#REF!)-INT(ABS(#REF!))&lt;&gt;0,ABS(#REF!)-INT(ABS(#REF!))&lt;&gt;0.5),S$14&amp;", "&amp;S$15&amp;", "&amp;S$16&amp;", "&amp;$A28&amp;", "&amp;$B28&amp;", "&amp;$C28&amp;"; ","")</f>
        <v>#REF!</v>
      </c>
      <c r="BL28" s="50"/>
      <c r="BM28" s="295"/>
      <c r="BN28" s="10"/>
      <c r="BO28" s="67" t="s">
        <v>11292</v>
      </c>
      <c r="CH28" s="50"/>
      <c r="CJ28" s="323"/>
      <c r="CK28" s="10"/>
      <c r="CL28" s="264" t="e">
        <f>IF(AND($N$8=1,SUM(#REF!,#REF!)&gt;$CJ$22,#REF!=0),L$15&amp;", "&amp;L$16&amp;", "&amp;$A28&amp;", "&amp;$B28&amp;", "&amp;$C28&amp;"; ","")</f>
        <v>#REF!</v>
      </c>
      <c r="CM28" s="255" t="e">
        <f>IF(AND($N$8=1,SUM(#REF!,#REF!)&gt;$CJ$22,#REF!=0),M$15&amp;", "&amp;M$16&amp;", "&amp;$A28&amp;", "&amp;$B28&amp;", "&amp;$C28&amp;"; ","")</f>
        <v>#REF!</v>
      </c>
      <c r="CN28" s="256" t="e">
        <f>IF(AND($N$8=1,SUM(#REF!,#REF!)&gt;$CJ$22,#REF!=0),N$15&amp;", "&amp;N$16&amp;", "&amp;$A28&amp;", "&amp;$B28&amp;", "&amp;$C28&amp;"; ","")</f>
        <v>#REF!</v>
      </c>
      <c r="CO28" s="293" t="e">
        <f>IF(AND($N$8=1,SUM(#REF!,#REF!)&gt;$CJ$22,#REF!=0),O$15&amp;", "&amp;O$16&amp;", "&amp;$A28&amp;", "&amp;$B28&amp;", "&amp;$C28&amp;"; ","")</f>
        <v>#REF!</v>
      </c>
      <c r="CP28" s="324"/>
      <c r="CQ28" s="323"/>
      <c r="CR28" s="10"/>
      <c r="CS28" s="264" t="e">
        <f>IF(AND($O$8=1,SUM(#REF!,#REF!)&gt;0,SUM(#REF!,#REF!)=ABS(#REF!)),L$15&amp;", "&amp;L$16&amp;", "&amp;$A28&amp;", "&amp;$B28&amp;", "&amp;$C28&amp;"; ","")</f>
        <v>#REF!</v>
      </c>
      <c r="CT28" s="255" t="e">
        <f>IF(AND($O$8=1,SUM(#REF!,#REF!)&gt;0,SUM(#REF!,#REF!)=ABS(#REF!)),M$15&amp;", "&amp;M$16&amp;", "&amp;$A28&amp;", "&amp;$B28&amp;", "&amp;$C28&amp;"; ","")</f>
        <v>#REF!</v>
      </c>
      <c r="CU28" s="256" t="e">
        <f>IF(AND($O$8=1,SUM(#REF!,#REF!)&gt;0,SUM(#REF!,#REF!)=ABS(#REF!)),N$15&amp;", "&amp;N$16&amp;", "&amp;$A28&amp;", "&amp;$B28&amp;", "&amp;$C28&amp;"; ","")</f>
        <v>#REF!</v>
      </c>
      <c r="CV28" s="293" t="e">
        <f>IF(AND($O$8=1,SUM(#REF!,#REF!)&gt;0,SUM(#REF!,#REF!)=ABS(#REF!)),O$15&amp;", "&amp;O$16&amp;", "&amp;$A28&amp;", "&amp;$B28&amp;", "&amp;$C28&amp;"; ","")</f>
        <v>#REF!</v>
      </c>
      <c r="CW28" s="324"/>
      <c r="DE28" s="323"/>
      <c r="DF28" s="10"/>
      <c r="DG28" s="264" t="e">
        <f>IF(AND($Q$8=1,#REF!&lt;&gt;"",#REF!&lt;&gt;0),$A28&amp;", "&amp;$C28&amp;"; ","")</f>
        <v>#REF!</v>
      </c>
      <c r="DH28" s="255" t="e">
        <f>IF(AND($Q$8=1,#REF!&lt;&gt;"",#REF!&lt;&gt;0),$A28&amp;", "&amp;$C28&amp;"; ","")</f>
        <v>#REF!</v>
      </c>
      <c r="DI28" s="256" t="e">
        <f>IF(AND($Q$8=1,#REF!&lt;&gt;"",#REF!&lt;&gt;0),$A28&amp;", "&amp;$C28&amp;"; ","")</f>
        <v>#REF!</v>
      </c>
      <c r="DJ28" s="293" t="e">
        <f>IF(AND($Q$8=1,#REF!&lt;&gt;"",#REF!&lt;&gt;0),$A28&amp;", "&amp;$C28&amp;"; ","")</f>
        <v>#REF!</v>
      </c>
      <c r="DK28" s="324"/>
    </row>
    <row r="29" spans="1:115" x14ac:dyDescent="0.2">
      <c r="A29" s="3" t="s">
        <v>11290</v>
      </c>
      <c r="B29" s="3" t="s">
        <v>11274</v>
      </c>
      <c r="C29" s="3" t="s">
        <v>11284</v>
      </c>
      <c r="E29" s="295"/>
      <c r="F29" s="10"/>
      <c r="G29" s="265" t="e">
        <f>IF(AND($D$8=1,#REF!&gt;0),L$15&amp;", "&amp;L$16&amp;", "&amp;$A29&amp;", "&amp;$B29&amp;", "&amp;$C29&amp;"; ","")</f>
        <v>#REF!</v>
      </c>
      <c r="H29" s="258" t="e">
        <f>IF(AND($D$8=1,#REF!&gt;0),M$15&amp;", "&amp;M$16&amp;", "&amp;$A29&amp;", "&amp;$B29&amp;", "&amp;$C29&amp;"; ","")</f>
        <v>#REF!</v>
      </c>
      <c r="I29" s="259" t="e">
        <f>IF(AND($D$8=1,#REF!&gt;0),N$15&amp;", "&amp;N$16&amp;", "&amp;$A29&amp;", "&amp;$B29&amp;", "&amp;$C29&amp;"; ","")</f>
        <v>#REF!</v>
      </c>
      <c r="J29" s="266" t="e">
        <f>IF(AND($D$8=1,#REF!&gt;0),O$15&amp;", "&amp;O$16&amp;", "&amp;$A29&amp;", "&amp;$B29&amp;", "&amp;$C29&amp;"; ","")</f>
        <v>#REF!</v>
      </c>
      <c r="K29" s="50"/>
      <c r="L29" s="295"/>
      <c r="M29" s="10"/>
      <c r="N29" s="265" t="e">
        <f>IF(AND($E$8=1,#REF!&lt;0),D$14&amp;", "&amp;D$15&amp;", "&amp;D$16&amp;", "&amp;$A29&amp;", "&amp;$B29&amp;", "&amp;$C29&amp;"; ","")</f>
        <v>#REF!</v>
      </c>
      <c r="O29" s="258" t="e">
        <f>IF(AND($E$8=1,#REF!&lt;0),E$14&amp;", "&amp;E$15&amp;", "&amp;E$16&amp;", "&amp;$A29&amp;", "&amp;$B29&amp;", "&amp;$C29&amp;"; ","")</f>
        <v>#REF!</v>
      </c>
      <c r="P29" s="259" t="e">
        <f>IF(AND($E$8=1,#REF!&lt;0),F$14&amp;", "&amp;F$15&amp;", "&amp;F$16&amp;", "&amp;$A29&amp;", "&amp;$B29&amp;", "&amp;$C29&amp;"; ","")</f>
        <v>#REF!</v>
      </c>
      <c r="Q29" s="266" t="e">
        <f>IF(AND($E$8=1,#REF!&lt;0),G$14&amp;", "&amp;G$15&amp;", "&amp;G$16&amp;", "&amp;$A29&amp;", "&amp;$B29&amp;", "&amp;$C29&amp;"; ","")</f>
        <v>#REF!</v>
      </c>
      <c r="R29" s="265" t="e">
        <f>IF(AND($E$8=1,#REF!&lt;0),H$14&amp;", "&amp;H$15&amp;", "&amp;H$16&amp;", "&amp;$A29&amp;", "&amp;$B29&amp;", "&amp;$C29&amp;"; ","")</f>
        <v>#REF!</v>
      </c>
      <c r="S29" s="258" t="e">
        <f>IF(AND($E$8=1,#REF!&lt;0),I$14&amp;", "&amp;I$15&amp;", "&amp;I$16&amp;", "&amp;$A29&amp;", "&amp;$B29&amp;", "&amp;$C29&amp;"; ","")</f>
        <v>#REF!</v>
      </c>
      <c r="T29" s="259" t="e">
        <f>IF(AND($E$8=1,#REF!&lt;0),J$14&amp;", "&amp;J$15&amp;", "&amp;J$16&amp;", "&amp;$A29&amp;", "&amp;$B29&amp;", "&amp;$C29&amp;"; ","")</f>
        <v>#REF!</v>
      </c>
      <c r="U29" s="266" t="e">
        <f>IF(AND($E$8=1,#REF!&lt;0),K$14&amp;", "&amp;K$15&amp;", "&amp;K$16&amp;", "&amp;$A29&amp;", "&amp;$B29&amp;", "&amp;$C29&amp;"; ","")</f>
        <v>#REF!</v>
      </c>
      <c r="V29" s="265" t="e">
        <f>IF(AND($E$8=1,#REF!&lt;0),P$14&amp;", "&amp;P$15&amp;", "&amp;P$16&amp;", "&amp;$A29&amp;", "&amp;$B29&amp;", "&amp;$C29&amp;"; ","")</f>
        <v>#REF!</v>
      </c>
      <c r="W29" s="258" t="e">
        <f>IF(AND($E$8=1,#REF!&lt;0),Q$14&amp;", "&amp;Q$15&amp;", "&amp;Q$16&amp;", "&amp;$A29&amp;", "&amp;$B29&amp;", "&amp;$C29&amp;"; ","")</f>
        <v>#REF!</v>
      </c>
      <c r="X29" s="259" t="e">
        <f>IF(AND($E$8=1,#REF!&lt;0),R$14&amp;", "&amp;R$15&amp;", "&amp;R$16&amp;", "&amp;$A29&amp;", "&amp;$B29&amp;", "&amp;$C29&amp;"; ","")</f>
        <v>#REF!</v>
      </c>
      <c r="Y29" s="266" t="e">
        <f>IF(AND($E$8=1,#REF!&lt;0),S$14&amp;", "&amp;S$15&amp;", "&amp;S$16&amp;", "&amp;$A29&amp;", "&amp;$B29&amp;", "&amp;$C29&amp;"; ","")</f>
        <v>#REF!</v>
      </c>
      <c r="Z29" s="50"/>
      <c r="AA29" s="295"/>
      <c r="AB29" s="10"/>
      <c r="AC29" s="281"/>
      <c r="AD29" s="280"/>
      <c r="AE29" s="288"/>
      <c r="AF29" s="304"/>
      <c r="AG29" s="281"/>
      <c r="AH29" s="280"/>
      <c r="AI29" s="288"/>
      <c r="AJ29" s="304"/>
      <c r="AK29" s="305"/>
      <c r="AL29" s="305"/>
      <c r="AM29" s="305"/>
      <c r="AN29" s="305"/>
      <c r="AO29" s="281"/>
      <c r="AP29" s="280"/>
      <c r="AQ29" s="288"/>
      <c r="AR29" s="304"/>
      <c r="AS29" s="50"/>
      <c r="AT29" s="295"/>
      <c r="AU29" s="10"/>
      <c r="AV29" s="265" t="e">
        <f>IF(AND($G$8=1,#REF!&lt;&gt;"",ABS(#REF!)-INT(ABS(#REF!))&lt;&gt;0,ABS(#REF!)-INT(ABS(#REF!))&lt;&gt;0.5),D$14&amp;", "&amp;D$15&amp;", "&amp;D$16&amp;", "&amp;$A29&amp;", "&amp;$B29&amp;", "&amp;$C29&amp;"; ","")</f>
        <v>#REF!</v>
      </c>
      <c r="AW29" s="258" t="e">
        <f>IF(AND($G$8=1,#REF!&lt;&gt;"",ABS(#REF!)-INT(ABS(#REF!))&lt;&gt;0,ABS(#REF!)-INT(ABS(#REF!))&lt;&gt;0.5),E$14&amp;", "&amp;E$15&amp;", "&amp;E$16&amp;", "&amp;$A29&amp;", "&amp;$B29&amp;", "&amp;$C29&amp;"; ","")</f>
        <v>#REF!</v>
      </c>
      <c r="AX29" s="259" t="e">
        <f>IF(AND($G$8=1,#REF!&lt;&gt;"",ABS(#REF!)-INT(ABS(#REF!))&lt;&gt;0,ABS(#REF!)-INT(ABS(#REF!))&lt;&gt;0.5),F$14&amp;", "&amp;F$15&amp;", "&amp;F$16&amp;", "&amp;$A29&amp;", "&amp;$B29&amp;", "&amp;$C29&amp;"; ","")</f>
        <v>#REF!</v>
      </c>
      <c r="AY29" s="266" t="e">
        <f>IF(AND($G$8=1,#REF!&lt;&gt;"",ABS(#REF!)-INT(ABS(#REF!))&lt;&gt;0,ABS(#REF!)-INT(ABS(#REF!))&lt;&gt;0.5),G$14&amp;", "&amp;G$15&amp;", "&amp;G$16&amp;", "&amp;$A29&amp;", "&amp;$B29&amp;", "&amp;$C29&amp;"; ","")</f>
        <v>#REF!</v>
      </c>
      <c r="AZ29" s="265" t="e">
        <f>IF(AND($G$8=1,#REF!&lt;&gt;"",ABS(#REF!)-INT(ABS(#REF!))&lt;&gt;0,ABS(#REF!)-INT(ABS(#REF!))&lt;&gt;0.5),H$14&amp;", "&amp;H$15&amp;", "&amp;H$16&amp;", "&amp;$A29&amp;", "&amp;$B29&amp;", "&amp;$C29&amp;"; ","")</f>
        <v>#REF!</v>
      </c>
      <c r="BA29" s="258" t="e">
        <f>IF(AND($G$8=1,#REF!&lt;&gt;"",ABS(#REF!)-INT(ABS(#REF!))&lt;&gt;0,ABS(#REF!)-INT(ABS(#REF!))&lt;&gt;0.5),I$14&amp;", "&amp;I$15&amp;", "&amp;I$16&amp;", "&amp;$A29&amp;", "&amp;$B29&amp;", "&amp;$C29&amp;"; ","")</f>
        <v>#REF!</v>
      </c>
      <c r="BB29" s="259" t="e">
        <f>IF(AND($G$8=1,#REF!&lt;&gt;"",ABS(#REF!)-INT(ABS(#REF!))&lt;&gt;0,ABS(#REF!)-INT(ABS(#REF!))&lt;&gt;0.5),J$14&amp;", "&amp;J$15&amp;", "&amp;J$16&amp;", "&amp;$A29&amp;", "&amp;$B29&amp;", "&amp;$C29&amp;"; ","")</f>
        <v>#REF!</v>
      </c>
      <c r="BC29" s="266" t="e">
        <f>IF(AND($G$8=1,#REF!&lt;&gt;"",ABS(#REF!)-INT(ABS(#REF!))&lt;&gt;0,ABS(#REF!)-INT(ABS(#REF!))&lt;&gt;0.5),K$14&amp;", "&amp;K$15&amp;", "&amp;K$16&amp;", "&amp;$A29&amp;", "&amp;$B29&amp;", "&amp;$C29&amp;"; ","")</f>
        <v>#REF!</v>
      </c>
      <c r="BD29" s="299" t="e">
        <f>IF(AND($G$8=1,#REF!&lt;&gt;"",ABS(#REF!)-INT(ABS(#REF!))&lt;&gt;0,ABS(#REF!)-INT(ABS(#REF!))&lt;&gt;0.5),L$14&amp;", "&amp;L$15&amp;", "&amp;L$16&amp;", "&amp;$A29&amp;", "&amp;$B29&amp;", "&amp;$C29&amp;"; ","")</f>
        <v>#REF!</v>
      </c>
      <c r="BE29" s="299" t="e">
        <f>IF(AND($G$8=1,#REF!&lt;&gt;"",ABS(#REF!)-INT(ABS(#REF!))&lt;&gt;0,ABS(#REF!)-INT(ABS(#REF!))&lt;&gt;0.5),M$14&amp;", "&amp;M$15&amp;", "&amp;M$16&amp;", "&amp;$A29&amp;", "&amp;$B29&amp;", "&amp;$C29&amp;"; ","")</f>
        <v>#REF!</v>
      </c>
      <c r="BF29" s="299" t="e">
        <f>IF(AND($G$8=1,#REF!&lt;&gt;"",ABS(#REF!)-INT(ABS(#REF!))&lt;&gt;0,ABS(#REF!)-INT(ABS(#REF!))&lt;&gt;0.5),N$14&amp;", "&amp;N$15&amp;", "&amp;N$16&amp;", "&amp;$A29&amp;", "&amp;$B29&amp;", "&amp;$C29&amp;"; ","")</f>
        <v>#REF!</v>
      </c>
      <c r="BG29" s="299" t="e">
        <f>IF(AND($G$8=1,#REF!&lt;&gt;"",ABS(#REF!)-INT(ABS(#REF!))&lt;&gt;0,ABS(#REF!)-INT(ABS(#REF!))&lt;&gt;0.5),O$14&amp;", "&amp;O$15&amp;", "&amp;O$16&amp;", "&amp;$A29&amp;", "&amp;$B29&amp;", "&amp;$C29&amp;"; ","")</f>
        <v>#REF!</v>
      </c>
      <c r="BH29" s="265" t="e">
        <f>IF(AND($G$8=1,#REF!&lt;&gt;"",ABS(#REF!)-INT(ABS(#REF!))&lt;&gt;0,ABS(#REF!)-INT(ABS(#REF!))&lt;&gt;0.5),P$14&amp;", "&amp;P$15&amp;", "&amp;P$16&amp;", "&amp;$A29&amp;", "&amp;$B29&amp;", "&amp;$C29&amp;"; ","")</f>
        <v>#REF!</v>
      </c>
      <c r="BI29" s="258" t="e">
        <f>IF(AND($G$8=1,#REF!&lt;&gt;"",ABS(#REF!)-INT(ABS(#REF!))&lt;&gt;0,ABS(#REF!)-INT(ABS(#REF!))&lt;&gt;0.5),Q$14&amp;", "&amp;Q$15&amp;", "&amp;Q$16&amp;", "&amp;$A29&amp;", "&amp;$B29&amp;", "&amp;$C29&amp;"; ","")</f>
        <v>#REF!</v>
      </c>
      <c r="BJ29" s="259" t="e">
        <f>IF(AND($G$8=1,#REF!&lt;&gt;"",ABS(#REF!)-INT(ABS(#REF!))&lt;&gt;0,ABS(#REF!)-INT(ABS(#REF!))&lt;&gt;0.5),R$14&amp;", "&amp;R$15&amp;", "&amp;R$16&amp;", "&amp;$A29&amp;", "&amp;$B29&amp;", "&amp;$C29&amp;"; ","")</f>
        <v>#REF!</v>
      </c>
      <c r="BK29" s="266" t="e">
        <f>IF(AND($G$8=1,#REF!&lt;&gt;"",ABS(#REF!)-INT(ABS(#REF!))&lt;&gt;0,ABS(#REF!)-INT(ABS(#REF!))&lt;&gt;0.5),S$14&amp;", "&amp;S$15&amp;", "&amp;S$16&amp;", "&amp;$A29&amp;", "&amp;$B29&amp;", "&amp;$C29&amp;"; ","")</f>
        <v>#REF!</v>
      </c>
      <c r="BL29" s="50"/>
      <c r="BM29" s="295"/>
      <c r="BN29" s="10"/>
      <c r="BO29" s="319" t="s">
        <v>134</v>
      </c>
      <c r="BP29" s="10" t="s">
        <v>11274</v>
      </c>
      <c r="BQ29" s="10" t="s">
        <v>11275</v>
      </c>
      <c r="BR29" s="264" t="e">
        <f>IF(AND($H$8=1,ABS(BR21)&gt;ABS(BR25)),D$14&amp;", "&amp;D$16&amp;", Price group "&amp;$BO29&amp;" professions, "&amp;$BP29&amp;", "&amp;$BQ29&amp;"; ","")</f>
        <v>#REF!</v>
      </c>
      <c r="BS29" s="255" t="e">
        <f>IF(AND($H$8=1,ABS(BS21)&gt;ABS(BS25)),E$14&amp;", "&amp;E$16&amp;", Price group "&amp;$BO29&amp;" professions, "&amp;$BP29&amp;", "&amp;$BQ29&amp;"; ","")</f>
        <v>#REF!</v>
      </c>
      <c r="BT29" s="301"/>
      <c r="BU29" s="302"/>
      <c r="BV29" s="264" t="e">
        <f>IF(AND($H$8=1,ABS(BV21)&gt;ABS(BV25)),H$14&amp;", "&amp;H$16&amp;", Price group "&amp;$BO29&amp;" professions, "&amp;$BP29&amp;", "&amp;$BQ29&amp;"; ","")</f>
        <v>#REF!</v>
      </c>
      <c r="BW29" s="255" t="e">
        <f>IF(AND($H$8=1,ABS(BW21)&gt;ABS(BW25)),I$14&amp;", "&amp;I$16&amp;", Price group "&amp;$BO29&amp;" professions, "&amp;$BP29&amp;", "&amp;$BQ29&amp;"; ","")</f>
        <v>#REF!</v>
      </c>
      <c r="BX29" s="301"/>
      <c r="BY29" s="302"/>
      <c r="BZ29" s="264" t="e">
        <f>IF(AND($H$8=1,ABS(BZ21)&gt;ABS(BZ25)),L$14&amp;", "&amp;L$16&amp;", Price group "&amp;$BO29&amp;" professions, "&amp;$BP29&amp;", "&amp;$BQ29&amp;"; ","")</f>
        <v>#REF!</v>
      </c>
      <c r="CA29" s="255" t="e">
        <f>IF(AND($H$8=1,ABS(CA21)&gt;ABS(CA25)),M$14&amp;", "&amp;M$16&amp;", Price group "&amp;$BO29&amp;" professions, "&amp;$BP29&amp;", "&amp;$BQ29&amp;"; ","")</f>
        <v>#REF!</v>
      </c>
      <c r="CB29" s="303"/>
      <c r="CC29" s="303"/>
      <c r="CD29" s="264" t="e">
        <f>IF(AND($H$8=1,ABS(CD21)&gt;ABS(CD25)),P$14&amp;", "&amp;P$16&amp;", Price group "&amp;$BO29&amp;" professions, "&amp;$BP29&amp;", "&amp;$BQ29&amp;"; ","")</f>
        <v>#REF!</v>
      </c>
      <c r="CE29" s="255" t="e">
        <f>IF(AND($H$8=1,ABS(CE21)&gt;ABS(CE25)),Q$14&amp;", "&amp;Q$16&amp;", Price group "&amp;$BO29&amp;" professions, "&amp;$BP29&amp;", "&amp;$BQ29&amp;"; ","")</f>
        <v>#REF!</v>
      </c>
      <c r="CF29" s="301"/>
      <c r="CG29" s="302"/>
      <c r="CH29" s="50"/>
      <c r="CJ29" s="323"/>
      <c r="CK29" s="10"/>
      <c r="CL29" s="265" t="e">
        <f>IF(AND($N$8=1,SUM(#REF!,#REF!)&gt;$CJ$22,#REF!=0),L$15&amp;", "&amp;L$16&amp;", "&amp;$A29&amp;", "&amp;$B29&amp;", "&amp;$C29&amp;"; ","")</f>
        <v>#REF!</v>
      </c>
      <c r="CM29" s="258" t="e">
        <f>IF(AND($N$8=1,SUM(#REF!,#REF!)&gt;$CJ$22,#REF!=0),M$15&amp;", "&amp;M$16&amp;", "&amp;$A29&amp;", "&amp;$B29&amp;", "&amp;$C29&amp;"; ","")</f>
        <v>#REF!</v>
      </c>
      <c r="CN29" s="259" t="e">
        <f>IF(AND($N$8=1,SUM(#REF!,#REF!)&gt;$CJ$22,#REF!=0),N$15&amp;", "&amp;N$16&amp;", "&amp;$A29&amp;", "&amp;$B29&amp;", "&amp;$C29&amp;"; ","")</f>
        <v>#REF!</v>
      </c>
      <c r="CO29" s="266" t="e">
        <f>IF(AND($N$8=1,SUM(#REF!,#REF!)&gt;$CJ$22,#REF!=0),O$15&amp;", "&amp;O$16&amp;", "&amp;$A29&amp;", "&amp;$B29&amp;", "&amp;$C29&amp;"; ","")</f>
        <v>#REF!</v>
      </c>
      <c r="CP29" s="324"/>
      <c r="CQ29" s="323"/>
      <c r="CR29" s="10"/>
      <c r="CS29" s="265" t="e">
        <f>IF(AND($O$8=1,SUM(#REF!,#REF!)&gt;0,SUM(#REF!,#REF!)=ABS(#REF!)),L$15&amp;", "&amp;L$16&amp;", "&amp;$A29&amp;", "&amp;$B29&amp;", "&amp;$C29&amp;"; ","")</f>
        <v>#REF!</v>
      </c>
      <c r="CT29" s="258" t="e">
        <f>IF(AND($O$8=1,SUM(#REF!,#REF!)&gt;0,SUM(#REF!,#REF!)=ABS(#REF!)),M$15&amp;", "&amp;M$16&amp;", "&amp;$A29&amp;", "&amp;$B29&amp;", "&amp;$C29&amp;"; ","")</f>
        <v>#REF!</v>
      </c>
      <c r="CU29" s="259" t="e">
        <f>IF(AND($O$8=1,SUM(#REF!,#REF!)&gt;0,SUM(#REF!,#REF!)=ABS(#REF!)),N$15&amp;", "&amp;N$16&amp;", "&amp;$A29&amp;", "&amp;$B29&amp;", "&amp;$C29&amp;"; ","")</f>
        <v>#REF!</v>
      </c>
      <c r="CV29" s="266" t="e">
        <f>IF(AND($O$8=1,SUM(#REF!,#REF!)&gt;0,SUM(#REF!,#REF!)=ABS(#REF!)),O$15&amp;", "&amp;O$16&amp;", "&amp;$A29&amp;", "&amp;$B29&amp;", "&amp;$C29&amp;"; ","")</f>
        <v>#REF!</v>
      </c>
      <c r="CW29" s="324"/>
      <c r="DE29" s="323"/>
      <c r="DF29" s="10"/>
      <c r="DG29" s="265" t="e">
        <f>IF(AND($Q$8=1,#REF!&lt;&gt;"",#REF!&lt;&gt;0),$A29&amp;", "&amp;$C29&amp;"; ","")</f>
        <v>#REF!</v>
      </c>
      <c r="DH29" s="258" t="e">
        <f>IF(AND($Q$8=1,#REF!&lt;&gt;"",#REF!&lt;&gt;0),$A29&amp;", "&amp;$C29&amp;"; ","")</f>
        <v>#REF!</v>
      </c>
      <c r="DI29" s="259" t="e">
        <f>IF(AND($Q$8=1,#REF!&lt;&gt;"",#REF!&lt;&gt;0),$A29&amp;", "&amp;$C29&amp;"; ","")</f>
        <v>#REF!</v>
      </c>
      <c r="DJ29" s="266" t="e">
        <f>IF(AND($Q$8=1,#REF!&lt;&gt;"",#REF!&lt;&gt;0),$A29&amp;", "&amp;$C29&amp;"; ","")</f>
        <v>#REF!</v>
      </c>
      <c r="DK29" s="324"/>
    </row>
    <row r="30" spans="1:115" x14ac:dyDescent="0.2">
      <c r="A30" s="3" t="s">
        <v>11291</v>
      </c>
      <c r="B30" s="3" t="s">
        <v>11274</v>
      </c>
      <c r="C30" s="3" t="s">
        <v>11275</v>
      </c>
      <c r="E30" s="295"/>
      <c r="F30" s="10"/>
      <c r="G30" s="264" t="e">
        <f>IF(AND($D$8=1,#REF!&gt;0),L$15&amp;", "&amp;L$16&amp;", "&amp;$A30&amp;", "&amp;$B30&amp;", "&amp;$C30&amp;"; ","")</f>
        <v>#REF!</v>
      </c>
      <c r="H30" s="255" t="e">
        <f>IF(AND($D$8=1,#REF!&gt;0),M$15&amp;", "&amp;M$16&amp;", "&amp;$A30&amp;", "&amp;$B30&amp;", "&amp;$C30&amp;"; ","")</f>
        <v>#REF!</v>
      </c>
      <c r="I30" s="256" t="e">
        <f>IF(AND($D$8=1,#REF!&gt;0),N$15&amp;", "&amp;N$16&amp;", "&amp;$A30&amp;", "&amp;$B30&amp;", "&amp;$C30&amp;"; ","")</f>
        <v>#REF!</v>
      </c>
      <c r="J30" s="293" t="e">
        <f>IF(AND($D$8=1,#REF!&gt;0),O$15&amp;", "&amp;O$16&amp;", "&amp;$A30&amp;", "&amp;$B30&amp;", "&amp;$C30&amp;"; ","")</f>
        <v>#REF!</v>
      </c>
      <c r="K30" s="50"/>
      <c r="L30" s="295"/>
      <c r="M30" s="10"/>
      <c r="N30" s="264" t="e">
        <f>IF(AND($E$8=1,#REF!&lt;0),D$14&amp;", "&amp;D$15&amp;", "&amp;D$16&amp;", "&amp;$A30&amp;", "&amp;$B30&amp;", "&amp;$C30&amp;"; ","")</f>
        <v>#REF!</v>
      </c>
      <c r="O30" s="255" t="e">
        <f>IF(AND($E$8=1,#REF!&lt;0),E$14&amp;", "&amp;E$15&amp;", "&amp;E$16&amp;", "&amp;$A30&amp;", "&amp;$B30&amp;", "&amp;$C30&amp;"; ","")</f>
        <v>#REF!</v>
      </c>
      <c r="P30" s="256" t="e">
        <f>IF(AND($E$8=1,#REF!&lt;0),F$14&amp;", "&amp;F$15&amp;", "&amp;F$16&amp;", "&amp;$A30&amp;", "&amp;$B30&amp;", "&amp;$C30&amp;"; ","")</f>
        <v>#REF!</v>
      </c>
      <c r="Q30" s="293" t="e">
        <f>IF(AND($E$8=1,#REF!&lt;0),G$14&amp;", "&amp;G$15&amp;", "&amp;G$16&amp;", "&amp;$A30&amp;", "&amp;$B30&amp;", "&amp;$C30&amp;"; ","")</f>
        <v>#REF!</v>
      </c>
      <c r="R30" s="264" t="e">
        <f>IF(AND($E$8=1,#REF!&lt;0),H$14&amp;", "&amp;H$15&amp;", "&amp;H$16&amp;", "&amp;$A30&amp;", "&amp;$B30&amp;", "&amp;$C30&amp;"; ","")</f>
        <v>#REF!</v>
      </c>
      <c r="S30" s="255" t="e">
        <f>IF(AND($E$8=1,#REF!&lt;0),I$14&amp;", "&amp;I$15&amp;", "&amp;I$16&amp;", "&amp;$A30&amp;", "&amp;$B30&amp;", "&amp;$C30&amp;"; ","")</f>
        <v>#REF!</v>
      </c>
      <c r="T30" s="256" t="e">
        <f>IF(AND($E$8=1,#REF!&lt;0),J$14&amp;", "&amp;J$15&amp;", "&amp;J$16&amp;", "&amp;$A30&amp;", "&amp;$B30&amp;", "&amp;$C30&amp;"; ","")</f>
        <v>#REF!</v>
      </c>
      <c r="U30" s="293" t="e">
        <f>IF(AND($E$8=1,#REF!&lt;0),K$14&amp;", "&amp;K$15&amp;", "&amp;K$16&amp;", "&amp;$A30&amp;", "&amp;$B30&amp;", "&amp;$C30&amp;"; ","")</f>
        <v>#REF!</v>
      </c>
      <c r="V30" s="264" t="e">
        <f>IF(AND($E$8=1,#REF!&lt;0),P$14&amp;", "&amp;P$15&amp;", "&amp;P$16&amp;", "&amp;$A30&amp;", "&amp;$B30&amp;", "&amp;$C30&amp;"; ","")</f>
        <v>#REF!</v>
      </c>
      <c r="W30" s="255" t="e">
        <f>IF(AND($E$8=1,#REF!&lt;0),Q$14&amp;", "&amp;Q$15&amp;", "&amp;Q$16&amp;", "&amp;$A30&amp;", "&amp;$B30&amp;", "&amp;$C30&amp;"; ","")</f>
        <v>#REF!</v>
      </c>
      <c r="X30" s="256" t="e">
        <f>IF(AND($E$8=1,#REF!&lt;0),R$14&amp;", "&amp;R$15&amp;", "&amp;R$16&amp;", "&amp;$A30&amp;", "&amp;$B30&amp;", "&amp;$C30&amp;"; ","")</f>
        <v>#REF!</v>
      </c>
      <c r="Y30" s="293" t="e">
        <f>IF(AND($E$8=1,#REF!&lt;0),S$14&amp;", "&amp;S$15&amp;", "&amp;S$16&amp;", "&amp;$A30&amp;", "&amp;$B30&amp;", "&amp;$C30&amp;"; ","")</f>
        <v>#REF!</v>
      </c>
      <c r="Z30" s="50"/>
      <c r="AA30" s="295"/>
      <c r="AB30" s="10"/>
      <c r="AC30" s="286"/>
      <c r="AD30" s="287"/>
      <c r="AE30" s="301"/>
      <c r="AF30" s="302"/>
      <c r="AG30" s="286"/>
      <c r="AH30" s="287"/>
      <c r="AI30" s="301"/>
      <c r="AJ30" s="302"/>
      <c r="AK30" s="303"/>
      <c r="AL30" s="303"/>
      <c r="AM30" s="303"/>
      <c r="AN30" s="303"/>
      <c r="AO30" s="286"/>
      <c r="AP30" s="287"/>
      <c r="AQ30" s="301"/>
      <c r="AR30" s="302"/>
      <c r="AS30" s="50"/>
      <c r="AT30" s="295"/>
      <c r="AU30" s="10"/>
      <c r="AV30" s="264" t="e">
        <f>IF(AND($G$8=1,#REF!&lt;&gt;"",ABS(#REF!)-INT(ABS(#REF!))&lt;&gt;0,ABS(#REF!)-INT(ABS(#REF!))&lt;&gt;0.5),D$14&amp;", "&amp;D$15&amp;", "&amp;D$16&amp;", "&amp;$A30&amp;", "&amp;$B30&amp;", "&amp;$C30&amp;"; ","")</f>
        <v>#REF!</v>
      </c>
      <c r="AW30" s="255" t="e">
        <f>IF(AND($G$8=1,#REF!&lt;&gt;"",ABS(#REF!)-INT(ABS(#REF!))&lt;&gt;0,ABS(#REF!)-INT(ABS(#REF!))&lt;&gt;0.5),E$14&amp;", "&amp;E$15&amp;", "&amp;E$16&amp;", "&amp;$A30&amp;", "&amp;$B30&amp;", "&amp;$C30&amp;"; ","")</f>
        <v>#REF!</v>
      </c>
      <c r="AX30" s="256" t="e">
        <f>IF(AND($G$8=1,#REF!&lt;&gt;"",ABS(#REF!)-INT(ABS(#REF!))&lt;&gt;0,ABS(#REF!)-INT(ABS(#REF!))&lt;&gt;0.5),F$14&amp;", "&amp;F$15&amp;", "&amp;F$16&amp;", "&amp;$A30&amp;", "&amp;$B30&amp;", "&amp;$C30&amp;"; ","")</f>
        <v>#REF!</v>
      </c>
      <c r="AY30" s="293" t="e">
        <f>IF(AND($G$8=1,#REF!&lt;&gt;"",ABS(#REF!)-INT(ABS(#REF!))&lt;&gt;0,ABS(#REF!)-INT(ABS(#REF!))&lt;&gt;0.5),G$14&amp;", "&amp;G$15&amp;", "&amp;G$16&amp;", "&amp;$A30&amp;", "&amp;$B30&amp;", "&amp;$C30&amp;"; ","")</f>
        <v>#REF!</v>
      </c>
      <c r="AZ30" s="264" t="e">
        <f>IF(AND($G$8=1,#REF!&lt;&gt;"",ABS(#REF!)-INT(ABS(#REF!))&lt;&gt;0,ABS(#REF!)-INT(ABS(#REF!))&lt;&gt;0.5),H$14&amp;", "&amp;H$15&amp;", "&amp;H$16&amp;", "&amp;$A30&amp;", "&amp;$B30&amp;", "&amp;$C30&amp;"; ","")</f>
        <v>#REF!</v>
      </c>
      <c r="BA30" s="255" t="e">
        <f>IF(AND($G$8=1,#REF!&lt;&gt;"",ABS(#REF!)-INT(ABS(#REF!))&lt;&gt;0,ABS(#REF!)-INT(ABS(#REF!))&lt;&gt;0.5),I$14&amp;", "&amp;I$15&amp;", "&amp;I$16&amp;", "&amp;$A30&amp;", "&amp;$B30&amp;", "&amp;$C30&amp;"; ","")</f>
        <v>#REF!</v>
      </c>
      <c r="BB30" s="256" t="e">
        <f>IF(AND($G$8=1,#REF!&lt;&gt;"",ABS(#REF!)-INT(ABS(#REF!))&lt;&gt;0,ABS(#REF!)-INT(ABS(#REF!))&lt;&gt;0.5),J$14&amp;", "&amp;J$15&amp;", "&amp;J$16&amp;", "&amp;$A30&amp;", "&amp;$B30&amp;", "&amp;$C30&amp;"; ","")</f>
        <v>#REF!</v>
      </c>
      <c r="BC30" s="293" t="e">
        <f>IF(AND($G$8=1,#REF!&lt;&gt;"",ABS(#REF!)-INT(ABS(#REF!))&lt;&gt;0,ABS(#REF!)-INT(ABS(#REF!))&lt;&gt;0.5),K$14&amp;", "&amp;K$15&amp;", "&amp;K$16&amp;", "&amp;$A30&amp;", "&amp;$B30&amp;", "&amp;$C30&amp;"; ","")</f>
        <v>#REF!</v>
      </c>
      <c r="BD30" s="298" t="e">
        <f>IF(AND($G$8=1,#REF!&lt;&gt;"",ABS(#REF!)-INT(ABS(#REF!))&lt;&gt;0,ABS(#REF!)-INT(ABS(#REF!))&lt;&gt;0.5),L$14&amp;", "&amp;L$15&amp;", "&amp;L$16&amp;", "&amp;$A30&amp;", "&amp;$B30&amp;", "&amp;$C30&amp;"; ","")</f>
        <v>#REF!</v>
      </c>
      <c r="BE30" s="298" t="e">
        <f>IF(AND($G$8=1,#REF!&lt;&gt;"",ABS(#REF!)-INT(ABS(#REF!))&lt;&gt;0,ABS(#REF!)-INT(ABS(#REF!))&lt;&gt;0.5),M$14&amp;", "&amp;M$15&amp;", "&amp;M$16&amp;", "&amp;$A30&amp;", "&amp;$B30&amp;", "&amp;$C30&amp;"; ","")</f>
        <v>#REF!</v>
      </c>
      <c r="BF30" s="298" t="e">
        <f>IF(AND($G$8=1,#REF!&lt;&gt;"",ABS(#REF!)-INT(ABS(#REF!))&lt;&gt;0,ABS(#REF!)-INT(ABS(#REF!))&lt;&gt;0.5),N$14&amp;", "&amp;N$15&amp;", "&amp;N$16&amp;", "&amp;$A30&amp;", "&amp;$B30&amp;", "&amp;$C30&amp;"; ","")</f>
        <v>#REF!</v>
      </c>
      <c r="BG30" s="298" t="e">
        <f>IF(AND($G$8=1,#REF!&lt;&gt;"",ABS(#REF!)-INT(ABS(#REF!))&lt;&gt;0,ABS(#REF!)-INT(ABS(#REF!))&lt;&gt;0.5),O$14&amp;", "&amp;O$15&amp;", "&amp;O$16&amp;", "&amp;$A30&amp;", "&amp;$B30&amp;", "&amp;$C30&amp;"; ","")</f>
        <v>#REF!</v>
      </c>
      <c r="BH30" s="264" t="e">
        <f>IF(AND($G$8=1,#REF!&lt;&gt;"",ABS(#REF!)-INT(ABS(#REF!))&lt;&gt;0,ABS(#REF!)-INT(ABS(#REF!))&lt;&gt;0.5),P$14&amp;", "&amp;P$15&amp;", "&amp;P$16&amp;", "&amp;$A30&amp;", "&amp;$B30&amp;", "&amp;$C30&amp;"; ","")</f>
        <v>#REF!</v>
      </c>
      <c r="BI30" s="255" t="e">
        <f>IF(AND($G$8=1,#REF!&lt;&gt;"",ABS(#REF!)-INT(ABS(#REF!))&lt;&gt;0,ABS(#REF!)-INT(ABS(#REF!))&lt;&gt;0.5),Q$14&amp;", "&amp;Q$15&amp;", "&amp;Q$16&amp;", "&amp;$A30&amp;", "&amp;$B30&amp;", "&amp;$C30&amp;"; ","")</f>
        <v>#REF!</v>
      </c>
      <c r="BJ30" s="256" t="e">
        <f>IF(AND($G$8=1,#REF!&lt;&gt;"",ABS(#REF!)-INT(ABS(#REF!))&lt;&gt;0,ABS(#REF!)-INT(ABS(#REF!))&lt;&gt;0.5),R$14&amp;", "&amp;R$15&amp;", "&amp;R$16&amp;", "&amp;$A30&amp;", "&amp;$B30&amp;", "&amp;$C30&amp;"; ","")</f>
        <v>#REF!</v>
      </c>
      <c r="BK30" s="293" t="e">
        <f>IF(AND($G$8=1,#REF!&lt;&gt;"",ABS(#REF!)-INT(ABS(#REF!))&lt;&gt;0,ABS(#REF!)-INT(ABS(#REF!))&lt;&gt;0.5),S$14&amp;", "&amp;S$15&amp;", "&amp;S$16&amp;", "&amp;$A30&amp;", "&amp;$B30&amp;", "&amp;$C30&amp;"; ","")</f>
        <v>#REF!</v>
      </c>
      <c r="BL30" s="50"/>
      <c r="BM30" s="295"/>
      <c r="BN30" s="10"/>
      <c r="BO30" s="319" t="s">
        <v>134</v>
      </c>
      <c r="BP30" s="10" t="s">
        <v>11274</v>
      </c>
      <c r="BQ30" s="10" t="s">
        <v>11284</v>
      </c>
      <c r="BR30" s="267" t="e">
        <f>IF(AND($H$8=1,ABS(BR22)&gt;ABS(BR26)),D$14&amp;", "&amp;D$16&amp;", Price group "&amp;$BO30&amp;" professions, "&amp;$BP30&amp;", "&amp;$BQ30&amp;"; ","")</f>
        <v>#REF!</v>
      </c>
      <c r="BS30" s="268" t="e">
        <f>IF(AND($H$8=1,ABS(BS22)&gt;ABS(BS26)),E$14&amp;", "&amp;E$16&amp;", Price group "&amp;$BO30&amp;" professions, "&amp;$BP30&amp;", "&amp;$BQ30&amp;"; ","")</f>
        <v>#REF!</v>
      </c>
      <c r="BT30" s="308"/>
      <c r="BU30" s="309"/>
      <c r="BV30" s="267" t="e">
        <f>IF(AND($H$8=1,ABS(BV22)&gt;ABS(BV26)),H$14&amp;", "&amp;H$16&amp;", Price group "&amp;$BO30&amp;" professions, "&amp;$BP30&amp;", "&amp;$BQ30&amp;"; ","")</f>
        <v>#REF!</v>
      </c>
      <c r="BW30" s="268" t="e">
        <f>IF(AND($H$8=1,ABS(BW22)&gt;ABS(BW26)),I$14&amp;", "&amp;I$16&amp;", Price group "&amp;$BO30&amp;" professions, "&amp;$BP30&amp;", "&amp;$BQ30&amp;"; ","")</f>
        <v>#REF!</v>
      </c>
      <c r="BX30" s="308"/>
      <c r="BY30" s="309"/>
      <c r="BZ30" s="267" t="e">
        <f>IF(AND($H$8=1,ABS(BZ22)&gt;ABS(BZ26)),L$14&amp;", "&amp;L$16&amp;", Price group "&amp;$BO30&amp;" professions, "&amp;$BP30&amp;", "&amp;$BQ30&amp;"; ","")</f>
        <v>#REF!</v>
      </c>
      <c r="CA30" s="268" t="e">
        <f>IF(AND($H$8=1,ABS(CA22)&gt;ABS(CA26)),M$14&amp;", "&amp;M$16&amp;", Price group "&amp;$BO30&amp;" professions, "&amp;$BP30&amp;", "&amp;$BQ30&amp;"; ","")</f>
        <v>#REF!</v>
      </c>
      <c r="CB30" s="310"/>
      <c r="CC30" s="310"/>
      <c r="CD30" s="267" t="e">
        <f>IF(AND($H$8=1,ABS(CD22)&gt;ABS(CD26)),P$14&amp;", "&amp;P$16&amp;", Price group "&amp;$BO30&amp;" professions, "&amp;$BP30&amp;", "&amp;$BQ30&amp;"; ","")</f>
        <v>#REF!</v>
      </c>
      <c r="CE30" s="268" t="e">
        <f>IF(AND($H$8=1,ABS(CE22)&gt;ABS(CE26)),Q$14&amp;", "&amp;Q$16&amp;", Price group "&amp;$BO30&amp;" professions, "&amp;$BP30&amp;", "&amp;$BQ30&amp;"; ","")</f>
        <v>#REF!</v>
      </c>
      <c r="CF30" s="308"/>
      <c r="CG30" s="309"/>
      <c r="CH30" s="50"/>
      <c r="CJ30" s="323"/>
      <c r="CK30" s="10"/>
      <c r="CL30" s="264" t="e">
        <f>IF(AND($N$8=1,SUM(#REF!,#REF!)&gt;$CJ$22,#REF!=0),L$15&amp;", "&amp;L$16&amp;", "&amp;$A30&amp;", "&amp;$B30&amp;", "&amp;$C30&amp;"; ","")</f>
        <v>#REF!</v>
      </c>
      <c r="CM30" s="255" t="e">
        <f>IF(AND($N$8=1,SUM(#REF!,#REF!)&gt;$CJ$22,#REF!=0),M$15&amp;", "&amp;M$16&amp;", "&amp;$A30&amp;", "&amp;$B30&amp;", "&amp;$C30&amp;"; ","")</f>
        <v>#REF!</v>
      </c>
      <c r="CN30" s="256" t="e">
        <f>IF(AND($N$8=1,SUM(#REF!,#REF!)&gt;$CJ$22,#REF!=0),N$15&amp;", "&amp;N$16&amp;", "&amp;$A30&amp;", "&amp;$B30&amp;", "&amp;$C30&amp;"; ","")</f>
        <v>#REF!</v>
      </c>
      <c r="CO30" s="293" t="e">
        <f>IF(AND($N$8=1,SUM(#REF!,#REF!)&gt;$CJ$22,#REF!=0),O$15&amp;", "&amp;O$16&amp;", "&amp;$A30&amp;", "&amp;$B30&amp;", "&amp;$C30&amp;"; ","")</f>
        <v>#REF!</v>
      </c>
      <c r="CP30" s="324"/>
      <c r="CQ30" s="323"/>
      <c r="CR30" s="10"/>
      <c r="CS30" s="264" t="e">
        <f>IF(AND($O$8=1,SUM(#REF!,#REF!)&gt;0,SUM(#REF!,#REF!)=ABS(#REF!)),L$15&amp;", "&amp;L$16&amp;", "&amp;$A30&amp;", "&amp;$B30&amp;", "&amp;$C30&amp;"; ","")</f>
        <v>#REF!</v>
      </c>
      <c r="CT30" s="255" t="e">
        <f>IF(AND($O$8=1,SUM(#REF!,#REF!)&gt;0,SUM(#REF!,#REF!)=ABS(#REF!)),M$15&amp;", "&amp;M$16&amp;", "&amp;$A30&amp;", "&amp;$B30&amp;", "&amp;$C30&amp;"; ","")</f>
        <v>#REF!</v>
      </c>
      <c r="CU30" s="256" t="e">
        <f>IF(AND($O$8=1,SUM(#REF!,#REF!)&gt;0,SUM(#REF!,#REF!)=ABS(#REF!)),N$15&amp;", "&amp;N$16&amp;", "&amp;$A30&amp;", "&amp;$B30&amp;", "&amp;$C30&amp;"; ","")</f>
        <v>#REF!</v>
      </c>
      <c r="CV30" s="293" t="e">
        <f>IF(AND($O$8=1,SUM(#REF!,#REF!)&gt;0,SUM(#REF!,#REF!)=ABS(#REF!)),O$15&amp;", "&amp;O$16&amp;", "&amp;$A30&amp;", "&amp;$B30&amp;", "&amp;$C30&amp;"; ","")</f>
        <v>#REF!</v>
      </c>
      <c r="CW30" s="324"/>
      <c r="DE30" s="323"/>
      <c r="DF30" s="10"/>
      <c r="DG30" s="264" t="e">
        <f>IF(AND($Q$8=1,#REF!&lt;&gt;"",#REF!&lt;&gt;0),$A30&amp;", "&amp;$C30&amp;"; ","")</f>
        <v>#REF!</v>
      </c>
      <c r="DH30" s="255" t="e">
        <f>IF(AND($Q$8=1,#REF!&lt;&gt;"",#REF!&lt;&gt;0),$A30&amp;", "&amp;$C30&amp;"; ","")</f>
        <v>#REF!</v>
      </c>
      <c r="DI30" s="256" t="e">
        <f>IF(AND($Q$8=1,#REF!&lt;&gt;"",#REF!&lt;&gt;0),$A30&amp;", "&amp;$C30&amp;"; ","")</f>
        <v>#REF!</v>
      </c>
      <c r="DJ30" s="293" t="e">
        <f>IF(AND($Q$8=1,#REF!&lt;&gt;"",#REF!&lt;&gt;0),$A30&amp;", "&amp;$C30&amp;"; ","")</f>
        <v>#REF!</v>
      </c>
      <c r="DK30" s="324"/>
    </row>
    <row r="31" spans="1:115" x14ac:dyDescent="0.2">
      <c r="A31" s="3" t="s">
        <v>11291</v>
      </c>
      <c r="B31" s="3" t="s">
        <v>11274</v>
      </c>
      <c r="C31" s="3" t="s">
        <v>11284</v>
      </c>
      <c r="E31" s="295"/>
      <c r="F31" s="10"/>
      <c r="G31" s="265" t="e">
        <f>IF(AND($D$8=1,#REF!&gt;0),L$15&amp;", "&amp;L$16&amp;", "&amp;$A31&amp;", "&amp;$B31&amp;", "&amp;$C31&amp;"; ","")</f>
        <v>#REF!</v>
      </c>
      <c r="H31" s="258" t="e">
        <f>IF(AND($D$8=1,#REF!&gt;0),M$15&amp;", "&amp;M$16&amp;", "&amp;$A31&amp;", "&amp;$B31&amp;", "&amp;$C31&amp;"; ","")</f>
        <v>#REF!</v>
      </c>
      <c r="I31" s="259" t="e">
        <f>IF(AND($D$8=1,#REF!&gt;0),N$15&amp;", "&amp;N$16&amp;", "&amp;$A31&amp;", "&amp;$B31&amp;", "&amp;$C31&amp;"; ","")</f>
        <v>#REF!</v>
      </c>
      <c r="J31" s="266" t="e">
        <f>IF(AND($D$8=1,#REF!&gt;0),O$15&amp;", "&amp;O$16&amp;", "&amp;$A31&amp;", "&amp;$B31&amp;", "&amp;$C31&amp;"; ","")</f>
        <v>#REF!</v>
      </c>
      <c r="K31" s="50"/>
      <c r="L31" s="295"/>
      <c r="M31" s="10"/>
      <c r="N31" s="265" t="e">
        <f>IF(AND($E$8=1,#REF!&lt;0),D$14&amp;", "&amp;D$15&amp;", "&amp;D$16&amp;", "&amp;$A31&amp;", "&amp;$B31&amp;", "&amp;$C31&amp;"; ","")</f>
        <v>#REF!</v>
      </c>
      <c r="O31" s="258" t="e">
        <f>IF(AND($E$8=1,#REF!&lt;0),E$14&amp;", "&amp;E$15&amp;", "&amp;E$16&amp;", "&amp;$A31&amp;", "&amp;$B31&amp;", "&amp;$C31&amp;"; ","")</f>
        <v>#REF!</v>
      </c>
      <c r="P31" s="259" t="e">
        <f>IF(AND($E$8=1,#REF!&lt;0),F$14&amp;", "&amp;F$15&amp;", "&amp;F$16&amp;", "&amp;$A31&amp;", "&amp;$B31&amp;", "&amp;$C31&amp;"; ","")</f>
        <v>#REF!</v>
      </c>
      <c r="Q31" s="266" t="e">
        <f>IF(AND($E$8=1,#REF!&lt;0),G$14&amp;", "&amp;G$15&amp;", "&amp;G$16&amp;", "&amp;$A31&amp;", "&amp;$B31&amp;", "&amp;$C31&amp;"; ","")</f>
        <v>#REF!</v>
      </c>
      <c r="R31" s="265" t="e">
        <f>IF(AND($E$8=1,#REF!&lt;0),H$14&amp;", "&amp;H$15&amp;", "&amp;H$16&amp;", "&amp;$A31&amp;", "&amp;$B31&amp;", "&amp;$C31&amp;"; ","")</f>
        <v>#REF!</v>
      </c>
      <c r="S31" s="258" t="e">
        <f>IF(AND($E$8=1,#REF!&lt;0),I$14&amp;", "&amp;I$15&amp;", "&amp;I$16&amp;", "&amp;$A31&amp;", "&amp;$B31&amp;", "&amp;$C31&amp;"; ","")</f>
        <v>#REF!</v>
      </c>
      <c r="T31" s="259" t="e">
        <f>IF(AND($E$8=1,#REF!&lt;0),J$14&amp;", "&amp;J$15&amp;", "&amp;J$16&amp;", "&amp;$A31&amp;", "&amp;$B31&amp;", "&amp;$C31&amp;"; ","")</f>
        <v>#REF!</v>
      </c>
      <c r="U31" s="266" t="e">
        <f>IF(AND($E$8=1,#REF!&lt;0),K$14&amp;", "&amp;K$15&amp;", "&amp;K$16&amp;", "&amp;$A31&amp;", "&amp;$B31&amp;", "&amp;$C31&amp;"; ","")</f>
        <v>#REF!</v>
      </c>
      <c r="V31" s="265" t="e">
        <f>IF(AND($E$8=1,#REF!&lt;0),P$14&amp;", "&amp;P$15&amp;", "&amp;P$16&amp;", "&amp;$A31&amp;", "&amp;$B31&amp;", "&amp;$C31&amp;"; ","")</f>
        <v>#REF!</v>
      </c>
      <c r="W31" s="258" t="e">
        <f>IF(AND($E$8=1,#REF!&lt;0),Q$14&amp;", "&amp;Q$15&amp;", "&amp;Q$16&amp;", "&amp;$A31&amp;", "&amp;$B31&amp;", "&amp;$C31&amp;"; ","")</f>
        <v>#REF!</v>
      </c>
      <c r="X31" s="259" t="e">
        <f>IF(AND($E$8=1,#REF!&lt;0),R$14&amp;", "&amp;R$15&amp;", "&amp;R$16&amp;", "&amp;$A31&amp;", "&amp;$B31&amp;", "&amp;$C31&amp;"; ","")</f>
        <v>#REF!</v>
      </c>
      <c r="Y31" s="266" t="e">
        <f>IF(AND($E$8=1,#REF!&lt;0),S$14&amp;", "&amp;S$15&amp;", "&amp;S$16&amp;", "&amp;$A31&amp;", "&amp;$B31&amp;", "&amp;$C31&amp;"; ","")</f>
        <v>#REF!</v>
      </c>
      <c r="Z31" s="50"/>
      <c r="AA31" s="295"/>
      <c r="AB31" s="10"/>
      <c r="AC31" s="281"/>
      <c r="AD31" s="280"/>
      <c r="AE31" s="288"/>
      <c r="AF31" s="304"/>
      <c r="AG31" s="281"/>
      <c r="AH31" s="280"/>
      <c r="AI31" s="288"/>
      <c r="AJ31" s="304"/>
      <c r="AK31" s="305"/>
      <c r="AL31" s="305"/>
      <c r="AM31" s="305"/>
      <c r="AN31" s="305"/>
      <c r="AO31" s="281"/>
      <c r="AP31" s="280"/>
      <c r="AQ31" s="288"/>
      <c r="AR31" s="304"/>
      <c r="AS31" s="50"/>
      <c r="AT31" s="295"/>
      <c r="AU31" s="10"/>
      <c r="AV31" s="265" t="e">
        <f>IF(AND($G$8=1,#REF!&lt;&gt;"",ABS(#REF!)-INT(ABS(#REF!))&lt;&gt;0,ABS(#REF!)-INT(ABS(#REF!))&lt;&gt;0.5),D$14&amp;", "&amp;D$15&amp;", "&amp;D$16&amp;", "&amp;$A31&amp;", "&amp;$B31&amp;", "&amp;$C31&amp;"; ","")</f>
        <v>#REF!</v>
      </c>
      <c r="AW31" s="258" t="e">
        <f>IF(AND($G$8=1,#REF!&lt;&gt;"",ABS(#REF!)-INT(ABS(#REF!))&lt;&gt;0,ABS(#REF!)-INT(ABS(#REF!))&lt;&gt;0.5),E$14&amp;", "&amp;E$15&amp;", "&amp;E$16&amp;", "&amp;$A31&amp;", "&amp;$B31&amp;", "&amp;$C31&amp;"; ","")</f>
        <v>#REF!</v>
      </c>
      <c r="AX31" s="259" t="e">
        <f>IF(AND($G$8=1,#REF!&lt;&gt;"",ABS(#REF!)-INT(ABS(#REF!))&lt;&gt;0,ABS(#REF!)-INT(ABS(#REF!))&lt;&gt;0.5),F$14&amp;", "&amp;F$15&amp;", "&amp;F$16&amp;", "&amp;$A31&amp;", "&amp;$B31&amp;", "&amp;$C31&amp;"; ","")</f>
        <v>#REF!</v>
      </c>
      <c r="AY31" s="266" t="e">
        <f>IF(AND($G$8=1,#REF!&lt;&gt;"",ABS(#REF!)-INT(ABS(#REF!))&lt;&gt;0,ABS(#REF!)-INT(ABS(#REF!))&lt;&gt;0.5),G$14&amp;", "&amp;G$15&amp;", "&amp;G$16&amp;", "&amp;$A31&amp;", "&amp;$B31&amp;", "&amp;$C31&amp;"; ","")</f>
        <v>#REF!</v>
      </c>
      <c r="AZ31" s="265" t="e">
        <f>IF(AND($G$8=1,#REF!&lt;&gt;"",ABS(#REF!)-INT(ABS(#REF!))&lt;&gt;0,ABS(#REF!)-INT(ABS(#REF!))&lt;&gt;0.5),H$14&amp;", "&amp;H$15&amp;", "&amp;H$16&amp;", "&amp;$A31&amp;", "&amp;$B31&amp;", "&amp;$C31&amp;"; ","")</f>
        <v>#REF!</v>
      </c>
      <c r="BA31" s="258" t="e">
        <f>IF(AND($G$8=1,#REF!&lt;&gt;"",ABS(#REF!)-INT(ABS(#REF!))&lt;&gt;0,ABS(#REF!)-INT(ABS(#REF!))&lt;&gt;0.5),I$14&amp;", "&amp;I$15&amp;", "&amp;I$16&amp;", "&amp;$A31&amp;", "&amp;$B31&amp;", "&amp;$C31&amp;"; ","")</f>
        <v>#REF!</v>
      </c>
      <c r="BB31" s="259" t="e">
        <f>IF(AND($G$8=1,#REF!&lt;&gt;"",ABS(#REF!)-INT(ABS(#REF!))&lt;&gt;0,ABS(#REF!)-INT(ABS(#REF!))&lt;&gt;0.5),J$14&amp;", "&amp;J$15&amp;", "&amp;J$16&amp;", "&amp;$A31&amp;", "&amp;$B31&amp;", "&amp;$C31&amp;"; ","")</f>
        <v>#REF!</v>
      </c>
      <c r="BC31" s="266" t="e">
        <f>IF(AND($G$8=1,#REF!&lt;&gt;"",ABS(#REF!)-INT(ABS(#REF!))&lt;&gt;0,ABS(#REF!)-INT(ABS(#REF!))&lt;&gt;0.5),K$14&amp;", "&amp;K$15&amp;", "&amp;K$16&amp;", "&amp;$A31&amp;", "&amp;$B31&amp;", "&amp;$C31&amp;"; ","")</f>
        <v>#REF!</v>
      </c>
      <c r="BD31" s="299" t="e">
        <f>IF(AND($G$8=1,#REF!&lt;&gt;"",ABS(#REF!)-INT(ABS(#REF!))&lt;&gt;0,ABS(#REF!)-INT(ABS(#REF!))&lt;&gt;0.5),L$14&amp;", "&amp;L$15&amp;", "&amp;L$16&amp;", "&amp;$A31&amp;", "&amp;$B31&amp;", "&amp;$C31&amp;"; ","")</f>
        <v>#REF!</v>
      </c>
      <c r="BE31" s="299" t="e">
        <f>IF(AND($G$8=1,#REF!&lt;&gt;"",ABS(#REF!)-INT(ABS(#REF!))&lt;&gt;0,ABS(#REF!)-INT(ABS(#REF!))&lt;&gt;0.5),M$14&amp;", "&amp;M$15&amp;", "&amp;M$16&amp;", "&amp;$A31&amp;", "&amp;$B31&amp;", "&amp;$C31&amp;"; ","")</f>
        <v>#REF!</v>
      </c>
      <c r="BF31" s="299" t="e">
        <f>IF(AND($G$8=1,#REF!&lt;&gt;"",ABS(#REF!)-INT(ABS(#REF!))&lt;&gt;0,ABS(#REF!)-INT(ABS(#REF!))&lt;&gt;0.5),N$14&amp;", "&amp;N$15&amp;", "&amp;N$16&amp;", "&amp;$A31&amp;", "&amp;$B31&amp;", "&amp;$C31&amp;"; ","")</f>
        <v>#REF!</v>
      </c>
      <c r="BG31" s="299" t="e">
        <f>IF(AND($G$8=1,#REF!&lt;&gt;"",ABS(#REF!)-INT(ABS(#REF!))&lt;&gt;0,ABS(#REF!)-INT(ABS(#REF!))&lt;&gt;0.5),O$14&amp;", "&amp;O$15&amp;", "&amp;O$16&amp;", "&amp;$A31&amp;", "&amp;$B31&amp;", "&amp;$C31&amp;"; ","")</f>
        <v>#REF!</v>
      </c>
      <c r="BH31" s="265" t="e">
        <f>IF(AND($G$8=1,#REF!&lt;&gt;"",ABS(#REF!)-INT(ABS(#REF!))&lt;&gt;0,ABS(#REF!)-INT(ABS(#REF!))&lt;&gt;0.5),P$14&amp;", "&amp;P$15&amp;", "&amp;P$16&amp;", "&amp;$A31&amp;", "&amp;$B31&amp;", "&amp;$C31&amp;"; ","")</f>
        <v>#REF!</v>
      </c>
      <c r="BI31" s="258" t="e">
        <f>IF(AND($G$8=1,#REF!&lt;&gt;"",ABS(#REF!)-INT(ABS(#REF!))&lt;&gt;0,ABS(#REF!)-INT(ABS(#REF!))&lt;&gt;0.5),Q$14&amp;", "&amp;Q$15&amp;", "&amp;Q$16&amp;", "&amp;$A31&amp;", "&amp;$B31&amp;", "&amp;$C31&amp;"; ","")</f>
        <v>#REF!</v>
      </c>
      <c r="BJ31" s="259" t="e">
        <f>IF(AND($G$8=1,#REF!&lt;&gt;"",ABS(#REF!)-INT(ABS(#REF!))&lt;&gt;0,ABS(#REF!)-INT(ABS(#REF!))&lt;&gt;0.5),R$14&amp;", "&amp;R$15&amp;", "&amp;R$16&amp;", "&amp;$A31&amp;", "&amp;$B31&amp;", "&amp;$C31&amp;"; ","")</f>
        <v>#REF!</v>
      </c>
      <c r="BK31" s="266" t="e">
        <f>IF(AND($G$8=1,#REF!&lt;&gt;"",ABS(#REF!)-INT(ABS(#REF!))&lt;&gt;0,ABS(#REF!)-INT(ABS(#REF!))&lt;&gt;0.5),S$14&amp;", "&amp;S$15&amp;", "&amp;S$16&amp;", "&amp;$A31&amp;", "&amp;$B31&amp;", "&amp;$C31&amp;"; ","")</f>
        <v>#REF!</v>
      </c>
      <c r="BL31" s="50"/>
      <c r="BM31" s="295"/>
      <c r="BN31" s="10"/>
      <c r="CH31" s="50"/>
      <c r="CJ31" s="323"/>
      <c r="CK31" s="10"/>
      <c r="CL31" s="265" t="e">
        <f>IF(AND($N$8=1,SUM(#REF!,#REF!)&gt;$CJ$22,#REF!=0),L$15&amp;", "&amp;L$16&amp;", "&amp;$A31&amp;", "&amp;$B31&amp;", "&amp;$C31&amp;"; ","")</f>
        <v>#REF!</v>
      </c>
      <c r="CM31" s="258" t="e">
        <f>IF(AND($N$8=1,SUM(#REF!,#REF!)&gt;$CJ$22,#REF!=0),M$15&amp;", "&amp;M$16&amp;", "&amp;$A31&amp;", "&amp;$B31&amp;", "&amp;$C31&amp;"; ","")</f>
        <v>#REF!</v>
      </c>
      <c r="CN31" s="259" t="e">
        <f>IF(AND($N$8=1,SUM(#REF!,#REF!)&gt;$CJ$22,#REF!=0),N$15&amp;", "&amp;N$16&amp;", "&amp;$A31&amp;", "&amp;$B31&amp;", "&amp;$C31&amp;"; ","")</f>
        <v>#REF!</v>
      </c>
      <c r="CO31" s="266" t="e">
        <f>IF(AND($N$8=1,SUM(#REF!,#REF!)&gt;$CJ$22,#REF!=0),O$15&amp;", "&amp;O$16&amp;", "&amp;$A31&amp;", "&amp;$B31&amp;", "&amp;$C31&amp;"; ","")</f>
        <v>#REF!</v>
      </c>
      <c r="CP31" s="324"/>
      <c r="CQ31" s="323"/>
      <c r="CR31" s="10"/>
      <c r="CS31" s="265" t="e">
        <f>IF(AND($O$8=1,SUM(#REF!,#REF!)&gt;0,SUM(#REF!,#REF!)=ABS(#REF!)),L$15&amp;", "&amp;L$16&amp;", "&amp;$A31&amp;", "&amp;$B31&amp;", "&amp;$C31&amp;"; ","")</f>
        <v>#REF!</v>
      </c>
      <c r="CT31" s="258" t="e">
        <f>IF(AND($O$8=1,SUM(#REF!,#REF!)&gt;0,SUM(#REF!,#REF!)=ABS(#REF!)),M$15&amp;", "&amp;M$16&amp;", "&amp;$A31&amp;", "&amp;$B31&amp;", "&amp;$C31&amp;"; ","")</f>
        <v>#REF!</v>
      </c>
      <c r="CU31" s="259" t="e">
        <f>IF(AND($O$8=1,SUM(#REF!,#REF!)&gt;0,SUM(#REF!,#REF!)=ABS(#REF!)),N$15&amp;", "&amp;N$16&amp;", "&amp;$A31&amp;", "&amp;$B31&amp;", "&amp;$C31&amp;"; ","")</f>
        <v>#REF!</v>
      </c>
      <c r="CV31" s="266" t="e">
        <f>IF(AND($O$8=1,SUM(#REF!,#REF!)&gt;0,SUM(#REF!,#REF!)=ABS(#REF!)),O$15&amp;", "&amp;O$16&amp;", "&amp;$A31&amp;", "&amp;$B31&amp;", "&amp;$C31&amp;"; ","")</f>
        <v>#REF!</v>
      </c>
      <c r="CW31" s="324"/>
      <c r="DE31" s="323"/>
      <c r="DF31" s="10"/>
      <c r="DG31" s="265" t="e">
        <f>IF(AND($Q$8=1,#REF!&lt;&gt;"",#REF!&lt;&gt;0),$A31&amp;", "&amp;$C31&amp;"; ","")</f>
        <v>#REF!</v>
      </c>
      <c r="DH31" s="258" t="e">
        <f>IF(AND($Q$8=1,#REF!&lt;&gt;"",#REF!&lt;&gt;0),$A31&amp;", "&amp;$C31&amp;"; ","")</f>
        <v>#REF!</v>
      </c>
      <c r="DI31" s="259" t="e">
        <f>IF(AND($Q$8=1,#REF!&lt;&gt;"",#REF!&lt;&gt;0),$A31&amp;", "&amp;$C31&amp;"; ","")</f>
        <v>#REF!</v>
      </c>
      <c r="DJ31" s="266" t="e">
        <f>IF(AND($Q$8=1,#REF!&lt;&gt;"",#REF!&lt;&gt;0),$A31&amp;", "&amp;$C31&amp;"; ","")</f>
        <v>#REF!</v>
      </c>
      <c r="DK31" s="324"/>
    </row>
    <row r="32" spans="1:115" x14ac:dyDescent="0.2">
      <c r="A32" s="3" t="s">
        <v>11293</v>
      </c>
      <c r="B32" s="3" t="s">
        <v>11274</v>
      </c>
      <c r="C32" s="3" t="s">
        <v>11275</v>
      </c>
      <c r="E32" s="295"/>
      <c r="F32" s="10"/>
      <c r="G32" s="264" t="e">
        <f>IF(AND($D$8=1,#REF!&gt;0),L$15&amp;", "&amp;L$16&amp;", "&amp;$A32&amp;", "&amp;$B32&amp;", "&amp;$C32&amp;"; ","")</f>
        <v>#REF!</v>
      </c>
      <c r="H32" s="255" t="e">
        <f>IF(AND($D$8=1,#REF!&gt;0),M$15&amp;", "&amp;M$16&amp;", "&amp;$A32&amp;", "&amp;$B32&amp;", "&amp;$C32&amp;"; ","")</f>
        <v>#REF!</v>
      </c>
      <c r="I32" s="256" t="e">
        <f>IF(AND($D$8=1,#REF!&gt;0),N$15&amp;", "&amp;N$16&amp;", "&amp;$A32&amp;", "&amp;$B32&amp;", "&amp;$C32&amp;"; ","")</f>
        <v>#REF!</v>
      </c>
      <c r="J32" s="293" t="e">
        <f>IF(AND($D$8=1,#REF!&gt;0),O$15&amp;", "&amp;O$16&amp;", "&amp;$A32&amp;", "&amp;$B32&amp;", "&amp;$C32&amp;"; ","")</f>
        <v>#REF!</v>
      </c>
      <c r="K32" s="50"/>
      <c r="L32" s="295"/>
      <c r="M32" s="10"/>
      <c r="N32" s="264" t="e">
        <f>IF(AND($E$8=1,#REF!&lt;0),D$14&amp;", "&amp;D$15&amp;", "&amp;D$16&amp;", "&amp;$A32&amp;", "&amp;$B32&amp;", "&amp;$C32&amp;"; ","")</f>
        <v>#REF!</v>
      </c>
      <c r="O32" s="255" t="e">
        <f>IF(AND($E$8=1,#REF!&lt;0),E$14&amp;", "&amp;E$15&amp;", "&amp;E$16&amp;", "&amp;$A32&amp;", "&amp;$B32&amp;", "&amp;$C32&amp;"; ","")</f>
        <v>#REF!</v>
      </c>
      <c r="P32" s="256" t="e">
        <f>IF(AND($E$8=1,#REF!&lt;0),F$14&amp;", "&amp;F$15&amp;", "&amp;F$16&amp;", "&amp;$A32&amp;", "&amp;$B32&amp;", "&amp;$C32&amp;"; ","")</f>
        <v>#REF!</v>
      </c>
      <c r="Q32" s="293" t="e">
        <f>IF(AND($E$8=1,#REF!&lt;0),G$14&amp;", "&amp;G$15&amp;", "&amp;G$16&amp;", "&amp;$A32&amp;", "&amp;$B32&amp;", "&amp;$C32&amp;"; ","")</f>
        <v>#REF!</v>
      </c>
      <c r="R32" s="264" t="e">
        <f>IF(AND($E$8=1,#REF!&lt;0),H$14&amp;", "&amp;H$15&amp;", "&amp;H$16&amp;", "&amp;$A32&amp;", "&amp;$B32&amp;", "&amp;$C32&amp;"; ","")</f>
        <v>#REF!</v>
      </c>
      <c r="S32" s="255" t="e">
        <f>IF(AND($E$8=1,#REF!&lt;0),I$14&amp;", "&amp;I$15&amp;", "&amp;I$16&amp;", "&amp;$A32&amp;", "&amp;$B32&amp;", "&amp;$C32&amp;"; ","")</f>
        <v>#REF!</v>
      </c>
      <c r="T32" s="256" t="e">
        <f>IF(AND($E$8=1,#REF!&lt;0),J$14&amp;", "&amp;J$15&amp;", "&amp;J$16&amp;", "&amp;$A32&amp;", "&amp;$B32&amp;", "&amp;$C32&amp;"; ","")</f>
        <v>#REF!</v>
      </c>
      <c r="U32" s="293" t="e">
        <f>IF(AND($E$8=1,#REF!&lt;0),K$14&amp;", "&amp;K$15&amp;", "&amp;K$16&amp;", "&amp;$A32&amp;", "&amp;$B32&amp;", "&amp;$C32&amp;"; ","")</f>
        <v>#REF!</v>
      </c>
      <c r="V32" s="264" t="e">
        <f>IF(AND($E$8=1,#REF!&lt;0),P$14&amp;", "&amp;P$15&amp;", "&amp;P$16&amp;", "&amp;$A32&amp;", "&amp;$B32&amp;", "&amp;$C32&amp;"; ","")</f>
        <v>#REF!</v>
      </c>
      <c r="W32" s="255" t="e">
        <f>IF(AND($E$8=1,#REF!&lt;0),Q$14&amp;", "&amp;Q$15&amp;", "&amp;Q$16&amp;", "&amp;$A32&amp;", "&amp;$B32&amp;", "&amp;$C32&amp;"; ","")</f>
        <v>#REF!</v>
      </c>
      <c r="X32" s="256" t="e">
        <f>IF(AND($E$8=1,#REF!&lt;0),R$14&amp;", "&amp;R$15&amp;", "&amp;R$16&amp;", "&amp;$A32&amp;", "&amp;$B32&amp;", "&amp;$C32&amp;"; ","")</f>
        <v>#REF!</v>
      </c>
      <c r="Y32" s="293" t="e">
        <f>IF(AND($E$8=1,#REF!&lt;0),S$14&amp;", "&amp;S$15&amp;", "&amp;S$16&amp;", "&amp;$A32&amp;", "&amp;$B32&amp;", "&amp;$C32&amp;"; ","")</f>
        <v>#REF!</v>
      </c>
      <c r="Z32" s="50"/>
      <c r="AA32" s="295"/>
      <c r="AB32" s="10"/>
      <c r="AC32" s="264" t="e">
        <f>IF(AND($F$8=1,ABS(#REF!)&lt;&gt;INT(ABS(#REF!))),D$14&amp;", "&amp;D$15&amp;", "&amp;D$16&amp;", "&amp;$A32&amp;", "&amp;$B32&amp;", "&amp;$C32&amp;"; ","")</f>
        <v>#REF!</v>
      </c>
      <c r="AD32" s="255" t="e">
        <f>IF(AND($F$8=1,ABS(#REF!)&lt;&gt;INT(ABS(#REF!))),E$14&amp;", "&amp;E$15&amp;", "&amp;E$16&amp;", "&amp;$A32&amp;", "&amp;$B32&amp;", "&amp;$C32&amp;"; ","")</f>
        <v>#REF!</v>
      </c>
      <c r="AE32" s="256" t="e">
        <f>IF(AND($F$8=1,ABS(#REF!)&lt;&gt;INT(ABS(#REF!))),F$14&amp;", "&amp;F$15&amp;", "&amp;F$16&amp;", "&amp;$A32&amp;", "&amp;$B32&amp;", "&amp;$C32&amp;"; ","")</f>
        <v>#REF!</v>
      </c>
      <c r="AF32" s="293" t="e">
        <f>IF(AND($F$8=1,ABS(#REF!)&lt;&gt;INT(ABS(#REF!))),G$14&amp;", "&amp;G$15&amp;", "&amp;G$16&amp;", "&amp;$A32&amp;", "&amp;$B32&amp;", "&amp;$C32&amp;"; ","")</f>
        <v>#REF!</v>
      </c>
      <c r="AG32" s="264" t="e">
        <f>IF(AND($F$8=1,ABS(#REF!)&lt;&gt;INT(ABS(#REF!))),H$14&amp;", "&amp;H$15&amp;", "&amp;H$16&amp;", "&amp;$A32&amp;", "&amp;$B32&amp;", "&amp;$C32&amp;"; ","")</f>
        <v>#REF!</v>
      </c>
      <c r="AH32" s="255" t="e">
        <f>IF(AND($F$8=1,ABS(#REF!)&lt;&gt;INT(ABS(#REF!))),I$14&amp;", "&amp;I$15&amp;", "&amp;I$16&amp;", "&amp;$A32&amp;", "&amp;$B32&amp;", "&amp;$C32&amp;"; ","")</f>
        <v>#REF!</v>
      </c>
      <c r="AI32" s="256" t="e">
        <f>IF(AND($F$8=1,ABS(#REF!)&lt;&gt;INT(ABS(#REF!))),J$14&amp;", "&amp;J$15&amp;", "&amp;J$16&amp;", "&amp;$A32&amp;", "&amp;$B32&amp;", "&amp;$C32&amp;"; ","")</f>
        <v>#REF!</v>
      </c>
      <c r="AJ32" s="293" t="e">
        <f>IF(AND($F$8=1,ABS(#REF!)&lt;&gt;INT(ABS(#REF!))),K$14&amp;", "&amp;K$15&amp;", "&amp;K$16&amp;", "&amp;$A32&amp;", "&amp;$B32&amp;", "&amp;$C32&amp;"; ","")</f>
        <v>#REF!</v>
      </c>
      <c r="AK32" s="298" t="e">
        <f>IF(AND($F$8=1,ABS(#REF!)&lt;&gt;INT(ABS(#REF!))),L$14&amp;", "&amp;L$15&amp;", "&amp;L$16&amp;", "&amp;$A32&amp;", "&amp;$B32&amp;", "&amp;$C32&amp;"; ","")</f>
        <v>#REF!</v>
      </c>
      <c r="AL32" s="298" t="e">
        <f>IF(AND($F$8=1,ABS(#REF!)&lt;&gt;INT(ABS(#REF!))),M$14&amp;", "&amp;M$15&amp;", "&amp;M$16&amp;", "&amp;$A32&amp;", "&amp;$B32&amp;", "&amp;$C32&amp;"; ","")</f>
        <v>#REF!</v>
      </c>
      <c r="AM32" s="298" t="e">
        <f>IF(AND($F$8=1,ABS(#REF!)&lt;&gt;INT(ABS(#REF!))),N$14&amp;", "&amp;N$15&amp;", "&amp;N$16&amp;", "&amp;$A32&amp;", "&amp;$B32&amp;", "&amp;$C32&amp;"; ","")</f>
        <v>#REF!</v>
      </c>
      <c r="AN32" s="298" t="e">
        <f>IF(AND($F$8=1,ABS(#REF!)&lt;&gt;INT(ABS(#REF!))),O$14&amp;", "&amp;O$15&amp;", "&amp;O$16&amp;", "&amp;$A32&amp;", "&amp;$B32&amp;", "&amp;$C32&amp;"; ","")</f>
        <v>#REF!</v>
      </c>
      <c r="AO32" s="264" t="e">
        <f>IF(AND($F$8=1,ABS(#REF!)&lt;&gt;INT(ABS(#REF!))),P$14&amp;", "&amp;P$15&amp;", "&amp;P$16&amp;", "&amp;$A32&amp;", "&amp;$B32&amp;", "&amp;$C32&amp;"; ","")</f>
        <v>#REF!</v>
      </c>
      <c r="AP32" s="255" t="e">
        <f>IF(AND($F$8=1,ABS(#REF!)&lt;&gt;INT(ABS(#REF!))),Q$14&amp;", "&amp;Q$15&amp;", "&amp;Q$16&amp;", "&amp;$A32&amp;", "&amp;$B32&amp;", "&amp;$C32&amp;"; ","")</f>
        <v>#REF!</v>
      </c>
      <c r="AQ32" s="256" t="e">
        <f>IF(AND($F$8=1,ABS(#REF!)&lt;&gt;INT(ABS(#REF!))),R$14&amp;", "&amp;R$15&amp;", "&amp;R$16&amp;", "&amp;$A32&amp;", "&amp;$B32&amp;", "&amp;$C32&amp;"; ","")</f>
        <v>#REF!</v>
      </c>
      <c r="AR32" s="293" t="e">
        <f>IF(AND($F$8=1,ABS(#REF!)&lt;&gt;INT(ABS(#REF!))),S$14&amp;", "&amp;S$15&amp;", "&amp;S$16&amp;", "&amp;$A32&amp;", "&amp;$B32&amp;", "&amp;$C32&amp;"; ","")</f>
        <v>#REF!</v>
      </c>
      <c r="AS32" s="50"/>
      <c r="AT32" s="295"/>
      <c r="AU32" s="10"/>
      <c r="AV32" s="286"/>
      <c r="AW32" s="287"/>
      <c r="AX32" s="301"/>
      <c r="AY32" s="302"/>
      <c r="AZ32" s="286"/>
      <c r="BA32" s="287"/>
      <c r="BB32" s="301"/>
      <c r="BC32" s="302"/>
      <c r="BD32" s="303"/>
      <c r="BE32" s="303"/>
      <c r="BF32" s="303"/>
      <c r="BG32" s="303"/>
      <c r="BH32" s="286"/>
      <c r="BI32" s="287"/>
      <c r="BJ32" s="301"/>
      <c r="BK32" s="302"/>
      <c r="BL32" s="50"/>
      <c r="BM32" s="295"/>
      <c r="BN32" s="10"/>
      <c r="BR32" s="621" t="e">
        <f>BR29&amp;BR30&amp;BS29&amp;BS30</f>
        <v>#REF!</v>
      </c>
      <c r="BV32" s="621" t="e">
        <f>BV29&amp;BV30&amp;BW29&amp;BW30</f>
        <v>#REF!</v>
      </c>
      <c r="BZ32" s="621" t="e">
        <f>BZ29&amp;BZ30&amp;CA29&amp;CA30</f>
        <v>#REF!</v>
      </c>
      <c r="CD32" s="621" t="e">
        <f>CD29&amp;CD30&amp;CE29&amp;CE30</f>
        <v>#REF!</v>
      </c>
      <c r="CH32" s="50"/>
      <c r="CJ32" s="323"/>
      <c r="CK32" s="10"/>
      <c r="CL32" s="264" t="e">
        <f>IF(AND($N$8=1,SUM(#REF!,#REF!)&gt;$CJ$22,#REF!=0),L$15&amp;", "&amp;L$16&amp;", "&amp;$A32&amp;", "&amp;$B32&amp;", "&amp;$C32&amp;"; ","")</f>
        <v>#REF!</v>
      </c>
      <c r="CM32" s="255" t="e">
        <f>IF(AND($N$8=1,SUM(#REF!,#REF!)&gt;$CJ$22,#REF!=0),M$15&amp;", "&amp;M$16&amp;", "&amp;$A32&amp;", "&amp;$B32&amp;", "&amp;$C32&amp;"; ","")</f>
        <v>#REF!</v>
      </c>
      <c r="CN32" s="256" t="e">
        <f>IF(AND($N$8=1,SUM(#REF!,#REF!)&gt;$CJ$22,#REF!=0),N$15&amp;", "&amp;N$16&amp;", "&amp;$A32&amp;", "&amp;$B32&amp;", "&amp;$C32&amp;"; ","")</f>
        <v>#REF!</v>
      </c>
      <c r="CO32" s="293" t="e">
        <f>IF(AND($N$8=1,SUM(#REF!,#REF!)&gt;$CJ$22,#REF!=0),O$15&amp;", "&amp;O$16&amp;", "&amp;$A32&amp;", "&amp;$B32&amp;", "&amp;$C32&amp;"; ","")</f>
        <v>#REF!</v>
      </c>
      <c r="CP32" s="324"/>
      <c r="CQ32" s="323"/>
      <c r="CR32" s="10"/>
      <c r="CS32" s="264" t="e">
        <f>IF(AND($O$8=1,SUM(#REF!,#REF!)&gt;0,SUM(#REF!,#REF!)=ABS(#REF!)),L$15&amp;", "&amp;L$16&amp;", "&amp;$A32&amp;", "&amp;$B32&amp;", "&amp;$C32&amp;"; ","")</f>
        <v>#REF!</v>
      </c>
      <c r="CT32" s="255" t="e">
        <f>IF(AND($O$8=1,SUM(#REF!,#REF!)&gt;0,SUM(#REF!,#REF!)=ABS(#REF!)),M$15&amp;", "&amp;M$16&amp;", "&amp;$A32&amp;", "&amp;$B32&amp;", "&amp;$C32&amp;"; ","")</f>
        <v>#REF!</v>
      </c>
      <c r="CU32" s="256" t="e">
        <f>IF(AND($O$8=1,SUM(#REF!,#REF!)&gt;0,SUM(#REF!,#REF!)=ABS(#REF!)),N$15&amp;", "&amp;N$16&amp;", "&amp;$A32&amp;", "&amp;$B32&amp;", "&amp;$C32&amp;"; ","")</f>
        <v>#REF!</v>
      </c>
      <c r="CV32" s="293" t="e">
        <f>IF(AND($O$8=1,SUM(#REF!,#REF!)&gt;0,SUM(#REF!,#REF!)=ABS(#REF!)),O$15&amp;", "&amp;O$16&amp;", "&amp;$A32&amp;", "&amp;$B32&amp;", "&amp;$C32&amp;"; ","")</f>
        <v>#REF!</v>
      </c>
      <c r="CW32" s="324"/>
      <c r="DE32" s="323"/>
      <c r="DF32" s="10"/>
      <c r="DG32" s="264" t="e">
        <f>IF(AND($Q$8=1,#REF!&lt;&gt;"",#REF!&lt;&gt;0),$A32&amp;", "&amp;$C32&amp;"; ","")</f>
        <v>#REF!</v>
      </c>
      <c r="DH32" s="255" t="e">
        <f>IF(AND($Q$8=1,#REF!&lt;&gt;"",#REF!&lt;&gt;0),$A32&amp;", "&amp;$C32&amp;"; ","")</f>
        <v>#REF!</v>
      </c>
      <c r="DI32" s="256" t="e">
        <f>IF(AND($Q$8=1,#REF!&lt;&gt;"",#REF!&lt;&gt;0),$A32&amp;", "&amp;$C32&amp;"; ","")</f>
        <v>#REF!</v>
      </c>
      <c r="DJ32" s="293" t="e">
        <f>IF(AND($Q$8=1,#REF!&lt;&gt;"",#REF!&lt;&gt;0),$A32&amp;", "&amp;$C32&amp;"; ","")</f>
        <v>#REF!</v>
      </c>
      <c r="DK32" s="324"/>
    </row>
    <row r="33" spans="1:115" x14ac:dyDescent="0.2">
      <c r="A33" s="3" t="s">
        <v>11293</v>
      </c>
      <c r="B33" s="3" t="s">
        <v>11274</v>
      </c>
      <c r="C33" s="3" t="s">
        <v>11284</v>
      </c>
      <c r="E33" s="295"/>
      <c r="F33" s="10"/>
      <c r="G33" s="265" t="e">
        <f>IF(AND($D$8=1,#REF!&gt;0),L$15&amp;", "&amp;L$16&amp;", "&amp;$A33&amp;", "&amp;$B33&amp;", "&amp;$C33&amp;"; ","")</f>
        <v>#REF!</v>
      </c>
      <c r="H33" s="258" t="e">
        <f>IF(AND($D$8=1,#REF!&gt;0),M$15&amp;", "&amp;M$16&amp;", "&amp;$A33&amp;", "&amp;$B33&amp;", "&amp;$C33&amp;"; ","")</f>
        <v>#REF!</v>
      </c>
      <c r="I33" s="259" t="e">
        <f>IF(AND($D$8=1,#REF!&gt;0),N$15&amp;", "&amp;N$16&amp;", "&amp;$A33&amp;", "&amp;$B33&amp;", "&amp;$C33&amp;"; ","")</f>
        <v>#REF!</v>
      </c>
      <c r="J33" s="266" t="e">
        <f>IF(AND($D$8=1,#REF!&gt;0),O$15&amp;", "&amp;O$16&amp;", "&amp;$A33&amp;", "&amp;$B33&amp;", "&amp;$C33&amp;"; ","")</f>
        <v>#REF!</v>
      </c>
      <c r="K33" s="50"/>
      <c r="L33" s="295"/>
      <c r="M33" s="10"/>
      <c r="N33" s="265" t="e">
        <f>IF(AND($E$8=1,#REF!&lt;0),D$14&amp;", "&amp;D$15&amp;", "&amp;D$16&amp;", "&amp;$A33&amp;", "&amp;$B33&amp;", "&amp;$C33&amp;"; ","")</f>
        <v>#REF!</v>
      </c>
      <c r="O33" s="258" t="e">
        <f>IF(AND($E$8=1,#REF!&lt;0),E$14&amp;", "&amp;E$15&amp;", "&amp;E$16&amp;", "&amp;$A33&amp;", "&amp;$B33&amp;", "&amp;$C33&amp;"; ","")</f>
        <v>#REF!</v>
      </c>
      <c r="P33" s="259" t="e">
        <f>IF(AND($E$8=1,#REF!&lt;0),F$14&amp;", "&amp;F$15&amp;", "&amp;F$16&amp;", "&amp;$A33&amp;", "&amp;$B33&amp;", "&amp;$C33&amp;"; ","")</f>
        <v>#REF!</v>
      </c>
      <c r="Q33" s="266" t="e">
        <f>IF(AND($E$8=1,#REF!&lt;0),G$14&amp;", "&amp;G$15&amp;", "&amp;G$16&amp;", "&amp;$A33&amp;", "&amp;$B33&amp;", "&amp;$C33&amp;"; ","")</f>
        <v>#REF!</v>
      </c>
      <c r="R33" s="265" t="e">
        <f>IF(AND($E$8=1,#REF!&lt;0),H$14&amp;", "&amp;H$15&amp;", "&amp;H$16&amp;", "&amp;$A33&amp;", "&amp;$B33&amp;", "&amp;$C33&amp;"; ","")</f>
        <v>#REF!</v>
      </c>
      <c r="S33" s="258" t="e">
        <f>IF(AND($E$8=1,#REF!&lt;0),I$14&amp;", "&amp;I$15&amp;", "&amp;I$16&amp;", "&amp;$A33&amp;", "&amp;$B33&amp;", "&amp;$C33&amp;"; ","")</f>
        <v>#REF!</v>
      </c>
      <c r="T33" s="259" t="e">
        <f>IF(AND($E$8=1,#REF!&lt;0),J$14&amp;", "&amp;J$15&amp;", "&amp;J$16&amp;", "&amp;$A33&amp;", "&amp;$B33&amp;", "&amp;$C33&amp;"; ","")</f>
        <v>#REF!</v>
      </c>
      <c r="U33" s="266" t="e">
        <f>IF(AND($E$8=1,#REF!&lt;0),K$14&amp;", "&amp;K$15&amp;", "&amp;K$16&amp;", "&amp;$A33&amp;", "&amp;$B33&amp;", "&amp;$C33&amp;"; ","")</f>
        <v>#REF!</v>
      </c>
      <c r="V33" s="265" t="e">
        <f>IF(AND($E$8=1,#REF!&lt;0),P$14&amp;", "&amp;P$15&amp;", "&amp;P$16&amp;", "&amp;$A33&amp;", "&amp;$B33&amp;", "&amp;$C33&amp;"; ","")</f>
        <v>#REF!</v>
      </c>
      <c r="W33" s="258" t="e">
        <f>IF(AND($E$8=1,#REF!&lt;0),Q$14&amp;", "&amp;Q$15&amp;", "&amp;Q$16&amp;", "&amp;$A33&amp;", "&amp;$B33&amp;", "&amp;$C33&amp;"; ","")</f>
        <v>#REF!</v>
      </c>
      <c r="X33" s="259" t="e">
        <f>IF(AND($E$8=1,#REF!&lt;0),R$14&amp;", "&amp;R$15&amp;", "&amp;R$16&amp;", "&amp;$A33&amp;", "&amp;$B33&amp;", "&amp;$C33&amp;"; ","")</f>
        <v>#REF!</v>
      </c>
      <c r="Y33" s="266" t="e">
        <f>IF(AND($E$8=1,#REF!&lt;0),S$14&amp;", "&amp;S$15&amp;", "&amp;S$16&amp;", "&amp;$A33&amp;", "&amp;$B33&amp;", "&amp;$C33&amp;"; ","")</f>
        <v>#REF!</v>
      </c>
      <c r="Z33" s="50"/>
      <c r="AA33" s="295"/>
      <c r="AB33" s="10"/>
      <c r="AC33" s="265" t="e">
        <f>IF(AND($F$8=1,ABS(#REF!)&lt;&gt;INT(ABS(#REF!))),D$14&amp;", "&amp;D$15&amp;", "&amp;D$16&amp;", "&amp;$A33&amp;", "&amp;$B33&amp;", "&amp;$C33&amp;"; ","")</f>
        <v>#REF!</v>
      </c>
      <c r="AD33" s="258" t="e">
        <f>IF(AND($F$8=1,ABS(#REF!)&lt;&gt;INT(ABS(#REF!))),E$14&amp;", "&amp;E$15&amp;", "&amp;E$16&amp;", "&amp;$A33&amp;", "&amp;$B33&amp;", "&amp;$C33&amp;"; ","")</f>
        <v>#REF!</v>
      </c>
      <c r="AE33" s="259" t="e">
        <f>IF(AND($F$8=1,ABS(#REF!)&lt;&gt;INT(ABS(#REF!))),F$14&amp;", "&amp;F$15&amp;", "&amp;F$16&amp;", "&amp;$A33&amp;", "&amp;$B33&amp;", "&amp;$C33&amp;"; ","")</f>
        <v>#REF!</v>
      </c>
      <c r="AF33" s="266" t="e">
        <f>IF(AND($F$8=1,ABS(#REF!)&lt;&gt;INT(ABS(#REF!))),G$14&amp;", "&amp;G$15&amp;", "&amp;G$16&amp;", "&amp;$A33&amp;", "&amp;$B33&amp;", "&amp;$C33&amp;"; ","")</f>
        <v>#REF!</v>
      </c>
      <c r="AG33" s="265" t="e">
        <f>IF(AND($F$8=1,ABS(#REF!)&lt;&gt;INT(ABS(#REF!))),H$14&amp;", "&amp;H$15&amp;", "&amp;H$16&amp;", "&amp;$A33&amp;", "&amp;$B33&amp;", "&amp;$C33&amp;"; ","")</f>
        <v>#REF!</v>
      </c>
      <c r="AH33" s="258" t="e">
        <f>IF(AND($F$8=1,ABS(#REF!)&lt;&gt;INT(ABS(#REF!))),I$14&amp;", "&amp;I$15&amp;", "&amp;I$16&amp;", "&amp;$A33&amp;", "&amp;$B33&amp;", "&amp;$C33&amp;"; ","")</f>
        <v>#REF!</v>
      </c>
      <c r="AI33" s="259" t="e">
        <f>IF(AND($F$8=1,ABS(#REF!)&lt;&gt;INT(ABS(#REF!))),J$14&amp;", "&amp;J$15&amp;", "&amp;J$16&amp;", "&amp;$A33&amp;", "&amp;$B33&amp;", "&amp;$C33&amp;"; ","")</f>
        <v>#REF!</v>
      </c>
      <c r="AJ33" s="266" t="e">
        <f>IF(AND($F$8=1,ABS(#REF!)&lt;&gt;INT(ABS(#REF!))),K$14&amp;", "&amp;K$15&amp;", "&amp;K$16&amp;", "&amp;$A33&amp;", "&amp;$B33&amp;", "&amp;$C33&amp;"; ","")</f>
        <v>#REF!</v>
      </c>
      <c r="AK33" s="299" t="e">
        <f>IF(AND($F$8=1,ABS(#REF!)&lt;&gt;INT(ABS(#REF!))),L$14&amp;", "&amp;L$15&amp;", "&amp;L$16&amp;", "&amp;$A33&amp;", "&amp;$B33&amp;", "&amp;$C33&amp;"; ","")</f>
        <v>#REF!</v>
      </c>
      <c r="AL33" s="299" t="e">
        <f>IF(AND($F$8=1,ABS(#REF!)&lt;&gt;INT(ABS(#REF!))),M$14&amp;", "&amp;M$15&amp;", "&amp;M$16&amp;", "&amp;$A33&amp;", "&amp;$B33&amp;", "&amp;$C33&amp;"; ","")</f>
        <v>#REF!</v>
      </c>
      <c r="AM33" s="299" t="e">
        <f>IF(AND($F$8=1,ABS(#REF!)&lt;&gt;INT(ABS(#REF!))),N$14&amp;", "&amp;N$15&amp;", "&amp;N$16&amp;", "&amp;$A33&amp;", "&amp;$B33&amp;", "&amp;$C33&amp;"; ","")</f>
        <v>#REF!</v>
      </c>
      <c r="AN33" s="299" t="e">
        <f>IF(AND($F$8=1,ABS(#REF!)&lt;&gt;INT(ABS(#REF!))),O$14&amp;", "&amp;O$15&amp;", "&amp;O$16&amp;", "&amp;$A33&amp;", "&amp;$B33&amp;", "&amp;$C33&amp;"; ","")</f>
        <v>#REF!</v>
      </c>
      <c r="AO33" s="265" t="e">
        <f>IF(AND($F$8=1,ABS(#REF!)&lt;&gt;INT(ABS(#REF!))),P$14&amp;", "&amp;P$15&amp;", "&amp;P$16&amp;", "&amp;$A33&amp;", "&amp;$B33&amp;", "&amp;$C33&amp;"; ","")</f>
        <v>#REF!</v>
      </c>
      <c r="AP33" s="258" t="e">
        <f>IF(AND($F$8=1,ABS(#REF!)&lt;&gt;INT(ABS(#REF!))),Q$14&amp;", "&amp;Q$15&amp;", "&amp;Q$16&amp;", "&amp;$A33&amp;", "&amp;$B33&amp;", "&amp;$C33&amp;"; ","")</f>
        <v>#REF!</v>
      </c>
      <c r="AQ33" s="259" t="e">
        <f>IF(AND($F$8=1,ABS(#REF!)&lt;&gt;INT(ABS(#REF!))),R$14&amp;", "&amp;R$15&amp;", "&amp;R$16&amp;", "&amp;$A33&amp;", "&amp;$B33&amp;", "&amp;$C33&amp;"; ","")</f>
        <v>#REF!</v>
      </c>
      <c r="AR33" s="266" t="e">
        <f>IF(AND($F$8=1,ABS(#REF!)&lt;&gt;INT(ABS(#REF!))),S$14&amp;", "&amp;S$15&amp;", "&amp;S$16&amp;", "&amp;$A33&amp;", "&amp;$B33&amp;", "&amp;$C33&amp;"; ","")</f>
        <v>#REF!</v>
      </c>
      <c r="AS33" s="50"/>
      <c r="AT33" s="295"/>
      <c r="AU33" s="10"/>
      <c r="AV33" s="281"/>
      <c r="AW33" s="280"/>
      <c r="AX33" s="288"/>
      <c r="AY33" s="304"/>
      <c r="AZ33" s="281"/>
      <c r="BA33" s="280"/>
      <c r="BB33" s="288"/>
      <c r="BC33" s="304"/>
      <c r="BD33" s="305"/>
      <c r="BE33" s="305"/>
      <c r="BF33" s="305"/>
      <c r="BG33" s="305"/>
      <c r="BH33" s="281"/>
      <c r="BI33" s="280"/>
      <c r="BJ33" s="288"/>
      <c r="BK33" s="304"/>
      <c r="BL33" s="50"/>
      <c r="BM33" s="295"/>
      <c r="BN33" s="10"/>
      <c r="CH33" s="50"/>
      <c r="CJ33" s="323"/>
      <c r="CK33" s="10"/>
      <c r="CL33" s="265" t="e">
        <f>IF(AND($N$8=1,SUM(#REF!,#REF!)&gt;$CJ$22,#REF!=0),L$15&amp;", "&amp;L$16&amp;", "&amp;$A33&amp;", "&amp;$B33&amp;", "&amp;$C33&amp;"; ","")</f>
        <v>#REF!</v>
      </c>
      <c r="CM33" s="258" t="e">
        <f>IF(AND($N$8=1,SUM(#REF!,#REF!)&gt;$CJ$22,#REF!=0),M$15&amp;", "&amp;M$16&amp;", "&amp;$A33&amp;", "&amp;$B33&amp;", "&amp;$C33&amp;"; ","")</f>
        <v>#REF!</v>
      </c>
      <c r="CN33" s="259" t="e">
        <f>IF(AND($N$8=1,SUM(#REF!,#REF!)&gt;$CJ$22,#REF!=0),N$15&amp;", "&amp;N$16&amp;", "&amp;$A33&amp;", "&amp;$B33&amp;", "&amp;$C33&amp;"; ","")</f>
        <v>#REF!</v>
      </c>
      <c r="CO33" s="266" t="e">
        <f>IF(AND($N$8=1,SUM(#REF!,#REF!)&gt;$CJ$22,#REF!=0),O$15&amp;", "&amp;O$16&amp;", "&amp;$A33&amp;", "&amp;$B33&amp;", "&amp;$C33&amp;"; ","")</f>
        <v>#REF!</v>
      </c>
      <c r="CP33" s="324"/>
      <c r="CQ33" s="323"/>
      <c r="CR33" s="10"/>
      <c r="CS33" s="265" t="e">
        <f>IF(AND($O$8=1,SUM(#REF!,#REF!)&gt;0,SUM(#REF!,#REF!)=ABS(#REF!)),L$15&amp;", "&amp;L$16&amp;", "&amp;$A33&amp;", "&amp;$B33&amp;", "&amp;$C33&amp;"; ","")</f>
        <v>#REF!</v>
      </c>
      <c r="CT33" s="258" t="e">
        <f>IF(AND($O$8=1,SUM(#REF!,#REF!)&gt;0,SUM(#REF!,#REF!)=ABS(#REF!)),M$15&amp;", "&amp;M$16&amp;", "&amp;$A33&amp;", "&amp;$B33&amp;", "&amp;$C33&amp;"; ","")</f>
        <v>#REF!</v>
      </c>
      <c r="CU33" s="259" t="e">
        <f>IF(AND($O$8=1,SUM(#REF!,#REF!)&gt;0,SUM(#REF!,#REF!)=ABS(#REF!)),N$15&amp;", "&amp;N$16&amp;", "&amp;$A33&amp;", "&amp;$B33&amp;", "&amp;$C33&amp;"; ","")</f>
        <v>#REF!</v>
      </c>
      <c r="CV33" s="266" t="e">
        <f>IF(AND($O$8=1,SUM(#REF!,#REF!)&gt;0,SUM(#REF!,#REF!)=ABS(#REF!)),O$15&amp;", "&amp;O$16&amp;", "&amp;$A33&amp;", "&amp;$B33&amp;", "&amp;$C33&amp;"; ","")</f>
        <v>#REF!</v>
      </c>
      <c r="CW33" s="324"/>
      <c r="DE33" s="323"/>
      <c r="DF33" s="10"/>
      <c r="DG33" s="265" t="e">
        <f>IF(AND($Q$8=1,#REF!&lt;&gt;"",#REF!&lt;&gt;0),$A33&amp;", "&amp;$C33&amp;"; ","")</f>
        <v>#REF!</v>
      </c>
      <c r="DH33" s="258" t="e">
        <f>IF(AND($Q$8=1,#REF!&lt;&gt;"",#REF!&lt;&gt;0),$A33&amp;", "&amp;$C33&amp;"; ","")</f>
        <v>#REF!</v>
      </c>
      <c r="DI33" s="259" t="e">
        <f>IF(AND($Q$8=1,#REF!&lt;&gt;"",#REF!&lt;&gt;0),$A33&amp;", "&amp;$C33&amp;"; ","")</f>
        <v>#REF!</v>
      </c>
      <c r="DJ33" s="266" t="e">
        <f>IF(AND($Q$8=1,#REF!&lt;&gt;"",#REF!&lt;&gt;0),$A33&amp;", "&amp;$C33&amp;"; ","")</f>
        <v>#REF!</v>
      </c>
      <c r="DK33" s="324"/>
    </row>
    <row r="34" spans="1:115" x14ac:dyDescent="0.2">
      <c r="A34" s="3" t="s">
        <v>11294</v>
      </c>
      <c r="B34" s="3" t="s">
        <v>11274</v>
      </c>
      <c r="C34" s="3" t="s">
        <v>11275</v>
      </c>
      <c r="E34" s="295"/>
      <c r="F34" s="10"/>
      <c r="G34" s="264" t="e">
        <f>IF(AND($D$8=1,#REF!&gt;0),L$15&amp;", "&amp;L$16&amp;", "&amp;$A34&amp;", "&amp;$B34&amp;", "&amp;$C34&amp;"; ","")</f>
        <v>#REF!</v>
      </c>
      <c r="H34" s="255" t="e">
        <f>IF(AND($D$8=1,#REF!&gt;0),M$15&amp;", "&amp;M$16&amp;", "&amp;$A34&amp;", "&amp;$B34&amp;", "&amp;$C34&amp;"; ","")</f>
        <v>#REF!</v>
      </c>
      <c r="I34" s="256" t="e">
        <f>IF(AND($D$8=1,#REF!&gt;0),N$15&amp;", "&amp;N$16&amp;", "&amp;$A34&amp;", "&amp;$B34&amp;", "&amp;$C34&amp;"; ","")</f>
        <v>#REF!</v>
      </c>
      <c r="J34" s="293" t="e">
        <f>IF(AND($D$8=1,#REF!&gt;0),O$15&amp;", "&amp;O$16&amp;", "&amp;$A34&amp;", "&amp;$B34&amp;", "&amp;$C34&amp;"; ","")</f>
        <v>#REF!</v>
      </c>
      <c r="K34" s="50"/>
      <c r="L34" s="295"/>
      <c r="M34" s="10"/>
      <c r="N34" s="264" t="e">
        <f>IF(AND($E$8=1,#REF!&lt;0),D$14&amp;", "&amp;D$15&amp;", "&amp;D$16&amp;", "&amp;$A34&amp;", "&amp;$B34&amp;", "&amp;$C34&amp;"; ","")</f>
        <v>#REF!</v>
      </c>
      <c r="O34" s="255" t="e">
        <f>IF(AND($E$8=1,#REF!&lt;0),E$14&amp;", "&amp;E$15&amp;", "&amp;E$16&amp;", "&amp;$A34&amp;", "&amp;$B34&amp;", "&amp;$C34&amp;"; ","")</f>
        <v>#REF!</v>
      </c>
      <c r="P34" s="256" t="e">
        <f>IF(AND($E$8=1,#REF!&lt;0),F$14&amp;", "&amp;F$15&amp;", "&amp;F$16&amp;", "&amp;$A34&amp;", "&amp;$B34&amp;", "&amp;$C34&amp;"; ","")</f>
        <v>#REF!</v>
      </c>
      <c r="Q34" s="293" t="e">
        <f>IF(AND($E$8=1,#REF!&lt;0),G$14&amp;", "&amp;G$15&amp;", "&amp;G$16&amp;", "&amp;$A34&amp;", "&amp;$B34&amp;", "&amp;$C34&amp;"; ","")</f>
        <v>#REF!</v>
      </c>
      <c r="R34" s="264" t="e">
        <f>IF(AND($E$8=1,#REF!&lt;0),H$14&amp;", "&amp;H$15&amp;", "&amp;H$16&amp;", "&amp;$A34&amp;", "&amp;$B34&amp;", "&amp;$C34&amp;"; ","")</f>
        <v>#REF!</v>
      </c>
      <c r="S34" s="255" t="e">
        <f>IF(AND($E$8=1,#REF!&lt;0),I$14&amp;", "&amp;I$15&amp;", "&amp;I$16&amp;", "&amp;$A34&amp;", "&amp;$B34&amp;", "&amp;$C34&amp;"; ","")</f>
        <v>#REF!</v>
      </c>
      <c r="T34" s="256" t="e">
        <f>IF(AND($E$8=1,#REF!&lt;0),J$14&amp;", "&amp;J$15&amp;", "&amp;J$16&amp;", "&amp;$A34&amp;", "&amp;$B34&amp;", "&amp;$C34&amp;"; ","")</f>
        <v>#REF!</v>
      </c>
      <c r="U34" s="293" t="e">
        <f>IF(AND($E$8=1,#REF!&lt;0),K$14&amp;", "&amp;K$15&amp;", "&amp;K$16&amp;", "&amp;$A34&amp;", "&amp;$B34&amp;", "&amp;$C34&amp;"; ","")</f>
        <v>#REF!</v>
      </c>
      <c r="V34" s="264" t="e">
        <f>IF(AND($E$8=1,#REF!&lt;0),P$14&amp;", "&amp;P$15&amp;", "&amp;P$16&amp;", "&amp;$A34&amp;", "&amp;$B34&amp;", "&amp;$C34&amp;"; ","")</f>
        <v>#REF!</v>
      </c>
      <c r="W34" s="255" t="e">
        <f>IF(AND($E$8=1,#REF!&lt;0),Q$14&amp;", "&amp;Q$15&amp;", "&amp;Q$16&amp;", "&amp;$A34&amp;", "&amp;$B34&amp;", "&amp;$C34&amp;"; ","")</f>
        <v>#REF!</v>
      </c>
      <c r="X34" s="256" t="e">
        <f>IF(AND($E$8=1,#REF!&lt;0),R$14&amp;", "&amp;R$15&amp;", "&amp;R$16&amp;", "&amp;$A34&amp;", "&amp;$B34&amp;", "&amp;$C34&amp;"; ","")</f>
        <v>#REF!</v>
      </c>
      <c r="Y34" s="293" t="e">
        <f>IF(AND($E$8=1,#REF!&lt;0),S$14&amp;", "&amp;S$15&amp;", "&amp;S$16&amp;", "&amp;$A34&amp;", "&amp;$B34&amp;", "&amp;$C34&amp;"; ","")</f>
        <v>#REF!</v>
      </c>
      <c r="Z34" s="50"/>
      <c r="AA34" s="295"/>
      <c r="AB34" s="10"/>
      <c r="AC34" s="264" t="e">
        <f>IF(AND($F$8=1,ABS(#REF!)&lt;&gt;INT(ABS(#REF!))),D$14&amp;", "&amp;D$15&amp;", "&amp;D$16&amp;", "&amp;$A34&amp;", "&amp;$B34&amp;", "&amp;$C34&amp;"; ","")</f>
        <v>#REF!</v>
      </c>
      <c r="AD34" s="255" t="e">
        <f>IF(AND($F$8=1,ABS(#REF!)&lt;&gt;INT(ABS(#REF!))),E$14&amp;", "&amp;E$15&amp;", "&amp;E$16&amp;", "&amp;$A34&amp;", "&amp;$B34&amp;", "&amp;$C34&amp;"; ","")</f>
        <v>#REF!</v>
      </c>
      <c r="AE34" s="256" t="e">
        <f>IF(AND($F$8=1,ABS(#REF!)&lt;&gt;INT(ABS(#REF!))),F$14&amp;", "&amp;F$15&amp;", "&amp;F$16&amp;", "&amp;$A34&amp;", "&amp;$B34&amp;", "&amp;$C34&amp;"; ","")</f>
        <v>#REF!</v>
      </c>
      <c r="AF34" s="293" t="e">
        <f>IF(AND($F$8=1,ABS(#REF!)&lt;&gt;INT(ABS(#REF!))),G$14&amp;", "&amp;G$15&amp;", "&amp;G$16&amp;", "&amp;$A34&amp;", "&amp;$B34&amp;", "&amp;$C34&amp;"; ","")</f>
        <v>#REF!</v>
      </c>
      <c r="AG34" s="264" t="e">
        <f>IF(AND($F$8=1,ABS(#REF!)&lt;&gt;INT(ABS(#REF!))),H$14&amp;", "&amp;H$15&amp;", "&amp;H$16&amp;", "&amp;$A34&amp;", "&amp;$B34&amp;", "&amp;$C34&amp;"; ","")</f>
        <v>#REF!</v>
      </c>
      <c r="AH34" s="255" t="e">
        <f>IF(AND($F$8=1,ABS(#REF!)&lt;&gt;INT(ABS(#REF!))),I$14&amp;", "&amp;I$15&amp;", "&amp;I$16&amp;", "&amp;$A34&amp;", "&amp;$B34&amp;", "&amp;$C34&amp;"; ","")</f>
        <v>#REF!</v>
      </c>
      <c r="AI34" s="256" t="e">
        <f>IF(AND($F$8=1,ABS(#REF!)&lt;&gt;INT(ABS(#REF!))),J$14&amp;", "&amp;J$15&amp;", "&amp;J$16&amp;", "&amp;$A34&amp;", "&amp;$B34&amp;", "&amp;$C34&amp;"; ","")</f>
        <v>#REF!</v>
      </c>
      <c r="AJ34" s="293" t="e">
        <f>IF(AND($F$8=1,ABS(#REF!)&lt;&gt;INT(ABS(#REF!))),K$14&amp;", "&amp;K$15&amp;", "&amp;K$16&amp;", "&amp;$A34&amp;", "&amp;$B34&amp;", "&amp;$C34&amp;"; ","")</f>
        <v>#REF!</v>
      </c>
      <c r="AK34" s="298" t="e">
        <f>IF(AND($F$8=1,ABS(#REF!)&lt;&gt;INT(ABS(#REF!))),L$14&amp;", "&amp;L$15&amp;", "&amp;L$16&amp;", "&amp;$A34&amp;", "&amp;$B34&amp;", "&amp;$C34&amp;"; ","")</f>
        <v>#REF!</v>
      </c>
      <c r="AL34" s="298" t="e">
        <f>IF(AND($F$8=1,ABS(#REF!)&lt;&gt;INT(ABS(#REF!))),M$14&amp;", "&amp;M$15&amp;", "&amp;M$16&amp;", "&amp;$A34&amp;", "&amp;$B34&amp;", "&amp;$C34&amp;"; ","")</f>
        <v>#REF!</v>
      </c>
      <c r="AM34" s="298" t="e">
        <f>IF(AND($F$8=1,ABS(#REF!)&lt;&gt;INT(ABS(#REF!))),N$14&amp;", "&amp;N$15&amp;", "&amp;N$16&amp;", "&amp;$A34&amp;", "&amp;$B34&amp;", "&amp;$C34&amp;"; ","")</f>
        <v>#REF!</v>
      </c>
      <c r="AN34" s="298" t="e">
        <f>IF(AND($F$8=1,ABS(#REF!)&lt;&gt;INT(ABS(#REF!))),O$14&amp;", "&amp;O$15&amp;", "&amp;O$16&amp;", "&amp;$A34&amp;", "&amp;$B34&amp;", "&amp;$C34&amp;"; ","")</f>
        <v>#REF!</v>
      </c>
      <c r="AO34" s="264" t="e">
        <f>IF(AND($F$8=1,ABS(#REF!)&lt;&gt;INT(ABS(#REF!))),P$14&amp;", "&amp;P$15&amp;", "&amp;P$16&amp;", "&amp;$A34&amp;", "&amp;$B34&amp;", "&amp;$C34&amp;"; ","")</f>
        <v>#REF!</v>
      </c>
      <c r="AP34" s="255" t="e">
        <f>IF(AND($F$8=1,ABS(#REF!)&lt;&gt;INT(ABS(#REF!))),Q$14&amp;", "&amp;Q$15&amp;", "&amp;Q$16&amp;", "&amp;$A34&amp;", "&amp;$B34&amp;", "&amp;$C34&amp;"; ","")</f>
        <v>#REF!</v>
      </c>
      <c r="AQ34" s="256" t="e">
        <f>IF(AND($F$8=1,ABS(#REF!)&lt;&gt;INT(ABS(#REF!))),R$14&amp;", "&amp;R$15&amp;", "&amp;R$16&amp;", "&amp;$A34&amp;", "&amp;$B34&amp;", "&amp;$C34&amp;"; ","")</f>
        <v>#REF!</v>
      </c>
      <c r="AR34" s="293" t="e">
        <f>IF(AND($F$8=1,ABS(#REF!)&lt;&gt;INT(ABS(#REF!))),S$14&amp;", "&amp;S$15&amp;", "&amp;S$16&amp;", "&amp;$A34&amp;", "&amp;$B34&amp;", "&amp;$C34&amp;"; ","")</f>
        <v>#REF!</v>
      </c>
      <c r="AS34" s="50"/>
      <c r="AT34" s="295"/>
      <c r="AU34" s="10"/>
      <c r="AV34" s="286"/>
      <c r="AW34" s="287"/>
      <c r="AX34" s="301"/>
      <c r="AY34" s="302"/>
      <c r="AZ34" s="286"/>
      <c r="BA34" s="287"/>
      <c r="BB34" s="301"/>
      <c r="BC34" s="302"/>
      <c r="BD34" s="303"/>
      <c r="BE34" s="303"/>
      <c r="BF34" s="303"/>
      <c r="BG34" s="303"/>
      <c r="BH34" s="286"/>
      <c r="BI34" s="287"/>
      <c r="BJ34" s="301"/>
      <c r="BK34" s="302"/>
      <c r="BL34" s="50"/>
      <c r="BM34" s="295"/>
      <c r="BN34" s="10"/>
      <c r="BR34" s="621" t="e">
        <f>BR32&amp;BV32&amp;BZ32&amp;CD32</f>
        <v>#REF!</v>
      </c>
      <c r="CH34" s="50"/>
      <c r="CJ34" s="323"/>
      <c r="CK34" s="10"/>
      <c r="CL34" s="264" t="e">
        <f>IF(AND($N$8=1,SUM(#REF!,#REF!)&gt;$CJ$22,#REF!=0),L$15&amp;", "&amp;L$16&amp;", "&amp;$A34&amp;", "&amp;$B34&amp;", "&amp;$C34&amp;"; ","")</f>
        <v>#REF!</v>
      </c>
      <c r="CM34" s="255" t="e">
        <f>IF(AND($N$8=1,SUM(#REF!,#REF!)&gt;$CJ$22,#REF!=0),M$15&amp;", "&amp;M$16&amp;", "&amp;$A34&amp;", "&amp;$B34&amp;", "&amp;$C34&amp;"; ","")</f>
        <v>#REF!</v>
      </c>
      <c r="CN34" s="256" t="e">
        <f>IF(AND($N$8=1,SUM(#REF!,#REF!)&gt;$CJ$22,#REF!=0),N$15&amp;", "&amp;N$16&amp;", "&amp;$A34&amp;", "&amp;$B34&amp;", "&amp;$C34&amp;"; ","")</f>
        <v>#REF!</v>
      </c>
      <c r="CO34" s="293" t="e">
        <f>IF(AND($N$8=1,SUM(#REF!,#REF!)&gt;$CJ$22,#REF!=0),O$15&amp;", "&amp;O$16&amp;", "&amp;$A34&amp;", "&amp;$B34&amp;", "&amp;$C34&amp;"; ","")</f>
        <v>#REF!</v>
      </c>
      <c r="CP34" s="324"/>
      <c r="CQ34" s="323"/>
      <c r="CR34" s="10"/>
      <c r="CS34" s="264" t="e">
        <f>IF(AND($O$8=1,SUM(#REF!,#REF!)&gt;0,SUM(#REF!,#REF!)=ABS(#REF!)),L$15&amp;", "&amp;L$16&amp;", "&amp;$A34&amp;", "&amp;$B34&amp;", "&amp;$C34&amp;"; ","")</f>
        <v>#REF!</v>
      </c>
      <c r="CT34" s="255" t="e">
        <f>IF(AND($O$8=1,SUM(#REF!,#REF!)&gt;0,SUM(#REF!,#REF!)=ABS(#REF!)),M$15&amp;", "&amp;M$16&amp;", "&amp;$A34&amp;", "&amp;$B34&amp;", "&amp;$C34&amp;"; ","")</f>
        <v>#REF!</v>
      </c>
      <c r="CU34" s="256" t="e">
        <f>IF(AND($O$8=1,SUM(#REF!,#REF!)&gt;0,SUM(#REF!,#REF!)=ABS(#REF!)),N$15&amp;", "&amp;N$16&amp;", "&amp;$A34&amp;", "&amp;$B34&amp;", "&amp;$C34&amp;"; ","")</f>
        <v>#REF!</v>
      </c>
      <c r="CV34" s="293" t="e">
        <f>IF(AND($O$8=1,SUM(#REF!,#REF!)&gt;0,SUM(#REF!,#REF!)=ABS(#REF!)),O$15&amp;", "&amp;O$16&amp;", "&amp;$A34&amp;", "&amp;$B34&amp;", "&amp;$C34&amp;"; ","")</f>
        <v>#REF!</v>
      </c>
      <c r="CW34" s="324"/>
      <c r="DE34" s="323"/>
      <c r="DF34" s="10"/>
      <c r="DG34" s="264" t="e">
        <f>IF(AND($Q$8=1,#REF!&lt;&gt;"",#REF!&lt;&gt;0),$A34&amp;", "&amp;$C34&amp;"; ","")</f>
        <v>#REF!</v>
      </c>
      <c r="DH34" s="255" t="e">
        <f>IF(AND($Q$8=1,#REF!&lt;&gt;"",#REF!&lt;&gt;0),$A34&amp;", "&amp;$C34&amp;"; ","")</f>
        <v>#REF!</v>
      </c>
      <c r="DI34" s="256" t="e">
        <f>IF(AND($Q$8=1,#REF!&lt;&gt;"",#REF!&lt;&gt;0),$A34&amp;", "&amp;$C34&amp;"; ","")</f>
        <v>#REF!</v>
      </c>
      <c r="DJ34" s="293" t="e">
        <f>IF(AND($Q$8=1,#REF!&lt;&gt;"",#REF!&lt;&gt;0),$A34&amp;", "&amp;$C34&amp;"; ","")</f>
        <v>#REF!</v>
      </c>
      <c r="DK34" s="324"/>
    </row>
    <row r="35" spans="1:115" x14ac:dyDescent="0.2">
      <c r="A35" s="3" t="s">
        <v>11294</v>
      </c>
      <c r="B35" s="3" t="s">
        <v>11274</v>
      </c>
      <c r="C35" s="3" t="s">
        <v>11284</v>
      </c>
      <c r="E35" s="295"/>
      <c r="F35" s="10"/>
      <c r="G35" s="265" t="e">
        <f>IF(AND($D$8=1,#REF!&gt;0),L$15&amp;", "&amp;L$16&amp;", "&amp;$A35&amp;", "&amp;$B35&amp;", "&amp;$C35&amp;"; ","")</f>
        <v>#REF!</v>
      </c>
      <c r="H35" s="258" t="e">
        <f>IF(AND($D$8=1,#REF!&gt;0),M$15&amp;", "&amp;M$16&amp;", "&amp;$A35&amp;", "&amp;$B35&amp;", "&amp;$C35&amp;"; ","")</f>
        <v>#REF!</v>
      </c>
      <c r="I35" s="259" t="e">
        <f>IF(AND($D$8=1,#REF!&gt;0),N$15&amp;", "&amp;N$16&amp;", "&amp;$A35&amp;", "&amp;$B35&amp;", "&amp;$C35&amp;"; ","")</f>
        <v>#REF!</v>
      </c>
      <c r="J35" s="266" t="e">
        <f>IF(AND($D$8=1,#REF!&gt;0),O$15&amp;", "&amp;O$16&amp;", "&amp;$A35&amp;", "&amp;$B35&amp;", "&amp;$C35&amp;"; ","")</f>
        <v>#REF!</v>
      </c>
      <c r="K35" s="50"/>
      <c r="L35" s="295"/>
      <c r="M35" s="10"/>
      <c r="N35" s="265" t="e">
        <f>IF(AND($E$8=1,#REF!&lt;0),D$14&amp;", "&amp;D$15&amp;", "&amp;D$16&amp;", "&amp;$A35&amp;", "&amp;$B35&amp;", "&amp;$C35&amp;"; ","")</f>
        <v>#REF!</v>
      </c>
      <c r="O35" s="258" t="e">
        <f>IF(AND($E$8=1,#REF!&lt;0),E$14&amp;", "&amp;E$15&amp;", "&amp;E$16&amp;", "&amp;$A35&amp;", "&amp;$B35&amp;", "&amp;$C35&amp;"; ","")</f>
        <v>#REF!</v>
      </c>
      <c r="P35" s="259" t="e">
        <f>IF(AND($E$8=1,#REF!&lt;0),F$14&amp;", "&amp;F$15&amp;", "&amp;F$16&amp;", "&amp;$A35&amp;", "&amp;$B35&amp;", "&amp;$C35&amp;"; ","")</f>
        <v>#REF!</v>
      </c>
      <c r="Q35" s="266" t="e">
        <f>IF(AND($E$8=1,#REF!&lt;0),G$14&amp;", "&amp;G$15&amp;", "&amp;G$16&amp;", "&amp;$A35&amp;", "&amp;$B35&amp;", "&amp;$C35&amp;"; ","")</f>
        <v>#REF!</v>
      </c>
      <c r="R35" s="265" t="e">
        <f>IF(AND($E$8=1,#REF!&lt;0),H$14&amp;", "&amp;H$15&amp;", "&amp;H$16&amp;", "&amp;$A35&amp;", "&amp;$B35&amp;", "&amp;$C35&amp;"; ","")</f>
        <v>#REF!</v>
      </c>
      <c r="S35" s="258" t="e">
        <f>IF(AND($E$8=1,#REF!&lt;0),I$14&amp;", "&amp;I$15&amp;", "&amp;I$16&amp;", "&amp;$A35&amp;", "&amp;$B35&amp;", "&amp;$C35&amp;"; ","")</f>
        <v>#REF!</v>
      </c>
      <c r="T35" s="259" t="e">
        <f>IF(AND($E$8=1,#REF!&lt;0),J$14&amp;", "&amp;J$15&amp;", "&amp;J$16&amp;", "&amp;$A35&amp;", "&amp;$B35&amp;", "&amp;$C35&amp;"; ","")</f>
        <v>#REF!</v>
      </c>
      <c r="U35" s="266" t="e">
        <f>IF(AND($E$8=1,#REF!&lt;0),K$14&amp;", "&amp;K$15&amp;", "&amp;K$16&amp;", "&amp;$A35&amp;", "&amp;$B35&amp;", "&amp;$C35&amp;"; ","")</f>
        <v>#REF!</v>
      </c>
      <c r="V35" s="265" t="e">
        <f>IF(AND($E$8=1,#REF!&lt;0),P$14&amp;", "&amp;P$15&amp;", "&amp;P$16&amp;", "&amp;$A35&amp;", "&amp;$B35&amp;", "&amp;$C35&amp;"; ","")</f>
        <v>#REF!</v>
      </c>
      <c r="W35" s="258" t="e">
        <f>IF(AND($E$8=1,#REF!&lt;0),Q$14&amp;", "&amp;Q$15&amp;", "&amp;Q$16&amp;", "&amp;$A35&amp;", "&amp;$B35&amp;", "&amp;$C35&amp;"; ","")</f>
        <v>#REF!</v>
      </c>
      <c r="X35" s="259" t="e">
        <f>IF(AND($E$8=1,#REF!&lt;0),R$14&amp;", "&amp;R$15&amp;", "&amp;R$16&amp;", "&amp;$A35&amp;", "&amp;$B35&amp;", "&amp;$C35&amp;"; ","")</f>
        <v>#REF!</v>
      </c>
      <c r="Y35" s="266" t="e">
        <f>IF(AND($E$8=1,#REF!&lt;0),S$14&amp;", "&amp;S$15&amp;", "&amp;S$16&amp;", "&amp;$A35&amp;", "&amp;$B35&amp;", "&amp;$C35&amp;"; ","")</f>
        <v>#REF!</v>
      </c>
      <c r="Z35" s="50"/>
      <c r="AA35" s="295"/>
      <c r="AB35" s="10"/>
      <c r="AC35" s="265" t="e">
        <f>IF(AND($F$8=1,ABS(#REF!)&lt;&gt;INT(ABS(#REF!))),D$14&amp;", "&amp;D$15&amp;", "&amp;D$16&amp;", "&amp;$A35&amp;", "&amp;$B35&amp;", "&amp;$C35&amp;"; ","")</f>
        <v>#REF!</v>
      </c>
      <c r="AD35" s="258" t="e">
        <f>IF(AND($F$8=1,ABS(#REF!)&lt;&gt;INT(ABS(#REF!))),E$14&amp;", "&amp;E$15&amp;", "&amp;E$16&amp;", "&amp;$A35&amp;", "&amp;$B35&amp;", "&amp;$C35&amp;"; ","")</f>
        <v>#REF!</v>
      </c>
      <c r="AE35" s="259" t="e">
        <f>IF(AND($F$8=1,ABS(#REF!)&lt;&gt;INT(ABS(#REF!))),F$14&amp;", "&amp;F$15&amp;", "&amp;F$16&amp;", "&amp;$A35&amp;", "&amp;$B35&amp;", "&amp;$C35&amp;"; ","")</f>
        <v>#REF!</v>
      </c>
      <c r="AF35" s="266" t="e">
        <f>IF(AND($F$8=1,ABS(#REF!)&lt;&gt;INT(ABS(#REF!))),G$14&amp;", "&amp;G$15&amp;", "&amp;G$16&amp;", "&amp;$A35&amp;", "&amp;$B35&amp;", "&amp;$C35&amp;"; ","")</f>
        <v>#REF!</v>
      </c>
      <c r="AG35" s="265" t="e">
        <f>IF(AND($F$8=1,ABS(#REF!)&lt;&gt;INT(ABS(#REF!))),H$14&amp;", "&amp;H$15&amp;", "&amp;H$16&amp;", "&amp;$A35&amp;", "&amp;$B35&amp;", "&amp;$C35&amp;"; ","")</f>
        <v>#REF!</v>
      </c>
      <c r="AH35" s="258" t="e">
        <f>IF(AND($F$8=1,ABS(#REF!)&lt;&gt;INT(ABS(#REF!))),I$14&amp;", "&amp;I$15&amp;", "&amp;I$16&amp;", "&amp;$A35&amp;", "&amp;$B35&amp;", "&amp;$C35&amp;"; ","")</f>
        <v>#REF!</v>
      </c>
      <c r="AI35" s="259" t="e">
        <f>IF(AND($F$8=1,ABS(#REF!)&lt;&gt;INT(ABS(#REF!))),J$14&amp;", "&amp;J$15&amp;", "&amp;J$16&amp;", "&amp;$A35&amp;", "&amp;$B35&amp;", "&amp;$C35&amp;"; ","")</f>
        <v>#REF!</v>
      </c>
      <c r="AJ35" s="266" t="e">
        <f>IF(AND($F$8=1,ABS(#REF!)&lt;&gt;INT(ABS(#REF!))),K$14&amp;", "&amp;K$15&amp;", "&amp;K$16&amp;", "&amp;$A35&amp;", "&amp;$B35&amp;", "&amp;$C35&amp;"; ","")</f>
        <v>#REF!</v>
      </c>
      <c r="AK35" s="299" t="e">
        <f>IF(AND($F$8=1,ABS(#REF!)&lt;&gt;INT(ABS(#REF!))),L$14&amp;", "&amp;L$15&amp;", "&amp;L$16&amp;", "&amp;$A35&amp;", "&amp;$B35&amp;", "&amp;$C35&amp;"; ","")</f>
        <v>#REF!</v>
      </c>
      <c r="AL35" s="299" t="e">
        <f>IF(AND($F$8=1,ABS(#REF!)&lt;&gt;INT(ABS(#REF!))),M$14&amp;", "&amp;M$15&amp;", "&amp;M$16&amp;", "&amp;$A35&amp;", "&amp;$B35&amp;", "&amp;$C35&amp;"; ","")</f>
        <v>#REF!</v>
      </c>
      <c r="AM35" s="299" t="e">
        <f>IF(AND($F$8=1,ABS(#REF!)&lt;&gt;INT(ABS(#REF!))),N$14&amp;", "&amp;N$15&amp;", "&amp;N$16&amp;", "&amp;$A35&amp;", "&amp;$B35&amp;", "&amp;$C35&amp;"; ","")</f>
        <v>#REF!</v>
      </c>
      <c r="AN35" s="299" t="e">
        <f>IF(AND($F$8=1,ABS(#REF!)&lt;&gt;INT(ABS(#REF!))),O$14&amp;", "&amp;O$15&amp;", "&amp;O$16&amp;", "&amp;$A35&amp;", "&amp;$B35&amp;", "&amp;$C35&amp;"; ","")</f>
        <v>#REF!</v>
      </c>
      <c r="AO35" s="265" t="e">
        <f>IF(AND($F$8=1,ABS(#REF!)&lt;&gt;INT(ABS(#REF!))),P$14&amp;", "&amp;P$15&amp;", "&amp;P$16&amp;", "&amp;$A35&amp;", "&amp;$B35&amp;", "&amp;$C35&amp;"; ","")</f>
        <v>#REF!</v>
      </c>
      <c r="AP35" s="258" t="e">
        <f>IF(AND($F$8=1,ABS(#REF!)&lt;&gt;INT(ABS(#REF!))),Q$14&amp;", "&amp;Q$15&amp;", "&amp;Q$16&amp;", "&amp;$A35&amp;", "&amp;$B35&amp;", "&amp;$C35&amp;"; ","")</f>
        <v>#REF!</v>
      </c>
      <c r="AQ35" s="259" t="e">
        <f>IF(AND($F$8=1,ABS(#REF!)&lt;&gt;INT(ABS(#REF!))),R$14&amp;", "&amp;R$15&amp;", "&amp;R$16&amp;", "&amp;$A35&amp;", "&amp;$B35&amp;", "&amp;$C35&amp;"; ","")</f>
        <v>#REF!</v>
      </c>
      <c r="AR35" s="266" t="e">
        <f>IF(AND($F$8=1,ABS(#REF!)&lt;&gt;INT(ABS(#REF!))),S$14&amp;", "&amp;S$15&amp;", "&amp;S$16&amp;", "&amp;$A35&amp;", "&amp;$B35&amp;", "&amp;$C35&amp;"; ","")</f>
        <v>#REF!</v>
      </c>
      <c r="AS35" s="50"/>
      <c r="AT35" s="295"/>
      <c r="AU35" s="10"/>
      <c r="AV35" s="281"/>
      <c r="AW35" s="280"/>
      <c r="AX35" s="288"/>
      <c r="AY35" s="304"/>
      <c r="AZ35" s="281"/>
      <c r="BA35" s="280"/>
      <c r="BB35" s="288"/>
      <c r="BC35" s="304"/>
      <c r="BD35" s="305"/>
      <c r="BE35" s="305"/>
      <c r="BF35" s="305"/>
      <c r="BG35" s="305"/>
      <c r="BH35" s="281"/>
      <c r="BI35" s="280"/>
      <c r="BJ35" s="288"/>
      <c r="BK35" s="304"/>
      <c r="BL35" s="50"/>
      <c r="BM35" s="296"/>
      <c r="BN35" s="48"/>
      <c r="BO35" s="48"/>
      <c r="BP35" s="48"/>
      <c r="BQ35" s="48"/>
      <c r="BR35" s="48"/>
      <c r="BS35" s="48"/>
      <c r="BT35" s="48"/>
      <c r="BU35" s="48"/>
      <c r="BV35" s="48"/>
      <c r="BW35" s="48"/>
      <c r="BX35" s="48"/>
      <c r="BY35" s="48"/>
      <c r="BZ35" s="48"/>
      <c r="CA35" s="48"/>
      <c r="CB35" s="48"/>
      <c r="CC35" s="48"/>
      <c r="CD35" s="48"/>
      <c r="CE35" s="48"/>
      <c r="CF35" s="48"/>
      <c r="CG35" s="48"/>
      <c r="CH35" s="72"/>
      <c r="CJ35" s="323"/>
      <c r="CK35" s="10"/>
      <c r="CL35" s="265" t="e">
        <f>IF(AND($N$8=1,SUM(#REF!,#REF!)&gt;$CJ$22,#REF!=0),L$15&amp;", "&amp;L$16&amp;", "&amp;$A35&amp;", "&amp;$B35&amp;", "&amp;$C35&amp;"; ","")</f>
        <v>#REF!</v>
      </c>
      <c r="CM35" s="258" t="e">
        <f>IF(AND($N$8=1,SUM(#REF!,#REF!)&gt;$CJ$22,#REF!=0),M$15&amp;", "&amp;M$16&amp;", "&amp;$A35&amp;", "&amp;$B35&amp;", "&amp;$C35&amp;"; ","")</f>
        <v>#REF!</v>
      </c>
      <c r="CN35" s="259" t="e">
        <f>IF(AND($N$8=1,SUM(#REF!,#REF!)&gt;$CJ$22,#REF!=0),N$15&amp;", "&amp;N$16&amp;", "&amp;$A35&amp;", "&amp;$B35&amp;", "&amp;$C35&amp;"; ","")</f>
        <v>#REF!</v>
      </c>
      <c r="CO35" s="266" t="e">
        <f>IF(AND($N$8=1,SUM(#REF!,#REF!)&gt;$CJ$22,#REF!=0),O$15&amp;", "&amp;O$16&amp;", "&amp;$A35&amp;", "&amp;$B35&amp;", "&amp;$C35&amp;"; ","")</f>
        <v>#REF!</v>
      </c>
      <c r="CP35" s="324"/>
      <c r="CQ35" s="323"/>
      <c r="CR35" s="10"/>
      <c r="CS35" s="265" t="e">
        <f>IF(AND($O$8=1,SUM(#REF!,#REF!)&gt;0,SUM(#REF!,#REF!)=ABS(#REF!)),L$15&amp;", "&amp;L$16&amp;", "&amp;$A35&amp;", "&amp;$B35&amp;", "&amp;$C35&amp;"; ","")</f>
        <v>#REF!</v>
      </c>
      <c r="CT35" s="258" t="e">
        <f>IF(AND($O$8=1,SUM(#REF!,#REF!)&gt;0,SUM(#REF!,#REF!)=ABS(#REF!)),M$15&amp;", "&amp;M$16&amp;", "&amp;$A35&amp;", "&amp;$B35&amp;", "&amp;$C35&amp;"; ","")</f>
        <v>#REF!</v>
      </c>
      <c r="CU35" s="259" t="e">
        <f>IF(AND($O$8=1,SUM(#REF!,#REF!)&gt;0,SUM(#REF!,#REF!)=ABS(#REF!)),N$15&amp;", "&amp;N$16&amp;", "&amp;$A35&amp;", "&amp;$B35&amp;", "&amp;$C35&amp;"; ","")</f>
        <v>#REF!</v>
      </c>
      <c r="CV35" s="266" t="e">
        <f>IF(AND($O$8=1,SUM(#REF!,#REF!)&gt;0,SUM(#REF!,#REF!)=ABS(#REF!)),O$15&amp;", "&amp;O$16&amp;", "&amp;$A35&amp;", "&amp;$B35&amp;", "&amp;$C35&amp;"; ","")</f>
        <v>#REF!</v>
      </c>
      <c r="CW35" s="324"/>
      <c r="DE35" s="323"/>
      <c r="DF35" s="10"/>
      <c r="DG35" s="265" t="e">
        <f>IF(AND($Q$8=1,#REF!&lt;&gt;"",#REF!&lt;&gt;0),$A35&amp;", "&amp;$C35&amp;"; ","")</f>
        <v>#REF!</v>
      </c>
      <c r="DH35" s="258" t="e">
        <f>IF(AND($Q$8=1,#REF!&lt;&gt;"",#REF!&lt;&gt;0),$A35&amp;", "&amp;$C35&amp;"; ","")</f>
        <v>#REF!</v>
      </c>
      <c r="DI35" s="259" t="e">
        <f>IF(AND($Q$8=1,#REF!&lt;&gt;"",#REF!&lt;&gt;0),$A35&amp;", "&amp;$C35&amp;"; ","")</f>
        <v>#REF!</v>
      </c>
      <c r="DJ35" s="266" t="e">
        <f>IF(AND($Q$8=1,#REF!&lt;&gt;"",#REF!&lt;&gt;0),$A35&amp;", "&amp;$C35&amp;"; ","")</f>
        <v>#REF!</v>
      </c>
      <c r="DK35" s="324"/>
    </row>
    <row r="36" spans="1:115" x14ac:dyDescent="0.2">
      <c r="A36" s="3" t="s">
        <v>11295</v>
      </c>
      <c r="B36" s="3" t="s">
        <v>11274</v>
      </c>
      <c r="C36" s="3" t="s">
        <v>11275</v>
      </c>
      <c r="E36" s="295"/>
      <c r="F36" s="10"/>
      <c r="G36" s="264" t="e">
        <f>IF(AND($D$8=1,#REF!&gt;0),L$15&amp;", "&amp;L$16&amp;", "&amp;$A36&amp;", "&amp;$B36&amp;", "&amp;$C36&amp;"; ","")</f>
        <v>#REF!</v>
      </c>
      <c r="H36" s="255" t="e">
        <f>IF(AND($D$8=1,#REF!&gt;0),M$15&amp;", "&amp;M$16&amp;", "&amp;$A36&amp;", "&amp;$B36&amp;", "&amp;$C36&amp;"; ","")</f>
        <v>#REF!</v>
      </c>
      <c r="I36" s="256" t="e">
        <f>IF(AND($D$8=1,#REF!&gt;0),N$15&amp;", "&amp;N$16&amp;", "&amp;$A36&amp;", "&amp;$B36&amp;", "&amp;$C36&amp;"; ","")</f>
        <v>#REF!</v>
      </c>
      <c r="J36" s="293" t="e">
        <f>IF(AND($D$8=1,#REF!&gt;0),O$15&amp;", "&amp;O$16&amp;", "&amp;$A36&amp;", "&amp;$B36&amp;", "&amp;$C36&amp;"; ","")</f>
        <v>#REF!</v>
      </c>
      <c r="K36" s="50"/>
      <c r="L36" s="295"/>
      <c r="M36" s="10"/>
      <c r="N36" s="264" t="e">
        <f>IF(AND($E$8=1,#REF!&lt;0),D$14&amp;", "&amp;D$15&amp;", "&amp;D$16&amp;", "&amp;$A36&amp;", "&amp;$B36&amp;", "&amp;$C36&amp;"; ","")</f>
        <v>#REF!</v>
      </c>
      <c r="O36" s="255" t="e">
        <f>IF(AND($E$8=1,#REF!&lt;0),E$14&amp;", "&amp;E$15&amp;", "&amp;E$16&amp;", "&amp;$A36&amp;", "&amp;$B36&amp;", "&amp;$C36&amp;"; ","")</f>
        <v>#REF!</v>
      </c>
      <c r="P36" s="256" t="e">
        <f>IF(AND($E$8=1,#REF!&lt;0),F$14&amp;", "&amp;F$15&amp;", "&amp;F$16&amp;", "&amp;$A36&amp;", "&amp;$B36&amp;", "&amp;$C36&amp;"; ","")</f>
        <v>#REF!</v>
      </c>
      <c r="Q36" s="293" t="e">
        <f>IF(AND($E$8=1,#REF!&lt;0),G$14&amp;", "&amp;G$15&amp;", "&amp;G$16&amp;", "&amp;$A36&amp;", "&amp;$B36&amp;", "&amp;$C36&amp;"; ","")</f>
        <v>#REF!</v>
      </c>
      <c r="R36" s="264" t="e">
        <f>IF(AND($E$8=1,#REF!&lt;0),H$14&amp;", "&amp;H$15&amp;", "&amp;H$16&amp;", "&amp;$A36&amp;", "&amp;$B36&amp;", "&amp;$C36&amp;"; ","")</f>
        <v>#REF!</v>
      </c>
      <c r="S36" s="255" t="e">
        <f>IF(AND($E$8=1,#REF!&lt;0),I$14&amp;", "&amp;I$15&amp;", "&amp;I$16&amp;", "&amp;$A36&amp;", "&amp;$B36&amp;", "&amp;$C36&amp;"; ","")</f>
        <v>#REF!</v>
      </c>
      <c r="T36" s="256" t="e">
        <f>IF(AND($E$8=1,#REF!&lt;0),J$14&amp;", "&amp;J$15&amp;", "&amp;J$16&amp;", "&amp;$A36&amp;", "&amp;$B36&amp;", "&amp;$C36&amp;"; ","")</f>
        <v>#REF!</v>
      </c>
      <c r="U36" s="293" t="e">
        <f>IF(AND($E$8=1,#REF!&lt;0),K$14&amp;", "&amp;K$15&amp;", "&amp;K$16&amp;", "&amp;$A36&amp;", "&amp;$B36&amp;", "&amp;$C36&amp;"; ","")</f>
        <v>#REF!</v>
      </c>
      <c r="V36" s="264" t="e">
        <f>IF(AND($E$8=1,#REF!&lt;0),P$14&amp;", "&amp;P$15&amp;", "&amp;P$16&amp;", "&amp;$A36&amp;", "&amp;$B36&amp;", "&amp;$C36&amp;"; ","")</f>
        <v>#REF!</v>
      </c>
      <c r="W36" s="255" t="e">
        <f>IF(AND($E$8=1,#REF!&lt;0),Q$14&amp;", "&amp;Q$15&amp;", "&amp;Q$16&amp;", "&amp;$A36&amp;", "&amp;$B36&amp;", "&amp;$C36&amp;"; ","")</f>
        <v>#REF!</v>
      </c>
      <c r="X36" s="256" t="e">
        <f>IF(AND($E$8=1,#REF!&lt;0),R$14&amp;", "&amp;R$15&amp;", "&amp;R$16&amp;", "&amp;$A36&amp;", "&amp;$B36&amp;", "&amp;$C36&amp;"; ","")</f>
        <v>#REF!</v>
      </c>
      <c r="Y36" s="293" t="e">
        <f>IF(AND($E$8=1,#REF!&lt;0),S$14&amp;", "&amp;S$15&amp;", "&amp;S$16&amp;", "&amp;$A36&amp;", "&amp;$B36&amp;", "&amp;$C36&amp;"; ","")</f>
        <v>#REF!</v>
      </c>
      <c r="Z36" s="50"/>
      <c r="AA36" s="295"/>
      <c r="AB36" s="10"/>
      <c r="AC36" s="264" t="e">
        <f>IF(AND($F$8=1,ABS(#REF!)&lt;&gt;INT(ABS(#REF!))),D$14&amp;", "&amp;D$15&amp;", "&amp;D$16&amp;", "&amp;$A36&amp;", "&amp;$B36&amp;", "&amp;$C36&amp;"; ","")</f>
        <v>#REF!</v>
      </c>
      <c r="AD36" s="255" t="e">
        <f>IF(AND($F$8=1,ABS(#REF!)&lt;&gt;INT(ABS(#REF!))),E$14&amp;", "&amp;E$15&amp;", "&amp;E$16&amp;", "&amp;$A36&amp;", "&amp;$B36&amp;", "&amp;$C36&amp;"; ","")</f>
        <v>#REF!</v>
      </c>
      <c r="AE36" s="256" t="e">
        <f>IF(AND($F$8=1,ABS(#REF!)&lt;&gt;INT(ABS(#REF!))),F$14&amp;", "&amp;F$15&amp;", "&amp;F$16&amp;", "&amp;$A36&amp;", "&amp;$B36&amp;", "&amp;$C36&amp;"; ","")</f>
        <v>#REF!</v>
      </c>
      <c r="AF36" s="293" t="e">
        <f>IF(AND($F$8=1,ABS(#REF!)&lt;&gt;INT(ABS(#REF!))),G$14&amp;", "&amp;G$15&amp;", "&amp;G$16&amp;", "&amp;$A36&amp;", "&amp;$B36&amp;", "&amp;$C36&amp;"; ","")</f>
        <v>#REF!</v>
      </c>
      <c r="AG36" s="264" t="e">
        <f>IF(AND($F$8=1,ABS(#REF!)&lt;&gt;INT(ABS(#REF!))),H$14&amp;", "&amp;H$15&amp;", "&amp;H$16&amp;", "&amp;$A36&amp;", "&amp;$B36&amp;", "&amp;$C36&amp;"; ","")</f>
        <v>#REF!</v>
      </c>
      <c r="AH36" s="255" t="e">
        <f>IF(AND($F$8=1,ABS(#REF!)&lt;&gt;INT(ABS(#REF!))),I$14&amp;", "&amp;I$15&amp;", "&amp;I$16&amp;", "&amp;$A36&amp;", "&amp;$B36&amp;", "&amp;$C36&amp;"; ","")</f>
        <v>#REF!</v>
      </c>
      <c r="AI36" s="256" t="e">
        <f>IF(AND($F$8=1,ABS(#REF!)&lt;&gt;INT(ABS(#REF!))),J$14&amp;", "&amp;J$15&amp;", "&amp;J$16&amp;", "&amp;$A36&amp;", "&amp;$B36&amp;", "&amp;$C36&amp;"; ","")</f>
        <v>#REF!</v>
      </c>
      <c r="AJ36" s="293" t="e">
        <f>IF(AND($F$8=1,ABS(#REF!)&lt;&gt;INT(ABS(#REF!))),K$14&amp;", "&amp;K$15&amp;", "&amp;K$16&amp;", "&amp;$A36&amp;", "&amp;$B36&amp;", "&amp;$C36&amp;"; ","")</f>
        <v>#REF!</v>
      </c>
      <c r="AK36" s="298" t="e">
        <f>IF(AND($F$8=1,ABS(#REF!)&lt;&gt;INT(ABS(#REF!))),L$14&amp;", "&amp;L$15&amp;", "&amp;L$16&amp;", "&amp;$A36&amp;", "&amp;$B36&amp;", "&amp;$C36&amp;"; ","")</f>
        <v>#REF!</v>
      </c>
      <c r="AL36" s="298" t="e">
        <f>IF(AND($F$8=1,ABS(#REF!)&lt;&gt;INT(ABS(#REF!))),M$14&amp;", "&amp;M$15&amp;", "&amp;M$16&amp;", "&amp;$A36&amp;", "&amp;$B36&amp;", "&amp;$C36&amp;"; ","")</f>
        <v>#REF!</v>
      </c>
      <c r="AM36" s="298" t="e">
        <f>IF(AND($F$8=1,ABS(#REF!)&lt;&gt;INT(ABS(#REF!))),N$14&amp;", "&amp;N$15&amp;", "&amp;N$16&amp;", "&amp;$A36&amp;", "&amp;$B36&amp;", "&amp;$C36&amp;"; ","")</f>
        <v>#REF!</v>
      </c>
      <c r="AN36" s="298" t="e">
        <f>IF(AND($F$8=1,ABS(#REF!)&lt;&gt;INT(ABS(#REF!))),O$14&amp;", "&amp;O$15&amp;", "&amp;O$16&amp;", "&amp;$A36&amp;", "&amp;$B36&amp;", "&amp;$C36&amp;"; ","")</f>
        <v>#REF!</v>
      </c>
      <c r="AO36" s="264" t="e">
        <f>IF(AND($F$8=1,ABS(#REF!)&lt;&gt;INT(ABS(#REF!))),P$14&amp;", "&amp;P$15&amp;", "&amp;P$16&amp;", "&amp;$A36&amp;", "&amp;$B36&amp;", "&amp;$C36&amp;"; ","")</f>
        <v>#REF!</v>
      </c>
      <c r="AP36" s="255" t="e">
        <f>IF(AND($F$8=1,ABS(#REF!)&lt;&gt;INT(ABS(#REF!))),Q$14&amp;", "&amp;Q$15&amp;", "&amp;Q$16&amp;", "&amp;$A36&amp;", "&amp;$B36&amp;", "&amp;$C36&amp;"; ","")</f>
        <v>#REF!</v>
      </c>
      <c r="AQ36" s="256" t="e">
        <f>IF(AND($F$8=1,ABS(#REF!)&lt;&gt;INT(ABS(#REF!))),R$14&amp;", "&amp;R$15&amp;", "&amp;R$16&amp;", "&amp;$A36&amp;", "&amp;$B36&amp;", "&amp;$C36&amp;"; ","")</f>
        <v>#REF!</v>
      </c>
      <c r="AR36" s="293" t="e">
        <f>IF(AND($F$8=1,ABS(#REF!)&lt;&gt;INT(ABS(#REF!))),S$14&amp;", "&amp;S$15&amp;", "&amp;S$16&amp;", "&amp;$A36&amp;", "&amp;$B36&amp;", "&amp;$C36&amp;"; ","")</f>
        <v>#REF!</v>
      </c>
      <c r="AS36" s="50"/>
      <c r="AT36" s="295"/>
      <c r="AU36" s="10"/>
      <c r="AV36" s="286"/>
      <c r="AW36" s="287"/>
      <c r="AX36" s="301"/>
      <c r="AY36" s="302"/>
      <c r="AZ36" s="286"/>
      <c r="BA36" s="287"/>
      <c r="BB36" s="301"/>
      <c r="BC36" s="302"/>
      <c r="BD36" s="303"/>
      <c r="BE36" s="303"/>
      <c r="BF36" s="303"/>
      <c r="BG36" s="303"/>
      <c r="BH36" s="286"/>
      <c r="BI36" s="287"/>
      <c r="BJ36" s="301"/>
      <c r="BK36" s="302"/>
      <c r="BL36" s="50"/>
      <c r="BM36" s="295"/>
      <c r="BN36" s="10"/>
      <c r="CH36" s="49"/>
      <c r="CJ36" s="323"/>
      <c r="CK36" s="10"/>
      <c r="CL36" s="264" t="e">
        <f>IF(AND($N$8=1,SUM(#REF!,#REF!)&gt;$CJ$22,#REF!=0),L$15&amp;", "&amp;L$16&amp;", "&amp;$A36&amp;", "&amp;$B36&amp;", "&amp;$C36&amp;"; ","")</f>
        <v>#REF!</v>
      </c>
      <c r="CM36" s="255" t="e">
        <f>IF(AND($N$8=1,SUM(#REF!,#REF!)&gt;$CJ$22,#REF!=0),M$15&amp;", "&amp;M$16&amp;", "&amp;$A36&amp;", "&amp;$B36&amp;", "&amp;$C36&amp;"; ","")</f>
        <v>#REF!</v>
      </c>
      <c r="CN36" s="256" t="e">
        <f>IF(AND($N$8=1,SUM(#REF!,#REF!)&gt;$CJ$22,#REF!=0),N$15&amp;", "&amp;N$16&amp;", "&amp;$A36&amp;", "&amp;$B36&amp;", "&amp;$C36&amp;"; ","")</f>
        <v>#REF!</v>
      </c>
      <c r="CO36" s="293" t="e">
        <f>IF(AND($N$8=1,SUM(#REF!,#REF!)&gt;$CJ$22,#REF!=0),O$15&amp;", "&amp;O$16&amp;", "&amp;$A36&amp;", "&amp;$B36&amp;", "&amp;$C36&amp;"; ","")</f>
        <v>#REF!</v>
      </c>
      <c r="CP36" s="324"/>
      <c r="CQ36" s="323"/>
      <c r="CR36" s="10"/>
      <c r="CS36" s="264" t="e">
        <f>IF(AND($O$8=1,SUM(#REF!,#REF!)&gt;0,SUM(#REF!,#REF!)=ABS(#REF!)),L$15&amp;", "&amp;L$16&amp;", "&amp;$A36&amp;", "&amp;$B36&amp;", "&amp;$C36&amp;"; ","")</f>
        <v>#REF!</v>
      </c>
      <c r="CT36" s="255" t="e">
        <f>IF(AND($O$8=1,SUM(#REF!,#REF!)&gt;0,SUM(#REF!,#REF!)=ABS(#REF!)),M$15&amp;", "&amp;M$16&amp;", "&amp;$A36&amp;", "&amp;$B36&amp;", "&amp;$C36&amp;"; ","")</f>
        <v>#REF!</v>
      </c>
      <c r="CU36" s="256" t="e">
        <f>IF(AND($O$8=1,SUM(#REF!,#REF!)&gt;0,SUM(#REF!,#REF!)=ABS(#REF!)),N$15&amp;", "&amp;N$16&amp;", "&amp;$A36&amp;", "&amp;$B36&amp;", "&amp;$C36&amp;"; ","")</f>
        <v>#REF!</v>
      </c>
      <c r="CV36" s="293" t="e">
        <f>IF(AND($O$8=1,SUM(#REF!,#REF!)&gt;0,SUM(#REF!,#REF!)=ABS(#REF!)),O$15&amp;", "&amp;O$16&amp;", "&amp;$A36&amp;", "&amp;$B36&amp;", "&amp;$C36&amp;"; ","")</f>
        <v>#REF!</v>
      </c>
      <c r="CW36" s="324"/>
      <c r="DE36" s="323"/>
      <c r="DF36" s="10"/>
      <c r="DG36" s="264" t="e">
        <f>IF(AND($Q$8=1,#REF!&lt;&gt;"",#REF!&lt;&gt;0),$A36&amp;", "&amp;$C36&amp;"; ","")</f>
        <v>#REF!</v>
      </c>
      <c r="DH36" s="255" t="e">
        <f>IF(AND($Q$8=1,#REF!&lt;&gt;"",#REF!&lt;&gt;0),$A36&amp;", "&amp;$C36&amp;"; ","")</f>
        <v>#REF!</v>
      </c>
      <c r="DI36" s="256" t="e">
        <f>IF(AND($Q$8=1,#REF!&lt;&gt;"",#REF!&lt;&gt;0),$A36&amp;", "&amp;$C36&amp;"; ","")</f>
        <v>#REF!</v>
      </c>
      <c r="DJ36" s="293" t="e">
        <f>IF(AND($Q$8=1,#REF!&lt;&gt;"",#REF!&lt;&gt;0),$A36&amp;", "&amp;$C36&amp;"; ","")</f>
        <v>#REF!</v>
      </c>
      <c r="DK36" s="324"/>
    </row>
    <row r="37" spans="1:115" x14ac:dyDescent="0.2">
      <c r="A37" s="3" t="s">
        <v>11295</v>
      </c>
      <c r="B37" s="3" t="s">
        <v>11274</v>
      </c>
      <c r="C37" s="3" t="s">
        <v>11284</v>
      </c>
      <c r="E37" s="295"/>
      <c r="F37" s="10"/>
      <c r="G37" s="265" t="e">
        <f>IF(AND($D$8=1,#REF!&gt;0),L$15&amp;", "&amp;L$16&amp;", "&amp;$A37&amp;", "&amp;$B37&amp;", "&amp;$C37&amp;"; ","")</f>
        <v>#REF!</v>
      </c>
      <c r="H37" s="258" t="e">
        <f>IF(AND($D$8=1,#REF!&gt;0),M$15&amp;", "&amp;M$16&amp;", "&amp;$A37&amp;", "&amp;$B37&amp;", "&amp;$C37&amp;"; ","")</f>
        <v>#REF!</v>
      </c>
      <c r="I37" s="259" t="e">
        <f>IF(AND($D$8=1,#REF!&gt;0),N$15&amp;", "&amp;N$16&amp;", "&amp;$A37&amp;", "&amp;$B37&amp;", "&amp;$C37&amp;"; ","")</f>
        <v>#REF!</v>
      </c>
      <c r="J37" s="266" t="e">
        <f>IF(AND($D$8=1,#REF!&gt;0),O$15&amp;", "&amp;O$16&amp;", "&amp;$A37&amp;", "&amp;$B37&amp;", "&amp;$C37&amp;"; ","")</f>
        <v>#REF!</v>
      </c>
      <c r="K37" s="50"/>
      <c r="L37" s="295"/>
      <c r="M37" s="10"/>
      <c r="N37" s="265" t="e">
        <f>IF(AND($E$8=1,#REF!&lt;0),D$14&amp;", "&amp;D$15&amp;", "&amp;D$16&amp;", "&amp;$A37&amp;", "&amp;$B37&amp;", "&amp;$C37&amp;"; ","")</f>
        <v>#REF!</v>
      </c>
      <c r="O37" s="258" t="e">
        <f>IF(AND($E$8=1,#REF!&lt;0),E$14&amp;", "&amp;E$15&amp;", "&amp;E$16&amp;", "&amp;$A37&amp;", "&amp;$B37&amp;", "&amp;$C37&amp;"; ","")</f>
        <v>#REF!</v>
      </c>
      <c r="P37" s="259" t="e">
        <f>IF(AND($E$8=1,#REF!&lt;0),F$14&amp;", "&amp;F$15&amp;", "&amp;F$16&amp;", "&amp;$A37&amp;", "&amp;$B37&amp;", "&amp;$C37&amp;"; ","")</f>
        <v>#REF!</v>
      </c>
      <c r="Q37" s="266" t="e">
        <f>IF(AND($E$8=1,#REF!&lt;0),G$14&amp;", "&amp;G$15&amp;", "&amp;G$16&amp;", "&amp;$A37&amp;", "&amp;$B37&amp;", "&amp;$C37&amp;"; ","")</f>
        <v>#REF!</v>
      </c>
      <c r="R37" s="265" t="e">
        <f>IF(AND($E$8=1,#REF!&lt;0),H$14&amp;", "&amp;H$15&amp;", "&amp;H$16&amp;", "&amp;$A37&amp;", "&amp;$B37&amp;", "&amp;$C37&amp;"; ","")</f>
        <v>#REF!</v>
      </c>
      <c r="S37" s="258" t="e">
        <f>IF(AND($E$8=1,#REF!&lt;0),I$14&amp;", "&amp;I$15&amp;", "&amp;I$16&amp;", "&amp;$A37&amp;", "&amp;$B37&amp;", "&amp;$C37&amp;"; ","")</f>
        <v>#REF!</v>
      </c>
      <c r="T37" s="259" t="e">
        <f>IF(AND($E$8=1,#REF!&lt;0),J$14&amp;", "&amp;J$15&amp;", "&amp;J$16&amp;", "&amp;$A37&amp;", "&amp;$B37&amp;", "&amp;$C37&amp;"; ","")</f>
        <v>#REF!</v>
      </c>
      <c r="U37" s="266" t="e">
        <f>IF(AND($E$8=1,#REF!&lt;0),K$14&amp;", "&amp;K$15&amp;", "&amp;K$16&amp;", "&amp;$A37&amp;", "&amp;$B37&amp;", "&amp;$C37&amp;"; ","")</f>
        <v>#REF!</v>
      </c>
      <c r="V37" s="265" t="e">
        <f>IF(AND($E$8=1,#REF!&lt;0),P$14&amp;", "&amp;P$15&amp;", "&amp;P$16&amp;", "&amp;$A37&amp;", "&amp;$B37&amp;", "&amp;$C37&amp;"; ","")</f>
        <v>#REF!</v>
      </c>
      <c r="W37" s="258" t="e">
        <f>IF(AND($E$8=1,#REF!&lt;0),Q$14&amp;", "&amp;Q$15&amp;", "&amp;Q$16&amp;", "&amp;$A37&amp;", "&amp;$B37&amp;", "&amp;$C37&amp;"; ","")</f>
        <v>#REF!</v>
      </c>
      <c r="X37" s="259" t="e">
        <f>IF(AND($E$8=1,#REF!&lt;0),R$14&amp;", "&amp;R$15&amp;", "&amp;R$16&amp;", "&amp;$A37&amp;", "&amp;$B37&amp;", "&amp;$C37&amp;"; ","")</f>
        <v>#REF!</v>
      </c>
      <c r="Y37" s="266" t="e">
        <f>IF(AND($E$8=1,#REF!&lt;0),S$14&amp;", "&amp;S$15&amp;", "&amp;S$16&amp;", "&amp;$A37&amp;", "&amp;$B37&amp;", "&amp;$C37&amp;"; ","")</f>
        <v>#REF!</v>
      </c>
      <c r="Z37" s="50"/>
      <c r="AA37" s="295"/>
      <c r="AB37" s="10"/>
      <c r="AC37" s="265" t="e">
        <f>IF(AND($F$8=1,ABS(#REF!)&lt;&gt;INT(ABS(#REF!))),D$14&amp;", "&amp;D$15&amp;", "&amp;D$16&amp;", "&amp;$A37&amp;", "&amp;$B37&amp;", "&amp;$C37&amp;"; ","")</f>
        <v>#REF!</v>
      </c>
      <c r="AD37" s="258" t="e">
        <f>IF(AND($F$8=1,ABS(#REF!)&lt;&gt;INT(ABS(#REF!))),E$14&amp;", "&amp;E$15&amp;", "&amp;E$16&amp;", "&amp;$A37&amp;", "&amp;$B37&amp;", "&amp;$C37&amp;"; ","")</f>
        <v>#REF!</v>
      </c>
      <c r="AE37" s="259" t="e">
        <f>IF(AND($F$8=1,ABS(#REF!)&lt;&gt;INT(ABS(#REF!))),F$14&amp;", "&amp;F$15&amp;", "&amp;F$16&amp;", "&amp;$A37&amp;", "&amp;$B37&amp;", "&amp;$C37&amp;"; ","")</f>
        <v>#REF!</v>
      </c>
      <c r="AF37" s="266" t="e">
        <f>IF(AND($F$8=1,ABS(#REF!)&lt;&gt;INT(ABS(#REF!))),G$14&amp;", "&amp;G$15&amp;", "&amp;G$16&amp;", "&amp;$A37&amp;", "&amp;$B37&amp;", "&amp;$C37&amp;"; ","")</f>
        <v>#REF!</v>
      </c>
      <c r="AG37" s="265" t="e">
        <f>IF(AND($F$8=1,ABS(#REF!)&lt;&gt;INT(ABS(#REF!))),H$14&amp;", "&amp;H$15&amp;", "&amp;H$16&amp;", "&amp;$A37&amp;", "&amp;$B37&amp;", "&amp;$C37&amp;"; ","")</f>
        <v>#REF!</v>
      </c>
      <c r="AH37" s="258" t="e">
        <f>IF(AND($F$8=1,ABS(#REF!)&lt;&gt;INT(ABS(#REF!))),I$14&amp;", "&amp;I$15&amp;", "&amp;I$16&amp;", "&amp;$A37&amp;", "&amp;$B37&amp;", "&amp;$C37&amp;"; ","")</f>
        <v>#REF!</v>
      </c>
      <c r="AI37" s="259" t="e">
        <f>IF(AND($F$8=1,ABS(#REF!)&lt;&gt;INT(ABS(#REF!))),J$14&amp;", "&amp;J$15&amp;", "&amp;J$16&amp;", "&amp;$A37&amp;", "&amp;$B37&amp;", "&amp;$C37&amp;"; ","")</f>
        <v>#REF!</v>
      </c>
      <c r="AJ37" s="266" t="e">
        <f>IF(AND($F$8=1,ABS(#REF!)&lt;&gt;INT(ABS(#REF!))),K$14&amp;", "&amp;K$15&amp;", "&amp;K$16&amp;", "&amp;$A37&amp;", "&amp;$B37&amp;", "&amp;$C37&amp;"; ","")</f>
        <v>#REF!</v>
      </c>
      <c r="AK37" s="299" t="e">
        <f>IF(AND($F$8=1,ABS(#REF!)&lt;&gt;INT(ABS(#REF!))),L$14&amp;", "&amp;L$15&amp;", "&amp;L$16&amp;", "&amp;$A37&amp;", "&amp;$B37&amp;", "&amp;$C37&amp;"; ","")</f>
        <v>#REF!</v>
      </c>
      <c r="AL37" s="299" t="e">
        <f>IF(AND($F$8=1,ABS(#REF!)&lt;&gt;INT(ABS(#REF!))),M$14&amp;", "&amp;M$15&amp;", "&amp;M$16&amp;", "&amp;$A37&amp;", "&amp;$B37&amp;", "&amp;$C37&amp;"; ","")</f>
        <v>#REF!</v>
      </c>
      <c r="AM37" s="299" t="e">
        <f>IF(AND($F$8=1,ABS(#REF!)&lt;&gt;INT(ABS(#REF!))),N$14&amp;", "&amp;N$15&amp;", "&amp;N$16&amp;", "&amp;$A37&amp;", "&amp;$B37&amp;", "&amp;$C37&amp;"; ","")</f>
        <v>#REF!</v>
      </c>
      <c r="AN37" s="299" t="e">
        <f>IF(AND($F$8=1,ABS(#REF!)&lt;&gt;INT(ABS(#REF!))),O$14&amp;", "&amp;O$15&amp;", "&amp;O$16&amp;", "&amp;$A37&amp;", "&amp;$B37&amp;", "&amp;$C37&amp;"; ","")</f>
        <v>#REF!</v>
      </c>
      <c r="AO37" s="265" t="e">
        <f>IF(AND($F$8=1,ABS(#REF!)&lt;&gt;INT(ABS(#REF!))),P$14&amp;", "&amp;P$15&amp;", "&amp;P$16&amp;", "&amp;$A37&amp;", "&amp;$B37&amp;", "&amp;$C37&amp;"; ","")</f>
        <v>#REF!</v>
      </c>
      <c r="AP37" s="258" t="e">
        <f>IF(AND($F$8=1,ABS(#REF!)&lt;&gt;INT(ABS(#REF!))),Q$14&amp;", "&amp;Q$15&amp;", "&amp;Q$16&amp;", "&amp;$A37&amp;", "&amp;$B37&amp;", "&amp;$C37&amp;"; ","")</f>
        <v>#REF!</v>
      </c>
      <c r="AQ37" s="259" t="e">
        <f>IF(AND($F$8=1,ABS(#REF!)&lt;&gt;INT(ABS(#REF!))),R$14&amp;", "&amp;R$15&amp;", "&amp;R$16&amp;", "&amp;$A37&amp;", "&amp;$B37&amp;", "&amp;$C37&amp;"; ","")</f>
        <v>#REF!</v>
      </c>
      <c r="AR37" s="266" t="e">
        <f>IF(AND($F$8=1,ABS(#REF!)&lt;&gt;INT(ABS(#REF!))),S$14&amp;", "&amp;S$15&amp;", "&amp;S$16&amp;", "&amp;$A37&amp;", "&amp;$B37&amp;", "&amp;$C37&amp;"; ","")</f>
        <v>#REF!</v>
      </c>
      <c r="AS37" s="50"/>
      <c r="AT37" s="295"/>
      <c r="AU37" s="10"/>
      <c r="AV37" s="281"/>
      <c r="AW37" s="280"/>
      <c r="AX37" s="288"/>
      <c r="AY37" s="304"/>
      <c r="AZ37" s="281"/>
      <c r="BA37" s="280"/>
      <c r="BB37" s="288"/>
      <c r="BC37" s="304"/>
      <c r="BD37" s="305"/>
      <c r="BE37" s="305"/>
      <c r="BF37" s="305"/>
      <c r="BG37" s="305"/>
      <c r="BH37" s="281"/>
      <c r="BI37" s="280"/>
      <c r="BJ37" s="288"/>
      <c r="BK37" s="304"/>
      <c r="BL37" s="50"/>
      <c r="BM37" s="295"/>
      <c r="BN37" s="10"/>
      <c r="BR37" s="38" t="s">
        <v>11297</v>
      </c>
      <c r="BT37" s="38" t="s">
        <v>11298</v>
      </c>
      <c r="BV37" s="38" t="s">
        <v>11297</v>
      </c>
      <c r="BX37" s="38" t="s">
        <v>11298</v>
      </c>
      <c r="BZ37" s="38" t="s">
        <v>11297</v>
      </c>
      <c r="CB37" s="38" t="s">
        <v>11298</v>
      </c>
      <c r="CD37" s="38" t="s">
        <v>11297</v>
      </c>
      <c r="CF37" s="38" t="s">
        <v>11298</v>
      </c>
      <c r="CH37" s="10"/>
      <c r="CJ37" s="323"/>
      <c r="CK37" s="10"/>
      <c r="CL37" s="265" t="e">
        <f>IF(AND($N$8=1,SUM(#REF!,#REF!)&gt;$CJ$22,#REF!=0),L$15&amp;", "&amp;L$16&amp;", "&amp;$A37&amp;", "&amp;$B37&amp;", "&amp;$C37&amp;"; ","")</f>
        <v>#REF!</v>
      </c>
      <c r="CM37" s="258" t="e">
        <f>IF(AND($N$8=1,SUM(#REF!,#REF!)&gt;$CJ$22,#REF!=0),M$15&amp;", "&amp;M$16&amp;", "&amp;$A37&amp;", "&amp;$B37&amp;", "&amp;$C37&amp;"; ","")</f>
        <v>#REF!</v>
      </c>
      <c r="CN37" s="259" t="e">
        <f>IF(AND($N$8=1,SUM(#REF!,#REF!)&gt;$CJ$22,#REF!=0),N$15&amp;", "&amp;N$16&amp;", "&amp;$A37&amp;", "&amp;$B37&amp;", "&amp;$C37&amp;"; ","")</f>
        <v>#REF!</v>
      </c>
      <c r="CO37" s="266" t="e">
        <f>IF(AND($N$8=1,SUM(#REF!,#REF!)&gt;$CJ$22,#REF!=0),O$15&amp;", "&amp;O$16&amp;", "&amp;$A37&amp;", "&amp;$B37&amp;", "&amp;$C37&amp;"; ","")</f>
        <v>#REF!</v>
      </c>
      <c r="CP37" s="324"/>
      <c r="CQ37" s="323"/>
      <c r="CR37" s="10"/>
      <c r="CS37" s="265" t="e">
        <f>IF(AND($O$8=1,SUM(#REF!,#REF!)&gt;0,SUM(#REF!,#REF!)=ABS(#REF!)),L$15&amp;", "&amp;L$16&amp;", "&amp;$A37&amp;", "&amp;$B37&amp;", "&amp;$C37&amp;"; ","")</f>
        <v>#REF!</v>
      </c>
      <c r="CT37" s="258" t="e">
        <f>IF(AND($O$8=1,SUM(#REF!,#REF!)&gt;0,SUM(#REF!,#REF!)=ABS(#REF!)),M$15&amp;", "&amp;M$16&amp;", "&amp;$A37&amp;", "&amp;$B37&amp;", "&amp;$C37&amp;"; ","")</f>
        <v>#REF!</v>
      </c>
      <c r="CU37" s="259" t="e">
        <f>IF(AND($O$8=1,SUM(#REF!,#REF!)&gt;0,SUM(#REF!,#REF!)=ABS(#REF!)),N$15&amp;", "&amp;N$16&amp;", "&amp;$A37&amp;", "&amp;$B37&amp;", "&amp;$C37&amp;"; ","")</f>
        <v>#REF!</v>
      </c>
      <c r="CV37" s="266" t="e">
        <f>IF(AND($O$8=1,SUM(#REF!,#REF!)&gt;0,SUM(#REF!,#REF!)=ABS(#REF!)),O$15&amp;", "&amp;O$16&amp;", "&amp;$A37&amp;", "&amp;$B37&amp;", "&amp;$C37&amp;"; ","")</f>
        <v>#REF!</v>
      </c>
      <c r="CW37" s="324"/>
      <c r="DE37" s="323"/>
      <c r="DF37" s="10"/>
      <c r="DG37" s="265" t="e">
        <f>IF(AND($Q$8=1,#REF!&lt;&gt;"",#REF!&lt;&gt;0),$A37&amp;", "&amp;$C37&amp;"; ","")</f>
        <v>#REF!</v>
      </c>
      <c r="DH37" s="258" t="e">
        <f>IF(AND($Q$8=1,#REF!&lt;&gt;"",#REF!&lt;&gt;0),$A37&amp;", "&amp;$C37&amp;"; ","")</f>
        <v>#REF!</v>
      </c>
      <c r="DI37" s="259" t="e">
        <f>IF(AND($Q$8=1,#REF!&lt;&gt;"",#REF!&lt;&gt;0),$A37&amp;", "&amp;$C37&amp;"; ","")</f>
        <v>#REF!</v>
      </c>
      <c r="DJ37" s="266" t="e">
        <f>IF(AND($Q$8=1,#REF!&lt;&gt;"",#REF!&lt;&gt;0),$A37&amp;", "&amp;$C37&amp;"; ","")</f>
        <v>#REF!</v>
      </c>
      <c r="DK37" s="324"/>
    </row>
    <row r="38" spans="1:115" x14ac:dyDescent="0.2">
      <c r="A38" s="3" t="s">
        <v>11296</v>
      </c>
      <c r="B38" s="3" t="s">
        <v>11274</v>
      </c>
      <c r="C38" s="3" t="s">
        <v>11275</v>
      </c>
      <c r="E38" s="295"/>
      <c r="F38" s="10"/>
      <c r="G38" s="264" t="e">
        <f>IF(AND($D$8=1,#REF!&gt;0),L$15&amp;", "&amp;L$16&amp;", "&amp;$A38&amp;", "&amp;$B38&amp;", "&amp;$C38&amp;"; ","")</f>
        <v>#REF!</v>
      </c>
      <c r="H38" s="255" t="e">
        <f>IF(AND($D$8=1,#REF!&gt;0),M$15&amp;", "&amp;M$16&amp;", "&amp;$A38&amp;", "&amp;$B38&amp;", "&amp;$C38&amp;"; ","")</f>
        <v>#REF!</v>
      </c>
      <c r="I38" s="256" t="e">
        <f>IF(AND($D$8=1,#REF!&gt;0),N$15&amp;", "&amp;N$16&amp;", "&amp;$A38&amp;", "&amp;$B38&amp;", "&amp;$C38&amp;"; ","")</f>
        <v>#REF!</v>
      </c>
      <c r="J38" s="293" t="e">
        <f>IF(AND($D$8=1,#REF!&gt;0),O$15&amp;", "&amp;O$16&amp;", "&amp;$A38&amp;", "&amp;$B38&amp;", "&amp;$C38&amp;"; ","")</f>
        <v>#REF!</v>
      </c>
      <c r="K38" s="50"/>
      <c r="L38" s="295"/>
      <c r="M38" s="10"/>
      <c r="N38" s="264" t="e">
        <f>IF(AND($E$8=1,#REF!&lt;0),D$14&amp;", "&amp;D$15&amp;", "&amp;D$16&amp;", "&amp;$A38&amp;", "&amp;$B38&amp;", "&amp;$C38&amp;"; ","")</f>
        <v>#REF!</v>
      </c>
      <c r="O38" s="255" t="e">
        <f>IF(AND($E$8=1,#REF!&lt;0),E$14&amp;", "&amp;E$15&amp;", "&amp;E$16&amp;", "&amp;$A38&amp;", "&amp;$B38&amp;", "&amp;$C38&amp;"; ","")</f>
        <v>#REF!</v>
      </c>
      <c r="P38" s="256" t="e">
        <f>IF(AND($E$8=1,#REF!&lt;0),F$14&amp;", "&amp;F$15&amp;", "&amp;F$16&amp;", "&amp;$A38&amp;", "&amp;$B38&amp;", "&amp;$C38&amp;"; ","")</f>
        <v>#REF!</v>
      </c>
      <c r="Q38" s="293" t="e">
        <f>IF(AND($E$8=1,#REF!&lt;0),G$14&amp;", "&amp;G$15&amp;", "&amp;G$16&amp;", "&amp;$A38&amp;", "&amp;$B38&amp;", "&amp;$C38&amp;"; ","")</f>
        <v>#REF!</v>
      </c>
      <c r="R38" s="264" t="e">
        <f>IF(AND($E$8=1,#REF!&lt;0),H$14&amp;", "&amp;H$15&amp;", "&amp;H$16&amp;", "&amp;$A38&amp;", "&amp;$B38&amp;", "&amp;$C38&amp;"; ","")</f>
        <v>#REF!</v>
      </c>
      <c r="S38" s="255" t="e">
        <f>IF(AND($E$8=1,#REF!&lt;0),I$14&amp;", "&amp;I$15&amp;", "&amp;I$16&amp;", "&amp;$A38&amp;", "&amp;$B38&amp;", "&amp;$C38&amp;"; ","")</f>
        <v>#REF!</v>
      </c>
      <c r="T38" s="256" t="e">
        <f>IF(AND($E$8=1,#REF!&lt;0),J$14&amp;", "&amp;J$15&amp;", "&amp;J$16&amp;", "&amp;$A38&amp;", "&amp;$B38&amp;", "&amp;$C38&amp;"; ","")</f>
        <v>#REF!</v>
      </c>
      <c r="U38" s="293" t="e">
        <f>IF(AND($E$8=1,#REF!&lt;0),K$14&amp;", "&amp;K$15&amp;", "&amp;K$16&amp;", "&amp;$A38&amp;", "&amp;$B38&amp;", "&amp;$C38&amp;"; ","")</f>
        <v>#REF!</v>
      </c>
      <c r="V38" s="264" t="e">
        <f>IF(AND($E$8=1,#REF!&lt;0),P$14&amp;", "&amp;P$15&amp;", "&amp;P$16&amp;", "&amp;$A38&amp;", "&amp;$B38&amp;", "&amp;$C38&amp;"; ","")</f>
        <v>#REF!</v>
      </c>
      <c r="W38" s="255" t="e">
        <f>IF(AND($E$8=1,#REF!&lt;0),Q$14&amp;", "&amp;Q$15&amp;", "&amp;Q$16&amp;", "&amp;$A38&amp;", "&amp;$B38&amp;", "&amp;$C38&amp;"; ","")</f>
        <v>#REF!</v>
      </c>
      <c r="X38" s="256" t="e">
        <f>IF(AND($E$8=1,#REF!&lt;0),R$14&amp;", "&amp;R$15&amp;", "&amp;R$16&amp;", "&amp;$A38&amp;", "&amp;$B38&amp;", "&amp;$C38&amp;"; ","")</f>
        <v>#REF!</v>
      </c>
      <c r="Y38" s="293" t="e">
        <f>IF(AND($E$8=1,#REF!&lt;0),S$14&amp;", "&amp;S$15&amp;", "&amp;S$16&amp;", "&amp;$A38&amp;", "&amp;$B38&amp;", "&amp;$C38&amp;"; ","")</f>
        <v>#REF!</v>
      </c>
      <c r="Z38" s="50"/>
      <c r="AA38" s="295"/>
      <c r="AB38" s="10"/>
      <c r="AC38" s="264" t="e">
        <f>IF(AND($F$8=1,ABS(#REF!)&lt;&gt;INT(ABS(#REF!))),D$14&amp;", "&amp;D$15&amp;", "&amp;D$16&amp;", "&amp;$A38&amp;", "&amp;$B38&amp;", "&amp;$C38&amp;"; ","")</f>
        <v>#REF!</v>
      </c>
      <c r="AD38" s="255" t="e">
        <f>IF(AND($F$8=1,ABS(#REF!)&lt;&gt;INT(ABS(#REF!))),E$14&amp;", "&amp;E$15&amp;", "&amp;E$16&amp;", "&amp;$A38&amp;", "&amp;$B38&amp;", "&amp;$C38&amp;"; ","")</f>
        <v>#REF!</v>
      </c>
      <c r="AE38" s="256" t="e">
        <f>IF(AND($F$8=1,ABS(#REF!)&lt;&gt;INT(ABS(#REF!))),F$14&amp;", "&amp;F$15&amp;", "&amp;F$16&amp;", "&amp;$A38&amp;", "&amp;$B38&amp;", "&amp;$C38&amp;"; ","")</f>
        <v>#REF!</v>
      </c>
      <c r="AF38" s="293" t="e">
        <f>IF(AND($F$8=1,ABS(#REF!)&lt;&gt;INT(ABS(#REF!))),G$14&amp;", "&amp;G$15&amp;", "&amp;G$16&amp;", "&amp;$A38&amp;", "&amp;$B38&amp;", "&amp;$C38&amp;"; ","")</f>
        <v>#REF!</v>
      </c>
      <c r="AG38" s="264" t="e">
        <f>IF(AND($F$8=1,ABS(#REF!)&lt;&gt;INT(ABS(#REF!))),H$14&amp;", "&amp;H$15&amp;", "&amp;H$16&amp;", "&amp;$A38&amp;", "&amp;$B38&amp;", "&amp;$C38&amp;"; ","")</f>
        <v>#REF!</v>
      </c>
      <c r="AH38" s="255" t="e">
        <f>IF(AND($F$8=1,ABS(#REF!)&lt;&gt;INT(ABS(#REF!))),I$14&amp;", "&amp;I$15&amp;", "&amp;I$16&amp;", "&amp;$A38&amp;", "&amp;$B38&amp;", "&amp;$C38&amp;"; ","")</f>
        <v>#REF!</v>
      </c>
      <c r="AI38" s="256" t="e">
        <f>IF(AND($F$8=1,ABS(#REF!)&lt;&gt;INT(ABS(#REF!))),J$14&amp;", "&amp;J$15&amp;", "&amp;J$16&amp;", "&amp;$A38&amp;", "&amp;$B38&amp;", "&amp;$C38&amp;"; ","")</f>
        <v>#REF!</v>
      </c>
      <c r="AJ38" s="293" t="e">
        <f>IF(AND($F$8=1,ABS(#REF!)&lt;&gt;INT(ABS(#REF!))),K$14&amp;", "&amp;K$15&amp;", "&amp;K$16&amp;", "&amp;$A38&amp;", "&amp;$B38&amp;", "&amp;$C38&amp;"; ","")</f>
        <v>#REF!</v>
      </c>
      <c r="AK38" s="298" t="e">
        <f>IF(AND($F$8=1,ABS(#REF!)&lt;&gt;INT(ABS(#REF!))),L$14&amp;", "&amp;L$15&amp;", "&amp;L$16&amp;", "&amp;$A38&amp;", "&amp;$B38&amp;", "&amp;$C38&amp;"; ","")</f>
        <v>#REF!</v>
      </c>
      <c r="AL38" s="298" t="e">
        <f>IF(AND($F$8=1,ABS(#REF!)&lt;&gt;INT(ABS(#REF!))),M$14&amp;", "&amp;M$15&amp;", "&amp;M$16&amp;", "&amp;$A38&amp;", "&amp;$B38&amp;", "&amp;$C38&amp;"; ","")</f>
        <v>#REF!</v>
      </c>
      <c r="AM38" s="298" t="e">
        <f>IF(AND($F$8=1,ABS(#REF!)&lt;&gt;INT(ABS(#REF!))),N$14&amp;", "&amp;N$15&amp;", "&amp;N$16&amp;", "&amp;$A38&amp;", "&amp;$B38&amp;", "&amp;$C38&amp;"; ","")</f>
        <v>#REF!</v>
      </c>
      <c r="AN38" s="298" t="e">
        <f>IF(AND($F$8=1,ABS(#REF!)&lt;&gt;INT(ABS(#REF!))),O$14&amp;", "&amp;O$15&amp;", "&amp;O$16&amp;", "&amp;$A38&amp;", "&amp;$B38&amp;", "&amp;$C38&amp;"; ","")</f>
        <v>#REF!</v>
      </c>
      <c r="AO38" s="264" t="e">
        <f>IF(AND($F$8=1,ABS(#REF!)&lt;&gt;INT(ABS(#REF!))),P$14&amp;", "&amp;P$15&amp;", "&amp;P$16&amp;", "&amp;$A38&amp;", "&amp;$B38&amp;", "&amp;$C38&amp;"; ","")</f>
        <v>#REF!</v>
      </c>
      <c r="AP38" s="255" t="e">
        <f>IF(AND($F$8=1,ABS(#REF!)&lt;&gt;INT(ABS(#REF!))),Q$14&amp;", "&amp;Q$15&amp;", "&amp;Q$16&amp;", "&amp;$A38&amp;", "&amp;$B38&amp;", "&amp;$C38&amp;"; ","")</f>
        <v>#REF!</v>
      </c>
      <c r="AQ38" s="256" t="e">
        <f>IF(AND($F$8=1,ABS(#REF!)&lt;&gt;INT(ABS(#REF!))),R$14&amp;", "&amp;R$15&amp;", "&amp;R$16&amp;", "&amp;$A38&amp;", "&amp;$B38&amp;", "&amp;$C38&amp;"; ","")</f>
        <v>#REF!</v>
      </c>
      <c r="AR38" s="293" t="e">
        <f>IF(AND($F$8=1,ABS(#REF!)&lt;&gt;INT(ABS(#REF!))),S$14&amp;", "&amp;S$15&amp;", "&amp;S$16&amp;", "&amp;$A38&amp;", "&amp;$B38&amp;", "&amp;$C38&amp;"; ","")</f>
        <v>#REF!</v>
      </c>
      <c r="AS38" s="50"/>
      <c r="AT38" s="295"/>
      <c r="AU38" s="10"/>
      <c r="AV38" s="286"/>
      <c r="AW38" s="287"/>
      <c r="AX38" s="301"/>
      <c r="AY38" s="302"/>
      <c r="AZ38" s="286"/>
      <c r="BA38" s="287"/>
      <c r="BB38" s="301"/>
      <c r="BC38" s="302"/>
      <c r="BD38" s="303"/>
      <c r="BE38" s="303"/>
      <c r="BF38" s="303"/>
      <c r="BG38" s="303"/>
      <c r="BH38" s="286"/>
      <c r="BI38" s="287"/>
      <c r="BJ38" s="301"/>
      <c r="BK38" s="302"/>
      <c r="BL38" s="50"/>
      <c r="BM38" s="295"/>
      <c r="BN38" s="10"/>
      <c r="BR38" s="38" t="s">
        <v>11271</v>
      </c>
      <c r="BS38" s="38" t="s">
        <v>11272</v>
      </c>
      <c r="BT38" s="38" t="s">
        <v>11271</v>
      </c>
      <c r="BU38" s="38" t="s">
        <v>11272</v>
      </c>
      <c r="BV38" s="38" t="s">
        <v>11271</v>
      </c>
      <c r="BW38" s="38" t="s">
        <v>11272</v>
      </c>
      <c r="BX38" s="38" t="s">
        <v>11271</v>
      </c>
      <c r="BY38" s="38" t="s">
        <v>11272</v>
      </c>
      <c r="BZ38" s="38" t="s">
        <v>11271</v>
      </c>
      <c r="CA38" s="38" t="s">
        <v>11272</v>
      </c>
      <c r="CB38" s="38" t="s">
        <v>11271</v>
      </c>
      <c r="CC38" s="38" t="s">
        <v>11272</v>
      </c>
      <c r="CD38" s="38" t="s">
        <v>11271</v>
      </c>
      <c r="CE38" s="38" t="s">
        <v>11272</v>
      </c>
      <c r="CF38" s="38" t="s">
        <v>11271</v>
      </c>
      <c r="CG38" s="38" t="s">
        <v>11272</v>
      </c>
      <c r="CJ38" s="323"/>
      <c r="CK38" s="10"/>
      <c r="CL38" s="264" t="e">
        <f>IF(AND($N$8=1,SUM(#REF!,#REF!)&gt;$CJ$22,#REF!=0),L$15&amp;", "&amp;L$16&amp;", "&amp;$A38&amp;", "&amp;$B38&amp;", "&amp;$C38&amp;"; ","")</f>
        <v>#REF!</v>
      </c>
      <c r="CM38" s="255" t="e">
        <f>IF(AND($N$8=1,SUM(#REF!,#REF!)&gt;$CJ$22,#REF!=0),M$15&amp;", "&amp;M$16&amp;", "&amp;$A38&amp;", "&amp;$B38&amp;", "&amp;$C38&amp;"; ","")</f>
        <v>#REF!</v>
      </c>
      <c r="CN38" s="256" t="e">
        <f>IF(AND($N$8=1,SUM(#REF!,#REF!)&gt;$CJ$22,#REF!=0),N$15&amp;", "&amp;N$16&amp;", "&amp;$A38&amp;", "&amp;$B38&amp;", "&amp;$C38&amp;"; ","")</f>
        <v>#REF!</v>
      </c>
      <c r="CO38" s="293" t="e">
        <f>IF(AND($N$8=1,SUM(#REF!,#REF!)&gt;$CJ$22,#REF!=0),O$15&amp;", "&amp;O$16&amp;", "&amp;$A38&amp;", "&amp;$B38&amp;", "&amp;$C38&amp;"; ","")</f>
        <v>#REF!</v>
      </c>
      <c r="CP38" s="324"/>
      <c r="CQ38" s="323"/>
      <c r="CR38" s="10"/>
      <c r="CS38" s="264" t="e">
        <f>IF(AND($O$8=1,SUM(#REF!,#REF!)&gt;0,SUM(#REF!,#REF!)=ABS(#REF!)),L$15&amp;", "&amp;L$16&amp;", "&amp;$A38&amp;", "&amp;$B38&amp;", "&amp;$C38&amp;"; ","")</f>
        <v>#REF!</v>
      </c>
      <c r="CT38" s="255" t="e">
        <f>IF(AND($O$8=1,SUM(#REF!,#REF!)&gt;0,SUM(#REF!,#REF!)=ABS(#REF!)),M$15&amp;", "&amp;M$16&amp;", "&amp;$A38&amp;", "&amp;$B38&amp;", "&amp;$C38&amp;"; ","")</f>
        <v>#REF!</v>
      </c>
      <c r="CU38" s="256" t="e">
        <f>IF(AND($O$8=1,SUM(#REF!,#REF!)&gt;0,SUM(#REF!,#REF!)=ABS(#REF!)),N$15&amp;", "&amp;N$16&amp;", "&amp;$A38&amp;", "&amp;$B38&amp;", "&amp;$C38&amp;"; ","")</f>
        <v>#REF!</v>
      </c>
      <c r="CV38" s="293" t="e">
        <f>IF(AND($O$8=1,SUM(#REF!,#REF!)&gt;0,SUM(#REF!,#REF!)=ABS(#REF!)),O$15&amp;", "&amp;O$16&amp;", "&amp;$A38&amp;", "&amp;$B38&amp;", "&amp;$C38&amp;"; ","")</f>
        <v>#REF!</v>
      </c>
      <c r="CW38" s="324"/>
      <c r="DE38" s="323"/>
      <c r="DF38" s="10"/>
      <c r="DG38" s="264" t="e">
        <f>IF(AND($Q$8=1,#REF!&lt;&gt;"",#REF!&lt;&gt;0),$A38&amp;", "&amp;$C38&amp;"; ","")</f>
        <v>#REF!</v>
      </c>
      <c r="DH38" s="255" t="e">
        <f>IF(AND($Q$8=1,#REF!&lt;&gt;"",#REF!&lt;&gt;0),$A38&amp;", "&amp;$C38&amp;"; ","")</f>
        <v>#REF!</v>
      </c>
      <c r="DI38" s="256" t="e">
        <f>IF(AND($Q$8=1,#REF!&lt;&gt;"",#REF!&lt;&gt;0),$A38&amp;", "&amp;$C38&amp;"; ","")</f>
        <v>#REF!</v>
      </c>
      <c r="DJ38" s="293" t="e">
        <f>IF(AND($Q$8=1,#REF!&lt;&gt;"",#REF!&lt;&gt;0),$A38&amp;", "&amp;$C38&amp;"; ","")</f>
        <v>#REF!</v>
      </c>
      <c r="DK38" s="324"/>
    </row>
    <row r="39" spans="1:115" ht="13.5" customHeight="1" x14ac:dyDescent="0.2">
      <c r="A39" s="3" t="s">
        <v>11296</v>
      </c>
      <c r="B39" s="3" t="s">
        <v>11274</v>
      </c>
      <c r="C39" s="3" t="s">
        <v>11284</v>
      </c>
      <c r="E39" s="295"/>
      <c r="F39" s="10"/>
      <c r="G39" s="265" t="e">
        <f>IF(AND($D$8=1,#REF!&gt;0),L$15&amp;", "&amp;L$16&amp;", "&amp;$A39&amp;", "&amp;$B39&amp;", "&amp;$C39&amp;"; ","")</f>
        <v>#REF!</v>
      </c>
      <c r="H39" s="258" t="e">
        <f>IF(AND($D$8=1,#REF!&gt;0),M$15&amp;", "&amp;M$16&amp;", "&amp;$A39&amp;", "&amp;$B39&amp;", "&amp;$C39&amp;"; ","")</f>
        <v>#REF!</v>
      </c>
      <c r="I39" s="259" t="e">
        <f>IF(AND($D$8=1,#REF!&gt;0),N$15&amp;", "&amp;N$16&amp;", "&amp;$A39&amp;", "&amp;$B39&amp;", "&amp;$C39&amp;"; ","")</f>
        <v>#REF!</v>
      </c>
      <c r="J39" s="266" t="e">
        <f>IF(AND($D$8=1,#REF!&gt;0),O$15&amp;", "&amp;O$16&amp;", "&amp;$A39&amp;", "&amp;$B39&amp;", "&amp;$C39&amp;"; ","")</f>
        <v>#REF!</v>
      </c>
      <c r="K39" s="50"/>
      <c r="L39" s="295"/>
      <c r="M39" s="10"/>
      <c r="N39" s="265" t="e">
        <f>IF(AND($E$8=1,#REF!&lt;0),D$14&amp;", "&amp;D$15&amp;", "&amp;D$16&amp;", "&amp;$A39&amp;", "&amp;$B39&amp;", "&amp;$C39&amp;"; ","")</f>
        <v>#REF!</v>
      </c>
      <c r="O39" s="258" t="e">
        <f>IF(AND($E$8=1,#REF!&lt;0),E$14&amp;", "&amp;E$15&amp;", "&amp;E$16&amp;", "&amp;$A39&amp;", "&amp;$B39&amp;", "&amp;$C39&amp;"; ","")</f>
        <v>#REF!</v>
      </c>
      <c r="P39" s="259" t="e">
        <f>IF(AND($E$8=1,#REF!&lt;0),F$14&amp;", "&amp;F$15&amp;", "&amp;F$16&amp;", "&amp;$A39&amp;", "&amp;$B39&amp;", "&amp;$C39&amp;"; ","")</f>
        <v>#REF!</v>
      </c>
      <c r="Q39" s="266" t="e">
        <f>IF(AND($E$8=1,#REF!&lt;0),G$14&amp;", "&amp;G$15&amp;", "&amp;G$16&amp;", "&amp;$A39&amp;", "&amp;$B39&amp;", "&amp;$C39&amp;"; ","")</f>
        <v>#REF!</v>
      </c>
      <c r="R39" s="265" t="e">
        <f>IF(AND($E$8=1,#REF!&lt;0),H$14&amp;", "&amp;H$15&amp;", "&amp;H$16&amp;", "&amp;$A39&amp;", "&amp;$B39&amp;", "&amp;$C39&amp;"; ","")</f>
        <v>#REF!</v>
      </c>
      <c r="S39" s="258" t="e">
        <f>IF(AND($E$8=1,#REF!&lt;0),I$14&amp;", "&amp;I$15&amp;", "&amp;I$16&amp;", "&amp;$A39&amp;", "&amp;$B39&amp;", "&amp;$C39&amp;"; ","")</f>
        <v>#REF!</v>
      </c>
      <c r="T39" s="259" t="e">
        <f>IF(AND($E$8=1,#REF!&lt;0),J$14&amp;", "&amp;J$15&amp;", "&amp;J$16&amp;", "&amp;$A39&amp;", "&amp;$B39&amp;", "&amp;$C39&amp;"; ","")</f>
        <v>#REF!</v>
      </c>
      <c r="U39" s="266" t="e">
        <f>IF(AND($E$8=1,#REF!&lt;0),K$14&amp;", "&amp;K$15&amp;", "&amp;K$16&amp;", "&amp;$A39&amp;", "&amp;$B39&amp;", "&amp;$C39&amp;"; ","")</f>
        <v>#REF!</v>
      </c>
      <c r="V39" s="265" t="e">
        <f>IF(AND($E$8=1,#REF!&lt;0),P$14&amp;", "&amp;P$15&amp;", "&amp;P$16&amp;", "&amp;$A39&amp;", "&amp;$B39&amp;", "&amp;$C39&amp;"; ","")</f>
        <v>#REF!</v>
      </c>
      <c r="W39" s="258" t="e">
        <f>IF(AND($E$8=1,#REF!&lt;0),Q$14&amp;", "&amp;Q$15&amp;", "&amp;Q$16&amp;", "&amp;$A39&amp;", "&amp;$B39&amp;", "&amp;$C39&amp;"; ","")</f>
        <v>#REF!</v>
      </c>
      <c r="X39" s="259" t="e">
        <f>IF(AND($E$8=1,#REF!&lt;0),R$14&amp;", "&amp;R$15&amp;", "&amp;R$16&amp;", "&amp;$A39&amp;", "&amp;$B39&amp;", "&amp;$C39&amp;"; ","")</f>
        <v>#REF!</v>
      </c>
      <c r="Y39" s="266" t="e">
        <f>IF(AND($E$8=1,#REF!&lt;0),S$14&amp;", "&amp;S$15&amp;", "&amp;S$16&amp;", "&amp;$A39&amp;", "&amp;$B39&amp;", "&amp;$C39&amp;"; ","")</f>
        <v>#REF!</v>
      </c>
      <c r="Z39" s="50"/>
      <c r="AA39" s="295"/>
      <c r="AB39" s="10"/>
      <c r="AC39" s="265" t="e">
        <f>IF(AND($F$8=1,ABS(#REF!)&lt;&gt;INT(ABS(#REF!))),D$14&amp;", "&amp;D$15&amp;", "&amp;D$16&amp;", "&amp;$A39&amp;", "&amp;$B39&amp;", "&amp;$C39&amp;"; ","")</f>
        <v>#REF!</v>
      </c>
      <c r="AD39" s="258" t="e">
        <f>IF(AND($F$8=1,ABS(#REF!)&lt;&gt;INT(ABS(#REF!))),E$14&amp;", "&amp;E$15&amp;", "&amp;E$16&amp;", "&amp;$A39&amp;", "&amp;$B39&amp;", "&amp;$C39&amp;"; ","")</f>
        <v>#REF!</v>
      </c>
      <c r="AE39" s="259" t="e">
        <f>IF(AND($F$8=1,ABS(#REF!)&lt;&gt;INT(ABS(#REF!))),F$14&amp;", "&amp;F$15&amp;", "&amp;F$16&amp;", "&amp;$A39&amp;", "&amp;$B39&amp;", "&amp;$C39&amp;"; ","")</f>
        <v>#REF!</v>
      </c>
      <c r="AF39" s="266" t="e">
        <f>IF(AND($F$8=1,ABS(#REF!)&lt;&gt;INT(ABS(#REF!))),G$14&amp;", "&amp;G$15&amp;", "&amp;G$16&amp;", "&amp;$A39&amp;", "&amp;$B39&amp;", "&amp;$C39&amp;"; ","")</f>
        <v>#REF!</v>
      </c>
      <c r="AG39" s="265" t="e">
        <f>IF(AND($F$8=1,ABS(#REF!)&lt;&gt;INT(ABS(#REF!))),H$14&amp;", "&amp;H$15&amp;", "&amp;H$16&amp;", "&amp;$A39&amp;", "&amp;$B39&amp;", "&amp;$C39&amp;"; ","")</f>
        <v>#REF!</v>
      </c>
      <c r="AH39" s="258" t="e">
        <f>IF(AND($F$8=1,ABS(#REF!)&lt;&gt;INT(ABS(#REF!))),I$14&amp;", "&amp;I$15&amp;", "&amp;I$16&amp;", "&amp;$A39&amp;", "&amp;$B39&amp;", "&amp;$C39&amp;"; ","")</f>
        <v>#REF!</v>
      </c>
      <c r="AI39" s="259" t="e">
        <f>IF(AND($F$8=1,ABS(#REF!)&lt;&gt;INT(ABS(#REF!))),J$14&amp;", "&amp;J$15&amp;", "&amp;J$16&amp;", "&amp;$A39&amp;", "&amp;$B39&amp;", "&amp;$C39&amp;"; ","")</f>
        <v>#REF!</v>
      </c>
      <c r="AJ39" s="266" t="e">
        <f>IF(AND($F$8=1,ABS(#REF!)&lt;&gt;INT(ABS(#REF!))),K$14&amp;", "&amp;K$15&amp;", "&amp;K$16&amp;", "&amp;$A39&amp;", "&amp;$B39&amp;", "&amp;$C39&amp;"; ","")</f>
        <v>#REF!</v>
      </c>
      <c r="AK39" s="299" t="e">
        <f>IF(AND($F$8=1,ABS(#REF!)&lt;&gt;INT(ABS(#REF!))),L$14&amp;", "&amp;L$15&amp;", "&amp;L$16&amp;", "&amp;$A39&amp;", "&amp;$B39&amp;", "&amp;$C39&amp;"; ","")</f>
        <v>#REF!</v>
      </c>
      <c r="AL39" s="299" t="e">
        <f>IF(AND($F$8=1,ABS(#REF!)&lt;&gt;INT(ABS(#REF!))),M$14&amp;", "&amp;M$15&amp;", "&amp;M$16&amp;", "&amp;$A39&amp;", "&amp;$B39&amp;", "&amp;$C39&amp;"; ","")</f>
        <v>#REF!</v>
      </c>
      <c r="AM39" s="299" t="e">
        <f>IF(AND($F$8=1,ABS(#REF!)&lt;&gt;INT(ABS(#REF!))),N$14&amp;", "&amp;N$15&amp;", "&amp;N$16&amp;", "&amp;$A39&amp;", "&amp;$B39&amp;", "&amp;$C39&amp;"; ","")</f>
        <v>#REF!</v>
      </c>
      <c r="AN39" s="299" t="e">
        <f>IF(AND($F$8=1,ABS(#REF!)&lt;&gt;INT(ABS(#REF!))),O$14&amp;", "&amp;O$15&amp;", "&amp;O$16&amp;", "&amp;$A39&amp;", "&amp;$B39&amp;", "&amp;$C39&amp;"; ","")</f>
        <v>#REF!</v>
      </c>
      <c r="AO39" s="265" t="e">
        <f>IF(AND($F$8=1,ABS(#REF!)&lt;&gt;INT(ABS(#REF!))),P$14&amp;", "&amp;P$15&amp;", "&amp;P$16&amp;", "&amp;$A39&amp;", "&amp;$B39&amp;", "&amp;$C39&amp;"; ","")</f>
        <v>#REF!</v>
      </c>
      <c r="AP39" s="258" t="e">
        <f>IF(AND($F$8=1,ABS(#REF!)&lt;&gt;INT(ABS(#REF!))),Q$14&amp;", "&amp;Q$15&amp;", "&amp;Q$16&amp;", "&amp;$A39&amp;", "&amp;$B39&amp;", "&amp;$C39&amp;"; ","")</f>
        <v>#REF!</v>
      </c>
      <c r="AQ39" s="259" t="e">
        <f>IF(AND($F$8=1,ABS(#REF!)&lt;&gt;INT(ABS(#REF!))),R$14&amp;", "&amp;R$15&amp;", "&amp;R$16&amp;", "&amp;$A39&amp;", "&amp;$B39&amp;", "&amp;$C39&amp;"; ","")</f>
        <v>#REF!</v>
      </c>
      <c r="AR39" s="266" t="e">
        <f>IF(AND($F$8=1,ABS(#REF!)&lt;&gt;INT(ABS(#REF!))),S$14&amp;", "&amp;S$15&amp;", "&amp;S$16&amp;", "&amp;$A39&amp;", "&amp;$B39&amp;", "&amp;$C39&amp;"; ","")</f>
        <v>#REF!</v>
      </c>
      <c r="AS39" s="50"/>
      <c r="AT39" s="295"/>
      <c r="AU39" s="10"/>
      <c r="AV39" s="281"/>
      <c r="AW39" s="280"/>
      <c r="AX39" s="288"/>
      <c r="AY39" s="304"/>
      <c r="AZ39" s="281"/>
      <c r="BA39" s="280"/>
      <c r="BB39" s="288"/>
      <c r="BC39" s="304"/>
      <c r="BD39" s="305"/>
      <c r="BE39" s="305"/>
      <c r="BF39" s="305"/>
      <c r="BG39" s="305"/>
      <c r="BH39" s="281"/>
      <c r="BI39" s="280"/>
      <c r="BJ39" s="288"/>
      <c r="BK39" s="304"/>
      <c r="BL39" s="50"/>
      <c r="BM39" s="295"/>
      <c r="BN39" s="1688" t="s">
        <v>11300</v>
      </c>
      <c r="BO39" s="1688"/>
      <c r="BP39" s="1688"/>
      <c r="BR39" s="858" t="e">
        <f>BR$29</f>
        <v>#REF!</v>
      </c>
      <c r="BS39" s="561" t="e">
        <f>BS$29</f>
        <v>#REF!</v>
      </c>
      <c r="BT39" s="557" t="e">
        <f>BR$29</f>
        <v>#REF!</v>
      </c>
      <c r="BU39" s="558" t="e">
        <f>BS$29</f>
        <v>#REF!</v>
      </c>
      <c r="BV39" s="858" t="e">
        <f>BV$29</f>
        <v>#REF!</v>
      </c>
      <c r="BW39" s="561" t="e">
        <f>BW$29</f>
        <v>#REF!</v>
      </c>
      <c r="BX39" s="557" t="e">
        <f>BV$29</f>
        <v>#REF!</v>
      </c>
      <c r="BY39" s="558" t="e">
        <f>BW$29</f>
        <v>#REF!</v>
      </c>
      <c r="BZ39" s="858" t="e">
        <f>BZ$29</f>
        <v>#REF!</v>
      </c>
      <c r="CA39" s="561" t="e">
        <f>CA$29</f>
        <v>#REF!</v>
      </c>
      <c r="CB39" s="557" t="e">
        <f>BZ$29</f>
        <v>#REF!</v>
      </c>
      <c r="CC39" s="558" t="e">
        <f>CA$29</f>
        <v>#REF!</v>
      </c>
      <c r="CD39" s="858" t="e">
        <f>CD$29</f>
        <v>#REF!</v>
      </c>
      <c r="CE39" s="559" t="e">
        <f>CE$29</f>
        <v>#REF!</v>
      </c>
      <c r="CF39" s="560" t="e">
        <f>CD$29</f>
        <v>#REF!</v>
      </c>
      <c r="CG39" s="859" t="e">
        <f>CE$29</f>
        <v>#REF!</v>
      </c>
      <c r="CJ39" s="323"/>
      <c r="CK39" s="10"/>
      <c r="CL39" s="265" t="e">
        <f>IF(AND($N$8=1,SUM(#REF!,#REF!)&gt;$CJ$22,#REF!=0),L$15&amp;", "&amp;L$16&amp;", "&amp;$A39&amp;", "&amp;$B39&amp;", "&amp;$C39&amp;"; ","")</f>
        <v>#REF!</v>
      </c>
      <c r="CM39" s="258" t="e">
        <f>IF(AND($N$8=1,SUM(#REF!,#REF!)&gt;$CJ$22,#REF!=0),M$15&amp;", "&amp;M$16&amp;", "&amp;$A39&amp;", "&amp;$B39&amp;", "&amp;$C39&amp;"; ","")</f>
        <v>#REF!</v>
      </c>
      <c r="CN39" s="259" t="e">
        <f>IF(AND($N$8=1,SUM(#REF!,#REF!)&gt;$CJ$22,#REF!=0),N$15&amp;", "&amp;N$16&amp;", "&amp;$A39&amp;", "&amp;$B39&amp;", "&amp;$C39&amp;"; ","")</f>
        <v>#REF!</v>
      </c>
      <c r="CO39" s="266" t="e">
        <f>IF(AND($N$8=1,SUM(#REF!,#REF!)&gt;$CJ$22,#REF!=0),O$15&amp;", "&amp;O$16&amp;", "&amp;$A39&amp;", "&amp;$B39&amp;", "&amp;$C39&amp;"; ","")</f>
        <v>#REF!</v>
      </c>
      <c r="CP39" s="324"/>
      <c r="CQ39" s="323"/>
      <c r="CR39" s="10"/>
      <c r="CS39" s="265" t="e">
        <f>IF(AND($O$8=1,SUM(#REF!,#REF!)&gt;0,SUM(#REF!,#REF!)=ABS(#REF!)),L$15&amp;", "&amp;L$16&amp;", "&amp;$A39&amp;", "&amp;$B39&amp;", "&amp;$C39&amp;"; ","")</f>
        <v>#REF!</v>
      </c>
      <c r="CT39" s="258" t="e">
        <f>IF(AND($O$8=1,SUM(#REF!,#REF!)&gt;0,SUM(#REF!,#REF!)=ABS(#REF!)),M$15&amp;", "&amp;M$16&amp;", "&amp;$A39&amp;", "&amp;$B39&amp;", "&amp;$C39&amp;"; ","")</f>
        <v>#REF!</v>
      </c>
      <c r="CU39" s="259" t="e">
        <f>IF(AND($O$8=1,SUM(#REF!,#REF!)&gt;0,SUM(#REF!,#REF!)=ABS(#REF!)),N$15&amp;", "&amp;N$16&amp;", "&amp;$A39&amp;", "&amp;$B39&amp;", "&amp;$C39&amp;"; ","")</f>
        <v>#REF!</v>
      </c>
      <c r="CV39" s="266" t="e">
        <f>IF(AND($O$8=1,SUM(#REF!,#REF!)&gt;0,SUM(#REF!,#REF!)=ABS(#REF!)),O$15&amp;", "&amp;O$16&amp;", "&amp;$A39&amp;", "&amp;$B39&amp;", "&amp;$C39&amp;"; ","")</f>
        <v>#REF!</v>
      </c>
      <c r="CW39" s="324"/>
      <c r="DE39" s="323"/>
      <c r="DF39" s="10"/>
      <c r="DG39" s="265" t="e">
        <f>IF(AND($Q$8=1,#REF!&lt;&gt;"",#REF!&lt;&gt;0),$A39&amp;", "&amp;$C39&amp;"; ","")</f>
        <v>#REF!</v>
      </c>
      <c r="DH39" s="258" t="e">
        <f>IF(AND($Q$8=1,#REF!&lt;&gt;"",#REF!&lt;&gt;0),$A39&amp;", "&amp;$C39&amp;"; ","")</f>
        <v>#REF!</v>
      </c>
      <c r="DI39" s="259" t="e">
        <f>IF(AND($Q$8=1,#REF!&lt;&gt;"",#REF!&lt;&gt;0),$A39&amp;", "&amp;$C39&amp;"; ","")</f>
        <v>#REF!</v>
      </c>
      <c r="DJ39" s="266" t="e">
        <f>IF(AND($Q$8=1,#REF!&lt;&gt;"",#REF!&lt;&gt;0),$A39&amp;", "&amp;$C39&amp;"; ","")</f>
        <v>#REF!</v>
      </c>
      <c r="DK39" s="324"/>
    </row>
    <row r="40" spans="1:115" ht="13.5" x14ac:dyDescent="0.2">
      <c r="A40" s="3" t="s">
        <v>11301</v>
      </c>
      <c r="B40" s="3" t="s">
        <v>11274</v>
      </c>
      <c r="C40" s="3" t="s">
        <v>11275</v>
      </c>
      <c r="E40" s="295"/>
      <c r="F40" s="10"/>
      <c r="G40" s="264" t="e">
        <f>IF(AND($D$8=1,#REF!&gt;0),L$15&amp;", "&amp;L$16&amp;", "&amp;$A40&amp;", "&amp;$B40&amp;", "&amp;$C40&amp;"; ","")</f>
        <v>#REF!</v>
      </c>
      <c r="H40" s="255" t="e">
        <f>IF(AND($D$8=1,#REF!&gt;0),M$15&amp;", "&amp;M$16&amp;", "&amp;$A40&amp;", "&amp;$B40&amp;", "&amp;$C40&amp;"; ","")</f>
        <v>#REF!</v>
      </c>
      <c r="I40" s="256" t="e">
        <f>IF(AND($D$8=1,#REF!&gt;0),N$15&amp;", "&amp;N$16&amp;", "&amp;$A40&amp;", "&amp;$B40&amp;", "&amp;$C40&amp;"; ","")</f>
        <v>#REF!</v>
      </c>
      <c r="J40" s="293" t="e">
        <f>IF(AND($D$8=1,#REF!&gt;0),O$15&amp;", "&amp;O$16&amp;", "&amp;$A40&amp;", "&amp;$B40&amp;", "&amp;$C40&amp;"; ","")</f>
        <v>#REF!</v>
      </c>
      <c r="K40" s="50"/>
      <c r="L40" s="295"/>
      <c r="M40" s="10"/>
      <c r="N40" s="264" t="e">
        <f>IF(AND($E$8=1,#REF!&lt;0),D$14&amp;", "&amp;D$15&amp;", "&amp;D$16&amp;", "&amp;$A40&amp;", "&amp;$B40&amp;", "&amp;$C40&amp;"; ","")</f>
        <v>#REF!</v>
      </c>
      <c r="O40" s="255" t="e">
        <f>IF(AND($E$8=1,#REF!&lt;0),E$14&amp;", "&amp;E$15&amp;", "&amp;E$16&amp;", "&amp;$A40&amp;", "&amp;$B40&amp;", "&amp;$C40&amp;"; ","")</f>
        <v>#REF!</v>
      </c>
      <c r="P40" s="256" t="e">
        <f>IF(AND($E$8=1,#REF!&lt;0),F$14&amp;", "&amp;F$15&amp;", "&amp;F$16&amp;", "&amp;$A40&amp;", "&amp;$B40&amp;", "&amp;$C40&amp;"; ","")</f>
        <v>#REF!</v>
      </c>
      <c r="Q40" s="293" t="e">
        <f>IF(AND($E$8=1,#REF!&lt;0),G$14&amp;", "&amp;G$15&amp;", "&amp;G$16&amp;", "&amp;$A40&amp;", "&amp;$B40&amp;", "&amp;$C40&amp;"; ","")</f>
        <v>#REF!</v>
      </c>
      <c r="R40" s="264" t="e">
        <f>IF(AND($E$8=1,#REF!&lt;0),H$14&amp;", "&amp;H$15&amp;", "&amp;H$16&amp;", "&amp;$A40&amp;", "&amp;$B40&amp;", "&amp;$C40&amp;"; ","")</f>
        <v>#REF!</v>
      </c>
      <c r="S40" s="255" t="e">
        <f>IF(AND($E$8=1,#REF!&lt;0),I$14&amp;", "&amp;I$15&amp;", "&amp;I$16&amp;", "&amp;$A40&amp;", "&amp;$B40&amp;", "&amp;$C40&amp;"; ","")</f>
        <v>#REF!</v>
      </c>
      <c r="T40" s="256" t="e">
        <f>IF(AND($E$8=1,#REF!&lt;0),J$14&amp;", "&amp;J$15&amp;", "&amp;J$16&amp;", "&amp;$A40&amp;", "&amp;$B40&amp;", "&amp;$C40&amp;"; ","")</f>
        <v>#REF!</v>
      </c>
      <c r="U40" s="293" t="e">
        <f>IF(AND($E$8=1,#REF!&lt;0),K$14&amp;", "&amp;K$15&amp;", "&amp;K$16&amp;", "&amp;$A40&amp;", "&amp;$B40&amp;", "&amp;$C40&amp;"; ","")</f>
        <v>#REF!</v>
      </c>
      <c r="V40" s="264" t="e">
        <f>IF(AND($E$8=1,#REF!&lt;0),P$14&amp;", "&amp;P$15&amp;", "&amp;P$16&amp;", "&amp;$A40&amp;", "&amp;$B40&amp;", "&amp;$C40&amp;"; ","")</f>
        <v>#REF!</v>
      </c>
      <c r="W40" s="255" t="e">
        <f>IF(AND($E$8=1,#REF!&lt;0),Q$14&amp;", "&amp;Q$15&amp;", "&amp;Q$16&amp;", "&amp;$A40&amp;", "&amp;$B40&amp;", "&amp;$C40&amp;"; ","")</f>
        <v>#REF!</v>
      </c>
      <c r="X40" s="256" t="e">
        <f>IF(AND($E$8=1,#REF!&lt;0),R$14&amp;", "&amp;R$15&amp;", "&amp;R$16&amp;", "&amp;$A40&amp;", "&amp;$B40&amp;", "&amp;$C40&amp;"; ","")</f>
        <v>#REF!</v>
      </c>
      <c r="Y40" s="293" t="e">
        <f>IF(AND($E$8=1,#REF!&lt;0),S$14&amp;", "&amp;S$15&amp;", "&amp;S$16&amp;", "&amp;$A40&amp;", "&amp;$B40&amp;", "&amp;$C40&amp;"; ","")</f>
        <v>#REF!</v>
      </c>
      <c r="Z40" s="50"/>
      <c r="AA40" s="295"/>
      <c r="AB40" s="10"/>
      <c r="AC40" s="264" t="e">
        <f>IF(AND($F$8=1,ABS(#REF!)&lt;&gt;INT(ABS(#REF!))),D$14&amp;", "&amp;D$15&amp;", "&amp;D$16&amp;", "&amp;$A40&amp;", "&amp;$B40&amp;", "&amp;$C40&amp;"; ","")</f>
        <v>#REF!</v>
      </c>
      <c r="AD40" s="255" t="e">
        <f>IF(AND($F$8=1,ABS(#REF!)&lt;&gt;INT(ABS(#REF!))),E$14&amp;", "&amp;E$15&amp;", "&amp;E$16&amp;", "&amp;$A40&amp;", "&amp;$B40&amp;", "&amp;$C40&amp;"; ","")</f>
        <v>#REF!</v>
      </c>
      <c r="AE40" s="256" t="e">
        <f>IF(AND($F$8=1,ABS(#REF!)&lt;&gt;INT(ABS(#REF!))),F$14&amp;", "&amp;F$15&amp;", "&amp;F$16&amp;", "&amp;$A40&amp;", "&amp;$B40&amp;", "&amp;$C40&amp;"; ","")</f>
        <v>#REF!</v>
      </c>
      <c r="AF40" s="293" t="e">
        <f>IF(AND($F$8=1,ABS(#REF!)&lt;&gt;INT(ABS(#REF!))),G$14&amp;", "&amp;G$15&amp;", "&amp;G$16&amp;", "&amp;$A40&amp;", "&amp;$B40&amp;", "&amp;$C40&amp;"; ","")</f>
        <v>#REF!</v>
      </c>
      <c r="AG40" s="264" t="e">
        <f>IF(AND($F$8=1,ABS(#REF!)&lt;&gt;INT(ABS(#REF!))),H$14&amp;", "&amp;H$15&amp;", "&amp;H$16&amp;", "&amp;$A40&amp;", "&amp;$B40&amp;", "&amp;$C40&amp;"; ","")</f>
        <v>#REF!</v>
      </c>
      <c r="AH40" s="255" t="e">
        <f>IF(AND($F$8=1,ABS(#REF!)&lt;&gt;INT(ABS(#REF!))),I$14&amp;", "&amp;I$15&amp;", "&amp;I$16&amp;", "&amp;$A40&amp;", "&amp;$B40&amp;", "&amp;$C40&amp;"; ","")</f>
        <v>#REF!</v>
      </c>
      <c r="AI40" s="256" t="e">
        <f>IF(AND($F$8=1,ABS(#REF!)&lt;&gt;INT(ABS(#REF!))),J$14&amp;", "&amp;J$15&amp;", "&amp;J$16&amp;", "&amp;$A40&amp;", "&amp;$B40&amp;", "&amp;$C40&amp;"; ","")</f>
        <v>#REF!</v>
      </c>
      <c r="AJ40" s="293" t="e">
        <f>IF(AND($F$8=1,ABS(#REF!)&lt;&gt;INT(ABS(#REF!))),K$14&amp;", "&amp;K$15&amp;", "&amp;K$16&amp;", "&amp;$A40&amp;", "&amp;$B40&amp;", "&amp;$C40&amp;"; ","")</f>
        <v>#REF!</v>
      </c>
      <c r="AK40" s="298" t="e">
        <f>IF(AND($F$8=1,ABS(#REF!)&lt;&gt;INT(ABS(#REF!))),L$14&amp;", "&amp;L$15&amp;", "&amp;L$16&amp;", "&amp;$A40&amp;", "&amp;$B40&amp;", "&amp;$C40&amp;"; ","")</f>
        <v>#REF!</v>
      </c>
      <c r="AL40" s="298" t="e">
        <f>IF(AND($F$8=1,ABS(#REF!)&lt;&gt;INT(ABS(#REF!))),M$14&amp;", "&amp;M$15&amp;", "&amp;M$16&amp;", "&amp;$A40&amp;", "&amp;$B40&amp;", "&amp;$C40&amp;"; ","")</f>
        <v>#REF!</v>
      </c>
      <c r="AM40" s="298" t="e">
        <f>IF(AND($F$8=1,ABS(#REF!)&lt;&gt;INT(ABS(#REF!))),N$14&amp;", "&amp;N$15&amp;", "&amp;N$16&amp;", "&amp;$A40&amp;", "&amp;$B40&amp;", "&amp;$C40&amp;"; ","")</f>
        <v>#REF!</v>
      </c>
      <c r="AN40" s="298" t="e">
        <f>IF(AND($F$8=1,ABS(#REF!)&lt;&gt;INT(ABS(#REF!))),O$14&amp;", "&amp;O$15&amp;", "&amp;O$16&amp;", "&amp;$A40&amp;", "&amp;$B40&amp;", "&amp;$C40&amp;"; ","")</f>
        <v>#REF!</v>
      </c>
      <c r="AO40" s="264" t="e">
        <f>IF(AND($F$8=1,ABS(#REF!)&lt;&gt;INT(ABS(#REF!))),P$14&amp;", "&amp;P$15&amp;", "&amp;P$16&amp;", "&amp;$A40&amp;", "&amp;$B40&amp;", "&amp;$C40&amp;"; ","")</f>
        <v>#REF!</v>
      </c>
      <c r="AP40" s="255" t="e">
        <f>IF(AND($F$8=1,ABS(#REF!)&lt;&gt;INT(ABS(#REF!))),Q$14&amp;", "&amp;Q$15&amp;", "&amp;Q$16&amp;", "&amp;$A40&amp;", "&amp;$B40&amp;", "&amp;$C40&amp;"; ","")</f>
        <v>#REF!</v>
      </c>
      <c r="AQ40" s="256" t="e">
        <f>IF(AND($F$8=1,ABS(#REF!)&lt;&gt;INT(ABS(#REF!))),R$14&amp;", "&amp;R$15&amp;", "&amp;R$16&amp;", "&amp;$A40&amp;", "&amp;$B40&amp;", "&amp;$C40&amp;"; ","")</f>
        <v>#REF!</v>
      </c>
      <c r="AR40" s="293" t="e">
        <f>IF(AND($F$8=1,ABS(#REF!)&lt;&gt;INT(ABS(#REF!))),S$14&amp;", "&amp;S$15&amp;", "&amp;S$16&amp;", "&amp;$A40&amp;", "&amp;$B40&amp;", "&amp;$C40&amp;"; ","")</f>
        <v>#REF!</v>
      </c>
      <c r="AS40" s="50"/>
      <c r="AT40" s="295"/>
      <c r="AU40" s="10"/>
      <c r="AV40" s="286"/>
      <c r="AW40" s="287"/>
      <c r="AX40" s="301"/>
      <c r="AY40" s="302"/>
      <c r="AZ40" s="286"/>
      <c r="BA40" s="287"/>
      <c r="BB40" s="301"/>
      <c r="BC40" s="302"/>
      <c r="BD40" s="303"/>
      <c r="BE40" s="303"/>
      <c r="BF40" s="303"/>
      <c r="BG40" s="303"/>
      <c r="BH40" s="286"/>
      <c r="BI40" s="287"/>
      <c r="BJ40" s="301"/>
      <c r="BK40" s="302"/>
      <c r="BL40" s="50"/>
      <c r="BM40" s="295"/>
      <c r="BN40" s="1688"/>
      <c r="BO40" s="1688"/>
      <c r="BP40" s="1688"/>
      <c r="BR40" s="862" t="e">
        <f>BR$30</f>
        <v>#REF!</v>
      </c>
      <c r="BS40" s="861" t="e">
        <f>BS$30</f>
        <v>#REF!</v>
      </c>
      <c r="BT40" s="777" t="e">
        <f>BR$30</f>
        <v>#REF!</v>
      </c>
      <c r="BU40" s="793" t="e">
        <f>BS$30</f>
        <v>#REF!</v>
      </c>
      <c r="BV40" s="860" t="e">
        <f>BV$30</f>
        <v>#REF!</v>
      </c>
      <c r="BW40" s="861" t="e">
        <f>BW$30</f>
        <v>#REF!</v>
      </c>
      <c r="BX40" s="777" t="e">
        <f>BV$30</f>
        <v>#REF!</v>
      </c>
      <c r="BY40" s="793" t="e">
        <f>BW$30</f>
        <v>#REF!</v>
      </c>
      <c r="BZ40" s="860" t="e">
        <f>BZ$30</f>
        <v>#REF!</v>
      </c>
      <c r="CA40" s="861" t="e">
        <f>CA$30</f>
        <v>#REF!</v>
      </c>
      <c r="CB40" s="777" t="e">
        <f>BZ$30</f>
        <v>#REF!</v>
      </c>
      <c r="CC40" s="793" t="e">
        <f>CA$30</f>
        <v>#REF!</v>
      </c>
      <c r="CD40" s="862" t="e">
        <f>CD$30</f>
        <v>#REF!</v>
      </c>
      <c r="CE40" s="861" t="e">
        <f>CE$30</f>
        <v>#REF!</v>
      </c>
      <c r="CF40" s="777" t="e">
        <f>CD$30</f>
        <v>#REF!</v>
      </c>
      <c r="CG40" s="793" t="e">
        <f>CE$30</f>
        <v>#REF!</v>
      </c>
      <c r="CJ40" s="323"/>
      <c r="CK40" s="10"/>
      <c r="CL40" s="264" t="e">
        <f>IF(AND($N$8=1,SUM(#REF!,#REF!)&gt;$CJ$22,#REF!=0),L$15&amp;", "&amp;L$16&amp;", "&amp;$A40&amp;", "&amp;$B40&amp;", "&amp;$C40&amp;"; ","")</f>
        <v>#REF!</v>
      </c>
      <c r="CM40" s="255" t="e">
        <f>IF(AND($N$8=1,SUM(#REF!,#REF!)&gt;$CJ$22,#REF!=0),M$15&amp;", "&amp;M$16&amp;", "&amp;$A40&amp;", "&amp;$B40&amp;", "&amp;$C40&amp;"; ","")</f>
        <v>#REF!</v>
      </c>
      <c r="CN40" s="256" t="e">
        <f>IF(AND($N$8=1,SUM(#REF!,#REF!)&gt;$CJ$22,#REF!=0),N$15&amp;", "&amp;N$16&amp;", "&amp;$A40&amp;", "&amp;$B40&amp;", "&amp;$C40&amp;"; ","")</f>
        <v>#REF!</v>
      </c>
      <c r="CO40" s="293" t="e">
        <f>IF(AND($N$8=1,SUM(#REF!,#REF!)&gt;$CJ$22,#REF!=0),O$15&amp;", "&amp;O$16&amp;", "&amp;$A40&amp;", "&amp;$B40&amp;", "&amp;$C40&amp;"; ","")</f>
        <v>#REF!</v>
      </c>
      <c r="CP40" s="324"/>
      <c r="CQ40" s="323"/>
      <c r="CR40" s="10"/>
      <c r="CS40" s="264" t="e">
        <f>IF(AND($O$8=1,SUM(#REF!,#REF!)&gt;0,SUM(#REF!,#REF!)=ABS(#REF!)),L$15&amp;", "&amp;L$16&amp;", "&amp;$A40&amp;", "&amp;$B40&amp;", "&amp;$C40&amp;"; ","")</f>
        <v>#REF!</v>
      </c>
      <c r="CT40" s="255" t="e">
        <f>IF(AND($O$8=1,SUM(#REF!,#REF!)&gt;0,SUM(#REF!,#REF!)=ABS(#REF!)),M$15&amp;", "&amp;M$16&amp;", "&amp;$A40&amp;", "&amp;$B40&amp;", "&amp;$C40&amp;"; ","")</f>
        <v>#REF!</v>
      </c>
      <c r="CU40" s="256" t="e">
        <f>IF(AND($O$8=1,SUM(#REF!,#REF!)&gt;0,SUM(#REF!,#REF!)=ABS(#REF!)),N$15&amp;", "&amp;N$16&amp;", "&amp;$A40&amp;", "&amp;$B40&amp;", "&amp;$C40&amp;"; ","")</f>
        <v>#REF!</v>
      </c>
      <c r="CV40" s="293" t="e">
        <f>IF(AND($O$8=1,SUM(#REF!,#REF!)&gt;0,SUM(#REF!,#REF!)=ABS(#REF!)),O$15&amp;", "&amp;O$16&amp;", "&amp;$A40&amp;", "&amp;$B40&amp;", "&amp;$C40&amp;"; ","")</f>
        <v>#REF!</v>
      </c>
      <c r="CW40" s="324"/>
      <c r="DE40" s="323"/>
      <c r="DF40" s="10"/>
      <c r="DG40" s="264" t="e">
        <f>IF(AND($Q$8=1,#REF!&lt;&gt;"",#REF!&lt;&gt;0),$A40&amp;", "&amp;$C40&amp;"; ","")</f>
        <v>#REF!</v>
      </c>
      <c r="DH40" s="255" t="e">
        <f>IF(AND($Q$8=1,#REF!&lt;&gt;"",#REF!&lt;&gt;0),$A40&amp;", "&amp;$C40&amp;"; ","")</f>
        <v>#REF!</v>
      </c>
      <c r="DI40" s="256" t="e">
        <f>IF(AND($Q$8=1,#REF!&lt;&gt;"",#REF!&lt;&gt;0),$A40&amp;", "&amp;$C40&amp;"; ","")</f>
        <v>#REF!</v>
      </c>
      <c r="DJ40" s="293" t="e">
        <f>IF(AND($Q$8=1,#REF!&lt;&gt;"",#REF!&lt;&gt;0),$A40&amp;", "&amp;$C40&amp;"; ","")</f>
        <v>#REF!</v>
      </c>
      <c r="DK40" s="324"/>
    </row>
    <row r="41" spans="1:115" ht="13.5" x14ac:dyDescent="0.2">
      <c r="A41" s="3" t="s">
        <v>11301</v>
      </c>
      <c r="B41" s="3" t="s">
        <v>11274</v>
      </c>
      <c r="C41" s="3" t="s">
        <v>11284</v>
      </c>
      <c r="E41" s="295"/>
      <c r="F41" s="10"/>
      <c r="G41" s="265" t="e">
        <f>IF(AND($D$8=1,#REF!&gt;0),L$15&amp;", "&amp;L$16&amp;", "&amp;$A41&amp;", "&amp;$B41&amp;", "&amp;$C41&amp;"; ","")</f>
        <v>#REF!</v>
      </c>
      <c r="H41" s="258" t="e">
        <f>IF(AND($D$8=1,#REF!&gt;0),M$15&amp;", "&amp;M$16&amp;", "&amp;$A41&amp;", "&amp;$B41&amp;", "&amp;$C41&amp;"; ","")</f>
        <v>#REF!</v>
      </c>
      <c r="I41" s="259" t="e">
        <f>IF(AND($D$8=1,#REF!&gt;0),N$15&amp;", "&amp;N$16&amp;", "&amp;$A41&amp;", "&amp;$B41&amp;", "&amp;$C41&amp;"; ","")</f>
        <v>#REF!</v>
      </c>
      <c r="J41" s="266" t="e">
        <f>IF(AND($D$8=1,#REF!&gt;0),O$15&amp;", "&amp;O$16&amp;", "&amp;$A41&amp;", "&amp;$B41&amp;", "&amp;$C41&amp;"; ","")</f>
        <v>#REF!</v>
      </c>
      <c r="K41" s="50"/>
      <c r="L41" s="295"/>
      <c r="M41" s="10"/>
      <c r="N41" s="265" t="e">
        <f>IF(AND($E$8=1,#REF!&lt;0),D$14&amp;", "&amp;D$15&amp;", "&amp;D$16&amp;", "&amp;$A41&amp;", "&amp;$B41&amp;", "&amp;$C41&amp;"; ","")</f>
        <v>#REF!</v>
      </c>
      <c r="O41" s="258" t="e">
        <f>IF(AND($E$8=1,#REF!&lt;0),E$14&amp;", "&amp;E$15&amp;", "&amp;E$16&amp;", "&amp;$A41&amp;", "&amp;$B41&amp;", "&amp;$C41&amp;"; ","")</f>
        <v>#REF!</v>
      </c>
      <c r="P41" s="259" t="e">
        <f>IF(AND($E$8=1,#REF!&lt;0),F$14&amp;", "&amp;F$15&amp;", "&amp;F$16&amp;", "&amp;$A41&amp;", "&amp;$B41&amp;", "&amp;$C41&amp;"; ","")</f>
        <v>#REF!</v>
      </c>
      <c r="Q41" s="266" t="e">
        <f>IF(AND($E$8=1,#REF!&lt;0),G$14&amp;", "&amp;G$15&amp;", "&amp;G$16&amp;", "&amp;$A41&amp;", "&amp;$B41&amp;", "&amp;$C41&amp;"; ","")</f>
        <v>#REF!</v>
      </c>
      <c r="R41" s="265" t="e">
        <f>IF(AND($E$8=1,#REF!&lt;0),H$14&amp;", "&amp;H$15&amp;", "&amp;H$16&amp;", "&amp;$A41&amp;", "&amp;$B41&amp;", "&amp;$C41&amp;"; ","")</f>
        <v>#REF!</v>
      </c>
      <c r="S41" s="258" t="e">
        <f>IF(AND($E$8=1,#REF!&lt;0),I$14&amp;", "&amp;I$15&amp;", "&amp;I$16&amp;", "&amp;$A41&amp;", "&amp;$B41&amp;", "&amp;$C41&amp;"; ","")</f>
        <v>#REF!</v>
      </c>
      <c r="T41" s="259" t="e">
        <f>IF(AND($E$8=1,#REF!&lt;0),J$14&amp;", "&amp;J$15&amp;", "&amp;J$16&amp;", "&amp;$A41&amp;", "&amp;$B41&amp;", "&amp;$C41&amp;"; ","")</f>
        <v>#REF!</v>
      </c>
      <c r="U41" s="266" t="e">
        <f>IF(AND($E$8=1,#REF!&lt;0),K$14&amp;", "&amp;K$15&amp;", "&amp;K$16&amp;", "&amp;$A41&amp;", "&amp;$B41&amp;", "&amp;$C41&amp;"; ","")</f>
        <v>#REF!</v>
      </c>
      <c r="V41" s="265" t="e">
        <f>IF(AND($E$8=1,#REF!&lt;0),P$14&amp;", "&amp;P$15&amp;", "&amp;P$16&amp;", "&amp;$A41&amp;", "&amp;$B41&amp;", "&amp;$C41&amp;"; ","")</f>
        <v>#REF!</v>
      </c>
      <c r="W41" s="258" t="e">
        <f>IF(AND($E$8=1,#REF!&lt;0),Q$14&amp;", "&amp;Q$15&amp;", "&amp;Q$16&amp;", "&amp;$A41&amp;", "&amp;$B41&amp;", "&amp;$C41&amp;"; ","")</f>
        <v>#REF!</v>
      </c>
      <c r="X41" s="259" t="e">
        <f>IF(AND($E$8=1,#REF!&lt;0),R$14&amp;", "&amp;R$15&amp;", "&amp;R$16&amp;", "&amp;$A41&amp;", "&amp;$B41&amp;", "&amp;$C41&amp;"; ","")</f>
        <v>#REF!</v>
      </c>
      <c r="Y41" s="266" t="e">
        <f>IF(AND($E$8=1,#REF!&lt;0),S$14&amp;", "&amp;S$15&amp;", "&amp;S$16&amp;", "&amp;$A41&amp;", "&amp;$B41&amp;", "&amp;$C41&amp;"; ","")</f>
        <v>#REF!</v>
      </c>
      <c r="Z41" s="50"/>
      <c r="AA41" s="295"/>
      <c r="AB41" s="10"/>
      <c r="AC41" s="265" t="e">
        <f>IF(AND($F$8=1,ABS(#REF!)&lt;&gt;INT(ABS(#REF!))),D$14&amp;", "&amp;D$15&amp;", "&amp;D$16&amp;", "&amp;$A41&amp;", "&amp;$B41&amp;", "&amp;$C41&amp;"; ","")</f>
        <v>#REF!</v>
      </c>
      <c r="AD41" s="258" t="e">
        <f>IF(AND($F$8=1,ABS(#REF!)&lt;&gt;INT(ABS(#REF!))),E$14&amp;", "&amp;E$15&amp;", "&amp;E$16&amp;", "&amp;$A41&amp;", "&amp;$B41&amp;", "&amp;$C41&amp;"; ","")</f>
        <v>#REF!</v>
      </c>
      <c r="AE41" s="259" t="e">
        <f>IF(AND($F$8=1,ABS(#REF!)&lt;&gt;INT(ABS(#REF!))),F$14&amp;", "&amp;F$15&amp;", "&amp;F$16&amp;", "&amp;$A41&amp;", "&amp;$B41&amp;", "&amp;$C41&amp;"; ","")</f>
        <v>#REF!</v>
      </c>
      <c r="AF41" s="266" t="e">
        <f>IF(AND($F$8=1,ABS(#REF!)&lt;&gt;INT(ABS(#REF!))),G$14&amp;", "&amp;G$15&amp;", "&amp;G$16&amp;", "&amp;$A41&amp;", "&amp;$B41&amp;", "&amp;$C41&amp;"; ","")</f>
        <v>#REF!</v>
      </c>
      <c r="AG41" s="265" t="e">
        <f>IF(AND($F$8=1,ABS(#REF!)&lt;&gt;INT(ABS(#REF!))),H$14&amp;", "&amp;H$15&amp;", "&amp;H$16&amp;", "&amp;$A41&amp;", "&amp;$B41&amp;", "&amp;$C41&amp;"; ","")</f>
        <v>#REF!</v>
      </c>
      <c r="AH41" s="258" t="e">
        <f>IF(AND($F$8=1,ABS(#REF!)&lt;&gt;INT(ABS(#REF!))),I$14&amp;", "&amp;I$15&amp;", "&amp;I$16&amp;", "&amp;$A41&amp;", "&amp;$B41&amp;", "&amp;$C41&amp;"; ","")</f>
        <v>#REF!</v>
      </c>
      <c r="AI41" s="259" t="e">
        <f>IF(AND($F$8=1,ABS(#REF!)&lt;&gt;INT(ABS(#REF!))),J$14&amp;", "&amp;J$15&amp;", "&amp;J$16&amp;", "&amp;$A41&amp;", "&amp;$B41&amp;", "&amp;$C41&amp;"; ","")</f>
        <v>#REF!</v>
      </c>
      <c r="AJ41" s="266" t="e">
        <f>IF(AND($F$8=1,ABS(#REF!)&lt;&gt;INT(ABS(#REF!))),K$14&amp;", "&amp;K$15&amp;", "&amp;K$16&amp;", "&amp;$A41&amp;", "&amp;$B41&amp;", "&amp;$C41&amp;"; ","")</f>
        <v>#REF!</v>
      </c>
      <c r="AK41" s="299" t="e">
        <f>IF(AND($F$8=1,ABS(#REF!)&lt;&gt;INT(ABS(#REF!))),L$14&amp;", "&amp;L$15&amp;", "&amp;L$16&amp;", "&amp;$A41&amp;", "&amp;$B41&amp;", "&amp;$C41&amp;"; ","")</f>
        <v>#REF!</v>
      </c>
      <c r="AL41" s="299" t="e">
        <f>IF(AND($F$8=1,ABS(#REF!)&lt;&gt;INT(ABS(#REF!))),M$14&amp;", "&amp;M$15&amp;", "&amp;M$16&amp;", "&amp;$A41&amp;", "&amp;$B41&amp;", "&amp;$C41&amp;"; ","")</f>
        <v>#REF!</v>
      </c>
      <c r="AM41" s="299" t="e">
        <f>IF(AND($F$8=1,ABS(#REF!)&lt;&gt;INT(ABS(#REF!))),N$14&amp;", "&amp;N$15&amp;", "&amp;N$16&amp;", "&amp;$A41&amp;", "&amp;$B41&amp;", "&amp;$C41&amp;"; ","")</f>
        <v>#REF!</v>
      </c>
      <c r="AN41" s="299" t="e">
        <f>IF(AND($F$8=1,ABS(#REF!)&lt;&gt;INT(ABS(#REF!))),O$14&amp;", "&amp;O$15&amp;", "&amp;O$16&amp;", "&amp;$A41&amp;", "&amp;$B41&amp;", "&amp;$C41&amp;"; ","")</f>
        <v>#REF!</v>
      </c>
      <c r="AO41" s="265" t="e">
        <f>IF(AND($F$8=1,ABS(#REF!)&lt;&gt;INT(ABS(#REF!))),P$14&amp;", "&amp;P$15&amp;", "&amp;P$16&amp;", "&amp;$A41&amp;", "&amp;$B41&amp;", "&amp;$C41&amp;"; ","")</f>
        <v>#REF!</v>
      </c>
      <c r="AP41" s="258" t="e">
        <f>IF(AND($F$8=1,ABS(#REF!)&lt;&gt;INT(ABS(#REF!))),Q$14&amp;", "&amp;Q$15&amp;", "&amp;Q$16&amp;", "&amp;$A41&amp;", "&amp;$B41&amp;", "&amp;$C41&amp;"; ","")</f>
        <v>#REF!</v>
      </c>
      <c r="AQ41" s="259" t="e">
        <f>IF(AND($F$8=1,ABS(#REF!)&lt;&gt;INT(ABS(#REF!))),R$14&amp;", "&amp;R$15&amp;", "&amp;R$16&amp;", "&amp;$A41&amp;", "&amp;$B41&amp;", "&amp;$C41&amp;"; ","")</f>
        <v>#REF!</v>
      </c>
      <c r="AR41" s="266" t="e">
        <f>IF(AND($F$8=1,ABS(#REF!)&lt;&gt;INT(ABS(#REF!))),S$14&amp;", "&amp;S$15&amp;", "&amp;S$16&amp;", "&amp;$A41&amp;", "&amp;$B41&amp;", "&amp;$C41&amp;"; ","")</f>
        <v>#REF!</v>
      </c>
      <c r="AS41" s="50"/>
      <c r="AT41" s="295"/>
      <c r="AU41" s="10"/>
      <c r="AV41" s="281"/>
      <c r="AW41" s="280"/>
      <c r="AX41" s="288"/>
      <c r="AY41" s="304"/>
      <c r="AZ41" s="281"/>
      <c r="BA41" s="280"/>
      <c r="BB41" s="288"/>
      <c r="BC41" s="304"/>
      <c r="BD41" s="305"/>
      <c r="BE41" s="305"/>
      <c r="BF41" s="305"/>
      <c r="BG41" s="305"/>
      <c r="BH41" s="281"/>
      <c r="BI41" s="280"/>
      <c r="BJ41" s="288"/>
      <c r="BK41" s="304"/>
      <c r="BL41" s="50"/>
      <c r="BN41" s="1688"/>
      <c r="BO41" s="1688"/>
      <c r="BP41" s="1688"/>
      <c r="BR41" s="858" t="e">
        <f>BR$29</f>
        <v>#REF!</v>
      </c>
      <c r="BS41" s="561" t="e">
        <f>BS$29</f>
        <v>#REF!</v>
      </c>
      <c r="BT41" s="557" t="e">
        <f>BR$29</f>
        <v>#REF!</v>
      </c>
      <c r="BU41" s="558" t="e">
        <f>BS$29</f>
        <v>#REF!</v>
      </c>
      <c r="BV41" s="858" t="e">
        <f t="shared" ref="BV41:CE41" si="0">BV$29</f>
        <v>#REF!</v>
      </c>
      <c r="BW41" s="561" t="e">
        <f t="shared" si="0"/>
        <v>#REF!</v>
      </c>
      <c r="BX41" s="557" t="e">
        <f>BV$29</f>
        <v>#REF!</v>
      </c>
      <c r="BY41" s="558" t="e">
        <f>BW$29</f>
        <v>#REF!</v>
      </c>
      <c r="BZ41" s="858" t="e">
        <f t="shared" si="0"/>
        <v>#REF!</v>
      </c>
      <c r="CA41" s="561" t="e">
        <f t="shared" si="0"/>
        <v>#REF!</v>
      </c>
      <c r="CB41" s="557" t="e">
        <f>BZ$29</f>
        <v>#REF!</v>
      </c>
      <c r="CC41" s="558" t="e">
        <f>CA$29</f>
        <v>#REF!</v>
      </c>
      <c r="CD41" s="858" t="e">
        <f t="shared" si="0"/>
        <v>#REF!</v>
      </c>
      <c r="CE41" s="559" t="e">
        <f t="shared" si="0"/>
        <v>#REF!</v>
      </c>
      <c r="CF41" s="560" t="e">
        <f>CD$29</f>
        <v>#REF!</v>
      </c>
      <c r="CG41" s="859" t="e">
        <f>CE$29</f>
        <v>#REF!</v>
      </c>
      <c r="CJ41" s="323"/>
      <c r="CK41" s="10"/>
      <c r="CL41" s="265" t="e">
        <f>IF(AND($N$8=1,SUM(#REF!,#REF!)&gt;$CJ$22,#REF!=0),L$15&amp;", "&amp;L$16&amp;", "&amp;$A41&amp;", "&amp;$B41&amp;", "&amp;$C41&amp;"; ","")</f>
        <v>#REF!</v>
      </c>
      <c r="CM41" s="258" t="e">
        <f>IF(AND($N$8=1,SUM(#REF!,#REF!)&gt;$CJ$22,#REF!=0),M$15&amp;", "&amp;M$16&amp;", "&amp;$A41&amp;", "&amp;$B41&amp;", "&amp;$C41&amp;"; ","")</f>
        <v>#REF!</v>
      </c>
      <c r="CN41" s="259" t="e">
        <f>IF(AND($N$8=1,SUM(#REF!,#REF!)&gt;$CJ$22,#REF!=0),N$15&amp;", "&amp;N$16&amp;", "&amp;$A41&amp;", "&amp;$B41&amp;", "&amp;$C41&amp;"; ","")</f>
        <v>#REF!</v>
      </c>
      <c r="CO41" s="266" t="e">
        <f>IF(AND($N$8=1,SUM(#REF!,#REF!)&gt;$CJ$22,#REF!=0),O$15&amp;", "&amp;O$16&amp;", "&amp;$A41&amp;", "&amp;$B41&amp;", "&amp;$C41&amp;"; ","")</f>
        <v>#REF!</v>
      </c>
      <c r="CP41" s="324"/>
      <c r="CQ41" s="323"/>
      <c r="CR41" s="10"/>
      <c r="CS41" s="265" t="e">
        <f>IF(AND($O$8=1,SUM(#REF!,#REF!)&gt;0,SUM(#REF!,#REF!)=ABS(#REF!)),L$15&amp;", "&amp;L$16&amp;", "&amp;$A41&amp;", "&amp;$B41&amp;", "&amp;$C41&amp;"; ","")</f>
        <v>#REF!</v>
      </c>
      <c r="CT41" s="258" t="e">
        <f>IF(AND($O$8=1,SUM(#REF!,#REF!)&gt;0,SUM(#REF!,#REF!)=ABS(#REF!)),M$15&amp;", "&amp;M$16&amp;", "&amp;$A41&amp;", "&amp;$B41&amp;", "&amp;$C41&amp;"; ","")</f>
        <v>#REF!</v>
      </c>
      <c r="CU41" s="259" t="e">
        <f>IF(AND($O$8=1,SUM(#REF!,#REF!)&gt;0,SUM(#REF!,#REF!)=ABS(#REF!)),N$15&amp;", "&amp;N$16&amp;", "&amp;$A41&amp;", "&amp;$B41&amp;", "&amp;$C41&amp;"; ","")</f>
        <v>#REF!</v>
      </c>
      <c r="CV41" s="266" t="e">
        <f>IF(AND($O$8=1,SUM(#REF!,#REF!)&gt;0,SUM(#REF!,#REF!)=ABS(#REF!)),O$15&amp;", "&amp;O$16&amp;", "&amp;$A41&amp;", "&amp;$B41&amp;", "&amp;$C41&amp;"; ","")</f>
        <v>#REF!</v>
      </c>
      <c r="CW41" s="324"/>
      <c r="DE41" s="323"/>
      <c r="DF41" s="10"/>
      <c r="DG41" s="265" t="e">
        <f>IF(AND($Q$8=1,#REF!&lt;&gt;"",#REF!&lt;&gt;0),$A41&amp;", "&amp;$C41&amp;"; ","")</f>
        <v>#REF!</v>
      </c>
      <c r="DH41" s="258" t="e">
        <f>IF(AND($Q$8=1,#REF!&lt;&gt;"",#REF!&lt;&gt;0),$A41&amp;", "&amp;$C41&amp;"; ","")</f>
        <v>#REF!</v>
      </c>
      <c r="DI41" s="259" t="e">
        <f>IF(AND($Q$8=1,#REF!&lt;&gt;"",#REF!&lt;&gt;0),$A41&amp;", "&amp;$C41&amp;"; ","")</f>
        <v>#REF!</v>
      </c>
      <c r="DJ41" s="266" t="e">
        <f>IF(AND($Q$8=1,#REF!&lt;&gt;"",#REF!&lt;&gt;0),$A41&amp;", "&amp;$C41&amp;"; ","")</f>
        <v>#REF!</v>
      </c>
      <c r="DK41" s="324"/>
    </row>
    <row r="42" spans="1:115" ht="13.5" x14ac:dyDescent="0.2">
      <c r="A42" s="3" t="s">
        <v>11302</v>
      </c>
      <c r="B42" s="3" t="s">
        <v>11274</v>
      </c>
      <c r="C42" s="3" t="s">
        <v>11275</v>
      </c>
      <c r="E42" s="295"/>
      <c r="F42" s="10"/>
      <c r="G42" s="264" t="e">
        <f>IF(AND($D$8=1,#REF!&gt;0),L$15&amp;", "&amp;L$16&amp;", "&amp;$A42&amp;", "&amp;$B42&amp;", "&amp;$C42&amp;"; ","")</f>
        <v>#REF!</v>
      </c>
      <c r="H42" s="255" t="e">
        <f>IF(AND($D$8=1,#REF!&gt;0),M$15&amp;", "&amp;M$16&amp;", "&amp;$A42&amp;", "&amp;$B42&amp;", "&amp;$C42&amp;"; ","")</f>
        <v>#REF!</v>
      </c>
      <c r="I42" s="256" t="e">
        <f>IF(AND($D$8=1,#REF!&gt;0),N$15&amp;", "&amp;N$16&amp;", "&amp;$A42&amp;", "&amp;$B42&amp;", "&amp;$C42&amp;"; ","")</f>
        <v>#REF!</v>
      </c>
      <c r="J42" s="293" t="e">
        <f>IF(AND($D$8=1,#REF!&gt;0),O$15&amp;", "&amp;O$16&amp;", "&amp;$A42&amp;", "&amp;$B42&amp;", "&amp;$C42&amp;"; ","")</f>
        <v>#REF!</v>
      </c>
      <c r="K42" s="50"/>
      <c r="L42" s="295"/>
      <c r="M42" s="10"/>
      <c r="N42" s="264" t="e">
        <f>IF(AND($E$8=1,#REF!&lt;0),D$14&amp;", "&amp;D$15&amp;", "&amp;D$16&amp;", "&amp;$A42&amp;", "&amp;$B42&amp;", "&amp;$C42&amp;"; ","")</f>
        <v>#REF!</v>
      </c>
      <c r="O42" s="255" t="e">
        <f>IF(AND($E$8=1,#REF!&lt;0),E$14&amp;", "&amp;E$15&amp;", "&amp;E$16&amp;", "&amp;$A42&amp;", "&amp;$B42&amp;", "&amp;$C42&amp;"; ","")</f>
        <v>#REF!</v>
      </c>
      <c r="P42" s="256" t="e">
        <f>IF(AND($E$8=1,#REF!&lt;0),F$14&amp;", "&amp;F$15&amp;", "&amp;F$16&amp;", "&amp;$A42&amp;", "&amp;$B42&amp;", "&amp;$C42&amp;"; ","")</f>
        <v>#REF!</v>
      </c>
      <c r="Q42" s="293" t="e">
        <f>IF(AND($E$8=1,#REF!&lt;0),G$14&amp;", "&amp;G$15&amp;", "&amp;G$16&amp;", "&amp;$A42&amp;", "&amp;$B42&amp;", "&amp;$C42&amp;"; ","")</f>
        <v>#REF!</v>
      </c>
      <c r="R42" s="264" t="e">
        <f>IF(AND($E$8=1,#REF!&lt;0),H$14&amp;", "&amp;H$15&amp;", "&amp;H$16&amp;", "&amp;$A42&amp;", "&amp;$B42&amp;", "&amp;$C42&amp;"; ","")</f>
        <v>#REF!</v>
      </c>
      <c r="S42" s="255" t="e">
        <f>IF(AND($E$8=1,#REF!&lt;0),I$14&amp;", "&amp;I$15&amp;", "&amp;I$16&amp;", "&amp;$A42&amp;", "&amp;$B42&amp;", "&amp;$C42&amp;"; ","")</f>
        <v>#REF!</v>
      </c>
      <c r="T42" s="256" t="e">
        <f>IF(AND($E$8=1,#REF!&lt;0),J$14&amp;", "&amp;J$15&amp;", "&amp;J$16&amp;", "&amp;$A42&amp;", "&amp;$B42&amp;", "&amp;$C42&amp;"; ","")</f>
        <v>#REF!</v>
      </c>
      <c r="U42" s="293" t="e">
        <f>IF(AND($E$8=1,#REF!&lt;0),K$14&amp;", "&amp;K$15&amp;", "&amp;K$16&amp;", "&amp;$A42&amp;", "&amp;$B42&amp;", "&amp;$C42&amp;"; ","")</f>
        <v>#REF!</v>
      </c>
      <c r="V42" s="264" t="e">
        <f>IF(AND($E$8=1,#REF!&lt;0),P$14&amp;", "&amp;P$15&amp;", "&amp;P$16&amp;", "&amp;$A42&amp;", "&amp;$B42&amp;", "&amp;$C42&amp;"; ","")</f>
        <v>#REF!</v>
      </c>
      <c r="W42" s="255" t="e">
        <f>IF(AND($E$8=1,#REF!&lt;0),Q$14&amp;", "&amp;Q$15&amp;", "&amp;Q$16&amp;", "&amp;$A42&amp;", "&amp;$B42&amp;", "&amp;$C42&amp;"; ","")</f>
        <v>#REF!</v>
      </c>
      <c r="X42" s="256" t="e">
        <f>IF(AND($E$8=1,#REF!&lt;0),R$14&amp;", "&amp;R$15&amp;", "&amp;R$16&amp;", "&amp;$A42&amp;", "&amp;$B42&amp;", "&amp;$C42&amp;"; ","")</f>
        <v>#REF!</v>
      </c>
      <c r="Y42" s="293" t="e">
        <f>IF(AND($E$8=1,#REF!&lt;0),S$14&amp;", "&amp;S$15&amp;", "&amp;S$16&amp;", "&amp;$A42&amp;", "&amp;$B42&amp;", "&amp;$C42&amp;"; ","")</f>
        <v>#REF!</v>
      </c>
      <c r="Z42" s="50"/>
      <c r="AA42" s="295"/>
      <c r="AB42" s="10"/>
      <c r="AC42" s="264" t="e">
        <f>IF(AND($F$8=1,ABS(#REF!)&lt;&gt;INT(ABS(#REF!))),D$14&amp;", "&amp;D$15&amp;", "&amp;D$16&amp;", "&amp;$A42&amp;", "&amp;$B42&amp;", "&amp;$C42&amp;"; ","")</f>
        <v>#REF!</v>
      </c>
      <c r="AD42" s="255" t="e">
        <f>IF(AND($F$8=1,ABS(#REF!)&lt;&gt;INT(ABS(#REF!))),E$14&amp;", "&amp;E$15&amp;", "&amp;E$16&amp;", "&amp;$A42&amp;", "&amp;$B42&amp;", "&amp;$C42&amp;"; ","")</f>
        <v>#REF!</v>
      </c>
      <c r="AE42" s="256" t="e">
        <f>IF(AND($F$8=1,ABS(#REF!)&lt;&gt;INT(ABS(#REF!))),F$14&amp;", "&amp;F$15&amp;", "&amp;F$16&amp;", "&amp;$A42&amp;", "&amp;$B42&amp;", "&amp;$C42&amp;"; ","")</f>
        <v>#REF!</v>
      </c>
      <c r="AF42" s="293" t="e">
        <f>IF(AND($F$8=1,ABS(#REF!)&lt;&gt;INT(ABS(#REF!))),G$14&amp;", "&amp;G$15&amp;", "&amp;G$16&amp;", "&amp;$A42&amp;", "&amp;$B42&amp;", "&amp;$C42&amp;"; ","")</f>
        <v>#REF!</v>
      </c>
      <c r="AG42" s="264" t="e">
        <f>IF(AND($F$8=1,ABS(#REF!)&lt;&gt;INT(ABS(#REF!))),H$14&amp;", "&amp;H$15&amp;", "&amp;H$16&amp;", "&amp;$A42&amp;", "&amp;$B42&amp;", "&amp;$C42&amp;"; ","")</f>
        <v>#REF!</v>
      </c>
      <c r="AH42" s="255" t="e">
        <f>IF(AND($F$8=1,ABS(#REF!)&lt;&gt;INT(ABS(#REF!))),I$14&amp;", "&amp;I$15&amp;", "&amp;I$16&amp;", "&amp;$A42&amp;", "&amp;$B42&amp;", "&amp;$C42&amp;"; ","")</f>
        <v>#REF!</v>
      </c>
      <c r="AI42" s="256" t="e">
        <f>IF(AND($F$8=1,ABS(#REF!)&lt;&gt;INT(ABS(#REF!))),J$14&amp;", "&amp;J$15&amp;", "&amp;J$16&amp;", "&amp;$A42&amp;", "&amp;$B42&amp;", "&amp;$C42&amp;"; ","")</f>
        <v>#REF!</v>
      </c>
      <c r="AJ42" s="293" t="e">
        <f>IF(AND($F$8=1,ABS(#REF!)&lt;&gt;INT(ABS(#REF!))),K$14&amp;", "&amp;K$15&amp;", "&amp;K$16&amp;", "&amp;$A42&amp;", "&amp;$B42&amp;", "&amp;$C42&amp;"; ","")</f>
        <v>#REF!</v>
      </c>
      <c r="AK42" s="298" t="e">
        <f>IF(AND($F$8=1,ABS(#REF!)&lt;&gt;INT(ABS(#REF!))),L$14&amp;", "&amp;L$15&amp;", "&amp;L$16&amp;", "&amp;$A42&amp;", "&amp;$B42&amp;", "&amp;$C42&amp;"; ","")</f>
        <v>#REF!</v>
      </c>
      <c r="AL42" s="298" t="e">
        <f>IF(AND($F$8=1,ABS(#REF!)&lt;&gt;INT(ABS(#REF!))),M$14&amp;", "&amp;M$15&amp;", "&amp;M$16&amp;", "&amp;$A42&amp;", "&amp;$B42&amp;", "&amp;$C42&amp;"; ","")</f>
        <v>#REF!</v>
      </c>
      <c r="AM42" s="298" t="e">
        <f>IF(AND($F$8=1,ABS(#REF!)&lt;&gt;INT(ABS(#REF!))),N$14&amp;", "&amp;N$15&amp;", "&amp;N$16&amp;", "&amp;$A42&amp;", "&amp;$B42&amp;", "&amp;$C42&amp;"; ","")</f>
        <v>#REF!</v>
      </c>
      <c r="AN42" s="298" t="e">
        <f>IF(AND($F$8=1,ABS(#REF!)&lt;&gt;INT(ABS(#REF!))),O$14&amp;", "&amp;O$15&amp;", "&amp;O$16&amp;", "&amp;$A42&amp;", "&amp;$B42&amp;", "&amp;$C42&amp;"; ","")</f>
        <v>#REF!</v>
      </c>
      <c r="AO42" s="264" t="e">
        <f>IF(AND($F$8=1,ABS(#REF!)&lt;&gt;INT(ABS(#REF!))),P$14&amp;", "&amp;P$15&amp;", "&amp;P$16&amp;", "&amp;$A42&amp;", "&amp;$B42&amp;", "&amp;$C42&amp;"; ","")</f>
        <v>#REF!</v>
      </c>
      <c r="AP42" s="255" t="e">
        <f>IF(AND($F$8=1,ABS(#REF!)&lt;&gt;INT(ABS(#REF!))),Q$14&amp;", "&amp;Q$15&amp;", "&amp;Q$16&amp;", "&amp;$A42&amp;", "&amp;$B42&amp;", "&amp;$C42&amp;"; ","")</f>
        <v>#REF!</v>
      </c>
      <c r="AQ42" s="256" t="e">
        <f>IF(AND($F$8=1,ABS(#REF!)&lt;&gt;INT(ABS(#REF!))),R$14&amp;", "&amp;R$15&amp;", "&amp;R$16&amp;", "&amp;$A42&amp;", "&amp;$B42&amp;", "&amp;$C42&amp;"; ","")</f>
        <v>#REF!</v>
      </c>
      <c r="AR42" s="293" t="e">
        <f>IF(AND($F$8=1,ABS(#REF!)&lt;&gt;INT(ABS(#REF!))),S$14&amp;", "&amp;S$15&amp;", "&amp;S$16&amp;", "&amp;$A42&amp;", "&amp;$B42&amp;", "&amp;$C42&amp;"; ","")</f>
        <v>#REF!</v>
      </c>
      <c r="AS42" s="50"/>
      <c r="AT42" s="295"/>
      <c r="AU42" s="10"/>
      <c r="AV42" s="286"/>
      <c r="AW42" s="287"/>
      <c r="AX42" s="301"/>
      <c r="AY42" s="302"/>
      <c r="AZ42" s="286"/>
      <c r="BA42" s="287"/>
      <c r="BB42" s="301"/>
      <c r="BC42" s="302"/>
      <c r="BD42" s="303"/>
      <c r="BE42" s="303"/>
      <c r="BF42" s="303"/>
      <c r="BG42" s="303"/>
      <c r="BH42" s="286"/>
      <c r="BI42" s="287"/>
      <c r="BJ42" s="301"/>
      <c r="BK42" s="302"/>
      <c r="BL42" s="50"/>
      <c r="BR42" s="862" t="e">
        <f>BR$30</f>
        <v>#REF!</v>
      </c>
      <c r="BS42" s="861" t="e">
        <f>BS$30</f>
        <v>#REF!</v>
      </c>
      <c r="BT42" s="777" t="e">
        <f>BR$30</f>
        <v>#REF!</v>
      </c>
      <c r="BU42" s="793" t="e">
        <f>BS$30</f>
        <v>#REF!</v>
      </c>
      <c r="BV42" s="860" t="e">
        <f t="shared" ref="BV42:CE42" si="1">BV$30</f>
        <v>#REF!</v>
      </c>
      <c r="BW42" s="861" t="e">
        <f t="shared" si="1"/>
        <v>#REF!</v>
      </c>
      <c r="BX42" s="777" t="e">
        <f>BV$30</f>
        <v>#REF!</v>
      </c>
      <c r="BY42" s="793" t="e">
        <f>BW$30</f>
        <v>#REF!</v>
      </c>
      <c r="BZ42" s="860" t="e">
        <f t="shared" si="1"/>
        <v>#REF!</v>
      </c>
      <c r="CA42" s="861" t="e">
        <f t="shared" si="1"/>
        <v>#REF!</v>
      </c>
      <c r="CB42" s="777" t="e">
        <f>BZ$30</f>
        <v>#REF!</v>
      </c>
      <c r="CC42" s="793" t="e">
        <f>CA$30</f>
        <v>#REF!</v>
      </c>
      <c r="CD42" s="862" t="e">
        <f t="shared" si="1"/>
        <v>#REF!</v>
      </c>
      <c r="CE42" s="861" t="e">
        <f t="shared" si="1"/>
        <v>#REF!</v>
      </c>
      <c r="CF42" s="777" t="e">
        <f>CD$30</f>
        <v>#REF!</v>
      </c>
      <c r="CG42" s="793" t="e">
        <f>CE$30</f>
        <v>#REF!</v>
      </c>
      <c r="CJ42" s="323"/>
      <c r="CK42" s="10"/>
      <c r="CL42" s="264" t="e">
        <f>IF(AND($N$8=1,SUM(#REF!,#REF!)&gt;$CJ$22,#REF!=0),L$15&amp;", "&amp;L$16&amp;", "&amp;$A42&amp;", "&amp;$B42&amp;", "&amp;$C42&amp;"; ","")</f>
        <v>#REF!</v>
      </c>
      <c r="CM42" s="255" t="e">
        <f>IF(AND($N$8=1,SUM(#REF!,#REF!)&gt;$CJ$22,#REF!=0),M$15&amp;", "&amp;M$16&amp;", "&amp;$A42&amp;", "&amp;$B42&amp;", "&amp;$C42&amp;"; ","")</f>
        <v>#REF!</v>
      </c>
      <c r="CN42" s="256" t="e">
        <f>IF(AND($N$8=1,SUM(#REF!,#REF!)&gt;$CJ$22,#REF!=0),N$15&amp;", "&amp;N$16&amp;", "&amp;$A42&amp;", "&amp;$B42&amp;", "&amp;$C42&amp;"; ","")</f>
        <v>#REF!</v>
      </c>
      <c r="CO42" s="293" t="e">
        <f>IF(AND($N$8=1,SUM(#REF!,#REF!)&gt;$CJ$22,#REF!=0),O$15&amp;", "&amp;O$16&amp;", "&amp;$A42&amp;", "&amp;$B42&amp;", "&amp;$C42&amp;"; ","")</f>
        <v>#REF!</v>
      </c>
      <c r="CP42" s="324"/>
      <c r="CQ42" s="323"/>
      <c r="CR42" s="10"/>
      <c r="CS42" s="264" t="e">
        <f>IF(AND($O$8=1,SUM(#REF!,#REF!)&gt;0,SUM(#REF!,#REF!)=ABS(#REF!)),L$15&amp;", "&amp;L$16&amp;", "&amp;$A42&amp;", "&amp;$B42&amp;", "&amp;$C42&amp;"; ","")</f>
        <v>#REF!</v>
      </c>
      <c r="CT42" s="255" t="e">
        <f>IF(AND($O$8=1,SUM(#REF!,#REF!)&gt;0,SUM(#REF!,#REF!)=ABS(#REF!)),M$15&amp;", "&amp;M$16&amp;", "&amp;$A42&amp;", "&amp;$B42&amp;", "&amp;$C42&amp;"; ","")</f>
        <v>#REF!</v>
      </c>
      <c r="CU42" s="256" t="e">
        <f>IF(AND($O$8=1,SUM(#REF!,#REF!)&gt;0,SUM(#REF!,#REF!)=ABS(#REF!)),N$15&amp;", "&amp;N$16&amp;", "&amp;$A42&amp;", "&amp;$B42&amp;", "&amp;$C42&amp;"; ","")</f>
        <v>#REF!</v>
      </c>
      <c r="CV42" s="293" t="e">
        <f>IF(AND($O$8=1,SUM(#REF!,#REF!)&gt;0,SUM(#REF!,#REF!)=ABS(#REF!)),O$15&amp;", "&amp;O$16&amp;", "&amp;$A42&amp;", "&amp;$B42&amp;", "&amp;$C42&amp;"; ","")</f>
        <v>#REF!</v>
      </c>
      <c r="CW42" s="324"/>
      <c r="DE42" s="323"/>
      <c r="DF42" s="10"/>
      <c r="DG42" s="264" t="e">
        <f>IF(AND($Q$8=1,#REF!&lt;&gt;"",#REF!&lt;&gt;0),$A42&amp;", "&amp;$C42&amp;"; ","")</f>
        <v>#REF!</v>
      </c>
      <c r="DH42" s="255" t="e">
        <f>IF(AND($Q$8=1,#REF!&lt;&gt;"",#REF!&lt;&gt;0),$A42&amp;", "&amp;$C42&amp;"; ","")</f>
        <v>#REF!</v>
      </c>
      <c r="DI42" s="256" t="e">
        <f>IF(AND($Q$8=1,#REF!&lt;&gt;"",#REF!&lt;&gt;0),$A42&amp;", "&amp;$C42&amp;"; ","")</f>
        <v>#REF!</v>
      </c>
      <c r="DJ42" s="293" t="e">
        <f>IF(AND($Q$8=1,#REF!&lt;&gt;"",#REF!&lt;&gt;0),$A42&amp;", "&amp;$C42&amp;"; ","")</f>
        <v>#REF!</v>
      </c>
      <c r="DK42" s="324"/>
    </row>
    <row r="43" spans="1:115" ht="13.5" x14ac:dyDescent="0.2">
      <c r="A43" s="3" t="s">
        <v>11302</v>
      </c>
      <c r="B43" s="3" t="s">
        <v>11274</v>
      </c>
      <c r="C43" s="3" t="s">
        <v>11284</v>
      </c>
      <c r="E43" s="295"/>
      <c r="F43" s="10"/>
      <c r="G43" s="265" t="e">
        <f>IF(AND($D$8=1,#REF!&gt;0),L$15&amp;", "&amp;L$16&amp;", "&amp;$A43&amp;", "&amp;$B43&amp;", "&amp;$C43&amp;"; ","")</f>
        <v>#REF!</v>
      </c>
      <c r="H43" s="258" t="e">
        <f>IF(AND($D$8=1,#REF!&gt;0),M$15&amp;", "&amp;M$16&amp;", "&amp;$A43&amp;", "&amp;$B43&amp;", "&amp;$C43&amp;"; ","")</f>
        <v>#REF!</v>
      </c>
      <c r="I43" s="259" t="e">
        <f>IF(AND($D$8=1,#REF!&gt;0),N$15&amp;", "&amp;N$16&amp;", "&amp;$A43&amp;", "&amp;$B43&amp;", "&amp;$C43&amp;"; ","")</f>
        <v>#REF!</v>
      </c>
      <c r="J43" s="266" t="e">
        <f>IF(AND($D$8=1,#REF!&gt;0),O$15&amp;", "&amp;O$16&amp;", "&amp;$A43&amp;", "&amp;$B43&amp;", "&amp;$C43&amp;"; ","")</f>
        <v>#REF!</v>
      </c>
      <c r="K43" s="50"/>
      <c r="L43" s="295"/>
      <c r="M43" s="10"/>
      <c r="N43" s="265" t="e">
        <f>IF(AND($E$8=1,#REF!&lt;0),D$14&amp;", "&amp;D$15&amp;", "&amp;D$16&amp;", "&amp;$A43&amp;", "&amp;$B43&amp;", "&amp;$C43&amp;"; ","")</f>
        <v>#REF!</v>
      </c>
      <c r="O43" s="258" t="e">
        <f>IF(AND($E$8=1,#REF!&lt;0),E$14&amp;", "&amp;E$15&amp;", "&amp;E$16&amp;", "&amp;$A43&amp;", "&amp;$B43&amp;", "&amp;$C43&amp;"; ","")</f>
        <v>#REF!</v>
      </c>
      <c r="P43" s="259" t="e">
        <f>IF(AND($E$8=1,#REF!&lt;0),F$14&amp;", "&amp;F$15&amp;", "&amp;F$16&amp;", "&amp;$A43&amp;", "&amp;$B43&amp;", "&amp;$C43&amp;"; ","")</f>
        <v>#REF!</v>
      </c>
      <c r="Q43" s="266" t="e">
        <f>IF(AND($E$8=1,#REF!&lt;0),G$14&amp;", "&amp;G$15&amp;", "&amp;G$16&amp;", "&amp;$A43&amp;", "&amp;$B43&amp;", "&amp;$C43&amp;"; ","")</f>
        <v>#REF!</v>
      </c>
      <c r="R43" s="265" t="e">
        <f>IF(AND($E$8=1,#REF!&lt;0),H$14&amp;", "&amp;H$15&amp;", "&amp;H$16&amp;", "&amp;$A43&amp;", "&amp;$B43&amp;", "&amp;$C43&amp;"; ","")</f>
        <v>#REF!</v>
      </c>
      <c r="S43" s="258" t="e">
        <f>IF(AND($E$8=1,#REF!&lt;0),I$14&amp;", "&amp;I$15&amp;", "&amp;I$16&amp;", "&amp;$A43&amp;", "&amp;$B43&amp;", "&amp;$C43&amp;"; ","")</f>
        <v>#REF!</v>
      </c>
      <c r="T43" s="259" t="e">
        <f>IF(AND($E$8=1,#REF!&lt;0),J$14&amp;", "&amp;J$15&amp;", "&amp;J$16&amp;", "&amp;$A43&amp;", "&amp;$B43&amp;", "&amp;$C43&amp;"; ","")</f>
        <v>#REF!</v>
      </c>
      <c r="U43" s="266" t="e">
        <f>IF(AND($E$8=1,#REF!&lt;0),K$14&amp;", "&amp;K$15&amp;", "&amp;K$16&amp;", "&amp;$A43&amp;", "&amp;$B43&amp;", "&amp;$C43&amp;"; ","")</f>
        <v>#REF!</v>
      </c>
      <c r="V43" s="265" t="e">
        <f>IF(AND($E$8=1,#REF!&lt;0),P$14&amp;", "&amp;P$15&amp;", "&amp;P$16&amp;", "&amp;$A43&amp;", "&amp;$B43&amp;", "&amp;$C43&amp;"; ","")</f>
        <v>#REF!</v>
      </c>
      <c r="W43" s="258" t="e">
        <f>IF(AND($E$8=1,#REF!&lt;0),Q$14&amp;", "&amp;Q$15&amp;", "&amp;Q$16&amp;", "&amp;$A43&amp;", "&amp;$B43&amp;", "&amp;$C43&amp;"; ","")</f>
        <v>#REF!</v>
      </c>
      <c r="X43" s="259" t="e">
        <f>IF(AND($E$8=1,#REF!&lt;0),R$14&amp;", "&amp;R$15&amp;", "&amp;R$16&amp;", "&amp;$A43&amp;", "&amp;$B43&amp;", "&amp;$C43&amp;"; ","")</f>
        <v>#REF!</v>
      </c>
      <c r="Y43" s="266" t="e">
        <f>IF(AND($E$8=1,#REF!&lt;0),S$14&amp;", "&amp;S$15&amp;", "&amp;S$16&amp;", "&amp;$A43&amp;", "&amp;$B43&amp;", "&amp;$C43&amp;"; ","")</f>
        <v>#REF!</v>
      </c>
      <c r="Z43" s="50"/>
      <c r="AA43" s="295"/>
      <c r="AB43" s="10"/>
      <c r="AC43" s="265" t="e">
        <f>IF(AND($F$8=1,ABS(#REF!)&lt;&gt;INT(ABS(#REF!))),D$14&amp;", "&amp;D$15&amp;", "&amp;D$16&amp;", "&amp;$A43&amp;", "&amp;$B43&amp;", "&amp;$C43&amp;"; ","")</f>
        <v>#REF!</v>
      </c>
      <c r="AD43" s="258" t="e">
        <f>IF(AND($F$8=1,ABS(#REF!)&lt;&gt;INT(ABS(#REF!))),E$14&amp;", "&amp;E$15&amp;", "&amp;E$16&amp;", "&amp;$A43&amp;", "&amp;$B43&amp;", "&amp;$C43&amp;"; ","")</f>
        <v>#REF!</v>
      </c>
      <c r="AE43" s="259" t="e">
        <f>IF(AND($F$8=1,ABS(#REF!)&lt;&gt;INT(ABS(#REF!))),F$14&amp;", "&amp;F$15&amp;", "&amp;F$16&amp;", "&amp;$A43&amp;", "&amp;$B43&amp;", "&amp;$C43&amp;"; ","")</f>
        <v>#REF!</v>
      </c>
      <c r="AF43" s="266" t="e">
        <f>IF(AND($F$8=1,ABS(#REF!)&lt;&gt;INT(ABS(#REF!))),G$14&amp;", "&amp;G$15&amp;", "&amp;G$16&amp;", "&amp;$A43&amp;", "&amp;$B43&amp;", "&amp;$C43&amp;"; ","")</f>
        <v>#REF!</v>
      </c>
      <c r="AG43" s="265" t="e">
        <f>IF(AND($F$8=1,ABS(#REF!)&lt;&gt;INT(ABS(#REF!))),H$14&amp;", "&amp;H$15&amp;", "&amp;H$16&amp;", "&amp;$A43&amp;", "&amp;$B43&amp;", "&amp;$C43&amp;"; ","")</f>
        <v>#REF!</v>
      </c>
      <c r="AH43" s="258" t="e">
        <f>IF(AND($F$8=1,ABS(#REF!)&lt;&gt;INT(ABS(#REF!))),I$14&amp;", "&amp;I$15&amp;", "&amp;I$16&amp;", "&amp;$A43&amp;", "&amp;$B43&amp;", "&amp;$C43&amp;"; ","")</f>
        <v>#REF!</v>
      </c>
      <c r="AI43" s="259" t="e">
        <f>IF(AND($F$8=1,ABS(#REF!)&lt;&gt;INT(ABS(#REF!))),J$14&amp;", "&amp;J$15&amp;", "&amp;J$16&amp;", "&amp;$A43&amp;", "&amp;$B43&amp;", "&amp;$C43&amp;"; ","")</f>
        <v>#REF!</v>
      </c>
      <c r="AJ43" s="266" t="e">
        <f>IF(AND($F$8=1,ABS(#REF!)&lt;&gt;INT(ABS(#REF!))),K$14&amp;", "&amp;K$15&amp;", "&amp;K$16&amp;", "&amp;$A43&amp;", "&amp;$B43&amp;", "&amp;$C43&amp;"; ","")</f>
        <v>#REF!</v>
      </c>
      <c r="AK43" s="299" t="e">
        <f>IF(AND($F$8=1,ABS(#REF!)&lt;&gt;INT(ABS(#REF!))),L$14&amp;", "&amp;L$15&amp;", "&amp;L$16&amp;", "&amp;$A43&amp;", "&amp;$B43&amp;", "&amp;$C43&amp;"; ","")</f>
        <v>#REF!</v>
      </c>
      <c r="AL43" s="299" t="e">
        <f>IF(AND($F$8=1,ABS(#REF!)&lt;&gt;INT(ABS(#REF!))),M$14&amp;", "&amp;M$15&amp;", "&amp;M$16&amp;", "&amp;$A43&amp;", "&amp;$B43&amp;", "&amp;$C43&amp;"; ","")</f>
        <v>#REF!</v>
      </c>
      <c r="AM43" s="299" t="e">
        <f>IF(AND($F$8=1,ABS(#REF!)&lt;&gt;INT(ABS(#REF!))),N$14&amp;", "&amp;N$15&amp;", "&amp;N$16&amp;", "&amp;$A43&amp;", "&amp;$B43&amp;", "&amp;$C43&amp;"; ","")</f>
        <v>#REF!</v>
      </c>
      <c r="AN43" s="299" t="e">
        <f>IF(AND($F$8=1,ABS(#REF!)&lt;&gt;INT(ABS(#REF!))),O$14&amp;", "&amp;O$15&amp;", "&amp;O$16&amp;", "&amp;$A43&amp;", "&amp;$B43&amp;", "&amp;$C43&amp;"; ","")</f>
        <v>#REF!</v>
      </c>
      <c r="AO43" s="265" t="e">
        <f>IF(AND($F$8=1,ABS(#REF!)&lt;&gt;INT(ABS(#REF!))),P$14&amp;", "&amp;P$15&amp;", "&amp;P$16&amp;", "&amp;$A43&amp;", "&amp;$B43&amp;", "&amp;$C43&amp;"; ","")</f>
        <v>#REF!</v>
      </c>
      <c r="AP43" s="258" t="e">
        <f>IF(AND($F$8=1,ABS(#REF!)&lt;&gt;INT(ABS(#REF!))),Q$14&amp;", "&amp;Q$15&amp;", "&amp;Q$16&amp;", "&amp;$A43&amp;", "&amp;$B43&amp;", "&amp;$C43&amp;"; ","")</f>
        <v>#REF!</v>
      </c>
      <c r="AQ43" s="259" t="e">
        <f>IF(AND($F$8=1,ABS(#REF!)&lt;&gt;INT(ABS(#REF!))),R$14&amp;", "&amp;R$15&amp;", "&amp;R$16&amp;", "&amp;$A43&amp;", "&amp;$B43&amp;", "&amp;$C43&amp;"; ","")</f>
        <v>#REF!</v>
      </c>
      <c r="AR43" s="266" t="e">
        <f>IF(AND($F$8=1,ABS(#REF!)&lt;&gt;INT(ABS(#REF!))),S$14&amp;", "&amp;S$15&amp;", "&amp;S$16&amp;", "&amp;$A43&amp;", "&amp;$B43&amp;", "&amp;$C43&amp;"; ","")</f>
        <v>#REF!</v>
      </c>
      <c r="AS43" s="50"/>
      <c r="AT43" s="295"/>
      <c r="AU43" s="10"/>
      <c r="AV43" s="281"/>
      <c r="AW43" s="280"/>
      <c r="AX43" s="288"/>
      <c r="AY43" s="304"/>
      <c r="AZ43" s="281"/>
      <c r="BA43" s="280"/>
      <c r="BB43" s="288"/>
      <c r="BC43" s="304"/>
      <c r="BD43" s="305"/>
      <c r="BE43" s="305"/>
      <c r="BF43" s="305"/>
      <c r="BG43" s="305"/>
      <c r="BH43" s="281"/>
      <c r="BI43" s="280"/>
      <c r="BJ43" s="288"/>
      <c r="BK43" s="304"/>
      <c r="BL43" s="50"/>
      <c r="BR43" s="858" t="e">
        <f>BR$29</f>
        <v>#REF!</v>
      </c>
      <c r="BS43" s="561" t="e">
        <f>BS$29</f>
        <v>#REF!</v>
      </c>
      <c r="BT43" s="557" t="e">
        <f>BR$29</f>
        <v>#REF!</v>
      </c>
      <c r="BU43" s="558" t="e">
        <f>BS$29</f>
        <v>#REF!</v>
      </c>
      <c r="BV43" s="858" t="e">
        <f t="shared" ref="BV43:CE43" si="2">BV$29</f>
        <v>#REF!</v>
      </c>
      <c r="BW43" s="561" t="e">
        <f t="shared" si="2"/>
        <v>#REF!</v>
      </c>
      <c r="BX43" s="557" t="e">
        <f>BV$29</f>
        <v>#REF!</v>
      </c>
      <c r="BY43" s="558" t="e">
        <f>BW$29</f>
        <v>#REF!</v>
      </c>
      <c r="BZ43" s="858" t="e">
        <f t="shared" si="2"/>
        <v>#REF!</v>
      </c>
      <c r="CA43" s="561" t="e">
        <f t="shared" si="2"/>
        <v>#REF!</v>
      </c>
      <c r="CB43" s="557" t="e">
        <f>BZ$29</f>
        <v>#REF!</v>
      </c>
      <c r="CC43" s="558" t="e">
        <f>CA$29</f>
        <v>#REF!</v>
      </c>
      <c r="CD43" s="858" t="e">
        <f t="shared" si="2"/>
        <v>#REF!</v>
      </c>
      <c r="CE43" s="559" t="e">
        <f t="shared" si="2"/>
        <v>#REF!</v>
      </c>
      <c r="CF43" s="560" t="e">
        <f>CD$29</f>
        <v>#REF!</v>
      </c>
      <c r="CG43" s="859" t="e">
        <f>CE$29</f>
        <v>#REF!</v>
      </c>
      <c r="CJ43" s="323"/>
      <c r="CK43" s="10"/>
      <c r="CL43" s="265" t="e">
        <f>IF(AND($N$8=1,SUM(#REF!,#REF!)&gt;$CJ$22,#REF!=0),L$15&amp;", "&amp;L$16&amp;", "&amp;$A43&amp;", "&amp;$B43&amp;", "&amp;$C43&amp;"; ","")</f>
        <v>#REF!</v>
      </c>
      <c r="CM43" s="258" t="e">
        <f>IF(AND($N$8=1,SUM(#REF!,#REF!)&gt;$CJ$22,#REF!=0),M$15&amp;", "&amp;M$16&amp;", "&amp;$A43&amp;", "&amp;$B43&amp;", "&amp;$C43&amp;"; ","")</f>
        <v>#REF!</v>
      </c>
      <c r="CN43" s="259" t="e">
        <f>IF(AND($N$8=1,SUM(#REF!,#REF!)&gt;$CJ$22,#REF!=0),N$15&amp;", "&amp;N$16&amp;", "&amp;$A43&amp;", "&amp;$B43&amp;", "&amp;$C43&amp;"; ","")</f>
        <v>#REF!</v>
      </c>
      <c r="CO43" s="266" t="e">
        <f>IF(AND($N$8=1,SUM(#REF!,#REF!)&gt;$CJ$22,#REF!=0),O$15&amp;", "&amp;O$16&amp;", "&amp;$A43&amp;", "&amp;$B43&amp;", "&amp;$C43&amp;"; ","")</f>
        <v>#REF!</v>
      </c>
      <c r="CP43" s="324"/>
      <c r="CQ43" s="323"/>
      <c r="CR43" s="10"/>
      <c r="CS43" s="265" t="e">
        <f>IF(AND($O$8=1,SUM(#REF!,#REF!)&gt;0,SUM(#REF!,#REF!)=ABS(#REF!)),L$15&amp;", "&amp;L$16&amp;", "&amp;$A43&amp;", "&amp;$B43&amp;", "&amp;$C43&amp;"; ","")</f>
        <v>#REF!</v>
      </c>
      <c r="CT43" s="258" t="e">
        <f>IF(AND($O$8=1,SUM(#REF!,#REF!)&gt;0,SUM(#REF!,#REF!)=ABS(#REF!)),M$15&amp;", "&amp;M$16&amp;", "&amp;$A43&amp;", "&amp;$B43&amp;", "&amp;$C43&amp;"; ","")</f>
        <v>#REF!</v>
      </c>
      <c r="CU43" s="259" t="e">
        <f>IF(AND($O$8=1,SUM(#REF!,#REF!)&gt;0,SUM(#REF!,#REF!)=ABS(#REF!)),N$15&amp;", "&amp;N$16&amp;", "&amp;$A43&amp;", "&amp;$B43&amp;", "&amp;$C43&amp;"; ","")</f>
        <v>#REF!</v>
      </c>
      <c r="CV43" s="266" t="e">
        <f>IF(AND($O$8=1,SUM(#REF!,#REF!)&gt;0,SUM(#REF!,#REF!)=ABS(#REF!)),O$15&amp;", "&amp;O$16&amp;", "&amp;$A43&amp;", "&amp;$B43&amp;", "&amp;$C43&amp;"; ","")</f>
        <v>#REF!</v>
      </c>
      <c r="CW43" s="324"/>
      <c r="DE43" s="323"/>
      <c r="DF43" s="10"/>
      <c r="DG43" s="265" t="e">
        <f>IF(AND($Q$8=1,#REF!&lt;&gt;"",#REF!&lt;&gt;0),$A43&amp;", "&amp;$C43&amp;"; ","")</f>
        <v>#REF!</v>
      </c>
      <c r="DH43" s="258" t="e">
        <f>IF(AND($Q$8=1,#REF!&lt;&gt;"",#REF!&lt;&gt;0),$A43&amp;", "&amp;$C43&amp;"; ","")</f>
        <v>#REF!</v>
      </c>
      <c r="DI43" s="259" t="e">
        <f>IF(AND($Q$8=1,#REF!&lt;&gt;"",#REF!&lt;&gt;0),$A43&amp;", "&amp;$C43&amp;"; ","")</f>
        <v>#REF!</v>
      </c>
      <c r="DJ43" s="266" t="e">
        <f>IF(AND($Q$8=1,#REF!&lt;&gt;"",#REF!&lt;&gt;0),$A43&amp;", "&amp;$C43&amp;"; ","")</f>
        <v>#REF!</v>
      </c>
      <c r="DK43" s="324"/>
    </row>
    <row r="44" spans="1:115" ht="13.5" x14ac:dyDescent="0.2">
      <c r="A44" s="3" t="s">
        <v>11303</v>
      </c>
      <c r="B44" s="3" t="s">
        <v>11274</v>
      </c>
      <c r="C44" s="3" t="s">
        <v>11275</v>
      </c>
      <c r="E44" s="295"/>
      <c r="F44" s="10"/>
      <c r="G44" s="264" t="e">
        <f>IF(AND($D$8=1,#REF!&gt;0),L$15&amp;", "&amp;L$16&amp;", "&amp;$A44&amp;", "&amp;$B44&amp;", "&amp;$C44&amp;"; ","")</f>
        <v>#REF!</v>
      </c>
      <c r="H44" s="255" t="e">
        <f>IF(AND($D$8=1,#REF!&gt;0),M$15&amp;", "&amp;M$16&amp;", "&amp;$A44&amp;", "&amp;$B44&amp;", "&amp;$C44&amp;"; ","")</f>
        <v>#REF!</v>
      </c>
      <c r="I44" s="256" t="e">
        <f>IF(AND($D$8=1,#REF!&gt;0),N$15&amp;", "&amp;N$16&amp;", "&amp;$A44&amp;", "&amp;$B44&amp;", "&amp;$C44&amp;"; ","")</f>
        <v>#REF!</v>
      </c>
      <c r="J44" s="293" t="e">
        <f>IF(AND($D$8=1,#REF!&gt;0),O$15&amp;", "&amp;O$16&amp;", "&amp;$A44&amp;", "&amp;$B44&amp;", "&amp;$C44&amp;"; ","")</f>
        <v>#REF!</v>
      </c>
      <c r="K44" s="50"/>
      <c r="L44" s="295"/>
      <c r="M44" s="10"/>
      <c r="N44" s="264" t="e">
        <f>IF(AND($E$8=1,#REF!&lt;0),D$14&amp;", "&amp;D$15&amp;", "&amp;D$16&amp;", "&amp;$A44&amp;", "&amp;$B44&amp;", "&amp;$C44&amp;"; ","")</f>
        <v>#REF!</v>
      </c>
      <c r="O44" s="255" t="e">
        <f>IF(AND($E$8=1,#REF!&lt;0),E$14&amp;", "&amp;E$15&amp;", "&amp;E$16&amp;", "&amp;$A44&amp;", "&amp;$B44&amp;", "&amp;$C44&amp;"; ","")</f>
        <v>#REF!</v>
      </c>
      <c r="P44" s="256" t="e">
        <f>IF(AND($E$8=1,#REF!&lt;0),F$14&amp;", "&amp;F$15&amp;", "&amp;F$16&amp;", "&amp;$A44&amp;", "&amp;$B44&amp;", "&amp;$C44&amp;"; ","")</f>
        <v>#REF!</v>
      </c>
      <c r="Q44" s="293" t="e">
        <f>IF(AND($E$8=1,#REF!&lt;0),G$14&amp;", "&amp;G$15&amp;", "&amp;G$16&amp;", "&amp;$A44&amp;", "&amp;$B44&amp;", "&amp;$C44&amp;"; ","")</f>
        <v>#REF!</v>
      </c>
      <c r="R44" s="264" t="e">
        <f>IF(AND($E$8=1,#REF!&lt;0),H$14&amp;", "&amp;H$15&amp;", "&amp;H$16&amp;", "&amp;$A44&amp;", "&amp;$B44&amp;", "&amp;$C44&amp;"; ","")</f>
        <v>#REF!</v>
      </c>
      <c r="S44" s="255" t="e">
        <f>IF(AND($E$8=1,#REF!&lt;0),I$14&amp;", "&amp;I$15&amp;", "&amp;I$16&amp;", "&amp;$A44&amp;", "&amp;$B44&amp;", "&amp;$C44&amp;"; ","")</f>
        <v>#REF!</v>
      </c>
      <c r="T44" s="256" t="e">
        <f>IF(AND($E$8=1,#REF!&lt;0),J$14&amp;", "&amp;J$15&amp;", "&amp;J$16&amp;", "&amp;$A44&amp;", "&amp;$B44&amp;", "&amp;$C44&amp;"; ","")</f>
        <v>#REF!</v>
      </c>
      <c r="U44" s="293" t="e">
        <f>IF(AND($E$8=1,#REF!&lt;0),K$14&amp;", "&amp;K$15&amp;", "&amp;K$16&amp;", "&amp;$A44&amp;", "&amp;$B44&amp;", "&amp;$C44&amp;"; ","")</f>
        <v>#REF!</v>
      </c>
      <c r="V44" s="264" t="e">
        <f>IF(AND($E$8=1,#REF!&lt;0),P$14&amp;", "&amp;P$15&amp;", "&amp;P$16&amp;", "&amp;$A44&amp;", "&amp;$B44&amp;", "&amp;$C44&amp;"; ","")</f>
        <v>#REF!</v>
      </c>
      <c r="W44" s="255" t="e">
        <f>IF(AND($E$8=1,#REF!&lt;0),Q$14&amp;", "&amp;Q$15&amp;", "&amp;Q$16&amp;", "&amp;$A44&amp;", "&amp;$B44&amp;", "&amp;$C44&amp;"; ","")</f>
        <v>#REF!</v>
      </c>
      <c r="X44" s="256" t="e">
        <f>IF(AND($E$8=1,#REF!&lt;0),R$14&amp;", "&amp;R$15&amp;", "&amp;R$16&amp;", "&amp;$A44&amp;", "&amp;$B44&amp;", "&amp;$C44&amp;"; ","")</f>
        <v>#REF!</v>
      </c>
      <c r="Y44" s="293" t="e">
        <f>IF(AND($E$8=1,#REF!&lt;0),S$14&amp;", "&amp;S$15&amp;", "&amp;S$16&amp;", "&amp;$A44&amp;", "&amp;$B44&amp;", "&amp;$C44&amp;"; ","")</f>
        <v>#REF!</v>
      </c>
      <c r="Z44" s="50"/>
      <c r="AA44" s="295"/>
      <c r="AB44" s="10"/>
      <c r="AC44" s="264" t="e">
        <f>IF(AND($F$8=1,ABS(#REF!)&lt;&gt;INT(ABS(#REF!))),D$14&amp;", "&amp;D$15&amp;", "&amp;D$16&amp;", "&amp;$A44&amp;", "&amp;$B44&amp;", "&amp;$C44&amp;"; ","")</f>
        <v>#REF!</v>
      </c>
      <c r="AD44" s="255" t="e">
        <f>IF(AND($F$8=1,ABS(#REF!)&lt;&gt;INT(ABS(#REF!))),E$14&amp;", "&amp;E$15&amp;", "&amp;E$16&amp;", "&amp;$A44&amp;", "&amp;$B44&amp;", "&amp;$C44&amp;"; ","")</f>
        <v>#REF!</v>
      </c>
      <c r="AE44" s="256" t="e">
        <f>IF(AND($F$8=1,ABS(#REF!)&lt;&gt;INT(ABS(#REF!))),F$14&amp;", "&amp;F$15&amp;", "&amp;F$16&amp;", "&amp;$A44&amp;", "&amp;$B44&amp;", "&amp;$C44&amp;"; ","")</f>
        <v>#REF!</v>
      </c>
      <c r="AF44" s="293" t="e">
        <f>IF(AND($F$8=1,ABS(#REF!)&lt;&gt;INT(ABS(#REF!))),G$14&amp;", "&amp;G$15&amp;", "&amp;G$16&amp;", "&amp;$A44&amp;", "&amp;$B44&amp;", "&amp;$C44&amp;"; ","")</f>
        <v>#REF!</v>
      </c>
      <c r="AG44" s="264" t="e">
        <f>IF(AND($F$8=1,ABS(#REF!)&lt;&gt;INT(ABS(#REF!))),H$14&amp;", "&amp;H$15&amp;", "&amp;H$16&amp;", "&amp;$A44&amp;", "&amp;$B44&amp;", "&amp;$C44&amp;"; ","")</f>
        <v>#REF!</v>
      </c>
      <c r="AH44" s="255" t="e">
        <f>IF(AND($F$8=1,ABS(#REF!)&lt;&gt;INT(ABS(#REF!))),I$14&amp;", "&amp;I$15&amp;", "&amp;I$16&amp;", "&amp;$A44&amp;", "&amp;$B44&amp;", "&amp;$C44&amp;"; ","")</f>
        <v>#REF!</v>
      </c>
      <c r="AI44" s="256" t="e">
        <f>IF(AND($F$8=1,ABS(#REF!)&lt;&gt;INT(ABS(#REF!))),J$14&amp;", "&amp;J$15&amp;", "&amp;J$16&amp;", "&amp;$A44&amp;", "&amp;$B44&amp;", "&amp;$C44&amp;"; ","")</f>
        <v>#REF!</v>
      </c>
      <c r="AJ44" s="293" t="e">
        <f>IF(AND($F$8=1,ABS(#REF!)&lt;&gt;INT(ABS(#REF!))),K$14&amp;", "&amp;K$15&amp;", "&amp;K$16&amp;", "&amp;$A44&amp;", "&amp;$B44&amp;", "&amp;$C44&amp;"; ","")</f>
        <v>#REF!</v>
      </c>
      <c r="AK44" s="298" t="e">
        <f>IF(AND($F$8=1,ABS(#REF!)&lt;&gt;INT(ABS(#REF!))),L$14&amp;", "&amp;L$15&amp;", "&amp;L$16&amp;", "&amp;$A44&amp;", "&amp;$B44&amp;", "&amp;$C44&amp;"; ","")</f>
        <v>#REF!</v>
      </c>
      <c r="AL44" s="298" t="e">
        <f>IF(AND($F$8=1,ABS(#REF!)&lt;&gt;INT(ABS(#REF!))),M$14&amp;", "&amp;M$15&amp;", "&amp;M$16&amp;", "&amp;$A44&amp;", "&amp;$B44&amp;", "&amp;$C44&amp;"; ","")</f>
        <v>#REF!</v>
      </c>
      <c r="AM44" s="298" t="e">
        <f>IF(AND($F$8=1,ABS(#REF!)&lt;&gt;INT(ABS(#REF!))),N$14&amp;", "&amp;N$15&amp;", "&amp;N$16&amp;", "&amp;$A44&amp;", "&amp;$B44&amp;", "&amp;$C44&amp;"; ","")</f>
        <v>#REF!</v>
      </c>
      <c r="AN44" s="298" t="e">
        <f>IF(AND($F$8=1,ABS(#REF!)&lt;&gt;INT(ABS(#REF!))),O$14&amp;", "&amp;O$15&amp;", "&amp;O$16&amp;", "&amp;$A44&amp;", "&amp;$B44&amp;", "&amp;$C44&amp;"; ","")</f>
        <v>#REF!</v>
      </c>
      <c r="AO44" s="264" t="e">
        <f>IF(AND($F$8=1,ABS(#REF!)&lt;&gt;INT(ABS(#REF!))),P$14&amp;", "&amp;P$15&amp;", "&amp;P$16&amp;", "&amp;$A44&amp;", "&amp;$B44&amp;", "&amp;$C44&amp;"; ","")</f>
        <v>#REF!</v>
      </c>
      <c r="AP44" s="255" t="e">
        <f>IF(AND($F$8=1,ABS(#REF!)&lt;&gt;INT(ABS(#REF!))),Q$14&amp;", "&amp;Q$15&amp;", "&amp;Q$16&amp;", "&amp;$A44&amp;", "&amp;$B44&amp;", "&amp;$C44&amp;"; ","")</f>
        <v>#REF!</v>
      </c>
      <c r="AQ44" s="256" t="e">
        <f>IF(AND($F$8=1,ABS(#REF!)&lt;&gt;INT(ABS(#REF!))),R$14&amp;", "&amp;R$15&amp;", "&amp;R$16&amp;", "&amp;$A44&amp;", "&amp;$B44&amp;", "&amp;$C44&amp;"; ","")</f>
        <v>#REF!</v>
      </c>
      <c r="AR44" s="293" t="e">
        <f>IF(AND($F$8=1,ABS(#REF!)&lt;&gt;INT(ABS(#REF!))),S$14&amp;", "&amp;S$15&amp;", "&amp;S$16&amp;", "&amp;$A44&amp;", "&amp;$B44&amp;", "&amp;$C44&amp;"; ","")</f>
        <v>#REF!</v>
      </c>
      <c r="AS44" s="50"/>
      <c r="AT44" s="295"/>
      <c r="AU44" s="10"/>
      <c r="AV44" s="286"/>
      <c r="AW44" s="287"/>
      <c r="AX44" s="301"/>
      <c r="AY44" s="302"/>
      <c r="AZ44" s="286"/>
      <c r="BA44" s="287"/>
      <c r="BB44" s="301"/>
      <c r="BC44" s="302"/>
      <c r="BD44" s="303"/>
      <c r="BE44" s="303"/>
      <c r="BF44" s="303"/>
      <c r="BG44" s="303"/>
      <c r="BH44" s="286"/>
      <c r="BI44" s="287"/>
      <c r="BJ44" s="301"/>
      <c r="BK44" s="302"/>
      <c r="BL44" s="50"/>
      <c r="BR44" s="862" t="e">
        <f>BR$30</f>
        <v>#REF!</v>
      </c>
      <c r="BS44" s="861" t="e">
        <f>BS$30</f>
        <v>#REF!</v>
      </c>
      <c r="BT44" s="777" t="e">
        <f>BR$30</f>
        <v>#REF!</v>
      </c>
      <c r="BU44" s="793" t="e">
        <f>BS$30</f>
        <v>#REF!</v>
      </c>
      <c r="BV44" s="860" t="e">
        <f t="shared" ref="BV44:CE44" si="3">BV$30</f>
        <v>#REF!</v>
      </c>
      <c r="BW44" s="861" t="e">
        <f t="shared" si="3"/>
        <v>#REF!</v>
      </c>
      <c r="BX44" s="777" t="e">
        <f>BV$30</f>
        <v>#REF!</v>
      </c>
      <c r="BY44" s="793" t="e">
        <f>BW$30</f>
        <v>#REF!</v>
      </c>
      <c r="BZ44" s="860" t="e">
        <f t="shared" si="3"/>
        <v>#REF!</v>
      </c>
      <c r="CA44" s="861" t="e">
        <f t="shared" si="3"/>
        <v>#REF!</v>
      </c>
      <c r="CB44" s="777" t="e">
        <f>BZ$30</f>
        <v>#REF!</v>
      </c>
      <c r="CC44" s="793" t="e">
        <f>CA$30</f>
        <v>#REF!</v>
      </c>
      <c r="CD44" s="862" t="e">
        <f t="shared" si="3"/>
        <v>#REF!</v>
      </c>
      <c r="CE44" s="861" t="e">
        <f t="shared" si="3"/>
        <v>#REF!</v>
      </c>
      <c r="CF44" s="777" t="e">
        <f>CD$30</f>
        <v>#REF!</v>
      </c>
      <c r="CG44" s="793" t="e">
        <f>CE$30</f>
        <v>#REF!</v>
      </c>
      <c r="CJ44" s="323"/>
      <c r="CK44" s="10"/>
      <c r="CL44" s="264" t="e">
        <f>IF(AND($N$8=1,SUM(#REF!,#REF!)&gt;$CJ$22,#REF!=0),L$15&amp;", "&amp;L$16&amp;", "&amp;$A44&amp;", "&amp;$B44&amp;", "&amp;$C44&amp;"; ","")</f>
        <v>#REF!</v>
      </c>
      <c r="CM44" s="255" t="e">
        <f>IF(AND($N$8=1,SUM(#REF!,#REF!)&gt;$CJ$22,#REF!=0),M$15&amp;", "&amp;M$16&amp;", "&amp;$A44&amp;", "&amp;$B44&amp;", "&amp;$C44&amp;"; ","")</f>
        <v>#REF!</v>
      </c>
      <c r="CN44" s="256" t="e">
        <f>IF(AND($N$8=1,SUM(#REF!,#REF!)&gt;$CJ$22,#REF!=0),N$15&amp;", "&amp;N$16&amp;", "&amp;$A44&amp;", "&amp;$B44&amp;", "&amp;$C44&amp;"; ","")</f>
        <v>#REF!</v>
      </c>
      <c r="CO44" s="293" t="e">
        <f>IF(AND($N$8=1,SUM(#REF!,#REF!)&gt;$CJ$22,#REF!=0),O$15&amp;", "&amp;O$16&amp;", "&amp;$A44&amp;", "&amp;$B44&amp;", "&amp;$C44&amp;"; ","")</f>
        <v>#REF!</v>
      </c>
      <c r="CP44" s="324"/>
      <c r="CQ44" s="323"/>
      <c r="CR44" s="10"/>
      <c r="CS44" s="264" t="e">
        <f>IF(AND($O$8=1,SUM(#REF!,#REF!)&gt;0,SUM(#REF!,#REF!)=ABS(#REF!)),L$15&amp;", "&amp;L$16&amp;", "&amp;$A44&amp;", "&amp;$B44&amp;", "&amp;$C44&amp;"; ","")</f>
        <v>#REF!</v>
      </c>
      <c r="CT44" s="255" t="e">
        <f>IF(AND($O$8=1,SUM(#REF!,#REF!)&gt;0,SUM(#REF!,#REF!)=ABS(#REF!)),M$15&amp;", "&amp;M$16&amp;", "&amp;$A44&amp;", "&amp;$B44&amp;", "&amp;$C44&amp;"; ","")</f>
        <v>#REF!</v>
      </c>
      <c r="CU44" s="256" t="e">
        <f>IF(AND($O$8=1,SUM(#REF!,#REF!)&gt;0,SUM(#REF!,#REF!)=ABS(#REF!)),N$15&amp;", "&amp;N$16&amp;", "&amp;$A44&amp;", "&amp;$B44&amp;", "&amp;$C44&amp;"; ","")</f>
        <v>#REF!</v>
      </c>
      <c r="CV44" s="293" t="e">
        <f>IF(AND($O$8=1,SUM(#REF!,#REF!)&gt;0,SUM(#REF!,#REF!)=ABS(#REF!)),O$15&amp;", "&amp;O$16&amp;", "&amp;$A44&amp;", "&amp;$B44&amp;", "&amp;$C44&amp;"; ","")</f>
        <v>#REF!</v>
      </c>
      <c r="CW44" s="324"/>
      <c r="DE44" s="323"/>
      <c r="DF44" s="10"/>
      <c r="DG44" s="264" t="e">
        <f>IF(AND($Q$8=1,#REF!&lt;&gt;"",#REF!&lt;&gt;0),$A44&amp;", "&amp;$C44&amp;"; ","")</f>
        <v>#REF!</v>
      </c>
      <c r="DH44" s="255" t="e">
        <f>IF(AND($Q$8=1,#REF!&lt;&gt;"",#REF!&lt;&gt;0),$A44&amp;", "&amp;$C44&amp;"; ","")</f>
        <v>#REF!</v>
      </c>
      <c r="DI44" s="256" t="e">
        <f>IF(AND($Q$8=1,#REF!&lt;&gt;"",#REF!&lt;&gt;0),$A44&amp;", "&amp;$C44&amp;"; ","")</f>
        <v>#REF!</v>
      </c>
      <c r="DJ44" s="293" t="e">
        <f>IF(AND($Q$8=1,#REF!&lt;&gt;"",#REF!&lt;&gt;0),$A44&amp;", "&amp;$C44&amp;"; ","")</f>
        <v>#REF!</v>
      </c>
      <c r="DK44" s="324"/>
    </row>
    <row r="45" spans="1:115" ht="13.5" x14ac:dyDescent="0.2">
      <c r="A45" s="3" t="s">
        <v>11303</v>
      </c>
      <c r="B45" s="3" t="s">
        <v>11274</v>
      </c>
      <c r="C45" s="3" t="s">
        <v>11284</v>
      </c>
      <c r="E45" s="295"/>
      <c r="F45" s="10"/>
      <c r="G45" s="265" t="e">
        <f>IF(AND($D$8=1,#REF!&gt;0),L$15&amp;", "&amp;L$16&amp;", "&amp;$A45&amp;", "&amp;$B45&amp;", "&amp;$C45&amp;"; ","")</f>
        <v>#REF!</v>
      </c>
      <c r="H45" s="258" t="e">
        <f>IF(AND($D$8=1,#REF!&gt;0),M$15&amp;", "&amp;M$16&amp;", "&amp;$A45&amp;", "&amp;$B45&amp;", "&amp;$C45&amp;"; ","")</f>
        <v>#REF!</v>
      </c>
      <c r="I45" s="259" t="e">
        <f>IF(AND($D$8=1,#REF!&gt;0),N$15&amp;", "&amp;N$16&amp;", "&amp;$A45&amp;", "&amp;$B45&amp;", "&amp;$C45&amp;"; ","")</f>
        <v>#REF!</v>
      </c>
      <c r="J45" s="266" t="e">
        <f>IF(AND($D$8=1,#REF!&gt;0),O$15&amp;", "&amp;O$16&amp;", "&amp;$A45&amp;", "&amp;$B45&amp;", "&amp;$C45&amp;"; ","")</f>
        <v>#REF!</v>
      </c>
      <c r="K45" s="50"/>
      <c r="L45" s="295"/>
      <c r="M45" s="10"/>
      <c r="N45" s="265" t="e">
        <f>IF(AND($E$8=1,#REF!&lt;0),D$14&amp;", "&amp;D$15&amp;", "&amp;D$16&amp;", "&amp;$A45&amp;", "&amp;$B45&amp;", "&amp;$C45&amp;"; ","")</f>
        <v>#REF!</v>
      </c>
      <c r="O45" s="258" t="e">
        <f>IF(AND($E$8=1,#REF!&lt;0),E$14&amp;", "&amp;E$15&amp;", "&amp;E$16&amp;", "&amp;$A45&amp;", "&amp;$B45&amp;", "&amp;$C45&amp;"; ","")</f>
        <v>#REF!</v>
      </c>
      <c r="P45" s="259" t="e">
        <f>IF(AND($E$8=1,#REF!&lt;0),F$14&amp;", "&amp;F$15&amp;", "&amp;F$16&amp;", "&amp;$A45&amp;", "&amp;$B45&amp;", "&amp;$C45&amp;"; ","")</f>
        <v>#REF!</v>
      </c>
      <c r="Q45" s="266" t="e">
        <f>IF(AND($E$8=1,#REF!&lt;0),G$14&amp;", "&amp;G$15&amp;", "&amp;G$16&amp;", "&amp;$A45&amp;", "&amp;$B45&amp;", "&amp;$C45&amp;"; ","")</f>
        <v>#REF!</v>
      </c>
      <c r="R45" s="265" t="e">
        <f>IF(AND($E$8=1,#REF!&lt;0),H$14&amp;", "&amp;H$15&amp;", "&amp;H$16&amp;", "&amp;$A45&amp;", "&amp;$B45&amp;", "&amp;$C45&amp;"; ","")</f>
        <v>#REF!</v>
      </c>
      <c r="S45" s="258" t="e">
        <f>IF(AND($E$8=1,#REF!&lt;0),I$14&amp;", "&amp;I$15&amp;", "&amp;I$16&amp;", "&amp;$A45&amp;", "&amp;$B45&amp;", "&amp;$C45&amp;"; ","")</f>
        <v>#REF!</v>
      </c>
      <c r="T45" s="259" t="e">
        <f>IF(AND($E$8=1,#REF!&lt;0),J$14&amp;", "&amp;J$15&amp;", "&amp;J$16&amp;", "&amp;$A45&amp;", "&amp;$B45&amp;", "&amp;$C45&amp;"; ","")</f>
        <v>#REF!</v>
      </c>
      <c r="U45" s="266" t="e">
        <f>IF(AND($E$8=1,#REF!&lt;0),K$14&amp;", "&amp;K$15&amp;", "&amp;K$16&amp;", "&amp;$A45&amp;", "&amp;$B45&amp;", "&amp;$C45&amp;"; ","")</f>
        <v>#REF!</v>
      </c>
      <c r="V45" s="265" t="e">
        <f>IF(AND($E$8=1,#REF!&lt;0),P$14&amp;", "&amp;P$15&amp;", "&amp;P$16&amp;", "&amp;$A45&amp;", "&amp;$B45&amp;", "&amp;$C45&amp;"; ","")</f>
        <v>#REF!</v>
      </c>
      <c r="W45" s="258" t="e">
        <f>IF(AND($E$8=1,#REF!&lt;0),Q$14&amp;", "&amp;Q$15&amp;", "&amp;Q$16&amp;", "&amp;$A45&amp;", "&amp;$B45&amp;", "&amp;$C45&amp;"; ","")</f>
        <v>#REF!</v>
      </c>
      <c r="X45" s="259" t="e">
        <f>IF(AND($E$8=1,#REF!&lt;0),R$14&amp;", "&amp;R$15&amp;", "&amp;R$16&amp;", "&amp;$A45&amp;", "&amp;$B45&amp;", "&amp;$C45&amp;"; ","")</f>
        <v>#REF!</v>
      </c>
      <c r="Y45" s="266" t="e">
        <f>IF(AND($E$8=1,#REF!&lt;0),S$14&amp;", "&amp;S$15&amp;", "&amp;S$16&amp;", "&amp;$A45&amp;", "&amp;$B45&amp;", "&amp;$C45&amp;"; ","")</f>
        <v>#REF!</v>
      </c>
      <c r="Z45" s="50"/>
      <c r="AA45" s="295"/>
      <c r="AB45" s="10"/>
      <c r="AC45" s="265" t="e">
        <f>IF(AND($F$8=1,ABS(#REF!)&lt;&gt;INT(ABS(#REF!))),D$14&amp;", "&amp;D$15&amp;", "&amp;D$16&amp;", "&amp;$A45&amp;", "&amp;$B45&amp;", "&amp;$C45&amp;"; ","")</f>
        <v>#REF!</v>
      </c>
      <c r="AD45" s="258" t="e">
        <f>IF(AND($F$8=1,ABS(#REF!)&lt;&gt;INT(ABS(#REF!))),E$14&amp;", "&amp;E$15&amp;", "&amp;E$16&amp;", "&amp;$A45&amp;", "&amp;$B45&amp;", "&amp;$C45&amp;"; ","")</f>
        <v>#REF!</v>
      </c>
      <c r="AE45" s="259" t="e">
        <f>IF(AND($F$8=1,ABS(#REF!)&lt;&gt;INT(ABS(#REF!))),F$14&amp;", "&amp;F$15&amp;", "&amp;F$16&amp;", "&amp;$A45&amp;", "&amp;$B45&amp;", "&amp;$C45&amp;"; ","")</f>
        <v>#REF!</v>
      </c>
      <c r="AF45" s="266" t="e">
        <f>IF(AND($F$8=1,ABS(#REF!)&lt;&gt;INT(ABS(#REF!))),G$14&amp;", "&amp;G$15&amp;", "&amp;G$16&amp;", "&amp;$A45&amp;", "&amp;$B45&amp;", "&amp;$C45&amp;"; ","")</f>
        <v>#REF!</v>
      </c>
      <c r="AG45" s="265" t="e">
        <f>IF(AND($F$8=1,ABS(#REF!)&lt;&gt;INT(ABS(#REF!))),H$14&amp;", "&amp;H$15&amp;", "&amp;H$16&amp;", "&amp;$A45&amp;", "&amp;$B45&amp;", "&amp;$C45&amp;"; ","")</f>
        <v>#REF!</v>
      </c>
      <c r="AH45" s="258" t="e">
        <f>IF(AND($F$8=1,ABS(#REF!)&lt;&gt;INT(ABS(#REF!))),I$14&amp;", "&amp;I$15&amp;", "&amp;I$16&amp;", "&amp;$A45&amp;", "&amp;$B45&amp;", "&amp;$C45&amp;"; ","")</f>
        <v>#REF!</v>
      </c>
      <c r="AI45" s="259" t="e">
        <f>IF(AND($F$8=1,ABS(#REF!)&lt;&gt;INT(ABS(#REF!))),J$14&amp;", "&amp;J$15&amp;", "&amp;J$16&amp;", "&amp;$A45&amp;", "&amp;$B45&amp;", "&amp;$C45&amp;"; ","")</f>
        <v>#REF!</v>
      </c>
      <c r="AJ45" s="266" t="e">
        <f>IF(AND($F$8=1,ABS(#REF!)&lt;&gt;INT(ABS(#REF!))),K$14&amp;", "&amp;K$15&amp;", "&amp;K$16&amp;", "&amp;$A45&amp;", "&amp;$B45&amp;", "&amp;$C45&amp;"; ","")</f>
        <v>#REF!</v>
      </c>
      <c r="AK45" s="299" t="e">
        <f>IF(AND($F$8=1,ABS(#REF!)&lt;&gt;INT(ABS(#REF!))),L$14&amp;", "&amp;L$15&amp;", "&amp;L$16&amp;", "&amp;$A45&amp;", "&amp;$B45&amp;", "&amp;$C45&amp;"; ","")</f>
        <v>#REF!</v>
      </c>
      <c r="AL45" s="299" t="e">
        <f>IF(AND($F$8=1,ABS(#REF!)&lt;&gt;INT(ABS(#REF!))),M$14&amp;", "&amp;M$15&amp;", "&amp;M$16&amp;", "&amp;$A45&amp;", "&amp;$B45&amp;", "&amp;$C45&amp;"; ","")</f>
        <v>#REF!</v>
      </c>
      <c r="AM45" s="299" t="e">
        <f>IF(AND($F$8=1,ABS(#REF!)&lt;&gt;INT(ABS(#REF!))),N$14&amp;", "&amp;N$15&amp;", "&amp;N$16&amp;", "&amp;$A45&amp;", "&amp;$B45&amp;", "&amp;$C45&amp;"; ","")</f>
        <v>#REF!</v>
      </c>
      <c r="AN45" s="299" t="e">
        <f>IF(AND($F$8=1,ABS(#REF!)&lt;&gt;INT(ABS(#REF!))),O$14&amp;", "&amp;O$15&amp;", "&amp;O$16&amp;", "&amp;$A45&amp;", "&amp;$B45&amp;", "&amp;$C45&amp;"; ","")</f>
        <v>#REF!</v>
      </c>
      <c r="AO45" s="265" t="e">
        <f>IF(AND($F$8=1,ABS(#REF!)&lt;&gt;INT(ABS(#REF!))),P$14&amp;", "&amp;P$15&amp;", "&amp;P$16&amp;", "&amp;$A45&amp;", "&amp;$B45&amp;", "&amp;$C45&amp;"; ","")</f>
        <v>#REF!</v>
      </c>
      <c r="AP45" s="258" t="e">
        <f>IF(AND($F$8=1,ABS(#REF!)&lt;&gt;INT(ABS(#REF!))),Q$14&amp;", "&amp;Q$15&amp;", "&amp;Q$16&amp;", "&amp;$A45&amp;", "&amp;$B45&amp;", "&amp;$C45&amp;"; ","")</f>
        <v>#REF!</v>
      </c>
      <c r="AQ45" s="259" t="e">
        <f>IF(AND($F$8=1,ABS(#REF!)&lt;&gt;INT(ABS(#REF!))),R$14&amp;", "&amp;R$15&amp;", "&amp;R$16&amp;", "&amp;$A45&amp;", "&amp;$B45&amp;", "&amp;$C45&amp;"; ","")</f>
        <v>#REF!</v>
      </c>
      <c r="AR45" s="266" t="e">
        <f>IF(AND($F$8=1,ABS(#REF!)&lt;&gt;INT(ABS(#REF!))),S$14&amp;", "&amp;S$15&amp;", "&amp;S$16&amp;", "&amp;$A45&amp;", "&amp;$B45&amp;", "&amp;$C45&amp;"; ","")</f>
        <v>#REF!</v>
      </c>
      <c r="AS45" s="50"/>
      <c r="AT45" s="295"/>
      <c r="AU45" s="10"/>
      <c r="AV45" s="281"/>
      <c r="AW45" s="280"/>
      <c r="AX45" s="288"/>
      <c r="AY45" s="304"/>
      <c r="AZ45" s="281"/>
      <c r="BA45" s="280"/>
      <c r="BB45" s="288"/>
      <c r="BC45" s="304"/>
      <c r="BD45" s="305"/>
      <c r="BE45" s="305"/>
      <c r="BF45" s="305"/>
      <c r="BG45" s="305"/>
      <c r="BH45" s="281"/>
      <c r="BI45" s="280"/>
      <c r="BJ45" s="288"/>
      <c r="BK45" s="304"/>
      <c r="BL45" s="50"/>
      <c r="BR45" s="858" t="e">
        <f>BR$29</f>
        <v>#REF!</v>
      </c>
      <c r="BS45" s="561" t="e">
        <f>BS$29</f>
        <v>#REF!</v>
      </c>
      <c r="BT45" s="557" t="e">
        <f>BR$29</f>
        <v>#REF!</v>
      </c>
      <c r="BU45" s="558" t="e">
        <f>BS$29</f>
        <v>#REF!</v>
      </c>
      <c r="BV45" s="858" t="e">
        <f t="shared" ref="BV45:CE45" si="4">BV$29</f>
        <v>#REF!</v>
      </c>
      <c r="BW45" s="561" t="e">
        <f t="shared" si="4"/>
        <v>#REF!</v>
      </c>
      <c r="BX45" s="557" t="e">
        <f>BV$29</f>
        <v>#REF!</v>
      </c>
      <c r="BY45" s="558" t="e">
        <f>BW$29</f>
        <v>#REF!</v>
      </c>
      <c r="BZ45" s="858" t="e">
        <f t="shared" si="4"/>
        <v>#REF!</v>
      </c>
      <c r="CA45" s="561" t="e">
        <f t="shared" si="4"/>
        <v>#REF!</v>
      </c>
      <c r="CB45" s="557" t="e">
        <f>BZ$29</f>
        <v>#REF!</v>
      </c>
      <c r="CC45" s="558" t="e">
        <f>CA$29</f>
        <v>#REF!</v>
      </c>
      <c r="CD45" s="858" t="e">
        <f t="shared" si="4"/>
        <v>#REF!</v>
      </c>
      <c r="CE45" s="559" t="e">
        <f t="shared" si="4"/>
        <v>#REF!</v>
      </c>
      <c r="CF45" s="560" t="e">
        <f>CD$29</f>
        <v>#REF!</v>
      </c>
      <c r="CG45" s="859" t="e">
        <f>CE$29</f>
        <v>#REF!</v>
      </c>
      <c r="CJ45" s="323"/>
      <c r="CK45" s="10"/>
      <c r="CL45" s="265" t="e">
        <f>IF(AND($N$8=1,SUM(#REF!,#REF!)&gt;$CJ$22,#REF!=0),L$15&amp;", "&amp;L$16&amp;", "&amp;$A45&amp;", "&amp;$B45&amp;", "&amp;$C45&amp;"; ","")</f>
        <v>#REF!</v>
      </c>
      <c r="CM45" s="258" t="e">
        <f>IF(AND($N$8=1,SUM(#REF!,#REF!)&gt;$CJ$22,#REF!=0),M$15&amp;", "&amp;M$16&amp;", "&amp;$A45&amp;", "&amp;$B45&amp;", "&amp;$C45&amp;"; ","")</f>
        <v>#REF!</v>
      </c>
      <c r="CN45" s="259" t="e">
        <f>IF(AND($N$8=1,SUM(#REF!,#REF!)&gt;$CJ$22,#REF!=0),N$15&amp;", "&amp;N$16&amp;", "&amp;$A45&amp;", "&amp;$B45&amp;", "&amp;$C45&amp;"; ","")</f>
        <v>#REF!</v>
      </c>
      <c r="CO45" s="266" t="e">
        <f>IF(AND($N$8=1,SUM(#REF!,#REF!)&gt;$CJ$22,#REF!=0),O$15&amp;", "&amp;O$16&amp;", "&amp;$A45&amp;", "&amp;$B45&amp;", "&amp;$C45&amp;"; ","")</f>
        <v>#REF!</v>
      </c>
      <c r="CP45" s="324"/>
      <c r="CQ45" s="323"/>
      <c r="CR45" s="10"/>
      <c r="CS45" s="265" t="e">
        <f>IF(AND($O$8=1,SUM(#REF!,#REF!)&gt;0,SUM(#REF!,#REF!)=ABS(#REF!)),L$15&amp;", "&amp;L$16&amp;", "&amp;$A45&amp;", "&amp;$B45&amp;", "&amp;$C45&amp;"; ","")</f>
        <v>#REF!</v>
      </c>
      <c r="CT45" s="258" t="e">
        <f>IF(AND($O$8=1,SUM(#REF!,#REF!)&gt;0,SUM(#REF!,#REF!)=ABS(#REF!)),M$15&amp;", "&amp;M$16&amp;", "&amp;$A45&amp;", "&amp;$B45&amp;", "&amp;$C45&amp;"; ","")</f>
        <v>#REF!</v>
      </c>
      <c r="CU45" s="259" t="e">
        <f>IF(AND($O$8=1,SUM(#REF!,#REF!)&gt;0,SUM(#REF!,#REF!)=ABS(#REF!)),N$15&amp;", "&amp;N$16&amp;", "&amp;$A45&amp;", "&amp;$B45&amp;", "&amp;$C45&amp;"; ","")</f>
        <v>#REF!</v>
      </c>
      <c r="CV45" s="266" t="e">
        <f>IF(AND($O$8=1,SUM(#REF!,#REF!)&gt;0,SUM(#REF!,#REF!)=ABS(#REF!)),O$15&amp;", "&amp;O$16&amp;", "&amp;$A45&amp;", "&amp;$B45&amp;", "&amp;$C45&amp;"; ","")</f>
        <v>#REF!</v>
      </c>
      <c r="CW45" s="324"/>
      <c r="DE45" s="323"/>
      <c r="DF45" s="10"/>
      <c r="DG45" s="265" t="e">
        <f>IF(AND($Q$8=1,#REF!&lt;&gt;"",#REF!&lt;&gt;0),$A45&amp;", "&amp;$C45&amp;"; ","")</f>
        <v>#REF!</v>
      </c>
      <c r="DH45" s="258" t="e">
        <f>IF(AND($Q$8=1,#REF!&lt;&gt;"",#REF!&lt;&gt;0),$A45&amp;", "&amp;$C45&amp;"; ","")</f>
        <v>#REF!</v>
      </c>
      <c r="DI45" s="259" t="e">
        <f>IF(AND($Q$8=1,#REF!&lt;&gt;"",#REF!&lt;&gt;0),$A45&amp;", "&amp;$C45&amp;"; ","")</f>
        <v>#REF!</v>
      </c>
      <c r="DJ45" s="266" t="e">
        <f>IF(AND($Q$8=1,#REF!&lt;&gt;"",#REF!&lt;&gt;0),$A45&amp;", "&amp;$C45&amp;"; ","")</f>
        <v>#REF!</v>
      </c>
      <c r="DK45" s="324"/>
    </row>
    <row r="46" spans="1:115" ht="13.5" x14ac:dyDescent="0.2">
      <c r="A46" s="3" t="s">
        <v>11304</v>
      </c>
      <c r="B46" s="3" t="s">
        <v>11274</v>
      </c>
      <c r="C46" s="3" t="s">
        <v>11275</v>
      </c>
      <c r="E46" s="295"/>
      <c r="F46" s="10"/>
      <c r="G46" s="264" t="e">
        <f>IF(AND($D$8=1,#REF!&gt;0),L$15&amp;", "&amp;L$16&amp;", "&amp;$A46&amp;", "&amp;$B46&amp;", "&amp;$C46&amp;"; ","")</f>
        <v>#REF!</v>
      </c>
      <c r="H46" s="255" t="e">
        <f>IF(AND($D$8=1,#REF!&gt;0),M$15&amp;", "&amp;M$16&amp;", "&amp;$A46&amp;", "&amp;$B46&amp;", "&amp;$C46&amp;"; ","")</f>
        <v>#REF!</v>
      </c>
      <c r="I46" s="256" t="e">
        <f>IF(AND($D$8=1,#REF!&gt;0),N$15&amp;", "&amp;N$16&amp;", "&amp;$A46&amp;", "&amp;$B46&amp;", "&amp;$C46&amp;"; ","")</f>
        <v>#REF!</v>
      </c>
      <c r="J46" s="293" t="e">
        <f>IF(AND($D$8=1,#REF!&gt;0),O$15&amp;", "&amp;O$16&amp;", "&amp;$A46&amp;", "&amp;$B46&amp;", "&amp;$C46&amp;"; ","")</f>
        <v>#REF!</v>
      </c>
      <c r="K46" s="50"/>
      <c r="L46" s="295"/>
      <c r="M46" s="10"/>
      <c r="N46" s="264" t="e">
        <f>IF(AND($E$8=1,#REF!&lt;0),D$14&amp;", "&amp;D$15&amp;", "&amp;D$16&amp;", "&amp;$A46&amp;", "&amp;$B46&amp;", "&amp;$C46&amp;"; ","")</f>
        <v>#REF!</v>
      </c>
      <c r="O46" s="255" t="e">
        <f>IF(AND($E$8=1,#REF!&lt;0),E$14&amp;", "&amp;E$15&amp;", "&amp;E$16&amp;", "&amp;$A46&amp;", "&amp;$B46&amp;", "&amp;$C46&amp;"; ","")</f>
        <v>#REF!</v>
      </c>
      <c r="P46" s="256" t="e">
        <f>IF(AND($E$8=1,#REF!&lt;0),F$14&amp;", "&amp;F$15&amp;", "&amp;F$16&amp;", "&amp;$A46&amp;", "&amp;$B46&amp;", "&amp;$C46&amp;"; ","")</f>
        <v>#REF!</v>
      </c>
      <c r="Q46" s="293" t="e">
        <f>IF(AND($E$8=1,#REF!&lt;0),G$14&amp;", "&amp;G$15&amp;", "&amp;G$16&amp;", "&amp;$A46&amp;", "&amp;$B46&amp;", "&amp;$C46&amp;"; ","")</f>
        <v>#REF!</v>
      </c>
      <c r="R46" s="264" t="e">
        <f>IF(AND($E$8=1,#REF!&lt;0),H$14&amp;", "&amp;H$15&amp;", "&amp;H$16&amp;", "&amp;$A46&amp;", "&amp;$B46&amp;", "&amp;$C46&amp;"; ","")</f>
        <v>#REF!</v>
      </c>
      <c r="S46" s="255" t="e">
        <f>IF(AND($E$8=1,#REF!&lt;0),I$14&amp;", "&amp;I$15&amp;", "&amp;I$16&amp;", "&amp;$A46&amp;", "&amp;$B46&amp;", "&amp;$C46&amp;"; ","")</f>
        <v>#REF!</v>
      </c>
      <c r="T46" s="256" t="e">
        <f>IF(AND($E$8=1,#REF!&lt;0),J$14&amp;", "&amp;J$15&amp;", "&amp;J$16&amp;", "&amp;$A46&amp;", "&amp;$B46&amp;", "&amp;$C46&amp;"; ","")</f>
        <v>#REF!</v>
      </c>
      <c r="U46" s="293" t="e">
        <f>IF(AND($E$8=1,#REF!&lt;0),K$14&amp;", "&amp;K$15&amp;", "&amp;K$16&amp;", "&amp;$A46&amp;", "&amp;$B46&amp;", "&amp;$C46&amp;"; ","")</f>
        <v>#REF!</v>
      </c>
      <c r="V46" s="264" t="e">
        <f>IF(AND($E$8=1,#REF!&lt;0),P$14&amp;", "&amp;P$15&amp;", "&amp;P$16&amp;", "&amp;$A46&amp;", "&amp;$B46&amp;", "&amp;$C46&amp;"; ","")</f>
        <v>#REF!</v>
      </c>
      <c r="W46" s="255" t="e">
        <f>IF(AND($E$8=1,#REF!&lt;0),Q$14&amp;", "&amp;Q$15&amp;", "&amp;Q$16&amp;", "&amp;$A46&amp;", "&amp;$B46&amp;", "&amp;$C46&amp;"; ","")</f>
        <v>#REF!</v>
      </c>
      <c r="X46" s="256" t="e">
        <f>IF(AND($E$8=1,#REF!&lt;0),R$14&amp;", "&amp;R$15&amp;", "&amp;R$16&amp;", "&amp;$A46&amp;", "&amp;$B46&amp;", "&amp;$C46&amp;"; ","")</f>
        <v>#REF!</v>
      </c>
      <c r="Y46" s="293" t="e">
        <f>IF(AND($E$8=1,#REF!&lt;0),S$14&amp;", "&amp;S$15&amp;", "&amp;S$16&amp;", "&amp;$A46&amp;", "&amp;$B46&amp;", "&amp;$C46&amp;"; ","")</f>
        <v>#REF!</v>
      </c>
      <c r="Z46" s="50"/>
      <c r="AA46" s="295"/>
      <c r="AB46" s="10"/>
      <c r="AC46" s="264" t="e">
        <f>IF(AND($F$8=1,ABS(#REF!)&lt;&gt;INT(ABS(#REF!))),D$14&amp;", "&amp;D$15&amp;", "&amp;D$16&amp;", "&amp;$A46&amp;", "&amp;$B46&amp;", "&amp;$C46&amp;"; ","")</f>
        <v>#REF!</v>
      </c>
      <c r="AD46" s="255" t="e">
        <f>IF(AND($F$8=1,ABS(#REF!)&lt;&gt;INT(ABS(#REF!))),E$14&amp;", "&amp;E$15&amp;", "&amp;E$16&amp;", "&amp;$A46&amp;", "&amp;$B46&amp;", "&amp;$C46&amp;"; ","")</f>
        <v>#REF!</v>
      </c>
      <c r="AE46" s="256" t="e">
        <f>IF(AND($F$8=1,ABS(#REF!)&lt;&gt;INT(ABS(#REF!))),F$14&amp;", "&amp;F$15&amp;", "&amp;F$16&amp;", "&amp;$A46&amp;", "&amp;$B46&amp;", "&amp;$C46&amp;"; ","")</f>
        <v>#REF!</v>
      </c>
      <c r="AF46" s="293" t="e">
        <f>IF(AND($F$8=1,ABS(#REF!)&lt;&gt;INT(ABS(#REF!))),G$14&amp;", "&amp;G$15&amp;", "&amp;G$16&amp;", "&amp;$A46&amp;", "&amp;$B46&amp;", "&amp;$C46&amp;"; ","")</f>
        <v>#REF!</v>
      </c>
      <c r="AG46" s="264" t="e">
        <f>IF(AND($F$8=1,ABS(#REF!)&lt;&gt;INT(ABS(#REF!))),H$14&amp;", "&amp;H$15&amp;", "&amp;H$16&amp;", "&amp;$A46&amp;", "&amp;$B46&amp;", "&amp;$C46&amp;"; ","")</f>
        <v>#REF!</v>
      </c>
      <c r="AH46" s="255" t="e">
        <f>IF(AND($F$8=1,ABS(#REF!)&lt;&gt;INT(ABS(#REF!))),I$14&amp;", "&amp;I$15&amp;", "&amp;I$16&amp;", "&amp;$A46&amp;", "&amp;$B46&amp;", "&amp;$C46&amp;"; ","")</f>
        <v>#REF!</v>
      </c>
      <c r="AI46" s="256" t="e">
        <f>IF(AND($F$8=1,ABS(#REF!)&lt;&gt;INT(ABS(#REF!))),J$14&amp;", "&amp;J$15&amp;", "&amp;J$16&amp;", "&amp;$A46&amp;", "&amp;$B46&amp;", "&amp;$C46&amp;"; ","")</f>
        <v>#REF!</v>
      </c>
      <c r="AJ46" s="293" t="e">
        <f>IF(AND($F$8=1,ABS(#REF!)&lt;&gt;INT(ABS(#REF!))),K$14&amp;", "&amp;K$15&amp;", "&amp;K$16&amp;", "&amp;$A46&amp;", "&amp;$B46&amp;", "&amp;$C46&amp;"; ","")</f>
        <v>#REF!</v>
      </c>
      <c r="AK46" s="298" t="e">
        <f>IF(AND($F$8=1,ABS(#REF!)&lt;&gt;INT(ABS(#REF!))),L$14&amp;", "&amp;L$15&amp;", "&amp;L$16&amp;", "&amp;$A46&amp;", "&amp;$B46&amp;", "&amp;$C46&amp;"; ","")</f>
        <v>#REF!</v>
      </c>
      <c r="AL46" s="298" t="e">
        <f>IF(AND($F$8=1,ABS(#REF!)&lt;&gt;INT(ABS(#REF!))),M$14&amp;", "&amp;M$15&amp;", "&amp;M$16&amp;", "&amp;$A46&amp;", "&amp;$B46&amp;", "&amp;$C46&amp;"; ","")</f>
        <v>#REF!</v>
      </c>
      <c r="AM46" s="298" t="e">
        <f>IF(AND($F$8=1,ABS(#REF!)&lt;&gt;INT(ABS(#REF!))),N$14&amp;", "&amp;N$15&amp;", "&amp;N$16&amp;", "&amp;$A46&amp;", "&amp;$B46&amp;", "&amp;$C46&amp;"; ","")</f>
        <v>#REF!</v>
      </c>
      <c r="AN46" s="298" t="e">
        <f>IF(AND($F$8=1,ABS(#REF!)&lt;&gt;INT(ABS(#REF!))),O$14&amp;", "&amp;O$15&amp;", "&amp;O$16&amp;", "&amp;$A46&amp;", "&amp;$B46&amp;", "&amp;$C46&amp;"; ","")</f>
        <v>#REF!</v>
      </c>
      <c r="AO46" s="264" t="e">
        <f>IF(AND($F$8=1,ABS(#REF!)&lt;&gt;INT(ABS(#REF!))),P$14&amp;", "&amp;P$15&amp;", "&amp;P$16&amp;", "&amp;$A46&amp;", "&amp;$B46&amp;", "&amp;$C46&amp;"; ","")</f>
        <v>#REF!</v>
      </c>
      <c r="AP46" s="255" t="e">
        <f>IF(AND($F$8=1,ABS(#REF!)&lt;&gt;INT(ABS(#REF!))),Q$14&amp;", "&amp;Q$15&amp;", "&amp;Q$16&amp;", "&amp;$A46&amp;", "&amp;$B46&amp;", "&amp;$C46&amp;"; ","")</f>
        <v>#REF!</v>
      </c>
      <c r="AQ46" s="256" t="e">
        <f>IF(AND($F$8=1,ABS(#REF!)&lt;&gt;INT(ABS(#REF!))),R$14&amp;", "&amp;R$15&amp;", "&amp;R$16&amp;", "&amp;$A46&amp;", "&amp;$B46&amp;", "&amp;$C46&amp;"; ","")</f>
        <v>#REF!</v>
      </c>
      <c r="AR46" s="293" t="e">
        <f>IF(AND($F$8=1,ABS(#REF!)&lt;&gt;INT(ABS(#REF!))),S$14&amp;", "&amp;S$15&amp;", "&amp;S$16&amp;", "&amp;$A46&amp;", "&amp;$B46&amp;", "&amp;$C46&amp;"; ","")</f>
        <v>#REF!</v>
      </c>
      <c r="AS46" s="50"/>
      <c r="AT46" s="295"/>
      <c r="AU46" s="10"/>
      <c r="AV46" s="286"/>
      <c r="AW46" s="287"/>
      <c r="AX46" s="301"/>
      <c r="AY46" s="302"/>
      <c r="AZ46" s="286"/>
      <c r="BA46" s="287"/>
      <c r="BB46" s="301"/>
      <c r="BC46" s="302"/>
      <c r="BD46" s="303"/>
      <c r="BE46" s="303"/>
      <c r="BF46" s="303"/>
      <c r="BG46" s="303"/>
      <c r="BH46" s="286"/>
      <c r="BI46" s="287"/>
      <c r="BJ46" s="301"/>
      <c r="BK46" s="302"/>
      <c r="BL46" s="50"/>
      <c r="BR46" s="862" t="e">
        <f>BR$30</f>
        <v>#REF!</v>
      </c>
      <c r="BS46" s="861" t="e">
        <f>BS$30</f>
        <v>#REF!</v>
      </c>
      <c r="BT46" s="777" t="e">
        <f>BR$30</f>
        <v>#REF!</v>
      </c>
      <c r="BU46" s="793" t="e">
        <f>BS$30</f>
        <v>#REF!</v>
      </c>
      <c r="BV46" s="860" t="e">
        <f t="shared" ref="BV46:CE46" si="5">BV$30</f>
        <v>#REF!</v>
      </c>
      <c r="BW46" s="861" t="e">
        <f t="shared" si="5"/>
        <v>#REF!</v>
      </c>
      <c r="BX46" s="777" t="e">
        <f>BV$30</f>
        <v>#REF!</v>
      </c>
      <c r="BY46" s="793" t="e">
        <f>BW$30</f>
        <v>#REF!</v>
      </c>
      <c r="BZ46" s="860" t="e">
        <f t="shared" si="5"/>
        <v>#REF!</v>
      </c>
      <c r="CA46" s="861" t="e">
        <f t="shared" si="5"/>
        <v>#REF!</v>
      </c>
      <c r="CB46" s="777" t="e">
        <f>BZ$30</f>
        <v>#REF!</v>
      </c>
      <c r="CC46" s="793" t="e">
        <f>CA$30</f>
        <v>#REF!</v>
      </c>
      <c r="CD46" s="862" t="e">
        <f t="shared" si="5"/>
        <v>#REF!</v>
      </c>
      <c r="CE46" s="861" t="e">
        <f t="shared" si="5"/>
        <v>#REF!</v>
      </c>
      <c r="CF46" s="777" t="e">
        <f>CD$30</f>
        <v>#REF!</v>
      </c>
      <c r="CG46" s="793" t="e">
        <f>CE$30</f>
        <v>#REF!</v>
      </c>
      <c r="CJ46" s="323"/>
      <c r="CK46" s="10"/>
      <c r="CL46" s="264" t="e">
        <f>IF(AND($N$8=1,SUM(#REF!,#REF!)&gt;$CJ$22,#REF!=0),L$15&amp;", "&amp;L$16&amp;", "&amp;$A46&amp;", "&amp;$B46&amp;", "&amp;$C46&amp;"; ","")</f>
        <v>#REF!</v>
      </c>
      <c r="CM46" s="255" t="e">
        <f>IF(AND($N$8=1,SUM(#REF!,#REF!)&gt;$CJ$22,#REF!=0),M$15&amp;", "&amp;M$16&amp;", "&amp;$A46&amp;", "&amp;$B46&amp;", "&amp;$C46&amp;"; ","")</f>
        <v>#REF!</v>
      </c>
      <c r="CN46" s="256" t="e">
        <f>IF(AND($N$8=1,SUM(#REF!,#REF!)&gt;$CJ$22,#REF!=0),N$15&amp;", "&amp;N$16&amp;", "&amp;$A46&amp;", "&amp;$B46&amp;", "&amp;$C46&amp;"; ","")</f>
        <v>#REF!</v>
      </c>
      <c r="CO46" s="293" t="e">
        <f>IF(AND($N$8=1,SUM(#REF!,#REF!)&gt;$CJ$22,#REF!=0),O$15&amp;", "&amp;O$16&amp;", "&amp;$A46&amp;", "&amp;$B46&amp;", "&amp;$C46&amp;"; ","")</f>
        <v>#REF!</v>
      </c>
      <c r="CP46" s="324"/>
      <c r="CQ46" s="323"/>
      <c r="CR46" s="10"/>
      <c r="CS46" s="264" t="e">
        <f>IF(AND($O$8=1,SUM(#REF!,#REF!)&gt;0,SUM(#REF!,#REF!)=ABS(#REF!)),L$15&amp;", "&amp;L$16&amp;", "&amp;$A46&amp;", "&amp;$B46&amp;", "&amp;$C46&amp;"; ","")</f>
        <v>#REF!</v>
      </c>
      <c r="CT46" s="255" t="e">
        <f>IF(AND($O$8=1,SUM(#REF!,#REF!)&gt;0,SUM(#REF!,#REF!)=ABS(#REF!)),M$15&amp;", "&amp;M$16&amp;", "&amp;$A46&amp;", "&amp;$B46&amp;", "&amp;$C46&amp;"; ","")</f>
        <v>#REF!</v>
      </c>
      <c r="CU46" s="256" t="e">
        <f>IF(AND($O$8=1,SUM(#REF!,#REF!)&gt;0,SUM(#REF!,#REF!)=ABS(#REF!)),N$15&amp;", "&amp;N$16&amp;", "&amp;$A46&amp;", "&amp;$B46&amp;", "&amp;$C46&amp;"; ","")</f>
        <v>#REF!</v>
      </c>
      <c r="CV46" s="293" t="e">
        <f>IF(AND($O$8=1,SUM(#REF!,#REF!)&gt;0,SUM(#REF!,#REF!)=ABS(#REF!)),O$15&amp;", "&amp;O$16&amp;", "&amp;$A46&amp;", "&amp;$B46&amp;", "&amp;$C46&amp;"; ","")</f>
        <v>#REF!</v>
      </c>
      <c r="CW46" s="324"/>
      <c r="DE46" s="323"/>
      <c r="DF46" s="10"/>
      <c r="DG46" s="264" t="e">
        <f>IF(AND($Q$8=1,#REF!&lt;&gt;"",#REF!&lt;&gt;0),$A46&amp;", "&amp;$C46&amp;"; ","")</f>
        <v>#REF!</v>
      </c>
      <c r="DH46" s="255" t="e">
        <f>IF(AND($Q$8=1,#REF!&lt;&gt;"",#REF!&lt;&gt;0),$A46&amp;", "&amp;$C46&amp;"; ","")</f>
        <v>#REF!</v>
      </c>
      <c r="DI46" s="256" t="e">
        <f>IF(AND($Q$8=1,#REF!&lt;&gt;"",#REF!&lt;&gt;0),$A46&amp;", "&amp;$C46&amp;"; ","")</f>
        <v>#REF!</v>
      </c>
      <c r="DJ46" s="293" t="e">
        <f>IF(AND($Q$8=1,#REF!&lt;&gt;"",#REF!&lt;&gt;0),$A46&amp;", "&amp;$C46&amp;"; ","")</f>
        <v>#REF!</v>
      </c>
      <c r="DK46" s="324"/>
    </row>
    <row r="47" spans="1:115" ht="13.5" x14ac:dyDescent="0.2">
      <c r="A47" s="3" t="s">
        <v>11304</v>
      </c>
      <c r="B47" s="3" t="s">
        <v>11274</v>
      </c>
      <c r="C47" s="3" t="s">
        <v>11284</v>
      </c>
      <c r="E47" s="295"/>
      <c r="F47" s="10"/>
      <c r="G47" s="265" t="e">
        <f>IF(AND($D$8=1,#REF!&gt;0),L$15&amp;", "&amp;L$16&amp;", "&amp;$A47&amp;", "&amp;$B47&amp;", "&amp;$C47&amp;"; ","")</f>
        <v>#REF!</v>
      </c>
      <c r="H47" s="258" t="e">
        <f>IF(AND($D$8=1,#REF!&gt;0),M$15&amp;", "&amp;M$16&amp;", "&amp;$A47&amp;", "&amp;$B47&amp;", "&amp;$C47&amp;"; ","")</f>
        <v>#REF!</v>
      </c>
      <c r="I47" s="259" t="e">
        <f>IF(AND($D$8=1,#REF!&gt;0),N$15&amp;", "&amp;N$16&amp;", "&amp;$A47&amp;", "&amp;$B47&amp;", "&amp;$C47&amp;"; ","")</f>
        <v>#REF!</v>
      </c>
      <c r="J47" s="266" t="e">
        <f>IF(AND($D$8=1,#REF!&gt;0),O$15&amp;", "&amp;O$16&amp;", "&amp;$A47&amp;", "&amp;$B47&amp;", "&amp;$C47&amp;"; ","")</f>
        <v>#REF!</v>
      </c>
      <c r="K47" s="50"/>
      <c r="L47" s="295"/>
      <c r="M47" s="10"/>
      <c r="N47" s="265" t="e">
        <f>IF(AND($E$8=1,#REF!&lt;0),D$14&amp;", "&amp;D$15&amp;", "&amp;D$16&amp;", "&amp;$A47&amp;", "&amp;$B47&amp;", "&amp;$C47&amp;"; ","")</f>
        <v>#REF!</v>
      </c>
      <c r="O47" s="258" t="e">
        <f>IF(AND($E$8=1,#REF!&lt;0),E$14&amp;", "&amp;E$15&amp;", "&amp;E$16&amp;", "&amp;$A47&amp;", "&amp;$B47&amp;", "&amp;$C47&amp;"; ","")</f>
        <v>#REF!</v>
      </c>
      <c r="P47" s="259" t="e">
        <f>IF(AND($E$8=1,#REF!&lt;0),F$14&amp;", "&amp;F$15&amp;", "&amp;F$16&amp;", "&amp;$A47&amp;", "&amp;$B47&amp;", "&amp;$C47&amp;"; ","")</f>
        <v>#REF!</v>
      </c>
      <c r="Q47" s="266" t="e">
        <f>IF(AND($E$8=1,#REF!&lt;0),G$14&amp;", "&amp;G$15&amp;", "&amp;G$16&amp;", "&amp;$A47&amp;", "&amp;$B47&amp;", "&amp;$C47&amp;"; ","")</f>
        <v>#REF!</v>
      </c>
      <c r="R47" s="265" t="e">
        <f>IF(AND($E$8=1,#REF!&lt;0),H$14&amp;", "&amp;H$15&amp;", "&amp;H$16&amp;", "&amp;$A47&amp;", "&amp;$B47&amp;", "&amp;$C47&amp;"; ","")</f>
        <v>#REF!</v>
      </c>
      <c r="S47" s="258" t="e">
        <f>IF(AND($E$8=1,#REF!&lt;0),I$14&amp;", "&amp;I$15&amp;", "&amp;I$16&amp;", "&amp;$A47&amp;", "&amp;$B47&amp;", "&amp;$C47&amp;"; ","")</f>
        <v>#REF!</v>
      </c>
      <c r="T47" s="259" t="e">
        <f>IF(AND($E$8=1,#REF!&lt;0),J$14&amp;", "&amp;J$15&amp;", "&amp;J$16&amp;", "&amp;$A47&amp;", "&amp;$B47&amp;", "&amp;$C47&amp;"; ","")</f>
        <v>#REF!</v>
      </c>
      <c r="U47" s="266" t="e">
        <f>IF(AND($E$8=1,#REF!&lt;0),K$14&amp;", "&amp;K$15&amp;", "&amp;K$16&amp;", "&amp;$A47&amp;", "&amp;$B47&amp;", "&amp;$C47&amp;"; ","")</f>
        <v>#REF!</v>
      </c>
      <c r="V47" s="265" t="e">
        <f>IF(AND($E$8=1,#REF!&lt;0),P$14&amp;", "&amp;P$15&amp;", "&amp;P$16&amp;", "&amp;$A47&amp;", "&amp;$B47&amp;", "&amp;$C47&amp;"; ","")</f>
        <v>#REF!</v>
      </c>
      <c r="W47" s="258" t="e">
        <f>IF(AND($E$8=1,#REF!&lt;0),Q$14&amp;", "&amp;Q$15&amp;", "&amp;Q$16&amp;", "&amp;$A47&amp;", "&amp;$B47&amp;", "&amp;$C47&amp;"; ","")</f>
        <v>#REF!</v>
      </c>
      <c r="X47" s="259" t="e">
        <f>IF(AND($E$8=1,#REF!&lt;0),R$14&amp;", "&amp;R$15&amp;", "&amp;R$16&amp;", "&amp;$A47&amp;", "&amp;$B47&amp;", "&amp;$C47&amp;"; ","")</f>
        <v>#REF!</v>
      </c>
      <c r="Y47" s="266" t="e">
        <f>IF(AND($E$8=1,#REF!&lt;0),S$14&amp;", "&amp;S$15&amp;", "&amp;S$16&amp;", "&amp;$A47&amp;", "&amp;$B47&amp;", "&amp;$C47&amp;"; ","")</f>
        <v>#REF!</v>
      </c>
      <c r="Z47" s="50"/>
      <c r="AA47" s="295"/>
      <c r="AB47" s="10"/>
      <c r="AC47" s="265" t="e">
        <f>IF(AND($F$8=1,ABS(#REF!)&lt;&gt;INT(ABS(#REF!))),D$14&amp;", "&amp;D$15&amp;", "&amp;D$16&amp;", "&amp;$A47&amp;", "&amp;$B47&amp;", "&amp;$C47&amp;"; ","")</f>
        <v>#REF!</v>
      </c>
      <c r="AD47" s="258" t="e">
        <f>IF(AND($F$8=1,ABS(#REF!)&lt;&gt;INT(ABS(#REF!))),E$14&amp;", "&amp;E$15&amp;", "&amp;E$16&amp;", "&amp;$A47&amp;", "&amp;$B47&amp;", "&amp;$C47&amp;"; ","")</f>
        <v>#REF!</v>
      </c>
      <c r="AE47" s="259" t="e">
        <f>IF(AND($F$8=1,ABS(#REF!)&lt;&gt;INT(ABS(#REF!))),F$14&amp;", "&amp;F$15&amp;", "&amp;F$16&amp;", "&amp;$A47&amp;", "&amp;$B47&amp;", "&amp;$C47&amp;"; ","")</f>
        <v>#REF!</v>
      </c>
      <c r="AF47" s="266" t="e">
        <f>IF(AND($F$8=1,ABS(#REF!)&lt;&gt;INT(ABS(#REF!))),G$14&amp;", "&amp;G$15&amp;", "&amp;G$16&amp;", "&amp;$A47&amp;", "&amp;$B47&amp;", "&amp;$C47&amp;"; ","")</f>
        <v>#REF!</v>
      </c>
      <c r="AG47" s="265" t="e">
        <f>IF(AND($F$8=1,ABS(#REF!)&lt;&gt;INT(ABS(#REF!))),H$14&amp;", "&amp;H$15&amp;", "&amp;H$16&amp;", "&amp;$A47&amp;", "&amp;$B47&amp;", "&amp;$C47&amp;"; ","")</f>
        <v>#REF!</v>
      </c>
      <c r="AH47" s="258" t="e">
        <f>IF(AND($F$8=1,ABS(#REF!)&lt;&gt;INT(ABS(#REF!))),I$14&amp;", "&amp;I$15&amp;", "&amp;I$16&amp;", "&amp;$A47&amp;", "&amp;$B47&amp;", "&amp;$C47&amp;"; ","")</f>
        <v>#REF!</v>
      </c>
      <c r="AI47" s="259" t="e">
        <f>IF(AND($F$8=1,ABS(#REF!)&lt;&gt;INT(ABS(#REF!))),J$14&amp;", "&amp;J$15&amp;", "&amp;J$16&amp;", "&amp;$A47&amp;", "&amp;$B47&amp;", "&amp;$C47&amp;"; ","")</f>
        <v>#REF!</v>
      </c>
      <c r="AJ47" s="266" t="e">
        <f>IF(AND($F$8=1,ABS(#REF!)&lt;&gt;INT(ABS(#REF!))),K$14&amp;", "&amp;K$15&amp;", "&amp;K$16&amp;", "&amp;$A47&amp;", "&amp;$B47&amp;", "&amp;$C47&amp;"; ","")</f>
        <v>#REF!</v>
      </c>
      <c r="AK47" s="299" t="e">
        <f>IF(AND($F$8=1,ABS(#REF!)&lt;&gt;INT(ABS(#REF!))),L$14&amp;", "&amp;L$15&amp;", "&amp;L$16&amp;", "&amp;$A47&amp;", "&amp;$B47&amp;", "&amp;$C47&amp;"; ","")</f>
        <v>#REF!</v>
      </c>
      <c r="AL47" s="299" t="e">
        <f>IF(AND($F$8=1,ABS(#REF!)&lt;&gt;INT(ABS(#REF!))),M$14&amp;", "&amp;M$15&amp;", "&amp;M$16&amp;", "&amp;$A47&amp;", "&amp;$B47&amp;", "&amp;$C47&amp;"; ","")</f>
        <v>#REF!</v>
      </c>
      <c r="AM47" s="299" t="e">
        <f>IF(AND($F$8=1,ABS(#REF!)&lt;&gt;INT(ABS(#REF!))),N$14&amp;", "&amp;N$15&amp;", "&amp;N$16&amp;", "&amp;$A47&amp;", "&amp;$B47&amp;", "&amp;$C47&amp;"; ","")</f>
        <v>#REF!</v>
      </c>
      <c r="AN47" s="299" t="e">
        <f>IF(AND($F$8=1,ABS(#REF!)&lt;&gt;INT(ABS(#REF!))),O$14&amp;", "&amp;O$15&amp;", "&amp;O$16&amp;", "&amp;$A47&amp;", "&amp;$B47&amp;", "&amp;$C47&amp;"; ","")</f>
        <v>#REF!</v>
      </c>
      <c r="AO47" s="265" t="e">
        <f>IF(AND($F$8=1,ABS(#REF!)&lt;&gt;INT(ABS(#REF!))),P$14&amp;", "&amp;P$15&amp;", "&amp;P$16&amp;", "&amp;$A47&amp;", "&amp;$B47&amp;", "&amp;$C47&amp;"; ","")</f>
        <v>#REF!</v>
      </c>
      <c r="AP47" s="258" t="e">
        <f>IF(AND($F$8=1,ABS(#REF!)&lt;&gt;INT(ABS(#REF!))),Q$14&amp;", "&amp;Q$15&amp;", "&amp;Q$16&amp;", "&amp;$A47&amp;", "&amp;$B47&amp;", "&amp;$C47&amp;"; ","")</f>
        <v>#REF!</v>
      </c>
      <c r="AQ47" s="259" t="e">
        <f>IF(AND($F$8=1,ABS(#REF!)&lt;&gt;INT(ABS(#REF!))),R$14&amp;", "&amp;R$15&amp;", "&amp;R$16&amp;", "&amp;$A47&amp;", "&amp;$B47&amp;", "&amp;$C47&amp;"; ","")</f>
        <v>#REF!</v>
      </c>
      <c r="AR47" s="266" t="e">
        <f>IF(AND($F$8=1,ABS(#REF!)&lt;&gt;INT(ABS(#REF!))),S$14&amp;", "&amp;S$15&amp;", "&amp;S$16&amp;", "&amp;$A47&amp;", "&amp;$B47&amp;", "&amp;$C47&amp;"; ","")</f>
        <v>#REF!</v>
      </c>
      <c r="AS47" s="50"/>
      <c r="AT47" s="295"/>
      <c r="AU47" s="10"/>
      <c r="AV47" s="281"/>
      <c r="AW47" s="280"/>
      <c r="AX47" s="288"/>
      <c r="AY47" s="304"/>
      <c r="AZ47" s="281"/>
      <c r="BA47" s="280"/>
      <c r="BB47" s="288"/>
      <c r="BC47" s="304"/>
      <c r="BD47" s="305"/>
      <c r="BE47" s="305"/>
      <c r="BF47" s="305"/>
      <c r="BG47" s="305"/>
      <c r="BH47" s="281"/>
      <c r="BI47" s="280"/>
      <c r="BJ47" s="288"/>
      <c r="BK47" s="304"/>
      <c r="BL47" s="50"/>
      <c r="BR47" s="858" t="e">
        <f>BR$29</f>
        <v>#REF!</v>
      </c>
      <c r="BS47" s="561" t="e">
        <f>BS$29</f>
        <v>#REF!</v>
      </c>
      <c r="BT47" s="557" t="e">
        <f>BR$29</f>
        <v>#REF!</v>
      </c>
      <c r="BU47" s="558" t="e">
        <f>BS$29</f>
        <v>#REF!</v>
      </c>
      <c r="BV47" s="858" t="e">
        <f t="shared" ref="BV47:CE47" si="6">BV$29</f>
        <v>#REF!</v>
      </c>
      <c r="BW47" s="561" t="e">
        <f t="shared" si="6"/>
        <v>#REF!</v>
      </c>
      <c r="BX47" s="557" t="e">
        <f>BV$29</f>
        <v>#REF!</v>
      </c>
      <c r="BY47" s="558" t="e">
        <f>BW$29</f>
        <v>#REF!</v>
      </c>
      <c r="BZ47" s="858" t="e">
        <f t="shared" si="6"/>
        <v>#REF!</v>
      </c>
      <c r="CA47" s="561" t="e">
        <f t="shared" si="6"/>
        <v>#REF!</v>
      </c>
      <c r="CB47" s="557" t="e">
        <f>BZ$29</f>
        <v>#REF!</v>
      </c>
      <c r="CC47" s="558" t="e">
        <f>CA$29</f>
        <v>#REF!</v>
      </c>
      <c r="CD47" s="858" t="e">
        <f t="shared" si="6"/>
        <v>#REF!</v>
      </c>
      <c r="CE47" s="559" t="e">
        <f t="shared" si="6"/>
        <v>#REF!</v>
      </c>
      <c r="CF47" s="560" t="e">
        <f>CD$29</f>
        <v>#REF!</v>
      </c>
      <c r="CG47" s="859" t="e">
        <f>CE$29</f>
        <v>#REF!</v>
      </c>
      <c r="CJ47" s="323"/>
      <c r="CK47" s="10"/>
      <c r="CL47" s="265" t="e">
        <f>IF(AND($N$8=1,SUM(#REF!,#REF!)&gt;$CJ$22,#REF!=0),L$15&amp;", "&amp;L$16&amp;", "&amp;$A47&amp;", "&amp;$B47&amp;", "&amp;$C47&amp;"; ","")</f>
        <v>#REF!</v>
      </c>
      <c r="CM47" s="258" t="e">
        <f>IF(AND($N$8=1,SUM(#REF!,#REF!)&gt;$CJ$22,#REF!=0),M$15&amp;", "&amp;M$16&amp;", "&amp;$A47&amp;", "&amp;$B47&amp;", "&amp;$C47&amp;"; ","")</f>
        <v>#REF!</v>
      </c>
      <c r="CN47" s="259" t="e">
        <f>IF(AND($N$8=1,SUM(#REF!,#REF!)&gt;$CJ$22,#REF!=0),N$15&amp;", "&amp;N$16&amp;", "&amp;$A47&amp;", "&amp;$B47&amp;", "&amp;$C47&amp;"; ","")</f>
        <v>#REF!</v>
      </c>
      <c r="CO47" s="266" t="e">
        <f>IF(AND($N$8=1,SUM(#REF!,#REF!)&gt;$CJ$22,#REF!=0),O$15&amp;", "&amp;O$16&amp;", "&amp;$A47&amp;", "&amp;$B47&amp;", "&amp;$C47&amp;"; ","")</f>
        <v>#REF!</v>
      </c>
      <c r="CP47" s="324"/>
      <c r="CQ47" s="323"/>
      <c r="CR47" s="10"/>
      <c r="CS47" s="265" t="e">
        <f>IF(AND($O$8=1,SUM(#REF!,#REF!)&gt;0,SUM(#REF!,#REF!)=ABS(#REF!)),L$15&amp;", "&amp;L$16&amp;", "&amp;$A47&amp;", "&amp;$B47&amp;", "&amp;$C47&amp;"; ","")</f>
        <v>#REF!</v>
      </c>
      <c r="CT47" s="258" t="e">
        <f>IF(AND($O$8=1,SUM(#REF!,#REF!)&gt;0,SUM(#REF!,#REF!)=ABS(#REF!)),M$15&amp;", "&amp;M$16&amp;", "&amp;$A47&amp;", "&amp;$B47&amp;", "&amp;$C47&amp;"; ","")</f>
        <v>#REF!</v>
      </c>
      <c r="CU47" s="259" t="e">
        <f>IF(AND($O$8=1,SUM(#REF!,#REF!)&gt;0,SUM(#REF!,#REF!)=ABS(#REF!)),N$15&amp;", "&amp;N$16&amp;", "&amp;$A47&amp;", "&amp;$B47&amp;", "&amp;$C47&amp;"; ","")</f>
        <v>#REF!</v>
      </c>
      <c r="CV47" s="266" t="e">
        <f>IF(AND($O$8=1,SUM(#REF!,#REF!)&gt;0,SUM(#REF!,#REF!)=ABS(#REF!)),O$15&amp;", "&amp;O$16&amp;", "&amp;$A47&amp;", "&amp;$B47&amp;", "&amp;$C47&amp;"; ","")</f>
        <v>#REF!</v>
      </c>
      <c r="CW47" s="324"/>
      <c r="DE47" s="323"/>
      <c r="DF47" s="10"/>
      <c r="DG47" s="265" t="e">
        <f>IF(AND($Q$8=1,#REF!&lt;&gt;"",#REF!&lt;&gt;0),$A47&amp;", "&amp;$C47&amp;"; ","")</f>
        <v>#REF!</v>
      </c>
      <c r="DH47" s="258" t="e">
        <f>IF(AND($Q$8=1,#REF!&lt;&gt;"",#REF!&lt;&gt;0),$A47&amp;", "&amp;$C47&amp;"; ","")</f>
        <v>#REF!</v>
      </c>
      <c r="DI47" s="259" t="e">
        <f>IF(AND($Q$8=1,#REF!&lt;&gt;"",#REF!&lt;&gt;0),$A47&amp;", "&amp;$C47&amp;"; ","")</f>
        <v>#REF!</v>
      </c>
      <c r="DJ47" s="266" t="e">
        <f>IF(AND($Q$8=1,#REF!&lt;&gt;"",#REF!&lt;&gt;0),$A47&amp;", "&amp;$C47&amp;"; ","")</f>
        <v>#REF!</v>
      </c>
      <c r="DK47" s="324"/>
    </row>
    <row r="48" spans="1:115" ht="13.5" x14ac:dyDescent="0.2">
      <c r="A48" s="3" t="s">
        <v>11305</v>
      </c>
      <c r="B48" s="3" t="s">
        <v>11274</v>
      </c>
      <c r="C48" s="3" t="s">
        <v>11275</v>
      </c>
      <c r="E48" s="295"/>
      <c r="F48" s="10"/>
      <c r="G48" s="264" t="e">
        <f>IF(AND($D$8=1,#REF!&gt;0),L$15&amp;", "&amp;L$16&amp;", "&amp;$A48&amp;", "&amp;$B48&amp;", "&amp;$C48&amp;"; ","")</f>
        <v>#REF!</v>
      </c>
      <c r="H48" s="255" t="e">
        <f>IF(AND($D$8=1,#REF!&gt;0),M$15&amp;", "&amp;M$16&amp;", "&amp;$A48&amp;", "&amp;$B48&amp;", "&amp;$C48&amp;"; ","")</f>
        <v>#REF!</v>
      </c>
      <c r="I48" s="256" t="e">
        <f>IF(AND($D$8=1,#REF!&gt;0),N$15&amp;", "&amp;N$16&amp;", "&amp;$A48&amp;", "&amp;$B48&amp;", "&amp;$C48&amp;"; ","")</f>
        <v>#REF!</v>
      </c>
      <c r="J48" s="293" t="e">
        <f>IF(AND($D$8=1,#REF!&gt;0),O$15&amp;", "&amp;O$16&amp;", "&amp;$A48&amp;", "&amp;$B48&amp;", "&amp;$C48&amp;"; ","")</f>
        <v>#REF!</v>
      </c>
      <c r="K48" s="50"/>
      <c r="L48" s="295"/>
      <c r="M48" s="10"/>
      <c r="N48" s="264" t="e">
        <f>IF(AND($E$8=1,#REF!&lt;0),D$14&amp;", "&amp;D$15&amp;", "&amp;D$16&amp;", "&amp;$A48&amp;", "&amp;$B48&amp;", "&amp;$C48&amp;"; ","")</f>
        <v>#REF!</v>
      </c>
      <c r="O48" s="255" t="e">
        <f>IF(AND($E$8=1,#REF!&lt;0),E$14&amp;", "&amp;E$15&amp;", "&amp;E$16&amp;", "&amp;$A48&amp;", "&amp;$B48&amp;", "&amp;$C48&amp;"; ","")</f>
        <v>#REF!</v>
      </c>
      <c r="P48" s="256" t="e">
        <f>IF(AND($E$8=1,#REF!&lt;0),F$14&amp;", "&amp;F$15&amp;", "&amp;F$16&amp;", "&amp;$A48&amp;", "&amp;$B48&amp;", "&amp;$C48&amp;"; ","")</f>
        <v>#REF!</v>
      </c>
      <c r="Q48" s="293" t="e">
        <f>IF(AND($E$8=1,#REF!&lt;0),G$14&amp;", "&amp;G$15&amp;", "&amp;G$16&amp;", "&amp;$A48&amp;", "&amp;$B48&amp;", "&amp;$C48&amp;"; ","")</f>
        <v>#REF!</v>
      </c>
      <c r="R48" s="264" t="e">
        <f>IF(AND($E$8=1,#REF!&lt;0),H$14&amp;", "&amp;H$15&amp;", "&amp;H$16&amp;", "&amp;$A48&amp;", "&amp;$B48&amp;", "&amp;$C48&amp;"; ","")</f>
        <v>#REF!</v>
      </c>
      <c r="S48" s="255" t="e">
        <f>IF(AND($E$8=1,#REF!&lt;0),I$14&amp;", "&amp;I$15&amp;", "&amp;I$16&amp;", "&amp;$A48&amp;", "&amp;$B48&amp;", "&amp;$C48&amp;"; ","")</f>
        <v>#REF!</v>
      </c>
      <c r="T48" s="256" t="e">
        <f>IF(AND($E$8=1,#REF!&lt;0),J$14&amp;", "&amp;J$15&amp;", "&amp;J$16&amp;", "&amp;$A48&amp;", "&amp;$B48&amp;", "&amp;$C48&amp;"; ","")</f>
        <v>#REF!</v>
      </c>
      <c r="U48" s="293" t="e">
        <f>IF(AND($E$8=1,#REF!&lt;0),K$14&amp;", "&amp;K$15&amp;", "&amp;K$16&amp;", "&amp;$A48&amp;", "&amp;$B48&amp;", "&amp;$C48&amp;"; ","")</f>
        <v>#REF!</v>
      </c>
      <c r="V48" s="264" t="e">
        <f>IF(AND($E$8=1,#REF!&lt;0),P$14&amp;", "&amp;P$15&amp;", "&amp;P$16&amp;", "&amp;$A48&amp;", "&amp;$B48&amp;", "&amp;$C48&amp;"; ","")</f>
        <v>#REF!</v>
      </c>
      <c r="W48" s="255" t="e">
        <f>IF(AND($E$8=1,#REF!&lt;0),Q$14&amp;", "&amp;Q$15&amp;", "&amp;Q$16&amp;", "&amp;$A48&amp;", "&amp;$B48&amp;", "&amp;$C48&amp;"; ","")</f>
        <v>#REF!</v>
      </c>
      <c r="X48" s="256" t="e">
        <f>IF(AND($E$8=1,#REF!&lt;0),R$14&amp;", "&amp;R$15&amp;", "&amp;R$16&amp;", "&amp;$A48&amp;", "&amp;$B48&amp;", "&amp;$C48&amp;"; ","")</f>
        <v>#REF!</v>
      </c>
      <c r="Y48" s="293" t="e">
        <f>IF(AND($E$8=1,#REF!&lt;0),S$14&amp;", "&amp;S$15&amp;", "&amp;S$16&amp;", "&amp;$A48&amp;", "&amp;$B48&amp;", "&amp;$C48&amp;"; ","")</f>
        <v>#REF!</v>
      </c>
      <c r="Z48" s="50"/>
      <c r="AA48" s="295"/>
      <c r="AB48" s="10"/>
      <c r="AC48" s="264" t="e">
        <f>IF(AND($F$8=1,ABS(#REF!)&lt;&gt;INT(ABS(#REF!))),D$14&amp;", "&amp;D$15&amp;", "&amp;D$16&amp;", "&amp;$A48&amp;", "&amp;$B48&amp;", "&amp;$C48&amp;"; ","")</f>
        <v>#REF!</v>
      </c>
      <c r="AD48" s="255" t="e">
        <f>IF(AND($F$8=1,ABS(#REF!)&lt;&gt;INT(ABS(#REF!))),E$14&amp;", "&amp;E$15&amp;", "&amp;E$16&amp;", "&amp;$A48&amp;", "&amp;$B48&amp;", "&amp;$C48&amp;"; ","")</f>
        <v>#REF!</v>
      </c>
      <c r="AE48" s="256" t="e">
        <f>IF(AND($F$8=1,ABS(#REF!)&lt;&gt;INT(ABS(#REF!))),F$14&amp;", "&amp;F$15&amp;", "&amp;F$16&amp;", "&amp;$A48&amp;", "&amp;$B48&amp;", "&amp;$C48&amp;"; ","")</f>
        <v>#REF!</v>
      </c>
      <c r="AF48" s="293" t="e">
        <f>IF(AND($F$8=1,ABS(#REF!)&lt;&gt;INT(ABS(#REF!))),G$14&amp;", "&amp;G$15&amp;", "&amp;G$16&amp;", "&amp;$A48&amp;", "&amp;$B48&amp;", "&amp;$C48&amp;"; ","")</f>
        <v>#REF!</v>
      </c>
      <c r="AG48" s="264" t="e">
        <f>IF(AND($F$8=1,ABS(#REF!)&lt;&gt;INT(ABS(#REF!))),H$14&amp;", "&amp;H$15&amp;", "&amp;H$16&amp;", "&amp;$A48&amp;", "&amp;$B48&amp;", "&amp;$C48&amp;"; ","")</f>
        <v>#REF!</v>
      </c>
      <c r="AH48" s="255" t="e">
        <f>IF(AND($F$8=1,ABS(#REF!)&lt;&gt;INT(ABS(#REF!))),I$14&amp;", "&amp;I$15&amp;", "&amp;I$16&amp;", "&amp;$A48&amp;", "&amp;$B48&amp;", "&amp;$C48&amp;"; ","")</f>
        <v>#REF!</v>
      </c>
      <c r="AI48" s="256" t="e">
        <f>IF(AND($F$8=1,ABS(#REF!)&lt;&gt;INT(ABS(#REF!))),J$14&amp;", "&amp;J$15&amp;", "&amp;J$16&amp;", "&amp;$A48&amp;", "&amp;$B48&amp;", "&amp;$C48&amp;"; ","")</f>
        <v>#REF!</v>
      </c>
      <c r="AJ48" s="293" t="e">
        <f>IF(AND($F$8=1,ABS(#REF!)&lt;&gt;INT(ABS(#REF!))),K$14&amp;", "&amp;K$15&amp;", "&amp;K$16&amp;", "&amp;$A48&amp;", "&amp;$B48&amp;", "&amp;$C48&amp;"; ","")</f>
        <v>#REF!</v>
      </c>
      <c r="AK48" s="298" t="e">
        <f>IF(AND($F$8=1,ABS(#REF!)&lt;&gt;INT(ABS(#REF!))),L$14&amp;", "&amp;L$15&amp;", "&amp;L$16&amp;", "&amp;$A48&amp;", "&amp;$B48&amp;", "&amp;$C48&amp;"; ","")</f>
        <v>#REF!</v>
      </c>
      <c r="AL48" s="298" t="e">
        <f>IF(AND($F$8=1,ABS(#REF!)&lt;&gt;INT(ABS(#REF!))),M$14&amp;", "&amp;M$15&amp;", "&amp;M$16&amp;", "&amp;$A48&amp;", "&amp;$B48&amp;", "&amp;$C48&amp;"; ","")</f>
        <v>#REF!</v>
      </c>
      <c r="AM48" s="298" t="e">
        <f>IF(AND($F$8=1,ABS(#REF!)&lt;&gt;INT(ABS(#REF!))),N$14&amp;", "&amp;N$15&amp;", "&amp;N$16&amp;", "&amp;$A48&amp;", "&amp;$B48&amp;", "&amp;$C48&amp;"; ","")</f>
        <v>#REF!</v>
      </c>
      <c r="AN48" s="298" t="e">
        <f>IF(AND($F$8=1,ABS(#REF!)&lt;&gt;INT(ABS(#REF!))),O$14&amp;", "&amp;O$15&amp;", "&amp;O$16&amp;", "&amp;$A48&amp;", "&amp;$B48&amp;", "&amp;$C48&amp;"; ","")</f>
        <v>#REF!</v>
      </c>
      <c r="AO48" s="264" t="e">
        <f>IF(AND($F$8=1,ABS(#REF!)&lt;&gt;INT(ABS(#REF!))),P$14&amp;", "&amp;P$15&amp;", "&amp;P$16&amp;", "&amp;$A48&amp;", "&amp;$B48&amp;", "&amp;$C48&amp;"; ","")</f>
        <v>#REF!</v>
      </c>
      <c r="AP48" s="255" t="e">
        <f>IF(AND($F$8=1,ABS(#REF!)&lt;&gt;INT(ABS(#REF!))),Q$14&amp;", "&amp;Q$15&amp;", "&amp;Q$16&amp;", "&amp;$A48&amp;", "&amp;$B48&amp;", "&amp;$C48&amp;"; ","")</f>
        <v>#REF!</v>
      </c>
      <c r="AQ48" s="256" t="e">
        <f>IF(AND($F$8=1,ABS(#REF!)&lt;&gt;INT(ABS(#REF!))),R$14&amp;", "&amp;R$15&amp;", "&amp;R$16&amp;", "&amp;$A48&amp;", "&amp;$B48&amp;", "&amp;$C48&amp;"; ","")</f>
        <v>#REF!</v>
      </c>
      <c r="AR48" s="293" t="e">
        <f>IF(AND($F$8=1,ABS(#REF!)&lt;&gt;INT(ABS(#REF!))),S$14&amp;", "&amp;S$15&amp;", "&amp;S$16&amp;", "&amp;$A48&amp;", "&amp;$B48&amp;", "&amp;$C48&amp;"; ","")</f>
        <v>#REF!</v>
      </c>
      <c r="AS48" s="50"/>
      <c r="AT48" s="295"/>
      <c r="AU48" s="10"/>
      <c r="AV48" s="286"/>
      <c r="AW48" s="287"/>
      <c r="AX48" s="301"/>
      <c r="AY48" s="302"/>
      <c r="AZ48" s="286"/>
      <c r="BA48" s="287"/>
      <c r="BB48" s="301"/>
      <c r="BC48" s="302"/>
      <c r="BD48" s="303"/>
      <c r="BE48" s="303"/>
      <c r="BF48" s="303"/>
      <c r="BG48" s="303"/>
      <c r="BH48" s="286"/>
      <c r="BI48" s="287"/>
      <c r="BJ48" s="301"/>
      <c r="BK48" s="302"/>
      <c r="BL48" s="50"/>
      <c r="BR48" s="862" t="e">
        <f>BR$30</f>
        <v>#REF!</v>
      </c>
      <c r="BS48" s="861" t="e">
        <f>BS$30</f>
        <v>#REF!</v>
      </c>
      <c r="BT48" s="777" t="e">
        <f>BR$30</f>
        <v>#REF!</v>
      </c>
      <c r="BU48" s="793" t="e">
        <f>BS$30</f>
        <v>#REF!</v>
      </c>
      <c r="BV48" s="860" t="e">
        <f t="shared" ref="BV48:CE48" si="7">BV$30</f>
        <v>#REF!</v>
      </c>
      <c r="BW48" s="861" t="e">
        <f t="shared" si="7"/>
        <v>#REF!</v>
      </c>
      <c r="BX48" s="777" t="e">
        <f>BV$30</f>
        <v>#REF!</v>
      </c>
      <c r="BY48" s="793" t="e">
        <f>BW$30</f>
        <v>#REF!</v>
      </c>
      <c r="BZ48" s="860" t="e">
        <f t="shared" si="7"/>
        <v>#REF!</v>
      </c>
      <c r="CA48" s="861" t="e">
        <f t="shared" si="7"/>
        <v>#REF!</v>
      </c>
      <c r="CB48" s="777" t="e">
        <f>BZ$30</f>
        <v>#REF!</v>
      </c>
      <c r="CC48" s="793" t="e">
        <f>CA$30</f>
        <v>#REF!</v>
      </c>
      <c r="CD48" s="862" t="e">
        <f t="shared" si="7"/>
        <v>#REF!</v>
      </c>
      <c r="CE48" s="861" t="e">
        <f t="shared" si="7"/>
        <v>#REF!</v>
      </c>
      <c r="CF48" s="777" t="e">
        <f>CD$30</f>
        <v>#REF!</v>
      </c>
      <c r="CG48" s="793" t="e">
        <f>CE$30</f>
        <v>#REF!</v>
      </c>
      <c r="CJ48" s="323"/>
      <c r="CK48" s="10"/>
      <c r="CL48" s="264" t="e">
        <f>IF(AND($N$8=1,SUM(#REF!,#REF!)&gt;$CJ$22,#REF!=0),L$15&amp;", "&amp;L$16&amp;", "&amp;$A48&amp;", "&amp;$B48&amp;", "&amp;$C48&amp;"; ","")</f>
        <v>#REF!</v>
      </c>
      <c r="CM48" s="255" t="e">
        <f>IF(AND($N$8=1,SUM(#REF!,#REF!)&gt;$CJ$22,#REF!=0),M$15&amp;", "&amp;M$16&amp;", "&amp;$A48&amp;", "&amp;$B48&amp;", "&amp;$C48&amp;"; ","")</f>
        <v>#REF!</v>
      </c>
      <c r="CN48" s="256" t="e">
        <f>IF(AND($N$8=1,SUM(#REF!,#REF!)&gt;$CJ$22,#REF!=0),N$15&amp;", "&amp;N$16&amp;", "&amp;$A48&amp;", "&amp;$B48&amp;", "&amp;$C48&amp;"; ","")</f>
        <v>#REF!</v>
      </c>
      <c r="CO48" s="293" t="e">
        <f>IF(AND($N$8=1,SUM(#REF!,#REF!)&gt;$CJ$22,#REF!=0),O$15&amp;", "&amp;O$16&amp;", "&amp;$A48&amp;", "&amp;$B48&amp;", "&amp;$C48&amp;"; ","")</f>
        <v>#REF!</v>
      </c>
      <c r="CP48" s="324"/>
      <c r="CQ48" s="323"/>
      <c r="CR48" s="10"/>
      <c r="CS48" s="264" t="e">
        <f>IF(AND($O$8=1,SUM(#REF!,#REF!)&gt;0,SUM(#REF!,#REF!)=ABS(#REF!)),L$15&amp;", "&amp;L$16&amp;", "&amp;$A48&amp;", "&amp;$B48&amp;", "&amp;$C48&amp;"; ","")</f>
        <v>#REF!</v>
      </c>
      <c r="CT48" s="255" t="e">
        <f>IF(AND($O$8=1,SUM(#REF!,#REF!)&gt;0,SUM(#REF!,#REF!)=ABS(#REF!)),M$15&amp;", "&amp;M$16&amp;", "&amp;$A48&amp;", "&amp;$B48&amp;", "&amp;$C48&amp;"; ","")</f>
        <v>#REF!</v>
      </c>
      <c r="CU48" s="256" t="e">
        <f>IF(AND($O$8=1,SUM(#REF!,#REF!)&gt;0,SUM(#REF!,#REF!)=ABS(#REF!)),N$15&amp;", "&amp;N$16&amp;", "&amp;$A48&amp;", "&amp;$B48&amp;", "&amp;$C48&amp;"; ","")</f>
        <v>#REF!</v>
      </c>
      <c r="CV48" s="293" t="e">
        <f>IF(AND($O$8=1,SUM(#REF!,#REF!)&gt;0,SUM(#REF!,#REF!)=ABS(#REF!)),O$15&amp;", "&amp;O$16&amp;", "&amp;$A48&amp;", "&amp;$B48&amp;", "&amp;$C48&amp;"; ","")</f>
        <v>#REF!</v>
      </c>
      <c r="CW48" s="324"/>
      <c r="DE48" s="323"/>
      <c r="DF48" s="10"/>
      <c r="DG48" s="264" t="e">
        <f>IF(AND($Q$8=1,#REF!&lt;&gt;"",#REF!&lt;&gt;0),$A48&amp;", "&amp;$C48&amp;"; ","")</f>
        <v>#REF!</v>
      </c>
      <c r="DH48" s="255" t="e">
        <f>IF(AND($Q$8=1,#REF!&lt;&gt;"",#REF!&lt;&gt;0),$A48&amp;", "&amp;$C48&amp;"; ","")</f>
        <v>#REF!</v>
      </c>
      <c r="DI48" s="256" t="e">
        <f>IF(AND($Q$8=1,#REF!&lt;&gt;"",#REF!&lt;&gt;0),$A48&amp;", "&amp;$C48&amp;"; ","")</f>
        <v>#REF!</v>
      </c>
      <c r="DJ48" s="293" t="e">
        <f>IF(AND($Q$8=1,#REF!&lt;&gt;"",#REF!&lt;&gt;0),$A48&amp;", "&amp;$C48&amp;"; ","")</f>
        <v>#REF!</v>
      </c>
      <c r="DK48" s="324"/>
    </row>
    <row r="49" spans="1:115" ht="13.5" x14ac:dyDescent="0.2">
      <c r="A49" s="3" t="s">
        <v>11305</v>
      </c>
      <c r="B49" s="3" t="s">
        <v>11274</v>
      </c>
      <c r="C49" s="3" t="s">
        <v>11284</v>
      </c>
      <c r="E49" s="295"/>
      <c r="F49" s="10"/>
      <c r="G49" s="265" t="e">
        <f>IF(AND($D$8=1,#REF!&gt;0),L$15&amp;", "&amp;L$16&amp;", "&amp;$A49&amp;", "&amp;$B49&amp;", "&amp;$C49&amp;"; ","")</f>
        <v>#REF!</v>
      </c>
      <c r="H49" s="258" t="e">
        <f>IF(AND($D$8=1,#REF!&gt;0),M$15&amp;", "&amp;M$16&amp;", "&amp;$A49&amp;", "&amp;$B49&amp;", "&amp;$C49&amp;"; ","")</f>
        <v>#REF!</v>
      </c>
      <c r="I49" s="259" t="e">
        <f>IF(AND($D$8=1,#REF!&gt;0),N$15&amp;", "&amp;N$16&amp;", "&amp;$A49&amp;", "&amp;$B49&amp;", "&amp;$C49&amp;"; ","")</f>
        <v>#REF!</v>
      </c>
      <c r="J49" s="266" t="e">
        <f>IF(AND($D$8=1,#REF!&gt;0),O$15&amp;", "&amp;O$16&amp;", "&amp;$A49&amp;", "&amp;$B49&amp;", "&amp;$C49&amp;"; ","")</f>
        <v>#REF!</v>
      </c>
      <c r="K49" s="50"/>
      <c r="L49" s="295"/>
      <c r="M49" s="10"/>
      <c r="N49" s="265" t="e">
        <f>IF(AND($E$8=1,#REF!&lt;0),D$14&amp;", "&amp;D$15&amp;", "&amp;D$16&amp;", "&amp;$A49&amp;", "&amp;$B49&amp;", "&amp;$C49&amp;"; ","")</f>
        <v>#REF!</v>
      </c>
      <c r="O49" s="258" t="e">
        <f>IF(AND($E$8=1,#REF!&lt;0),E$14&amp;", "&amp;E$15&amp;", "&amp;E$16&amp;", "&amp;$A49&amp;", "&amp;$B49&amp;", "&amp;$C49&amp;"; ","")</f>
        <v>#REF!</v>
      </c>
      <c r="P49" s="259" t="e">
        <f>IF(AND($E$8=1,#REF!&lt;0),F$14&amp;", "&amp;F$15&amp;", "&amp;F$16&amp;", "&amp;$A49&amp;", "&amp;$B49&amp;", "&amp;$C49&amp;"; ","")</f>
        <v>#REF!</v>
      </c>
      <c r="Q49" s="266" t="e">
        <f>IF(AND($E$8=1,#REF!&lt;0),G$14&amp;", "&amp;G$15&amp;", "&amp;G$16&amp;", "&amp;$A49&amp;", "&amp;$B49&amp;", "&amp;$C49&amp;"; ","")</f>
        <v>#REF!</v>
      </c>
      <c r="R49" s="265" t="e">
        <f>IF(AND($E$8=1,#REF!&lt;0),H$14&amp;", "&amp;H$15&amp;", "&amp;H$16&amp;", "&amp;$A49&amp;", "&amp;$B49&amp;", "&amp;$C49&amp;"; ","")</f>
        <v>#REF!</v>
      </c>
      <c r="S49" s="258" t="e">
        <f>IF(AND($E$8=1,#REF!&lt;0),I$14&amp;", "&amp;I$15&amp;", "&amp;I$16&amp;", "&amp;$A49&amp;", "&amp;$B49&amp;", "&amp;$C49&amp;"; ","")</f>
        <v>#REF!</v>
      </c>
      <c r="T49" s="259" t="e">
        <f>IF(AND($E$8=1,#REF!&lt;0),J$14&amp;", "&amp;J$15&amp;", "&amp;J$16&amp;", "&amp;$A49&amp;", "&amp;$B49&amp;", "&amp;$C49&amp;"; ","")</f>
        <v>#REF!</v>
      </c>
      <c r="U49" s="266" t="e">
        <f>IF(AND($E$8=1,#REF!&lt;0),K$14&amp;", "&amp;K$15&amp;", "&amp;K$16&amp;", "&amp;$A49&amp;", "&amp;$B49&amp;", "&amp;$C49&amp;"; ","")</f>
        <v>#REF!</v>
      </c>
      <c r="V49" s="265" t="e">
        <f>IF(AND($E$8=1,#REF!&lt;0),P$14&amp;", "&amp;P$15&amp;", "&amp;P$16&amp;", "&amp;$A49&amp;", "&amp;$B49&amp;", "&amp;$C49&amp;"; ","")</f>
        <v>#REF!</v>
      </c>
      <c r="W49" s="258" t="e">
        <f>IF(AND($E$8=1,#REF!&lt;0),Q$14&amp;", "&amp;Q$15&amp;", "&amp;Q$16&amp;", "&amp;$A49&amp;", "&amp;$B49&amp;", "&amp;$C49&amp;"; ","")</f>
        <v>#REF!</v>
      </c>
      <c r="X49" s="259" t="e">
        <f>IF(AND($E$8=1,#REF!&lt;0),R$14&amp;", "&amp;R$15&amp;", "&amp;R$16&amp;", "&amp;$A49&amp;", "&amp;$B49&amp;", "&amp;$C49&amp;"; ","")</f>
        <v>#REF!</v>
      </c>
      <c r="Y49" s="266" t="e">
        <f>IF(AND($E$8=1,#REF!&lt;0),S$14&amp;", "&amp;S$15&amp;", "&amp;S$16&amp;", "&amp;$A49&amp;", "&amp;$B49&amp;", "&amp;$C49&amp;"; ","")</f>
        <v>#REF!</v>
      </c>
      <c r="Z49" s="50"/>
      <c r="AA49" s="295"/>
      <c r="AB49" s="10"/>
      <c r="AC49" s="265" t="e">
        <f>IF(AND($F$8=1,ABS(#REF!)&lt;&gt;INT(ABS(#REF!))),D$14&amp;", "&amp;D$15&amp;", "&amp;D$16&amp;", "&amp;$A49&amp;", "&amp;$B49&amp;", "&amp;$C49&amp;"; ","")</f>
        <v>#REF!</v>
      </c>
      <c r="AD49" s="258" t="e">
        <f>IF(AND($F$8=1,ABS(#REF!)&lt;&gt;INT(ABS(#REF!))),E$14&amp;", "&amp;E$15&amp;", "&amp;E$16&amp;", "&amp;$A49&amp;", "&amp;$B49&amp;", "&amp;$C49&amp;"; ","")</f>
        <v>#REF!</v>
      </c>
      <c r="AE49" s="259" t="e">
        <f>IF(AND($F$8=1,ABS(#REF!)&lt;&gt;INT(ABS(#REF!))),F$14&amp;", "&amp;F$15&amp;", "&amp;F$16&amp;", "&amp;$A49&amp;", "&amp;$B49&amp;", "&amp;$C49&amp;"; ","")</f>
        <v>#REF!</v>
      </c>
      <c r="AF49" s="266" t="e">
        <f>IF(AND($F$8=1,ABS(#REF!)&lt;&gt;INT(ABS(#REF!))),G$14&amp;", "&amp;G$15&amp;", "&amp;G$16&amp;", "&amp;$A49&amp;", "&amp;$B49&amp;", "&amp;$C49&amp;"; ","")</f>
        <v>#REF!</v>
      </c>
      <c r="AG49" s="265" t="e">
        <f>IF(AND($F$8=1,ABS(#REF!)&lt;&gt;INT(ABS(#REF!))),H$14&amp;", "&amp;H$15&amp;", "&amp;H$16&amp;", "&amp;$A49&amp;", "&amp;$B49&amp;", "&amp;$C49&amp;"; ","")</f>
        <v>#REF!</v>
      </c>
      <c r="AH49" s="258" t="e">
        <f>IF(AND($F$8=1,ABS(#REF!)&lt;&gt;INT(ABS(#REF!))),I$14&amp;", "&amp;I$15&amp;", "&amp;I$16&amp;", "&amp;$A49&amp;", "&amp;$B49&amp;", "&amp;$C49&amp;"; ","")</f>
        <v>#REF!</v>
      </c>
      <c r="AI49" s="259" t="e">
        <f>IF(AND($F$8=1,ABS(#REF!)&lt;&gt;INT(ABS(#REF!))),J$14&amp;", "&amp;J$15&amp;", "&amp;J$16&amp;", "&amp;$A49&amp;", "&amp;$B49&amp;", "&amp;$C49&amp;"; ","")</f>
        <v>#REF!</v>
      </c>
      <c r="AJ49" s="266" t="e">
        <f>IF(AND($F$8=1,ABS(#REF!)&lt;&gt;INT(ABS(#REF!))),K$14&amp;", "&amp;K$15&amp;", "&amp;K$16&amp;", "&amp;$A49&amp;", "&amp;$B49&amp;", "&amp;$C49&amp;"; ","")</f>
        <v>#REF!</v>
      </c>
      <c r="AK49" s="299" t="e">
        <f>IF(AND($F$8=1,ABS(#REF!)&lt;&gt;INT(ABS(#REF!))),L$14&amp;", "&amp;L$15&amp;", "&amp;L$16&amp;", "&amp;$A49&amp;", "&amp;$B49&amp;", "&amp;$C49&amp;"; ","")</f>
        <v>#REF!</v>
      </c>
      <c r="AL49" s="299" t="e">
        <f>IF(AND($F$8=1,ABS(#REF!)&lt;&gt;INT(ABS(#REF!))),M$14&amp;", "&amp;M$15&amp;", "&amp;M$16&amp;", "&amp;$A49&amp;", "&amp;$B49&amp;", "&amp;$C49&amp;"; ","")</f>
        <v>#REF!</v>
      </c>
      <c r="AM49" s="299" t="e">
        <f>IF(AND($F$8=1,ABS(#REF!)&lt;&gt;INT(ABS(#REF!))),N$14&amp;", "&amp;N$15&amp;", "&amp;N$16&amp;", "&amp;$A49&amp;", "&amp;$B49&amp;", "&amp;$C49&amp;"; ","")</f>
        <v>#REF!</v>
      </c>
      <c r="AN49" s="299" t="e">
        <f>IF(AND($F$8=1,ABS(#REF!)&lt;&gt;INT(ABS(#REF!))),O$14&amp;", "&amp;O$15&amp;", "&amp;O$16&amp;", "&amp;$A49&amp;", "&amp;$B49&amp;", "&amp;$C49&amp;"; ","")</f>
        <v>#REF!</v>
      </c>
      <c r="AO49" s="265" t="e">
        <f>IF(AND($F$8=1,ABS(#REF!)&lt;&gt;INT(ABS(#REF!))),P$14&amp;", "&amp;P$15&amp;", "&amp;P$16&amp;", "&amp;$A49&amp;", "&amp;$B49&amp;", "&amp;$C49&amp;"; ","")</f>
        <v>#REF!</v>
      </c>
      <c r="AP49" s="258" t="e">
        <f>IF(AND($F$8=1,ABS(#REF!)&lt;&gt;INT(ABS(#REF!))),Q$14&amp;", "&amp;Q$15&amp;", "&amp;Q$16&amp;", "&amp;$A49&amp;", "&amp;$B49&amp;", "&amp;$C49&amp;"; ","")</f>
        <v>#REF!</v>
      </c>
      <c r="AQ49" s="259" t="e">
        <f>IF(AND($F$8=1,ABS(#REF!)&lt;&gt;INT(ABS(#REF!))),R$14&amp;", "&amp;R$15&amp;", "&amp;R$16&amp;", "&amp;$A49&amp;", "&amp;$B49&amp;", "&amp;$C49&amp;"; ","")</f>
        <v>#REF!</v>
      </c>
      <c r="AR49" s="266" t="e">
        <f>IF(AND($F$8=1,ABS(#REF!)&lt;&gt;INT(ABS(#REF!))),S$14&amp;", "&amp;S$15&amp;", "&amp;S$16&amp;", "&amp;$A49&amp;", "&amp;$B49&amp;", "&amp;$C49&amp;"; ","")</f>
        <v>#REF!</v>
      </c>
      <c r="AS49" s="50"/>
      <c r="AT49" s="295"/>
      <c r="AU49" s="10"/>
      <c r="AV49" s="281"/>
      <c r="AW49" s="280"/>
      <c r="AX49" s="288"/>
      <c r="AY49" s="304"/>
      <c r="AZ49" s="281"/>
      <c r="BA49" s="280"/>
      <c r="BB49" s="288"/>
      <c r="BC49" s="304"/>
      <c r="BD49" s="305"/>
      <c r="BE49" s="305"/>
      <c r="BF49" s="305"/>
      <c r="BG49" s="305"/>
      <c r="BH49" s="281"/>
      <c r="BI49" s="280"/>
      <c r="BJ49" s="288"/>
      <c r="BK49" s="304"/>
      <c r="BL49" s="50"/>
      <c r="BR49" s="858" t="e">
        <f>BR$29</f>
        <v>#REF!</v>
      </c>
      <c r="BS49" s="561" t="e">
        <f>BS$29</f>
        <v>#REF!</v>
      </c>
      <c r="BT49" s="557" t="e">
        <f>BR$29</f>
        <v>#REF!</v>
      </c>
      <c r="BU49" s="558" t="e">
        <f>BS$29</f>
        <v>#REF!</v>
      </c>
      <c r="BV49" s="858" t="e">
        <f t="shared" ref="BV49:CE49" si="8">BV$29</f>
        <v>#REF!</v>
      </c>
      <c r="BW49" s="561" t="e">
        <f t="shared" si="8"/>
        <v>#REF!</v>
      </c>
      <c r="BX49" s="557" t="e">
        <f>BV$29</f>
        <v>#REF!</v>
      </c>
      <c r="BY49" s="558" t="e">
        <f>BW$29</f>
        <v>#REF!</v>
      </c>
      <c r="BZ49" s="858" t="e">
        <f t="shared" si="8"/>
        <v>#REF!</v>
      </c>
      <c r="CA49" s="561" t="e">
        <f t="shared" si="8"/>
        <v>#REF!</v>
      </c>
      <c r="CB49" s="557" t="e">
        <f>BZ$29</f>
        <v>#REF!</v>
      </c>
      <c r="CC49" s="558" t="e">
        <f>CA$29</f>
        <v>#REF!</v>
      </c>
      <c r="CD49" s="858" t="e">
        <f t="shared" si="8"/>
        <v>#REF!</v>
      </c>
      <c r="CE49" s="559" t="e">
        <f t="shared" si="8"/>
        <v>#REF!</v>
      </c>
      <c r="CF49" s="560" t="e">
        <f>CD$29</f>
        <v>#REF!</v>
      </c>
      <c r="CG49" s="859" t="e">
        <f>CE$29</f>
        <v>#REF!</v>
      </c>
      <c r="CJ49" s="323"/>
      <c r="CK49" s="10"/>
      <c r="CL49" s="265" t="e">
        <f>IF(AND($N$8=1,SUM(#REF!,#REF!)&gt;$CJ$22,#REF!=0),L$15&amp;", "&amp;L$16&amp;", "&amp;$A49&amp;", "&amp;$B49&amp;", "&amp;$C49&amp;"; ","")</f>
        <v>#REF!</v>
      </c>
      <c r="CM49" s="258" t="e">
        <f>IF(AND($N$8=1,SUM(#REF!,#REF!)&gt;$CJ$22,#REF!=0),M$15&amp;", "&amp;M$16&amp;", "&amp;$A49&amp;", "&amp;$B49&amp;", "&amp;$C49&amp;"; ","")</f>
        <v>#REF!</v>
      </c>
      <c r="CN49" s="259" t="e">
        <f>IF(AND($N$8=1,SUM(#REF!,#REF!)&gt;$CJ$22,#REF!=0),N$15&amp;", "&amp;N$16&amp;", "&amp;$A49&amp;", "&amp;$B49&amp;", "&amp;$C49&amp;"; ","")</f>
        <v>#REF!</v>
      </c>
      <c r="CO49" s="266" t="e">
        <f>IF(AND($N$8=1,SUM(#REF!,#REF!)&gt;$CJ$22,#REF!=0),O$15&amp;", "&amp;O$16&amp;", "&amp;$A49&amp;", "&amp;$B49&amp;", "&amp;$C49&amp;"; ","")</f>
        <v>#REF!</v>
      </c>
      <c r="CP49" s="324"/>
      <c r="CQ49" s="323"/>
      <c r="CR49" s="10"/>
      <c r="CS49" s="265" t="e">
        <f>IF(AND($O$8=1,SUM(#REF!,#REF!)&gt;0,SUM(#REF!,#REF!)=ABS(#REF!)),L$15&amp;", "&amp;L$16&amp;", "&amp;$A49&amp;", "&amp;$B49&amp;", "&amp;$C49&amp;"; ","")</f>
        <v>#REF!</v>
      </c>
      <c r="CT49" s="258" t="e">
        <f>IF(AND($O$8=1,SUM(#REF!,#REF!)&gt;0,SUM(#REF!,#REF!)=ABS(#REF!)),M$15&amp;", "&amp;M$16&amp;", "&amp;$A49&amp;", "&amp;$B49&amp;", "&amp;$C49&amp;"; ","")</f>
        <v>#REF!</v>
      </c>
      <c r="CU49" s="259" t="e">
        <f>IF(AND($O$8=1,SUM(#REF!,#REF!)&gt;0,SUM(#REF!,#REF!)=ABS(#REF!)),N$15&amp;", "&amp;N$16&amp;", "&amp;$A49&amp;", "&amp;$B49&amp;", "&amp;$C49&amp;"; ","")</f>
        <v>#REF!</v>
      </c>
      <c r="CV49" s="266" t="e">
        <f>IF(AND($O$8=1,SUM(#REF!,#REF!)&gt;0,SUM(#REF!,#REF!)=ABS(#REF!)),O$15&amp;", "&amp;O$16&amp;", "&amp;$A49&amp;", "&amp;$B49&amp;", "&amp;$C49&amp;"; ","")</f>
        <v>#REF!</v>
      </c>
      <c r="CW49" s="324"/>
      <c r="DE49" s="323"/>
      <c r="DF49" s="10"/>
      <c r="DG49" s="265" t="e">
        <f>IF(AND($Q$8=1,#REF!&lt;&gt;"",#REF!&lt;&gt;0),$A49&amp;", "&amp;$C49&amp;"; ","")</f>
        <v>#REF!</v>
      </c>
      <c r="DH49" s="258" t="e">
        <f>IF(AND($Q$8=1,#REF!&lt;&gt;"",#REF!&lt;&gt;0),$A49&amp;", "&amp;$C49&amp;"; ","")</f>
        <v>#REF!</v>
      </c>
      <c r="DI49" s="259" t="e">
        <f>IF(AND($Q$8=1,#REF!&lt;&gt;"",#REF!&lt;&gt;0),$A49&amp;", "&amp;$C49&amp;"; ","")</f>
        <v>#REF!</v>
      </c>
      <c r="DJ49" s="266" t="e">
        <f>IF(AND($Q$8=1,#REF!&lt;&gt;"",#REF!&lt;&gt;0),$A49&amp;", "&amp;$C49&amp;"; ","")</f>
        <v>#REF!</v>
      </c>
      <c r="DK49" s="324"/>
    </row>
    <row r="50" spans="1:115" ht="13.5" x14ac:dyDescent="0.2">
      <c r="A50" s="3" t="s">
        <v>11306</v>
      </c>
      <c r="B50" s="3" t="s">
        <v>11274</v>
      </c>
      <c r="C50" s="3" t="s">
        <v>11275</v>
      </c>
      <c r="E50" s="295"/>
      <c r="F50" s="10"/>
      <c r="G50" s="264" t="e">
        <f>IF(AND($D$8=1,#REF!&gt;0),L$15&amp;", "&amp;L$16&amp;", "&amp;$A50&amp;", "&amp;$B50&amp;", "&amp;$C50&amp;"; ","")</f>
        <v>#REF!</v>
      </c>
      <c r="H50" s="255" t="e">
        <f>IF(AND($D$8=1,#REF!&gt;0),M$15&amp;", "&amp;M$16&amp;", "&amp;$A50&amp;", "&amp;$B50&amp;", "&amp;$C50&amp;"; ","")</f>
        <v>#REF!</v>
      </c>
      <c r="I50" s="256" t="e">
        <f>IF(AND($D$8=1,#REF!&gt;0),N$15&amp;", "&amp;N$16&amp;", "&amp;$A50&amp;", "&amp;$B50&amp;", "&amp;$C50&amp;"; ","")</f>
        <v>#REF!</v>
      </c>
      <c r="J50" s="293" t="e">
        <f>IF(AND($D$8=1,#REF!&gt;0),O$15&amp;", "&amp;O$16&amp;", "&amp;$A50&amp;", "&amp;$B50&amp;", "&amp;$C50&amp;"; ","")</f>
        <v>#REF!</v>
      </c>
      <c r="K50" s="50"/>
      <c r="L50" s="295"/>
      <c r="M50" s="10"/>
      <c r="N50" s="264" t="e">
        <f>IF(AND($E$8=1,#REF!&lt;0),D$14&amp;", "&amp;D$15&amp;", "&amp;D$16&amp;", "&amp;$A50&amp;", "&amp;$B50&amp;", "&amp;$C50&amp;"; ","")</f>
        <v>#REF!</v>
      </c>
      <c r="O50" s="255" t="e">
        <f>IF(AND($E$8=1,#REF!&lt;0),E$14&amp;", "&amp;E$15&amp;", "&amp;E$16&amp;", "&amp;$A50&amp;", "&amp;$B50&amp;", "&amp;$C50&amp;"; ","")</f>
        <v>#REF!</v>
      </c>
      <c r="P50" s="256" t="e">
        <f>IF(AND($E$8=1,#REF!&lt;0),F$14&amp;", "&amp;F$15&amp;", "&amp;F$16&amp;", "&amp;$A50&amp;", "&amp;$B50&amp;", "&amp;$C50&amp;"; ","")</f>
        <v>#REF!</v>
      </c>
      <c r="Q50" s="293" t="e">
        <f>IF(AND($E$8=1,#REF!&lt;0),G$14&amp;", "&amp;G$15&amp;", "&amp;G$16&amp;", "&amp;$A50&amp;", "&amp;$B50&amp;", "&amp;$C50&amp;"; ","")</f>
        <v>#REF!</v>
      </c>
      <c r="R50" s="264" t="e">
        <f>IF(AND($E$8=1,#REF!&lt;0),H$14&amp;", "&amp;H$15&amp;", "&amp;H$16&amp;", "&amp;$A50&amp;", "&amp;$B50&amp;", "&amp;$C50&amp;"; ","")</f>
        <v>#REF!</v>
      </c>
      <c r="S50" s="255" t="e">
        <f>IF(AND($E$8=1,#REF!&lt;0),I$14&amp;", "&amp;I$15&amp;", "&amp;I$16&amp;", "&amp;$A50&amp;", "&amp;$B50&amp;", "&amp;$C50&amp;"; ","")</f>
        <v>#REF!</v>
      </c>
      <c r="T50" s="256" t="e">
        <f>IF(AND($E$8=1,#REF!&lt;0),J$14&amp;", "&amp;J$15&amp;", "&amp;J$16&amp;", "&amp;$A50&amp;", "&amp;$B50&amp;", "&amp;$C50&amp;"; ","")</f>
        <v>#REF!</v>
      </c>
      <c r="U50" s="293" t="e">
        <f>IF(AND($E$8=1,#REF!&lt;0),K$14&amp;", "&amp;K$15&amp;", "&amp;K$16&amp;", "&amp;$A50&amp;", "&amp;$B50&amp;", "&amp;$C50&amp;"; ","")</f>
        <v>#REF!</v>
      </c>
      <c r="V50" s="264" t="e">
        <f>IF(AND($E$8=1,#REF!&lt;0),P$14&amp;", "&amp;P$15&amp;", "&amp;P$16&amp;", "&amp;$A50&amp;", "&amp;$B50&amp;", "&amp;$C50&amp;"; ","")</f>
        <v>#REF!</v>
      </c>
      <c r="W50" s="255" t="e">
        <f>IF(AND($E$8=1,#REF!&lt;0),Q$14&amp;", "&amp;Q$15&amp;", "&amp;Q$16&amp;", "&amp;$A50&amp;", "&amp;$B50&amp;", "&amp;$C50&amp;"; ","")</f>
        <v>#REF!</v>
      </c>
      <c r="X50" s="256" t="e">
        <f>IF(AND($E$8=1,#REF!&lt;0),R$14&amp;", "&amp;R$15&amp;", "&amp;R$16&amp;", "&amp;$A50&amp;", "&amp;$B50&amp;", "&amp;$C50&amp;"; ","")</f>
        <v>#REF!</v>
      </c>
      <c r="Y50" s="293" t="e">
        <f>IF(AND($E$8=1,#REF!&lt;0),S$14&amp;", "&amp;S$15&amp;", "&amp;S$16&amp;", "&amp;$A50&amp;", "&amp;$B50&amp;", "&amp;$C50&amp;"; ","")</f>
        <v>#REF!</v>
      </c>
      <c r="Z50" s="50"/>
      <c r="AA50" s="295"/>
      <c r="AB50" s="10"/>
      <c r="AC50" s="264" t="e">
        <f>IF(AND($F$8=1,ABS(#REF!)&lt;&gt;INT(ABS(#REF!))),D$14&amp;", "&amp;D$15&amp;", "&amp;D$16&amp;", "&amp;$A50&amp;", "&amp;$B50&amp;", "&amp;$C50&amp;"; ","")</f>
        <v>#REF!</v>
      </c>
      <c r="AD50" s="255" t="e">
        <f>IF(AND($F$8=1,ABS(#REF!)&lt;&gt;INT(ABS(#REF!))),E$14&amp;", "&amp;E$15&amp;", "&amp;E$16&amp;", "&amp;$A50&amp;", "&amp;$B50&amp;", "&amp;$C50&amp;"; ","")</f>
        <v>#REF!</v>
      </c>
      <c r="AE50" s="256" t="e">
        <f>IF(AND($F$8=1,ABS(#REF!)&lt;&gt;INT(ABS(#REF!))),F$14&amp;", "&amp;F$15&amp;", "&amp;F$16&amp;", "&amp;$A50&amp;", "&amp;$B50&amp;", "&amp;$C50&amp;"; ","")</f>
        <v>#REF!</v>
      </c>
      <c r="AF50" s="293" t="e">
        <f>IF(AND($F$8=1,ABS(#REF!)&lt;&gt;INT(ABS(#REF!))),G$14&amp;", "&amp;G$15&amp;", "&amp;G$16&amp;", "&amp;$A50&amp;", "&amp;$B50&amp;", "&amp;$C50&amp;"; ","")</f>
        <v>#REF!</v>
      </c>
      <c r="AG50" s="264" t="e">
        <f>IF(AND($F$8=1,ABS(#REF!)&lt;&gt;INT(ABS(#REF!))),H$14&amp;", "&amp;H$15&amp;", "&amp;H$16&amp;", "&amp;$A50&amp;", "&amp;$B50&amp;", "&amp;$C50&amp;"; ","")</f>
        <v>#REF!</v>
      </c>
      <c r="AH50" s="255" t="e">
        <f>IF(AND($F$8=1,ABS(#REF!)&lt;&gt;INT(ABS(#REF!))),I$14&amp;", "&amp;I$15&amp;", "&amp;I$16&amp;", "&amp;$A50&amp;", "&amp;$B50&amp;", "&amp;$C50&amp;"; ","")</f>
        <v>#REF!</v>
      </c>
      <c r="AI50" s="256" t="e">
        <f>IF(AND($F$8=1,ABS(#REF!)&lt;&gt;INT(ABS(#REF!))),J$14&amp;", "&amp;J$15&amp;", "&amp;J$16&amp;", "&amp;$A50&amp;", "&amp;$B50&amp;", "&amp;$C50&amp;"; ","")</f>
        <v>#REF!</v>
      </c>
      <c r="AJ50" s="293" t="e">
        <f>IF(AND($F$8=1,ABS(#REF!)&lt;&gt;INT(ABS(#REF!))),K$14&amp;", "&amp;K$15&amp;", "&amp;K$16&amp;", "&amp;$A50&amp;", "&amp;$B50&amp;", "&amp;$C50&amp;"; ","")</f>
        <v>#REF!</v>
      </c>
      <c r="AK50" s="298" t="e">
        <f>IF(AND($F$8=1,ABS(#REF!)&lt;&gt;INT(ABS(#REF!))),L$14&amp;", "&amp;L$15&amp;", "&amp;L$16&amp;", "&amp;$A50&amp;", "&amp;$B50&amp;", "&amp;$C50&amp;"; ","")</f>
        <v>#REF!</v>
      </c>
      <c r="AL50" s="298" t="e">
        <f>IF(AND($F$8=1,ABS(#REF!)&lt;&gt;INT(ABS(#REF!))),M$14&amp;", "&amp;M$15&amp;", "&amp;M$16&amp;", "&amp;$A50&amp;", "&amp;$B50&amp;", "&amp;$C50&amp;"; ","")</f>
        <v>#REF!</v>
      </c>
      <c r="AM50" s="298" t="e">
        <f>IF(AND($F$8=1,ABS(#REF!)&lt;&gt;INT(ABS(#REF!))),N$14&amp;", "&amp;N$15&amp;", "&amp;N$16&amp;", "&amp;$A50&amp;", "&amp;$B50&amp;", "&amp;$C50&amp;"; ","")</f>
        <v>#REF!</v>
      </c>
      <c r="AN50" s="298" t="e">
        <f>IF(AND($F$8=1,ABS(#REF!)&lt;&gt;INT(ABS(#REF!))),O$14&amp;", "&amp;O$15&amp;", "&amp;O$16&amp;", "&amp;$A50&amp;", "&amp;$B50&amp;", "&amp;$C50&amp;"; ","")</f>
        <v>#REF!</v>
      </c>
      <c r="AO50" s="264" t="e">
        <f>IF(AND($F$8=1,ABS(#REF!)&lt;&gt;INT(ABS(#REF!))),P$14&amp;", "&amp;P$15&amp;", "&amp;P$16&amp;", "&amp;$A50&amp;", "&amp;$B50&amp;", "&amp;$C50&amp;"; ","")</f>
        <v>#REF!</v>
      </c>
      <c r="AP50" s="255" t="e">
        <f>IF(AND($F$8=1,ABS(#REF!)&lt;&gt;INT(ABS(#REF!))),Q$14&amp;", "&amp;Q$15&amp;", "&amp;Q$16&amp;", "&amp;$A50&amp;", "&amp;$B50&amp;", "&amp;$C50&amp;"; ","")</f>
        <v>#REF!</v>
      </c>
      <c r="AQ50" s="256" t="e">
        <f>IF(AND($F$8=1,ABS(#REF!)&lt;&gt;INT(ABS(#REF!))),R$14&amp;", "&amp;R$15&amp;", "&amp;R$16&amp;", "&amp;$A50&amp;", "&amp;$B50&amp;", "&amp;$C50&amp;"; ","")</f>
        <v>#REF!</v>
      </c>
      <c r="AR50" s="293" t="e">
        <f>IF(AND($F$8=1,ABS(#REF!)&lt;&gt;INT(ABS(#REF!))),S$14&amp;", "&amp;S$15&amp;", "&amp;S$16&amp;", "&amp;$A50&amp;", "&amp;$B50&amp;", "&amp;$C50&amp;"; ","")</f>
        <v>#REF!</v>
      </c>
      <c r="AS50" s="50"/>
      <c r="AT50" s="295"/>
      <c r="AU50" s="10"/>
      <c r="AV50" s="286"/>
      <c r="AW50" s="287"/>
      <c r="AX50" s="301"/>
      <c r="AY50" s="302"/>
      <c r="AZ50" s="286"/>
      <c r="BA50" s="287"/>
      <c r="BB50" s="301"/>
      <c r="BC50" s="302"/>
      <c r="BD50" s="303"/>
      <c r="BE50" s="303"/>
      <c r="BF50" s="303"/>
      <c r="BG50" s="303"/>
      <c r="BH50" s="286"/>
      <c r="BI50" s="287"/>
      <c r="BJ50" s="301"/>
      <c r="BK50" s="302"/>
      <c r="BL50" s="50"/>
      <c r="BR50" s="862" t="e">
        <f>BR$30</f>
        <v>#REF!</v>
      </c>
      <c r="BS50" s="861" t="e">
        <f>BS$30</f>
        <v>#REF!</v>
      </c>
      <c r="BT50" s="777" t="e">
        <f>BR$30</f>
        <v>#REF!</v>
      </c>
      <c r="BU50" s="793" t="e">
        <f>BS$30</f>
        <v>#REF!</v>
      </c>
      <c r="BV50" s="860" t="e">
        <f t="shared" ref="BV50:CE50" si="9">BV$30</f>
        <v>#REF!</v>
      </c>
      <c r="BW50" s="861" t="e">
        <f t="shared" si="9"/>
        <v>#REF!</v>
      </c>
      <c r="BX50" s="777" t="e">
        <f>BV$30</f>
        <v>#REF!</v>
      </c>
      <c r="BY50" s="793" t="e">
        <f>BW$30</f>
        <v>#REF!</v>
      </c>
      <c r="BZ50" s="860" t="e">
        <f t="shared" si="9"/>
        <v>#REF!</v>
      </c>
      <c r="CA50" s="861" t="e">
        <f t="shared" si="9"/>
        <v>#REF!</v>
      </c>
      <c r="CB50" s="777" t="e">
        <f>BZ$30</f>
        <v>#REF!</v>
      </c>
      <c r="CC50" s="793" t="e">
        <f>CA$30</f>
        <v>#REF!</v>
      </c>
      <c r="CD50" s="862" t="e">
        <f t="shared" si="9"/>
        <v>#REF!</v>
      </c>
      <c r="CE50" s="861" t="e">
        <f t="shared" si="9"/>
        <v>#REF!</v>
      </c>
      <c r="CF50" s="777" t="e">
        <f>CD$30</f>
        <v>#REF!</v>
      </c>
      <c r="CG50" s="793" t="e">
        <f>CE$30</f>
        <v>#REF!</v>
      </c>
      <c r="CJ50" s="323"/>
      <c r="CK50" s="10"/>
      <c r="CL50" s="264" t="e">
        <f>IF(AND($N$8=1,SUM(#REF!,#REF!)&gt;$CJ$22,#REF!=0),L$15&amp;", "&amp;L$16&amp;", "&amp;$A50&amp;", "&amp;$B50&amp;", "&amp;$C50&amp;"; ","")</f>
        <v>#REF!</v>
      </c>
      <c r="CM50" s="255" t="e">
        <f>IF(AND($N$8=1,SUM(#REF!,#REF!)&gt;$CJ$22,#REF!=0),M$15&amp;", "&amp;M$16&amp;", "&amp;$A50&amp;", "&amp;$B50&amp;", "&amp;$C50&amp;"; ","")</f>
        <v>#REF!</v>
      </c>
      <c r="CN50" s="256" t="e">
        <f>IF(AND($N$8=1,SUM(#REF!,#REF!)&gt;$CJ$22,#REF!=0),N$15&amp;", "&amp;N$16&amp;", "&amp;$A50&amp;", "&amp;$B50&amp;", "&amp;$C50&amp;"; ","")</f>
        <v>#REF!</v>
      </c>
      <c r="CO50" s="293" t="e">
        <f>IF(AND($N$8=1,SUM(#REF!,#REF!)&gt;$CJ$22,#REF!=0),O$15&amp;", "&amp;O$16&amp;", "&amp;$A50&amp;", "&amp;$B50&amp;", "&amp;$C50&amp;"; ","")</f>
        <v>#REF!</v>
      </c>
      <c r="CP50" s="324"/>
      <c r="CQ50" s="323"/>
      <c r="CR50" s="10"/>
      <c r="CS50" s="264" t="e">
        <f>IF(AND($O$8=1,SUM(#REF!,#REF!)&gt;0,SUM(#REF!,#REF!)=ABS(#REF!)),L$15&amp;", "&amp;L$16&amp;", "&amp;$A50&amp;", "&amp;$B50&amp;", "&amp;$C50&amp;"; ","")</f>
        <v>#REF!</v>
      </c>
      <c r="CT50" s="255" t="e">
        <f>IF(AND($O$8=1,SUM(#REF!,#REF!)&gt;0,SUM(#REF!,#REF!)=ABS(#REF!)),M$15&amp;", "&amp;M$16&amp;", "&amp;$A50&amp;", "&amp;$B50&amp;", "&amp;$C50&amp;"; ","")</f>
        <v>#REF!</v>
      </c>
      <c r="CU50" s="256" t="e">
        <f>IF(AND($O$8=1,SUM(#REF!,#REF!)&gt;0,SUM(#REF!,#REF!)=ABS(#REF!)),N$15&amp;", "&amp;N$16&amp;", "&amp;$A50&amp;", "&amp;$B50&amp;", "&amp;$C50&amp;"; ","")</f>
        <v>#REF!</v>
      </c>
      <c r="CV50" s="293" t="e">
        <f>IF(AND($O$8=1,SUM(#REF!,#REF!)&gt;0,SUM(#REF!,#REF!)=ABS(#REF!)),O$15&amp;", "&amp;O$16&amp;", "&amp;$A50&amp;", "&amp;$B50&amp;", "&amp;$C50&amp;"; ","")</f>
        <v>#REF!</v>
      </c>
      <c r="CW50" s="324"/>
      <c r="DE50" s="323"/>
      <c r="DF50" s="10"/>
      <c r="DG50" s="264" t="e">
        <f>IF(AND($Q$8=1,#REF!&lt;&gt;"",#REF!&lt;&gt;0),$A50&amp;", "&amp;$C50&amp;"; ","")</f>
        <v>#REF!</v>
      </c>
      <c r="DH50" s="255" t="e">
        <f>IF(AND($Q$8=1,#REF!&lt;&gt;"",#REF!&lt;&gt;0),$A50&amp;", "&amp;$C50&amp;"; ","")</f>
        <v>#REF!</v>
      </c>
      <c r="DI50" s="256" t="e">
        <f>IF(AND($Q$8=1,#REF!&lt;&gt;"",#REF!&lt;&gt;0),$A50&amp;", "&amp;$C50&amp;"; ","")</f>
        <v>#REF!</v>
      </c>
      <c r="DJ50" s="293" t="e">
        <f>IF(AND($Q$8=1,#REF!&lt;&gt;"",#REF!&lt;&gt;0),$A50&amp;", "&amp;$C50&amp;"; ","")</f>
        <v>#REF!</v>
      </c>
      <c r="DK50" s="324"/>
    </row>
    <row r="51" spans="1:115" ht="13.5" x14ac:dyDescent="0.2">
      <c r="A51" s="3" t="s">
        <v>11306</v>
      </c>
      <c r="B51" s="3" t="s">
        <v>11274</v>
      </c>
      <c r="C51" s="3" t="s">
        <v>11284</v>
      </c>
      <c r="E51" s="295"/>
      <c r="F51" s="10"/>
      <c r="G51" s="314" t="e">
        <f>IF(AND($D$8=1,#REF!&gt;0),L$15&amp;", "&amp;L$16&amp;", "&amp;$A51&amp;", "&amp;$B51&amp;", "&amp;$C51&amp;"; ","")</f>
        <v>#REF!</v>
      </c>
      <c r="H51" s="315" t="e">
        <f>IF(AND($D$8=1,#REF!&gt;0),M$15&amp;", "&amp;M$16&amp;", "&amp;$A51&amp;", "&amp;$B51&amp;", "&amp;$C51&amp;"; ","")</f>
        <v>#REF!</v>
      </c>
      <c r="I51" s="316" t="e">
        <f>IF(AND($D$8=1,#REF!&gt;0),N$15&amp;", "&amp;N$16&amp;", "&amp;$A51&amp;", "&amp;$B51&amp;", "&amp;$C51&amp;"; ","")</f>
        <v>#REF!</v>
      </c>
      <c r="J51" s="317" t="e">
        <f>IF(AND($D$8=1,#REF!&gt;0),O$15&amp;", "&amp;O$16&amp;", "&amp;$A51&amp;", "&amp;$B51&amp;", "&amp;$C51&amp;"; ","")</f>
        <v>#REF!</v>
      </c>
      <c r="K51" s="50"/>
      <c r="L51" s="295"/>
      <c r="M51" s="10"/>
      <c r="N51" s="314" t="e">
        <f>IF(AND($E$8=1,#REF!&lt;0),D$14&amp;", "&amp;D$15&amp;", "&amp;D$16&amp;", "&amp;$A51&amp;", "&amp;$B51&amp;", "&amp;$C51&amp;"; ","")</f>
        <v>#REF!</v>
      </c>
      <c r="O51" s="315" t="e">
        <f>IF(AND($E$8=1,#REF!&lt;0),E$14&amp;", "&amp;E$15&amp;", "&amp;E$16&amp;", "&amp;$A51&amp;", "&amp;$B51&amp;", "&amp;$C51&amp;"; ","")</f>
        <v>#REF!</v>
      </c>
      <c r="P51" s="316" t="e">
        <f>IF(AND($E$8=1,#REF!&lt;0),F$14&amp;", "&amp;F$15&amp;", "&amp;F$16&amp;", "&amp;$A51&amp;", "&amp;$B51&amp;", "&amp;$C51&amp;"; ","")</f>
        <v>#REF!</v>
      </c>
      <c r="Q51" s="317" t="e">
        <f>IF(AND($E$8=1,#REF!&lt;0),G$14&amp;", "&amp;G$15&amp;", "&amp;G$16&amp;", "&amp;$A51&amp;", "&amp;$B51&amp;", "&amp;$C51&amp;"; ","")</f>
        <v>#REF!</v>
      </c>
      <c r="R51" s="314" t="e">
        <f>IF(AND($E$8=1,#REF!&lt;0),H$14&amp;", "&amp;H$15&amp;", "&amp;H$16&amp;", "&amp;$A51&amp;", "&amp;$B51&amp;", "&amp;$C51&amp;"; ","")</f>
        <v>#REF!</v>
      </c>
      <c r="S51" s="315" t="e">
        <f>IF(AND($E$8=1,#REF!&lt;0),I$14&amp;", "&amp;I$15&amp;", "&amp;I$16&amp;", "&amp;$A51&amp;", "&amp;$B51&amp;", "&amp;$C51&amp;"; ","")</f>
        <v>#REF!</v>
      </c>
      <c r="T51" s="316" t="e">
        <f>IF(AND($E$8=1,#REF!&lt;0),J$14&amp;", "&amp;J$15&amp;", "&amp;J$16&amp;", "&amp;$A51&amp;", "&amp;$B51&amp;", "&amp;$C51&amp;"; ","")</f>
        <v>#REF!</v>
      </c>
      <c r="U51" s="317" t="e">
        <f>IF(AND($E$8=1,#REF!&lt;0),K$14&amp;", "&amp;K$15&amp;", "&amp;K$16&amp;", "&amp;$A51&amp;", "&amp;$B51&amp;", "&amp;$C51&amp;"; ","")</f>
        <v>#REF!</v>
      </c>
      <c r="V51" s="314" t="e">
        <f>IF(AND($E$8=1,#REF!&lt;0),P$14&amp;", "&amp;P$15&amp;", "&amp;P$16&amp;", "&amp;$A51&amp;", "&amp;$B51&amp;", "&amp;$C51&amp;"; ","")</f>
        <v>#REF!</v>
      </c>
      <c r="W51" s="315" t="e">
        <f>IF(AND($E$8=1,#REF!&lt;0),Q$14&amp;", "&amp;Q$15&amp;", "&amp;Q$16&amp;", "&amp;$A51&amp;", "&amp;$B51&amp;", "&amp;$C51&amp;"; ","")</f>
        <v>#REF!</v>
      </c>
      <c r="X51" s="316" t="e">
        <f>IF(AND($E$8=1,#REF!&lt;0),R$14&amp;", "&amp;R$15&amp;", "&amp;R$16&amp;", "&amp;$A51&amp;", "&amp;$B51&amp;", "&amp;$C51&amp;"; ","")</f>
        <v>#REF!</v>
      </c>
      <c r="Y51" s="317" t="e">
        <f>IF(AND($E$8=1,#REF!&lt;0),S$14&amp;", "&amp;S$15&amp;", "&amp;S$16&amp;", "&amp;$A51&amp;", "&amp;$B51&amp;", "&amp;$C51&amp;"; ","")</f>
        <v>#REF!</v>
      </c>
      <c r="Z51" s="50"/>
      <c r="AA51" s="295"/>
      <c r="AB51" s="10"/>
      <c r="AC51" s="265" t="e">
        <f>IF(AND($F$8=1,ABS(#REF!)&lt;&gt;INT(ABS(#REF!))),D$14&amp;", "&amp;D$15&amp;", "&amp;D$16&amp;", "&amp;$A51&amp;", "&amp;$B51&amp;", "&amp;$C51&amp;"; ","")</f>
        <v>#REF!</v>
      </c>
      <c r="AD51" s="258" t="e">
        <f>IF(AND($F$8=1,ABS(#REF!)&lt;&gt;INT(ABS(#REF!))),E$14&amp;", "&amp;E$15&amp;", "&amp;E$16&amp;", "&amp;$A51&amp;", "&amp;$B51&amp;", "&amp;$C51&amp;"; ","")</f>
        <v>#REF!</v>
      </c>
      <c r="AE51" s="259" t="e">
        <f>IF(AND($F$8=1,ABS(#REF!)&lt;&gt;INT(ABS(#REF!))),F$14&amp;", "&amp;F$15&amp;", "&amp;F$16&amp;", "&amp;$A51&amp;", "&amp;$B51&amp;", "&amp;$C51&amp;"; ","")</f>
        <v>#REF!</v>
      </c>
      <c r="AF51" s="266" t="e">
        <f>IF(AND($F$8=1,ABS(#REF!)&lt;&gt;INT(ABS(#REF!))),G$14&amp;", "&amp;G$15&amp;", "&amp;G$16&amp;", "&amp;$A51&amp;", "&amp;$B51&amp;", "&amp;$C51&amp;"; ","")</f>
        <v>#REF!</v>
      </c>
      <c r="AG51" s="265" t="e">
        <f>IF(AND($F$8=1,ABS(#REF!)&lt;&gt;INT(ABS(#REF!))),H$14&amp;", "&amp;H$15&amp;", "&amp;H$16&amp;", "&amp;$A51&amp;", "&amp;$B51&amp;", "&amp;$C51&amp;"; ","")</f>
        <v>#REF!</v>
      </c>
      <c r="AH51" s="258" t="e">
        <f>IF(AND($F$8=1,ABS(#REF!)&lt;&gt;INT(ABS(#REF!))),I$14&amp;", "&amp;I$15&amp;", "&amp;I$16&amp;", "&amp;$A51&amp;", "&amp;$B51&amp;", "&amp;$C51&amp;"; ","")</f>
        <v>#REF!</v>
      </c>
      <c r="AI51" s="259" t="e">
        <f>IF(AND($F$8=1,ABS(#REF!)&lt;&gt;INT(ABS(#REF!))),J$14&amp;", "&amp;J$15&amp;", "&amp;J$16&amp;", "&amp;$A51&amp;", "&amp;$B51&amp;", "&amp;$C51&amp;"; ","")</f>
        <v>#REF!</v>
      </c>
      <c r="AJ51" s="266" t="e">
        <f>IF(AND($F$8=1,ABS(#REF!)&lt;&gt;INT(ABS(#REF!))),K$14&amp;", "&amp;K$15&amp;", "&amp;K$16&amp;", "&amp;$A51&amp;", "&amp;$B51&amp;", "&amp;$C51&amp;"; ","")</f>
        <v>#REF!</v>
      </c>
      <c r="AK51" s="299" t="e">
        <f>IF(AND($F$8=1,ABS(#REF!)&lt;&gt;INT(ABS(#REF!))),L$14&amp;", "&amp;L$15&amp;", "&amp;L$16&amp;", "&amp;$A51&amp;", "&amp;$B51&amp;", "&amp;$C51&amp;"; ","")</f>
        <v>#REF!</v>
      </c>
      <c r="AL51" s="299" t="e">
        <f>IF(AND($F$8=1,ABS(#REF!)&lt;&gt;INT(ABS(#REF!))),M$14&amp;", "&amp;M$15&amp;", "&amp;M$16&amp;", "&amp;$A51&amp;", "&amp;$B51&amp;", "&amp;$C51&amp;"; ","")</f>
        <v>#REF!</v>
      </c>
      <c r="AM51" s="299" t="e">
        <f>IF(AND($F$8=1,ABS(#REF!)&lt;&gt;INT(ABS(#REF!))),N$14&amp;", "&amp;N$15&amp;", "&amp;N$16&amp;", "&amp;$A51&amp;", "&amp;$B51&amp;", "&amp;$C51&amp;"; ","")</f>
        <v>#REF!</v>
      </c>
      <c r="AN51" s="299" t="e">
        <f>IF(AND($F$8=1,ABS(#REF!)&lt;&gt;INT(ABS(#REF!))),O$14&amp;", "&amp;O$15&amp;", "&amp;O$16&amp;", "&amp;$A51&amp;", "&amp;$B51&amp;", "&amp;$C51&amp;"; ","")</f>
        <v>#REF!</v>
      </c>
      <c r="AO51" s="265" t="e">
        <f>IF(AND($F$8=1,ABS(#REF!)&lt;&gt;INT(ABS(#REF!))),P$14&amp;", "&amp;P$15&amp;", "&amp;P$16&amp;", "&amp;$A51&amp;", "&amp;$B51&amp;", "&amp;$C51&amp;"; ","")</f>
        <v>#REF!</v>
      </c>
      <c r="AP51" s="258" t="e">
        <f>IF(AND($F$8=1,ABS(#REF!)&lt;&gt;INT(ABS(#REF!))),Q$14&amp;", "&amp;Q$15&amp;", "&amp;Q$16&amp;", "&amp;$A51&amp;", "&amp;$B51&amp;", "&amp;$C51&amp;"; ","")</f>
        <v>#REF!</v>
      </c>
      <c r="AQ51" s="259" t="e">
        <f>IF(AND($F$8=1,ABS(#REF!)&lt;&gt;INT(ABS(#REF!))),R$14&amp;", "&amp;R$15&amp;", "&amp;R$16&amp;", "&amp;$A51&amp;", "&amp;$B51&amp;", "&amp;$C51&amp;"; ","")</f>
        <v>#REF!</v>
      </c>
      <c r="AR51" s="266" t="e">
        <f>IF(AND($F$8=1,ABS(#REF!)&lt;&gt;INT(ABS(#REF!))),S$14&amp;", "&amp;S$15&amp;", "&amp;S$16&amp;", "&amp;$A51&amp;", "&amp;$B51&amp;", "&amp;$C51&amp;"; ","")</f>
        <v>#REF!</v>
      </c>
      <c r="AS51" s="50"/>
      <c r="AT51" s="295"/>
      <c r="AU51" s="10"/>
      <c r="AV51" s="281"/>
      <c r="AW51" s="280"/>
      <c r="AX51" s="288"/>
      <c r="AY51" s="304"/>
      <c r="AZ51" s="281"/>
      <c r="BA51" s="280"/>
      <c r="BB51" s="288"/>
      <c r="BC51" s="304"/>
      <c r="BD51" s="305"/>
      <c r="BE51" s="305"/>
      <c r="BF51" s="305"/>
      <c r="BG51" s="305"/>
      <c r="BH51" s="281"/>
      <c r="BI51" s="280"/>
      <c r="BJ51" s="288"/>
      <c r="BK51" s="304"/>
      <c r="BL51" s="50"/>
      <c r="BR51" s="858" t="e">
        <f>BR$29</f>
        <v>#REF!</v>
      </c>
      <c r="BS51" s="561" t="e">
        <f>BS$29</f>
        <v>#REF!</v>
      </c>
      <c r="BT51" s="557" t="e">
        <f>BR$29</f>
        <v>#REF!</v>
      </c>
      <c r="BU51" s="558" t="e">
        <f>BS$29</f>
        <v>#REF!</v>
      </c>
      <c r="BV51" s="858" t="e">
        <f t="shared" ref="BV51:CE51" si="10">BV$29</f>
        <v>#REF!</v>
      </c>
      <c r="BW51" s="561" t="e">
        <f t="shared" si="10"/>
        <v>#REF!</v>
      </c>
      <c r="BX51" s="557" t="e">
        <f>BV$29</f>
        <v>#REF!</v>
      </c>
      <c r="BY51" s="558" t="e">
        <f>BW$29</f>
        <v>#REF!</v>
      </c>
      <c r="BZ51" s="858" t="e">
        <f t="shared" si="10"/>
        <v>#REF!</v>
      </c>
      <c r="CA51" s="561" t="e">
        <f t="shared" si="10"/>
        <v>#REF!</v>
      </c>
      <c r="CB51" s="557" t="e">
        <f>BZ$29</f>
        <v>#REF!</v>
      </c>
      <c r="CC51" s="558" t="e">
        <f>CA$29</f>
        <v>#REF!</v>
      </c>
      <c r="CD51" s="858" t="e">
        <f t="shared" si="10"/>
        <v>#REF!</v>
      </c>
      <c r="CE51" s="559" t="e">
        <f t="shared" si="10"/>
        <v>#REF!</v>
      </c>
      <c r="CF51" s="560" t="e">
        <f>CD$29</f>
        <v>#REF!</v>
      </c>
      <c r="CG51" s="859" t="e">
        <f>CE$29</f>
        <v>#REF!</v>
      </c>
      <c r="CJ51" s="323"/>
      <c r="CK51" s="10"/>
      <c r="CL51" s="314" t="e">
        <f>IF(AND($N$8=1,SUM(#REF!,#REF!)&gt;$CJ$22,#REF!=0),L$15&amp;", "&amp;L$16&amp;", "&amp;$A51&amp;", "&amp;$B51&amp;", "&amp;$C51&amp;"; ","")</f>
        <v>#REF!</v>
      </c>
      <c r="CM51" s="315" t="e">
        <f>IF(AND($N$8=1,SUM(#REF!,#REF!)&gt;$CJ$22,#REF!=0),M$15&amp;", "&amp;M$16&amp;", "&amp;$A51&amp;", "&amp;$B51&amp;", "&amp;$C51&amp;"; ","")</f>
        <v>#REF!</v>
      </c>
      <c r="CN51" s="316" t="e">
        <f>IF(AND($N$8=1,SUM(#REF!,#REF!)&gt;$CJ$22,#REF!=0),N$15&amp;", "&amp;N$16&amp;", "&amp;$A51&amp;", "&amp;$B51&amp;", "&amp;$C51&amp;"; ","")</f>
        <v>#REF!</v>
      </c>
      <c r="CO51" s="317" t="e">
        <f>IF(AND($N$8=1,SUM(#REF!,#REF!)&gt;$CJ$22,#REF!=0),O$15&amp;", "&amp;O$16&amp;", "&amp;$A51&amp;", "&amp;$B51&amp;", "&amp;$C51&amp;"; ","")</f>
        <v>#REF!</v>
      </c>
      <c r="CP51" s="324"/>
      <c r="CQ51" s="323"/>
      <c r="CR51" s="10"/>
      <c r="CS51" s="314" t="e">
        <f>IF(AND($O$8=1,SUM(#REF!,#REF!)&gt;0,SUM(#REF!,#REF!)=ABS(#REF!)),L$15&amp;", "&amp;L$16&amp;", "&amp;$A51&amp;", "&amp;$B51&amp;", "&amp;$C51&amp;"; ","")</f>
        <v>#REF!</v>
      </c>
      <c r="CT51" s="315" t="e">
        <f>IF(AND($O$8=1,SUM(#REF!,#REF!)&gt;0,SUM(#REF!,#REF!)=ABS(#REF!)),M$15&amp;", "&amp;M$16&amp;", "&amp;$A51&amp;", "&amp;$B51&amp;", "&amp;$C51&amp;"; ","")</f>
        <v>#REF!</v>
      </c>
      <c r="CU51" s="316" t="e">
        <f>IF(AND($O$8=1,SUM(#REF!,#REF!)&gt;0,SUM(#REF!,#REF!)=ABS(#REF!)),N$15&amp;", "&amp;N$16&amp;", "&amp;$A51&amp;", "&amp;$B51&amp;", "&amp;$C51&amp;"; ","")</f>
        <v>#REF!</v>
      </c>
      <c r="CV51" s="317" t="e">
        <f>IF(AND($O$8=1,SUM(#REF!,#REF!)&gt;0,SUM(#REF!,#REF!)=ABS(#REF!)),O$15&amp;", "&amp;O$16&amp;", "&amp;$A51&amp;", "&amp;$B51&amp;", "&amp;$C51&amp;"; ","")</f>
        <v>#REF!</v>
      </c>
      <c r="CW51" s="324"/>
      <c r="DE51" s="323"/>
      <c r="DF51" s="10"/>
      <c r="DG51" s="314" t="e">
        <f>IF(AND($Q$8=1,#REF!&lt;&gt;"",#REF!&lt;&gt;0),$A51&amp;", "&amp;$C51&amp;"; ","")</f>
        <v>#REF!</v>
      </c>
      <c r="DH51" s="315" t="e">
        <f>IF(AND($Q$8=1,#REF!&lt;&gt;"",#REF!&lt;&gt;0),$A51&amp;", "&amp;$C51&amp;"; ","")</f>
        <v>#REF!</v>
      </c>
      <c r="DI51" s="316" t="e">
        <f>IF(AND($Q$8=1,#REF!&lt;&gt;"",#REF!&lt;&gt;0),$A51&amp;", "&amp;$C51&amp;"; ","")</f>
        <v>#REF!</v>
      </c>
      <c r="DJ51" s="317" t="e">
        <f>IF(AND($Q$8=1,#REF!&lt;&gt;"",#REF!&lt;&gt;0),$A51&amp;", "&amp;$C51&amp;"; ","")</f>
        <v>#REF!</v>
      </c>
      <c r="DK51" s="324"/>
    </row>
    <row r="52" spans="1:115" ht="13.5" x14ac:dyDescent="0.2">
      <c r="A52" s="3" t="s">
        <v>11233</v>
      </c>
      <c r="B52" s="3" t="s">
        <v>11274</v>
      </c>
      <c r="C52" s="3" t="s">
        <v>11275</v>
      </c>
      <c r="E52" s="295"/>
      <c r="F52" s="10"/>
      <c r="G52" s="10"/>
      <c r="H52" s="10"/>
      <c r="I52" s="10"/>
      <c r="J52" s="10"/>
      <c r="K52" s="50"/>
      <c r="L52" s="295"/>
      <c r="M52" s="10"/>
      <c r="N52" s="10"/>
      <c r="O52" s="10"/>
      <c r="P52" s="10"/>
      <c r="Q52" s="10"/>
      <c r="R52" s="10"/>
      <c r="S52" s="10"/>
      <c r="T52" s="10"/>
      <c r="U52" s="10"/>
      <c r="V52" s="10"/>
      <c r="W52" s="10"/>
      <c r="X52" s="10"/>
      <c r="Y52" s="10"/>
      <c r="Z52" s="10"/>
      <c r="AA52" s="295"/>
      <c r="AB52" s="10"/>
      <c r="AC52" s="264" t="e">
        <f>IF(AND($F$8=1,ABS(#REF!)&lt;&gt;INT(ABS(#REF!))),D$14&amp;", "&amp;D$15&amp;", "&amp;D$16&amp;", "&amp;$A52&amp;", "&amp;$B52&amp;", "&amp;$C52&amp;"; ","")</f>
        <v>#REF!</v>
      </c>
      <c r="AD52" s="255" t="e">
        <f>IF(AND($F$8=1,ABS(#REF!)&lt;&gt;INT(ABS(#REF!))),E$14&amp;", "&amp;E$15&amp;", "&amp;E$16&amp;", "&amp;$A52&amp;", "&amp;$B52&amp;", "&amp;$C52&amp;"; ","")</f>
        <v>#REF!</v>
      </c>
      <c r="AE52" s="256" t="e">
        <f>IF(AND($F$8=1,ABS(#REF!)&lt;&gt;INT(ABS(#REF!))),F$14&amp;", "&amp;F$15&amp;", "&amp;F$16&amp;", "&amp;$A52&amp;", "&amp;$B52&amp;", "&amp;$C52&amp;"; ","")</f>
        <v>#REF!</v>
      </c>
      <c r="AF52" s="293" t="e">
        <f>IF(AND($F$8=1,ABS(#REF!)&lt;&gt;INT(ABS(#REF!))),G$14&amp;", "&amp;G$15&amp;", "&amp;G$16&amp;", "&amp;$A52&amp;", "&amp;$B52&amp;", "&amp;$C52&amp;"; ","")</f>
        <v>#REF!</v>
      </c>
      <c r="AG52" s="264" t="e">
        <f>IF(AND($F$8=1,ABS(#REF!)&lt;&gt;INT(ABS(#REF!))),H$14&amp;", "&amp;H$15&amp;", "&amp;H$16&amp;", "&amp;$A52&amp;", "&amp;$B52&amp;", "&amp;$C52&amp;"; ","")</f>
        <v>#REF!</v>
      </c>
      <c r="AH52" s="255" t="e">
        <f>IF(AND($F$8=1,ABS(#REF!)&lt;&gt;INT(ABS(#REF!))),I$14&amp;", "&amp;I$15&amp;", "&amp;I$16&amp;", "&amp;$A52&amp;", "&amp;$B52&amp;", "&amp;$C52&amp;"; ","")</f>
        <v>#REF!</v>
      </c>
      <c r="AI52" s="256" t="e">
        <f>IF(AND($F$8=1,ABS(#REF!)&lt;&gt;INT(ABS(#REF!))),J$14&amp;", "&amp;J$15&amp;", "&amp;J$16&amp;", "&amp;$A52&amp;", "&amp;$B52&amp;", "&amp;$C52&amp;"; ","")</f>
        <v>#REF!</v>
      </c>
      <c r="AJ52" s="293" t="e">
        <f>IF(AND($F$8=1,ABS(#REF!)&lt;&gt;INT(ABS(#REF!))),K$14&amp;", "&amp;K$15&amp;", "&amp;K$16&amp;", "&amp;$A52&amp;", "&amp;$B52&amp;", "&amp;$C52&amp;"; ","")</f>
        <v>#REF!</v>
      </c>
      <c r="AK52" s="298" t="e">
        <f>IF(AND($F$8=1,ABS(#REF!)&lt;&gt;INT(ABS(#REF!))),L$14&amp;", "&amp;L$15&amp;", "&amp;L$16&amp;", "&amp;$A52&amp;", "&amp;$B52&amp;", "&amp;$C52&amp;"; ","")</f>
        <v>#REF!</v>
      </c>
      <c r="AL52" s="298" t="e">
        <f>IF(AND($F$8=1,ABS(#REF!)&lt;&gt;INT(ABS(#REF!))),M$14&amp;", "&amp;M$15&amp;", "&amp;M$16&amp;", "&amp;$A52&amp;", "&amp;$B52&amp;", "&amp;$C52&amp;"; ","")</f>
        <v>#REF!</v>
      </c>
      <c r="AM52" s="298" t="e">
        <f>IF(AND($F$8=1,ABS(#REF!)&lt;&gt;INT(ABS(#REF!))),N$14&amp;", "&amp;N$15&amp;", "&amp;N$16&amp;", "&amp;$A52&amp;", "&amp;$B52&amp;", "&amp;$C52&amp;"; ","")</f>
        <v>#REF!</v>
      </c>
      <c r="AN52" s="298" t="e">
        <f>IF(AND($F$8=1,ABS(#REF!)&lt;&gt;INT(ABS(#REF!))),O$14&amp;", "&amp;O$15&amp;", "&amp;O$16&amp;", "&amp;$A52&amp;", "&amp;$B52&amp;", "&amp;$C52&amp;"; ","")</f>
        <v>#REF!</v>
      </c>
      <c r="AO52" s="264" t="e">
        <f>IF(AND($F$8=1,ABS(#REF!)&lt;&gt;INT(ABS(#REF!))),P$14&amp;", "&amp;P$15&amp;", "&amp;P$16&amp;", "&amp;$A52&amp;", "&amp;$B52&amp;", "&amp;$C52&amp;"; ","")</f>
        <v>#REF!</v>
      </c>
      <c r="AP52" s="255" t="e">
        <f>IF(AND($F$8=1,ABS(#REF!)&lt;&gt;INT(ABS(#REF!))),Q$14&amp;", "&amp;Q$15&amp;", "&amp;Q$16&amp;", "&amp;$A52&amp;", "&amp;$B52&amp;", "&amp;$C52&amp;"; ","")</f>
        <v>#REF!</v>
      </c>
      <c r="AQ52" s="256" t="e">
        <f>IF(AND($F$8=1,ABS(#REF!)&lt;&gt;INT(ABS(#REF!))),R$14&amp;", "&amp;R$15&amp;", "&amp;R$16&amp;", "&amp;$A52&amp;", "&amp;$B52&amp;", "&amp;$C52&amp;"; ","")</f>
        <v>#REF!</v>
      </c>
      <c r="AR52" s="293" t="e">
        <f>IF(AND($F$8=1,ABS(#REF!)&lt;&gt;INT(ABS(#REF!))),S$14&amp;", "&amp;S$15&amp;", "&amp;S$16&amp;", "&amp;$A52&amp;", "&amp;$B52&amp;", "&amp;$C52&amp;"; ","")</f>
        <v>#REF!</v>
      </c>
      <c r="AS52" s="50"/>
      <c r="AT52" s="295"/>
      <c r="AU52" s="10"/>
      <c r="AV52" s="286"/>
      <c r="AW52" s="287"/>
      <c r="AX52" s="301"/>
      <c r="AY52" s="302"/>
      <c r="AZ52" s="286"/>
      <c r="BA52" s="287"/>
      <c r="BB52" s="301"/>
      <c r="BC52" s="302"/>
      <c r="BD52" s="303"/>
      <c r="BE52" s="303"/>
      <c r="BF52" s="303"/>
      <c r="BG52" s="303"/>
      <c r="BH52" s="286"/>
      <c r="BI52" s="287"/>
      <c r="BJ52" s="301"/>
      <c r="BK52" s="302"/>
      <c r="BL52" s="50"/>
      <c r="BR52" s="862" t="e">
        <f>BR$30</f>
        <v>#REF!</v>
      </c>
      <c r="BS52" s="861" t="e">
        <f>BS$30</f>
        <v>#REF!</v>
      </c>
      <c r="BT52" s="777" t="e">
        <f>BR$30</f>
        <v>#REF!</v>
      </c>
      <c r="BU52" s="793" t="e">
        <f>BS$30</f>
        <v>#REF!</v>
      </c>
      <c r="BV52" s="860" t="e">
        <f t="shared" ref="BV52:CE52" si="11">BV$30</f>
        <v>#REF!</v>
      </c>
      <c r="BW52" s="861" t="e">
        <f t="shared" si="11"/>
        <v>#REF!</v>
      </c>
      <c r="BX52" s="777" t="e">
        <f>BV$30</f>
        <v>#REF!</v>
      </c>
      <c r="BY52" s="793" t="e">
        <f>BW$30</f>
        <v>#REF!</v>
      </c>
      <c r="BZ52" s="860" t="e">
        <f t="shared" si="11"/>
        <v>#REF!</v>
      </c>
      <c r="CA52" s="861" t="e">
        <f t="shared" si="11"/>
        <v>#REF!</v>
      </c>
      <c r="CB52" s="777" t="e">
        <f>BZ$30</f>
        <v>#REF!</v>
      </c>
      <c r="CC52" s="793" t="e">
        <f>CA$30</f>
        <v>#REF!</v>
      </c>
      <c r="CD52" s="862" t="e">
        <f t="shared" si="11"/>
        <v>#REF!</v>
      </c>
      <c r="CE52" s="861" t="e">
        <f t="shared" si="11"/>
        <v>#REF!</v>
      </c>
      <c r="CF52" s="777" t="e">
        <f>CD$30</f>
        <v>#REF!</v>
      </c>
      <c r="CG52" s="793" t="e">
        <f>CE$30</f>
        <v>#REF!</v>
      </c>
      <c r="CJ52" s="323"/>
      <c r="CK52" s="10"/>
      <c r="CL52" s="10"/>
      <c r="CM52" s="10"/>
      <c r="CN52" s="10"/>
      <c r="CO52" s="10"/>
      <c r="CP52" s="324"/>
      <c r="CQ52" s="323"/>
      <c r="CR52" s="10"/>
      <c r="CS52" s="10"/>
      <c r="CT52" s="10"/>
      <c r="CU52" s="10"/>
      <c r="CV52" s="10"/>
      <c r="CW52" s="324"/>
      <c r="DE52" s="323"/>
      <c r="DF52" s="10"/>
      <c r="DG52" s="10"/>
      <c r="DH52" s="10"/>
      <c r="DI52" s="10"/>
      <c r="DJ52" s="10"/>
      <c r="DK52" s="324"/>
    </row>
    <row r="53" spans="1:115" ht="13.5" x14ac:dyDescent="0.2">
      <c r="A53" s="3" t="s">
        <v>11233</v>
      </c>
      <c r="B53" s="3" t="s">
        <v>11274</v>
      </c>
      <c r="C53" s="3" t="s">
        <v>11284</v>
      </c>
      <c r="E53" s="295"/>
      <c r="F53" s="10"/>
      <c r="G53" s="821" t="e">
        <f>G20&amp;G21&amp;G22&amp;G23&amp;G24&amp;G25&amp;G26&amp;G27&amp;G28&amp;G29&amp;G30&amp;G31&amp;G32&amp;G33&amp;G34&amp;G35&amp;G36&amp;G37&amp;G38&amp;G39&amp;G40&amp;G41&amp;G42&amp;G43&amp;G44&amp;G45&amp;G46&amp;G47&amp;G48&amp;G49&amp;G50&amp;G51</f>
        <v>#REF!</v>
      </c>
      <c r="H53" s="797" t="e">
        <f>H20&amp;H21&amp;H22&amp;H23&amp;H24&amp;H25&amp;H26&amp;H27&amp;H28&amp;H29&amp;H30&amp;H31&amp;H32&amp;H33&amp;H34&amp;H35&amp;H36&amp;H37&amp;H38&amp;H39&amp;H40&amp;H41&amp;H42&amp;H43&amp;H44&amp;H45&amp;H46&amp;H47&amp;H48&amp;H49&amp;H50&amp;H51</f>
        <v>#REF!</v>
      </c>
      <c r="I53" s="797" t="e">
        <f>I20&amp;I21&amp;I22&amp;I23&amp;I24&amp;I25&amp;I26&amp;I27&amp;I28&amp;I29&amp;I30&amp;I31&amp;I32&amp;I33&amp;I34&amp;I35&amp;I36&amp;I37&amp;I38&amp;I39&amp;I40&amp;I41&amp;I42&amp;I43&amp;I44&amp;I45&amp;I46&amp;I47&amp;I48&amp;I49&amp;I50&amp;I51</f>
        <v>#REF!</v>
      </c>
      <c r="J53" s="800" t="e">
        <f>J20&amp;J21&amp;J22&amp;J23&amp;J24&amp;J25&amp;J26&amp;J27&amp;J28&amp;J29&amp;J30&amp;J31&amp;J32&amp;J33&amp;J34&amp;J35&amp;J36&amp;J37&amp;J38&amp;J39&amp;J40&amp;J41&amp;J42&amp;J43&amp;J44&amp;J45&amp;J46&amp;J47&amp;J48&amp;J49&amp;J50&amp;J51</f>
        <v>#REF!</v>
      </c>
      <c r="K53" s="50"/>
      <c r="L53" s="295"/>
      <c r="M53" s="10"/>
      <c r="N53" s="821" t="e">
        <f t="shared" ref="N53:Y53" si="12">N20&amp;N21&amp;N22&amp;N23&amp;N24&amp;N25&amp;N26&amp;N27&amp;N28&amp;N29&amp;N30&amp;N31&amp;N32&amp;N33&amp;N34&amp;N35&amp;N36&amp;N37&amp;N38&amp;N39&amp;N40&amp;N41&amp;N42&amp;N43&amp;N44&amp;N45&amp;N46&amp;N47&amp;N48&amp;N49&amp;N50&amp;N51</f>
        <v>#REF!</v>
      </c>
      <c r="O53" s="797" t="e">
        <f t="shared" si="12"/>
        <v>#REF!</v>
      </c>
      <c r="P53" s="797" t="e">
        <f t="shared" si="12"/>
        <v>#REF!</v>
      </c>
      <c r="Q53" s="800" t="e">
        <f t="shared" si="12"/>
        <v>#REF!</v>
      </c>
      <c r="R53" s="821" t="e">
        <f t="shared" si="12"/>
        <v>#REF!</v>
      </c>
      <c r="S53" s="797" t="e">
        <f t="shared" si="12"/>
        <v>#REF!</v>
      </c>
      <c r="T53" s="797" t="e">
        <f t="shared" si="12"/>
        <v>#REF!</v>
      </c>
      <c r="U53" s="800" t="e">
        <f t="shared" si="12"/>
        <v>#REF!</v>
      </c>
      <c r="V53" s="821" t="e">
        <f t="shared" si="12"/>
        <v>#REF!</v>
      </c>
      <c r="W53" s="797" t="e">
        <f t="shared" si="12"/>
        <v>#REF!</v>
      </c>
      <c r="X53" s="797" t="e">
        <f t="shared" si="12"/>
        <v>#REF!</v>
      </c>
      <c r="Y53" s="800" t="e">
        <f t="shared" si="12"/>
        <v>#REF!</v>
      </c>
      <c r="Z53" s="10"/>
      <c r="AA53" s="295"/>
      <c r="AB53" s="10"/>
      <c r="AC53" s="314" t="e">
        <f>IF(AND($F$8=1,ABS(#REF!)&lt;&gt;INT(ABS(#REF!))),D$14&amp;", "&amp;D$15&amp;", "&amp;D$16&amp;", "&amp;$A53&amp;", "&amp;$B53&amp;", "&amp;$C53&amp;"; ","")</f>
        <v>#REF!</v>
      </c>
      <c r="AD53" s="315" t="e">
        <f>IF(AND($F$8=1,ABS(#REF!)&lt;&gt;INT(ABS(#REF!))),E$14&amp;", "&amp;E$15&amp;", "&amp;E$16&amp;", "&amp;$A53&amp;", "&amp;$B53&amp;", "&amp;$C53&amp;"; ","")</f>
        <v>#REF!</v>
      </c>
      <c r="AE53" s="316" t="e">
        <f>IF(AND($F$8=1,ABS(#REF!)&lt;&gt;INT(ABS(#REF!))),F$14&amp;", "&amp;F$15&amp;", "&amp;F$16&amp;", "&amp;$A53&amp;", "&amp;$B53&amp;", "&amp;$C53&amp;"; ","")</f>
        <v>#REF!</v>
      </c>
      <c r="AF53" s="317" t="e">
        <f>IF(AND($F$8=1,ABS(#REF!)&lt;&gt;INT(ABS(#REF!))),G$14&amp;", "&amp;G$15&amp;", "&amp;G$16&amp;", "&amp;$A53&amp;", "&amp;$B53&amp;", "&amp;$C53&amp;"; ","")</f>
        <v>#REF!</v>
      </c>
      <c r="AG53" s="314" t="e">
        <f>IF(AND($F$8=1,ABS(#REF!)&lt;&gt;INT(ABS(#REF!))),H$14&amp;", "&amp;H$15&amp;", "&amp;H$16&amp;", "&amp;$A53&amp;", "&amp;$B53&amp;", "&amp;$C53&amp;"; ","")</f>
        <v>#REF!</v>
      </c>
      <c r="AH53" s="315" t="e">
        <f>IF(AND($F$8=1,ABS(#REF!)&lt;&gt;INT(ABS(#REF!))),I$14&amp;", "&amp;I$15&amp;", "&amp;I$16&amp;", "&amp;$A53&amp;", "&amp;$B53&amp;", "&amp;$C53&amp;"; ","")</f>
        <v>#REF!</v>
      </c>
      <c r="AI53" s="316" t="e">
        <f>IF(AND($F$8=1,ABS(#REF!)&lt;&gt;INT(ABS(#REF!))),J$14&amp;", "&amp;J$15&amp;", "&amp;J$16&amp;", "&amp;$A53&amp;", "&amp;$B53&amp;", "&amp;$C53&amp;"; ","")</f>
        <v>#REF!</v>
      </c>
      <c r="AJ53" s="317" t="e">
        <f>IF(AND($F$8=1,ABS(#REF!)&lt;&gt;INT(ABS(#REF!))),K$14&amp;", "&amp;K$15&amp;", "&amp;K$16&amp;", "&amp;$A53&amp;", "&amp;$B53&amp;", "&amp;$C53&amp;"; ","")</f>
        <v>#REF!</v>
      </c>
      <c r="AK53" s="318" t="e">
        <f>IF(AND($F$8=1,ABS(#REF!)&lt;&gt;INT(ABS(#REF!))),L$14&amp;", "&amp;L$15&amp;", "&amp;L$16&amp;", "&amp;$A53&amp;", "&amp;$B53&amp;", "&amp;$C53&amp;"; ","")</f>
        <v>#REF!</v>
      </c>
      <c r="AL53" s="318" t="e">
        <f>IF(AND($F$8=1,ABS(#REF!)&lt;&gt;INT(ABS(#REF!))),M$14&amp;", "&amp;M$15&amp;", "&amp;M$16&amp;", "&amp;$A53&amp;", "&amp;$B53&amp;", "&amp;$C53&amp;"; ","")</f>
        <v>#REF!</v>
      </c>
      <c r="AM53" s="318" t="e">
        <f>IF(AND($F$8=1,ABS(#REF!)&lt;&gt;INT(ABS(#REF!))),N$14&amp;", "&amp;N$15&amp;", "&amp;N$16&amp;", "&amp;$A53&amp;", "&amp;$B53&amp;", "&amp;$C53&amp;"; ","")</f>
        <v>#REF!</v>
      </c>
      <c r="AN53" s="318" t="e">
        <f>IF(AND($F$8=1,ABS(#REF!)&lt;&gt;INT(ABS(#REF!))),O$14&amp;", "&amp;O$15&amp;", "&amp;O$16&amp;", "&amp;$A53&amp;", "&amp;$B53&amp;", "&amp;$C53&amp;"; ","")</f>
        <v>#REF!</v>
      </c>
      <c r="AO53" s="314" t="e">
        <f>IF(AND($F$8=1,ABS(#REF!)&lt;&gt;INT(ABS(#REF!))),P$14&amp;", "&amp;P$15&amp;", "&amp;P$16&amp;", "&amp;$A53&amp;", "&amp;$B53&amp;", "&amp;$C53&amp;"; ","")</f>
        <v>#REF!</v>
      </c>
      <c r="AP53" s="315" t="e">
        <f>IF(AND($F$8=1,ABS(#REF!)&lt;&gt;INT(ABS(#REF!))),Q$14&amp;", "&amp;Q$15&amp;", "&amp;Q$16&amp;", "&amp;$A53&amp;", "&amp;$B53&amp;", "&amp;$C53&amp;"; ","")</f>
        <v>#REF!</v>
      </c>
      <c r="AQ53" s="316" t="e">
        <f>IF(AND($F$8=1,ABS(#REF!)&lt;&gt;INT(ABS(#REF!))),R$14&amp;", "&amp;R$15&amp;", "&amp;R$16&amp;", "&amp;$A53&amp;", "&amp;$B53&amp;", "&amp;$C53&amp;"; ","")</f>
        <v>#REF!</v>
      </c>
      <c r="AR53" s="317" t="e">
        <f>IF(AND($F$8=1,ABS(#REF!)&lt;&gt;INT(ABS(#REF!))),S$14&amp;", "&amp;S$15&amp;", "&amp;S$16&amp;", "&amp;$A53&amp;", "&amp;$B53&amp;", "&amp;$C53&amp;"; ","")</f>
        <v>#REF!</v>
      </c>
      <c r="AS53" s="50"/>
      <c r="AT53" s="295"/>
      <c r="AU53" s="10"/>
      <c r="AV53" s="281"/>
      <c r="AW53" s="280"/>
      <c r="AX53" s="288"/>
      <c r="AY53" s="304"/>
      <c r="AZ53" s="281"/>
      <c r="BA53" s="280"/>
      <c r="BB53" s="288"/>
      <c r="BC53" s="304"/>
      <c r="BD53" s="305"/>
      <c r="BE53" s="305"/>
      <c r="BF53" s="305"/>
      <c r="BG53" s="305"/>
      <c r="BH53" s="281"/>
      <c r="BI53" s="280"/>
      <c r="BJ53" s="288"/>
      <c r="BK53" s="304"/>
      <c r="BL53" s="50"/>
      <c r="BR53" s="562" t="e">
        <f>BR$29</f>
        <v>#REF!</v>
      </c>
      <c r="BS53" s="561" t="e">
        <f>BS$29</f>
        <v>#REF!</v>
      </c>
      <c r="BT53" s="557" t="e">
        <f>BR$29</f>
        <v>#REF!</v>
      </c>
      <c r="BU53" s="558" t="e">
        <f>BS$29</f>
        <v>#REF!</v>
      </c>
      <c r="BV53" s="562" t="e">
        <f t="shared" ref="BV53:CE53" si="13">BV$29</f>
        <v>#REF!</v>
      </c>
      <c r="BW53" s="561" t="e">
        <f t="shared" si="13"/>
        <v>#REF!</v>
      </c>
      <c r="BX53" s="557" t="e">
        <f>BV$29</f>
        <v>#REF!</v>
      </c>
      <c r="BY53" s="558" t="e">
        <f>BW$29</f>
        <v>#REF!</v>
      </c>
      <c r="BZ53" s="562" t="e">
        <f t="shared" si="13"/>
        <v>#REF!</v>
      </c>
      <c r="CA53" s="561" t="e">
        <f t="shared" si="13"/>
        <v>#REF!</v>
      </c>
      <c r="CB53" s="557" t="e">
        <f>BZ$29</f>
        <v>#REF!</v>
      </c>
      <c r="CC53" s="558" t="e">
        <f>CA$29</f>
        <v>#REF!</v>
      </c>
      <c r="CD53" s="858" t="e">
        <f t="shared" si="13"/>
        <v>#REF!</v>
      </c>
      <c r="CE53" s="559" t="e">
        <f t="shared" si="13"/>
        <v>#REF!</v>
      </c>
      <c r="CF53" s="560" t="e">
        <f>CD$29</f>
        <v>#REF!</v>
      </c>
      <c r="CG53" s="859" t="e">
        <f>CE$29</f>
        <v>#REF!</v>
      </c>
      <c r="CJ53" s="323"/>
      <c r="CK53" s="10"/>
      <c r="CL53" s="821" t="e">
        <f>CL20&amp;CL21&amp;CL22&amp;CL23&amp;CL24&amp;CL25&amp;CL26&amp;CL27&amp;CL28&amp;CL29&amp;CL30&amp;CL31&amp;CL32&amp;CL33&amp;CL34&amp;CL35&amp;CL36&amp;CL37&amp;CL38&amp;CL39&amp;CL40&amp;CL41&amp;CL42&amp;CL43&amp;CL44&amp;CL45&amp;CL46&amp;CL47&amp;CL48&amp;CL49&amp;CL50&amp;CL51</f>
        <v>#REF!</v>
      </c>
      <c r="CM53" s="797" t="e">
        <f>CM20&amp;CM21&amp;CM22&amp;CM23&amp;CM24&amp;CM25&amp;CM26&amp;CM27&amp;CM28&amp;CM29&amp;CM30&amp;CM31&amp;CM32&amp;CM33&amp;CM34&amp;CM35&amp;CM36&amp;CM37&amp;CM38&amp;CM39&amp;CM40&amp;CM41&amp;CM42&amp;CM43&amp;CM44&amp;CM45&amp;CM46&amp;CM47&amp;CM48&amp;CM49&amp;CM50&amp;CM51</f>
        <v>#REF!</v>
      </c>
      <c r="CN53" s="797" t="e">
        <f>CN20&amp;CN21&amp;CN22&amp;CN23&amp;CN24&amp;CN25&amp;CN26&amp;CN27&amp;CN28&amp;CN29&amp;CN30&amp;CN31&amp;CN32&amp;CN33&amp;CN34&amp;CN35&amp;CN36&amp;CN37&amp;CN38&amp;CN39&amp;CN40&amp;CN41&amp;CN42&amp;CN43&amp;CN44&amp;CN45&amp;CN46&amp;CN47&amp;CN48&amp;CN49&amp;CN50&amp;CN51</f>
        <v>#REF!</v>
      </c>
      <c r="CO53" s="800" t="e">
        <f>CO20&amp;CO21&amp;CO22&amp;CO23&amp;CO24&amp;CO25&amp;CO26&amp;CO27&amp;CO28&amp;CO29&amp;CO30&amp;CO31&amp;CO32&amp;CO33&amp;CO34&amp;CO35&amp;CO36&amp;CO37&amp;CO38&amp;CO39&amp;CO40&amp;CO41&amp;CO42&amp;CO43&amp;CO44&amp;CO45&amp;CO46&amp;CO47&amp;CO48&amp;CO49&amp;CO50&amp;CO51</f>
        <v>#REF!</v>
      </c>
      <c r="CP53" s="324"/>
      <c r="CQ53" s="323"/>
      <c r="CR53" s="10"/>
      <c r="CS53" s="821" t="e">
        <f>CS20&amp;CS21&amp;CS22&amp;CS23&amp;CS24&amp;CS25&amp;CS26&amp;CS27&amp;CS28&amp;CS29&amp;CS30&amp;CS31&amp;CS32&amp;CS33&amp;CS34&amp;CS35&amp;CS36&amp;CS37&amp;CS38&amp;CS39&amp;CS40&amp;CS41&amp;CS42&amp;CS43&amp;CS44&amp;CS45&amp;CS46&amp;CS47&amp;CS48&amp;CS49&amp;CS50&amp;CS51</f>
        <v>#REF!</v>
      </c>
      <c r="CT53" s="797" t="e">
        <f>CT20&amp;CT21&amp;CT22&amp;CT23&amp;CT24&amp;CT25&amp;CT26&amp;CT27&amp;CT28&amp;CT29&amp;CT30&amp;CT31&amp;CT32&amp;CT33&amp;CT34&amp;CT35&amp;CT36&amp;CT37&amp;CT38&amp;CT39&amp;CT40&amp;CT41&amp;CT42&amp;CT43&amp;CT44&amp;CT45&amp;CT46&amp;CT47&amp;CT48&amp;CT49&amp;CT50&amp;CT51</f>
        <v>#REF!</v>
      </c>
      <c r="CU53" s="797" t="e">
        <f>CU20&amp;CU21&amp;CU22&amp;CU23&amp;CU24&amp;CU25&amp;CU26&amp;CU27&amp;CU28&amp;CU29&amp;CU30&amp;CU31&amp;CU32&amp;CU33&amp;CU34&amp;CU35&amp;CU36&amp;CU37&amp;CU38&amp;CU39&amp;CU40&amp;CU41&amp;CU42&amp;CU43&amp;CU44&amp;CU45&amp;CU46&amp;CU47&amp;CU48&amp;CU49&amp;CU50&amp;CU51</f>
        <v>#REF!</v>
      </c>
      <c r="CV53" s="800" t="e">
        <f>CV20&amp;CV21&amp;CV22&amp;CV23&amp;CV24&amp;CV25&amp;CV26&amp;CV27&amp;CV28&amp;CV29&amp;CV30&amp;CV31&amp;CV32&amp;CV33&amp;CV34&amp;CV35&amp;CV36&amp;CV37&amp;CV38&amp;CV39&amp;CV40&amp;CV41&amp;CV42&amp;CV43&amp;CV44&amp;CV45&amp;CV46&amp;CV47&amp;CV48&amp;CV49&amp;CV50&amp;CV51</f>
        <v>#REF!</v>
      </c>
      <c r="CW53" s="324"/>
      <c r="DE53" s="323"/>
      <c r="DF53" s="10"/>
      <c r="DG53" s="821" t="e">
        <f>DG20&amp;DG21&amp;DG22&amp;DG23&amp;DG24&amp;DG25&amp;DG26&amp;DG27&amp;DG28&amp;DG29&amp;DG30&amp;DG31&amp;DG32&amp;DG33&amp;DG34&amp;DG35&amp;DG36&amp;DG37&amp;DG38&amp;DG39&amp;DG40&amp;DG41&amp;DG42&amp;DG43&amp;DG44&amp;DG45&amp;DG46&amp;DG47&amp;DG48&amp;DG49&amp;DG50&amp;DG51</f>
        <v>#REF!</v>
      </c>
      <c r="DH53" s="797" t="e">
        <f>DH20&amp;DH21&amp;DH22&amp;DH23&amp;DH24&amp;DH25&amp;DH26&amp;DH27&amp;DH28&amp;DH29&amp;DH30&amp;DH31&amp;DH32&amp;DH33&amp;DH34&amp;DH35&amp;DH36&amp;DH37&amp;DH38&amp;DH39&amp;DH40&amp;DH41&amp;DH42&amp;DH43&amp;DH44&amp;DH45&amp;DH46&amp;DH47&amp;DH48&amp;DH49&amp;DH50&amp;DH51</f>
        <v>#REF!</v>
      </c>
      <c r="DI53" s="797" t="e">
        <f>DI20&amp;DI21&amp;DI22&amp;DI23&amp;DI24&amp;DI25&amp;DI26&amp;DI27&amp;DI28&amp;DI29&amp;DI30&amp;DI31&amp;DI32&amp;DI33&amp;DI34&amp;DI35&amp;DI36&amp;DI37&amp;DI38&amp;DI39&amp;DI40&amp;DI41&amp;DI42&amp;DI43&amp;DI44&amp;DI45&amp;DI46&amp;DI47&amp;DI48&amp;DI49&amp;DI50&amp;DI51</f>
        <v>#REF!</v>
      </c>
      <c r="DJ53" s="800" t="e">
        <f>DJ20&amp;DJ21&amp;DJ22&amp;DJ23&amp;DJ24&amp;DJ25&amp;DJ26&amp;DJ27&amp;DJ28&amp;DJ29&amp;DJ30&amp;DJ31&amp;DJ32&amp;DJ33&amp;DJ34&amp;DJ35&amp;DJ36&amp;DJ37&amp;DJ38&amp;DJ39&amp;DJ40&amp;DJ41&amp;DJ42&amp;DJ43&amp;DJ44&amp;DJ45&amp;DJ46&amp;DJ47&amp;DJ48&amp;DJ49&amp;DJ50&amp;DJ51</f>
        <v>#REF!</v>
      </c>
      <c r="DK53" s="324"/>
    </row>
    <row r="54" spans="1:115" ht="13.5" x14ac:dyDescent="0.2">
      <c r="A54" s="3" t="s">
        <v>11233</v>
      </c>
      <c r="C54" s="3" t="s">
        <v>11023</v>
      </c>
      <c r="E54" s="295"/>
      <c r="F54" s="10"/>
      <c r="G54" s="10"/>
      <c r="H54" s="10"/>
      <c r="I54" s="10"/>
      <c r="J54" s="10"/>
      <c r="K54" s="50"/>
      <c r="L54" s="295"/>
      <c r="M54" s="10"/>
      <c r="N54" s="10"/>
      <c r="O54" s="10"/>
      <c r="P54" s="10"/>
      <c r="Q54" s="10"/>
      <c r="R54" s="10"/>
      <c r="S54" s="10"/>
      <c r="T54" s="10"/>
      <c r="U54" s="10"/>
      <c r="V54" s="10"/>
      <c r="W54" s="10"/>
      <c r="X54" s="10"/>
      <c r="Y54" s="10"/>
      <c r="Z54" s="10"/>
      <c r="AA54" s="295"/>
      <c r="AB54" s="10"/>
      <c r="AC54" s="10"/>
      <c r="AD54" s="10"/>
      <c r="AE54" s="10"/>
      <c r="AF54" s="10"/>
      <c r="AG54" s="10"/>
      <c r="AH54" s="10"/>
      <c r="AI54" s="10"/>
      <c r="AJ54" s="10"/>
      <c r="AK54" s="10"/>
      <c r="AL54" s="10"/>
      <c r="AM54" s="10"/>
      <c r="AN54" s="10"/>
      <c r="AO54" s="10"/>
      <c r="AP54" s="10"/>
      <c r="AQ54" s="10"/>
      <c r="AR54" s="10"/>
      <c r="AS54" s="50"/>
      <c r="AT54" s="295"/>
      <c r="AU54" s="10"/>
      <c r="AV54" s="10"/>
      <c r="AW54" s="10"/>
      <c r="AX54" s="10"/>
      <c r="AY54" s="10"/>
      <c r="AZ54" s="10"/>
      <c r="BA54" s="10"/>
      <c r="BB54" s="10"/>
      <c r="BC54" s="10"/>
      <c r="BD54" s="10"/>
      <c r="BE54" s="10"/>
      <c r="BF54" s="10"/>
      <c r="BG54" s="10"/>
      <c r="BH54" s="10"/>
      <c r="BI54" s="10"/>
      <c r="BJ54" s="10"/>
      <c r="BK54" s="10"/>
      <c r="BL54" s="50"/>
      <c r="BR54" s="862" t="e">
        <f>BR$30</f>
        <v>#REF!</v>
      </c>
      <c r="BS54" s="861" t="e">
        <f>BS$30</f>
        <v>#REF!</v>
      </c>
      <c r="BT54" s="777" t="e">
        <f>BR$30</f>
        <v>#REF!</v>
      </c>
      <c r="BU54" s="793" t="e">
        <f>BS$30</f>
        <v>#REF!</v>
      </c>
      <c r="BV54" s="860" t="e">
        <f t="shared" ref="BV54:CE54" si="14">BV$30</f>
        <v>#REF!</v>
      </c>
      <c r="BW54" s="861" t="e">
        <f t="shared" si="14"/>
        <v>#REF!</v>
      </c>
      <c r="BX54" s="777" t="e">
        <f>BV$30</f>
        <v>#REF!</v>
      </c>
      <c r="BY54" s="793" t="e">
        <f>BW$30</f>
        <v>#REF!</v>
      </c>
      <c r="BZ54" s="860" t="e">
        <f t="shared" si="14"/>
        <v>#REF!</v>
      </c>
      <c r="CA54" s="861" t="e">
        <f t="shared" si="14"/>
        <v>#REF!</v>
      </c>
      <c r="CB54" s="777" t="e">
        <f>BZ$30</f>
        <v>#REF!</v>
      </c>
      <c r="CC54" s="793" t="e">
        <f>CA$30</f>
        <v>#REF!</v>
      </c>
      <c r="CD54" s="862" t="e">
        <f t="shared" si="14"/>
        <v>#REF!</v>
      </c>
      <c r="CE54" s="861" t="e">
        <f t="shared" si="14"/>
        <v>#REF!</v>
      </c>
      <c r="CF54" s="777" t="e">
        <f>CD$30</f>
        <v>#REF!</v>
      </c>
      <c r="CG54" s="793" t="e">
        <f>CE$30</f>
        <v>#REF!</v>
      </c>
      <c r="CJ54" s="323"/>
      <c r="CK54" s="10"/>
      <c r="CL54" s="10"/>
      <c r="CM54" s="10"/>
      <c r="CN54" s="10"/>
      <c r="CO54" s="10"/>
      <c r="CP54" s="324"/>
      <c r="CQ54" s="323"/>
      <c r="CR54" s="10"/>
      <c r="CS54" s="10"/>
      <c r="CT54" s="10"/>
      <c r="CU54" s="10"/>
      <c r="CV54" s="10"/>
      <c r="CW54" s="324"/>
      <c r="DE54" s="323"/>
      <c r="DF54" s="10"/>
      <c r="DG54" s="10"/>
      <c r="DH54" s="10"/>
      <c r="DI54" s="10"/>
      <c r="DJ54" s="10"/>
      <c r="DK54" s="324"/>
    </row>
    <row r="55" spans="1:115" ht="13.5" x14ac:dyDescent="0.2">
      <c r="E55" s="295"/>
      <c r="F55" s="10"/>
      <c r="G55" s="621" t="e">
        <f>G53&amp;H53&amp;I53&amp;J53</f>
        <v>#REF!</v>
      </c>
      <c r="H55" s="10"/>
      <c r="I55" s="10"/>
      <c r="J55" s="10"/>
      <c r="K55" s="50"/>
      <c r="L55" s="295"/>
      <c r="M55" s="621" t="e">
        <f>N55&amp;R55&amp;V55</f>
        <v>#REF!</v>
      </c>
      <c r="N55" s="621" t="e">
        <f>N53&amp;O53&amp;P53&amp;Q53</f>
        <v>#REF!</v>
      </c>
      <c r="O55" s="10"/>
      <c r="P55" s="10"/>
      <c r="Q55" s="10"/>
      <c r="R55" s="621" t="e">
        <f>R53&amp;S53&amp;T53&amp;U53</f>
        <v>#REF!</v>
      </c>
      <c r="S55" s="10"/>
      <c r="T55" s="10"/>
      <c r="U55" s="10"/>
      <c r="V55" s="621" t="e">
        <f>V53&amp;W53&amp;X53&amp;Y53</f>
        <v>#REF!</v>
      </c>
      <c r="W55" s="10"/>
      <c r="X55" s="10"/>
      <c r="Y55" s="10"/>
      <c r="Z55" s="10"/>
      <c r="AA55" s="295"/>
      <c r="AB55" s="10"/>
      <c r="AC55" s="821" t="e">
        <f t="shared" ref="AC55:AR55" si="15">AC20&amp;AC21&amp;AC22&amp;AC23&amp;AC24&amp;AC25&amp;AC26&amp;AC27&amp;AC28&amp;AC29&amp;AC30&amp;AC31&amp;AC32&amp;AC33&amp;AC34&amp;AC35&amp;AC36&amp;AC37&amp;AC38&amp;AC39&amp;AC40&amp;AC41&amp;AC42&amp;AC43&amp;AC44&amp;AC45&amp;AC46&amp;AC47&amp;AC48&amp;AC49&amp;AC50&amp;AC51&amp;AC52&amp;AC53</f>
        <v>#REF!</v>
      </c>
      <c r="AD55" s="797" t="e">
        <f t="shared" si="15"/>
        <v>#REF!</v>
      </c>
      <c r="AE55" s="797" t="e">
        <f t="shared" si="15"/>
        <v>#REF!</v>
      </c>
      <c r="AF55" s="800" t="e">
        <f t="shared" si="15"/>
        <v>#REF!</v>
      </c>
      <c r="AG55" s="821" t="e">
        <f t="shared" si="15"/>
        <v>#REF!</v>
      </c>
      <c r="AH55" s="797" t="e">
        <f t="shared" si="15"/>
        <v>#REF!</v>
      </c>
      <c r="AI55" s="797" t="e">
        <f t="shared" si="15"/>
        <v>#REF!</v>
      </c>
      <c r="AJ55" s="800" t="e">
        <f t="shared" si="15"/>
        <v>#REF!</v>
      </c>
      <c r="AK55" s="797" t="e">
        <f t="shared" si="15"/>
        <v>#REF!</v>
      </c>
      <c r="AL55" s="797" t="e">
        <f t="shared" si="15"/>
        <v>#REF!</v>
      </c>
      <c r="AM55" s="797" t="e">
        <f t="shared" si="15"/>
        <v>#REF!</v>
      </c>
      <c r="AN55" s="797" t="e">
        <f t="shared" si="15"/>
        <v>#REF!</v>
      </c>
      <c r="AO55" s="821" t="e">
        <f t="shared" si="15"/>
        <v>#REF!</v>
      </c>
      <c r="AP55" s="797" t="e">
        <f t="shared" si="15"/>
        <v>#REF!</v>
      </c>
      <c r="AQ55" s="797" t="e">
        <f t="shared" si="15"/>
        <v>#REF!</v>
      </c>
      <c r="AR55" s="800" t="e">
        <f t="shared" si="15"/>
        <v>#REF!</v>
      </c>
      <c r="AS55" s="50"/>
      <c r="AT55" s="295"/>
      <c r="AU55" s="10"/>
      <c r="AV55" s="821" t="e">
        <f t="shared" ref="AV55:BK55" si="16">AV20&amp;AV21&amp;AV22&amp;AV23&amp;AV24&amp;AV25&amp;AV26&amp;AV27&amp;AV28&amp;AV29&amp;AV30&amp;AV31&amp;AV32&amp;AV33&amp;AV34&amp;AV35&amp;AV36&amp;AV37&amp;AV38&amp;AV39&amp;AV40&amp;AV41&amp;AV42&amp;AV43&amp;AV44&amp;AV45&amp;AV46&amp;AV47&amp;AV48&amp;AV49&amp;AV50&amp;AV51&amp;AV52&amp;AV53</f>
        <v>#REF!</v>
      </c>
      <c r="AW55" s="797" t="e">
        <f t="shared" si="16"/>
        <v>#REF!</v>
      </c>
      <c r="AX55" s="797" t="e">
        <f t="shared" si="16"/>
        <v>#REF!</v>
      </c>
      <c r="AY55" s="800" t="e">
        <f t="shared" si="16"/>
        <v>#REF!</v>
      </c>
      <c r="AZ55" s="821" t="e">
        <f t="shared" si="16"/>
        <v>#REF!</v>
      </c>
      <c r="BA55" s="797" t="e">
        <f t="shared" si="16"/>
        <v>#REF!</v>
      </c>
      <c r="BB55" s="797" t="e">
        <f t="shared" si="16"/>
        <v>#REF!</v>
      </c>
      <c r="BC55" s="800" t="e">
        <f t="shared" si="16"/>
        <v>#REF!</v>
      </c>
      <c r="BD55" s="797" t="e">
        <f t="shared" si="16"/>
        <v>#REF!</v>
      </c>
      <c r="BE55" s="797" t="e">
        <f t="shared" si="16"/>
        <v>#REF!</v>
      </c>
      <c r="BF55" s="797" t="e">
        <f t="shared" si="16"/>
        <v>#REF!</v>
      </c>
      <c r="BG55" s="797" t="e">
        <f t="shared" si="16"/>
        <v>#REF!</v>
      </c>
      <c r="BH55" s="821" t="e">
        <f t="shared" si="16"/>
        <v>#REF!</v>
      </c>
      <c r="BI55" s="797" t="e">
        <f t="shared" si="16"/>
        <v>#REF!</v>
      </c>
      <c r="BJ55" s="797" t="e">
        <f t="shared" si="16"/>
        <v>#REF!</v>
      </c>
      <c r="BK55" s="800" t="e">
        <f t="shared" si="16"/>
        <v>#REF!</v>
      </c>
      <c r="BL55" s="50"/>
      <c r="BR55" s="562" t="e">
        <f>BR$29</f>
        <v>#REF!</v>
      </c>
      <c r="BS55" s="561" t="e">
        <f>BS$29</f>
        <v>#REF!</v>
      </c>
      <c r="BT55" s="557" t="e">
        <f>BR$29</f>
        <v>#REF!</v>
      </c>
      <c r="BU55" s="558" t="e">
        <f>BS$29</f>
        <v>#REF!</v>
      </c>
      <c r="BV55" s="562" t="e">
        <f t="shared" ref="BV55:CE55" si="17">BV$29</f>
        <v>#REF!</v>
      </c>
      <c r="BW55" s="561" t="e">
        <f t="shared" si="17"/>
        <v>#REF!</v>
      </c>
      <c r="BX55" s="557" t="e">
        <f>BV$29</f>
        <v>#REF!</v>
      </c>
      <c r="BY55" s="558" t="e">
        <f>BW$29</f>
        <v>#REF!</v>
      </c>
      <c r="BZ55" s="562" t="e">
        <f t="shared" si="17"/>
        <v>#REF!</v>
      </c>
      <c r="CA55" s="561" t="e">
        <f t="shared" si="17"/>
        <v>#REF!</v>
      </c>
      <c r="CB55" s="557" t="e">
        <f>BZ$29</f>
        <v>#REF!</v>
      </c>
      <c r="CC55" s="558" t="e">
        <f>CA$29</f>
        <v>#REF!</v>
      </c>
      <c r="CD55" s="858" t="e">
        <f t="shared" si="17"/>
        <v>#REF!</v>
      </c>
      <c r="CE55" s="559" t="e">
        <f t="shared" si="17"/>
        <v>#REF!</v>
      </c>
      <c r="CF55" s="560" t="e">
        <f>CD$29</f>
        <v>#REF!</v>
      </c>
      <c r="CG55" s="859" t="e">
        <f>CE$29</f>
        <v>#REF!</v>
      </c>
      <c r="CJ55" s="323"/>
      <c r="CK55" s="10"/>
      <c r="CL55" s="621" t="e">
        <f>CL53&amp;CM53&amp;CN53&amp;CO53</f>
        <v>#REF!</v>
      </c>
      <c r="CM55" s="10"/>
      <c r="CN55" s="10"/>
      <c r="CO55" s="10"/>
      <c r="CP55" s="324"/>
      <c r="CQ55" s="323"/>
      <c r="CR55" s="10"/>
      <c r="CS55" s="621" t="e">
        <f>CS53&amp;CT53&amp;CU53&amp;CV53</f>
        <v>#REF!</v>
      </c>
      <c r="CT55" s="10"/>
      <c r="CU55" s="10"/>
      <c r="CV55" s="10"/>
      <c r="CW55" s="324"/>
      <c r="DE55" s="323"/>
      <c r="DF55" s="10"/>
      <c r="DG55" s="621" t="e">
        <f>DG53&amp;DH53&amp;DI53&amp;DJ53</f>
        <v>#REF!</v>
      </c>
      <c r="DH55" s="10"/>
      <c r="DI55" s="10"/>
      <c r="DJ55" s="10"/>
      <c r="DK55" s="324"/>
    </row>
    <row r="56" spans="1:115" ht="13.5" x14ac:dyDescent="0.2">
      <c r="E56" s="296"/>
      <c r="F56" s="48"/>
      <c r="G56" s="48"/>
      <c r="H56" s="48"/>
      <c r="I56" s="48"/>
      <c r="J56" s="48"/>
      <c r="K56" s="72"/>
      <c r="L56" s="296"/>
      <c r="M56" s="48"/>
      <c r="N56" s="48"/>
      <c r="O56" s="48"/>
      <c r="P56" s="48"/>
      <c r="Q56" s="48"/>
      <c r="R56" s="48"/>
      <c r="S56" s="48"/>
      <c r="T56" s="48"/>
      <c r="U56" s="48"/>
      <c r="V56" s="48"/>
      <c r="W56" s="48"/>
      <c r="X56" s="48"/>
      <c r="Y56" s="48"/>
      <c r="Z56" s="48"/>
      <c r="AA56" s="295"/>
      <c r="AB56" s="10"/>
      <c r="AC56" s="10"/>
      <c r="AD56" s="10"/>
      <c r="AE56" s="10"/>
      <c r="AF56" s="10"/>
      <c r="AG56" s="10"/>
      <c r="AH56" s="10"/>
      <c r="AI56" s="10"/>
      <c r="AJ56" s="10"/>
      <c r="AK56" s="10"/>
      <c r="AL56" s="10"/>
      <c r="AM56" s="10"/>
      <c r="AN56" s="10"/>
      <c r="AO56" s="10"/>
      <c r="AP56" s="10"/>
      <c r="AQ56" s="10"/>
      <c r="AR56" s="10"/>
      <c r="AS56" s="50"/>
      <c r="AT56" s="295"/>
      <c r="AU56" s="10"/>
      <c r="AV56" s="10"/>
      <c r="AW56" s="10"/>
      <c r="AX56" s="10"/>
      <c r="AY56" s="10"/>
      <c r="AZ56" s="10"/>
      <c r="BA56" s="10"/>
      <c r="BB56" s="10"/>
      <c r="BC56" s="10"/>
      <c r="BD56" s="10"/>
      <c r="BE56" s="10"/>
      <c r="BF56" s="10"/>
      <c r="BG56" s="10"/>
      <c r="BH56" s="10"/>
      <c r="BI56" s="10"/>
      <c r="BJ56" s="10"/>
      <c r="BK56" s="10"/>
      <c r="BL56" s="50"/>
      <c r="BR56" s="862" t="e">
        <f>BR$30</f>
        <v>#REF!</v>
      </c>
      <c r="BS56" s="861" t="e">
        <f>BS$30</f>
        <v>#REF!</v>
      </c>
      <c r="BT56" s="777" t="e">
        <f>BR$30</f>
        <v>#REF!</v>
      </c>
      <c r="BU56" s="793" t="e">
        <f>BS$30</f>
        <v>#REF!</v>
      </c>
      <c r="BV56" s="860" t="e">
        <f t="shared" ref="BV56:CE56" si="18">BV$30</f>
        <v>#REF!</v>
      </c>
      <c r="BW56" s="861" t="e">
        <f t="shared" si="18"/>
        <v>#REF!</v>
      </c>
      <c r="BX56" s="777" t="e">
        <f>BV$30</f>
        <v>#REF!</v>
      </c>
      <c r="BY56" s="793" t="e">
        <f>BW$30</f>
        <v>#REF!</v>
      </c>
      <c r="BZ56" s="860" t="e">
        <f t="shared" si="18"/>
        <v>#REF!</v>
      </c>
      <c r="CA56" s="861" t="e">
        <f t="shared" si="18"/>
        <v>#REF!</v>
      </c>
      <c r="CB56" s="777" t="e">
        <f>BZ$30</f>
        <v>#REF!</v>
      </c>
      <c r="CC56" s="793" t="e">
        <f>CA$30</f>
        <v>#REF!</v>
      </c>
      <c r="CD56" s="862" t="e">
        <f t="shared" si="18"/>
        <v>#REF!</v>
      </c>
      <c r="CE56" s="861" t="e">
        <f t="shared" si="18"/>
        <v>#REF!</v>
      </c>
      <c r="CF56" s="777" t="e">
        <f>CD$30</f>
        <v>#REF!</v>
      </c>
      <c r="CG56" s="793" t="e">
        <f>CE$30</f>
        <v>#REF!</v>
      </c>
      <c r="CJ56" s="326"/>
      <c r="CK56" s="327"/>
      <c r="CL56" s="327"/>
      <c r="CM56" s="327"/>
      <c r="CN56" s="327"/>
      <c r="CO56" s="327"/>
      <c r="CP56" s="328"/>
      <c r="CQ56" s="326"/>
      <c r="CR56" s="327"/>
      <c r="CS56" s="327"/>
      <c r="CT56" s="327"/>
      <c r="CU56" s="327"/>
      <c r="CV56" s="327"/>
      <c r="CW56" s="328"/>
      <c r="DE56" s="326"/>
      <c r="DF56" s="327"/>
      <c r="DG56" s="327"/>
      <c r="DH56" s="327"/>
      <c r="DI56" s="327"/>
      <c r="DJ56" s="327"/>
      <c r="DK56" s="328"/>
    </row>
    <row r="57" spans="1:115" ht="13.5" x14ac:dyDescent="0.2">
      <c r="AA57" s="295"/>
      <c r="AB57" s="621" t="e">
        <f>AC57&amp;AG57&amp;AK57&amp;AO57</f>
        <v>#REF!</v>
      </c>
      <c r="AC57" s="621" t="e">
        <f>AC55&amp;AD55&amp;AE55&amp;AF55</f>
        <v>#REF!</v>
      </c>
      <c r="AD57" s="10"/>
      <c r="AE57" s="10"/>
      <c r="AF57" s="10"/>
      <c r="AG57" s="621" t="e">
        <f>AG55&amp;AH55&amp;AI55&amp;AJ55</f>
        <v>#REF!</v>
      </c>
      <c r="AH57" s="10"/>
      <c r="AI57" s="10"/>
      <c r="AJ57" s="10"/>
      <c r="AK57" s="621" t="e">
        <f>AK55&amp;AL55&amp;AM55&amp;AN55</f>
        <v>#REF!</v>
      </c>
      <c r="AL57" s="10"/>
      <c r="AM57" s="10"/>
      <c r="AN57" s="10"/>
      <c r="AO57" s="621" t="e">
        <f>AO55&amp;AP55&amp;AQ55&amp;AR55</f>
        <v>#REF!</v>
      </c>
      <c r="AP57" s="10"/>
      <c r="AQ57" s="10"/>
      <c r="AR57" s="10"/>
      <c r="AS57" s="50"/>
      <c r="AT57" s="295"/>
      <c r="AU57" s="621" t="e">
        <f>AV57&amp;AZ57&amp;BD57&amp;BH57</f>
        <v>#REF!</v>
      </c>
      <c r="AV57" s="621" t="e">
        <f>AV55&amp;AW55&amp;AX55&amp;AY55</f>
        <v>#REF!</v>
      </c>
      <c r="AW57" s="10"/>
      <c r="AX57" s="10"/>
      <c r="AY57" s="10"/>
      <c r="AZ57" s="621" t="e">
        <f>AZ55&amp;BA55&amp;BB55&amp;BC55</f>
        <v>#REF!</v>
      </c>
      <c r="BA57" s="10"/>
      <c r="BB57" s="10"/>
      <c r="BC57" s="10"/>
      <c r="BD57" s="621" t="e">
        <f>BD55&amp;BE55&amp;BF55&amp;BG55</f>
        <v>#REF!</v>
      </c>
      <c r="BE57" s="10"/>
      <c r="BF57" s="10"/>
      <c r="BG57" s="10"/>
      <c r="BH57" s="621" t="e">
        <f>BH55&amp;BI55&amp;BJ55&amp;BK55</f>
        <v>#REF!</v>
      </c>
      <c r="BI57" s="10"/>
      <c r="BJ57" s="10"/>
      <c r="BK57" s="10"/>
      <c r="BL57" s="50"/>
      <c r="BR57" s="562" t="e">
        <f>BR$29</f>
        <v>#REF!</v>
      </c>
      <c r="BS57" s="561" t="e">
        <f>BS$29</f>
        <v>#REF!</v>
      </c>
      <c r="BT57" s="557" t="e">
        <f>BR$29</f>
        <v>#REF!</v>
      </c>
      <c r="BU57" s="558" t="e">
        <f>BS$29</f>
        <v>#REF!</v>
      </c>
      <c r="BV57" s="562" t="e">
        <f t="shared" ref="BV57:CE57" si="19">BV$29</f>
        <v>#REF!</v>
      </c>
      <c r="BW57" s="561" t="e">
        <f t="shared" si="19"/>
        <v>#REF!</v>
      </c>
      <c r="BX57" s="557" t="e">
        <f>BV$29</f>
        <v>#REF!</v>
      </c>
      <c r="BY57" s="558" t="e">
        <f>BW$29</f>
        <v>#REF!</v>
      </c>
      <c r="BZ57" s="562" t="e">
        <f t="shared" si="19"/>
        <v>#REF!</v>
      </c>
      <c r="CA57" s="561" t="e">
        <f t="shared" si="19"/>
        <v>#REF!</v>
      </c>
      <c r="CB57" s="557" t="e">
        <f>BZ$29</f>
        <v>#REF!</v>
      </c>
      <c r="CC57" s="558" t="e">
        <f>CA$29</f>
        <v>#REF!</v>
      </c>
      <c r="CD57" s="858" t="e">
        <f t="shared" si="19"/>
        <v>#REF!</v>
      </c>
      <c r="CE57" s="559" t="e">
        <f t="shared" si="19"/>
        <v>#REF!</v>
      </c>
      <c r="CF57" s="560" t="e">
        <f>CD$29</f>
        <v>#REF!</v>
      </c>
      <c r="CG57" s="859" t="e">
        <f>CE$29</f>
        <v>#REF!</v>
      </c>
    </row>
    <row r="58" spans="1:115" ht="13.5" x14ac:dyDescent="0.2">
      <c r="AA58" s="296"/>
      <c r="AB58" s="48"/>
      <c r="AC58" s="48"/>
      <c r="AD58" s="48"/>
      <c r="AE58" s="48"/>
      <c r="AF58" s="48"/>
      <c r="AG58" s="48"/>
      <c r="AH58" s="48"/>
      <c r="AI58" s="48"/>
      <c r="AJ58" s="48"/>
      <c r="AK58" s="48"/>
      <c r="AL58" s="48"/>
      <c r="AM58" s="48"/>
      <c r="AN58" s="48"/>
      <c r="AO58" s="48"/>
      <c r="AP58" s="48"/>
      <c r="AQ58" s="48"/>
      <c r="AR58" s="48"/>
      <c r="AS58" s="72"/>
      <c r="AT58" s="296"/>
      <c r="AU58" s="48"/>
      <c r="AV58" s="48"/>
      <c r="AW58" s="48"/>
      <c r="AX58" s="48"/>
      <c r="AY58" s="48"/>
      <c r="AZ58" s="48"/>
      <c r="BA58" s="48"/>
      <c r="BB58" s="48"/>
      <c r="BC58" s="48"/>
      <c r="BD58" s="48"/>
      <c r="BE58" s="48"/>
      <c r="BF58" s="48"/>
      <c r="BG58" s="48"/>
      <c r="BH58" s="48"/>
      <c r="BI58" s="48"/>
      <c r="BJ58" s="48"/>
      <c r="BK58" s="48"/>
      <c r="BL58" s="72"/>
      <c r="BR58" s="862" t="e">
        <f>BR$30</f>
        <v>#REF!</v>
      </c>
      <c r="BS58" s="861" t="e">
        <f>BS$30</f>
        <v>#REF!</v>
      </c>
      <c r="BT58" s="777" t="e">
        <f>BR$30</f>
        <v>#REF!</v>
      </c>
      <c r="BU58" s="793" t="e">
        <f>BS$30</f>
        <v>#REF!</v>
      </c>
      <c r="BV58" s="860" t="e">
        <f t="shared" ref="BV58:CE58" si="20">BV$30</f>
        <v>#REF!</v>
      </c>
      <c r="BW58" s="861" t="e">
        <f t="shared" si="20"/>
        <v>#REF!</v>
      </c>
      <c r="BX58" s="777" t="e">
        <f>BV$30</f>
        <v>#REF!</v>
      </c>
      <c r="BY58" s="793" t="e">
        <f>BW$30</f>
        <v>#REF!</v>
      </c>
      <c r="BZ58" s="860" t="e">
        <f t="shared" si="20"/>
        <v>#REF!</v>
      </c>
      <c r="CA58" s="861" t="e">
        <f t="shared" si="20"/>
        <v>#REF!</v>
      </c>
      <c r="CB58" s="777" t="e">
        <f>BZ$30</f>
        <v>#REF!</v>
      </c>
      <c r="CC58" s="793" t="e">
        <f>CA$30</f>
        <v>#REF!</v>
      </c>
      <c r="CD58" s="862" t="e">
        <f t="shared" si="20"/>
        <v>#REF!</v>
      </c>
      <c r="CE58" s="861" t="e">
        <f t="shared" si="20"/>
        <v>#REF!</v>
      </c>
      <c r="CF58" s="777" t="e">
        <f>CD$30</f>
        <v>#REF!</v>
      </c>
      <c r="CG58" s="793" t="e">
        <f>CE$30</f>
        <v>#REF!</v>
      </c>
    </row>
    <row r="59" spans="1:115" ht="13.5" x14ac:dyDescent="0.2">
      <c r="BR59" s="858" t="e">
        <f>BR$29</f>
        <v>#REF!</v>
      </c>
      <c r="BS59" s="561" t="e">
        <f>BS$29</f>
        <v>#REF!</v>
      </c>
      <c r="BT59" s="557" t="e">
        <f>BR$29</f>
        <v>#REF!</v>
      </c>
      <c r="BU59" s="558" t="e">
        <f>BS$29</f>
        <v>#REF!</v>
      </c>
      <c r="BV59" s="858" t="e">
        <f t="shared" ref="BV59:CE59" si="21">BV$29</f>
        <v>#REF!</v>
      </c>
      <c r="BW59" s="561" t="e">
        <f t="shared" si="21"/>
        <v>#REF!</v>
      </c>
      <c r="BX59" s="557" t="e">
        <f>BV$29</f>
        <v>#REF!</v>
      </c>
      <c r="BY59" s="558" t="e">
        <f>BW$29</f>
        <v>#REF!</v>
      </c>
      <c r="BZ59" s="858" t="e">
        <f t="shared" si="21"/>
        <v>#REF!</v>
      </c>
      <c r="CA59" s="561" t="e">
        <f t="shared" si="21"/>
        <v>#REF!</v>
      </c>
      <c r="CB59" s="557" t="e">
        <f>BZ$29</f>
        <v>#REF!</v>
      </c>
      <c r="CC59" s="558" t="e">
        <f>CA$29</f>
        <v>#REF!</v>
      </c>
      <c r="CD59" s="858" t="e">
        <f t="shared" si="21"/>
        <v>#REF!</v>
      </c>
      <c r="CE59" s="559" t="e">
        <f t="shared" si="21"/>
        <v>#REF!</v>
      </c>
      <c r="CF59" s="560" t="e">
        <f>CD$29</f>
        <v>#REF!</v>
      </c>
      <c r="CG59" s="859" t="e">
        <f>CE$29</f>
        <v>#REF!</v>
      </c>
    </row>
    <row r="60" spans="1:115" ht="13.5" x14ac:dyDescent="0.2">
      <c r="BR60" s="862" t="e">
        <f>BR$30</f>
        <v>#REF!</v>
      </c>
      <c r="BS60" s="861" t="e">
        <f>BS$30</f>
        <v>#REF!</v>
      </c>
      <c r="BT60" s="777" t="e">
        <f>BR$30</f>
        <v>#REF!</v>
      </c>
      <c r="BU60" s="793" t="e">
        <f>BS$30</f>
        <v>#REF!</v>
      </c>
      <c r="BV60" s="860" t="e">
        <f t="shared" ref="BV60:CE60" si="22">BV$30</f>
        <v>#REF!</v>
      </c>
      <c r="BW60" s="861" t="e">
        <f t="shared" si="22"/>
        <v>#REF!</v>
      </c>
      <c r="BX60" s="777" t="e">
        <f>BV$30</f>
        <v>#REF!</v>
      </c>
      <c r="BY60" s="793" t="e">
        <f>BW$30</f>
        <v>#REF!</v>
      </c>
      <c r="BZ60" s="860" t="e">
        <f t="shared" si="22"/>
        <v>#REF!</v>
      </c>
      <c r="CA60" s="861" t="e">
        <f t="shared" si="22"/>
        <v>#REF!</v>
      </c>
      <c r="CB60" s="777" t="e">
        <f>BZ$30</f>
        <v>#REF!</v>
      </c>
      <c r="CC60" s="793" t="e">
        <f>CA$30</f>
        <v>#REF!</v>
      </c>
      <c r="CD60" s="862" t="e">
        <f t="shared" si="22"/>
        <v>#REF!</v>
      </c>
      <c r="CE60" s="861" t="e">
        <f t="shared" si="22"/>
        <v>#REF!</v>
      </c>
      <c r="CF60" s="777" t="e">
        <f>CD$30</f>
        <v>#REF!</v>
      </c>
      <c r="CG60" s="793" t="e">
        <f>CE$30</f>
        <v>#REF!</v>
      </c>
    </row>
    <row r="61" spans="1:115" ht="13.5" x14ac:dyDescent="0.2">
      <c r="BR61" s="562" t="e">
        <f>BR$29</f>
        <v>#REF!</v>
      </c>
      <c r="BS61" s="561" t="e">
        <f>BS$29</f>
        <v>#REF!</v>
      </c>
      <c r="BT61" s="557" t="e">
        <f>BR$29</f>
        <v>#REF!</v>
      </c>
      <c r="BU61" s="558" t="e">
        <f>BS$29</f>
        <v>#REF!</v>
      </c>
      <c r="BV61" s="562" t="e">
        <f t="shared" ref="BV61:CE61" si="23">BV$29</f>
        <v>#REF!</v>
      </c>
      <c r="BW61" s="561" t="e">
        <f t="shared" si="23"/>
        <v>#REF!</v>
      </c>
      <c r="BX61" s="557" t="e">
        <f>BV$29</f>
        <v>#REF!</v>
      </c>
      <c r="BY61" s="558" t="e">
        <f>BW$29</f>
        <v>#REF!</v>
      </c>
      <c r="BZ61" s="562" t="e">
        <f t="shared" si="23"/>
        <v>#REF!</v>
      </c>
      <c r="CA61" s="561" t="e">
        <f>CA$29</f>
        <v>#REF!</v>
      </c>
      <c r="CB61" s="557" t="e">
        <f>BZ$29</f>
        <v>#REF!</v>
      </c>
      <c r="CC61" s="558" t="e">
        <f>CA$29</f>
        <v>#REF!</v>
      </c>
      <c r="CD61" s="858" t="e">
        <f t="shared" si="23"/>
        <v>#REF!</v>
      </c>
      <c r="CE61" s="559" t="e">
        <f t="shared" si="23"/>
        <v>#REF!</v>
      </c>
      <c r="CF61" s="560" t="e">
        <f>CD$29</f>
        <v>#REF!</v>
      </c>
      <c r="CG61" s="859" t="e">
        <f>CE$29</f>
        <v>#REF!</v>
      </c>
    </row>
    <row r="62" spans="1:115" ht="13.5" x14ac:dyDescent="0.2">
      <c r="BR62" s="862" t="e">
        <f>BR$30</f>
        <v>#REF!</v>
      </c>
      <c r="BS62" s="861" t="e">
        <f>BS$30</f>
        <v>#REF!</v>
      </c>
      <c r="BT62" s="777" t="e">
        <f>BR$30</f>
        <v>#REF!</v>
      </c>
      <c r="BU62" s="793" t="e">
        <f>BS$30</f>
        <v>#REF!</v>
      </c>
      <c r="BV62" s="860" t="e">
        <f t="shared" ref="BV62:CE62" si="24">BV$30</f>
        <v>#REF!</v>
      </c>
      <c r="BW62" s="861" t="e">
        <f t="shared" si="24"/>
        <v>#REF!</v>
      </c>
      <c r="BX62" s="777" t="e">
        <f>BV$30</f>
        <v>#REF!</v>
      </c>
      <c r="BY62" s="793" t="e">
        <f>BW$30</f>
        <v>#REF!</v>
      </c>
      <c r="BZ62" s="860" t="e">
        <f t="shared" si="24"/>
        <v>#REF!</v>
      </c>
      <c r="CA62" s="861" t="e">
        <f t="shared" si="24"/>
        <v>#REF!</v>
      </c>
      <c r="CB62" s="777" t="e">
        <f>BZ$30</f>
        <v>#REF!</v>
      </c>
      <c r="CC62" s="793" t="e">
        <f>CA$30</f>
        <v>#REF!</v>
      </c>
      <c r="CD62" s="862" t="e">
        <f t="shared" si="24"/>
        <v>#REF!</v>
      </c>
      <c r="CE62" s="861" t="e">
        <f t="shared" si="24"/>
        <v>#REF!</v>
      </c>
      <c r="CF62" s="777" t="e">
        <f>CD$30</f>
        <v>#REF!</v>
      </c>
      <c r="CG62" s="793" t="e">
        <f>CE$30</f>
        <v>#REF!</v>
      </c>
    </row>
    <row r="63" spans="1:115" ht="13.5" x14ac:dyDescent="0.2">
      <c r="BR63" s="858" t="e">
        <f>BR$29</f>
        <v>#REF!</v>
      </c>
      <c r="BS63" s="561" t="e">
        <f>BS$29</f>
        <v>#REF!</v>
      </c>
      <c r="BT63" s="557" t="e">
        <f>BR$29</f>
        <v>#REF!</v>
      </c>
      <c r="BU63" s="558" t="e">
        <f>BS$29</f>
        <v>#REF!</v>
      </c>
      <c r="BV63" s="858" t="e">
        <f t="shared" ref="BV63:CE63" si="25">BV$29</f>
        <v>#REF!</v>
      </c>
      <c r="BW63" s="561" t="e">
        <f t="shared" si="25"/>
        <v>#REF!</v>
      </c>
      <c r="BX63" s="557" t="e">
        <f>BV$29</f>
        <v>#REF!</v>
      </c>
      <c r="BY63" s="558" t="e">
        <f>BW$29</f>
        <v>#REF!</v>
      </c>
      <c r="BZ63" s="858" t="e">
        <f t="shared" si="25"/>
        <v>#REF!</v>
      </c>
      <c r="CA63" s="561" t="e">
        <f t="shared" si="25"/>
        <v>#REF!</v>
      </c>
      <c r="CB63" s="557" t="e">
        <f>BZ$29</f>
        <v>#REF!</v>
      </c>
      <c r="CC63" s="558" t="e">
        <f>CA$29</f>
        <v>#REF!</v>
      </c>
      <c r="CD63" s="858" t="e">
        <f t="shared" si="25"/>
        <v>#REF!</v>
      </c>
      <c r="CE63" s="559" t="e">
        <f t="shared" si="25"/>
        <v>#REF!</v>
      </c>
      <c r="CF63" s="560" t="e">
        <f>CD$29</f>
        <v>#REF!</v>
      </c>
      <c r="CG63" s="859" t="e">
        <f>CE$29</f>
        <v>#REF!</v>
      </c>
    </row>
    <row r="64" spans="1:115" ht="13.5" x14ac:dyDescent="0.2">
      <c r="BR64" s="862" t="e">
        <f>BR$30</f>
        <v>#REF!</v>
      </c>
      <c r="BS64" s="861" t="e">
        <f>BS$30</f>
        <v>#REF!</v>
      </c>
      <c r="BT64" s="777" t="e">
        <f>BR$30</f>
        <v>#REF!</v>
      </c>
      <c r="BU64" s="793" t="e">
        <f>BS$30</f>
        <v>#REF!</v>
      </c>
      <c r="BV64" s="860" t="e">
        <f t="shared" ref="BV64:CE64" si="26">BV$30</f>
        <v>#REF!</v>
      </c>
      <c r="BW64" s="861" t="e">
        <f t="shared" si="26"/>
        <v>#REF!</v>
      </c>
      <c r="BX64" s="777" t="e">
        <f>BV$30</f>
        <v>#REF!</v>
      </c>
      <c r="BY64" s="793" t="e">
        <f>BW$30</f>
        <v>#REF!</v>
      </c>
      <c r="BZ64" s="860" t="e">
        <f t="shared" si="26"/>
        <v>#REF!</v>
      </c>
      <c r="CA64" s="861" t="e">
        <f t="shared" si="26"/>
        <v>#REF!</v>
      </c>
      <c r="CB64" s="777" t="e">
        <f>BZ$30</f>
        <v>#REF!</v>
      </c>
      <c r="CC64" s="793" t="e">
        <f>CA$30</f>
        <v>#REF!</v>
      </c>
      <c r="CD64" s="862" t="e">
        <f t="shared" si="26"/>
        <v>#REF!</v>
      </c>
      <c r="CE64" s="861" t="e">
        <f t="shared" si="26"/>
        <v>#REF!</v>
      </c>
      <c r="CF64" s="777" t="e">
        <f>CD$30</f>
        <v>#REF!</v>
      </c>
      <c r="CG64" s="793" t="e">
        <f>CE$30</f>
        <v>#REF!</v>
      </c>
    </row>
    <row r="65" spans="70:85" ht="13.5" x14ac:dyDescent="0.2">
      <c r="BR65" s="562" t="e">
        <f>BR$29</f>
        <v>#REF!</v>
      </c>
      <c r="BS65" s="561" t="e">
        <f>BS$29</f>
        <v>#REF!</v>
      </c>
      <c r="BT65" s="557" t="e">
        <f>BR$29</f>
        <v>#REF!</v>
      </c>
      <c r="BU65" s="558" t="e">
        <f>BS$29</f>
        <v>#REF!</v>
      </c>
      <c r="BV65" s="562" t="e">
        <f t="shared" ref="BV65:CE65" si="27">BV$29</f>
        <v>#REF!</v>
      </c>
      <c r="BW65" s="561" t="e">
        <f t="shared" si="27"/>
        <v>#REF!</v>
      </c>
      <c r="BX65" s="557" t="e">
        <f>BV$29</f>
        <v>#REF!</v>
      </c>
      <c r="BY65" s="558" t="e">
        <f>BW$29</f>
        <v>#REF!</v>
      </c>
      <c r="BZ65" s="562" t="e">
        <f t="shared" si="27"/>
        <v>#REF!</v>
      </c>
      <c r="CA65" s="561" t="e">
        <f t="shared" si="27"/>
        <v>#REF!</v>
      </c>
      <c r="CB65" s="557" t="e">
        <f>BZ$29</f>
        <v>#REF!</v>
      </c>
      <c r="CC65" s="558" t="e">
        <f>CA$29</f>
        <v>#REF!</v>
      </c>
      <c r="CD65" s="858" t="e">
        <f t="shared" si="27"/>
        <v>#REF!</v>
      </c>
      <c r="CE65" s="559" t="e">
        <f t="shared" si="27"/>
        <v>#REF!</v>
      </c>
      <c r="CF65" s="560" t="e">
        <f>CD$29</f>
        <v>#REF!</v>
      </c>
      <c r="CG65" s="859" t="e">
        <f>CE$29</f>
        <v>#REF!</v>
      </c>
    </row>
    <row r="66" spans="70:85" ht="13.5" x14ac:dyDescent="0.2">
      <c r="BR66" s="862" t="e">
        <f>BR$30</f>
        <v>#REF!</v>
      </c>
      <c r="BS66" s="861" t="e">
        <f>BS$30</f>
        <v>#REF!</v>
      </c>
      <c r="BT66" s="777" t="e">
        <f>BR$30</f>
        <v>#REF!</v>
      </c>
      <c r="BU66" s="793" t="e">
        <f>BS$30</f>
        <v>#REF!</v>
      </c>
      <c r="BV66" s="860" t="e">
        <f t="shared" ref="BV66:CE66" si="28">BV$30</f>
        <v>#REF!</v>
      </c>
      <c r="BW66" s="861" t="e">
        <f t="shared" si="28"/>
        <v>#REF!</v>
      </c>
      <c r="BX66" s="777" t="e">
        <f>BV$30</f>
        <v>#REF!</v>
      </c>
      <c r="BY66" s="793" t="e">
        <f>BW$30</f>
        <v>#REF!</v>
      </c>
      <c r="BZ66" s="860" t="e">
        <f t="shared" si="28"/>
        <v>#REF!</v>
      </c>
      <c r="CA66" s="861" t="e">
        <f t="shared" si="28"/>
        <v>#REF!</v>
      </c>
      <c r="CB66" s="777" t="e">
        <f>BZ$30</f>
        <v>#REF!</v>
      </c>
      <c r="CC66" s="793" t="e">
        <f>CA$30</f>
        <v>#REF!</v>
      </c>
      <c r="CD66" s="862" t="e">
        <f t="shared" si="28"/>
        <v>#REF!</v>
      </c>
      <c r="CE66" s="861" t="e">
        <f t="shared" si="28"/>
        <v>#REF!</v>
      </c>
      <c r="CF66" s="777" t="e">
        <f>CD$30</f>
        <v>#REF!</v>
      </c>
      <c r="CG66" s="793" t="e">
        <f>CE$30</f>
        <v>#REF!</v>
      </c>
    </row>
    <row r="67" spans="70:85" ht="13.5" x14ac:dyDescent="0.2">
      <c r="BR67" s="562" t="e">
        <f>BR$29</f>
        <v>#REF!</v>
      </c>
      <c r="BS67" s="561" t="e">
        <f>BS$29</f>
        <v>#REF!</v>
      </c>
      <c r="BT67" s="557" t="e">
        <f>BR$29</f>
        <v>#REF!</v>
      </c>
      <c r="BU67" s="558" t="e">
        <f>BS$29</f>
        <v>#REF!</v>
      </c>
      <c r="BV67" s="562" t="e">
        <f t="shared" ref="BV67:CE67" si="29">BV$29</f>
        <v>#REF!</v>
      </c>
      <c r="BW67" s="561" t="e">
        <f t="shared" si="29"/>
        <v>#REF!</v>
      </c>
      <c r="BX67" s="557" t="e">
        <f>BV$29</f>
        <v>#REF!</v>
      </c>
      <c r="BY67" s="558" t="e">
        <f>BW$29</f>
        <v>#REF!</v>
      </c>
      <c r="BZ67" s="562" t="e">
        <f t="shared" si="29"/>
        <v>#REF!</v>
      </c>
      <c r="CA67" s="561" t="e">
        <f t="shared" si="29"/>
        <v>#REF!</v>
      </c>
      <c r="CB67" s="557" t="e">
        <f>BZ$29</f>
        <v>#REF!</v>
      </c>
      <c r="CC67" s="558" t="e">
        <f>CA$29</f>
        <v>#REF!</v>
      </c>
      <c r="CD67" s="858" t="e">
        <f t="shared" si="29"/>
        <v>#REF!</v>
      </c>
      <c r="CE67" s="559" t="e">
        <f t="shared" si="29"/>
        <v>#REF!</v>
      </c>
      <c r="CF67" s="560" t="e">
        <f>CD$29</f>
        <v>#REF!</v>
      </c>
      <c r="CG67" s="859" t="e">
        <f>CE$29</f>
        <v>#REF!</v>
      </c>
    </row>
    <row r="68" spans="70:85" ht="13.5" x14ac:dyDescent="0.2">
      <c r="BR68" s="862" t="e">
        <f>BR$30</f>
        <v>#REF!</v>
      </c>
      <c r="BS68" s="861" t="e">
        <f>BS$30</f>
        <v>#REF!</v>
      </c>
      <c r="BT68" s="777" t="e">
        <f>BR$30</f>
        <v>#REF!</v>
      </c>
      <c r="BU68" s="793" t="e">
        <f>BS$30</f>
        <v>#REF!</v>
      </c>
      <c r="BV68" s="860" t="e">
        <f t="shared" ref="BV68:CE68" si="30">BV$30</f>
        <v>#REF!</v>
      </c>
      <c r="BW68" s="861" t="e">
        <f t="shared" si="30"/>
        <v>#REF!</v>
      </c>
      <c r="BX68" s="777" t="e">
        <f>BV$30</f>
        <v>#REF!</v>
      </c>
      <c r="BY68" s="793" t="e">
        <f>BW$30</f>
        <v>#REF!</v>
      </c>
      <c r="BZ68" s="860" t="e">
        <f t="shared" si="30"/>
        <v>#REF!</v>
      </c>
      <c r="CA68" s="861" t="e">
        <f t="shared" si="30"/>
        <v>#REF!</v>
      </c>
      <c r="CB68" s="777" t="e">
        <f>BZ$30</f>
        <v>#REF!</v>
      </c>
      <c r="CC68" s="793" t="e">
        <f>CA$30</f>
        <v>#REF!</v>
      </c>
      <c r="CD68" s="862" t="e">
        <f t="shared" si="30"/>
        <v>#REF!</v>
      </c>
      <c r="CE68" s="861" t="e">
        <f t="shared" si="30"/>
        <v>#REF!</v>
      </c>
      <c r="CF68" s="777" t="e">
        <f>CD$30</f>
        <v>#REF!</v>
      </c>
      <c r="CG68" s="793" t="e">
        <f>CE$30</f>
        <v>#REF!</v>
      </c>
    </row>
    <row r="69" spans="70:85" ht="13.5" x14ac:dyDescent="0.2">
      <c r="BR69" s="858" t="e">
        <f>BR$29</f>
        <v>#REF!</v>
      </c>
      <c r="BS69" s="561" t="e">
        <f>BS$29</f>
        <v>#REF!</v>
      </c>
      <c r="BT69" s="557" t="e">
        <f>BR$29</f>
        <v>#REF!</v>
      </c>
      <c r="BU69" s="558" t="e">
        <f>BS$29</f>
        <v>#REF!</v>
      </c>
      <c r="BV69" s="858" t="e">
        <f t="shared" ref="BV69:CE69" si="31">BV$29</f>
        <v>#REF!</v>
      </c>
      <c r="BW69" s="561" t="e">
        <f t="shared" si="31"/>
        <v>#REF!</v>
      </c>
      <c r="BX69" s="557" t="e">
        <f>BV$29</f>
        <v>#REF!</v>
      </c>
      <c r="BY69" s="558" t="e">
        <f>BW$29</f>
        <v>#REF!</v>
      </c>
      <c r="BZ69" s="858" t="e">
        <f t="shared" si="31"/>
        <v>#REF!</v>
      </c>
      <c r="CA69" s="561" t="e">
        <f t="shared" si="31"/>
        <v>#REF!</v>
      </c>
      <c r="CB69" s="557" t="e">
        <f>BZ$29</f>
        <v>#REF!</v>
      </c>
      <c r="CC69" s="558" t="e">
        <f>CA$29</f>
        <v>#REF!</v>
      </c>
      <c r="CD69" s="858" t="e">
        <f t="shared" si="31"/>
        <v>#REF!</v>
      </c>
      <c r="CE69" s="559" t="e">
        <f t="shared" si="31"/>
        <v>#REF!</v>
      </c>
      <c r="CF69" s="560" t="e">
        <f>CD$29</f>
        <v>#REF!</v>
      </c>
      <c r="CG69" s="859" t="e">
        <f>CE$29</f>
        <v>#REF!</v>
      </c>
    </row>
    <row r="70" spans="70:85" ht="13.5" x14ac:dyDescent="0.2">
      <c r="BR70" s="863" t="e">
        <f>BR$30</f>
        <v>#REF!</v>
      </c>
      <c r="BS70" s="864" t="e">
        <f>BS$30</f>
        <v>#REF!</v>
      </c>
      <c r="BT70" s="865" t="e">
        <f>BR$30</f>
        <v>#REF!</v>
      </c>
      <c r="BU70" s="866" t="e">
        <f>BS$30</f>
        <v>#REF!</v>
      </c>
      <c r="BV70" s="867" t="e">
        <f t="shared" ref="BV70:CE70" si="32">BV$30</f>
        <v>#REF!</v>
      </c>
      <c r="BW70" s="864" t="e">
        <f t="shared" si="32"/>
        <v>#REF!</v>
      </c>
      <c r="BX70" s="865" t="e">
        <f>BV$30</f>
        <v>#REF!</v>
      </c>
      <c r="BY70" s="866" t="e">
        <f>BW$30</f>
        <v>#REF!</v>
      </c>
      <c r="BZ70" s="867" t="e">
        <f t="shared" si="32"/>
        <v>#REF!</v>
      </c>
      <c r="CA70" s="864" t="e">
        <f>CA$30</f>
        <v>#REF!</v>
      </c>
      <c r="CB70" s="865" t="e">
        <f>BZ$30</f>
        <v>#REF!</v>
      </c>
      <c r="CC70" s="866" t="e">
        <f>CA$30</f>
        <v>#REF!</v>
      </c>
      <c r="CD70" s="863" t="e">
        <f t="shared" si="32"/>
        <v>#REF!</v>
      </c>
      <c r="CE70" s="864" t="e">
        <f t="shared" si="32"/>
        <v>#REF!</v>
      </c>
      <c r="CF70" s="865" t="e">
        <f>CD$30</f>
        <v>#REF!</v>
      </c>
      <c r="CG70" s="866" t="e">
        <f>CE$30</f>
        <v>#REF!</v>
      </c>
    </row>
  </sheetData>
  <mergeCells count="10">
    <mergeCell ref="BN39:BP41"/>
    <mergeCell ref="CQ20:CR21"/>
    <mergeCell ref="CX20:CY21"/>
    <mergeCell ref="DE20:DF21"/>
    <mergeCell ref="E20:F21"/>
    <mergeCell ref="L20:M21"/>
    <mergeCell ref="AA20:AB21"/>
    <mergeCell ref="AT20:AU21"/>
    <mergeCell ref="BM21:BN22"/>
    <mergeCell ref="CJ20:CK21"/>
  </mergeCells>
  <conditionalFormatting sqref="BZ39:CC70">
    <cfRule type="expression" dxfId="9" priority="5">
      <formula>IF(BU47&lt;&gt;"",1,0)</formula>
    </cfRule>
  </conditionalFormatting>
  <conditionalFormatting sqref="BR39:BY70">
    <cfRule type="expression" dxfId="8" priority="4">
      <formula>IF(CB47&lt;&gt;"",1,0)</formula>
    </cfRule>
  </conditionalFormatting>
  <conditionalFormatting sqref="CD39:CG70">
    <cfRule type="expression" dxfId="7" priority="3">
      <formula>IF(CV47&lt;&gt;"",1,0)</formula>
    </cfRule>
  </conditionalFormatting>
  <conditionalFormatting sqref="BR51:CG70 BR39:CG42">
    <cfRule type="expression" dxfId="6" priority="2">
      <formula>IF(CQ47&lt;&gt;"",1,0)</formula>
    </cfRule>
  </conditionalFormatting>
  <conditionalFormatting sqref="BR43:CG50">
    <cfRule type="expression" dxfId="5" priority="1">
      <formula>IF(DJ51&lt;&gt;"",1,0)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U122"/>
  <sheetViews>
    <sheetView workbookViewId="0"/>
  </sheetViews>
  <sheetFormatPr defaultRowHeight="12.75" x14ac:dyDescent="0.2"/>
  <cols>
    <col min="1" max="1" width="27.85546875" style="34" customWidth="1"/>
    <col min="2" max="2" width="19.140625" style="34" customWidth="1"/>
    <col min="3" max="3" width="21.140625" style="34" bestFit="1" customWidth="1"/>
    <col min="4" max="96" width="9.140625" style="34"/>
    <col min="97" max="97" width="8.85546875" style="34" bestFit="1" customWidth="1"/>
    <col min="98" max="98" width="15" style="34" bestFit="1" customWidth="1"/>
    <col min="99" max="99" width="16.85546875" style="34" bestFit="1" customWidth="1"/>
    <col min="100" max="16384" width="9.140625" style="34"/>
  </cols>
  <sheetData>
    <row r="1" spans="1:33" ht="15.75" x14ac:dyDescent="0.25">
      <c r="A1" s="232" t="s">
        <v>11311</v>
      </c>
    </row>
    <row r="2" spans="1:33" x14ac:dyDescent="0.2">
      <c r="G2" s="17" t="s">
        <v>11001</v>
      </c>
      <c r="H2" s="17"/>
      <c r="I2" s="17"/>
      <c r="J2" s="17"/>
      <c r="K2" s="17" t="s">
        <v>11002</v>
      </c>
      <c r="L2" s="17"/>
      <c r="M2" s="17"/>
      <c r="N2" s="17"/>
      <c r="O2" s="17" t="s">
        <v>11003</v>
      </c>
      <c r="P2" s="17"/>
      <c r="Q2" s="17"/>
      <c r="R2" s="17"/>
      <c r="S2" s="17" t="s">
        <v>11004</v>
      </c>
      <c r="T2" s="17"/>
      <c r="U2" s="17"/>
      <c r="V2" s="17"/>
      <c r="W2" s="17" t="s">
        <v>11005</v>
      </c>
      <c r="X2" s="17"/>
      <c r="Z2" s="17"/>
      <c r="AA2" s="17"/>
    </row>
    <row r="3" spans="1:33" x14ac:dyDescent="0.2">
      <c r="B3" s="188" t="s">
        <v>153</v>
      </c>
      <c r="D3" s="44" t="e">
        <f>IF(AND(G3="Validation: OK",K3="Validation: OK",O3="Validation: OK",S3="Validation: OK",W3="Validation: OK"),0,1)</f>
        <v>#REF!</v>
      </c>
      <c r="G3" s="32" t="e">
        <f>IF(AND(P87="",AQ87="",BR95="",CV52=""),"Validation: OK","Validation: Failure (see below table)")</f>
        <v>#REF!</v>
      </c>
      <c r="H3" s="32"/>
      <c r="I3" s="32"/>
      <c r="J3" s="32"/>
      <c r="K3" s="32" t="e">
        <f>IF(AND(V87="",AW87="",BX95="",DB52=""),"Validation: OK","Validation: Failure (see below table)")</f>
        <v>#REF!</v>
      </c>
      <c r="L3" s="32"/>
      <c r="M3" s="32"/>
      <c r="N3" s="32"/>
      <c r="O3" s="32" t="e">
        <f>IF(AND(G87="",BC87="",CD95="",DH52=""),"Validation: OK","Validation: Failure (see below table)")</f>
        <v>#REF!</v>
      </c>
      <c r="P3" s="32"/>
      <c r="Q3" s="32"/>
      <c r="R3" s="32"/>
      <c r="S3" s="32" t="e">
        <f>IF(AND(AB87="",BI87="",CJ95="",DN52=""),"Validation: OK","Validation: Failure (see below table)")</f>
        <v>#REF!</v>
      </c>
      <c r="T3" s="32"/>
      <c r="U3" s="32"/>
      <c r="V3" s="32"/>
      <c r="W3" s="32" t="e">
        <f>IF(AND(AH87="",DT52="",EC87="",EL87="",EU87=""),"Validation: OK","Validation: Failure (see below table)")</f>
        <v>#REF!</v>
      </c>
      <c r="X3" s="32"/>
      <c r="Z3" s="32"/>
      <c r="AA3" s="32"/>
    </row>
    <row r="4" spans="1:33" x14ac:dyDescent="0.2">
      <c r="B4" s="188" t="s">
        <v>154</v>
      </c>
      <c r="D4" s="44" t="e">
        <f>IF(AND(G4="First-stage credibility: OK",K4="First-stage credibility: OK",O4="First-stage credibility: OK",S4="First-stage credibility: OK",W4="First-stage credibility: OK"),0,1)</f>
        <v>#REF!</v>
      </c>
      <c r="G4" s="32" t="e">
        <f>IF(AND(FW27="",GO87=""),"First-stage credibility: OK","First-stage credibility: Warnings (see below table)")</f>
        <v>#REF!</v>
      </c>
      <c r="H4" s="32"/>
      <c r="I4" s="32"/>
      <c r="J4" s="32"/>
      <c r="K4" s="32" t="e">
        <f>IF(AND(FW27="",GO87=""),"First-stage credibility: OK","First-stage credibility: Warnings (see below table)")</f>
        <v>#REF!</v>
      </c>
      <c r="L4" s="32"/>
      <c r="M4" s="32"/>
      <c r="N4" s="32"/>
      <c r="O4" s="32" t="e">
        <f>IF(AND(FW27="",GO87="",FE87="",FN87=""),"First-stage credibility: OK","First-stage credibility: Warnings (see below table)")</f>
        <v>#REF!</v>
      </c>
      <c r="P4" s="32"/>
      <c r="Q4" s="32"/>
      <c r="R4" s="32"/>
      <c r="S4" s="32" t="e">
        <f>IF(AND(FW27="",GO87=""),"First-stage credibility: OK","First-stage credibility: Warnings (see below table)")</f>
        <v>#REF!</v>
      </c>
      <c r="T4" s="32"/>
      <c r="U4" s="32"/>
      <c r="V4" s="32"/>
      <c r="W4" s="32" t="e">
        <f>IF(AND(FW27="",GO87="",GF87=""),"First-stage credibility: OK","First-stage credibility: Warnings (see below table)")</f>
        <v>#REF!</v>
      </c>
      <c r="X4" s="32"/>
      <c r="Z4" s="32"/>
      <c r="AA4" s="32"/>
    </row>
    <row r="5" spans="1:33" x14ac:dyDescent="0.2">
      <c r="G5" s="32"/>
      <c r="H5" s="32"/>
      <c r="I5" s="32"/>
      <c r="J5" s="32"/>
      <c r="K5" s="32"/>
      <c r="L5" s="32"/>
      <c r="M5" s="32"/>
      <c r="N5" s="32"/>
      <c r="O5" s="32"/>
      <c r="P5" s="32"/>
      <c r="Q5" s="32"/>
      <c r="R5" s="32"/>
      <c r="S5" s="32"/>
      <c r="T5" s="32"/>
      <c r="U5" s="32"/>
      <c r="V5" s="32"/>
      <c r="W5" s="32"/>
      <c r="X5" s="32"/>
      <c r="Y5" s="32"/>
      <c r="Z5" s="32"/>
      <c r="AA5" s="32"/>
    </row>
    <row r="7" spans="1:33" ht="152.25" x14ac:dyDescent="0.2">
      <c r="B7" s="1354" t="s">
        <v>155</v>
      </c>
      <c r="C7" s="1541"/>
      <c r="D7" s="138" t="s">
        <v>11258</v>
      </c>
      <c r="E7" s="138" t="s">
        <v>11155</v>
      </c>
      <c r="F7" s="138" t="s">
        <v>11259</v>
      </c>
      <c r="G7" s="138" t="s">
        <v>11260</v>
      </c>
      <c r="H7" s="290" t="s">
        <v>11261</v>
      </c>
      <c r="I7" s="290" t="s">
        <v>11312</v>
      </c>
      <c r="J7" s="290" t="s">
        <v>11313</v>
      </c>
      <c r="K7" s="290" t="s">
        <v>11314</v>
      </c>
      <c r="L7" s="1357"/>
      <c r="O7" s="1354" t="s">
        <v>168</v>
      </c>
      <c r="P7" s="138"/>
      <c r="Q7" s="138" t="s">
        <v>11262</v>
      </c>
      <c r="R7" s="138" t="s">
        <v>11263</v>
      </c>
      <c r="S7" s="290" t="s">
        <v>11264</v>
      </c>
      <c r="T7" s="290" t="s">
        <v>11315</v>
      </c>
      <c r="U7" s="290" t="s">
        <v>11316</v>
      </c>
      <c r="V7" s="1357"/>
    </row>
    <row r="8" spans="1:33" x14ac:dyDescent="0.2">
      <c r="B8" s="1358" t="s">
        <v>172</v>
      </c>
      <c r="C8" s="39"/>
      <c r="D8" s="22">
        <v>1</v>
      </c>
      <c r="E8" s="22">
        <v>1</v>
      </c>
      <c r="F8" s="22">
        <v>1</v>
      </c>
      <c r="G8" s="22">
        <v>1</v>
      </c>
      <c r="H8" s="37">
        <v>1</v>
      </c>
      <c r="I8" s="37">
        <v>1</v>
      </c>
      <c r="J8" s="37">
        <v>1</v>
      </c>
      <c r="K8" s="37">
        <v>1</v>
      </c>
      <c r="L8" s="122"/>
      <c r="O8" s="1358" t="s">
        <v>172</v>
      </c>
      <c r="P8" s="22"/>
      <c r="Q8" s="22">
        <v>1</v>
      </c>
      <c r="R8" s="22">
        <v>1</v>
      </c>
      <c r="S8" s="101">
        <v>1</v>
      </c>
      <c r="T8" s="37">
        <v>1</v>
      </c>
      <c r="U8" s="37">
        <v>1</v>
      </c>
      <c r="V8" s="122"/>
    </row>
    <row r="9" spans="1:33" x14ac:dyDescent="0.2">
      <c r="B9" s="123"/>
      <c r="C9" s="625"/>
      <c r="D9" s="625"/>
      <c r="E9" s="625"/>
      <c r="F9" s="625"/>
      <c r="G9" s="625"/>
      <c r="H9" s="292"/>
      <c r="I9" s="75"/>
      <c r="J9" s="292"/>
      <c r="K9" s="625"/>
      <c r="L9" s="124"/>
      <c r="O9" s="125"/>
      <c r="P9" s="625"/>
      <c r="Q9" s="625"/>
      <c r="R9" s="625"/>
      <c r="S9" s="292"/>
      <c r="T9" s="292"/>
      <c r="U9" s="292"/>
      <c r="V9" s="124"/>
    </row>
    <row r="12" spans="1:33" x14ac:dyDescent="0.2">
      <c r="A12" s="3"/>
      <c r="B12" s="3"/>
      <c r="C12" s="3"/>
      <c r="D12" s="67" t="s">
        <v>11173</v>
      </c>
      <c r="E12" s="3"/>
      <c r="F12" s="3"/>
      <c r="G12" s="3"/>
      <c r="H12" s="3"/>
      <c r="I12" s="3"/>
      <c r="J12" s="3"/>
      <c r="K12" s="3"/>
      <c r="L12" s="3"/>
      <c r="M12" s="3"/>
      <c r="N12" s="3"/>
      <c r="O12" s="3"/>
      <c r="P12" s="3"/>
      <c r="Q12" s="3"/>
      <c r="R12" s="3"/>
      <c r="S12" s="3"/>
      <c r="T12" s="3"/>
      <c r="U12" s="3"/>
      <c r="V12" s="3"/>
      <c r="W12" s="3"/>
    </row>
    <row r="13" spans="1:33" x14ac:dyDescent="0.2">
      <c r="A13" s="3"/>
      <c r="B13" s="3"/>
      <c r="C13" s="3"/>
      <c r="D13" s="3"/>
      <c r="E13" s="3"/>
      <c r="F13" s="3"/>
      <c r="G13" s="3"/>
      <c r="H13" s="3"/>
      <c r="I13" s="3"/>
      <c r="J13" s="3"/>
      <c r="K13" s="3"/>
      <c r="L13" s="3"/>
      <c r="M13" s="3"/>
      <c r="N13" s="3"/>
      <c r="O13" s="3"/>
      <c r="P13" s="3"/>
      <c r="Q13" s="3"/>
      <c r="R13" s="3"/>
      <c r="S13" s="3"/>
      <c r="T13" s="3"/>
      <c r="U13" s="3"/>
      <c r="V13" s="3"/>
      <c r="W13" s="3"/>
    </row>
    <row r="14" spans="1:33" x14ac:dyDescent="0.2">
      <c r="A14" s="3"/>
      <c r="B14" s="3"/>
      <c r="C14" s="3"/>
      <c r="D14" s="3" t="s">
        <v>11001</v>
      </c>
      <c r="E14" s="3" t="s">
        <v>11001</v>
      </c>
      <c r="F14" s="3" t="s">
        <v>11001</v>
      </c>
      <c r="G14" s="3" t="s">
        <v>11001</v>
      </c>
      <c r="H14" s="3" t="s">
        <v>11001</v>
      </c>
      <c r="I14" s="3" t="s">
        <v>11001</v>
      </c>
      <c r="J14" s="3" t="s">
        <v>11002</v>
      </c>
      <c r="K14" s="3" t="s">
        <v>11002</v>
      </c>
      <c r="L14" s="3" t="s">
        <v>11002</v>
      </c>
      <c r="M14" s="3" t="s">
        <v>11002</v>
      </c>
      <c r="N14" s="3" t="s">
        <v>11002</v>
      </c>
      <c r="O14" s="3" t="s">
        <v>11002</v>
      </c>
      <c r="P14" s="3" t="s">
        <v>11003</v>
      </c>
      <c r="Q14" s="3" t="s">
        <v>11003</v>
      </c>
      <c r="R14" s="3" t="s">
        <v>11003</v>
      </c>
      <c r="S14" s="3" t="s">
        <v>11003</v>
      </c>
      <c r="T14" s="3" t="s">
        <v>11003</v>
      </c>
      <c r="U14" s="3" t="s">
        <v>11003</v>
      </c>
      <c r="V14" s="3" t="s">
        <v>11004</v>
      </c>
      <c r="W14" s="3" t="s">
        <v>11004</v>
      </c>
      <c r="X14" s="3" t="s">
        <v>11004</v>
      </c>
      <c r="Y14" s="3" t="s">
        <v>11004</v>
      </c>
      <c r="Z14" s="3" t="s">
        <v>11004</v>
      </c>
      <c r="AA14" s="3" t="s">
        <v>11004</v>
      </c>
      <c r="AB14" s="38" t="s">
        <v>11005</v>
      </c>
      <c r="AC14" s="3" t="s">
        <v>11005</v>
      </c>
      <c r="AD14" s="3" t="s">
        <v>11005</v>
      </c>
      <c r="AE14" s="3" t="s">
        <v>11005</v>
      </c>
      <c r="AF14" s="3" t="s">
        <v>11005</v>
      </c>
      <c r="AG14" s="3" t="s">
        <v>11005</v>
      </c>
    </row>
    <row r="15" spans="1:33" x14ac:dyDescent="0.2">
      <c r="A15" s="67" t="s">
        <v>11172</v>
      </c>
      <c r="B15" s="3"/>
      <c r="C15" s="3"/>
      <c r="D15" s="3" t="s">
        <v>11210</v>
      </c>
      <c r="E15" s="3" t="s">
        <v>11210</v>
      </c>
      <c r="F15" s="38" t="s">
        <v>11211</v>
      </c>
      <c r="G15" s="38" t="s">
        <v>11211</v>
      </c>
      <c r="H15" s="38" t="s">
        <v>11266</v>
      </c>
      <c r="I15" s="38" t="s">
        <v>11266</v>
      </c>
      <c r="J15" s="3" t="s">
        <v>11210</v>
      </c>
      <c r="K15" s="3" t="s">
        <v>11210</v>
      </c>
      <c r="L15" s="38" t="s">
        <v>11211</v>
      </c>
      <c r="M15" s="38" t="s">
        <v>11211</v>
      </c>
      <c r="N15" s="38" t="s">
        <v>11266</v>
      </c>
      <c r="O15" s="38" t="s">
        <v>11266</v>
      </c>
      <c r="P15" s="3" t="s">
        <v>11210</v>
      </c>
      <c r="Q15" s="3" t="s">
        <v>11210</v>
      </c>
      <c r="R15" s="38" t="s">
        <v>11211</v>
      </c>
      <c r="S15" s="38" t="s">
        <v>11211</v>
      </c>
      <c r="T15" s="38" t="s">
        <v>11266</v>
      </c>
      <c r="U15" s="38" t="s">
        <v>11266</v>
      </c>
      <c r="V15" s="3" t="s">
        <v>11210</v>
      </c>
      <c r="W15" s="3" t="s">
        <v>11210</v>
      </c>
      <c r="X15" s="38" t="s">
        <v>11211</v>
      </c>
      <c r="Y15" s="38" t="s">
        <v>11211</v>
      </c>
      <c r="Z15" s="38" t="s">
        <v>11266</v>
      </c>
      <c r="AA15" s="38" t="s">
        <v>11266</v>
      </c>
      <c r="AB15" s="3" t="s">
        <v>11210</v>
      </c>
      <c r="AC15" s="3" t="s">
        <v>11210</v>
      </c>
      <c r="AD15" s="38" t="s">
        <v>11211</v>
      </c>
      <c r="AE15" s="38" t="s">
        <v>11211</v>
      </c>
      <c r="AF15" s="38" t="s">
        <v>11266</v>
      </c>
      <c r="AG15" s="38" t="s">
        <v>11266</v>
      </c>
    </row>
    <row r="16" spans="1:33" x14ac:dyDescent="0.2">
      <c r="A16" s="3"/>
      <c r="B16" s="3"/>
      <c r="C16" s="3"/>
      <c r="D16" s="3" t="s">
        <v>173</v>
      </c>
      <c r="E16" s="3" t="s">
        <v>95</v>
      </c>
      <c r="F16" s="38" t="s">
        <v>173</v>
      </c>
      <c r="G16" s="38" t="s">
        <v>95</v>
      </c>
      <c r="H16" s="38" t="s">
        <v>173</v>
      </c>
      <c r="I16" s="38" t="s">
        <v>95</v>
      </c>
      <c r="J16" s="3" t="s">
        <v>173</v>
      </c>
      <c r="K16" s="3" t="s">
        <v>95</v>
      </c>
      <c r="L16" s="38" t="s">
        <v>173</v>
      </c>
      <c r="M16" s="38" t="s">
        <v>95</v>
      </c>
      <c r="N16" s="38" t="s">
        <v>173</v>
      </c>
      <c r="O16" s="38" t="s">
        <v>95</v>
      </c>
      <c r="P16" s="3" t="s">
        <v>173</v>
      </c>
      <c r="Q16" s="3" t="s">
        <v>95</v>
      </c>
      <c r="R16" s="38" t="s">
        <v>173</v>
      </c>
      <c r="S16" s="38" t="s">
        <v>95</v>
      </c>
      <c r="T16" s="38" t="s">
        <v>173</v>
      </c>
      <c r="U16" s="38" t="s">
        <v>95</v>
      </c>
      <c r="V16" s="3" t="s">
        <v>173</v>
      </c>
      <c r="W16" s="3" t="s">
        <v>95</v>
      </c>
      <c r="X16" s="38" t="s">
        <v>173</v>
      </c>
      <c r="Y16" s="38" t="s">
        <v>95</v>
      </c>
      <c r="Z16" s="38" t="s">
        <v>173</v>
      </c>
      <c r="AA16" s="38" t="s">
        <v>95</v>
      </c>
      <c r="AB16" s="3" t="s">
        <v>173</v>
      </c>
      <c r="AC16" s="3" t="s">
        <v>95</v>
      </c>
      <c r="AD16" s="38" t="s">
        <v>173</v>
      </c>
      <c r="AE16" s="38" t="s">
        <v>95</v>
      </c>
      <c r="AF16" s="38" t="s">
        <v>173</v>
      </c>
      <c r="AG16" s="38" t="s">
        <v>95</v>
      </c>
    </row>
    <row r="17" spans="1:203" x14ac:dyDescent="0.2">
      <c r="A17" s="3"/>
      <c r="B17" s="3"/>
      <c r="C17" s="3"/>
    </row>
    <row r="18" spans="1:203" x14ac:dyDescent="0.2">
      <c r="A18" s="3"/>
      <c r="B18" s="3"/>
      <c r="C18" s="3"/>
      <c r="E18" s="66"/>
      <c r="F18" s="49"/>
      <c r="G18" s="49"/>
      <c r="H18" s="49"/>
      <c r="I18" s="49"/>
      <c r="J18" s="49"/>
      <c r="K18" s="49"/>
      <c r="L18" s="49"/>
      <c r="M18" s="49"/>
      <c r="N18" s="66"/>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294"/>
      <c r="AO18" s="66"/>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294"/>
      <c r="BP18" s="66"/>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294"/>
      <c r="CQ18" s="66"/>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294"/>
      <c r="EA18" s="66"/>
      <c r="EB18" s="49"/>
      <c r="EC18" s="49"/>
      <c r="ED18" s="49"/>
      <c r="EE18" s="49"/>
      <c r="EF18" s="49"/>
      <c r="EG18" s="49"/>
      <c r="EH18" s="49"/>
      <c r="EI18" s="49"/>
      <c r="EJ18" s="66"/>
      <c r="EK18" s="49"/>
      <c r="EL18" s="49"/>
      <c r="EM18" s="49"/>
      <c r="EN18" s="49"/>
      <c r="EO18" s="49"/>
      <c r="EP18" s="49"/>
      <c r="EQ18" s="49"/>
      <c r="ER18" s="49"/>
      <c r="ES18" s="66"/>
      <c r="ET18" s="49"/>
      <c r="EU18" s="49"/>
      <c r="EV18" s="49"/>
      <c r="EW18" s="49"/>
      <c r="EX18" s="49"/>
      <c r="EY18" s="49"/>
      <c r="EZ18" s="49"/>
      <c r="FA18" s="294"/>
      <c r="FB18" s="3"/>
      <c r="FC18" s="320"/>
      <c r="FD18" s="321"/>
      <c r="FE18" s="321"/>
      <c r="FF18" s="321"/>
      <c r="FG18" s="321"/>
      <c r="FH18" s="321"/>
      <c r="FI18" s="321"/>
      <c r="FJ18" s="321"/>
      <c r="FK18" s="322"/>
      <c r="FL18" s="320"/>
      <c r="FM18" s="321"/>
      <c r="FN18" s="321"/>
      <c r="FO18" s="321"/>
      <c r="FP18" s="321"/>
      <c r="FQ18" s="321"/>
      <c r="FR18" s="321"/>
      <c r="FS18" s="321"/>
      <c r="FT18" s="322"/>
      <c r="FU18" s="320"/>
      <c r="FV18" s="321"/>
      <c r="FW18" s="321"/>
      <c r="FX18" s="321"/>
      <c r="FY18" s="321"/>
      <c r="FZ18" s="321"/>
      <c r="GA18" s="321"/>
      <c r="GB18" s="321"/>
      <c r="GC18" s="322"/>
      <c r="GD18" s="320"/>
      <c r="GE18" s="321"/>
      <c r="GF18" s="321"/>
      <c r="GG18" s="321"/>
      <c r="GH18" s="321"/>
      <c r="GI18" s="321"/>
      <c r="GJ18" s="321"/>
      <c r="GK18" s="321"/>
      <c r="GL18" s="322"/>
      <c r="GM18" s="320"/>
      <c r="GN18" s="321"/>
      <c r="GO18" s="321"/>
      <c r="GP18" s="321"/>
      <c r="GQ18" s="321"/>
      <c r="GR18" s="321"/>
      <c r="GS18" s="321"/>
      <c r="GT18" s="321"/>
      <c r="GU18" s="322"/>
    </row>
    <row r="19" spans="1:203" x14ac:dyDescent="0.2">
      <c r="A19" s="3"/>
      <c r="B19" s="3"/>
      <c r="C19" s="3"/>
      <c r="E19" s="295"/>
      <c r="F19" s="10"/>
      <c r="G19" s="10"/>
      <c r="H19" s="10"/>
      <c r="I19" s="10"/>
      <c r="J19" s="10"/>
      <c r="K19" s="10"/>
      <c r="L19" s="10"/>
      <c r="M19" s="50"/>
      <c r="N19" s="295"/>
      <c r="O19" s="10"/>
      <c r="P19" s="297" t="s">
        <v>11267</v>
      </c>
      <c r="Q19" s="10"/>
      <c r="R19" s="10"/>
      <c r="S19" s="10"/>
      <c r="T19" s="10"/>
      <c r="U19" s="10"/>
      <c r="V19" s="297" t="s">
        <v>11268</v>
      </c>
      <c r="W19" s="10"/>
      <c r="X19" s="10"/>
      <c r="Y19" s="10"/>
      <c r="Z19" s="10"/>
      <c r="AA19" s="10"/>
      <c r="AB19" s="119" t="s">
        <v>11269</v>
      </c>
      <c r="AC19" s="10"/>
      <c r="AD19" s="10"/>
      <c r="AE19" s="10"/>
      <c r="AF19" s="10"/>
      <c r="AG19" s="10"/>
      <c r="AH19" s="119" t="s">
        <v>11317</v>
      </c>
      <c r="AI19" s="10"/>
      <c r="AJ19" s="10"/>
      <c r="AK19" s="10"/>
      <c r="AL19" s="10"/>
      <c r="AM19" s="10"/>
      <c r="AN19" s="50"/>
      <c r="AO19" s="295"/>
      <c r="AP19" s="10"/>
      <c r="AQ19" s="297" t="s">
        <v>11267</v>
      </c>
      <c r="AR19" s="10"/>
      <c r="AS19" s="10"/>
      <c r="AT19" s="10"/>
      <c r="AU19" s="10"/>
      <c r="AV19" s="10"/>
      <c r="AW19" s="297" t="s">
        <v>11268</v>
      </c>
      <c r="AX19" s="10"/>
      <c r="AY19" s="10"/>
      <c r="AZ19" s="10"/>
      <c r="BA19" s="10"/>
      <c r="BB19" s="10"/>
      <c r="BC19" s="10" t="s">
        <v>11270</v>
      </c>
      <c r="BD19" s="10"/>
      <c r="BE19" s="10"/>
      <c r="BF19" s="10"/>
      <c r="BG19" s="10"/>
      <c r="BH19" s="10"/>
      <c r="BI19" s="119" t="s">
        <v>11269</v>
      </c>
      <c r="BJ19" s="10"/>
      <c r="BK19" s="10"/>
      <c r="BL19" s="10"/>
      <c r="BM19" s="10"/>
      <c r="BN19" s="10"/>
      <c r="BO19" s="50"/>
      <c r="BP19" s="295"/>
      <c r="BQ19" s="10"/>
      <c r="BR19" s="297" t="s">
        <v>11267</v>
      </c>
      <c r="BS19" s="10"/>
      <c r="BT19" s="10"/>
      <c r="BU19" s="10"/>
      <c r="BV19" s="10"/>
      <c r="BW19" s="10"/>
      <c r="BX19" s="297" t="s">
        <v>11268</v>
      </c>
      <c r="BY19" s="10"/>
      <c r="BZ19" s="10"/>
      <c r="CA19" s="10"/>
      <c r="CB19" s="10"/>
      <c r="CC19" s="10"/>
      <c r="CD19" s="10" t="s">
        <v>11270</v>
      </c>
      <c r="CE19" s="10"/>
      <c r="CF19" s="10"/>
      <c r="CG19" s="10"/>
      <c r="CH19" s="10"/>
      <c r="CI19" s="10"/>
      <c r="CJ19" s="119" t="s">
        <v>11269</v>
      </c>
      <c r="CK19" s="10"/>
      <c r="CL19" s="10"/>
      <c r="CM19" s="10"/>
      <c r="CN19" s="10"/>
      <c r="CO19" s="10"/>
      <c r="CP19" s="50"/>
      <c r="DZ19" s="50"/>
      <c r="EA19" s="295"/>
      <c r="EB19" s="10"/>
      <c r="EC19" s="10"/>
      <c r="ED19" s="10"/>
      <c r="EE19" s="10"/>
      <c r="EF19" s="10"/>
      <c r="EG19" s="10"/>
      <c r="EH19" s="10"/>
      <c r="EI19" s="50"/>
      <c r="EJ19" s="295"/>
      <c r="EK19" s="10"/>
      <c r="EL19" s="10"/>
      <c r="EM19" s="10"/>
      <c r="EN19" s="10"/>
      <c r="EO19" s="10"/>
      <c r="EP19" s="10"/>
      <c r="EQ19" s="10"/>
      <c r="ER19" s="50"/>
      <c r="ES19" s="295"/>
      <c r="ET19" s="10"/>
      <c r="EU19" s="10"/>
      <c r="EV19" s="10"/>
      <c r="EW19" s="10"/>
      <c r="EX19" s="10"/>
      <c r="EY19" s="10"/>
      <c r="EZ19" s="10"/>
      <c r="FA19" s="50"/>
      <c r="FB19" s="3"/>
      <c r="FC19" s="323"/>
      <c r="FD19" s="10"/>
      <c r="FE19" s="10"/>
      <c r="FF19" s="10"/>
      <c r="FG19" s="10"/>
      <c r="FH19" s="10"/>
      <c r="FI19" s="10"/>
      <c r="FJ19" s="10"/>
      <c r="FK19" s="324"/>
      <c r="FL19" s="323"/>
      <c r="FM19" s="10"/>
      <c r="FN19" s="10"/>
      <c r="FO19" s="10"/>
      <c r="FP19" s="10"/>
      <c r="FQ19" s="10"/>
      <c r="FR19" s="10"/>
      <c r="FS19" s="10"/>
      <c r="FT19" s="324"/>
      <c r="FU19" s="323"/>
      <c r="FV19" s="10"/>
      <c r="FW19" s="10"/>
      <c r="FX19" s="10"/>
      <c r="FY19" s="10"/>
      <c r="FZ19" s="10"/>
      <c r="GA19" s="10"/>
      <c r="GB19" s="10"/>
      <c r="GC19" s="324"/>
      <c r="GD19" s="323"/>
      <c r="GE19" s="10"/>
      <c r="GF19" s="10"/>
      <c r="GG19" s="10"/>
      <c r="GH19" s="10"/>
      <c r="GI19" s="10"/>
      <c r="GJ19" s="10"/>
      <c r="GK19" s="10"/>
      <c r="GL19" s="324"/>
      <c r="GM19" s="323"/>
      <c r="GN19" s="10"/>
      <c r="GO19" s="10"/>
      <c r="GP19" s="10"/>
      <c r="GQ19" s="10"/>
      <c r="GR19" s="10"/>
      <c r="GS19" s="10"/>
      <c r="GT19" s="10"/>
      <c r="GU19" s="324"/>
    </row>
    <row r="20" spans="1:203" x14ac:dyDescent="0.2">
      <c r="A20" s="3" t="s">
        <v>11273</v>
      </c>
      <c r="B20" s="3" t="s">
        <v>11274</v>
      </c>
      <c r="C20" s="3" t="s">
        <v>11275</v>
      </c>
      <c r="E20" s="1656" t="s">
        <v>11276</v>
      </c>
      <c r="F20" s="1689"/>
      <c r="G20" s="264" t="e">
        <f>IF(AND($D$8=1,#REF!&gt;0),P$15&amp;", "&amp;P$16&amp;", "&amp;$A20&amp;", "&amp;$B20&amp;", "&amp;$C20&amp;"; ","")</f>
        <v>#REF!</v>
      </c>
      <c r="H20" s="255" t="e">
        <f>IF(AND($D$8=1,#REF!&gt;0),Q$15&amp;", "&amp;Q$16&amp;", "&amp;$A20&amp;", "&amp;$B20&amp;", "&amp;$C20&amp;"; ","")</f>
        <v>#REF!</v>
      </c>
      <c r="I20" s="256" t="e">
        <f>IF(AND($D$8=1,#REF!&gt;0),R$15&amp;", "&amp;R$16&amp;", "&amp;$A20&amp;", "&amp;$B20&amp;", "&amp;$C20&amp;"; ","")</f>
        <v>#REF!</v>
      </c>
      <c r="J20" s="255" t="e">
        <f>IF(AND($D$8=1,#REF!&gt;0),S$15&amp;", "&amp;S$16&amp;", "&amp;$A20&amp;", "&amp;$B20&amp;", "&amp;$C20&amp;"; ","")</f>
        <v>#REF!</v>
      </c>
      <c r="K20" s="298" t="e">
        <f>IF(AND($D$8=1,#REF!&gt;0),T$15&amp;", "&amp;T$16&amp;", "&amp;$A20&amp;", "&amp;$B20&amp;", "&amp;$C20&amp;"; ","")</f>
        <v>#REF!</v>
      </c>
      <c r="L20" s="293" t="e">
        <f>IF(AND($D$8=1,#REF!&gt;0),U$15&amp;", "&amp;U$16&amp;", "&amp;$A20&amp;", "&amp;$B20&amp;", "&amp;$C20&amp;"; ","")</f>
        <v>#REF!</v>
      </c>
      <c r="M20" s="50"/>
      <c r="N20" s="1656" t="s">
        <v>11277</v>
      </c>
      <c r="O20" s="1689"/>
      <c r="P20" s="264" t="e">
        <f>IF(AND($E$8=1,#REF!&lt;0),D$14&amp;", "&amp;D$15&amp;", "&amp;D$16&amp;", "&amp;$A20&amp;", "&amp;$B20&amp;", "&amp;$C20&amp;"; ","")</f>
        <v>#REF!</v>
      </c>
      <c r="Q20" s="255" t="e">
        <f>IF(AND($E$8=1,#REF!&lt;0),E$14&amp;", "&amp;E$15&amp;", "&amp;E$16&amp;", "&amp;$A20&amp;", "&amp;$B20&amp;", "&amp;$C20&amp;"; ","")</f>
        <v>#REF!</v>
      </c>
      <c r="R20" s="256" t="e">
        <f>IF(AND($E$8=1,#REF!&lt;0),F$14&amp;", "&amp;F$15&amp;", "&amp;F$16&amp;", "&amp;$A20&amp;", "&amp;$B20&amp;", "&amp;$C20&amp;"; ","")</f>
        <v>#REF!</v>
      </c>
      <c r="S20" s="255" t="e">
        <f>IF(AND($E$8=1,#REF!&lt;0),G$14&amp;", "&amp;G$15&amp;", "&amp;G$16&amp;", "&amp;$A20&amp;", "&amp;$B20&amp;", "&amp;$C20&amp;"; ","")</f>
        <v>#REF!</v>
      </c>
      <c r="T20" s="298" t="e">
        <f>IF(AND($E$8=1,#REF!&lt;0),H$14&amp;", "&amp;H$15&amp;", "&amp;H$16&amp;", "&amp;$A20&amp;", "&amp;$B20&amp;", "&amp;$C20&amp;"; ","")</f>
        <v>#REF!</v>
      </c>
      <c r="U20" s="298" t="e">
        <f>IF(AND($E$8=1,#REF!&lt;0),I$14&amp;", "&amp;I$15&amp;", "&amp;I$16&amp;", "&amp;$A20&amp;", "&amp;$B20&amp;", "&amp;$C20&amp;"; ","")</f>
        <v>#REF!</v>
      </c>
      <c r="V20" s="264" t="e">
        <f>IF(AND($E$8=1,#REF!&lt;0),J$14&amp;", "&amp;J$15&amp;", "&amp;J$16&amp;", "&amp;$A20&amp;", "&amp;$B20&amp;", "&amp;$C20&amp;"; ","")</f>
        <v>#REF!</v>
      </c>
      <c r="W20" s="255" t="e">
        <f>IF(AND($E$8=1,#REF!&lt;0),K$14&amp;", "&amp;K$15&amp;", "&amp;K$16&amp;", "&amp;$A20&amp;", "&amp;$B20&amp;", "&amp;$C20&amp;"; ","")</f>
        <v>#REF!</v>
      </c>
      <c r="X20" s="256" t="e">
        <f>IF(AND($E$8=1,#REF!&lt;0),L$14&amp;", "&amp;L$15&amp;", "&amp;L$16&amp;", "&amp;$A20&amp;", "&amp;$B20&amp;", "&amp;$C20&amp;"; ","")</f>
        <v>#REF!</v>
      </c>
      <c r="Y20" s="255" t="e">
        <f>IF(AND($E$8=1,#REF!&lt;0),M$14&amp;", "&amp;M$15&amp;", "&amp;M$16&amp;", "&amp;$A20&amp;", "&amp;$B20&amp;", "&amp;$C20&amp;"; ","")</f>
        <v>#REF!</v>
      </c>
      <c r="Z20" s="298" t="e">
        <f>IF(AND($E$8=1,#REF!&lt;0),N$14&amp;", "&amp;N$15&amp;", "&amp;N$16&amp;", "&amp;$A20&amp;", "&amp;$B20&amp;", "&amp;$C20&amp;"; ","")</f>
        <v>#REF!</v>
      </c>
      <c r="AA20" s="298" t="e">
        <f>IF(AND($E$8=1,#REF!&lt;0),O$14&amp;", "&amp;O$15&amp;", "&amp;O$16&amp;", "&amp;$A20&amp;", "&amp;$B20&amp;", "&amp;$C20&amp;"; ","")</f>
        <v>#REF!</v>
      </c>
      <c r="AB20" s="264" t="e">
        <f>IF(AND($E$8=1,#REF!&lt;0),V$14&amp;", "&amp;V$15&amp;", "&amp;V$16&amp;", "&amp;$A20&amp;", "&amp;$B20&amp;", "&amp;$C20&amp;"; ","")</f>
        <v>#REF!</v>
      </c>
      <c r="AC20" s="255" t="e">
        <f>IF(AND($E$8=1,#REF!&lt;0),W$14&amp;", "&amp;W$15&amp;", "&amp;W$16&amp;", "&amp;$A20&amp;", "&amp;$B20&amp;", "&amp;$C20&amp;"; ","")</f>
        <v>#REF!</v>
      </c>
      <c r="AD20" s="256" t="e">
        <f>IF(AND($E$8=1,#REF!&lt;0),X$14&amp;", "&amp;X$15&amp;", "&amp;X$16&amp;", "&amp;$A20&amp;", "&amp;$B20&amp;", "&amp;$C20&amp;"; ","")</f>
        <v>#REF!</v>
      </c>
      <c r="AE20" s="257" t="e">
        <f>IF(AND($E$8=1,#REF!&lt;0),Y$14&amp;", "&amp;Y$15&amp;", "&amp;Y$16&amp;", "&amp;$A20&amp;", "&amp;$B20&amp;", "&amp;$C20&amp;"; ","")</f>
        <v>#REF!</v>
      </c>
      <c r="AF20" s="256" t="e">
        <f>IF(AND($E$8=1,#REF!&lt;0),Z$14&amp;", "&amp;Z$15&amp;", "&amp;Z$16&amp;", "&amp;$A20&amp;", "&amp;$B20&amp;", "&amp;$C20&amp;"; ","")</f>
        <v>#REF!</v>
      </c>
      <c r="AG20" s="298" t="e">
        <f>IF(AND($E$8=1,#REF!&lt;0),AA$14&amp;", "&amp;AA$15&amp;", "&amp;AA$16&amp;", "&amp;$A20&amp;", "&amp;$B20&amp;", "&amp;$C20&amp;"; ","")</f>
        <v>#REF!</v>
      </c>
      <c r="AH20" s="264" t="e">
        <f>IF(AND($E$8=1,#REF!&lt;0),AB$14&amp;", "&amp;AB$15&amp;", "&amp;AB$16&amp;", "&amp;$A20&amp;", "&amp;$B20&amp;", "&amp;$C20&amp;"; ","")</f>
        <v>#REF!</v>
      </c>
      <c r="AI20" s="255" t="e">
        <f>IF(AND($E$8=1,#REF!&lt;0),AC$14&amp;", "&amp;AC$15&amp;", "&amp;AC$16&amp;", "&amp;$A20&amp;", "&amp;$B20&amp;", "&amp;$C20&amp;"; ","")</f>
        <v>#REF!</v>
      </c>
      <c r="AJ20" s="256" t="e">
        <f>IF(AND($E$8=1,#REF!&lt;0),AD$14&amp;", "&amp;AD$15&amp;", "&amp;AD$16&amp;", "&amp;$A20&amp;", "&amp;$B20&amp;", "&amp;$C20&amp;"; ","")</f>
        <v>#REF!</v>
      </c>
      <c r="AK20" s="257" t="e">
        <f>IF(AND($E$8=1,#REF!&lt;0),AE$14&amp;", "&amp;AE$15&amp;", "&amp;AE$16&amp;", "&amp;$A20&amp;", "&amp;$B20&amp;", "&amp;$C20&amp;"; ","")</f>
        <v>#REF!</v>
      </c>
      <c r="AL20" s="256" t="e">
        <f>IF(AND($E$8=1,#REF!&lt;0),AF$14&amp;", "&amp;AF$15&amp;", "&amp;AF$16&amp;", "&amp;$A20&amp;", "&amp;$B20&amp;", "&amp;$C20&amp;"; ","")</f>
        <v>#REF!</v>
      </c>
      <c r="AM20" s="802" t="e">
        <f>IF(AND($E$8=1,#REF!&lt;0),AG$14&amp;", "&amp;AG$15&amp;", "&amp;AG$16&amp;", "&amp;$A20&amp;", "&amp;$B20&amp;", "&amp;$C20&amp;"; ","")</f>
        <v>#REF!</v>
      </c>
      <c r="AN20" s="50"/>
      <c r="AO20" s="1656" t="s">
        <v>11278</v>
      </c>
      <c r="AP20" s="1689"/>
      <c r="AQ20" s="264" t="e">
        <f>IF(AND($F$8=1,ABS(#REF!)&lt;&gt;INT(ABS(#REF!))),D$14&amp;", "&amp;D$15&amp;", "&amp;D$16&amp;", "&amp;$A20&amp;", "&amp;$B20&amp;", "&amp;$C20&amp;"; ","")</f>
        <v>#REF!</v>
      </c>
      <c r="AR20" s="255" t="e">
        <f>IF(AND($F$8=1,ABS(#REF!)&lt;&gt;INT(ABS(#REF!))),E$14&amp;", "&amp;E$15&amp;", "&amp;E$16&amp;", "&amp;$A20&amp;", "&amp;$B20&amp;", "&amp;$C20&amp;"; ","")</f>
        <v>#REF!</v>
      </c>
      <c r="AS20" s="256" t="e">
        <f>IF(AND($F$8=1,ABS(#REF!)&lt;&gt;INT(ABS(#REF!))),F$14&amp;", "&amp;F$15&amp;", "&amp;F$16&amp;", "&amp;$A20&amp;", "&amp;$B20&amp;", "&amp;$C20&amp;"; ","")</f>
        <v>#REF!</v>
      </c>
      <c r="AT20" s="255" t="e">
        <f>IF(AND($F$8=1,ABS(#REF!)&lt;&gt;INT(ABS(#REF!))),G$14&amp;", "&amp;G$15&amp;", "&amp;G$16&amp;", "&amp;$A20&amp;", "&amp;$B20&amp;", "&amp;$C20&amp;"; ","")</f>
        <v>#REF!</v>
      </c>
      <c r="AU20" s="298" t="e">
        <f>IF(AND($F$8=1,ABS(#REF!)&lt;&gt;INT(ABS(#REF!))),H$14&amp;", "&amp;H$15&amp;", "&amp;H$16&amp;", "&amp;$A20&amp;", "&amp;$B20&amp;", "&amp;$C20&amp;"; ","")</f>
        <v>#REF!</v>
      </c>
      <c r="AV20" s="298" t="e">
        <f>IF(AND($F$8=1,ABS(#REF!)&lt;&gt;INT(ABS(#REF!))),I$14&amp;", "&amp;I$15&amp;", "&amp;I$16&amp;", "&amp;$A20&amp;", "&amp;$B20&amp;", "&amp;$C20&amp;"; ","")</f>
        <v>#REF!</v>
      </c>
      <c r="AW20" s="264" t="e">
        <f>IF(AND($F$8=1,ABS(#REF!)&lt;&gt;INT(ABS(#REF!))),J$14&amp;", "&amp;J$15&amp;", "&amp;J$16&amp;", "&amp;$A20&amp;", "&amp;$B20&amp;", "&amp;$C20&amp;"; ","")</f>
        <v>#REF!</v>
      </c>
      <c r="AX20" s="255" t="e">
        <f>IF(AND($F$8=1,ABS(#REF!)&lt;&gt;INT(ABS(#REF!))),K$14&amp;", "&amp;K$15&amp;", "&amp;K$16&amp;", "&amp;$A20&amp;", "&amp;$B20&amp;", "&amp;$C20&amp;"; ","")</f>
        <v>#REF!</v>
      </c>
      <c r="AY20" s="256" t="e">
        <f>IF(AND($F$8=1,ABS(#REF!)&lt;&gt;INT(ABS(#REF!))),L$14&amp;", "&amp;L$15&amp;", "&amp;L$16&amp;", "&amp;$A20&amp;", "&amp;$B20&amp;", "&amp;$C20&amp;"; ","")</f>
        <v>#REF!</v>
      </c>
      <c r="AZ20" s="255" t="e">
        <f>IF(AND($F$8=1,ABS(#REF!)&lt;&gt;INT(ABS(#REF!))),M$14&amp;", "&amp;M$15&amp;", "&amp;M$16&amp;", "&amp;$A20&amp;", "&amp;$B20&amp;", "&amp;$C20&amp;"; ","")</f>
        <v>#REF!</v>
      </c>
      <c r="BA20" s="298" t="e">
        <f>IF(AND($F$8=1,ABS(#REF!)&lt;&gt;INT(ABS(#REF!))),N$14&amp;", "&amp;N$15&amp;", "&amp;N$16&amp;", "&amp;$A20&amp;", "&amp;$B20&amp;", "&amp;$C20&amp;"; ","")</f>
        <v>#REF!</v>
      </c>
      <c r="BB20" s="802" t="e">
        <f>IF(AND($F$8=1,ABS(#REF!)&lt;&gt;INT(ABS(#REF!))),O$14&amp;", "&amp;O$15&amp;", "&amp;O$16&amp;", "&amp;$A20&amp;", "&amp;$B20&amp;", "&amp;$C20&amp;"; ","")</f>
        <v>#REF!</v>
      </c>
      <c r="BC20" s="264" t="e">
        <f>IF(AND($F$8=1,ABS(#REF!)&lt;&gt;INT(ABS(#REF!))),P$14&amp;", "&amp;P$15&amp;", "&amp;P$16&amp;", "&amp;$A20&amp;", "&amp;$B20&amp;", "&amp;$C20&amp;"; ","")</f>
        <v>#REF!</v>
      </c>
      <c r="BD20" s="255" t="e">
        <f>IF(AND($F$8=1,ABS(#REF!)&lt;&gt;INT(ABS(#REF!))),Q$14&amp;", "&amp;Q$15&amp;", "&amp;Q$16&amp;", "&amp;$A20&amp;", "&amp;$B20&amp;", "&amp;$C20&amp;"; ","")</f>
        <v>#REF!</v>
      </c>
      <c r="BE20" s="256" t="e">
        <f>IF(AND($F$8=1,ABS(#REF!)&lt;&gt;INT(ABS(#REF!))),R$14&amp;", "&amp;R$15&amp;", "&amp;R$16&amp;", "&amp;$A20&amp;", "&amp;$B20&amp;", "&amp;$C20&amp;"; ","")</f>
        <v>#REF!</v>
      </c>
      <c r="BF20" s="255" t="e">
        <f>IF(AND($F$8=1,ABS(#REF!)&lt;&gt;INT(ABS(#REF!))),S$14&amp;", "&amp;S$15&amp;", "&amp;S$16&amp;", "&amp;$A20&amp;", "&amp;$B20&amp;", "&amp;$C20&amp;"; ","")</f>
        <v>#REF!</v>
      </c>
      <c r="BG20" s="298" t="e">
        <f>IF(AND($F$8=1,ABS(#REF!)&lt;&gt;INT(ABS(#REF!))),T$14&amp;", "&amp;T$15&amp;", "&amp;T$16&amp;", "&amp;$A20&amp;", "&amp;$B20&amp;", "&amp;$C20&amp;"; ","")</f>
        <v>#REF!</v>
      </c>
      <c r="BH20" s="802" t="e">
        <f>IF(AND($F$8=1,ABS(#REF!)&lt;&gt;INT(ABS(#REF!))),U$14&amp;", "&amp;U$15&amp;", "&amp;U$16&amp;", "&amp;$A20&amp;", "&amp;$B20&amp;", "&amp;$C20&amp;"; ","")</f>
        <v>#REF!</v>
      </c>
      <c r="BI20" s="264" t="e">
        <f>IF(AND($F$8=1,ABS(#REF!)&lt;&gt;INT(ABS(#REF!))),V$14&amp;", "&amp;V$15&amp;", "&amp;V$16&amp;", "&amp;$A20&amp;", "&amp;$B20&amp;", "&amp;$C20&amp;"; ","")</f>
        <v>#REF!</v>
      </c>
      <c r="BJ20" s="255" t="e">
        <f>IF(AND($F$8=1,ABS(#REF!)&lt;&gt;INT(ABS(#REF!))),W$14&amp;", "&amp;W$15&amp;", "&amp;W$16&amp;", "&amp;$A20&amp;", "&amp;$B20&amp;", "&amp;$C20&amp;"; ","")</f>
        <v>#REF!</v>
      </c>
      <c r="BK20" s="256" t="e">
        <f>IF(AND($F$8=1,ABS(#REF!)&lt;&gt;INT(ABS(#REF!))),X$14&amp;", "&amp;X$15&amp;", "&amp;X$16&amp;", "&amp;$A20&amp;", "&amp;$B20&amp;", "&amp;$C20&amp;"; ","")</f>
        <v>#REF!</v>
      </c>
      <c r="BL20" s="255" t="e">
        <f>IF(AND($F$8=1,ABS(#REF!)&lt;&gt;INT(ABS(#REF!))),Y$14&amp;", "&amp;Y$15&amp;", "&amp;Y$16&amp;", "&amp;$A20&amp;", "&amp;$B20&amp;", "&amp;$C20&amp;"; ","")</f>
        <v>#REF!</v>
      </c>
      <c r="BM20" s="298" t="e">
        <f>IF(AND($F$8=1,ABS(#REF!)&lt;&gt;INT(ABS(#REF!))),Z$14&amp;", "&amp;Z$15&amp;", "&amp;Z$16&amp;", "&amp;$A20&amp;", "&amp;$B20&amp;", "&amp;$C20&amp;"; ","")</f>
        <v>#REF!</v>
      </c>
      <c r="BN20" s="802" t="e">
        <f>IF(AND($F$8=1,ABS(#REF!)&lt;&gt;INT(ABS(#REF!))),AA$14&amp;", "&amp;AA$15&amp;", "&amp;AA$16&amp;", "&amp;$A20&amp;", "&amp;$B20&amp;", "&amp;$C20&amp;"; ","")</f>
        <v>#REF!</v>
      </c>
      <c r="BO20" s="50"/>
      <c r="BP20" s="1656" t="s">
        <v>11279</v>
      </c>
      <c r="BQ20" s="1689"/>
      <c r="BR20" s="286"/>
      <c r="BS20" s="287"/>
      <c r="BT20" s="301"/>
      <c r="BU20" s="287"/>
      <c r="BV20" s="303"/>
      <c r="BW20" s="303"/>
      <c r="BX20" s="286"/>
      <c r="BY20" s="287"/>
      <c r="BZ20" s="301"/>
      <c r="CA20" s="287"/>
      <c r="CB20" s="303"/>
      <c r="CC20" s="804"/>
      <c r="CD20" s="303"/>
      <c r="CE20" s="808"/>
      <c r="CF20" s="303"/>
      <c r="CG20" s="808"/>
      <c r="CH20" s="303"/>
      <c r="CI20" s="303"/>
      <c r="CJ20" s="286"/>
      <c r="CK20" s="287"/>
      <c r="CL20" s="301"/>
      <c r="CM20" s="287"/>
      <c r="CN20" s="303"/>
      <c r="CO20" s="302"/>
      <c r="CP20" s="50"/>
      <c r="CQ20" s="295"/>
      <c r="CR20" s="10"/>
      <c r="CS20" s="103" t="s">
        <v>43</v>
      </c>
      <c r="CT20" s="10"/>
      <c r="CU20" s="10"/>
      <c r="CV20" s="297" t="s">
        <v>11267</v>
      </c>
      <c r="CW20" s="10"/>
      <c r="CX20" s="10"/>
      <c r="CY20" s="10"/>
      <c r="CZ20" s="10"/>
      <c r="DA20" s="10"/>
      <c r="DB20" s="297" t="s">
        <v>11268</v>
      </c>
      <c r="DC20" s="10"/>
      <c r="DD20" s="10"/>
      <c r="DE20" s="10"/>
      <c r="DF20" s="10"/>
      <c r="DG20" s="10"/>
      <c r="DH20" s="10" t="s">
        <v>11270</v>
      </c>
      <c r="DI20" s="10"/>
      <c r="DJ20" s="10"/>
      <c r="DK20" s="10"/>
      <c r="DL20" s="10"/>
      <c r="DM20" s="10"/>
      <c r="DN20" s="119" t="s">
        <v>11269</v>
      </c>
      <c r="DO20" s="10"/>
      <c r="DP20" s="10"/>
      <c r="DQ20" s="10"/>
      <c r="DR20" s="10"/>
      <c r="DS20" s="10"/>
      <c r="DT20" s="119" t="s">
        <v>11317</v>
      </c>
      <c r="DU20" s="10"/>
      <c r="DV20" s="10"/>
      <c r="DW20" s="10"/>
      <c r="DX20" s="10"/>
      <c r="DY20" s="10"/>
      <c r="DZ20" s="50"/>
      <c r="EA20" s="1656" t="s">
        <v>11318</v>
      </c>
      <c r="EB20" s="1689"/>
      <c r="EC20" s="264" t="e">
        <f>IF(AND($I$8=1,#REF!&lt;&gt;ROUND(#REF!,2)),AB$15&amp;", "&amp;AB$16&amp;", "&amp;$A20&amp;", "&amp;$B20&amp;", "&amp;$C20&amp;"; ","")</f>
        <v>#REF!</v>
      </c>
      <c r="ED20" s="255" t="e">
        <f>IF(AND($I$8=1,#REF!&lt;&gt;ROUND(#REF!,2)),AC$15&amp;", "&amp;AC$16&amp;", "&amp;$A20&amp;", "&amp;$B20&amp;", "&amp;$C20&amp;"; ","")</f>
        <v>#REF!</v>
      </c>
      <c r="EE20" s="256" t="e">
        <f>IF(AND($I$8=1,#REF!&lt;&gt;ROUND(#REF!,2)),AD$15&amp;", "&amp;AD$16&amp;", "&amp;$A20&amp;", "&amp;$B20&amp;", "&amp;$C20&amp;"; ","")</f>
        <v>#REF!</v>
      </c>
      <c r="EF20" s="255" t="e">
        <f>IF(AND($I$8=1,#REF!&lt;&gt;ROUND(#REF!,2)),AE$15&amp;", "&amp;AE$16&amp;", "&amp;$A20&amp;", "&amp;$B20&amp;", "&amp;$C20&amp;"; ","")</f>
        <v>#REF!</v>
      </c>
      <c r="EG20" s="298" t="e">
        <f>IF(AND($I$8=1,#REF!&lt;&gt;ROUND(#REF!,2)),AF$15&amp;", "&amp;AF$16&amp;", "&amp;$A20&amp;", "&amp;$B20&amp;", "&amp;$C20&amp;"; ","")</f>
        <v>#REF!</v>
      </c>
      <c r="EH20" s="293" t="e">
        <f>IF(AND($I$8=1,#REF!&lt;&gt;ROUND(#REF!,2)),AG$15&amp;", "&amp;AG$16&amp;", "&amp;$A20&amp;", "&amp;$B20&amp;", "&amp;$C20&amp;"; ","")</f>
        <v>#REF!</v>
      </c>
      <c r="EI20" s="50"/>
      <c r="EJ20" s="1656" t="s">
        <v>11319</v>
      </c>
      <c r="EK20" s="1689"/>
      <c r="EL20" s="264" t="e">
        <f>IF(AND($J$8=1,#REF!&gt;#REF!),AB$15&amp;", "&amp;AB$16&amp;", "&amp;$A20&amp;", "&amp;$B20&amp;", "&amp;$C20&amp;"; ","")</f>
        <v>#REF!</v>
      </c>
      <c r="EM20" s="255" t="e">
        <f>IF(AND($J$8=1,#REF!&gt;#REF!),AC$15&amp;", "&amp;AC$16&amp;", "&amp;$A20&amp;", "&amp;$B20&amp;", "&amp;$C20&amp;"; ","")</f>
        <v>#REF!</v>
      </c>
      <c r="EN20" s="256" t="e">
        <f>IF(AND($J$8=1,#REF!&gt;#REF!),AD$15&amp;", "&amp;AD$16&amp;", "&amp;$A20&amp;", "&amp;$B20&amp;", "&amp;$C20&amp;"; ","")</f>
        <v>#REF!</v>
      </c>
      <c r="EO20" s="255" t="e">
        <f>IF(AND($J$8=1,#REF!&gt;#REF!),AE$15&amp;", "&amp;AE$16&amp;", "&amp;$A20&amp;", "&amp;$B20&amp;", "&amp;$C20&amp;"; ","")</f>
        <v>#REF!</v>
      </c>
      <c r="EP20" s="254" t="e">
        <f>IF(AND($J$8=1,#REF!&gt;#REF!),AF$15&amp;", "&amp;AF$16&amp;", "&amp;$A20&amp;", "&amp;$B20&amp;", "&amp;$C20&amp;"; ","")</f>
        <v>#REF!</v>
      </c>
      <c r="EQ20" s="293" t="e">
        <f>IF(AND($J$8=1,#REF!&gt;#REF!),AG$15&amp;", "&amp;AG$16&amp;", "&amp;$A20&amp;", "&amp;$B20&amp;", "&amp;$C20&amp;"; ","")</f>
        <v>#REF!</v>
      </c>
      <c r="ER20" s="50"/>
      <c r="ES20" s="1656" t="s">
        <v>11320</v>
      </c>
      <c r="ET20" s="1689"/>
      <c r="EU20" s="264" t="e">
        <f>IF(AND($K$8=1,#REF!&gt;0),IF((#REF!/#REF!)&lt;0.03,AB$15&amp;", "&amp;AB$16&amp;", "&amp;$A20&amp;", "&amp;$B20&amp;", "&amp;$C20&amp;"; ",""),"")</f>
        <v>#REF!</v>
      </c>
      <c r="EV20" s="255" t="e">
        <f>IF(AND($K$8=1,#REF!&gt;0),IF((#REF!/#REF!)&lt;0.03,AC$15&amp;", "&amp;AC$16&amp;", "&amp;$A20&amp;", "&amp;$B20&amp;", "&amp;$C20&amp;"; ",""),"")</f>
        <v>#REF!</v>
      </c>
      <c r="EW20" s="256" t="e">
        <f>IF(AND($K$8=1,#REF!&gt;0),IF((#REF!/#REF!)&lt;0.03,AD$15&amp;", "&amp;AD$16&amp;", "&amp;$A20&amp;", "&amp;$B20&amp;", "&amp;$C20&amp;"; ",""),"")</f>
        <v>#REF!</v>
      </c>
      <c r="EX20" s="255" t="e">
        <f>IF(AND($K$8=1,#REF!&gt;0),IF((#REF!/#REF!)&lt;0.03,AE$15&amp;", "&amp;AE$16&amp;", "&amp;$A20&amp;", "&amp;$B20&amp;", "&amp;$C20&amp;"; ",""),"")</f>
        <v>#REF!</v>
      </c>
      <c r="EY20" s="254" t="e">
        <f>IF(AND($K$8=1,#REF!&gt;0),IF((#REF!/#REF!)&lt;0.03,AF$15&amp;", "&amp;AF$16&amp;", "&amp;$A20&amp;", "&amp;$B20&amp;", "&amp;$C20&amp;"; ",""),"")</f>
        <v>#REF!</v>
      </c>
      <c r="EZ20" s="293" t="e">
        <f>IF(AND($K$8=1,#REF!&gt;0),IF((#REF!/#REF!)&lt;0.03,AG$15&amp;", "&amp;AG$16&amp;", "&amp;$A20&amp;", "&amp;$B20&amp;", "&amp;$C20&amp;"; ",""),"")</f>
        <v>#REF!</v>
      </c>
      <c r="FA20" s="50"/>
      <c r="FB20" s="3"/>
      <c r="FC20" s="1655" t="s">
        <v>11280</v>
      </c>
      <c r="FD20" s="1689"/>
      <c r="FE20" s="264" t="e">
        <f>IF(AND($Q$8=1,SUM(#REF!,#REF!)&gt;$FC$22,#REF!=0),P$15&amp;", "&amp;P$16&amp;", "&amp;$A20&amp;", "&amp;$B20&amp;", "&amp;$C20&amp;"; ","")</f>
        <v>#REF!</v>
      </c>
      <c r="FF20" s="255" t="e">
        <f>IF(AND($Q$8=1,SUM(#REF!,#REF!)&gt;$FC$22,#REF!=0),Q$15&amp;", "&amp;Q$16&amp;", "&amp;$A20&amp;", "&amp;$B20&amp;", "&amp;$C20&amp;"; ","")</f>
        <v>#REF!</v>
      </c>
      <c r="FG20" s="256" t="e">
        <f>IF(AND($Q$8=1,SUM(#REF!,#REF!)&gt;$FC$22,#REF!=0),R$15&amp;", "&amp;R$16&amp;", "&amp;$A20&amp;", "&amp;$B20&amp;", "&amp;$C20&amp;"; ","")</f>
        <v>#REF!</v>
      </c>
      <c r="FH20" s="255" t="e">
        <f>IF(AND($Q$8=1,SUM(#REF!,#REF!)&gt;$FC$22,#REF!=0),S$15&amp;", "&amp;S$16&amp;", "&amp;$A20&amp;", "&amp;$B20&amp;", "&amp;$C20&amp;"; ","")</f>
        <v>#REF!</v>
      </c>
      <c r="FI20" s="254" t="e">
        <f>IF(AND($Q$8=1,SUM(#REF!,#REF!)&gt;$FC$22,#REF!=0),T$15&amp;", "&amp;T$16&amp;", "&amp;$A20&amp;", "&amp;$B20&amp;", "&amp;$C20&amp;"; ","")</f>
        <v>#REF!</v>
      </c>
      <c r="FJ20" s="293" t="e">
        <f>IF(AND($Q$8=1,SUM(#REF!,#REF!)&gt;$FC$22,#REF!=0),U$15&amp;", "&amp;U$16&amp;", "&amp;$A20&amp;", "&amp;$B20&amp;", "&amp;$C20&amp;"; ","")</f>
        <v>#REF!</v>
      </c>
      <c r="FK20" s="324"/>
      <c r="FL20" s="1655" t="s">
        <v>11281</v>
      </c>
      <c r="FM20" s="1689"/>
      <c r="FN20" s="264" t="e">
        <f>IF(AND($R$8=1,SUM(#REF!,#REF!)&gt;0,SUM(#REF!,#REF!)=ABS(#REF!)),P$15&amp;", "&amp;P$16&amp;", "&amp;$A20&amp;", "&amp;$B20&amp;", "&amp;$C20&amp;"; ","")</f>
        <v>#REF!</v>
      </c>
      <c r="FO20" s="255" t="e">
        <f>IF(AND($R$8=1,SUM(#REF!,#REF!)&gt;0,SUM(#REF!,#REF!)=ABS(#REF!)),Q$15&amp;", "&amp;Q$16&amp;", "&amp;$A20&amp;", "&amp;$B20&amp;", "&amp;$C20&amp;"; ","")</f>
        <v>#REF!</v>
      </c>
      <c r="FP20" s="256" t="e">
        <f>IF(AND($R$8=1,SUM(#REF!,#REF!)&gt;0,SUM(#REF!,#REF!)=ABS(#REF!)),R$15&amp;", "&amp;R$16&amp;", "&amp;$A20&amp;", "&amp;$B20&amp;", "&amp;$C20&amp;"; ","")</f>
        <v>#REF!</v>
      </c>
      <c r="FQ20" s="255" t="e">
        <f>IF(AND($R$8=1,SUM(#REF!,#REF!)&gt;0,SUM(#REF!,#REF!)=ABS(#REF!)),S$15&amp;", "&amp;S$16&amp;", "&amp;$A20&amp;", "&amp;$B20&amp;", "&amp;$C20&amp;"; ","")</f>
        <v>#REF!</v>
      </c>
      <c r="FR20" s="254" t="e">
        <f>IF(AND($R$8=1,SUM(#REF!,#REF!)&gt;0,SUM(#REF!,#REF!)=ABS(#REF!)),T$15&amp;", "&amp;T$16&amp;", "&amp;$A20&amp;", "&amp;$B20&amp;", "&amp;$C20&amp;"; ","")</f>
        <v>#REF!</v>
      </c>
      <c r="FS20" s="293" t="e">
        <f>IF(AND($R$8=1,SUM(#REF!,#REF!)&gt;0,SUM(#REF!,#REF!)=ABS(#REF!)),U$15&amp;", "&amp;U$16&amp;", "&amp;$A20&amp;", "&amp;$B20&amp;", "&amp;$C20&amp;"; ","")</f>
        <v>#REF!</v>
      </c>
      <c r="FT20" s="324"/>
      <c r="FU20" s="1655" t="s">
        <v>11282</v>
      </c>
      <c r="FV20" s="1689"/>
      <c r="FW20" s="264" t="e">
        <f>IF(AND($S$8=1,#REF!&lt;&gt;0),D$15&amp;", "&amp;D$16&amp;", "&amp;$B20&amp;", "&amp;$C20&amp;"; ","")</f>
        <v>#REF!</v>
      </c>
      <c r="FX20" s="255" t="e">
        <f>IF(AND($S$8=1,#REF!&lt;&gt;0),E$15&amp;", "&amp;E$16&amp;", "&amp;$B20&amp;", "&amp;$C20&amp;"; ","")</f>
        <v>#REF!</v>
      </c>
      <c r="FY20" s="256" t="e">
        <f>IF(AND($S$8=1,#REF!&lt;&gt;0),F$15&amp;", "&amp;F$16&amp;", "&amp;$B20&amp;", "&amp;$C20&amp;"; ","")</f>
        <v>#REF!</v>
      </c>
      <c r="FZ20" s="255" t="e">
        <f>IF(AND($S$8=1,#REF!&lt;&gt;0),G$15&amp;", "&amp;G$16&amp;", "&amp;$B20&amp;", "&amp;$C20&amp;"; ","")</f>
        <v>#REF!</v>
      </c>
      <c r="GA20" s="1542" t="e">
        <f>IF(AND($S$8=1,#REF!&lt;&gt;0),H$15&amp;", "&amp;H$16&amp;", "&amp;$B20&amp;", "&amp;$C20&amp;"; ","")</f>
        <v>#REF!</v>
      </c>
      <c r="GB20" s="820" t="e">
        <f>IF(AND($S$8=1,#REF!&lt;&gt;0),I$15&amp;", "&amp;I$16&amp;", "&amp;$B20&amp;", "&amp;$C20&amp;"; ","")</f>
        <v>#REF!</v>
      </c>
      <c r="GC20" s="324"/>
      <c r="GD20" s="1655" t="s">
        <v>11321</v>
      </c>
      <c r="GE20" s="1689"/>
      <c r="GF20" s="264" t="e">
        <f>IF(AND($T$8=1,#REF!&gt;0,EU20=""),IF((#REF!/#REF!)&lt;0.25,AB$15&amp;", "&amp;AB$16&amp;", "&amp;$A20&amp;", "&amp;$B20&amp;", "&amp;$C20&amp;"; ",""),"")</f>
        <v>#REF!</v>
      </c>
      <c r="GG20" s="255" t="e">
        <f>IF(AND($T$8=1,#REF!&gt;0,EV20=""),IF((#REF!/#REF!)&lt;0.25,AC$15&amp;", "&amp;AC$16&amp;", "&amp;$A20&amp;", "&amp;$B20&amp;", "&amp;$C20&amp;"; ",""),"")</f>
        <v>#REF!</v>
      </c>
      <c r="GH20" s="256" t="e">
        <f>IF(AND($T$8=1,#REF!&gt;0,EW20=""),IF((#REF!/#REF!)&lt;0.25,AD$15&amp;", "&amp;AD$16&amp;", "&amp;$A20&amp;", "&amp;$B20&amp;", "&amp;$C20&amp;"; ",""),"")</f>
        <v>#REF!</v>
      </c>
      <c r="GI20" s="255" t="e">
        <f>IF(AND($T$8=1,#REF!&gt;0,EX20=""),IF((#REF!/#REF!)&lt;0.25,AE$15&amp;", "&amp;AE$16&amp;", "&amp;$A20&amp;", "&amp;$B20&amp;", "&amp;$C20&amp;"; ",""),"")</f>
        <v>#REF!</v>
      </c>
      <c r="GJ20" s="254" t="e">
        <f>IF(AND($T$8=1,#REF!&gt;0,EY20=""),IF((#REF!/#REF!)&lt;0.25,AF$15&amp;", "&amp;AF$16&amp;", "&amp;$A20&amp;", "&amp;$B20&amp;", "&amp;$C20&amp;"; ",""),"")</f>
        <v>#REF!</v>
      </c>
      <c r="GK20" s="293" t="e">
        <f>IF(AND($T$8=1,#REF!&gt;0,EZ20=""),IF((#REF!/#REF!)&lt;0.25,AG$15&amp;", "&amp;AG$16&amp;", "&amp;$A20&amp;", "&amp;$B20&amp;", "&amp;$C20&amp;"; ",""),"")</f>
        <v>#REF!</v>
      </c>
      <c r="GL20" s="324"/>
      <c r="GM20" s="1655" t="s">
        <v>11322</v>
      </c>
      <c r="GN20" s="1689"/>
      <c r="GO20" s="264" t="e">
        <f>IF(AND($U$8=1,$B20="Long length",#REF!&lt;&gt;0),D$15&amp;", "&amp;D$16&amp;", "&amp;$A20&amp;", "&amp;$B20&amp;", "&amp;$C20&amp;"; ","")</f>
        <v>#REF!</v>
      </c>
      <c r="GP20" s="255" t="e">
        <f>IF(AND($U$8=1,$B20="Long length",#REF!&lt;&gt;0),E$15&amp;", "&amp;E$16&amp;", "&amp;$A20&amp;", "&amp;$B20&amp;", "&amp;$C20&amp;"; ","")</f>
        <v>#REF!</v>
      </c>
      <c r="GQ20" s="256" t="e">
        <f>IF(AND($U$8=1,$B20="Long length",#REF!&lt;&gt;0),F$15&amp;", "&amp;F$16&amp;", "&amp;$A20&amp;", "&amp;$B20&amp;", "&amp;$C20&amp;"; ","")</f>
        <v>#REF!</v>
      </c>
      <c r="GR20" s="255" t="e">
        <f>IF(AND($U$8=1,$B20="Long length",#REF!&lt;&gt;0),G$15&amp;", "&amp;G$16&amp;", "&amp;$A20&amp;", "&amp;$B20&amp;", "&amp;$C20&amp;"; ","")</f>
        <v>#REF!</v>
      </c>
      <c r="GS20" s="254" t="e">
        <f>IF(AND($U$8=1,$B20="Long length",#REF!&lt;&gt;0),H$15&amp;", "&amp;H$16&amp;", "&amp;$A20&amp;", "&amp;$B20&amp;", "&amp;$C20&amp;"; ","")</f>
        <v>#REF!</v>
      </c>
      <c r="GT20" s="293" t="e">
        <f>IF(AND($U$8=1,$B20="Long length",#REF!&lt;&gt;0),I$15&amp;", "&amp;I$16&amp;", "&amp;$A20&amp;", "&amp;$B20&amp;", "&amp;$C20&amp;"; ","")</f>
        <v>#REF!</v>
      </c>
      <c r="GU20" s="324"/>
    </row>
    <row r="21" spans="1:203" x14ac:dyDescent="0.2">
      <c r="A21" s="3" t="s">
        <v>11273</v>
      </c>
      <c r="B21" s="3" t="s">
        <v>11274</v>
      </c>
      <c r="C21" s="3" t="s">
        <v>11284</v>
      </c>
      <c r="E21" s="1656"/>
      <c r="F21" s="1689"/>
      <c r="G21" s="265" t="e">
        <f>IF(AND($D$8=1,#REF!&gt;0),P$15&amp;", "&amp;P$16&amp;", "&amp;$A21&amp;", "&amp;$B21&amp;", "&amp;$C21&amp;"; ","")</f>
        <v>#REF!</v>
      </c>
      <c r="H21" s="258" t="e">
        <f>IF(AND($D$8=1,#REF!&gt;0),Q$15&amp;", "&amp;Q$16&amp;", "&amp;$A21&amp;", "&amp;$B21&amp;", "&amp;$C21&amp;"; ","")</f>
        <v>#REF!</v>
      </c>
      <c r="I21" s="259" t="e">
        <f>IF(AND($D$8=1,#REF!&gt;0),R$15&amp;", "&amp;R$16&amp;", "&amp;$A21&amp;", "&amp;$B21&amp;", "&amp;$C21&amp;"; ","")</f>
        <v>#REF!</v>
      </c>
      <c r="J21" s="258" t="e">
        <f>IF(AND($D$8=1,#REF!&gt;0),S$15&amp;", "&amp;S$16&amp;", "&amp;$A21&amp;", "&amp;$B21&amp;", "&amp;$C21&amp;"; ","")</f>
        <v>#REF!</v>
      </c>
      <c r="K21" s="299" t="e">
        <f>IF(AND($D$8=1,#REF!&gt;0),T$15&amp;", "&amp;T$16&amp;", "&amp;$A21&amp;", "&amp;$B21&amp;", "&amp;$C21&amp;"; ","")</f>
        <v>#REF!</v>
      </c>
      <c r="L21" s="266" t="e">
        <f>IF(AND($D$8=1,#REF!&gt;0),U$15&amp;", "&amp;U$16&amp;", "&amp;$A21&amp;", "&amp;$B21&amp;", "&amp;$C21&amp;"; ","")</f>
        <v>#REF!</v>
      </c>
      <c r="M21" s="50"/>
      <c r="N21" s="1656"/>
      <c r="O21" s="1689"/>
      <c r="P21" s="265" t="e">
        <f>IF(AND($E$8=1,#REF!&lt;0),D$14&amp;", "&amp;D$15&amp;", "&amp;D$16&amp;", "&amp;$A21&amp;", "&amp;$B21&amp;", "&amp;$C21&amp;"; ","")</f>
        <v>#REF!</v>
      </c>
      <c r="Q21" s="258" t="e">
        <f>IF(AND($E$8=1,#REF!&lt;0),E$14&amp;", "&amp;E$15&amp;", "&amp;E$16&amp;", "&amp;$A21&amp;", "&amp;$B21&amp;", "&amp;$C21&amp;"; ","")</f>
        <v>#REF!</v>
      </c>
      <c r="R21" s="259" t="e">
        <f>IF(AND($E$8=1,#REF!&lt;0),F$14&amp;", "&amp;F$15&amp;", "&amp;F$16&amp;", "&amp;$A21&amp;", "&amp;$B21&amp;", "&amp;$C21&amp;"; ","")</f>
        <v>#REF!</v>
      </c>
      <c r="S21" s="258" t="e">
        <f>IF(AND($E$8=1,#REF!&lt;0),G$14&amp;", "&amp;G$15&amp;", "&amp;G$16&amp;", "&amp;$A21&amp;", "&amp;$B21&amp;", "&amp;$C21&amp;"; ","")</f>
        <v>#REF!</v>
      </c>
      <c r="T21" s="299" t="e">
        <f>IF(AND($E$8=1,#REF!&lt;0),H$14&amp;", "&amp;H$15&amp;", "&amp;H$16&amp;", "&amp;$A21&amp;", "&amp;$B21&amp;", "&amp;$C21&amp;"; ","")</f>
        <v>#REF!</v>
      </c>
      <c r="U21" s="299" t="e">
        <f>IF(AND($E$8=1,#REF!&lt;0),I$14&amp;", "&amp;I$15&amp;", "&amp;I$16&amp;", "&amp;$A21&amp;", "&amp;$B21&amp;", "&amp;$C21&amp;"; ","")</f>
        <v>#REF!</v>
      </c>
      <c r="V21" s="265" t="e">
        <f>IF(AND($E$8=1,#REF!&lt;0),J$14&amp;", "&amp;J$15&amp;", "&amp;J$16&amp;", "&amp;$A21&amp;", "&amp;$B21&amp;", "&amp;$C21&amp;"; ","")</f>
        <v>#REF!</v>
      </c>
      <c r="W21" s="258" t="e">
        <f>IF(AND($E$8=1,#REF!&lt;0),K$14&amp;", "&amp;K$15&amp;", "&amp;K$16&amp;", "&amp;$A21&amp;", "&amp;$B21&amp;", "&amp;$C21&amp;"; ","")</f>
        <v>#REF!</v>
      </c>
      <c r="X21" s="259" t="e">
        <f>IF(AND($E$8=1,#REF!&lt;0),L$14&amp;", "&amp;L$15&amp;", "&amp;L$16&amp;", "&amp;$A21&amp;", "&amp;$B21&amp;", "&amp;$C21&amp;"; ","")</f>
        <v>#REF!</v>
      </c>
      <c r="Y21" s="258" t="e">
        <f>IF(AND($E$8=1,#REF!&lt;0),M$14&amp;", "&amp;M$15&amp;", "&amp;M$16&amp;", "&amp;$A21&amp;", "&amp;$B21&amp;", "&amp;$C21&amp;"; ","")</f>
        <v>#REF!</v>
      </c>
      <c r="Z21" s="299" t="e">
        <f>IF(AND($E$8=1,#REF!&lt;0),N$14&amp;", "&amp;N$15&amp;", "&amp;N$16&amp;", "&amp;$A21&amp;", "&amp;$B21&amp;", "&amp;$C21&amp;"; ","")</f>
        <v>#REF!</v>
      </c>
      <c r="AA21" s="299" t="e">
        <f>IF(AND($E$8=1,#REF!&lt;0),O$14&amp;", "&amp;O$15&amp;", "&amp;O$16&amp;", "&amp;$A21&amp;", "&amp;$B21&amp;", "&amp;$C21&amp;"; ","")</f>
        <v>#REF!</v>
      </c>
      <c r="AB21" s="265" t="e">
        <f>IF(AND($E$8=1,#REF!&lt;0),V$14&amp;", "&amp;V$15&amp;", "&amp;V$16&amp;", "&amp;$A21&amp;", "&amp;$B21&amp;", "&amp;$C21&amp;"; ","")</f>
        <v>#REF!</v>
      </c>
      <c r="AC21" s="258" t="e">
        <f>IF(AND($E$8=1,#REF!&lt;0),W$14&amp;", "&amp;W$15&amp;", "&amp;W$16&amp;", "&amp;$A21&amp;", "&amp;$B21&amp;", "&amp;$C21&amp;"; ","")</f>
        <v>#REF!</v>
      </c>
      <c r="AD21" s="259" t="e">
        <f>IF(AND($E$8=1,#REF!&lt;0),X$14&amp;", "&amp;X$15&amp;", "&amp;X$16&amp;", "&amp;$A21&amp;", "&amp;$B21&amp;", "&amp;$C21&amp;"; ","")</f>
        <v>#REF!</v>
      </c>
      <c r="AE21" s="794" t="e">
        <f>IF(AND($E$8=1,#REF!&lt;0),Y$14&amp;", "&amp;Y$15&amp;", "&amp;Y$16&amp;", "&amp;$A21&amp;", "&amp;$B21&amp;", "&amp;$C21&amp;"; ","")</f>
        <v>#REF!</v>
      </c>
      <c r="AF21" s="259" t="e">
        <f>IF(AND($E$8=1,#REF!&lt;0),Z$14&amp;", "&amp;Z$15&amp;", "&amp;Z$16&amp;", "&amp;$A21&amp;", "&amp;$B21&amp;", "&amp;$C21&amp;"; ","")</f>
        <v>#REF!</v>
      </c>
      <c r="AG21" s="299" t="e">
        <f>IF(AND($E$8=1,#REF!&lt;0),AA$14&amp;", "&amp;AA$15&amp;", "&amp;AA$16&amp;", "&amp;$A21&amp;", "&amp;$B21&amp;", "&amp;$C21&amp;"; ","")</f>
        <v>#REF!</v>
      </c>
      <c r="AH21" s="265" t="e">
        <f>IF(AND($E$8=1,#REF!&lt;0),AB$14&amp;", "&amp;AB$15&amp;", "&amp;AB$16&amp;", "&amp;$A21&amp;", "&amp;$B21&amp;", "&amp;$C21&amp;"; ","")</f>
        <v>#REF!</v>
      </c>
      <c r="AI21" s="258" t="e">
        <f>IF(AND($E$8=1,#REF!&lt;0),AC$14&amp;", "&amp;AC$15&amp;", "&amp;AC$16&amp;", "&amp;$A21&amp;", "&amp;$B21&amp;", "&amp;$C21&amp;"; ","")</f>
        <v>#REF!</v>
      </c>
      <c r="AJ21" s="259" t="e">
        <f>IF(AND($E$8=1,#REF!&lt;0),AD$14&amp;", "&amp;AD$15&amp;", "&amp;AD$16&amp;", "&amp;$A21&amp;", "&amp;$B21&amp;", "&amp;$C21&amp;"; ","")</f>
        <v>#REF!</v>
      </c>
      <c r="AK21" s="794" t="e">
        <f>IF(AND($E$8=1,#REF!&lt;0),AE$14&amp;", "&amp;AE$15&amp;", "&amp;AE$16&amp;", "&amp;$A21&amp;", "&amp;$B21&amp;", "&amp;$C21&amp;"; ","")</f>
        <v>#REF!</v>
      </c>
      <c r="AL21" s="259" t="e">
        <f>IF(AND($E$8=1,#REF!&lt;0),AF$14&amp;", "&amp;AF$15&amp;", "&amp;AF$16&amp;", "&amp;$A21&amp;", "&amp;$B21&amp;", "&amp;$C21&amp;"; ","")</f>
        <v>#REF!</v>
      </c>
      <c r="AM21" s="803" t="e">
        <f>IF(AND($E$8=1,#REF!&lt;0),AG$14&amp;", "&amp;AG$15&amp;", "&amp;AG$16&amp;", "&amp;$A21&amp;", "&amp;$B21&amp;", "&amp;$C21&amp;"; ","")</f>
        <v>#REF!</v>
      </c>
      <c r="AN21" s="50"/>
      <c r="AO21" s="1656"/>
      <c r="AP21" s="1689"/>
      <c r="AQ21" s="265" t="e">
        <f>IF(AND($F$8=1,ABS(#REF!)&lt;&gt;INT(ABS(#REF!))),D$14&amp;", "&amp;D$15&amp;", "&amp;D$16&amp;", "&amp;$A21&amp;", "&amp;$B21&amp;", "&amp;$C21&amp;"; ","")</f>
        <v>#REF!</v>
      </c>
      <c r="AR21" s="258" t="e">
        <f>IF(AND($F$8=1,ABS(#REF!)&lt;&gt;INT(ABS(#REF!))),E$14&amp;", "&amp;E$15&amp;", "&amp;E$16&amp;", "&amp;$A21&amp;", "&amp;$B21&amp;", "&amp;$C21&amp;"; ","")</f>
        <v>#REF!</v>
      </c>
      <c r="AS21" s="259" t="e">
        <f>IF(AND($F$8=1,ABS(#REF!)&lt;&gt;INT(ABS(#REF!))),F$14&amp;", "&amp;F$15&amp;", "&amp;F$16&amp;", "&amp;$A21&amp;", "&amp;$B21&amp;", "&amp;$C21&amp;"; ","")</f>
        <v>#REF!</v>
      </c>
      <c r="AT21" s="258" t="e">
        <f>IF(AND($F$8=1,ABS(#REF!)&lt;&gt;INT(ABS(#REF!))),G$14&amp;", "&amp;G$15&amp;", "&amp;G$16&amp;", "&amp;$A21&amp;", "&amp;$B21&amp;", "&amp;$C21&amp;"; ","")</f>
        <v>#REF!</v>
      </c>
      <c r="AU21" s="299" t="e">
        <f>IF(AND($F$8=1,ABS(#REF!)&lt;&gt;INT(ABS(#REF!))),H$14&amp;", "&amp;H$15&amp;", "&amp;H$16&amp;", "&amp;$A21&amp;", "&amp;$B21&amp;", "&amp;$C21&amp;"; ","")</f>
        <v>#REF!</v>
      </c>
      <c r="AV21" s="299" t="e">
        <f>IF(AND($F$8=1,ABS(#REF!)&lt;&gt;INT(ABS(#REF!))),I$14&amp;", "&amp;I$15&amp;", "&amp;I$16&amp;", "&amp;$A21&amp;", "&amp;$B21&amp;", "&amp;$C21&amp;"; ","")</f>
        <v>#REF!</v>
      </c>
      <c r="AW21" s="265" t="e">
        <f>IF(AND($F$8=1,ABS(#REF!)&lt;&gt;INT(ABS(#REF!))),J$14&amp;", "&amp;J$15&amp;", "&amp;J$16&amp;", "&amp;$A21&amp;", "&amp;$B21&amp;", "&amp;$C21&amp;"; ","")</f>
        <v>#REF!</v>
      </c>
      <c r="AX21" s="258" t="e">
        <f>IF(AND($F$8=1,ABS(#REF!)&lt;&gt;INT(ABS(#REF!))),K$14&amp;", "&amp;K$15&amp;", "&amp;K$16&amp;", "&amp;$A21&amp;", "&amp;$B21&amp;", "&amp;$C21&amp;"; ","")</f>
        <v>#REF!</v>
      </c>
      <c r="AY21" s="259" t="e">
        <f>IF(AND($F$8=1,ABS(#REF!)&lt;&gt;INT(ABS(#REF!))),L$14&amp;", "&amp;L$15&amp;", "&amp;L$16&amp;", "&amp;$A21&amp;", "&amp;$B21&amp;", "&amp;$C21&amp;"; ","")</f>
        <v>#REF!</v>
      </c>
      <c r="AZ21" s="258" t="e">
        <f>IF(AND($F$8=1,ABS(#REF!)&lt;&gt;INT(ABS(#REF!))),M$14&amp;", "&amp;M$15&amp;", "&amp;M$16&amp;", "&amp;$A21&amp;", "&amp;$B21&amp;", "&amp;$C21&amp;"; ","")</f>
        <v>#REF!</v>
      </c>
      <c r="BA21" s="299" t="e">
        <f>IF(AND($F$8=1,ABS(#REF!)&lt;&gt;INT(ABS(#REF!))),N$14&amp;", "&amp;N$15&amp;", "&amp;N$16&amp;", "&amp;$A21&amp;", "&amp;$B21&amp;", "&amp;$C21&amp;"; ","")</f>
        <v>#REF!</v>
      </c>
      <c r="BB21" s="803" t="e">
        <f>IF(AND($F$8=1,ABS(#REF!)&lt;&gt;INT(ABS(#REF!))),O$14&amp;", "&amp;O$15&amp;", "&amp;O$16&amp;", "&amp;$A21&amp;", "&amp;$B21&amp;", "&amp;$C21&amp;"; ","")</f>
        <v>#REF!</v>
      </c>
      <c r="BC21" s="265" t="e">
        <f>IF(AND($F$8=1,ABS(#REF!)&lt;&gt;INT(ABS(#REF!))),P$14&amp;", "&amp;P$15&amp;", "&amp;P$16&amp;", "&amp;$A21&amp;", "&amp;$B21&amp;", "&amp;$C21&amp;"; ","")</f>
        <v>#REF!</v>
      </c>
      <c r="BD21" s="258" t="e">
        <f>IF(AND($F$8=1,ABS(#REF!)&lt;&gt;INT(ABS(#REF!))),Q$14&amp;", "&amp;Q$15&amp;", "&amp;Q$16&amp;", "&amp;$A21&amp;", "&amp;$B21&amp;", "&amp;$C21&amp;"; ","")</f>
        <v>#REF!</v>
      </c>
      <c r="BE21" s="259" t="e">
        <f>IF(AND($F$8=1,ABS(#REF!)&lt;&gt;INT(ABS(#REF!))),R$14&amp;", "&amp;R$15&amp;", "&amp;R$16&amp;", "&amp;$A21&amp;", "&amp;$B21&amp;", "&amp;$C21&amp;"; ","")</f>
        <v>#REF!</v>
      </c>
      <c r="BF21" s="258" t="e">
        <f>IF(AND($F$8=1,ABS(#REF!)&lt;&gt;INT(ABS(#REF!))),S$14&amp;", "&amp;S$15&amp;", "&amp;S$16&amp;", "&amp;$A21&amp;", "&amp;$B21&amp;", "&amp;$C21&amp;"; ","")</f>
        <v>#REF!</v>
      </c>
      <c r="BG21" s="299" t="e">
        <f>IF(AND($F$8=1,ABS(#REF!)&lt;&gt;INT(ABS(#REF!))),T$14&amp;", "&amp;T$15&amp;", "&amp;T$16&amp;", "&amp;$A21&amp;", "&amp;$B21&amp;", "&amp;$C21&amp;"; ","")</f>
        <v>#REF!</v>
      </c>
      <c r="BH21" s="803" t="e">
        <f>IF(AND($F$8=1,ABS(#REF!)&lt;&gt;INT(ABS(#REF!))),U$14&amp;", "&amp;U$15&amp;", "&amp;U$16&amp;", "&amp;$A21&amp;", "&amp;$B21&amp;", "&amp;$C21&amp;"; ","")</f>
        <v>#REF!</v>
      </c>
      <c r="BI21" s="265" t="e">
        <f>IF(AND($F$8=1,ABS(#REF!)&lt;&gt;INT(ABS(#REF!))),V$14&amp;", "&amp;V$15&amp;", "&amp;V$16&amp;", "&amp;$A21&amp;", "&amp;$B21&amp;", "&amp;$C21&amp;"; ","")</f>
        <v>#REF!</v>
      </c>
      <c r="BJ21" s="258" t="e">
        <f>IF(AND($F$8=1,ABS(#REF!)&lt;&gt;INT(ABS(#REF!))),W$14&amp;", "&amp;W$15&amp;", "&amp;W$16&amp;", "&amp;$A21&amp;", "&amp;$B21&amp;", "&amp;$C21&amp;"; ","")</f>
        <v>#REF!</v>
      </c>
      <c r="BK21" s="259" t="e">
        <f>IF(AND($F$8=1,ABS(#REF!)&lt;&gt;INT(ABS(#REF!))),X$14&amp;", "&amp;X$15&amp;", "&amp;X$16&amp;", "&amp;$A21&amp;", "&amp;$B21&amp;", "&amp;$C21&amp;"; ","")</f>
        <v>#REF!</v>
      </c>
      <c r="BL21" s="258" t="e">
        <f>IF(AND($F$8=1,ABS(#REF!)&lt;&gt;INT(ABS(#REF!))),Y$14&amp;", "&amp;Y$15&amp;", "&amp;Y$16&amp;", "&amp;$A21&amp;", "&amp;$B21&amp;", "&amp;$C21&amp;"; ","")</f>
        <v>#REF!</v>
      </c>
      <c r="BM21" s="299" t="e">
        <f>IF(AND($F$8=1,ABS(#REF!)&lt;&gt;INT(ABS(#REF!))),Z$14&amp;", "&amp;Z$15&amp;", "&amp;Z$16&amp;", "&amp;$A21&amp;", "&amp;$B21&amp;", "&amp;$C21&amp;"; ","")</f>
        <v>#REF!</v>
      </c>
      <c r="BN21" s="803" t="e">
        <f>IF(AND($F$8=1,ABS(#REF!)&lt;&gt;INT(ABS(#REF!))),AA$14&amp;", "&amp;AA$15&amp;", "&amp;AA$16&amp;", "&amp;$A21&amp;", "&amp;$B21&amp;", "&amp;$C21&amp;"; ","")</f>
        <v>#REF!</v>
      </c>
      <c r="BO21" s="50"/>
      <c r="BP21" s="1656"/>
      <c r="BQ21" s="1689"/>
      <c r="BR21" s="281"/>
      <c r="BS21" s="280"/>
      <c r="BT21" s="288"/>
      <c r="BU21" s="280"/>
      <c r="BV21" s="305"/>
      <c r="BW21" s="305"/>
      <c r="BX21" s="281"/>
      <c r="BY21" s="280"/>
      <c r="BZ21" s="288"/>
      <c r="CA21" s="280"/>
      <c r="CB21" s="305"/>
      <c r="CC21" s="805"/>
      <c r="CD21" s="305"/>
      <c r="CE21" s="809"/>
      <c r="CF21" s="305"/>
      <c r="CG21" s="809"/>
      <c r="CH21" s="305"/>
      <c r="CI21" s="305"/>
      <c r="CJ21" s="281"/>
      <c r="CK21" s="280"/>
      <c r="CL21" s="288"/>
      <c r="CM21" s="280"/>
      <c r="CN21" s="305"/>
      <c r="CO21" s="304"/>
      <c r="CP21" s="50"/>
      <c r="CQ21" s="1656" t="s">
        <v>11323</v>
      </c>
      <c r="CR21" s="1613"/>
      <c r="CS21" s="319" t="s">
        <v>101</v>
      </c>
      <c r="CT21" s="10" t="s">
        <v>11274</v>
      </c>
      <c r="CU21" s="10" t="s">
        <v>11275</v>
      </c>
      <c r="CV21" s="264" t="e">
        <f>SUM(#REF!,#REF!,#REF!,#REF!,#REF!,#REF!,#REF!,#REF!,#REF!,#REF!,#REF!,#REF!,#REF!,#REF!,#REF!,#REF!,#REF!,#REF!,#REF!,#REF!,#REF!,#REF!,#REF!,#REF!,#REF!,#REF!,#REF!,#REF!,#REF!,#REF!,#REF!,#REF!,#REF!)</f>
        <v>#REF!</v>
      </c>
      <c r="CW21" s="255" t="e">
        <f>SUM(#REF!,#REF!,#REF!,#REF!,#REF!,#REF!,#REF!,#REF!,#REF!,#REF!,#REF!,#REF!,#REF!,#REF!,#REF!,#REF!,#REF!,#REF!,#REF!,#REF!,#REF!,#REF!,#REF!,#REF!,#REF!,#REF!,#REF!,#REF!,#REF!,#REF!,#REF!,#REF!,#REF!)</f>
        <v>#REF!</v>
      </c>
      <c r="CX21" s="301"/>
      <c r="CY21" s="287"/>
      <c r="CZ21" s="303"/>
      <c r="DA21" s="303"/>
      <c r="DB21" s="264" t="e">
        <f>SUM(#REF!,#REF!,#REF!,#REF!,#REF!,#REF!,#REF!,#REF!,#REF!,#REF!,#REF!,#REF!,#REF!,#REF!,#REF!,#REF!,#REF!,#REF!,#REF!,#REF!,#REF!,#REF!,#REF!,#REF!,#REF!,#REF!,#REF!,#REF!,#REF!,#REF!,#REF!,#REF!,#REF!)</f>
        <v>#REF!</v>
      </c>
      <c r="DC21" s="255" t="e">
        <f>SUM(#REF!,#REF!,#REF!,#REF!,#REF!,#REF!,#REF!,#REF!,#REF!,#REF!,#REF!,#REF!,#REF!,#REF!,#REF!,#REF!,#REF!,#REF!,#REF!,#REF!,#REF!,#REF!,#REF!,#REF!,#REF!,#REF!,#REF!,#REF!,#REF!,#REF!,#REF!,#REF!,#REF!)</f>
        <v>#REF!</v>
      </c>
      <c r="DD21" s="301"/>
      <c r="DE21" s="287"/>
      <c r="DF21" s="303"/>
      <c r="DG21" s="804"/>
      <c r="DH21" s="264" t="e">
        <f>SUM(#REF!,#REF!,#REF!,#REF!,#REF!,#REF!,#REF!,#REF!,#REF!,#REF!,#REF!,#REF!,#REF!,#REF!,#REF!,#REF!,#REF!,#REF!,#REF!,#REF!,#REF!,#REF!,#REF!,#REF!,#REF!,#REF!,#REF!,#REF!,#REF!,#REF!,#REF!,#REF!,#REF!)</f>
        <v>#REF!</v>
      </c>
      <c r="DI21" s="255" t="e">
        <f>SUM(#REF!,#REF!,#REF!,#REF!,#REF!,#REF!,#REF!,#REF!,#REF!,#REF!,#REF!,#REF!,#REF!,#REF!,#REF!,#REF!,#REF!,#REF!,#REF!,#REF!,#REF!,#REF!,#REF!,#REF!,#REF!,#REF!,#REF!,#REF!,#REF!,#REF!,#REF!,#REF!,#REF!)</f>
        <v>#REF!</v>
      </c>
      <c r="DJ21" s="303"/>
      <c r="DK21" s="808"/>
      <c r="DL21" s="303"/>
      <c r="DM21" s="303"/>
      <c r="DN21" s="264" t="e">
        <f>SUM(#REF!,#REF!,#REF!,#REF!,#REF!,#REF!,#REF!,#REF!,#REF!,#REF!,#REF!,#REF!,#REF!,#REF!,#REF!,#REF!,#REF!,#REF!,#REF!,#REF!,#REF!,#REF!,#REF!,#REF!,#REF!,#REF!,#REF!,#REF!,#REF!,#REF!,#REF!,#REF!,#REF!)</f>
        <v>#REF!</v>
      </c>
      <c r="DO21" s="255" t="e">
        <f>SUM(#REF!,#REF!,#REF!,#REF!,#REF!,#REF!,#REF!,#REF!,#REF!,#REF!,#REF!,#REF!,#REF!,#REF!,#REF!,#REF!,#REF!,#REF!,#REF!,#REF!,#REF!,#REF!,#REF!,#REF!,#REF!,#REF!,#REF!,#REF!,#REF!,#REF!,#REF!,#REF!,#REF!)</f>
        <v>#REF!</v>
      </c>
      <c r="DP21" s="301"/>
      <c r="DQ21" s="287"/>
      <c r="DR21" s="303"/>
      <c r="DS21" s="303"/>
      <c r="DT21" s="264" t="e">
        <f>SUM(#REF!,#REF!,#REF!,#REF!,#REF!,#REF!,#REF!,#REF!,#REF!,#REF!,#REF!,#REF!,#REF!,#REF!,#REF!,#REF!,#REF!,#REF!,#REF!,#REF!,#REF!,#REF!,#REF!,#REF!,#REF!,#REF!,#REF!,#REF!,#REF!,#REF!,#REF!,#REF!,#REF!)</f>
        <v>#REF!</v>
      </c>
      <c r="DU21" s="255" t="e">
        <f>SUM(#REF!,#REF!,#REF!,#REF!,#REF!,#REF!,#REF!,#REF!,#REF!,#REF!,#REF!,#REF!,#REF!,#REF!,#REF!,#REF!,#REF!,#REF!,#REF!,#REF!,#REF!,#REF!,#REF!,#REF!,#REF!,#REF!,#REF!,#REF!,#REF!,#REF!,#REF!,#REF!,#REF!)</f>
        <v>#REF!</v>
      </c>
      <c r="DV21" s="301"/>
      <c r="DW21" s="287"/>
      <c r="DX21" s="1543"/>
      <c r="DY21" s="843"/>
      <c r="DZ21" s="50"/>
      <c r="EA21" s="1656"/>
      <c r="EB21" s="1689"/>
      <c r="EC21" s="265" t="e">
        <f>IF(AND($I$8=1,#REF!&lt;&gt;ROUND(#REF!,2)),AB$15&amp;", "&amp;AB$16&amp;", "&amp;$A21&amp;", "&amp;$B21&amp;", "&amp;$C21&amp;"; ","")</f>
        <v>#REF!</v>
      </c>
      <c r="ED21" s="258" t="e">
        <f>IF(AND($I$8=1,#REF!&lt;&gt;ROUND(#REF!,2)),AC$15&amp;", "&amp;AC$16&amp;", "&amp;$A21&amp;", "&amp;$B21&amp;", "&amp;$C21&amp;"; ","")</f>
        <v>#REF!</v>
      </c>
      <c r="EE21" s="259" t="e">
        <f>IF(AND($I$8=1,#REF!&lt;&gt;ROUND(#REF!,2)),AD$15&amp;", "&amp;AD$16&amp;", "&amp;$A21&amp;", "&amp;$B21&amp;", "&amp;$C21&amp;"; ","")</f>
        <v>#REF!</v>
      </c>
      <c r="EF21" s="258" t="e">
        <f>IF(AND($I$8=1,#REF!&lt;&gt;ROUND(#REF!,2)),AE$15&amp;", "&amp;AE$16&amp;", "&amp;$A21&amp;", "&amp;$B21&amp;", "&amp;$C21&amp;"; ","")</f>
        <v>#REF!</v>
      </c>
      <c r="EG21" s="299" t="e">
        <f>IF(AND($I$8=1,#REF!&lt;&gt;ROUND(#REF!,2)),AF$15&amp;", "&amp;AF$16&amp;", "&amp;$A21&amp;", "&amp;$B21&amp;", "&amp;$C21&amp;"; ","")</f>
        <v>#REF!</v>
      </c>
      <c r="EH21" s="266" t="e">
        <f>IF(AND($I$8=1,#REF!&lt;&gt;ROUND(#REF!,2)),AG$15&amp;", "&amp;AG$16&amp;", "&amp;$A21&amp;", "&amp;$B21&amp;", "&amp;$C21&amp;"; ","")</f>
        <v>#REF!</v>
      </c>
      <c r="EI21" s="50"/>
      <c r="EJ21" s="1656"/>
      <c r="EK21" s="1689"/>
      <c r="EL21" s="265" t="e">
        <f>IF(AND($J$8=1,#REF!&gt;#REF!),AB$15&amp;", "&amp;AB$16&amp;", "&amp;$A21&amp;", "&amp;$B21&amp;", "&amp;$C21&amp;"; ","")</f>
        <v>#REF!</v>
      </c>
      <c r="EM21" s="258" t="e">
        <f>IF(AND($J$8=1,#REF!&gt;#REF!),AC$15&amp;", "&amp;AC$16&amp;", "&amp;$A21&amp;", "&amp;$B21&amp;", "&amp;$C21&amp;"; ","")</f>
        <v>#REF!</v>
      </c>
      <c r="EN21" s="259" t="e">
        <f>IF(AND($J$8=1,#REF!&gt;#REF!),AD$15&amp;", "&amp;AD$16&amp;", "&amp;$A21&amp;", "&amp;$B21&amp;", "&amp;$C21&amp;"; ","")</f>
        <v>#REF!</v>
      </c>
      <c r="EO21" s="258" t="e">
        <f>IF(AND($J$8=1,#REF!&gt;#REF!),AE$15&amp;", "&amp;AE$16&amp;", "&amp;$A21&amp;", "&amp;$B21&amp;", "&amp;$C21&amp;"; ","")</f>
        <v>#REF!</v>
      </c>
      <c r="EP21" s="812" t="e">
        <f>IF(AND($J$8=1,#REF!&gt;#REF!),AF$15&amp;", "&amp;AF$16&amp;", "&amp;$A21&amp;", "&amp;$B21&amp;", "&amp;$C21&amp;"; ","")</f>
        <v>#REF!</v>
      </c>
      <c r="EQ21" s="266" t="e">
        <f>IF(AND($J$8=1,#REF!&gt;#REF!),AG$15&amp;", "&amp;AG$16&amp;", "&amp;$A21&amp;", "&amp;$B21&amp;", "&amp;$C21&amp;"; ","")</f>
        <v>#REF!</v>
      </c>
      <c r="ER21" s="50"/>
      <c r="ES21" s="1656"/>
      <c r="ET21" s="1689"/>
      <c r="EU21" s="265" t="e">
        <f>IF(AND($K$8=1,#REF!&gt;0),IF((#REF!/#REF!)&lt;0.03,AB$15&amp;", "&amp;AB$16&amp;", "&amp;$A21&amp;", "&amp;$B21&amp;", "&amp;$C21&amp;"; ",""),"")</f>
        <v>#REF!</v>
      </c>
      <c r="EV21" s="258" t="e">
        <f>IF(AND($K$8=1,#REF!&gt;0),IF((#REF!/#REF!)&lt;0.03,AC$15&amp;", "&amp;AC$16&amp;", "&amp;$A21&amp;", "&amp;$B21&amp;", "&amp;$C21&amp;"; ",""),"")</f>
        <v>#REF!</v>
      </c>
      <c r="EW21" s="259" t="e">
        <f>IF(AND($K$8=1,#REF!&gt;0),IF((#REF!/#REF!)&lt;0.03,AD$15&amp;", "&amp;AD$16&amp;", "&amp;$A21&amp;", "&amp;$B21&amp;", "&amp;$C21&amp;"; ",""),"")</f>
        <v>#REF!</v>
      </c>
      <c r="EX21" s="258" t="e">
        <f>IF(AND($K$8=1,#REF!&gt;0),IF((#REF!/#REF!)&lt;0.03,AE$15&amp;", "&amp;AE$16&amp;", "&amp;$A21&amp;", "&amp;$B21&amp;", "&amp;$C21&amp;"; ",""),"")</f>
        <v>#REF!</v>
      </c>
      <c r="EY21" s="812" t="e">
        <f>IF(AND($K$8=1,#REF!&gt;0),IF((#REF!/#REF!)&lt;0.03,AF$15&amp;", "&amp;AF$16&amp;", "&amp;$A21&amp;", "&amp;$B21&amp;", "&amp;$C21&amp;"; ",""),"")</f>
        <v>#REF!</v>
      </c>
      <c r="EZ21" s="266" t="e">
        <f>IF(AND($K$8=1,#REF!&gt;0),IF((#REF!/#REF!)&lt;0.03,AG$15&amp;", "&amp;AG$16&amp;", "&amp;$A21&amp;", "&amp;$B21&amp;", "&amp;$C21&amp;"; ",""),"")</f>
        <v>#REF!</v>
      </c>
      <c r="FA21" s="50"/>
      <c r="FB21" s="3"/>
      <c r="FC21" s="1655"/>
      <c r="FD21" s="1689"/>
      <c r="FE21" s="265" t="e">
        <f>IF(AND($Q$8=1,SUM(#REF!,#REF!)&gt;$FC$22,#REF!=0),P$15&amp;", "&amp;P$16&amp;", "&amp;$A21&amp;", "&amp;$B21&amp;", "&amp;$C21&amp;"; ","")</f>
        <v>#REF!</v>
      </c>
      <c r="FF21" s="258" t="e">
        <f>IF(AND($Q$8=1,SUM(#REF!,#REF!)&gt;$FC$22,#REF!=0),Q$15&amp;", "&amp;Q$16&amp;", "&amp;$A21&amp;", "&amp;$B21&amp;", "&amp;$C21&amp;"; ","")</f>
        <v>#REF!</v>
      </c>
      <c r="FG21" s="259" t="e">
        <f>IF(AND($Q$8=1,SUM(#REF!,#REF!)&gt;$FC$22,#REF!=0),R$15&amp;", "&amp;R$16&amp;", "&amp;$A21&amp;", "&amp;$B21&amp;", "&amp;$C21&amp;"; ","")</f>
        <v>#REF!</v>
      </c>
      <c r="FH21" s="258" t="e">
        <f>IF(AND($Q$8=1,SUM(#REF!,#REF!)&gt;$FC$22,#REF!=0),S$15&amp;", "&amp;S$16&amp;", "&amp;$A21&amp;", "&amp;$B21&amp;", "&amp;$C21&amp;"; ","")</f>
        <v>#REF!</v>
      </c>
      <c r="FI21" s="812" t="e">
        <f>IF(AND($Q$8=1,SUM(#REF!,#REF!)&gt;$FC$22,#REF!=0),T$15&amp;", "&amp;T$16&amp;", "&amp;$A21&amp;", "&amp;$B21&amp;", "&amp;$C21&amp;"; ","")</f>
        <v>#REF!</v>
      </c>
      <c r="FJ21" s="266" t="e">
        <f>IF(AND($Q$8=1,SUM(#REF!,#REF!)&gt;$FC$22,#REF!=0),U$15&amp;", "&amp;U$16&amp;", "&amp;$A21&amp;", "&amp;$B21&amp;", "&amp;$C21&amp;"; ","")</f>
        <v>#REF!</v>
      </c>
      <c r="FK21" s="324"/>
      <c r="FL21" s="1655"/>
      <c r="FM21" s="1689"/>
      <c r="FN21" s="265" t="e">
        <f>IF(AND($R$8=1,SUM(#REF!,#REF!)&gt;0,SUM(#REF!,#REF!)=ABS(#REF!)),P$15&amp;", "&amp;P$16&amp;", "&amp;$A21&amp;", "&amp;$B21&amp;", "&amp;$C21&amp;"; ","")</f>
        <v>#REF!</v>
      </c>
      <c r="FO21" s="258" t="e">
        <f>IF(AND($R$8=1,SUM(#REF!,#REF!)&gt;0,SUM(#REF!,#REF!)=ABS(#REF!)),Q$15&amp;", "&amp;Q$16&amp;", "&amp;$A21&amp;", "&amp;$B21&amp;", "&amp;$C21&amp;"; ","")</f>
        <v>#REF!</v>
      </c>
      <c r="FP21" s="259" t="e">
        <f>IF(AND($R$8=1,SUM(#REF!,#REF!)&gt;0,SUM(#REF!,#REF!)=ABS(#REF!)),R$15&amp;", "&amp;R$16&amp;", "&amp;$A21&amp;", "&amp;$B21&amp;", "&amp;$C21&amp;"; ","")</f>
        <v>#REF!</v>
      </c>
      <c r="FQ21" s="258" t="e">
        <f>IF(AND($R$8=1,SUM(#REF!,#REF!)&gt;0,SUM(#REF!,#REF!)=ABS(#REF!)),S$15&amp;", "&amp;S$16&amp;", "&amp;$A21&amp;", "&amp;$B21&amp;", "&amp;$C21&amp;"; ","")</f>
        <v>#REF!</v>
      </c>
      <c r="FR21" s="812" t="e">
        <f>IF(AND($R$8=1,SUM(#REF!,#REF!)&gt;0,SUM(#REF!,#REF!)=ABS(#REF!)),T$15&amp;", "&amp;T$16&amp;", "&amp;$A21&amp;", "&amp;$B21&amp;", "&amp;$C21&amp;"; ","")</f>
        <v>#REF!</v>
      </c>
      <c r="FS21" s="266" t="e">
        <f>IF(AND($R$8=1,SUM(#REF!,#REF!)&gt;0,SUM(#REF!,#REF!)=ABS(#REF!)),U$15&amp;", "&amp;U$16&amp;", "&amp;$A21&amp;", "&amp;$B21&amp;", "&amp;$C21&amp;"; ","")</f>
        <v>#REF!</v>
      </c>
      <c r="FT21" s="324"/>
      <c r="FU21" s="1655"/>
      <c r="FV21" s="1689"/>
      <c r="FW21" s="265" t="e">
        <f>IF(AND($S$8=1,#REF!&lt;&gt;0),D$15&amp;", "&amp;D$16&amp;", "&amp;$B21&amp;", "&amp;$C21&amp;"; ","")</f>
        <v>#REF!</v>
      </c>
      <c r="FX21" s="258" t="e">
        <f>IF(AND($S$8=1,#REF!&lt;&gt;0),E$15&amp;", "&amp;E$16&amp;", "&amp;$B21&amp;", "&amp;$C21&amp;"; ","")</f>
        <v>#REF!</v>
      </c>
      <c r="FY21" s="259" t="e">
        <f>IF(AND($S$8=1,#REF!&lt;&gt;0),F$15&amp;", "&amp;F$16&amp;", "&amp;$B21&amp;", "&amp;$C21&amp;"; ","")</f>
        <v>#REF!</v>
      </c>
      <c r="FZ21" s="258" t="e">
        <f>IF(AND($S$8=1,#REF!&lt;&gt;0),G$15&amp;", "&amp;G$16&amp;", "&amp;$B21&amp;", "&amp;$C21&amp;"; ","")</f>
        <v>#REF!</v>
      </c>
      <c r="GA21" s="253" t="e">
        <f>IF(AND($S$8=1,#REF!&lt;&gt;0),H$15&amp;", "&amp;H$16&amp;", "&amp;$B21&amp;", "&amp;$C21&amp;"; ","")</f>
        <v>#REF!</v>
      </c>
      <c r="GB21" s="818" t="e">
        <f>IF(AND($S$8=1,#REF!&lt;&gt;0),I$15&amp;", "&amp;I$16&amp;", "&amp;$B21&amp;", "&amp;$C21&amp;"; ","")</f>
        <v>#REF!</v>
      </c>
      <c r="GC21" s="324"/>
      <c r="GD21" s="1655"/>
      <c r="GE21" s="1689"/>
      <c r="GF21" s="265" t="e">
        <f>IF(AND($T$8=1,#REF!&gt;0,EU21=""),IF((#REF!/#REF!)&lt;0.25,AB$15&amp;", "&amp;AB$16&amp;", "&amp;$A21&amp;", "&amp;$B21&amp;", "&amp;$C21&amp;"; ",""),"")</f>
        <v>#REF!</v>
      </c>
      <c r="GG21" s="258" t="e">
        <f>IF(AND($T$8=1,#REF!&gt;0,EV21=""),IF((#REF!/#REF!)&lt;0.25,AC$15&amp;", "&amp;AC$16&amp;", "&amp;$A21&amp;", "&amp;$B21&amp;", "&amp;$C21&amp;"; ",""),"")</f>
        <v>#REF!</v>
      </c>
      <c r="GH21" s="259" t="e">
        <f>IF(AND($T$8=1,#REF!&gt;0,EW21=""),IF((#REF!/#REF!)&lt;0.25,AD$15&amp;", "&amp;AD$16&amp;", "&amp;$A21&amp;", "&amp;$B21&amp;", "&amp;$C21&amp;"; ",""),"")</f>
        <v>#REF!</v>
      </c>
      <c r="GI21" s="258" t="e">
        <f>IF(AND($T$8=1,#REF!&gt;0,EX21=""),IF((#REF!/#REF!)&lt;0.25,AE$15&amp;", "&amp;AE$16&amp;", "&amp;$A21&amp;", "&amp;$B21&amp;", "&amp;$C21&amp;"; ",""),"")</f>
        <v>#REF!</v>
      </c>
      <c r="GJ21" s="812" t="e">
        <f>IF(AND($T$8=1,#REF!&gt;0,EY21=""),IF((#REF!/#REF!)&lt;0.25,AF$15&amp;", "&amp;AF$16&amp;", "&amp;$A21&amp;", "&amp;$B21&amp;", "&amp;$C21&amp;"; ",""),"")</f>
        <v>#REF!</v>
      </c>
      <c r="GK21" s="266" t="e">
        <f>IF(AND($T$8=1,#REF!&gt;0,EZ21=""),IF((#REF!/#REF!)&lt;0.25,AG$15&amp;", "&amp;AG$16&amp;", "&amp;$A21&amp;", "&amp;$B21&amp;", "&amp;$C21&amp;"; ",""),"")</f>
        <v>#REF!</v>
      </c>
      <c r="GL21" s="324"/>
      <c r="GM21" s="1655"/>
      <c r="GN21" s="1689"/>
      <c r="GO21" s="265" t="e">
        <f>IF(AND($U$8=1,$B21="Long length",#REF!&lt;&gt;0),D$15&amp;", "&amp;D$16&amp;", "&amp;$A21&amp;", "&amp;$B21&amp;", "&amp;$C21&amp;"; ","")</f>
        <v>#REF!</v>
      </c>
      <c r="GP21" s="258" t="e">
        <f>IF(AND($U$8=1,$B21="Long length",#REF!&lt;&gt;0),E$15&amp;", "&amp;E$16&amp;", "&amp;$A21&amp;", "&amp;$B21&amp;", "&amp;$C21&amp;"; ","")</f>
        <v>#REF!</v>
      </c>
      <c r="GQ21" s="259" t="e">
        <f>IF(AND($U$8=1,$B21="Long length",#REF!&lt;&gt;0),F$15&amp;", "&amp;F$16&amp;", "&amp;$A21&amp;", "&amp;$B21&amp;", "&amp;$C21&amp;"; ","")</f>
        <v>#REF!</v>
      </c>
      <c r="GR21" s="258" t="e">
        <f>IF(AND($U$8=1,$B21="Long length",#REF!&lt;&gt;0),G$15&amp;", "&amp;G$16&amp;", "&amp;$A21&amp;", "&amp;$B21&amp;", "&amp;$C21&amp;"; ","")</f>
        <v>#REF!</v>
      </c>
      <c r="GS21" s="812" t="e">
        <f>IF(AND($U$8=1,$B21="Long length",#REF!&lt;&gt;0),H$15&amp;", "&amp;H$16&amp;", "&amp;$A21&amp;", "&amp;$B21&amp;", "&amp;$C21&amp;"; ","")</f>
        <v>#REF!</v>
      </c>
      <c r="GT21" s="266" t="e">
        <f>IF(AND($U$8=1,$B21="Long length",#REF!&lt;&gt;0),I$15&amp;", "&amp;I$16&amp;", "&amp;$A21&amp;", "&amp;$B21&amp;", "&amp;$C21&amp;"; ","")</f>
        <v>#REF!</v>
      </c>
      <c r="GU21" s="324"/>
    </row>
    <row r="22" spans="1:203" x14ac:dyDescent="0.2">
      <c r="A22" s="3" t="s">
        <v>11273</v>
      </c>
      <c r="B22" s="3" t="s">
        <v>11286</v>
      </c>
      <c r="C22" s="3" t="s">
        <v>11275</v>
      </c>
      <c r="E22" s="295"/>
      <c r="F22" s="10"/>
      <c r="G22" s="265" t="e">
        <f>IF(AND($D$8=1,#REF!&gt;0),P$15&amp;", "&amp;P$16&amp;", "&amp;$A22&amp;", "&amp;$B22&amp;", "&amp;$C22&amp;"; ","")</f>
        <v>#REF!</v>
      </c>
      <c r="H22" s="258" t="e">
        <f>IF(AND($D$8=1,#REF!&gt;0),Q$15&amp;", "&amp;Q$16&amp;", "&amp;$A22&amp;", "&amp;$B22&amp;", "&amp;$C22&amp;"; ","")</f>
        <v>#REF!</v>
      </c>
      <c r="I22" s="259" t="e">
        <f>IF(AND($D$8=1,#REF!&gt;0),R$15&amp;", "&amp;R$16&amp;", "&amp;$A22&amp;", "&amp;$B22&amp;", "&amp;$C22&amp;"; ","")</f>
        <v>#REF!</v>
      </c>
      <c r="J22" s="258" t="e">
        <f>IF(AND($D$8=1,#REF!&gt;0),S$15&amp;", "&amp;S$16&amp;", "&amp;$A22&amp;", "&amp;$B22&amp;", "&amp;$C22&amp;"; ","")</f>
        <v>#REF!</v>
      </c>
      <c r="K22" s="299" t="e">
        <f>IF(AND($D$8=1,#REF!&gt;0),T$15&amp;", "&amp;T$16&amp;", "&amp;$A22&amp;", "&amp;$B22&amp;", "&amp;$C22&amp;"; ","")</f>
        <v>#REF!</v>
      </c>
      <c r="L22" s="266" t="e">
        <f>IF(AND($D$8=1,#REF!&gt;0),U$15&amp;", "&amp;U$16&amp;", "&amp;$A22&amp;", "&amp;$B22&amp;", "&amp;$C22&amp;"; ","")</f>
        <v>#REF!</v>
      </c>
      <c r="M22" s="50"/>
      <c r="N22" s="295"/>
      <c r="O22" s="10"/>
      <c r="P22" s="265" t="e">
        <f>IF(AND($E$8=1,#REF!&lt;0),D$14&amp;", "&amp;D$15&amp;", "&amp;D$16&amp;", "&amp;$A22&amp;", "&amp;$B22&amp;", "&amp;$C22&amp;"; ","")</f>
        <v>#REF!</v>
      </c>
      <c r="Q22" s="258" t="e">
        <f>IF(AND($E$8=1,#REF!&lt;0),E$14&amp;", "&amp;E$15&amp;", "&amp;E$16&amp;", "&amp;$A22&amp;", "&amp;$B22&amp;", "&amp;$C22&amp;"; ","")</f>
        <v>#REF!</v>
      </c>
      <c r="R22" s="259" t="e">
        <f>IF(AND($E$8=1,#REF!&lt;0),F$14&amp;", "&amp;F$15&amp;", "&amp;F$16&amp;", "&amp;$A22&amp;", "&amp;$B22&amp;", "&amp;$C22&amp;"; ","")</f>
        <v>#REF!</v>
      </c>
      <c r="S22" s="258" t="e">
        <f>IF(AND($E$8=1,#REF!&lt;0),G$14&amp;", "&amp;G$15&amp;", "&amp;G$16&amp;", "&amp;$A22&amp;", "&amp;$B22&amp;", "&amp;$C22&amp;"; ","")</f>
        <v>#REF!</v>
      </c>
      <c r="T22" s="299" t="e">
        <f>IF(AND($E$8=1,#REF!&lt;0),H$14&amp;", "&amp;H$15&amp;", "&amp;H$16&amp;", "&amp;$A22&amp;", "&amp;$B22&amp;", "&amp;$C22&amp;"; ","")</f>
        <v>#REF!</v>
      </c>
      <c r="U22" s="299" t="e">
        <f>IF(AND($E$8=1,#REF!&lt;0),I$14&amp;", "&amp;I$15&amp;", "&amp;I$16&amp;", "&amp;$A22&amp;", "&amp;$B22&amp;", "&amp;$C22&amp;"; ","")</f>
        <v>#REF!</v>
      </c>
      <c r="V22" s="265" t="e">
        <f>IF(AND($E$8=1,#REF!&lt;0),J$14&amp;", "&amp;J$15&amp;", "&amp;J$16&amp;", "&amp;$A22&amp;", "&amp;$B22&amp;", "&amp;$C22&amp;"; ","")</f>
        <v>#REF!</v>
      </c>
      <c r="W22" s="258" t="e">
        <f>IF(AND($E$8=1,#REF!&lt;0),K$14&amp;", "&amp;K$15&amp;", "&amp;K$16&amp;", "&amp;$A22&amp;", "&amp;$B22&amp;", "&amp;$C22&amp;"; ","")</f>
        <v>#REF!</v>
      </c>
      <c r="X22" s="259" t="e">
        <f>IF(AND($E$8=1,#REF!&lt;0),L$14&amp;", "&amp;L$15&amp;", "&amp;L$16&amp;", "&amp;$A22&amp;", "&amp;$B22&amp;", "&amp;$C22&amp;"; ","")</f>
        <v>#REF!</v>
      </c>
      <c r="Y22" s="258" t="e">
        <f>IF(AND($E$8=1,#REF!&lt;0),M$14&amp;", "&amp;M$15&amp;", "&amp;M$16&amp;", "&amp;$A22&amp;", "&amp;$B22&amp;", "&amp;$C22&amp;"; ","")</f>
        <v>#REF!</v>
      </c>
      <c r="Z22" s="299" t="e">
        <f>IF(AND($E$8=1,#REF!&lt;0),N$14&amp;", "&amp;N$15&amp;", "&amp;N$16&amp;", "&amp;$A22&amp;", "&amp;$B22&amp;", "&amp;$C22&amp;"; ","")</f>
        <v>#REF!</v>
      </c>
      <c r="AA22" s="299" t="e">
        <f>IF(AND($E$8=1,#REF!&lt;0),O$14&amp;", "&amp;O$15&amp;", "&amp;O$16&amp;", "&amp;$A22&amp;", "&amp;$B22&amp;", "&amp;$C22&amp;"; ","")</f>
        <v>#REF!</v>
      </c>
      <c r="AB22" s="265" t="e">
        <f>IF(AND($E$8=1,#REF!&lt;0),V$14&amp;", "&amp;V$15&amp;", "&amp;V$16&amp;", "&amp;$A22&amp;", "&amp;$B22&amp;", "&amp;$C22&amp;"; ","")</f>
        <v>#REF!</v>
      </c>
      <c r="AC22" s="258" t="e">
        <f>IF(AND($E$8=1,#REF!&lt;0),W$14&amp;", "&amp;W$15&amp;", "&amp;W$16&amp;", "&amp;$A22&amp;", "&amp;$B22&amp;", "&amp;$C22&amp;"; ","")</f>
        <v>#REF!</v>
      </c>
      <c r="AD22" s="259" t="e">
        <f>IF(AND($E$8=1,#REF!&lt;0),X$14&amp;", "&amp;X$15&amp;", "&amp;X$16&amp;", "&amp;$A22&amp;", "&amp;$B22&amp;", "&amp;$C22&amp;"; ","")</f>
        <v>#REF!</v>
      </c>
      <c r="AE22" s="794" t="e">
        <f>IF(AND($E$8=1,#REF!&lt;0),Y$14&amp;", "&amp;Y$15&amp;", "&amp;Y$16&amp;", "&amp;$A22&amp;", "&amp;$B22&amp;", "&amp;$C22&amp;"; ","")</f>
        <v>#REF!</v>
      </c>
      <c r="AF22" s="259" t="e">
        <f>IF(AND($E$8=1,#REF!&lt;0),Z$14&amp;", "&amp;Z$15&amp;", "&amp;Z$16&amp;", "&amp;$A22&amp;", "&amp;$B22&amp;", "&amp;$C22&amp;"; ","")</f>
        <v>#REF!</v>
      </c>
      <c r="AG22" s="299" t="e">
        <f>IF(AND($E$8=1,#REF!&lt;0),AA$14&amp;", "&amp;AA$15&amp;", "&amp;AA$16&amp;", "&amp;$A22&amp;", "&amp;$B22&amp;", "&amp;$C22&amp;"; ","")</f>
        <v>#REF!</v>
      </c>
      <c r="AH22" s="265" t="e">
        <f>IF(AND($E$8=1,#REF!&lt;0),AB$14&amp;", "&amp;AB$15&amp;", "&amp;AB$16&amp;", "&amp;$A22&amp;", "&amp;$B22&amp;", "&amp;$C22&amp;"; ","")</f>
        <v>#REF!</v>
      </c>
      <c r="AI22" s="258" t="e">
        <f>IF(AND($E$8=1,#REF!&lt;0),AC$14&amp;", "&amp;AC$15&amp;", "&amp;AC$16&amp;", "&amp;$A22&amp;", "&amp;$B22&amp;", "&amp;$C22&amp;"; ","")</f>
        <v>#REF!</v>
      </c>
      <c r="AJ22" s="259" t="e">
        <f>IF(AND($E$8=1,#REF!&lt;0),AD$14&amp;", "&amp;AD$15&amp;", "&amp;AD$16&amp;", "&amp;$A22&amp;", "&amp;$B22&amp;", "&amp;$C22&amp;"; ","")</f>
        <v>#REF!</v>
      </c>
      <c r="AK22" s="794" t="e">
        <f>IF(AND($E$8=1,#REF!&lt;0),AE$14&amp;", "&amp;AE$15&amp;", "&amp;AE$16&amp;", "&amp;$A22&amp;", "&amp;$B22&amp;", "&amp;$C22&amp;"; ","")</f>
        <v>#REF!</v>
      </c>
      <c r="AL22" s="259" t="e">
        <f>IF(AND($E$8=1,#REF!&lt;0),AF$14&amp;", "&amp;AF$15&amp;", "&amp;AF$16&amp;", "&amp;$A22&amp;", "&amp;$B22&amp;", "&amp;$C22&amp;"; ","")</f>
        <v>#REF!</v>
      </c>
      <c r="AM22" s="803" t="e">
        <f>IF(AND($E$8=1,#REF!&lt;0),AG$14&amp;", "&amp;AG$15&amp;", "&amp;AG$16&amp;", "&amp;$A22&amp;", "&amp;$B22&amp;", "&amp;$C22&amp;"; ","")</f>
        <v>#REF!</v>
      </c>
      <c r="AN22" s="50"/>
      <c r="AO22" s="295"/>
      <c r="AP22" s="10"/>
      <c r="AQ22" s="265" t="e">
        <f>IF(AND($F$8=1,ABS(#REF!)&lt;&gt;INT(ABS(#REF!))),D$14&amp;", "&amp;D$15&amp;", "&amp;D$16&amp;", "&amp;$A22&amp;", "&amp;$B22&amp;", "&amp;$C22&amp;"; ","")</f>
        <v>#REF!</v>
      </c>
      <c r="AR22" s="258" t="e">
        <f>IF(AND($F$8=1,ABS(#REF!)&lt;&gt;INT(ABS(#REF!))),E$14&amp;", "&amp;E$15&amp;", "&amp;E$16&amp;", "&amp;$A22&amp;", "&amp;$B22&amp;", "&amp;$C22&amp;"; ","")</f>
        <v>#REF!</v>
      </c>
      <c r="AS22" s="259" t="e">
        <f>IF(AND($F$8=1,ABS(#REF!)&lt;&gt;INT(ABS(#REF!))),F$14&amp;", "&amp;F$15&amp;", "&amp;F$16&amp;", "&amp;$A22&amp;", "&amp;$B22&amp;", "&amp;$C22&amp;"; ","")</f>
        <v>#REF!</v>
      </c>
      <c r="AT22" s="258" t="e">
        <f>IF(AND($F$8=1,ABS(#REF!)&lt;&gt;INT(ABS(#REF!))),G$14&amp;", "&amp;G$15&amp;", "&amp;G$16&amp;", "&amp;$A22&amp;", "&amp;$B22&amp;", "&amp;$C22&amp;"; ","")</f>
        <v>#REF!</v>
      </c>
      <c r="AU22" s="299" t="e">
        <f>IF(AND($F$8=1,ABS(#REF!)&lt;&gt;INT(ABS(#REF!))),H$14&amp;", "&amp;H$15&amp;", "&amp;H$16&amp;", "&amp;$A22&amp;", "&amp;$B22&amp;", "&amp;$C22&amp;"; ","")</f>
        <v>#REF!</v>
      </c>
      <c r="AV22" s="299" t="e">
        <f>IF(AND($F$8=1,ABS(#REF!)&lt;&gt;INT(ABS(#REF!))),I$14&amp;", "&amp;I$15&amp;", "&amp;I$16&amp;", "&amp;$A22&amp;", "&amp;$B22&amp;", "&amp;$C22&amp;"; ","")</f>
        <v>#REF!</v>
      </c>
      <c r="AW22" s="265" t="e">
        <f>IF(AND($F$8=1,ABS(#REF!)&lt;&gt;INT(ABS(#REF!))),J$14&amp;", "&amp;J$15&amp;", "&amp;J$16&amp;", "&amp;$A22&amp;", "&amp;$B22&amp;", "&amp;$C22&amp;"; ","")</f>
        <v>#REF!</v>
      </c>
      <c r="AX22" s="258" t="e">
        <f>IF(AND($F$8=1,ABS(#REF!)&lt;&gt;INT(ABS(#REF!))),K$14&amp;", "&amp;K$15&amp;", "&amp;K$16&amp;", "&amp;$A22&amp;", "&amp;$B22&amp;", "&amp;$C22&amp;"; ","")</f>
        <v>#REF!</v>
      </c>
      <c r="AY22" s="259" t="e">
        <f>IF(AND($F$8=1,ABS(#REF!)&lt;&gt;INT(ABS(#REF!))),L$14&amp;", "&amp;L$15&amp;", "&amp;L$16&amp;", "&amp;$A22&amp;", "&amp;$B22&amp;", "&amp;$C22&amp;"; ","")</f>
        <v>#REF!</v>
      </c>
      <c r="AZ22" s="258" t="e">
        <f>IF(AND($F$8=1,ABS(#REF!)&lt;&gt;INT(ABS(#REF!))),M$14&amp;", "&amp;M$15&amp;", "&amp;M$16&amp;", "&amp;$A22&amp;", "&amp;$B22&amp;", "&amp;$C22&amp;"; ","")</f>
        <v>#REF!</v>
      </c>
      <c r="BA22" s="299" t="e">
        <f>IF(AND($F$8=1,ABS(#REF!)&lt;&gt;INT(ABS(#REF!))),N$14&amp;", "&amp;N$15&amp;", "&amp;N$16&amp;", "&amp;$A22&amp;", "&amp;$B22&amp;", "&amp;$C22&amp;"; ","")</f>
        <v>#REF!</v>
      </c>
      <c r="BB22" s="803" t="e">
        <f>IF(AND($F$8=1,ABS(#REF!)&lt;&gt;INT(ABS(#REF!))),O$14&amp;", "&amp;O$15&amp;", "&amp;O$16&amp;", "&amp;$A22&amp;", "&amp;$B22&amp;", "&amp;$C22&amp;"; ","")</f>
        <v>#REF!</v>
      </c>
      <c r="BC22" s="265" t="e">
        <f>IF(AND($F$8=1,ABS(#REF!)&lt;&gt;INT(ABS(#REF!))),P$14&amp;", "&amp;P$15&amp;", "&amp;P$16&amp;", "&amp;$A22&amp;", "&amp;$B22&amp;", "&amp;$C22&amp;"; ","")</f>
        <v>#REF!</v>
      </c>
      <c r="BD22" s="258" t="e">
        <f>IF(AND($F$8=1,ABS(#REF!)&lt;&gt;INT(ABS(#REF!))),Q$14&amp;", "&amp;Q$15&amp;", "&amp;Q$16&amp;", "&amp;$A22&amp;", "&amp;$B22&amp;", "&amp;$C22&amp;"; ","")</f>
        <v>#REF!</v>
      </c>
      <c r="BE22" s="259" t="e">
        <f>IF(AND($F$8=1,ABS(#REF!)&lt;&gt;INT(ABS(#REF!))),R$14&amp;", "&amp;R$15&amp;", "&amp;R$16&amp;", "&amp;$A22&amp;", "&amp;$B22&amp;", "&amp;$C22&amp;"; ","")</f>
        <v>#REF!</v>
      </c>
      <c r="BF22" s="258" t="e">
        <f>IF(AND($F$8=1,ABS(#REF!)&lt;&gt;INT(ABS(#REF!))),S$14&amp;", "&amp;S$15&amp;", "&amp;S$16&amp;", "&amp;$A22&amp;", "&amp;$B22&amp;", "&amp;$C22&amp;"; ","")</f>
        <v>#REF!</v>
      </c>
      <c r="BG22" s="299" t="e">
        <f>IF(AND($F$8=1,ABS(#REF!)&lt;&gt;INT(ABS(#REF!))),T$14&amp;", "&amp;T$15&amp;", "&amp;T$16&amp;", "&amp;$A22&amp;", "&amp;$B22&amp;", "&amp;$C22&amp;"; ","")</f>
        <v>#REF!</v>
      </c>
      <c r="BH22" s="803" t="e">
        <f>IF(AND($F$8=1,ABS(#REF!)&lt;&gt;INT(ABS(#REF!))),U$14&amp;", "&amp;U$15&amp;", "&amp;U$16&amp;", "&amp;$A22&amp;", "&amp;$B22&amp;", "&amp;$C22&amp;"; ","")</f>
        <v>#REF!</v>
      </c>
      <c r="BI22" s="265" t="e">
        <f>IF(AND($F$8=1,ABS(#REF!)&lt;&gt;INT(ABS(#REF!))),V$14&amp;", "&amp;V$15&amp;", "&amp;V$16&amp;", "&amp;$A22&amp;", "&amp;$B22&amp;", "&amp;$C22&amp;"; ","")</f>
        <v>#REF!</v>
      </c>
      <c r="BJ22" s="258" t="e">
        <f>IF(AND($F$8=1,ABS(#REF!)&lt;&gt;INT(ABS(#REF!))),W$14&amp;", "&amp;W$15&amp;", "&amp;W$16&amp;", "&amp;$A22&amp;", "&amp;$B22&amp;", "&amp;$C22&amp;"; ","")</f>
        <v>#REF!</v>
      </c>
      <c r="BK22" s="259" t="e">
        <f>IF(AND($F$8=1,ABS(#REF!)&lt;&gt;INT(ABS(#REF!))),X$14&amp;", "&amp;X$15&amp;", "&amp;X$16&amp;", "&amp;$A22&amp;", "&amp;$B22&amp;", "&amp;$C22&amp;"; ","")</f>
        <v>#REF!</v>
      </c>
      <c r="BL22" s="258" t="e">
        <f>IF(AND($F$8=1,ABS(#REF!)&lt;&gt;INT(ABS(#REF!))),Y$14&amp;", "&amp;Y$15&amp;", "&amp;Y$16&amp;", "&amp;$A22&amp;", "&amp;$B22&amp;", "&amp;$C22&amp;"; ","")</f>
        <v>#REF!</v>
      </c>
      <c r="BM22" s="299" t="e">
        <f>IF(AND($F$8=1,ABS(#REF!)&lt;&gt;INT(ABS(#REF!))),Z$14&amp;", "&amp;Z$15&amp;", "&amp;Z$16&amp;", "&amp;$A22&amp;", "&amp;$B22&amp;", "&amp;$C22&amp;"; ","")</f>
        <v>#REF!</v>
      </c>
      <c r="BN22" s="803" t="e">
        <f>IF(AND($F$8=1,ABS(#REF!)&lt;&gt;INT(ABS(#REF!))),AA$14&amp;", "&amp;AA$15&amp;", "&amp;AA$16&amp;", "&amp;$A22&amp;", "&amp;$B22&amp;", "&amp;$C22&amp;"; ","")</f>
        <v>#REF!</v>
      </c>
      <c r="BO22" s="50"/>
      <c r="BP22" s="295"/>
      <c r="BQ22" s="10"/>
      <c r="BR22" s="281"/>
      <c r="BS22" s="280"/>
      <c r="BT22" s="288"/>
      <c r="BU22" s="280"/>
      <c r="BV22" s="305"/>
      <c r="BW22" s="305"/>
      <c r="BX22" s="281"/>
      <c r="BY22" s="280"/>
      <c r="BZ22" s="288"/>
      <c r="CA22" s="280"/>
      <c r="CB22" s="305"/>
      <c r="CC22" s="805"/>
      <c r="CD22" s="305"/>
      <c r="CE22" s="809"/>
      <c r="CF22" s="305"/>
      <c r="CG22" s="809"/>
      <c r="CH22" s="305"/>
      <c r="CI22" s="305"/>
      <c r="CJ22" s="281"/>
      <c r="CK22" s="280"/>
      <c r="CL22" s="288"/>
      <c r="CM22" s="280"/>
      <c r="CN22" s="305"/>
      <c r="CO22" s="304"/>
      <c r="CP22" s="50"/>
      <c r="CQ22" s="1656"/>
      <c r="CR22" s="1613"/>
      <c r="CS22" s="10" t="s">
        <v>101</v>
      </c>
      <c r="CT22" s="10" t="s">
        <v>11274</v>
      </c>
      <c r="CU22" s="10" t="s">
        <v>11284</v>
      </c>
      <c r="CV22" s="265" t="e">
        <f>SUM(#REF!,#REF!,#REF!,#REF!,#REF!,#REF!,#REF!,#REF!,#REF!,#REF!,#REF!,#REF!,#REF!,#REF!,#REF!,#REF!,#REF!,#REF!,#REF!,#REF!,#REF!,#REF!,#REF!,#REF!,#REF!,#REF!,#REF!,#REF!,#REF!,#REF!,#REF!,#REF!,#REF!)</f>
        <v>#REF!</v>
      </c>
      <c r="CW22" s="258" t="e">
        <f>SUM(#REF!,#REF!,#REF!,#REF!,#REF!,#REF!,#REF!,#REF!,#REF!,#REF!,#REF!,#REF!,#REF!,#REF!,#REF!,#REF!,#REF!,#REF!,#REF!,#REF!,#REF!,#REF!,#REF!,#REF!,#REF!,#REF!,#REF!,#REF!,#REF!,#REF!,#REF!,#REF!,#REF!)</f>
        <v>#REF!</v>
      </c>
      <c r="CX22" s="288"/>
      <c r="CY22" s="280"/>
      <c r="CZ22" s="305"/>
      <c r="DA22" s="305"/>
      <c r="DB22" s="265" t="e">
        <f>SUM(#REF!,#REF!,#REF!,#REF!,#REF!,#REF!,#REF!,#REF!,#REF!,#REF!,#REF!,#REF!,#REF!,#REF!,#REF!,#REF!,#REF!,#REF!,#REF!,#REF!,#REF!,#REF!,#REF!,#REF!,#REF!,#REF!,#REF!,#REF!,#REF!,#REF!,#REF!,#REF!,#REF!)</f>
        <v>#REF!</v>
      </c>
      <c r="DC22" s="258" t="e">
        <f>SUM(#REF!,#REF!,#REF!,#REF!,#REF!,#REF!,#REF!,#REF!,#REF!,#REF!,#REF!,#REF!,#REF!,#REF!,#REF!,#REF!,#REF!,#REF!,#REF!,#REF!,#REF!,#REF!,#REF!,#REF!,#REF!,#REF!,#REF!,#REF!,#REF!,#REF!,#REF!,#REF!,#REF!)</f>
        <v>#REF!</v>
      </c>
      <c r="DD22" s="288"/>
      <c r="DE22" s="280"/>
      <c r="DF22" s="305"/>
      <c r="DG22" s="805"/>
      <c r="DH22" s="265" t="e">
        <f>SUM(#REF!,#REF!,#REF!,#REF!,#REF!,#REF!,#REF!,#REF!,#REF!,#REF!,#REF!,#REF!,#REF!,#REF!,#REF!,#REF!,#REF!,#REF!,#REF!,#REF!,#REF!,#REF!,#REF!,#REF!,#REF!,#REF!,#REF!,#REF!,#REF!,#REF!,#REF!,#REF!,#REF!)</f>
        <v>#REF!</v>
      </c>
      <c r="DI22" s="258" t="e">
        <f>SUM(#REF!,#REF!,#REF!,#REF!,#REF!,#REF!,#REF!,#REF!,#REF!,#REF!,#REF!,#REF!,#REF!,#REF!,#REF!,#REF!,#REF!,#REF!,#REF!,#REF!,#REF!,#REF!,#REF!,#REF!,#REF!,#REF!,#REF!,#REF!,#REF!,#REF!,#REF!,#REF!,#REF!)</f>
        <v>#REF!</v>
      </c>
      <c r="DJ22" s="305"/>
      <c r="DK22" s="809"/>
      <c r="DL22" s="305"/>
      <c r="DM22" s="305"/>
      <c r="DN22" s="265" t="e">
        <f>SUM(#REF!,#REF!,#REF!,#REF!,#REF!,#REF!,#REF!,#REF!,#REF!,#REF!,#REF!,#REF!,#REF!,#REF!,#REF!,#REF!,#REF!,#REF!,#REF!,#REF!,#REF!,#REF!,#REF!,#REF!,#REF!,#REF!,#REF!,#REF!,#REF!,#REF!,#REF!,#REF!,#REF!)</f>
        <v>#REF!</v>
      </c>
      <c r="DO22" s="258" t="e">
        <f>SUM(#REF!,#REF!,#REF!,#REF!,#REF!,#REF!,#REF!,#REF!,#REF!,#REF!,#REF!,#REF!,#REF!,#REF!,#REF!,#REF!,#REF!,#REF!,#REF!,#REF!,#REF!,#REF!,#REF!,#REF!,#REF!,#REF!,#REF!,#REF!,#REF!,#REF!,#REF!,#REF!,#REF!)</f>
        <v>#REF!</v>
      </c>
      <c r="DP22" s="288"/>
      <c r="DQ22" s="280"/>
      <c r="DR22" s="305"/>
      <c r="DS22" s="305"/>
      <c r="DT22" s="265" t="e">
        <f>SUM(#REF!,#REF!,#REF!,#REF!,#REF!,#REF!,#REF!,#REF!,#REF!,#REF!,#REF!,#REF!,#REF!,#REF!,#REF!,#REF!,#REF!,#REF!,#REF!,#REF!,#REF!,#REF!,#REF!,#REF!,#REF!,#REF!,#REF!,#REF!,#REF!,#REF!,#REF!,#REF!,#REF!)</f>
        <v>#REF!</v>
      </c>
      <c r="DU22" s="258" t="e">
        <f>SUM(#REF!,#REF!,#REF!,#REF!,#REF!,#REF!,#REF!,#REF!,#REF!,#REF!,#REF!,#REF!,#REF!,#REF!,#REF!,#REF!,#REF!,#REF!,#REF!,#REF!,#REF!,#REF!,#REF!,#REF!,#REF!,#REF!,#REF!,#REF!,#REF!,#REF!,#REF!,#REF!,#REF!)</f>
        <v>#REF!</v>
      </c>
      <c r="DV22" s="288"/>
      <c r="DW22" s="280"/>
      <c r="DX22" s="814"/>
      <c r="DY22" s="817"/>
      <c r="DZ22" s="50"/>
      <c r="EA22" s="295"/>
      <c r="EB22" s="10"/>
      <c r="EC22" s="265" t="e">
        <f>IF(AND($I$8=1,#REF!&lt;&gt;ROUND(#REF!,2)),AB$15&amp;", "&amp;AB$16&amp;", "&amp;$A22&amp;", "&amp;$B22&amp;", "&amp;$C22&amp;"; ","")</f>
        <v>#REF!</v>
      </c>
      <c r="ED22" s="258" t="e">
        <f>IF(AND($I$8=1,#REF!&lt;&gt;ROUND(#REF!,2)),AC$15&amp;", "&amp;AC$16&amp;", "&amp;$A22&amp;", "&amp;$B22&amp;", "&amp;$C22&amp;"; ","")</f>
        <v>#REF!</v>
      </c>
      <c r="EE22" s="259" t="e">
        <f>IF(AND($I$8=1,#REF!&lt;&gt;ROUND(#REF!,2)),AD$15&amp;", "&amp;AD$16&amp;", "&amp;$A22&amp;", "&amp;$B22&amp;", "&amp;$C22&amp;"; ","")</f>
        <v>#REF!</v>
      </c>
      <c r="EF22" s="258" t="e">
        <f>IF(AND($I$8=1,#REF!&lt;&gt;ROUND(#REF!,2)),AE$15&amp;", "&amp;AE$16&amp;", "&amp;$A22&amp;", "&amp;$B22&amp;", "&amp;$C22&amp;"; ","")</f>
        <v>#REF!</v>
      </c>
      <c r="EG22" s="299" t="e">
        <f>IF(AND($I$8=1,#REF!&lt;&gt;ROUND(#REF!,2)),AF$15&amp;", "&amp;AF$16&amp;", "&amp;$A22&amp;", "&amp;$B22&amp;", "&amp;$C22&amp;"; ","")</f>
        <v>#REF!</v>
      </c>
      <c r="EH22" s="266" t="e">
        <f>IF(AND($I$8=1,#REF!&lt;&gt;ROUND(#REF!,2)),AG$15&amp;", "&amp;AG$16&amp;", "&amp;$A22&amp;", "&amp;$B22&amp;", "&amp;$C22&amp;"; ","")</f>
        <v>#REF!</v>
      </c>
      <c r="EI22" s="50"/>
      <c r="EJ22" s="295"/>
      <c r="EK22" s="10"/>
      <c r="EL22" s="265" t="e">
        <f>IF(AND($J$8=1,#REF!&gt;#REF!),AB$15&amp;", "&amp;AB$16&amp;", "&amp;$A22&amp;", "&amp;$B22&amp;", "&amp;$C22&amp;"; ","")</f>
        <v>#REF!</v>
      </c>
      <c r="EM22" s="258" t="e">
        <f>IF(AND($J$8=1,#REF!&gt;#REF!),AC$15&amp;", "&amp;AC$16&amp;", "&amp;$A22&amp;", "&amp;$B22&amp;", "&amp;$C22&amp;"; ","")</f>
        <v>#REF!</v>
      </c>
      <c r="EN22" s="259" t="e">
        <f>IF(AND($J$8=1,#REF!&gt;#REF!),AD$15&amp;", "&amp;AD$16&amp;", "&amp;$A22&amp;", "&amp;$B22&amp;", "&amp;$C22&amp;"; ","")</f>
        <v>#REF!</v>
      </c>
      <c r="EO22" s="258" t="e">
        <f>IF(AND($J$8=1,#REF!&gt;#REF!),AE$15&amp;", "&amp;AE$16&amp;", "&amp;$A22&amp;", "&amp;$B22&amp;", "&amp;$C22&amp;"; ","")</f>
        <v>#REF!</v>
      </c>
      <c r="EP22" s="812" t="e">
        <f>IF(AND($J$8=1,#REF!&gt;#REF!),AF$15&amp;", "&amp;AF$16&amp;", "&amp;$A22&amp;", "&amp;$B22&amp;", "&amp;$C22&amp;"; ","")</f>
        <v>#REF!</v>
      </c>
      <c r="EQ22" s="266" t="e">
        <f>IF(AND($J$8=1,#REF!&gt;#REF!),AG$15&amp;", "&amp;AG$16&amp;", "&amp;$A22&amp;", "&amp;$B22&amp;", "&amp;$C22&amp;"; ","")</f>
        <v>#REF!</v>
      </c>
      <c r="ER22" s="50"/>
      <c r="ES22" s="295"/>
      <c r="ET22" s="10"/>
      <c r="EU22" s="265" t="e">
        <f>IF(AND($K$8=1,#REF!&gt;0),IF((#REF!/#REF!)&lt;0.03,AB$15&amp;", "&amp;AB$16&amp;", "&amp;$A22&amp;", "&amp;$B22&amp;", "&amp;$C22&amp;"; ",""),"")</f>
        <v>#REF!</v>
      </c>
      <c r="EV22" s="258" t="e">
        <f>IF(AND($K$8=1,#REF!&gt;0),IF((#REF!/#REF!)&lt;0.03,AC$15&amp;", "&amp;AC$16&amp;", "&amp;$A22&amp;", "&amp;$B22&amp;", "&amp;$C22&amp;"; ",""),"")</f>
        <v>#REF!</v>
      </c>
      <c r="EW22" s="259" t="e">
        <f>IF(AND($K$8=1,#REF!&gt;0),IF((#REF!/#REF!)&lt;0.03,AD$15&amp;", "&amp;AD$16&amp;", "&amp;$A22&amp;", "&amp;$B22&amp;", "&amp;$C22&amp;"; ",""),"")</f>
        <v>#REF!</v>
      </c>
      <c r="EX22" s="258" t="e">
        <f>IF(AND($K$8=1,#REF!&gt;0),IF((#REF!/#REF!)&lt;0.03,AE$15&amp;", "&amp;AE$16&amp;", "&amp;$A22&amp;", "&amp;$B22&amp;", "&amp;$C22&amp;"; ",""),"")</f>
        <v>#REF!</v>
      </c>
      <c r="EY22" s="812" t="e">
        <f>IF(AND($K$8=1,#REF!&gt;0),IF((#REF!/#REF!)&lt;0.03,AF$15&amp;", "&amp;AF$16&amp;", "&amp;$A22&amp;", "&amp;$B22&amp;", "&amp;$C22&amp;"; ",""),"")</f>
        <v>#REF!</v>
      </c>
      <c r="EZ22" s="266" t="e">
        <f>IF(AND($K$8=1,#REF!&gt;0),IF((#REF!/#REF!)&lt;0.03,AG$15&amp;", "&amp;AG$16&amp;", "&amp;$A22&amp;", "&amp;$B22&amp;", "&amp;$C22&amp;"; ",""),"")</f>
        <v>#REF!</v>
      </c>
      <c r="FA22" s="50"/>
      <c r="FB22" s="3"/>
      <c r="FC22" s="325">
        <v>50</v>
      </c>
      <c r="FD22" s="10"/>
      <c r="FE22" s="265" t="e">
        <f>IF(AND($Q$8=1,SUM(#REF!,#REF!)&gt;$FC$22,#REF!=0),P$15&amp;", "&amp;P$16&amp;", "&amp;$A22&amp;", "&amp;$B22&amp;", "&amp;$C22&amp;"; ","")</f>
        <v>#REF!</v>
      </c>
      <c r="FF22" s="258" t="e">
        <f>IF(AND($Q$8=1,SUM(#REF!,#REF!)&gt;$FC$22,#REF!=0),Q$15&amp;", "&amp;Q$16&amp;", "&amp;$A22&amp;", "&amp;$B22&amp;", "&amp;$C22&amp;"; ","")</f>
        <v>#REF!</v>
      </c>
      <c r="FG22" s="259" t="e">
        <f>IF(AND($Q$8=1,SUM(#REF!,#REF!)&gt;$FC$22,#REF!=0),R$15&amp;", "&amp;R$16&amp;", "&amp;$A22&amp;", "&amp;$B22&amp;", "&amp;$C22&amp;"; ","")</f>
        <v>#REF!</v>
      </c>
      <c r="FH22" s="258" t="e">
        <f>IF(AND($Q$8=1,SUM(#REF!,#REF!)&gt;$FC$22,#REF!=0),S$15&amp;", "&amp;S$16&amp;", "&amp;$A22&amp;", "&amp;$B22&amp;", "&amp;$C22&amp;"; ","")</f>
        <v>#REF!</v>
      </c>
      <c r="FI22" s="812" t="e">
        <f>IF(AND($Q$8=1,SUM(#REF!,#REF!)&gt;$FC$22,#REF!=0),T$15&amp;", "&amp;T$16&amp;", "&amp;$A22&amp;", "&amp;$B22&amp;", "&amp;$C22&amp;"; ","")</f>
        <v>#REF!</v>
      </c>
      <c r="FJ22" s="266" t="e">
        <f>IF(AND($Q$8=1,SUM(#REF!,#REF!)&gt;$FC$22,#REF!=0),U$15&amp;", "&amp;U$16&amp;", "&amp;$A22&amp;", "&amp;$B22&amp;", "&amp;$C22&amp;"; ","")</f>
        <v>#REF!</v>
      </c>
      <c r="FK22" s="324"/>
      <c r="FL22" s="323"/>
      <c r="FM22" s="10"/>
      <c r="FN22" s="265" t="e">
        <f>IF(AND($R$8=1,SUM(#REF!,#REF!)&gt;0,SUM(#REF!,#REF!)=ABS(#REF!)),P$15&amp;", "&amp;P$16&amp;", "&amp;$A22&amp;", "&amp;$B22&amp;", "&amp;$C22&amp;"; ","")</f>
        <v>#REF!</v>
      </c>
      <c r="FO22" s="258" t="e">
        <f>IF(AND($R$8=1,SUM(#REF!,#REF!)&gt;0,SUM(#REF!,#REF!)=ABS(#REF!)),Q$15&amp;", "&amp;Q$16&amp;", "&amp;$A22&amp;", "&amp;$B22&amp;", "&amp;$C22&amp;"; ","")</f>
        <v>#REF!</v>
      </c>
      <c r="FP22" s="259" t="e">
        <f>IF(AND($R$8=1,SUM(#REF!,#REF!)&gt;0,SUM(#REF!,#REF!)=ABS(#REF!)),R$15&amp;", "&amp;R$16&amp;", "&amp;$A22&amp;", "&amp;$B22&amp;", "&amp;$C22&amp;"; ","")</f>
        <v>#REF!</v>
      </c>
      <c r="FQ22" s="258" t="e">
        <f>IF(AND($R$8=1,SUM(#REF!,#REF!)&gt;0,SUM(#REF!,#REF!)=ABS(#REF!)),S$15&amp;", "&amp;S$16&amp;", "&amp;$A22&amp;", "&amp;$B22&amp;", "&amp;$C22&amp;"; ","")</f>
        <v>#REF!</v>
      </c>
      <c r="FR22" s="812" t="e">
        <f>IF(AND($R$8=1,SUM(#REF!,#REF!)&gt;0,SUM(#REF!,#REF!)=ABS(#REF!)),T$15&amp;", "&amp;T$16&amp;", "&amp;$A22&amp;", "&amp;$B22&amp;", "&amp;$C22&amp;"; ","")</f>
        <v>#REF!</v>
      </c>
      <c r="FS22" s="266" t="e">
        <f>IF(AND($R$8=1,SUM(#REF!,#REF!)&gt;0,SUM(#REF!,#REF!)=ABS(#REF!)),U$15&amp;", "&amp;U$16&amp;", "&amp;$A22&amp;", "&amp;$B22&amp;", "&amp;$C22&amp;"; ","")</f>
        <v>#REF!</v>
      </c>
      <c r="FT22" s="324"/>
      <c r="FU22" s="1655"/>
      <c r="FV22" s="1689"/>
      <c r="FW22" s="265" t="e">
        <f>IF(AND($S$8=1,#REF!&lt;&gt;0),D$15&amp;", "&amp;D$16&amp;", "&amp;$B22&amp;", "&amp;$C22&amp;"; ","")</f>
        <v>#REF!</v>
      </c>
      <c r="FX22" s="258" t="e">
        <f>IF(AND($S$8=1,#REF!&lt;&gt;0),E$15&amp;", "&amp;E$16&amp;", "&amp;$B22&amp;", "&amp;$C22&amp;"; ","")</f>
        <v>#REF!</v>
      </c>
      <c r="FY22" s="259" t="e">
        <f>IF(AND($S$8=1,#REF!&lt;&gt;0),F$15&amp;", "&amp;F$16&amp;", "&amp;$B22&amp;", "&amp;$C22&amp;"; ","")</f>
        <v>#REF!</v>
      </c>
      <c r="FZ22" s="258" t="e">
        <f>IF(AND($S$8=1,#REF!&lt;&gt;0),G$15&amp;", "&amp;G$16&amp;", "&amp;$B22&amp;", "&amp;$C22&amp;"; ","")</f>
        <v>#REF!</v>
      </c>
      <c r="GA22" s="253" t="e">
        <f>IF(AND($S$8=1,#REF!&lt;&gt;0),H$15&amp;", "&amp;H$16&amp;", "&amp;$B22&amp;", "&amp;$C22&amp;"; ","")</f>
        <v>#REF!</v>
      </c>
      <c r="GB22" s="818" t="e">
        <f>IF(AND($S$8=1,#REF!&lt;&gt;0),I$15&amp;", "&amp;I$16&amp;", "&amp;$B22&amp;", "&amp;$C22&amp;"; ","")</f>
        <v>#REF!</v>
      </c>
      <c r="GC22" s="324"/>
      <c r="GD22" s="323"/>
      <c r="GE22" s="10"/>
      <c r="GF22" s="265" t="e">
        <f>IF(AND($T$8=1,#REF!&gt;0,EU22=""),IF((#REF!/#REF!)&lt;0.25,AB$15&amp;", "&amp;AB$16&amp;", "&amp;$A22&amp;", "&amp;$B22&amp;", "&amp;$C22&amp;"; ",""),"")</f>
        <v>#REF!</v>
      </c>
      <c r="GG22" s="258" t="e">
        <f>IF(AND($T$8=1,#REF!&gt;0,EV22=""),IF((#REF!/#REF!)&lt;0.25,AC$15&amp;", "&amp;AC$16&amp;", "&amp;$A22&amp;", "&amp;$B22&amp;", "&amp;$C22&amp;"; ",""),"")</f>
        <v>#REF!</v>
      </c>
      <c r="GH22" s="259" t="e">
        <f>IF(AND($T$8=1,#REF!&gt;0,EW22=""),IF((#REF!/#REF!)&lt;0.25,AD$15&amp;", "&amp;AD$16&amp;", "&amp;$A22&amp;", "&amp;$B22&amp;", "&amp;$C22&amp;"; ",""),"")</f>
        <v>#REF!</v>
      </c>
      <c r="GI22" s="258" t="e">
        <f>IF(AND($T$8=1,#REF!&gt;0,EX22=""),IF((#REF!/#REF!)&lt;0.25,AE$15&amp;", "&amp;AE$16&amp;", "&amp;$A22&amp;", "&amp;$B22&amp;", "&amp;$C22&amp;"; ",""),"")</f>
        <v>#REF!</v>
      </c>
      <c r="GJ22" s="812" t="e">
        <f>IF(AND($T$8=1,#REF!&gt;0,EY22=""),IF((#REF!/#REF!)&lt;0.25,AF$15&amp;", "&amp;AF$16&amp;", "&amp;$A22&amp;", "&amp;$B22&amp;", "&amp;$C22&amp;"; ",""),"")</f>
        <v>#REF!</v>
      </c>
      <c r="GK22" s="266" t="e">
        <f>IF(AND($T$8=1,#REF!&gt;0,EZ22=""),IF((#REF!/#REF!)&lt;0.25,AG$15&amp;", "&amp;AG$16&amp;", "&amp;$A22&amp;", "&amp;$B22&amp;", "&amp;$C22&amp;"; ",""),"")</f>
        <v>#REF!</v>
      </c>
      <c r="GL22" s="324"/>
      <c r="GM22" s="323"/>
      <c r="GN22" s="10"/>
      <c r="GO22" s="265" t="e">
        <f>IF(AND($U$8=1,$B22="Long length",#REF!&lt;&gt;0),D$15&amp;", "&amp;D$16&amp;", "&amp;$A22&amp;", "&amp;$B22&amp;", "&amp;$C22&amp;"; ","")</f>
        <v>#REF!</v>
      </c>
      <c r="GP22" s="258" t="e">
        <f>IF(AND($U$8=1,$B22="Long length",#REF!&lt;&gt;0),E$15&amp;", "&amp;E$16&amp;", "&amp;$A22&amp;", "&amp;$B22&amp;", "&amp;$C22&amp;"; ","")</f>
        <v>#REF!</v>
      </c>
      <c r="GQ22" s="259" t="e">
        <f>IF(AND($U$8=1,$B22="Long length",#REF!&lt;&gt;0),F$15&amp;", "&amp;F$16&amp;", "&amp;$A22&amp;", "&amp;$B22&amp;", "&amp;$C22&amp;"; ","")</f>
        <v>#REF!</v>
      </c>
      <c r="GR22" s="258" t="e">
        <f>IF(AND($U$8=1,$B22="Long length",#REF!&lt;&gt;0),G$15&amp;", "&amp;G$16&amp;", "&amp;$A22&amp;", "&amp;$B22&amp;", "&amp;$C22&amp;"; ","")</f>
        <v>#REF!</v>
      </c>
      <c r="GS22" s="812" t="e">
        <f>IF(AND($U$8=1,$B22="Long length",#REF!&lt;&gt;0),H$15&amp;", "&amp;H$16&amp;", "&amp;$A22&amp;", "&amp;$B22&amp;", "&amp;$C22&amp;"; ","")</f>
        <v>#REF!</v>
      </c>
      <c r="GT22" s="266" t="e">
        <f>IF(AND($U$8=1,$B22="Long length",#REF!&lt;&gt;0),I$15&amp;", "&amp;I$16&amp;", "&amp;$A22&amp;", "&amp;$B22&amp;", "&amp;$C22&amp;"; ","")</f>
        <v>#REF!</v>
      </c>
      <c r="GU22" s="324"/>
    </row>
    <row r="23" spans="1:203" x14ac:dyDescent="0.2">
      <c r="A23" s="3" t="s">
        <v>11273</v>
      </c>
      <c r="B23" s="3" t="s">
        <v>11286</v>
      </c>
      <c r="C23" s="3" t="s">
        <v>11284</v>
      </c>
      <c r="E23" s="295"/>
      <c r="F23" s="10"/>
      <c r="G23" s="265" t="e">
        <f>IF(AND($D$8=1,#REF!&gt;0),P$15&amp;", "&amp;P$16&amp;", "&amp;$A23&amp;", "&amp;$B23&amp;", "&amp;$C23&amp;"; ","")</f>
        <v>#REF!</v>
      </c>
      <c r="H23" s="258" t="e">
        <f>IF(AND($D$8=1,#REF!&gt;0),Q$15&amp;", "&amp;Q$16&amp;", "&amp;$A23&amp;", "&amp;$B23&amp;", "&amp;$C23&amp;"; ","")</f>
        <v>#REF!</v>
      </c>
      <c r="I23" s="259" t="e">
        <f>IF(AND($D$8=1,#REF!&gt;0),R$15&amp;", "&amp;R$16&amp;", "&amp;$A23&amp;", "&amp;$B23&amp;", "&amp;$C23&amp;"; ","")</f>
        <v>#REF!</v>
      </c>
      <c r="J23" s="258" t="e">
        <f>IF(AND($D$8=1,#REF!&gt;0),S$15&amp;", "&amp;S$16&amp;", "&amp;$A23&amp;", "&amp;$B23&amp;", "&amp;$C23&amp;"; ","")</f>
        <v>#REF!</v>
      </c>
      <c r="K23" s="299" t="e">
        <f>IF(AND($D$8=1,#REF!&gt;0),T$15&amp;", "&amp;T$16&amp;", "&amp;$A23&amp;", "&amp;$B23&amp;", "&amp;$C23&amp;"; ","")</f>
        <v>#REF!</v>
      </c>
      <c r="L23" s="266" t="e">
        <f>IF(AND($D$8=1,#REF!&gt;0),U$15&amp;", "&amp;U$16&amp;", "&amp;$A23&amp;", "&amp;$B23&amp;", "&amp;$C23&amp;"; ","")</f>
        <v>#REF!</v>
      </c>
      <c r="M23" s="50"/>
      <c r="N23" s="295"/>
      <c r="O23" s="10"/>
      <c r="P23" s="265" t="e">
        <f>IF(AND($E$8=1,#REF!&lt;0),D$14&amp;", "&amp;D$15&amp;", "&amp;D$16&amp;", "&amp;$A23&amp;", "&amp;$B23&amp;", "&amp;$C23&amp;"; ","")</f>
        <v>#REF!</v>
      </c>
      <c r="Q23" s="258" t="e">
        <f>IF(AND($E$8=1,#REF!&lt;0),E$14&amp;", "&amp;E$15&amp;", "&amp;E$16&amp;", "&amp;$A23&amp;", "&amp;$B23&amp;", "&amp;$C23&amp;"; ","")</f>
        <v>#REF!</v>
      </c>
      <c r="R23" s="259" t="e">
        <f>IF(AND($E$8=1,#REF!&lt;0),F$14&amp;", "&amp;F$15&amp;", "&amp;F$16&amp;", "&amp;$A23&amp;", "&amp;$B23&amp;", "&amp;$C23&amp;"; ","")</f>
        <v>#REF!</v>
      </c>
      <c r="S23" s="258" t="e">
        <f>IF(AND($E$8=1,#REF!&lt;0),G$14&amp;", "&amp;G$15&amp;", "&amp;G$16&amp;", "&amp;$A23&amp;", "&amp;$B23&amp;", "&amp;$C23&amp;"; ","")</f>
        <v>#REF!</v>
      </c>
      <c r="T23" s="299" t="e">
        <f>IF(AND($E$8=1,#REF!&lt;0),H$14&amp;", "&amp;H$15&amp;", "&amp;H$16&amp;", "&amp;$A23&amp;", "&amp;$B23&amp;", "&amp;$C23&amp;"; ","")</f>
        <v>#REF!</v>
      </c>
      <c r="U23" s="299" t="e">
        <f>IF(AND($E$8=1,#REF!&lt;0),I$14&amp;", "&amp;I$15&amp;", "&amp;I$16&amp;", "&amp;$A23&amp;", "&amp;$B23&amp;", "&amp;$C23&amp;"; ","")</f>
        <v>#REF!</v>
      </c>
      <c r="V23" s="265" t="e">
        <f>IF(AND($E$8=1,#REF!&lt;0),J$14&amp;", "&amp;J$15&amp;", "&amp;J$16&amp;", "&amp;$A23&amp;", "&amp;$B23&amp;", "&amp;$C23&amp;"; ","")</f>
        <v>#REF!</v>
      </c>
      <c r="W23" s="258" t="e">
        <f>IF(AND($E$8=1,#REF!&lt;0),K$14&amp;", "&amp;K$15&amp;", "&amp;K$16&amp;", "&amp;$A23&amp;", "&amp;$B23&amp;", "&amp;$C23&amp;"; ","")</f>
        <v>#REF!</v>
      </c>
      <c r="X23" s="259" t="e">
        <f>IF(AND($E$8=1,#REF!&lt;0),L$14&amp;", "&amp;L$15&amp;", "&amp;L$16&amp;", "&amp;$A23&amp;", "&amp;$B23&amp;", "&amp;$C23&amp;"; ","")</f>
        <v>#REF!</v>
      </c>
      <c r="Y23" s="258" t="e">
        <f>IF(AND($E$8=1,#REF!&lt;0),M$14&amp;", "&amp;M$15&amp;", "&amp;M$16&amp;", "&amp;$A23&amp;", "&amp;$B23&amp;", "&amp;$C23&amp;"; ","")</f>
        <v>#REF!</v>
      </c>
      <c r="Z23" s="299" t="e">
        <f>IF(AND($E$8=1,#REF!&lt;0),N$14&amp;", "&amp;N$15&amp;", "&amp;N$16&amp;", "&amp;$A23&amp;", "&amp;$B23&amp;", "&amp;$C23&amp;"; ","")</f>
        <v>#REF!</v>
      </c>
      <c r="AA23" s="299" t="e">
        <f>IF(AND($E$8=1,#REF!&lt;0),O$14&amp;", "&amp;O$15&amp;", "&amp;O$16&amp;", "&amp;$A23&amp;", "&amp;$B23&amp;", "&amp;$C23&amp;"; ","")</f>
        <v>#REF!</v>
      </c>
      <c r="AB23" s="265" t="e">
        <f>IF(AND($E$8=1,#REF!&lt;0),V$14&amp;", "&amp;V$15&amp;", "&amp;V$16&amp;", "&amp;$A23&amp;", "&amp;$B23&amp;", "&amp;$C23&amp;"; ","")</f>
        <v>#REF!</v>
      </c>
      <c r="AC23" s="258" t="e">
        <f>IF(AND($E$8=1,#REF!&lt;0),W$14&amp;", "&amp;W$15&amp;", "&amp;W$16&amp;", "&amp;$A23&amp;", "&amp;$B23&amp;", "&amp;$C23&amp;"; ","")</f>
        <v>#REF!</v>
      </c>
      <c r="AD23" s="259" t="e">
        <f>IF(AND($E$8=1,#REF!&lt;0),X$14&amp;", "&amp;X$15&amp;", "&amp;X$16&amp;", "&amp;$A23&amp;", "&amp;$B23&amp;", "&amp;$C23&amp;"; ","")</f>
        <v>#REF!</v>
      </c>
      <c r="AE23" s="794" t="e">
        <f>IF(AND($E$8=1,#REF!&lt;0),Y$14&amp;", "&amp;Y$15&amp;", "&amp;Y$16&amp;", "&amp;$A23&amp;", "&amp;$B23&amp;", "&amp;$C23&amp;"; ","")</f>
        <v>#REF!</v>
      </c>
      <c r="AF23" s="259" t="e">
        <f>IF(AND($E$8=1,#REF!&lt;0),Z$14&amp;", "&amp;Z$15&amp;", "&amp;Z$16&amp;", "&amp;$A23&amp;", "&amp;$B23&amp;", "&amp;$C23&amp;"; ","")</f>
        <v>#REF!</v>
      </c>
      <c r="AG23" s="299" t="e">
        <f>IF(AND($E$8=1,#REF!&lt;0),AA$14&amp;", "&amp;AA$15&amp;", "&amp;AA$16&amp;", "&amp;$A23&amp;", "&amp;$B23&amp;", "&amp;$C23&amp;"; ","")</f>
        <v>#REF!</v>
      </c>
      <c r="AH23" s="265" t="e">
        <f>IF(AND($E$8=1,#REF!&lt;0),AB$14&amp;", "&amp;AB$15&amp;", "&amp;AB$16&amp;", "&amp;$A23&amp;", "&amp;$B23&amp;", "&amp;$C23&amp;"; ","")</f>
        <v>#REF!</v>
      </c>
      <c r="AI23" s="258" t="e">
        <f>IF(AND($E$8=1,#REF!&lt;0),AC$14&amp;", "&amp;AC$15&amp;", "&amp;AC$16&amp;", "&amp;$A23&amp;", "&amp;$B23&amp;", "&amp;$C23&amp;"; ","")</f>
        <v>#REF!</v>
      </c>
      <c r="AJ23" s="259" t="e">
        <f>IF(AND($E$8=1,#REF!&lt;0),AD$14&amp;", "&amp;AD$15&amp;", "&amp;AD$16&amp;", "&amp;$A23&amp;", "&amp;$B23&amp;", "&amp;$C23&amp;"; ","")</f>
        <v>#REF!</v>
      </c>
      <c r="AK23" s="794" t="e">
        <f>IF(AND($E$8=1,#REF!&lt;0),AE$14&amp;", "&amp;AE$15&amp;", "&amp;AE$16&amp;", "&amp;$A23&amp;", "&amp;$B23&amp;", "&amp;$C23&amp;"; ","")</f>
        <v>#REF!</v>
      </c>
      <c r="AL23" s="259" t="e">
        <f>IF(AND($E$8=1,#REF!&lt;0),AF$14&amp;", "&amp;AF$15&amp;", "&amp;AF$16&amp;", "&amp;$A23&amp;", "&amp;$B23&amp;", "&amp;$C23&amp;"; ","")</f>
        <v>#REF!</v>
      </c>
      <c r="AM23" s="803" t="e">
        <f>IF(AND($E$8=1,#REF!&lt;0),AG$14&amp;", "&amp;AG$15&amp;", "&amp;AG$16&amp;", "&amp;$A23&amp;", "&amp;$B23&amp;", "&amp;$C23&amp;"; ","")</f>
        <v>#REF!</v>
      </c>
      <c r="AN23" s="50"/>
      <c r="AO23" s="295"/>
      <c r="AP23" s="10"/>
      <c r="AQ23" s="265" t="e">
        <f>IF(AND($F$8=1,ABS(#REF!)&lt;&gt;INT(ABS(#REF!))),D$14&amp;", "&amp;D$15&amp;", "&amp;D$16&amp;", "&amp;$A23&amp;", "&amp;$B23&amp;", "&amp;$C23&amp;"; ","")</f>
        <v>#REF!</v>
      </c>
      <c r="AR23" s="258" t="e">
        <f>IF(AND($F$8=1,ABS(#REF!)&lt;&gt;INT(ABS(#REF!))),E$14&amp;", "&amp;E$15&amp;", "&amp;E$16&amp;", "&amp;$A23&amp;", "&amp;$B23&amp;", "&amp;$C23&amp;"; ","")</f>
        <v>#REF!</v>
      </c>
      <c r="AS23" s="259" t="e">
        <f>IF(AND($F$8=1,ABS(#REF!)&lt;&gt;INT(ABS(#REF!))),F$14&amp;", "&amp;F$15&amp;", "&amp;F$16&amp;", "&amp;$A23&amp;", "&amp;$B23&amp;", "&amp;$C23&amp;"; ","")</f>
        <v>#REF!</v>
      </c>
      <c r="AT23" s="258" t="e">
        <f>IF(AND($F$8=1,ABS(#REF!)&lt;&gt;INT(ABS(#REF!))),G$14&amp;", "&amp;G$15&amp;", "&amp;G$16&amp;", "&amp;$A23&amp;", "&amp;$B23&amp;", "&amp;$C23&amp;"; ","")</f>
        <v>#REF!</v>
      </c>
      <c r="AU23" s="299" t="e">
        <f>IF(AND($F$8=1,ABS(#REF!)&lt;&gt;INT(ABS(#REF!))),H$14&amp;", "&amp;H$15&amp;", "&amp;H$16&amp;", "&amp;$A23&amp;", "&amp;$B23&amp;", "&amp;$C23&amp;"; ","")</f>
        <v>#REF!</v>
      </c>
      <c r="AV23" s="299" t="e">
        <f>IF(AND($F$8=1,ABS(#REF!)&lt;&gt;INT(ABS(#REF!))),I$14&amp;", "&amp;I$15&amp;", "&amp;I$16&amp;", "&amp;$A23&amp;", "&amp;$B23&amp;", "&amp;$C23&amp;"; ","")</f>
        <v>#REF!</v>
      </c>
      <c r="AW23" s="265" t="e">
        <f>IF(AND($F$8=1,ABS(#REF!)&lt;&gt;INT(ABS(#REF!))),J$14&amp;", "&amp;J$15&amp;", "&amp;J$16&amp;", "&amp;$A23&amp;", "&amp;$B23&amp;", "&amp;$C23&amp;"; ","")</f>
        <v>#REF!</v>
      </c>
      <c r="AX23" s="258" t="e">
        <f>IF(AND($F$8=1,ABS(#REF!)&lt;&gt;INT(ABS(#REF!))),K$14&amp;", "&amp;K$15&amp;", "&amp;K$16&amp;", "&amp;$A23&amp;", "&amp;$B23&amp;", "&amp;$C23&amp;"; ","")</f>
        <v>#REF!</v>
      </c>
      <c r="AY23" s="259" t="e">
        <f>IF(AND($F$8=1,ABS(#REF!)&lt;&gt;INT(ABS(#REF!))),L$14&amp;", "&amp;L$15&amp;", "&amp;L$16&amp;", "&amp;$A23&amp;", "&amp;$B23&amp;", "&amp;$C23&amp;"; ","")</f>
        <v>#REF!</v>
      </c>
      <c r="AZ23" s="258" t="e">
        <f>IF(AND($F$8=1,ABS(#REF!)&lt;&gt;INT(ABS(#REF!))),M$14&amp;", "&amp;M$15&amp;", "&amp;M$16&amp;", "&amp;$A23&amp;", "&amp;$B23&amp;", "&amp;$C23&amp;"; ","")</f>
        <v>#REF!</v>
      </c>
      <c r="BA23" s="299" t="e">
        <f>IF(AND($F$8=1,ABS(#REF!)&lt;&gt;INT(ABS(#REF!))),N$14&amp;", "&amp;N$15&amp;", "&amp;N$16&amp;", "&amp;$A23&amp;", "&amp;$B23&amp;", "&amp;$C23&amp;"; ","")</f>
        <v>#REF!</v>
      </c>
      <c r="BB23" s="803" t="e">
        <f>IF(AND($F$8=1,ABS(#REF!)&lt;&gt;INT(ABS(#REF!))),O$14&amp;", "&amp;O$15&amp;", "&amp;O$16&amp;", "&amp;$A23&amp;", "&amp;$B23&amp;", "&amp;$C23&amp;"; ","")</f>
        <v>#REF!</v>
      </c>
      <c r="BC23" s="265" t="e">
        <f>IF(AND($F$8=1,ABS(#REF!)&lt;&gt;INT(ABS(#REF!))),P$14&amp;", "&amp;P$15&amp;", "&amp;P$16&amp;", "&amp;$A23&amp;", "&amp;$B23&amp;", "&amp;$C23&amp;"; ","")</f>
        <v>#REF!</v>
      </c>
      <c r="BD23" s="258" t="e">
        <f>IF(AND($F$8=1,ABS(#REF!)&lt;&gt;INT(ABS(#REF!))),Q$14&amp;", "&amp;Q$15&amp;", "&amp;Q$16&amp;", "&amp;$A23&amp;", "&amp;$B23&amp;", "&amp;$C23&amp;"; ","")</f>
        <v>#REF!</v>
      </c>
      <c r="BE23" s="259" t="e">
        <f>IF(AND($F$8=1,ABS(#REF!)&lt;&gt;INT(ABS(#REF!))),R$14&amp;", "&amp;R$15&amp;", "&amp;R$16&amp;", "&amp;$A23&amp;", "&amp;$B23&amp;", "&amp;$C23&amp;"; ","")</f>
        <v>#REF!</v>
      </c>
      <c r="BF23" s="258" t="e">
        <f>IF(AND($F$8=1,ABS(#REF!)&lt;&gt;INT(ABS(#REF!))),S$14&amp;", "&amp;S$15&amp;", "&amp;S$16&amp;", "&amp;$A23&amp;", "&amp;$B23&amp;", "&amp;$C23&amp;"; ","")</f>
        <v>#REF!</v>
      </c>
      <c r="BG23" s="299" t="e">
        <f>IF(AND($F$8=1,ABS(#REF!)&lt;&gt;INT(ABS(#REF!))),T$14&amp;", "&amp;T$15&amp;", "&amp;T$16&amp;", "&amp;$A23&amp;", "&amp;$B23&amp;", "&amp;$C23&amp;"; ","")</f>
        <v>#REF!</v>
      </c>
      <c r="BH23" s="803" t="e">
        <f>IF(AND($F$8=1,ABS(#REF!)&lt;&gt;INT(ABS(#REF!))),U$14&amp;", "&amp;U$15&amp;", "&amp;U$16&amp;", "&amp;$A23&amp;", "&amp;$B23&amp;", "&amp;$C23&amp;"; ","")</f>
        <v>#REF!</v>
      </c>
      <c r="BI23" s="265" t="e">
        <f>IF(AND($F$8=1,ABS(#REF!)&lt;&gt;INT(ABS(#REF!))),V$14&amp;", "&amp;V$15&amp;", "&amp;V$16&amp;", "&amp;$A23&amp;", "&amp;$B23&amp;", "&amp;$C23&amp;"; ","")</f>
        <v>#REF!</v>
      </c>
      <c r="BJ23" s="258" t="e">
        <f>IF(AND($F$8=1,ABS(#REF!)&lt;&gt;INT(ABS(#REF!))),W$14&amp;", "&amp;W$15&amp;", "&amp;W$16&amp;", "&amp;$A23&amp;", "&amp;$B23&amp;", "&amp;$C23&amp;"; ","")</f>
        <v>#REF!</v>
      </c>
      <c r="BK23" s="259" t="e">
        <f>IF(AND($F$8=1,ABS(#REF!)&lt;&gt;INT(ABS(#REF!))),X$14&amp;", "&amp;X$15&amp;", "&amp;X$16&amp;", "&amp;$A23&amp;", "&amp;$B23&amp;", "&amp;$C23&amp;"; ","")</f>
        <v>#REF!</v>
      </c>
      <c r="BL23" s="258" t="e">
        <f>IF(AND($F$8=1,ABS(#REF!)&lt;&gt;INT(ABS(#REF!))),Y$14&amp;", "&amp;Y$15&amp;", "&amp;Y$16&amp;", "&amp;$A23&amp;", "&amp;$B23&amp;", "&amp;$C23&amp;"; ","")</f>
        <v>#REF!</v>
      </c>
      <c r="BM23" s="299" t="e">
        <f>IF(AND($F$8=1,ABS(#REF!)&lt;&gt;INT(ABS(#REF!))),Z$14&amp;", "&amp;Z$15&amp;", "&amp;Z$16&amp;", "&amp;$A23&amp;", "&amp;$B23&amp;", "&amp;$C23&amp;"; ","")</f>
        <v>#REF!</v>
      </c>
      <c r="BN23" s="803" t="e">
        <f>IF(AND($F$8=1,ABS(#REF!)&lt;&gt;INT(ABS(#REF!))),AA$14&amp;", "&amp;AA$15&amp;", "&amp;AA$16&amp;", "&amp;$A23&amp;", "&amp;$B23&amp;", "&amp;$C23&amp;"; ","")</f>
        <v>#REF!</v>
      </c>
      <c r="BO23" s="50"/>
      <c r="BP23" s="295"/>
      <c r="BQ23" s="10"/>
      <c r="BR23" s="281"/>
      <c r="BS23" s="280"/>
      <c r="BT23" s="288"/>
      <c r="BU23" s="280"/>
      <c r="BV23" s="305"/>
      <c r="BW23" s="305"/>
      <c r="BX23" s="281"/>
      <c r="BY23" s="280"/>
      <c r="BZ23" s="288"/>
      <c r="CA23" s="280"/>
      <c r="CB23" s="305"/>
      <c r="CC23" s="805"/>
      <c r="CD23" s="305"/>
      <c r="CE23" s="809"/>
      <c r="CF23" s="305"/>
      <c r="CG23" s="809"/>
      <c r="CH23" s="305"/>
      <c r="CI23" s="305"/>
      <c r="CJ23" s="281"/>
      <c r="CK23" s="280"/>
      <c r="CL23" s="288"/>
      <c r="CM23" s="280"/>
      <c r="CN23" s="305"/>
      <c r="CO23" s="304"/>
      <c r="CP23" s="50"/>
      <c r="CQ23" s="295"/>
      <c r="CR23" s="10"/>
      <c r="CS23" s="10" t="s">
        <v>101</v>
      </c>
      <c r="CT23" s="10" t="s">
        <v>11286</v>
      </c>
      <c r="CU23" s="10" t="s">
        <v>11275</v>
      </c>
      <c r="CV23" s="265" t="e">
        <f>SUM(#REF!,#REF!,#REF!,#REF!,#REF!,#REF!,#REF!,#REF!,#REF!,#REF!,#REF!,#REF!,#REF!,#REF!,#REF!,#REF!,#REF!,#REF!,#REF!,#REF!,#REF!,#REF!,#REF!,#REF!,#REF!,#REF!,#REF!,#REF!,#REF!,#REF!,#REF!,#REF!,#REF!)</f>
        <v>#REF!</v>
      </c>
      <c r="CW23" s="258" t="e">
        <f>SUM(#REF!,#REF!,#REF!,#REF!,#REF!,#REF!,#REF!,#REF!,#REF!,#REF!,#REF!,#REF!,#REF!,#REF!,#REF!,#REF!,#REF!,#REF!,#REF!,#REF!,#REF!,#REF!,#REF!,#REF!,#REF!,#REF!,#REF!,#REF!,#REF!,#REF!,#REF!,#REF!,#REF!)</f>
        <v>#REF!</v>
      </c>
      <c r="CX23" s="288"/>
      <c r="CY23" s="280"/>
      <c r="CZ23" s="305"/>
      <c r="DA23" s="305"/>
      <c r="DB23" s="265" t="e">
        <f>SUM(#REF!,#REF!,#REF!,#REF!,#REF!,#REF!,#REF!,#REF!,#REF!,#REF!,#REF!,#REF!,#REF!,#REF!,#REF!,#REF!,#REF!,#REF!,#REF!,#REF!,#REF!,#REF!,#REF!,#REF!,#REF!,#REF!,#REF!,#REF!,#REF!,#REF!,#REF!,#REF!,#REF!)</f>
        <v>#REF!</v>
      </c>
      <c r="DC23" s="258" t="e">
        <f>SUM(#REF!,#REF!,#REF!,#REF!,#REF!,#REF!,#REF!,#REF!,#REF!,#REF!,#REF!,#REF!,#REF!,#REF!,#REF!,#REF!,#REF!,#REF!,#REF!,#REF!,#REF!,#REF!,#REF!,#REF!,#REF!,#REF!,#REF!,#REF!,#REF!,#REF!,#REF!,#REF!,#REF!)</f>
        <v>#REF!</v>
      </c>
      <c r="DD23" s="288"/>
      <c r="DE23" s="280"/>
      <c r="DF23" s="305"/>
      <c r="DG23" s="805"/>
      <c r="DH23" s="265" t="e">
        <f>SUM(#REF!,#REF!,#REF!,#REF!,#REF!,#REF!,#REF!,#REF!,#REF!,#REF!,#REF!,#REF!,#REF!,#REF!,#REF!,#REF!,#REF!,#REF!,#REF!,#REF!,#REF!,#REF!,#REF!,#REF!,#REF!,#REF!,#REF!,#REF!,#REF!,#REF!,#REF!,#REF!,#REF!)</f>
        <v>#REF!</v>
      </c>
      <c r="DI23" s="258" t="e">
        <f>SUM(#REF!,#REF!,#REF!,#REF!,#REF!,#REF!,#REF!,#REF!,#REF!,#REF!,#REF!,#REF!,#REF!,#REF!,#REF!,#REF!,#REF!,#REF!,#REF!,#REF!,#REF!,#REF!,#REF!,#REF!,#REF!,#REF!,#REF!,#REF!,#REF!,#REF!,#REF!,#REF!,#REF!)</f>
        <v>#REF!</v>
      </c>
      <c r="DJ23" s="305"/>
      <c r="DK23" s="809"/>
      <c r="DL23" s="305"/>
      <c r="DM23" s="305"/>
      <c r="DN23" s="265" t="e">
        <f>SUM(#REF!,#REF!,#REF!,#REF!,#REF!,#REF!,#REF!,#REF!,#REF!,#REF!,#REF!,#REF!,#REF!,#REF!,#REF!,#REF!,#REF!,#REF!,#REF!,#REF!,#REF!,#REF!,#REF!,#REF!,#REF!,#REF!,#REF!,#REF!,#REF!,#REF!,#REF!,#REF!,#REF!)</f>
        <v>#REF!</v>
      </c>
      <c r="DO23" s="258" t="e">
        <f>SUM(#REF!,#REF!,#REF!,#REF!,#REF!,#REF!,#REF!,#REF!,#REF!,#REF!,#REF!,#REF!,#REF!,#REF!,#REF!,#REF!,#REF!,#REF!,#REF!,#REF!,#REF!,#REF!,#REF!,#REF!,#REF!,#REF!,#REF!,#REF!,#REF!,#REF!,#REF!,#REF!,#REF!)</f>
        <v>#REF!</v>
      </c>
      <c r="DP23" s="288"/>
      <c r="DQ23" s="280"/>
      <c r="DR23" s="305"/>
      <c r="DS23" s="305"/>
      <c r="DT23" s="265" t="e">
        <f>SUM(#REF!,#REF!,#REF!,#REF!,#REF!,#REF!,#REF!,#REF!,#REF!,#REF!,#REF!,#REF!,#REF!,#REF!,#REF!,#REF!,#REF!,#REF!,#REF!,#REF!,#REF!,#REF!,#REF!,#REF!,#REF!,#REF!,#REF!,#REF!,#REF!,#REF!,#REF!,#REF!,#REF!)</f>
        <v>#REF!</v>
      </c>
      <c r="DU23" s="258" t="e">
        <f>SUM(#REF!,#REF!,#REF!,#REF!,#REF!,#REF!,#REF!,#REF!,#REF!,#REF!,#REF!,#REF!,#REF!,#REF!,#REF!,#REF!,#REF!,#REF!,#REF!,#REF!,#REF!,#REF!,#REF!,#REF!,#REF!,#REF!,#REF!,#REF!,#REF!,#REF!,#REF!,#REF!,#REF!)</f>
        <v>#REF!</v>
      </c>
      <c r="DV23" s="288"/>
      <c r="DW23" s="280"/>
      <c r="DX23" s="814"/>
      <c r="DY23" s="817"/>
      <c r="DZ23" s="50"/>
      <c r="EA23" s="295"/>
      <c r="EB23" s="10"/>
      <c r="EC23" s="265" t="e">
        <f>IF(AND($I$8=1,#REF!&lt;&gt;ROUND(#REF!,2)),AB$15&amp;", "&amp;AB$16&amp;", "&amp;$A23&amp;", "&amp;$B23&amp;", "&amp;$C23&amp;"; ","")</f>
        <v>#REF!</v>
      </c>
      <c r="ED23" s="258" t="e">
        <f>IF(AND($I$8=1,#REF!&lt;&gt;ROUND(#REF!,2)),AC$15&amp;", "&amp;AC$16&amp;", "&amp;$A23&amp;", "&amp;$B23&amp;", "&amp;$C23&amp;"; ","")</f>
        <v>#REF!</v>
      </c>
      <c r="EE23" s="259" t="e">
        <f>IF(AND($I$8=1,#REF!&lt;&gt;ROUND(#REF!,2)),AD$15&amp;", "&amp;AD$16&amp;", "&amp;$A23&amp;", "&amp;$B23&amp;", "&amp;$C23&amp;"; ","")</f>
        <v>#REF!</v>
      </c>
      <c r="EF23" s="258" t="e">
        <f>IF(AND($I$8=1,#REF!&lt;&gt;ROUND(#REF!,2)),AE$15&amp;", "&amp;AE$16&amp;", "&amp;$A23&amp;", "&amp;$B23&amp;", "&amp;$C23&amp;"; ","")</f>
        <v>#REF!</v>
      </c>
      <c r="EG23" s="299" t="e">
        <f>IF(AND($I$8=1,#REF!&lt;&gt;ROUND(#REF!,2)),AF$15&amp;", "&amp;AF$16&amp;", "&amp;$A23&amp;", "&amp;$B23&amp;", "&amp;$C23&amp;"; ","")</f>
        <v>#REF!</v>
      </c>
      <c r="EH23" s="266" t="e">
        <f>IF(AND($I$8=1,#REF!&lt;&gt;ROUND(#REF!,2)),AG$15&amp;", "&amp;AG$16&amp;", "&amp;$A23&amp;", "&amp;$B23&amp;", "&amp;$C23&amp;"; ","")</f>
        <v>#REF!</v>
      </c>
      <c r="EI23" s="50"/>
      <c r="EJ23" s="295"/>
      <c r="EK23" s="10"/>
      <c r="EL23" s="265" t="e">
        <f>IF(AND($J$8=1,#REF!&gt;#REF!),AB$15&amp;", "&amp;AB$16&amp;", "&amp;$A23&amp;", "&amp;$B23&amp;", "&amp;$C23&amp;"; ","")</f>
        <v>#REF!</v>
      </c>
      <c r="EM23" s="258" t="e">
        <f>IF(AND($J$8=1,#REF!&gt;#REF!),AC$15&amp;", "&amp;AC$16&amp;", "&amp;$A23&amp;", "&amp;$B23&amp;", "&amp;$C23&amp;"; ","")</f>
        <v>#REF!</v>
      </c>
      <c r="EN23" s="259" t="e">
        <f>IF(AND($J$8=1,#REF!&gt;#REF!),AD$15&amp;", "&amp;AD$16&amp;", "&amp;$A23&amp;", "&amp;$B23&amp;", "&amp;$C23&amp;"; ","")</f>
        <v>#REF!</v>
      </c>
      <c r="EO23" s="258" t="e">
        <f>IF(AND($J$8=1,#REF!&gt;#REF!),AE$15&amp;", "&amp;AE$16&amp;", "&amp;$A23&amp;", "&amp;$B23&amp;", "&amp;$C23&amp;"; ","")</f>
        <v>#REF!</v>
      </c>
      <c r="EP23" s="812" t="e">
        <f>IF(AND($J$8=1,#REF!&gt;#REF!),AF$15&amp;", "&amp;AF$16&amp;", "&amp;$A23&amp;", "&amp;$B23&amp;", "&amp;$C23&amp;"; ","")</f>
        <v>#REF!</v>
      </c>
      <c r="EQ23" s="266" t="e">
        <f>IF(AND($J$8=1,#REF!&gt;#REF!),AG$15&amp;", "&amp;AG$16&amp;", "&amp;$A23&amp;", "&amp;$B23&amp;", "&amp;$C23&amp;"; ","")</f>
        <v>#REF!</v>
      </c>
      <c r="ER23" s="50"/>
      <c r="ES23" s="295"/>
      <c r="ET23" s="10"/>
      <c r="EU23" s="265" t="e">
        <f>IF(AND($K$8=1,#REF!&gt;0),IF((#REF!/#REF!)&lt;0.03,AB$15&amp;", "&amp;AB$16&amp;", "&amp;$A23&amp;", "&amp;$B23&amp;", "&amp;$C23&amp;"; ",""),"")</f>
        <v>#REF!</v>
      </c>
      <c r="EV23" s="258" t="e">
        <f>IF(AND($K$8=1,#REF!&gt;0),IF((#REF!/#REF!)&lt;0.03,AC$15&amp;", "&amp;AC$16&amp;", "&amp;$A23&amp;", "&amp;$B23&amp;", "&amp;$C23&amp;"; ",""),"")</f>
        <v>#REF!</v>
      </c>
      <c r="EW23" s="259" t="e">
        <f>IF(AND($K$8=1,#REF!&gt;0),IF((#REF!/#REF!)&lt;0.03,AD$15&amp;", "&amp;AD$16&amp;", "&amp;$A23&amp;", "&amp;$B23&amp;", "&amp;$C23&amp;"; ",""),"")</f>
        <v>#REF!</v>
      </c>
      <c r="EX23" s="258" t="e">
        <f>IF(AND($K$8=1,#REF!&gt;0),IF((#REF!/#REF!)&lt;0.03,AE$15&amp;", "&amp;AE$16&amp;", "&amp;$A23&amp;", "&amp;$B23&amp;", "&amp;$C23&amp;"; ",""),"")</f>
        <v>#REF!</v>
      </c>
      <c r="EY23" s="812" t="e">
        <f>IF(AND($K$8=1,#REF!&gt;0),IF((#REF!/#REF!)&lt;0.03,AF$15&amp;", "&amp;AF$16&amp;", "&amp;$A23&amp;", "&amp;$B23&amp;", "&amp;$C23&amp;"; ",""),"")</f>
        <v>#REF!</v>
      </c>
      <c r="EZ23" s="266" t="e">
        <f>IF(AND($K$8=1,#REF!&gt;0),IF((#REF!/#REF!)&lt;0.03,AG$15&amp;", "&amp;AG$16&amp;", "&amp;$A23&amp;", "&amp;$B23&amp;", "&amp;$C23&amp;"; ",""),"")</f>
        <v>#REF!</v>
      </c>
      <c r="FA23" s="50"/>
      <c r="FB23" s="3"/>
      <c r="FC23" s="323"/>
      <c r="FD23" s="10"/>
      <c r="FE23" s="265" t="e">
        <f>IF(AND($Q$8=1,SUM(#REF!,#REF!)&gt;$FC$22,#REF!=0),P$15&amp;", "&amp;P$16&amp;", "&amp;$A23&amp;", "&amp;$B23&amp;", "&amp;$C23&amp;"; ","")</f>
        <v>#REF!</v>
      </c>
      <c r="FF23" s="258" t="e">
        <f>IF(AND($Q$8=1,SUM(#REF!,#REF!)&gt;$FC$22,#REF!=0),Q$15&amp;", "&amp;Q$16&amp;", "&amp;$A23&amp;", "&amp;$B23&amp;", "&amp;$C23&amp;"; ","")</f>
        <v>#REF!</v>
      </c>
      <c r="FG23" s="259" t="e">
        <f>IF(AND($Q$8=1,SUM(#REF!,#REF!)&gt;$FC$22,#REF!=0),R$15&amp;", "&amp;R$16&amp;", "&amp;$A23&amp;", "&amp;$B23&amp;", "&amp;$C23&amp;"; ","")</f>
        <v>#REF!</v>
      </c>
      <c r="FH23" s="258" t="e">
        <f>IF(AND($Q$8=1,SUM(#REF!,#REF!)&gt;$FC$22,#REF!=0),S$15&amp;", "&amp;S$16&amp;", "&amp;$A23&amp;", "&amp;$B23&amp;", "&amp;$C23&amp;"; ","")</f>
        <v>#REF!</v>
      </c>
      <c r="FI23" s="812" t="e">
        <f>IF(AND($Q$8=1,SUM(#REF!,#REF!)&gt;$FC$22,#REF!=0),T$15&amp;", "&amp;T$16&amp;", "&amp;$A23&amp;", "&amp;$B23&amp;", "&amp;$C23&amp;"; ","")</f>
        <v>#REF!</v>
      </c>
      <c r="FJ23" s="266" t="e">
        <f>IF(AND($Q$8=1,SUM(#REF!,#REF!)&gt;$FC$22,#REF!=0),U$15&amp;", "&amp;U$16&amp;", "&amp;$A23&amp;", "&amp;$B23&amp;", "&amp;$C23&amp;"; ","")</f>
        <v>#REF!</v>
      </c>
      <c r="FK23" s="324"/>
      <c r="FL23" s="323"/>
      <c r="FM23" s="10"/>
      <c r="FN23" s="265" t="e">
        <f>IF(AND($R$8=1,SUM(#REF!,#REF!)&gt;0,SUM(#REF!,#REF!)=ABS(#REF!)),P$15&amp;", "&amp;P$16&amp;", "&amp;$A23&amp;", "&amp;$B23&amp;", "&amp;$C23&amp;"; ","")</f>
        <v>#REF!</v>
      </c>
      <c r="FO23" s="258" t="e">
        <f>IF(AND($R$8=1,SUM(#REF!,#REF!)&gt;0,SUM(#REF!,#REF!)=ABS(#REF!)),Q$15&amp;", "&amp;Q$16&amp;", "&amp;$A23&amp;", "&amp;$B23&amp;", "&amp;$C23&amp;"; ","")</f>
        <v>#REF!</v>
      </c>
      <c r="FP23" s="259" t="e">
        <f>IF(AND($R$8=1,SUM(#REF!,#REF!)&gt;0,SUM(#REF!,#REF!)=ABS(#REF!)),R$15&amp;", "&amp;R$16&amp;", "&amp;$A23&amp;", "&amp;$B23&amp;", "&amp;$C23&amp;"; ","")</f>
        <v>#REF!</v>
      </c>
      <c r="FQ23" s="258" t="e">
        <f>IF(AND($R$8=1,SUM(#REF!,#REF!)&gt;0,SUM(#REF!,#REF!)=ABS(#REF!)),S$15&amp;", "&amp;S$16&amp;", "&amp;$A23&amp;", "&amp;$B23&amp;", "&amp;$C23&amp;"; ","")</f>
        <v>#REF!</v>
      </c>
      <c r="FR23" s="812" t="e">
        <f>IF(AND($R$8=1,SUM(#REF!,#REF!)&gt;0,SUM(#REF!,#REF!)=ABS(#REF!)),T$15&amp;", "&amp;T$16&amp;", "&amp;$A23&amp;", "&amp;$B23&amp;", "&amp;$C23&amp;"; ","")</f>
        <v>#REF!</v>
      </c>
      <c r="FS23" s="266" t="e">
        <f>IF(AND($R$8=1,SUM(#REF!,#REF!)&gt;0,SUM(#REF!,#REF!)=ABS(#REF!)),U$15&amp;", "&amp;U$16&amp;", "&amp;$A23&amp;", "&amp;$B23&amp;", "&amp;$C23&amp;"; ","")</f>
        <v>#REF!</v>
      </c>
      <c r="FT23" s="324"/>
      <c r="FU23" s="323"/>
      <c r="FV23" s="10"/>
      <c r="FW23" s="267" t="e">
        <f>IF(AND($S$8=1,#REF!&lt;&gt;0),D$15&amp;", "&amp;D$16&amp;", "&amp;$B23&amp;", "&amp;$C23&amp;"; ","")</f>
        <v>#REF!</v>
      </c>
      <c r="FX23" s="268" t="e">
        <f>IF(AND($S$8=1,#REF!&lt;&gt;0),E$15&amp;", "&amp;E$16&amp;", "&amp;$B23&amp;", "&amp;$C23&amp;"; ","")</f>
        <v>#REF!</v>
      </c>
      <c r="FY23" s="269" t="e">
        <f>IF(AND($S$8=1,#REF!&lt;&gt;0),F$15&amp;", "&amp;F$16&amp;", "&amp;$B23&amp;", "&amp;$C23&amp;"; ","")</f>
        <v>#REF!</v>
      </c>
      <c r="FZ23" s="268" t="e">
        <f>IF(AND($S$8=1,#REF!&lt;&gt;0),G$15&amp;", "&amp;G$16&amp;", "&amp;$B23&amp;", "&amp;$C23&amp;"; ","")</f>
        <v>#REF!</v>
      </c>
      <c r="GA23" s="300" t="e">
        <f>IF(AND($S$8=1,#REF!&lt;&gt;0),H$15&amp;", "&amp;H$16&amp;", "&amp;$B23&amp;", "&amp;$C23&amp;"; ","")</f>
        <v>#REF!</v>
      </c>
      <c r="GB23" s="801" t="e">
        <f>IF(AND($S$8=1,#REF!&lt;&gt;0),I$15&amp;", "&amp;I$16&amp;", "&amp;$B23&amp;", "&amp;$C23&amp;"; ","")</f>
        <v>#REF!</v>
      </c>
      <c r="GC23" s="324"/>
      <c r="GD23" s="323"/>
      <c r="GE23" s="10"/>
      <c r="GF23" s="265" t="e">
        <f>IF(AND($T$8=1,#REF!&gt;0,EU23=""),IF((#REF!/#REF!)&lt;0.25,AB$15&amp;", "&amp;AB$16&amp;", "&amp;$A23&amp;", "&amp;$B23&amp;", "&amp;$C23&amp;"; ",""),"")</f>
        <v>#REF!</v>
      </c>
      <c r="GG23" s="258" t="e">
        <f>IF(AND($T$8=1,#REF!&gt;0,EV23=""),IF((#REF!/#REF!)&lt;0.25,AC$15&amp;", "&amp;AC$16&amp;", "&amp;$A23&amp;", "&amp;$B23&amp;", "&amp;$C23&amp;"; ",""),"")</f>
        <v>#REF!</v>
      </c>
      <c r="GH23" s="259" t="e">
        <f>IF(AND($T$8=1,#REF!&gt;0,EW23=""),IF((#REF!/#REF!)&lt;0.25,AD$15&amp;", "&amp;AD$16&amp;", "&amp;$A23&amp;", "&amp;$B23&amp;", "&amp;$C23&amp;"; ",""),"")</f>
        <v>#REF!</v>
      </c>
      <c r="GI23" s="258" t="e">
        <f>IF(AND($T$8=1,#REF!&gt;0,EX23=""),IF((#REF!/#REF!)&lt;0.25,AE$15&amp;", "&amp;AE$16&amp;", "&amp;$A23&amp;", "&amp;$B23&amp;", "&amp;$C23&amp;"; ",""),"")</f>
        <v>#REF!</v>
      </c>
      <c r="GJ23" s="812" t="e">
        <f>IF(AND($T$8=1,#REF!&gt;0,EY23=""),IF((#REF!/#REF!)&lt;0.25,AF$15&amp;", "&amp;AF$16&amp;", "&amp;$A23&amp;", "&amp;$B23&amp;", "&amp;$C23&amp;"; ",""),"")</f>
        <v>#REF!</v>
      </c>
      <c r="GK23" s="266" t="e">
        <f>IF(AND($T$8=1,#REF!&gt;0,EZ23=""),IF((#REF!/#REF!)&lt;0.25,AG$15&amp;", "&amp;AG$16&amp;", "&amp;$A23&amp;", "&amp;$B23&amp;", "&amp;$C23&amp;"; ",""),"")</f>
        <v>#REF!</v>
      </c>
      <c r="GL23" s="324"/>
      <c r="GM23" s="323"/>
      <c r="GN23" s="10"/>
      <c r="GO23" s="265" t="e">
        <f>IF(AND($U$8=1,$B23="Long length",#REF!&lt;&gt;0),D$15&amp;", "&amp;D$16&amp;", "&amp;$A23&amp;", "&amp;$B23&amp;", "&amp;$C23&amp;"; ","")</f>
        <v>#REF!</v>
      </c>
      <c r="GP23" s="258" t="e">
        <f>IF(AND($U$8=1,$B23="Long length",#REF!&lt;&gt;0),E$15&amp;", "&amp;E$16&amp;", "&amp;$A23&amp;", "&amp;$B23&amp;", "&amp;$C23&amp;"; ","")</f>
        <v>#REF!</v>
      </c>
      <c r="GQ23" s="259" t="e">
        <f>IF(AND($U$8=1,$B23="Long length",#REF!&lt;&gt;0),F$15&amp;", "&amp;F$16&amp;", "&amp;$A23&amp;", "&amp;$B23&amp;", "&amp;$C23&amp;"; ","")</f>
        <v>#REF!</v>
      </c>
      <c r="GR23" s="258" t="e">
        <f>IF(AND($U$8=1,$B23="Long length",#REF!&lt;&gt;0),G$15&amp;", "&amp;G$16&amp;", "&amp;$A23&amp;", "&amp;$B23&amp;", "&amp;$C23&amp;"; ","")</f>
        <v>#REF!</v>
      </c>
      <c r="GS23" s="812" t="e">
        <f>IF(AND($U$8=1,$B23="Long length",#REF!&lt;&gt;0),H$15&amp;", "&amp;H$16&amp;", "&amp;$A23&amp;", "&amp;$B23&amp;", "&amp;$C23&amp;"; ","")</f>
        <v>#REF!</v>
      </c>
      <c r="GT23" s="266" t="e">
        <f>IF(AND($U$8=1,$B23="Long length",#REF!&lt;&gt;0),I$15&amp;", "&amp;I$16&amp;", "&amp;$A23&amp;", "&amp;$B23&amp;", "&amp;$C23&amp;"; ","")</f>
        <v>#REF!</v>
      </c>
      <c r="GU23" s="324"/>
    </row>
    <row r="24" spans="1:203" x14ac:dyDescent="0.2">
      <c r="A24" s="3" t="s">
        <v>11287</v>
      </c>
      <c r="B24" s="3" t="s">
        <v>11274</v>
      </c>
      <c r="C24" s="3" t="s">
        <v>11275</v>
      </c>
      <c r="E24" s="295"/>
      <c r="F24" s="10"/>
      <c r="G24" s="264" t="e">
        <f>IF(AND($D$8=1,#REF!&gt;0),P$15&amp;", "&amp;P$16&amp;", "&amp;$A24&amp;", "&amp;$B24&amp;", "&amp;$C24&amp;"; ","")</f>
        <v>#REF!</v>
      </c>
      <c r="H24" s="255" t="e">
        <f>IF(AND($D$8=1,#REF!&gt;0),Q$15&amp;", "&amp;Q$16&amp;", "&amp;$A24&amp;", "&amp;$B24&amp;", "&amp;$C24&amp;"; ","")</f>
        <v>#REF!</v>
      </c>
      <c r="I24" s="256" t="e">
        <f>IF(AND($D$8=1,#REF!&gt;0),R$15&amp;", "&amp;R$16&amp;", "&amp;$A24&amp;", "&amp;$B24&amp;", "&amp;$C24&amp;"; ","")</f>
        <v>#REF!</v>
      </c>
      <c r="J24" s="255" t="e">
        <f>IF(AND($D$8=1,#REF!&gt;0),S$15&amp;", "&amp;S$16&amp;", "&amp;$A24&amp;", "&amp;$B24&amp;", "&amp;$C24&amp;"; ","")</f>
        <v>#REF!</v>
      </c>
      <c r="K24" s="298" t="e">
        <f>IF(AND($D$8=1,#REF!&gt;0),T$15&amp;", "&amp;T$16&amp;", "&amp;$A24&amp;", "&amp;$B24&amp;", "&amp;$C24&amp;"; ","")</f>
        <v>#REF!</v>
      </c>
      <c r="L24" s="293" t="e">
        <f>IF(AND($D$8=1,#REF!&gt;0),U$15&amp;", "&amp;U$16&amp;", "&amp;$A24&amp;", "&amp;$B24&amp;", "&amp;$C24&amp;"; ","")</f>
        <v>#REF!</v>
      </c>
      <c r="M24" s="50"/>
      <c r="N24" s="295"/>
      <c r="O24" s="10"/>
      <c r="P24" s="264" t="e">
        <f>IF(AND($E$8=1,#REF!&lt;0),D$14&amp;", "&amp;D$15&amp;", "&amp;D$16&amp;", "&amp;$A24&amp;", "&amp;$B24&amp;", "&amp;$C24&amp;"; ","")</f>
        <v>#REF!</v>
      </c>
      <c r="Q24" s="255" t="e">
        <f>IF(AND($E$8=1,#REF!&lt;0),E$14&amp;", "&amp;E$15&amp;", "&amp;E$16&amp;", "&amp;$A24&amp;", "&amp;$B24&amp;", "&amp;$C24&amp;"; ","")</f>
        <v>#REF!</v>
      </c>
      <c r="R24" s="256" t="e">
        <f>IF(AND($E$8=1,#REF!&lt;0),F$14&amp;", "&amp;F$15&amp;", "&amp;F$16&amp;", "&amp;$A24&amp;", "&amp;$B24&amp;", "&amp;$C24&amp;"; ","")</f>
        <v>#REF!</v>
      </c>
      <c r="S24" s="255" t="e">
        <f>IF(AND($E$8=1,#REF!&lt;0),G$14&amp;", "&amp;G$15&amp;", "&amp;G$16&amp;", "&amp;$A24&amp;", "&amp;$B24&amp;", "&amp;$C24&amp;"; ","")</f>
        <v>#REF!</v>
      </c>
      <c r="T24" s="298" t="e">
        <f>IF(AND($E$8=1,#REF!&lt;0),H$14&amp;", "&amp;H$15&amp;", "&amp;H$16&amp;", "&amp;$A24&amp;", "&amp;$B24&amp;", "&amp;$C24&amp;"; ","")</f>
        <v>#REF!</v>
      </c>
      <c r="U24" s="298" t="e">
        <f>IF(AND($E$8=1,#REF!&lt;0),I$14&amp;", "&amp;I$15&amp;", "&amp;I$16&amp;", "&amp;$A24&amp;", "&amp;$B24&amp;", "&amp;$C24&amp;"; ","")</f>
        <v>#REF!</v>
      </c>
      <c r="V24" s="264" t="e">
        <f>IF(AND($E$8=1,#REF!&lt;0),J$14&amp;", "&amp;J$15&amp;", "&amp;J$16&amp;", "&amp;$A24&amp;", "&amp;$B24&amp;", "&amp;$C24&amp;"; ","")</f>
        <v>#REF!</v>
      </c>
      <c r="W24" s="255" t="e">
        <f>IF(AND($E$8=1,#REF!&lt;0),K$14&amp;", "&amp;K$15&amp;", "&amp;K$16&amp;", "&amp;$A24&amp;", "&amp;$B24&amp;", "&amp;$C24&amp;"; ","")</f>
        <v>#REF!</v>
      </c>
      <c r="X24" s="256" t="e">
        <f>IF(AND($E$8=1,#REF!&lt;0),L$14&amp;", "&amp;L$15&amp;", "&amp;L$16&amp;", "&amp;$A24&amp;", "&amp;$B24&amp;", "&amp;$C24&amp;"; ","")</f>
        <v>#REF!</v>
      </c>
      <c r="Y24" s="255" t="e">
        <f>IF(AND($E$8=1,#REF!&lt;0),M$14&amp;", "&amp;M$15&amp;", "&amp;M$16&amp;", "&amp;$A24&amp;", "&amp;$B24&amp;", "&amp;$C24&amp;"; ","")</f>
        <v>#REF!</v>
      </c>
      <c r="Z24" s="298" t="e">
        <f>IF(AND($E$8=1,#REF!&lt;0),N$14&amp;", "&amp;N$15&amp;", "&amp;N$16&amp;", "&amp;$A24&amp;", "&amp;$B24&amp;", "&amp;$C24&amp;"; ","")</f>
        <v>#REF!</v>
      </c>
      <c r="AA24" s="298" t="e">
        <f>IF(AND($E$8=1,#REF!&lt;0),O$14&amp;", "&amp;O$15&amp;", "&amp;O$16&amp;", "&amp;$A24&amp;", "&amp;$B24&amp;", "&amp;$C24&amp;"; ","")</f>
        <v>#REF!</v>
      </c>
      <c r="AB24" s="264" t="e">
        <f>IF(AND($E$8=1,#REF!&lt;0),V$14&amp;", "&amp;V$15&amp;", "&amp;V$16&amp;", "&amp;$A24&amp;", "&amp;$B24&amp;", "&amp;$C24&amp;"; ","")</f>
        <v>#REF!</v>
      </c>
      <c r="AC24" s="255" t="e">
        <f>IF(AND($E$8=1,#REF!&lt;0),W$14&amp;", "&amp;W$15&amp;", "&amp;W$16&amp;", "&amp;$A24&amp;", "&amp;$B24&amp;", "&amp;$C24&amp;"; ","")</f>
        <v>#REF!</v>
      </c>
      <c r="AD24" s="256" t="e">
        <f>IF(AND($E$8=1,#REF!&lt;0),X$14&amp;", "&amp;X$15&amp;", "&amp;X$16&amp;", "&amp;$A24&amp;", "&amp;$B24&amp;", "&amp;$C24&amp;"; ","")</f>
        <v>#REF!</v>
      </c>
      <c r="AE24" s="257" t="e">
        <f>IF(AND($E$8=1,#REF!&lt;0),Y$14&amp;", "&amp;Y$15&amp;", "&amp;Y$16&amp;", "&amp;$A24&amp;", "&amp;$B24&amp;", "&amp;$C24&amp;"; ","")</f>
        <v>#REF!</v>
      </c>
      <c r="AF24" s="256" t="e">
        <f>IF(AND($E$8=1,#REF!&lt;0),Z$14&amp;", "&amp;Z$15&amp;", "&amp;Z$16&amp;", "&amp;$A24&amp;", "&amp;$B24&amp;", "&amp;$C24&amp;"; ","")</f>
        <v>#REF!</v>
      </c>
      <c r="AG24" s="298" t="e">
        <f>IF(AND($E$8=1,#REF!&lt;0),AA$14&amp;", "&amp;AA$15&amp;", "&amp;AA$16&amp;", "&amp;$A24&amp;", "&amp;$B24&amp;", "&amp;$C24&amp;"; ","")</f>
        <v>#REF!</v>
      </c>
      <c r="AH24" s="264" t="e">
        <f>IF(AND($E$8=1,#REF!&lt;0),AB$14&amp;", "&amp;AB$15&amp;", "&amp;AB$16&amp;", "&amp;$A24&amp;", "&amp;$B24&amp;", "&amp;$C24&amp;"; ","")</f>
        <v>#REF!</v>
      </c>
      <c r="AI24" s="255" t="e">
        <f>IF(AND($E$8=1,#REF!&lt;0),AC$14&amp;", "&amp;AC$15&amp;", "&amp;AC$16&amp;", "&amp;$A24&amp;", "&amp;$B24&amp;", "&amp;$C24&amp;"; ","")</f>
        <v>#REF!</v>
      </c>
      <c r="AJ24" s="256" t="e">
        <f>IF(AND($E$8=1,#REF!&lt;0),AD$14&amp;", "&amp;AD$15&amp;", "&amp;AD$16&amp;", "&amp;$A24&amp;", "&amp;$B24&amp;", "&amp;$C24&amp;"; ","")</f>
        <v>#REF!</v>
      </c>
      <c r="AK24" s="257" t="e">
        <f>IF(AND($E$8=1,#REF!&lt;0),AE$14&amp;", "&amp;AE$15&amp;", "&amp;AE$16&amp;", "&amp;$A24&amp;", "&amp;$B24&amp;", "&amp;$C24&amp;"; ","")</f>
        <v>#REF!</v>
      </c>
      <c r="AL24" s="256" t="e">
        <f>IF(AND($E$8=1,#REF!&lt;0),AF$14&amp;", "&amp;AF$15&amp;", "&amp;AF$16&amp;", "&amp;$A24&amp;", "&amp;$B24&amp;", "&amp;$C24&amp;"; ","")</f>
        <v>#REF!</v>
      </c>
      <c r="AM24" s="802" t="e">
        <f>IF(AND($E$8=1,#REF!&lt;0),AG$14&amp;", "&amp;AG$15&amp;", "&amp;AG$16&amp;", "&amp;$A24&amp;", "&amp;$B24&amp;", "&amp;$C24&amp;"; ","")</f>
        <v>#REF!</v>
      </c>
      <c r="AN24" s="50"/>
      <c r="AO24" s="295"/>
      <c r="AP24" s="10"/>
      <c r="AQ24" s="264" t="e">
        <f>IF(AND($F$8=1,ABS(#REF!)&lt;&gt;INT(ABS(#REF!))),D$14&amp;", "&amp;D$15&amp;", "&amp;D$16&amp;", "&amp;$A24&amp;", "&amp;$B24&amp;", "&amp;$C24&amp;"; ","")</f>
        <v>#REF!</v>
      </c>
      <c r="AR24" s="255" t="e">
        <f>IF(AND($F$8=1,ABS(#REF!)&lt;&gt;INT(ABS(#REF!))),E$14&amp;", "&amp;E$15&amp;", "&amp;E$16&amp;", "&amp;$A24&amp;", "&amp;$B24&amp;", "&amp;$C24&amp;"; ","")</f>
        <v>#REF!</v>
      </c>
      <c r="AS24" s="256" t="e">
        <f>IF(AND($F$8=1,ABS(#REF!)&lt;&gt;INT(ABS(#REF!))),F$14&amp;", "&amp;F$15&amp;", "&amp;F$16&amp;", "&amp;$A24&amp;", "&amp;$B24&amp;", "&amp;$C24&amp;"; ","")</f>
        <v>#REF!</v>
      </c>
      <c r="AT24" s="255" t="e">
        <f>IF(AND($F$8=1,ABS(#REF!)&lt;&gt;INT(ABS(#REF!))),G$14&amp;", "&amp;G$15&amp;", "&amp;G$16&amp;", "&amp;$A24&amp;", "&amp;$B24&amp;", "&amp;$C24&amp;"; ","")</f>
        <v>#REF!</v>
      </c>
      <c r="AU24" s="298" t="e">
        <f>IF(AND($F$8=1,ABS(#REF!)&lt;&gt;INT(ABS(#REF!))),H$14&amp;", "&amp;H$15&amp;", "&amp;H$16&amp;", "&amp;$A24&amp;", "&amp;$B24&amp;", "&amp;$C24&amp;"; ","")</f>
        <v>#REF!</v>
      </c>
      <c r="AV24" s="298" t="e">
        <f>IF(AND($F$8=1,ABS(#REF!)&lt;&gt;INT(ABS(#REF!))),I$14&amp;", "&amp;I$15&amp;", "&amp;I$16&amp;", "&amp;$A24&amp;", "&amp;$B24&amp;", "&amp;$C24&amp;"; ","")</f>
        <v>#REF!</v>
      </c>
      <c r="AW24" s="264" t="e">
        <f>IF(AND($F$8=1,ABS(#REF!)&lt;&gt;INT(ABS(#REF!))),J$14&amp;", "&amp;J$15&amp;", "&amp;J$16&amp;", "&amp;$A24&amp;", "&amp;$B24&amp;", "&amp;$C24&amp;"; ","")</f>
        <v>#REF!</v>
      </c>
      <c r="AX24" s="255" t="e">
        <f>IF(AND($F$8=1,ABS(#REF!)&lt;&gt;INT(ABS(#REF!))),K$14&amp;", "&amp;K$15&amp;", "&amp;K$16&amp;", "&amp;$A24&amp;", "&amp;$B24&amp;", "&amp;$C24&amp;"; ","")</f>
        <v>#REF!</v>
      </c>
      <c r="AY24" s="256" t="e">
        <f>IF(AND($F$8=1,ABS(#REF!)&lt;&gt;INT(ABS(#REF!))),L$14&amp;", "&amp;L$15&amp;", "&amp;L$16&amp;", "&amp;$A24&amp;", "&amp;$B24&amp;", "&amp;$C24&amp;"; ","")</f>
        <v>#REF!</v>
      </c>
      <c r="AZ24" s="255" t="e">
        <f>IF(AND($F$8=1,ABS(#REF!)&lt;&gt;INT(ABS(#REF!))),M$14&amp;", "&amp;M$15&amp;", "&amp;M$16&amp;", "&amp;$A24&amp;", "&amp;$B24&amp;", "&amp;$C24&amp;"; ","")</f>
        <v>#REF!</v>
      </c>
      <c r="BA24" s="298" t="e">
        <f>IF(AND($F$8=1,ABS(#REF!)&lt;&gt;INT(ABS(#REF!))),N$14&amp;", "&amp;N$15&amp;", "&amp;N$16&amp;", "&amp;$A24&amp;", "&amp;$B24&amp;", "&amp;$C24&amp;"; ","")</f>
        <v>#REF!</v>
      </c>
      <c r="BB24" s="802" t="e">
        <f>IF(AND($F$8=1,ABS(#REF!)&lt;&gt;INT(ABS(#REF!))),O$14&amp;", "&amp;O$15&amp;", "&amp;O$16&amp;", "&amp;$A24&amp;", "&amp;$B24&amp;", "&amp;$C24&amp;"; ","")</f>
        <v>#REF!</v>
      </c>
      <c r="BC24" s="264" t="e">
        <f>IF(AND($F$8=1,ABS(#REF!)&lt;&gt;INT(ABS(#REF!))),P$14&amp;", "&amp;P$15&amp;", "&amp;P$16&amp;", "&amp;$A24&amp;", "&amp;$B24&amp;", "&amp;$C24&amp;"; ","")</f>
        <v>#REF!</v>
      </c>
      <c r="BD24" s="255" t="e">
        <f>IF(AND($F$8=1,ABS(#REF!)&lt;&gt;INT(ABS(#REF!))),Q$14&amp;", "&amp;Q$15&amp;", "&amp;Q$16&amp;", "&amp;$A24&amp;", "&amp;$B24&amp;", "&amp;$C24&amp;"; ","")</f>
        <v>#REF!</v>
      </c>
      <c r="BE24" s="256" t="e">
        <f>IF(AND($F$8=1,ABS(#REF!)&lt;&gt;INT(ABS(#REF!))),R$14&amp;", "&amp;R$15&amp;", "&amp;R$16&amp;", "&amp;$A24&amp;", "&amp;$B24&amp;", "&amp;$C24&amp;"; ","")</f>
        <v>#REF!</v>
      </c>
      <c r="BF24" s="255" t="e">
        <f>IF(AND($F$8=1,ABS(#REF!)&lt;&gt;INT(ABS(#REF!))),S$14&amp;", "&amp;S$15&amp;", "&amp;S$16&amp;", "&amp;$A24&amp;", "&amp;$B24&amp;", "&amp;$C24&amp;"; ","")</f>
        <v>#REF!</v>
      </c>
      <c r="BG24" s="298" t="e">
        <f>IF(AND($F$8=1,ABS(#REF!)&lt;&gt;INT(ABS(#REF!))),T$14&amp;", "&amp;T$15&amp;", "&amp;T$16&amp;", "&amp;$A24&amp;", "&amp;$B24&amp;", "&amp;$C24&amp;"; ","")</f>
        <v>#REF!</v>
      </c>
      <c r="BH24" s="802" t="e">
        <f>IF(AND($F$8=1,ABS(#REF!)&lt;&gt;INT(ABS(#REF!))),U$14&amp;", "&amp;U$15&amp;", "&amp;U$16&amp;", "&amp;$A24&amp;", "&amp;$B24&amp;", "&amp;$C24&amp;"; ","")</f>
        <v>#REF!</v>
      </c>
      <c r="BI24" s="264" t="e">
        <f>IF(AND($F$8=1,ABS(#REF!)&lt;&gt;INT(ABS(#REF!))),V$14&amp;", "&amp;V$15&amp;", "&amp;V$16&amp;", "&amp;$A24&amp;", "&amp;$B24&amp;", "&amp;$C24&amp;"; ","")</f>
        <v>#REF!</v>
      </c>
      <c r="BJ24" s="255" t="e">
        <f>IF(AND($F$8=1,ABS(#REF!)&lt;&gt;INT(ABS(#REF!))),W$14&amp;", "&amp;W$15&amp;", "&amp;W$16&amp;", "&amp;$A24&amp;", "&amp;$B24&amp;", "&amp;$C24&amp;"; ","")</f>
        <v>#REF!</v>
      </c>
      <c r="BK24" s="256" t="e">
        <f>IF(AND($F$8=1,ABS(#REF!)&lt;&gt;INT(ABS(#REF!))),X$14&amp;", "&amp;X$15&amp;", "&amp;X$16&amp;", "&amp;$A24&amp;", "&amp;$B24&amp;", "&amp;$C24&amp;"; ","")</f>
        <v>#REF!</v>
      </c>
      <c r="BL24" s="255" t="e">
        <f>IF(AND($F$8=1,ABS(#REF!)&lt;&gt;INT(ABS(#REF!))),Y$14&amp;", "&amp;Y$15&amp;", "&amp;Y$16&amp;", "&amp;$A24&amp;", "&amp;$B24&amp;", "&amp;$C24&amp;"; ","")</f>
        <v>#REF!</v>
      </c>
      <c r="BM24" s="298" t="e">
        <f>IF(AND($F$8=1,ABS(#REF!)&lt;&gt;INT(ABS(#REF!))),Z$14&amp;", "&amp;Z$15&amp;", "&amp;Z$16&amp;", "&amp;$A24&amp;", "&amp;$B24&amp;", "&amp;$C24&amp;"; ","")</f>
        <v>#REF!</v>
      </c>
      <c r="BN24" s="802" t="e">
        <f>IF(AND($F$8=1,ABS(#REF!)&lt;&gt;INT(ABS(#REF!))),AA$14&amp;", "&amp;AA$15&amp;", "&amp;AA$16&amp;", "&amp;$A24&amp;", "&amp;$B24&amp;", "&amp;$C24&amp;"; ","")</f>
        <v>#REF!</v>
      </c>
      <c r="BO24" s="50"/>
      <c r="BP24" s="295"/>
      <c r="BQ24" s="10"/>
      <c r="BR24" s="286"/>
      <c r="BS24" s="287"/>
      <c r="BT24" s="301"/>
      <c r="BU24" s="287"/>
      <c r="BV24" s="303"/>
      <c r="BW24" s="303"/>
      <c r="BX24" s="286"/>
      <c r="BY24" s="287"/>
      <c r="BZ24" s="301"/>
      <c r="CA24" s="287"/>
      <c r="CB24" s="303"/>
      <c r="CC24" s="804"/>
      <c r="CD24" s="303"/>
      <c r="CE24" s="808"/>
      <c r="CF24" s="303"/>
      <c r="CG24" s="808"/>
      <c r="CH24" s="303"/>
      <c r="CI24" s="303"/>
      <c r="CJ24" s="286"/>
      <c r="CK24" s="287"/>
      <c r="CL24" s="301"/>
      <c r="CM24" s="287"/>
      <c r="CN24" s="303"/>
      <c r="CO24" s="302"/>
      <c r="CP24" s="50"/>
      <c r="CQ24" s="295"/>
      <c r="CR24" s="10"/>
      <c r="CS24" s="10" t="s">
        <v>101</v>
      </c>
      <c r="CT24" s="10" t="s">
        <v>11286</v>
      </c>
      <c r="CU24" s="10" t="s">
        <v>11284</v>
      </c>
      <c r="CV24" s="265" t="e">
        <f>SUM(#REF!,#REF!,#REF!,#REF!,#REF!,#REF!,#REF!,#REF!,#REF!,#REF!,#REF!,#REF!,#REF!,#REF!,#REF!,#REF!,#REF!,#REF!,#REF!,#REF!,#REF!,#REF!,#REF!,#REF!,#REF!,#REF!,#REF!,#REF!,#REF!,#REF!,#REF!,#REF!,#REF!)</f>
        <v>#REF!</v>
      </c>
      <c r="CW24" s="258" t="e">
        <f>SUM(#REF!,#REF!,#REF!,#REF!,#REF!,#REF!,#REF!,#REF!,#REF!,#REF!,#REF!,#REF!,#REF!,#REF!,#REF!,#REF!,#REF!,#REF!,#REF!,#REF!,#REF!,#REF!,#REF!,#REF!,#REF!,#REF!,#REF!,#REF!,#REF!,#REF!,#REF!,#REF!,#REF!)</f>
        <v>#REF!</v>
      </c>
      <c r="CX24" s="288"/>
      <c r="CY24" s="280"/>
      <c r="CZ24" s="305"/>
      <c r="DA24" s="305"/>
      <c r="DB24" s="265" t="e">
        <f>SUM(#REF!,#REF!,#REF!,#REF!,#REF!,#REF!,#REF!,#REF!,#REF!,#REF!,#REF!,#REF!,#REF!,#REF!,#REF!,#REF!,#REF!,#REF!,#REF!,#REF!,#REF!,#REF!,#REF!,#REF!,#REF!,#REF!,#REF!,#REF!,#REF!,#REF!,#REF!,#REF!,#REF!)</f>
        <v>#REF!</v>
      </c>
      <c r="DC24" s="258" t="e">
        <f>SUM(#REF!,#REF!,#REF!,#REF!,#REF!,#REF!,#REF!,#REF!,#REF!,#REF!,#REF!,#REF!,#REF!,#REF!,#REF!,#REF!,#REF!,#REF!,#REF!,#REF!,#REF!,#REF!,#REF!,#REF!,#REF!,#REF!,#REF!,#REF!,#REF!,#REF!,#REF!,#REF!,#REF!)</f>
        <v>#REF!</v>
      </c>
      <c r="DD24" s="288"/>
      <c r="DE24" s="280"/>
      <c r="DF24" s="305"/>
      <c r="DG24" s="805"/>
      <c r="DH24" s="265" t="e">
        <f>SUM(#REF!,#REF!,#REF!,#REF!,#REF!,#REF!,#REF!,#REF!,#REF!,#REF!,#REF!,#REF!,#REF!,#REF!,#REF!,#REF!,#REF!,#REF!,#REF!,#REF!,#REF!,#REF!,#REF!,#REF!,#REF!,#REF!,#REF!,#REF!,#REF!,#REF!,#REF!,#REF!,#REF!)</f>
        <v>#REF!</v>
      </c>
      <c r="DI24" s="258" t="e">
        <f>SUM(#REF!,#REF!,#REF!,#REF!,#REF!,#REF!,#REF!,#REF!,#REF!,#REF!,#REF!,#REF!,#REF!,#REF!,#REF!,#REF!,#REF!,#REF!,#REF!,#REF!,#REF!,#REF!,#REF!,#REF!,#REF!,#REF!,#REF!,#REF!,#REF!,#REF!,#REF!,#REF!,#REF!)</f>
        <v>#REF!</v>
      </c>
      <c r="DJ24" s="305"/>
      <c r="DK24" s="809"/>
      <c r="DL24" s="305"/>
      <c r="DM24" s="305"/>
      <c r="DN24" s="265" t="e">
        <f>SUM(#REF!,#REF!,#REF!,#REF!,#REF!,#REF!,#REF!,#REF!,#REF!,#REF!,#REF!,#REF!,#REF!,#REF!,#REF!,#REF!,#REF!,#REF!,#REF!,#REF!,#REF!,#REF!,#REF!,#REF!,#REF!,#REF!,#REF!,#REF!,#REF!,#REF!,#REF!,#REF!,#REF!)</f>
        <v>#REF!</v>
      </c>
      <c r="DO24" s="258" t="e">
        <f>SUM(#REF!,#REF!,#REF!,#REF!,#REF!,#REF!,#REF!,#REF!,#REF!,#REF!,#REF!,#REF!,#REF!,#REF!,#REF!,#REF!,#REF!,#REF!,#REF!,#REF!,#REF!,#REF!,#REF!,#REF!,#REF!,#REF!,#REF!,#REF!,#REF!,#REF!,#REF!,#REF!,#REF!)</f>
        <v>#REF!</v>
      </c>
      <c r="DP24" s="288"/>
      <c r="DQ24" s="280"/>
      <c r="DR24" s="305"/>
      <c r="DS24" s="305"/>
      <c r="DT24" s="265" t="e">
        <f>SUM(#REF!,#REF!,#REF!,#REF!,#REF!,#REF!,#REF!,#REF!,#REF!,#REF!,#REF!,#REF!,#REF!,#REF!,#REF!,#REF!,#REF!,#REF!,#REF!,#REF!,#REF!,#REF!,#REF!,#REF!,#REF!,#REF!,#REF!,#REF!,#REF!,#REF!,#REF!,#REF!,#REF!)</f>
        <v>#REF!</v>
      </c>
      <c r="DU24" s="258" t="e">
        <f>SUM(#REF!,#REF!,#REF!,#REF!,#REF!,#REF!,#REF!,#REF!,#REF!,#REF!,#REF!,#REF!,#REF!,#REF!,#REF!,#REF!,#REF!,#REF!,#REF!,#REF!,#REF!,#REF!,#REF!,#REF!,#REF!,#REF!,#REF!,#REF!,#REF!,#REF!,#REF!,#REF!,#REF!)</f>
        <v>#REF!</v>
      </c>
      <c r="DV24" s="288"/>
      <c r="DW24" s="280"/>
      <c r="DX24" s="310"/>
      <c r="DY24" s="816"/>
      <c r="DZ24" s="50"/>
      <c r="EA24" s="295"/>
      <c r="EB24" s="10"/>
      <c r="EC24" s="264" t="e">
        <f>IF(AND($I$8=1,#REF!&lt;&gt;ROUND(#REF!,2)),AB$15&amp;", "&amp;AB$16&amp;", "&amp;$A24&amp;", "&amp;$B24&amp;", "&amp;$C24&amp;"; ","")</f>
        <v>#REF!</v>
      </c>
      <c r="ED24" s="255" t="e">
        <f>IF(AND($I$8=1,#REF!&lt;&gt;ROUND(#REF!,2)),AC$15&amp;", "&amp;AC$16&amp;", "&amp;$A24&amp;", "&amp;$B24&amp;", "&amp;$C24&amp;"; ","")</f>
        <v>#REF!</v>
      </c>
      <c r="EE24" s="256" t="e">
        <f>IF(AND($I$8=1,#REF!&lt;&gt;ROUND(#REF!,2)),AD$15&amp;", "&amp;AD$16&amp;", "&amp;$A24&amp;", "&amp;$B24&amp;", "&amp;$C24&amp;"; ","")</f>
        <v>#REF!</v>
      </c>
      <c r="EF24" s="255" t="e">
        <f>IF(AND($I$8=1,#REF!&lt;&gt;ROUND(#REF!,2)),AE$15&amp;", "&amp;AE$16&amp;", "&amp;$A24&amp;", "&amp;$B24&amp;", "&amp;$C24&amp;"; ","")</f>
        <v>#REF!</v>
      </c>
      <c r="EG24" s="298" t="e">
        <f>IF(AND($I$8=1,#REF!&lt;&gt;ROUND(#REF!,2)),AF$15&amp;", "&amp;AF$16&amp;", "&amp;$A24&amp;", "&amp;$B24&amp;", "&amp;$C24&amp;"; ","")</f>
        <v>#REF!</v>
      </c>
      <c r="EH24" s="293" t="e">
        <f>IF(AND($I$8=1,#REF!&lt;&gt;ROUND(#REF!,2)),AG$15&amp;", "&amp;AG$16&amp;", "&amp;$A24&amp;", "&amp;$B24&amp;", "&amp;$C24&amp;"; ","")</f>
        <v>#REF!</v>
      </c>
      <c r="EI24" s="50"/>
      <c r="EJ24" s="295"/>
      <c r="EK24" s="10"/>
      <c r="EL24" s="264" t="e">
        <f>IF(AND($J$8=1,#REF!&gt;#REF!),AB$15&amp;", "&amp;AB$16&amp;", "&amp;$A24&amp;", "&amp;$B24&amp;", "&amp;$C24&amp;"; ","")</f>
        <v>#REF!</v>
      </c>
      <c r="EM24" s="255" t="e">
        <f>IF(AND($J$8=1,#REF!&gt;#REF!),AC$15&amp;", "&amp;AC$16&amp;", "&amp;$A24&amp;", "&amp;$B24&amp;", "&amp;$C24&amp;"; ","")</f>
        <v>#REF!</v>
      </c>
      <c r="EN24" s="256" t="e">
        <f>IF(AND($J$8=1,#REF!&gt;#REF!),AD$15&amp;", "&amp;AD$16&amp;", "&amp;$A24&amp;", "&amp;$B24&amp;", "&amp;$C24&amp;"; ","")</f>
        <v>#REF!</v>
      </c>
      <c r="EO24" s="255" t="e">
        <f>IF(AND($J$8=1,#REF!&gt;#REF!),AE$15&amp;", "&amp;AE$16&amp;", "&amp;$A24&amp;", "&amp;$B24&amp;", "&amp;$C24&amp;"; ","")</f>
        <v>#REF!</v>
      </c>
      <c r="EP24" s="254" t="e">
        <f>IF(AND($J$8=1,#REF!&gt;#REF!),AF$15&amp;", "&amp;AF$16&amp;", "&amp;$A24&amp;", "&amp;$B24&amp;", "&amp;$C24&amp;"; ","")</f>
        <v>#REF!</v>
      </c>
      <c r="EQ24" s="293" t="e">
        <f>IF(AND($J$8=1,#REF!&gt;#REF!),AG$15&amp;", "&amp;AG$16&amp;", "&amp;$A24&amp;", "&amp;$B24&amp;", "&amp;$C24&amp;"; ","")</f>
        <v>#REF!</v>
      </c>
      <c r="ER24" s="50"/>
      <c r="ES24" s="295"/>
      <c r="ET24" s="10"/>
      <c r="EU24" s="264" t="e">
        <f>IF(AND($K$8=1,#REF!&gt;0),IF((#REF!/#REF!)&lt;0.03,AB$15&amp;", "&amp;AB$16&amp;", "&amp;$A24&amp;", "&amp;$B24&amp;", "&amp;$C24&amp;"; ",""),"")</f>
        <v>#REF!</v>
      </c>
      <c r="EV24" s="255" t="e">
        <f>IF(AND($K$8=1,#REF!&gt;0),IF((#REF!/#REF!)&lt;0.03,AC$15&amp;", "&amp;AC$16&amp;", "&amp;$A24&amp;", "&amp;$B24&amp;", "&amp;$C24&amp;"; ",""),"")</f>
        <v>#REF!</v>
      </c>
      <c r="EW24" s="256" t="e">
        <f>IF(AND($K$8=1,#REF!&gt;0),IF((#REF!/#REF!)&lt;0.03,AD$15&amp;", "&amp;AD$16&amp;", "&amp;$A24&amp;", "&amp;$B24&amp;", "&amp;$C24&amp;"; ",""),"")</f>
        <v>#REF!</v>
      </c>
      <c r="EX24" s="255" t="e">
        <f>IF(AND($K$8=1,#REF!&gt;0),IF((#REF!/#REF!)&lt;0.03,AE$15&amp;", "&amp;AE$16&amp;", "&amp;$A24&amp;", "&amp;$B24&amp;", "&amp;$C24&amp;"; ",""),"")</f>
        <v>#REF!</v>
      </c>
      <c r="EY24" s="254" t="e">
        <f>IF(AND($K$8=1,#REF!&gt;0),IF((#REF!/#REF!)&lt;0.03,AF$15&amp;", "&amp;AF$16&amp;", "&amp;$A24&amp;", "&amp;$B24&amp;", "&amp;$C24&amp;"; ",""),"")</f>
        <v>#REF!</v>
      </c>
      <c r="EZ24" s="293" t="e">
        <f>IF(AND($K$8=1,#REF!&gt;0),IF((#REF!/#REF!)&lt;0.03,AG$15&amp;", "&amp;AG$16&amp;", "&amp;$A24&amp;", "&amp;$B24&amp;", "&amp;$C24&amp;"; ",""),"")</f>
        <v>#REF!</v>
      </c>
      <c r="FA24" s="50"/>
      <c r="FB24" s="3"/>
      <c r="FC24" s="323"/>
      <c r="FD24" s="10"/>
      <c r="FE24" s="264" t="e">
        <f>IF(AND($Q$8=1,SUM(#REF!,#REF!)&gt;$FC$22,#REF!=0),P$15&amp;", "&amp;P$16&amp;", "&amp;$A24&amp;", "&amp;$B24&amp;", "&amp;$C24&amp;"; ","")</f>
        <v>#REF!</v>
      </c>
      <c r="FF24" s="255" t="e">
        <f>IF(AND($Q$8=1,SUM(#REF!,#REF!)&gt;$FC$22,#REF!=0),Q$15&amp;", "&amp;Q$16&amp;", "&amp;$A24&amp;", "&amp;$B24&amp;", "&amp;$C24&amp;"; ","")</f>
        <v>#REF!</v>
      </c>
      <c r="FG24" s="256" t="e">
        <f>IF(AND($Q$8=1,SUM(#REF!,#REF!)&gt;$FC$22,#REF!=0),R$15&amp;", "&amp;R$16&amp;", "&amp;$A24&amp;", "&amp;$B24&amp;", "&amp;$C24&amp;"; ","")</f>
        <v>#REF!</v>
      </c>
      <c r="FH24" s="255" t="e">
        <f>IF(AND($Q$8=1,SUM(#REF!,#REF!)&gt;$FC$22,#REF!=0),S$15&amp;", "&amp;S$16&amp;", "&amp;$A24&amp;", "&amp;$B24&amp;", "&amp;$C24&amp;"; ","")</f>
        <v>#REF!</v>
      </c>
      <c r="FI24" s="254" t="e">
        <f>IF(AND($Q$8=1,SUM(#REF!,#REF!)&gt;$FC$22,#REF!=0),T$15&amp;", "&amp;T$16&amp;", "&amp;$A24&amp;", "&amp;$B24&amp;", "&amp;$C24&amp;"; ","")</f>
        <v>#REF!</v>
      </c>
      <c r="FJ24" s="293" t="e">
        <f>IF(AND($Q$8=1,SUM(#REF!,#REF!)&gt;$FC$22,#REF!=0),U$15&amp;", "&amp;U$16&amp;", "&amp;$A24&amp;", "&amp;$B24&amp;", "&amp;$C24&amp;"; ","")</f>
        <v>#REF!</v>
      </c>
      <c r="FK24" s="324"/>
      <c r="FL24" s="323"/>
      <c r="FM24" s="10"/>
      <c r="FN24" s="264" t="e">
        <f>IF(AND($R$8=1,SUM(#REF!,#REF!)&gt;0,SUM(#REF!,#REF!)=ABS(#REF!)),P$15&amp;", "&amp;P$16&amp;", "&amp;$A24&amp;", "&amp;$B24&amp;", "&amp;$C24&amp;"; ","")</f>
        <v>#REF!</v>
      </c>
      <c r="FO24" s="255" t="e">
        <f>IF(AND($R$8=1,SUM(#REF!,#REF!)&gt;0,SUM(#REF!,#REF!)=ABS(#REF!)),Q$15&amp;", "&amp;Q$16&amp;", "&amp;$A24&amp;", "&amp;$B24&amp;", "&amp;$C24&amp;"; ","")</f>
        <v>#REF!</v>
      </c>
      <c r="FP24" s="256" t="e">
        <f>IF(AND($R$8=1,SUM(#REF!,#REF!)&gt;0,SUM(#REF!,#REF!)=ABS(#REF!)),R$15&amp;", "&amp;R$16&amp;", "&amp;$A24&amp;", "&amp;$B24&amp;", "&amp;$C24&amp;"; ","")</f>
        <v>#REF!</v>
      </c>
      <c r="FQ24" s="255" t="e">
        <f>IF(AND($R$8=1,SUM(#REF!,#REF!)&gt;0,SUM(#REF!,#REF!)=ABS(#REF!)),S$15&amp;", "&amp;S$16&amp;", "&amp;$A24&amp;", "&amp;$B24&amp;", "&amp;$C24&amp;"; ","")</f>
        <v>#REF!</v>
      </c>
      <c r="FR24" s="254" t="e">
        <f>IF(AND($R$8=1,SUM(#REF!,#REF!)&gt;0,SUM(#REF!,#REF!)=ABS(#REF!)),T$15&amp;", "&amp;T$16&amp;", "&amp;$A24&amp;", "&amp;$B24&amp;", "&amp;$C24&amp;"; ","")</f>
        <v>#REF!</v>
      </c>
      <c r="FS24" s="293" t="e">
        <f>IF(AND($R$8=1,SUM(#REF!,#REF!)&gt;0,SUM(#REF!,#REF!)=ABS(#REF!)),U$15&amp;", "&amp;U$16&amp;", "&amp;$A24&amp;", "&amp;$B24&amp;", "&amp;$C24&amp;"; ","")</f>
        <v>#REF!</v>
      </c>
      <c r="FT24" s="324"/>
      <c r="FU24" s="323"/>
      <c r="FV24" s="10"/>
      <c r="FW24" s="10"/>
      <c r="FX24" s="10"/>
      <c r="FY24" s="10"/>
      <c r="FZ24" s="10"/>
      <c r="GA24" s="10"/>
      <c r="GB24" s="10"/>
      <c r="GC24" s="324"/>
      <c r="GD24" s="323"/>
      <c r="GE24" s="10"/>
      <c r="GF24" s="264" t="e">
        <f>IF(AND($T$8=1,#REF!&gt;0,EU24=""),IF((#REF!/#REF!)&lt;0.25,AB$15&amp;", "&amp;AB$16&amp;", "&amp;$A24&amp;", "&amp;$B24&amp;", "&amp;$C24&amp;"; ",""),"")</f>
        <v>#REF!</v>
      </c>
      <c r="GG24" s="255" t="e">
        <f>IF(AND($T$8=1,#REF!&gt;0,EV24=""),IF((#REF!/#REF!)&lt;0.25,AC$15&amp;", "&amp;AC$16&amp;", "&amp;$A24&amp;", "&amp;$B24&amp;", "&amp;$C24&amp;"; ",""),"")</f>
        <v>#REF!</v>
      </c>
      <c r="GH24" s="256" t="e">
        <f>IF(AND($T$8=1,#REF!&gt;0,EW24=""),IF((#REF!/#REF!)&lt;0.25,AD$15&amp;", "&amp;AD$16&amp;", "&amp;$A24&amp;", "&amp;$B24&amp;", "&amp;$C24&amp;"; ",""),"")</f>
        <v>#REF!</v>
      </c>
      <c r="GI24" s="255" t="e">
        <f>IF(AND($T$8=1,#REF!&gt;0,EX24=""),IF((#REF!/#REF!)&lt;0.25,AE$15&amp;", "&amp;AE$16&amp;", "&amp;$A24&amp;", "&amp;$B24&amp;", "&amp;$C24&amp;"; ",""),"")</f>
        <v>#REF!</v>
      </c>
      <c r="GJ24" s="254" t="e">
        <f>IF(AND($T$8=1,#REF!&gt;0,EY24=""),IF((#REF!/#REF!)&lt;0.25,AF$15&amp;", "&amp;AF$16&amp;", "&amp;$A24&amp;", "&amp;$B24&amp;", "&amp;$C24&amp;"; ",""),"")</f>
        <v>#REF!</v>
      </c>
      <c r="GK24" s="293" t="e">
        <f>IF(AND($T$8=1,#REF!&gt;0,EZ24=""),IF((#REF!/#REF!)&lt;0.25,AG$15&amp;", "&amp;AG$16&amp;", "&amp;$A24&amp;", "&amp;$B24&amp;", "&amp;$C24&amp;"; ",""),"")</f>
        <v>#REF!</v>
      </c>
      <c r="GL24" s="324"/>
      <c r="GM24" s="323"/>
      <c r="GN24" s="10"/>
      <c r="GO24" s="264" t="e">
        <f>IF(AND($U$8=1,$B24="Long length",#REF!&lt;&gt;0),D$15&amp;", "&amp;D$16&amp;", "&amp;$A24&amp;", "&amp;$B24&amp;", "&amp;$C24&amp;"; ","")</f>
        <v>#REF!</v>
      </c>
      <c r="GP24" s="255" t="e">
        <f>IF(AND($U$8=1,$B24="Long length",#REF!&lt;&gt;0),E$15&amp;", "&amp;E$16&amp;", "&amp;$A24&amp;", "&amp;$B24&amp;", "&amp;$C24&amp;"; ","")</f>
        <v>#REF!</v>
      </c>
      <c r="GQ24" s="256" t="e">
        <f>IF(AND($U$8=1,$B24="Long length",#REF!&lt;&gt;0),F$15&amp;", "&amp;F$16&amp;", "&amp;$A24&amp;", "&amp;$B24&amp;", "&amp;$C24&amp;"; ","")</f>
        <v>#REF!</v>
      </c>
      <c r="GR24" s="255" t="e">
        <f>IF(AND($U$8=1,$B24="Long length",#REF!&lt;&gt;0),G$15&amp;", "&amp;G$16&amp;", "&amp;$A24&amp;", "&amp;$B24&amp;", "&amp;$C24&amp;"; ","")</f>
        <v>#REF!</v>
      </c>
      <c r="GS24" s="254" t="e">
        <f>IF(AND($U$8=1,$B24="Long length",#REF!&lt;&gt;0),H$15&amp;", "&amp;H$16&amp;", "&amp;$A24&amp;", "&amp;$B24&amp;", "&amp;$C24&amp;"; ","")</f>
        <v>#REF!</v>
      </c>
      <c r="GT24" s="293" t="e">
        <f>IF(AND($U$8=1,$B24="Long length",#REF!&lt;&gt;0),I$15&amp;", "&amp;I$16&amp;", "&amp;$A24&amp;", "&amp;$B24&amp;", "&amp;$C24&amp;"; ","")</f>
        <v>#REF!</v>
      </c>
      <c r="GU24" s="324"/>
    </row>
    <row r="25" spans="1:203" x14ac:dyDescent="0.2">
      <c r="A25" s="3" t="s">
        <v>11287</v>
      </c>
      <c r="B25" s="3" t="s">
        <v>11274</v>
      </c>
      <c r="C25" s="3" t="s">
        <v>11284</v>
      </c>
      <c r="E25" s="295"/>
      <c r="F25" s="10"/>
      <c r="G25" s="265" t="e">
        <f>IF(AND($D$8=1,#REF!&gt;0),P$15&amp;", "&amp;P$16&amp;", "&amp;$A25&amp;", "&amp;$B25&amp;", "&amp;$C25&amp;"; ","")</f>
        <v>#REF!</v>
      </c>
      <c r="H25" s="258" t="e">
        <f>IF(AND($D$8=1,#REF!&gt;0),Q$15&amp;", "&amp;Q$16&amp;", "&amp;$A25&amp;", "&amp;$B25&amp;", "&amp;$C25&amp;"; ","")</f>
        <v>#REF!</v>
      </c>
      <c r="I25" s="259" t="e">
        <f>IF(AND($D$8=1,#REF!&gt;0),R$15&amp;", "&amp;R$16&amp;", "&amp;$A25&amp;", "&amp;$B25&amp;", "&amp;$C25&amp;"; ","")</f>
        <v>#REF!</v>
      </c>
      <c r="J25" s="258" t="e">
        <f>IF(AND($D$8=1,#REF!&gt;0),S$15&amp;", "&amp;S$16&amp;", "&amp;$A25&amp;", "&amp;$B25&amp;", "&amp;$C25&amp;"; ","")</f>
        <v>#REF!</v>
      </c>
      <c r="K25" s="299" t="e">
        <f>IF(AND($D$8=1,#REF!&gt;0),T$15&amp;", "&amp;T$16&amp;", "&amp;$A25&amp;", "&amp;$B25&amp;", "&amp;$C25&amp;"; ","")</f>
        <v>#REF!</v>
      </c>
      <c r="L25" s="266" t="e">
        <f>IF(AND($D$8=1,#REF!&gt;0),U$15&amp;", "&amp;U$16&amp;", "&amp;$A25&amp;", "&amp;$B25&amp;", "&amp;$C25&amp;"; ","")</f>
        <v>#REF!</v>
      </c>
      <c r="M25" s="50"/>
      <c r="N25" s="295"/>
      <c r="O25" s="10"/>
      <c r="P25" s="265" t="e">
        <f>IF(AND($E$8=1,#REF!&lt;0),D$14&amp;", "&amp;D$15&amp;", "&amp;D$16&amp;", "&amp;$A25&amp;", "&amp;$B25&amp;", "&amp;$C25&amp;"; ","")</f>
        <v>#REF!</v>
      </c>
      <c r="Q25" s="258" t="e">
        <f>IF(AND($E$8=1,#REF!&lt;0),E$14&amp;", "&amp;E$15&amp;", "&amp;E$16&amp;", "&amp;$A25&amp;", "&amp;$B25&amp;", "&amp;$C25&amp;"; ","")</f>
        <v>#REF!</v>
      </c>
      <c r="R25" s="259" t="e">
        <f>IF(AND($E$8=1,#REF!&lt;0),F$14&amp;", "&amp;F$15&amp;", "&amp;F$16&amp;", "&amp;$A25&amp;", "&amp;$B25&amp;", "&amp;$C25&amp;"; ","")</f>
        <v>#REF!</v>
      </c>
      <c r="S25" s="258" t="e">
        <f>IF(AND($E$8=1,#REF!&lt;0),G$14&amp;", "&amp;G$15&amp;", "&amp;G$16&amp;", "&amp;$A25&amp;", "&amp;$B25&amp;", "&amp;$C25&amp;"; ","")</f>
        <v>#REF!</v>
      </c>
      <c r="T25" s="299" t="e">
        <f>IF(AND($E$8=1,#REF!&lt;0),H$14&amp;", "&amp;H$15&amp;", "&amp;H$16&amp;", "&amp;$A25&amp;", "&amp;$B25&amp;", "&amp;$C25&amp;"; ","")</f>
        <v>#REF!</v>
      </c>
      <c r="U25" s="299" t="e">
        <f>IF(AND($E$8=1,#REF!&lt;0),I$14&amp;", "&amp;I$15&amp;", "&amp;I$16&amp;", "&amp;$A25&amp;", "&amp;$B25&amp;", "&amp;$C25&amp;"; ","")</f>
        <v>#REF!</v>
      </c>
      <c r="V25" s="265" t="e">
        <f>IF(AND($E$8=1,#REF!&lt;0),J$14&amp;", "&amp;J$15&amp;", "&amp;J$16&amp;", "&amp;$A25&amp;", "&amp;$B25&amp;", "&amp;$C25&amp;"; ","")</f>
        <v>#REF!</v>
      </c>
      <c r="W25" s="258" t="e">
        <f>IF(AND($E$8=1,#REF!&lt;0),K$14&amp;", "&amp;K$15&amp;", "&amp;K$16&amp;", "&amp;$A25&amp;", "&amp;$B25&amp;", "&amp;$C25&amp;"; ","")</f>
        <v>#REF!</v>
      </c>
      <c r="X25" s="259" t="e">
        <f>IF(AND($E$8=1,#REF!&lt;0),L$14&amp;", "&amp;L$15&amp;", "&amp;L$16&amp;", "&amp;$A25&amp;", "&amp;$B25&amp;", "&amp;$C25&amp;"; ","")</f>
        <v>#REF!</v>
      </c>
      <c r="Y25" s="258" t="e">
        <f>IF(AND($E$8=1,#REF!&lt;0),M$14&amp;", "&amp;M$15&amp;", "&amp;M$16&amp;", "&amp;$A25&amp;", "&amp;$B25&amp;", "&amp;$C25&amp;"; ","")</f>
        <v>#REF!</v>
      </c>
      <c r="Z25" s="299" t="e">
        <f>IF(AND($E$8=1,#REF!&lt;0),N$14&amp;", "&amp;N$15&amp;", "&amp;N$16&amp;", "&amp;$A25&amp;", "&amp;$B25&amp;", "&amp;$C25&amp;"; ","")</f>
        <v>#REF!</v>
      </c>
      <c r="AA25" s="299" t="e">
        <f>IF(AND($E$8=1,#REF!&lt;0),O$14&amp;", "&amp;O$15&amp;", "&amp;O$16&amp;", "&amp;$A25&amp;", "&amp;$B25&amp;", "&amp;$C25&amp;"; ","")</f>
        <v>#REF!</v>
      </c>
      <c r="AB25" s="265" t="e">
        <f>IF(AND($E$8=1,#REF!&lt;0),V$14&amp;", "&amp;V$15&amp;", "&amp;V$16&amp;", "&amp;$A25&amp;", "&amp;$B25&amp;", "&amp;$C25&amp;"; ","")</f>
        <v>#REF!</v>
      </c>
      <c r="AC25" s="258" t="e">
        <f>IF(AND($E$8=1,#REF!&lt;0),W$14&amp;", "&amp;W$15&amp;", "&amp;W$16&amp;", "&amp;$A25&amp;", "&amp;$B25&amp;", "&amp;$C25&amp;"; ","")</f>
        <v>#REF!</v>
      </c>
      <c r="AD25" s="259" t="e">
        <f>IF(AND($E$8=1,#REF!&lt;0),X$14&amp;", "&amp;X$15&amp;", "&amp;X$16&amp;", "&amp;$A25&amp;", "&amp;$B25&amp;", "&amp;$C25&amp;"; ","")</f>
        <v>#REF!</v>
      </c>
      <c r="AE25" s="794" t="e">
        <f>IF(AND($E$8=1,#REF!&lt;0),Y$14&amp;", "&amp;Y$15&amp;", "&amp;Y$16&amp;", "&amp;$A25&amp;", "&amp;$B25&amp;", "&amp;$C25&amp;"; ","")</f>
        <v>#REF!</v>
      </c>
      <c r="AF25" s="259" t="e">
        <f>IF(AND($E$8=1,#REF!&lt;0),Z$14&amp;", "&amp;Z$15&amp;", "&amp;Z$16&amp;", "&amp;$A25&amp;", "&amp;$B25&amp;", "&amp;$C25&amp;"; ","")</f>
        <v>#REF!</v>
      </c>
      <c r="AG25" s="299" t="e">
        <f>IF(AND($E$8=1,#REF!&lt;0),AA$14&amp;", "&amp;AA$15&amp;", "&amp;AA$16&amp;", "&amp;$A25&amp;", "&amp;$B25&amp;", "&amp;$C25&amp;"; ","")</f>
        <v>#REF!</v>
      </c>
      <c r="AH25" s="265" t="e">
        <f>IF(AND($E$8=1,#REF!&lt;0),AB$14&amp;", "&amp;AB$15&amp;", "&amp;AB$16&amp;", "&amp;$A25&amp;", "&amp;$B25&amp;", "&amp;$C25&amp;"; ","")</f>
        <v>#REF!</v>
      </c>
      <c r="AI25" s="258" t="e">
        <f>IF(AND($E$8=1,#REF!&lt;0),AC$14&amp;", "&amp;AC$15&amp;", "&amp;AC$16&amp;", "&amp;$A25&amp;", "&amp;$B25&amp;", "&amp;$C25&amp;"; ","")</f>
        <v>#REF!</v>
      </c>
      <c r="AJ25" s="259" t="e">
        <f>IF(AND($E$8=1,#REF!&lt;0),AD$14&amp;", "&amp;AD$15&amp;", "&amp;AD$16&amp;", "&amp;$A25&amp;", "&amp;$B25&amp;", "&amp;$C25&amp;"; ","")</f>
        <v>#REF!</v>
      </c>
      <c r="AK25" s="794" t="e">
        <f>IF(AND($E$8=1,#REF!&lt;0),AE$14&amp;", "&amp;AE$15&amp;", "&amp;AE$16&amp;", "&amp;$A25&amp;", "&amp;$B25&amp;", "&amp;$C25&amp;"; ","")</f>
        <v>#REF!</v>
      </c>
      <c r="AL25" s="259" t="e">
        <f>IF(AND($E$8=1,#REF!&lt;0),AF$14&amp;", "&amp;AF$15&amp;", "&amp;AF$16&amp;", "&amp;$A25&amp;", "&amp;$B25&amp;", "&amp;$C25&amp;"; ","")</f>
        <v>#REF!</v>
      </c>
      <c r="AM25" s="803" t="e">
        <f>IF(AND($E$8=1,#REF!&lt;0),AG$14&amp;", "&amp;AG$15&amp;", "&amp;AG$16&amp;", "&amp;$A25&amp;", "&amp;$B25&amp;", "&amp;$C25&amp;"; ","")</f>
        <v>#REF!</v>
      </c>
      <c r="AN25" s="50"/>
      <c r="AO25" s="295"/>
      <c r="AP25" s="10"/>
      <c r="AQ25" s="265" t="e">
        <f>IF(AND($F$8=1,ABS(#REF!)&lt;&gt;INT(ABS(#REF!))),D$14&amp;", "&amp;D$15&amp;", "&amp;D$16&amp;", "&amp;$A25&amp;", "&amp;$B25&amp;", "&amp;$C25&amp;"; ","")</f>
        <v>#REF!</v>
      </c>
      <c r="AR25" s="258" t="e">
        <f>IF(AND($F$8=1,ABS(#REF!)&lt;&gt;INT(ABS(#REF!))),E$14&amp;", "&amp;E$15&amp;", "&amp;E$16&amp;", "&amp;$A25&amp;", "&amp;$B25&amp;", "&amp;$C25&amp;"; ","")</f>
        <v>#REF!</v>
      </c>
      <c r="AS25" s="259" t="e">
        <f>IF(AND($F$8=1,ABS(#REF!)&lt;&gt;INT(ABS(#REF!))),F$14&amp;", "&amp;F$15&amp;", "&amp;F$16&amp;", "&amp;$A25&amp;", "&amp;$B25&amp;", "&amp;$C25&amp;"; ","")</f>
        <v>#REF!</v>
      </c>
      <c r="AT25" s="258" t="e">
        <f>IF(AND($F$8=1,ABS(#REF!)&lt;&gt;INT(ABS(#REF!))),G$14&amp;", "&amp;G$15&amp;", "&amp;G$16&amp;", "&amp;$A25&amp;", "&amp;$B25&amp;", "&amp;$C25&amp;"; ","")</f>
        <v>#REF!</v>
      </c>
      <c r="AU25" s="299" t="e">
        <f>IF(AND($F$8=1,ABS(#REF!)&lt;&gt;INT(ABS(#REF!))),H$14&amp;", "&amp;H$15&amp;", "&amp;H$16&amp;", "&amp;$A25&amp;", "&amp;$B25&amp;", "&amp;$C25&amp;"; ","")</f>
        <v>#REF!</v>
      </c>
      <c r="AV25" s="299" t="e">
        <f>IF(AND($F$8=1,ABS(#REF!)&lt;&gt;INT(ABS(#REF!))),I$14&amp;", "&amp;I$15&amp;", "&amp;I$16&amp;", "&amp;$A25&amp;", "&amp;$B25&amp;", "&amp;$C25&amp;"; ","")</f>
        <v>#REF!</v>
      </c>
      <c r="AW25" s="265" t="e">
        <f>IF(AND($F$8=1,ABS(#REF!)&lt;&gt;INT(ABS(#REF!))),J$14&amp;", "&amp;J$15&amp;", "&amp;J$16&amp;", "&amp;$A25&amp;", "&amp;$B25&amp;", "&amp;$C25&amp;"; ","")</f>
        <v>#REF!</v>
      </c>
      <c r="AX25" s="258" t="e">
        <f>IF(AND($F$8=1,ABS(#REF!)&lt;&gt;INT(ABS(#REF!))),K$14&amp;", "&amp;K$15&amp;", "&amp;K$16&amp;", "&amp;$A25&amp;", "&amp;$B25&amp;", "&amp;$C25&amp;"; ","")</f>
        <v>#REF!</v>
      </c>
      <c r="AY25" s="259" t="e">
        <f>IF(AND($F$8=1,ABS(#REF!)&lt;&gt;INT(ABS(#REF!))),L$14&amp;", "&amp;L$15&amp;", "&amp;L$16&amp;", "&amp;$A25&amp;", "&amp;$B25&amp;", "&amp;$C25&amp;"; ","")</f>
        <v>#REF!</v>
      </c>
      <c r="AZ25" s="258" t="e">
        <f>IF(AND($F$8=1,ABS(#REF!)&lt;&gt;INT(ABS(#REF!))),M$14&amp;", "&amp;M$15&amp;", "&amp;M$16&amp;", "&amp;$A25&amp;", "&amp;$B25&amp;", "&amp;$C25&amp;"; ","")</f>
        <v>#REF!</v>
      </c>
      <c r="BA25" s="299" t="e">
        <f>IF(AND($F$8=1,ABS(#REF!)&lt;&gt;INT(ABS(#REF!))),N$14&amp;", "&amp;N$15&amp;", "&amp;N$16&amp;", "&amp;$A25&amp;", "&amp;$B25&amp;", "&amp;$C25&amp;"; ","")</f>
        <v>#REF!</v>
      </c>
      <c r="BB25" s="803" t="e">
        <f>IF(AND($F$8=1,ABS(#REF!)&lt;&gt;INT(ABS(#REF!))),O$14&amp;", "&amp;O$15&amp;", "&amp;O$16&amp;", "&amp;$A25&amp;", "&amp;$B25&amp;", "&amp;$C25&amp;"; ","")</f>
        <v>#REF!</v>
      </c>
      <c r="BC25" s="265" t="e">
        <f>IF(AND($F$8=1,ABS(#REF!)&lt;&gt;INT(ABS(#REF!))),P$14&amp;", "&amp;P$15&amp;", "&amp;P$16&amp;", "&amp;$A25&amp;", "&amp;$B25&amp;", "&amp;$C25&amp;"; ","")</f>
        <v>#REF!</v>
      </c>
      <c r="BD25" s="258" t="e">
        <f>IF(AND($F$8=1,ABS(#REF!)&lt;&gt;INT(ABS(#REF!))),Q$14&amp;", "&amp;Q$15&amp;", "&amp;Q$16&amp;", "&amp;$A25&amp;", "&amp;$B25&amp;", "&amp;$C25&amp;"; ","")</f>
        <v>#REF!</v>
      </c>
      <c r="BE25" s="259" t="e">
        <f>IF(AND($F$8=1,ABS(#REF!)&lt;&gt;INT(ABS(#REF!))),R$14&amp;", "&amp;R$15&amp;", "&amp;R$16&amp;", "&amp;$A25&amp;", "&amp;$B25&amp;", "&amp;$C25&amp;"; ","")</f>
        <v>#REF!</v>
      </c>
      <c r="BF25" s="258" t="e">
        <f>IF(AND($F$8=1,ABS(#REF!)&lt;&gt;INT(ABS(#REF!))),S$14&amp;", "&amp;S$15&amp;", "&amp;S$16&amp;", "&amp;$A25&amp;", "&amp;$B25&amp;", "&amp;$C25&amp;"; ","")</f>
        <v>#REF!</v>
      </c>
      <c r="BG25" s="299" t="e">
        <f>IF(AND($F$8=1,ABS(#REF!)&lt;&gt;INT(ABS(#REF!))),T$14&amp;", "&amp;T$15&amp;", "&amp;T$16&amp;", "&amp;$A25&amp;", "&amp;$B25&amp;", "&amp;$C25&amp;"; ","")</f>
        <v>#REF!</v>
      </c>
      <c r="BH25" s="803" t="e">
        <f>IF(AND($F$8=1,ABS(#REF!)&lt;&gt;INT(ABS(#REF!))),U$14&amp;", "&amp;U$15&amp;", "&amp;U$16&amp;", "&amp;$A25&amp;", "&amp;$B25&amp;", "&amp;$C25&amp;"; ","")</f>
        <v>#REF!</v>
      </c>
      <c r="BI25" s="265" t="e">
        <f>IF(AND($F$8=1,ABS(#REF!)&lt;&gt;INT(ABS(#REF!))),V$14&amp;", "&amp;V$15&amp;", "&amp;V$16&amp;", "&amp;$A25&amp;", "&amp;$B25&amp;", "&amp;$C25&amp;"; ","")</f>
        <v>#REF!</v>
      </c>
      <c r="BJ25" s="258" t="e">
        <f>IF(AND($F$8=1,ABS(#REF!)&lt;&gt;INT(ABS(#REF!))),W$14&amp;", "&amp;W$15&amp;", "&amp;W$16&amp;", "&amp;$A25&amp;", "&amp;$B25&amp;", "&amp;$C25&amp;"; ","")</f>
        <v>#REF!</v>
      </c>
      <c r="BK25" s="259" t="e">
        <f>IF(AND($F$8=1,ABS(#REF!)&lt;&gt;INT(ABS(#REF!))),X$14&amp;", "&amp;X$15&amp;", "&amp;X$16&amp;", "&amp;$A25&amp;", "&amp;$B25&amp;", "&amp;$C25&amp;"; ","")</f>
        <v>#REF!</v>
      </c>
      <c r="BL25" s="258" t="e">
        <f>IF(AND($F$8=1,ABS(#REF!)&lt;&gt;INT(ABS(#REF!))),Y$14&amp;", "&amp;Y$15&amp;", "&amp;Y$16&amp;", "&amp;$A25&amp;", "&amp;$B25&amp;", "&amp;$C25&amp;"; ","")</f>
        <v>#REF!</v>
      </c>
      <c r="BM25" s="299" t="e">
        <f>IF(AND($F$8=1,ABS(#REF!)&lt;&gt;INT(ABS(#REF!))),Z$14&amp;", "&amp;Z$15&amp;", "&amp;Z$16&amp;", "&amp;$A25&amp;", "&amp;$B25&amp;", "&amp;$C25&amp;"; ","")</f>
        <v>#REF!</v>
      </c>
      <c r="BN25" s="803" t="e">
        <f>IF(AND($F$8=1,ABS(#REF!)&lt;&gt;INT(ABS(#REF!))),AA$14&amp;", "&amp;AA$15&amp;", "&amp;AA$16&amp;", "&amp;$A25&amp;", "&amp;$B25&amp;", "&amp;$C25&amp;"; ","")</f>
        <v>#REF!</v>
      </c>
      <c r="BO25" s="50"/>
      <c r="BP25" s="295"/>
      <c r="BQ25" s="10"/>
      <c r="BR25" s="281"/>
      <c r="BS25" s="280"/>
      <c r="BT25" s="288"/>
      <c r="BU25" s="280"/>
      <c r="BV25" s="305"/>
      <c r="BW25" s="305"/>
      <c r="BX25" s="281"/>
      <c r="BY25" s="280"/>
      <c r="BZ25" s="288"/>
      <c r="CA25" s="280"/>
      <c r="CB25" s="305"/>
      <c r="CC25" s="805"/>
      <c r="CD25" s="305"/>
      <c r="CE25" s="809"/>
      <c r="CF25" s="305"/>
      <c r="CG25" s="809"/>
      <c r="CH25" s="305"/>
      <c r="CI25" s="305"/>
      <c r="CJ25" s="281"/>
      <c r="CK25" s="280"/>
      <c r="CL25" s="288"/>
      <c r="CM25" s="280"/>
      <c r="CN25" s="305"/>
      <c r="CO25" s="304"/>
      <c r="CP25" s="50"/>
      <c r="CQ25" s="295"/>
      <c r="CR25" s="10"/>
      <c r="CS25" s="319" t="s">
        <v>124</v>
      </c>
      <c r="CT25" s="10" t="s">
        <v>11274</v>
      </c>
      <c r="CU25" s="10" t="s">
        <v>11275</v>
      </c>
      <c r="CV25" s="264" t="e">
        <f>SUM(#REF!,#REF!,#REF!,#REF!,#REF!,#REF!,#REF!,#REF!,#REF!,#REF!,#REF!,#REF!,#REF!,#REF!,#REF!)</f>
        <v>#REF!</v>
      </c>
      <c r="CW25" s="255" t="e">
        <f>SUM(#REF!,#REF!,#REF!,#REF!,#REF!,#REF!,#REF!,#REF!,#REF!,#REF!,#REF!,#REF!,#REF!,#REF!,#REF!)</f>
        <v>#REF!</v>
      </c>
      <c r="CX25" s="301"/>
      <c r="CY25" s="287"/>
      <c r="CZ25" s="303"/>
      <c r="DA25" s="303"/>
      <c r="DB25" s="264" t="e">
        <f>SUM(#REF!,#REF!,#REF!,#REF!,#REF!,#REF!,#REF!,#REF!,#REF!,#REF!,#REF!,#REF!,#REF!,#REF!,#REF!)</f>
        <v>#REF!</v>
      </c>
      <c r="DC25" s="255" t="e">
        <f>SUM(#REF!,#REF!,#REF!,#REF!,#REF!,#REF!,#REF!,#REF!,#REF!,#REF!,#REF!,#REF!,#REF!,#REF!,#REF!)</f>
        <v>#REF!</v>
      </c>
      <c r="DD25" s="301"/>
      <c r="DE25" s="287"/>
      <c r="DF25" s="303"/>
      <c r="DG25" s="804"/>
      <c r="DH25" s="264" t="e">
        <f>SUM(#REF!,#REF!,#REF!,#REF!,#REF!,#REF!,#REF!,#REF!,#REF!,#REF!,#REF!,#REF!,#REF!,#REF!,#REF!)</f>
        <v>#REF!</v>
      </c>
      <c r="DI25" s="255" t="e">
        <f>SUM(#REF!,#REF!,#REF!,#REF!,#REF!,#REF!,#REF!,#REF!,#REF!,#REF!,#REF!,#REF!,#REF!,#REF!,#REF!)</f>
        <v>#REF!</v>
      </c>
      <c r="DJ25" s="303"/>
      <c r="DK25" s="808"/>
      <c r="DL25" s="303"/>
      <c r="DM25" s="303"/>
      <c r="DN25" s="264" t="e">
        <f>SUM(#REF!,#REF!,#REF!,#REF!,#REF!,#REF!,#REF!,#REF!,#REF!,#REF!,#REF!,#REF!,#REF!,#REF!,#REF!)</f>
        <v>#REF!</v>
      </c>
      <c r="DO25" s="255" t="e">
        <f>SUM(#REF!,#REF!,#REF!,#REF!,#REF!,#REF!,#REF!,#REF!,#REF!,#REF!,#REF!,#REF!,#REF!,#REF!,#REF!)</f>
        <v>#REF!</v>
      </c>
      <c r="DP25" s="301"/>
      <c r="DQ25" s="287"/>
      <c r="DR25" s="303"/>
      <c r="DS25" s="303"/>
      <c r="DT25" s="264" t="e">
        <f>SUM(#REF!,#REF!,#REF!,#REF!,#REF!,#REF!,#REF!,#REF!,#REF!,#REF!,#REF!,#REF!,#REF!,#REF!,#REF!)</f>
        <v>#REF!</v>
      </c>
      <c r="DU25" s="255" t="e">
        <f>SUM(#REF!,#REF!,#REF!,#REF!,#REF!,#REF!,#REF!,#REF!,#REF!,#REF!,#REF!,#REF!,#REF!,#REF!,#REF!)</f>
        <v>#REF!</v>
      </c>
      <c r="DV25" s="301"/>
      <c r="DW25" s="287"/>
      <c r="DX25" s="814"/>
      <c r="DY25" s="817"/>
      <c r="DZ25" s="50"/>
      <c r="EA25" s="295"/>
      <c r="EB25" s="10"/>
      <c r="EC25" s="265" t="e">
        <f>IF(AND($I$8=1,#REF!&lt;&gt;ROUND(#REF!,2)),AB$15&amp;", "&amp;AB$16&amp;", "&amp;$A25&amp;", "&amp;$B25&amp;", "&amp;$C25&amp;"; ","")</f>
        <v>#REF!</v>
      </c>
      <c r="ED25" s="258" t="e">
        <f>IF(AND($I$8=1,#REF!&lt;&gt;ROUND(#REF!,2)),AC$15&amp;", "&amp;AC$16&amp;", "&amp;$A25&amp;", "&amp;$B25&amp;", "&amp;$C25&amp;"; ","")</f>
        <v>#REF!</v>
      </c>
      <c r="EE25" s="259" t="e">
        <f>IF(AND($I$8=1,#REF!&lt;&gt;ROUND(#REF!,2)),AD$15&amp;", "&amp;AD$16&amp;", "&amp;$A25&amp;", "&amp;$B25&amp;", "&amp;$C25&amp;"; ","")</f>
        <v>#REF!</v>
      </c>
      <c r="EF25" s="258" t="e">
        <f>IF(AND($I$8=1,#REF!&lt;&gt;ROUND(#REF!,2)),AE$15&amp;", "&amp;AE$16&amp;", "&amp;$A25&amp;", "&amp;$B25&amp;", "&amp;$C25&amp;"; ","")</f>
        <v>#REF!</v>
      </c>
      <c r="EG25" s="299" t="e">
        <f>IF(AND($I$8=1,#REF!&lt;&gt;ROUND(#REF!,2)),AF$15&amp;", "&amp;AF$16&amp;", "&amp;$A25&amp;", "&amp;$B25&amp;", "&amp;$C25&amp;"; ","")</f>
        <v>#REF!</v>
      </c>
      <c r="EH25" s="266" t="e">
        <f>IF(AND($I$8=1,#REF!&lt;&gt;ROUND(#REF!,2)),AG$15&amp;", "&amp;AG$16&amp;", "&amp;$A25&amp;", "&amp;$B25&amp;", "&amp;$C25&amp;"; ","")</f>
        <v>#REF!</v>
      </c>
      <c r="EI25" s="50"/>
      <c r="EJ25" s="295"/>
      <c r="EK25" s="10"/>
      <c r="EL25" s="265" t="e">
        <f>IF(AND($J$8=1,#REF!&gt;#REF!),AB$15&amp;", "&amp;AB$16&amp;", "&amp;$A25&amp;", "&amp;$B25&amp;", "&amp;$C25&amp;"; ","")</f>
        <v>#REF!</v>
      </c>
      <c r="EM25" s="258" t="e">
        <f>IF(AND($J$8=1,#REF!&gt;#REF!),AC$15&amp;", "&amp;AC$16&amp;", "&amp;$A25&amp;", "&amp;$B25&amp;", "&amp;$C25&amp;"; ","")</f>
        <v>#REF!</v>
      </c>
      <c r="EN25" s="259" t="e">
        <f>IF(AND($J$8=1,#REF!&gt;#REF!),AD$15&amp;", "&amp;AD$16&amp;", "&amp;$A25&amp;", "&amp;$B25&amp;", "&amp;$C25&amp;"; ","")</f>
        <v>#REF!</v>
      </c>
      <c r="EO25" s="258" t="e">
        <f>IF(AND($J$8=1,#REF!&gt;#REF!),AE$15&amp;", "&amp;AE$16&amp;", "&amp;$A25&amp;", "&amp;$B25&amp;", "&amp;$C25&amp;"; ","")</f>
        <v>#REF!</v>
      </c>
      <c r="EP25" s="812" t="e">
        <f>IF(AND($J$8=1,#REF!&gt;#REF!),AF$15&amp;", "&amp;AF$16&amp;", "&amp;$A25&amp;", "&amp;$B25&amp;", "&amp;$C25&amp;"; ","")</f>
        <v>#REF!</v>
      </c>
      <c r="EQ25" s="266" t="e">
        <f>IF(AND($J$8=1,#REF!&gt;#REF!),AG$15&amp;", "&amp;AG$16&amp;", "&amp;$A25&amp;", "&amp;$B25&amp;", "&amp;$C25&amp;"; ","")</f>
        <v>#REF!</v>
      </c>
      <c r="ER25" s="50"/>
      <c r="ES25" s="295"/>
      <c r="ET25" s="10"/>
      <c r="EU25" s="265" t="e">
        <f>IF(AND($K$8=1,#REF!&gt;0),IF((#REF!/#REF!)&lt;0.03,AB$15&amp;", "&amp;AB$16&amp;", "&amp;$A25&amp;", "&amp;$B25&amp;", "&amp;$C25&amp;"; ",""),"")</f>
        <v>#REF!</v>
      </c>
      <c r="EV25" s="258" t="e">
        <f>IF(AND($K$8=1,#REF!&gt;0),IF((#REF!/#REF!)&lt;0.03,AC$15&amp;", "&amp;AC$16&amp;", "&amp;$A25&amp;", "&amp;$B25&amp;", "&amp;$C25&amp;"; ",""),"")</f>
        <v>#REF!</v>
      </c>
      <c r="EW25" s="259" t="e">
        <f>IF(AND($K$8=1,#REF!&gt;0),IF((#REF!/#REF!)&lt;0.03,AD$15&amp;", "&amp;AD$16&amp;", "&amp;$A25&amp;", "&amp;$B25&amp;", "&amp;$C25&amp;"; ",""),"")</f>
        <v>#REF!</v>
      </c>
      <c r="EX25" s="258" t="e">
        <f>IF(AND($K$8=1,#REF!&gt;0),IF((#REF!/#REF!)&lt;0.03,AE$15&amp;", "&amp;AE$16&amp;", "&amp;$A25&amp;", "&amp;$B25&amp;", "&amp;$C25&amp;"; ",""),"")</f>
        <v>#REF!</v>
      </c>
      <c r="EY25" s="812" t="e">
        <f>IF(AND($K$8=1,#REF!&gt;0),IF((#REF!/#REF!)&lt;0.03,AF$15&amp;", "&amp;AF$16&amp;", "&amp;$A25&amp;", "&amp;$B25&amp;", "&amp;$C25&amp;"; ",""),"")</f>
        <v>#REF!</v>
      </c>
      <c r="EZ25" s="266" t="e">
        <f>IF(AND($K$8=1,#REF!&gt;0),IF((#REF!/#REF!)&lt;0.03,AG$15&amp;", "&amp;AG$16&amp;", "&amp;$A25&amp;", "&amp;$B25&amp;", "&amp;$C25&amp;"; ",""),"")</f>
        <v>#REF!</v>
      </c>
      <c r="FA25" s="50"/>
      <c r="FB25" s="3"/>
      <c r="FC25" s="323"/>
      <c r="FD25" s="10"/>
      <c r="FE25" s="265" t="e">
        <f>IF(AND($Q$8=1,SUM(#REF!,#REF!)&gt;$FC$22,#REF!=0),P$15&amp;", "&amp;P$16&amp;", "&amp;$A25&amp;", "&amp;$B25&amp;", "&amp;$C25&amp;"; ","")</f>
        <v>#REF!</v>
      </c>
      <c r="FF25" s="258" t="e">
        <f>IF(AND($Q$8=1,SUM(#REF!,#REF!)&gt;$FC$22,#REF!=0),Q$15&amp;", "&amp;Q$16&amp;", "&amp;$A25&amp;", "&amp;$B25&amp;", "&amp;$C25&amp;"; ","")</f>
        <v>#REF!</v>
      </c>
      <c r="FG25" s="259" t="e">
        <f>IF(AND($Q$8=1,SUM(#REF!,#REF!)&gt;$FC$22,#REF!=0),R$15&amp;", "&amp;R$16&amp;", "&amp;$A25&amp;", "&amp;$B25&amp;", "&amp;$C25&amp;"; ","")</f>
        <v>#REF!</v>
      </c>
      <c r="FH25" s="258" t="e">
        <f>IF(AND($Q$8=1,SUM(#REF!,#REF!)&gt;$FC$22,#REF!=0),S$15&amp;", "&amp;S$16&amp;", "&amp;$A25&amp;", "&amp;$B25&amp;", "&amp;$C25&amp;"; ","")</f>
        <v>#REF!</v>
      </c>
      <c r="FI25" s="812" t="e">
        <f>IF(AND($Q$8=1,SUM(#REF!,#REF!)&gt;$FC$22,#REF!=0),T$15&amp;", "&amp;T$16&amp;", "&amp;$A25&amp;", "&amp;$B25&amp;", "&amp;$C25&amp;"; ","")</f>
        <v>#REF!</v>
      </c>
      <c r="FJ25" s="266" t="e">
        <f>IF(AND($Q$8=1,SUM(#REF!,#REF!)&gt;$FC$22,#REF!=0),U$15&amp;", "&amp;U$16&amp;", "&amp;$A25&amp;", "&amp;$B25&amp;", "&amp;$C25&amp;"; ","")</f>
        <v>#REF!</v>
      </c>
      <c r="FK25" s="324"/>
      <c r="FL25" s="323"/>
      <c r="FM25" s="10"/>
      <c r="FN25" s="265" t="e">
        <f>IF(AND($R$8=1,SUM(#REF!,#REF!)&gt;0,SUM(#REF!,#REF!)=ABS(#REF!)),P$15&amp;", "&amp;P$16&amp;", "&amp;$A25&amp;", "&amp;$B25&amp;", "&amp;$C25&amp;"; ","")</f>
        <v>#REF!</v>
      </c>
      <c r="FO25" s="258" t="e">
        <f>IF(AND($R$8=1,SUM(#REF!,#REF!)&gt;0,SUM(#REF!,#REF!)=ABS(#REF!)),Q$15&amp;", "&amp;Q$16&amp;", "&amp;$A25&amp;", "&amp;$B25&amp;", "&amp;$C25&amp;"; ","")</f>
        <v>#REF!</v>
      </c>
      <c r="FP25" s="259" t="e">
        <f>IF(AND($R$8=1,SUM(#REF!,#REF!)&gt;0,SUM(#REF!,#REF!)=ABS(#REF!)),R$15&amp;", "&amp;R$16&amp;", "&amp;$A25&amp;", "&amp;$B25&amp;", "&amp;$C25&amp;"; ","")</f>
        <v>#REF!</v>
      </c>
      <c r="FQ25" s="258" t="e">
        <f>IF(AND($R$8=1,SUM(#REF!,#REF!)&gt;0,SUM(#REF!,#REF!)=ABS(#REF!)),S$15&amp;", "&amp;S$16&amp;", "&amp;$A25&amp;", "&amp;$B25&amp;", "&amp;$C25&amp;"; ","")</f>
        <v>#REF!</v>
      </c>
      <c r="FR25" s="812" t="e">
        <f>IF(AND($R$8=1,SUM(#REF!,#REF!)&gt;0,SUM(#REF!,#REF!)=ABS(#REF!)),T$15&amp;", "&amp;T$16&amp;", "&amp;$A25&amp;", "&amp;$B25&amp;", "&amp;$C25&amp;"; ","")</f>
        <v>#REF!</v>
      </c>
      <c r="FS25" s="266" t="e">
        <f>IF(AND($R$8=1,SUM(#REF!,#REF!)&gt;0,SUM(#REF!,#REF!)=ABS(#REF!)),U$15&amp;", "&amp;U$16&amp;", "&amp;$A25&amp;", "&amp;$B25&amp;", "&amp;$C25&amp;"; ","")</f>
        <v>#REF!</v>
      </c>
      <c r="FT25" s="324"/>
      <c r="FU25" s="323"/>
      <c r="FV25" s="10"/>
      <c r="FW25" s="662" t="e">
        <f t="shared" ref="FW25:GB25" si="0">FW20&amp;FW21&amp;FW22&amp;FW23</f>
        <v>#REF!</v>
      </c>
      <c r="FX25" s="664" t="e">
        <f t="shared" si="0"/>
        <v>#REF!</v>
      </c>
      <c r="FY25" s="664" t="e">
        <f t="shared" si="0"/>
        <v>#REF!</v>
      </c>
      <c r="FZ25" s="664" t="e">
        <f t="shared" si="0"/>
        <v>#REF!</v>
      </c>
      <c r="GA25" s="664" t="e">
        <f t="shared" si="0"/>
        <v>#REF!</v>
      </c>
      <c r="GB25" s="663" t="e">
        <f t="shared" si="0"/>
        <v>#REF!</v>
      </c>
      <c r="GC25" s="324"/>
      <c r="GD25" s="323"/>
      <c r="GE25" s="10"/>
      <c r="GF25" s="265" t="e">
        <f>IF(AND($T$8=1,#REF!&gt;0,EU25=""),IF((#REF!/#REF!)&lt;0.25,AB$15&amp;", "&amp;AB$16&amp;", "&amp;$A25&amp;", "&amp;$B25&amp;", "&amp;$C25&amp;"; ",""),"")</f>
        <v>#REF!</v>
      </c>
      <c r="GG25" s="258" t="e">
        <f>IF(AND($T$8=1,#REF!&gt;0,EV25=""),IF((#REF!/#REF!)&lt;0.25,AC$15&amp;", "&amp;AC$16&amp;", "&amp;$A25&amp;", "&amp;$B25&amp;", "&amp;$C25&amp;"; ",""),"")</f>
        <v>#REF!</v>
      </c>
      <c r="GH25" s="259" t="e">
        <f>IF(AND($T$8=1,#REF!&gt;0,EW25=""),IF((#REF!/#REF!)&lt;0.25,AD$15&amp;", "&amp;AD$16&amp;", "&amp;$A25&amp;", "&amp;$B25&amp;", "&amp;$C25&amp;"; ",""),"")</f>
        <v>#REF!</v>
      </c>
      <c r="GI25" s="258" t="e">
        <f>IF(AND($T$8=1,#REF!&gt;0,EX25=""),IF((#REF!/#REF!)&lt;0.25,AE$15&amp;", "&amp;AE$16&amp;", "&amp;$A25&amp;", "&amp;$B25&amp;", "&amp;$C25&amp;"; ",""),"")</f>
        <v>#REF!</v>
      </c>
      <c r="GJ25" s="812" t="e">
        <f>IF(AND($T$8=1,#REF!&gt;0,EY25=""),IF((#REF!/#REF!)&lt;0.25,AF$15&amp;", "&amp;AF$16&amp;", "&amp;$A25&amp;", "&amp;$B25&amp;", "&amp;$C25&amp;"; ",""),"")</f>
        <v>#REF!</v>
      </c>
      <c r="GK25" s="266" t="e">
        <f>IF(AND($T$8=1,#REF!&gt;0,EZ25=""),IF((#REF!/#REF!)&lt;0.25,AG$15&amp;", "&amp;AG$16&amp;", "&amp;$A25&amp;", "&amp;$B25&amp;", "&amp;$C25&amp;"; ",""),"")</f>
        <v>#REF!</v>
      </c>
      <c r="GL25" s="324"/>
      <c r="GM25" s="323"/>
      <c r="GN25" s="10"/>
      <c r="GO25" s="265" t="e">
        <f>IF(AND($U$8=1,$B25="Long length",#REF!&lt;&gt;0),D$15&amp;", "&amp;D$16&amp;", "&amp;$A25&amp;", "&amp;$B25&amp;", "&amp;$C25&amp;"; ","")</f>
        <v>#REF!</v>
      </c>
      <c r="GP25" s="258" t="e">
        <f>IF(AND($U$8=1,$B25="Long length",#REF!&lt;&gt;0),E$15&amp;", "&amp;E$16&amp;", "&amp;$A25&amp;", "&amp;$B25&amp;", "&amp;$C25&amp;"; ","")</f>
        <v>#REF!</v>
      </c>
      <c r="GQ25" s="259" t="e">
        <f>IF(AND($U$8=1,$B25="Long length",#REF!&lt;&gt;0),F$15&amp;", "&amp;F$16&amp;", "&amp;$A25&amp;", "&amp;$B25&amp;", "&amp;$C25&amp;"; ","")</f>
        <v>#REF!</v>
      </c>
      <c r="GR25" s="258" t="e">
        <f>IF(AND($U$8=1,$B25="Long length",#REF!&lt;&gt;0),G$15&amp;", "&amp;G$16&amp;", "&amp;$A25&amp;", "&amp;$B25&amp;", "&amp;$C25&amp;"; ","")</f>
        <v>#REF!</v>
      </c>
      <c r="GS25" s="812" t="e">
        <f>IF(AND($U$8=1,$B25="Long length",#REF!&lt;&gt;0),H$15&amp;", "&amp;H$16&amp;", "&amp;$A25&amp;", "&amp;$B25&amp;", "&amp;$C25&amp;"; ","")</f>
        <v>#REF!</v>
      </c>
      <c r="GT25" s="266" t="e">
        <f>IF(AND($U$8=1,$B25="Long length",#REF!&lt;&gt;0),I$15&amp;", "&amp;I$16&amp;", "&amp;$A25&amp;", "&amp;$B25&amp;", "&amp;$C25&amp;"; ","")</f>
        <v>#REF!</v>
      </c>
      <c r="GU25" s="324"/>
    </row>
    <row r="26" spans="1:203" x14ac:dyDescent="0.2">
      <c r="A26" s="3" t="s">
        <v>11287</v>
      </c>
      <c r="B26" s="3" t="s">
        <v>11286</v>
      </c>
      <c r="C26" s="3" t="s">
        <v>11275</v>
      </c>
      <c r="E26" s="295"/>
      <c r="F26" s="10"/>
      <c r="G26" s="265" t="e">
        <f>IF(AND($D$8=1,#REF!&gt;0),P$15&amp;", "&amp;P$16&amp;", "&amp;$A26&amp;", "&amp;$B26&amp;", "&amp;$C26&amp;"; ","")</f>
        <v>#REF!</v>
      </c>
      <c r="H26" s="258" t="e">
        <f>IF(AND($D$8=1,#REF!&gt;0),Q$15&amp;", "&amp;Q$16&amp;", "&amp;$A26&amp;", "&amp;$B26&amp;", "&amp;$C26&amp;"; ","")</f>
        <v>#REF!</v>
      </c>
      <c r="I26" s="259" t="e">
        <f>IF(AND($D$8=1,#REF!&gt;0),R$15&amp;", "&amp;R$16&amp;", "&amp;$A26&amp;", "&amp;$B26&amp;", "&amp;$C26&amp;"; ","")</f>
        <v>#REF!</v>
      </c>
      <c r="J26" s="258" t="e">
        <f>IF(AND($D$8=1,#REF!&gt;0),S$15&amp;", "&amp;S$16&amp;", "&amp;$A26&amp;", "&amp;$B26&amp;", "&amp;$C26&amp;"; ","")</f>
        <v>#REF!</v>
      </c>
      <c r="K26" s="299" t="e">
        <f>IF(AND($D$8=1,#REF!&gt;0),T$15&amp;", "&amp;T$16&amp;", "&amp;$A26&amp;", "&amp;$B26&amp;", "&amp;$C26&amp;"; ","")</f>
        <v>#REF!</v>
      </c>
      <c r="L26" s="266" t="e">
        <f>IF(AND($D$8=1,#REF!&gt;0),U$15&amp;", "&amp;U$16&amp;", "&amp;$A26&amp;", "&amp;$B26&amp;", "&amp;$C26&amp;"; ","")</f>
        <v>#REF!</v>
      </c>
      <c r="M26" s="50"/>
      <c r="N26" s="295"/>
      <c r="O26" s="10"/>
      <c r="P26" s="265" t="e">
        <f>IF(AND($E$8=1,#REF!&lt;0),D$14&amp;", "&amp;D$15&amp;", "&amp;D$16&amp;", "&amp;$A26&amp;", "&amp;$B26&amp;", "&amp;$C26&amp;"; ","")</f>
        <v>#REF!</v>
      </c>
      <c r="Q26" s="258" t="e">
        <f>IF(AND($E$8=1,#REF!&lt;0),E$14&amp;", "&amp;E$15&amp;", "&amp;E$16&amp;", "&amp;$A26&amp;", "&amp;$B26&amp;", "&amp;$C26&amp;"; ","")</f>
        <v>#REF!</v>
      </c>
      <c r="R26" s="259" t="e">
        <f>IF(AND($E$8=1,#REF!&lt;0),F$14&amp;", "&amp;F$15&amp;", "&amp;F$16&amp;", "&amp;$A26&amp;", "&amp;$B26&amp;", "&amp;$C26&amp;"; ","")</f>
        <v>#REF!</v>
      </c>
      <c r="S26" s="258" t="e">
        <f>IF(AND($E$8=1,#REF!&lt;0),G$14&amp;", "&amp;G$15&amp;", "&amp;G$16&amp;", "&amp;$A26&amp;", "&amp;$B26&amp;", "&amp;$C26&amp;"; ","")</f>
        <v>#REF!</v>
      </c>
      <c r="T26" s="299" t="e">
        <f>IF(AND($E$8=1,#REF!&lt;0),H$14&amp;", "&amp;H$15&amp;", "&amp;H$16&amp;", "&amp;$A26&amp;", "&amp;$B26&amp;", "&amp;$C26&amp;"; ","")</f>
        <v>#REF!</v>
      </c>
      <c r="U26" s="299" t="e">
        <f>IF(AND($E$8=1,#REF!&lt;0),I$14&amp;", "&amp;I$15&amp;", "&amp;I$16&amp;", "&amp;$A26&amp;", "&amp;$B26&amp;", "&amp;$C26&amp;"; ","")</f>
        <v>#REF!</v>
      </c>
      <c r="V26" s="265" t="e">
        <f>IF(AND($E$8=1,#REF!&lt;0),J$14&amp;", "&amp;J$15&amp;", "&amp;J$16&amp;", "&amp;$A26&amp;", "&amp;$B26&amp;", "&amp;$C26&amp;"; ","")</f>
        <v>#REF!</v>
      </c>
      <c r="W26" s="258" t="e">
        <f>IF(AND($E$8=1,#REF!&lt;0),K$14&amp;", "&amp;K$15&amp;", "&amp;K$16&amp;", "&amp;$A26&amp;", "&amp;$B26&amp;", "&amp;$C26&amp;"; ","")</f>
        <v>#REF!</v>
      </c>
      <c r="X26" s="259" t="e">
        <f>IF(AND($E$8=1,#REF!&lt;0),L$14&amp;", "&amp;L$15&amp;", "&amp;L$16&amp;", "&amp;$A26&amp;", "&amp;$B26&amp;", "&amp;$C26&amp;"; ","")</f>
        <v>#REF!</v>
      </c>
      <c r="Y26" s="258" t="e">
        <f>IF(AND($E$8=1,#REF!&lt;0),M$14&amp;", "&amp;M$15&amp;", "&amp;M$16&amp;", "&amp;$A26&amp;", "&amp;$B26&amp;", "&amp;$C26&amp;"; ","")</f>
        <v>#REF!</v>
      </c>
      <c r="Z26" s="299" t="e">
        <f>IF(AND($E$8=1,#REF!&lt;0),N$14&amp;", "&amp;N$15&amp;", "&amp;N$16&amp;", "&amp;$A26&amp;", "&amp;$B26&amp;", "&amp;$C26&amp;"; ","")</f>
        <v>#REF!</v>
      </c>
      <c r="AA26" s="299" t="e">
        <f>IF(AND($E$8=1,#REF!&lt;0),O$14&amp;", "&amp;O$15&amp;", "&amp;O$16&amp;", "&amp;$A26&amp;", "&amp;$B26&amp;", "&amp;$C26&amp;"; ","")</f>
        <v>#REF!</v>
      </c>
      <c r="AB26" s="265" t="e">
        <f>IF(AND($E$8=1,#REF!&lt;0),V$14&amp;", "&amp;V$15&amp;", "&amp;V$16&amp;", "&amp;$A26&amp;", "&amp;$B26&amp;", "&amp;$C26&amp;"; ","")</f>
        <v>#REF!</v>
      </c>
      <c r="AC26" s="258" t="e">
        <f>IF(AND($E$8=1,#REF!&lt;0),W$14&amp;", "&amp;W$15&amp;", "&amp;W$16&amp;", "&amp;$A26&amp;", "&amp;$B26&amp;", "&amp;$C26&amp;"; ","")</f>
        <v>#REF!</v>
      </c>
      <c r="AD26" s="259" t="e">
        <f>IF(AND($E$8=1,#REF!&lt;0),X$14&amp;", "&amp;X$15&amp;", "&amp;X$16&amp;", "&amp;$A26&amp;", "&amp;$B26&amp;", "&amp;$C26&amp;"; ","")</f>
        <v>#REF!</v>
      </c>
      <c r="AE26" s="794" t="e">
        <f>IF(AND($E$8=1,#REF!&lt;0),Y$14&amp;", "&amp;Y$15&amp;", "&amp;Y$16&amp;", "&amp;$A26&amp;", "&amp;$B26&amp;", "&amp;$C26&amp;"; ","")</f>
        <v>#REF!</v>
      </c>
      <c r="AF26" s="259" t="e">
        <f>IF(AND($E$8=1,#REF!&lt;0),Z$14&amp;", "&amp;Z$15&amp;", "&amp;Z$16&amp;", "&amp;$A26&amp;", "&amp;$B26&amp;", "&amp;$C26&amp;"; ","")</f>
        <v>#REF!</v>
      </c>
      <c r="AG26" s="299" t="e">
        <f>IF(AND($E$8=1,#REF!&lt;0),AA$14&amp;", "&amp;AA$15&amp;", "&amp;AA$16&amp;", "&amp;$A26&amp;", "&amp;$B26&amp;", "&amp;$C26&amp;"; ","")</f>
        <v>#REF!</v>
      </c>
      <c r="AH26" s="265" t="e">
        <f>IF(AND($E$8=1,#REF!&lt;0),AB$14&amp;", "&amp;AB$15&amp;", "&amp;AB$16&amp;", "&amp;$A26&amp;", "&amp;$B26&amp;", "&amp;$C26&amp;"; ","")</f>
        <v>#REF!</v>
      </c>
      <c r="AI26" s="258" t="e">
        <f>IF(AND($E$8=1,#REF!&lt;0),AC$14&amp;", "&amp;AC$15&amp;", "&amp;AC$16&amp;", "&amp;$A26&amp;", "&amp;$B26&amp;", "&amp;$C26&amp;"; ","")</f>
        <v>#REF!</v>
      </c>
      <c r="AJ26" s="259" t="e">
        <f>IF(AND($E$8=1,#REF!&lt;0),AD$14&amp;", "&amp;AD$15&amp;", "&amp;AD$16&amp;", "&amp;$A26&amp;", "&amp;$B26&amp;", "&amp;$C26&amp;"; ","")</f>
        <v>#REF!</v>
      </c>
      <c r="AK26" s="794" t="e">
        <f>IF(AND($E$8=1,#REF!&lt;0),AE$14&amp;", "&amp;AE$15&amp;", "&amp;AE$16&amp;", "&amp;$A26&amp;", "&amp;$B26&amp;", "&amp;$C26&amp;"; ","")</f>
        <v>#REF!</v>
      </c>
      <c r="AL26" s="259" t="e">
        <f>IF(AND($E$8=1,#REF!&lt;0),AF$14&amp;", "&amp;AF$15&amp;", "&amp;AF$16&amp;", "&amp;$A26&amp;", "&amp;$B26&amp;", "&amp;$C26&amp;"; ","")</f>
        <v>#REF!</v>
      </c>
      <c r="AM26" s="803" t="e">
        <f>IF(AND($E$8=1,#REF!&lt;0),AG$14&amp;", "&amp;AG$15&amp;", "&amp;AG$16&amp;", "&amp;$A26&amp;", "&amp;$B26&amp;", "&amp;$C26&amp;"; ","")</f>
        <v>#REF!</v>
      </c>
      <c r="AN26" s="50"/>
      <c r="AO26" s="295"/>
      <c r="AP26" s="10"/>
      <c r="AQ26" s="265" t="e">
        <f>IF(AND($F$8=1,ABS(#REF!)&lt;&gt;INT(ABS(#REF!))),D$14&amp;", "&amp;D$15&amp;", "&amp;D$16&amp;", "&amp;$A26&amp;", "&amp;$B26&amp;", "&amp;$C26&amp;"; ","")</f>
        <v>#REF!</v>
      </c>
      <c r="AR26" s="258" t="e">
        <f>IF(AND($F$8=1,ABS(#REF!)&lt;&gt;INT(ABS(#REF!))),E$14&amp;", "&amp;E$15&amp;", "&amp;E$16&amp;", "&amp;$A26&amp;", "&amp;$B26&amp;", "&amp;$C26&amp;"; ","")</f>
        <v>#REF!</v>
      </c>
      <c r="AS26" s="259" t="e">
        <f>IF(AND($F$8=1,ABS(#REF!)&lt;&gt;INT(ABS(#REF!))),F$14&amp;", "&amp;F$15&amp;", "&amp;F$16&amp;", "&amp;$A26&amp;", "&amp;$B26&amp;", "&amp;$C26&amp;"; ","")</f>
        <v>#REF!</v>
      </c>
      <c r="AT26" s="258" t="e">
        <f>IF(AND($F$8=1,ABS(#REF!)&lt;&gt;INT(ABS(#REF!))),G$14&amp;", "&amp;G$15&amp;", "&amp;G$16&amp;", "&amp;$A26&amp;", "&amp;$B26&amp;", "&amp;$C26&amp;"; ","")</f>
        <v>#REF!</v>
      </c>
      <c r="AU26" s="299" t="e">
        <f>IF(AND($F$8=1,ABS(#REF!)&lt;&gt;INT(ABS(#REF!))),H$14&amp;", "&amp;H$15&amp;", "&amp;H$16&amp;", "&amp;$A26&amp;", "&amp;$B26&amp;", "&amp;$C26&amp;"; ","")</f>
        <v>#REF!</v>
      </c>
      <c r="AV26" s="299" t="e">
        <f>IF(AND($F$8=1,ABS(#REF!)&lt;&gt;INT(ABS(#REF!))),I$14&amp;", "&amp;I$15&amp;", "&amp;I$16&amp;", "&amp;$A26&amp;", "&amp;$B26&amp;", "&amp;$C26&amp;"; ","")</f>
        <v>#REF!</v>
      </c>
      <c r="AW26" s="265" t="e">
        <f>IF(AND($F$8=1,ABS(#REF!)&lt;&gt;INT(ABS(#REF!))),J$14&amp;", "&amp;J$15&amp;", "&amp;J$16&amp;", "&amp;$A26&amp;", "&amp;$B26&amp;", "&amp;$C26&amp;"; ","")</f>
        <v>#REF!</v>
      </c>
      <c r="AX26" s="258" t="e">
        <f>IF(AND($F$8=1,ABS(#REF!)&lt;&gt;INT(ABS(#REF!))),K$14&amp;", "&amp;K$15&amp;", "&amp;K$16&amp;", "&amp;$A26&amp;", "&amp;$B26&amp;", "&amp;$C26&amp;"; ","")</f>
        <v>#REF!</v>
      </c>
      <c r="AY26" s="259" t="e">
        <f>IF(AND($F$8=1,ABS(#REF!)&lt;&gt;INT(ABS(#REF!))),L$14&amp;", "&amp;L$15&amp;", "&amp;L$16&amp;", "&amp;$A26&amp;", "&amp;$B26&amp;", "&amp;$C26&amp;"; ","")</f>
        <v>#REF!</v>
      </c>
      <c r="AZ26" s="258" t="e">
        <f>IF(AND($F$8=1,ABS(#REF!)&lt;&gt;INT(ABS(#REF!))),M$14&amp;", "&amp;M$15&amp;", "&amp;M$16&amp;", "&amp;$A26&amp;", "&amp;$B26&amp;", "&amp;$C26&amp;"; ","")</f>
        <v>#REF!</v>
      </c>
      <c r="BA26" s="299" t="e">
        <f>IF(AND($F$8=1,ABS(#REF!)&lt;&gt;INT(ABS(#REF!))),N$14&amp;", "&amp;N$15&amp;", "&amp;N$16&amp;", "&amp;$A26&amp;", "&amp;$B26&amp;", "&amp;$C26&amp;"; ","")</f>
        <v>#REF!</v>
      </c>
      <c r="BB26" s="803" t="e">
        <f>IF(AND($F$8=1,ABS(#REF!)&lt;&gt;INT(ABS(#REF!))),O$14&amp;", "&amp;O$15&amp;", "&amp;O$16&amp;", "&amp;$A26&amp;", "&amp;$B26&amp;", "&amp;$C26&amp;"; ","")</f>
        <v>#REF!</v>
      </c>
      <c r="BC26" s="265" t="e">
        <f>IF(AND($F$8=1,ABS(#REF!)&lt;&gt;INT(ABS(#REF!))),P$14&amp;", "&amp;P$15&amp;", "&amp;P$16&amp;", "&amp;$A26&amp;", "&amp;$B26&amp;", "&amp;$C26&amp;"; ","")</f>
        <v>#REF!</v>
      </c>
      <c r="BD26" s="258" t="e">
        <f>IF(AND($F$8=1,ABS(#REF!)&lt;&gt;INT(ABS(#REF!))),Q$14&amp;", "&amp;Q$15&amp;", "&amp;Q$16&amp;", "&amp;$A26&amp;", "&amp;$B26&amp;", "&amp;$C26&amp;"; ","")</f>
        <v>#REF!</v>
      </c>
      <c r="BE26" s="259" t="e">
        <f>IF(AND($F$8=1,ABS(#REF!)&lt;&gt;INT(ABS(#REF!))),R$14&amp;", "&amp;R$15&amp;", "&amp;R$16&amp;", "&amp;$A26&amp;", "&amp;$B26&amp;", "&amp;$C26&amp;"; ","")</f>
        <v>#REF!</v>
      </c>
      <c r="BF26" s="258" t="e">
        <f>IF(AND($F$8=1,ABS(#REF!)&lt;&gt;INT(ABS(#REF!))),S$14&amp;", "&amp;S$15&amp;", "&amp;S$16&amp;", "&amp;$A26&amp;", "&amp;$B26&amp;", "&amp;$C26&amp;"; ","")</f>
        <v>#REF!</v>
      </c>
      <c r="BG26" s="299" t="e">
        <f>IF(AND($F$8=1,ABS(#REF!)&lt;&gt;INT(ABS(#REF!))),T$14&amp;", "&amp;T$15&amp;", "&amp;T$16&amp;", "&amp;$A26&amp;", "&amp;$B26&amp;", "&amp;$C26&amp;"; ","")</f>
        <v>#REF!</v>
      </c>
      <c r="BH26" s="803" t="e">
        <f>IF(AND($F$8=1,ABS(#REF!)&lt;&gt;INT(ABS(#REF!))),U$14&amp;", "&amp;U$15&amp;", "&amp;U$16&amp;", "&amp;$A26&amp;", "&amp;$B26&amp;", "&amp;$C26&amp;"; ","")</f>
        <v>#REF!</v>
      </c>
      <c r="BI26" s="265" t="e">
        <f>IF(AND($F$8=1,ABS(#REF!)&lt;&gt;INT(ABS(#REF!))),V$14&amp;", "&amp;V$15&amp;", "&amp;V$16&amp;", "&amp;$A26&amp;", "&amp;$B26&amp;", "&amp;$C26&amp;"; ","")</f>
        <v>#REF!</v>
      </c>
      <c r="BJ26" s="258" t="e">
        <f>IF(AND($F$8=1,ABS(#REF!)&lt;&gt;INT(ABS(#REF!))),W$14&amp;", "&amp;W$15&amp;", "&amp;W$16&amp;", "&amp;$A26&amp;", "&amp;$B26&amp;", "&amp;$C26&amp;"; ","")</f>
        <v>#REF!</v>
      </c>
      <c r="BK26" s="259" t="e">
        <f>IF(AND($F$8=1,ABS(#REF!)&lt;&gt;INT(ABS(#REF!))),X$14&amp;", "&amp;X$15&amp;", "&amp;X$16&amp;", "&amp;$A26&amp;", "&amp;$B26&amp;", "&amp;$C26&amp;"; ","")</f>
        <v>#REF!</v>
      </c>
      <c r="BL26" s="258" t="e">
        <f>IF(AND($F$8=1,ABS(#REF!)&lt;&gt;INT(ABS(#REF!))),Y$14&amp;", "&amp;Y$15&amp;", "&amp;Y$16&amp;", "&amp;$A26&amp;", "&amp;$B26&amp;", "&amp;$C26&amp;"; ","")</f>
        <v>#REF!</v>
      </c>
      <c r="BM26" s="299" t="e">
        <f>IF(AND($F$8=1,ABS(#REF!)&lt;&gt;INT(ABS(#REF!))),Z$14&amp;", "&amp;Z$15&amp;", "&amp;Z$16&amp;", "&amp;$A26&amp;", "&amp;$B26&amp;", "&amp;$C26&amp;"; ","")</f>
        <v>#REF!</v>
      </c>
      <c r="BN26" s="803" t="e">
        <f>IF(AND($F$8=1,ABS(#REF!)&lt;&gt;INT(ABS(#REF!))),AA$14&amp;", "&amp;AA$15&amp;", "&amp;AA$16&amp;", "&amp;$A26&amp;", "&amp;$B26&amp;", "&amp;$C26&amp;"; ","")</f>
        <v>#REF!</v>
      </c>
      <c r="BO26" s="50"/>
      <c r="BP26" s="295"/>
      <c r="BQ26" s="10"/>
      <c r="BR26" s="281"/>
      <c r="BS26" s="280"/>
      <c r="BT26" s="288"/>
      <c r="BU26" s="280"/>
      <c r="BV26" s="305"/>
      <c r="BW26" s="305"/>
      <c r="BX26" s="281"/>
      <c r="BY26" s="280"/>
      <c r="BZ26" s="288"/>
      <c r="CA26" s="280"/>
      <c r="CB26" s="305"/>
      <c r="CC26" s="805"/>
      <c r="CD26" s="305"/>
      <c r="CE26" s="809"/>
      <c r="CF26" s="305"/>
      <c r="CG26" s="809"/>
      <c r="CH26" s="305"/>
      <c r="CI26" s="305"/>
      <c r="CJ26" s="281"/>
      <c r="CK26" s="280"/>
      <c r="CL26" s="288"/>
      <c r="CM26" s="280"/>
      <c r="CN26" s="305"/>
      <c r="CO26" s="304"/>
      <c r="CP26" s="50"/>
      <c r="CQ26" s="295"/>
      <c r="CR26" s="10"/>
      <c r="CS26" s="10" t="s">
        <v>124</v>
      </c>
      <c r="CT26" s="10" t="s">
        <v>11274</v>
      </c>
      <c r="CU26" s="10" t="s">
        <v>11284</v>
      </c>
      <c r="CV26" s="265" t="e">
        <f>SUM(#REF!,#REF!,#REF!,#REF!,#REF!,#REF!,#REF!,#REF!,#REF!,#REF!,#REF!,#REF!,#REF!,#REF!,#REF!)</f>
        <v>#REF!</v>
      </c>
      <c r="CW26" s="258" t="e">
        <f>SUM(#REF!,#REF!,#REF!,#REF!,#REF!,#REF!,#REF!,#REF!,#REF!,#REF!,#REF!,#REF!,#REF!,#REF!,#REF!)</f>
        <v>#REF!</v>
      </c>
      <c r="CX26" s="288"/>
      <c r="CY26" s="280"/>
      <c r="CZ26" s="305"/>
      <c r="DA26" s="305"/>
      <c r="DB26" s="265" t="e">
        <f>SUM(#REF!,#REF!,#REF!,#REF!,#REF!,#REF!,#REF!,#REF!,#REF!,#REF!,#REF!,#REF!,#REF!,#REF!,#REF!)</f>
        <v>#REF!</v>
      </c>
      <c r="DC26" s="258" t="e">
        <f>SUM(#REF!,#REF!,#REF!,#REF!,#REF!,#REF!,#REF!,#REF!,#REF!,#REF!,#REF!,#REF!,#REF!,#REF!,#REF!)</f>
        <v>#REF!</v>
      </c>
      <c r="DD26" s="288"/>
      <c r="DE26" s="280"/>
      <c r="DF26" s="305"/>
      <c r="DG26" s="805"/>
      <c r="DH26" s="265" t="e">
        <f>SUM(#REF!,#REF!,#REF!,#REF!,#REF!,#REF!,#REF!,#REF!,#REF!,#REF!,#REF!,#REF!,#REF!,#REF!,#REF!)</f>
        <v>#REF!</v>
      </c>
      <c r="DI26" s="258" t="e">
        <f>SUM(#REF!,#REF!,#REF!,#REF!,#REF!,#REF!,#REF!,#REF!,#REF!,#REF!,#REF!,#REF!,#REF!,#REF!,#REF!)</f>
        <v>#REF!</v>
      </c>
      <c r="DJ26" s="305"/>
      <c r="DK26" s="809"/>
      <c r="DL26" s="305"/>
      <c r="DM26" s="305"/>
      <c r="DN26" s="265" t="e">
        <f>SUM(#REF!,#REF!,#REF!,#REF!,#REF!,#REF!,#REF!,#REF!,#REF!,#REF!,#REF!,#REF!,#REF!,#REF!,#REF!)</f>
        <v>#REF!</v>
      </c>
      <c r="DO26" s="258" t="e">
        <f>SUM(#REF!,#REF!,#REF!,#REF!,#REF!,#REF!,#REF!,#REF!,#REF!,#REF!,#REF!,#REF!,#REF!,#REF!,#REF!)</f>
        <v>#REF!</v>
      </c>
      <c r="DP26" s="288"/>
      <c r="DQ26" s="280"/>
      <c r="DR26" s="305"/>
      <c r="DS26" s="305"/>
      <c r="DT26" s="265" t="e">
        <f>SUM(#REF!,#REF!,#REF!,#REF!,#REF!,#REF!,#REF!,#REF!,#REF!,#REF!,#REF!,#REF!,#REF!,#REF!,#REF!)</f>
        <v>#REF!</v>
      </c>
      <c r="DU26" s="258" t="e">
        <f>SUM(#REF!,#REF!,#REF!,#REF!,#REF!,#REF!,#REF!,#REF!,#REF!,#REF!,#REF!,#REF!,#REF!,#REF!,#REF!)</f>
        <v>#REF!</v>
      </c>
      <c r="DV26" s="288"/>
      <c r="DW26" s="280"/>
      <c r="DX26" s="814"/>
      <c r="DY26" s="817"/>
      <c r="DZ26" s="50"/>
      <c r="EA26" s="295"/>
      <c r="EB26" s="10"/>
      <c r="EC26" s="265" t="e">
        <f>IF(AND($I$8=1,#REF!&lt;&gt;ROUND(#REF!,2)),AB$15&amp;", "&amp;AB$16&amp;", "&amp;$A26&amp;", "&amp;$B26&amp;", "&amp;$C26&amp;"; ","")</f>
        <v>#REF!</v>
      </c>
      <c r="ED26" s="258" t="e">
        <f>IF(AND($I$8=1,#REF!&lt;&gt;ROUND(#REF!,2)),AC$15&amp;", "&amp;AC$16&amp;", "&amp;$A26&amp;", "&amp;$B26&amp;", "&amp;$C26&amp;"; ","")</f>
        <v>#REF!</v>
      </c>
      <c r="EE26" s="259" t="e">
        <f>IF(AND($I$8=1,#REF!&lt;&gt;ROUND(#REF!,2)),AD$15&amp;", "&amp;AD$16&amp;", "&amp;$A26&amp;", "&amp;$B26&amp;", "&amp;$C26&amp;"; ","")</f>
        <v>#REF!</v>
      </c>
      <c r="EF26" s="258" t="e">
        <f>IF(AND($I$8=1,#REF!&lt;&gt;ROUND(#REF!,2)),AE$15&amp;", "&amp;AE$16&amp;", "&amp;$A26&amp;", "&amp;$B26&amp;", "&amp;$C26&amp;"; ","")</f>
        <v>#REF!</v>
      </c>
      <c r="EG26" s="299" t="e">
        <f>IF(AND($I$8=1,#REF!&lt;&gt;ROUND(#REF!,2)),AF$15&amp;", "&amp;AF$16&amp;", "&amp;$A26&amp;", "&amp;$B26&amp;", "&amp;$C26&amp;"; ","")</f>
        <v>#REF!</v>
      </c>
      <c r="EH26" s="266" t="e">
        <f>IF(AND($I$8=1,#REF!&lt;&gt;ROUND(#REF!,2)),AG$15&amp;", "&amp;AG$16&amp;", "&amp;$A26&amp;", "&amp;$B26&amp;", "&amp;$C26&amp;"; ","")</f>
        <v>#REF!</v>
      </c>
      <c r="EI26" s="50"/>
      <c r="EJ26" s="295"/>
      <c r="EK26" s="10"/>
      <c r="EL26" s="265" t="e">
        <f>IF(AND($J$8=1,#REF!&gt;#REF!),AB$15&amp;", "&amp;AB$16&amp;", "&amp;$A26&amp;", "&amp;$B26&amp;", "&amp;$C26&amp;"; ","")</f>
        <v>#REF!</v>
      </c>
      <c r="EM26" s="258" t="e">
        <f>IF(AND($J$8=1,#REF!&gt;#REF!),AC$15&amp;", "&amp;AC$16&amp;", "&amp;$A26&amp;", "&amp;$B26&amp;", "&amp;$C26&amp;"; ","")</f>
        <v>#REF!</v>
      </c>
      <c r="EN26" s="259" t="e">
        <f>IF(AND($J$8=1,#REF!&gt;#REF!),AD$15&amp;", "&amp;AD$16&amp;", "&amp;$A26&amp;", "&amp;$B26&amp;", "&amp;$C26&amp;"; ","")</f>
        <v>#REF!</v>
      </c>
      <c r="EO26" s="258" t="e">
        <f>IF(AND($J$8=1,#REF!&gt;#REF!),AE$15&amp;", "&amp;AE$16&amp;", "&amp;$A26&amp;", "&amp;$B26&amp;", "&amp;$C26&amp;"; ","")</f>
        <v>#REF!</v>
      </c>
      <c r="EP26" s="812" t="e">
        <f>IF(AND($J$8=1,#REF!&gt;#REF!),AF$15&amp;", "&amp;AF$16&amp;", "&amp;$A26&amp;", "&amp;$B26&amp;", "&amp;$C26&amp;"; ","")</f>
        <v>#REF!</v>
      </c>
      <c r="EQ26" s="266" t="e">
        <f>IF(AND($J$8=1,#REF!&gt;#REF!),AG$15&amp;", "&amp;AG$16&amp;", "&amp;$A26&amp;", "&amp;$B26&amp;", "&amp;$C26&amp;"; ","")</f>
        <v>#REF!</v>
      </c>
      <c r="ER26" s="50"/>
      <c r="ES26" s="295"/>
      <c r="ET26" s="10"/>
      <c r="EU26" s="265" t="e">
        <f>IF(AND($K$8=1,#REF!&gt;0),IF((#REF!/#REF!)&lt;0.03,AB$15&amp;", "&amp;AB$16&amp;", "&amp;$A26&amp;", "&amp;$B26&amp;", "&amp;$C26&amp;"; ",""),"")</f>
        <v>#REF!</v>
      </c>
      <c r="EV26" s="258" t="e">
        <f>IF(AND($K$8=1,#REF!&gt;0),IF((#REF!/#REF!)&lt;0.03,AC$15&amp;", "&amp;AC$16&amp;", "&amp;$A26&amp;", "&amp;$B26&amp;", "&amp;$C26&amp;"; ",""),"")</f>
        <v>#REF!</v>
      </c>
      <c r="EW26" s="259" t="e">
        <f>IF(AND($K$8=1,#REF!&gt;0),IF((#REF!/#REF!)&lt;0.03,AD$15&amp;", "&amp;AD$16&amp;", "&amp;$A26&amp;", "&amp;$B26&amp;", "&amp;$C26&amp;"; ",""),"")</f>
        <v>#REF!</v>
      </c>
      <c r="EX26" s="258" t="e">
        <f>IF(AND($K$8=1,#REF!&gt;0),IF((#REF!/#REF!)&lt;0.03,AE$15&amp;", "&amp;AE$16&amp;", "&amp;$A26&amp;", "&amp;$B26&amp;", "&amp;$C26&amp;"; ",""),"")</f>
        <v>#REF!</v>
      </c>
      <c r="EY26" s="812" t="e">
        <f>IF(AND($K$8=1,#REF!&gt;0),IF((#REF!/#REF!)&lt;0.03,AF$15&amp;", "&amp;AF$16&amp;", "&amp;$A26&amp;", "&amp;$B26&amp;", "&amp;$C26&amp;"; ",""),"")</f>
        <v>#REF!</v>
      </c>
      <c r="EZ26" s="266" t="e">
        <f>IF(AND($K$8=1,#REF!&gt;0),IF((#REF!/#REF!)&lt;0.03,AG$15&amp;", "&amp;AG$16&amp;", "&amp;$A26&amp;", "&amp;$B26&amp;", "&amp;$C26&amp;"; ",""),"")</f>
        <v>#REF!</v>
      </c>
      <c r="FA26" s="50"/>
      <c r="FB26" s="3"/>
      <c r="FC26" s="323"/>
      <c r="FD26" s="10"/>
      <c r="FE26" s="265" t="e">
        <f>IF(AND($Q$8=1,SUM(#REF!,#REF!)&gt;$FC$22,#REF!=0),P$15&amp;", "&amp;P$16&amp;", "&amp;$A26&amp;", "&amp;$B26&amp;", "&amp;$C26&amp;"; ","")</f>
        <v>#REF!</v>
      </c>
      <c r="FF26" s="258" t="e">
        <f>IF(AND($Q$8=1,SUM(#REF!,#REF!)&gt;$FC$22,#REF!=0),Q$15&amp;", "&amp;Q$16&amp;", "&amp;$A26&amp;", "&amp;$B26&amp;", "&amp;$C26&amp;"; ","")</f>
        <v>#REF!</v>
      </c>
      <c r="FG26" s="259" t="e">
        <f>IF(AND($Q$8=1,SUM(#REF!,#REF!)&gt;$FC$22,#REF!=0),R$15&amp;", "&amp;R$16&amp;", "&amp;$A26&amp;", "&amp;$B26&amp;", "&amp;$C26&amp;"; ","")</f>
        <v>#REF!</v>
      </c>
      <c r="FH26" s="258" t="e">
        <f>IF(AND($Q$8=1,SUM(#REF!,#REF!)&gt;$FC$22,#REF!=0),S$15&amp;", "&amp;S$16&amp;", "&amp;$A26&amp;", "&amp;$B26&amp;", "&amp;$C26&amp;"; ","")</f>
        <v>#REF!</v>
      </c>
      <c r="FI26" s="812" t="e">
        <f>IF(AND($Q$8=1,SUM(#REF!,#REF!)&gt;$FC$22,#REF!=0),T$15&amp;", "&amp;T$16&amp;", "&amp;$A26&amp;", "&amp;$B26&amp;", "&amp;$C26&amp;"; ","")</f>
        <v>#REF!</v>
      </c>
      <c r="FJ26" s="266" t="e">
        <f>IF(AND($Q$8=1,SUM(#REF!,#REF!)&gt;$FC$22,#REF!=0),U$15&amp;", "&amp;U$16&amp;", "&amp;$A26&amp;", "&amp;$B26&amp;", "&amp;$C26&amp;"; ","")</f>
        <v>#REF!</v>
      </c>
      <c r="FK26" s="324"/>
      <c r="FL26" s="323"/>
      <c r="FM26" s="10"/>
      <c r="FN26" s="265" t="e">
        <f>IF(AND($R$8=1,SUM(#REF!,#REF!)&gt;0,SUM(#REF!,#REF!)=ABS(#REF!)),P$15&amp;", "&amp;P$16&amp;", "&amp;$A26&amp;", "&amp;$B26&amp;", "&amp;$C26&amp;"; ","")</f>
        <v>#REF!</v>
      </c>
      <c r="FO26" s="258" t="e">
        <f>IF(AND($R$8=1,SUM(#REF!,#REF!)&gt;0,SUM(#REF!,#REF!)=ABS(#REF!)),Q$15&amp;", "&amp;Q$16&amp;", "&amp;$A26&amp;", "&amp;$B26&amp;", "&amp;$C26&amp;"; ","")</f>
        <v>#REF!</v>
      </c>
      <c r="FP26" s="259" t="e">
        <f>IF(AND($R$8=1,SUM(#REF!,#REF!)&gt;0,SUM(#REF!,#REF!)=ABS(#REF!)),R$15&amp;", "&amp;R$16&amp;", "&amp;$A26&amp;", "&amp;$B26&amp;", "&amp;$C26&amp;"; ","")</f>
        <v>#REF!</v>
      </c>
      <c r="FQ26" s="258" t="e">
        <f>IF(AND($R$8=1,SUM(#REF!,#REF!)&gt;0,SUM(#REF!,#REF!)=ABS(#REF!)),S$15&amp;", "&amp;S$16&amp;", "&amp;$A26&amp;", "&amp;$B26&amp;", "&amp;$C26&amp;"; ","")</f>
        <v>#REF!</v>
      </c>
      <c r="FR26" s="812" t="e">
        <f>IF(AND($R$8=1,SUM(#REF!,#REF!)&gt;0,SUM(#REF!,#REF!)=ABS(#REF!)),T$15&amp;", "&amp;T$16&amp;", "&amp;$A26&amp;", "&amp;$B26&amp;", "&amp;$C26&amp;"; ","")</f>
        <v>#REF!</v>
      </c>
      <c r="FS26" s="266" t="e">
        <f>IF(AND($R$8=1,SUM(#REF!,#REF!)&gt;0,SUM(#REF!,#REF!)=ABS(#REF!)),U$15&amp;", "&amp;U$16&amp;", "&amp;$A26&amp;", "&amp;$B26&amp;", "&amp;$C26&amp;"; ","")</f>
        <v>#REF!</v>
      </c>
      <c r="FT26" s="324"/>
      <c r="GD26" s="323"/>
      <c r="GE26" s="10"/>
      <c r="GF26" s="265" t="e">
        <f>IF(AND($T$8=1,#REF!&gt;0,EU26=""),IF((#REF!/#REF!)&lt;0.25,AB$15&amp;", "&amp;AB$16&amp;", "&amp;$A26&amp;", "&amp;$B26&amp;", "&amp;$C26&amp;"; ",""),"")</f>
        <v>#REF!</v>
      </c>
      <c r="GG26" s="258" t="e">
        <f>IF(AND($T$8=1,#REF!&gt;0,EV26=""),IF((#REF!/#REF!)&lt;0.25,AC$15&amp;", "&amp;AC$16&amp;", "&amp;$A26&amp;", "&amp;$B26&amp;", "&amp;$C26&amp;"; ",""),"")</f>
        <v>#REF!</v>
      </c>
      <c r="GH26" s="259" t="e">
        <f>IF(AND($T$8=1,#REF!&gt;0,EW26=""),IF((#REF!/#REF!)&lt;0.25,AD$15&amp;", "&amp;AD$16&amp;", "&amp;$A26&amp;", "&amp;$B26&amp;", "&amp;$C26&amp;"; ",""),"")</f>
        <v>#REF!</v>
      </c>
      <c r="GI26" s="258" t="e">
        <f>IF(AND($T$8=1,#REF!&gt;0,EX26=""),IF((#REF!/#REF!)&lt;0.25,AE$15&amp;", "&amp;AE$16&amp;", "&amp;$A26&amp;", "&amp;$B26&amp;", "&amp;$C26&amp;"; ",""),"")</f>
        <v>#REF!</v>
      </c>
      <c r="GJ26" s="812" t="e">
        <f>IF(AND($T$8=1,#REF!&gt;0,EY26=""),IF((#REF!/#REF!)&lt;0.25,AF$15&amp;", "&amp;AF$16&amp;", "&amp;$A26&amp;", "&amp;$B26&amp;", "&amp;$C26&amp;"; ",""),"")</f>
        <v>#REF!</v>
      </c>
      <c r="GK26" s="266" t="e">
        <f>IF(AND($T$8=1,#REF!&gt;0,EZ26=""),IF((#REF!/#REF!)&lt;0.25,AG$15&amp;", "&amp;AG$16&amp;", "&amp;$A26&amp;", "&amp;$B26&amp;", "&amp;$C26&amp;"; ",""),"")</f>
        <v>#REF!</v>
      </c>
      <c r="GL26" s="324"/>
      <c r="GM26" s="323"/>
      <c r="GN26" s="10"/>
      <c r="GO26" s="265" t="e">
        <f>IF(AND($U$8=1,$B26="Long length",#REF!&lt;&gt;0),D$15&amp;", "&amp;D$16&amp;", "&amp;$A26&amp;", "&amp;$B26&amp;", "&amp;$C26&amp;"; ","")</f>
        <v>#REF!</v>
      </c>
      <c r="GP26" s="258" t="e">
        <f>IF(AND($U$8=1,$B26="Long length",#REF!&lt;&gt;0),E$15&amp;", "&amp;E$16&amp;", "&amp;$A26&amp;", "&amp;$B26&amp;", "&amp;$C26&amp;"; ","")</f>
        <v>#REF!</v>
      </c>
      <c r="GQ26" s="259" t="e">
        <f>IF(AND($U$8=1,$B26="Long length",#REF!&lt;&gt;0),F$15&amp;", "&amp;F$16&amp;", "&amp;$A26&amp;", "&amp;$B26&amp;", "&amp;$C26&amp;"; ","")</f>
        <v>#REF!</v>
      </c>
      <c r="GR26" s="258" t="e">
        <f>IF(AND($U$8=1,$B26="Long length",#REF!&lt;&gt;0),G$15&amp;", "&amp;G$16&amp;", "&amp;$A26&amp;", "&amp;$B26&amp;", "&amp;$C26&amp;"; ","")</f>
        <v>#REF!</v>
      </c>
      <c r="GS26" s="812" t="e">
        <f>IF(AND($U$8=1,$B26="Long length",#REF!&lt;&gt;0),H$15&amp;", "&amp;H$16&amp;", "&amp;$A26&amp;", "&amp;$B26&amp;", "&amp;$C26&amp;"; ","")</f>
        <v>#REF!</v>
      </c>
      <c r="GT26" s="266" t="e">
        <f>IF(AND($U$8=1,$B26="Long length",#REF!&lt;&gt;0),I$15&amp;", "&amp;I$16&amp;", "&amp;$A26&amp;", "&amp;$B26&amp;", "&amp;$C26&amp;"; ","")</f>
        <v>#REF!</v>
      </c>
      <c r="GU26" s="324"/>
    </row>
    <row r="27" spans="1:203" x14ac:dyDescent="0.2">
      <c r="A27" s="3" t="s">
        <v>11287</v>
      </c>
      <c r="B27" s="3" t="s">
        <v>11286</v>
      </c>
      <c r="C27" s="3" t="s">
        <v>11284</v>
      </c>
      <c r="E27" s="295"/>
      <c r="F27" s="10"/>
      <c r="G27" s="265" t="e">
        <f>IF(AND($D$8=1,#REF!&gt;0),P$15&amp;", "&amp;P$16&amp;", "&amp;$A27&amp;", "&amp;$B27&amp;", "&amp;$C27&amp;"; ","")</f>
        <v>#REF!</v>
      </c>
      <c r="H27" s="258" t="e">
        <f>IF(AND($D$8=1,#REF!&gt;0),Q$15&amp;", "&amp;Q$16&amp;", "&amp;$A27&amp;", "&amp;$B27&amp;", "&amp;$C27&amp;"; ","")</f>
        <v>#REF!</v>
      </c>
      <c r="I27" s="259" t="e">
        <f>IF(AND($D$8=1,#REF!&gt;0),R$15&amp;", "&amp;R$16&amp;", "&amp;$A27&amp;", "&amp;$B27&amp;", "&amp;$C27&amp;"; ","")</f>
        <v>#REF!</v>
      </c>
      <c r="J27" s="258" t="e">
        <f>IF(AND($D$8=1,#REF!&gt;0),S$15&amp;", "&amp;S$16&amp;", "&amp;$A27&amp;", "&amp;$B27&amp;", "&amp;$C27&amp;"; ","")</f>
        <v>#REF!</v>
      </c>
      <c r="K27" s="299" t="e">
        <f>IF(AND($D$8=1,#REF!&gt;0),T$15&amp;", "&amp;T$16&amp;", "&amp;$A27&amp;", "&amp;$B27&amp;", "&amp;$C27&amp;"; ","")</f>
        <v>#REF!</v>
      </c>
      <c r="L27" s="266" t="e">
        <f>IF(AND($D$8=1,#REF!&gt;0),U$15&amp;", "&amp;U$16&amp;", "&amp;$A27&amp;", "&amp;$B27&amp;", "&amp;$C27&amp;"; ","")</f>
        <v>#REF!</v>
      </c>
      <c r="M27" s="50"/>
      <c r="N27" s="295"/>
      <c r="O27" s="10"/>
      <c r="P27" s="265" t="e">
        <f>IF(AND($E$8=1,#REF!&lt;0),D$14&amp;", "&amp;D$15&amp;", "&amp;D$16&amp;", "&amp;$A27&amp;", "&amp;$B27&amp;", "&amp;$C27&amp;"; ","")</f>
        <v>#REF!</v>
      </c>
      <c r="Q27" s="258" t="e">
        <f>IF(AND($E$8=1,#REF!&lt;0),E$14&amp;", "&amp;E$15&amp;", "&amp;E$16&amp;", "&amp;$A27&amp;", "&amp;$B27&amp;", "&amp;$C27&amp;"; ","")</f>
        <v>#REF!</v>
      </c>
      <c r="R27" s="259" t="e">
        <f>IF(AND($E$8=1,#REF!&lt;0),F$14&amp;", "&amp;F$15&amp;", "&amp;F$16&amp;", "&amp;$A27&amp;", "&amp;$B27&amp;", "&amp;$C27&amp;"; ","")</f>
        <v>#REF!</v>
      </c>
      <c r="S27" s="258" t="e">
        <f>IF(AND($E$8=1,#REF!&lt;0),G$14&amp;", "&amp;G$15&amp;", "&amp;G$16&amp;", "&amp;$A27&amp;", "&amp;$B27&amp;", "&amp;$C27&amp;"; ","")</f>
        <v>#REF!</v>
      </c>
      <c r="T27" s="299" t="e">
        <f>IF(AND($E$8=1,#REF!&lt;0),H$14&amp;", "&amp;H$15&amp;", "&amp;H$16&amp;", "&amp;$A27&amp;", "&amp;$B27&amp;", "&amp;$C27&amp;"; ","")</f>
        <v>#REF!</v>
      </c>
      <c r="U27" s="299" t="e">
        <f>IF(AND($E$8=1,#REF!&lt;0),I$14&amp;", "&amp;I$15&amp;", "&amp;I$16&amp;", "&amp;$A27&amp;", "&amp;$B27&amp;", "&amp;$C27&amp;"; ","")</f>
        <v>#REF!</v>
      </c>
      <c r="V27" s="265" t="e">
        <f>IF(AND($E$8=1,#REF!&lt;0),J$14&amp;", "&amp;J$15&amp;", "&amp;J$16&amp;", "&amp;$A27&amp;", "&amp;$B27&amp;", "&amp;$C27&amp;"; ","")</f>
        <v>#REF!</v>
      </c>
      <c r="W27" s="258" t="e">
        <f>IF(AND($E$8=1,#REF!&lt;0),K$14&amp;", "&amp;K$15&amp;", "&amp;K$16&amp;", "&amp;$A27&amp;", "&amp;$B27&amp;", "&amp;$C27&amp;"; ","")</f>
        <v>#REF!</v>
      </c>
      <c r="X27" s="259" t="e">
        <f>IF(AND($E$8=1,#REF!&lt;0),L$14&amp;", "&amp;L$15&amp;", "&amp;L$16&amp;", "&amp;$A27&amp;", "&amp;$B27&amp;", "&amp;$C27&amp;"; ","")</f>
        <v>#REF!</v>
      </c>
      <c r="Y27" s="258" t="e">
        <f>IF(AND($E$8=1,#REF!&lt;0),M$14&amp;", "&amp;M$15&amp;", "&amp;M$16&amp;", "&amp;$A27&amp;", "&amp;$B27&amp;", "&amp;$C27&amp;"; ","")</f>
        <v>#REF!</v>
      </c>
      <c r="Z27" s="299" t="e">
        <f>IF(AND($E$8=1,#REF!&lt;0),N$14&amp;", "&amp;N$15&amp;", "&amp;N$16&amp;", "&amp;$A27&amp;", "&amp;$B27&amp;", "&amp;$C27&amp;"; ","")</f>
        <v>#REF!</v>
      </c>
      <c r="AA27" s="299" t="e">
        <f>IF(AND($E$8=1,#REF!&lt;0),O$14&amp;", "&amp;O$15&amp;", "&amp;O$16&amp;", "&amp;$A27&amp;", "&amp;$B27&amp;", "&amp;$C27&amp;"; ","")</f>
        <v>#REF!</v>
      </c>
      <c r="AB27" s="265" t="e">
        <f>IF(AND($E$8=1,#REF!&lt;0),V$14&amp;", "&amp;V$15&amp;", "&amp;V$16&amp;", "&amp;$A27&amp;", "&amp;$B27&amp;", "&amp;$C27&amp;"; ","")</f>
        <v>#REF!</v>
      </c>
      <c r="AC27" s="258" t="e">
        <f>IF(AND($E$8=1,#REF!&lt;0),W$14&amp;", "&amp;W$15&amp;", "&amp;W$16&amp;", "&amp;$A27&amp;", "&amp;$B27&amp;", "&amp;$C27&amp;"; ","")</f>
        <v>#REF!</v>
      </c>
      <c r="AD27" s="259" t="e">
        <f>IF(AND($E$8=1,#REF!&lt;0),X$14&amp;", "&amp;X$15&amp;", "&amp;X$16&amp;", "&amp;$A27&amp;", "&amp;$B27&amp;", "&amp;$C27&amp;"; ","")</f>
        <v>#REF!</v>
      </c>
      <c r="AE27" s="794" t="e">
        <f>IF(AND($E$8=1,#REF!&lt;0),Y$14&amp;", "&amp;Y$15&amp;", "&amp;Y$16&amp;", "&amp;$A27&amp;", "&amp;$B27&amp;", "&amp;$C27&amp;"; ","")</f>
        <v>#REF!</v>
      </c>
      <c r="AF27" s="259" t="e">
        <f>IF(AND($E$8=1,#REF!&lt;0),Z$14&amp;", "&amp;Z$15&amp;", "&amp;Z$16&amp;", "&amp;$A27&amp;", "&amp;$B27&amp;", "&amp;$C27&amp;"; ","")</f>
        <v>#REF!</v>
      </c>
      <c r="AG27" s="299" t="e">
        <f>IF(AND($E$8=1,#REF!&lt;0),AA$14&amp;", "&amp;AA$15&amp;", "&amp;AA$16&amp;", "&amp;$A27&amp;", "&amp;$B27&amp;", "&amp;$C27&amp;"; ","")</f>
        <v>#REF!</v>
      </c>
      <c r="AH27" s="265" t="e">
        <f>IF(AND($E$8=1,#REF!&lt;0),AB$14&amp;", "&amp;AB$15&amp;", "&amp;AB$16&amp;", "&amp;$A27&amp;", "&amp;$B27&amp;", "&amp;$C27&amp;"; ","")</f>
        <v>#REF!</v>
      </c>
      <c r="AI27" s="258" t="e">
        <f>IF(AND($E$8=1,#REF!&lt;0),AC$14&amp;", "&amp;AC$15&amp;", "&amp;AC$16&amp;", "&amp;$A27&amp;", "&amp;$B27&amp;", "&amp;$C27&amp;"; ","")</f>
        <v>#REF!</v>
      </c>
      <c r="AJ27" s="259" t="e">
        <f>IF(AND($E$8=1,#REF!&lt;0),AD$14&amp;", "&amp;AD$15&amp;", "&amp;AD$16&amp;", "&amp;$A27&amp;", "&amp;$B27&amp;", "&amp;$C27&amp;"; ","")</f>
        <v>#REF!</v>
      </c>
      <c r="AK27" s="794" t="e">
        <f>IF(AND($E$8=1,#REF!&lt;0),AE$14&amp;", "&amp;AE$15&amp;", "&amp;AE$16&amp;", "&amp;$A27&amp;", "&amp;$B27&amp;", "&amp;$C27&amp;"; ","")</f>
        <v>#REF!</v>
      </c>
      <c r="AL27" s="259" t="e">
        <f>IF(AND($E$8=1,#REF!&lt;0),AF$14&amp;", "&amp;AF$15&amp;", "&amp;AF$16&amp;", "&amp;$A27&amp;", "&amp;$B27&amp;", "&amp;$C27&amp;"; ","")</f>
        <v>#REF!</v>
      </c>
      <c r="AM27" s="803" t="e">
        <f>IF(AND($E$8=1,#REF!&lt;0),AG$14&amp;", "&amp;AG$15&amp;", "&amp;AG$16&amp;", "&amp;$A27&amp;", "&amp;$B27&amp;", "&amp;$C27&amp;"; ","")</f>
        <v>#REF!</v>
      </c>
      <c r="AN27" s="50"/>
      <c r="AO27" s="295"/>
      <c r="AP27" s="10"/>
      <c r="AQ27" s="265" t="e">
        <f>IF(AND($F$8=1,ABS(#REF!)&lt;&gt;INT(ABS(#REF!))),D$14&amp;", "&amp;D$15&amp;", "&amp;D$16&amp;", "&amp;$A27&amp;", "&amp;$B27&amp;", "&amp;$C27&amp;"; ","")</f>
        <v>#REF!</v>
      </c>
      <c r="AR27" s="258" t="e">
        <f>IF(AND($F$8=1,ABS(#REF!)&lt;&gt;INT(ABS(#REF!))),E$14&amp;", "&amp;E$15&amp;", "&amp;E$16&amp;", "&amp;$A27&amp;", "&amp;$B27&amp;", "&amp;$C27&amp;"; ","")</f>
        <v>#REF!</v>
      </c>
      <c r="AS27" s="259" t="e">
        <f>IF(AND($F$8=1,ABS(#REF!)&lt;&gt;INT(ABS(#REF!))),F$14&amp;", "&amp;F$15&amp;", "&amp;F$16&amp;", "&amp;$A27&amp;", "&amp;$B27&amp;", "&amp;$C27&amp;"; ","")</f>
        <v>#REF!</v>
      </c>
      <c r="AT27" s="258" t="e">
        <f>IF(AND($F$8=1,ABS(#REF!)&lt;&gt;INT(ABS(#REF!))),G$14&amp;", "&amp;G$15&amp;", "&amp;G$16&amp;", "&amp;$A27&amp;", "&amp;$B27&amp;", "&amp;$C27&amp;"; ","")</f>
        <v>#REF!</v>
      </c>
      <c r="AU27" s="299" t="e">
        <f>IF(AND($F$8=1,ABS(#REF!)&lt;&gt;INT(ABS(#REF!))),H$14&amp;", "&amp;H$15&amp;", "&amp;H$16&amp;", "&amp;$A27&amp;", "&amp;$B27&amp;", "&amp;$C27&amp;"; ","")</f>
        <v>#REF!</v>
      </c>
      <c r="AV27" s="299" t="e">
        <f>IF(AND($F$8=1,ABS(#REF!)&lt;&gt;INT(ABS(#REF!))),I$14&amp;", "&amp;I$15&amp;", "&amp;I$16&amp;", "&amp;$A27&amp;", "&amp;$B27&amp;", "&amp;$C27&amp;"; ","")</f>
        <v>#REF!</v>
      </c>
      <c r="AW27" s="265" t="e">
        <f>IF(AND($F$8=1,ABS(#REF!)&lt;&gt;INT(ABS(#REF!))),J$14&amp;", "&amp;J$15&amp;", "&amp;J$16&amp;", "&amp;$A27&amp;", "&amp;$B27&amp;", "&amp;$C27&amp;"; ","")</f>
        <v>#REF!</v>
      </c>
      <c r="AX27" s="258" t="e">
        <f>IF(AND($F$8=1,ABS(#REF!)&lt;&gt;INT(ABS(#REF!))),K$14&amp;", "&amp;K$15&amp;", "&amp;K$16&amp;", "&amp;$A27&amp;", "&amp;$B27&amp;", "&amp;$C27&amp;"; ","")</f>
        <v>#REF!</v>
      </c>
      <c r="AY27" s="259" t="e">
        <f>IF(AND($F$8=1,ABS(#REF!)&lt;&gt;INT(ABS(#REF!))),L$14&amp;", "&amp;L$15&amp;", "&amp;L$16&amp;", "&amp;$A27&amp;", "&amp;$B27&amp;", "&amp;$C27&amp;"; ","")</f>
        <v>#REF!</v>
      </c>
      <c r="AZ27" s="258" t="e">
        <f>IF(AND($F$8=1,ABS(#REF!)&lt;&gt;INT(ABS(#REF!))),M$14&amp;", "&amp;M$15&amp;", "&amp;M$16&amp;", "&amp;$A27&amp;", "&amp;$B27&amp;", "&amp;$C27&amp;"; ","")</f>
        <v>#REF!</v>
      </c>
      <c r="BA27" s="299" t="e">
        <f>IF(AND($F$8=1,ABS(#REF!)&lt;&gt;INT(ABS(#REF!))),N$14&amp;", "&amp;N$15&amp;", "&amp;N$16&amp;", "&amp;$A27&amp;", "&amp;$B27&amp;", "&amp;$C27&amp;"; ","")</f>
        <v>#REF!</v>
      </c>
      <c r="BB27" s="803" t="e">
        <f>IF(AND($F$8=1,ABS(#REF!)&lt;&gt;INT(ABS(#REF!))),O$14&amp;", "&amp;O$15&amp;", "&amp;O$16&amp;", "&amp;$A27&amp;", "&amp;$B27&amp;", "&amp;$C27&amp;"; ","")</f>
        <v>#REF!</v>
      </c>
      <c r="BC27" s="265" t="e">
        <f>IF(AND($F$8=1,ABS(#REF!)&lt;&gt;INT(ABS(#REF!))),P$14&amp;", "&amp;P$15&amp;", "&amp;P$16&amp;", "&amp;$A27&amp;", "&amp;$B27&amp;", "&amp;$C27&amp;"; ","")</f>
        <v>#REF!</v>
      </c>
      <c r="BD27" s="258" t="e">
        <f>IF(AND($F$8=1,ABS(#REF!)&lt;&gt;INT(ABS(#REF!))),Q$14&amp;", "&amp;Q$15&amp;", "&amp;Q$16&amp;", "&amp;$A27&amp;", "&amp;$B27&amp;", "&amp;$C27&amp;"; ","")</f>
        <v>#REF!</v>
      </c>
      <c r="BE27" s="259" t="e">
        <f>IF(AND($F$8=1,ABS(#REF!)&lt;&gt;INT(ABS(#REF!))),R$14&amp;", "&amp;R$15&amp;", "&amp;R$16&amp;", "&amp;$A27&amp;", "&amp;$B27&amp;", "&amp;$C27&amp;"; ","")</f>
        <v>#REF!</v>
      </c>
      <c r="BF27" s="258" t="e">
        <f>IF(AND($F$8=1,ABS(#REF!)&lt;&gt;INT(ABS(#REF!))),S$14&amp;", "&amp;S$15&amp;", "&amp;S$16&amp;", "&amp;$A27&amp;", "&amp;$B27&amp;", "&amp;$C27&amp;"; ","")</f>
        <v>#REF!</v>
      </c>
      <c r="BG27" s="299" t="e">
        <f>IF(AND($F$8=1,ABS(#REF!)&lt;&gt;INT(ABS(#REF!))),T$14&amp;", "&amp;T$15&amp;", "&amp;T$16&amp;", "&amp;$A27&amp;", "&amp;$B27&amp;", "&amp;$C27&amp;"; ","")</f>
        <v>#REF!</v>
      </c>
      <c r="BH27" s="803" t="e">
        <f>IF(AND($F$8=1,ABS(#REF!)&lt;&gt;INT(ABS(#REF!))),U$14&amp;", "&amp;U$15&amp;", "&amp;U$16&amp;", "&amp;$A27&amp;", "&amp;$B27&amp;", "&amp;$C27&amp;"; ","")</f>
        <v>#REF!</v>
      </c>
      <c r="BI27" s="265" t="e">
        <f>IF(AND($F$8=1,ABS(#REF!)&lt;&gt;INT(ABS(#REF!))),V$14&amp;", "&amp;V$15&amp;", "&amp;V$16&amp;", "&amp;$A27&amp;", "&amp;$B27&amp;", "&amp;$C27&amp;"; ","")</f>
        <v>#REF!</v>
      </c>
      <c r="BJ27" s="258" t="e">
        <f>IF(AND($F$8=1,ABS(#REF!)&lt;&gt;INT(ABS(#REF!))),W$14&amp;", "&amp;W$15&amp;", "&amp;W$16&amp;", "&amp;$A27&amp;", "&amp;$B27&amp;", "&amp;$C27&amp;"; ","")</f>
        <v>#REF!</v>
      </c>
      <c r="BK27" s="259" t="e">
        <f>IF(AND($F$8=1,ABS(#REF!)&lt;&gt;INT(ABS(#REF!))),X$14&amp;", "&amp;X$15&amp;", "&amp;X$16&amp;", "&amp;$A27&amp;", "&amp;$B27&amp;", "&amp;$C27&amp;"; ","")</f>
        <v>#REF!</v>
      </c>
      <c r="BL27" s="258" t="e">
        <f>IF(AND($F$8=1,ABS(#REF!)&lt;&gt;INT(ABS(#REF!))),Y$14&amp;", "&amp;Y$15&amp;", "&amp;Y$16&amp;", "&amp;$A27&amp;", "&amp;$B27&amp;", "&amp;$C27&amp;"; ","")</f>
        <v>#REF!</v>
      </c>
      <c r="BM27" s="299" t="e">
        <f>IF(AND($F$8=1,ABS(#REF!)&lt;&gt;INT(ABS(#REF!))),Z$14&amp;", "&amp;Z$15&amp;", "&amp;Z$16&amp;", "&amp;$A27&amp;", "&amp;$B27&amp;", "&amp;$C27&amp;"; ","")</f>
        <v>#REF!</v>
      </c>
      <c r="BN27" s="803" t="e">
        <f>IF(AND($F$8=1,ABS(#REF!)&lt;&gt;INT(ABS(#REF!))),AA$14&amp;", "&amp;AA$15&amp;", "&amp;AA$16&amp;", "&amp;$A27&amp;", "&amp;$B27&amp;", "&amp;$C27&amp;"; ","")</f>
        <v>#REF!</v>
      </c>
      <c r="BO27" s="50"/>
      <c r="BP27" s="295"/>
      <c r="BQ27" s="10"/>
      <c r="BR27" s="281"/>
      <c r="BS27" s="280"/>
      <c r="BT27" s="288"/>
      <c r="BU27" s="280"/>
      <c r="BV27" s="305"/>
      <c r="BW27" s="305"/>
      <c r="BX27" s="281"/>
      <c r="BY27" s="280"/>
      <c r="BZ27" s="288"/>
      <c r="CA27" s="280"/>
      <c r="CB27" s="305"/>
      <c r="CC27" s="805"/>
      <c r="CD27" s="305"/>
      <c r="CE27" s="809"/>
      <c r="CF27" s="305"/>
      <c r="CG27" s="809"/>
      <c r="CH27" s="305"/>
      <c r="CI27" s="305"/>
      <c r="CJ27" s="281"/>
      <c r="CK27" s="280"/>
      <c r="CL27" s="288"/>
      <c r="CM27" s="280"/>
      <c r="CN27" s="305"/>
      <c r="CO27" s="304"/>
      <c r="CP27" s="50"/>
      <c r="CQ27" s="295"/>
      <c r="CR27" s="10"/>
      <c r="CS27" s="10" t="s">
        <v>124</v>
      </c>
      <c r="CT27" s="10" t="s">
        <v>11286</v>
      </c>
      <c r="CU27" s="10" t="s">
        <v>11275</v>
      </c>
      <c r="CV27" s="265" t="e">
        <f>SUM(#REF!,#REF!,#REF!,#REF!,#REF!,#REF!,#REF!,#REF!,#REF!,#REF!,#REF!,#REF!,#REF!,#REF!,#REF!)</f>
        <v>#REF!</v>
      </c>
      <c r="CW27" s="258" t="e">
        <f>SUM(#REF!,#REF!,#REF!,#REF!,#REF!,#REF!,#REF!,#REF!,#REF!,#REF!,#REF!,#REF!,#REF!,#REF!,#REF!)</f>
        <v>#REF!</v>
      </c>
      <c r="CX27" s="288"/>
      <c r="CY27" s="280"/>
      <c r="CZ27" s="305"/>
      <c r="DA27" s="305"/>
      <c r="DB27" s="265" t="e">
        <f>SUM(#REF!,#REF!,#REF!,#REF!,#REF!,#REF!,#REF!,#REF!,#REF!,#REF!,#REF!,#REF!,#REF!,#REF!,#REF!)</f>
        <v>#REF!</v>
      </c>
      <c r="DC27" s="258" t="e">
        <f>SUM(#REF!,#REF!,#REF!,#REF!,#REF!,#REF!,#REF!,#REF!,#REF!,#REF!,#REF!,#REF!,#REF!,#REF!,#REF!)</f>
        <v>#REF!</v>
      </c>
      <c r="DD27" s="288"/>
      <c r="DE27" s="280"/>
      <c r="DF27" s="305"/>
      <c r="DG27" s="805"/>
      <c r="DH27" s="265" t="e">
        <f>SUM(#REF!,#REF!,#REF!,#REF!,#REF!,#REF!,#REF!,#REF!,#REF!,#REF!,#REF!,#REF!,#REF!,#REF!,#REF!)</f>
        <v>#REF!</v>
      </c>
      <c r="DI27" s="258" t="e">
        <f>SUM(#REF!,#REF!,#REF!,#REF!,#REF!,#REF!,#REF!,#REF!,#REF!,#REF!,#REF!,#REF!,#REF!,#REF!,#REF!)</f>
        <v>#REF!</v>
      </c>
      <c r="DJ27" s="305"/>
      <c r="DK27" s="809"/>
      <c r="DL27" s="305"/>
      <c r="DM27" s="305"/>
      <c r="DN27" s="265" t="e">
        <f>SUM(#REF!,#REF!,#REF!,#REF!,#REF!,#REF!,#REF!,#REF!,#REF!,#REF!,#REF!,#REF!,#REF!,#REF!,#REF!)</f>
        <v>#REF!</v>
      </c>
      <c r="DO27" s="258" t="e">
        <f>SUM(#REF!,#REF!,#REF!,#REF!,#REF!,#REF!,#REF!,#REF!,#REF!,#REF!,#REF!,#REF!,#REF!,#REF!,#REF!)</f>
        <v>#REF!</v>
      </c>
      <c r="DP27" s="288"/>
      <c r="DQ27" s="280"/>
      <c r="DR27" s="305"/>
      <c r="DS27" s="305"/>
      <c r="DT27" s="265" t="e">
        <f>SUM(#REF!,#REF!,#REF!,#REF!,#REF!,#REF!,#REF!,#REF!,#REF!,#REF!,#REF!,#REF!,#REF!,#REF!,#REF!)</f>
        <v>#REF!</v>
      </c>
      <c r="DU27" s="258" t="e">
        <f>SUM(#REF!,#REF!,#REF!,#REF!,#REF!,#REF!,#REF!,#REF!,#REF!,#REF!,#REF!,#REF!,#REF!,#REF!,#REF!)</f>
        <v>#REF!</v>
      </c>
      <c r="DV27" s="288"/>
      <c r="DW27" s="280"/>
      <c r="DX27" s="814"/>
      <c r="DY27" s="817"/>
      <c r="DZ27" s="50"/>
      <c r="EA27" s="295"/>
      <c r="EB27" s="10"/>
      <c r="EC27" s="265" t="e">
        <f>IF(AND($I$8=1,#REF!&lt;&gt;ROUND(#REF!,2)),AB$15&amp;", "&amp;AB$16&amp;", "&amp;$A27&amp;", "&amp;$B27&amp;", "&amp;$C27&amp;"; ","")</f>
        <v>#REF!</v>
      </c>
      <c r="ED27" s="258" t="e">
        <f>IF(AND($I$8=1,#REF!&lt;&gt;ROUND(#REF!,2)),AC$15&amp;", "&amp;AC$16&amp;", "&amp;$A27&amp;", "&amp;$B27&amp;", "&amp;$C27&amp;"; ","")</f>
        <v>#REF!</v>
      </c>
      <c r="EE27" s="259" t="e">
        <f>IF(AND($I$8=1,#REF!&lt;&gt;ROUND(#REF!,2)),AD$15&amp;", "&amp;AD$16&amp;", "&amp;$A27&amp;", "&amp;$B27&amp;", "&amp;$C27&amp;"; ","")</f>
        <v>#REF!</v>
      </c>
      <c r="EF27" s="258" t="e">
        <f>IF(AND($I$8=1,#REF!&lt;&gt;ROUND(#REF!,2)),AE$15&amp;", "&amp;AE$16&amp;", "&amp;$A27&amp;", "&amp;$B27&amp;", "&amp;$C27&amp;"; ","")</f>
        <v>#REF!</v>
      </c>
      <c r="EG27" s="299" t="e">
        <f>IF(AND($I$8=1,#REF!&lt;&gt;ROUND(#REF!,2)),AF$15&amp;", "&amp;AF$16&amp;", "&amp;$A27&amp;", "&amp;$B27&amp;", "&amp;$C27&amp;"; ","")</f>
        <v>#REF!</v>
      </c>
      <c r="EH27" s="266" t="e">
        <f>IF(AND($I$8=1,#REF!&lt;&gt;ROUND(#REF!,2)),AG$15&amp;", "&amp;AG$16&amp;", "&amp;$A27&amp;", "&amp;$B27&amp;", "&amp;$C27&amp;"; ","")</f>
        <v>#REF!</v>
      </c>
      <c r="EI27" s="50"/>
      <c r="EJ27" s="295"/>
      <c r="EK27" s="10"/>
      <c r="EL27" s="265" t="e">
        <f>IF(AND($J$8=1,#REF!&gt;#REF!),AB$15&amp;", "&amp;AB$16&amp;", "&amp;$A27&amp;", "&amp;$B27&amp;", "&amp;$C27&amp;"; ","")</f>
        <v>#REF!</v>
      </c>
      <c r="EM27" s="258" t="e">
        <f>IF(AND($J$8=1,#REF!&gt;#REF!),AC$15&amp;", "&amp;AC$16&amp;", "&amp;$A27&amp;", "&amp;$B27&amp;", "&amp;$C27&amp;"; ","")</f>
        <v>#REF!</v>
      </c>
      <c r="EN27" s="259" t="e">
        <f>IF(AND($J$8=1,#REF!&gt;#REF!),AD$15&amp;", "&amp;AD$16&amp;", "&amp;$A27&amp;", "&amp;$B27&amp;", "&amp;$C27&amp;"; ","")</f>
        <v>#REF!</v>
      </c>
      <c r="EO27" s="258" t="e">
        <f>IF(AND($J$8=1,#REF!&gt;#REF!),AE$15&amp;", "&amp;AE$16&amp;", "&amp;$A27&amp;", "&amp;$B27&amp;", "&amp;$C27&amp;"; ","")</f>
        <v>#REF!</v>
      </c>
      <c r="EP27" s="812" t="e">
        <f>IF(AND($J$8=1,#REF!&gt;#REF!),AF$15&amp;", "&amp;AF$16&amp;", "&amp;$A27&amp;", "&amp;$B27&amp;", "&amp;$C27&amp;"; ","")</f>
        <v>#REF!</v>
      </c>
      <c r="EQ27" s="266" t="e">
        <f>IF(AND($J$8=1,#REF!&gt;#REF!),AG$15&amp;", "&amp;AG$16&amp;", "&amp;$A27&amp;", "&amp;$B27&amp;", "&amp;$C27&amp;"; ","")</f>
        <v>#REF!</v>
      </c>
      <c r="ER27" s="50"/>
      <c r="ES27" s="295"/>
      <c r="ET27" s="10"/>
      <c r="EU27" s="265" t="e">
        <f>IF(AND($K$8=1,#REF!&gt;0),IF((#REF!/#REF!)&lt;0.03,AB$15&amp;", "&amp;AB$16&amp;", "&amp;$A27&amp;", "&amp;$B27&amp;", "&amp;$C27&amp;"; ",""),"")</f>
        <v>#REF!</v>
      </c>
      <c r="EV27" s="258" t="e">
        <f>IF(AND($K$8=1,#REF!&gt;0),IF((#REF!/#REF!)&lt;0.03,AC$15&amp;", "&amp;AC$16&amp;", "&amp;$A27&amp;", "&amp;$B27&amp;", "&amp;$C27&amp;"; ",""),"")</f>
        <v>#REF!</v>
      </c>
      <c r="EW27" s="259" t="e">
        <f>IF(AND($K$8=1,#REF!&gt;0),IF((#REF!/#REF!)&lt;0.03,AD$15&amp;", "&amp;AD$16&amp;", "&amp;$A27&amp;", "&amp;$B27&amp;", "&amp;$C27&amp;"; ",""),"")</f>
        <v>#REF!</v>
      </c>
      <c r="EX27" s="258" t="e">
        <f>IF(AND($K$8=1,#REF!&gt;0),IF((#REF!/#REF!)&lt;0.03,AE$15&amp;", "&amp;AE$16&amp;", "&amp;$A27&amp;", "&amp;$B27&amp;", "&amp;$C27&amp;"; ",""),"")</f>
        <v>#REF!</v>
      </c>
      <c r="EY27" s="812" t="e">
        <f>IF(AND($K$8=1,#REF!&gt;0),IF((#REF!/#REF!)&lt;0.03,AF$15&amp;", "&amp;AF$16&amp;", "&amp;$A27&amp;", "&amp;$B27&amp;", "&amp;$C27&amp;"; ",""),"")</f>
        <v>#REF!</v>
      </c>
      <c r="EZ27" s="266" t="e">
        <f>IF(AND($K$8=1,#REF!&gt;0),IF((#REF!/#REF!)&lt;0.03,AG$15&amp;", "&amp;AG$16&amp;", "&amp;$A27&amp;", "&amp;$B27&amp;", "&amp;$C27&amp;"; ",""),"")</f>
        <v>#REF!</v>
      </c>
      <c r="FA27" s="50"/>
      <c r="FB27" s="3"/>
      <c r="FC27" s="323"/>
      <c r="FD27" s="10"/>
      <c r="FE27" s="265" t="e">
        <f>IF(AND($Q$8=1,SUM(#REF!,#REF!)&gt;$FC$22,#REF!=0),P$15&amp;", "&amp;P$16&amp;", "&amp;$A27&amp;", "&amp;$B27&amp;", "&amp;$C27&amp;"; ","")</f>
        <v>#REF!</v>
      </c>
      <c r="FF27" s="258" t="e">
        <f>IF(AND($Q$8=1,SUM(#REF!,#REF!)&gt;$FC$22,#REF!=0),Q$15&amp;", "&amp;Q$16&amp;", "&amp;$A27&amp;", "&amp;$B27&amp;", "&amp;$C27&amp;"; ","")</f>
        <v>#REF!</v>
      </c>
      <c r="FG27" s="259" t="e">
        <f>IF(AND($Q$8=1,SUM(#REF!,#REF!)&gt;$FC$22,#REF!=0),R$15&amp;", "&amp;R$16&amp;", "&amp;$A27&amp;", "&amp;$B27&amp;", "&amp;$C27&amp;"; ","")</f>
        <v>#REF!</v>
      </c>
      <c r="FH27" s="258" t="e">
        <f>IF(AND($Q$8=1,SUM(#REF!,#REF!)&gt;$FC$22,#REF!=0),S$15&amp;", "&amp;S$16&amp;", "&amp;$A27&amp;", "&amp;$B27&amp;", "&amp;$C27&amp;"; ","")</f>
        <v>#REF!</v>
      </c>
      <c r="FI27" s="812" t="e">
        <f>IF(AND($Q$8=1,SUM(#REF!,#REF!)&gt;$FC$22,#REF!=0),T$15&amp;", "&amp;T$16&amp;", "&amp;$A27&amp;", "&amp;$B27&amp;", "&amp;$C27&amp;"; ","")</f>
        <v>#REF!</v>
      </c>
      <c r="FJ27" s="266" t="e">
        <f>IF(AND($Q$8=1,SUM(#REF!,#REF!)&gt;$FC$22,#REF!=0),U$15&amp;", "&amp;U$16&amp;", "&amp;$A27&amp;", "&amp;$B27&amp;", "&amp;$C27&amp;"; ","")</f>
        <v>#REF!</v>
      </c>
      <c r="FK27" s="324"/>
      <c r="FL27" s="323"/>
      <c r="FM27" s="10"/>
      <c r="FN27" s="265" t="e">
        <f>IF(AND($R$8=1,SUM(#REF!,#REF!)&gt;0,SUM(#REF!,#REF!)=ABS(#REF!)),P$15&amp;", "&amp;P$16&amp;", "&amp;$A27&amp;", "&amp;$B27&amp;", "&amp;$C27&amp;"; ","")</f>
        <v>#REF!</v>
      </c>
      <c r="FO27" s="258" t="e">
        <f>IF(AND($R$8=1,SUM(#REF!,#REF!)&gt;0,SUM(#REF!,#REF!)=ABS(#REF!)),Q$15&amp;", "&amp;Q$16&amp;", "&amp;$A27&amp;", "&amp;$B27&amp;", "&amp;$C27&amp;"; ","")</f>
        <v>#REF!</v>
      </c>
      <c r="FP27" s="259" t="e">
        <f>IF(AND($R$8=1,SUM(#REF!,#REF!)&gt;0,SUM(#REF!,#REF!)=ABS(#REF!)),R$15&amp;", "&amp;R$16&amp;", "&amp;$A27&amp;", "&amp;$B27&amp;", "&amp;$C27&amp;"; ","")</f>
        <v>#REF!</v>
      </c>
      <c r="FQ27" s="258" t="e">
        <f>IF(AND($R$8=1,SUM(#REF!,#REF!)&gt;0,SUM(#REF!,#REF!)=ABS(#REF!)),S$15&amp;", "&amp;S$16&amp;", "&amp;$A27&amp;", "&amp;$B27&amp;", "&amp;$C27&amp;"; ","")</f>
        <v>#REF!</v>
      </c>
      <c r="FR27" s="812" t="e">
        <f>IF(AND($R$8=1,SUM(#REF!,#REF!)&gt;0,SUM(#REF!,#REF!)=ABS(#REF!)),T$15&amp;", "&amp;T$16&amp;", "&amp;$A27&amp;", "&amp;$B27&amp;", "&amp;$C27&amp;"; ","")</f>
        <v>#REF!</v>
      </c>
      <c r="FS27" s="266" t="e">
        <f>IF(AND($R$8=1,SUM(#REF!,#REF!)&gt;0,SUM(#REF!,#REF!)=ABS(#REF!)),U$15&amp;", "&amp;U$16&amp;", "&amp;$A27&amp;", "&amp;$B27&amp;", "&amp;$C27&amp;"; ","")</f>
        <v>#REF!</v>
      </c>
      <c r="FT27" s="324"/>
      <c r="FU27" s="3"/>
      <c r="FV27" s="3"/>
      <c r="FW27" s="621" t="e">
        <f>FW25&amp;FX25&amp;FY25&amp;FZ25&amp;GA25&amp;GB25</f>
        <v>#REF!</v>
      </c>
      <c r="FX27" s="3"/>
      <c r="FY27" s="3"/>
      <c r="FZ27" s="3"/>
      <c r="GA27" s="3"/>
      <c r="GB27" s="3"/>
      <c r="GC27" s="3"/>
      <c r="GD27" s="323"/>
      <c r="GE27" s="10"/>
      <c r="GF27" s="265" t="e">
        <f>IF(AND($T$8=1,#REF!&gt;0,EU27=""),IF((#REF!/#REF!)&lt;0.25,AB$15&amp;", "&amp;AB$16&amp;", "&amp;$A27&amp;", "&amp;$B27&amp;", "&amp;$C27&amp;"; ",""),"")</f>
        <v>#REF!</v>
      </c>
      <c r="GG27" s="258" t="e">
        <f>IF(AND($T$8=1,#REF!&gt;0,EV27=""),IF((#REF!/#REF!)&lt;0.25,AC$15&amp;", "&amp;AC$16&amp;", "&amp;$A27&amp;", "&amp;$B27&amp;", "&amp;$C27&amp;"; ",""),"")</f>
        <v>#REF!</v>
      </c>
      <c r="GH27" s="259" t="e">
        <f>IF(AND($T$8=1,#REF!&gt;0,EW27=""),IF((#REF!/#REF!)&lt;0.25,AD$15&amp;", "&amp;AD$16&amp;", "&amp;$A27&amp;", "&amp;$B27&amp;", "&amp;$C27&amp;"; ",""),"")</f>
        <v>#REF!</v>
      </c>
      <c r="GI27" s="258" t="e">
        <f>IF(AND($T$8=1,#REF!&gt;0,EX27=""),IF((#REF!/#REF!)&lt;0.25,AE$15&amp;", "&amp;AE$16&amp;", "&amp;$A27&amp;", "&amp;$B27&amp;", "&amp;$C27&amp;"; ",""),"")</f>
        <v>#REF!</v>
      </c>
      <c r="GJ27" s="812" t="e">
        <f>IF(AND($T$8=1,#REF!&gt;0,EY27=""),IF((#REF!/#REF!)&lt;0.25,AF$15&amp;", "&amp;AF$16&amp;", "&amp;$A27&amp;", "&amp;$B27&amp;", "&amp;$C27&amp;"; ",""),"")</f>
        <v>#REF!</v>
      </c>
      <c r="GK27" s="266" t="e">
        <f>IF(AND($T$8=1,#REF!&gt;0,EZ27=""),IF((#REF!/#REF!)&lt;0.25,AG$15&amp;", "&amp;AG$16&amp;", "&amp;$A27&amp;", "&amp;$B27&amp;", "&amp;$C27&amp;"; ",""),"")</f>
        <v>#REF!</v>
      </c>
      <c r="GL27" s="324"/>
      <c r="GM27" s="323"/>
      <c r="GN27" s="10"/>
      <c r="GO27" s="265" t="e">
        <f>IF(AND($U$8=1,$B27="Long length",#REF!&lt;&gt;0),D$15&amp;", "&amp;D$16&amp;", "&amp;$A27&amp;", "&amp;$B27&amp;", "&amp;$C27&amp;"; ","")</f>
        <v>#REF!</v>
      </c>
      <c r="GP27" s="258" t="e">
        <f>IF(AND($U$8=1,$B27="Long length",#REF!&lt;&gt;0),E$15&amp;", "&amp;E$16&amp;", "&amp;$A27&amp;", "&amp;$B27&amp;", "&amp;$C27&amp;"; ","")</f>
        <v>#REF!</v>
      </c>
      <c r="GQ27" s="259" t="e">
        <f>IF(AND($U$8=1,$B27="Long length",#REF!&lt;&gt;0),F$15&amp;", "&amp;F$16&amp;", "&amp;$A27&amp;", "&amp;$B27&amp;", "&amp;$C27&amp;"; ","")</f>
        <v>#REF!</v>
      </c>
      <c r="GR27" s="258" t="e">
        <f>IF(AND($U$8=1,$B27="Long length",#REF!&lt;&gt;0),G$15&amp;", "&amp;G$16&amp;", "&amp;$A27&amp;", "&amp;$B27&amp;", "&amp;$C27&amp;"; ","")</f>
        <v>#REF!</v>
      </c>
      <c r="GS27" s="812" t="e">
        <f>IF(AND($U$8=1,$B27="Long length",#REF!&lt;&gt;0),H$15&amp;", "&amp;H$16&amp;", "&amp;$A27&amp;", "&amp;$B27&amp;", "&amp;$C27&amp;"; ","")</f>
        <v>#REF!</v>
      </c>
      <c r="GT27" s="266" t="e">
        <f>IF(AND($U$8=1,$B27="Long length",#REF!&lt;&gt;0),I$15&amp;", "&amp;I$16&amp;", "&amp;$A27&amp;", "&amp;$B27&amp;", "&amp;$C27&amp;"; ","")</f>
        <v>#REF!</v>
      </c>
      <c r="GU27" s="324"/>
    </row>
    <row r="28" spans="1:203" x14ac:dyDescent="0.2">
      <c r="A28" s="3" t="s">
        <v>11288</v>
      </c>
      <c r="B28" s="3" t="s">
        <v>11274</v>
      </c>
      <c r="C28" s="3" t="s">
        <v>11275</v>
      </c>
      <c r="E28" s="295"/>
      <c r="F28" s="10"/>
      <c r="G28" s="264" t="e">
        <f>IF(AND($D$8=1,#REF!&gt;0),P$15&amp;", "&amp;P$16&amp;", "&amp;$A28&amp;", "&amp;$B28&amp;", "&amp;$C28&amp;"; ","")</f>
        <v>#REF!</v>
      </c>
      <c r="H28" s="255" t="e">
        <f>IF(AND($D$8=1,#REF!&gt;0),Q$15&amp;", "&amp;Q$16&amp;", "&amp;$A28&amp;", "&amp;$B28&amp;", "&amp;$C28&amp;"; ","")</f>
        <v>#REF!</v>
      </c>
      <c r="I28" s="256" t="e">
        <f>IF(AND($D$8=1,#REF!&gt;0),R$15&amp;", "&amp;R$16&amp;", "&amp;$A28&amp;", "&amp;$B28&amp;", "&amp;$C28&amp;"; ","")</f>
        <v>#REF!</v>
      </c>
      <c r="J28" s="255" t="e">
        <f>IF(AND($D$8=1,#REF!&gt;0),S$15&amp;", "&amp;S$16&amp;", "&amp;$A28&amp;", "&amp;$B28&amp;", "&amp;$C28&amp;"; ","")</f>
        <v>#REF!</v>
      </c>
      <c r="K28" s="298" t="e">
        <f>IF(AND($D$8=1,#REF!&gt;0),T$15&amp;", "&amp;T$16&amp;", "&amp;$A28&amp;", "&amp;$B28&amp;", "&amp;$C28&amp;"; ","")</f>
        <v>#REF!</v>
      </c>
      <c r="L28" s="293" t="e">
        <f>IF(AND($D$8=1,#REF!&gt;0),U$15&amp;", "&amp;U$16&amp;", "&amp;$A28&amp;", "&amp;$B28&amp;", "&amp;$C28&amp;"; ","")</f>
        <v>#REF!</v>
      </c>
      <c r="M28" s="50"/>
      <c r="N28" s="295"/>
      <c r="O28" s="10"/>
      <c r="P28" s="264" t="e">
        <f>IF(AND($E$8=1,#REF!&lt;0),D$14&amp;", "&amp;D$15&amp;", "&amp;D$16&amp;", "&amp;$A28&amp;", "&amp;$B28&amp;", "&amp;$C28&amp;"; ","")</f>
        <v>#REF!</v>
      </c>
      <c r="Q28" s="255" t="e">
        <f>IF(AND($E$8=1,#REF!&lt;0),E$14&amp;", "&amp;E$15&amp;", "&amp;E$16&amp;", "&amp;$A28&amp;", "&amp;$B28&amp;", "&amp;$C28&amp;"; ","")</f>
        <v>#REF!</v>
      </c>
      <c r="R28" s="256" t="e">
        <f>IF(AND($E$8=1,#REF!&lt;0),F$14&amp;", "&amp;F$15&amp;", "&amp;F$16&amp;", "&amp;$A28&amp;", "&amp;$B28&amp;", "&amp;$C28&amp;"; ","")</f>
        <v>#REF!</v>
      </c>
      <c r="S28" s="255" t="e">
        <f>IF(AND($E$8=1,#REF!&lt;0),G$14&amp;", "&amp;G$15&amp;", "&amp;G$16&amp;", "&amp;$A28&amp;", "&amp;$B28&amp;", "&amp;$C28&amp;"; ","")</f>
        <v>#REF!</v>
      </c>
      <c r="T28" s="298" t="e">
        <f>IF(AND($E$8=1,#REF!&lt;0),H$14&amp;", "&amp;H$15&amp;", "&amp;H$16&amp;", "&amp;$A28&amp;", "&amp;$B28&amp;", "&amp;$C28&amp;"; ","")</f>
        <v>#REF!</v>
      </c>
      <c r="U28" s="298" t="e">
        <f>IF(AND($E$8=1,#REF!&lt;0),I$14&amp;", "&amp;I$15&amp;", "&amp;I$16&amp;", "&amp;$A28&amp;", "&amp;$B28&amp;", "&amp;$C28&amp;"; ","")</f>
        <v>#REF!</v>
      </c>
      <c r="V28" s="264" t="e">
        <f>IF(AND($E$8=1,#REF!&lt;0),J$14&amp;", "&amp;J$15&amp;", "&amp;J$16&amp;", "&amp;$A28&amp;", "&amp;$B28&amp;", "&amp;$C28&amp;"; ","")</f>
        <v>#REF!</v>
      </c>
      <c r="W28" s="255" t="e">
        <f>IF(AND($E$8=1,#REF!&lt;0),K$14&amp;", "&amp;K$15&amp;", "&amp;K$16&amp;", "&amp;$A28&amp;", "&amp;$B28&amp;", "&amp;$C28&amp;"; ","")</f>
        <v>#REF!</v>
      </c>
      <c r="X28" s="256" t="e">
        <f>IF(AND($E$8=1,#REF!&lt;0),L$14&amp;", "&amp;L$15&amp;", "&amp;L$16&amp;", "&amp;$A28&amp;", "&amp;$B28&amp;", "&amp;$C28&amp;"; ","")</f>
        <v>#REF!</v>
      </c>
      <c r="Y28" s="255" t="e">
        <f>IF(AND($E$8=1,#REF!&lt;0),M$14&amp;", "&amp;M$15&amp;", "&amp;M$16&amp;", "&amp;$A28&amp;", "&amp;$B28&amp;", "&amp;$C28&amp;"; ","")</f>
        <v>#REF!</v>
      </c>
      <c r="Z28" s="298" t="e">
        <f>IF(AND($E$8=1,#REF!&lt;0),N$14&amp;", "&amp;N$15&amp;", "&amp;N$16&amp;", "&amp;$A28&amp;", "&amp;$B28&amp;", "&amp;$C28&amp;"; ","")</f>
        <v>#REF!</v>
      </c>
      <c r="AA28" s="298" t="e">
        <f>IF(AND($E$8=1,#REF!&lt;0),O$14&amp;", "&amp;O$15&amp;", "&amp;O$16&amp;", "&amp;$A28&amp;", "&amp;$B28&amp;", "&amp;$C28&amp;"; ","")</f>
        <v>#REF!</v>
      </c>
      <c r="AB28" s="264" t="e">
        <f>IF(AND($E$8=1,#REF!&lt;0),V$14&amp;", "&amp;V$15&amp;", "&amp;V$16&amp;", "&amp;$A28&amp;", "&amp;$B28&amp;", "&amp;$C28&amp;"; ","")</f>
        <v>#REF!</v>
      </c>
      <c r="AC28" s="255" t="e">
        <f>IF(AND($E$8=1,#REF!&lt;0),W$14&amp;", "&amp;W$15&amp;", "&amp;W$16&amp;", "&amp;$A28&amp;", "&amp;$B28&amp;", "&amp;$C28&amp;"; ","")</f>
        <v>#REF!</v>
      </c>
      <c r="AD28" s="256" t="e">
        <f>IF(AND($E$8=1,#REF!&lt;0),X$14&amp;", "&amp;X$15&amp;", "&amp;X$16&amp;", "&amp;$A28&amp;", "&amp;$B28&amp;", "&amp;$C28&amp;"; ","")</f>
        <v>#REF!</v>
      </c>
      <c r="AE28" s="257" t="e">
        <f>IF(AND($E$8=1,#REF!&lt;0),Y$14&amp;", "&amp;Y$15&amp;", "&amp;Y$16&amp;", "&amp;$A28&amp;", "&amp;$B28&amp;", "&amp;$C28&amp;"; ","")</f>
        <v>#REF!</v>
      </c>
      <c r="AF28" s="256" t="e">
        <f>IF(AND($E$8=1,#REF!&lt;0),Z$14&amp;", "&amp;Z$15&amp;", "&amp;Z$16&amp;", "&amp;$A28&amp;", "&amp;$B28&amp;", "&amp;$C28&amp;"; ","")</f>
        <v>#REF!</v>
      </c>
      <c r="AG28" s="298" t="e">
        <f>IF(AND($E$8=1,#REF!&lt;0),AA$14&amp;", "&amp;AA$15&amp;", "&amp;AA$16&amp;", "&amp;$A28&amp;", "&amp;$B28&amp;", "&amp;$C28&amp;"; ","")</f>
        <v>#REF!</v>
      </c>
      <c r="AH28" s="264" t="e">
        <f>IF(AND($E$8=1,#REF!&lt;0),AB$14&amp;", "&amp;AB$15&amp;", "&amp;AB$16&amp;", "&amp;$A28&amp;", "&amp;$B28&amp;", "&amp;$C28&amp;"; ","")</f>
        <v>#REF!</v>
      </c>
      <c r="AI28" s="255" t="e">
        <f>IF(AND($E$8=1,#REF!&lt;0),AC$14&amp;", "&amp;AC$15&amp;", "&amp;AC$16&amp;", "&amp;$A28&amp;", "&amp;$B28&amp;", "&amp;$C28&amp;"; ","")</f>
        <v>#REF!</v>
      </c>
      <c r="AJ28" s="256" t="e">
        <f>IF(AND($E$8=1,#REF!&lt;0),AD$14&amp;", "&amp;AD$15&amp;", "&amp;AD$16&amp;", "&amp;$A28&amp;", "&amp;$B28&amp;", "&amp;$C28&amp;"; ","")</f>
        <v>#REF!</v>
      </c>
      <c r="AK28" s="257" t="e">
        <f>IF(AND($E$8=1,#REF!&lt;0),AE$14&amp;", "&amp;AE$15&amp;", "&amp;AE$16&amp;", "&amp;$A28&amp;", "&amp;$B28&amp;", "&amp;$C28&amp;"; ","")</f>
        <v>#REF!</v>
      </c>
      <c r="AL28" s="256" t="e">
        <f>IF(AND($E$8=1,#REF!&lt;0),AF$14&amp;", "&amp;AF$15&amp;", "&amp;AF$16&amp;", "&amp;$A28&amp;", "&amp;$B28&amp;", "&amp;$C28&amp;"; ","")</f>
        <v>#REF!</v>
      </c>
      <c r="AM28" s="802" t="e">
        <f>IF(AND($E$8=1,#REF!&lt;0),AG$14&amp;", "&amp;AG$15&amp;", "&amp;AG$16&amp;", "&amp;$A28&amp;", "&amp;$B28&amp;", "&amp;$C28&amp;"; ","")</f>
        <v>#REF!</v>
      </c>
      <c r="AN28" s="50"/>
      <c r="AO28" s="295"/>
      <c r="AP28" s="10"/>
      <c r="AQ28" s="286"/>
      <c r="AR28" s="287"/>
      <c r="AS28" s="301"/>
      <c r="AT28" s="287"/>
      <c r="AU28" s="303"/>
      <c r="AV28" s="303"/>
      <c r="AW28" s="286"/>
      <c r="AX28" s="287"/>
      <c r="AY28" s="301"/>
      <c r="AZ28" s="287"/>
      <c r="BA28" s="303"/>
      <c r="BB28" s="804"/>
      <c r="BC28" s="286"/>
      <c r="BD28" s="287"/>
      <c r="BE28" s="301"/>
      <c r="BF28" s="287"/>
      <c r="BG28" s="303"/>
      <c r="BH28" s="804"/>
      <c r="BI28" s="286"/>
      <c r="BJ28" s="287"/>
      <c r="BK28" s="301"/>
      <c r="BL28" s="287"/>
      <c r="BM28" s="303"/>
      <c r="BN28" s="804"/>
      <c r="BO28" s="50"/>
      <c r="BP28" s="295"/>
      <c r="BQ28" s="10"/>
      <c r="BR28" s="264" t="e">
        <f>IF(AND($G$8=1,#REF!&lt;&gt;"",ABS(#REF!)-INT(ABS(#REF!))&lt;&gt;0,ABS(#REF!)-INT(ABS(#REF!))&lt;&gt;0.5),D$14&amp;", "&amp;D$15&amp;", "&amp;D$16&amp;", "&amp;$A28&amp;", "&amp;$B28&amp;", "&amp;$C28&amp;"; ","")</f>
        <v>#REF!</v>
      </c>
      <c r="BS28" s="255" t="e">
        <f>IF(AND($G$8=1,#REF!&lt;&gt;"",ABS(#REF!)-INT(ABS(#REF!))&lt;&gt;0,ABS(#REF!)-INT(ABS(#REF!))&lt;&gt;0.5),E$14&amp;", "&amp;E$15&amp;", "&amp;E$16&amp;", "&amp;$A28&amp;", "&amp;$B28&amp;", "&amp;$C28&amp;"; ","")</f>
        <v>#REF!</v>
      </c>
      <c r="BT28" s="256" t="e">
        <f>IF(AND($G$8=1,#REF!&lt;&gt;"",ABS(#REF!)-INT(ABS(#REF!))&lt;&gt;0,ABS(#REF!)-INT(ABS(#REF!))&lt;&gt;0.5),F$14&amp;", "&amp;F$15&amp;", "&amp;F$16&amp;", "&amp;$A28&amp;", "&amp;$B28&amp;", "&amp;$C28&amp;"; ","")</f>
        <v>#REF!</v>
      </c>
      <c r="BU28" s="255" t="e">
        <f>IF(AND($G$8=1,#REF!&lt;&gt;"",ABS(#REF!)-INT(ABS(#REF!))&lt;&gt;0,ABS(#REF!)-INT(ABS(#REF!))&lt;&gt;0.5),G$14&amp;", "&amp;G$15&amp;", "&amp;G$16&amp;", "&amp;$A28&amp;", "&amp;$B28&amp;", "&amp;$C28&amp;"; ","")</f>
        <v>#REF!</v>
      </c>
      <c r="BV28" s="256" t="e">
        <f>IF(AND($G$8=1,#REF!&lt;&gt;"",ABS(#REF!)-INT(ABS(#REF!))&lt;&gt;0,ABS(#REF!)-INT(ABS(#REF!))&lt;&gt;0.5),H$14&amp;", "&amp;H$15&amp;", "&amp;H$16&amp;", "&amp;$A28&amp;", "&amp;$B28&amp;", "&amp;$C28&amp;"; ","")</f>
        <v>#REF!</v>
      </c>
      <c r="BW28" s="255" t="e">
        <f>IF(AND($G$8=1,#REF!&lt;&gt;"",ABS(#REF!)-INT(ABS(#REF!))&lt;&gt;0,ABS(#REF!)-INT(ABS(#REF!))&lt;&gt;0.5),I$14&amp;", "&amp;I$15&amp;", "&amp;I$16&amp;", "&amp;$A28&amp;", "&amp;$B28&amp;", "&amp;$C28&amp;"; ","")</f>
        <v>#REF!</v>
      </c>
      <c r="BX28" s="264" t="e">
        <f>IF(AND($G$8=1,#REF!&lt;&gt;"",ABS(#REF!)-INT(ABS(#REF!))&lt;&gt;0,ABS(#REF!)-INT(ABS(#REF!))&lt;&gt;0.5),J$14&amp;", "&amp;J$15&amp;", "&amp;J$16&amp;", "&amp;$A28&amp;", "&amp;$B28&amp;", "&amp;$C28&amp;"; ","")</f>
        <v>#REF!</v>
      </c>
      <c r="BY28" s="255" t="e">
        <f>IF(AND($G$8=1,#REF!&lt;&gt;"",ABS(#REF!)-INT(ABS(#REF!))&lt;&gt;0,ABS(#REF!)-INT(ABS(#REF!))&lt;&gt;0.5),K$14&amp;", "&amp;K$15&amp;", "&amp;K$16&amp;", "&amp;$A28&amp;", "&amp;$B28&amp;", "&amp;$C28&amp;"; ","")</f>
        <v>#REF!</v>
      </c>
      <c r="BZ28" s="256" t="e">
        <f>IF(AND($G$8=1,#REF!&lt;&gt;"",ABS(#REF!)-INT(ABS(#REF!))&lt;&gt;0,ABS(#REF!)-INT(ABS(#REF!))&lt;&gt;0.5),L$14&amp;", "&amp;L$15&amp;", "&amp;L$16&amp;", "&amp;$A28&amp;", "&amp;$B28&amp;", "&amp;$C28&amp;"; ","")</f>
        <v>#REF!</v>
      </c>
      <c r="CA28" s="255" t="e">
        <f>IF(AND($G$8=1,#REF!&lt;&gt;"",ABS(#REF!)-INT(ABS(#REF!))&lt;&gt;0,ABS(#REF!)-INT(ABS(#REF!))&lt;&gt;0.5),M$14&amp;", "&amp;M$15&amp;", "&amp;M$16&amp;", "&amp;$A28&amp;", "&amp;$B28&amp;", "&amp;$C28&amp;"; ","")</f>
        <v>#REF!</v>
      </c>
      <c r="CB28" s="298" t="e">
        <f>IF(AND($G$8=1,#REF!&lt;&gt;"",ABS(#REF!)-INT(ABS(#REF!))&lt;&gt;0,ABS(#REF!)-INT(ABS(#REF!))&lt;&gt;0.5),N$14&amp;", "&amp;N$15&amp;", "&amp;N$16&amp;", "&amp;$A28&amp;", "&amp;$B28&amp;", "&amp;$C28&amp;"; ","")</f>
        <v>#REF!</v>
      </c>
      <c r="CC28" s="802" t="e">
        <f>IF(AND($G$8=1,#REF!&lt;&gt;"",ABS(#REF!)-INT(ABS(#REF!))&lt;&gt;0,ABS(#REF!)-INT(ABS(#REF!))&lt;&gt;0.5),O$14&amp;", "&amp;O$15&amp;", "&amp;O$16&amp;", "&amp;$A28&amp;", "&amp;$B28&amp;", "&amp;$C28&amp;"; ","")</f>
        <v>#REF!</v>
      </c>
      <c r="CD28" s="298" t="e">
        <f>IF(AND($G$8=1,#REF!&lt;&gt;"",ABS(#REF!)-INT(ABS(#REF!))&lt;&gt;0,ABS(#REF!)-INT(ABS(#REF!))&lt;&gt;0.5),P$14&amp;", "&amp;P$15&amp;", "&amp;P$16&amp;", "&amp;$A28&amp;", "&amp;$B28&amp;", "&amp;$C28&amp;"; ","")</f>
        <v>#REF!</v>
      </c>
      <c r="CE28" s="806" t="e">
        <f>IF(AND($G$8=1,#REF!&lt;&gt;"",ABS(#REF!)-INT(ABS(#REF!))&lt;&gt;0,ABS(#REF!)-INT(ABS(#REF!))&lt;&gt;0.5),Q$14&amp;", "&amp;Q$15&amp;", "&amp;Q$16&amp;", "&amp;$A28&amp;", "&amp;$B28&amp;", "&amp;$C28&amp;"; ","")</f>
        <v>#REF!</v>
      </c>
      <c r="CF28" s="298" t="e">
        <f>IF(AND($G$8=1,#REF!&lt;&gt;"",ABS(#REF!)-INT(ABS(#REF!))&lt;&gt;0,ABS(#REF!)-INT(ABS(#REF!))&lt;&gt;0.5),R$14&amp;", "&amp;R$15&amp;", "&amp;R$16&amp;", "&amp;$A28&amp;", "&amp;$B28&amp;", "&amp;$C28&amp;"; ","")</f>
        <v>#REF!</v>
      </c>
      <c r="CG28" s="806" t="e">
        <f>IF(AND($G$8=1,#REF!&lt;&gt;"",ABS(#REF!)-INT(ABS(#REF!))&lt;&gt;0,ABS(#REF!)-INT(ABS(#REF!))&lt;&gt;0.5),S$14&amp;", "&amp;S$15&amp;", "&amp;S$16&amp;", "&amp;$A28&amp;", "&amp;$B28&amp;", "&amp;$C28&amp;"; ","")</f>
        <v>#REF!</v>
      </c>
      <c r="CH28" s="298" t="e">
        <f>IF(AND($G$8=1,#REF!&lt;&gt;"",ABS(#REF!)-INT(ABS(#REF!))&lt;&gt;0,ABS(#REF!)-INT(ABS(#REF!))&lt;&gt;0.5),T$14&amp;", "&amp;T$15&amp;", "&amp;T$16&amp;", "&amp;$A28&amp;", "&amp;$B28&amp;", "&amp;$C28&amp;"; ","")</f>
        <v>#REF!</v>
      </c>
      <c r="CI28" s="298" t="e">
        <f>IF(AND($G$8=1,#REF!&lt;&gt;"",ABS(#REF!)-INT(ABS(#REF!))&lt;&gt;0,ABS(#REF!)-INT(ABS(#REF!))&lt;&gt;0.5),U$14&amp;", "&amp;U$15&amp;", "&amp;U$16&amp;", "&amp;$A28&amp;", "&amp;$B28&amp;", "&amp;$C28&amp;"; ","")</f>
        <v>#REF!</v>
      </c>
      <c r="CJ28" s="264" t="e">
        <f>IF(AND($G$8=1,#REF!&lt;&gt;"",ABS(#REF!)-INT(ABS(#REF!))&lt;&gt;0,ABS(#REF!)-INT(ABS(#REF!))&lt;&gt;0.5),V$14&amp;", "&amp;V$15&amp;", "&amp;V$16&amp;", "&amp;$A28&amp;", "&amp;$B28&amp;", "&amp;$C28&amp;"; ","")</f>
        <v>#REF!</v>
      </c>
      <c r="CK28" s="255" t="e">
        <f>IF(AND($G$8=1,#REF!&lt;&gt;"",ABS(#REF!)-INT(ABS(#REF!))&lt;&gt;0,ABS(#REF!)-INT(ABS(#REF!))&lt;&gt;0.5),W$14&amp;", "&amp;W$15&amp;", "&amp;W$16&amp;", "&amp;$A28&amp;", "&amp;$B28&amp;", "&amp;$C28&amp;"; ","")</f>
        <v>#REF!</v>
      </c>
      <c r="CL28" s="256" t="e">
        <f>IF(AND($G$8=1,#REF!&lt;&gt;"",ABS(#REF!)-INT(ABS(#REF!))&lt;&gt;0,ABS(#REF!)-INT(ABS(#REF!))&lt;&gt;0.5),X$14&amp;", "&amp;X$15&amp;", "&amp;X$16&amp;", "&amp;$A28&amp;", "&amp;$B28&amp;", "&amp;$C28&amp;"; ","")</f>
        <v>#REF!</v>
      </c>
      <c r="CM28" s="255" t="e">
        <f>IF(AND($G$8=1,#REF!&lt;&gt;"",ABS(#REF!)-INT(ABS(#REF!))&lt;&gt;0,ABS(#REF!)-INT(ABS(#REF!))&lt;&gt;0.5),Y$14&amp;", "&amp;Y$15&amp;", "&amp;Y$16&amp;", "&amp;$A28&amp;", "&amp;$B28&amp;", "&amp;$C28&amp;"; ","")</f>
        <v>#REF!</v>
      </c>
      <c r="CN28" s="298" t="e">
        <f>IF(AND($G$8=1,#REF!&lt;&gt;"",ABS(#REF!)-INT(ABS(#REF!))&lt;&gt;0,ABS(#REF!)-INT(ABS(#REF!))&lt;&gt;0.5),Z$14&amp;", "&amp;Z$15&amp;", "&amp;Z$16&amp;", "&amp;$A28&amp;", "&amp;$B28&amp;", "&amp;$C28&amp;"; ","")</f>
        <v>#REF!</v>
      </c>
      <c r="CO28" s="293" t="e">
        <f>IF(AND($G$8=1,#REF!&lt;&gt;"",ABS(#REF!)-INT(ABS(#REF!))&lt;&gt;0,ABS(#REF!)-INT(ABS(#REF!))&lt;&gt;0.5),AA$14&amp;", "&amp;AA$15&amp;", "&amp;AA$16&amp;", "&amp;$A28&amp;", "&amp;$B28&amp;", "&amp;$C28&amp;"; ","")</f>
        <v>#REF!</v>
      </c>
      <c r="CP28" s="50"/>
      <c r="CQ28" s="295"/>
      <c r="CR28" s="10"/>
      <c r="CS28" s="10" t="s">
        <v>124</v>
      </c>
      <c r="CT28" s="10" t="s">
        <v>11286</v>
      </c>
      <c r="CU28" s="10" t="s">
        <v>11284</v>
      </c>
      <c r="CV28" s="314" t="e">
        <f>SUM(#REF!,#REF!,#REF!,#REF!,#REF!,#REF!,#REF!,#REF!,#REF!,#REF!,#REF!,#REF!,#REF!,#REF!,#REF!)</f>
        <v>#REF!</v>
      </c>
      <c r="CW28" s="315" t="e">
        <f>SUM(#REF!,#REF!,#REF!,#REF!,#REF!,#REF!,#REF!,#REF!,#REF!,#REF!,#REF!,#REF!,#REF!,#REF!,#REF!)</f>
        <v>#REF!</v>
      </c>
      <c r="CX28" s="311"/>
      <c r="CY28" s="830"/>
      <c r="CZ28" s="313"/>
      <c r="DA28" s="313"/>
      <c r="DB28" s="314" t="e">
        <f>SUM(#REF!,#REF!,#REF!,#REF!,#REF!,#REF!,#REF!,#REF!,#REF!,#REF!,#REF!,#REF!,#REF!,#REF!,#REF!)</f>
        <v>#REF!</v>
      </c>
      <c r="DC28" s="315" t="e">
        <f>SUM(#REF!,#REF!,#REF!,#REF!,#REF!,#REF!,#REF!,#REF!,#REF!,#REF!,#REF!,#REF!,#REF!,#REF!,#REF!)</f>
        <v>#REF!</v>
      </c>
      <c r="DD28" s="311"/>
      <c r="DE28" s="830"/>
      <c r="DF28" s="313"/>
      <c r="DG28" s="831"/>
      <c r="DH28" s="314" t="e">
        <f>SUM(#REF!,#REF!,#REF!,#REF!,#REF!,#REF!,#REF!,#REF!,#REF!,#REF!,#REF!,#REF!,#REF!,#REF!,#REF!)</f>
        <v>#REF!</v>
      </c>
      <c r="DI28" s="315" t="e">
        <f>SUM(#REF!,#REF!,#REF!,#REF!,#REF!,#REF!,#REF!,#REF!,#REF!,#REF!,#REF!,#REF!,#REF!,#REF!,#REF!)</f>
        <v>#REF!</v>
      </c>
      <c r="DJ28" s="313"/>
      <c r="DK28" s="832"/>
      <c r="DL28" s="313"/>
      <c r="DM28" s="313"/>
      <c r="DN28" s="314" t="e">
        <f>SUM(#REF!,#REF!,#REF!,#REF!,#REF!,#REF!,#REF!,#REF!,#REF!,#REF!,#REF!,#REF!,#REF!,#REF!,#REF!)</f>
        <v>#REF!</v>
      </c>
      <c r="DO28" s="315" t="e">
        <f>SUM(#REF!,#REF!,#REF!,#REF!,#REF!,#REF!,#REF!,#REF!,#REF!,#REF!,#REF!,#REF!,#REF!,#REF!,#REF!)</f>
        <v>#REF!</v>
      </c>
      <c r="DP28" s="311"/>
      <c r="DQ28" s="830"/>
      <c r="DR28" s="313"/>
      <c r="DS28" s="313"/>
      <c r="DT28" s="314" t="e">
        <f>SUM(#REF!,#REF!,#REF!,#REF!,#REF!,#REF!,#REF!,#REF!,#REF!,#REF!,#REF!,#REF!,#REF!,#REF!,#REF!)</f>
        <v>#REF!</v>
      </c>
      <c r="DU28" s="315" t="e">
        <f>SUM(#REF!,#REF!,#REF!,#REF!,#REF!,#REF!,#REF!,#REF!,#REF!,#REF!,#REF!,#REF!,#REF!,#REF!,#REF!)</f>
        <v>#REF!</v>
      </c>
      <c r="DV28" s="311"/>
      <c r="DW28" s="830"/>
      <c r="DX28" s="310"/>
      <c r="DY28" s="816"/>
      <c r="DZ28" s="50"/>
      <c r="EA28" s="295"/>
      <c r="EB28" s="10"/>
      <c r="EC28" s="264" t="e">
        <f>IF(AND($I$8=1,#REF!&lt;&gt;ROUND(#REF!,2)),AB$15&amp;", "&amp;AB$16&amp;", "&amp;$A28&amp;", "&amp;$B28&amp;", "&amp;$C28&amp;"; ","")</f>
        <v>#REF!</v>
      </c>
      <c r="ED28" s="255" t="e">
        <f>IF(AND($I$8=1,#REF!&lt;&gt;ROUND(#REF!,2)),AC$15&amp;", "&amp;AC$16&amp;", "&amp;$A28&amp;", "&amp;$B28&amp;", "&amp;$C28&amp;"; ","")</f>
        <v>#REF!</v>
      </c>
      <c r="EE28" s="256" t="e">
        <f>IF(AND($I$8=1,#REF!&lt;&gt;ROUND(#REF!,2)),AD$15&amp;", "&amp;AD$16&amp;", "&amp;$A28&amp;", "&amp;$B28&amp;", "&amp;$C28&amp;"; ","")</f>
        <v>#REF!</v>
      </c>
      <c r="EF28" s="255" t="e">
        <f>IF(AND($I$8=1,#REF!&lt;&gt;ROUND(#REF!,2)),AE$15&amp;", "&amp;AE$16&amp;", "&amp;$A28&amp;", "&amp;$B28&amp;", "&amp;$C28&amp;"; ","")</f>
        <v>#REF!</v>
      </c>
      <c r="EG28" s="298" t="e">
        <f>IF(AND($I$8=1,#REF!&lt;&gt;ROUND(#REF!,2)),AF$15&amp;", "&amp;AF$16&amp;", "&amp;$A28&amp;", "&amp;$B28&amp;", "&amp;$C28&amp;"; ","")</f>
        <v>#REF!</v>
      </c>
      <c r="EH28" s="293" t="e">
        <f>IF(AND($I$8=1,#REF!&lt;&gt;ROUND(#REF!,2)),AG$15&amp;", "&amp;AG$16&amp;", "&amp;$A28&amp;", "&amp;$B28&amp;", "&amp;$C28&amp;"; ","")</f>
        <v>#REF!</v>
      </c>
      <c r="EI28" s="50"/>
      <c r="EJ28" s="295"/>
      <c r="EK28" s="10"/>
      <c r="EL28" s="264" t="e">
        <f>IF(AND($J$8=1,#REF!&gt;#REF!),AB$15&amp;", "&amp;AB$16&amp;", "&amp;$A28&amp;", "&amp;$B28&amp;", "&amp;$C28&amp;"; ","")</f>
        <v>#REF!</v>
      </c>
      <c r="EM28" s="255" t="e">
        <f>IF(AND($J$8=1,#REF!&gt;#REF!),AC$15&amp;", "&amp;AC$16&amp;", "&amp;$A28&amp;", "&amp;$B28&amp;", "&amp;$C28&amp;"; ","")</f>
        <v>#REF!</v>
      </c>
      <c r="EN28" s="256" t="e">
        <f>IF(AND($J$8=1,#REF!&gt;#REF!),AD$15&amp;", "&amp;AD$16&amp;", "&amp;$A28&amp;", "&amp;$B28&amp;", "&amp;$C28&amp;"; ","")</f>
        <v>#REF!</v>
      </c>
      <c r="EO28" s="255" t="e">
        <f>IF(AND($J$8=1,#REF!&gt;#REF!),AE$15&amp;", "&amp;AE$16&amp;", "&amp;$A28&amp;", "&amp;$B28&amp;", "&amp;$C28&amp;"; ","")</f>
        <v>#REF!</v>
      </c>
      <c r="EP28" s="254" t="e">
        <f>IF(AND($J$8=1,#REF!&gt;#REF!),AF$15&amp;", "&amp;AF$16&amp;", "&amp;$A28&amp;", "&amp;$B28&amp;", "&amp;$C28&amp;"; ","")</f>
        <v>#REF!</v>
      </c>
      <c r="EQ28" s="293" t="e">
        <f>IF(AND($J$8=1,#REF!&gt;#REF!),AG$15&amp;", "&amp;AG$16&amp;", "&amp;$A28&amp;", "&amp;$B28&amp;", "&amp;$C28&amp;"; ","")</f>
        <v>#REF!</v>
      </c>
      <c r="ER28" s="50"/>
      <c r="ES28" s="295"/>
      <c r="ET28" s="10"/>
      <c r="EU28" s="264" t="e">
        <f>IF(AND($K$8=1,#REF!&gt;0),IF((#REF!/#REF!)&lt;0.03,AB$15&amp;", "&amp;AB$16&amp;", "&amp;$A28&amp;", "&amp;$B28&amp;", "&amp;$C28&amp;"; ",""),"")</f>
        <v>#REF!</v>
      </c>
      <c r="EV28" s="255" t="e">
        <f>IF(AND($K$8=1,#REF!&gt;0),IF((#REF!/#REF!)&lt;0.03,AC$15&amp;", "&amp;AC$16&amp;", "&amp;$A28&amp;", "&amp;$B28&amp;", "&amp;$C28&amp;"; ",""),"")</f>
        <v>#REF!</v>
      </c>
      <c r="EW28" s="256" t="e">
        <f>IF(AND($K$8=1,#REF!&gt;0),IF((#REF!/#REF!)&lt;0.03,AD$15&amp;", "&amp;AD$16&amp;", "&amp;$A28&amp;", "&amp;$B28&amp;", "&amp;$C28&amp;"; ",""),"")</f>
        <v>#REF!</v>
      </c>
      <c r="EX28" s="255" t="e">
        <f>IF(AND($K$8=1,#REF!&gt;0),IF((#REF!/#REF!)&lt;0.03,AE$15&amp;", "&amp;AE$16&amp;", "&amp;$A28&amp;", "&amp;$B28&amp;", "&amp;$C28&amp;"; ",""),"")</f>
        <v>#REF!</v>
      </c>
      <c r="EY28" s="254" t="e">
        <f>IF(AND($K$8=1,#REF!&gt;0),IF((#REF!/#REF!)&lt;0.03,AF$15&amp;", "&amp;AF$16&amp;", "&amp;$A28&amp;", "&amp;$B28&amp;", "&amp;$C28&amp;"; ",""),"")</f>
        <v>#REF!</v>
      </c>
      <c r="EZ28" s="293" t="e">
        <f>IF(AND($K$8=1,#REF!&gt;0),IF((#REF!/#REF!)&lt;0.03,AG$15&amp;", "&amp;AG$16&amp;", "&amp;$A28&amp;", "&amp;$B28&amp;", "&amp;$C28&amp;"; ",""),"")</f>
        <v>#REF!</v>
      </c>
      <c r="FA28" s="50"/>
      <c r="FB28" s="3"/>
      <c r="FC28" s="323"/>
      <c r="FD28" s="10"/>
      <c r="FE28" s="264" t="e">
        <f>IF(AND($Q$8=1,SUM(#REF!,#REF!)&gt;$FC$22,#REF!=0),P$15&amp;", "&amp;P$16&amp;", "&amp;$A28&amp;", "&amp;$B28&amp;", "&amp;$C28&amp;"; ","")</f>
        <v>#REF!</v>
      </c>
      <c r="FF28" s="255" t="e">
        <f>IF(AND($Q$8=1,SUM(#REF!,#REF!)&gt;$FC$22,#REF!=0),Q$15&amp;", "&amp;Q$16&amp;", "&amp;$A28&amp;", "&amp;$B28&amp;", "&amp;$C28&amp;"; ","")</f>
        <v>#REF!</v>
      </c>
      <c r="FG28" s="256" t="e">
        <f>IF(AND($Q$8=1,SUM(#REF!,#REF!)&gt;$FC$22,#REF!=0),R$15&amp;", "&amp;R$16&amp;", "&amp;$A28&amp;", "&amp;$B28&amp;", "&amp;$C28&amp;"; ","")</f>
        <v>#REF!</v>
      </c>
      <c r="FH28" s="255" t="e">
        <f>IF(AND($Q$8=1,SUM(#REF!,#REF!)&gt;$FC$22,#REF!=0),S$15&amp;", "&amp;S$16&amp;", "&amp;$A28&amp;", "&amp;$B28&amp;", "&amp;$C28&amp;"; ","")</f>
        <v>#REF!</v>
      </c>
      <c r="FI28" s="254" t="e">
        <f>IF(AND($Q$8=1,SUM(#REF!,#REF!)&gt;$FC$22,#REF!=0),T$15&amp;", "&amp;T$16&amp;", "&amp;$A28&amp;", "&amp;$B28&amp;", "&amp;$C28&amp;"; ","")</f>
        <v>#REF!</v>
      </c>
      <c r="FJ28" s="293" t="e">
        <f>IF(AND($Q$8=1,SUM(#REF!,#REF!)&gt;$FC$22,#REF!=0),U$15&amp;", "&amp;U$16&amp;", "&amp;$A28&amp;", "&amp;$B28&amp;", "&amp;$C28&amp;"; ","")</f>
        <v>#REF!</v>
      </c>
      <c r="FK28" s="324"/>
      <c r="FL28" s="323"/>
      <c r="FM28" s="10"/>
      <c r="FN28" s="264" t="e">
        <f>IF(AND($R$8=1,SUM(#REF!,#REF!)&gt;0,SUM(#REF!,#REF!)=ABS(#REF!)),P$15&amp;", "&amp;P$16&amp;", "&amp;$A28&amp;", "&amp;$B28&amp;", "&amp;$C28&amp;"; ","")</f>
        <v>#REF!</v>
      </c>
      <c r="FO28" s="255" t="e">
        <f>IF(AND($R$8=1,SUM(#REF!,#REF!)&gt;0,SUM(#REF!,#REF!)=ABS(#REF!)),Q$15&amp;", "&amp;Q$16&amp;", "&amp;$A28&amp;", "&amp;$B28&amp;", "&amp;$C28&amp;"; ","")</f>
        <v>#REF!</v>
      </c>
      <c r="FP28" s="256" t="e">
        <f>IF(AND($R$8=1,SUM(#REF!,#REF!)&gt;0,SUM(#REF!,#REF!)=ABS(#REF!)),R$15&amp;", "&amp;R$16&amp;", "&amp;$A28&amp;", "&amp;$B28&amp;", "&amp;$C28&amp;"; ","")</f>
        <v>#REF!</v>
      </c>
      <c r="FQ28" s="255" t="e">
        <f>IF(AND($R$8=1,SUM(#REF!,#REF!)&gt;0,SUM(#REF!,#REF!)=ABS(#REF!)),S$15&amp;", "&amp;S$16&amp;", "&amp;$A28&amp;", "&amp;$B28&amp;", "&amp;$C28&amp;"; ","")</f>
        <v>#REF!</v>
      </c>
      <c r="FR28" s="254" t="e">
        <f>IF(AND($R$8=1,SUM(#REF!,#REF!)&gt;0,SUM(#REF!,#REF!)=ABS(#REF!)),T$15&amp;", "&amp;T$16&amp;", "&amp;$A28&amp;", "&amp;$B28&amp;", "&amp;$C28&amp;"; ","")</f>
        <v>#REF!</v>
      </c>
      <c r="FS28" s="293" t="e">
        <f>IF(AND($R$8=1,SUM(#REF!,#REF!)&gt;0,SUM(#REF!,#REF!)=ABS(#REF!)),U$15&amp;", "&amp;U$16&amp;", "&amp;$A28&amp;", "&amp;$B28&amp;", "&amp;$C28&amp;"; ","")</f>
        <v>#REF!</v>
      </c>
      <c r="FT28" s="324"/>
      <c r="FU28" s="326"/>
      <c r="FV28" s="327"/>
      <c r="FW28" s="851"/>
      <c r="FX28" s="327"/>
      <c r="FY28" s="327"/>
      <c r="FZ28" s="327"/>
      <c r="GA28" s="327"/>
      <c r="GB28" s="327"/>
      <c r="GC28" s="328"/>
      <c r="GD28" s="323"/>
      <c r="GE28" s="10"/>
      <c r="GF28" s="264" t="e">
        <f>IF(AND($T$8=1,#REF!&gt;0,EU28=""),IF((#REF!/#REF!)&lt;0.25,AB$15&amp;", "&amp;AB$16&amp;", "&amp;$A28&amp;", "&amp;$B28&amp;", "&amp;$C28&amp;"; ",""),"")</f>
        <v>#REF!</v>
      </c>
      <c r="GG28" s="255" t="e">
        <f>IF(AND($T$8=1,#REF!&gt;0,EV28=""),IF((#REF!/#REF!)&lt;0.25,AC$15&amp;", "&amp;AC$16&amp;", "&amp;$A28&amp;", "&amp;$B28&amp;", "&amp;$C28&amp;"; ",""),"")</f>
        <v>#REF!</v>
      </c>
      <c r="GH28" s="256" t="e">
        <f>IF(AND($T$8=1,#REF!&gt;0,EW28=""),IF((#REF!/#REF!)&lt;0.25,AD$15&amp;", "&amp;AD$16&amp;", "&amp;$A28&amp;", "&amp;$B28&amp;", "&amp;$C28&amp;"; ",""),"")</f>
        <v>#REF!</v>
      </c>
      <c r="GI28" s="255" t="e">
        <f>IF(AND($T$8=1,#REF!&gt;0,EX28=""),IF((#REF!/#REF!)&lt;0.25,AE$15&amp;", "&amp;AE$16&amp;", "&amp;$A28&amp;", "&amp;$B28&amp;", "&amp;$C28&amp;"; ",""),"")</f>
        <v>#REF!</v>
      </c>
      <c r="GJ28" s="254" t="e">
        <f>IF(AND($T$8=1,#REF!&gt;0,EY28=""),IF((#REF!/#REF!)&lt;0.25,AF$15&amp;", "&amp;AF$16&amp;", "&amp;$A28&amp;", "&amp;$B28&amp;", "&amp;$C28&amp;"; ",""),"")</f>
        <v>#REF!</v>
      </c>
      <c r="GK28" s="293" t="e">
        <f>IF(AND($T$8=1,#REF!&gt;0,EZ28=""),IF((#REF!/#REF!)&lt;0.25,AG$15&amp;", "&amp;AG$16&amp;", "&amp;$A28&amp;", "&amp;$B28&amp;", "&amp;$C28&amp;"; ",""),"")</f>
        <v>#REF!</v>
      </c>
      <c r="GL28" s="324"/>
      <c r="GM28" s="323"/>
      <c r="GN28" s="10"/>
      <c r="GO28" s="264" t="e">
        <f>IF(AND($U$8=1,$B28="Long length",#REF!&lt;&gt;0),D$15&amp;", "&amp;D$16&amp;", "&amp;$A28&amp;", "&amp;$B28&amp;", "&amp;$C28&amp;"; ","")</f>
        <v>#REF!</v>
      </c>
      <c r="GP28" s="255" t="e">
        <f>IF(AND($U$8=1,$B28="Long length",#REF!&lt;&gt;0),E$15&amp;", "&amp;E$16&amp;", "&amp;$A28&amp;", "&amp;$B28&amp;", "&amp;$C28&amp;"; ","")</f>
        <v>#REF!</v>
      </c>
      <c r="GQ28" s="256" t="e">
        <f>IF(AND($U$8=1,$B28="Long length",#REF!&lt;&gt;0),F$15&amp;", "&amp;F$16&amp;", "&amp;$A28&amp;", "&amp;$B28&amp;", "&amp;$C28&amp;"; ","")</f>
        <v>#REF!</v>
      </c>
      <c r="GR28" s="255" t="e">
        <f>IF(AND($U$8=1,$B28="Long length",#REF!&lt;&gt;0),G$15&amp;", "&amp;G$16&amp;", "&amp;$A28&amp;", "&amp;$B28&amp;", "&amp;$C28&amp;"; ","")</f>
        <v>#REF!</v>
      </c>
      <c r="GS28" s="254" t="e">
        <f>IF(AND($U$8=1,$B28="Long length",#REF!&lt;&gt;0),H$15&amp;", "&amp;H$16&amp;", "&amp;$A28&amp;", "&amp;$B28&amp;", "&amp;$C28&amp;"; ","")</f>
        <v>#REF!</v>
      </c>
      <c r="GT28" s="293" t="e">
        <f>IF(AND($U$8=1,$B28="Long length",#REF!&lt;&gt;0),I$15&amp;", "&amp;I$16&amp;", "&amp;$A28&amp;", "&amp;$B28&amp;", "&amp;$C28&amp;"; ","")</f>
        <v>#REF!</v>
      </c>
      <c r="GU28" s="324"/>
    </row>
    <row r="29" spans="1:203" x14ac:dyDescent="0.2">
      <c r="A29" s="3" t="s">
        <v>11288</v>
      </c>
      <c r="B29" s="3" t="s">
        <v>11274</v>
      </c>
      <c r="C29" s="3" t="s">
        <v>11284</v>
      </c>
      <c r="E29" s="295"/>
      <c r="F29" s="10"/>
      <c r="G29" s="265" t="e">
        <f>IF(AND($D$8=1,#REF!&gt;0),P$15&amp;", "&amp;P$16&amp;", "&amp;$A29&amp;", "&amp;$B29&amp;", "&amp;$C29&amp;"; ","")</f>
        <v>#REF!</v>
      </c>
      <c r="H29" s="258" t="e">
        <f>IF(AND($D$8=1,#REF!&gt;0),Q$15&amp;", "&amp;Q$16&amp;", "&amp;$A29&amp;", "&amp;$B29&amp;", "&amp;$C29&amp;"; ","")</f>
        <v>#REF!</v>
      </c>
      <c r="I29" s="259" t="e">
        <f>IF(AND($D$8=1,#REF!&gt;0),R$15&amp;", "&amp;R$16&amp;", "&amp;$A29&amp;", "&amp;$B29&amp;", "&amp;$C29&amp;"; ","")</f>
        <v>#REF!</v>
      </c>
      <c r="J29" s="258" t="e">
        <f>IF(AND($D$8=1,#REF!&gt;0),S$15&amp;", "&amp;S$16&amp;", "&amp;$A29&amp;", "&amp;$B29&amp;", "&amp;$C29&amp;"; ","")</f>
        <v>#REF!</v>
      </c>
      <c r="K29" s="299" t="e">
        <f>IF(AND($D$8=1,#REF!&gt;0),T$15&amp;", "&amp;T$16&amp;", "&amp;$A29&amp;", "&amp;$B29&amp;", "&amp;$C29&amp;"; ","")</f>
        <v>#REF!</v>
      </c>
      <c r="L29" s="266" t="e">
        <f>IF(AND($D$8=1,#REF!&gt;0),U$15&amp;", "&amp;U$16&amp;", "&amp;$A29&amp;", "&amp;$B29&amp;", "&amp;$C29&amp;"; ","")</f>
        <v>#REF!</v>
      </c>
      <c r="M29" s="50"/>
      <c r="N29" s="295"/>
      <c r="O29" s="10"/>
      <c r="P29" s="265" t="e">
        <f>IF(AND($E$8=1,#REF!&lt;0),D$14&amp;", "&amp;D$15&amp;", "&amp;D$16&amp;", "&amp;$A29&amp;", "&amp;$B29&amp;", "&amp;$C29&amp;"; ","")</f>
        <v>#REF!</v>
      </c>
      <c r="Q29" s="258" t="e">
        <f>IF(AND($E$8=1,#REF!&lt;0),E$14&amp;", "&amp;E$15&amp;", "&amp;E$16&amp;", "&amp;$A29&amp;", "&amp;$B29&amp;", "&amp;$C29&amp;"; ","")</f>
        <v>#REF!</v>
      </c>
      <c r="R29" s="259" t="e">
        <f>IF(AND($E$8=1,#REF!&lt;0),F$14&amp;", "&amp;F$15&amp;", "&amp;F$16&amp;", "&amp;$A29&amp;", "&amp;$B29&amp;", "&amp;$C29&amp;"; ","")</f>
        <v>#REF!</v>
      </c>
      <c r="S29" s="258" t="e">
        <f>IF(AND($E$8=1,#REF!&lt;0),G$14&amp;", "&amp;G$15&amp;", "&amp;G$16&amp;", "&amp;$A29&amp;", "&amp;$B29&amp;", "&amp;$C29&amp;"; ","")</f>
        <v>#REF!</v>
      </c>
      <c r="T29" s="299" t="e">
        <f>IF(AND($E$8=1,#REF!&lt;0),H$14&amp;", "&amp;H$15&amp;", "&amp;H$16&amp;", "&amp;$A29&amp;", "&amp;$B29&amp;", "&amp;$C29&amp;"; ","")</f>
        <v>#REF!</v>
      </c>
      <c r="U29" s="299" t="e">
        <f>IF(AND($E$8=1,#REF!&lt;0),I$14&amp;", "&amp;I$15&amp;", "&amp;I$16&amp;", "&amp;$A29&amp;", "&amp;$B29&amp;", "&amp;$C29&amp;"; ","")</f>
        <v>#REF!</v>
      </c>
      <c r="V29" s="265" t="e">
        <f>IF(AND($E$8=1,#REF!&lt;0),J$14&amp;", "&amp;J$15&amp;", "&amp;J$16&amp;", "&amp;$A29&amp;", "&amp;$B29&amp;", "&amp;$C29&amp;"; ","")</f>
        <v>#REF!</v>
      </c>
      <c r="W29" s="258" t="e">
        <f>IF(AND($E$8=1,#REF!&lt;0),K$14&amp;", "&amp;K$15&amp;", "&amp;K$16&amp;", "&amp;$A29&amp;", "&amp;$B29&amp;", "&amp;$C29&amp;"; ","")</f>
        <v>#REF!</v>
      </c>
      <c r="X29" s="259" t="e">
        <f>IF(AND($E$8=1,#REF!&lt;0),L$14&amp;", "&amp;L$15&amp;", "&amp;L$16&amp;", "&amp;$A29&amp;", "&amp;$B29&amp;", "&amp;$C29&amp;"; ","")</f>
        <v>#REF!</v>
      </c>
      <c r="Y29" s="258" t="e">
        <f>IF(AND($E$8=1,#REF!&lt;0),M$14&amp;", "&amp;M$15&amp;", "&amp;M$16&amp;", "&amp;$A29&amp;", "&amp;$B29&amp;", "&amp;$C29&amp;"; ","")</f>
        <v>#REF!</v>
      </c>
      <c r="Z29" s="299" t="e">
        <f>IF(AND($E$8=1,#REF!&lt;0),N$14&amp;", "&amp;N$15&amp;", "&amp;N$16&amp;", "&amp;$A29&amp;", "&amp;$B29&amp;", "&amp;$C29&amp;"; ","")</f>
        <v>#REF!</v>
      </c>
      <c r="AA29" s="299" t="e">
        <f>IF(AND($E$8=1,#REF!&lt;0),O$14&amp;", "&amp;O$15&amp;", "&amp;O$16&amp;", "&amp;$A29&amp;", "&amp;$B29&amp;", "&amp;$C29&amp;"; ","")</f>
        <v>#REF!</v>
      </c>
      <c r="AB29" s="265" t="e">
        <f>IF(AND($E$8=1,#REF!&lt;0),V$14&amp;", "&amp;V$15&amp;", "&amp;V$16&amp;", "&amp;$A29&amp;", "&amp;$B29&amp;", "&amp;$C29&amp;"; ","")</f>
        <v>#REF!</v>
      </c>
      <c r="AC29" s="258" t="e">
        <f>IF(AND($E$8=1,#REF!&lt;0),W$14&amp;", "&amp;W$15&amp;", "&amp;W$16&amp;", "&amp;$A29&amp;", "&amp;$B29&amp;", "&amp;$C29&amp;"; ","")</f>
        <v>#REF!</v>
      </c>
      <c r="AD29" s="259" t="e">
        <f>IF(AND($E$8=1,#REF!&lt;0),X$14&amp;", "&amp;X$15&amp;", "&amp;X$16&amp;", "&amp;$A29&amp;", "&amp;$B29&amp;", "&amp;$C29&amp;"; ","")</f>
        <v>#REF!</v>
      </c>
      <c r="AE29" s="794" t="e">
        <f>IF(AND($E$8=1,#REF!&lt;0),Y$14&amp;", "&amp;Y$15&amp;", "&amp;Y$16&amp;", "&amp;$A29&amp;", "&amp;$B29&amp;", "&amp;$C29&amp;"; ","")</f>
        <v>#REF!</v>
      </c>
      <c r="AF29" s="259" t="e">
        <f>IF(AND($E$8=1,#REF!&lt;0),Z$14&amp;", "&amp;Z$15&amp;", "&amp;Z$16&amp;", "&amp;$A29&amp;", "&amp;$B29&amp;", "&amp;$C29&amp;"; ","")</f>
        <v>#REF!</v>
      </c>
      <c r="AG29" s="299" t="e">
        <f>IF(AND($E$8=1,#REF!&lt;0),AA$14&amp;", "&amp;AA$15&amp;", "&amp;AA$16&amp;", "&amp;$A29&amp;", "&amp;$B29&amp;", "&amp;$C29&amp;"; ","")</f>
        <v>#REF!</v>
      </c>
      <c r="AH29" s="265" t="e">
        <f>IF(AND($E$8=1,#REF!&lt;0),AB$14&amp;", "&amp;AB$15&amp;", "&amp;AB$16&amp;", "&amp;$A29&amp;", "&amp;$B29&amp;", "&amp;$C29&amp;"; ","")</f>
        <v>#REF!</v>
      </c>
      <c r="AI29" s="258" t="e">
        <f>IF(AND($E$8=1,#REF!&lt;0),AC$14&amp;", "&amp;AC$15&amp;", "&amp;AC$16&amp;", "&amp;$A29&amp;", "&amp;$B29&amp;", "&amp;$C29&amp;"; ","")</f>
        <v>#REF!</v>
      </c>
      <c r="AJ29" s="259" t="e">
        <f>IF(AND($E$8=1,#REF!&lt;0),AD$14&amp;", "&amp;AD$15&amp;", "&amp;AD$16&amp;", "&amp;$A29&amp;", "&amp;$B29&amp;", "&amp;$C29&amp;"; ","")</f>
        <v>#REF!</v>
      </c>
      <c r="AK29" s="794" t="e">
        <f>IF(AND($E$8=1,#REF!&lt;0),AE$14&amp;", "&amp;AE$15&amp;", "&amp;AE$16&amp;", "&amp;$A29&amp;", "&amp;$B29&amp;", "&amp;$C29&amp;"; ","")</f>
        <v>#REF!</v>
      </c>
      <c r="AL29" s="259" t="e">
        <f>IF(AND($E$8=1,#REF!&lt;0),AF$14&amp;", "&amp;AF$15&amp;", "&amp;AF$16&amp;", "&amp;$A29&amp;", "&amp;$B29&amp;", "&amp;$C29&amp;"; ","")</f>
        <v>#REF!</v>
      </c>
      <c r="AM29" s="803" t="e">
        <f>IF(AND($E$8=1,#REF!&lt;0),AG$14&amp;", "&amp;AG$15&amp;", "&amp;AG$16&amp;", "&amp;$A29&amp;", "&amp;$B29&amp;", "&amp;$C29&amp;"; ","")</f>
        <v>#REF!</v>
      </c>
      <c r="AN29" s="50"/>
      <c r="AO29" s="295"/>
      <c r="AP29" s="10"/>
      <c r="AQ29" s="281"/>
      <c r="AR29" s="280"/>
      <c r="AS29" s="288"/>
      <c r="AT29" s="280"/>
      <c r="AU29" s="305"/>
      <c r="AV29" s="305"/>
      <c r="AW29" s="281"/>
      <c r="AX29" s="280"/>
      <c r="AY29" s="288"/>
      <c r="AZ29" s="280"/>
      <c r="BA29" s="305"/>
      <c r="BB29" s="805"/>
      <c r="BC29" s="281"/>
      <c r="BD29" s="280"/>
      <c r="BE29" s="288"/>
      <c r="BF29" s="280"/>
      <c r="BG29" s="305"/>
      <c r="BH29" s="805"/>
      <c r="BI29" s="281"/>
      <c r="BJ29" s="280"/>
      <c r="BK29" s="288"/>
      <c r="BL29" s="280"/>
      <c r="BM29" s="305"/>
      <c r="BN29" s="805"/>
      <c r="BO29" s="50"/>
      <c r="BP29" s="295"/>
      <c r="BQ29" s="10"/>
      <c r="BR29" s="265" t="e">
        <f>IF(AND($G$8=1,#REF!&lt;&gt;"",ABS(#REF!)-INT(ABS(#REF!))&lt;&gt;0,ABS(#REF!)-INT(ABS(#REF!))&lt;&gt;0.5),D$14&amp;", "&amp;D$15&amp;", "&amp;D$16&amp;", "&amp;$A29&amp;", "&amp;$B29&amp;", "&amp;$C29&amp;"; ","")</f>
        <v>#REF!</v>
      </c>
      <c r="BS29" s="258" t="e">
        <f>IF(AND($G$8=1,#REF!&lt;&gt;"",ABS(#REF!)-INT(ABS(#REF!))&lt;&gt;0,ABS(#REF!)-INT(ABS(#REF!))&lt;&gt;0.5),E$14&amp;", "&amp;E$15&amp;", "&amp;E$16&amp;", "&amp;$A29&amp;", "&amp;$B29&amp;", "&amp;$C29&amp;"; ","")</f>
        <v>#REF!</v>
      </c>
      <c r="BT29" s="259" t="e">
        <f>IF(AND($G$8=1,#REF!&lt;&gt;"",ABS(#REF!)-INT(ABS(#REF!))&lt;&gt;0,ABS(#REF!)-INT(ABS(#REF!))&lt;&gt;0.5),F$14&amp;", "&amp;F$15&amp;", "&amp;F$16&amp;", "&amp;$A29&amp;", "&amp;$B29&amp;", "&amp;$C29&amp;"; ","")</f>
        <v>#REF!</v>
      </c>
      <c r="BU29" s="258" t="e">
        <f>IF(AND($G$8=1,#REF!&lt;&gt;"",ABS(#REF!)-INT(ABS(#REF!))&lt;&gt;0,ABS(#REF!)-INT(ABS(#REF!))&lt;&gt;0.5),G$14&amp;", "&amp;G$15&amp;", "&amp;G$16&amp;", "&amp;$A29&amp;", "&amp;$B29&amp;", "&amp;$C29&amp;"; ","")</f>
        <v>#REF!</v>
      </c>
      <c r="BV29" s="259" t="e">
        <f>IF(AND($G$8=1,#REF!&lt;&gt;"",ABS(#REF!)-INT(ABS(#REF!))&lt;&gt;0,ABS(#REF!)-INT(ABS(#REF!))&lt;&gt;0.5),H$14&amp;", "&amp;H$15&amp;", "&amp;H$16&amp;", "&amp;$A29&amp;", "&amp;$B29&amp;", "&amp;$C29&amp;"; ","")</f>
        <v>#REF!</v>
      </c>
      <c r="BW29" s="258" t="e">
        <f>IF(AND($G$8=1,#REF!&lt;&gt;"",ABS(#REF!)-INT(ABS(#REF!))&lt;&gt;0,ABS(#REF!)-INT(ABS(#REF!))&lt;&gt;0.5),I$14&amp;", "&amp;I$15&amp;", "&amp;I$16&amp;", "&amp;$A29&amp;", "&amp;$B29&amp;", "&amp;$C29&amp;"; ","")</f>
        <v>#REF!</v>
      </c>
      <c r="BX29" s="265" t="e">
        <f>IF(AND($G$8=1,#REF!&lt;&gt;"",ABS(#REF!)-INT(ABS(#REF!))&lt;&gt;0,ABS(#REF!)-INT(ABS(#REF!))&lt;&gt;0.5),J$14&amp;", "&amp;J$15&amp;", "&amp;J$16&amp;", "&amp;$A29&amp;", "&amp;$B29&amp;", "&amp;$C29&amp;"; ","")</f>
        <v>#REF!</v>
      </c>
      <c r="BY29" s="258" t="e">
        <f>IF(AND($G$8=1,#REF!&lt;&gt;"",ABS(#REF!)-INT(ABS(#REF!))&lt;&gt;0,ABS(#REF!)-INT(ABS(#REF!))&lt;&gt;0.5),K$14&amp;", "&amp;K$15&amp;", "&amp;K$16&amp;", "&amp;$A29&amp;", "&amp;$B29&amp;", "&amp;$C29&amp;"; ","")</f>
        <v>#REF!</v>
      </c>
      <c r="BZ29" s="259" t="e">
        <f>IF(AND($G$8=1,#REF!&lt;&gt;"",ABS(#REF!)-INT(ABS(#REF!))&lt;&gt;0,ABS(#REF!)-INT(ABS(#REF!))&lt;&gt;0.5),L$14&amp;", "&amp;L$15&amp;", "&amp;L$16&amp;", "&amp;$A29&amp;", "&amp;$B29&amp;", "&amp;$C29&amp;"; ","")</f>
        <v>#REF!</v>
      </c>
      <c r="CA29" s="258" t="e">
        <f>IF(AND($G$8=1,#REF!&lt;&gt;"",ABS(#REF!)-INT(ABS(#REF!))&lt;&gt;0,ABS(#REF!)-INT(ABS(#REF!))&lt;&gt;0.5),M$14&amp;", "&amp;M$15&amp;", "&amp;M$16&amp;", "&amp;$A29&amp;", "&amp;$B29&amp;", "&amp;$C29&amp;"; ","")</f>
        <v>#REF!</v>
      </c>
      <c r="CB29" s="299" t="e">
        <f>IF(AND($G$8=1,#REF!&lt;&gt;"",ABS(#REF!)-INT(ABS(#REF!))&lt;&gt;0,ABS(#REF!)-INT(ABS(#REF!))&lt;&gt;0.5),N$14&amp;", "&amp;N$15&amp;", "&amp;N$16&amp;", "&amp;$A29&amp;", "&amp;$B29&amp;", "&amp;$C29&amp;"; ","")</f>
        <v>#REF!</v>
      </c>
      <c r="CC29" s="803" t="e">
        <f>IF(AND($G$8=1,#REF!&lt;&gt;"",ABS(#REF!)-INT(ABS(#REF!))&lt;&gt;0,ABS(#REF!)-INT(ABS(#REF!))&lt;&gt;0.5),O$14&amp;", "&amp;O$15&amp;", "&amp;O$16&amp;", "&amp;$A29&amp;", "&amp;$B29&amp;", "&amp;$C29&amp;"; ","")</f>
        <v>#REF!</v>
      </c>
      <c r="CD29" s="299" t="e">
        <f>IF(AND($G$8=1,#REF!&lt;&gt;"",ABS(#REF!)-INT(ABS(#REF!))&lt;&gt;0,ABS(#REF!)-INT(ABS(#REF!))&lt;&gt;0.5),P$14&amp;", "&amp;P$15&amp;", "&amp;P$16&amp;", "&amp;$A29&amp;", "&amp;$B29&amp;", "&amp;$C29&amp;"; ","")</f>
        <v>#REF!</v>
      </c>
      <c r="CE29" s="807" t="e">
        <f>IF(AND($G$8=1,#REF!&lt;&gt;"",ABS(#REF!)-INT(ABS(#REF!))&lt;&gt;0,ABS(#REF!)-INT(ABS(#REF!))&lt;&gt;0.5),Q$14&amp;", "&amp;Q$15&amp;", "&amp;Q$16&amp;", "&amp;$A29&amp;", "&amp;$B29&amp;", "&amp;$C29&amp;"; ","")</f>
        <v>#REF!</v>
      </c>
      <c r="CF29" s="299" t="e">
        <f>IF(AND($G$8=1,#REF!&lt;&gt;"",ABS(#REF!)-INT(ABS(#REF!))&lt;&gt;0,ABS(#REF!)-INT(ABS(#REF!))&lt;&gt;0.5),R$14&amp;", "&amp;R$15&amp;", "&amp;R$16&amp;", "&amp;$A29&amp;", "&amp;$B29&amp;", "&amp;$C29&amp;"; ","")</f>
        <v>#REF!</v>
      </c>
      <c r="CG29" s="807" t="e">
        <f>IF(AND($G$8=1,#REF!&lt;&gt;"",ABS(#REF!)-INT(ABS(#REF!))&lt;&gt;0,ABS(#REF!)-INT(ABS(#REF!))&lt;&gt;0.5),S$14&amp;", "&amp;S$15&amp;", "&amp;S$16&amp;", "&amp;$A29&amp;", "&amp;$B29&amp;", "&amp;$C29&amp;"; ","")</f>
        <v>#REF!</v>
      </c>
      <c r="CH29" s="299" t="e">
        <f>IF(AND($G$8=1,#REF!&lt;&gt;"",ABS(#REF!)-INT(ABS(#REF!))&lt;&gt;0,ABS(#REF!)-INT(ABS(#REF!))&lt;&gt;0.5),T$14&amp;", "&amp;T$15&amp;", "&amp;T$16&amp;", "&amp;$A29&amp;", "&amp;$B29&amp;", "&amp;$C29&amp;"; ","")</f>
        <v>#REF!</v>
      </c>
      <c r="CI29" s="299" t="e">
        <f>IF(AND($G$8=1,#REF!&lt;&gt;"",ABS(#REF!)-INT(ABS(#REF!))&lt;&gt;0,ABS(#REF!)-INT(ABS(#REF!))&lt;&gt;0.5),U$14&amp;", "&amp;U$15&amp;", "&amp;U$16&amp;", "&amp;$A29&amp;", "&amp;$B29&amp;", "&amp;$C29&amp;"; ","")</f>
        <v>#REF!</v>
      </c>
      <c r="CJ29" s="265" t="e">
        <f>IF(AND($G$8=1,#REF!&lt;&gt;"",ABS(#REF!)-INT(ABS(#REF!))&lt;&gt;0,ABS(#REF!)-INT(ABS(#REF!))&lt;&gt;0.5),V$14&amp;", "&amp;V$15&amp;", "&amp;V$16&amp;", "&amp;$A29&amp;", "&amp;$B29&amp;", "&amp;$C29&amp;"; ","")</f>
        <v>#REF!</v>
      </c>
      <c r="CK29" s="258" t="e">
        <f>IF(AND($G$8=1,#REF!&lt;&gt;"",ABS(#REF!)-INT(ABS(#REF!))&lt;&gt;0,ABS(#REF!)-INT(ABS(#REF!))&lt;&gt;0.5),W$14&amp;", "&amp;W$15&amp;", "&amp;W$16&amp;", "&amp;$A29&amp;", "&amp;$B29&amp;", "&amp;$C29&amp;"; ","")</f>
        <v>#REF!</v>
      </c>
      <c r="CL29" s="259" t="e">
        <f>IF(AND($G$8=1,#REF!&lt;&gt;"",ABS(#REF!)-INT(ABS(#REF!))&lt;&gt;0,ABS(#REF!)-INT(ABS(#REF!))&lt;&gt;0.5),X$14&amp;", "&amp;X$15&amp;", "&amp;X$16&amp;", "&amp;$A29&amp;", "&amp;$B29&amp;", "&amp;$C29&amp;"; ","")</f>
        <v>#REF!</v>
      </c>
      <c r="CM29" s="258" t="e">
        <f>IF(AND($G$8=1,#REF!&lt;&gt;"",ABS(#REF!)-INT(ABS(#REF!))&lt;&gt;0,ABS(#REF!)-INT(ABS(#REF!))&lt;&gt;0.5),Y$14&amp;", "&amp;Y$15&amp;", "&amp;Y$16&amp;", "&amp;$A29&amp;", "&amp;$B29&amp;", "&amp;$C29&amp;"; ","")</f>
        <v>#REF!</v>
      </c>
      <c r="CN29" s="299" t="e">
        <f>IF(AND($G$8=1,#REF!&lt;&gt;"",ABS(#REF!)-INT(ABS(#REF!))&lt;&gt;0,ABS(#REF!)-INT(ABS(#REF!))&lt;&gt;0.5),Z$14&amp;", "&amp;Z$15&amp;", "&amp;Z$16&amp;", "&amp;$A29&amp;", "&amp;$B29&amp;", "&amp;$C29&amp;"; ","")</f>
        <v>#REF!</v>
      </c>
      <c r="CO29" s="266" t="e">
        <f>IF(AND($G$8=1,#REF!&lt;&gt;"",ABS(#REF!)-INT(ABS(#REF!))&lt;&gt;0,ABS(#REF!)-INT(ABS(#REF!))&lt;&gt;0.5),AA$14&amp;", "&amp;AA$15&amp;", "&amp;AA$16&amp;", "&amp;$A29&amp;", "&amp;$B29&amp;", "&amp;$C29&amp;"; ","")</f>
        <v>#REF!</v>
      </c>
      <c r="CP29" s="50"/>
      <c r="CQ29" s="295"/>
      <c r="CR29" s="10"/>
      <c r="DZ29" s="50"/>
      <c r="EA29" s="295"/>
      <c r="EB29" s="10"/>
      <c r="EC29" s="265" t="e">
        <f>IF(AND($I$8=1,#REF!&lt;&gt;ROUND(#REF!,2)),AB$15&amp;", "&amp;AB$16&amp;", "&amp;$A29&amp;", "&amp;$B29&amp;", "&amp;$C29&amp;"; ","")</f>
        <v>#REF!</v>
      </c>
      <c r="ED29" s="258" t="e">
        <f>IF(AND($I$8=1,#REF!&lt;&gt;ROUND(#REF!,2)),AC$15&amp;", "&amp;AC$16&amp;", "&amp;$A29&amp;", "&amp;$B29&amp;", "&amp;$C29&amp;"; ","")</f>
        <v>#REF!</v>
      </c>
      <c r="EE29" s="259" t="e">
        <f>IF(AND($I$8=1,#REF!&lt;&gt;ROUND(#REF!,2)),AD$15&amp;", "&amp;AD$16&amp;", "&amp;$A29&amp;", "&amp;$B29&amp;", "&amp;$C29&amp;"; ","")</f>
        <v>#REF!</v>
      </c>
      <c r="EF29" s="258" t="e">
        <f>IF(AND($I$8=1,#REF!&lt;&gt;ROUND(#REF!,2)),AE$15&amp;", "&amp;AE$16&amp;", "&amp;$A29&amp;", "&amp;$B29&amp;", "&amp;$C29&amp;"; ","")</f>
        <v>#REF!</v>
      </c>
      <c r="EG29" s="299" t="e">
        <f>IF(AND($I$8=1,#REF!&lt;&gt;ROUND(#REF!,2)),AF$15&amp;", "&amp;AF$16&amp;", "&amp;$A29&amp;", "&amp;$B29&amp;", "&amp;$C29&amp;"; ","")</f>
        <v>#REF!</v>
      </c>
      <c r="EH29" s="266" t="e">
        <f>IF(AND($I$8=1,#REF!&lt;&gt;ROUND(#REF!,2)),AG$15&amp;", "&amp;AG$16&amp;", "&amp;$A29&amp;", "&amp;$B29&amp;", "&amp;$C29&amp;"; ","")</f>
        <v>#REF!</v>
      </c>
      <c r="EI29" s="50"/>
      <c r="EJ29" s="295"/>
      <c r="EK29" s="10"/>
      <c r="EL29" s="265" t="e">
        <f>IF(AND($J$8=1,#REF!&gt;#REF!),AB$15&amp;", "&amp;AB$16&amp;", "&amp;$A29&amp;", "&amp;$B29&amp;", "&amp;$C29&amp;"; ","")</f>
        <v>#REF!</v>
      </c>
      <c r="EM29" s="258" t="e">
        <f>IF(AND($J$8=1,#REF!&gt;#REF!),AC$15&amp;", "&amp;AC$16&amp;", "&amp;$A29&amp;", "&amp;$B29&amp;", "&amp;$C29&amp;"; ","")</f>
        <v>#REF!</v>
      </c>
      <c r="EN29" s="259" t="e">
        <f>IF(AND($J$8=1,#REF!&gt;#REF!),AD$15&amp;", "&amp;AD$16&amp;", "&amp;$A29&amp;", "&amp;$B29&amp;", "&amp;$C29&amp;"; ","")</f>
        <v>#REF!</v>
      </c>
      <c r="EO29" s="258" t="e">
        <f>IF(AND($J$8=1,#REF!&gt;#REF!),AE$15&amp;", "&amp;AE$16&amp;", "&amp;$A29&amp;", "&amp;$B29&amp;", "&amp;$C29&amp;"; ","")</f>
        <v>#REF!</v>
      </c>
      <c r="EP29" s="812" t="e">
        <f>IF(AND($J$8=1,#REF!&gt;#REF!),AF$15&amp;", "&amp;AF$16&amp;", "&amp;$A29&amp;", "&amp;$B29&amp;", "&amp;$C29&amp;"; ","")</f>
        <v>#REF!</v>
      </c>
      <c r="EQ29" s="266" t="e">
        <f>IF(AND($J$8=1,#REF!&gt;#REF!),AG$15&amp;", "&amp;AG$16&amp;", "&amp;$A29&amp;", "&amp;$B29&amp;", "&amp;$C29&amp;"; ","")</f>
        <v>#REF!</v>
      </c>
      <c r="ER29" s="50"/>
      <c r="ES29" s="295"/>
      <c r="ET29" s="10"/>
      <c r="EU29" s="265" t="e">
        <f>IF(AND($K$8=1,#REF!&gt;0),IF((#REF!/#REF!)&lt;0.03,AB$15&amp;", "&amp;AB$16&amp;", "&amp;$A29&amp;", "&amp;$B29&amp;", "&amp;$C29&amp;"; ",""),"")</f>
        <v>#REF!</v>
      </c>
      <c r="EV29" s="258" t="e">
        <f>IF(AND($K$8=1,#REF!&gt;0),IF((#REF!/#REF!)&lt;0.03,AC$15&amp;", "&amp;AC$16&amp;", "&amp;$A29&amp;", "&amp;$B29&amp;", "&amp;$C29&amp;"; ",""),"")</f>
        <v>#REF!</v>
      </c>
      <c r="EW29" s="259" t="e">
        <f>IF(AND($K$8=1,#REF!&gt;0),IF((#REF!/#REF!)&lt;0.03,AD$15&amp;", "&amp;AD$16&amp;", "&amp;$A29&amp;", "&amp;$B29&amp;", "&amp;$C29&amp;"; ",""),"")</f>
        <v>#REF!</v>
      </c>
      <c r="EX29" s="258" t="e">
        <f>IF(AND($K$8=1,#REF!&gt;0),IF((#REF!/#REF!)&lt;0.03,AE$15&amp;", "&amp;AE$16&amp;", "&amp;$A29&amp;", "&amp;$B29&amp;", "&amp;$C29&amp;"; ",""),"")</f>
        <v>#REF!</v>
      </c>
      <c r="EY29" s="812" t="e">
        <f>IF(AND($K$8=1,#REF!&gt;0),IF((#REF!/#REF!)&lt;0.03,AF$15&amp;", "&amp;AF$16&amp;", "&amp;$A29&amp;", "&amp;$B29&amp;", "&amp;$C29&amp;"; ",""),"")</f>
        <v>#REF!</v>
      </c>
      <c r="EZ29" s="266" t="e">
        <f>IF(AND($K$8=1,#REF!&gt;0),IF((#REF!/#REF!)&lt;0.03,AG$15&amp;", "&amp;AG$16&amp;", "&amp;$A29&amp;", "&amp;$B29&amp;", "&amp;$C29&amp;"; ",""),"")</f>
        <v>#REF!</v>
      </c>
      <c r="FA29" s="50"/>
      <c r="FB29" s="3"/>
      <c r="FC29" s="323"/>
      <c r="FD29" s="10"/>
      <c r="FE29" s="265" t="e">
        <f>IF(AND($Q$8=1,SUM(#REF!,#REF!)&gt;$FC$22,#REF!=0),P$15&amp;", "&amp;P$16&amp;", "&amp;$A29&amp;", "&amp;$B29&amp;", "&amp;$C29&amp;"; ","")</f>
        <v>#REF!</v>
      </c>
      <c r="FF29" s="258" t="e">
        <f>IF(AND($Q$8=1,SUM(#REF!,#REF!)&gt;$FC$22,#REF!=0),Q$15&amp;", "&amp;Q$16&amp;", "&amp;$A29&amp;", "&amp;$B29&amp;", "&amp;$C29&amp;"; ","")</f>
        <v>#REF!</v>
      </c>
      <c r="FG29" s="259" t="e">
        <f>IF(AND($Q$8=1,SUM(#REF!,#REF!)&gt;$FC$22,#REF!=0),R$15&amp;", "&amp;R$16&amp;", "&amp;$A29&amp;", "&amp;$B29&amp;", "&amp;$C29&amp;"; ","")</f>
        <v>#REF!</v>
      </c>
      <c r="FH29" s="258" t="e">
        <f>IF(AND($Q$8=1,SUM(#REF!,#REF!)&gt;$FC$22,#REF!=0),S$15&amp;", "&amp;S$16&amp;", "&amp;$A29&amp;", "&amp;$B29&amp;", "&amp;$C29&amp;"; ","")</f>
        <v>#REF!</v>
      </c>
      <c r="FI29" s="812" t="e">
        <f>IF(AND($Q$8=1,SUM(#REF!,#REF!)&gt;$FC$22,#REF!=0),T$15&amp;", "&amp;T$16&amp;", "&amp;$A29&amp;", "&amp;$B29&amp;", "&amp;$C29&amp;"; ","")</f>
        <v>#REF!</v>
      </c>
      <c r="FJ29" s="266" t="e">
        <f>IF(AND($Q$8=1,SUM(#REF!,#REF!)&gt;$FC$22,#REF!=0),U$15&amp;", "&amp;U$16&amp;", "&amp;$A29&amp;", "&amp;$B29&amp;", "&amp;$C29&amp;"; ","")</f>
        <v>#REF!</v>
      </c>
      <c r="FK29" s="324"/>
      <c r="FL29" s="323"/>
      <c r="FM29" s="10"/>
      <c r="FN29" s="265" t="e">
        <f>IF(AND($R$8=1,SUM(#REF!,#REF!)&gt;0,SUM(#REF!,#REF!)=ABS(#REF!)),P$15&amp;", "&amp;P$16&amp;", "&amp;$A29&amp;", "&amp;$B29&amp;", "&amp;$C29&amp;"; ","")</f>
        <v>#REF!</v>
      </c>
      <c r="FO29" s="258" t="e">
        <f>IF(AND($R$8=1,SUM(#REF!,#REF!)&gt;0,SUM(#REF!,#REF!)=ABS(#REF!)),Q$15&amp;", "&amp;Q$16&amp;", "&amp;$A29&amp;", "&amp;$B29&amp;", "&amp;$C29&amp;"; ","")</f>
        <v>#REF!</v>
      </c>
      <c r="FP29" s="259" t="e">
        <f>IF(AND($R$8=1,SUM(#REF!,#REF!)&gt;0,SUM(#REF!,#REF!)=ABS(#REF!)),R$15&amp;", "&amp;R$16&amp;", "&amp;$A29&amp;", "&amp;$B29&amp;", "&amp;$C29&amp;"; ","")</f>
        <v>#REF!</v>
      </c>
      <c r="FQ29" s="258" t="e">
        <f>IF(AND($R$8=1,SUM(#REF!,#REF!)&gt;0,SUM(#REF!,#REF!)=ABS(#REF!)),S$15&amp;", "&amp;S$16&amp;", "&amp;$A29&amp;", "&amp;$B29&amp;", "&amp;$C29&amp;"; ","")</f>
        <v>#REF!</v>
      </c>
      <c r="FR29" s="812" t="e">
        <f>IF(AND($R$8=1,SUM(#REF!,#REF!)&gt;0,SUM(#REF!,#REF!)=ABS(#REF!)),T$15&amp;", "&amp;T$16&amp;", "&amp;$A29&amp;", "&amp;$B29&amp;", "&amp;$C29&amp;"; ","")</f>
        <v>#REF!</v>
      </c>
      <c r="FS29" s="266" t="e">
        <f>IF(AND($R$8=1,SUM(#REF!,#REF!)&gt;0,SUM(#REF!,#REF!)=ABS(#REF!)),U$15&amp;", "&amp;U$16&amp;", "&amp;$A29&amp;", "&amp;$B29&amp;", "&amp;$C29&amp;"; ","")</f>
        <v>#REF!</v>
      </c>
      <c r="FT29" s="324"/>
      <c r="FU29" s="3"/>
      <c r="FV29" s="3"/>
      <c r="FW29" s="3"/>
      <c r="FX29" s="3"/>
      <c r="FY29" s="3"/>
      <c r="FZ29" s="3"/>
      <c r="GA29" s="3"/>
      <c r="GB29" s="3"/>
      <c r="GC29" s="3"/>
      <c r="GD29" s="323"/>
      <c r="GE29" s="10"/>
      <c r="GF29" s="265" t="e">
        <f>IF(AND($T$8=1,#REF!&gt;0,EU29=""),IF((#REF!/#REF!)&lt;0.25,AB$15&amp;", "&amp;AB$16&amp;", "&amp;$A29&amp;", "&amp;$B29&amp;", "&amp;$C29&amp;"; ",""),"")</f>
        <v>#REF!</v>
      </c>
      <c r="GG29" s="258" t="e">
        <f>IF(AND($T$8=1,#REF!&gt;0,EV29=""),IF((#REF!/#REF!)&lt;0.25,AC$15&amp;", "&amp;AC$16&amp;", "&amp;$A29&amp;", "&amp;$B29&amp;", "&amp;$C29&amp;"; ",""),"")</f>
        <v>#REF!</v>
      </c>
      <c r="GH29" s="259" t="e">
        <f>IF(AND($T$8=1,#REF!&gt;0,EW29=""),IF((#REF!/#REF!)&lt;0.25,AD$15&amp;", "&amp;AD$16&amp;", "&amp;$A29&amp;", "&amp;$B29&amp;", "&amp;$C29&amp;"; ",""),"")</f>
        <v>#REF!</v>
      </c>
      <c r="GI29" s="258" t="e">
        <f>IF(AND($T$8=1,#REF!&gt;0,EX29=""),IF((#REF!/#REF!)&lt;0.25,AE$15&amp;", "&amp;AE$16&amp;", "&amp;$A29&amp;", "&amp;$B29&amp;", "&amp;$C29&amp;"; ",""),"")</f>
        <v>#REF!</v>
      </c>
      <c r="GJ29" s="812" t="e">
        <f>IF(AND($T$8=1,#REF!&gt;0,EY29=""),IF((#REF!/#REF!)&lt;0.25,AF$15&amp;", "&amp;AF$16&amp;", "&amp;$A29&amp;", "&amp;$B29&amp;", "&amp;$C29&amp;"; ",""),"")</f>
        <v>#REF!</v>
      </c>
      <c r="GK29" s="266" t="e">
        <f>IF(AND($T$8=1,#REF!&gt;0,EZ29=""),IF((#REF!/#REF!)&lt;0.25,AG$15&amp;", "&amp;AG$16&amp;", "&amp;$A29&amp;", "&amp;$B29&amp;", "&amp;$C29&amp;"; ",""),"")</f>
        <v>#REF!</v>
      </c>
      <c r="GL29" s="324"/>
      <c r="GM29" s="323"/>
      <c r="GN29" s="10"/>
      <c r="GO29" s="265" t="e">
        <f>IF(AND($U$8=1,$B29="Long length",#REF!&lt;&gt;0),D$15&amp;", "&amp;D$16&amp;", "&amp;$A29&amp;", "&amp;$B29&amp;", "&amp;$C29&amp;"; ","")</f>
        <v>#REF!</v>
      </c>
      <c r="GP29" s="258" t="e">
        <f>IF(AND($U$8=1,$B29="Long length",#REF!&lt;&gt;0),E$15&amp;", "&amp;E$16&amp;", "&amp;$A29&amp;", "&amp;$B29&amp;", "&amp;$C29&amp;"; ","")</f>
        <v>#REF!</v>
      </c>
      <c r="GQ29" s="259" t="e">
        <f>IF(AND($U$8=1,$B29="Long length",#REF!&lt;&gt;0),F$15&amp;", "&amp;F$16&amp;", "&amp;$A29&amp;", "&amp;$B29&amp;", "&amp;$C29&amp;"; ","")</f>
        <v>#REF!</v>
      </c>
      <c r="GR29" s="258" t="e">
        <f>IF(AND($U$8=1,$B29="Long length",#REF!&lt;&gt;0),G$15&amp;", "&amp;G$16&amp;", "&amp;$A29&amp;", "&amp;$B29&amp;", "&amp;$C29&amp;"; ","")</f>
        <v>#REF!</v>
      </c>
      <c r="GS29" s="812" t="e">
        <f>IF(AND($U$8=1,$B29="Long length",#REF!&lt;&gt;0),H$15&amp;", "&amp;H$16&amp;", "&amp;$A29&amp;", "&amp;$B29&amp;", "&amp;$C29&amp;"; ","")</f>
        <v>#REF!</v>
      </c>
      <c r="GT29" s="266" t="e">
        <f>IF(AND($U$8=1,$B29="Long length",#REF!&lt;&gt;0),I$15&amp;", "&amp;I$16&amp;", "&amp;$A29&amp;", "&amp;$B29&amp;", "&amp;$C29&amp;"; ","")</f>
        <v>#REF!</v>
      </c>
      <c r="GU29" s="324"/>
    </row>
    <row r="30" spans="1:203" x14ac:dyDescent="0.2">
      <c r="A30" s="3" t="s">
        <v>11288</v>
      </c>
      <c r="B30" s="3" t="s">
        <v>11286</v>
      </c>
      <c r="C30" s="3" t="s">
        <v>11275</v>
      </c>
      <c r="E30" s="295"/>
      <c r="F30" s="10"/>
      <c r="G30" s="265" t="e">
        <f>IF(AND($D$8=1,#REF!&gt;0),P$15&amp;", "&amp;P$16&amp;", "&amp;$A30&amp;", "&amp;$B30&amp;", "&amp;$C30&amp;"; ","")</f>
        <v>#REF!</v>
      </c>
      <c r="H30" s="258" t="e">
        <f>IF(AND($D$8=1,#REF!&gt;0),Q$15&amp;", "&amp;Q$16&amp;", "&amp;$A30&amp;", "&amp;$B30&amp;", "&amp;$C30&amp;"; ","")</f>
        <v>#REF!</v>
      </c>
      <c r="I30" s="259" t="e">
        <f>IF(AND($D$8=1,#REF!&gt;0),R$15&amp;", "&amp;R$16&amp;", "&amp;$A30&amp;", "&amp;$B30&amp;", "&amp;$C30&amp;"; ","")</f>
        <v>#REF!</v>
      </c>
      <c r="J30" s="258" t="e">
        <f>IF(AND($D$8=1,#REF!&gt;0),S$15&amp;", "&amp;S$16&amp;", "&amp;$A30&amp;", "&amp;$B30&amp;", "&amp;$C30&amp;"; ","")</f>
        <v>#REF!</v>
      </c>
      <c r="K30" s="299" t="e">
        <f>IF(AND($D$8=1,#REF!&gt;0),T$15&amp;", "&amp;T$16&amp;", "&amp;$A30&amp;", "&amp;$B30&amp;", "&amp;$C30&amp;"; ","")</f>
        <v>#REF!</v>
      </c>
      <c r="L30" s="266" t="e">
        <f>IF(AND($D$8=1,#REF!&gt;0),U$15&amp;", "&amp;U$16&amp;", "&amp;$A30&amp;", "&amp;$B30&amp;", "&amp;$C30&amp;"; ","")</f>
        <v>#REF!</v>
      </c>
      <c r="M30" s="50"/>
      <c r="N30" s="295"/>
      <c r="O30" s="10"/>
      <c r="P30" s="265" t="e">
        <f>IF(AND($E$8=1,#REF!&lt;0),D$14&amp;", "&amp;D$15&amp;", "&amp;D$16&amp;", "&amp;$A30&amp;", "&amp;$B30&amp;", "&amp;$C30&amp;"; ","")</f>
        <v>#REF!</v>
      </c>
      <c r="Q30" s="258" t="e">
        <f>IF(AND($E$8=1,#REF!&lt;0),E$14&amp;", "&amp;E$15&amp;", "&amp;E$16&amp;", "&amp;$A30&amp;", "&amp;$B30&amp;", "&amp;$C30&amp;"; ","")</f>
        <v>#REF!</v>
      </c>
      <c r="R30" s="259" t="e">
        <f>IF(AND($E$8=1,#REF!&lt;0),F$14&amp;", "&amp;F$15&amp;", "&amp;F$16&amp;", "&amp;$A30&amp;", "&amp;$B30&amp;", "&amp;$C30&amp;"; ","")</f>
        <v>#REF!</v>
      </c>
      <c r="S30" s="258" t="e">
        <f>IF(AND($E$8=1,#REF!&lt;0),G$14&amp;", "&amp;G$15&amp;", "&amp;G$16&amp;", "&amp;$A30&amp;", "&amp;$B30&amp;", "&amp;$C30&amp;"; ","")</f>
        <v>#REF!</v>
      </c>
      <c r="T30" s="299" t="e">
        <f>IF(AND($E$8=1,#REF!&lt;0),H$14&amp;", "&amp;H$15&amp;", "&amp;H$16&amp;", "&amp;$A30&amp;", "&amp;$B30&amp;", "&amp;$C30&amp;"; ","")</f>
        <v>#REF!</v>
      </c>
      <c r="U30" s="299" t="e">
        <f>IF(AND($E$8=1,#REF!&lt;0),I$14&amp;", "&amp;I$15&amp;", "&amp;I$16&amp;", "&amp;$A30&amp;", "&amp;$B30&amp;", "&amp;$C30&amp;"; ","")</f>
        <v>#REF!</v>
      </c>
      <c r="V30" s="265" t="e">
        <f>IF(AND($E$8=1,#REF!&lt;0),J$14&amp;", "&amp;J$15&amp;", "&amp;J$16&amp;", "&amp;$A30&amp;", "&amp;$B30&amp;", "&amp;$C30&amp;"; ","")</f>
        <v>#REF!</v>
      </c>
      <c r="W30" s="258" t="e">
        <f>IF(AND($E$8=1,#REF!&lt;0),K$14&amp;", "&amp;K$15&amp;", "&amp;K$16&amp;", "&amp;$A30&amp;", "&amp;$B30&amp;", "&amp;$C30&amp;"; ","")</f>
        <v>#REF!</v>
      </c>
      <c r="X30" s="259" t="e">
        <f>IF(AND($E$8=1,#REF!&lt;0),L$14&amp;", "&amp;L$15&amp;", "&amp;L$16&amp;", "&amp;$A30&amp;", "&amp;$B30&amp;", "&amp;$C30&amp;"; ","")</f>
        <v>#REF!</v>
      </c>
      <c r="Y30" s="258" t="e">
        <f>IF(AND($E$8=1,#REF!&lt;0),M$14&amp;", "&amp;M$15&amp;", "&amp;M$16&amp;", "&amp;$A30&amp;", "&amp;$B30&amp;", "&amp;$C30&amp;"; ","")</f>
        <v>#REF!</v>
      </c>
      <c r="Z30" s="299" t="e">
        <f>IF(AND($E$8=1,#REF!&lt;0),N$14&amp;", "&amp;N$15&amp;", "&amp;N$16&amp;", "&amp;$A30&amp;", "&amp;$B30&amp;", "&amp;$C30&amp;"; ","")</f>
        <v>#REF!</v>
      </c>
      <c r="AA30" s="299" t="e">
        <f>IF(AND($E$8=1,#REF!&lt;0),O$14&amp;", "&amp;O$15&amp;", "&amp;O$16&amp;", "&amp;$A30&amp;", "&amp;$B30&amp;", "&amp;$C30&amp;"; ","")</f>
        <v>#REF!</v>
      </c>
      <c r="AB30" s="265" t="e">
        <f>IF(AND($E$8=1,#REF!&lt;0),V$14&amp;", "&amp;V$15&amp;", "&amp;V$16&amp;", "&amp;$A30&amp;", "&amp;$B30&amp;", "&amp;$C30&amp;"; ","")</f>
        <v>#REF!</v>
      </c>
      <c r="AC30" s="258" t="e">
        <f>IF(AND($E$8=1,#REF!&lt;0),W$14&amp;", "&amp;W$15&amp;", "&amp;W$16&amp;", "&amp;$A30&amp;", "&amp;$B30&amp;", "&amp;$C30&amp;"; ","")</f>
        <v>#REF!</v>
      </c>
      <c r="AD30" s="259" t="e">
        <f>IF(AND($E$8=1,#REF!&lt;0),X$14&amp;", "&amp;X$15&amp;", "&amp;X$16&amp;", "&amp;$A30&amp;", "&amp;$B30&amp;", "&amp;$C30&amp;"; ","")</f>
        <v>#REF!</v>
      </c>
      <c r="AE30" s="794" t="e">
        <f>IF(AND($E$8=1,#REF!&lt;0),Y$14&amp;", "&amp;Y$15&amp;", "&amp;Y$16&amp;", "&amp;$A30&amp;", "&amp;$B30&amp;", "&amp;$C30&amp;"; ","")</f>
        <v>#REF!</v>
      </c>
      <c r="AF30" s="259" t="e">
        <f>IF(AND($E$8=1,#REF!&lt;0),Z$14&amp;", "&amp;Z$15&amp;", "&amp;Z$16&amp;", "&amp;$A30&amp;", "&amp;$B30&amp;", "&amp;$C30&amp;"; ","")</f>
        <v>#REF!</v>
      </c>
      <c r="AG30" s="299" t="e">
        <f>IF(AND($E$8=1,#REF!&lt;0),AA$14&amp;", "&amp;AA$15&amp;", "&amp;AA$16&amp;", "&amp;$A30&amp;", "&amp;$B30&amp;", "&amp;$C30&amp;"; ","")</f>
        <v>#REF!</v>
      </c>
      <c r="AH30" s="265" t="e">
        <f>IF(AND($E$8=1,#REF!&lt;0),AB$14&amp;", "&amp;AB$15&amp;", "&amp;AB$16&amp;", "&amp;$A30&amp;", "&amp;$B30&amp;", "&amp;$C30&amp;"; ","")</f>
        <v>#REF!</v>
      </c>
      <c r="AI30" s="258" t="e">
        <f>IF(AND($E$8=1,#REF!&lt;0),AC$14&amp;", "&amp;AC$15&amp;", "&amp;AC$16&amp;", "&amp;$A30&amp;", "&amp;$B30&amp;", "&amp;$C30&amp;"; ","")</f>
        <v>#REF!</v>
      </c>
      <c r="AJ30" s="259" t="e">
        <f>IF(AND($E$8=1,#REF!&lt;0),AD$14&amp;", "&amp;AD$15&amp;", "&amp;AD$16&amp;", "&amp;$A30&amp;", "&amp;$B30&amp;", "&amp;$C30&amp;"; ","")</f>
        <v>#REF!</v>
      </c>
      <c r="AK30" s="794" t="e">
        <f>IF(AND($E$8=1,#REF!&lt;0),AE$14&amp;", "&amp;AE$15&amp;", "&amp;AE$16&amp;", "&amp;$A30&amp;", "&amp;$B30&amp;", "&amp;$C30&amp;"; ","")</f>
        <v>#REF!</v>
      </c>
      <c r="AL30" s="259" t="e">
        <f>IF(AND($E$8=1,#REF!&lt;0),AF$14&amp;", "&amp;AF$15&amp;", "&amp;AF$16&amp;", "&amp;$A30&amp;", "&amp;$B30&amp;", "&amp;$C30&amp;"; ","")</f>
        <v>#REF!</v>
      </c>
      <c r="AM30" s="803" t="e">
        <f>IF(AND($E$8=1,#REF!&lt;0),AG$14&amp;", "&amp;AG$15&amp;", "&amp;AG$16&amp;", "&amp;$A30&amp;", "&amp;$B30&amp;", "&amp;$C30&amp;"; ","")</f>
        <v>#REF!</v>
      </c>
      <c r="AN30" s="50"/>
      <c r="AO30" s="295"/>
      <c r="AP30" s="10"/>
      <c r="AQ30" s="281"/>
      <c r="AR30" s="280"/>
      <c r="AS30" s="288"/>
      <c r="AT30" s="280"/>
      <c r="AU30" s="305"/>
      <c r="AV30" s="305"/>
      <c r="AW30" s="281"/>
      <c r="AX30" s="280"/>
      <c r="AY30" s="288"/>
      <c r="AZ30" s="280"/>
      <c r="BA30" s="305"/>
      <c r="BB30" s="805"/>
      <c r="BC30" s="281"/>
      <c r="BD30" s="280"/>
      <c r="BE30" s="288"/>
      <c r="BF30" s="280"/>
      <c r="BG30" s="305"/>
      <c r="BH30" s="805"/>
      <c r="BI30" s="281"/>
      <c r="BJ30" s="280"/>
      <c r="BK30" s="288"/>
      <c r="BL30" s="280"/>
      <c r="BM30" s="305"/>
      <c r="BN30" s="805"/>
      <c r="BO30" s="50"/>
      <c r="BP30" s="295"/>
      <c r="BQ30" s="10"/>
      <c r="BR30" s="265" t="e">
        <f>IF(AND($G$8=1,#REF!&lt;&gt;"",ABS(#REF!)-INT(ABS(#REF!))&lt;&gt;0,ABS(#REF!)-INT(ABS(#REF!))&lt;&gt;0.5),D$14&amp;", "&amp;D$15&amp;", "&amp;D$16&amp;", "&amp;$A30&amp;", "&amp;$B30&amp;", "&amp;$C30&amp;"; ","")</f>
        <v>#REF!</v>
      </c>
      <c r="BS30" s="258" t="e">
        <f>IF(AND($G$8=1,#REF!&lt;&gt;"",ABS(#REF!)-INT(ABS(#REF!))&lt;&gt;0,ABS(#REF!)-INT(ABS(#REF!))&lt;&gt;0.5),E$14&amp;", "&amp;E$15&amp;", "&amp;E$16&amp;", "&amp;$A30&amp;", "&amp;$B30&amp;", "&amp;$C30&amp;"; ","")</f>
        <v>#REF!</v>
      </c>
      <c r="BT30" s="259" t="e">
        <f>IF(AND($G$8=1,#REF!&lt;&gt;"",ABS(#REF!)-INT(ABS(#REF!))&lt;&gt;0,ABS(#REF!)-INT(ABS(#REF!))&lt;&gt;0.5),F$14&amp;", "&amp;F$15&amp;", "&amp;F$16&amp;", "&amp;$A30&amp;", "&amp;$B30&amp;", "&amp;$C30&amp;"; ","")</f>
        <v>#REF!</v>
      </c>
      <c r="BU30" s="258" t="e">
        <f>IF(AND($G$8=1,#REF!&lt;&gt;"",ABS(#REF!)-INT(ABS(#REF!))&lt;&gt;0,ABS(#REF!)-INT(ABS(#REF!))&lt;&gt;0.5),G$14&amp;", "&amp;G$15&amp;", "&amp;G$16&amp;", "&amp;$A30&amp;", "&amp;$B30&amp;", "&amp;$C30&amp;"; ","")</f>
        <v>#REF!</v>
      </c>
      <c r="BV30" s="259" t="e">
        <f>IF(AND($G$8=1,#REF!&lt;&gt;"",ABS(#REF!)-INT(ABS(#REF!))&lt;&gt;0,ABS(#REF!)-INT(ABS(#REF!))&lt;&gt;0.5),H$14&amp;", "&amp;H$15&amp;", "&amp;H$16&amp;", "&amp;$A30&amp;", "&amp;$B30&amp;", "&amp;$C30&amp;"; ","")</f>
        <v>#REF!</v>
      </c>
      <c r="BW30" s="258" t="e">
        <f>IF(AND($G$8=1,#REF!&lt;&gt;"",ABS(#REF!)-INT(ABS(#REF!))&lt;&gt;0,ABS(#REF!)-INT(ABS(#REF!))&lt;&gt;0.5),I$14&amp;", "&amp;I$15&amp;", "&amp;I$16&amp;", "&amp;$A30&amp;", "&amp;$B30&amp;", "&amp;$C30&amp;"; ","")</f>
        <v>#REF!</v>
      </c>
      <c r="BX30" s="265" t="e">
        <f>IF(AND($G$8=1,#REF!&lt;&gt;"",ABS(#REF!)-INT(ABS(#REF!))&lt;&gt;0,ABS(#REF!)-INT(ABS(#REF!))&lt;&gt;0.5),J$14&amp;", "&amp;J$15&amp;", "&amp;J$16&amp;", "&amp;$A30&amp;", "&amp;$B30&amp;", "&amp;$C30&amp;"; ","")</f>
        <v>#REF!</v>
      </c>
      <c r="BY30" s="258" t="e">
        <f>IF(AND($G$8=1,#REF!&lt;&gt;"",ABS(#REF!)-INT(ABS(#REF!))&lt;&gt;0,ABS(#REF!)-INT(ABS(#REF!))&lt;&gt;0.5),K$14&amp;", "&amp;K$15&amp;", "&amp;K$16&amp;", "&amp;$A30&amp;", "&amp;$B30&amp;", "&amp;$C30&amp;"; ","")</f>
        <v>#REF!</v>
      </c>
      <c r="BZ30" s="259" t="e">
        <f>IF(AND($G$8=1,#REF!&lt;&gt;"",ABS(#REF!)-INT(ABS(#REF!))&lt;&gt;0,ABS(#REF!)-INT(ABS(#REF!))&lt;&gt;0.5),L$14&amp;", "&amp;L$15&amp;", "&amp;L$16&amp;", "&amp;$A30&amp;", "&amp;$B30&amp;", "&amp;$C30&amp;"; ","")</f>
        <v>#REF!</v>
      </c>
      <c r="CA30" s="258" t="e">
        <f>IF(AND($G$8=1,#REF!&lt;&gt;"",ABS(#REF!)-INT(ABS(#REF!))&lt;&gt;0,ABS(#REF!)-INT(ABS(#REF!))&lt;&gt;0.5),M$14&amp;", "&amp;M$15&amp;", "&amp;M$16&amp;", "&amp;$A30&amp;", "&amp;$B30&amp;", "&amp;$C30&amp;"; ","")</f>
        <v>#REF!</v>
      </c>
      <c r="CB30" s="299" t="e">
        <f>IF(AND($G$8=1,#REF!&lt;&gt;"",ABS(#REF!)-INT(ABS(#REF!))&lt;&gt;0,ABS(#REF!)-INT(ABS(#REF!))&lt;&gt;0.5),N$14&amp;", "&amp;N$15&amp;", "&amp;N$16&amp;", "&amp;$A30&amp;", "&amp;$B30&amp;", "&amp;$C30&amp;"; ","")</f>
        <v>#REF!</v>
      </c>
      <c r="CC30" s="803" t="e">
        <f>IF(AND($G$8=1,#REF!&lt;&gt;"",ABS(#REF!)-INT(ABS(#REF!))&lt;&gt;0,ABS(#REF!)-INT(ABS(#REF!))&lt;&gt;0.5),O$14&amp;", "&amp;O$15&amp;", "&amp;O$16&amp;", "&amp;$A30&amp;", "&amp;$B30&amp;", "&amp;$C30&amp;"; ","")</f>
        <v>#REF!</v>
      </c>
      <c r="CD30" s="299" t="e">
        <f>IF(AND($G$8=1,#REF!&lt;&gt;"",ABS(#REF!)-INT(ABS(#REF!))&lt;&gt;0,ABS(#REF!)-INT(ABS(#REF!))&lt;&gt;0.5),P$14&amp;", "&amp;P$15&amp;", "&amp;P$16&amp;", "&amp;$A30&amp;", "&amp;$B30&amp;", "&amp;$C30&amp;"; ","")</f>
        <v>#REF!</v>
      </c>
      <c r="CE30" s="807" t="e">
        <f>IF(AND($G$8=1,#REF!&lt;&gt;"",ABS(#REF!)-INT(ABS(#REF!))&lt;&gt;0,ABS(#REF!)-INT(ABS(#REF!))&lt;&gt;0.5),Q$14&amp;", "&amp;Q$15&amp;", "&amp;Q$16&amp;", "&amp;$A30&amp;", "&amp;$B30&amp;", "&amp;$C30&amp;"; ","")</f>
        <v>#REF!</v>
      </c>
      <c r="CF30" s="299" t="e">
        <f>IF(AND($G$8=1,#REF!&lt;&gt;"",ABS(#REF!)-INT(ABS(#REF!))&lt;&gt;0,ABS(#REF!)-INT(ABS(#REF!))&lt;&gt;0.5),R$14&amp;", "&amp;R$15&amp;", "&amp;R$16&amp;", "&amp;$A30&amp;", "&amp;$B30&amp;", "&amp;$C30&amp;"; ","")</f>
        <v>#REF!</v>
      </c>
      <c r="CG30" s="807" t="e">
        <f>IF(AND($G$8=1,#REF!&lt;&gt;"",ABS(#REF!)-INT(ABS(#REF!))&lt;&gt;0,ABS(#REF!)-INT(ABS(#REF!))&lt;&gt;0.5),S$14&amp;", "&amp;S$15&amp;", "&amp;S$16&amp;", "&amp;$A30&amp;", "&amp;$B30&amp;", "&amp;$C30&amp;"; ","")</f>
        <v>#REF!</v>
      </c>
      <c r="CH30" s="299" t="e">
        <f>IF(AND($G$8=1,#REF!&lt;&gt;"",ABS(#REF!)-INT(ABS(#REF!))&lt;&gt;0,ABS(#REF!)-INT(ABS(#REF!))&lt;&gt;0.5),T$14&amp;", "&amp;T$15&amp;", "&amp;T$16&amp;", "&amp;$A30&amp;", "&amp;$B30&amp;", "&amp;$C30&amp;"; ","")</f>
        <v>#REF!</v>
      </c>
      <c r="CI30" s="299" t="e">
        <f>IF(AND($G$8=1,#REF!&lt;&gt;"",ABS(#REF!)-INT(ABS(#REF!))&lt;&gt;0,ABS(#REF!)-INT(ABS(#REF!))&lt;&gt;0.5),U$14&amp;", "&amp;U$15&amp;", "&amp;U$16&amp;", "&amp;$A30&amp;", "&amp;$B30&amp;", "&amp;$C30&amp;"; ","")</f>
        <v>#REF!</v>
      </c>
      <c r="CJ30" s="265" t="e">
        <f>IF(AND($G$8=1,#REF!&lt;&gt;"",ABS(#REF!)-INT(ABS(#REF!))&lt;&gt;0,ABS(#REF!)-INT(ABS(#REF!))&lt;&gt;0.5),V$14&amp;", "&amp;V$15&amp;", "&amp;V$16&amp;", "&amp;$A30&amp;", "&amp;$B30&amp;", "&amp;$C30&amp;"; ","")</f>
        <v>#REF!</v>
      </c>
      <c r="CK30" s="258" t="e">
        <f>IF(AND($G$8=1,#REF!&lt;&gt;"",ABS(#REF!)-INT(ABS(#REF!))&lt;&gt;0,ABS(#REF!)-INT(ABS(#REF!))&lt;&gt;0.5),W$14&amp;", "&amp;W$15&amp;", "&amp;W$16&amp;", "&amp;$A30&amp;", "&amp;$B30&amp;", "&amp;$C30&amp;"; ","")</f>
        <v>#REF!</v>
      </c>
      <c r="CL30" s="259" t="e">
        <f>IF(AND($G$8=1,#REF!&lt;&gt;"",ABS(#REF!)-INT(ABS(#REF!))&lt;&gt;0,ABS(#REF!)-INT(ABS(#REF!))&lt;&gt;0.5),X$14&amp;", "&amp;X$15&amp;", "&amp;X$16&amp;", "&amp;$A30&amp;", "&amp;$B30&amp;", "&amp;$C30&amp;"; ","")</f>
        <v>#REF!</v>
      </c>
      <c r="CM30" s="258" t="e">
        <f>IF(AND($G$8=1,#REF!&lt;&gt;"",ABS(#REF!)-INT(ABS(#REF!))&lt;&gt;0,ABS(#REF!)-INT(ABS(#REF!))&lt;&gt;0.5),Y$14&amp;", "&amp;Y$15&amp;", "&amp;Y$16&amp;", "&amp;$A30&amp;", "&amp;$B30&amp;", "&amp;$C30&amp;"; ","")</f>
        <v>#REF!</v>
      </c>
      <c r="CN30" s="299" t="e">
        <f>IF(AND($G$8=1,#REF!&lt;&gt;"",ABS(#REF!)-INT(ABS(#REF!))&lt;&gt;0,ABS(#REF!)-INT(ABS(#REF!))&lt;&gt;0.5),Z$14&amp;", "&amp;Z$15&amp;", "&amp;Z$16&amp;", "&amp;$A30&amp;", "&amp;$B30&amp;", "&amp;$C30&amp;"; ","")</f>
        <v>#REF!</v>
      </c>
      <c r="CO30" s="266" t="e">
        <f>IF(AND($G$8=1,#REF!&lt;&gt;"",ABS(#REF!)-INT(ABS(#REF!))&lt;&gt;0,ABS(#REF!)-INT(ABS(#REF!))&lt;&gt;0.5),AA$14&amp;", "&amp;AA$15&amp;", "&amp;AA$16&amp;", "&amp;$A30&amp;", "&amp;$B30&amp;", "&amp;$C30&amp;"; ","")</f>
        <v>#REF!</v>
      </c>
      <c r="CP30" s="50"/>
      <c r="CQ30" s="295"/>
      <c r="CR30" s="10"/>
      <c r="CS30" s="103" t="s">
        <v>39</v>
      </c>
      <c r="CT30" s="10"/>
      <c r="CU30" s="10"/>
      <c r="CV30" s="297" t="s">
        <v>11267</v>
      </c>
      <c r="CW30" s="10"/>
      <c r="CX30" s="10"/>
      <c r="CY30" s="10"/>
      <c r="CZ30" s="10"/>
      <c r="DA30" s="10"/>
      <c r="DB30" s="297" t="s">
        <v>11268</v>
      </c>
      <c r="DC30" s="10"/>
      <c r="DD30" s="10"/>
      <c r="DE30" s="10"/>
      <c r="DF30" s="10"/>
      <c r="DG30" s="10"/>
      <c r="DH30" s="10" t="s">
        <v>11270</v>
      </c>
      <c r="DI30" s="10"/>
      <c r="DJ30" s="10"/>
      <c r="DK30" s="10"/>
      <c r="DL30" s="10"/>
      <c r="DM30" s="10"/>
      <c r="DN30" s="119" t="s">
        <v>11269</v>
      </c>
      <c r="DO30" s="10"/>
      <c r="DP30" s="10"/>
      <c r="DQ30" s="10"/>
      <c r="DR30" s="10"/>
      <c r="DS30" s="10"/>
      <c r="DT30" s="119" t="s">
        <v>11317</v>
      </c>
      <c r="DU30" s="10"/>
      <c r="DV30" s="10"/>
      <c r="DW30" s="10"/>
      <c r="DX30" s="10"/>
      <c r="DY30" s="10"/>
      <c r="DZ30" s="50"/>
      <c r="EA30" s="295"/>
      <c r="EB30" s="10"/>
      <c r="EC30" s="265" t="e">
        <f>IF(AND($I$8=1,#REF!&lt;&gt;ROUND(#REF!,2)),AB$15&amp;", "&amp;AB$16&amp;", "&amp;$A30&amp;", "&amp;$B30&amp;", "&amp;$C30&amp;"; ","")</f>
        <v>#REF!</v>
      </c>
      <c r="ED30" s="258" t="e">
        <f>IF(AND($I$8=1,#REF!&lt;&gt;ROUND(#REF!,2)),AC$15&amp;", "&amp;AC$16&amp;", "&amp;$A30&amp;", "&amp;$B30&amp;", "&amp;$C30&amp;"; ","")</f>
        <v>#REF!</v>
      </c>
      <c r="EE30" s="259" t="e">
        <f>IF(AND($I$8=1,#REF!&lt;&gt;ROUND(#REF!,2)),AD$15&amp;", "&amp;AD$16&amp;", "&amp;$A30&amp;", "&amp;$B30&amp;", "&amp;$C30&amp;"; ","")</f>
        <v>#REF!</v>
      </c>
      <c r="EF30" s="258" t="e">
        <f>IF(AND($I$8=1,#REF!&lt;&gt;ROUND(#REF!,2)),AE$15&amp;", "&amp;AE$16&amp;", "&amp;$A30&amp;", "&amp;$B30&amp;", "&amp;$C30&amp;"; ","")</f>
        <v>#REF!</v>
      </c>
      <c r="EG30" s="299" t="e">
        <f>IF(AND($I$8=1,#REF!&lt;&gt;ROUND(#REF!,2)),AF$15&amp;", "&amp;AF$16&amp;", "&amp;$A30&amp;", "&amp;$B30&amp;", "&amp;$C30&amp;"; ","")</f>
        <v>#REF!</v>
      </c>
      <c r="EH30" s="266" t="e">
        <f>IF(AND($I$8=1,#REF!&lt;&gt;ROUND(#REF!,2)),AG$15&amp;", "&amp;AG$16&amp;", "&amp;$A30&amp;", "&amp;$B30&amp;", "&amp;$C30&amp;"; ","")</f>
        <v>#REF!</v>
      </c>
      <c r="EI30" s="50"/>
      <c r="EJ30" s="295"/>
      <c r="EK30" s="10"/>
      <c r="EL30" s="265" t="e">
        <f>IF(AND($J$8=1,#REF!&gt;#REF!),AB$15&amp;", "&amp;AB$16&amp;", "&amp;$A30&amp;", "&amp;$B30&amp;", "&amp;$C30&amp;"; ","")</f>
        <v>#REF!</v>
      </c>
      <c r="EM30" s="258" t="e">
        <f>IF(AND($J$8=1,#REF!&gt;#REF!),AC$15&amp;", "&amp;AC$16&amp;", "&amp;$A30&amp;", "&amp;$B30&amp;", "&amp;$C30&amp;"; ","")</f>
        <v>#REF!</v>
      </c>
      <c r="EN30" s="259" t="e">
        <f>IF(AND($J$8=1,#REF!&gt;#REF!),AD$15&amp;", "&amp;AD$16&amp;", "&amp;$A30&amp;", "&amp;$B30&amp;", "&amp;$C30&amp;"; ","")</f>
        <v>#REF!</v>
      </c>
      <c r="EO30" s="258" t="e">
        <f>IF(AND($J$8=1,#REF!&gt;#REF!),AE$15&amp;", "&amp;AE$16&amp;", "&amp;$A30&amp;", "&amp;$B30&amp;", "&amp;$C30&amp;"; ","")</f>
        <v>#REF!</v>
      </c>
      <c r="EP30" s="812" t="e">
        <f>IF(AND($J$8=1,#REF!&gt;#REF!),AF$15&amp;", "&amp;AF$16&amp;", "&amp;$A30&amp;", "&amp;$B30&amp;", "&amp;$C30&amp;"; ","")</f>
        <v>#REF!</v>
      </c>
      <c r="EQ30" s="266" t="e">
        <f>IF(AND($J$8=1,#REF!&gt;#REF!),AG$15&amp;", "&amp;AG$16&amp;", "&amp;$A30&amp;", "&amp;$B30&amp;", "&amp;$C30&amp;"; ","")</f>
        <v>#REF!</v>
      </c>
      <c r="ER30" s="50"/>
      <c r="ES30" s="295"/>
      <c r="ET30" s="10"/>
      <c r="EU30" s="265" t="e">
        <f>IF(AND($K$8=1,#REF!&gt;0),IF((#REF!/#REF!)&lt;0.03,AB$15&amp;", "&amp;AB$16&amp;", "&amp;$A30&amp;", "&amp;$B30&amp;", "&amp;$C30&amp;"; ",""),"")</f>
        <v>#REF!</v>
      </c>
      <c r="EV30" s="258" t="e">
        <f>IF(AND($K$8=1,#REF!&gt;0),IF((#REF!/#REF!)&lt;0.03,AC$15&amp;", "&amp;AC$16&amp;", "&amp;$A30&amp;", "&amp;$B30&amp;", "&amp;$C30&amp;"; ",""),"")</f>
        <v>#REF!</v>
      </c>
      <c r="EW30" s="259" t="e">
        <f>IF(AND($K$8=1,#REF!&gt;0),IF((#REF!/#REF!)&lt;0.03,AD$15&amp;", "&amp;AD$16&amp;", "&amp;$A30&amp;", "&amp;$B30&amp;", "&amp;$C30&amp;"; ",""),"")</f>
        <v>#REF!</v>
      </c>
      <c r="EX30" s="258" t="e">
        <f>IF(AND($K$8=1,#REF!&gt;0),IF((#REF!/#REF!)&lt;0.03,AE$15&amp;", "&amp;AE$16&amp;", "&amp;$A30&amp;", "&amp;$B30&amp;", "&amp;$C30&amp;"; ",""),"")</f>
        <v>#REF!</v>
      </c>
      <c r="EY30" s="812" t="e">
        <f>IF(AND($K$8=1,#REF!&gt;0),IF((#REF!/#REF!)&lt;0.03,AF$15&amp;", "&amp;AF$16&amp;", "&amp;$A30&amp;", "&amp;$B30&amp;", "&amp;$C30&amp;"; ",""),"")</f>
        <v>#REF!</v>
      </c>
      <c r="EZ30" s="266" t="e">
        <f>IF(AND($K$8=1,#REF!&gt;0),IF((#REF!/#REF!)&lt;0.03,AG$15&amp;", "&amp;AG$16&amp;", "&amp;$A30&amp;", "&amp;$B30&amp;", "&amp;$C30&amp;"; ",""),"")</f>
        <v>#REF!</v>
      </c>
      <c r="FA30" s="50"/>
      <c r="FB30" s="3"/>
      <c r="FC30" s="323"/>
      <c r="FD30" s="10"/>
      <c r="FE30" s="265" t="e">
        <f>IF(AND($Q$8=1,SUM(#REF!,#REF!)&gt;$FC$22,#REF!=0),P$15&amp;", "&amp;P$16&amp;", "&amp;$A30&amp;", "&amp;$B30&amp;", "&amp;$C30&amp;"; ","")</f>
        <v>#REF!</v>
      </c>
      <c r="FF30" s="258" t="e">
        <f>IF(AND($Q$8=1,SUM(#REF!,#REF!)&gt;$FC$22,#REF!=0),Q$15&amp;", "&amp;Q$16&amp;", "&amp;$A30&amp;", "&amp;$B30&amp;", "&amp;$C30&amp;"; ","")</f>
        <v>#REF!</v>
      </c>
      <c r="FG30" s="259" t="e">
        <f>IF(AND($Q$8=1,SUM(#REF!,#REF!)&gt;$FC$22,#REF!=0),R$15&amp;", "&amp;R$16&amp;", "&amp;$A30&amp;", "&amp;$B30&amp;", "&amp;$C30&amp;"; ","")</f>
        <v>#REF!</v>
      </c>
      <c r="FH30" s="258" t="e">
        <f>IF(AND($Q$8=1,SUM(#REF!,#REF!)&gt;$FC$22,#REF!=0),S$15&amp;", "&amp;S$16&amp;", "&amp;$A30&amp;", "&amp;$B30&amp;", "&amp;$C30&amp;"; ","")</f>
        <v>#REF!</v>
      </c>
      <c r="FI30" s="812" t="e">
        <f>IF(AND($Q$8=1,SUM(#REF!,#REF!)&gt;$FC$22,#REF!=0),T$15&amp;", "&amp;T$16&amp;", "&amp;$A30&amp;", "&amp;$B30&amp;", "&amp;$C30&amp;"; ","")</f>
        <v>#REF!</v>
      </c>
      <c r="FJ30" s="266" t="e">
        <f>IF(AND($Q$8=1,SUM(#REF!,#REF!)&gt;$FC$22,#REF!=0),U$15&amp;", "&amp;U$16&amp;", "&amp;$A30&amp;", "&amp;$B30&amp;", "&amp;$C30&amp;"; ","")</f>
        <v>#REF!</v>
      </c>
      <c r="FK30" s="324"/>
      <c r="FL30" s="323"/>
      <c r="FM30" s="10"/>
      <c r="FN30" s="265" t="e">
        <f>IF(AND($R$8=1,SUM(#REF!,#REF!)&gt;0,SUM(#REF!,#REF!)=ABS(#REF!)),P$15&amp;", "&amp;P$16&amp;", "&amp;$A30&amp;", "&amp;$B30&amp;", "&amp;$C30&amp;"; ","")</f>
        <v>#REF!</v>
      </c>
      <c r="FO30" s="258" t="e">
        <f>IF(AND($R$8=1,SUM(#REF!,#REF!)&gt;0,SUM(#REF!,#REF!)=ABS(#REF!)),Q$15&amp;", "&amp;Q$16&amp;", "&amp;$A30&amp;", "&amp;$B30&amp;", "&amp;$C30&amp;"; ","")</f>
        <v>#REF!</v>
      </c>
      <c r="FP30" s="259" t="e">
        <f>IF(AND($R$8=1,SUM(#REF!,#REF!)&gt;0,SUM(#REF!,#REF!)=ABS(#REF!)),R$15&amp;", "&amp;R$16&amp;", "&amp;$A30&amp;", "&amp;$B30&amp;", "&amp;$C30&amp;"; ","")</f>
        <v>#REF!</v>
      </c>
      <c r="FQ30" s="258" t="e">
        <f>IF(AND($R$8=1,SUM(#REF!,#REF!)&gt;0,SUM(#REF!,#REF!)=ABS(#REF!)),S$15&amp;", "&amp;S$16&amp;", "&amp;$A30&amp;", "&amp;$B30&amp;", "&amp;$C30&amp;"; ","")</f>
        <v>#REF!</v>
      </c>
      <c r="FR30" s="812" t="e">
        <f>IF(AND($R$8=1,SUM(#REF!,#REF!)&gt;0,SUM(#REF!,#REF!)=ABS(#REF!)),T$15&amp;", "&amp;T$16&amp;", "&amp;$A30&amp;", "&amp;$B30&amp;", "&amp;$C30&amp;"; ","")</f>
        <v>#REF!</v>
      </c>
      <c r="FS30" s="266" t="e">
        <f>IF(AND($R$8=1,SUM(#REF!,#REF!)&gt;0,SUM(#REF!,#REF!)=ABS(#REF!)),U$15&amp;", "&amp;U$16&amp;", "&amp;$A30&amp;", "&amp;$B30&amp;", "&amp;$C30&amp;"; ","")</f>
        <v>#REF!</v>
      </c>
      <c r="FT30" s="324"/>
      <c r="FU30" s="3"/>
      <c r="FV30" s="3"/>
      <c r="FW30" s="3"/>
      <c r="FX30" s="3"/>
      <c r="FY30" s="3"/>
      <c r="FZ30" s="3"/>
      <c r="GA30" s="3"/>
      <c r="GB30" s="3"/>
      <c r="GC30" s="3"/>
      <c r="GD30" s="323"/>
      <c r="GE30" s="10"/>
      <c r="GF30" s="265" t="e">
        <f>IF(AND($T$8=1,#REF!&gt;0,EU30=""),IF((#REF!/#REF!)&lt;0.25,AB$15&amp;", "&amp;AB$16&amp;", "&amp;$A30&amp;", "&amp;$B30&amp;", "&amp;$C30&amp;"; ",""),"")</f>
        <v>#REF!</v>
      </c>
      <c r="GG30" s="258" t="e">
        <f>IF(AND($T$8=1,#REF!&gt;0,EV30=""),IF((#REF!/#REF!)&lt;0.25,AC$15&amp;", "&amp;AC$16&amp;", "&amp;$A30&amp;", "&amp;$B30&amp;", "&amp;$C30&amp;"; ",""),"")</f>
        <v>#REF!</v>
      </c>
      <c r="GH30" s="259" t="e">
        <f>IF(AND($T$8=1,#REF!&gt;0,EW30=""),IF((#REF!/#REF!)&lt;0.25,AD$15&amp;", "&amp;AD$16&amp;", "&amp;$A30&amp;", "&amp;$B30&amp;", "&amp;$C30&amp;"; ",""),"")</f>
        <v>#REF!</v>
      </c>
      <c r="GI30" s="258" t="e">
        <f>IF(AND($T$8=1,#REF!&gt;0,EX30=""),IF((#REF!/#REF!)&lt;0.25,AE$15&amp;", "&amp;AE$16&amp;", "&amp;$A30&amp;", "&amp;$B30&amp;", "&amp;$C30&amp;"; ",""),"")</f>
        <v>#REF!</v>
      </c>
      <c r="GJ30" s="812" t="e">
        <f>IF(AND($T$8=1,#REF!&gt;0,EY30=""),IF((#REF!/#REF!)&lt;0.25,AF$15&amp;", "&amp;AF$16&amp;", "&amp;$A30&amp;", "&amp;$B30&amp;", "&amp;$C30&amp;"; ",""),"")</f>
        <v>#REF!</v>
      </c>
      <c r="GK30" s="266" t="e">
        <f>IF(AND($T$8=1,#REF!&gt;0,EZ30=""),IF((#REF!/#REF!)&lt;0.25,AG$15&amp;", "&amp;AG$16&amp;", "&amp;$A30&amp;", "&amp;$B30&amp;", "&amp;$C30&amp;"; ",""),"")</f>
        <v>#REF!</v>
      </c>
      <c r="GL30" s="324"/>
      <c r="GM30" s="323"/>
      <c r="GN30" s="10"/>
      <c r="GO30" s="265" t="e">
        <f>IF(AND($U$8=1,$B30="Long length",#REF!&lt;&gt;0),D$15&amp;", "&amp;D$16&amp;", "&amp;$A30&amp;", "&amp;$B30&amp;", "&amp;$C30&amp;"; ","")</f>
        <v>#REF!</v>
      </c>
      <c r="GP30" s="258" t="e">
        <f>IF(AND($U$8=1,$B30="Long length",#REF!&lt;&gt;0),E$15&amp;", "&amp;E$16&amp;", "&amp;$A30&amp;", "&amp;$B30&amp;", "&amp;$C30&amp;"; ","")</f>
        <v>#REF!</v>
      </c>
      <c r="GQ30" s="259" t="e">
        <f>IF(AND($U$8=1,$B30="Long length",#REF!&lt;&gt;0),F$15&amp;", "&amp;F$16&amp;", "&amp;$A30&amp;", "&amp;$B30&amp;", "&amp;$C30&amp;"; ","")</f>
        <v>#REF!</v>
      </c>
      <c r="GR30" s="258" t="e">
        <f>IF(AND($U$8=1,$B30="Long length",#REF!&lt;&gt;0),G$15&amp;", "&amp;G$16&amp;", "&amp;$A30&amp;", "&amp;$B30&amp;", "&amp;$C30&amp;"; ","")</f>
        <v>#REF!</v>
      </c>
      <c r="GS30" s="812" t="e">
        <f>IF(AND($U$8=1,$B30="Long length",#REF!&lt;&gt;0),H$15&amp;", "&amp;H$16&amp;", "&amp;$A30&amp;", "&amp;$B30&amp;", "&amp;$C30&amp;"; ","")</f>
        <v>#REF!</v>
      </c>
      <c r="GT30" s="266" t="e">
        <f>IF(AND($U$8=1,$B30="Long length",#REF!&lt;&gt;0),I$15&amp;", "&amp;I$16&amp;", "&amp;$A30&amp;", "&amp;$B30&amp;", "&amp;$C30&amp;"; ","")</f>
        <v>#REF!</v>
      </c>
      <c r="GU30" s="324"/>
    </row>
    <row r="31" spans="1:203" x14ac:dyDescent="0.2">
      <c r="A31" s="3" t="s">
        <v>11288</v>
      </c>
      <c r="B31" s="3" t="s">
        <v>11286</v>
      </c>
      <c r="C31" s="3" t="s">
        <v>11284</v>
      </c>
      <c r="E31" s="295"/>
      <c r="F31" s="10"/>
      <c r="G31" s="265" t="e">
        <f>IF(AND($D$8=1,#REF!&gt;0),P$15&amp;", "&amp;P$16&amp;", "&amp;$A31&amp;", "&amp;$B31&amp;", "&amp;$C31&amp;"; ","")</f>
        <v>#REF!</v>
      </c>
      <c r="H31" s="258" t="e">
        <f>IF(AND($D$8=1,#REF!&gt;0),Q$15&amp;", "&amp;Q$16&amp;", "&amp;$A31&amp;", "&amp;$B31&amp;", "&amp;$C31&amp;"; ","")</f>
        <v>#REF!</v>
      </c>
      <c r="I31" s="259" t="e">
        <f>IF(AND($D$8=1,#REF!&gt;0),R$15&amp;", "&amp;R$16&amp;", "&amp;$A31&amp;", "&amp;$B31&amp;", "&amp;$C31&amp;"; ","")</f>
        <v>#REF!</v>
      </c>
      <c r="J31" s="258" t="e">
        <f>IF(AND($D$8=1,#REF!&gt;0),S$15&amp;", "&amp;S$16&amp;", "&amp;$A31&amp;", "&amp;$B31&amp;", "&amp;$C31&amp;"; ","")</f>
        <v>#REF!</v>
      </c>
      <c r="K31" s="299" t="e">
        <f>IF(AND($D$8=1,#REF!&gt;0),T$15&amp;", "&amp;T$16&amp;", "&amp;$A31&amp;", "&amp;$B31&amp;", "&amp;$C31&amp;"; ","")</f>
        <v>#REF!</v>
      </c>
      <c r="L31" s="266" t="e">
        <f>IF(AND($D$8=1,#REF!&gt;0),U$15&amp;", "&amp;U$16&amp;", "&amp;$A31&amp;", "&amp;$B31&amp;", "&amp;$C31&amp;"; ","")</f>
        <v>#REF!</v>
      </c>
      <c r="M31" s="50"/>
      <c r="N31" s="295"/>
      <c r="O31" s="10"/>
      <c r="P31" s="265" t="e">
        <f>IF(AND($E$8=1,#REF!&lt;0),D$14&amp;", "&amp;D$15&amp;", "&amp;D$16&amp;", "&amp;$A31&amp;", "&amp;$B31&amp;", "&amp;$C31&amp;"; ","")</f>
        <v>#REF!</v>
      </c>
      <c r="Q31" s="258" t="e">
        <f>IF(AND($E$8=1,#REF!&lt;0),E$14&amp;", "&amp;E$15&amp;", "&amp;E$16&amp;", "&amp;$A31&amp;", "&amp;$B31&amp;", "&amp;$C31&amp;"; ","")</f>
        <v>#REF!</v>
      </c>
      <c r="R31" s="259" t="e">
        <f>IF(AND($E$8=1,#REF!&lt;0),F$14&amp;", "&amp;F$15&amp;", "&amp;F$16&amp;", "&amp;$A31&amp;", "&amp;$B31&amp;", "&amp;$C31&amp;"; ","")</f>
        <v>#REF!</v>
      </c>
      <c r="S31" s="258" t="e">
        <f>IF(AND($E$8=1,#REF!&lt;0),G$14&amp;", "&amp;G$15&amp;", "&amp;G$16&amp;", "&amp;$A31&amp;", "&amp;$B31&amp;", "&amp;$C31&amp;"; ","")</f>
        <v>#REF!</v>
      </c>
      <c r="T31" s="299" t="e">
        <f>IF(AND($E$8=1,#REF!&lt;0),H$14&amp;", "&amp;H$15&amp;", "&amp;H$16&amp;", "&amp;$A31&amp;", "&amp;$B31&amp;", "&amp;$C31&amp;"; ","")</f>
        <v>#REF!</v>
      </c>
      <c r="U31" s="299" t="e">
        <f>IF(AND($E$8=1,#REF!&lt;0),I$14&amp;", "&amp;I$15&amp;", "&amp;I$16&amp;", "&amp;$A31&amp;", "&amp;$B31&amp;", "&amp;$C31&amp;"; ","")</f>
        <v>#REF!</v>
      </c>
      <c r="V31" s="265" t="e">
        <f>IF(AND($E$8=1,#REF!&lt;0),J$14&amp;", "&amp;J$15&amp;", "&amp;J$16&amp;", "&amp;$A31&amp;", "&amp;$B31&amp;", "&amp;$C31&amp;"; ","")</f>
        <v>#REF!</v>
      </c>
      <c r="W31" s="258" t="e">
        <f>IF(AND($E$8=1,#REF!&lt;0),K$14&amp;", "&amp;K$15&amp;", "&amp;K$16&amp;", "&amp;$A31&amp;", "&amp;$B31&amp;", "&amp;$C31&amp;"; ","")</f>
        <v>#REF!</v>
      </c>
      <c r="X31" s="259" t="e">
        <f>IF(AND($E$8=1,#REF!&lt;0),L$14&amp;", "&amp;L$15&amp;", "&amp;L$16&amp;", "&amp;$A31&amp;", "&amp;$B31&amp;", "&amp;$C31&amp;"; ","")</f>
        <v>#REF!</v>
      </c>
      <c r="Y31" s="258" t="e">
        <f>IF(AND($E$8=1,#REF!&lt;0),M$14&amp;", "&amp;M$15&amp;", "&amp;M$16&amp;", "&amp;$A31&amp;", "&amp;$B31&amp;", "&amp;$C31&amp;"; ","")</f>
        <v>#REF!</v>
      </c>
      <c r="Z31" s="299" t="e">
        <f>IF(AND($E$8=1,#REF!&lt;0),N$14&amp;", "&amp;N$15&amp;", "&amp;N$16&amp;", "&amp;$A31&amp;", "&amp;$B31&amp;", "&amp;$C31&amp;"; ","")</f>
        <v>#REF!</v>
      </c>
      <c r="AA31" s="299" t="e">
        <f>IF(AND($E$8=1,#REF!&lt;0),O$14&amp;", "&amp;O$15&amp;", "&amp;O$16&amp;", "&amp;$A31&amp;", "&amp;$B31&amp;", "&amp;$C31&amp;"; ","")</f>
        <v>#REF!</v>
      </c>
      <c r="AB31" s="265" t="e">
        <f>IF(AND($E$8=1,#REF!&lt;0),V$14&amp;", "&amp;V$15&amp;", "&amp;V$16&amp;", "&amp;$A31&amp;", "&amp;$B31&amp;", "&amp;$C31&amp;"; ","")</f>
        <v>#REF!</v>
      </c>
      <c r="AC31" s="258" t="e">
        <f>IF(AND($E$8=1,#REF!&lt;0),W$14&amp;", "&amp;W$15&amp;", "&amp;W$16&amp;", "&amp;$A31&amp;", "&amp;$B31&amp;", "&amp;$C31&amp;"; ","")</f>
        <v>#REF!</v>
      </c>
      <c r="AD31" s="259" t="e">
        <f>IF(AND($E$8=1,#REF!&lt;0),X$14&amp;", "&amp;X$15&amp;", "&amp;X$16&amp;", "&amp;$A31&amp;", "&amp;$B31&amp;", "&amp;$C31&amp;"; ","")</f>
        <v>#REF!</v>
      </c>
      <c r="AE31" s="794" t="e">
        <f>IF(AND($E$8=1,#REF!&lt;0),Y$14&amp;", "&amp;Y$15&amp;", "&amp;Y$16&amp;", "&amp;$A31&amp;", "&amp;$B31&amp;", "&amp;$C31&amp;"; ","")</f>
        <v>#REF!</v>
      </c>
      <c r="AF31" s="259" t="e">
        <f>IF(AND($E$8=1,#REF!&lt;0),Z$14&amp;", "&amp;Z$15&amp;", "&amp;Z$16&amp;", "&amp;$A31&amp;", "&amp;$B31&amp;", "&amp;$C31&amp;"; ","")</f>
        <v>#REF!</v>
      </c>
      <c r="AG31" s="299" t="e">
        <f>IF(AND($E$8=1,#REF!&lt;0),AA$14&amp;", "&amp;AA$15&amp;", "&amp;AA$16&amp;", "&amp;$A31&amp;", "&amp;$B31&amp;", "&amp;$C31&amp;"; ","")</f>
        <v>#REF!</v>
      </c>
      <c r="AH31" s="265" t="e">
        <f>IF(AND($E$8=1,#REF!&lt;0),AB$14&amp;", "&amp;AB$15&amp;", "&amp;AB$16&amp;", "&amp;$A31&amp;", "&amp;$B31&amp;", "&amp;$C31&amp;"; ","")</f>
        <v>#REF!</v>
      </c>
      <c r="AI31" s="258" t="e">
        <f>IF(AND($E$8=1,#REF!&lt;0),AC$14&amp;", "&amp;AC$15&amp;", "&amp;AC$16&amp;", "&amp;$A31&amp;", "&amp;$B31&amp;", "&amp;$C31&amp;"; ","")</f>
        <v>#REF!</v>
      </c>
      <c r="AJ31" s="259" t="e">
        <f>IF(AND($E$8=1,#REF!&lt;0),AD$14&amp;", "&amp;AD$15&amp;", "&amp;AD$16&amp;", "&amp;$A31&amp;", "&amp;$B31&amp;", "&amp;$C31&amp;"; ","")</f>
        <v>#REF!</v>
      </c>
      <c r="AK31" s="794" t="e">
        <f>IF(AND($E$8=1,#REF!&lt;0),AE$14&amp;", "&amp;AE$15&amp;", "&amp;AE$16&amp;", "&amp;$A31&amp;", "&amp;$B31&amp;", "&amp;$C31&amp;"; ","")</f>
        <v>#REF!</v>
      </c>
      <c r="AL31" s="259" t="e">
        <f>IF(AND($E$8=1,#REF!&lt;0),AF$14&amp;", "&amp;AF$15&amp;", "&amp;AF$16&amp;", "&amp;$A31&amp;", "&amp;$B31&amp;", "&amp;$C31&amp;"; ","")</f>
        <v>#REF!</v>
      </c>
      <c r="AM31" s="803" t="e">
        <f>IF(AND($E$8=1,#REF!&lt;0),AG$14&amp;", "&amp;AG$15&amp;", "&amp;AG$16&amp;", "&amp;$A31&amp;", "&amp;$B31&amp;", "&amp;$C31&amp;"; ","")</f>
        <v>#REF!</v>
      </c>
      <c r="AN31" s="50"/>
      <c r="AO31" s="295"/>
      <c r="AP31" s="10"/>
      <c r="AQ31" s="281"/>
      <c r="AR31" s="280"/>
      <c r="AS31" s="288"/>
      <c r="AT31" s="280"/>
      <c r="AU31" s="305"/>
      <c r="AV31" s="305"/>
      <c r="AW31" s="281"/>
      <c r="AX31" s="280"/>
      <c r="AY31" s="288"/>
      <c r="AZ31" s="280"/>
      <c r="BA31" s="305"/>
      <c r="BB31" s="805"/>
      <c r="BC31" s="281"/>
      <c r="BD31" s="280"/>
      <c r="BE31" s="288"/>
      <c r="BF31" s="280"/>
      <c r="BG31" s="305"/>
      <c r="BH31" s="805"/>
      <c r="BI31" s="281"/>
      <c r="BJ31" s="280"/>
      <c r="BK31" s="288"/>
      <c r="BL31" s="280"/>
      <c r="BM31" s="305"/>
      <c r="BN31" s="805"/>
      <c r="BO31" s="50"/>
      <c r="BP31" s="295"/>
      <c r="BQ31" s="10"/>
      <c r="BR31" s="265" t="e">
        <f>IF(AND($G$8=1,#REF!&lt;&gt;"",ABS(#REF!)-INT(ABS(#REF!))&lt;&gt;0,ABS(#REF!)-INT(ABS(#REF!))&lt;&gt;0.5),D$14&amp;", "&amp;D$15&amp;", "&amp;D$16&amp;", "&amp;$A31&amp;", "&amp;$B31&amp;", "&amp;$C31&amp;"; ","")</f>
        <v>#REF!</v>
      </c>
      <c r="BS31" s="258" t="e">
        <f>IF(AND($G$8=1,#REF!&lt;&gt;"",ABS(#REF!)-INT(ABS(#REF!))&lt;&gt;0,ABS(#REF!)-INT(ABS(#REF!))&lt;&gt;0.5),E$14&amp;", "&amp;E$15&amp;", "&amp;E$16&amp;", "&amp;$A31&amp;", "&amp;$B31&amp;", "&amp;$C31&amp;"; ","")</f>
        <v>#REF!</v>
      </c>
      <c r="BT31" s="259" t="e">
        <f>IF(AND($G$8=1,#REF!&lt;&gt;"",ABS(#REF!)-INT(ABS(#REF!))&lt;&gt;0,ABS(#REF!)-INT(ABS(#REF!))&lt;&gt;0.5),F$14&amp;", "&amp;F$15&amp;", "&amp;F$16&amp;", "&amp;$A31&amp;", "&amp;$B31&amp;", "&amp;$C31&amp;"; ","")</f>
        <v>#REF!</v>
      </c>
      <c r="BU31" s="258" t="e">
        <f>IF(AND($G$8=1,#REF!&lt;&gt;"",ABS(#REF!)-INT(ABS(#REF!))&lt;&gt;0,ABS(#REF!)-INT(ABS(#REF!))&lt;&gt;0.5),G$14&amp;", "&amp;G$15&amp;", "&amp;G$16&amp;", "&amp;$A31&amp;", "&amp;$B31&amp;", "&amp;$C31&amp;"; ","")</f>
        <v>#REF!</v>
      </c>
      <c r="BV31" s="259" t="e">
        <f>IF(AND($G$8=1,#REF!&lt;&gt;"",ABS(#REF!)-INT(ABS(#REF!))&lt;&gt;0,ABS(#REF!)-INT(ABS(#REF!))&lt;&gt;0.5),H$14&amp;", "&amp;H$15&amp;", "&amp;H$16&amp;", "&amp;$A31&amp;", "&amp;$B31&amp;", "&amp;$C31&amp;"; ","")</f>
        <v>#REF!</v>
      </c>
      <c r="BW31" s="258" t="e">
        <f>IF(AND($G$8=1,#REF!&lt;&gt;"",ABS(#REF!)-INT(ABS(#REF!))&lt;&gt;0,ABS(#REF!)-INT(ABS(#REF!))&lt;&gt;0.5),I$14&amp;", "&amp;I$15&amp;", "&amp;I$16&amp;", "&amp;$A31&amp;", "&amp;$B31&amp;", "&amp;$C31&amp;"; ","")</f>
        <v>#REF!</v>
      </c>
      <c r="BX31" s="265" t="e">
        <f>IF(AND($G$8=1,#REF!&lt;&gt;"",ABS(#REF!)-INT(ABS(#REF!))&lt;&gt;0,ABS(#REF!)-INT(ABS(#REF!))&lt;&gt;0.5),J$14&amp;", "&amp;J$15&amp;", "&amp;J$16&amp;", "&amp;$A31&amp;", "&amp;$B31&amp;", "&amp;$C31&amp;"; ","")</f>
        <v>#REF!</v>
      </c>
      <c r="BY31" s="258" t="e">
        <f>IF(AND($G$8=1,#REF!&lt;&gt;"",ABS(#REF!)-INT(ABS(#REF!))&lt;&gt;0,ABS(#REF!)-INT(ABS(#REF!))&lt;&gt;0.5),K$14&amp;", "&amp;K$15&amp;", "&amp;K$16&amp;", "&amp;$A31&amp;", "&amp;$B31&amp;", "&amp;$C31&amp;"; ","")</f>
        <v>#REF!</v>
      </c>
      <c r="BZ31" s="259" t="e">
        <f>IF(AND($G$8=1,#REF!&lt;&gt;"",ABS(#REF!)-INT(ABS(#REF!))&lt;&gt;0,ABS(#REF!)-INT(ABS(#REF!))&lt;&gt;0.5),L$14&amp;", "&amp;L$15&amp;", "&amp;L$16&amp;", "&amp;$A31&amp;", "&amp;$B31&amp;", "&amp;$C31&amp;"; ","")</f>
        <v>#REF!</v>
      </c>
      <c r="CA31" s="258" t="e">
        <f>IF(AND($G$8=1,#REF!&lt;&gt;"",ABS(#REF!)-INT(ABS(#REF!))&lt;&gt;0,ABS(#REF!)-INT(ABS(#REF!))&lt;&gt;0.5),M$14&amp;", "&amp;M$15&amp;", "&amp;M$16&amp;", "&amp;$A31&amp;", "&amp;$B31&amp;", "&amp;$C31&amp;"; ","")</f>
        <v>#REF!</v>
      </c>
      <c r="CB31" s="299" t="e">
        <f>IF(AND($G$8=1,#REF!&lt;&gt;"",ABS(#REF!)-INT(ABS(#REF!))&lt;&gt;0,ABS(#REF!)-INT(ABS(#REF!))&lt;&gt;0.5),N$14&amp;", "&amp;N$15&amp;", "&amp;N$16&amp;", "&amp;$A31&amp;", "&amp;$B31&amp;", "&amp;$C31&amp;"; ","")</f>
        <v>#REF!</v>
      </c>
      <c r="CC31" s="803" t="e">
        <f>IF(AND($G$8=1,#REF!&lt;&gt;"",ABS(#REF!)-INT(ABS(#REF!))&lt;&gt;0,ABS(#REF!)-INT(ABS(#REF!))&lt;&gt;0.5),O$14&amp;", "&amp;O$15&amp;", "&amp;O$16&amp;", "&amp;$A31&amp;", "&amp;$B31&amp;", "&amp;$C31&amp;"; ","")</f>
        <v>#REF!</v>
      </c>
      <c r="CD31" s="299" t="e">
        <f>IF(AND($G$8=1,#REF!&lt;&gt;"",ABS(#REF!)-INT(ABS(#REF!))&lt;&gt;0,ABS(#REF!)-INT(ABS(#REF!))&lt;&gt;0.5),P$14&amp;", "&amp;P$15&amp;", "&amp;P$16&amp;", "&amp;$A31&amp;", "&amp;$B31&amp;", "&amp;$C31&amp;"; ","")</f>
        <v>#REF!</v>
      </c>
      <c r="CE31" s="807" t="e">
        <f>IF(AND($G$8=1,#REF!&lt;&gt;"",ABS(#REF!)-INT(ABS(#REF!))&lt;&gt;0,ABS(#REF!)-INT(ABS(#REF!))&lt;&gt;0.5),Q$14&amp;", "&amp;Q$15&amp;", "&amp;Q$16&amp;", "&amp;$A31&amp;", "&amp;$B31&amp;", "&amp;$C31&amp;"; ","")</f>
        <v>#REF!</v>
      </c>
      <c r="CF31" s="299" t="e">
        <f>IF(AND($G$8=1,#REF!&lt;&gt;"",ABS(#REF!)-INT(ABS(#REF!))&lt;&gt;0,ABS(#REF!)-INT(ABS(#REF!))&lt;&gt;0.5),R$14&amp;", "&amp;R$15&amp;", "&amp;R$16&amp;", "&amp;$A31&amp;", "&amp;$B31&amp;", "&amp;$C31&amp;"; ","")</f>
        <v>#REF!</v>
      </c>
      <c r="CG31" s="807" t="e">
        <f>IF(AND($G$8=1,#REF!&lt;&gt;"",ABS(#REF!)-INT(ABS(#REF!))&lt;&gt;0,ABS(#REF!)-INT(ABS(#REF!))&lt;&gt;0.5),S$14&amp;", "&amp;S$15&amp;", "&amp;S$16&amp;", "&amp;$A31&amp;", "&amp;$B31&amp;", "&amp;$C31&amp;"; ","")</f>
        <v>#REF!</v>
      </c>
      <c r="CH31" s="299" t="e">
        <f>IF(AND($G$8=1,#REF!&lt;&gt;"",ABS(#REF!)-INT(ABS(#REF!))&lt;&gt;0,ABS(#REF!)-INT(ABS(#REF!))&lt;&gt;0.5),T$14&amp;", "&amp;T$15&amp;", "&amp;T$16&amp;", "&amp;$A31&amp;", "&amp;$B31&amp;", "&amp;$C31&amp;"; ","")</f>
        <v>#REF!</v>
      </c>
      <c r="CI31" s="299" t="e">
        <f>IF(AND($G$8=1,#REF!&lt;&gt;"",ABS(#REF!)-INT(ABS(#REF!))&lt;&gt;0,ABS(#REF!)-INT(ABS(#REF!))&lt;&gt;0.5),U$14&amp;", "&amp;U$15&amp;", "&amp;U$16&amp;", "&amp;$A31&amp;", "&amp;$B31&amp;", "&amp;$C31&amp;"; ","")</f>
        <v>#REF!</v>
      </c>
      <c r="CJ31" s="265" t="e">
        <f>IF(AND($G$8=1,#REF!&lt;&gt;"",ABS(#REF!)-INT(ABS(#REF!))&lt;&gt;0,ABS(#REF!)-INT(ABS(#REF!))&lt;&gt;0.5),V$14&amp;", "&amp;V$15&amp;", "&amp;V$16&amp;", "&amp;$A31&amp;", "&amp;$B31&amp;", "&amp;$C31&amp;"; ","")</f>
        <v>#REF!</v>
      </c>
      <c r="CK31" s="258" t="e">
        <f>IF(AND($G$8=1,#REF!&lt;&gt;"",ABS(#REF!)-INT(ABS(#REF!))&lt;&gt;0,ABS(#REF!)-INT(ABS(#REF!))&lt;&gt;0.5),W$14&amp;", "&amp;W$15&amp;", "&amp;W$16&amp;", "&amp;$A31&amp;", "&amp;$B31&amp;", "&amp;$C31&amp;"; ","")</f>
        <v>#REF!</v>
      </c>
      <c r="CL31" s="259" t="e">
        <f>IF(AND($G$8=1,#REF!&lt;&gt;"",ABS(#REF!)-INT(ABS(#REF!))&lt;&gt;0,ABS(#REF!)-INT(ABS(#REF!))&lt;&gt;0.5),X$14&amp;", "&amp;X$15&amp;", "&amp;X$16&amp;", "&amp;$A31&amp;", "&amp;$B31&amp;", "&amp;$C31&amp;"; ","")</f>
        <v>#REF!</v>
      </c>
      <c r="CM31" s="258" t="e">
        <f>IF(AND($G$8=1,#REF!&lt;&gt;"",ABS(#REF!)-INT(ABS(#REF!))&lt;&gt;0,ABS(#REF!)-INT(ABS(#REF!))&lt;&gt;0.5),Y$14&amp;", "&amp;Y$15&amp;", "&amp;Y$16&amp;", "&amp;$A31&amp;", "&amp;$B31&amp;", "&amp;$C31&amp;"; ","")</f>
        <v>#REF!</v>
      </c>
      <c r="CN31" s="299" t="e">
        <f>IF(AND($G$8=1,#REF!&lt;&gt;"",ABS(#REF!)-INT(ABS(#REF!))&lt;&gt;0,ABS(#REF!)-INT(ABS(#REF!))&lt;&gt;0.5),Z$14&amp;", "&amp;Z$15&amp;", "&amp;Z$16&amp;", "&amp;$A31&amp;", "&amp;$B31&amp;", "&amp;$C31&amp;"; ","")</f>
        <v>#REF!</v>
      </c>
      <c r="CO31" s="266" t="e">
        <f>IF(AND($G$8=1,#REF!&lt;&gt;"",ABS(#REF!)-INT(ABS(#REF!))&lt;&gt;0,ABS(#REF!)-INT(ABS(#REF!))&lt;&gt;0.5),AA$14&amp;", "&amp;AA$15&amp;", "&amp;AA$16&amp;", "&amp;$A31&amp;", "&amp;$B31&amp;", "&amp;$C31&amp;"; ","")</f>
        <v>#REF!</v>
      </c>
      <c r="CP31" s="50"/>
      <c r="CQ31" s="295"/>
      <c r="CR31" s="10"/>
      <c r="CS31" s="10" t="s">
        <v>101</v>
      </c>
      <c r="CT31" s="10" t="s">
        <v>11274</v>
      </c>
      <c r="CU31" s="10" t="s">
        <v>11275</v>
      </c>
      <c r="CV31" s="264" t="e">
        <f>'3 Part-time'!#REF!</f>
        <v>#REF!</v>
      </c>
      <c r="CW31" s="255" t="e">
        <f>'3 Part-time'!#REF!</f>
        <v>#REF!</v>
      </c>
      <c r="CX31" s="301"/>
      <c r="CY31" s="287"/>
      <c r="CZ31" s="303"/>
      <c r="DA31" s="303"/>
      <c r="DB31" s="264">
        <f>'3 Part-time'!G22</f>
        <v>0</v>
      </c>
      <c r="DC31" s="255">
        <f>'3 Part-time'!H22</f>
        <v>0</v>
      </c>
      <c r="DD31" s="301"/>
      <c r="DE31" s="287"/>
      <c r="DF31" s="303"/>
      <c r="DG31" s="804"/>
      <c r="DH31" s="298">
        <f>'3 Part-time'!J22</f>
        <v>0</v>
      </c>
      <c r="DI31" s="298">
        <f>'3 Part-time'!K22</f>
        <v>0</v>
      </c>
      <c r="DJ31" s="303"/>
      <c r="DK31" s="808"/>
      <c r="DL31" s="303"/>
      <c r="DM31" s="303"/>
      <c r="DN31" s="264">
        <f>'3 Part-time'!M22</f>
        <v>0</v>
      </c>
      <c r="DO31" s="255">
        <f>'3 Part-time'!N22</f>
        <v>0</v>
      </c>
      <c r="DP31" s="301"/>
      <c r="DQ31" s="287"/>
      <c r="DR31" s="303"/>
      <c r="DS31" s="303"/>
      <c r="DT31" s="264">
        <f>'3 Part-time'!P22</f>
        <v>0</v>
      </c>
      <c r="DU31" s="255">
        <f>'3 Part-time'!Q22</f>
        <v>0</v>
      </c>
      <c r="DV31" s="301"/>
      <c r="DW31" s="287"/>
      <c r="DX31" s="1543"/>
      <c r="DY31" s="843"/>
      <c r="DZ31" s="50"/>
      <c r="EA31" s="295"/>
      <c r="EB31" s="10"/>
      <c r="EC31" s="265" t="e">
        <f>IF(AND($I$8=1,#REF!&lt;&gt;ROUND(#REF!,2)),AB$15&amp;", "&amp;AB$16&amp;", "&amp;$A31&amp;", "&amp;$B31&amp;", "&amp;$C31&amp;"; ","")</f>
        <v>#REF!</v>
      </c>
      <c r="ED31" s="258" t="e">
        <f>IF(AND($I$8=1,#REF!&lt;&gt;ROUND(#REF!,2)),AC$15&amp;", "&amp;AC$16&amp;", "&amp;$A31&amp;", "&amp;$B31&amp;", "&amp;$C31&amp;"; ","")</f>
        <v>#REF!</v>
      </c>
      <c r="EE31" s="259" t="e">
        <f>IF(AND($I$8=1,#REF!&lt;&gt;ROUND(#REF!,2)),AD$15&amp;", "&amp;AD$16&amp;", "&amp;$A31&amp;", "&amp;$B31&amp;", "&amp;$C31&amp;"; ","")</f>
        <v>#REF!</v>
      </c>
      <c r="EF31" s="258" t="e">
        <f>IF(AND($I$8=1,#REF!&lt;&gt;ROUND(#REF!,2)),AE$15&amp;", "&amp;AE$16&amp;", "&amp;$A31&amp;", "&amp;$B31&amp;", "&amp;$C31&amp;"; ","")</f>
        <v>#REF!</v>
      </c>
      <c r="EG31" s="299" t="e">
        <f>IF(AND($I$8=1,#REF!&lt;&gt;ROUND(#REF!,2)),AF$15&amp;", "&amp;AF$16&amp;", "&amp;$A31&amp;", "&amp;$B31&amp;", "&amp;$C31&amp;"; ","")</f>
        <v>#REF!</v>
      </c>
      <c r="EH31" s="266" t="e">
        <f>IF(AND($I$8=1,#REF!&lt;&gt;ROUND(#REF!,2)),AG$15&amp;", "&amp;AG$16&amp;", "&amp;$A31&amp;", "&amp;$B31&amp;", "&amp;$C31&amp;"; ","")</f>
        <v>#REF!</v>
      </c>
      <c r="EI31" s="50"/>
      <c r="EJ31" s="295"/>
      <c r="EK31" s="10"/>
      <c r="EL31" s="265" t="e">
        <f>IF(AND($J$8=1,#REF!&gt;#REF!),AB$15&amp;", "&amp;AB$16&amp;", "&amp;$A31&amp;", "&amp;$B31&amp;", "&amp;$C31&amp;"; ","")</f>
        <v>#REF!</v>
      </c>
      <c r="EM31" s="258" t="e">
        <f>IF(AND($J$8=1,#REF!&gt;#REF!),AC$15&amp;", "&amp;AC$16&amp;", "&amp;$A31&amp;", "&amp;$B31&amp;", "&amp;$C31&amp;"; ","")</f>
        <v>#REF!</v>
      </c>
      <c r="EN31" s="259" t="e">
        <f>IF(AND($J$8=1,#REF!&gt;#REF!),AD$15&amp;", "&amp;AD$16&amp;", "&amp;$A31&amp;", "&amp;$B31&amp;", "&amp;$C31&amp;"; ","")</f>
        <v>#REF!</v>
      </c>
      <c r="EO31" s="258" t="e">
        <f>IF(AND($J$8=1,#REF!&gt;#REF!),AE$15&amp;", "&amp;AE$16&amp;", "&amp;$A31&amp;", "&amp;$B31&amp;", "&amp;$C31&amp;"; ","")</f>
        <v>#REF!</v>
      </c>
      <c r="EP31" s="812" t="e">
        <f>IF(AND($J$8=1,#REF!&gt;#REF!),AF$15&amp;", "&amp;AF$16&amp;", "&amp;$A31&amp;", "&amp;$B31&amp;", "&amp;$C31&amp;"; ","")</f>
        <v>#REF!</v>
      </c>
      <c r="EQ31" s="266" t="e">
        <f>IF(AND($J$8=1,#REF!&gt;#REF!),AG$15&amp;", "&amp;AG$16&amp;", "&amp;$A31&amp;", "&amp;$B31&amp;", "&amp;$C31&amp;"; ","")</f>
        <v>#REF!</v>
      </c>
      <c r="ER31" s="50"/>
      <c r="ES31" s="295"/>
      <c r="ET31" s="10"/>
      <c r="EU31" s="265" t="e">
        <f>IF(AND($K$8=1,#REF!&gt;0),IF((#REF!/#REF!)&lt;0.03,AB$15&amp;", "&amp;AB$16&amp;", "&amp;$A31&amp;", "&amp;$B31&amp;", "&amp;$C31&amp;"; ",""),"")</f>
        <v>#REF!</v>
      </c>
      <c r="EV31" s="258" t="e">
        <f>IF(AND($K$8=1,#REF!&gt;0),IF((#REF!/#REF!)&lt;0.03,AC$15&amp;", "&amp;AC$16&amp;", "&amp;$A31&amp;", "&amp;$B31&amp;", "&amp;$C31&amp;"; ",""),"")</f>
        <v>#REF!</v>
      </c>
      <c r="EW31" s="259" t="e">
        <f>IF(AND($K$8=1,#REF!&gt;0),IF((#REF!/#REF!)&lt;0.03,AD$15&amp;", "&amp;AD$16&amp;", "&amp;$A31&amp;", "&amp;$B31&amp;", "&amp;$C31&amp;"; ",""),"")</f>
        <v>#REF!</v>
      </c>
      <c r="EX31" s="258" t="e">
        <f>IF(AND($K$8=1,#REF!&gt;0),IF((#REF!/#REF!)&lt;0.03,AE$15&amp;", "&amp;AE$16&amp;", "&amp;$A31&amp;", "&amp;$B31&amp;", "&amp;$C31&amp;"; ",""),"")</f>
        <v>#REF!</v>
      </c>
      <c r="EY31" s="812" t="e">
        <f>IF(AND($K$8=1,#REF!&gt;0),IF((#REF!/#REF!)&lt;0.03,AF$15&amp;", "&amp;AF$16&amp;", "&amp;$A31&amp;", "&amp;$B31&amp;", "&amp;$C31&amp;"; ",""),"")</f>
        <v>#REF!</v>
      </c>
      <c r="EZ31" s="266" t="e">
        <f>IF(AND($K$8=1,#REF!&gt;0),IF((#REF!/#REF!)&lt;0.03,AG$15&amp;", "&amp;AG$16&amp;", "&amp;$A31&amp;", "&amp;$B31&amp;", "&amp;$C31&amp;"; ",""),"")</f>
        <v>#REF!</v>
      </c>
      <c r="FA31" s="50"/>
      <c r="FB31" s="3"/>
      <c r="FC31" s="323"/>
      <c r="FD31" s="10"/>
      <c r="FE31" s="265" t="e">
        <f>IF(AND($Q$8=1,SUM(#REF!,#REF!)&gt;$FC$22,#REF!=0),P$15&amp;", "&amp;P$16&amp;", "&amp;$A31&amp;", "&amp;$B31&amp;", "&amp;$C31&amp;"; ","")</f>
        <v>#REF!</v>
      </c>
      <c r="FF31" s="258" t="e">
        <f>IF(AND($Q$8=1,SUM(#REF!,#REF!)&gt;$FC$22,#REF!=0),Q$15&amp;", "&amp;Q$16&amp;", "&amp;$A31&amp;", "&amp;$B31&amp;", "&amp;$C31&amp;"; ","")</f>
        <v>#REF!</v>
      </c>
      <c r="FG31" s="259" t="e">
        <f>IF(AND($Q$8=1,SUM(#REF!,#REF!)&gt;$FC$22,#REF!=0),R$15&amp;", "&amp;R$16&amp;", "&amp;$A31&amp;", "&amp;$B31&amp;", "&amp;$C31&amp;"; ","")</f>
        <v>#REF!</v>
      </c>
      <c r="FH31" s="258" t="e">
        <f>IF(AND($Q$8=1,SUM(#REF!,#REF!)&gt;$FC$22,#REF!=0),S$15&amp;", "&amp;S$16&amp;", "&amp;$A31&amp;", "&amp;$B31&amp;", "&amp;$C31&amp;"; ","")</f>
        <v>#REF!</v>
      </c>
      <c r="FI31" s="812" t="e">
        <f>IF(AND($Q$8=1,SUM(#REF!,#REF!)&gt;$FC$22,#REF!=0),T$15&amp;", "&amp;T$16&amp;", "&amp;$A31&amp;", "&amp;$B31&amp;", "&amp;$C31&amp;"; ","")</f>
        <v>#REF!</v>
      </c>
      <c r="FJ31" s="266" t="e">
        <f>IF(AND($Q$8=1,SUM(#REF!,#REF!)&gt;$FC$22,#REF!=0),U$15&amp;", "&amp;U$16&amp;", "&amp;$A31&amp;", "&amp;$B31&amp;", "&amp;$C31&amp;"; ","")</f>
        <v>#REF!</v>
      </c>
      <c r="FK31" s="324"/>
      <c r="FL31" s="323"/>
      <c r="FM31" s="10"/>
      <c r="FN31" s="265" t="e">
        <f>IF(AND($R$8=1,SUM(#REF!,#REF!)&gt;0,SUM(#REF!,#REF!)=ABS(#REF!)),P$15&amp;", "&amp;P$16&amp;", "&amp;$A31&amp;", "&amp;$B31&amp;", "&amp;$C31&amp;"; ","")</f>
        <v>#REF!</v>
      </c>
      <c r="FO31" s="258" t="e">
        <f>IF(AND($R$8=1,SUM(#REF!,#REF!)&gt;0,SUM(#REF!,#REF!)=ABS(#REF!)),Q$15&amp;", "&amp;Q$16&amp;", "&amp;$A31&amp;", "&amp;$B31&amp;", "&amp;$C31&amp;"; ","")</f>
        <v>#REF!</v>
      </c>
      <c r="FP31" s="259" t="e">
        <f>IF(AND($R$8=1,SUM(#REF!,#REF!)&gt;0,SUM(#REF!,#REF!)=ABS(#REF!)),R$15&amp;", "&amp;R$16&amp;", "&amp;$A31&amp;", "&amp;$B31&amp;", "&amp;$C31&amp;"; ","")</f>
        <v>#REF!</v>
      </c>
      <c r="FQ31" s="258" t="e">
        <f>IF(AND($R$8=1,SUM(#REF!,#REF!)&gt;0,SUM(#REF!,#REF!)=ABS(#REF!)),S$15&amp;", "&amp;S$16&amp;", "&amp;$A31&amp;", "&amp;$B31&amp;", "&amp;$C31&amp;"; ","")</f>
        <v>#REF!</v>
      </c>
      <c r="FR31" s="812" t="e">
        <f>IF(AND($R$8=1,SUM(#REF!,#REF!)&gt;0,SUM(#REF!,#REF!)=ABS(#REF!)),T$15&amp;", "&amp;T$16&amp;", "&amp;$A31&amp;", "&amp;$B31&amp;", "&amp;$C31&amp;"; ","")</f>
        <v>#REF!</v>
      </c>
      <c r="FS31" s="266" t="e">
        <f>IF(AND($R$8=1,SUM(#REF!,#REF!)&gt;0,SUM(#REF!,#REF!)=ABS(#REF!)),U$15&amp;", "&amp;U$16&amp;", "&amp;$A31&amp;", "&amp;$B31&amp;", "&amp;$C31&amp;"; ","")</f>
        <v>#REF!</v>
      </c>
      <c r="FT31" s="324"/>
      <c r="FU31" s="3"/>
      <c r="FV31" s="3"/>
      <c r="FW31" s="3"/>
      <c r="FX31" s="3"/>
      <c r="FY31" s="3"/>
      <c r="FZ31" s="3"/>
      <c r="GA31" s="3"/>
      <c r="GB31" s="3"/>
      <c r="GC31" s="3"/>
      <c r="GD31" s="323"/>
      <c r="GE31" s="10"/>
      <c r="GF31" s="265" t="e">
        <f>IF(AND($T$8=1,#REF!&gt;0,EU31=""),IF((#REF!/#REF!)&lt;0.25,AB$15&amp;", "&amp;AB$16&amp;", "&amp;$A31&amp;", "&amp;$B31&amp;", "&amp;$C31&amp;"; ",""),"")</f>
        <v>#REF!</v>
      </c>
      <c r="GG31" s="258" t="e">
        <f>IF(AND($T$8=1,#REF!&gt;0,EV31=""),IF((#REF!/#REF!)&lt;0.25,AC$15&amp;", "&amp;AC$16&amp;", "&amp;$A31&amp;", "&amp;$B31&amp;", "&amp;$C31&amp;"; ",""),"")</f>
        <v>#REF!</v>
      </c>
      <c r="GH31" s="259" t="e">
        <f>IF(AND($T$8=1,#REF!&gt;0,EW31=""),IF((#REF!/#REF!)&lt;0.25,AD$15&amp;", "&amp;AD$16&amp;", "&amp;$A31&amp;", "&amp;$B31&amp;", "&amp;$C31&amp;"; ",""),"")</f>
        <v>#REF!</v>
      </c>
      <c r="GI31" s="258" t="e">
        <f>IF(AND($T$8=1,#REF!&gt;0,EX31=""),IF((#REF!/#REF!)&lt;0.25,AE$15&amp;", "&amp;AE$16&amp;", "&amp;$A31&amp;", "&amp;$B31&amp;", "&amp;$C31&amp;"; ",""),"")</f>
        <v>#REF!</v>
      </c>
      <c r="GJ31" s="812" t="e">
        <f>IF(AND($T$8=1,#REF!&gt;0,EY31=""),IF((#REF!/#REF!)&lt;0.25,AF$15&amp;", "&amp;AF$16&amp;", "&amp;$A31&amp;", "&amp;$B31&amp;", "&amp;$C31&amp;"; ",""),"")</f>
        <v>#REF!</v>
      </c>
      <c r="GK31" s="266" t="e">
        <f>IF(AND($T$8=1,#REF!&gt;0,EZ31=""),IF((#REF!/#REF!)&lt;0.25,AG$15&amp;", "&amp;AG$16&amp;", "&amp;$A31&amp;", "&amp;$B31&amp;", "&amp;$C31&amp;"; ",""),"")</f>
        <v>#REF!</v>
      </c>
      <c r="GL31" s="324"/>
      <c r="GM31" s="323"/>
      <c r="GN31" s="10"/>
      <c r="GO31" s="265" t="e">
        <f>IF(AND($U$8=1,$B31="Long length",#REF!&lt;&gt;0),D$15&amp;", "&amp;D$16&amp;", "&amp;$A31&amp;", "&amp;$B31&amp;", "&amp;$C31&amp;"; ","")</f>
        <v>#REF!</v>
      </c>
      <c r="GP31" s="258" t="e">
        <f>IF(AND($U$8=1,$B31="Long length",#REF!&lt;&gt;0),E$15&amp;", "&amp;E$16&amp;", "&amp;$A31&amp;", "&amp;$B31&amp;", "&amp;$C31&amp;"; ","")</f>
        <v>#REF!</v>
      </c>
      <c r="GQ31" s="259" t="e">
        <f>IF(AND($U$8=1,$B31="Long length",#REF!&lt;&gt;0),F$15&amp;", "&amp;F$16&amp;", "&amp;$A31&amp;", "&amp;$B31&amp;", "&amp;$C31&amp;"; ","")</f>
        <v>#REF!</v>
      </c>
      <c r="GR31" s="258" t="e">
        <f>IF(AND($U$8=1,$B31="Long length",#REF!&lt;&gt;0),G$15&amp;", "&amp;G$16&amp;", "&amp;$A31&amp;", "&amp;$B31&amp;", "&amp;$C31&amp;"; ","")</f>
        <v>#REF!</v>
      </c>
      <c r="GS31" s="812" t="e">
        <f>IF(AND($U$8=1,$B31="Long length",#REF!&lt;&gt;0),H$15&amp;", "&amp;H$16&amp;", "&amp;$A31&amp;", "&amp;$B31&amp;", "&amp;$C31&amp;"; ","")</f>
        <v>#REF!</v>
      </c>
      <c r="GT31" s="266" t="e">
        <f>IF(AND($U$8=1,$B31="Long length",#REF!&lt;&gt;0),I$15&amp;", "&amp;I$16&amp;", "&amp;$A31&amp;", "&amp;$B31&amp;", "&amp;$C31&amp;"; ","")</f>
        <v>#REF!</v>
      </c>
      <c r="GU31" s="324"/>
    </row>
    <row r="32" spans="1:203" x14ac:dyDescent="0.2">
      <c r="A32" s="3" t="s">
        <v>11289</v>
      </c>
      <c r="B32" s="3" t="s">
        <v>11274</v>
      </c>
      <c r="C32" s="3" t="s">
        <v>11275</v>
      </c>
      <c r="E32" s="295"/>
      <c r="F32" s="10"/>
      <c r="G32" s="264" t="e">
        <f>IF(AND($D$8=1,#REF!&gt;0),P$15&amp;", "&amp;P$16&amp;", "&amp;$A32&amp;", "&amp;$B32&amp;", "&amp;$C32&amp;"; ","")</f>
        <v>#REF!</v>
      </c>
      <c r="H32" s="255" t="e">
        <f>IF(AND($D$8=1,#REF!&gt;0),Q$15&amp;", "&amp;Q$16&amp;", "&amp;$A32&amp;", "&amp;$B32&amp;", "&amp;$C32&amp;"; ","")</f>
        <v>#REF!</v>
      </c>
      <c r="I32" s="256" t="e">
        <f>IF(AND($D$8=1,#REF!&gt;0),R$15&amp;", "&amp;R$16&amp;", "&amp;$A32&amp;", "&amp;$B32&amp;", "&amp;$C32&amp;"; ","")</f>
        <v>#REF!</v>
      </c>
      <c r="J32" s="255" t="e">
        <f>IF(AND($D$8=1,#REF!&gt;0),S$15&amp;", "&amp;S$16&amp;", "&amp;$A32&amp;", "&amp;$B32&amp;", "&amp;$C32&amp;"; ","")</f>
        <v>#REF!</v>
      </c>
      <c r="K32" s="298" t="e">
        <f>IF(AND($D$8=1,#REF!&gt;0),T$15&amp;", "&amp;T$16&amp;", "&amp;$A32&amp;", "&amp;$B32&amp;", "&amp;$C32&amp;"; ","")</f>
        <v>#REF!</v>
      </c>
      <c r="L32" s="293" t="e">
        <f>IF(AND($D$8=1,#REF!&gt;0),U$15&amp;", "&amp;U$16&amp;", "&amp;$A32&amp;", "&amp;$B32&amp;", "&amp;$C32&amp;"; ","")</f>
        <v>#REF!</v>
      </c>
      <c r="M32" s="50"/>
      <c r="N32" s="295"/>
      <c r="O32" s="10"/>
      <c r="P32" s="264" t="e">
        <f>IF(AND($E$8=1,#REF!&lt;0),D$14&amp;", "&amp;D$15&amp;", "&amp;D$16&amp;", "&amp;$A32&amp;", "&amp;$B32&amp;", "&amp;$C32&amp;"; ","")</f>
        <v>#REF!</v>
      </c>
      <c r="Q32" s="255" t="e">
        <f>IF(AND($E$8=1,#REF!&lt;0),E$14&amp;", "&amp;E$15&amp;", "&amp;E$16&amp;", "&amp;$A32&amp;", "&amp;$B32&amp;", "&amp;$C32&amp;"; ","")</f>
        <v>#REF!</v>
      </c>
      <c r="R32" s="256" t="e">
        <f>IF(AND($E$8=1,#REF!&lt;0),F$14&amp;", "&amp;F$15&amp;", "&amp;F$16&amp;", "&amp;$A32&amp;", "&amp;$B32&amp;", "&amp;$C32&amp;"; ","")</f>
        <v>#REF!</v>
      </c>
      <c r="S32" s="255" t="e">
        <f>IF(AND($E$8=1,#REF!&lt;0),G$14&amp;", "&amp;G$15&amp;", "&amp;G$16&amp;", "&amp;$A32&amp;", "&amp;$B32&amp;", "&amp;$C32&amp;"; ","")</f>
        <v>#REF!</v>
      </c>
      <c r="T32" s="298" t="e">
        <f>IF(AND($E$8=1,#REF!&lt;0),H$14&amp;", "&amp;H$15&amp;", "&amp;H$16&amp;", "&amp;$A32&amp;", "&amp;$B32&amp;", "&amp;$C32&amp;"; ","")</f>
        <v>#REF!</v>
      </c>
      <c r="U32" s="298" t="e">
        <f>IF(AND($E$8=1,#REF!&lt;0),I$14&amp;", "&amp;I$15&amp;", "&amp;I$16&amp;", "&amp;$A32&amp;", "&amp;$B32&amp;", "&amp;$C32&amp;"; ","")</f>
        <v>#REF!</v>
      </c>
      <c r="V32" s="264" t="e">
        <f>IF(AND($E$8=1,#REF!&lt;0),J$14&amp;", "&amp;J$15&amp;", "&amp;J$16&amp;", "&amp;$A32&amp;", "&amp;$B32&amp;", "&amp;$C32&amp;"; ","")</f>
        <v>#REF!</v>
      </c>
      <c r="W32" s="255" t="e">
        <f>IF(AND($E$8=1,#REF!&lt;0),K$14&amp;", "&amp;K$15&amp;", "&amp;K$16&amp;", "&amp;$A32&amp;", "&amp;$B32&amp;", "&amp;$C32&amp;"; ","")</f>
        <v>#REF!</v>
      </c>
      <c r="X32" s="256" t="e">
        <f>IF(AND($E$8=1,#REF!&lt;0),L$14&amp;", "&amp;L$15&amp;", "&amp;L$16&amp;", "&amp;$A32&amp;", "&amp;$B32&amp;", "&amp;$C32&amp;"; ","")</f>
        <v>#REF!</v>
      </c>
      <c r="Y32" s="255" t="e">
        <f>IF(AND($E$8=1,#REF!&lt;0),M$14&amp;", "&amp;M$15&amp;", "&amp;M$16&amp;", "&amp;$A32&amp;", "&amp;$B32&amp;", "&amp;$C32&amp;"; ","")</f>
        <v>#REF!</v>
      </c>
      <c r="Z32" s="298" t="e">
        <f>IF(AND($E$8=1,#REF!&lt;0),N$14&amp;", "&amp;N$15&amp;", "&amp;N$16&amp;", "&amp;$A32&amp;", "&amp;$B32&amp;", "&amp;$C32&amp;"; ","")</f>
        <v>#REF!</v>
      </c>
      <c r="AA32" s="298" t="e">
        <f>IF(AND($E$8=1,#REF!&lt;0),O$14&amp;", "&amp;O$15&amp;", "&amp;O$16&amp;", "&amp;$A32&amp;", "&amp;$B32&amp;", "&amp;$C32&amp;"; ","")</f>
        <v>#REF!</v>
      </c>
      <c r="AB32" s="264" t="e">
        <f>IF(AND($E$8=1,#REF!&lt;0),V$14&amp;", "&amp;V$15&amp;", "&amp;V$16&amp;", "&amp;$A32&amp;", "&amp;$B32&amp;", "&amp;$C32&amp;"; ","")</f>
        <v>#REF!</v>
      </c>
      <c r="AC32" s="255" t="e">
        <f>IF(AND($E$8=1,#REF!&lt;0),W$14&amp;", "&amp;W$15&amp;", "&amp;W$16&amp;", "&amp;$A32&amp;", "&amp;$B32&amp;", "&amp;$C32&amp;"; ","")</f>
        <v>#REF!</v>
      </c>
      <c r="AD32" s="256" t="e">
        <f>IF(AND($E$8=1,#REF!&lt;0),X$14&amp;", "&amp;X$15&amp;", "&amp;X$16&amp;", "&amp;$A32&amp;", "&amp;$B32&amp;", "&amp;$C32&amp;"; ","")</f>
        <v>#REF!</v>
      </c>
      <c r="AE32" s="257" t="e">
        <f>IF(AND($E$8=1,#REF!&lt;0),Y$14&amp;", "&amp;Y$15&amp;", "&amp;Y$16&amp;", "&amp;$A32&amp;", "&amp;$B32&amp;", "&amp;$C32&amp;"; ","")</f>
        <v>#REF!</v>
      </c>
      <c r="AF32" s="256" t="e">
        <f>IF(AND($E$8=1,#REF!&lt;0),Z$14&amp;", "&amp;Z$15&amp;", "&amp;Z$16&amp;", "&amp;$A32&amp;", "&amp;$B32&amp;", "&amp;$C32&amp;"; ","")</f>
        <v>#REF!</v>
      </c>
      <c r="AG32" s="298" t="e">
        <f>IF(AND($E$8=1,#REF!&lt;0),AA$14&amp;", "&amp;AA$15&amp;", "&amp;AA$16&amp;", "&amp;$A32&amp;", "&amp;$B32&amp;", "&amp;$C32&amp;"; ","")</f>
        <v>#REF!</v>
      </c>
      <c r="AH32" s="264" t="e">
        <f>IF(AND($E$8=1,#REF!&lt;0),AB$14&amp;", "&amp;AB$15&amp;", "&amp;AB$16&amp;", "&amp;$A32&amp;", "&amp;$B32&amp;", "&amp;$C32&amp;"; ","")</f>
        <v>#REF!</v>
      </c>
      <c r="AI32" s="255" t="e">
        <f>IF(AND($E$8=1,#REF!&lt;0),AC$14&amp;", "&amp;AC$15&amp;", "&amp;AC$16&amp;", "&amp;$A32&amp;", "&amp;$B32&amp;", "&amp;$C32&amp;"; ","")</f>
        <v>#REF!</v>
      </c>
      <c r="AJ32" s="256" t="e">
        <f>IF(AND($E$8=1,#REF!&lt;0),AD$14&amp;", "&amp;AD$15&amp;", "&amp;AD$16&amp;", "&amp;$A32&amp;", "&amp;$B32&amp;", "&amp;$C32&amp;"; ","")</f>
        <v>#REF!</v>
      </c>
      <c r="AK32" s="257" t="e">
        <f>IF(AND($E$8=1,#REF!&lt;0),AE$14&amp;", "&amp;AE$15&amp;", "&amp;AE$16&amp;", "&amp;$A32&amp;", "&amp;$B32&amp;", "&amp;$C32&amp;"; ","")</f>
        <v>#REF!</v>
      </c>
      <c r="AL32" s="256" t="e">
        <f>IF(AND($E$8=1,#REF!&lt;0),AF$14&amp;", "&amp;AF$15&amp;", "&amp;AF$16&amp;", "&amp;$A32&amp;", "&amp;$B32&amp;", "&amp;$C32&amp;"; ","")</f>
        <v>#REF!</v>
      </c>
      <c r="AM32" s="802" t="e">
        <f>IF(AND($E$8=1,#REF!&lt;0),AG$14&amp;", "&amp;AG$15&amp;", "&amp;AG$16&amp;", "&amp;$A32&amp;", "&amp;$B32&amp;", "&amp;$C32&amp;"; ","")</f>
        <v>#REF!</v>
      </c>
      <c r="AN32" s="50"/>
      <c r="AO32" s="295"/>
      <c r="AP32" s="10"/>
      <c r="AQ32" s="286"/>
      <c r="AR32" s="287"/>
      <c r="AS32" s="301"/>
      <c r="AT32" s="287"/>
      <c r="AU32" s="303"/>
      <c r="AV32" s="303"/>
      <c r="AW32" s="286"/>
      <c r="AX32" s="287"/>
      <c r="AY32" s="301"/>
      <c r="AZ32" s="287"/>
      <c r="BA32" s="303"/>
      <c r="BB32" s="804"/>
      <c r="BC32" s="286"/>
      <c r="BD32" s="287"/>
      <c r="BE32" s="301"/>
      <c r="BF32" s="287"/>
      <c r="BG32" s="303"/>
      <c r="BH32" s="804"/>
      <c r="BI32" s="286"/>
      <c r="BJ32" s="287"/>
      <c r="BK32" s="301"/>
      <c r="BL32" s="287"/>
      <c r="BM32" s="303"/>
      <c r="BN32" s="804"/>
      <c r="BO32" s="50"/>
      <c r="BP32" s="295"/>
      <c r="BQ32" s="10"/>
      <c r="BR32" s="264" t="e">
        <f>IF(AND($G$8=1,#REF!&lt;&gt;"",ABS(#REF!)-INT(ABS(#REF!))&lt;&gt;0,ABS(#REF!)-INT(ABS(#REF!))&lt;&gt;0.5),D$14&amp;", "&amp;D$15&amp;", "&amp;D$16&amp;", "&amp;$A32&amp;", "&amp;$B32&amp;", "&amp;$C32&amp;"; ","")</f>
        <v>#REF!</v>
      </c>
      <c r="BS32" s="255" t="e">
        <f>IF(AND($G$8=1,#REF!&lt;&gt;"",ABS(#REF!)-INT(ABS(#REF!))&lt;&gt;0,ABS(#REF!)-INT(ABS(#REF!))&lt;&gt;0.5),E$14&amp;", "&amp;E$15&amp;", "&amp;E$16&amp;", "&amp;$A32&amp;", "&amp;$B32&amp;", "&amp;$C32&amp;"; ","")</f>
        <v>#REF!</v>
      </c>
      <c r="BT32" s="256" t="e">
        <f>IF(AND($G$8=1,#REF!&lt;&gt;"",ABS(#REF!)-INT(ABS(#REF!))&lt;&gt;0,ABS(#REF!)-INT(ABS(#REF!))&lt;&gt;0.5),F$14&amp;", "&amp;F$15&amp;", "&amp;F$16&amp;", "&amp;$A32&amp;", "&amp;$B32&amp;", "&amp;$C32&amp;"; ","")</f>
        <v>#REF!</v>
      </c>
      <c r="BU32" s="255" t="e">
        <f>IF(AND($G$8=1,#REF!&lt;&gt;"",ABS(#REF!)-INT(ABS(#REF!))&lt;&gt;0,ABS(#REF!)-INT(ABS(#REF!))&lt;&gt;0.5),G$14&amp;", "&amp;G$15&amp;", "&amp;G$16&amp;", "&amp;$A32&amp;", "&amp;$B32&amp;", "&amp;$C32&amp;"; ","")</f>
        <v>#REF!</v>
      </c>
      <c r="BV32" s="256" t="e">
        <f>IF(AND($G$8=1,#REF!&lt;&gt;"",ABS(#REF!)-INT(ABS(#REF!))&lt;&gt;0,ABS(#REF!)-INT(ABS(#REF!))&lt;&gt;0.5),H$14&amp;", "&amp;H$15&amp;", "&amp;H$16&amp;", "&amp;$A32&amp;", "&amp;$B32&amp;", "&amp;$C32&amp;"; ","")</f>
        <v>#REF!</v>
      </c>
      <c r="BW32" s="255" t="e">
        <f>IF(AND($G$8=1,#REF!&lt;&gt;"",ABS(#REF!)-INT(ABS(#REF!))&lt;&gt;0,ABS(#REF!)-INT(ABS(#REF!))&lt;&gt;0.5),I$14&amp;", "&amp;I$15&amp;", "&amp;I$16&amp;", "&amp;$A32&amp;", "&amp;$B32&amp;", "&amp;$C32&amp;"; ","")</f>
        <v>#REF!</v>
      </c>
      <c r="BX32" s="264" t="e">
        <f>IF(AND($G$8=1,#REF!&lt;&gt;"",ABS(#REF!)-INT(ABS(#REF!))&lt;&gt;0,ABS(#REF!)-INT(ABS(#REF!))&lt;&gt;0.5),J$14&amp;", "&amp;J$15&amp;", "&amp;J$16&amp;", "&amp;$A32&amp;", "&amp;$B32&amp;", "&amp;$C32&amp;"; ","")</f>
        <v>#REF!</v>
      </c>
      <c r="BY32" s="255" t="e">
        <f>IF(AND($G$8=1,#REF!&lt;&gt;"",ABS(#REF!)-INT(ABS(#REF!))&lt;&gt;0,ABS(#REF!)-INT(ABS(#REF!))&lt;&gt;0.5),K$14&amp;", "&amp;K$15&amp;", "&amp;K$16&amp;", "&amp;$A32&amp;", "&amp;$B32&amp;", "&amp;$C32&amp;"; ","")</f>
        <v>#REF!</v>
      </c>
      <c r="BZ32" s="256" t="e">
        <f>IF(AND($G$8=1,#REF!&lt;&gt;"",ABS(#REF!)-INT(ABS(#REF!))&lt;&gt;0,ABS(#REF!)-INT(ABS(#REF!))&lt;&gt;0.5),L$14&amp;", "&amp;L$15&amp;", "&amp;L$16&amp;", "&amp;$A32&amp;", "&amp;$B32&amp;", "&amp;$C32&amp;"; ","")</f>
        <v>#REF!</v>
      </c>
      <c r="CA32" s="255" t="e">
        <f>IF(AND($G$8=1,#REF!&lt;&gt;"",ABS(#REF!)-INT(ABS(#REF!))&lt;&gt;0,ABS(#REF!)-INT(ABS(#REF!))&lt;&gt;0.5),M$14&amp;", "&amp;M$15&amp;", "&amp;M$16&amp;", "&amp;$A32&amp;", "&amp;$B32&amp;", "&amp;$C32&amp;"; ","")</f>
        <v>#REF!</v>
      </c>
      <c r="CB32" s="298" t="e">
        <f>IF(AND($G$8=1,#REF!&lt;&gt;"",ABS(#REF!)-INT(ABS(#REF!))&lt;&gt;0,ABS(#REF!)-INT(ABS(#REF!))&lt;&gt;0.5),N$14&amp;", "&amp;N$15&amp;", "&amp;N$16&amp;", "&amp;$A32&amp;", "&amp;$B32&amp;", "&amp;$C32&amp;"; ","")</f>
        <v>#REF!</v>
      </c>
      <c r="CC32" s="802" t="e">
        <f>IF(AND($G$8=1,#REF!&lt;&gt;"",ABS(#REF!)-INT(ABS(#REF!))&lt;&gt;0,ABS(#REF!)-INT(ABS(#REF!))&lt;&gt;0.5),O$14&amp;", "&amp;O$15&amp;", "&amp;O$16&amp;", "&amp;$A32&amp;", "&amp;$B32&amp;", "&amp;$C32&amp;"; ","")</f>
        <v>#REF!</v>
      </c>
      <c r="CD32" s="298" t="e">
        <f>IF(AND($G$8=1,#REF!&lt;&gt;"",ABS(#REF!)-INT(ABS(#REF!))&lt;&gt;0,ABS(#REF!)-INT(ABS(#REF!))&lt;&gt;0.5),P$14&amp;", "&amp;P$15&amp;", "&amp;P$16&amp;", "&amp;$A32&amp;", "&amp;$B32&amp;", "&amp;$C32&amp;"; ","")</f>
        <v>#REF!</v>
      </c>
      <c r="CE32" s="806" t="e">
        <f>IF(AND($G$8=1,#REF!&lt;&gt;"",ABS(#REF!)-INT(ABS(#REF!))&lt;&gt;0,ABS(#REF!)-INT(ABS(#REF!))&lt;&gt;0.5),Q$14&amp;", "&amp;Q$15&amp;", "&amp;Q$16&amp;", "&amp;$A32&amp;", "&amp;$B32&amp;", "&amp;$C32&amp;"; ","")</f>
        <v>#REF!</v>
      </c>
      <c r="CF32" s="298" t="e">
        <f>IF(AND($G$8=1,#REF!&lt;&gt;"",ABS(#REF!)-INT(ABS(#REF!))&lt;&gt;0,ABS(#REF!)-INT(ABS(#REF!))&lt;&gt;0.5),R$14&amp;", "&amp;R$15&amp;", "&amp;R$16&amp;", "&amp;$A32&amp;", "&amp;$B32&amp;", "&amp;$C32&amp;"; ","")</f>
        <v>#REF!</v>
      </c>
      <c r="CG32" s="806" t="e">
        <f>IF(AND($G$8=1,#REF!&lt;&gt;"",ABS(#REF!)-INT(ABS(#REF!))&lt;&gt;0,ABS(#REF!)-INT(ABS(#REF!))&lt;&gt;0.5),S$14&amp;", "&amp;S$15&amp;", "&amp;S$16&amp;", "&amp;$A32&amp;", "&amp;$B32&amp;", "&amp;$C32&amp;"; ","")</f>
        <v>#REF!</v>
      </c>
      <c r="CH32" s="298" t="e">
        <f>IF(AND($G$8=1,#REF!&lt;&gt;"",ABS(#REF!)-INT(ABS(#REF!))&lt;&gt;0,ABS(#REF!)-INT(ABS(#REF!))&lt;&gt;0.5),T$14&amp;", "&amp;T$15&amp;", "&amp;T$16&amp;", "&amp;$A32&amp;", "&amp;$B32&amp;", "&amp;$C32&amp;"; ","")</f>
        <v>#REF!</v>
      </c>
      <c r="CI32" s="298" t="e">
        <f>IF(AND($G$8=1,#REF!&lt;&gt;"",ABS(#REF!)-INT(ABS(#REF!))&lt;&gt;0,ABS(#REF!)-INT(ABS(#REF!))&lt;&gt;0.5),U$14&amp;", "&amp;U$15&amp;", "&amp;U$16&amp;", "&amp;$A32&amp;", "&amp;$B32&amp;", "&amp;$C32&amp;"; ","")</f>
        <v>#REF!</v>
      </c>
      <c r="CJ32" s="264" t="e">
        <f>IF(AND($G$8=1,#REF!&lt;&gt;"",ABS(#REF!)-INT(ABS(#REF!))&lt;&gt;0,ABS(#REF!)-INT(ABS(#REF!))&lt;&gt;0.5),V$14&amp;", "&amp;V$15&amp;", "&amp;V$16&amp;", "&amp;$A32&amp;", "&amp;$B32&amp;", "&amp;$C32&amp;"; ","")</f>
        <v>#REF!</v>
      </c>
      <c r="CK32" s="255" t="e">
        <f>IF(AND($G$8=1,#REF!&lt;&gt;"",ABS(#REF!)-INT(ABS(#REF!))&lt;&gt;0,ABS(#REF!)-INT(ABS(#REF!))&lt;&gt;0.5),W$14&amp;", "&amp;W$15&amp;", "&amp;W$16&amp;", "&amp;$A32&amp;", "&amp;$B32&amp;", "&amp;$C32&amp;"; ","")</f>
        <v>#REF!</v>
      </c>
      <c r="CL32" s="256" t="e">
        <f>IF(AND($G$8=1,#REF!&lt;&gt;"",ABS(#REF!)-INT(ABS(#REF!))&lt;&gt;0,ABS(#REF!)-INT(ABS(#REF!))&lt;&gt;0.5),X$14&amp;", "&amp;X$15&amp;", "&amp;X$16&amp;", "&amp;$A32&amp;", "&amp;$B32&amp;", "&amp;$C32&amp;"; ","")</f>
        <v>#REF!</v>
      </c>
      <c r="CM32" s="255" t="e">
        <f>IF(AND($G$8=1,#REF!&lt;&gt;"",ABS(#REF!)-INT(ABS(#REF!))&lt;&gt;0,ABS(#REF!)-INT(ABS(#REF!))&lt;&gt;0.5),Y$14&amp;", "&amp;Y$15&amp;", "&amp;Y$16&amp;", "&amp;$A32&amp;", "&amp;$B32&amp;", "&amp;$C32&amp;"; ","")</f>
        <v>#REF!</v>
      </c>
      <c r="CN32" s="298" t="e">
        <f>IF(AND($G$8=1,#REF!&lt;&gt;"",ABS(#REF!)-INT(ABS(#REF!))&lt;&gt;0,ABS(#REF!)-INT(ABS(#REF!))&lt;&gt;0.5),Z$14&amp;", "&amp;Z$15&amp;", "&amp;Z$16&amp;", "&amp;$A32&amp;", "&amp;$B32&amp;", "&amp;$C32&amp;"; ","")</f>
        <v>#REF!</v>
      </c>
      <c r="CO32" s="293" t="e">
        <f>IF(AND($G$8=1,#REF!&lt;&gt;"",ABS(#REF!)-INT(ABS(#REF!))&lt;&gt;0,ABS(#REF!)-INT(ABS(#REF!))&lt;&gt;0.5),AA$14&amp;", "&amp;AA$15&amp;", "&amp;AA$16&amp;", "&amp;$A32&amp;", "&amp;$B32&amp;", "&amp;$C32&amp;"; ","")</f>
        <v>#REF!</v>
      </c>
      <c r="CP32" s="50"/>
      <c r="CQ32" s="295"/>
      <c r="CR32" s="10"/>
      <c r="CS32" s="10" t="s">
        <v>101</v>
      </c>
      <c r="CT32" s="10" t="s">
        <v>11274</v>
      </c>
      <c r="CU32" s="10" t="s">
        <v>11284</v>
      </c>
      <c r="CV32" s="329" t="e">
        <f>'3 Part-time'!#REF!</f>
        <v>#REF!</v>
      </c>
      <c r="CW32" s="838" t="e">
        <f>'3 Part-time'!#REF!</f>
        <v>#REF!</v>
      </c>
      <c r="CX32" s="839"/>
      <c r="CY32" s="846"/>
      <c r="CZ32" s="840"/>
      <c r="DA32" s="840"/>
      <c r="DB32" s="329">
        <f>'3 Part-time'!G23</f>
        <v>0</v>
      </c>
      <c r="DC32" s="838">
        <f>'3 Part-time'!H23</f>
        <v>0</v>
      </c>
      <c r="DD32" s="839"/>
      <c r="DE32" s="846"/>
      <c r="DF32" s="840"/>
      <c r="DG32" s="845"/>
      <c r="DH32" s="330">
        <f>'3 Part-time'!J23</f>
        <v>0</v>
      </c>
      <c r="DI32" s="330">
        <f>'3 Part-time'!K23</f>
        <v>0</v>
      </c>
      <c r="DJ32" s="840"/>
      <c r="DK32" s="847"/>
      <c r="DL32" s="840"/>
      <c r="DM32" s="840"/>
      <c r="DN32" s="329">
        <f>'3 Part-time'!M23</f>
        <v>0</v>
      </c>
      <c r="DO32" s="838">
        <f>'3 Part-time'!N23</f>
        <v>0</v>
      </c>
      <c r="DP32" s="839"/>
      <c r="DQ32" s="846"/>
      <c r="DR32" s="840"/>
      <c r="DS32" s="840"/>
      <c r="DT32" s="329">
        <f>'3 Part-time'!P23</f>
        <v>0</v>
      </c>
      <c r="DU32" s="838">
        <f>'3 Part-time'!Q23</f>
        <v>0</v>
      </c>
      <c r="DV32" s="839"/>
      <c r="DW32" s="846"/>
      <c r="DX32" s="814"/>
      <c r="DY32" s="817"/>
      <c r="DZ32" s="50"/>
      <c r="EA32" s="295"/>
      <c r="EB32" s="10"/>
      <c r="EC32" s="264" t="e">
        <f>IF(AND($I$8=1,#REF!&lt;&gt;ROUND(#REF!,2)),AB$15&amp;", "&amp;AB$16&amp;", "&amp;$A32&amp;", "&amp;$B32&amp;", "&amp;$C32&amp;"; ","")</f>
        <v>#REF!</v>
      </c>
      <c r="ED32" s="255" t="e">
        <f>IF(AND($I$8=1,#REF!&lt;&gt;ROUND(#REF!,2)),AC$15&amp;", "&amp;AC$16&amp;", "&amp;$A32&amp;", "&amp;$B32&amp;", "&amp;$C32&amp;"; ","")</f>
        <v>#REF!</v>
      </c>
      <c r="EE32" s="256" t="e">
        <f>IF(AND($I$8=1,#REF!&lt;&gt;ROUND(#REF!,2)),AD$15&amp;", "&amp;AD$16&amp;", "&amp;$A32&amp;", "&amp;$B32&amp;", "&amp;$C32&amp;"; ","")</f>
        <v>#REF!</v>
      </c>
      <c r="EF32" s="255" t="e">
        <f>IF(AND($I$8=1,#REF!&lt;&gt;ROUND(#REF!,2)),AE$15&amp;", "&amp;AE$16&amp;", "&amp;$A32&amp;", "&amp;$B32&amp;", "&amp;$C32&amp;"; ","")</f>
        <v>#REF!</v>
      </c>
      <c r="EG32" s="298" t="e">
        <f>IF(AND($I$8=1,#REF!&lt;&gt;ROUND(#REF!,2)),AF$15&amp;", "&amp;AF$16&amp;", "&amp;$A32&amp;", "&amp;$B32&amp;", "&amp;$C32&amp;"; ","")</f>
        <v>#REF!</v>
      </c>
      <c r="EH32" s="293" t="e">
        <f>IF(AND($I$8=1,#REF!&lt;&gt;ROUND(#REF!,2)),AG$15&amp;", "&amp;AG$16&amp;", "&amp;$A32&amp;", "&amp;$B32&amp;", "&amp;$C32&amp;"; ","")</f>
        <v>#REF!</v>
      </c>
      <c r="EI32" s="50"/>
      <c r="EJ32" s="295"/>
      <c r="EK32" s="10"/>
      <c r="EL32" s="264" t="e">
        <f>IF(AND($J$8=1,#REF!&gt;#REF!),AB$15&amp;", "&amp;AB$16&amp;", "&amp;$A32&amp;", "&amp;$B32&amp;", "&amp;$C32&amp;"; ","")</f>
        <v>#REF!</v>
      </c>
      <c r="EM32" s="255" t="e">
        <f>IF(AND($J$8=1,#REF!&gt;#REF!),AC$15&amp;", "&amp;AC$16&amp;", "&amp;$A32&amp;", "&amp;$B32&amp;", "&amp;$C32&amp;"; ","")</f>
        <v>#REF!</v>
      </c>
      <c r="EN32" s="256" t="e">
        <f>IF(AND($J$8=1,#REF!&gt;#REF!),AD$15&amp;", "&amp;AD$16&amp;", "&amp;$A32&amp;", "&amp;$B32&amp;", "&amp;$C32&amp;"; ","")</f>
        <v>#REF!</v>
      </c>
      <c r="EO32" s="255" t="e">
        <f>IF(AND($J$8=1,#REF!&gt;#REF!),AE$15&amp;", "&amp;AE$16&amp;", "&amp;$A32&amp;", "&amp;$B32&amp;", "&amp;$C32&amp;"; ","")</f>
        <v>#REF!</v>
      </c>
      <c r="EP32" s="254" t="e">
        <f>IF(AND($J$8=1,#REF!&gt;#REF!),AF$15&amp;", "&amp;AF$16&amp;", "&amp;$A32&amp;", "&amp;$B32&amp;", "&amp;$C32&amp;"; ","")</f>
        <v>#REF!</v>
      </c>
      <c r="EQ32" s="293" t="e">
        <f>IF(AND($J$8=1,#REF!&gt;#REF!),AG$15&amp;", "&amp;AG$16&amp;", "&amp;$A32&amp;", "&amp;$B32&amp;", "&amp;$C32&amp;"; ","")</f>
        <v>#REF!</v>
      </c>
      <c r="ER32" s="50"/>
      <c r="ES32" s="295"/>
      <c r="ET32" s="10"/>
      <c r="EU32" s="264" t="e">
        <f>IF(AND($K$8=1,#REF!&gt;0),IF((#REF!/#REF!)&lt;0.03,AB$15&amp;", "&amp;AB$16&amp;", "&amp;$A32&amp;", "&amp;$B32&amp;", "&amp;$C32&amp;"; ",""),"")</f>
        <v>#REF!</v>
      </c>
      <c r="EV32" s="255" t="e">
        <f>IF(AND($K$8=1,#REF!&gt;0),IF((#REF!/#REF!)&lt;0.03,AC$15&amp;", "&amp;AC$16&amp;", "&amp;$A32&amp;", "&amp;$B32&amp;", "&amp;$C32&amp;"; ",""),"")</f>
        <v>#REF!</v>
      </c>
      <c r="EW32" s="256" t="e">
        <f>IF(AND($K$8=1,#REF!&gt;0),IF((#REF!/#REF!)&lt;0.03,AD$15&amp;", "&amp;AD$16&amp;", "&amp;$A32&amp;", "&amp;$B32&amp;", "&amp;$C32&amp;"; ",""),"")</f>
        <v>#REF!</v>
      </c>
      <c r="EX32" s="255" t="e">
        <f>IF(AND($K$8=1,#REF!&gt;0),IF((#REF!/#REF!)&lt;0.03,AE$15&amp;", "&amp;AE$16&amp;", "&amp;$A32&amp;", "&amp;$B32&amp;", "&amp;$C32&amp;"; ",""),"")</f>
        <v>#REF!</v>
      </c>
      <c r="EY32" s="254" t="e">
        <f>IF(AND($K$8=1,#REF!&gt;0),IF((#REF!/#REF!)&lt;0.03,AF$15&amp;", "&amp;AF$16&amp;", "&amp;$A32&amp;", "&amp;$B32&amp;", "&amp;$C32&amp;"; ",""),"")</f>
        <v>#REF!</v>
      </c>
      <c r="EZ32" s="293" t="e">
        <f>IF(AND($K$8=1,#REF!&gt;0),IF((#REF!/#REF!)&lt;0.03,AG$15&amp;", "&amp;AG$16&amp;", "&amp;$A32&amp;", "&amp;$B32&amp;", "&amp;$C32&amp;"; ",""),"")</f>
        <v>#REF!</v>
      </c>
      <c r="FA32" s="50"/>
      <c r="FB32" s="3"/>
      <c r="FC32" s="323"/>
      <c r="FD32" s="10"/>
      <c r="FE32" s="264" t="e">
        <f>IF(AND($Q$8=1,SUM(#REF!,#REF!)&gt;$FC$22,#REF!=0),P$15&amp;", "&amp;P$16&amp;", "&amp;$A32&amp;", "&amp;$B32&amp;", "&amp;$C32&amp;"; ","")</f>
        <v>#REF!</v>
      </c>
      <c r="FF32" s="255" t="e">
        <f>IF(AND($Q$8=1,SUM(#REF!,#REF!)&gt;$FC$22,#REF!=0),Q$15&amp;", "&amp;Q$16&amp;", "&amp;$A32&amp;", "&amp;$B32&amp;", "&amp;$C32&amp;"; ","")</f>
        <v>#REF!</v>
      </c>
      <c r="FG32" s="256" t="e">
        <f>IF(AND($Q$8=1,SUM(#REF!,#REF!)&gt;$FC$22,#REF!=0),R$15&amp;", "&amp;R$16&amp;", "&amp;$A32&amp;", "&amp;$B32&amp;", "&amp;$C32&amp;"; ","")</f>
        <v>#REF!</v>
      </c>
      <c r="FH32" s="255" t="e">
        <f>IF(AND($Q$8=1,SUM(#REF!,#REF!)&gt;$FC$22,#REF!=0),S$15&amp;", "&amp;S$16&amp;", "&amp;$A32&amp;", "&amp;$B32&amp;", "&amp;$C32&amp;"; ","")</f>
        <v>#REF!</v>
      </c>
      <c r="FI32" s="254" t="e">
        <f>IF(AND($Q$8=1,SUM(#REF!,#REF!)&gt;$FC$22,#REF!=0),T$15&amp;", "&amp;T$16&amp;", "&amp;$A32&amp;", "&amp;$B32&amp;", "&amp;$C32&amp;"; ","")</f>
        <v>#REF!</v>
      </c>
      <c r="FJ32" s="293" t="e">
        <f>IF(AND($Q$8=1,SUM(#REF!,#REF!)&gt;$FC$22,#REF!=0),U$15&amp;", "&amp;U$16&amp;", "&amp;$A32&amp;", "&amp;$B32&amp;", "&amp;$C32&amp;"; ","")</f>
        <v>#REF!</v>
      </c>
      <c r="FK32" s="324"/>
      <c r="FL32" s="323"/>
      <c r="FM32" s="10"/>
      <c r="FN32" s="264" t="e">
        <f>IF(AND($R$8=1,SUM(#REF!,#REF!)&gt;0,SUM(#REF!,#REF!)=ABS(#REF!)),P$15&amp;", "&amp;P$16&amp;", "&amp;$A32&amp;", "&amp;$B32&amp;", "&amp;$C32&amp;"; ","")</f>
        <v>#REF!</v>
      </c>
      <c r="FO32" s="255" t="e">
        <f>IF(AND($R$8=1,SUM(#REF!,#REF!)&gt;0,SUM(#REF!,#REF!)=ABS(#REF!)),Q$15&amp;", "&amp;Q$16&amp;", "&amp;$A32&amp;", "&amp;$B32&amp;", "&amp;$C32&amp;"; ","")</f>
        <v>#REF!</v>
      </c>
      <c r="FP32" s="256" t="e">
        <f>IF(AND($R$8=1,SUM(#REF!,#REF!)&gt;0,SUM(#REF!,#REF!)=ABS(#REF!)),R$15&amp;", "&amp;R$16&amp;", "&amp;$A32&amp;", "&amp;$B32&amp;", "&amp;$C32&amp;"; ","")</f>
        <v>#REF!</v>
      </c>
      <c r="FQ32" s="255" t="e">
        <f>IF(AND($R$8=1,SUM(#REF!,#REF!)&gt;0,SUM(#REF!,#REF!)=ABS(#REF!)),S$15&amp;", "&amp;S$16&amp;", "&amp;$A32&amp;", "&amp;$B32&amp;", "&amp;$C32&amp;"; ","")</f>
        <v>#REF!</v>
      </c>
      <c r="FR32" s="254" t="e">
        <f>IF(AND($R$8=1,SUM(#REF!,#REF!)&gt;0,SUM(#REF!,#REF!)=ABS(#REF!)),T$15&amp;", "&amp;T$16&amp;", "&amp;$A32&amp;", "&amp;$B32&amp;", "&amp;$C32&amp;"; ","")</f>
        <v>#REF!</v>
      </c>
      <c r="FS32" s="293" t="e">
        <f>IF(AND($R$8=1,SUM(#REF!,#REF!)&gt;0,SUM(#REF!,#REF!)=ABS(#REF!)),U$15&amp;", "&amp;U$16&amp;", "&amp;$A32&amp;", "&amp;$B32&amp;", "&amp;$C32&amp;"; ","")</f>
        <v>#REF!</v>
      </c>
      <c r="FT32" s="324"/>
      <c r="FU32" s="3"/>
      <c r="FV32" s="3"/>
      <c r="FW32" s="3"/>
      <c r="FX32" s="3"/>
      <c r="FY32" s="3"/>
      <c r="FZ32" s="3"/>
      <c r="GA32" s="3"/>
      <c r="GB32" s="3"/>
      <c r="GC32" s="3"/>
      <c r="GD32" s="323"/>
      <c r="GE32" s="10"/>
      <c r="GF32" s="264" t="e">
        <f>IF(AND($T$8=1,#REF!&gt;0,EU32=""),IF((#REF!/#REF!)&lt;0.25,AB$15&amp;", "&amp;AB$16&amp;", "&amp;$A32&amp;", "&amp;$B32&amp;", "&amp;$C32&amp;"; ",""),"")</f>
        <v>#REF!</v>
      </c>
      <c r="GG32" s="255" t="e">
        <f>IF(AND($T$8=1,#REF!&gt;0,EV32=""),IF((#REF!/#REF!)&lt;0.25,AC$15&amp;", "&amp;AC$16&amp;", "&amp;$A32&amp;", "&amp;$B32&amp;", "&amp;$C32&amp;"; ",""),"")</f>
        <v>#REF!</v>
      </c>
      <c r="GH32" s="256" t="e">
        <f>IF(AND($T$8=1,#REF!&gt;0,EW32=""),IF((#REF!/#REF!)&lt;0.25,AD$15&amp;", "&amp;AD$16&amp;", "&amp;$A32&amp;", "&amp;$B32&amp;", "&amp;$C32&amp;"; ",""),"")</f>
        <v>#REF!</v>
      </c>
      <c r="GI32" s="255" t="e">
        <f>IF(AND($T$8=1,#REF!&gt;0,EX32=""),IF((#REF!/#REF!)&lt;0.25,AE$15&amp;", "&amp;AE$16&amp;", "&amp;$A32&amp;", "&amp;$B32&amp;", "&amp;$C32&amp;"; ",""),"")</f>
        <v>#REF!</v>
      </c>
      <c r="GJ32" s="254" t="e">
        <f>IF(AND($T$8=1,#REF!&gt;0,EY32=""),IF((#REF!/#REF!)&lt;0.25,AF$15&amp;", "&amp;AF$16&amp;", "&amp;$A32&amp;", "&amp;$B32&amp;", "&amp;$C32&amp;"; ",""),"")</f>
        <v>#REF!</v>
      </c>
      <c r="GK32" s="293" t="e">
        <f>IF(AND($T$8=1,#REF!&gt;0,EZ32=""),IF((#REF!/#REF!)&lt;0.25,AG$15&amp;", "&amp;AG$16&amp;", "&amp;$A32&amp;", "&amp;$B32&amp;", "&amp;$C32&amp;"; ",""),"")</f>
        <v>#REF!</v>
      </c>
      <c r="GL32" s="324"/>
      <c r="GM32" s="323"/>
      <c r="GN32" s="10"/>
      <c r="GO32" s="264" t="e">
        <f>IF(AND($U$8=1,$B32="Long length",#REF!&lt;&gt;0),D$15&amp;", "&amp;D$16&amp;", "&amp;$A32&amp;", "&amp;$B32&amp;", "&amp;$C32&amp;"; ","")</f>
        <v>#REF!</v>
      </c>
      <c r="GP32" s="255" t="e">
        <f>IF(AND($U$8=1,$B32="Long length",#REF!&lt;&gt;0),E$15&amp;", "&amp;E$16&amp;", "&amp;$A32&amp;", "&amp;$B32&amp;", "&amp;$C32&amp;"; ","")</f>
        <v>#REF!</v>
      </c>
      <c r="GQ32" s="256" t="e">
        <f>IF(AND($U$8=1,$B32="Long length",#REF!&lt;&gt;0),F$15&amp;", "&amp;F$16&amp;", "&amp;$A32&amp;", "&amp;$B32&amp;", "&amp;$C32&amp;"; ","")</f>
        <v>#REF!</v>
      </c>
      <c r="GR32" s="255" t="e">
        <f>IF(AND($U$8=1,$B32="Long length",#REF!&lt;&gt;0),G$15&amp;", "&amp;G$16&amp;", "&amp;$A32&amp;", "&amp;$B32&amp;", "&amp;$C32&amp;"; ","")</f>
        <v>#REF!</v>
      </c>
      <c r="GS32" s="254" t="e">
        <f>IF(AND($U$8=1,$B32="Long length",#REF!&lt;&gt;0),H$15&amp;", "&amp;H$16&amp;", "&amp;$A32&amp;", "&amp;$B32&amp;", "&amp;$C32&amp;"; ","")</f>
        <v>#REF!</v>
      </c>
      <c r="GT32" s="293" t="e">
        <f>IF(AND($U$8=1,$B32="Long length",#REF!&lt;&gt;0),I$15&amp;", "&amp;I$16&amp;", "&amp;$A32&amp;", "&amp;$B32&amp;", "&amp;$C32&amp;"; ","")</f>
        <v>#REF!</v>
      </c>
      <c r="GU32" s="324"/>
    </row>
    <row r="33" spans="1:203" x14ac:dyDescent="0.2">
      <c r="A33" s="3" t="s">
        <v>11289</v>
      </c>
      <c r="B33" s="3" t="s">
        <v>11274</v>
      </c>
      <c r="C33" s="3" t="s">
        <v>11284</v>
      </c>
      <c r="E33" s="295"/>
      <c r="F33" s="10"/>
      <c r="G33" s="265" t="e">
        <f>IF(AND($D$8=1,#REF!&gt;0),P$15&amp;", "&amp;P$16&amp;", "&amp;$A33&amp;", "&amp;$B33&amp;", "&amp;$C33&amp;"; ","")</f>
        <v>#REF!</v>
      </c>
      <c r="H33" s="258" t="e">
        <f>IF(AND($D$8=1,#REF!&gt;0),Q$15&amp;", "&amp;Q$16&amp;", "&amp;$A33&amp;", "&amp;$B33&amp;", "&amp;$C33&amp;"; ","")</f>
        <v>#REF!</v>
      </c>
      <c r="I33" s="259" t="e">
        <f>IF(AND($D$8=1,#REF!&gt;0),R$15&amp;", "&amp;R$16&amp;", "&amp;$A33&amp;", "&amp;$B33&amp;", "&amp;$C33&amp;"; ","")</f>
        <v>#REF!</v>
      </c>
      <c r="J33" s="258" t="e">
        <f>IF(AND($D$8=1,#REF!&gt;0),S$15&amp;", "&amp;S$16&amp;", "&amp;$A33&amp;", "&amp;$B33&amp;", "&amp;$C33&amp;"; ","")</f>
        <v>#REF!</v>
      </c>
      <c r="K33" s="299" t="e">
        <f>IF(AND($D$8=1,#REF!&gt;0),T$15&amp;", "&amp;T$16&amp;", "&amp;$A33&amp;", "&amp;$B33&amp;", "&amp;$C33&amp;"; ","")</f>
        <v>#REF!</v>
      </c>
      <c r="L33" s="266" t="e">
        <f>IF(AND($D$8=1,#REF!&gt;0),U$15&amp;", "&amp;U$16&amp;", "&amp;$A33&amp;", "&amp;$B33&amp;", "&amp;$C33&amp;"; ","")</f>
        <v>#REF!</v>
      </c>
      <c r="M33" s="50"/>
      <c r="N33" s="295"/>
      <c r="O33" s="10"/>
      <c r="P33" s="265" t="e">
        <f>IF(AND($E$8=1,#REF!&lt;0),D$14&amp;", "&amp;D$15&amp;", "&amp;D$16&amp;", "&amp;$A33&amp;", "&amp;$B33&amp;", "&amp;$C33&amp;"; ","")</f>
        <v>#REF!</v>
      </c>
      <c r="Q33" s="258" t="e">
        <f>IF(AND($E$8=1,#REF!&lt;0),E$14&amp;", "&amp;E$15&amp;", "&amp;E$16&amp;", "&amp;$A33&amp;", "&amp;$B33&amp;", "&amp;$C33&amp;"; ","")</f>
        <v>#REF!</v>
      </c>
      <c r="R33" s="259" t="e">
        <f>IF(AND($E$8=1,#REF!&lt;0),F$14&amp;", "&amp;F$15&amp;", "&amp;F$16&amp;", "&amp;$A33&amp;", "&amp;$B33&amp;", "&amp;$C33&amp;"; ","")</f>
        <v>#REF!</v>
      </c>
      <c r="S33" s="258" t="e">
        <f>IF(AND($E$8=1,#REF!&lt;0),G$14&amp;", "&amp;G$15&amp;", "&amp;G$16&amp;", "&amp;$A33&amp;", "&amp;$B33&amp;", "&amp;$C33&amp;"; ","")</f>
        <v>#REF!</v>
      </c>
      <c r="T33" s="299" t="e">
        <f>IF(AND($E$8=1,#REF!&lt;0),H$14&amp;", "&amp;H$15&amp;", "&amp;H$16&amp;", "&amp;$A33&amp;", "&amp;$B33&amp;", "&amp;$C33&amp;"; ","")</f>
        <v>#REF!</v>
      </c>
      <c r="U33" s="299" t="e">
        <f>IF(AND($E$8=1,#REF!&lt;0),I$14&amp;", "&amp;I$15&amp;", "&amp;I$16&amp;", "&amp;$A33&amp;", "&amp;$B33&amp;", "&amp;$C33&amp;"; ","")</f>
        <v>#REF!</v>
      </c>
      <c r="V33" s="265" t="e">
        <f>IF(AND($E$8=1,#REF!&lt;0),J$14&amp;", "&amp;J$15&amp;", "&amp;J$16&amp;", "&amp;$A33&amp;", "&amp;$B33&amp;", "&amp;$C33&amp;"; ","")</f>
        <v>#REF!</v>
      </c>
      <c r="W33" s="258" t="e">
        <f>IF(AND($E$8=1,#REF!&lt;0),K$14&amp;", "&amp;K$15&amp;", "&amp;K$16&amp;", "&amp;$A33&amp;", "&amp;$B33&amp;", "&amp;$C33&amp;"; ","")</f>
        <v>#REF!</v>
      </c>
      <c r="X33" s="259" t="e">
        <f>IF(AND($E$8=1,#REF!&lt;0),L$14&amp;", "&amp;L$15&amp;", "&amp;L$16&amp;", "&amp;$A33&amp;", "&amp;$B33&amp;", "&amp;$C33&amp;"; ","")</f>
        <v>#REF!</v>
      </c>
      <c r="Y33" s="258" t="e">
        <f>IF(AND($E$8=1,#REF!&lt;0),M$14&amp;", "&amp;M$15&amp;", "&amp;M$16&amp;", "&amp;$A33&amp;", "&amp;$B33&amp;", "&amp;$C33&amp;"; ","")</f>
        <v>#REF!</v>
      </c>
      <c r="Z33" s="299" t="e">
        <f>IF(AND($E$8=1,#REF!&lt;0),N$14&amp;", "&amp;N$15&amp;", "&amp;N$16&amp;", "&amp;$A33&amp;", "&amp;$B33&amp;", "&amp;$C33&amp;"; ","")</f>
        <v>#REF!</v>
      </c>
      <c r="AA33" s="299" t="e">
        <f>IF(AND($E$8=1,#REF!&lt;0),O$14&amp;", "&amp;O$15&amp;", "&amp;O$16&amp;", "&amp;$A33&amp;", "&amp;$B33&amp;", "&amp;$C33&amp;"; ","")</f>
        <v>#REF!</v>
      </c>
      <c r="AB33" s="265" t="e">
        <f>IF(AND($E$8=1,#REF!&lt;0),V$14&amp;", "&amp;V$15&amp;", "&amp;V$16&amp;", "&amp;$A33&amp;", "&amp;$B33&amp;", "&amp;$C33&amp;"; ","")</f>
        <v>#REF!</v>
      </c>
      <c r="AC33" s="258" t="e">
        <f>IF(AND($E$8=1,#REF!&lt;0),W$14&amp;", "&amp;W$15&amp;", "&amp;W$16&amp;", "&amp;$A33&amp;", "&amp;$B33&amp;", "&amp;$C33&amp;"; ","")</f>
        <v>#REF!</v>
      </c>
      <c r="AD33" s="259" t="e">
        <f>IF(AND($E$8=1,#REF!&lt;0),X$14&amp;", "&amp;X$15&amp;", "&amp;X$16&amp;", "&amp;$A33&amp;", "&amp;$B33&amp;", "&amp;$C33&amp;"; ","")</f>
        <v>#REF!</v>
      </c>
      <c r="AE33" s="794" t="e">
        <f>IF(AND($E$8=1,#REF!&lt;0),Y$14&amp;", "&amp;Y$15&amp;", "&amp;Y$16&amp;", "&amp;$A33&amp;", "&amp;$B33&amp;", "&amp;$C33&amp;"; ","")</f>
        <v>#REF!</v>
      </c>
      <c r="AF33" s="259" t="e">
        <f>IF(AND($E$8=1,#REF!&lt;0),Z$14&amp;", "&amp;Z$15&amp;", "&amp;Z$16&amp;", "&amp;$A33&amp;", "&amp;$B33&amp;", "&amp;$C33&amp;"; ","")</f>
        <v>#REF!</v>
      </c>
      <c r="AG33" s="299" t="e">
        <f>IF(AND($E$8=1,#REF!&lt;0),AA$14&amp;", "&amp;AA$15&amp;", "&amp;AA$16&amp;", "&amp;$A33&amp;", "&amp;$B33&amp;", "&amp;$C33&amp;"; ","")</f>
        <v>#REF!</v>
      </c>
      <c r="AH33" s="265" t="e">
        <f>IF(AND($E$8=1,#REF!&lt;0),AB$14&amp;", "&amp;AB$15&amp;", "&amp;AB$16&amp;", "&amp;$A33&amp;", "&amp;$B33&amp;", "&amp;$C33&amp;"; ","")</f>
        <v>#REF!</v>
      </c>
      <c r="AI33" s="258" t="e">
        <f>IF(AND($E$8=1,#REF!&lt;0),AC$14&amp;", "&amp;AC$15&amp;", "&amp;AC$16&amp;", "&amp;$A33&amp;", "&amp;$B33&amp;", "&amp;$C33&amp;"; ","")</f>
        <v>#REF!</v>
      </c>
      <c r="AJ33" s="259" t="e">
        <f>IF(AND($E$8=1,#REF!&lt;0),AD$14&amp;", "&amp;AD$15&amp;", "&amp;AD$16&amp;", "&amp;$A33&amp;", "&amp;$B33&amp;", "&amp;$C33&amp;"; ","")</f>
        <v>#REF!</v>
      </c>
      <c r="AK33" s="794" t="e">
        <f>IF(AND($E$8=1,#REF!&lt;0),AE$14&amp;", "&amp;AE$15&amp;", "&amp;AE$16&amp;", "&amp;$A33&amp;", "&amp;$B33&amp;", "&amp;$C33&amp;"; ","")</f>
        <v>#REF!</v>
      </c>
      <c r="AL33" s="259" t="e">
        <f>IF(AND($E$8=1,#REF!&lt;0),AF$14&amp;", "&amp;AF$15&amp;", "&amp;AF$16&amp;", "&amp;$A33&amp;", "&amp;$B33&amp;", "&amp;$C33&amp;"; ","")</f>
        <v>#REF!</v>
      </c>
      <c r="AM33" s="803" t="e">
        <f>IF(AND($E$8=1,#REF!&lt;0),AG$14&amp;", "&amp;AG$15&amp;", "&amp;AG$16&amp;", "&amp;$A33&amp;", "&amp;$B33&amp;", "&amp;$C33&amp;"; ","")</f>
        <v>#REF!</v>
      </c>
      <c r="AN33" s="50"/>
      <c r="AO33" s="295"/>
      <c r="AP33" s="10"/>
      <c r="AQ33" s="281"/>
      <c r="AR33" s="280"/>
      <c r="AS33" s="288"/>
      <c r="AT33" s="280"/>
      <c r="AU33" s="305"/>
      <c r="AV33" s="305"/>
      <c r="AW33" s="281"/>
      <c r="AX33" s="280"/>
      <c r="AY33" s="288"/>
      <c r="AZ33" s="280"/>
      <c r="BA33" s="305"/>
      <c r="BB33" s="805"/>
      <c r="BC33" s="281"/>
      <c r="BD33" s="280"/>
      <c r="BE33" s="288"/>
      <c r="BF33" s="280"/>
      <c r="BG33" s="305"/>
      <c r="BH33" s="805"/>
      <c r="BI33" s="281"/>
      <c r="BJ33" s="280"/>
      <c r="BK33" s="288"/>
      <c r="BL33" s="280"/>
      <c r="BM33" s="305"/>
      <c r="BN33" s="805"/>
      <c r="BO33" s="50"/>
      <c r="BP33" s="295"/>
      <c r="BQ33" s="10"/>
      <c r="BR33" s="265" t="e">
        <f>IF(AND($G$8=1,#REF!&lt;&gt;"",ABS(#REF!)-INT(ABS(#REF!))&lt;&gt;0,ABS(#REF!)-INT(ABS(#REF!))&lt;&gt;0.5),D$14&amp;", "&amp;D$15&amp;", "&amp;D$16&amp;", "&amp;$A33&amp;", "&amp;$B33&amp;", "&amp;$C33&amp;"; ","")</f>
        <v>#REF!</v>
      </c>
      <c r="BS33" s="258" t="e">
        <f>IF(AND($G$8=1,#REF!&lt;&gt;"",ABS(#REF!)-INT(ABS(#REF!))&lt;&gt;0,ABS(#REF!)-INT(ABS(#REF!))&lt;&gt;0.5),E$14&amp;", "&amp;E$15&amp;", "&amp;E$16&amp;", "&amp;$A33&amp;", "&amp;$B33&amp;", "&amp;$C33&amp;"; ","")</f>
        <v>#REF!</v>
      </c>
      <c r="BT33" s="259" t="e">
        <f>IF(AND($G$8=1,#REF!&lt;&gt;"",ABS(#REF!)-INT(ABS(#REF!))&lt;&gt;0,ABS(#REF!)-INT(ABS(#REF!))&lt;&gt;0.5),F$14&amp;", "&amp;F$15&amp;", "&amp;F$16&amp;", "&amp;$A33&amp;", "&amp;$B33&amp;", "&amp;$C33&amp;"; ","")</f>
        <v>#REF!</v>
      </c>
      <c r="BU33" s="258" t="e">
        <f>IF(AND($G$8=1,#REF!&lt;&gt;"",ABS(#REF!)-INT(ABS(#REF!))&lt;&gt;0,ABS(#REF!)-INT(ABS(#REF!))&lt;&gt;0.5),G$14&amp;", "&amp;G$15&amp;", "&amp;G$16&amp;", "&amp;$A33&amp;", "&amp;$B33&amp;", "&amp;$C33&amp;"; ","")</f>
        <v>#REF!</v>
      </c>
      <c r="BV33" s="259" t="e">
        <f>IF(AND($G$8=1,#REF!&lt;&gt;"",ABS(#REF!)-INT(ABS(#REF!))&lt;&gt;0,ABS(#REF!)-INT(ABS(#REF!))&lt;&gt;0.5),H$14&amp;", "&amp;H$15&amp;", "&amp;H$16&amp;", "&amp;$A33&amp;", "&amp;$B33&amp;", "&amp;$C33&amp;"; ","")</f>
        <v>#REF!</v>
      </c>
      <c r="BW33" s="258" t="e">
        <f>IF(AND($G$8=1,#REF!&lt;&gt;"",ABS(#REF!)-INT(ABS(#REF!))&lt;&gt;0,ABS(#REF!)-INT(ABS(#REF!))&lt;&gt;0.5),I$14&amp;", "&amp;I$15&amp;", "&amp;I$16&amp;", "&amp;$A33&amp;", "&amp;$B33&amp;", "&amp;$C33&amp;"; ","")</f>
        <v>#REF!</v>
      </c>
      <c r="BX33" s="265" t="e">
        <f>IF(AND($G$8=1,#REF!&lt;&gt;"",ABS(#REF!)-INT(ABS(#REF!))&lt;&gt;0,ABS(#REF!)-INT(ABS(#REF!))&lt;&gt;0.5),J$14&amp;", "&amp;J$15&amp;", "&amp;J$16&amp;", "&amp;$A33&amp;", "&amp;$B33&amp;", "&amp;$C33&amp;"; ","")</f>
        <v>#REF!</v>
      </c>
      <c r="BY33" s="258" t="e">
        <f>IF(AND($G$8=1,#REF!&lt;&gt;"",ABS(#REF!)-INT(ABS(#REF!))&lt;&gt;0,ABS(#REF!)-INT(ABS(#REF!))&lt;&gt;0.5),K$14&amp;", "&amp;K$15&amp;", "&amp;K$16&amp;", "&amp;$A33&amp;", "&amp;$B33&amp;", "&amp;$C33&amp;"; ","")</f>
        <v>#REF!</v>
      </c>
      <c r="BZ33" s="259" t="e">
        <f>IF(AND($G$8=1,#REF!&lt;&gt;"",ABS(#REF!)-INT(ABS(#REF!))&lt;&gt;0,ABS(#REF!)-INT(ABS(#REF!))&lt;&gt;0.5),L$14&amp;", "&amp;L$15&amp;", "&amp;L$16&amp;", "&amp;$A33&amp;", "&amp;$B33&amp;", "&amp;$C33&amp;"; ","")</f>
        <v>#REF!</v>
      </c>
      <c r="CA33" s="258" t="e">
        <f>IF(AND($G$8=1,#REF!&lt;&gt;"",ABS(#REF!)-INT(ABS(#REF!))&lt;&gt;0,ABS(#REF!)-INT(ABS(#REF!))&lt;&gt;0.5),M$14&amp;", "&amp;M$15&amp;", "&amp;M$16&amp;", "&amp;$A33&amp;", "&amp;$B33&amp;", "&amp;$C33&amp;"; ","")</f>
        <v>#REF!</v>
      </c>
      <c r="CB33" s="299" t="e">
        <f>IF(AND($G$8=1,#REF!&lt;&gt;"",ABS(#REF!)-INT(ABS(#REF!))&lt;&gt;0,ABS(#REF!)-INT(ABS(#REF!))&lt;&gt;0.5),N$14&amp;", "&amp;N$15&amp;", "&amp;N$16&amp;", "&amp;$A33&amp;", "&amp;$B33&amp;", "&amp;$C33&amp;"; ","")</f>
        <v>#REF!</v>
      </c>
      <c r="CC33" s="803" t="e">
        <f>IF(AND($G$8=1,#REF!&lt;&gt;"",ABS(#REF!)-INT(ABS(#REF!))&lt;&gt;0,ABS(#REF!)-INT(ABS(#REF!))&lt;&gt;0.5),O$14&amp;", "&amp;O$15&amp;", "&amp;O$16&amp;", "&amp;$A33&amp;", "&amp;$B33&amp;", "&amp;$C33&amp;"; ","")</f>
        <v>#REF!</v>
      </c>
      <c r="CD33" s="299" t="e">
        <f>IF(AND($G$8=1,#REF!&lt;&gt;"",ABS(#REF!)-INT(ABS(#REF!))&lt;&gt;0,ABS(#REF!)-INT(ABS(#REF!))&lt;&gt;0.5),P$14&amp;", "&amp;P$15&amp;", "&amp;P$16&amp;", "&amp;$A33&amp;", "&amp;$B33&amp;", "&amp;$C33&amp;"; ","")</f>
        <v>#REF!</v>
      </c>
      <c r="CE33" s="807" t="e">
        <f>IF(AND($G$8=1,#REF!&lt;&gt;"",ABS(#REF!)-INT(ABS(#REF!))&lt;&gt;0,ABS(#REF!)-INT(ABS(#REF!))&lt;&gt;0.5),Q$14&amp;", "&amp;Q$15&amp;", "&amp;Q$16&amp;", "&amp;$A33&amp;", "&amp;$B33&amp;", "&amp;$C33&amp;"; ","")</f>
        <v>#REF!</v>
      </c>
      <c r="CF33" s="299" t="e">
        <f>IF(AND($G$8=1,#REF!&lt;&gt;"",ABS(#REF!)-INT(ABS(#REF!))&lt;&gt;0,ABS(#REF!)-INT(ABS(#REF!))&lt;&gt;0.5),R$14&amp;", "&amp;R$15&amp;", "&amp;R$16&amp;", "&amp;$A33&amp;", "&amp;$B33&amp;", "&amp;$C33&amp;"; ","")</f>
        <v>#REF!</v>
      </c>
      <c r="CG33" s="807" t="e">
        <f>IF(AND($G$8=1,#REF!&lt;&gt;"",ABS(#REF!)-INT(ABS(#REF!))&lt;&gt;0,ABS(#REF!)-INT(ABS(#REF!))&lt;&gt;0.5),S$14&amp;", "&amp;S$15&amp;", "&amp;S$16&amp;", "&amp;$A33&amp;", "&amp;$B33&amp;", "&amp;$C33&amp;"; ","")</f>
        <v>#REF!</v>
      </c>
      <c r="CH33" s="299" t="e">
        <f>IF(AND($G$8=1,#REF!&lt;&gt;"",ABS(#REF!)-INT(ABS(#REF!))&lt;&gt;0,ABS(#REF!)-INT(ABS(#REF!))&lt;&gt;0.5),T$14&amp;", "&amp;T$15&amp;", "&amp;T$16&amp;", "&amp;$A33&amp;", "&amp;$B33&amp;", "&amp;$C33&amp;"; ","")</f>
        <v>#REF!</v>
      </c>
      <c r="CI33" s="299" t="e">
        <f>IF(AND($G$8=1,#REF!&lt;&gt;"",ABS(#REF!)-INT(ABS(#REF!))&lt;&gt;0,ABS(#REF!)-INT(ABS(#REF!))&lt;&gt;0.5),U$14&amp;", "&amp;U$15&amp;", "&amp;U$16&amp;", "&amp;$A33&amp;", "&amp;$B33&amp;", "&amp;$C33&amp;"; ","")</f>
        <v>#REF!</v>
      </c>
      <c r="CJ33" s="265" t="e">
        <f>IF(AND($G$8=1,#REF!&lt;&gt;"",ABS(#REF!)-INT(ABS(#REF!))&lt;&gt;0,ABS(#REF!)-INT(ABS(#REF!))&lt;&gt;0.5),V$14&amp;", "&amp;V$15&amp;", "&amp;V$16&amp;", "&amp;$A33&amp;", "&amp;$B33&amp;", "&amp;$C33&amp;"; ","")</f>
        <v>#REF!</v>
      </c>
      <c r="CK33" s="258" t="e">
        <f>IF(AND($G$8=1,#REF!&lt;&gt;"",ABS(#REF!)-INT(ABS(#REF!))&lt;&gt;0,ABS(#REF!)-INT(ABS(#REF!))&lt;&gt;0.5),W$14&amp;", "&amp;W$15&amp;", "&amp;W$16&amp;", "&amp;$A33&amp;", "&amp;$B33&amp;", "&amp;$C33&amp;"; ","")</f>
        <v>#REF!</v>
      </c>
      <c r="CL33" s="259" t="e">
        <f>IF(AND($G$8=1,#REF!&lt;&gt;"",ABS(#REF!)-INT(ABS(#REF!))&lt;&gt;0,ABS(#REF!)-INT(ABS(#REF!))&lt;&gt;0.5),X$14&amp;", "&amp;X$15&amp;", "&amp;X$16&amp;", "&amp;$A33&amp;", "&amp;$B33&amp;", "&amp;$C33&amp;"; ","")</f>
        <v>#REF!</v>
      </c>
      <c r="CM33" s="258" t="e">
        <f>IF(AND($G$8=1,#REF!&lt;&gt;"",ABS(#REF!)-INT(ABS(#REF!))&lt;&gt;0,ABS(#REF!)-INT(ABS(#REF!))&lt;&gt;0.5),Y$14&amp;", "&amp;Y$15&amp;", "&amp;Y$16&amp;", "&amp;$A33&amp;", "&amp;$B33&amp;", "&amp;$C33&amp;"; ","")</f>
        <v>#REF!</v>
      </c>
      <c r="CN33" s="299" t="e">
        <f>IF(AND($G$8=1,#REF!&lt;&gt;"",ABS(#REF!)-INT(ABS(#REF!))&lt;&gt;0,ABS(#REF!)-INT(ABS(#REF!))&lt;&gt;0.5),Z$14&amp;", "&amp;Z$15&amp;", "&amp;Z$16&amp;", "&amp;$A33&amp;", "&amp;$B33&amp;", "&amp;$C33&amp;"; ","")</f>
        <v>#REF!</v>
      </c>
      <c r="CO33" s="266" t="e">
        <f>IF(AND($G$8=1,#REF!&lt;&gt;"",ABS(#REF!)-INT(ABS(#REF!))&lt;&gt;0,ABS(#REF!)-INT(ABS(#REF!))&lt;&gt;0.5),AA$14&amp;", "&amp;AA$15&amp;", "&amp;AA$16&amp;", "&amp;$A33&amp;", "&amp;$B33&amp;", "&amp;$C33&amp;"; ","")</f>
        <v>#REF!</v>
      </c>
      <c r="CP33" s="50"/>
      <c r="CQ33" s="295"/>
      <c r="CR33" s="10"/>
      <c r="CS33" s="10" t="s">
        <v>101</v>
      </c>
      <c r="CT33" s="10" t="s">
        <v>11286</v>
      </c>
      <c r="CU33" s="10" t="s">
        <v>11275</v>
      </c>
      <c r="CV33" s="265" t="e">
        <f>'3 Part-time'!#REF!</f>
        <v>#REF!</v>
      </c>
      <c r="CW33" s="258" t="e">
        <f>'3 Part-time'!#REF!</f>
        <v>#REF!</v>
      </c>
      <c r="CX33" s="288"/>
      <c r="CY33" s="280"/>
      <c r="CZ33" s="305"/>
      <c r="DA33" s="305"/>
      <c r="DB33" s="265">
        <f>'3 Part-time'!G27</f>
        <v>0</v>
      </c>
      <c r="DC33" s="258">
        <f>'3 Part-time'!H27</f>
        <v>0</v>
      </c>
      <c r="DD33" s="288"/>
      <c r="DE33" s="280"/>
      <c r="DF33" s="305"/>
      <c r="DG33" s="805"/>
      <c r="DH33" s="299">
        <f>'3 Part-time'!J27</f>
        <v>0</v>
      </c>
      <c r="DI33" s="299">
        <f>'3 Part-time'!K27</f>
        <v>0</v>
      </c>
      <c r="DJ33" s="305"/>
      <c r="DK33" s="809"/>
      <c r="DL33" s="305"/>
      <c r="DM33" s="305"/>
      <c r="DN33" s="265">
        <f>'3 Part-time'!M27</f>
        <v>0</v>
      </c>
      <c r="DO33" s="258">
        <f>'3 Part-time'!N27</f>
        <v>0</v>
      </c>
      <c r="DP33" s="288"/>
      <c r="DQ33" s="280"/>
      <c r="DR33" s="305"/>
      <c r="DS33" s="305"/>
      <c r="DT33" s="265">
        <f>'3 Part-time'!P27</f>
        <v>0</v>
      </c>
      <c r="DU33" s="258">
        <f>'3 Part-time'!Q27</f>
        <v>0</v>
      </c>
      <c r="DV33" s="288"/>
      <c r="DW33" s="280"/>
      <c r="DX33" s="814"/>
      <c r="DY33" s="817"/>
      <c r="DZ33" s="50"/>
      <c r="EA33" s="295"/>
      <c r="EB33" s="10"/>
      <c r="EC33" s="265" t="e">
        <f>IF(AND($I$8=1,#REF!&lt;&gt;ROUND(#REF!,2)),AB$15&amp;", "&amp;AB$16&amp;", "&amp;$A33&amp;", "&amp;$B33&amp;", "&amp;$C33&amp;"; ","")</f>
        <v>#REF!</v>
      </c>
      <c r="ED33" s="258" t="e">
        <f>IF(AND($I$8=1,#REF!&lt;&gt;ROUND(#REF!,2)),AC$15&amp;", "&amp;AC$16&amp;", "&amp;$A33&amp;", "&amp;$B33&amp;", "&amp;$C33&amp;"; ","")</f>
        <v>#REF!</v>
      </c>
      <c r="EE33" s="259" t="e">
        <f>IF(AND($I$8=1,#REF!&lt;&gt;ROUND(#REF!,2)),AD$15&amp;", "&amp;AD$16&amp;", "&amp;$A33&amp;", "&amp;$B33&amp;", "&amp;$C33&amp;"; ","")</f>
        <v>#REF!</v>
      </c>
      <c r="EF33" s="258" t="e">
        <f>IF(AND($I$8=1,#REF!&lt;&gt;ROUND(#REF!,2)),AE$15&amp;", "&amp;AE$16&amp;", "&amp;$A33&amp;", "&amp;$B33&amp;", "&amp;$C33&amp;"; ","")</f>
        <v>#REF!</v>
      </c>
      <c r="EG33" s="299" t="e">
        <f>IF(AND($I$8=1,#REF!&lt;&gt;ROUND(#REF!,2)),AF$15&amp;", "&amp;AF$16&amp;", "&amp;$A33&amp;", "&amp;$B33&amp;", "&amp;$C33&amp;"; ","")</f>
        <v>#REF!</v>
      </c>
      <c r="EH33" s="266" t="e">
        <f>IF(AND($I$8=1,#REF!&lt;&gt;ROUND(#REF!,2)),AG$15&amp;", "&amp;AG$16&amp;", "&amp;$A33&amp;", "&amp;$B33&amp;", "&amp;$C33&amp;"; ","")</f>
        <v>#REF!</v>
      </c>
      <c r="EI33" s="50"/>
      <c r="EJ33" s="295"/>
      <c r="EK33" s="10"/>
      <c r="EL33" s="265" t="e">
        <f>IF(AND($J$8=1,#REF!&gt;#REF!),AB$15&amp;", "&amp;AB$16&amp;", "&amp;$A33&amp;", "&amp;$B33&amp;", "&amp;$C33&amp;"; ","")</f>
        <v>#REF!</v>
      </c>
      <c r="EM33" s="258" t="e">
        <f>IF(AND($J$8=1,#REF!&gt;#REF!),AC$15&amp;", "&amp;AC$16&amp;", "&amp;$A33&amp;", "&amp;$B33&amp;", "&amp;$C33&amp;"; ","")</f>
        <v>#REF!</v>
      </c>
      <c r="EN33" s="259" t="e">
        <f>IF(AND($J$8=1,#REF!&gt;#REF!),AD$15&amp;", "&amp;AD$16&amp;", "&amp;$A33&amp;", "&amp;$B33&amp;", "&amp;$C33&amp;"; ","")</f>
        <v>#REF!</v>
      </c>
      <c r="EO33" s="258" t="e">
        <f>IF(AND($J$8=1,#REF!&gt;#REF!),AE$15&amp;", "&amp;AE$16&amp;", "&amp;$A33&amp;", "&amp;$B33&amp;", "&amp;$C33&amp;"; ","")</f>
        <v>#REF!</v>
      </c>
      <c r="EP33" s="812" t="e">
        <f>IF(AND($J$8=1,#REF!&gt;#REF!),AF$15&amp;", "&amp;AF$16&amp;", "&amp;$A33&amp;", "&amp;$B33&amp;", "&amp;$C33&amp;"; ","")</f>
        <v>#REF!</v>
      </c>
      <c r="EQ33" s="266" t="e">
        <f>IF(AND($J$8=1,#REF!&gt;#REF!),AG$15&amp;", "&amp;AG$16&amp;", "&amp;$A33&amp;", "&amp;$B33&amp;", "&amp;$C33&amp;"; ","")</f>
        <v>#REF!</v>
      </c>
      <c r="ER33" s="50"/>
      <c r="ES33" s="295"/>
      <c r="ET33" s="10"/>
      <c r="EU33" s="265" t="e">
        <f>IF(AND($K$8=1,#REF!&gt;0),IF((#REF!/#REF!)&lt;0.03,AB$15&amp;", "&amp;AB$16&amp;", "&amp;$A33&amp;", "&amp;$B33&amp;", "&amp;$C33&amp;"; ",""),"")</f>
        <v>#REF!</v>
      </c>
      <c r="EV33" s="258" t="e">
        <f>IF(AND($K$8=1,#REF!&gt;0),IF((#REF!/#REF!)&lt;0.03,AC$15&amp;", "&amp;AC$16&amp;", "&amp;$A33&amp;", "&amp;$B33&amp;", "&amp;$C33&amp;"; ",""),"")</f>
        <v>#REF!</v>
      </c>
      <c r="EW33" s="259" t="e">
        <f>IF(AND($K$8=1,#REF!&gt;0),IF((#REF!/#REF!)&lt;0.03,AD$15&amp;", "&amp;AD$16&amp;", "&amp;$A33&amp;", "&amp;$B33&amp;", "&amp;$C33&amp;"; ",""),"")</f>
        <v>#REF!</v>
      </c>
      <c r="EX33" s="258" t="e">
        <f>IF(AND($K$8=1,#REF!&gt;0),IF((#REF!/#REF!)&lt;0.03,AE$15&amp;", "&amp;AE$16&amp;", "&amp;$A33&amp;", "&amp;$B33&amp;", "&amp;$C33&amp;"; ",""),"")</f>
        <v>#REF!</v>
      </c>
      <c r="EY33" s="812" t="e">
        <f>IF(AND($K$8=1,#REF!&gt;0),IF((#REF!/#REF!)&lt;0.03,AF$15&amp;", "&amp;AF$16&amp;", "&amp;$A33&amp;", "&amp;$B33&amp;", "&amp;$C33&amp;"; ",""),"")</f>
        <v>#REF!</v>
      </c>
      <c r="EZ33" s="266" t="e">
        <f>IF(AND($K$8=1,#REF!&gt;0),IF((#REF!/#REF!)&lt;0.03,AG$15&amp;", "&amp;AG$16&amp;", "&amp;$A33&amp;", "&amp;$B33&amp;", "&amp;$C33&amp;"; ",""),"")</f>
        <v>#REF!</v>
      </c>
      <c r="FA33" s="50"/>
      <c r="FB33" s="3"/>
      <c r="FC33" s="323"/>
      <c r="FD33" s="10"/>
      <c r="FE33" s="265" t="e">
        <f>IF(AND($Q$8=1,SUM(#REF!,#REF!)&gt;$FC$22,#REF!=0),P$15&amp;", "&amp;P$16&amp;", "&amp;$A33&amp;", "&amp;$B33&amp;", "&amp;$C33&amp;"; ","")</f>
        <v>#REF!</v>
      </c>
      <c r="FF33" s="258" t="e">
        <f>IF(AND($Q$8=1,SUM(#REF!,#REF!)&gt;$FC$22,#REF!=0),Q$15&amp;", "&amp;Q$16&amp;", "&amp;$A33&amp;", "&amp;$B33&amp;", "&amp;$C33&amp;"; ","")</f>
        <v>#REF!</v>
      </c>
      <c r="FG33" s="259" t="e">
        <f>IF(AND($Q$8=1,SUM(#REF!,#REF!)&gt;$FC$22,#REF!=0),R$15&amp;", "&amp;R$16&amp;", "&amp;$A33&amp;", "&amp;$B33&amp;", "&amp;$C33&amp;"; ","")</f>
        <v>#REF!</v>
      </c>
      <c r="FH33" s="258" t="e">
        <f>IF(AND($Q$8=1,SUM(#REF!,#REF!)&gt;$FC$22,#REF!=0),S$15&amp;", "&amp;S$16&amp;", "&amp;$A33&amp;", "&amp;$B33&amp;", "&amp;$C33&amp;"; ","")</f>
        <v>#REF!</v>
      </c>
      <c r="FI33" s="812" t="e">
        <f>IF(AND($Q$8=1,SUM(#REF!,#REF!)&gt;$FC$22,#REF!=0),T$15&amp;", "&amp;T$16&amp;", "&amp;$A33&amp;", "&amp;$B33&amp;", "&amp;$C33&amp;"; ","")</f>
        <v>#REF!</v>
      </c>
      <c r="FJ33" s="266" t="e">
        <f>IF(AND($Q$8=1,SUM(#REF!,#REF!)&gt;$FC$22,#REF!=0),U$15&amp;", "&amp;U$16&amp;", "&amp;$A33&amp;", "&amp;$B33&amp;", "&amp;$C33&amp;"; ","")</f>
        <v>#REF!</v>
      </c>
      <c r="FK33" s="324"/>
      <c r="FL33" s="323"/>
      <c r="FM33" s="10"/>
      <c r="FN33" s="265" t="e">
        <f>IF(AND($R$8=1,SUM(#REF!,#REF!)&gt;0,SUM(#REF!,#REF!)=ABS(#REF!)),P$15&amp;", "&amp;P$16&amp;", "&amp;$A33&amp;", "&amp;$B33&amp;", "&amp;$C33&amp;"; ","")</f>
        <v>#REF!</v>
      </c>
      <c r="FO33" s="258" t="e">
        <f>IF(AND($R$8=1,SUM(#REF!,#REF!)&gt;0,SUM(#REF!,#REF!)=ABS(#REF!)),Q$15&amp;", "&amp;Q$16&amp;", "&amp;$A33&amp;", "&amp;$B33&amp;", "&amp;$C33&amp;"; ","")</f>
        <v>#REF!</v>
      </c>
      <c r="FP33" s="259" t="e">
        <f>IF(AND($R$8=1,SUM(#REF!,#REF!)&gt;0,SUM(#REF!,#REF!)=ABS(#REF!)),R$15&amp;", "&amp;R$16&amp;", "&amp;$A33&amp;", "&amp;$B33&amp;", "&amp;$C33&amp;"; ","")</f>
        <v>#REF!</v>
      </c>
      <c r="FQ33" s="258" t="e">
        <f>IF(AND($R$8=1,SUM(#REF!,#REF!)&gt;0,SUM(#REF!,#REF!)=ABS(#REF!)),S$15&amp;", "&amp;S$16&amp;", "&amp;$A33&amp;", "&amp;$B33&amp;", "&amp;$C33&amp;"; ","")</f>
        <v>#REF!</v>
      </c>
      <c r="FR33" s="812" t="e">
        <f>IF(AND($R$8=1,SUM(#REF!,#REF!)&gt;0,SUM(#REF!,#REF!)=ABS(#REF!)),T$15&amp;", "&amp;T$16&amp;", "&amp;$A33&amp;", "&amp;$B33&amp;", "&amp;$C33&amp;"; ","")</f>
        <v>#REF!</v>
      </c>
      <c r="FS33" s="266" t="e">
        <f>IF(AND($R$8=1,SUM(#REF!,#REF!)&gt;0,SUM(#REF!,#REF!)=ABS(#REF!)),U$15&amp;", "&amp;U$16&amp;", "&amp;$A33&amp;", "&amp;$B33&amp;", "&amp;$C33&amp;"; ","")</f>
        <v>#REF!</v>
      </c>
      <c r="FT33" s="324"/>
      <c r="FU33" s="3"/>
      <c r="FV33" s="3"/>
      <c r="FW33" s="3"/>
      <c r="FX33" s="3"/>
      <c r="FY33" s="3"/>
      <c r="FZ33" s="3"/>
      <c r="GA33" s="3"/>
      <c r="GB33" s="3"/>
      <c r="GC33" s="3"/>
      <c r="GD33" s="323"/>
      <c r="GE33" s="10"/>
      <c r="GF33" s="265" t="e">
        <f>IF(AND($T$8=1,#REF!&gt;0,EU33=""),IF((#REF!/#REF!)&lt;0.25,AB$15&amp;", "&amp;AB$16&amp;", "&amp;$A33&amp;", "&amp;$B33&amp;", "&amp;$C33&amp;"; ",""),"")</f>
        <v>#REF!</v>
      </c>
      <c r="GG33" s="258" t="e">
        <f>IF(AND($T$8=1,#REF!&gt;0,EV33=""),IF((#REF!/#REF!)&lt;0.25,AC$15&amp;", "&amp;AC$16&amp;", "&amp;$A33&amp;", "&amp;$B33&amp;", "&amp;$C33&amp;"; ",""),"")</f>
        <v>#REF!</v>
      </c>
      <c r="GH33" s="259" t="e">
        <f>IF(AND($T$8=1,#REF!&gt;0,EW33=""),IF((#REF!/#REF!)&lt;0.25,AD$15&amp;", "&amp;AD$16&amp;", "&amp;$A33&amp;", "&amp;$B33&amp;", "&amp;$C33&amp;"; ",""),"")</f>
        <v>#REF!</v>
      </c>
      <c r="GI33" s="258" t="e">
        <f>IF(AND($T$8=1,#REF!&gt;0,EX33=""),IF((#REF!/#REF!)&lt;0.25,AE$15&amp;", "&amp;AE$16&amp;", "&amp;$A33&amp;", "&amp;$B33&amp;", "&amp;$C33&amp;"; ",""),"")</f>
        <v>#REF!</v>
      </c>
      <c r="GJ33" s="812" t="e">
        <f>IF(AND($T$8=1,#REF!&gt;0,EY33=""),IF((#REF!/#REF!)&lt;0.25,AF$15&amp;", "&amp;AF$16&amp;", "&amp;$A33&amp;", "&amp;$B33&amp;", "&amp;$C33&amp;"; ",""),"")</f>
        <v>#REF!</v>
      </c>
      <c r="GK33" s="266" t="e">
        <f>IF(AND($T$8=1,#REF!&gt;0,EZ33=""),IF((#REF!/#REF!)&lt;0.25,AG$15&amp;", "&amp;AG$16&amp;", "&amp;$A33&amp;", "&amp;$B33&amp;", "&amp;$C33&amp;"; ",""),"")</f>
        <v>#REF!</v>
      </c>
      <c r="GL33" s="324"/>
      <c r="GM33" s="323"/>
      <c r="GN33" s="10"/>
      <c r="GO33" s="265" t="e">
        <f>IF(AND($U$8=1,$B33="Long length",#REF!&lt;&gt;0),D$15&amp;", "&amp;D$16&amp;", "&amp;$A33&amp;", "&amp;$B33&amp;", "&amp;$C33&amp;"; ","")</f>
        <v>#REF!</v>
      </c>
      <c r="GP33" s="258" t="e">
        <f>IF(AND($U$8=1,$B33="Long length",#REF!&lt;&gt;0),E$15&amp;", "&amp;E$16&amp;", "&amp;$A33&amp;", "&amp;$B33&amp;", "&amp;$C33&amp;"; ","")</f>
        <v>#REF!</v>
      </c>
      <c r="GQ33" s="259" t="e">
        <f>IF(AND($U$8=1,$B33="Long length",#REF!&lt;&gt;0),F$15&amp;", "&amp;F$16&amp;", "&amp;$A33&amp;", "&amp;$B33&amp;", "&amp;$C33&amp;"; ","")</f>
        <v>#REF!</v>
      </c>
      <c r="GR33" s="258" t="e">
        <f>IF(AND($U$8=1,$B33="Long length",#REF!&lt;&gt;0),G$15&amp;", "&amp;G$16&amp;", "&amp;$A33&amp;", "&amp;$B33&amp;", "&amp;$C33&amp;"; ","")</f>
        <v>#REF!</v>
      </c>
      <c r="GS33" s="812" t="e">
        <f>IF(AND($U$8=1,$B33="Long length",#REF!&lt;&gt;0),H$15&amp;", "&amp;H$16&amp;", "&amp;$A33&amp;", "&amp;$B33&amp;", "&amp;$C33&amp;"; ","")</f>
        <v>#REF!</v>
      </c>
      <c r="GT33" s="266" t="e">
        <f>IF(AND($U$8=1,$B33="Long length",#REF!&lt;&gt;0),I$15&amp;", "&amp;I$16&amp;", "&amp;$A33&amp;", "&amp;$B33&amp;", "&amp;$C33&amp;"; ","")</f>
        <v>#REF!</v>
      </c>
      <c r="GU33" s="324"/>
    </row>
    <row r="34" spans="1:203" x14ac:dyDescent="0.2">
      <c r="A34" s="3" t="s">
        <v>11289</v>
      </c>
      <c r="B34" s="3" t="s">
        <v>11286</v>
      </c>
      <c r="C34" s="3" t="s">
        <v>11275</v>
      </c>
      <c r="E34" s="295"/>
      <c r="F34" s="10"/>
      <c r="G34" s="265" t="e">
        <f>IF(AND($D$8=1,#REF!&gt;0),P$15&amp;", "&amp;P$16&amp;", "&amp;$A34&amp;", "&amp;$B34&amp;", "&amp;$C34&amp;"; ","")</f>
        <v>#REF!</v>
      </c>
      <c r="H34" s="258" t="e">
        <f>IF(AND($D$8=1,#REF!&gt;0),Q$15&amp;", "&amp;Q$16&amp;", "&amp;$A34&amp;", "&amp;$B34&amp;", "&amp;$C34&amp;"; ","")</f>
        <v>#REF!</v>
      </c>
      <c r="I34" s="259" t="e">
        <f>IF(AND($D$8=1,#REF!&gt;0),R$15&amp;", "&amp;R$16&amp;", "&amp;$A34&amp;", "&amp;$B34&amp;", "&amp;$C34&amp;"; ","")</f>
        <v>#REF!</v>
      </c>
      <c r="J34" s="258" t="e">
        <f>IF(AND($D$8=1,#REF!&gt;0),S$15&amp;", "&amp;S$16&amp;", "&amp;$A34&amp;", "&amp;$B34&amp;", "&amp;$C34&amp;"; ","")</f>
        <v>#REF!</v>
      </c>
      <c r="K34" s="299" t="e">
        <f>IF(AND($D$8=1,#REF!&gt;0),T$15&amp;", "&amp;T$16&amp;", "&amp;$A34&amp;", "&amp;$B34&amp;", "&amp;$C34&amp;"; ","")</f>
        <v>#REF!</v>
      </c>
      <c r="L34" s="266" t="e">
        <f>IF(AND($D$8=1,#REF!&gt;0),U$15&amp;", "&amp;U$16&amp;", "&amp;$A34&amp;", "&amp;$B34&amp;", "&amp;$C34&amp;"; ","")</f>
        <v>#REF!</v>
      </c>
      <c r="M34" s="50"/>
      <c r="N34" s="295"/>
      <c r="O34" s="10"/>
      <c r="P34" s="265" t="e">
        <f>IF(AND($E$8=1,#REF!&lt;0),D$14&amp;", "&amp;D$15&amp;", "&amp;D$16&amp;", "&amp;$A34&amp;", "&amp;$B34&amp;", "&amp;$C34&amp;"; ","")</f>
        <v>#REF!</v>
      </c>
      <c r="Q34" s="258" t="e">
        <f>IF(AND($E$8=1,#REF!&lt;0),E$14&amp;", "&amp;E$15&amp;", "&amp;E$16&amp;", "&amp;$A34&amp;", "&amp;$B34&amp;", "&amp;$C34&amp;"; ","")</f>
        <v>#REF!</v>
      </c>
      <c r="R34" s="259" t="e">
        <f>IF(AND($E$8=1,#REF!&lt;0),F$14&amp;", "&amp;F$15&amp;", "&amp;F$16&amp;", "&amp;$A34&amp;", "&amp;$B34&amp;", "&amp;$C34&amp;"; ","")</f>
        <v>#REF!</v>
      </c>
      <c r="S34" s="258" t="e">
        <f>IF(AND($E$8=1,#REF!&lt;0),G$14&amp;", "&amp;G$15&amp;", "&amp;G$16&amp;", "&amp;$A34&amp;", "&amp;$B34&amp;", "&amp;$C34&amp;"; ","")</f>
        <v>#REF!</v>
      </c>
      <c r="T34" s="299" t="e">
        <f>IF(AND($E$8=1,#REF!&lt;0),H$14&amp;", "&amp;H$15&amp;", "&amp;H$16&amp;", "&amp;$A34&amp;", "&amp;$B34&amp;", "&amp;$C34&amp;"; ","")</f>
        <v>#REF!</v>
      </c>
      <c r="U34" s="299" t="e">
        <f>IF(AND($E$8=1,#REF!&lt;0),I$14&amp;", "&amp;I$15&amp;", "&amp;I$16&amp;", "&amp;$A34&amp;", "&amp;$B34&amp;", "&amp;$C34&amp;"; ","")</f>
        <v>#REF!</v>
      </c>
      <c r="V34" s="265" t="e">
        <f>IF(AND($E$8=1,#REF!&lt;0),J$14&amp;", "&amp;J$15&amp;", "&amp;J$16&amp;", "&amp;$A34&amp;", "&amp;$B34&amp;", "&amp;$C34&amp;"; ","")</f>
        <v>#REF!</v>
      </c>
      <c r="W34" s="258" t="e">
        <f>IF(AND($E$8=1,#REF!&lt;0),K$14&amp;", "&amp;K$15&amp;", "&amp;K$16&amp;", "&amp;$A34&amp;", "&amp;$B34&amp;", "&amp;$C34&amp;"; ","")</f>
        <v>#REF!</v>
      </c>
      <c r="X34" s="259" t="e">
        <f>IF(AND($E$8=1,#REF!&lt;0),L$14&amp;", "&amp;L$15&amp;", "&amp;L$16&amp;", "&amp;$A34&amp;", "&amp;$B34&amp;", "&amp;$C34&amp;"; ","")</f>
        <v>#REF!</v>
      </c>
      <c r="Y34" s="258" t="e">
        <f>IF(AND($E$8=1,#REF!&lt;0),M$14&amp;", "&amp;M$15&amp;", "&amp;M$16&amp;", "&amp;$A34&amp;", "&amp;$B34&amp;", "&amp;$C34&amp;"; ","")</f>
        <v>#REF!</v>
      </c>
      <c r="Z34" s="299" t="e">
        <f>IF(AND($E$8=1,#REF!&lt;0),N$14&amp;", "&amp;N$15&amp;", "&amp;N$16&amp;", "&amp;$A34&amp;", "&amp;$B34&amp;", "&amp;$C34&amp;"; ","")</f>
        <v>#REF!</v>
      </c>
      <c r="AA34" s="299" t="e">
        <f>IF(AND($E$8=1,#REF!&lt;0),O$14&amp;", "&amp;O$15&amp;", "&amp;O$16&amp;", "&amp;$A34&amp;", "&amp;$B34&amp;", "&amp;$C34&amp;"; ","")</f>
        <v>#REF!</v>
      </c>
      <c r="AB34" s="265" t="e">
        <f>IF(AND($E$8=1,#REF!&lt;0),V$14&amp;", "&amp;V$15&amp;", "&amp;V$16&amp;", "&amp;$A34&amp;", "&amp;$B34&amp;", "&amp;$C34&amp;"; ","")</f>
        <v>#REF!</v>
      </c>
      <c r="AC34" s="258" t="e">
        <f>IF(AND($E$8=1,#REF!&lt;0),W$14&amp;", "&amp;W$15&amp;", "&amp;W$16&amp;", "&amp;$A34&amp;", "&amp;$B34&amp;", "&amp;$C34&amp;"; ","")</f>
        <v>#REF!</v>
      </c>
      <c r="AD34" s="259" t="e">
        <f>IF(AND($E$8=1,#REF!&lt;0),X$14&amp;", "&amp;X$15&amp;", "&amp;X$16&amp;", "&amp;$A34&amp;", "&amp;$B34&amp;", "&amp;$C34&amp;"; ","")</f>
        <v>#REF!</v>
      </c>
      <c r="AE34" s="794" t="e">
        <f>IF(AND($E$8=1,#REF!&lt;0),Y$14&amp;", "&amp;Y$15&amp;", "&amp;Y$16&amp;", "&amp;$A34&amp;", "&amp;$B34&amp;", "&amp;$C34&amp;"; ","")</f>
        <v>#REF!</v>
      </c>
      <c r="AF34" s="259" t="e">
        <f>IF(AND($E$8=1,#REF!&lt;0),Z$14&amp;", "&amp;Z$15&amp;", "&amp;Z$16&amp;", "&amp;$A34&amp;", "&amp;$B34&amp;", "&amp;$C34&amp;"; ","")</f>
        <v>#REF!</v>
      </c>
      <c r="AG34" s="299" t="e">
        <f>IF(AND($E$8=1,#REF!&lt;0),AA$14&amp;", "&amp;AA$15&amp;", "&amp;AA$16&amp;", "&amp;$A34&amp;", "&amp;$B34&amp;", "&amp;$C34&amp;"; ","")</f>
        <v>#REF!</v>
      </c>
      <c r="AH34" s="265" t="e">
        <f>IF(AND($E$8=1,#REF!&lt;0),AB$14&amp;", "&amp;AB$15&amp;", "&amp;AB$16&amp;", "&amp;$A34&amp;", "&amp;$B34&amp;", "&amp;$C34&amp;"; ","")</f>
        <v>#REF!</v>
      </c>
      <c r="AI34" s="258" t="e">
        <f>IF(AND($E$8=1,#REF!&lt;0),AC$14&amp;", "&amp;AC$15&amp;", "&amp;AC$16&amp;", "&amp;$A34&amp;", "&amp;$B34&amp;", "&amp;$C34&amp;"; ","")</f>
        <v>#REF!</v>
      </c>
      <c r="AJ34" s="259" t="e">
        <f>IF(AND($E$8=1,#REF!&lt;0),AD$14&amp;", "&amp;AD$15&amp;", "&amp;AD$16&amp;", "&amp;$A34&amp;", "&amp;$B34&amp;", "&amp;$C34&amp;"; ","")</f>
        <v>#REF!</v>
      </c>
      <c r="AK34" s="794" t="e">
        <f>IF(AND($E$8=1,#REF!&lt;0),AE$14&amp;", "&amp;AE$15&amp;", "&amp;AE$16&amp;", "&amp;$A34&amp;", "&amp;$B34&amp;", "&amp;$C34&amp;"; ","")</f>
        <v>#REF!</v>
      </c>
      <c r="AL34" s="259" t="e">
        <f>IF(AND($E$8=1,#REF!&lt;0),AF$14&amp;", "&amp;AF$15&amp;", "&amp;AF$16&amp;", "&amp;$A34&amp;", "&amp;$B34&amp;", "&amp;$C34&amp;"; ","")</f>
        <v>#REF!</v>
      </c>
      <c r="AM34" s="803" t="e">
        <f>IF(AND($E$8=1,#REF!&lt;0),AG$14&amp;", "&amp;AG$15&amp;", "&amp;AG$16&amp;", "&amp;$A34&amp;", "&amp;$B34&amp;", "&amp;$C34&amp;"; ","")</f>
        <v>#REF!</v>
      </c>
      <c r="AN34" s="50"/>
      <c r="AO34" s="295"/>
      <c r="AP34" s="10"/>
      <c r="AQ34" s="281"/>
      <c r="AR34" s="280"/>
      <c r="AS34" s="288"/>
      <c r="AT34" s="280"/>
      <c r="AU34" s="305"/>
      <c r="AV34" s="305"/>
      <c r="AW34" s="281"/>
      <c r="AX34" s="280"/>
      <c r="AY34" s="288"/>
      <c r="AZ34" s="280"/>
      <c r="BA34" s="305"/>
      <c r="BB34" s="805"/>
      <c r="BC34" s="281"/>
      <c r="BD34" s="280"/>
      <c r="BE34" s="288"/>
      <c r="BF34" s="280"/>
      <c r="BG34" s="305"/>
      <c r="BH34" s="805"/>
      <c r="BI34" s="281"/>
      <c r="BJ34" s="280"/>
      <c r="BK34" s="288"/>
      <c r="BL34" s="280"/>
      <c r="BM34" s="305"/>
      <c r="BN34" s="805"/>
      <c r="BO34" s="50"/>
      <c r="BP34" s="295"/>
      <c r="BQ34" s="10"/>
      <c r="BR34" s="265" t="e">
        <f>IF(AND($G$8=1,#REF!&lt;&gt;"",ABS(#REF!)-INT(ABS(#REF!))&lt;&gt;0,ABS(#REF!)-INT(ABS(#REF!))&lt;&gt;0.5),D$14&amp;", "&amp;D$15&amp;", "&amp;D$16&amp;", "&amp;$A34&amp;", "&amp;$B34&amp;", "&amp;$C34&amp;"; ","")</f>
        <v>#REF!</v>
      </c>
      <c r="BS34" s="258" t="e">
        <f>IF(AND($G$8=1,#REF!&lt;&gt;"",ABS(#REF!)-INT(ABS(#REF!))&lt;&gt;0,ABS(#REF!)-INT(ABS(#REF!))&lt;&gt;0.5),E$14&amp;", "&amp;E$15&amp;", "&amp;E$16&amp;", "&amp;$A34&amp;", "&amp;$B34&amp;", "&amp;$C34&amp;"; ","")</f>
        <v>#REF!</v>
      </c>
      <c r="BT34" s="259" t="e">
        <f>IF(AND($G$8=1,#REF!&lt;&gt;"",ABS(#REF!)-INT(ABS(#REF!))&lt;&gt;0,ABS(#REF!)-INT(ABS(#REF!))&lt;&gt;0.5),F$14&amp;", "&amp;F$15&amp;", "&amp;F$16&amp;", "&amp;$A34&amp;", "&amp;$B34&amp;", "&amp;$C34&amp;"; ","")</f>
        <v>#REF!</v>
      </c>
      <c r="BU34" s="258" t="e">
        <f>IF(AND($G$8=1,#REF!&lt;&gt;"",ABS(#REF!)-INT(ABS(#REF!))&lt;&gt;0,ABS(#REF!)-INT(ABS(#REF!))&lt;&gt;0.5),G$14&amp;", "&amp;G$15&amp;", "&amp;G$16&amp;", "&amp;$A34&amp;", "&amp;$B34&amp;", "&amp;$C34&amp;"; ","")</f>
        <v>#REF!</v>
      </c>
      <c r="BV34" s="259" t="e">
        <f>IF(AND($G$8=1,#REF!&lt;&gt;"",ABS(#REF!)-INT(ABS(#REF!))&lt;&gt;0,ABS(#REF!)-INT(ABS(#REF!))&lt;&gt;0.5),H$14&amp;", "&amp;H$15&amp;", "&amp;H$16&amp;", "&amp;$A34&amp;", "&amp;$B34&amp;", "&amp;$C34&amp;"; ","")</f>
        <v>#REF!</v>
      </c>
      <c r="BW34" s="258" t="e">
        <f>IF(AND($G$8=1,#REF!&lt;&gt;"",ABS(#REF!)-INT(ABS(#REF!))&lt;&gt;0,ABS(#REF!)-INT(ABS(#REF!))&lt;&gt;0.5),I$14&amp;", "&amp;I$15&amp;", "&amp;I$16&amp;", "&amp;$A34&amp;", "&amp;$B34&amp;", "&amp;$C34&amp;"; ","")</f>
        <v>#REF!</v>
      </c>
      <c r="BX34" s="265" t="e">
        <f>IF(AND($G$8=1,#REF!&lt;&gt;"",ABS(#REF!)-INT(ABS(#REF!))&lt;&gt;0,ABS(#REF!)-INT(ABS(#REF!))&lt;&gt;0.5),J$14&amp;", "&amp;J$15&amp;", "&amp;J$16&amp;", "&amp;$A34&amp;", "&amp;$B34&amp;", "&amp;$C34&amp;"; ","")</f>
        <v>#REF!</v>
      </c>
      <c r="BY34" s="258" t="e">
        <f>IF(AND($G$8=1,#REF!&lt;&gt;"",ABS(#REF!)-INT(ABS(#REF!))&lt;&gt;0,ABS(#REF!)-INT(ABS(#REF!))&lt;&gt;0.5),K$14&amp;", "&amp;K$15&amp;", "&amp;K$16&amp;", "&amp;$A34&amp;", "&amp;$B34&amp;", "&amp;$C34&amp;"; ","")</f>
        <v>#REF!</v>
      </c>
      <c r="BZ34" s="259" t="e">
        <f>IF(AND($G$8=1,#REF!&lt;&gt;"",ABS(#REF!)-INT(ABS(#REF!))&lt;&gt;0,ABS(#REF!)-INT(ABS(#REF!))&lt;&gt;0.5),L$14&amp;", "&amp;L$15&amp;", "&amp;L$16&amp;", "&amp;$A34&amp;", "&amp;$B34&amp;", "&amp;$C34&amp;"; ","")</f>
        <v>#REF!</v>
      </c>
      <c r="CA34" s="258" t="e">
        <f>IF(AND($G$8=1,#REF!&lt;&gt;"",ABS(#REF!)-INT(ABS(#REF!))&lt;&gt;0,ABS(#REF!)-INT(ABS(#REF!))&lt;&gt;0.5),M$14&amp;", "&amp;M$15&amp;", "&amp;M$16&amp;", "&amp;$A34&amp;", "&amp;$B34&amp;", "&amp;$C34&amp;"; ","")</f>
        <v>#REF!</v>
      </c>
      <c r="CB34" s="299" t="e">
        <f>IF(AND($G$8=1,#REF!&lt;&gt;"",ABS(#REF!)-INT(ABS(#REF!))&lt;&gt;0,ABS(#REF!)-INT(ABS(#REF!))&lt;&gt;0.5),N$14&amp;", "&amp;N$15&amp;", "&amp;N$16&amp;", "&amp;$A34&amp;", "&amp;$B34&amp;", "&amp;$C34&amp;"; ","")</f>
        <v>#REF!</v>
      </c>
      <c r="CC34" s="803" t="e">
        <f>IF(AND($G$8=1,#REF!&lt;&gt;"",ABS(#REF!)-INT(ABS(#REF!))&lt;&gt;0,ABS(#REF!)-INT(ABS(#REF!))&lt;&gt;0.5),O$14&amp;", "&amp;O$15&amp;", "&amp;O$16&amp;", "&amp;$A34&amp;", "&amp;$B34&amp;", "&amp;$C34&amp;"; ","")</f>
        <v>#REF!</v>
      </c>
      <c r="CD34" s="299" t="e">
        <f>IF(AND($G$8=1,#REF!&lt;&gt;"",ABS(#REF!)-INT(ABS(#REF!))&lt;&gt;0,ABS(#REF!)-INT(ABS(#REF!))&lt;&gt;0.5),P$14&amp;", "&amp;P$15&amp;", "&amp;P$16&amp;", "&amp;$A34&amp;", "&amp;$B34&amp;", "&amp;$C34&amp;"; ","")</f>
        <v>#REF!</v>
      </c>
      <c r="CE34" s="807" t="e">
        <f>IF(AND($G$8=1,#REF!&lt;&gt;"",ABS(#REF!)-INT(ABS(#REF!))&lt;&gt;0,ABS(#REF!)-INT(ABS(#REF!))&lt;&gt;0.5),Q$14&amp;", "&amp;Q$15&amp;", "&amp;Q$16&amp;", "&amp;$A34&amp;", "&amp;$B34&amp;", "&amp;$C34&amp;"; ","")</f>
        <v>#REF!</v>
      </c>
      <c r="CF34" s="299" t="e">
        <f>IF(AND($G$8=1,#REF!&lt;&gt;"",ABS(#REF!)-INT(ABS(#REF!))&lt;&gt;0,ABS(#REF!)-INT(ABS(#REF!))&lt;&gt;0.5),R$14&amp;", "&amp;R$15&amp;", "&amp;R$16&amp;", "&amp;$A34&amp;", "&amp;$B34&amp;", "&amp;$C34&amp;"; ","")</f>
        <v>#REF!</v>
      </c>
      <c r="CG34" s="807" t="e">
        <f>IF(AND($G$8=1,#REF!&lt;&gt;"",ABS(#REF!)-INT(ABS(#REF!))&lt;&gt;0,ABS(#REF!)-INT(ABS(#REF!))&lt;&gt;0.5),S$14&amp;", "&amp;S$15&amp;", "&amp;S$16&amp;", "&amp;$A34&amp;", "&amp;$B34&amp;", "&amp;$C34&amp;"; ","")</f>
        <v>#REF!</v>
      </c>
      <c r="CH34" s="299" t="e">
        <f>IF(AND($G$8=1,#REF!&lt;&gt;"",ABS(#REF!)-INT(ABS(#REF!))&lt;&gt;0,ABS(#REF!)-INT(ABS(#REF!))&lt;&gt;0.5),T$14&amp;", "&amp;T$15&amp;", "&amp;T$16&amp;", "&amp;$A34&amp;", "&amp;$B34&amp;", "&amp;$C34&amp;"; ","")</f>
        <v>#REF!</v>
      </c>
      <c r="CI34" s="299" t="e">
        <f>IF(AND($G$8=1,#REF!&lt;&gt;"",ABS(#REF!)-INT(ABS(#REF!))&lt;&gt;0,ABS(#REF!)-INT(ABS(#REF!))&lt;&gt;0.5),U$14&amp;", "&amp;U$15&amp;", "&amp;U$16&amp;", "&amp;$A34&amp;", "&amp;$B34&amp;", "&amp;$C34&amp;"; ","")</f>
        <v>#REF!</v>
      </c>
      <c r="CJ34" s="265" t="e">
        <f>IF(AND($G$8=1,#REF!&lt;&gt;"",ABS(#REF!)-INT(ABS(#REF!))&lt;&gt;0,ABS(#REF!)-INT(ABS(#REF!))&lt;&gt;0.5),V$14&amp;", "&amp;V$15&amp;", "&amp;V$16&amp;", "&amp;$A34&amp;", "&amp;$B34&amp;", "&amp;$C34&amp;"; ","")</f>
        <v>#REF!</v>
      </c>
      <c r="CK34" s="258" t="e">
        <f>IF(AND($G$8=1,#REF!&lt;&gt;"",ABS(#REF!)-INT(ABS(#REF!))&lt;&gt;0,ABS(#REF!)-INT(ABS(#REF!))&lt;&gt;0.5),W$14&amp;", "&amp;W$15&amp;", "&amp;W$16&amp;", "&amp;$A34&amp;", "&amp;$B34&amp;", "&amp;$C34&amp;"; ","")</f>
        <v>#REF!</v>
      </c>
      <c r="CL34" s="259" t="e">
        <f>IF(AND($G$8=1,#REF!&lt;&gt;"",ABS(#REF!)-INT(ABS(#REF!))&lt;&gt;0,ABS(#REF!)-INT(ABS(#REF!))&lt;&gt;0.5),X$14&amp;", "&amp;X$15&amp;", "&amp;X$16&amp;", "&amp;$A34&amp;", "&amp;$B34&amp;", "&amp;$C34&amp;"; ","")</f>
        <v>#REF!</v>
      </c>
      <c r="CM34" s="258" t="e">
        <f>IF(AND($G$8=1,#REF!&lt;&gt;"",ABS(#REF!)-INT(ABS(#REF!))&lt;&gt;0,ABS(#REF!)-INT(ABS(#REF!))&lt;&gt;0.5),Y$14&amp;", "&amp;Y$15&amp;", "&amp;Y$16&amp;", "&amp;$A34&amp;", "&amp;$B34&amp;", "&amp;$C34&amp;"; ","")</f>
        <v>#REF!</v>
      </c>
      <c r="CN34" s="299" t="e">
        <f>IF(AND($G$8=1,#REF!&lt;&gt;"",ABS(#REF!)-INT(ABS(#REF!))&lt;&gt;0,ABS(#REF!)-INT(ABS(#REF!))&lt;&gt;0.5),Z$14&amp;", "&amp;Z$15&amp;", "&amp;Z$16&amp;", "&amp;$A34&amp;", "&amp;$B34&amp;", "&amp;$C34&amp;"; ","")</f>
        <v>#REF!</v>
      </c>
      <c r="CO34" s="266" t="e">
        <f>IF(AND($G$8=1,#REF!&lt;&gt;"",ABS(#REF!)-INT(ABS(#REF!))&lt;&gt;0,ABS(#REF!)-INT(ABS(#REF!))&lt;&gt;0.5),AA$14&amp;", "&amp;AA$15&amp;", "&amp;AA$16&amp;", "&amp;$A34&amp;", "&amp;$B34&amp;", "&amp;$C34&amp;"; ","")</f>
        <v>#REF!</v>
      </c>
      <c r="CP34" s="50"/>
      <c r="CQ34" s="295"/>
      <c r="CR34" s="10"/>
      <c r="CS34" s="10" t="s">
        <v>101</v>
      </c>
      <c r="CT34" s="10" t="s">
        <v>11286</v>
      </c>
      <c r="CU34" s="10" t="s">
        <v>11284</v>
      </c>
      <c r="CV34" s="314" t="e">
        <f>'3 Part-time'!#REF!</f>
        <v>#REF!</v>
      </c>
      <c r="CW34" s="315" t="e">
        <f>'3 Part-time'!#REF!</f>
        <v>#REF!</v>
      </c>
      <c r="CX34" s="311"/>
      <c r="CY34" s="830"/>
      <c r="CZ34" s="313"/>
      <c r="DA34" s="313"/>
      <c r="DB34" s="314">
        <f>'3 Part-time'!G28</f>
        <v>0</v>
      </c>
      <c r="DC34" s="315">
        <f>'3 Part-time'!H28</f>
        <v>0</v>
      </c>
      <c r="DD34" s="311"/>
      <c r="DE34" s="830"/>
      <c r="DF34" s="313"/>
      <c r="DG34" s="831"/>
      <c r="DH34" s="318">
        <f>'3 Part-time'!J28</f>
        <v>0</v>
      </c>
      <c r="DI34" s="318">
        <f>'3 Part-time'!K28</f>
        <v>0</v>
      </c>
      <c r="DJ34" s="313"/>
      <c r="DK34" s="832"/>
      <c r="DL34" s="313"/>
      <c r="DM34" s="313"/>
      <c r="DN34" s="314">
        <f>'3 Part-time'!M28</f>
        <v>0</v>
      </c>
      <c r="DO34" s="315">
        <f>'3 Part-time'!N28</f>
        <v>0</v>
      </c>
      <c r="DP34" s="311"/>
      <c r="DQ34" s="830"/>
      <c r="DR34" s="313"/>
      <c r="DS34" s="313"/>
      <c r="DT34" s="314">
        <f>'3 Part-time'!P28</f>
        <v>0</v>
      </c>
      <c r="DU34" s="315">
        <f>'3 Part-time'!Q28</f>
        <v>0</v>
      </c>
      <c r="DV34" s="311"/>
      <c r="DW34" s="830"/>
      <c r="DX34" s="310"/>
      <c r="DY34" s="816"/>
      <c r="DZ34" s="50"/>
      <c r="EA34" s="295"/>
      <c r="EB34" s="10"/>
      <c r="EC34" s="265" t="e">
        <f>IF(AND($I$8=1,#REF!&lt;&gt;ROUND(#REF!,2)),AB$15&amp;", "&amp;AB$16&amp;", "&amp;$A34&amp;", "&amp;$B34&amp;", "&amp;$C34&amp;"; ","")</f>
        <v>#REF!</v>
      </c>
      <c r="ED34" s="258" t="e">
        <f>IF(AND($I$8=1,#REF!&lt;&gt;ROUND(#REF!,2)),AC$15&amp;", "&amp;AC$16&amp;", "&amp;$A34&amp;", "&amp;$B34&amp;", "&amp;$C34&amp;"; ","")</f>
        <v>#REF!</v>
      </c>
      <c r="EE34" s="259" t="e">
        <f>IF(AND($I$8=1,#REF!&lt;&gt;ROUND(#REF!,2)),AD$15&amp;", "&amp;AD$16&amp;", "&amp;$A34&amp;", "&amp;$B34&amp;", "&amp;$C34&amp;"; ","")</f>
        <v>#REF!</v>
      </c>
      <c r="EF34" s="258" t="e">
        <f>IF(AND($I$8=1,#REF!&lt;&gt;ROUND(#REF!,2)),AE$15&amp;", "&amp;AE$16&amp;", "&amp;$A34&amp;", "&amp;$B34&amp;", "&amp;$C34&amp;"; ","")</f>
        <v>#REF!</v>
      </c>
      <c r="EG34" s="299" t="e">
        <f>IF(AND($I$8=1,#REF!&lt;&gt;ROUND(#REF!,2)),AF$15&amp;", "&amp;AF$16&amp;", "&amp;$A34&amp;", "&amp;$B34&amp;", "&amp;$C34&amp;"; ","")</f>
        <v>#REF!</v>
      </c>
      <c r="EH34" s="266" t="e">
        <f>IF(AND($I$8=1,#REF!&lt;&gt;ROUND(#REF!,2)),AG$15&amp;", "&amp;AG$16&amp;", "&amp;$A34&amp;", "&amp;$B34&amp;", "&amp;$C34&amp;"; ","")</f>
        <v>#REF!</v>
      </c>
      <c r="EI34" s="50"/>
      <c r="EJ34" s="295"/>
      <c r="EK34" s="10"/>
      <c r="EL34" s="265" t="e">
        <f>IF(AND($J$8=1,#REF!&gt;#REF!),AB$15&amp;", "&amp;AB$16&amp;", "&amp;$A34&amp;", "&amp;$B34&amp;", "&amp;$C34&amp;"; ","")</f>
        <v>#REF!</v>
      </c>
      <c r="EM34" s="258" t="e">
        <f>IF(AND($J$8=1,#REF!&gt;#REF!),AC$15&amp;", "&amp;AC$16&amp;", "&amp;$A34&amp;", "&amp;$B34&amp;", "&amp;$C34&amp;"; ","")</f>
        <v>#REF!</v>
      </c>
      <c r="EN34" s="259" t="e">
        <f>IF(AND($J$8=1,#REF!&gt;#REF!),AD$15&amp;", "&amp;AD$16&amp;", "&amp;$A34&amp;", "&amp;$B34&amp;", "&amp;$C34&amp;"; ","")</f>
        <v>#REF!</v>
      </c>
      <c r="EO34" s="258" t="e">
        <f>IF(AND($J$8=1,#REF!&gt;#REF!),AE$15&amp;", "&amp;AE$16&amp;", "&amp;$A34&amp;", "&amp;$B34&amp;", "&amp;$C34&amp;"; ","")</f>
        <v>#REF!</v>
      </c>
      <c r="EP34" s="812" t="e">
        <f>IF(AND($J$8=1,#REF!&gt;#REF!),AF$15&amp;", "&amp;AF$16&amp;", "&amp;$A34&amp;", "&amp;$B34&amp;", "&amp;$C34&amp;"; ","")</f>
        <v>#REF!</v>
      </c>
      <c r="EQ34" s="266" t="e">
        <f>IF(AND($J$8=1,#REF!&gt;#REF!),AG$15&amp;", "&amp;AG$16&amp;", "&amp;$A34&amp;", "&amp;$B34&amp;", "&amp;$C34&amp;"; ","")</f>
        <v>#REF!</v>
      </c>
      <c r="ER34" s="50"/>
      <c r="ES34" s="295"/>
      <c r="ET34" s="10"/>
      <c r="EU34" s="265" t="e">
        <f>IF(AND($K$8=1,#REF!&gt;0),IF((#REF!/#REF!)&lt;0.03,AB$15&amp;", "&amp;AB$16&amp;", "&amp;$A34&amp;", "&amp;$B34&amp;", "&amp;$C34&amp;"; ",""),"")</f>
        <v>#REF!</v>
      </c>
      <c r="EV34" s="258" t="e">
        <f>IF(AND($K$8=1,#REF!&gt;0),IF((#REF!/#REF!)&lt;0.03,AC$15&amp;", "&amp;AC$16&amp;", "&amp;$A34&amp;", "&amp;$B34&amp;", "&amp;$C34&amp;"; ",""),"")</f>
        <v>#REF!</v>
      </c>
      <c r="EW34" s="259" t="e">
        <f>IF(AND($K$8=1,#REF!&gt;0),IF((#REF!/#REF!)&lt;0.03,AD$15&amp;", "&amp;AD$16&amp;", "&amp;$A34&amp;", "&amp;$B34&amp;", "&amp;$C34&amp;"; ",""),"")</f>
        <v>#REF!</v>
      </c>
      <c r="EX34" s="258" t="e">
        <f>IF(AND($K$8=1,#REF!&gt;0),IF((#REF!/#REF!)&lt;0.03,AE$15&amp;", "&amp;AE$16&amp;", "&amp;$A34&amp;", "&amp;$B34&amp;", "&amp;$C34&amp;"; ",""),"")</f>
        <v>#REF!</v>
      </c>
      <c r="EY34" s="812" t="e">
        <f>IF(AND($K$8=1,#REF!&gt;0),IF((#REF!/#REF!)&lt;0.03,AF$15&amp;", "&amp;AF$16&amp;", "&amp;$A34&amp;", "&amp;$B34&amp;", "&amp;$C34&amp;"; ",""),"")</f>
        <v>#REF!</v>
      </c>
      <c r="EZ34" s="266" t="e">
        <f>IF(AND($K$8=1,#REF!&gt;0),IF((#REF!/#REF!)&lt;0.03,AG$15&amp;", "&amp;AG$16&amp;", "&amp;$A34&amp;", "&amp;$B34&amp;", "&amp;$C34&amp;"; ",""),"")</f>
        <v>#REF!</v>
      </c>
      <c r="FA34" s="50"/>
      <c r="FB34" s="3"/>
      <c r="FC34" s="323"/>
      <c r="FD34" s="10"/>
      <c r="FE34" s="265" t="e">
        <f>IF(AND($Q$8=1,SUM(#REF!,#REF!)&gt;$FC$22,#REF!=0),P$15&amp;", "&amp;P$16&amp;", "&amp;$A34&amp;", "&amp;$B34&amp;", "&amp;$C34&amp;"; ","")</f>
        <v>#REF!</v>
      </c>
      <c r="FF34" s="258" t="e">
        <f>IF(AND($Q$8=1,SUM(#REF!,#REF!)&gt;$FC$22,#REF!=0),Q$15&amp;", "&amp;Q$16&amp;", "&amp;$A34&amp;", "&amp;$B34&amp;", "&amp;$C34&amp;"; ","")</f>
        <v>#REF!</v>
      </c>
      <c r="FG34" s="259" t="e">
        <f>IF(AND($Q$8=1,SUM(#REF!,#REF!)&gt;$FC$22,#REF!=0),R$15&amp;", "&amp;R$16&amp;", "&amp;$A34&amp;", "&amp;$B34&amp;", "&amp;$C34&amp;"; ","")</f>
        <v>#REF!</v>
      </c>
      <c r="FH34" s="258" t="e">
        <f>IF(AND($Q$8=1,SUM(#REF!,#REF!)&gt;$FC$22,#REF!=0),S$15&amp;", "&amp;S$16&amp;", "&amp;$A34&amp;", "&amp;$B34&amp;", "&amp;$C34&amp;"; ","")</f>
        <v>#REF!</v>
      </c>
      <c r="FI34" s="812" t="e">
        <f>IF(AND($Q$8=1,SUM(#REF!,#REF!)&gt;$FC$22,#REF!=0),T$15&amp;", "&amp;T$16&amp;", "&amp;$A34&amp;", "&amp;$B34&amp;", "&amp;$C34&amp;"; ","")</f>
        <v>#REF!</v>
      </c>
      <c r="FJ34" s="266" t="e">
        <f>IF(AND($Q$8=1,SUM(#REF!,#REF!)&gt;$FC$22,#REF!=0),U$15&amp;", "&amp;U$16&amp;", "&amp;$A34&amp;", "&amp;$B34&amp;", "&amp;$C34&amp;"; ","")</f>
        <v>#REF!</v>
      </c>
      <c r="FK34" s="324"/>
      <c r="FL34" s="323"/>
      <c r="FM34" s="10"/>
      <c r="FN34" s="265" t="e">
        <f>IF(AND($R$8=1,SUM(#REF!,#REF!)&gt;0,SUM(#REF!,#REF!)=ABS(#REF!)),P$15&amp;", "&amp;P$16&amp;", "&amp;$A34&amp;", "&amp;$B34&amp;", "&amp;$C34&amp;"; ","")</f>
        <v>#REF!</v>
      </c>
      <c r="FO34" s="258" t="e">
        <f>IF(AND($R$8=1,SUM(#REF!,#REF!)&gt;0,SUM(#REF!,#REF!)=ABS(#REF!)),Q$15&amp;", "&amp;Q$16&amp;", "&amp;$A34&amp;", "&amp;$B34&amp;", "&amp;$C34&amp;"; ","")</f>
        <v>#REF!</v>
      </c>
      <c r="FP34" s="259" t="e">
        <f>IF(AND($R$8=1,SUM(#REF!,#REF!)&gt;0,SUM(#REF!,#REF!)=ABS(#REF!)),R$15&amp;", "&amp;R$16&amp;", "&amp;$A34&amp;", "&amp;$B34&amp;", "&amp;$C34&amp;"; ","")</f>
        <v>#REF!</v>
      </c>
      <c r="FQ34" s="258" t="e">
        <f>IF(AND($R$8=1,SUM(#REF!,#REF!)&gt;0,SUM(#REF!,#REF!)=ABS(#REF!)),S$15&amp;", "&amp;S$16&amp;", "&amp;$A34&amp;", "&amp;$B34&amp;", "&amp;$C34&amp;"; ","")</f>
        <v>#REF!</v>
      </c>
      <c r="FR34" s="812" t="e">
        <f>IF(AND($R$8=1,SUM(#REF!,#REF!)&gt;0,SUM(#REF!,#REF!)=ABS(#REF!)),T$15&amp;", "&amp;T$16&amp;", "&amp;$A34&amp;", "&amp;$B34&amp;", "&amp;$C34&amp;"; ","")</f>
        <v>#REF!</v>
      </c>
      <c r="FS34" s="266" t="e">
        <f>IF(AND($R$8=1,SUM(#REF!,#REF!)&gt;0,SUM(#REF!,#REF!)=ABS(#REF!)),U$15&amp;", "&amp;U$16&amp;", "&amp;$A34&amp;", "&amp;$B34&amp;", "&amp;$C34&amp;"; ","")</f>
        <v>#REF!</v>
      </c>
      <c r="FT34" s="324"/>
      <c r="FU34" s="3"/>
      <c r="FV34" s="3"/>
      <c r="FW34" s="3"/>
      <c r="FX34" s="3"/>
      <c r="FY34" s="3"/>
      <c r="FZ34" s="3"/>
      <c r="GA34" s="3"/>
      <c r="GB34" s="3"/>
      <c r="GC34" s="3"/>
      <c r="GD34" s="323"/>
      <c r="GE34" s="10"/>
      <c r="GF34" s="265" t="e">
        <f>IF(AND($T$8=1,#REF!&gt;0,EU34=""),IF((#REF!/#REF!)&lt;0.25,AB$15&amp;", "&amp;AB$16&amp;", "&amp;$A34&amp;", "&amp;$B34&amp;", "&amp;$C34&amp;"; ",""),"")</f>
        <v>#REF!</v>
      </c>
      <c r="GG34" s="258" t="e">
        <f>IF(AND($T$8=1,#REF!&gt;0,EV34=""),IF((#REF!/#REF!)&lt;0.25,AC$15&amp;", "&amp;AC$16&amp;", "&amp;$A34&amp;", "&amp;$B34&amp;", "&amp;$C34&amp;"; ",""),"")</f>
        <v>#REF!</v>
      </c>
      <c r="GH34" s="259" t="e">
        <f>IF(AND($T$8=1,#REF!&gt;0,EW34=""),IF((#REF!/#REF!)&lt;0.25,AD$15&amp;", "&amp;AD$16&amp;", "&amp;$A34&amp;", "&amp;$B34&amp;", "&amp;$C34&amp;"; ",""),"")</f>
        <v>#REF!</v>
      </c>
      <c r="GI34" s="258" t="e">
        <f>IF(AND($T$8=1,#REF!&gt;0,EX34=""),IF((#REF!/#REF!)&lt;0.25,AE$15&amp;", "&amp;AE$16&amp;", "&amp;$A34&amp;", "&amp;$B34&amp;", "&amp;$C34&amp;"; ",""),"")</f>
        <v>#REF!</v>
      </c>
      <c r="GJ34" s="812" t="e">
        <f>IF(AND($T$8=1,#REF!&gt;0,EY34=""),IF((#REF!/#REF!)&lt;0.25,AF$15&amp;", "&amp;AF$16&amp;", "&amp;$A34&amp;", "&amp;$B34&amp;", "&amp;$C34&amp;"; ",""),"")</f>
        <v>#REF!</v>
      </c>
      <c r="GK34" s="266" t="e">
        <f>IF(AND($T$8=1,#REF!&gt;0,EZ34=""),IF((#REF!/#REF!)&lt;0.25,AG$15&amp;", "&amp;AG$16&amp;", "&amp;$A34&amp;", "&amp;$B34&amp;", "&amp;$C34&amp;"; ",""),"")</f>
        <v>#REF!</v>
      </c>
      <c r="GL34" s="324"/>
      <c r="GM34" s="323"/>
      <c r="GN34" s="10"/>
      <c r="GO34" s="265" t="e">
        <f>IF(AND($U$8=1,$B34="Long length",#REF!&lt;&gt;0),D$15&amp;", "&amp;D$16&amp;", "&amp;$A34&amp;", "&amp;$B34&amp;", "&amp;$C34&amp;"; ","")</f>
        <v>#REF!</v>
      </c>
      <c r="GP34" s="258" t="e">
        <f>IF(AND($U$8=1,$B34="Long length",#REF!&lt;&gt;0),E$15&amp;", "&amp;E$16&amp;", "&amp;$A34&amp;", "&amp;$B34&amp;", "&amp;$C34&amp;"; ","")</f>
        <v>#REF!</v>
      </c>
      <c r="GQ34" s="259" t="e">
        <f>IF(AND($U$8=1,$B34="Long length",#REF!&lt;&gt;0),F$15&amp;", "&amp;F$16&amp;", "&amp;$A34&amp;", "&amp;$B34&amp;", "&amp;$C34&amp;"; ","")</f>
        <v>#REF!</v>
      </c>
      <c r="GR34" s="258" t="e">
        <f>IF(AND($U$8=1,$B34="Long length",#REF!&lt;&gt;0),G$15&amp;", "&amp;G$16&amp;", "&amp;$A34&amp;", "&amp;$B34&amp;", "&amp;$C34&amp;"; ","")</f>
        <v>#REF!</v>
      </c>
      <c r="GS34" s="812" t="e">
        <f>IF(AND($U$8=1,$B34="Long length",#REF!&lt;&gt;0),H$15&amp;", "&amp;H$16&amp;", "&amp;$A34&amp;", "&amp;$B34&amp;", "&amp;$C34&amp;"; ","")</f>
        <v>#REF!</v>
      </c>
      <c r="GT34" s="266" t="e">
        <f>IF(AND($U$8=1,$B34="Long length",#REF!&lt;&gt;0),I$15&amp;", "&amp;I$16&amp;", "&amp;$A34&amp;", "&amp;$B34&amp;", "&amp;$C34&amp;"; ","")</f>
        <v>#REF!</v>
      </c>
      <c r="GU34" s="324"/>
    </row>
    <row r="35" spans="1:203" x14ac:dyDescent="0.2">
      <c r="A35" s="3" t="s">
        <v>11289</v>
      </c>
      <c r="B35" s="3" t="s">
        <v>11286</v>
      </c>
      <c r="C35" s="3" t="s">
        <v>11284</v>
      </c>
      <c r="E35" s="295"/>
      <c r="F35" s="10"/>
      <c r="G35" s="265" t="e">
        <f>IF(AND($D$8=1,#REF!&gt;0),P$15&amp;", "&amp;P$16&amp;", "&amp;$A35&amp;", "&amp;$B35&amp;", "&amp;$C35&amp;"; ","")</f>
        <v>#REF!</v>
      </c>
      <c r="H35" s="258" t="e">
        <f>IF(AND($D$8=1,#REF!&gt;0),Q$15&amp;", "&amp;Q$16&amp;", "&amp;$A35&amp;", "&amp;$B35&amp;", "&amp;$C35&amp;"; ","")</f>
        <v>#REF!</v>
      </c>
      <c r="I35" s="259" t="e">
        <f>IF(AND($D$8=1,#REF!&gt;0),R$15&amp;", "&amp;R$16&amp;", "&amp;$A35&amp;", "&amp;$B35&amp;", "&amp;$C35&amp;"; ","")</f>
        <v>#REF!</v>
      </c>
      <c r="J35" s="258" t="e">
        <f>IF(AND($D$8=1,#REF!&gt;0),S$15&amp;", "&amp;S$16&amp;", "&amp;$A35&amp;", "&amp;$B35&amp;", "&amp;$C35&amp;"; ","")</f>
        <v>#REF!</v>
      </c>
      <c r="K35" s="299" t="e">
        <f>IF(AND($D$8=1,#REF!&gt;0),T$15&amp;", "&amp;T$16&amp;", "&amp;$A35&amp;", "&amp;$B35&amp;", "&amp;$C35&amp;"; ","")</f>
        <v>#REF!</v>
      </c>
      <c r="L35" s="266" t="e">
        <f>IF(AND($D$8=1,#REF!&gt;0),U$15&amp;", "&amp;U$16&amp;", "&amp;$A35&amp;", "&amp;$B35&amp;", "&amp;$C35&amp;"; ","")</f>
        <v>#REF!</v>
      </c>
      <c r="M35" s="50"/>
      <c r="N35" s="295"/>
      <c r="O35" s="10"/>
      <c r="P35" s="265" t="e">
        <f>IF(AND($E$8=1,#REF!&lt;0),D$14&amp;", "&amp;D$15&amp;", "&amp;D$16&amp;", "&amp;$A35&amp;", "&amp;$B35&amp;", "&amp;$C35&amp;"; ","")</f>
        <v>#REF!</v>
      </c>
      <c r="Q35" s="258" t="e">
        <f>IF(AND($E$8=1,#REF!&lt;0),E$14&amp;", "&amp;E$15&amp;", "&amp;E$16&amp;", "&amp;$A35&amp;", "&amp;$B35&amp;", "&amp;$C35&amp;"; ","")</f>
        <v>#REF!</v>
      </c>
      <c r="R35" s="259" t="e">
        <f>IF(AND($E$8=1,#REF!&lt;0),F$14&amp;", "&amp;F$15&amp;", "&amp;F$16&amp;", "&amp;$A35&amp;", "&amp;$B35&amp;", "&amp;$C35&amp;"; ","")</f>
        <v>#REF!</v>
      </c>
      <c r="S35" s="258" t="e">
        <f>IF(AND($E$8=1,#REF!&lt;0),G$14&amp;", "&amp;G$15&amp;", "&amp;G$16&amp;", "&amp;$A35&amp;", "&amp;$B35&amp;", "&amp;$C35&amp;"; ","")</f>
        <v>#REF!</v>
      </c>
      <c r="T35" s="299" t="e">
        <f>IF(AND($E$8=1,#REF!&lt;0),H$14&amp;", "&amp;H$15&amp;", "&amp;H$16&amp;", "&amp;$A35&amp;", "&amp;$B35&amp;", "&amp;$C35&amp;"; ","")</f>
        <v>#REF!</v>
      </c>
      <c r="U35" s="299" t="e">
        <f>IF(AND($E$8=1,#REF!&lt;0),I$14&amp;", "&amp;I$15&amp;", "&amp;I$16&amp;", "&amp;$A35&amp;", "&amp;$B35&amp;", "&amp;$C35&amp;"; ","")</f>
        <v>#REF!</v>
      </c>
      <c r="V35" s="265" t="e">
        <f>IF(AND($E$8=1,#REF!&lt;0),J$14&amp;", "&amp;J$15&amp;", "&amp;J$16&amp;", "&amp;$A35&amp;", "&amp;$B35&amp;", "&amp;$C35&amp;"; ","")</f>
        <v>#REF!</v>
      </c>
      <c r="W35" s="258" t="e">
        <f>IF(AND($E$8=1,#REF!&lt;0),K$14&amp;", "&amp;K$15&amp;", "&amp;K$16&amp;", "&amp;$A35&amp;", "&amp;$B35&amp;", "&amp;$C35&amp;"; ","")</f>
        <v>#REF!</v>
      </c>
      <c r="X35" s="259" t="e">
        <f>IF(AND($E$8=1,#REF!&lt;0),L$14&amp;", "&amp;L$15&amp;", "&amp;L$16&amp;", "&amp;$A35&amp;", "&amp;$B35&amp;", "&amp;$C35&amp;"; ","")</f>
        <v>#REF!</v>
      </c>
      <c r="Y35" s="258" t="e">
        <f>IF(AND($E$8=1,#REF!&lt;0),M$14&amp;", "&amp;M$15&amp;", "&amp;M$16&amp;", "&amp;$A35&amp;", "&amp;$B35&amp;", "&amp;$C35&amp;"; ","")</f>
        <v>#REF!</v>
      </c>
      <c r="Z35" s="299" t="e">
        <f>IF(AND($E$8=1,#REF!&lt;0),N$14&amp;", "&amp;N$15&amp;", "&amp;N$16&amp;", "&amp;$A35&amp;", "&amp;$B35&amp;", "&amp;$C35&amp;"; ","")</f>
        <v>#REF!</v>
      </c>
      <c r="AA35" s="299" t="e">
        <f>IF(AND($E$8=1,#REF!&lt;0),O$14&amp;", "&amp;O$15&amp;", "&amp;O$16&amp;", "&amp;$A35&amp;", "&amp;$B35&amp;", "&amp;$C35&amp;"; ","")</f>
        <v>#REF!</v>
      </c>
      <c r="AB35" s="265" t="e">
        <f>IF(AND($E$8=1,#REF!&lt;0),V$14&amp;", "&amp;V$15&amp;", "&amp;V$16&amp;", "&amp;$A35&amp;", "&amp;$B35&amp;", "&amp;$C35&amp;"; ","")</f>
        <v>#REF!</v>
      </c>
      <c r="AC35" s="258" t="e">
        <f>IF(AND($E$8=1,#REF!&lt;0),W$14&amp;", "&amp;W$15&amp;", "&amp;W$16&amp;", "&amp;$A35&amp;", "&amp;$B35&amp;", "&amp;$C35&amp;"; ","")</f>
        <v>#REF!</v>
      </c>
      <c r="AD35" s="259" t="e">
        <f>IF(AND($E$8=1,#REF!&lt;0),X$14&amp;", "&amp;X$15&amp;", "&amp;X$16&amp;", "&amp;$A35&amp;", "&amp;$B35&amp;", "&amp;$C35&amp;"; ","")</f>
        <v>#REF!</v>
      </c>
      <c r="AE35" s="794" t="e">
        <f>IF(AND($E$8=1,#REF!&lt;0),Y$14&amp;", "&amp;Y$15&amp;", "&amp;Y$16&amp;", "&amp;$A35&amp;", "&amp;$B35&amp;", "&amp;$C35&amp;"; ","")</f>
        <v>#REF!</v>
      </c>
      <c r="AF35" s="259" t="e">
        <f>IF(AND($E$8=1,#REF!&lt;0),Z$14&amp;", "&amp;Z$15&amp;", "&amp;Z$16&amp;", "&amp;$A35&amp;", "&amp;$B35&amp;", "&amp;$C35&amp;"; ","")</f>
        <v>#REF!</v>
      </c>
      <c r="AG35" s="299" t="e">
        <f>IF(AND($E$8=1,#REF!&lt;0),AA$14&amp;", "&amp;AA$15&amp;", "&amp;AA$16&amp;", "&amp;$A35&amp;", "&amp;$B35&amp;", "&amp;$C35&amp;"; ","")</f>
        <v>#REF!</v>
      </c>
      <c r="AH35" s="265" t="e">
        <f>IF(AND($E$8=1,#REF!&lt;0),AB$14&amp;", "&amp;AB$15&amp;", "&amp;AB$16&amp;", "&amp;$A35&amp;", "&amp;$B35&amp;", "&amp;$C35&amp;"; ","")</f>
        <v>#REF!</v>
      </c>
      <c r="AI35" s="258" t="e">
        <f>IF(AND($E$8=1,#REF!&lt;0),AC$14&amp;", "&amp;AC$15&amp;", "&amp;AC$16&amp;", "&amp;$A35&amp;", "&amp;$B35&amp;", "&amp;$C35&amp;"; ","")</f>
        <v>#REF!</v>
      </c>
      <c r="AJ35" s="259" t="e">
        <f>IF(AND($E$8=1,#REF!&lt;0),AD$14&amp;", "&amp;AD$15&amp;", "&amp;AD$16&amp;", "&amp;$A35&amp;", "&amp;$B35&amp;", "&amp;$C35&amp;"; ","")</f>
        <v>#REF!</v>
      </c>
      <c r="AK35" s="794" t="e">
        <f>IF(AND($E$8=1,#REF!&lt;0),AE$14&amp;", "&amp;AE$15&amp;", "&amp;AE$16&amp;", "&amp;$A35&amp;", "&amp;$B35&amp;", "&amp;$C35&amp;"; ","")</f>
        <v>#REF!</v>
      </c>
      <c r="AL35" s="259" t="e">
        <f>IF(AND($E$8=1,#REF!&lt;0),AF$14&amp;", "&amp;AF$15&amp;", "&amp;AF$16&amp;", "&amp;$A35&amp;", "&amp;$B35&amp;", "&amp;$C35&amp;"; ","")</f>
        <v>#REF!</v>
      </c>
      <c r="AM35" s="803" t="e">
        <f>IF(AND($E$8=1,#REF!&lt;0),AG$14&amp;", "&amp;AG$15&amp;", "&amp;AG$16&amp;", "&amp;$A35&amp;", "&amp;$B35&amp;", "&amp;$C35&amp;"; ","")</f>
        <v>#REF!</v>
      </c>
      <c r="AN35" s="50"/>
      <c r="AO35" s="295"/>
      <c r="AP35" s="10"/>
      <c r="AQ35" s="281"/>
      <c r="AR35" s="280"/>
      <c r="AS35" s="288"/>
      <c r="AT35" s="280"/>
      <c r="AU35" s="305"/>
      <c r="AV35" s="305"/>
      <c r="AW35" s="281"/>
      <c r="AX35" s="280"/>
      <c r="AY35" s="288"/>
      <c r="AZ35" s="280"/>
      <c r="BA35" s="305"/>
      <c r="BB35" s="805"/>
      <c r="BC35" s="281"/>
      <c r="BD35" s="280"/>
      <c r="BE35" s="288"/>
      <c r="BF35" s="280"/>
      <c r="BG35" s="305"/>
      <c r="BH35" s="805"/>
      <c r="BI35" s="281"/>
      <c r="BJ35" s="280"/>
      <c r="BK35" s="288"/>
      <c r="BL35" s="280"/>
      <c r="BM35" s="305"/>
      <c r="BN35" s="805"/>
      <c r="BO35" s="50"/>
      <c r="BP35" s="295"/>
      <c r="BQ35" s="10"/>
      <c r="BR35" s="265" t="e">
        <f>IF(AND($G$8=1,#REF!&lt;&gt;"",ABS(#REF!)-INT(ABS(#REF!))&lt;&gt;0,ABS(#REF!)-INT(ABS(#REF!))&lt;&gt;0.5),D$14&amp;", "&amp;D$15&amp;", "&amp;D$16&amp;", "&amp;$A35&amp;", "&amp;$B35&amp;", "&amp;$C35&amp;"; ","")</f>
        <v>#REF!</v>
      </c>
      <c r="BS35" s="258" t="e">
        <f>IF(AND($G$8=1,#REF!&lt;&gt;"",ABS(#REF!)-INT(ABS(#REF!))&lt;&gt;0,ABS(#REF!)-INT(ABS(#REF!))&lt;&gt;0.5),E$14&amp;", "&amp;E$15&amp;", "&amp;E$16&amp;", "&amp;$A35&amp;", "&amp;$B35&amp;", "&amp;$C35&amp;"; ","")</f>
        <v>#REF!</v>
      </c>
      <c r="BT35" s="259" t="e">
        <f>IF(AND($G$8=1,#REF!&lt;&gt;"",ABS(#REF!)-INT(ABS(#REF!))&lt;&gt;0,ABS(#REF!)-INT(ABS(#REF!))&lt;&gt;0.5),F$14&amp;", "&amp;F$15&amp;", "&amp;F$16&amp;", "&amp;$A35&amp;", "&amp;$B35&amp;", "&amp;$C35&amp;"; ","")</f>
        <v>#REF!</v>
      </c>
      <c r="BU35" s="258" t="e">
        <f>IF(AND($G$8=1,#REF!&lt;&gt;"",ABS(#REF!)-INT(ABS(#REF!))&lt;&gt;0,ABS(#REF!)-INT(ABS(#REF!))&lt;&gt;0.5),G$14&amp;", "&amp;G$15&amp;", "&amp;G$16&amp;", "&amp;$A35&amp;", "&amp;$B35&amp;", "&amp;$C35&amp;"; ","")</f>
        <v>#REF!</v>
      </c>
      <c r="BV35" s="259" t="e">
        <f>IF(AND($G$8=1,#REF!&lt;&gt;"",ABS(#REF!)-INT(ABS(#REF!))&lt;&gt;0,ABS(#REF!)-INT(ABS(#REF!))&lt;&gt;0.5),H$14&amp;", "&amp;H$15&amp;", "&amp;H$16&amp;", "&amp;$A35&amp;", "&amp;$B35&amp;", "&amp;$C35&amp;"; ","")</f>
        <v>#REF!</v>
      </c>
      <c r="BW35" s="258" t="e">
        <f>IF(AND($G$8=1,#REF!&lt;&gt;"",ABS(#REF!)-INT(ABS(#REF!))&lt;&gt;0,ABS(#REF!)-INT(ABS(#REF!))&lt;&gt;0.5),I$14&amp;", "&amp;I$15&amp;", "&amp;I$16&amp;", "&amp;$A35&amp;", "&amp;$B35&amp;", "&amp;$C35&amp;"; ","")</f>
        <v>#REF!</v>
      </c>
      <c r="BX35" s="265" t="e">
        <f>IF(AND($G$8=1,#REF!&lt;&gt;"",ABS(#REF!)-INT(ABS(#REF!))&lt;&gt;0,ABS(#REF!)-INT(ABS(#REF!))&lt;&gt;0.5),J$14&amp;", "&amp;J$15&amp;", "&amp;J$16&amp;", "&amp;$A35&amp;", "&amp;$B35&amp;", "&amp;$C35&amp;"; ","")</f>
        <v>#REF!</v>
      </c>
      <c r="BY35" s="258" t="e">
        <f>IF(AND($G$8=1,#REF!&lt;&gt;"",ABS(#REF!)-INT(ABS(#REF!))&lt;&gt;0,ABS(#REF!)-INT(ABS(#REF!))&lt;&gt;0.5),K$14&amp;", "&amp;K$15&amp;", "&amp;K$16&amp;", "&amp;$A35&amp;", "&amp;$B35&amp;", "&amp;$C35&amp;"; ","")</f>
        <v>#REF!</v>
      </c>
      <c r="BZ35" s="259" t="e">
        <f>IF(AND($G$8=1,#REF!&lt;&gt;"",ABS(#REF!)-INT(ABS(#REF!))&lt;&gt;0,ABS(#REF!)-INT(ABS(#REF!))&lt;&gt;0.5),L$14&amp;", "&amp;L$15&amp;", "&amp;L$16&amp;", "&amp;$A35&amp;", "&amp;$B35&amp;", "&amp;$C35&amp;"; ","")</f>
        <v>#REF!</v>
      </c>
      <c r="CA35" s="258" t="e">
        <f>IF(AND($G$8=1,#REF!&lt;&gt;"",ABS(#REF!)-INT(ABS(#REF!))&lt;&gt;0,ABS(#REF!)-INT(ABS(#REF!))&lt;&gt;0.5),M$14&amp;", "&amp;M$15&amp;", "&amp;M$16&amp;", "&amp;$A35&amp;", "&amp;$B35&amp;", "&amp;$C35&amp;"; ","")</f>
        <v>#REF!</v>
      </c>
      <c r="CB35" s="299" t="e">
        <f>IF(AND($G$8=1,#REF!&lt;&gt;"",ABS(#REF!)-INT(ABS(#REF!))&lt;&gt;0,ABS(#REF!)-INT(ABS(#REF!))&lt;&gt;0.5),N$14&amp;", "&amp;N$15&amp;", "&amp;N$16&amp;", "&amp;$A35&amp;", "&amp;$B35&amp;", "&amp;$C35&amp;"; ","")</f>
        <v>#REF!</v>
      </c>
      <c r="CC35" s="803" t="e">
        <f>IF(AND($G$8=1,#REF!&lt;&gt;"",ABS(#REF!)-INT(ABS(#REF!))&lt;&gt;0,ABS(#REF!)-INT(ABS(#REF!))&lt;&gt;0.5),O$14&amp;", "&amp;O$15&amp;", "&amp;O$16&amp;", "&amp;$A35&amp;", "&amp;$B35&amp;", "&amp;$C35&amp;"; ","")</f>
        <v>#REF!</v>
      </c>
      <c r="CD35" s="299" t="e">
        <f>IF(AND($G$8=1,#REF!&lt;&gt;"",ABS(#REF!)-INT(ABS(#REF!))&lt;&gt;0,ABS(#REF!)-INT(ABS(#REF!))&lt;&gt;0.5),P$14&amp;", "&amp;P$15&amp;", "&amp;P$16&amp;", "&amp;$A35&amp;", "&amp;$B35&amp;", "&amp;$C35&amp;"; ","")</f>
        <v>#REF!</v>
      </c>
      <c r="CE35" s="807" t="e">
        <f>IF(AND($G$8=1,#REF!&lt;&gt;"",ABS(#REF!)-INT(ABS(#REF!))&lt;&gt;0,ABS(#REF!)-INT(ABS(#REF!))&lt;&gt;0.5),Q$14&amp;", "&amp;Q$15&amp;", "&amp;Q$16&amp;", "&amp;$A35&amp;", "&amp;$B35&amp;", "&amp;$C35&amp;"; ","")</f>
        <v>#REF!</v>
      </c>
      <c r="CF35" s="299" t="e">
        <f>IF(AND($G$8=1,#REF!&lt;&gt;"",ABS(#REF!)-INT(ABS(#REF!))&lt;&gt;0,ABS(#REF!)-INT(ABS(#REF!))&lt;&gt;0.5),R$14&amp;", "&amp;R$15&amp;", "&amp;R$16&amp;", "&amp;$A35&amp;", "&amp;$B35&amp;", "&amp;$C35&amp;"; ","")</f>
        <v>#REF!</v>
      </c>
      <c r="CG35" s="807" t="e">
        <f>IF(AND($G$8=1,#REF!&lt;&gt;"",ABS(#REF!)-INT(ABS(#REF!))&lt;&gt;0,ABS(#REF!)-INT(ABS(#REF!))&lt;&gt;0.5),S$14&amp;", "&amp;S$15&amp;", "&amp;S$16&amp;", "&amp;$A35&amp;", "&amp;$B35&amp;", "&amp;$C35&amp;"; ","")</f>
        <v>#REF!</v>
      </c>
      <c r="CH35" s="299" t="e">
        <f>IF(AND($G$8=1,#REF!&lt;&gt;"",ABS(#REF!)-INT(ABS(#REF!))&lt;&gt;0,ABS(#REF!)-INT(ABS(#REF!))&lt;&gt;0.5),T$14&amp;", "&amp;T$15&amp;", "&amp;T$16&amp;", "&amp;$A35&amp;", "&amp;$B35&amp;", "&amp;$C35&amp;"; ","")</f>
        <v>#REF!</v>
      </c>
      <c r="CI35" s="299" t="e">
        <f>IF(AND($G$8=1,#REF!&lt;&gt;"",ABS(#REF!)-INT(ABS(#REF!))&lt;&gt;0,ABS(#REF!)-INT(ABS(#REF!))&lt;&gt;0.5),U$14&amp;", "&amp;U$15&amp;", "&amp;U$16&amp;", "&amp;$A35&amp;", "&amp;$B35&amp;", "&amp;$C35&amp;"; ","")</f>
        <v>#REF!</v>
      </c>
      <c r="CJ35" s="265" t="e">
        <f>IF(AND($G$8=1,#REF!&lt;&gt;"",ABS(#REF!)-INT(ABS(#REF!))&lt;&gt;0,ABS(#REF!)-INT(ABS(#REF!))&lt;&gt;0.5),V$14&amp;", "&amp;V$15&amp;", "&amp;V$16&amp;", "&amp;$A35&amp;", "&amp;$B35&amp;", "&amp;$C35&amp;"; ","")</f>
        <v>#REF!</v>
      </c>
      <c r="CK35" s="258" t="e">
        <f>IF(AND($G$8=1,#REF!&lt;&gt;"",ABS(#REF!)-INT(ABS(#REF!))&lt;&gt;0,ABS(#REF!)-INT(ABS(#REF!))&lt;&gt;0.5),W$14&amp;", "&amp;W$15&amp;", "&amp;W$16&amp;", "&amp;$A35&amp;", "&amp;$B35&amp;", "&amp;$C35&amp;"; ","")</f>
        <v>#REF!</v>
      </c>
      <c r="CL35" s="259" t="e">
        <f>IF(AND($G$8=1,#REF!&lt;&gt;"",ABS(#REF!)-INT(ABS(#REF!))&lt;&gt;0,ABS(#REF!)-INT(ABS(#REF!))&lt;&gt;0.5),X$14&amp;", "&amp;X$15&amp;", "&amp;X$16&amp;", "&amp;$A35&amp;", "&amp;$B35&amp;", "&amp;$C35&amp;"; ","")</f>
        <v>#REF!</v>
      </c>
      <c r="CM35" s="258" t="e">
        <f>IF(AND($G$8=1,#REF!&lt;&gt;"",ABS(#REF!)-INT(ABS(#REF!))&lt;&gt;0,ABS(#REF!)-INT(ABS(#REF!))&lt;&gt;0.5),Y$14&amp;", "&amp;Y$15&amp;", "&amp;Y$16&amp;", "&amp;$A35&amp;", "&amp;$B35&amp;", "&amp;$C35&amp;"; ","")</f>
        <v>#REF!</v>
      </c>
      <c r="CN35" s="299" t="e">
        <f>IF(AND($G$8=1,#REF!&lt;&gt;"",ABS(#REF!)-INT(ABS(#REF!))&lt;&gt;0,ABS(#REF!)-INT(ABS(#REF!))&lt;&gt;0.5),Z$14&amp;", "&amp;Z$15&amp;", "&amp;Z$16&amp;", "&amp;$A35&amp;", "&amp;$B35&amp;", "&amp;$C35&amp;"; ","")</f>
        <v>#REF!</v>
      </c>
      <c r="CO35" s="266" t="e">
        <f>IF(AND($G$8=1,#REF!&lt;&gt;"",ABS(#REF!)-INT(ABS(#REF!))&lt;&gt;0,ABS(#REF!)-INT(ABS(#REF!))&lt;&gt;0.5),AA$14&amp;", "&amp;AA$15&amp;", "&amp;AA$16&amp;", "&amp;$A35&amp;", "&amp;$B35&amp;", "&amp;$C35&amp;"; ","")</f>
        <v>#REF!</v>
      </c>
      <c r="CP35" s="50"/>
      <c r="CQ35" s="295"/>
      <c r="CR35" s="10"/>
      <c r="CS35" s="10" t="s">
        <v>124</v>
      </c>
      <c r="CT35" s="10" t="s">
        <v>11274</v>
      </c>
      <c r="CU35" s="10" t="s">
        <v>11275</v>
      </c>
      <c r="CV35" s="265" t="e">
        <f>'3 Part-time'!#REF!</f>
        <v>#REF!</v>
      </c>
      <c r="CW35" s="258" t="e">
        <f>'3 Part-time'!#REF!</f>
        <v>#REF!</v>
      </c>
      <c r="CX35" s="288"/>
      <c r="CY35" s="280"/>
      <c r="CZ35" s="305"/>
      <c r="DA35" s="305"/>
      <c r="DB35" s="265">
        <f>'3 Part-time'!G32</f>
        <v>0</v>
      </c>
      <c r="DC35" s="258">
        <f>'3 Part-time'!H32</f>
        <v>0</v>
      </c>
      <c r="DD35" s="288"/>
      <c r="DE35" s="280"/>
      <c r="DF35" s="305"/>
      <c r="DG35" s="805"/>
      <c r="DH35" s="299">
        <f>'3 Part-time'!J32</f>
        <v>0</v>
      </c>
      <c r="DI35" s="299">
        <f>'3 Part-time'!K32</f>
        <v>0</v>
      </c>
      <c r="DJ35" s="305"/>
      <c r="DK35" s="809"/>
      <c r="DL35" s="305"/>
      <c r="DM35" s="305"/>
      <c r="DN35" s="265">
        <f>'3 Part-time'!M32</f>
        <v>0</v>
      </c>
      <c r="DO35" s="258">
        <f>'3 Part-time'!N32</f>
        <v>0</v>
      </c>
      <c r="DP35" s="288"/>
      <c r="DQ35" s="280"/>
      <c r="DR35" s="305"/>
      <c r="DS35" s="305"/>
      <c r="DT35" s="265">
        <f>'3 Part-time'!P32</f>
        <v>0</v>
      </c>
      <c r="DU35" s="258">
        <f>'3 Part-time'!Q32</f>
        <v>0</v>
      </c>
      <c r="DV35" s="288"/>
      <c r="DW35" s="280"/>
      <c r="DX35" s="814"/>
      <c r="DY35" s="817"/>
      <c r="DZ35" s="50"/>
      <c r="EA35" s="295"/>
      <c r="EB35" s="10"/>
      <c r="EC35" s="265" t="e">
        <f>IF(AND($I$8=1,#REF!&lt;&gt;ROUND(#REF!,2)),AB$15&amp;", "&amp;AB$16&amp;", "&amp;$A35&amp;", "&amp;$B35&amp;", "&amp;$C35&amp;"; ","")</f>
        <v>#REF!</v>
      </c>
      <c r="ED35" s="258" t="e">
        <f>IF(AND($I$8=1,#REF!&lt;&gt;ROUND(#REF!,2)),AC$15&amp;", "&amp;AC$16&amp;", "&amp;$A35&amp;", "&amp;$B35&amp;", "&amp;$C35&amp;"; ","")</f>
        <v>#REF!</v>
      </c>
      <c r="EE35" s="259" t="e">
        <f>IF(AND($I$8=1,#REF!&lt;&gt;ROUND(#REF!,2)),AD$15&amp;", "&amp;AD$16&amp;", "&amp;$A35&amp;", "&amp;$B35&amp;", "&amp;$C35&amp;"; ","")</f>
        <v>#REF!</v>
      </c>
      <c r="EF35" s="258" t="e">
        <f>IF(AND($I$8=1,#REF!&lt;&gt;ROUND(#REF!,2)),AE$15&amp;", "&amp;AE$16&amp;", "&amp;$A35&amp;", "&amp;$B35&amp;", "&amp;$C35&amp;"; ","")</f>
        <v>#REF!</v>
      </c>
      <c r="EG35" s="299" t="e">
        <f>IF(AND($I$8=1,#REF!&lt;&gt;ROUND(#REF!,2)),AF$15&amp;", "&amp;AF$16&amp;", "&amp;$A35&amp;", "&amp;$B35&amp;", "&amp;$C35&amp;"; ","")</f>
        <v>#REF!</v>
      </c>
      <c r="EH35" s="266" t="e">
        <f>IF(AND($I$8=1,#REF!&lt;&gt;ROUND(#REF!,2)),AG$15&amp;", "&amp;AG$16&amp;", "&amp;$A35&amp;", "&amp;$B35&amp;", "&amp;$C35&amp;"; ","")</f>
        <v>#REF!</v>
      </c>
      <c r="EI35" s="50"/>
      <c r="EJ35" s="295"/>
      <c r="EK35" s="10"/>
      <c r="EL35" s="265" t="e">
        <f>IF(AND($J$8=1,#REF!&gt;#REF!),AB$15&amp;", "&amp;AB$16&amp;", "&amp;$A35&amp;", "&amp;$B35&amp;", "&amp;$C35&amp;"; ","")</f>
        <v>#REF!</v>
      </c>
      <c r="EM35" s="258" t="e">
        <f>IF(AND($J$8=1,#REF!&gt;#REF!),AC$15&amp;", "&amp;AC$16&amp;", "&amp;$A35&amp;", "&amp;$B35&amp;", "&amp;$C35&amp;"; ","")</f>
        <v>#REF!</v>
      </c>
      <c r="EN35" s="259" t="e">
        <f>IF(AND($J$8=1,#REF!&gt;#REF!),AD$15&amp;", "&amp;AD$16&amp;", "&amp;$A35&amp;", "&amp;$B35&amp;", "&amp;$C35&amp;"; ","")</f>
        <v>#REF!</v>
      </c>
      <c r="EO35" s="258" t="e">
        <f>IF(AND($J$8=1,#REF!&gt;#REF!),AE$15&amp;", "&amp;AE$16&amp;", "&amp;$A35&amp;", "&amp;$B35&amp;", "&amp;$C35&amp;"; ","")</f>
        <v>#REF!</v>
      </c>
      <c r="EP35" s="812" t="e">
        <f>IF(AND($J$8=1,#REF!&gt;#REF!),AF$15&amp;", "&amp;AF$16&amp;", "&amp;$A35&amp;", "&amp;$B35&amp;", "&amp;$C35&amp;"; ","")</f>
        <v>#REF!</v>
      </c>
      <c r="EQ35" s="266" t="e">
        <f>IF(AND($J$8=1,#REF!&gt;#REF!),AG$15&amp;", "&amp;AG$16&amp;", "&amp;$A35&amp;", "&amp;$B35&amp;", "&amp;$C35&amp;"; ","")</f>
        <v>#REF!</v>
      </c>
      <c r="ER35" s="50"/>
      <c r="ES35" s="295"/>
      <c r="ET35" s="10"/>
      <c r="EU35" s="265" t="e">
        <f>IF(AND($K$8=1,#REF!&gt;0),IF((#REF!/#REF!)&lt;0.03,AB$15&amp;", "&amp;AB$16&amp;", "&amp;$A35&amp;", "&amp;$B35&amp;", "&amp;$C35&amp;"; ",""),"")</f>
        <v>#REF!</v>
      </c>
      <c r="EV35" s="258" t="e">
        <f>IF(AND($K$8=1,#REF!&gt;0),IF((#REF!/#REF!)&lt;0.03,AC$15&amp;", "&amp;AC$16&amp;", "&amp;$A35&amp;", "&amp;$B35&amp;", "&amp;$C35&amp;"; ",""),"")</f>
        <v>#REF!</v>
      </c>
      <c r="EW35" s="259" t="e">
        <f>IF(AND($K$8=1,#REF!&gt;0),IF((#REF!/#REF!)&lt;0.03,AD$15&amp;", "&amp;AD$16&amp;", "&amp;$A35&amp;", "&amp;$B35&amp;", "&amp;$C35&amp;"; ",""),"")</f>
        <v>#REF!</v>
      </c>
      <c r="EX35" s="258" t="e">
        <f>IF(AND($K$8=1,#REF!&gt;0),IF((#REF!/#REF!)&lt;0.03,AE$15&amp;", "&amp;AE$16&amp;", "&amp;$A35&amp;", "&amp;$B35&amp;", "&amp;$C35&amp;"; ",""),"")</f>
        <v>#REF!</v>
      </c>
      <c r="EY35" s="812" t="e">
        <f>IF(AND($K$8=1,#REF!&gt;0),IF((#REF!/#REF!)&lt;0.03,AF$15&amp;", "&amp;AF$16&amp;", "&amp;$A35&amp;", "&amp;$B35&amp;", "&amp;$C35&amp;"; ",""),"")</f>
        <v>#REF!</v>
      </c>
      <c r="EZ35" s="266" t="e">
        <f>IF(AND($K$8=1,#REF!&gt;0),IF((#REF!/#REF!)&lt;0.03,AG$15&amp;", "&amp;AG$16&amp;", "&amp;$A35&amp;", "&amp;$B35&amp;", "&amp;$C35&amp;"; ",""),"")</f>
        <v>#REF!</v>
      </c>
      <c r="FA35" s="50"/>
      <c r="FB35" s="3"/>
      <c r="FC35" s="323"/>
      <c r="FD35" s="10"/>
      <c r="FE35" s="265" t="e">
        <f>IF(AND($Q$8=1,SUM(#REF!,#REF!)&gt;$FC$22,#REF!=0),P$15&amp;", "&amp;P$16&amp;", "&amp;$A35&amp;", "&amp;$B35&amp;", "&amp;$C35&amp;"; ","")</f>
        <v>#REF!</v>
      </c>
      <c r="FF35" s="258" t="e">
        <f>IF(AND($Q$8=1,SUM(#REF!,#REF!)&gt;$FC$22,#REF!=0),Q$15&amp;", "&amp;Q$16&amp;", "&amp;$A35&amp;", "&amp;$B35&amp;", "&amp;$C35&amp;"; ","")</f>
        <v>#REF!</v>
      </c>
      <c r="FG35" s="259" t="e">
        <f>IF(AND($Q$8=1,SUM(#REF!,#REF!)&gt;$FC$22,#REF!=0),R$15&amp;", "&amp;R$16&amp;", "&amp;$A35&amp;", "&amp;$B35&amp;", "&amp;$C35&amp;"; ","")</f>
        <v>#REF!</v>
      </c>
      <c r="FH35" s="258" t="e">
        <f>IF(AND($Q$8=1,SUM(#REF!,#REF!)&gt;$FC$22,#REF!=0),S$15&amp;", "&amp;S$16&amp;", "&amp;$A35&amp;", "&amp;$B35&amp;", "&amp;$C35&amp;"; ","")</f>
        <v>#REF!</v>
      </c>
      <c r="FI35" s="812" t="e">
        <f>IF(AND($Q$8=1,SUM(#REF!,#REF!)&gt;$FC$22,#REF!=0),T$15&amp;", "&amp;T$16&amp;", "&amp;$A35&amp;", "&amp;$B35&amp;", "&amp;$C35&amp;"; ","")</f>
        <v>#REF!</v>
      </c>
      <c r="FJ35" s="266" t="e">
        <f>IF(AND($Q$8=1,SUM(#REF!,#REF!)&gt;$FC$22,#REF!=0),U$15&amp;", "&amp;U$16&amp;", "&amp;$A35&amp;", "&amp;$B35&amp;", "&amp;$C35&amp;"; ","")</f>
        <v>#REF!</v>
      </c>
      <c r="FK35" s="324"/>
      <c r="FL35" s="323"/>
      <c r="FM35" s="10"/>
      <c r="FN35" s="265" t="e">
        <f>IF(AND($R$8=1,SUM(#REF!,#REF!)&gt;0,SUM(#REF!,#REF!)=ABS(#REF!)),P$15&amp;", "&amp;P$16&amp;", "&amp;$A35&amp;", "&amp;$B35&amp;", "&amp;$C35&amp;"; ","")</f>
        <v>#REF!</v>
      </c>
      <c r="FO35" s="258" t="e">
        <f>IF(AND($R$8=1,SUM(#REF!,#REF!)&gt;0,SUM(#REF!,#REF!)=ABS(#REF!)),Q$15&amp;", "&amp;Q$16&amp;", "&amp;$A35&amp;", "&amp;$B35&amp;", "&amp;$C35&amp;"; ","")</f>
        <v>#REF!</v>
      </c>
      <c r="FP35" s="259" t="e">
        <f>IF(AND($R$8=1,SUM(#REF!,#REF!)&gt;0,SUM(#REF!,#REF!)=ABS(#REF!)),R$15&amp;", "&amp;R$16&amp;", "&amp;$A35&amp;", "&amp;$B35&amp;", "&amp;$C35&amp;"; ","")</f>
        <v>#REF!</v>
      </c>
      <c r="FQ35" s="258" t="e">
        <f>IF(AND($R$8=1,SUM(#REF!,#REF!)&gt;0,SUM(#REF!,#REF!)=ABS(#REF!)),S$15&amp;", "&amp;S$16&amp;", "&amp;$A35&amp;", "&amp;$B35&amp;", "&amp;$C35&amp;"; ","")</f>
        <v>#REF!</v>
      </c>
      <c r="FR35" s="812" t="e">
        <f>IF(AND($R$8=1,SUM(#REF!,#REF!)&gt;0,SUM(#REF!,#REF!)=ABS(#REF!)),T$15&amp;", "&amp;T$16&amp;", "&amp;$A35&amp;", "&amp;$B35&amp;", "&amp;$C35&amp;"; ","")</f>
        <v>#REF!</v>
      </c>
      <c r="FS35" s="266" t="e">
        <f>IF(AND($R$8=1,SUM(#REF!,#REF!)&gt;0,SUM(#REF!,#REF!)=ABS(#REF!)),U$15&amp;", "&amp;U$16&amp;", "&amp;$A35&amp;", "&amp;$B35&amp;", "&amp;$C35&amp;"; ","")</f>
        <v>#REF!</v>
      </c>
      <c r="FT35" s="324"/>
      <c r="FU35" s="3"/>
      <c r="FV35" s="3"/>
      <c r="FW35" s="3"/>
      <c r="FX35" s="3"/>
      <c r="FY35" s="3"/>
      <c r="FZ35" s="3"/>
      <c r="GA35" s="3"/>
      <c r="GB35" s="3"/>
      <c r="GC35" s="3"/>
      <c r="GD35" s="323"/>
      <c r="GE35" s="10"/>
      <c r="GF35" s="265" t="e">
        <f>IF(AND($T$8=1,#REF!&gt;0,EU35=""),IF((#REF!/#REF!)&lt;0.25,AB$15&amp;", "&amp;AB$16&amp;", "&amp;$A35&amp;", "&amp;$B35&amp;", "&amp;$C35&amp;"; ",""),"")</f>
        <v>#REF!</v>
      </c>
      <c r="GG35" s="258" t="e">
        <f>IF(AND($T$8=1,#REF!&gt;0,EV35=""),IF((#REF!/#REF!)&lt;0.25,AC$15&amp;", "&amp;AC$16&amp;", "&amp;$A35&amp;", "&amp;$B35&amp;", "&amp;$C35&amp;"; ",""),"")</f>
        <v>#REF!</v>
      </c>
      <c r="GH35" s="259" t="e">
        <f>IF(AND($T$8=1,#REF!&gt;0,EW35=""),IF((#REF!/#REF!)&lt;0.25,AD$15&amp;", "&amp;AD$16&amp;", "&amp;$A35&amp;", "&amp;$B35&amp;", "&amp;$C35&amp;"; ",""),"")</f>
        <v>#REF!</v>
      </c>
      <c r="GI35" s="258" t="e">
        <f>IF(AND($T$8=1,#REF!&gt;0,EX35=""),IF((#REF!/#REF!)&lt;0.25,AE$15&amp;", "&amp;AE$16&amp;", "&amp;$A35&amp;", "&amp;$B35&amp;", "&amp;$C35&amp;"; ",""),"")</f>
        <v>#REF!</v>
      </c>
      <c r="GJ35" s="812" t="e">
        <f>IF(AND($T$8=1,#REF!&gt;0,EY35=""),IF((#REF!/#REF!)&lt;0.25,AF$15&amp;", "&amp;AF$16&amp;", "&amp;$A35&amp;", "&amp;$B35&amp;", "&amp;$C35&amp;"; ",""),"")</f>
        <v>#REF!</v>
      </c>
      <c r="GK35" s="266" t="e">
        <f>IF(AND($T$8=1,#REF!&gt;0,EZ35=""),IF((#REF!/#REF!)&lt;0.25,AG$15&amp;", "&amp;AG$16&amp;", "&amp;$A35&amp;", "&amp;$B35&amp;", "&amp;$C35&amp;"; ",""),"")</f>
        <v>#REF!</v>
      </c>
      <c r="GL35" s="324"/>
      <c r="GM35" s="323"/>
      <c r="GN35" s="10"/>
      <c r="GO35" s="265" t="e">
        <f>IF(AND($U$8=1,$B35="Long length",#REF!&lt;&gt;0),D$15&amp;", "&amp;D$16&amp;", "&amp;$A35&amp;", "&amp;$B35&amp;", "&amp;$C35&amp;"; ","")</f>
        <v>#REF!</v>
      </c>
      <c r="GP35" s="258" t="e">
        <f>IF(AND($U$8=1,$B35="Long length",#REF!&lt;&gt;0),E$15&amp;", "&amp;E$16&amp;", "&amp;$A35&amp;", "&amp;$B35&amp;", "&amp;$C35&amp;"; ","")</f>
        <v>#REF!</v>
      </c>
      <c r="GQ35" s="259" t="e">
        <f>IF(AND($U$8=1,$B35="Long length",#REF!&lt;&gt;0),F$15&amp;", "&amp;F$16&amp;", "&amp;$A35&amp;", "&amp;$B35&amp;", "&amp;$C35&amp;"; ","")</f>
        <v>#REF!</v>
      </c>
      <c r="GR35" s="258" t="e">
        <f>IF(AND($U$8=1,$B35="Long length",#REF!&lt;&gt;0),G$15&amp;", "&amp;G$16&amp;", "&amp;$A35&amp;", "&amp;$B35&amp;", "&amp;$C35&amp;"; ","")</f>
        <v>#REF!</v>
      </c>
      <c r="GS35" s="812" t="e">
        <f>IF(AND($U$8=1,$B35="Long length",#REF!&lt;&gt;0),H$15&amp;", "&amp;H$16&amp;", "&amp;$A35&amp;", "&amp;$B35&amp;", "&amp;$C35&amp;"; ","")</f>
        <v>#REF!</v>
      </c>
      <c r="GT35" s="266" t="e">
        <f>IF(AND($U$8=1,$B35="Long length",#REF!&lt;&gt;0),I$15&amp;", "&amp;I$16&amp;", "&amp;$A35&amp;", "&amp;$B35&amp;", "&amp;$C35&amp;"; ","")</f>
        <v>#REF!</v>
      </c>
      <c r="GU35" s="324"/>
    </row>
    <row r="36" spans="1:203" x14ac:dyDescent="0.2">
      <c r="A36" s="3" t="s">
        <v>11290</v>
      </c>
      <c r="B36" s="3" t="s">
        <v>11274</v>
      </c>
      <c r="C36" s="3" t="s">
        <v>11275</v>
      </c>
      <c r="E36" s="295"/>
      <c r="F36" s="10"/>
      <c r="G36" s="264" t="e">
        <f>IF(AND($D$8=1,#REF!&gt;0),P$15&amp;", "&amp;P$16&amp;", "&amp;$A36&amp;", "&amp;$B36&amp;", "&amp;$C36&amp;"; ","")</f>
        <v>#REF!</v>
      </c>
      <c r="H36" s="255" t="e">
        <f>IF(AND($D$8=1,#REF!&gt;0),Q$15&amp;", "&amp;Q$16&amp;", "&amp;$A36&amp;", "&amp;$B36&amp;", "&amp;$C36&amp;"; ","")</f>
        <v>#REF!</v>
      </c>
      <c r="I36" s="256" t="e">
        <f>IF(AND($D$8=1,#REF!&gt;0),R$15&amp;", "&amp;R$16&amp;", "&amp;$A36&amp;", "&amp;$B36&amp;", "&amp;$C36&amp;"; ","")</f>
        <v>#REF!</v>
      </c>
      <c r="J36" s="255" t="e">
        <f>IF(AND($D$8=1,#REF!&gt;0),S$15&amp;", "&amp;S$16&amp;", "&amp;$A36&amp;", "&amp;$B36&amp;", "&amp;$C36&amp;"; ","")</f>
        <v>#REF!</v>
      </c>
      <c r="K36" s="298" t="e">
        <f>IF(AND($D$8=1,#REF!&gt;0),T$15&amp;", "&amp;T$16&amp;", "&amp;$A36&amp;", "&amp;$B36&amp;", "&amp;$C36&amp;"; ","")</f>
        <v>#REF!</v>
      </c>
      <c r="L36" s="293" t="e">
        <f>IF(AND($D$8=1,#REF!&gt;0),U$15&amp;", "&amp;U$16&amp;", "&amp;$A36&amp;", "&amp;$B36&amp;", "&amp;$C36&amp;"; ","")</f>
        <v>#REF!</v>
      </c>
      <c r="M36" s="50"/>
      <c r="N36" s="295"/>
      <c r="O36" s="10"/>
      <c r="P36" s="264" t="e">
        <f>IF(AND($E$8=1,#REF!&lt;0),D$14&amp;", "&amp;D$15&amp;", "&amp;D$16&amp;", "&amp;$A36&amp;", "&amp;$B36&amp;", "&amp;$C36&amp;"; ","")</f>
        <v>#REF!</v>
      </c>
      <c r="Q36" s="255" t="e">
        <f>IF(AND($E$8=1,#REF!&lt;0),E$14&amp;", "&amp;E$15&amp;", "&amp;E$16&amp;", "&amp;$A36&amp;", "&amp;$B36&amp;", "&amp;$C36&amp;"; ","")</f>
        <v>#REF!</v>
      </c>
      <c r="R36" s="256" t="e">
        <f>IF(AND($E$8=1,#REF!&lt;0),F$14&amp;", "&amp;F$15&amp;", "&amp;F$16&amp;", "&amp;$A36&amp;", "&amp;$B36&amp;", "&amp;$C36&amp;"; ","")</f>
        <v>#REF!</v>
      </c>
      <c r="S36" s="255" t="e">
        <f>IF(AND($E$8=1,#REF!&lt;0),G$14&amp;", "&amp;G$15&amp;", "&amp;G$16&amp;", "&amp;$A36&amp;", "&amp;$B36&amp;", "&amp;$C36&amp;"; ","")</f>
        <v>#REF!</v>
      </c>
      <c r="T36" s="298" t="e">
        <f>IF(AND($E$8=1,#REF!&lt;0),H$14&amp;", "&amp;H$15&amp;", "&amp;H$16&amp;", "&amp;$A36&amp;", "&amp;$B36&amp;", "&amp;$C36&amp;"; ","")</f>
        <v>#REF!</v>
      </c>
      <c r="U36" s="298" t="e">
        <f>IF(AND($E$8=1,#REF!&lt;0),I$14&amp;", "&amp;I$15&amp;", "&amp;I$16&amp;", "&amp;$A36&amp;", "&amp;$B36&amp;", "&amp;$C36&amp;"; ","")</f>
        <v>#REF!</v>
      </c>
      <c r="V36" s="264" t="e">
        <f>IF(AND($E$8=1,#REF!&lt;0),J$14&amp;", "&amp;J$15&amp;", "&amp;J$16&amp;", "&amp;$A36&amp;", "&amp;$B36&amp;", "&amp;$C36&amp;"; ","")</f>
        <v>#REF!</v>
      </c>
      <c r="W36" s="255" t="e">
        <f>IF(AND($E$8=1,#REF!&lt;0),K$14&amp;", "&amp;K$15&amp;", "&amp;K$16&amp;", "&amp;$A36&amp;", "&amp;$B36&amp;", "&amp;$C36&amp;"; ","")</f>
        <v>#REF!</v>
      </c>
      <c r="X36" s="256" t="e">
        <f>IF(AND($E$8=1,#REF!&lt;0),L$14&amp;", "&amp;L$15&amp;", "&amp;L$16&amp;", "&amp;$A36&amp;", "&amp;$B36&amp;", "&amp;$C36&amp;"; ","")</f>
        <v>#REF!</v>
      </c>
      <c r="Y36" s="255" t="e">
        <f>IF(AND($E$8=1,#REF!&lt;0),M$14&amp;", "&amp;M$15&amp;", "&amp;M$16&amp;", "&amp;$A36&amp;", "&amp;$B36&amp;", "&amp;$C36&amp;"; ","")</f>
        <v>#REF!</v>
      </c>
      <c r="Z36" s="298" t="e">
        <f>IF(AND($E$8=1,#REF!&lt;0),N$14&amp;", "&amp;N$15&amp;", "&amp;N$16&amp;", "&amp;$A36&amp;", "&amp;$B36&amp;", "&amp;$C36&amp;"; ","")</f>
        <v>#REF!</v>
      </c>
      <c r="AA36" s="298" t="e">
        <f>IF(AND($E$8=1,#REF!&lt;0),O$14&amp;", "&amp;O$15&amp;", "&amp;O$16&amp;", "&amp;$A36&amp;", "&amp;$B36&amp;", "&amp;$C36&amp;"; ","")</f>
        <v>#REF!</v>
      </c>
      <c r="AB36" s="264" t="e">
        <f>IF(AND($E$8=1,#REF!&lt;0),V$14&amp;", "&amp;V$15&amp;", "&amp;V$16&amp;", "&amp;$A36&amp;", "&amp;$B36&amp;", "&amp;$C36&amp;"; ","")</f>
        <v>#REF!</v>
      </c>
      <c r="AC36" s="255" t="e">
        <f>IF(AND($E$8=1,#REF!&lt;0),W$14&amp;", "&amp;W$15&amp;", "&amp;W$16&amp;", "&amp;$A36&amp;", "&amp;$B36&amp;", "&amp;$C36&amp;"; ","")</f>
        <v>#REF!</v>
      </c>
      <c r="AD36" s="256" t="e">
        <f>IF(AND($E$8=1,#REF!&lt;0),X$14&amp;", "&amp;X$15&amp;", "&amp;X$16&amp;", "&amp;$A36&amp;", "&amp;$B36&amp;", "&amp;$C36&amp;"; ","")</f>
        <v>#REF!</v>
      </c>
      <c r="AE36" s="257" t="e">
        <f>IF(AND($E$8=1,#REF!&lt;0),Y$14&amp;", "&amp;Y$15&amp;", "&amp;Y$16&amp;", "&amp;$A36&amp;", "&amp;$B36&amp;", "&amp;$C36&amp;"; ","")</f>
        <v>#REF!</v>
      </c>
      <c r="AF36" s="256" t="e">
        <f>IF(AND($E$8=1,#REF!&lt;0),Z$14&amp;", "&amp;Z$15&amp;", "&amp;Z$16&amp;", "&amp;$A36&amp;", "&amp;$B36&amp;", "&amp;$C36&amp;"; ","")</f>
        <v>#REF!</v>
      </c>
      <c r="AG36" s="298" t="e">
        <f>IF(AND($E$8=1,#REF!&lt;0),AA$14&amp;", "&amp;AA$15&amp;", "&amp;AA$16&amp;", "&amp;$A36&amp;", "&amp;$B36&amp;", "&amp;$C36&amp;"; ","")</f>
        <v>#REF!</v>
      </c>
      <c r="AH36" s="264" t="e">
        <f>IF(AND($E$8=1,#REF!&lt;0),AB$14&amp;", "&amp;AB$15&amp;", "&amp;AB$16&amp;", "&amp;$A36&amp;", "&amp;$B36&amp;", "&amp;$C36&amp;"; ","")</f>
        <v>#REF!</v>
      </c>
      <c r="AI36" s="255" t="e">
        <f>IF(AND($E$8=1,#REF!&lt;0),AC$14&amp;", "&amp;AC$15&amp;", "&amp;AC$16&amp;", "&amp;$A36&amp;", "&amp;$B36&amp;", "&amp;$C36&amp;"; ","")</f>
        <v>#REF!</v>
      </c>
      <c r="AJ36" s="256" t="e">
        <f>IF(AND($E$8=1,#REF!&lt;0),AD$14&amp;", "&amp;AD$15&amp;", "&amp;AD$16&amp;", "&amp;$A36&amp;", "&amp;$B36&amp;", "&amp;$C36&amp;"; ","")</f>
        <v>#REF!</v>
      </c>
      <c r="AK36" s="257" t="e">
        <f>IF(AND($E$8=1,#REF!&lt;0),AE$14&amp;", "&amp;AE$15&amp;", "&amp;AE$16&amp;", "&amp;$A36&amp;", "&amp;$B36&amp;", "&amp;$C36&amp;"; ","")</f>
        <v>#REF!</v>
      </c>
      <c r="AL36" s="256" t="e">
        <f>IF(AND($E$8=1,#REF!&lt;0),AF$14&amp;", "&amp;AF$15&amp;", "&amp;AF$16&amp;", "&amp;$A36&amp;", "&amp;$B36&amp;", "&amp;$C36&amp;"; ","")</f>
        <v>#REF!</v>
      </c>
      <c r="AM36" s="802" t="e">
        <f>IF(AND($E$8=1,#REF!&lt;0),AG$14&amp;", "&amp;AG$15&amp;", "&amp;AG$16&amp;", "&amp;$A36&amp;", "&amp;$B36&amp;", "&amp;$C36&amp;"; ","")</f>
        <v>#REF!</v>
      </c>
      <c r="AN36" s="50"/>
      <c r="AO36" s="295"/>
      <c r="AP36" s="10"/>
      <c r="AQ36" s="286"/>
      <c r="AR36" s="287"/>
      <c r="AS36" s="301"/>
      <c r="AT36" s="287"/>
      <c r="AU36" s="303"/>
      <c r="AV36" s="303"/>
      <c r="AW36" s="286"/>
      <c r="AX36" s="287"/>
      <c r="AY36" s="301"/>
      <c r="AZ36" s="287"/>
      <c r="BA36" s="303"/>
      <c r="BB36" s="804"/>
      <c r="BC36" s="286"/>
      <c r="BD36" s="287"/>
      <c r="BE36" s="301"/>
      <c r="BF36" s="287"/>
      <c r="BG36" s="303"/>
      <c r="BH36" s="804"/>
      <c r="BI36" s="286"/>
      <c r="BJ36" s="287"/>
      <c r="BK36" s="301"/>
      <c r="BL36" s="287"/>
      <c r="BM36" s="303"/>
      <c r="BN36" s="804"/>
      <c r="BO36" s="50"/>
      <c r="BP36" s="295"/>
      <c r="BQ36" s="10"/>
      <c r="BR36" s="264" t="e">
        <f>IF(AND($G$8=1,#REF!&lt;&gt;"",ABS(#REF!)-INT(ABS(#REF!))&lt;&gt;0,ABS(#REF!)-INT(ABS(#REF!))&lt;&gt;0.5),D$14&amp;", "&amp;D$15&amp;", "&amp;D$16&amp;", "&amp;$A36&amp;", "&amp;$B36&amp;", "&amp;$C36&amp;"; ","")</f>
        <v>#REF!</v>
      </c>
      <c r="BS36" s="255" t="e">
        <f>IF(AND($G$8=1,#REF!&lt;&gt;"",ABS(#REF!)-INT(ABS(#REF!))&lt;&gt;0,ABS(#REF!)-INT(ABS(#REF!))&lt;&gt;0.5),E$14&amp;", "&amp;E$15&amp;", "&amp;E$16&amp;", "&amp;$A36&amp;", "&amp;$B36&amp;", "&amp;$C36&amp;"; ","")</f>
        <v>#REF!</v>
      </c>
      <c r="BT36" s="256" t="e">
        <f>IF(AND($G$8=1,#REF!&lt;&gt;"",ABS(#REF!)-INT(ABS(#REF!))&lt;&gt;0,ABS(#REF!)-INT(ABS(#REF!))&lt;&gt;0.5),F$14&amp;", "&amp;F$15&amp;", "&amp;F$16&amp;", "&amp;$A36&amp;", "&amp;$B36&amp;", "&amp;$C36&amp;"; ","")</f>
        <v>#REF!</v>
      </c>
      <c r="BU36" s="255" t="e">
        <f>IF(AND($G$8=1,#REF!&lt;&gt;"",ABS(#REF!)-INT(ABS(#REF!))&lt;&gt;0,ABS(#REF!)-INT(ABS(#REF!))&lt;&gt;0.5),G$14&amp;", "&amp;G$15&amp;", "&amp;G$16&amp;", "&amp;$A36&amp;", "&amp;$B36&amp;", "&amp;$C36&amp;"; ","")</f>
        <v>#REF!</v>
      </c>
      <c r="BV36" s="256" t="e">
        <f>IF(AND($G$8=1,#REF!&lt;&gt;"",ABS(#REF!)-INT(ABS(#REF!))&lt;&gt;0,ABS(#REF!)-INT(ABS(#REF!))&lt;&gt;0.5),H$14&amp;", "&amp;H$15&amp;", "&amp;H$16&amp;", "&amp;$A36&amp;", "&amp;$B36&amp;", "&amp;$C36&amp;"; ","")</f>
        <v>#REF!</v>
      </c>
      <c r="BW36" s="255" t="e">
        <f>IF(AND($G$8=1,#REF!&lt;&gt;"",ABS(#REF!)-INT(ABS(#REF!))&lt;&gt;0,ABS(#REF!)-INT(ABS(#REF!))&lt;&gt;0.5),I$14&amp;", "&amp;I$15&amp;", "&amp;I$16&amp;", "&amp;$A36&amp;", "&amp;$B36&amp;", "&amp;$C36&amp;"; ","")</f>
        <v>#REF!</v>
      </c>
      <c r="BX36" s="264" t="e">
        <f>IF(AND($G$8=1,#REF!&lt;&gt;"",ABS(#REF!)-INT(ABS(#REF!))&lt;&gt;0,ABS(#REF!)-INT(ABS(#REF!))&lt;&gt;0.5),J$14&amp;", "&amp;J$15&amp;", "&amp;J$16&amp;", "&amp;$A36&amp;", "&amp;$B36&amp;", "&amp;$C36&amp;"; ","")</f>
        <v>#REF!</v>
      </c>
      <c r="BY36" s="255" t="e">
        <f>IF(AND($G$8=1,#REF!&lt;&gt;"",ABS(#REF!)-INT(ABS(#REF!))&lt;&gt;0,ABS(#REF!)-INT(ABS(#REF!))&lt;&gt;0.5),K$14&amp;", "&amp;K$15&amp;", "&amp;K$16&amp;", "&amp;$A36&amp;", "&amp;$B36&amp;", "&amp;$C36&amp;"; ","")</f>
        <v>#REF!</v>
      </c>
      <c r="BZ36" s="256" t="e">
        <f>IF(AND($G$8=1,#REF!&lt;&gt;"",ABS(#REF!)-INT(ABS(#REF!))&lt;&gt;0,ABS(#REF!)-INT(ABS(#REF!))&lt;&gt;0.5),L$14&amp;", "&amp;L$15&amp;", "&amp;L$16&amp;", "&amp;$A36&amp;", "&amp;$B36&amp;", "&amp;$C36&amp;"; ","")</f>
        <v>#REF!</v>
      </c>
      <c r="CA36" s="255" t="e">
        <f>IF(AND($G$8=1,#REF!&lt;&gt;"",ABS(#REF!)-INT(ABS(#REF!))&lt;&gt;0,ABS(#REF!)-INT(ABS(#REF!))&lt;&gt;0.5),M$14&amp;", "&amp;M$15&amp;", "&amp;M$16&amp;", "&amp;$A36&amp;", "&amp;$B36&amp;", "&amp;$C36&amp;"; ","")</f>
        <v>#REF!</v>
      </c>
      <c r="CB36" s="298" t="e">
        <f>IF(AND($G$8=1,#REF!&lt;&gt;"",ABS(#REF!)-INT(ABS(#REF!))&lt;&gt;0,ABS(#REF!)-INT(ABS(#REF!))&lt;&gt;0.5),N$14&amp;", "&amp;N$15&amp;", "&amp;N$16&amp;", "&amp;$A36&amp;", "&amp;$B36&amp;", "&amp;$C36&amp;"; ","")</f>
        <v>#REF!</v>
      </c>
      <c r="CC36" s="802" t="e">
        <f>IF(AND($G$8=1,#REF!&lt;&gt;"",ABS(#REF!)-INT(ABS(#REF!))&lt;&gt;0,ABS(#REF!)-INT(ABS(#REF!))&lt;&gt;0.5),O$14&amp;", "&amp;O$15&amp;", "&amp;O$16&amp;", "&amp;$A36&amp;", "&amp;$B36&amp;", "&amp;$C36&amp;"; ","")</f>
        <v>#REF!</v>
      </c>
      <c r="CD36" s="298" t="e">
        <f>IF(AND($G$8=1,#REF!&lt;&gt;"",ABS(#REF!)-INT(ABS(#REF!))&lt;&gt;0,ABS(#REF!)-INT(ABS(#REF!))&lt;&gt;0.5),P$14&amp;", "&amp;P$15&amp;", "&amp;P$16&amp;", "&amp;$A36&amp;", "&amp;$B36&amp;", "&amp;$C36&amp;"; ","")</f>
        <v>#REF!</v>
      </c>
      <c r="CE36" s="806" t="e">
        <f>IF(AND($G$8=1,#REF!&lt;&gt;"",ABS(#REF!)-INT(ABS(#REF!))&lt;&gt;0,ABS(#REF!)-INT(ABS(#REF!))&lt;&gt;0.5),Q$14&amp;", "&amp;Q$15&amp;", "&amp;Q$16&amp;", "&amp;$A36&amp;", "&amp;$B36&amp;", "&amp;$C36&amp;"; ","")</f>
        <v>#REF!</v>
      </c>
      <c r="CF36" s="298" t="e">
        <f>IF(AND($G$8=1,#REF!&lt;&gt;"",ABS(#REF!)-INT(ABS(#REF!))&lt;&gt;0,ABS(#REF!)-INT(ABS(#REF!))&lt;&gt;0.5),R$14&amp;", "&amp;R$15&amp;", "&amp;R$16&amp;", "&amp;$A36&amp;", "&amp;$B36&amp;", "&amp;$C36&amp;"; ","")</f>
        <v>#REF!</v>
      </c>
      <c r="CG36" s="806" t="e">
        <f>IF(AND($G$8=1,#REF!&lt;&gt;"",ABS(#REF!)-INT(ABS(#REF!))&lt;&gt;0,ABS(#REF!)-INT(ABS(#REF!))&lt;&gt;0.5),S$14&amp;", "&amp;S$15&amp;", "&amp;S$16&amp;", "&amp;$A36&amp;", "&amp;$B36&amp;", "&amp;$C36&amp;"; ","")</f>
        <v>#REF!</v>
      </c>
      <c r="CH36" s="298" t="e">
        <f>IF(AND($G$8=1,#REF!&lt;&gt;"",ABS(#REF!)-INT(ABS(#REF!))&lt;&gt;0,ABS(#REF!)-INT(ABS(#REF!))&lt;&gt;0.5),T$14&amp;", "&amp;T$15&amp;", "&amp;T$16&amp;", "&amp;$A36&amp;", "&amp;$B36&amp;", "&amp;$C36&amp;"; ","")</f>
        <v>#REF!</v>
      </c>
      <c r="CI36" s="298" t="e">
        <f>IF(AND($G$8=1,#REF!&lt;&gt;"",ABS(#REF!)-INT(ABS(#REF!))&lt;&gt;0,ABS(#REF!)-INT(ABS(#REF!))&lt;&gt;0.5),U$14&amp;", "&amp;U$15&amp;", "&amp;U$16&amp;", "&amp;$A36&amp;", "&amp;$B36&amp;", "&amp;$C36&amp;"; ","")</f>
        <v>#REF!</v>
      </c>
      <c r="CJ36" s="264" t="e">
        <f>IF(AND($G$8=1,#REF!&lt;&gt;"",ABS(#REF!)-INT(ABS(#REF!))&lt;&gt;0,ABS(#REF!)-INT(ABS(#REF!))&lt;&gt;0.5),V$14&amp;", "&amp;V$15&amp;", "&amp;V$16&amp;", "&amp;$A36&amp;", "&amp;$B36&amp;", "&amp;$C36&amp;"; ","")</f>
        <v>#REF!</v>
      </c>
      <c r="CK36" s="255" t="e">
        <f>IF(AND($G$8=1,#REF!&lt;&gt;"",ABS(#REF!)-INT(ABS(#REF!))&lt;&gt;0,ABS(#REF!)-INT(ABS(#REF!))&lt;&gt;0.5),W$14&amp;", "&amp;W$15&amp;", "&amp;W$16&amp;", "&amp;$A36&amp;", "&amp;$B36&amp;", "&amp;$C36&amp;"; ","")</f>
        <v>#REF!</v>
      </c>
      <c r="CL36" s="256" t="e">
        <f>IF(AND($G$8=1,#REF!&lt;&gt;"",ABS(#REF!)-INT(ABS(#REF!))&lt;&gt;0,ABS(#REF!)-INT(ABS(#REF!))&lt;&gt;0.5),X$14&amp;", "&amp;X$15&amp;", "&amp;X$16&amp;", "&amp;$A36&amp;", "&amp;$B36&amp;", "&amp;$C36&amp;"; ","")</f>
        <v>#REF!</v>
      </c>
      <c r="CM36" s="255" t="e">
        <f>IF(AND($G$8=1,#REF!&lt;&gt;"",ABS(#REF!)-INT(ABS(#REF!))&lt;&gt;0,ABS(#REF!)-INT(ABS(#REF!))&lt;&gt;0.5),Y$14&amp;", "&amp;Y$15&amp;", "&amp;Y$16&amp;", "&amp;$A36&amp;", "&amp;$B36&amp;", "&amp;$C36&amp;"; ","")</f>
        <v>#REF!</v>
      </c>
      <c r="CN36" s="298" t="e">
        <f>IF(AND($G$8=1,#REF!&lt;&gt;"",ABS(#REF!)-INT(ABS(#REF!))&lt;&gt;0,ABS(#REF!)-INT(ABS(#REF!))&lt;&gt;0.5),Z$14&amp;", "&amp;Z$15&amp;", "&amp;Z$16&amp;", "&amp;$A36&amp;", "&amp;$B36&amp;", "&amp;$C36&amp;"; ","")</f>
        <v>#REF!</v>
      </c>
      <c r="CO36" s="293" t="e">
        <f>IF(AND($G$8=1,#REF!&lt;&gt;"",ABS(#REF!)-INT(ABS(#REF!))&lt;&gt;0,ABS(#REF!)-INT(ABS(#REF!))&lt;&gt;0.5),AA$14&amp;", "&amp;AA$15&amp;", "&amp;AA$16&amp;", "&amp;$A36&amp;", "&amp;$B36&amp;", "&amp;$C36&amp;"; ","")</f>
        <v>#REF!</v>
      </c>
      <c r="CP36" s="50"/>
      <c r="CQ36" s="295"/>
      <c r="CR36" s="10"/>
      <c r="CS36" s="10" t="s">
        <v>124</v>
      </c>
      <c r="CT36" s="10" t="s">
        <v>11274</v>
      </c>
      <c r="CU36" s="10" t="s">
        <v>11284</v>
      </c>
      <c r="CV36" s="329" t="e">
        <f>'3 Part-time'!#REF!</f>
        <v>#REF!</v>
      </c>
      <c r="CW36" s="838" t="e">
        <f>'3 Part-time'!#REF!</f>
        <v>#REF!</v>
      </c>
      <c r="CX36" s="839"/>
      <c r="CY36" s="846"/>
      <c r="CZ36" s="840"/>
      <c r="DA36" s="840"/>
      <c r="DB36" s="329">
        <f>'3 Part-time'!G33</f>
        <v>0</v>
      </c>
      <c r="DC36" s="838">
        <f>'3 Part-time'!H33</f>
        <v>0</v>
      </c>
      <c r="DD36" s="839"/>
      <c r="DE36" s="846"/>
      <c r="DF36" s="840"/>
      <c r="DG36" s="845"/>
      <c r="DH36" s="330">
        <f>'3 Part-time'!J33</f>
        <v>0</v>
      </c>
      <c r="DI36" s="330">
        <f>'3 Part-time'!K33</f>
        <v>0</v>
      </c>
      <c r="DJ36" s="840"/>
      <c r="DK36" s="847"/>
      <c r="DL36" s="840"/>
      <c r="DM36" s="840"/>
      <c r="DN36" s="329">
        <f>'3 Part-time'!M33</f>
        <v>0</v>
      </c>
      <c r="DO36" s="838">
        <f>'3 Part-time'!N33</f>
        <v>0</v>
      </c>
      <c r="DP36" s="839"/>
      <c r="DQ36" s="846"/>
      <c r="DR36" s="840"/>
      <c r="DS36" s="840"/>
      <c r="DT36" s="329">
        <f>'3 Part-time'!P33</f>
        <v>0</v>
      </c>
      <c r="DU36" s="838">
        <f>'3 Part-time'!Q33</f>
        <v>0</v>
      </c>
      <c r="DV36" s="839"/>
      <c r="DW36" s="846"/>
      <c r="DX36" s="814"/>
      <c r="DY36" s="817"/>
      <c r="DZ36" s="50"/>
      <c r="EA36" s="295"/>
      <c r="EB36" s="10"/>
      <c r="EC36" s="264" t="e">
        <f>IF(AND($I$8=1,#REF!&lt;&gt;ROUND(#REF!,2)),AB$15&amp;", "&amp;AB$16&amp;", "&amp;$A36&amp;", "&amp;$B36&amp;", "&amp;$C36&amp;"; ","")</f>
        <v>#REF!</v>
      </c>
      <c r="ED36" s="255" t="e">
        <f>IF(AND($I$8=1,#REF!&lt;&gt;ROUND(#REF!,2)),AC$15&amp;", "&amp;AC$16&amp;", "&amp;$A36&amp;", "&amp;$B36&amp;", "&amp;$C36&amp;"; ","")</f>
        <v>#REF!</v>
      </c>
      <c r="EE36" s="256" t="e">
        <f>IF(AND($I$8=1,#REF!&lt;&gt;ROUND(#REF!,2)),AD$15&amp;", "&amp;AD$16&amp;", "&amp;$A36&amp;", "&amp;$B36&amp;", "&amp;$C36&amp;"; ","")</f>
        <v>#REF!</v>
      </c>
      <c r="EF36" s="255" t="e">
        <f>IF(AND($I$8=1,#REF!&lt;&gt;ROUND(#REF!,2)),AE$15&amp;", "&amp;AE$16&amp;", "&amp;$A36&amp;", "&amp;$B36&amp;", "&amp;$C36&amp;"; ","")</f>
        <v>#REF!</v>
      </c>
      <c r="EG36" s="298" t="e">
        <f>IF(AND($I$8=1,#REF!&lt;&gt;ROUND(#REF!,2)),AF$15&amp;", "&amp;AF$16&amp;", "&amp;$A36&amp;", "&amp;$B36&amp;", "&amp;$C36&amp;"; ","")</f>
        <v>#REF!</v>
      </c>
      <c r="EH36" s="293" t="e">
        <f>IF(AND($I$8=1,#REF!&lt;&gt;ROUND(#REF!,2)),AG$15&amp;", "&amp;AG$16&amp;", "&amp;$A36&amp;", "&amp;$B36&amp;", "&amp;$C36&amp;"; ","")</f>
        <v>#REF!</v>
      </c>
      <c r="EI36" s="50"/>
      <c r="EJ36" s="295"/>
      <c r="EK36" s="10"/>
      <c r="EL36" s="264" t="e">
        <f>IF(AND($J$8=1,#REF!&gt;#REF!),AB$15&amp;", "&amp;AB$16&amp;", "&amp;$A36&amp;", "&amp;$B36&amp;", "&amp;$C36&amp;"; ","")</f>
        <v>#REF!</v>
      </c>
      <c r="EM36" s="255" t="e">
        <f>IF(AND($J$8=1,#REF!&gt;#REF!),AC$15&amp;", "&amp;AC$16&amp;", "&amp;$A36&amp;", "&amp;$B36&amp;", "&amp;$C36&amp;"; ","")</f>
        <v>#REF!</v>
      </c>
      <c r="EN36" s="256" t="e">
        <f>IF(AND($J$8=1,#REF!&gt;#REF!),AD$15&amp;", "&amp;AD$16&amp;", "&amp;$A36&amp;", "&amp;$B36&amp;", "&amp;$C36&amp;"; ","")</f>
        <v>#REF!</v>
      </c>
      <c r="EO36" s="255" t="e">
        <f>IF(AND($J$8=1,#REF!&gt;#REF!),AE$15&amp;", "&amp;AE$16&amp;", "&amp;$A36&amp;", "&amp;$B36&amp;", "&amp;$C36&amp;"; ","")</f>
        <v>#REF!</v>
      </c>
      <c r="EP36" s="254" t="e">
        <f>IF(AND($J$8=1,#REF!&gt;#REF!),AF$15&amp;", "&amp;AF$16&amp;", "&amp;$A36&amp;", "&amp;$B36&amp;", "&amp;$C36&amp;"; ","")</f>
        <v>#REF!</v>
      </c>
      <c r="EQ36" s="293" t="e">
        <f>IF(AND($J$8=1,#REF!&gt;#REF!),AG$15&amp;", "&amp;AG$16&amp;", "&amp;$A36&amp;", "&amp;$B36&amp;", "&amp;$C36&amp;"; ","")</f>
        <v>#REF!</v>
      </c>
      <c r="ER36" s="50"/>
      <c r="ES36" s="295"/>
      <c r="ET36" s="10"/>
      <c r="EU36" s="264" t="e">
        <f>IF(AND($K$8=1,#REF!&gt;0),IF((#REF!/#REF!)&lt;0.03,AB$15&amp;", "&amp;AB$16&amp;", "&amp;$A36&amp;", "&amp;$B36&amp;", "&amp;$C36&amp;"; ",""),"")</f>
        <v>#REF!</v>
      </c>
      <c r="EV36" s="255" t="e">
        <f>IF(AND($K$8=1,#REF!&gt;0),IF((#REF!/#REF!)&lt;0.03,AC$15&amp;", "&amp;AC$16&amp;", "&amp;$A36&amp;", "&amp;$B36&amp;", "&amp;$C36&amp;"; ",""),"")</f>
        <v>#REF!</v>
      </c>
      <c r="EW36" s="256" t="e">
        <f>IF(AND($K$8=1,#REF!&gt;0),IF((#REF!/#REF!)&lt;0.03,AD$15&amp;", "&amp;AD$16&amp;", "&amp;$A36&amp;", "&amp;$B36&amp;", "&amp;$C36&amp;"; ",""),"")</f>
        <v>#REF!</v>
      </c>
      <c r="EX36" s="255" t="e">
        <f>IF(AND($K$8=1,#REF!&gt;0),IF((#REF!/#REF!)&lt;0.03,AE$15&amp;", "&amp;AE$16&amp;", "&amp;$A36&amp;", "&amp;$B36&amp;", "&amp;$C36&amp;"; ",""),"")</f>
        <v>#REF!</v>
      </c>
      <c r="EY36" s="254" t="e">
        <f>IF(AND($K$8=1,#REF!&gt;0),IF((#REF!/#REF!)&lt;0.03,AF$15&amp;", "&amp;AF$16&amp;", "&amp;$A36&amp;", "&amp;$B36&amp;", "&amp;$C36&amp;"; ",""),"")</f>
        <v>#REF!</v>
      </c>
      <c r="EZ36" s="293" t="e">
        <f>IF(AND($K$8=1,#REF!&gt;0),IF((#REF!/#REF!)&lt;0.03,AG$15&amp;", "&amp;AG$16&amp;", "&amp;$A36&amp;", "&amp;$B36&amp;", "&amp;$C36&amp;"; ",""),"")</f>
        <v>#REF!</v>
      </c>
      <c r="FA36" s="50"/>
      <c r="FB36" s="3"/>
      <c r="FC36" s="323"/>
      <c r="FD36" s="10"/>
      <c r="FE36" s="264" t="e">
        <f>IF(AND($Q$8=1,SUM(#REF!,#REF!)&gt;$FC$22,#REF!=0),P$15&amp;", "&amp;P$16&amp;", "&amp;$A36&amp;", "&amp;$B36&amp;", "&amp;$C36&amp;"; ","")</f>
        <v>#REF!</v>
      </c>
      <c r="FF36" s="255" t="e">
        <f>IF(AND($Q$8=1,SUM(#REF!,#REF!)&gt;$FC$22,#REF!=0),Q$15&amp;", "&amp;Q$16&amp;", "&amp;$A36&amp;", "&amp;$B36&amp;", "&amp;$C36&amp;"; ","")</f>
        <v>#REF!</v>
      </c>
      <c r="FG36" s="256" t="e">
        <f>IF(AND($Q$8=1,SUM(#REF!,#REF!)&gt;$FC$22,#REF!=0),R$15&amp;", "&amp;R$16&amp;", "&amp;$A36&amp;", "&amp;$B36&amp;", "&amp;$C36&amp;"; ","")</f>
        <v>#REF!</v>
      </c>
      <c r="FH36" s="255" t="e">
        <f>IF(AND($Q$8=1,SUM(#REF!,#REF!)&gt;$FC$22,#REF!=0),S$15&amp;", "&amp;S$16&amp;", "&amp;$A36&amp;", "&amp;$B36&amp;", "&amp;$C36&amp;"; ","")</f>
        <v>#REF!</v>
      </c>
      <c r="FI36" s="254" t="e">
        <f>IF(AND($Q$8=1,SUM(#REF!,#REF!)&gt;$FC$22,#REF!=0),T$15&amp;", "&amp;T$16&amp;", "&amp;$A36&amp;", "&amp;$B36&amp;", "&amp;$C36&amp;"; ","")</f>
        <v>#REF!</v>
      </c>
      <c r="FJ36" s="293" t="e">
        <f>IF(AND($Q$8=1,SUM(#REF!,#REF!)&gt;$FC$22,#REF!=0),U$15&amp;", "&amp;U$16&amp;", "&amp;$A36&amp;", "&amp;$B36&amp;", "&amp;$C36&amp;"; ","")</f>
        <v>#REF!</v>
      </c>
      <c r="FK36" s="324"/>
      <c r="FL36" s="323"/>
      <c r="FM36" s="10"/>
      <c r="FN36" s="264" t="e">
        <f>IF(AND($R$8=1,SUM(#REF!,#REF!)&gt;0,SUM(#REF!,#REF!)=ABS(#REF!)),P$15&amp;", "&amp;P$16&amp;", "&amp;$A36&amp;", "&amp;$B36&amp;", "&amp;$C36&amp;"; ","")</f>
        <v>#REF!</v>
      </c>
      <c r="FO36" s="255" t="e">
        <f>IF(AND($R$8=1,SUM(#REF!,#REF!)&gt;0,SUM(#REF!,#REF!)=ABS(#REF!)),Q$15&amp;", "&amp;Q$16&amp;", "&amp;$A36&amp;", "&amp;$B36&amp;", "&amp;$C36&amp;"; ","")</f>
        <v>#REF!</v>
      </c>
      <c r="FP36" s="256" t="e">
        <f>IF(AND($R$8=1,SUM(#REF!,#REF!)&gt;0,SUM(#REF!,#REF!)=ABS(#REF!)),R$15&amp;", "&amp;R$16&amp;", "&amp;$A36&amp;", "&amp;$B36&amp;", "&amp;$C36&amp;"; ","")</f>
        <v>#REF!</v>
      </c>
      <c r="FQ36" s="255" t="e">
        <f>IF(AND($R$8=1,SUM(#REF!,#REF!)&gt;0,SUM(#REF!,#REF!)=ABS(#REF!)),S$15&amp;", "&amp;S$16&amp;", "&amp;$A36&amp;", "&amp;$B36&amp;", "&amp;$C36&amp;"; ","")</f>
        <v>#REF!</v>
      </c>
      <c r="FR36" s="254" t="e">
        <f>IF(AND($R$8=1,SUM(#REF!,#REF!)&gt;0,SUM(#REF!,#REF!)=ABS(#REF!)),T$15&amp;", "&amp;T$16&amp;", "&amp;$A36&amp;", "&amp;$B36&amp;", "&amp;$C36&amp;"; ","")</f>
        <v>#REF!</v>
      </c>
      <c r="FS36" s="293" t="e">
        <f>IF(AND($R$8=1,SUM(#REF!,#REF!)&gt;0,SUM(#REF!,#REF!)=ABS(#REF!)),U$15&amp;", "&amp;U$16&amp;", "&amp;$A36&amp;", "&amp;$B36&amp;", "&amp;$C36&amp;"; ","")</f>
        <v>#REF!</v>
      </c>
      <c r="FT36" s="324"/>
      <c r="FU36" s="3"/>
      <c r="FV36" s="3"/>
      <c r="FW36" s="3"/>
      <c r="FX36" s="3"/>
      <c r="FY36" s="3"/>
      <c r="FZ36" s="3"/>
      <c r="GA36" s="3"/>
      <c r="GB36" s="3"/>
      <c r="GC36" s="3"/>
      <c r="GD36" s="323"/>
      <c r="GE36" s="10"/>
      <c r="GF36" s="264" t="e">
        <f>IF(AND($T$8=1,#REF!&gt;0,EU36=""),IF((#REF!/#REF!)&lt;0.25,AB$15&amp;", "&amp;AB$16&amp;", "&amp;$A36&amp;", "&amp;$B36&amp;", "&amp;$C36&amp;"; ",""),"")</f>
        <v>#REF!</v>
      </c>
      <c r="GG36" s="255" t="e">
        <f>IF(AND($T$8=1,#REF!&gt;0,EV36=""),IF((#REF!/#REF!)&lt;0.25,AC$15&amp;", "&amp;AC$16&amp;", "&amp;$A36&amp;", "&amp;$B36&amp;", "&amp;$C36&amp;"; ",""),"")</f>
        <v>#REF!</v>
      </c>
      <c r="GH36" s="256" t="e">
        <f>IF(AND($T$8=1,#REF!&gt;0,EW36=""),IF((#REF!/#REF!)&lt;0.25,AD$15&amp;", "&amp;AD$16&amp;", "&amp;$A36&amp;", "&amp;$B36&amp;", "&amp;$C36&amp;"; ",""),"")</f>
        <v>#REF!</v>
      </c>
      <c r="GI36" s="255" t="e">
        <f>IF(AND($T$8=1,#REF!&gt;0,EX36=""),IF((#REF!/#REF!)&lt;0.25,AE$15&amp;", "&amp;AE$16&amp;", "&amp;$A36&amp;", "&amp;$B36&amp;", "&amp;$C36&amp;"; ",""),"")</f>
        <v>#REF!</v>
      </c>
      <c r="GJ36" s="254" t="e">
        <f>IF(AND($T$8=1,#REF!&gt;0,EY36=""),IF((#REF!/#REF!)&lt;0.25,AF$15&amp;", "&amp;AF$16&amp;", "&amp;$A36&amp;", "&amp;$B36&amp;", "&amp;$C36&amp;"; ",""),"")</f>
        <v>#REF!</v>
      </c>
      <c r="GK36" s="293" t="e">
        <f>IF(AND($T$8=1,#REF!&gt;0,EZ36=""),IF((#REF!/#REF!)&lt;0.25,AG$15&amp;", "&amp;AG$16&amp;", "&amp;$A36&amp;", "&amp;$B36&amp;", "&amp;$C36&amp;"; ",""),"")</f>
        <v>#REF!</v>
      </c>
      <c r="GL36" s="324"/>
      <c r="GM36" s="323"/>
      <c r="GN36" s="10"/>
      <c r="GO36" s="264" t="e">
        <f>IF(AND($U$8=1,$B36="Long length",#REF!&lt;&gt;0),D$15&amp;", "&amp;D$16&amp;", "&amp;$A36&amp;", "&amp;$B36&amp;", "&amp;$C36&amp;"; ","")</f>
        <v>#REF!</v>
      </c>
      <c r="GP36" s="255" t="e">
        <f>IF(AND($U$8=1,$B36="Long length",#REF!&lt;&gt;0),E$15&amp;", "&amp;E$16&amp;", "&amp;$A36&amp;", "&amp;$B36&amp;", "&amp;$C36&amp;"; ","")</f>
        <v>#REF!</v>
      </c>
      <c r="GQ36" s="256" t="e">
        <f>IF(AND($U$8=1,$B36="Long length",#REF!&lt;&gt;0),F$15&amp;", "&amp;F$16&amp;", "&amp;$A36&amp;", "&amp;$B36&amp;", "&amp;$C36&amp;"; ","")</f>
        <v>#REF!</v>
      </c>
      <c r="GR36" s="255" t="e">
        <f>IF(AND($U$8=1,$B36="Long length",#REF!&lt;&gt;0),G$15&amp;", "&amp;G$16&amp;", "&amp;$A36&amp;", "&amp;$B36&amp;", "&amp;$C36&amp;"; ","")</f>
        <v>#REF!</v>
      </c>
      <c r="GS36" s="254" t="e">
        <f>IF(AND($U$8=1,$B36="Long length",#REF!&lt;&gt;0),H$15&amp;", "&amp;H$16&amp;", "&amp;$A36&amp;", "&amp;$B36&amp;", "&amp;$C36&amp;"; ","")</f>
        <v>#REF!</v>
      </c>
      <c r="GT36" s="293" t="e">
        <f>IF(AND($U$8=1,$B36="Long length",#REF!&lt;&gt;0),I$15&amp;", "&amp;I$16&amp;", "&amp;$A36&amp;", "&amp;$B36&amp;", "&amp;$C36&amp;"; ","")</f>
        <v>#REF!</v>
      </c>
      <c r="GU36" s="324"/>
    </row>
    <row r="37" spans="1:203" x14ac:dyDescent="0.2">
      <c r="A37" s="3" t="s">
        <v>11290</v>
      </c>
      <c r="B37" s="3" t="s">
        <v>11274</v>
      </c>
      <c r="C37" s="3" t="s">
        <v>11284</v>
      </c>
      <c r="E37" s="295"/>
      <c r="F37" s="10"/>
      <c r="G37" s="265" t="e">
        <f>IF(AND($D$8=1,#REF!&gt;0),P$15&amp;", "&amp;P$16&amp;", "&amp;$A37&amp;", "&amp;$B37&amp;", "&amp;$C37&amp;"; ","")</f>
        <v>#REF!</v>
      </c>
      <c r="H37" s="258" t="e">
        <f>IF(AND($D$8=1,#REF!&gt;0),Q$15&amp;", "&amp;Q$16&amp;", "&amp;$A37&amp;", "&amp;$B37&amp;", "&amp;$C37&amp;"; ","")</f>
        <v>#REF!</v>
      </c>
      <c r="I37" s="259" t="e">
        <f>IF(AND($D$8=1,#REF!&gt;0),R$15&amp;", "&amp;R$16&amp;", "&amp;$A37&amp;", "&amp;$B37&amp;", "&amp;$C37&amp;"; ","")</f>
        <v>#REF!</v>
      </c>
      <c r="J37" s="258" t="e">
        <f>IF(AND($D$8=1,#REF!&gt;0),S$15&amp;", "&amp;S$16&amp;", "&amp;$A37&amp;", "&amp;$B37&amp;", "&amp;$C37&amp;"; ","")</f>
        <v>#REF!</v>
      </c>
      <c r="K37" s="299" t="e">
        <f>IF(AND($D$8=1,#REF!&gt;0),T$15&amp;", "&amp;T$16&amp;", "&amp;$A37&amp;", "&amp;$B37&amp;", "&amp;$C37&amp;"; ","")</f>
        <v>#REF!</v>
      </c>
      <c r="L37" s="266" t="e">
        <f>IF(AND($D$8=1,#REF!&gt;0),U$15&amp;", "&amp;U$16&amp;", "&amp;$A37&amp;", "&amp;$B37&amp;", "&amp;$C37&amp;"; ","")</f>
        <v>#REF!</v>
      </c>
      <c r="M37" s="50"/>
      <c r="N37" s="295"/>
      <c r="O37" s="10"/>
      <c r="P37" s="265" t="e">
        <f>IF(AND($E$8=1,#REF!&lt;0),D$14&amp;", "&amp;D$15&amp;", "&amp;D$16&amp;", "&amp;$A37&amp;", "&amp;$B37&amp;", "&amp;$C37&amp;"; ","")</f>
        <v>#REF!</v>
      </c>
      <c r="Q37" s="258" t="e">
        <f>IF(AND($E$8=1,#REF!&lt;0),E$14&amp;", "&amp;E$15&amp;", "&amp;E$16&amp;", "&amp;$A37&amp;", "&amp;$B37&amp;", "&amp;$C37&amp;"; ","")</f>
        <v>#REF!</v>
      </c>
      <c r="R37" s="259" t="e">
        <f>IF(AND($E$8=1,#REF!&lt;0),F$14&amp;", "&amp;F$15&amp;", "&amp;F$16&amp;", "&amp;$A37&amp;", "&amp;$B37&amp;", "&amp;$C37&amp;"; ","")</f>
        <v>#REF!</v>
      </c>
      <c r="S37" s="258" t="e">
        <f>IF(AND($E$8=1,#REF!&lt;0),G$14&amp;", "&amp;G$15&amp;", "&amp;G$16&amp;", "&amp;$A37&amp;", "&amp;$B37&amp;", "&amp;$C37&amp;"; ","")</f>
        <v>#REF!</v>
      </c>
      <c r="T37" s="299" t="e">
        <f>IF(AND($E$8=1,#REF!&lt;0),H$14&amp;", "&amp;H$15&amp;", "&amp;H$16&amp;", "&amp;$A37&amp;", "&amp;$B37&amp;", "&amp;$C37&amp;"; ","")</f>
        <v>#REF!</v>
      </c>
      <c r="U37" s="299" t="e">
        <f>IF(AND($E$8=1,#REF!&lt;0),I$14&amp;", "&amp;I$15&amp;", "&amp;I$16&amp;", "&amp;$A37&amp;", "&amp;$B37&amp;", "&amp;$C37&amp;"; ","")</f>
        <v>#REF!</v>
      </c>
      <c r="V37" s="265" t="e">
        <f>IF(AND($E$8=1,#REF!&lt;0),J$14&amp;", "&amp;J$15&amp;", "&amp;J$16&amp;", "&amp;$A37&amp;", "&amp;$B37&amp;", "&amp;$C37&amp;"; ","")</f>
        <v>#REF!</v>
      </c>
      <c r="W37" s="258" t="e">
        <f>IF(AND($E$8=1,#REF!&lt;0),K$14&amp;", "&amp;K$15&amp;", "&amp;K$16&amp;", "&amp;$A37&amp;", "&amp;$B37&amp;", "&amp;$C37&amp;"; ","")</f>
        <v>#REF!</v>
      </c>
      <c r="X37" s="259" t="e">
        <f>IF(AND($E$8=1,#REF!&lt;0),L$14&amp;", "&amp;L$15&amp;", "&amp;L$16&amp;", "&amp;$A37&amp;", "&amp;$B37&amp;", "&amp;$C37&amp;"; ","")</f>
        <v>#REF!</v>
      </c>
      <c r="Y37" s="258" t="e">
        <f>IF(AND($E$8=1,#REF!&lt;0),M$14&amp;", "&amp;M$15&amp;", "&amp;M$16&amp;", "&amp;$A37&amp;", "&amp;$B37&amp;", "&amp;$C37&amp;"; ","")</f>
        <v>#REF!</v>
      </c>
      <c r="Z37" s="299" t="e">
        <f>IF(AND($E$8=1,#REF!&lt;0),N$14&amp;", "&amp;N$15&amp;", "&amp;N$16&amp;", "&amp;$A37&amp;", "&amp;$B37&amp;", "&amp;$C37&amp;"; ","")</f>
        <v>#REF!</v>
      </c>
      <c r="AA37" s="299" t="e">
        <f>IF(AND($E$8=1,#REF!&lt;0),O$14&amp;", "&amp;O$15&amp;", "&amp;O$16&amp;", "&amp;$A37&amp;", "&amp;$B37&amp;", "&amp;$C37&amp;"; ","")</f>
        <v>#REF!</v>
      </c>
      <c r="AB37" s="265" t="e">
        <f>IF(AND($E$8=1,#REF!&lt;0),V$14&amp;", "&amp;V$15&amp;", "&amp;V$16&amp;", "&amp;$A37&amp;", "&amp;$B37&amp;", "&amp;$C37&amp;"; ","")</f>
        <v>#REF!</v>
      </c>
      <c r="AC37" s="258" t="e">
        <f>IF(AND($E$8=1,#REF!&lt;0),W$14&amp;", "&amp;W$15&amp;", "&amp;W$16&amp;", "&amp;$A37&amp;", "&amp;$B37&amp;", "&amp;$C37&amp;"; ","")</f>
        <v>#REF!</v>
      </c>
      <c r="AD37" s="259" t="e">
        <f>IF(AND($E$8=1,#REF!&lt;0),X$14&amp;", "&amp;X$15&amp;", "&amp;X$16&amp;", "&amp;$A37&amp;", "&amp;$B37&amp;", "&amp;$C37&amp;"; ","")</f>
        <v>#REF!</v>
      </c>
      <c r="AE37" s="794" t="e">
        <f>IF(AND($E$8=1,#REF!&lt;0),Y$14&amp;", "&amp;Y$15&amp;", "&amp;Y$16&amp;", "&amp;$A37&amp;", "&amp;$B37&amp;", "&amp;$C37&amp;"; ","")</f>
        <v>#REF!</v>
      </c>
      <c r="AF37" s="259" t="e">
        <f>IF(AND($E$8=1,#REF!&lt;0),Z$14&amp;", "&amp;Z$15&amp;", "&amp;Z$16&amp;", "&amp;$A37&amp;", "&amp;$B37&amp;", "&amp;$C37&amp;"; ","")</f>
        <v>#REF!</v>
      </c>
      <c r="AG37" s="299" t="e">
        <f>IF(AND($E$8=1,#REF!&lt;0),AA$14&amp;", "&amp;AA$15&amp;", "&amp;AA$16&amp;", "&amp;$A37&amp;", "&amp;$B37&amp;", "&amp;$C37&amp;"; ","")</f>
        <v>#REF!</v>
      </c>
      <c r="AH37" s="265" t="e">
        <f>IF(AND($E$8=1,#REF!&lt;0),AB$14&amp;", "&amp;AB$15&amp;", "&amp;AB$16&amp;", "&amp;$A37&amp;", "&amp;$B37&amp;", "&amp;$C37&amp;"; ","")</f>
        <v>#REF!</v>
      </c>
      <c r="AI37" s="258" t="e">
        <f>IF(AND($E$8=1,#REF!&lt;0),AC$14&amp;", "&amp;AC$15&amp;", "&amp;AC$16&amp;", "&amp;$A37&amp;", "&amp;$B37&amp;", "&amp;$C37&amp;"; ","")</f>
        <v>#REF!</v>
      </c>
      <c r="AJ37" s="259" t="e">
        <f>IF(AND($E$8=1,#REF!&lt;0),AD$14&amp;", "&amp;AD$15&amp;", "&amp;AD$16&amp;", "&amp;$A37&amp;", "&amp;$B37&amp;", "&amp;$C37&amp;"; ","")</f>
        <v>#REF!</v>
      </c>
      <c r="AK37" s="794" t="e">
        <f>IF(AND($E$8=1,#REF!&lt;0),AE$14&amp;", "&amp;AE$15&amp;", "&amp;AE$16&amp;", "&amp;$A37&amp;", "&amp;$B37&amp;", "&amp;$C37&amp;"; ","")</f>
        <v>#REF!</v>
      </c>
      <c r="AL37" s="259" t="e">
        <f>IF(AND($E$8=1,#REF!&lt;0),AF$14&amp;", "&amp;AF$15&amp;", "&amp;AF$16&amp;", "&amp;$A37&amp;", "&amp;$B37&amp;", "&amp;$C37&amp;"; ","")</f>
        <v>#REF!</v>
      </c>
      <c r="AM37" s="803" t="e">
        <f>IF(AND($E$8=1,#REF!&lt;0),AG$14&amp;", "&amp;AG$15&amp;", "&amp;AG$16&amp;", "&amp;$A37&amp;", "&amp;$B37&amp;", "&amp;$C37&amp;"; ","")</f>
        <v>#REF!</v>
      </c>
      <c r="AN37" s="50"/>
      <c r="AO37" s="295"/>
      <c r="AP37" s="10"/>
      <c r="AQ37" s="281"/>
      <c r="AR37" s="280"/>
      <c r="AS37" s="288"/>
      <c r="AT37" s="280"/>
      <c r="AU37" s="305"/>
      <c r="AV37" s="305"/>
      <c r="AW37" s="281"/>
      <c r="AX37" s="280"/>
      <c r="AY37" s="288"/>
      <c r="AZ37" s="280"/>
      <c r="BA37" s="305"/>
      <c r="BB37" s="805"/>
      <c r="BC37" s="281"/>
      <c r="BD37" s="280"/>
      <c r="BE37" s="288"/>
      <c r="BF37" s="280"/>
      <c r="BG37" s="305"/>
      <c r="BH37" s="805"/>
      <c r="BI37" s="281"/>
      <c r="BJ37" s="280"/>
      <c r="BK37" s="288"/>
      <c r="BL37" s="280"/>
      <c r="BM37" s="305"/>
      <c r="BN37" s="805"/>
      <c r="BO37" s="50"/>
      <c r="BP37" s="295"/>
      <c r="BQ37" s="10"/>
      <c r="BR37" s="265" t="e">
        <f>IF(AND($G$8=1,#REF!&lt;&gt;"",ABS(#REF!)-INT(ABS(#REF!))&lt;&gt;0,ABS(#REF!)-INT(ABS(#REF!))&lt;&gt;0.5),D$14&amp;", "&amp;D$15&amp;", "&amp;D$16&amp;", "&amp;$A37&amp;", "&amp;$B37&amp;", "&amp;$C37&amp;"; ","")</f>
        <v>#REF!</v>
      </c>
      <c r="BS37" s="258" t="e">
        <f>IF(AND($G$8=1,#REF!&lt;&gt;"",ABS(#REF!)-INT(ABS(#REF!))&lt;&gt;0,ABS(#REF!)-INT(ABS(#REF!))&lt;&gt;0.5),E$14&amp;", "&amp;E$15&amp;", "&amp;E$16&amp;", "&amp;$A37&amp;", "&amp;$B37&amp;", "&amp;$C37&amp;"; ","")</f>
        <v>#REF!</v>
      </c>
      <c r="BT37" s="259" t="e">
        <f>IF(AND($G$8=1,#REF!&lt;&gt;"",ABS(#REF!)-INT(ABS(#REF!))&lt;&gt;0,ABS(#REF!)-INT(ABS(#REF!))&lt;&gt;0.5),F$14&amp;", "&amp;F$15&amp;", "&amp;F$16&amp;", "&amp;$A37&amp;", "&amp;$B37&amp;", "&amp;$C37&amp;"; ","")</f>
        <v>#REF!</v>
      </c>
      <c r="BU37" s="258" t="e">
        <f>IF(AND($G$8=1,#REF!&lt;&gt;"",ABS(#REF!)-INT(ABS(#REF!))&lt;&gt;0,ABS(#REF!)-INT(ABS(#REF!))&lt;&gt;0.5),G$14&amp;", "&amp;G$15&amp;", "&amp;G$16&amp;", "&amp;$A37&amp;", "&amp;$B37&amp;", "&amp;$C37&amp;"; ","")</f>
        <v>#REF!</v>
      </c>
      <c r="BV37" s="259" t="e">
        <f>IF(AND($G$8=1,#REF!&lt;&gt;"",ABS(#REF!)-INT(ABS(#REF!))&lt;&gt;0,ABS(#REF!)-INT(ABS(#REF!))&lt;&gt;0.5),H$14&amp;", "&amp;H$15&amp;", "&amp;H$16&amp;", "&amp;$A37&amp;", "&amp;$B37&amp;", "&amp;$C37&amp;"; ","")</f>
        <v>#REF!</v>
      </c>
      <c r="BW37" s="258" t="e">
        <f>IF(AND($G$8=1,#REF!&lt;&gt;"",ABS(#REF!)-INT(ABS(#REF!))&lt;&gt;0,ABS(#REF!)-INT(ABS(#REF!))&lt;&gt;0.5),I$14&amp;", "&amp;I$15&amp;", "&amp;I$16&amp;", "&amp;$A37&amp;", "&amp;$B37&amp;", "&amp;$C37&amp;"; ","")</f>
        <v>#REF!</v>
      </c>
      <c r="BX37" s="265" t="e">
        <f>IF(AND($G$8=1,#REF!&lt;&gt;"",ABS(#REF!)-INT(ABS(#REF!))&lt;&gt;0,ABS(#REF!)-INT(ABS(#REF!))&lt;&gt;0.5),J$14&amp;", "&amp;J$15&amp;", "&amp;J$16&amp;", "&amp;$A37&amp;", "&amp;$B37&amp;", "&amp;$C37&amp;"; ","")</f>
        <v>#REF!</v>
      </c>
      <c r="BY37" s="258" t="e">
        <f>IF(AND($G$8=1,#REF!&lt;&gt;"",ABS(#REF!)-INT(ABS(#REF!))&lt;&gt;0,ABS(#REF!)-INT(ABS(#REF!))&lt;&gt;0.5),K$14&amp;", "&amp;K$15&amp;", "&amp;K$16&amp;", "&amp;$A37&amp;", "&amp;$B37&amp;", "&amp;$C37&amp;"; ","")</f>
        <v>#REF!</v>
      </c>
      <c r="BZ37" s="259" t="e">
        <f>IF(AND($G$8=1,#REF!&lt;&gt;"",ABS(#REF!)-INT(ABS(#REF!))&lt;&gt;0,ABS(#REF!)-INT(ABS(#REF!))&lt;&gt;0.5),L$14&amp;", "&amp;L$15&amp;", "&amp;L$16&amp;", "&amp;$A37&amp;", "&amp;$B37&amp;", "&amp;$C37&amp;"; ","")</f>
        <v>#REF!</v>
      </c>
      <c r="CA37" s="258" t="e">
        <f>IF(AND($G$8=1,#REF!&lt;&gt;"",ABS(#REF!)-INT(ABS(#REF!))&lt;&gt;0,ABS(#REF!)-INT(ABS(#REF!))&lt;&gt;0.5),M$14&amp;", "&amp;M$15&amp;", "&amp;M$16&amp;", "&amp;$A37&amp;", "&amp;$B37&amp;", "&amp;$C37&amp;"; ","")</f>
        <v>#REF!</v>
      </c>
      <c r="CB37" s="299" t="e">
        <f>IF(AND($G$8=1,#REF!&lt;&gt;"",ABS(#REF!)-INT(ABS(#REF!))&lt;&gt;0,ABS(#REF!)-INT(ABS(#REF!))&lt;&gt;0.5),N$14&amp;", "&amp;N$15&amp;", "&amp;N$16&amp;", "&amp;$A37&amp;", "&amp;$B37&amp;", "&amp;$C37&amp;"; ","")</f>
        <v>#REF!</v>
      </c>
      <c r="CC37" s="803" t="e">
        <f>IF(AND($G$8=1,#REF!&lt;&gt;"",ABS(#REF!)-INT(ABS(#REF!))&lt;&gt;0,ABS(#REF!)-INT(ABS(#REF!))&lt;&gt;0.5),O$14&amp;", "&amp;O$15&amp;", "&amp;O$16&amp;", "&amp;$A37&amp;", "&amp;$B37&amp;", "&amp;$C37&amp;"; ","")</f>
        <v>#REF!</v>
      </c>
      <c r="CD37" s="299" t="e">
        <f>IF(AND($G$8=1,#REF!&lt;&gt;"",ABS(#REF!)-INT(ABS(#REF!))&lt;&gt;0,ABS(#REF!)-INT(ABS(#REF!))&lt;&gt;0.5),P$14&amp;", "&amp;P$15&amp;", "&amp;P$16&amp;", "&amp;$A37&amp;", "&amp;$B37&amp;", "&amp;$C37&amp;"; ","")</f>
        <v>#REF!</v>
      </c>
      <c r="CE37" s="807" t="e">
        <f>IF(AND($G$8=1,#REF!&lt;&gt;"",ABS(#REF!)-INT(ABS(#REF!))&lt;&gt;0,ABS(#REF!)-INT(ABS(#REF!))&lt;&gt;0.5),Q$14&amp;", "&amp;Q$15&amp;", "&amp;Q$16&amp;", "&amp;$A37&amp;", "&amp;$B37&amp;", "&amp;$C37&amp;"; ","")</f>
        <v>#REF!</v>
      </c>
      <c r="CF37" s="299" t="e">
        <f>IF(AND($G$8=1,#REF!&lt;&gt;"",ABS(#REF!)-INT(ABS(#REF!))&lt;&gt;0,ABS(#REF!)-INT(ABS(#REF!))&lt;&gt;0.5),R$14&amp;", "&amp;R$15&amp;", "&amp;R$16&amp;", "&amp;$A37&amp;", "&amp;$B37&amp;", "&amp;$C37&amp;"; ","")</f>
        <v>#REF!</v>
      </c>
      <c r="CG37" s="807" t="e">
        <f>IF(AND($G$8=1,#REF!&lt;&gt;"",ABS(#REF!)-INT(ABS(#REF!))&lt;&gt;0,ABS(#REF!)-INT(ABS(#REF!))&lt;&gt;0.5),S$14&amp;", "&amp;S$15&amp;", "&amp;S$16&amp;", "&amp;$A37&amp;", "&amp;$B37&amp;", "&amp;$C37&amp;"; ","")</f>
        <v>#REF!</v>
      </c>
      <c r="CH37" s="299" t="e">
        <f>IF(AND($G$8=1,#REF!&lt;&gt;"",ABS(#REF!)-INT(ABS(#REF!))&lt;&gt;0,ABS(#REF!)-INT(ABS(#REF!))&lt;&gt;0.5),T$14&amp;", "&amp;T$15&amp;", "&amp;T$16&amp;", "&amp;$A37&amp;", "&amp;$B37&amp;", "&amp;$C37&amp;"; ","")</f>
        <v>#REF!</v>
      </c>
      <c r="CI37" s="299" t="e">
        <f>IF(AND($G$8=1,#REF!&lt;&gt;"",ABS(#REF!)-INT(ABS(#REF!))&lt;&gt;0,ABS(#REF!)-INT(ABS(#REF!))&lt;&gt;0.5),U$14&amp;", "&amp;U$15&amp;", "&amp;U$16&amp;", "&amp;$A37&amp;", "&amp;$B37&amp;", "&amp;$C37&amp;"; ","")</f>
        <v>#REF!</v>
      </c>
      <c r="CJ37" s="265" t="e">
        <f>IF(AND($G$8=1,#REF!&lt;&gt;"",ABS(#REF!)-INT(ABS(#REF!))&lt;&gt;0,ABS(#REF!)-INT(ABS(#REF!))&lt;&gt;0.5),V$14&amp;", "&amp;V$15&amp;", "&amp;V$16&amp;", "&amp;$A37&amp;", "&amp;$B37&amp;", "&amp;$C37&amp;"; ","")</f>
        <v>#REF!</v>
      </c>
      <c r="CK37" s="258" t="e">
        <f>IF(AND($G$8=1,#REF!&lt;&gt;"",ABS(#REF!)-INT(ABS(#REF!))&lt;&gt;0,ABS(#REF!)-INT(ABS(#REF!))&lt;&gt;0.5),W$14&amp;", "&amp;W$15&amp;", "&amp;W$16&amp;", "&amp;$A37&amp;", "&amp;$B37&amp;", "&amp;$C37&amp;"; ","")</f>
        <v>#REF!</v>
      </c>
      <c r="CL37" s="259" t="e">
        <f>IF(AND($G$8=1,#REF!&lt;&gt;"",ABS(#REF!)-INT(ABS(#REF!))&lt;&gt;0,ABS(#REF!)-INT(ABS(#REF!))&lt;&gt;0.5),X$14&amp;", "&amp;X$15&amp;", "&amp;X$16&amp;", "&amp;$A37&amp;", "&amp;$B37&amp;", "&amp;$C37&amp;"; ","")</f>
        <v>#REF!</v>
      </c>
      <c r="CM37" s="258" t="e">
        <f>IF(AND($G$8=1,#REF!&lt;&gt;"",ABS(#REF!)-INT(ABS(#REF!))&lt;&gt;0,ABS(#REF!)-INT(ABS(#REF!))&lt;&gt;0.5),Y$14&amp;", "&amp;Y$15&amp;", "&amp;Y$16&amp;", "&amp;$A37&amp;", "&amp;$B37&amp;", "&amp;$C37&amp;"; ","")</f>
        <v>#REF!</v>
      </c>
      <c r="CN37" s="299" t="e">
        <f>IF(AND($G$8=1,#REF!&lt;&gt;"",ABS(#REF!)-INT(ABS(#REF!))&lt;&gt;0,ABS(#REF!)-INT(ABS(#REF!))&lt;&gt;0.5),Z$14&amp;", "&amp;Z$15&amp;", "&amp;Z$16&amp;", "&amp;$A37&amp;", "&amp;$B37&amp;", "&amp;$C37&amp;"; ","")</f>
        <v>#REF!</v>
      </c>
      <c r="CO37" s="266" t="e">
        <f>IF(AND($G$8=1,#REF!&lt;&gt;"",ABS(#REF!)-INT(ABS(#REF!))&lt;&gt;0,ABS(#REF!)-INT(ABS(#REF!))&lt;&gt;0.5),AA$14&amp;", "&amp;AA$15&amp;", "&amp;AA$16&amp;", "&amp;$A37&amp;", "&amp;$B37&amp;", "&amp;$C37&amp;"; ","")</f>
        <v>#REF!</v>
      </c>
      <c r="CP37" s="50"/>
      <c r="CQ37" s="295"/>
      <c r="CR37" s="10"/>
      <c r="CS37" s="10" t="s">
        <v>124</v>
      </c>
      <c r="CT37" s="10" t="s">
        <v>11286</v>
      </c>
      <c r="CU37" s="10" t="s">
        <v>11275</v>
      </c>
      <c r="CV37" s="265" t="e">
        <f>'3 Part-time'!#REF!</f>
        <v>#REF!</v>
      </c>
      <c r="CW37" s="258" t="e">
        <f>'3 Part-time'!#REF!</f>
        <v>#REF!</v>
      </c>
      <c r="CX37" s="288"/>
      <c r="CY37" s="280"/>
      <c r="CZ37" s="305"/>
      <c r="DA37" s="305"/>
      <c r="DB37" s="265">
        <f>'3 Part-time'!G37</f>
        <v>0</v>
      </c>
      <c r="DC37" s="258">
        <f>'3 Part-time'!H37</f>
        <v>0</v>
      </c>
      <c r="DD37" s="288"/>
      <c r="DE37" s="280"/>
      <c r="DF37" s="305"/>
      <c r="DG37" s="805"/>
      <c r="DH37" s="299">
        <f>'3 Part-time'!J37</f>
        <v>0</v>
      </c>
      <c r="DI37" s="299">
        <f>'3 Part-time'!K37</f>
        <v>0</v>
      </c>
      <c r="DJ37" s="305"/>
      <c r="DK37" s="809"/>
      <c r="DL37" s="305"/>
      <c r="DM37" s="305"/>
      <c r="DN37" s="265">
        <f>'3 Part-time'!M37</f>
        <v>0</v>
      </c>
      <c r="DO37" s="258">
        <f>'3 Part-time'!N37</f>
        <v>0</v>
      </c>
      <c r="DP37" s="288"/>
      <c r="DQ37" s="280"/>
      <c r="DR37" s="305"/>
      <c r="DS37" s="305"/>
      <c r="DT37" s="265">
        <f>'3 Part-time'!P37</f>
        <v>0</v>
      </c>
      <c r="DU37" s="258">
        <f>'3 Part-time'!Q37</f>
        <v>0</v>
      </c>
      <c r="DV37" s="288"/>
      <c r="DW37" s="280"/>
      <c r="DX37" s="814"/>
      <c r="DY37" s="817"/>
      <c r="DZ37" s="50"/>
      <c r="EA37" s="295"/>
      <c r="EB37" s="10"/>
      <c r="EC37" s="265" t="e">
        <f>IF(AND($I$8=1,#REF!&lt;&gt;ROUND(#REF!,2)),AB$15&amp;", "&amp;AB$16&amp;", "&amp;$A37&amp;", "&amp;$B37&amp;", "&amp;$C37&amp;"; ","")</f>
        <v>#REF!</v>
      </c>
      <c r="ED37" s="258" t="e">
        <f>IF(AND($I$8=1,#REF!&lt;&gt;ROUND(#REF!,2)),AC$15&amp;", "&amp;AC$16&amp;", "&amp;$A37&amp;", "&amp;$B37&amp;", "&amp;$C37&amp;"; ","")</f>
        <v>#REF!</v>
      </c>
      <c r="EE37" s="259" t="e">
        <f>IF(AND($I$8=1,#REF!&lt;&gt;ROUND(#REF!,2)),AD$15&amp;", "&amp;AD$16&amp;", "&amp;$A37&amp;", "&amp;$B37&amp;", "&amp;$C37&amp;"; ","")</f>
        <v>#REF!</v>
      </c>
      <c r="EF37" s="258" t="e">
        <f>IF(AND($I$8=1,#REF!&lt;&gt;ROUND(#REF!,2)),AE$15&amp;", "&amp;AE$16&amp;", "&amp;$A37&amp;", "&amp;$B37&amp;", "&amp;$C37&amp;"; ","")</f>
        <v>#REF!</v>
      </c>
      <c r="EG37" s="299" t="e">
        <f>IF(AND($I$8=1,#REF!&lt;&gt;ROUND(#REF!,2)),AF$15&amp;", "&amp;AF$16&amp;", "&amp;$A37&amp;", "&amp;$B37&amp;", "&amp;$C37&amp;"; ","")</f>
        <v>#REF!</v>
      </c>
      <c r="EH37" s="266" t="e">
        <f>IF(AND($I$8=1,#REF!&lt;&gt;ROUND(#REF!,2)),AG$15&amp;", "&amp;AG$16&amp;", "&amp;$A37&amp;", "&amp;$B37&amp;", "&amp;$C37&amp;"; ","")</f>
        <v>#REF!</v>
      </c>
      <c r="EI37" s="50"/>
      <c r="EJ37" s="295"/>
      <c r="EK37" s="10"/>
      <c r="EL37" s="265" t="e">
        <f>IF(AND($J$8=1,#REF!&gt;#REF!),AB$15&amp;", "&amp;AB$16&amp;", "&amp;$A37&amp;", "&amp;$B37&amp;", "&amp;$C37&amp;"; ","")</f>
        <v>#REF!</v>
      </c>
      <c r="EM37" s="258" t="e">
        <f>IF(AND($J$8=1,#REF!&gt;#REF!),AC$15&amp;", "&amp;AC$16&amp;", "&amp;$A37&amp;", "&amp;$B37&amp;", "&amp;$C37&amp;"; ","")</f>
        <v>#REF!</v>
      </c>
      <c r="EN37" s="259" t="e">
        <f>IF(AND($J$8=1,#REF!&gt;#REF!),AD$15&amp;", "&amp;AD$16&amp;", "&amp;$A37&amp;", "&amp;$B37&amp;", "&amp;$C37&amp;"; ","")</f>
        <v>#REF!</v>
      </c>
      <c r="EO37" s="258" t="e">
        <f>IF(AND($J$8=1,#REF!&gt;#REF!),AE$15&amp;", "&amp;AE$16&amp;", "&amp;$A37&amp;", "&amp;$B37&amp;", "&amp;$C37&amp;"; ","")</f>
        <v>#REF!</v>
      </c>
      <c r="EP37" s="812" t="e">
        <f>IF(AND($J$8=1,#REF!&gt;#REF!),AF$15&amp;", "&amp;AF$16&amp;", "&amp;$A37&amp;", "&amp;$B37&amp;", "&amp;$C37&amp;"; ","")</f>
        <v>#REF!</v>
      </c>
      <c r="EQ37" s="266" t="e">
        <f>IF(AND($J$8=1,#REF!&gt;#REF!),AG$15&amp;", "&amp;AG$16&amp;", "&amp;$A37&amp;", "&amp;$B37&amp;", "&amp;$C37&amp;"; ","")</f>
        <v>#REF!</v>
      </c>
      <c r="ER37" s="50"/>
      <c r="ES37" s="295"/>
      <c r="ET37" s="10"/>
      <c r="EU37" s="265" t="e">
        <f>IF(AND($K$8=1,#REF!&gt;0),IF((#REF!/#REF!)&lt;0.03,AB$15&amp;", "&amp;AB$16&amp;", "&amp;$A37&amp;", "&amp;$B37&amp;", "&amp;$C37&amp;"; ",""),"")</f>
        <v>#REF!</v>
      </c>
      <c r="EV37" s="258" t="e">
        <f>IF(AND($K$8=1,#REF!&gt;0),IF((#REF!/#REF!)&lt;0.03,AC$15&amp;", "&amp;AC$16&amp;", "&amp;$A37&amp;", "&amp;$B37&amp;", "&amp;$C37&amp;"; ",""),"")</f>
        <v>#REF!</v>
      </c>
      <c r="EW37" s="259" t="e">
        <f>IF(AND($K$8=1,#REF!&gt;0),IF((#REF!/#REF!)&lt;0.03,AD$15&amp;", "&amp;AD$16&amp;", "&amp;$A37&amp;", "&amp;$B37&amp;", "&amp;$C37&amp;"; ",""),"")</f>
        <v>#REF!</v>
      </c>
      <c r="EX37" s="258" t="e">
        <f>IF(AND($K$8=1,#REF!&gt;0),IF((#REF!/#REF!)&lt;0.03,AE$15&amp;", "&amp;AE$16&amp;", "&amp;$A37&amp;", "&amp;$B37&amp;", "&amp;$C37&amp;"; ",""),"")</f>
        <v>#REF!</v>
      </c>
      <c r="EY37" s="812" t="e">
        <f>IF(AND($K$8=1,#REF!&gt;0),IF((#REF!/#REF!)&lt;0.03,AF$15&amp;", "&amp;AF$16&amp;", "&amp;$A37&amp;", "&amp;$B37&amp;", "&amp;$C37&amp;"; ",""),"")</f>
        <v>#REF!</v>
      </c>
      <c r="EZ37" s="266" t="e">
        <f>IF(AND($K$8=1,#REF!&gt;0),IF((#REF!/#REF!)&lt;0.03,AG$15&amp;", "&amp;AG$16&amp;", "&amp;$A37&amp;", "&amp;$B37&amp;", "&amp;$C37&amp;"; ",""),"")</f>
        <v>#REF!</v>
      </c>
      <c r="FA37" s="50"/>
      <c r="FB37" s="3"/>
      <c r="FC37" s="323"/>
      <c r="FD37" s="10"/>
      <c r="FE37" s="265" t="e">
        <f>IF(AND($Q$8=1,SUM(#REF!,#REF!)&gt;$FC$22,#REF!=0),P$15&amp;", "&amp;P$16&amp;", "&amp;$A37&amp;", "&amp;$B37&amp;", "&amp;$C37&amp;"; ","")</f>
        <v>#REF!</v>
      </c>
      <c r="FF37" s="258" t="e">
        <f>IF(AND($Q$8=1,SUM(#REF!,#REF!)&gt;$FC$22,#REF!=0),Q$15&amp;", "&amp;Q$16&amp;", "&amp;$A37&amp;", "&amp;$B37&amp;", "&amp;$C37&amp;"; ","")</f>
        <v>#REF!</v>
      </c>
      <c r="FG37" s="259" t="e">
        <f>IF(AND($Q$8=1,SUM(#REF!,#REF!)&gt;$FC$22,#REF!=0),R$15&amp;", "&amp;R$16&amp;", "&amp;$A37&amp;", "&amp;$B37&amp;", "&amp;$C37&amp;"; ","")</f>
        <v>#REF!</v>
      </c>
      <c r="FH37" s="258" t="e">
        <f>IF(AND($Q$8=1,SUM(#REF!,#REF!)&gt;$FC$22,#REF!=0),S$15&amp;", "&amp;S$16&amp;", "&amp;$A37&amp;", "&amp;$B37&amp;", "&amp;$C37&amp;"; ","")</f>
        <v>#REF!</v>
      </c>
      <c r="FI37" s="812" t="e">
        <f>IF(AND($Q$8=1,SUM(#REF!,#REF!)&gt;$FC$22,#REF!=0),T$15&amp;", "&amp;T$16&amp;", "&amp;$A37&amp;", "&amp;$B37&amp;", "&amp;$C37&amp;"; ","")</f>
        <v>#REF!</v>
      </c>
      <c r="FJ37" s="266" t="e">
        <f>IF(AND($Q$8=1,SUM(#REF!,#REF!)&gt;$FC$22,#REF!=0),U$15&amp;", "&amp;U$16&amp;", "&amp;$A37&amp;", "&amp;$B37&amp;", "&amp;$C37&amp;"; ","")</f>
        <v>#REF!</v>
      </c>
      <c r="FK37" s="324"/>
      <c r="FL37" s="323"/>
      <c r="FM37" s="10"/>
      <c r="FN37" s="265" t="e">
        <f>IF(AND($R$8=1,SUM(#REF!,#REF!)&gt;0,SUM(#REF!,#REF!)=ABS(#REF!)),P$15&amp;", "&amp;P$16&amp;", "&amp;$A37&amp;", "&amp;$B37&amp;", "&amp;$C37&amp;"; ","")</f>
        <v>#REF!</v>
      </c>
      <c r="FO37" s="258" t="e">
        <f>IF(AND($R$8=1,SUM(#REF!,#REF!)&gt;0,SUM(#REF!,#REF!)=ABS(#REF!)),Q$15&amp;", "&amp;Q$16&amp;", "&amp;$A37&amp;", "&amp;$B37&amp;", "&amp;$C37&amp;"; ","")</f>
        <v>#REF!</v>
      </c>
      <c r="FP37" s="259" t="e">
        <f>IF(AND($R$8=1,SUM(#REF!,#REF!)&gt;0,SUM(#REF!,#REF!)=ABS(#REF!)),R$15&amp;", "&amp;R$16&amp;", "&amp;$A37&amp;", "&amp;$B37&amp;", "&amp;$C37&amp;"; ","")</f>
        <v>#REF!</v>
      </c>
      <c r="FQ37" s="258" t="e">
        <f>IF(AND($R$8=1,SUM(#REF!,#REF!)&gt;0,SUM(#REF!,#REF!)=ABS(#REF!)),S$15&amp;", "&amp;S$16&amp;", "&amp;$A37&amp;", "&amp;$B37&amp;", "&amp;$C37&amp;"; ","")</f>
        <v>#REF!</v>
      </c>
      <c r="FR37" s="812" t="e">
        <f>IF(AND($R$8=1,SUM(#REF!,#REF!)&gt;0,SUM(#REF!,#REF!)=ABS(#REF!)),T$15&amp;", "&amp;T$16&amp;", "&amp;$A37&amp;", "&amp;$B37&amp;", "&amp;$C37&amp;"; ","")</f>
        <v>#REF!</v>
      </c>
      <c r="FS37" s="266" t="e">
        <f>IF(AND($R$8=1,SUM(#REF!,#REF!)&gt;0,SUM(#REF!,#REF!)=ABS(#REF!)),U$15&amp;", "&amp;U$16&amp;", "&amp;$A37&amp;", "&amp;$B37&amp;", "&amp;$C37&amp;"; ","")</f>
        <v>#REF!</v>
      </c>
      <c r="FT37" s="324"/>
      <c r="FU37" s="3"/>
      <c r="FV37" s="3"/>
      <c r="FW37" s="3"/>
      <c r="FX37" s="3"/>
      <c r="FY37" s="3"/>
      <c r="FZ37" s="3"/>
      <c r="GA37" s="3"/>
      <c r="GB37" s="3"/>
      <c r="GC37" s="3"/>
      <c r="GD37" s="323"/>
      <c r="GE37" s="10"/>
      <c r="GF37" s="265" t="e">
        <f>IF(AND($T$8=1,#REF!&gt;0,EU37=""),IF((#REF!/#REF!)&lt;0.25,AB$15&amp;", "&amp;AB$16&amp;", "&amp;$A37&amp;", "&amp;$B37&amp;", "&amp;$C37&amp;"; ",""),"")</f>
        <v>#REF!</v>
      </c>
      <c r="GG37" s="258" t="e">
        <f>IF(AND($T$8=1,#REF!&gt;0,EV37=""),IF((#REF!/#REF!)&lt;0.25,AC$15&amp;", "&amp;AC$16&amp;", "&amp;$A37&amp;", "&amp;$B37&amp;", "&amp;$C37&amp;"; ",""),"")</f>
        <v>#REF!</v>
      </c>
      <c r="GH37" s="259" t="e">
        <f>IF(AND($T$8=1,#REF!&gt;0,EW37=""),IF((#REF!/#REF!)&lt;0.25,AD$15&amp;", "&amp;AD$16&amp;", "&amp;$A37&amp;", "&amp;$B37&amp;", "&amp;$C37&amp;"; ",""),"")</f>
        <v>#REF!</v>
      </c>
      <c r="GI37" s="258" t="e">
        <f>IF(AND($T$8=1,#REF!&gt;0,EX37=""),IF((#REF!/#REF!)&lt;0.25,AE$15&amp;", "&amp;AE$16&amp;", "&amp;$A37&amp;", "&amp;$B37&amp;", "&amp;$C37&amp;"; ",""),"")</f>
        <v>#REF!</v>
      </c>
      <c r="GJ37" s="812" t="e">
        <f>IF(AND($T$8=1,#REF!&gt;0,EY37=""),IF((#REF!/#REF!)&lt;0.25,AF$15&amp;", "&amp;AF$16&amp;", "&amp;$A37&amp;", "&amp;$B37&amp;", "&amp;$C37&amp;"; ",""),"")</f>
        <v>#REF!</v>
      </c>
      <c r="GK37" s="266" t="e">
        <f>IF(AND($T$8=1,#REF!&gt;0,EZ37=""),IF((#REF!/#REF!)&lt;0.25,AG$15&amp;", "&amp;AG$16&amp;", "&amp;$A37&amp;", "&amp;$B37&amp;", "&amp;$C37&amp;"; ",""),"")</f>
        <v>#REF!</v>
      </c>
      <c r="GL37" s="324"/>
      <c r="GM37" s="323"/>
      <c r="GN37" s="10"/>
      <c r="GO37" s="265" t="e">
        <f>IF(AND($U$8=1,$B37="Long length",#REF!&lt;&gt;0),D$15&amp;", "&amp;D$16&amp;", "&amp;$A37&amp;", "&amp;$B37&amp;", "&amp;$C37&amp;"; ","")</f>
        <v>#REF!</v>
      </c>
      <c r="GP37" s="258" t="e">
        <f>IF(AND($U$8=1,$B37="Long length",#REF!&lt;&gt;0),E$15&amp;", "&amp;E$16&amp;", "&amp;$A37&amp;", "&amp;$B37&amp;", "&amp;$C37&amp;"; ","")</f>
        <v>#REF!</v>
      </c>
      <c r="GQ37" s="259" t="e">
        <f>IF(AND($U$8=1,$B37="Long length",#REF!&lt;&gt;0),F$15&amp;", "&amp;F$16&amp;", "&amp;$A37&amp;", "&amp;$B37&amp;", "&amp;$C37&amp;"; ","")</f>
        <v>#REF!</v>
      </c>
      <c r="GR37" s="258" t="e">
        <f>IF(AND($U$8=1,$B37="Long length",#REF!&lt;&gt;0),G$15&amp;", "&amp;G$16&amp;", "&amp;$A37&amp;", "&amp;$B37&amp;", "&amp;$C37&amp;"; ","")</f>
        <v>#REF!</v>
      </c>
      <c r="GS37" s="812" t="e">
        <f>IF(AND($U$8=1,$B37="Long length",#REF!&lt;&gt;0),H$15&amp;", "&amp;H$16&amp;", "&amp;$A37&amp;", "&amp;$B37&amp;", "&amp;$C37&amp;"; ","")</f>
        <v>#REF!</v>
      </c>
      <c r="GT37" s="266" t="e">
        <f>IF(AND($U$8=1,$B37="Long length",#REF!&lt;&gt;0),I$15&amp;", "&amp;I$16&amp;", "&amp;$A37&amp;", "&amp;$B37&amp;", "&amp;$C37&amp;"; ","")</f>
        <v>#REF!</v>
      </c>
      <c r="GU37" s="324"/>
    </row>
    <row r="38" spans="1:203" x14ac:dyDescent="0.2">
      <c r="A38" s="3" t="s">
        <v>11290</v>
      </c>
      <c r="B38" s="3" t="s">
        <v>11286</v>
      </c>
      <c r="C38" s="3" t="s">
        <v>11275</v>
      </c>
      <c r="E38" s="295"/>
      <c r="F38" s="10"/>
      <c r="G38" s="265" t="e">
        <f>IF(AND($D$8=1,#REF!&gt;0),P$15&amp;", "&amp;P$16&amp;", "&amp;$A38&amp;", "&amp;$B38&amp;", "&amp;$C38&amp;"; ","")</f>
        <v>#REF!</v>
      </c>
      <c r="H38" s="258" t="e">
        <f>IF(AND($D$8=1,#REF!&gt;0),Q$15&amp;", "&amp;Q$16&amp;", "&amp;$A38&amp;", "&amp;$B38&amp;", "&amp;$C38&amp;"; ","")</f>
        <v>#REF!</v>
      </c>
      <c r="I38" s="259" t="e">
        <f>IF(AND($D$8=1,#REF!&gt;0),R$15&amp;", "&amp;R$16&amp;", "&amp;$A38&amp;", "&amp;$B38&amp;", "&amp;$C38&amp;"; ","")</f>
        <v>#REF!</v>
      </c>
      <c r="J38" s="258" t="e">
        <f>IF(AND($D$8=1,#REF!&gt;0),S$15&amp;", "&amp;S$16&amp;", "&amp;$A38&amp;", "&amp;$B38&amp;", "&amp;$C38&amp;"; ","")</f>
        <v>#REF!</v>
      </c>
      <c r="K38" s="299" t="e">
        <f>IF(AND($D$8=1,#REF!&gt;0),T$15&amp;", "&amp;T$16&amp;", "&amp;$A38&amp;", "&amp;$B38&amp;", "&amp;$C38&amp;"; ","")</f>
        <v>#REF!</v>
      </c>
      <c r="L38" s="266" t="e">
        <f>IF(AND($D$8=1,#REF!&gt;0),U$15&amp;", "&amp;U$16&amp;", "&amp;$A38&amp;", "&amp;$B38&amp;", "&amp;$C38&amp;"; ","")</f>
        <v>#REF!</v>
      </c>
      <c r="M38" s="50"/>
      <c r="N38" s="295"/>
      <c r="O38" s="10"/>
      <c r="P38" s="265" t="e">
        <f>IF(AND($E$8=1,#REF!&lt;0),D$14&amp;", "&amp;D$15&amp;", "&amp;D$16&amp;", "&amp;$A38&amp;", "&amp;$B38&amp;", "&amp;$C38&amp;"; ","")</f>
        <v>#REF!</v>
      </c>
      <c r="Q38" s="258" t="e">
        <f>IF(AND($E$8=1,#REF!&lt;0),E$14&amp;", "&amp;E$15&amp;", "&amp;E$16&amp;", "&amp;$A38&amp;", "&amp;$B38&amp;", "&amp;$C38&amp;"; ","")</f>
        <v>#REF!</v>
      </c>
      <c r="R38" s="259" t="e">
        <f>IF(AND($E$8=1,#REF!&lt;0),F$14&amp;", "&amp;F$15&amp;", "&amp;F$16&amp;", "&amp;$A38&amp;", "&amp;$B38&amp;", "&amp;$C38&amp;"; ","")</f>
        <v>#REF!</v>
      </c>
      <c r="S38" s="258" t="e">
        <f>IF(AND($E$8=1,#REF!&lt;0),G$14&amp;", "&amp;G$15&amp;", "&amp;G$16&amp;", "&amp;$A38&amp;", "&amp;$B38&amp;", "&amp;$C38&amp;"; ","")</f>
        <v>#REF!</v>
      </c>
      <c r="T38" s="299" t="e">
        <f>IF(AND($E$8=1,#REF!&lt;0),H$14&amp;", "&amp;H$15&amp;", "&amp;H$16&amp;", "&amp;$A38&amp;", "&amp;$B38&amp;", "&amp;$C38&amp;"; ","")</f>
        <v>#REF!</v>
      </c>
      <c r="U38" s="299" t="e">
        <f>IF(AND($E$8=1,#REF!&lt;0),I$14&amp;", "&amp;I$15&amp;", "&amp;I$16&amp;", "&amp;$A38&amp;", "&amp;$B38&amp;", "&amp;$C38&amp;"; ","")</f>
        <v>#REF!</v>
      </c>
      <c r="V38" s="265" t="e">
        <f>IF(AND($E$8=1,#REF!&lt;0),J$14&amp;", "&amp;J$15&amp;", "&amp;J$16&amp;", "&amp;$A38&amp;", "&amp;$B38&amp;", "&amp;$C38&amp;"; ","")</f>
        <v>#REF!</v>
      </c>
      <c r="W38" s="258" t="e">
        <f>IF(AND($E$8=1,#REF!&lt;0),K$14&amp;", "&amp;K$15&amp;", "&amp;K$16&amp;", "&amp;$A38&amp;", "&amp;$B38&amp;", "&amp;$C38&amp;"; ","")</f>
        <v>#REF!</v>
      </c>
      <c r="X38" s="259" t="e">
        <f>IF(AND($E$8=1,#REF!&lt;0),L$14&amp;", "&amp;L$15&amp;", "&amp;L$16&amp;", "&amp;$A38&amp;", "&amp;$B38&amp;", "&amp;$C38&amp;"; ","")</f>
        <v>#REF!</v>
      </c>
      <c r="Y38" s="258" t="e">
        <f>IF(AND($E$8=1,#REF!&lt;0),M$14&amp;", "&amp;M$15&amp;", "&amp;M$16&amp;", "&amp;$A38&amp;", "&amp;$B38&amp;", "&amp;$C38&amp;"; ","")</f>
        <v>#REF!</v>
      </c>
      <c r="Z38" s="299" t="e">
        <f>IF(AND($E$8=1,#REF!&lt;0),N$14&amp;", "&amp;N$15&amp;", "&amp;N$16&amp;", "&amp;$A38&amp;", "&amp;$B38&amp;", "&amp;$C38&amp;"; ","")</f>
        <v>#REF!</v>
      </c>
      <c r="AA38" s="299" t="e">
        <f>IF(AND($E$8=1,#REF!&lt;0),O$14&amp;", "&amp;O$15&amp;", "&amp;O$16&amp;", "&amp;$A38&amp;", "&amp;$B38&amp;", "&amp;$C38&amp;"; ","")</f>
        <v>#REF!</v>
      </c>
      <c r="AB38" s="265" t="e">
        <f>IF(AND($E$8=1,#REF!&lt;0),V$14&amp;", "&amp;V$15&amp;", "&amp;V$16&amp;", "&amp;$A38&amp;", "&amp;$B38&amp;", "&amp;$C38&amp;"; ","")</f>
        <v>#REF!</v>
      </c>
      <c r="AC38" s="258" t="e">
        <f>IF(AND($E$8=1,#REF!&lt;0),W$14&amp;", "&amp;W$15&amp;", "&amp;W$16&amp;", "&amp;$A38&amp;", "&amp;$B38&amp;", "&amp;$C38&amp;"; ","")</f>
        <v>#REF!</v>
      </c>
      <c r="AD38" s="259" t="e">
        <f>IF(AND($E$8=1,#REF!&lt;0),X$14&amp;", "&amp;X$15&amp;", "&amp;X$16&amp;", "&amp;$A38&amp;", "&amp;$B38&amp;", "&amp;$C38&amp;"; ","")</f>
        <v>#REF!</v>
      </c>
      <c r="AE38" s="794" t="e">
        <f>IF(AND($E$8=1,#REF!&lt;0),Y$14&amp;", "&amp;Y$15&amp;", "&amp;Y$16&amp;", "&amp;$A38&amp;", "&amp;$B38&amp;", "&amp;$C38&amp;"; ","")</f>
        <v>#REF!</v>
      </c>
      <c r="AF38" s="259" t="e">
        <f>IF(AND($E$8=1,#REF!&lt;0),Z$14&amp;", "&amp;Z$15&amp;", "&amp;Z$16&amp;", "&amp;$A38&amp;", "&amp;$B38&amp;", "&amp;$C38&amp;"; ","")</f>
        <v>#REF!</v>
      </c>
      <c r="AG38" s="299" t="e">
        <f>IF(AND($E$8=1,#REF!&lt;0),AA$14&amp;", "&amp;AA$15&amp;", "&amp;AA$16&amp;", "&amp;$A38&amp;", "&amp;$B38&amp;", "&amp;$C38&amp;"; ","")</f>
        <v>#REF!</v>
      </c>
      <c r="AH38" s="265" t="e">
        <f>IF(AND($E$8=1,#REF!&lt;0),AB$14&amp;", "&amp;AB$15&amp;", "&amp;AB$16&amp;", "&amp;$A38&amp;", "&amp;$B38&amp;", "&amp;$C38&amp;"; ","")</f>
        <v>#REF!</v>
      </c>
      <c r="AI38" s="258" t="e">
        <f>IF(AND($E$8=1,#REF!&lt;0),AC$14&amp;", "&amp;AC$15&amp;", "&amp;AC$16&amp;", "&amp;$A38&amp;", "&amp;$B38&amp;", "&amp;$C38&amp;"; ","")</f>
        <v>#REF!</v>
      </c>
      <c r="AJ38" s="259" t="e">
        <f>IF(AND($E$8=1,#REF!&lt;0),AD$14&amp;", "&amp;AD$15&amp;", "&amp;AD$16&amp;", "&amp;$A38&amp;", "&amp;$B38&amp;", "&amp;$C38&amp;"; ","")</f>
        <v>#REF!</v>
      </c>
      <c r="AK38" s="794" t="e">
        <f>IF(AND($E$8=1,#REF!&lt;0),AE$14&amp;", "&amp;AE$15&amp;", "&amp;AE$16&amp;", "&amp;$A38&amp;", "&amp;$B38&amp;", "&amp;$C38&amp;"; ","")</f>
        <v>#REF!</v>
      </c>
      <c r="AL38" s="259" t="e">
        <f>IF(AND($E$8=1,#REF!&lt;0),AF$14&amp;", "&amp;AF$15&amp;", "&amp;AF$16&amp;", "&amp;$A38&amp;", "&amp;$B38&amp;", "&amp;$C38&amp;"; ","")</f>
        <v>#REF!</v>
      </c>
      <c r="AM38" s="803" t="e">
        <f>IF(AND($E$8=1,#REF!&lt;0),AG$14&amp;", "&amp;AG$15&amp;", "&amp;AG$16&amp;", "&amp;$A38&amp;", "&amp;$B38&amp;", "&amp;$C38&amp;"; ","")</f>
        <v>#REF!</v>
      </c>
      <c r="AN38" s="50"/>
      <c r="AO38" s="295"/>
      <c r="AP38" s="10"/>
      <c r="AQ38" s="281"/>
      <c r="AR38" s="280"/>
      <c r="AS38" s="288"/>
      <c r="AT38" s="280"/>
      <c r="AU38" s="305"/>
      <c r="AV38" s="305"/>
      <c r="AW38" s="281"/>
      <c r="AX38" s="280"/>
      <c r="AY38" s="288"/>
      <c r="AZ38" s="280"/>
      <c r="BA38" s="305"/>
      <c r="BB38" s="805"/>
      <c r="BC38" s="281"/>
      <c r="BD38" s="280"/>
      <c r="BE38" s="288"/>
      <c r="BF38" s="280"/>
      <c r="BG38" s="305"/>
      <c r="BH38" s="805"/>
      <c r="BI38" s="281"/>
      <c r="BJ38" s="280"/>
      <c r="BK38" s="288"/>
      <c r="BL38" s="280"/>
      <c r="BM38" s="305"/>
      <c r="BN38" s="805"/>
      <c r="BO38" s="50"/>
      <c r="BP38" s="295"/>
      <c r="BQ38" s="10"/>
      <c r="BR38" s="265" t="e">
        <f>IF(AND($G$8=1,#REF!&lt;&gt;"",ABS(#REF!)-INT(ABS(#REF!))&lt;&gt;0,ABS(#REF!)-INT(ABS(#REF!))&lt;&gt;0.5),D$14&amp;", "&amp;D$15&amp;", "&amp;D$16&amp;", "&amp;$A38&amp;", "&amp;$B38&amp;", "&amp;$C38&amp;"; ","")</f>
        <v>#REF!</v>
      </c>
      <c r="BS38" s="258" t="e">
        <f>IF(AND($G$8=1,#REF!&lt;&gt;"",ABS(#REF!)-INT(ABS(#REF!))&lt;&gt;0,ABS(#REF!)-INT(ABS(#REF!))&lt;&gt;0.5),E$14&amp;", "&amp;E$15&amp;", "&amp;E$16&amp;", "&amp;$A38&amp;", "&amp;$B38&amp;", "&amp;$C38&amp;"; ","")</f>
        <v>#REF!</v>
      </c>
      <c r="BT38" s="259" t="e">
        <f>IF(AND($G$8=1,#REF!&lt;&gt;"",ABS(#REF!)-INT(ABS(#REF!))&lt;&gt;0,ABS(#REF!)-INT(ABS(#REF!))&lt;&gt;0.5),F$14&amp;", "&amp;F$15&amp;", "&amp;F$16&amp;", "&amp;$A38&amp;", "&amp;$B38&amp;", "&amp;$C38&amp;"; ","")</f>
        <v>#REF!</v>
      </c>
      <c r="BU38" s="258" t="e">
        <f>IF(AND($G$8=1,#REF!&lt;&gt;"",ABS(#REF!)-INT(ABS(#REF!))&lt;&gt;0,ABS(#REF!)-INT(ABS(#REF!))&lt;&gt;0.5),G$14&amp;", "&amp;G$15&amp;", "&amp;G$16&amp;", "&amp;$A38&amp;", "&amp;$B38&amp;", "&amp;$C38&amp;"; ","")</f>
        <v>#REF!</v>
      </c>
      <c r="BV38" s="259" t="e">
        <f>IF(AND($G$8=1,#REF!&lt;&gt;"",ABS(#REF!)-INT(ABS(#REF!))&lt;&gt;0,ABS(#REF!)-INT(ABS(#REF!))&lt;&gt;0.5),H$14&amp;", "&amp;H$15&amp;", "&amp;H$16&amp;", "&amp;$A38&amp;", "&amp;$B38&amp;", "&amp;$C38&amp;"; ","")</f>
        <v>#REF!</v>
      </c>
      <c r="BW38" s="258" t="e">
        <f>IF(AND($G$8=1,#REF!&lt;&gt;"",ABS(#REF!)-INT(ABS(#REF!))&lt;&gt;0,ABS(#REF!)-INT(ABS(#REF!))&lt;&gt;0.5),I$14&amp;", "&amp;I$15&amp;", "&amp;I$16&amp;", "&amp;$A38&amp;", "&amp;$B38&amp;", "&amp;$C38&amp;"; ","")</f>
        <v>#REF!</v>
      </c>
      <c r="BX38" s="265" t="e">
        <f>IF(AND($G$8=1,#REF!&lt;&gt;"",ABS(#REF!)-INT(ABS(#REF!))&lt;&gt;0,ABS(#REF!)-INT(ABS(#REF!))&lt;&gt;0.5),J$14&amp;", "&amp;J$15&amp;", "&amp;J$16&amp;", "&amp;$A38&amp;", "&amp;$B38&amp;", "&amp;$C38&amp;"; ","")</f>
        <v>#REF!</v>
      </c>
      <c r="BY38" s="258" t="e">
        <f>IF(AND($G$8=1,#REF!&lt;&gt;"",ABS(#REF!)-INT(ABS(#REF!))&lt;&gt;0,ABS(#REF!)-INT(ABS(#REF!))&lt;&gt;0.5),K$14&amp;", "&amp;K$15&amp;", "&amp;K$16&amp;", "&amp;$A38&amp;", "&amp;$B38&amp;", "&amp;$C38&amp;"; ","")</f>
        <v>#REF!</v>
      </c>
      <c r="BZ38" s="259" t="e">
        <f>IF(AND($G$8=1,#REF!&lt;&gt;"",ABS(#REF!)-INT(ABS(#REF!))&lt;&gt;0,ABS(#REF!)-INT(ABS(#REF!))&lt;&gt;0.5),L$14&amp;", "&amp;L$15&amp;", "&amp;L$16&amp;", "&amp;$A38&amp;", "&amp;$B38&amp;", "&amp;$C38&amp;"; ","")</f>
        <v>#REF!</v>
      </c>
      <c r="CA38" s="258" t="e">
        <f>IF(AND($G$8=1,#REF!&lt;&gt;"",ABS(#REF!)-INT(ABS(#REF!))&lt;&gt;0,ABS(#REF!)-INT(ABS(#REF!))&lt;&gt;0.5),M$14&amp;", "&amp;M$15&amp;", "&amp;M$16&amp;", "&amp;$A38&amp;", "&amp;$B38&amp;", "&amp;$C38&amp;"; ","")</f>
        <v>#REF!</v>
      </c>
      <c r="CB38" s="299" t="e">
        <f>IF(AND($G$8=1,#REF!&lt;&gt;"",ABS(#REF!)-INT(ABS(#REF!))&lt;&gt;0,ABS(#REF!)-INT(ABS(#REF!))&lt;&gt;0.5),N$14&amp;", "&amp;N$15&amp;", "&amp;N$16&amp;", "&amp;$A38&amp;", "&amp;$B38&amp;", "&amp;$C38&amp;"; ","")</f>
        <v>#REF!</v>
      </c>
      <c r="CC38" s="803" t="e">
        <f>IF(AND($G$8=1,#REF!&lt;&gt;"",ABS(#REF!)-INT(ABS(#REF!))&lt;&gt;0,ABS(#REF!)-INT(ABS(#REF!))&lt;&gt;0.5),O$14&amp;", "&amp;O$15&amp;", "&amp;O$16&amp;", "&amp;$A38&amp;", "&amp;$B38&amp;", "&amp;$C38&amp;"; ","")</f>
        <v>#REF!</v>
      </c>
      <c r="CD38" s="299" t="e">
        <f>IF(AND($G$8=1,#REF!&lt;&gt;"",ABS(#REF!)-INT(ABS(#REF!))&lt;&gt;0,ABS(#REF!)-INT(ABS(#REF!))&lt;&gt;0.5),P$14&amp;", "&amp;P$15&amp;", "&amp;P$16&amp;", "&amp;$A38&amp;", "&amp;$B38&amp;", "&amp;$C38&amp;"; ","")</f>
        <v>#REF!</v>
      </c>
      <c r="CE38" s="807" t="e">
        <f>IF(AND($G$8=1,#REF!&lt;&gt;"",ABS(#REF!)-INT(ABS(#REF!))&lt;&gt;0,ABS(#REF!)-INT(ABS(#REF!))&lt;&gt;0.5),Q$14&amp;", "&amp;Q$15&amp;", "&amp;Q$16&amp;", "&amp;$A38&amp;", "&amp;$B38&amp;", "&amp;$C38&amp;"; ","")</f>
        <v>#REF!</v>
      </c>
      <c r="CF38" s="299" t="e">
        <f>IF(AND($G$8=1,#REF!&lt;&gt;"",ABS(#REF!)-INT(ABS(#REF!))&lt;&gt;0,ABS(#REF!)-INT(ABS(#REF!))&lt;&gt;0.5),R$14&amp;", "&amp;R$15&amp;", "&amp;R$16&amp;", "&amp;$A38&amp;", "&amp;$B38&amp;", "&amp;$C38&amp;"; ","")</f>
        <v>#REF!</v>
      </c>
      <c r="CG38" s="807" t="e">
        <f>IF(AND($G$8=1,#REF!&lt;&gt;"",ABS(#REF!)-INT(ABS(#REF!))&lt;&gt;0,ABS(#REF!)-INT(ABS(#REF!))&lt;&gt;0.5),S$14&amp;", "&amp;S$15&amp;", "&amp;S$16&amp;", "&amp;$A38&amp;", "&amp;$B38&amp;", "&amp;$C38&amp;"; ","")</f>
        <v>#REF!</v>
      </c>
      <c r="CH38" s="299" t="e">
        <f>IF(AND($G$8=1,#REF!&lt;&gt;"",ABS(#REF!)-INT(ABS(#REF!))&lt;&gt;0,ABS(#REF!)-INT(ABS(#REF!))&lt;&gt;0.5),T$14&amp;", "&amp;T$15&amp;", "&amp;T$16&amp;", "&amp;$A38&amp;", "&amp;$B38&amp;", "&amp;$C38&amp;"; ","")</f>
        <v>#REF!</v>
      </c>
      <c r="CI38" s="299" t="e">
        <f>IF(AND($G$8=1,#REF!&lt;&gt;"",ABS(#REF!)-INT(ABS(#REF!))&lt;&gt;0,ABS(#REF!)-INT(ABS(#REF!))&lt;&gt;0.5),U$14&amp;", "&amp;U$15&amp;", "&amp;U$16&amp;", "&amp;$A38&amp;", "&amp;$B38&amp;", "&amp;$C38&amp;"; ","")</f>
        <v>#REF!</v>
      </c>
      <c r="CJ38" s="265" t="e">
        <f>IF(AND($G$8=1,#REF!&lt;&gt;"",ABS(#REF!)-INT(ABS(#REF!))&lt;&gt;0,ABS(#REF!)-INT(ABS(#REF!))&lt;&gt;0.5),V$14&amp;", "&amp;V$15&amp;", "&amp;V$16&amp;", "&amp;$A38&amp;", "&amp;$B38&amp;", "&amp;$C38&amp;"; ","")</f>
        <v>#REF!</v>
      </c>
      <c r="CK38" s="258" t="e">
        <f>IF(AND($G$8=1,#REF!&lt;&gt;"",ABS(#REF!)-INT(ABS(#REF!))&lt;&gt;0,ABS(#REF!)-INT(ABS(#REF!))&lt;&gt;0.5),W$14&amp;", "&amp;W$15&amp;", "&amp;W$16&amp;", "&amp;$A38&amp;", "&amp;$B38&amp;", "&amp;$C38&amp;"; ","")</f>
        <v>#REF!</v>
      </c>
      <c r="CL38" s="259" t="e">
        <f>IF(AND($G$8=1,#REF!&lt;&gt;"",ABS(#REF!)-INT(ABS(#REF!))&lt;&gt;0,ABS(#REF!)-INT(ABS(#REF!))&lt;&gt;0.5),X$14&amp;", "&amp;X$15&amp;", "&amp;X$16&amp;", "&amp;$A38&amp;", "&amp;$B38&amp;", "&amp;$C38&amp;"; ","")</f>
        <v>#REF!</v>
      </c>
      <c r="CM38" s="258" t="e">
        <f>IF(AND($G$8=1,#REF!&lt;&gt;"",ABS(#REF!)-INT(ABS(#REF!))&lt;&gt;0,ABS(#REF!)-INT(ABS(#REF!))&lt;&gt;0.5),Y$14&amp;", "&amp;Y$15&amp;", "&amp;Y$16&amp;", "&amp;$A38&amp;", "&amp;$B38&amp;", "&amp;$C38&amp;"; ","")</f>
        <v>#REF!</v>
      </c>
      <c r="CN38" s="299" t="e">
        <f>IF(AND($G$8=1,#REF!&lt;&gt;"",ABS(#REF!)-INT(ABS(#REF!))&lt;&gt;0,ABS(#REF!)-INT(ABS(#REF!))&lt;&gt;0.5),Z$14&amp;", "&amp;Z$15&amp;", "&amp;Z$16&amp;", "&amp;$A38&amp;", "&amp;$B38&amp;", "&amp;$C38&amp;"; ","")</f>
        <v>#REF!</v>
      </c>
      <c r="CO38" s="266" t="e">
        <f>IF(AND($G$8=1,#REF!&lt;&gt;"",ABS(#REF!)-INT(ABS(#REF!))&lt;&gt;0,ABS(#REF!)-INT(ABS(#REF!))&lt;&gt;0.5),AA$14&amp;", "&amp;AA$15&amp;", "&amp;AA$16&amp;", "&amp;$A38&amp;", "&amp;$B38&amp;", "&amp;$C38&amp;"; ","")</f>
        <v>#REF!</v>
      </c>
      <c r="CP38" s="50"/>
      <c r="CQ38" s="295"/>
      <c r="CR38" s="10"/>
      <c r="CS38" s="10" t="s">
        <v>124</v>
      </c>
      <c r="CT38" s="10" t="s">
        <v>11286</v>
      </c>
      <c r="CU38" s="10" t="s">
        <v>11284</v>
      </c>
      <c r="CV38" s="314" t="e">
        <f>'3 Part-time'!#REF!</f>
        <v>#REF!</v>
      </c>
      <c r="CW38" s="315" t="e">
        <f>'3 Part-time'!#REF!</f>
        <v>#REF!</v>
      </c>
      <c r="CX38" s="311"/>
      <c r="CY38" s="830"/>
      <c r="CZ38" s="313"/>
      <c r="DA38" s="313"/>
      <c r="DB38" s="314">
        <f>'3 Part-time'!G38</f>
        <v>0</v>
      </c>
      <c r="DC38" s="315">
        <f>'3 Part-time'!H38</f>
        <v>0</v>
      </c>
      <c r="DD38" s="311"/>
      <c r="DE38" s="830"/>
      <c r="DF38" s="313"/>
      <c r="DG38" s="831"/>
      <c r="DH38" s="318">
        <f>'3 Part-time'!J38</f>
        <v>0</v>
      </c>
      <c r="DI38" s="318">
        <f>'3 Part-time'!K38</f>
        <v>0</v>
      </c>
      <c r="DJ38" s="313"/>
      <c r="DK38" s="832"/>
      <c r="DL38" s="313"/>
      <c r="DM38" s="313"/>
      <c r="DN38" s="314">
        <f>'3 Part-time'!M38</f>
        <v>0</v>
      </c>
      <c r="DO38" s="315">
        <f>'3 Part-time'!N38</f>
        <v>0</v>
      </c>
      <c r="DP38" s="311"/>
      <c r="DQ38" s="830"/>
      <c r="DR38" s="313"/>
      <c r="DS38" s="313"/>
      <c r="DT38" s="314">
        <f>'3 Part-time'!P38</f>
        <v>0</v>
      </c>
      <c r="DU38" s="315">
        <f>'3 Part-time'!Q38</f>
        <v>0</v>
      </c>
      <c r="DV38" s="311"/>
      <c r="DW38" s="830"/>
      <c r="DX38" s="310"/>
      <c r="DY38" s="816"/>
      <c r="DZ38" s="50"/>
      <c r="EA38" s="295"/>
      <c r="EB38" s="10"/>
      <c r="EC38" s="265" t="e">
        <f>IF(AND($I$8=1,#REF!&lt;&gt;ROUND(#REF!,2)),AB$15&amp;", "&amp;AB$16&amp;", "&amp;$A38&amp;", "&amp;$B38&amp;", "&amp;$C38&amp;"; ","")</f>
        <v>#REF!</v>
      </c>
      <c r="ED38" s="258" t="e">
        <f>IF(AND($I$8=1,#REF!&lt;&gt;ROUND(#REF!,2)),AC$15&amp;", "&amp;AC$16&amp;", "&amp;$A38&amp;", "&amp;$B38&amp;", "&amp;$C38&amp;"; ","")</f>
        <v>#REF!</v>
      </c>
      <c r="EE38" s="259" t="e">
        <f>IF(AND($I$8=1,#REF!&lt;&gt;ROUND(#REF!,2)),AD$15&amp;", "&amp;AD$16&amp;", "&amp;$A38&amp;", "&amp;$B38&amp;", "&amp;$C38&amp;"; ","")</f>
        <v>#REF!</v>
      </c>
      <c r="EF38" s="258" t="e">
        <f>IF(AND($I$8=1,#REF!&lt;&gt;ROUND(#REF!,2)),AE$15&amp;", "&amp;AE$16&amp;", "&amp;$A38&amp;", "&amp;$B38&amp;", "&amp;$C38&amp;"; ","")</f>
        <v>#REF!</v>
      </c>
      <c r="EG38" s="299" t="e">
        <f>IF(AND($I$8=1,#REF!&lt;&gt;ROUND(#REF!,2)),AF$15&amp;", "&amp;AF$16&amp;", "&amp;$A38&amp;", "&amp;$B38&amp;", "&amp;$C38&amp;"; ","")</f>
        <v>#REF!</v>
      </c>
      <c r="EH38" s="266" t="e">
        <f>IF(AND($I$8=1,#REF!&lt;&gt;ROUND(#REF!,2)),AG$15&amp;", "&amp;AG$16&amp;", "&amp;$A38&amp;", "&amp;$B38&amp;", "&amp;$C38&amp;"; ","")</f>
        <v>#REF!</v>
      </c>
      <c r="EI38" s="50"/>
      <c r="EJ38" s="295"/>
      <c r="EK38" s="10"/>
      <c r="EL38" s="265" t="e">
        <f>IF(AND($J$8=1,#REF!&gt;#REF!),AB$15&amp;", "&amp;AB$16&amp;", "&amp;$A38&amp;", "&amp;$B38&amp;", "&amp;$C38&amp;"; ","")</f>
        <v>#REF!</v>
      </c>
      <c r="EM38" s="258" t="e">
        <f>IF(AND($J$8=1,#REF!&gt;#REF!),AC$15&amp;", "&amp;AC$16&amp;", "&amp;$A38&amp;", "&amp;$B38&amp;", "&amp;$C38&amp;"; ","")</f>
        <v>#REF!</v>
      </c>
      <c r="EN38" s="259" t="e">
        <f>IF(AND($J$8=1,#REF!&gt;#REF!),AD$15&amp;", "&amp;AD$16&amp;", "&amp;$A38&amp;", "&amp;$B38&amp;", "&amp;$C38&amp;"; ","")</f>
        <v>#REF!</v>
      </c>
      <c r="EO38" s="258" t="e">
        <f>IF(AND($J$8=1,#REF!&gt;#REF!),AE$15&amp;", "&amp;AE$16&amp;", "&amp;$A38&amp;", "&amp;$B38&amp;", "&amp;$C38&amp;"; ","")</f>
        <v>#REF!</v>
      </c>
      <c r="EP38" s="812" t="e">
        <f>IF(AND($J$8=1,#REF!&gt;#REF!),AF$15&amp;", "&amp;AF$16&amp;", "&amp;$A38&amp;", "&amp;$B38&amp;", "&amp;$C38&amp;"; ","")</f>
        <v>#REF!</v>
      </c>
      <c r="EQ38" s="266" t="e">
        <f>IF(AND($J$8=1,#REF!&gt;#REF!),AG$15&amp;", "&amp;AG$16&amp;", "&amp;$A38&amp;", "&amp;$B38&amp;", "&amp;$C38&amp;"; ","")</f>
        <v>#REF!</v>
      </c>
      <c r="ER38" s="50"/>
      <c r="ES38" s="295"/>
      <c r="ET38" s="10"/>
      <c r="EU38" s="265" t="e">
        <f>IF(AND($K$8=1,#REF!&gt;0),IF((#REF!/#REF!)&lt;0.03,AB$15&amp;", "&amp;AB$16&amp;", "&amp;$A38&amp;", "&amp;$B38&amp;", "&amp;$C38&amp;"; ",""),"")</f>
        <v>#REF!</v>
      </c>
      <c r="EV38" s="258" t="e">
        <f>IF(AND($K$8=1,#REF!&gt;0),IF((#REF!/#REF!)&lt;0.03,AC$15&amp;", "&amp;AC$16&amp;", "&amp;$A38&amp;", "&amp;$B38&amp;", "&amp;$C38&amp;"; ",""),"")</f>
        <v>#REF!</v>
      </c>
      <c r="EW38" s="259" t="e">
        <f>IF(AND($K$8=1,#REF!&gt;0),IF((#REF!/#REF!)&lt;0.03,AD$15&amp;", "&amp;AD$16&amp;", "&amp;$A38&amp;", "&amp;$B38&amp;", "&amp;$C38&amp;"; ",""),"")</f>
        <v>#REF!</v>
      </c>
      <c r="EX38" s="258" t="e">
        <f>IF(AND($K$8=1,#REF!&gt;0),IF((#REF!/#REF!)&lt;0.03,AE$15&amp;", "&amp;AE$16&amp;", "&amp;$A38&amp;", "&amp;$B38&amp;", "&amp;$C38&amp;"; ",""),"")</f>
        <v>#REF!</v>
      </c>
      <c r="EY38" s="812" t="e">
        <f>IF(AND($K$8=1,#REF!&gt;0),IF((#REF!/#REF!)&lt;0.03,AF$15&amp;", "&amp;AF$16&amp;", "&amp;$A38&amp;", "&amp;$B38&amp;", "&amp;$C38&amp;"; ",""),"")</f>
        <v>#REF!</v>
      </c>
      <c r="EZ38" s="266" t="e">
        <f>IF(AND($K$8=1,#REF!&gt;0),IF((#REF!/#REF!)&lt;0.03,AG$15&amp;", "&amp;AG$16&amp;", "&amp;$A38&amp;", "&amp;$B38&amp;", "&amp;$C38&amp;"; ",""),"")</f>
        <v>#REF!</v>
      </c>
      <c r="FA38" s="50"/>
      <c r="FB38" s="3"/>
      <c r="FC38" s="323"/>
      <c r="FD38" s="10"/>
      <c r="FE38" s="265" t="e">
        <f>IF(AND($Q$8=1,SUM(#REF!,#REF!)&gt;$FC$22,#REF!=0),P$15&amp;", "&amp;P$16&amp;", "&amp;$A38&amp;", "&amp;$B38&amp;", "&amp;$C38&amp;"; ","")</f>
        <v>#REF!</v>
      </c>
      <c r="FF38" s="258" t="e">
        <f>IF(AND($Q$8=1,SUM(#REF!,#REF!)&gt;$FC$22,#REF!=0),Q$15&amp;", "&amp;Q$16&amp;", "&amp;$A38&amp;", "&amp;$B38&amp;", "&amp;$C38&amp;"; ","")</f>
        <v>#REF!</v>
      </c>
      <c r="FG38" s="259" t="e">
        <f>IF(AND($Q$8=1,SUM(#REF!,#REF!)&gt;$FC$22,#REF!=0),R$15&amp;", "&amp;R$16&amp;", "&amp;$A38&amp;", "&amp;$B38&amp;", "&amp;$C38&amp;"; ","")</f>
        <v>#REF!</v>
      </c>
      <c r="FH38" s="258" t="e">
        <f>IF(AND($Q$8=1,SUM(#REF!,#REF!)&gt;$FC$22,#REF!=0),S$15&amp;", "&amp;S$16&amp;", "&amp;$A38&amp;", "&amp;$B38&amp;", "&amp;$C38&amp;"; ","")</f>
        <v>#REF!</v>
      </c>
      <c r="FI38" s="812" t="e">
        <f>IF(AND($Q$8=1,SUM(#REF!,#REF!)&gt;$FC$22,#REF!=0),T$15&amp;", "&amp;T$16&amp;", "&amp;$A38&amp;", "&amp;$B38&amp;", "&amp;$C38&amp;"; ","")</f>
        <v>#REF!</v>
      </c>
      <c r="FJ38" s="266" t="e">
        <f>IF(AND($Q$8=1,SUM(#REF!,#REF!)&gt;$FC$22,#REF!=0),U$15&amp;", "&amp;U$16&amp;", "&amp;$A38&amp;", "&amp;$B38&amp;", "&amp;$C38&amp;"; ","")</f>
        <v>#REF!</v>
      </c>
      <c r="FK38" s="324"/>
      <c r="FL38" s="323"/>
      <c r="FM38" s="10"/>
      <c r="FN38" s="265" t="e">
        <f>IF(AND($R$8=1,SUM(#REF!,#REF!)&gt;0,SUM(#REF!,#REF!)=ABS(#REF!)),P$15&amp;", "&amp;P$16&amp;", "&amp;$A38&amp;", "&amp;$B38&amp;", "&amp;$C38&amp;"; ","")</f>
        <v>#REF!</v>
      </c>
      <c r="FO38" s="258" t="e">
        <f>IF(AND($R$8=1,SUM(#REF!,#REF!)&gt;0,SUM(#REF!,#REF!)=ABS(#REF!)),Q$15&amp;", "&amp;Q$16&amp;", "&amp;$A38&amp;", "&amp;$B38&amp;", "&amp;$C38&amp;"; ","")</f>
        <v>#REF!</v>
      </c>
      <c r="FP38" s="259" t="e">
        <f>IF(AND($R$8=1,SUM(#REF!,#REF!)&gt;0,SUM(#REF!,#REF!)=ABS(#REF!)),R$15&amp;", "&amp;R$16&amp;", "&amp;$A38&amp;", "&amp;$B38&amp;", "&amp;$C38&amp;"; ","")</f>
        <v>#REF!</v>
      </c>
      <c r="FQ38" s="258" t="e">
        <f>IF(AND($R$8=1,SUM(#REF!,#REF!)&gt;0,SUM(#REF!,#REF!)=ABS(#REF!)),S$15&amp;", "&amp;S$16&amp;", "&amp;$A38&amp;", "&amp;$B38&amp;", "&amp;$C38&amp;"; ","")</f>
        <v>#REF!</v>
      </c>
      <c r="FR38" s="812" t="e">
        <f>IF(AND($R$8=1,SUM(#REF!,#REF!)&gt;0,SUM(#REF!,#REF!)=ABS(#REF!)),T$15&amp;", "&amp;T$16&amp;", "&amp;$A38&amp;", "&amp;$B38&amp;", "&amp;$C38&amp;"; ","")</f>
        <v>#REF!</v>
      </c>
      <c r="FS38" s="266" t="e">
        <f>IF(AND($R$8=1,SUM(#REF!,#REF!)&gt;0,SUM(#REF!,#REF!)=ABS(#REF!)),U$15&amp;", "&amp;U$16&amp;", "&amp;$A38&amp;", "&amp;$B38&amp;", "&amp;$C38&amp;"; ","")</f>
        <v>#REF!</v>
      </c>
      <c r="FT38" s="324"/>
      <c r="FU38" s="3"/>
      <c r="FV38" s="3"/>
      <c r="FW38" s="3"/>
      <c r="FX38" s="3"/>
      <c r="FY38" s="3"/>
      <c r="FZ38" s="3"/>
      <c r="GA38" s="3"/>
      <c r="GB38" s="3"/>
      <c r="GC38" s="3"/>
      <c r="GD38" s="323"/>
      <c r="GE38" s="10"/>
      <c r="GF38" s="265" t="e">
        <f>IF(AND($T$8=1,#REF!&gt;0,EU38=""),IF((#REF!/#REF!)&lt;0.25,AB$15&amp;", "&amp;AB$16&amp;", "&amp;$A38&amp;", "&amp;$B38&amp;", "&amp;$C38&amp;"; ",""),"")</f>
        <v>#REF!</v>
      </c>
      <c r="GG38" s="258" t="e">
        <f>IF(AND($T$8=1,#REF!&gt;0,EV38=""),IF((#REF!/#REF!)&lt;0.25,AC$15&amp;", "&amp;AC$16&amp;", "&amp;$A38&amp;", "&amp;$B38&amp;", "&amp;$C38&amp;"; ",""),"")</f>
        <v>#REF!</v>
      </c>
      <c r="GH38" s="259" t="e">
        <f>IF(AND($T$8=1,#REF!&gt;0,EW38=""),IF((#REF!/#REF!)&lt;0.25,AD$15&amp;", "&amp;AD$16&amp;", "&amp;$A38&amp;", "&amp;$B38&amp;", "&amp;$C38&amp;"; ",""),"")</f>
        <v>#REF!</v>
      </c>
      <c r="GI38" s="258" t="e">
        <f>IF(AND($T$8=1,#REF!&gt;0,EX38=""),IF((#REF!/#REF!)&lt;0.25,AE$15&amp;", "&amp;AE$16&amp;", "&amp;$A38&amp;", "&amp;$B38&amp;", "&amp;$C38&amp;"; ",""),"")</f>
        <v>#REF!</v>
      </c>
      <c r="GJ38" s="812" t="e">
        <f>IF(AND($T$8=1,#REF!&gt;0,EY38=""),IF((#REF!/#REF!)&lt;0.25,AF$15&amp;", "&amp;AF$16&amp;", "&amp;$A38&amp;", "&amp;$B38&amp;", "&amp;$C38&amp;"; ",""),"")</f>
        <v>#REF!</v>
      </c>
      <c r="GK38" s="266" t="e">
        <f>IF(AND($T$8=1,#REF!&gt;0,EZ38=""),IF((#REF!/#REF!)&lt;0.25,AG$15&amp;", "&amp;AG$16&amp;", "&amp;$A38&amp;", "&amp;$B38&amp;", "&amp;$C38&amp;"; ",""),"")</f>
        <v>#REF!</v>
      </c>
      <c r="GL38" s="324"/>
      <c r="GM38" s="323"/>
      <c r="GN38" s="10"/>
      <c r="GO38" s="265" t="e">
        <f>IF(AND($U$8=1,$B38="Long length",#REF!&lt;&gt;0),D$15&amp;", "&amp;D$16&amp;", "&amp;$A38&amp;", "&amp;$B38&amp;", "&amp;$C38&amp;"; ","")</f>
        <v>#REF!</v>
      </c>
      <c r="GP38" s="258" t="e">
        <f>IF(AND($U$8=1,$B38="Long length",#REF!&lt;&gt;0),E$15&amp;", "&amp;E$16&amp;", "&amp;$A38&amp;", "&amp;$B38&amp;", "&amp;$C38&amp;"; ","")</f>
        <v>#REF!</v>
      </c>
      <c r="GQ38" s="259" t="e">
        <f>IF(AND($U$8=1,$B38="Long length",#REF!&lt;&gt;0),F$15&amp;", "&amp;F$16&amp;", "&amp;$A38&amp;", "&amp;$B38&amp;", "&amp;$C38&amp;"; ","")</f>
        <v>#REF!</v>
      </c>
      <c r="GR38" s="258" t="e">
        <f>IF(AND($U$8=1,$B38="Long length",#REF!&lt;&gt;0),G$15&amp;", "&amp;G$16&amp;", "&amp;$A38&amp;", "&amp;$B38&amp;", "&amp;$C38&amp;"; ","")</f>
        <v>#REF!</v>
      </c>
      <c r="GS38" s="812" t="e">
        <f>IF(AND($U$8=1,$B38="Long length",#REF!&lt;&gt;0),H$15&amp;", "&amp;H$16&amp;", "&amp;$A38&amp;", "&amp;$B38&amp;", "&amp;$C38&amp;"; ","")</f>
        <v>#REF!</v>
      </c>
      <c r="GT38" s="266" t="e">
        <f>IF(AND($U$8=1,$B38="Long length",#REF!&lt;&gt;0),I$15&amp;", "&amp;I$16&amp;", "&amp;$A38&amp;", "&amp;$B38&amp;", "&amp;$C38&amp;"; ","")</f>
        <v>#REF!</v>
      </c>
      <c r="GU38" s="324"/>
    </row>
    <row r="39" spans="1:203" x14ac:dyDescent="0.2">
      <c r="A39" s="3" t="s">
        <v>11290</v>
      </c>
      <c r="B39" s="3" t="s">
        <v>11286</v>
      </c>
      <c r="C39" s="3" t="s">
        <v>11284</v>
      </c>
      <c r="E39" s="295"/>
      <c r="F39" s="10"/>
      <c r="G39" s="265" t="e">
        <f>IF(AND($D$8=1,#REF!&gt;0),P$15&amp;", "&amp;P$16&amp;", "&amp;$A39&amp;", "&amp;$B39&amp;", "&amp;$C39&amp;"; ","")</f>
        <v>#REF!</v>
      </c>
      <c r="H39" s="258" t="e">
        <f>IF(AND($D$8=1,#REF!&gt;0),Q$15&amp;", "&amp;Q$16&amp;", "&amp;$A39&amp;", "&amp;$B39&amp;", "&amp;$C39&amp;"; ","")</f>
        <v>#REF!</v>
      </c>
      <c r="I39" s="259" t="e">
        <f>IF(AND($D$8=1,#REF!&gt;0),R$15&amp;", "&amp;R$16&amp;", "&amp;$A39&amp;", "&amp;$B39&amp;", "&amp;$C39&amp;"; ","")</f>
        <v>#REF!</v>
      </c>
      <c r="J39" s="258" t="e">
        <f>IF(AND($D$8=1,#REF!&gt;0),S$15&amp;", "&amp;S$16&amp;", "&amp;$A39&amp;", "&amp;$B39&amp;", "&amp;$C39&amp;"; ","")</f>
        <v>#REF!</v>
      </c>
      <c r="K39" s="299" t="e">
        <f>IF(AND($D$8=1,#REF!&gt;0),T$15&amp;", "&amp;T$16&amp;", "&amp;$A39&amp;", "&amp;$B39&amp;", "&amp;$C39&amp;"; ","")</f>
        <v>#REF!</v>
      </c>
      <c r="L39" s="266" t="e">
        <f>IF(AND($D$8=1,#REF!&gt;0),U$15&amp;", "&amp;U$16&amp;", "&amp;$A39&amp;", "&amp;$B39&amp;", "&amp;$C39&amp;"; ","")</f>
        <v>#REF!</v>
      </c>
      <c r="M39" s="50"/>
      <c r="N39" s="295"/>
      <c r="O39" s="10"/>
      <c r="P39" s="265" t="e">
        <f>IF(AND($E$8=1,#REF!&lt;0),D$14&amp;", "&amp;D$15&amp;", "&amp;D$16&amp;", "&amp;$A39&amp;", "&amp;$B39&amp;", "&amp;$C39&amp;"; ","")</f>
        <v>#REF!</v>
      </c>
      <c r="Q39" s="258" t="e">
        <f>IF(AND($E$8=1,#REF!&lt;0),E$14&amp;", "&amp;E$15&amp;", "&amp;E$16&amp;", "&amp;$A39&amp;", "&amp;$B39&amp;", "&amp;$C39&amp;"; ","")</f>
        <v>#REF!</v>
      </c>
      <c r="R39" s="259" t="e">
        <f>IF(AND($E$8=1,#REF!&lt;0),F$14&amp;", "&amp;F$15&amp;", "&amp;F$16&amp;", "&amp;$A39&amp;", "&amp;$B39&amp;", "&amp;$C39&amp;"; ","")</f>
        <v>#REF!</v>
      </c>
      <c r="S39" s="258" t="e">
        <f>IF(AND($E$8=1,#REF!&lt;0),G$14&amp;", "&amp;G$15&amp;", "&amp;G$16&amp;", "&amp;$A39&amp;", "&amp;$B39&amp;", "&amp;$C39&amp;"; ","")</f>
        <v>#REF!</v>
      </c>
      <c r="T39" s="299" t="e">
        <f>IF(AND($E$8=1,#REF!&lt;0),H$14&amp;", "&amp;H$15&amp;", "&amp;H$16&amp;", "&amp;$A39&amp;", "&amp;$B39&amp;", "&amp;$C39&amp;"; ","")</f>
        <v>#REF!</v>
      </c>
      <c r="U39" s="299" t="e">
        <f>IF(AND($E$8=1,#REF!&lt;0),I$14&amp;", "&amp;I$15&amp;", "&amp;I$16&amp;", "&amp;$A39&amp;", "&amp;$B39&amp;", "&amp;$C39&amp;"; ","")</f>
        <v>#REF!</v>
      </c>
      <c r="V39" s="265" t="e">
        <f>IF(AND($E$8=1,#REF!&lt;0),J$14&amp;", "&amp;J$15&amp;", "&amp;J$16&amp;", "&amp;$A39&amp;", "&amp;$B39&amp;", "&amp;$C39&amp;"; ","")</f>
        <v>#REF!</v>
      </c>
      <c r="W39" s="258" t="e">
        <f>IF(AND($E$8=1,#REF!&lt;0),K$14&amp;", "&amp;K$15&amp;", "&amp;K$16&amp;", "&amp;$A39&amp;", "&amp;$B39&amp;", "&amp;$C39&amp;"; ","")</f>
        <v>#REF!</v>
      </c>
      <c r="X39" s="259" t="e">
        <f>IF(AND($E$8=1,#REF!&lt;0),L$14&amp;", "&amp;L$15&amp;", "&amp;L$16&amp;", "&amp;$A39&amp;", "&amp;$B39&amp;", "&amp;$C39&amp;"; ","")</f>
        <v>#REF!</v>
      </c>
      <c r="Y39" s="258" t="e">
        <f>IF(AND($E$8=1,#REF!&lt;0),M$14&amp;", "&amp;M$15&amp;", "&amp;M$16&amp;", "&amp;$A39&amp;", "&amp;$B39&amp;", "&amp;$C39&amp;"; ","")</f>
        <v>#REF!</v>
      </c>
      <c r="Z39" s="299" t="e">
        <f>IF(AND($E$8=1,#REF!&lt;0),N$14&amp;", "&amp;N$15&amp;", "&amp;N$16&amp;", "&amp;$A39&amp;", "&amp;$B39&amp;", "&amp;$C39&amp;"; ","")</f>
        <v>#REF!</v>
      </c>
      <c r="AA39" s="299" t="e">
        <f>IF(AND($E$8=1,#REF!&lt;0),O$14&amp;", "&amp;O$15&amp;", "&amp;O$16&amp;", "&amp;$A39&amp;", "&amp;$B39&amp;", "&amp;$C39&amp;"; ","")</f>
        <v>#REF!</v>
      </c>
      <c r="AB39" s="265" t="e">
        <f>IF(AND($E$8=1,#REF!&lt;0),V$14&amp;", "&amp;V$15&amp;", "&amp;V$16&amp;", "&amp;$A39&amp;", "&amp;$B39&amp;", "&amp;$C39&amp;"; ","")</f>
        <v>#REF!</v>
      </c>
      <c r="AC39" s="258" t="e">
        <f>IF(AND($E$8=1,#REF!&lt;0),W$14&amp;", "&amp;W$15&amp;", "&amp;W$16&amp;", "&amp;$A39&amp;", "&amp;$B39&amp;", "&amp;$C39&amp;"; ","")</f>
        <v>#REF!</v>
      </c>
      <c r="AD39" s="259" t="e">
        <f>IF(AND($E$8=1,#REF!&lt;0),X$14&amp;", "&amp;X$15&amp;", "&amp;X$16&amp;", "&amp;$A39&amp;", "&amp;$B39&amp;", "&amp;$C39&amp;"; ","")</f>
        <v>#REF!</v>
      </c>
      <c r="AE39" s="794" t="e">
        <f>IF(AND($E$8=1,#REF!&lt;0),Y$14&amp;", "&amp;Y$15&amp;", "&amp;Y$16&amp;", "&amp;$A39&amp;", "&amp;$B39&amp;", "&amp;$C39&amp;"; ","")</f>
        <v>#REF!</v>
      </c>
      <c r="AF39" s="259" t="e">
        <f>IF(AND($E$8=1,#REF!&lt;0),Z$14&amp;", "&amp;Z$15&amp;", "&amp;Z$16&amp;", "&amp;$A39&amp;", "&amp;$B39&amp;", "&amp;$C39&amp;"; ","")</f>
        <v>#REF!</v>
      </c>
      <c r="AG39" s="299" t="e">
        <f>IF(AND($E$8=1,#REF!&lt;0),AA$14&amp;", "&amp;AA$15&amp;", "&amp;AA$16&amp;", "&amp;$A39&amp;", "&amp;$B39&amp;", "&amp;$C39&amp;"; ","")</f>
        <v>#REF!</v>
      </c>
      <c r="AH39" s="265" t="e">
        <f>IF(AND($E$8=1,#REF!&lt;0),AB$14&amp;", "&amp;AB$15&amp;", "&amp;AB$16&amp;", "&amp;$A39&amp;", "&amp;$B39&amp;", "&amp;$C39&amp;"; ","")</f>
        <v>#REF!</v>
      </c>
      <c r="AI39" s="258" t="e">
        <f>IF(AND($E$8=1,#REF!&lt;0),AC$14&amp;", "&amp;AC$15&amp;", "&amp;AC$16&amp;", "&amp;$A39&amp;", "&amp;$B39&amp;", "&amp;$C39&amp;"; ","")</f>
        <v>#REF!</v>
      </c>
      <c r="AJ39" s="259" t="e">
        <f>IF(AND($E$8=1,#REF!&lt;0),AD$14&amp;", "&amp;AD$15&amp;", "&amp;AD$16&amp;", "&amp;$A39&amp;", "&amp;$B39&amp;", "&amp;$C39&amp;"; ","")</f>
        <v>#REF!</v>
      </c>
      <c r="AK39" s="794" t="e">
        <f>IF(AND($E$8=1,#REF!&lt;0),AE$14&amp;", "&amp;AE$15&amp;", "&amp;AE$16&amp;", "&amp;$A39&amp;", "&amp;$B39&amp;", "&amp;$C39&amp;"; ","")</f>
        <v>#REF!</v>
      </c>
      <c r="AL39" s="259" t="e">
        <f>IF(AND($E$8=1,#REF!&lt;0),AF$14&amp;", "&amp;AF$15&amp;", "&amp;AF$16&amp;", "&amp;$A39&amp;", "&amp;$B39&amp;", "&amp;$C39&amp;"; ","")</f>
        <v>#REF!</v>
      </c>
      <c r="AM39" s="803" t="e">
        <f>IF(AND($E$8=1,#REF!&lt;0),AG$14&amp;", "&amp;AG$15&amp;", "&amp;AG$16&amp;", "&amp;$A39&amp;", "&amp;$B39&amp;", "&amp;$C39&amp;"; ","")</f>
        <v>#REF!</v>
      </c>
      <c r="AN39" s="50"/>
      <c r="AO39" s="295"/>
      <c r="AP39" s="10"/>
      <c r="AQ39" s="281"/>
      <c r="AR39" s="280"/>
      <c r="AS39" s="288"/>
      <c r="AT39" s="280"/>
      <c r="AU39" s="305"/>
      <c r="AV39" s="305"/>
      <c r="AW39" s="281"/>
      <c r="AX39" s="280"/>
      <c r="AY39" s="288"/>
      <c r="AZ39" s="280"/>
      <c r="BA39" s="305"/>
      <c r="BB39" s="805"/>
      <c r="BC39" s="281"/>
      <c r="BD39" s="280"/>
      <c r="BE39" s="288"/>
      <c r="BF39" s="280"/>
      <c r="BG39" s="305"/>
      <c r="BH39" s="805"/>
      <c r="BI39" s="281"/>
      <c r="BJ39" s="280"/>
      <c r="BK39" s="288"/>
      <c r="BL39" s="280"/>
      <c r="BM39" s="305"/>
      <c r="BN39" s="805"/>
      <c r="BO39" s="50"/>
      <c r="BP39" s="295"/>
      <c r="BQ39" s="10"/>
      <c r="BR39" s="265" t="e">
        <f>IF(AND($G$8=1,#REF!&lt;&gt;"",ABS(#REF!)-INT(ABS(#REF!))&lt;&gt;0,ABS(#REF!)-INT(ABS(#REF!))&lt;&gt;0.5),D$14&amp;", "&amp;D$15&amp;", "&amp;D$16&amp;", "&amp;$A39&amp;", "&amp;$B39&amp;", "&amp;$C39&amp;"; ","")</f>
        <v>#REF!</v>
      </c>
      <c r="BS39" s="258" t="e">
        <f>IF(AND($G$8=1,#REF!&lt;&gt;"",ABS(#REF!)-INT(ABS(#REF!))&lt;&gt;0,ABS(#REF!)-INT(ABS(#REF!))&lt;&gt;0.5),E$14&amp;", "&amp;E$15&amp;", "&amp;E$16&amp;", "&amp;$A39&amp;", "&amp;$B39&amp;", "&amp;$C39&amp;"; ","")</f>
        <v>#REF!</v>
      </c>
      <c r="BT39" s="259" t="e">
        <f>IF(AND($G$8=1,#REF!&lt;&gt;"",ABS(#REF!)-INT(ABS(#REF!))&lt;&gt;0,ABS(#REF!)-INT(ABS(#REF!))&lt;&gt;0.5),F$14&amp;", "&amp;F$15&amp;", "&amp;F$16&amp;", "&amp;$A39&amp;", "&amp;$B39&amp;", "&amp;$C39&amp;"; ","")</f>
        <v>#REF!</v>
      </c>
      <c r="BU39" s="258" t="e">
        <f>IF(AND($G$8=1,#REF!&lt;&gt;"",ABS(#REF!)-INT(ABS(#REF!))&lt;&gt;0,ABS(#REF!)-INT(ABS(#REF!))&lt;&gt;0.5),G$14&amp;", "&amp;G$15&amp;", "&amp;G$16&amp;", "&amp;$A39&amp;", "&amp;$B39&amp;", "&amp;$C39&amp;"; ","")</f>
        <v>#REF!</v>
      </c>
      <c r="BV39" s="259" t="e">
        <f>IF(AND($G$8=1,#REF!&lt;&gt;"",ABS(#REF!)-INT(ABS(#REF!))&lt;&gt;0,ABS(#REF!)-INT(ABS(#REF!))&lt;&gt;0.5),H$14&amp;", "&amp;H$15&amp;", "&amp;H$16&amp;", "&amp;$A39&amp;", "&amp;$B39&amp;", "&amp;$C39&amp;"; ","")</f>
        <v>#REF!</v>
      </c>
      <c r="BW39" s="258" t="e">
        <f>IF(AND($G$8=1,#REF!&lt;&gt;"",ABS(#REF!)-INT(ABS(#REF!))&lt;&gt;0,ABS(#REF!)-INT(ABS(#REF!))&lt;&gt;0.5),I$14&amp;", "&amp;I$15&amp;", "&amp;I$16&amp;", "&amp;$A39&amp;", "&amp;$B39&amp;", "&amp;$C39&amp;"; ","")</f>
        <v>#REF!</v>
      </c>
      <c r="BX39" s="265" t="e">
        <f>IF(AND($G$8=1,#REF!&lt;&gt;"",ABS(#REF!)-INT(ABS(#REF!))&lt;&gt;0,ABS(#REF!)-INT(ABS(#REF!))&lt;&gt;0.5),J$14&amp;", "&amp;J$15&amp;", "&amp;J$16&amp;", "&amp;$A39&amp;", "&amp;$B39&amp;", "&amp;$C39&amp;"; ","")</f>
        <v>#REF!</v>
      </c>
      <c r="BY39" s="258" t="e">
        <f>IF(AND($G$8=1,#REF!&lt;&gt;"",ABS(#REF!)-INT(ABS(#REF!))&lt;&gt;0,ABS(#REF!)-INT(ABS(#REF!))&lt;&gt;0.5),K$14&amp;", "&amp;K$15&amp;", "&amp;K$16&amp;", "&amp;$A39&amp;", "&amp;$B39&amp;", "&amp;$C39&amp;"; ","")</f>
        <v>#REF!</v>
      </c>
      <c r="BZ39" s="259" t="e">
        <f>IF(AND($G$8=1,#REF!&lt;&gt;"",ABS(#REF!)-INT(ABS(#REF!))&lt;&gt;0,ABS(#REF!)-INT(ABS(#REF!))&lt;&gt;0.5),L$14&amp;", "&amp;L$15&amp;", "&amp;L$16&amp;", "&amp;$A39&amp;", "&amp;$B39&amp;", "&amp;$C39&amp;"; ","")</f>
        <v>#REF!</v>
      </c>
      <c r="CA39" s="258" t="e">
        <f>IF(AND($G$8=1,#REF!&lt;&gt;"",ABS(#REF!)-INT(ABS(#REF!))&lt;&gt;0,ABS(#REF!)-INT(ABS(#REF!))&lt;&gt;0.5),M$14&amp;", "&amp;M$15&amp;", "&amp;M$16&amp;", "&amp;$A39&amp;", "&amp;$B39&amp;", "&amp;$C39&amp;"; ","")</f>
        <v>#REF!</v>
      </c>
      <c r="CB39" s="299" t="e">
        <f>IF(AND($G$8=1,#REF!&lt;&gt;"",ABS(#REF!)-INT(ABS(#REF!))&lt;&gt;0,ABS(#REF!)-INT(ABS(#REF!))&lt;&gt;0.5),N$14&amp;", "&amp;N$15&amp;", "&amp;N$16&amp;", "&amp;$A39&amp;", "&amp;$B39&amp;", "&amp;$C39&amp;"; ","")</f>
        <v>#REF!</v>
      </c>
      <c r="CC39" s="803" t="e">
        <f>IF(AND($G$8=1,#REF!&lt;&gt;"",ABS(#REF!)-INT(ABS(#REF!))&lt;&gt;0,ABS(#REF!)-INT(ABS(#REF!))&lt;&gt;0.5),O$14&amp;", "&amp;O$15&amp;", "&amp;O$16&amp;", "&amp;$A39&amp;", "&amp;$B39&amp;", "&amp;$C39&amp;"; ","")</f>
        <v>#REF!</v>
      </c>
      <c r="CD39" s="299" t="e">
        <f>IF(AND($G$8=1,#REF!&lt;&gt;"",ABS(#REF!)-INT(ABS(#REF!))&lt;&gt;0,ABS(#REF!)-INT(ABS(#REF!))&lt;&gt;0.5),P$14&amp;", "&amp;P$15&amp;", "&amp;P$16&amp;", "&amp;$A39&amp;", "&amp;$B39&amp;", "&amp;$C39&amp;"; ","")</f>
        <v>#REF!</v>
      </c>
      <c r="CE39" s="807" t="e">
        <f>IF(AND($G$8=1,#REF!&lt;&gt;"",ABS(#REF!)-INT(ABS(#REF!))&lt;&gt;0,ABS(#REF!)-INT(ABS(#REF!))&lt;&gt;0.5),Q$14&amp;", "&amp;Q$15&amp;", "&amp;Q$16&amp;", "&amp;$A39&amp;", "&amp;$B39&amp;", "&amp;$C39&amp;"; ","")</f>
        <v>#REF!</v>
      </c>
      <c r="CF39" s="299" t="e">
        <f>IF(AND($G$8=1,#REF!&lt;&gt;"",ABS(#REF!)-INT(ABS(#REF!))&lt;&gt;0,ABS(#REF!)-INT(ABS(#REF!))&lt;&gt;0.5),R$14&amp;", "&amp;R$15&amp;", "&amp;R$16&amp;", "&amp;$A39&amp;", "&amp;$B39&amp;", "&amp;$C39&amp;"; ","")</f>
        <v>#REF!</v>
      </c>
      <c r="CG39" s="807" t="e">
        <f>IF(AND($G$8=1,#REF!&lt;&gt;"",ABS(#REF!)-INT(ABS(#REF!))&lt;&gt;0,ABS(#REF!)-INT(ABS(#REF!))&lt;&gt;0.5),S$14&amp;", "&amp;S$15&amp;", "&amp;S$16&amp;", "&amp;$A39&amp;", "&amp;$B39&amp;", "&amp;$C39&amp;"; ","")</f>
        <v>#REF!</v>
      </c>
      <c r="CH39" s="299" t="e">
        <f>IF(AND($G$8=1,#REF!&lt;&gt;"",ABS(#REF!)-INT(ABS(#REF!))&lt;&gt;0,ABS(#REF!)-INT(ABS(#REF!))&lt;&gt;0.5),T$14&amp;", "&amp;T$15&amp;", "&amp;T$16&amp;", "&amp;$A39&amp;", "&amp;$B39&amp;", "&amp;$C39&amp;"; ","")</f>
        <v>#REF!</v>
      </c>
      <c r="CI39" s="299" t="e">
        <f>IF(AND($G$8=1,#REF!&lt;&gt;"",ABS(#REF!)-INT(ABS(#REF!))&lt;&gt;0,ABS(#REF!)-INT(ABS(#REF!))&lt;&gt;0.5),U$14&amp;", "&amp;U$15&amp;", "&amp;U$16&amp;", "&amp;$A39&amp;", "&amp;$B39&amp;", "&amp;$C39&amp;"; ","")</f>
        <v>#REF!</v>
      </c>
      <c r="CJ39" s="265" t="e">
        <f>IF(AND($G$8=1,#REF!&lt;&gt;"",ABS(#REF!)-INT(ABS(#REF!))&lt;&gt;0,ABS(#REF!)-INT(ABS(#REF!))&lt;&gt;0.5),V$14&amp;", "&amp;V$15&amp;", "&amp;V$16&amp;", "&amp;$A39&amp;", "&amp;$B39&amp;", "&amp;$C39&amp;"; ","")</f>
        <v>#REF!</v>
      </c>
      <c r="CK39" s="258" t="e">
        <f>IF(AND($G$8=1,#REF!&lt;&gt;"",ABS(#REF!)-INT(ABS(#REF!))&lt;&gt;0,ABS(#REF!)-INT(ABS(#REF!))&lt;&gt;0.5),W$14&amp;", "&amp;W$15&amp;", "&amp;W$16&amp;", "&amp;$A39&amp;", "&amp;$B39&amp;", "&amp;$C39&amp;"; ","")</f>
        <v>#REF!</v>
      </c>
      <c r="CL39" s="259" t="e">
        <f>IF(AND($G$8=1,#REF!&lt;&gt;"",ABS(#REF!)-INT(ABS(#REF!))&lt;&gt;0,ABS(#REF!)-INT(ABS(#REF!))&lt;&gt;0.5),X$14&amp;", "&amp;X$15&amp;", "&amp;X$16&amp;", "&amp;$A39&amp;", "&amp;$B39&amp;", "&amp;$C39&amp;"; ","")</f>
        <v>#REF!</v>
      </c>
      <c r="CM39" s="258" t="e">
        <f>IF(AND($G$8=1,#REF!&lt;&gt;"",ABS(#REF!)-INT(ABS(#REF!))&lt;&gt;0,ABS(#REF!)-INT(ABS(#REF!))&lt;&gt;0.5),Y$14&amp;", "&amp;Y$15&amp;", "&amp;Y$16&amp;", "&amp;$A39&amp;", "&amp;$B39&amp;", "&amp;$C39&amp;"; ","")</f>
        <v>#REF!</v>
      </c>
      <c r="CN39" s="299" t="e">
        <f>IF(AND($G$8=1,#REF!&lt;&gt;"",ABS(#REF!)-INT(ABS(#REF!))&lt;&gt;0,ABS(#REF!)-INT(ABS(#REF!))&lt;&gt;0.5),Z$14&amp;", "&amp;Z$15&amp;", "&amp;Z$16&amp;", "&amp;$A39&amp;", "&amp;$B39&amp;", "&amp;$C39&amp;"; ","")</f>
        <v>#REF!</v>
      </c>
      <c r="CO39" s="266" t="e">
        <f>IF(AND($G$8=1,#REF!&lt;&gt;"",ABS(#REF!)-INT(ABS(#REF!))&lt;&gt;0,ABS(#REF!)-INT(ABS(#REF!))&lt;&gt;0.5),AA$14&amp;", "&amp;AA$15&amp;", "&amp;AA$16&amp;", "&amp;$A39&amp;", "&amp;$B39&amp;", "&amp;$C39&amp;"; ","")</f>
        <v>#REF!</v>
      </c>
      <c r="CP39" s="50"/>
      <c r="CQ39" s="295"/>
      <c r="CR39" s="10"/>
      <c r="DZ39" s="50"/>
      <c r="EA39" s="295"/>
      <c r="EB39" s="10"/>
      <c r="EC39" s="265" t="e">
        <f>IF(AND($I$8=1,#REF!&lt;&gt;ROUND(#REF!,2)),AB$15&amp;", "&amp;AB$16&amp;", "&amp;$A39&amp;", "&amp;$B39&amp;", "&amp;$C39&amp;"; ","")</f>
        <v>#REF!</v>
      </c>
      <c r="ED39" s="258" t="e">
        <f>IF(AND($I$8=1,#REF!&lt;&gt;ROUND(#REF!,2)),AC$15&amp;", "&amp;AC$16&amp;", "&amp;$A39&amp;", "&amp;$B39&amp;", "&amp;$C39&amp;"; ","")</f>
        <v>#REF!</v>
      </c>
      <c r="EE39" s="259" t="e">
        <f>IF(AND($I$8=1,#REF!&lt;&gt;ROUND(#REF!,2)),AD$15&amp;", "&amp;AD$16&amp;", "&amp;$A39&amp;", "&amp;$B39&amp;", "&amp;$C39&amp;"; ","")</f>
        <v>#REF!</v>
      </c>
      <c r="EF39" s="258" t="e">
        <f>IF(AND($I$8=1,#REF!&lt;&gt;ROUND(#REF!,2)),AE$15&amp;", "&amp;AE$16&amp;", "&amp;$A39&amp;", "&amp;$B39&amp;", "&amp;$C39&amp;"; ","")</f>
        <v>#REF!</v>
      </c>
      <c r="EG39" s="299" t="e">
        <f>IF(AND($I$8=1,#REF!&lt;&gt;ROUND(#REF!,2)),AF$15&amp;", "&amp;AF$16&amp;", "&amp;$A39&amp;", "&amp;$B39&amp;", "&amp;$C39&amp;"; ","")</f>
        <v>#REF!</v>
      </c>
      <c r="EH39" s="266" t="e">
        <f>IF(AND($I$8=1,#REF!&lt;&gt;ROUND(#REF!,2)),AG$15&amp;", "&amp;AG$16&amp;", "&amp;$A39&amp;", "&amp;$B39&amp;", "&amp;$C39&amp;"; ","")</f>
        <v>#REF!</v>
      </c>
      <c r="EI39" s="50"/>
      <c r="EJ39" s="295"/>
      <c r="EK39" s="10"/>
      <c r="EL39" s="265" t="e">
        <f>IF(AND($J$8=1,#REF!&gt;#REF!),AB$15&amp;", "&amp;AB$16&amp;", "&amp;$A39&amp;", "&amp;$B39&amp;", "&amp;$C39&amp;"; ","")</f>
        <v>#REF!</v>
      </c>
      <c r="EM39" s="258" t="e">
        <f>IF(AND($J$8=1,#REF!&gt;#REF!),AC$15&amp;", "&amp;AC$16&amp;", "&amp;$A39&amp;", "&amp;$B39&amp;", "&amp;$C39&amp;"; ","")</f>
        <v>#REF!</v>
      </c>
      <c r="EN39" s="259" t="e">
        <f>IF(AND($J$8=1,#REF!&gt;#REF!),AD$15&amp;", "&amp;AD$16&amp;", "&amp;$A39&amp;", "&amp;$B39&amp;", "&amp;$C39&amp;"; ","")</f>
        <v>#REF!</v>
      </c>
      <c r="EO39" s="258" t="e">
        <f>IF(AND($J$8=1,#REF!&gt;#REF!),AE$15&amp;", "&amp;AE$16&amp;", "&amp;$A39&amp;", "&amp;$B39&amp;", "&amp;$C39&amp;"; ","")</f>
        <v>#REF!</v>
      </c>
      <c r="EP39" s="812" t="e">
        <f>IF(AND($J$8=1,#REF!&gt;#REF!),AF$15&amp;", "&amp;AF$16&amp;", "&amp;$A39&amp;", "&amp;$B39&amp;", "&amp;$C39&amp;"; ","")</f>
        <v>#REF!</v>
      </c>
      <c r="EQ39" s="266" t="e">
        <f>IF(AND($J$8=1,#REF!&gt;#REF!),AG$15&amp;", "&amp;AG$16&amp;", "&amp;$A39&amp;", "&amp;$B39&amp;", "&amp;$C39&amp;"; ","")</f>
        <v>#REF!</v>
      </c>
      <c r="ER39" s="50"/>
      <c r="ES39" s="295"/>
      <c r="ET39" s="10"/>
      <c r="EU39" s="265" t="e">
        <f>IF(AND($K$8=1,#REF!&gt;0),IF((#REF!/#REF!)&lt;0.03,AB$15&amp;", "&amp;AB$16&amp;", "&amp;$A39&amp;", "&amp;$B39&amp;", "&amp;$C39&amp;"; ",""),"")</f>
        <v>#REF!</v>
      </c>
      <c r="EV39" s="258" t="e">
        <f>IF(AND($K$8=1,#REF!&gt;0),IF((#REF!/#REF!)&lt;0.03,AC$15&amp;", "&amp;AC$16&amp;", "&amp;$A39&amp;", "&amp;$B39&amp;", "&amp;$C39&amp;"; ",""),"")</f>
        <v>#REF!</v>
      </c>
      <c r="EW39" s="259" t="e">
        <f>IF(AND($K$8=1,#REF!&gt;0),IF((#REF!/#REF!)&lt;0.03,AD$15&amp;", "&amp;AD$16&amp;", "&amp;$A39&amp;", "&amp;$B39&amp;", "&amp;$C39&amp;"; ",""),"")</f>
        <v>#REF!</v>
      </c>
      <c r="EX39" s="258" t="e">
        <f>IF(AND($K$8=1,#REF!&gt;0),IF((#REF!/#REF!)&lt;0.03,AE$15&amp;", "&amp;AE$16&amp;", "&amp;$A39&amp;", "&amp;$B39&amp;", "&amp;$C39&amp;"; ",""),"")</f>
        <v>#REF!</v>
      </c>
      <c r="EY39" s="812" t="e">
        <f>IF(AND($K$8=1,#REF!&gt;0),IF((#REF!/#REF!)&lt;0.03,AF$15&amp;", "&amp;AF$16&amp;", "&amp;$A39&amp;", "&amp;$B39&amp;", "&amp;$C39&amp;"; ",""),"")</f>
        <v>#REF!</v>
      </c>
      <c r="EZ39" s="266" t="e">
        <f>IF(AND($K$8=1,#REF!&gt;0),IF((#REF!/#REF!)&lt;0.03,AG$15&amp;", "&amp;AG$16&amp;", "&amp;$A39&amp;", "&amp;$B39&amp;", "&amp;$C39&amp;"; ",""),"")</f>
        <v>#REF!</v>
      </c>
      <c r="FA39" s="50"/>
      <c r="FB39" s="3"/>
      <c r="FC39" s="323"/>
      <c r="FD39" s="10"/>
      <c r="FE39" s="265" t="e">
        <f>IF(AND($Q$8=1,SUM(#REF!,#REF!)&gt;$FC$22,#REF!=0),P$15&amp;", "&amp;P$16&amp;", "&amp;$A39&amp;", "&amp;$B39&amp;", "&amp;$C39&amp;"; ","")</f>
        <v>#REF!</v>
      </c>
      <c r="FF39" s="258" t="e">
        <f>IF(AND($Q$8=1,SUM(#REF!,#REF!)&gt;$FC$22,#REF!=0),Q$15&amp;", "&amp;Q$16&amp;", "&amp;$A39&amp;", "&amp;$B39&amp;", "&amp;$C39&amp;"; ","")</f>
        <v>#REF!</v>
      </c>
      <c r="FG39" s="259" t="e">
        <f>IF(AND($Q$8=1,SUM(#REF!,#REF!)&gt;$FC$22,#REF!=0),R$15&amp;", "&amp;R$16&amp;", "&amp;$A39&amp;", "&amp;$B39&amp;", "&amp;$C39&amp;"; ","")</f>
        <v>#REF!</v>
      </c>
      <c r="FH39" s="258" t="e">
        <f>IF(AND($Q$8=1,SUM(#REF!,#REF!)&gt;$FC$22,#REF!=0),S$15&amp;", "&amp;S$16&amp;", "&amp;$A39&amp;", "&amp;$B39&amp;", "&amp;$C39&amp;"; ","")</f>
        <v>#REF!</v>
      </c>
      <c r="FI39" s="812" t="e">
        <f>IF(AND($Q$8=1,SUM(#REF!,#REF!)&gt;$FC$22,#REF!=0),T$15&amp;", "&amp;T$16&amp;", "&amp;$A39&amp;", "&amp;$B39&amp;", "&amp;$C39&amp;"; ","")</f>
        <v>#REF!</v>
      </c>
      <c r="FJ39" s="266" t="e">
        <f>IF(AND($Q$8=1,SUM(#REF!,#REF!)&gt;$FC$22,#REF!=0),U$15&amp;", "&amp;U$16&amp;", "&amp;$A39&amp;", "&amp;$B39&amp;", "&amp;$C39&amp;"; ","")</f>
        <v>#REF!</v>
      </c>
      <c r="FK39" s="324"/>
      <c r="FL39" s="323"/>
      <c r="FM39" s="10"/>
      <c r="FN39" s="265" t="e">
        <f>IF(AND($R$8=1,SUM(#REF!,#REF!)&gt;0,SUM(#REF!,#REF!)=ABS(#REF!)),P$15&amp;", "&amp;P$16&amp;", "&amp;$A39&amp;", "&amp;$B39&amp;", "&amp;$C39&amp;"; ","")</f>
        <v>#REF!</v>
      </c>
      <c r="FO39" s="258" t="e">
        <f>IF(AND($R$8=1,SUM(#REF!,#REF!)&gt;0,SUM(#REF!,#REF!)=ABS(#REF!)),Q$15&amp;", "&amp;Q$16&amp;", "&amp;$A39&amp;", "&amp;$B39&amp;", "&amp;$C39&amp;"; ","")</f>
        <v>#REF!</v>
      </c>
      <c r="FP39" s="259" t="e">
        <f>IF(AND($R$8=1,SUM(#REF!,#REF!)&gt;0,SUM(#REF!,#REF!)=ABS(#REF!)),R$15&amp;", "&amp;R$16&amp;", "&amp;$A39&amp;", "&amp;$B39&amp;", "&amp;$C39&amp;"; ","")</f>
        <v>#REF!</v>
      </c>
      <c r="FQ39" s="258" t="e">
        <f>IF(AND($R$8=1,SUM(#REF!,#REF!)&gt;0,SUM(#REF!,#REF!)=ABS(#REF!)),S$15&amp;", "&amp;S$16&amp;", "&amp;$A39&amp;", "&amp;$B39&amp;", "&amp;$C39&amp;"; ","")</f>
        <v>#REF!</v>
      </c>
      <c r="FR39" s="812" t="e">
        <f>IF(AND($R$8=1,SUM(#REF!,#REF!)&gt;0,SUM(#REF!,#REF!)=ABS(#REF!)),T$15&amp;", "&amp;T$16&amp;", "&amp;$A39&amp;", "&amp;$B39&amp;", "&amp;$C39&amp;"; ","")</f>
        <v>#REF!</v>
      </c>
      <c r="FS39" s="266" t="e">
        <f>IF(AND($R$8=1,SUM(#REF!,#REF!)&gt;0,SUM(#REF!,#REF!)=ABS(#REF!)),U$15&amp;", "&amp;U$16&amp;", "&amp;$A39&amp;", "&amp;$B39&amp;", "&amp;$C39&amp;"; ","")</f>
        <v>#REF!</v>
      </c>
      <c r="FT39" s="324"/>
      <c r="FU39" s="3"/>
      <c r="FV39" s="3"/>
      <c r="FW39" s="3"/>
      <c r="FX39" s="3"/>
      <c r="FY39" s="3"/>
      <c r="FZ39" s="3"/>
      <c r="GA39" s="3"/>
      <c r="GB39" s="3"/>
      <c r="GC39" s="3"/>
      <c r="GD39" s="323"/>
      <c r="GE39" s="10"/>
      <c r="GF39" s="265" t="e">
        <f>IF(AND($T$8=1,#REF!&gt;0,EU39=""),IF((#REF!/#REF!)&lt;0.25,AB$15&amp;", "&amp;AB$16&amp;", "&amp;$A39&amp;", "&amp;$B39&amp;", "&amp;$C39&amp;"; ",""),"")</f>
        <v>#REF!</v>
      </c>
      <c r="GG39" s="258" t="e">
        <f>IF(AND($T$8=1,#REF!&gt;0,EV39=""),IF((#REF!/#REF!)&lt;0.25,AC$15&amp;", "&amp;AC$16&amp;", "&amp;$A39&amp;", "&amp;$B39&amp;", "&amp;$C39&amp;"; ",""),"")</f>
        <v>#REF!</v>
      </c>
      <c r="GH39" s="259" t="e">
        <f>IF(AND($T$8=1,#REF!&gt;0,EW39=""),IF((#REF!/#REF!)&lt;0.25,AD$15&amp;", "&amp;AD$16&amp;", "&amp;$A39&amp;", "&amp;$B39&amp;", "&amp;$C39&amp;"; ",""),"")</f>
        <v>#REF!</v>
      </c>
      <c r="GI39" s="258" t="e">
        <f>IF(AND($T$8=1,#REF!&gt;0,EX39=""),IF((#REF!/#REF!)&lt;0.25,AE$15&amp;", "&amp;AE$16&amp;", "&amp;$A39&amp;", "&amp;$B39&amp;", "&amp;$C39&amp;"; ",""),"")</f>
        <v>#REF!</v>
      </c>
      <c r="GJ39" s="812" t="e">
        <f>IF(AND($T$8=1,#REF!&gt;0,EY39=""),IF((#REF!/#REF!)&lt;0.25,AF$15&amp;", "&amp;AF$16&amp;", "&amp;$A39&amp;", "&amp;$B39&amp;", "&amp;$C39&amp;"; ",""),"")</f>
        <v>#REF!</v>
      </c>
      <c r="GK39" s="266" t="e">
        <f>IF(AND($T$8=1,#REF!&gt;0,EZ39=""),IF((#REF!/#REF!)&lt;0.25,AG$15&amp;", "&amp;AG$16&amp;", "&amp;$A39&amp;", "&amp;$B39&amp;", "&amp;$C39&amp;"; ",""),"")</f>
        <v>#REF!</v>
      </c>
      <c r="GL39" s="324"/>
      <c r="GM39" s="323"/>
      <c r="GN39" s="10"/>
      <c r="GO39" s="265" t="e">
        <f>IF(AND($U$8=1,$B39="Long length",#REF!&lt;&gt;0),D$15&amp;", "&amp;D$16&amp;", "&amp;$A39&amp;", "&amp;$B39&amp;", "&amp;$C39&amp;"; ","")</f>
        <v>#REF!</v>
      </c>
      <c r="GP39" s="258" t="e">
        <f>IF(AND($U$8=1,$B39="Long length",#REF!&lt;&gt;0),E$15&amp;", "&amp;E$16&amp;", "&amp;$A39&amp;", "&amp;$B39&amp;", "&amp;$C39&amp;"; ","")</f>
        <v>#REF!</v>
      </c>
      <c r="GQ39" s="259" t="e">
        <f>IF(AND($U$8=1,$B39="Long length",#REF!&lt;&gt;0),F$15&amp;", "&amp;F$16&amp;", "&amp;$A39&amp;", "&amp;$B39&amp;", "&amp;$C39&amp;"; ","")</f>
        <v>#REF!</v>
      </c>
      <c r="GR39" s="258" t="e">
        <f>IF(AND($U$8=1,$B39="Long length",#REF!&lt;&gt;0),G$15&amp;", "&amp;G$16&amp;", "&amp;$A39&amp;", "&amp;$B39&amp;", "&amp;$C39&amp;"; ","")</f>
        <v>#REF!</v>
      </c>
      <c r="GS39" s="812" t="e">
        <f>IF(AND($U$8=1,$B39="Long length",#REF!&lt;&gt;0),H$15&amp;", "&amp;H$16&amp;", "&amp;$A39&amp;", "&amp;$B39&amp;", "&amp;$C39&amp;"; ","")</f>
        <v>#REF!</v>
      </c>
      <c r="GT39" s="266" t="e">
        <f>IF(AND($U$8=1,$B39="Long length",#REF!&lt;&gt;0),I$15&amp;", "&amp;I$16&amp;", "&amp;$A39&amp;", "&amp;$B39&amp;", "&amp;$C39&amp;"; ","")</f>
        <v>#REF!</v>
      </c>
      <c r="GU39" s="324"/>
    </row>
    <row r="40" spans="1:203" x14ac:dyDescent="0.2">
      <c r="A40" s="3" t="s">
        <v>11291</v>
      </c>
      <c r="B40" s="3" t="s">
        <v>11274</v>
      </c>
      <c r="C40" s="3" t="s">
        <v>11275</v>
      </c>
      <c r="E40" s="295"/>
      <c r="F40" s="10"/>
      <c r="G40" s="264" t="e">
        <f>IF(AND($D$8=1,#REF!&gt;0),P$15&amp;", "&amp;P$16&amp;", "&amp;$A40&amp;", "&amp;$B40&amp;", "&amp;$C40&amp;"; ","")</f>
        <v>#REF!</v>
      </c>
      <c r="H40" s="255" t="e">
        <f>IF(AND($D$8=1,#REF!&gt;0),Q$15&amp;", "&amp;Q$16&amp;", "&amp;$A40&amp;", "&amp;$B40&amp;", "&amp;$C40&amp;"; ","")</f>
        <v>#REF!</v>
      </c>
      <c r="I40" s="256" t="e">
        <f>IF(AND($D$8=1,#REF!&gt;0),R$15&amp;", "&amp;R$16&amp;", "&amp;$A40&amp;", "&amp;$B40&amp;", "&amp;$C40&amp;"; ","")</f>
        <v>#REF!</v>
      </c>
      <c r="J40" s="255" t="e">
        <f>IF(AND($D$8=1,#REF!&gt;0),S$15&amp;", "&amp;S$16&amp;", "&amp;$A40&amp;", "&amp;$B40&amp;", "&amp;$C40&amp;"; ","")</f>
        <v>#REF!</v>
      </c>
      <c r="K40" s="298" t="e">
        <f>IF(AND($D$8=1,#REF!&gt;0),T$15&amp;", "&amp;T$16&amp;", "&amp;$A40&amp;", "&amp;$B40&amp;", "&amp;$C40&amp;"; ","")</f>
        <v>#REF!</v>
      </c>
      <c r="L40" s="293" t="e">
        <f>IF(AND($D$8=1,#REF!&gt;0),U$15&amp;", "&amp;U$16&amp;", "&amp;$A40&amp;", "&amp;$B40&amp;", "&amp;$C40&amp;"; ","")</f>
        <v>#REF!</v>
      </c>
      <c r="M40" s="50"/>
      <c r="N40" s="295"/>
      <c r="O40" s="10"/>
      <c r="P40" s="264" t="e">
        <f>IF(AND($E$8=1,#REF!&lt;0),D$14&amp;", "&amp;D$15&amp;", "&amp;D$16&amp;", "&amp;$A40&amp;", "&amp;$B40&amp;", "&amp;$C40&amp;"; ","")</f>
        <v>#REF!</v>
      </c>
      <c r="Q40" s="255" t="e">
        <f>IF(AND($E$8=1,#REF!&lt;0),E$14&amp;", "&amp;E$15&amp;", "&amp;E$16&amp;", "&amp;$A40&amp;", "&amp;$B40&amp;", "&amp;$C40&amp;"; ","")</f>
        <v>#REF!</v>
      </c>
      <c r="R40" s="256" t="e">
        <f>IF(AND($E$8=1,#REF!&lt;0),F$14&amp;", "&amp;F$15&amp;", "&amp;F$16&amp;", "&amp;$A40&amp;", "&amp;$B40&amp;", "&amp;$C40&amp;"; ","")</f>
        <v>#REF!</v>
      </c>
      <c r="S40" s="255" t="e">
        <f>IF(AND($E$8=1,#REF!&lt;0),G$14&amp;", "&amp;G$15&amp;", "&amp;G$16&amp;", "&amp;$A40&amp;", "&amp;$B40&amp;", "&amp;$C40&amp;"; ","")</f>
        <v>#REF!</v>
      </c>
      <c r="T40" s="298" t="e">
        <f>IF(AND($E$8=1,#REF!&lt;0),H$14&amp;", "&amp;H$15&amp;", "&amp;H$16&amp;", "&amp;$A40&amp;", "&amp;$B40&amp;", "&amp;$C40&amp;"; ","")</f>
        <v>#REF!</v>
      </c>
      <c r="U40" s="298" t="e">
        <f>IF(AND($E$8=1,#REF!&lt;0),I$14&amp;", "&amp;I$15&amp;", "&amp;I$16&amp;", "&amp;$A40&amp;", "&amp;$B40&amp;", "&amp;$C40&amp;"; ","")</f>
        <v>#REF!</v>
      </c>
      <c r="V40" s="264" t="e">
        <f>IF(AND($E$8=1,#REF!&lt;0),J$14&amp;", "&amp;J$15&amp;", "&amp;J$16&amp;", "&amp;$A40&amp;", "&amp;$B40&amp;", "&amp;$C40&amp;"; ","")</f>
        <v>#REF!</v>
      </c>
      <c r="W40" s="255" t="e">
        <f>IF(AND($E$8=1,#REF!&lt;0),K$14&amp;", "&amp;K$15&amp;", "&amp;K$16&amp;", "&amp;$A40&amp;", "&amp;$B40&amp;", "&amp;$C40&amp;"; ","")</f>
        <v>#REF!</v>
      </c>
      <c r="X40" s="256" t="e">
        <f>IF(AND($E$8=1,#REF!&lt;0),L$14&amp;", "&amp;L$15&amp;", "&amp;L$16&amp;", "&amp;$A40&amp;", "&amp;$B40&amp;", "&amp;$C40&amp;"; ","")</f>
        <v>#REF!</v>
      </c>
      <c r="Y40" s="255" t="e">
        <f>IF(AND($E$8=1,#REF!&lt;0),M$14&amp;", "&amp;M$15&amp;", "&amp;M$16&amp;", "&amp;$A40&amp;", "&amp;$B40&amp;", "&amp;$C40&amp;"; ","")</f>
        <v>#REF!</v>
      </c>
      <c r="Z40" s="298" t="e">
        <f>IF(AND($E$8=1,#REF!&lt;0),N$14&amp;", "&amp;N$15&amp;", "&amp;N$16&amp;", "&amp;$A40&amp;", "&amp;$B40&amp;", "&amp;$C40&amp;"; ","")</f>
        <v>#REF!</v>
      </c>
      <c r="AA40" s="298" t="e">
        <f>IF(AND($E$8=1,#REF!&lt;0),O$14&amp;", "&amp;O$15&amp;", "&amp;O$16&amp;", "&amp;$A40&amp;", "&amp;$B40&amp;", "&amp;$C40&amp;"; ","")</f>
        <v>#REF!</v>
      </c>
      <c r="AB40" s="264" t="e">
        <f>IF(AND($E$8=1,#REF!&lt;0),V$14&amp;", "&amp;V$15&amp;", "&amp;V$16&amp;", "&amp;$A40&amp;", "&amp;$B40&amp;", "&amp;$C40&amp;"; ","")</f>
        <v>#REF!</v>
      </c>
      <c r="AC40" s="255" t="e">
        <f>IF(AND($E$8=1,#REF!&lt;0),W$14&amp;", "&amp;W$15&amp;", "&amp;W$16&amp;", "&amp;$A40&amp;", "&amp;$B40&amp;", "&amp;$C40&amp;"; ","")</f>
        <v>#REF!</v>
      </c>
      <c r="AD40" s="256" t="e">
        <f>IF(AND($E$8=1,#REF!&lt;0),X$14&amp;", "&amp;X$15&amp;", "&amp;X$16&amp;", "&amp;$A40&amp;", "&amp;$B40&amp;", "&amp;$C40&amp;"; ","")</f>
        <v>#REF!</v>
      </c>
      <c r="AE40" s="257" t="e">
        <f>IF(AND($E$8=1,#REF!&lt;0),Y$14&amp;", "&amp;Y$15&amp;", "&amp;Y$16&amp;", "&amp;$A40&amp;", "&amp;$B40&amp;", "&amp;$C40&amp;"; ","")</f>
        <v>#REF!</v>
      </c>
      <c r="AF40" s="256" t="e">
        <f>IF(AND($E$8=1,#REF!&lt;0),Z$14&amp;", "&amp;Z$15&amp;", "&amp;Z$16&amp;", "&amp;$A40&amp;", "&amp;$B40&amp;", "&amp;$C40&amp;"; ","")</f>
        <v>#REF!</v>
      </c>
      <c r="AG40" s="298" t="e">
        <f>IF(AND($E$8=1,#REF!&lt;0),AA$14&amp;", "&amp;AA$15&amp;", "&amp;AA$16&amp;", "&amp;$A40&amp;", "&amp;$B40&amp;", "&amp;$C40&amp;"; ","")</f>
        <v>#REF!</v>
      </c>
      <c r="AH40" s="264" t="e">
        <f>IF(AND($E$8=1,#REF!&lt;0),AB$14&amp;", "&amp;AB$15&amp;", "&amp;AB$16&amp;", "&amp;$A40&amp;", "&amp;$B40&amp;", "&amp;$C40&amp;"; ","")</f>
        <v>#REF!</v>
      </c>
      <c r="AI40" s="255" t="e">
        <f>IF(AND($E$8=1,#REF!&lt;0),AC$14&amp;", "&amp;AC$15&amp;", "&amp;AC$16&amp;", "&amp;$A40&amp;", "&amp;$B40&amp;", "&amp;$C40&amp;"; ","")</f>
        <v>#REF!</v>
      </c>
      <c r="AJ40" s="256" t="e">
        <f>IF(AND($E$8=1,#REF!&lt;0),AD$14&amp;", "&amp;AD$15&amp;", "&amp;AD$16&amp;", "&amp;$A40&amp;", "&amp;$B40&amp;", "&amp;$C40&amp;"; ","")</f>
        <v>#REF!</v>
      </c>
      <c r="AK40" s="257" t="e">
        <f>IF(AND($E$8=1,#REF!&lt;0),AE$14&amp;", "&amp;AE$15&amp;", "&amp;AE$16&amp;", "&amp;$A40&amp;", "&amp;$B40&amp;", "&amp;$C40&amp;"; ","")</f>
        <v>#REF!</v>
      </c>
      <c r="AL40" s="256" t="e">
        <f>IF(AND($E$8=1,#REF!&lt;0),AF$14&amp;", "&amp;AF$15&amp;", "&amp;AF$16&amp;", "&amp;$A40&amp;", "&amp;$B40&amp;", "&amp;$C40&amp;"; ","")</f>
        <v>#REF!</v>
      </c>
      <c r="AM40" s="802" t="e">
        <f>IF(AND($E$8=1,#REF!&lt;0),AG$14&amp;", "&amp;AG$15&amp;", "&amp;AG$16&amp;", "&amp;$A40&amp;", "&amp;$B40&amp;", "&amp;$C40&amp;"; ","")</f>
        <v>#REF!</v>
      </c>
      <c r="AN40" s="50"/>
      <c r="AO40" s="295"/>
      <c r="AP40" s="10"/>
      <c r="AQ40" s="286"/>
      <c r="AR40" s="287"/>
      <c r="AS40" s="301"/>
      <c r="AT40" s="287"/>
      <c r="AU40" s="303"/>
      <c r="AV40" s="303"/>
      <c r="AW40" s="286"/>
      <c r="AX40" s="287"/>
      <c r="AY40" s="301"/>
      <c r="AZ40" s="287"/>
      <c r="BA40" s="303"/>
      <c r="BB40" s="804"/>
      <c r="BC40" s="286"/>
      <c r="BD40" s="287"/>
      <c r="BE40" s="301"/>
      <c r="BF40" s="287"/>
      <c r="BG40" s="303"/>
      <c r="BH40" s="804"/>
      <c r="BI40" s="286"/>
      <c r="BJ40" s="287"/>
      <c r="BK40" s="301"/>
      <c r="BL40" s="287"/>
      <c r="BM40" s="303"/>
      <c r="BN40" s="804"/>
      <c r="BO40" s="50"/>
      <c r="BP40" s="295"/>
      <c r="BQ40" s="10"/>
      <c r="BR40" s="264" t="e">
        <f>IF(AND($G$8=1,#REF!&lt;&gt;"",ABS(#REF!)-INT(ABS(#REF!))&lt;&gt;0,ABS(#REF!)-INT(ABS(#REF!))&lt;&gt;0.5),D$14&amp;", "&amp;D$15&amp;", "&amp;D$16&amp;", "&amp;$A40&amp;", "&amp;$B40&amp;", "&amp;$C40&amp;"; ","")</f>
        <v>#REF!</v>
      </c>
      <c r="BS40" s="255" t="e">
        <f>IF(AND($G$8=1,#REF!&lt;&gt;"",ABS(#REF!)-INT(ABS(#REF!))&lt;&gt;0,ABS(#REF!)-INT(ABS(#REF!))&lt;&gt;0.5),E$14&amp;", "&amp;E$15&amp;", "&amp;E$16&amp;", "&amp;$A40&amp;", "&amp;$B40&amp;", "&amp;$C40&amp;"; ","")</f>
        <v>#REF!</v>
      </c>
      <c r="BT40" s="256" t="e">
        <f>IF(AND($G$8=1,#REF!&lt;&gt;"",ABS(#REF!)-INT(ABS(#REF!))&lt;&gt;0,ABS(#REF!)-INT(ABS(#REF!))&lt;&gt;0.5),F$14&amp;", "&amp;F$15&amp;", "&amp;F$16&amp;", "&amp;$A40&amp;", "&amp;$B40&amp;", "&amp;$C40&amp;"; ","")</f>
        <v>#REF!</v>
      </c>
      <c r="BU40" s="255" t="e">
        <f>IF(AND($G$8=1,#REF!&lt;&gt;"",ABS(#REF!)-INT(ABS(#REF!))&lt;&gt;0,ABS(#REF!)-INT(ABS(#REF!))&lt;&gt;0.5),G$14&amp;", "&amp;G$15&amp;", "&amp;G$16&amp;", "&amp;$A40&amp;", "&amp;$B40&amp;", "&amp;$C40&amp;"; ","")</f>
        <v>#REF!</v>
      </c>
      <c r="BV40" s="256" t="e">
        <f>IF(AND($G$8=1,#REF!&lt;&gt;"",ABS(#REF!)-INT(ABS(#REF!))&lt;&gt;0,ABS(#REF!)-INT(ABS(#REF!))&lt;&gt;0.5),H$14&amp;", "&amp;H$15&amp;", "&amp;H$16&amp;", "&amp;$A40&amp;", "&amp;$B40&amp;", "&amp;$C40&amp;"; ","")</f>
        <v>#REF!</v>
      </c>
      <c r="BW40" s="255" t="e">
        <f>IF(AND($G$8=1,#REF!&lt;&gt;"",ABS(#REF!)-INT(ABS(#REF!))&lt;&gt;0,ABS(#REF!)-INT(ABS(#REF!))&lt;&gt;0.5),I$14&amp;", "&amp;I$15&amp;", "&amp;I$16&amp;", "&amp;$A40&amp;", "&amp;$B40&amp;", "&amp;$C40&amp;"; ","")</f>
        <v>#REF!</v>
      </c>
      <c r="BX40" s="264" t="e">
        <f>IF(AND($G$8=1,#REF!&lt;&gt;"",ABS(#REF!)-INT(ABS(#REF!))&lt;&gt;0,ABS(#REF!)-INT(ABS(#REF!))&lt;&gt;0.5),J$14&amp;", "&amp;J$15&amp;", "&amp;J$16&amp;", "&amp;$A40&amp;", "&amp;$B40&amp;", "&amp;$C40&amp;"; ","")</f>
        <v>#REF!</v>
      </c>
      <c r="BY40" s="255" t="e">
        <f>IF(AND($G$8=1,#REF!&lt;&gt;"",ABS(#REF!)-INT(ABS(#REF!))&lt;&gt;0,ABS(#REF!)-INT(ABS(#REF!))&lt;&gt;0.5),K$14&amp;", "&amp;K$15&amp;", "&amp;K$16&amp;", "&amp;$A40&amp;", "&amp;$B40&amp;", "&amp;$C40&amp;"; ","")</f>
        <v>#REF!</v>
      </c>
      <c r="BZ40" s="256" t="e">
        <f>IF(AND($G$8=1,#REF!&lt;&gt;"",ABS(#REF!)-INT(ABS(#REF!))&lt;&gt;0,ABS(#REF!)-INT(ABS(#REF!))&lt;&gt;0.5),L$14&amp;", "&amp;L$15&amp;", "&amp;L$16&amp;", "&amp;$A40&amp;", "&amp;$B40&amp;", "&amp;$C40&amp;"; ","")</f>
        <v>#REF!</v>
      </c>
      <c r="CA40" s="255" t="e">
        <f>IF(AND($G$8=1,#REF!&lt;&gt;"",ABS(#REF!)-INT(ABS(#REF!))&lt;&gt;0,ABS(#REF!)-INT(ABS(#REF!))&lt;&gt;0.5),M$14&amp;", "&amp;M$15&amp;", "&amp;M$16&amp;", "&amp;$A40&amp;", "&amp;$B40&amp;", "&amp;$C40&amp;"; ","")</f>
        <v>#REF!</v>
      </c>
      <c r="CB40" s="298" t="e">
        <f>IF(AND($G$8=1,#REF!&lt;&gt;"",ABS(#REF!)-INT(ABS(#REF!))&lt;&gt;0,ABS(#REF!)-INT(ABS(#REF!))&lt;&gt;0.5),N$14&amp;", "&amp;N$15&amp;", "&amp;N$16&amp;", "&amp;$A40&amp;", "&amp;$B40&amp;", "&amp;$C40&amp;"; ","")</f>
        <v>#REF!</v>
      </c>
      <c r="CC40" s="802" t="e">
        <f>IF(AND($G$8=1,#REF!&lt;&gt;"",ABS(#REF!)-INT(ABS(#REF!))&lt;&gt;0,ABS(#REF!)-INT(ABS(#REF!))&lt;&gt;0.5),O$14&amp;", "&amp;O$15&amp;", "&amp;O$16&amp;", "&amp;$A40&amp;", "&amp;$B40&amp;", "&amp;$C40&amp;"; ","")</f>
        <v>#REF!</v>
      </c>
      <c r="CD40" s="298" t="e">
        <f>IF(AND($G$8=1,#REF!&lt;&gt;"",ABS(#REF!)-INT(ABS(#REF!))&lt;&gt;0,ABS(#REF!)-INT(ABS(#REF!))&lt;&gt;0.5),P$14&amp;", "&amp;P$15&amp;", "&amp;P$16&amp;", "&amp;$A40&amp;", "&amp;$B40&amp;", "&amp;$C40&amp;"; ","")</f>
        <v>#REF!</v>
      </c>
      <c r="CE40" s="806" t="e">
        <f>IF(AND($G$8=1,#REF!&lt;&gt;"",ABS(#REF!)-INT(ABS(#REF!))&lt;&gt;0,ABS(#REF!)-INT(ABS(#REF!))&lt;&gt;0.5),Q$14&amp;", "&amp;Q$15&amp;", "&amp;Q$16&amp;", "&amp;$A40&amp;", "&amp;$B40&amp;", "&amp;$C40&amp;"; ","")</f>
        <v>#REF!</v>
      </c>
      <c r="CF40" s="298" t="e">
        <f>IF(AND($G$8=1,#REF!&lt;&gt;"",ABS(#REF!)-INT(ABS(#REF!))&lt;&gt;0,ABS(#REF!)-INT(ABS(#REF!))&lt;&gt;0.5),R$14&amp;", "&amp;R$15&amp;", "&amp;R$16&amp;", "&amp;$A40&amp;", "&amp;$B40&amp;", "&amp;$C40&amp;"; ","")</f>
        <v>#REF!</v>
      </c>
      <c r="CG40" s="806" t="e">
        <f>IF(AND($G$8=1,#REF!&lt;&gt;"",ABS(#REF!)-INT(ABS(#REF!))&lt;&gt;0,ABS(#REF!)-INT(ABS(#REF!))&lt;&gt;0.5),S$14&amp;", "&amp;S$15&amp;", "&amp;S$16&amp;", "&amp;$A40&amp;", "&amp;$B40&amp;", "&amp;$C40&amp;"; ","")</f>
        <v>#REF!</v>
      </c>
      <c r="CH40" s="298" t="e">
        <f>IF(AND($G$8=1,#REF!&lt;&gt;"",ABS(#REF!)-INT(ABS(#REF!))&lt;&gt;0,ABS(#REF!)-INT(ABS(#REF!))&lt;&gt;0.5),T$14&amp;", "&amp;T$15&amp;", "&amp;T$16&amp;", "&amp;$A40&amp;", "&amp;$B40&amp;", "&amp;$C40&amp;"; ","")</f>
        <v>#REF!</v>
      </c>
      <c r="CI40" s="298" t="e">
        <f>IF(AND($G$8=1,#REF!&lt;&gt;"",ABS(#REF!)-INT(ABS(#REF!))&lt;&gt;0,ABS(#REF!)-INT(ABS(#REF!))&lt;&gt;0.5),U$14&amp;", "&amp;U$15&amp;", "&amp;U$16&amp;", "&amp;$A40&amp;", "&amp;$B40&amp;", "&amp;$C40&amp;"; ","")</f>
        <v>#REF!</v>
      </c>
      <c r="CJ40" s="264" t="e">
        <f>IF(AND($G$8=1,#REF!&lt;&gt;"",ABS(#REF!)-INT(ABS(#REF!))&lt;&gt;0,ABS(#REF!)-INT(ABS(#REF!))&lt;&gt;0.5),V$14&amp;", "&amp;V$15&amp;", "&amp;V$16&amp;", "&amp;$A40&amp;", "&amp;$B40&amp;", "&amp;$C40&amp;"; ","")</f>
        <v>#REF!</v>
      </c>
      <c r="CK40" s="255" t="e">
        <f>IF(AND($G$8=1,#REF!&lt;&gt;"",ABS(#REF!)-INT(ABS(#REF!))&lt;&gt;0,ABS(#REF!)-INT(ABS(#REF!))&lt;&gt;0.5),W$14&amp;", "&amp;W$15&amp;", "&amp;W$16&amp;", "&amp;$A40&amp;", "&amp;$B40&amp;", "&amp;$C40&amp;"; ","")</f>
        <v>#REF!</v>
      </c>
      <c r="CL40" s="256" t="e">
        <f>IF(AND($G$8=1,#REF!&lt;&gt;"",ABS(#REF!)-INT(ABS(#REF!))&lt;&gt;0,ABS(#REF!)-INT(ABS(#REF!))&lt;&gt;0.5),X$14&amp;", "&amp;X$15&amp;", "&amp;X$16&amp;", "&amp;$A40&amp;", "&amp;$B40&amp;", "&amp;$C40&amp;"; ","")</f>
        <v>#REF!</v>
      </c>
      <c r="CM40" s="255" t="e">
        <f>IF(AND($G$8=1,#REF!&lt;&gt;"",ABS(#REF!)-INT(ABS(#REF!))&lt;&gt;0,ABS(#REF!)-INT(ABS(#REF!))&lt;&gt;0.5),Y$14&amp;", "&amp;Y$15&amp;", "&amp;Y$16&amp;", "&amp;$A40&amp;", "&amp;$B40&amp;", "&amp;$C40&amp;"; ","")</f>
        <v>#REF!</v>
      </c>
      <c r="CN40" s="298" t="e">
        <f>IF(AND($G$8=1,#REF!&lt;&gt;"",ABS(#REF!)-INT(ABS(#REF!))&lt;&gt;0,ABS(#REF!)-INT(ABS(#REF!))&lt;&gt;0.5),Z$14&amp;", "&amp;Z$15&amp;", "&amp;Z$16&amp;", "&amp;$A40&amp;", "&amp;$B40&amp;", "&amp;$C40&amp;"; ","")</f>
        <v>#REF!</v>
      </c>
      <c r="CO40" s="293" t="e">
        <f>IF(AND($G$8=1,#REF!&lt;&gt;"",ABS(#REF!)-INT(ABS(#REF!))&lt;&gt;0,ABS(#REF!)-INT(ABS(#REF!))&lt;&gt;0.5),AA$14&amp;", "&amp;AA$15&amp;", "&amp;AA$16&amp;", "&amp;$A40&amp;", "&amp;$B40&amp;", "&amp;$C40&amp;"; ","")</f>
        <v>#REF!</v>
      </c>
      <c r="CP40" s="50"/>
      <c r="CQ40" s="295"/>
      <c r="CR40" s="10"/>
      <c r="CS40" s="17" t="s">
        <v>11292</v>
      </c>
      <c r="DZ40" s="50"/>
      <c r="EA40" s="295"/>
      <c r="EB40" s="10"/>
      <c r="EC40" s="264" t="e">
        <f>IF(AND($I$8=1,#REF!&lt;&gt;ROUND(#REF!,2)),AB$15&amp;", "&amp;AB$16&amp;", "&amp;$A40&amp;", "&amp;$B40&amp;", "&amp;$C40&amp;"; ","")</f>
        <v>#REF!</v>
      </c>
      <c r="ED40" s="255" t="e">
        <f>IF(AND($I$8=1,#REF!&lt;&gt;ROUND(#REF!,2)),AC$15&amp;", "&amp;AC$16&amp;", "&amp;$A40&amp;", "&amp;$B40&amp;", "&amp;$C40&amp;"; ","")</f>
        <v>#REF!</v>
      </c>
      <c r="EE40" s="256" t="e">
        <f>IF(AND($I$8=1,#REF!&lt;&gt;ROUND(#REF!,2)),AD$15&amp;", "&amp;AD$16&amp;", "&amp;$A40&amp;", "&amp;$B40&amp;", "&amp;$C40&amp;"; ","")</f>
        <v>#REF!</v>
      </c>
      <c r="EF40" s="255" t="e">
        <f>IF(AND($I$8=1,#REF!&lt;&gt;ROUND(#REF!,2)),AE$15&amp;", "&amp;AE$16&amp;", "&amp;$A40&amp;", "&amp;$B40&amp;", "&amp;$C40&amp;"; ","")</f>
        <v>#REF!</v>
      </c>
      <c r="EG40" s="298" t="e">
        <f>IF(AND($I$8=1,#REF!&lt;&gt;ROUND(#REF!,2)),AF$15&amp;", "&amp;AF$16&amp;", "&amp;$A40&amp;", "&amp;$B40&amp;", "&amp;$C40&amp;"; ","")</f>
        <v>#REF!</v>
      </c>
      <c r="EH40" s="293" t="e">
        <f>IF(AND($I$8=1,#REF!&lt;&gt;ROUND(#REF!,2)),AG$15&amp;", "&amp;AG$16&amp;", "&amp;$A40&amp;", "&amp;$B40&amp;", "&amp;$C40&amp;"; ","")</f>
        <v>#REF!</v>
      </c>
      <c r="EI40" s="50"/>
      <c r="EJ40" s="295"/>
      <c r="EK40" s="10"/>
      <c r="EL40" s="264" t="e">
        <f>IF(AND($J$8=1,#REF!&gt;#REF!),AB$15&amp;", "&amp;AB$16&amp;", "&amp;$A40&amp;", "&amp;$B40&amp;", "&amp;$C40&amp;"; ","")</f>
        <v>#REF!</v>
      </c>
      <c r="EM40" s="255" t="e">
        <f>IF(AND($J$8=1,#REF!&gt;#REF!),AC$15&amp;", "&amp;AC$16&amp;", "&amp;$A40&amp;", "&amp;$B40&amp;", "&amp;$C40&amp;"; ","")</f>
        <v>#REF!</v>
      </c>
      <c r="EN40" s="256" t="e">
        <f>IF(AND($J$8=1,#REF!&gt;#REF!),AD$15&amp;", "&amp;AD$16&amp;", "&amp;$A40&amp;", "&amp;$B40&amp;", "&amp;$C40&amp;"; ","")</f>
        <v>#REF!</v>
      </c>
      <c r="EO40" s="255" t="e">
        <f>IF(AND($J$8=1,#REF!&gt;#REF!),AE$15&amp;", "&amp;AE$16&amp;", "&amp;$A40&amp;", "&amp;$B40&amp;", "&amp;$C40&amp;"; ","")</f>
        <v>#REF!</v>
      </c>
      <c r="EP40" s="254" t="e">
        <f>IF(AND($J$8=1,#REF!&gt;#REF!),AF$15&amp;", "&amp;AF$16&amp;", "&amp;$A40&amp;", "&amp;$B40&amp;", "&amp;$C40&amp;"; ","")</f>
        <v>#REF!</v>
      </c>
      <c r="EQ40" s="293" t="e">
        <f>IF(AND($J$8=1,#REF!&gt;#REF!),AG$15&amp;", "&amp;AG$16&amp;", "&amp;$A40&amp;", "&amp;$B40&amp;", "&amp;$C40&amp;"; ","")</f>
        <v>#REF!</v>
      </c>
      <c r="ER40" s="50"/>
      <c r="ES40" s="295"/>
      <c r="ET40" s="10"/>
      <c r="EU40" s="264" t="e">
        <f>IF(AND($K$8=1,#REF!&gt;0),IF((#REF!/#REF!)&lt;0.03,AB$15&amp;", "&amp;AB$16&amp;", "&amp;$A40&amp;", "&amp;$B40&amp;", "&amp;$C40&amp;"; ",""),"")</f>
        <v>#REF!</v>
      </c>
      <c r="EV40" s="255" t="e">
        <f>IF(AND($K$8=1,#REF!&gt;0),IF((#REF!/#REF!)&lt;0.03,AC$15&amp;", "&amp;AC$16&amp;", "&amp;$A40&amp;", "&amp;$B40&amp;", "&amp;$C40&amp;"; ",""),"")</f>
        <v>#REF!</v>
      </c>
      <c r="EW40" s="256" t="e">
        <f>IF(AND($K$8=1,#REF!&gt;0),IF((#REF!/#REF!)&lt;0.03,AD$15&amp;", "&amp;AD$16&amp;", "&amp;$A40&amp;", "&amp;$B40&amp;", "&amp;$C40&amp;"; ",""),"")</f>
        <v>#REF!</v>
      </c>
      <c r="EX40" s="255" t="e">
        <f>IF(AND($K$8=1,#REF!&gt;0),IF((#REF!/#REF!)&lt;0.03,AE$15&amp;", "&amp;AE$16&amp;", "&amp;$A40&amp;", "&amp;$B40&amp;", "&amp;$C40&amp;"; ",""),"")</f>
        <v>#REF!</v>
      </c>
      <c r="EY40" s="254" t="e">
        <f>IF(AND($K$8=1,#REF!&gt;0),IF((#REF!/#REF!)&lt;0.03,AF$15&amp;", "&amp;AF$16&amp;", "&amp;$A40&amp;", "&amp;$B40&amp;", "&amp;$C40&amp;"; ",""),"")</f>
        <v>#REF!</v>
      </c>
      <c r="EZ40" s="293" t="e">
        <f>IF(AND($K$8=1,#REF!&gt;0),IF((#REF!/#REF!)&lt;0.03,AG$15&amp;", "&amp;AG$16&amp;", "&amp;$A40&amp;", "&amp;$B40&amp;", "&amp;$C40&amp;"; ",""),"")</f>
        <v>#REF!</v>
      </c>
      <c r="FA40" s="50"/>
      <c r="FB40" s="3"/>
      <c r="FC40" s="323"/>
      <c r="FD40" s="10"/>
      <c r="FE40" s="264" t="e">
        <f>IF(AND($Q$8=1,SUM(#REF!,#REF!)&gt;$FC$22,#REF!=0),P$15&amp;", "&amp;P$16&amp;", "&amp;$A40&amp;", "&amp;$B40&amp;", "&amp;$C40&amp;"; ","")</f>
        <v>#REF!</v>
      </c>
      <c r="FF40" s="255" t="e">
        <f>IF(AND($Q$8=1,SUM(#REF!,#REF!)&gt;$FC$22,#REF!=0),Q$15&amp;", "&amp;Q$16&amp;", "&amp;$A40&amp;", "&amp;$B40&amp;", "&amp;$C40&amp;"; ","")</f>
        <v>#REF!</v>
      </c>
      <c r="FG40" s="256" t="e">
        <f>IF(AND($Q$8=1,SUM(#REF!,#REF!)&gt;$FC$22,#REF!=0),R$15&amp;", "&amp;R$16&amp;", "&amp;$A40&amp;", "&amp;$B40&amp;", "&amp;$C40&amp;"; ","")</f>
        <v>#REF!</v>
      </c>
      <c r="FH40" s="255" t="e">
        <f>IF(AND($Q$8=1,SUM(#REF!,#REF!)&gt;$FC$22,#REF!=0),S$15&amp;", "&amp;S$16&amp;", "&amp;$A40&amp;", "&amp;$B40&amp;", "&amp;$C40&amp;"; ","")</f>
        <v>#REF!</v>
      </c>
      <c r="FI40" s="254" t="e">
        <f>IF(AND($Q$8=1,SUM(#REF!,#REF!)&gt;$FC$22,#REF!=0),T$15&amp;", "&amp;T$16&amp;", "&amp;$A40&amp;", "&amp;$B40&amp;", "&amp;$C40&amp;"; ","")</f>
        <v>#REF!</v>
      </c>
      <c r="FJ40" s="293" t="e">
        <f>IF(AND($Q$8=1,SUM(#REF!,#REF!)&gt;$FC$22,#REF!=0),U$15&amp;", "&amp;U$16&amp;", "&amp;$A40&amp;", "&amp;$B40&amp;", "&amp;$C40&amp;"; ","")</f>
        <v>#REF!</v>
      </c>
      <c r="FK40" s="324"/>
      <c r="FL40" s="323"/>
      <c r="FM40" s="10"/>
      <c r="FN40" s="264" t="e">
        <f>IF(AND($R$8=1,SUM(#REF!,#REF!)&gt;0,SUM(#REF!,#REF!)=ABS(#REF!)),P$15&amp;", "&amp;P$16&amp;", "&amp;$A40&amp;", "&amp;$B40&amp;", "&amp;$C40&amp;"; ","")</f>
        <v>#REF!</v>
      </c>
      <c r="FO40" s="255" t="e">
        <f>IF(AND($R$8=1,SUM(#REF!,#REF!)&gt;0,SUM(#REF!,#REF!)=ABS(#REF!)),Q$15&amp;", "&amp;Q$16&amp;", "&amp;$A40&amp;", "&amp;$B40&amp;", "&amp;$C40&amp;"; ","")</f>
        <v>#REF!</v>
      </c>
      <c r="FP40" s="256" t="e">
        <f>IF(AND($R$8=1,SUM(#REF!,#REF!)&gt;0,SUM(#REF!,#REF!)=ABS(#REF!)),R$15&amp;", "&amp;R$16&amp;", "&amp;$A40&amp;", "&amp;$B40&amp;", "&amp;$C40&amp;"; ","")</f>
        <v>#REF!</v>
      </c>
      <c r="FQ40" s="255" t="e">
        <f>IF(AND($R$8=1,SUM(#REF!,#REF!)&gt;0,SUM(#REF!,#REF!)=ABS(#REF!)),S$15&amp;", "&amp;S$16&amp;", "&amp;$A40&amp;", "&amp;$B40&amp;", "&amp;$C40&amp;"; ","")</f>
        <v>#REF!</v>
      </c>
      <c r="FR40" s="254" t="e">
        <f>IF(AND($R$8=1,SUM(#REF!,#REF!)&gt;0,SUM(#REF!,#REF!)=ABS(#REF!)),T$15&amp;", "&amp;T$16&amp;", "&amp;$A40&amp;", "&amp;$B40&amp;", "&amp;$C40&amp;"; ","")</f>
        <v>#REF!</v>
      </c>
      <c r="FS40" s="293" t="e">
        <f>IF(AND($R$8=1,SUM(#REF!,#REF!)&gt;0,SUM(#REF!,#REF!)=ABS(#REF!)),U$15&amp;", "&amp;U$16&amp;", "&amp;$A40&amp;", "&amp;$B40&amp;", "&amp;$C40&amp;"; ","")</f>
        <v>#REF!</v>
      </c>
      <c r="FT40" s="324"/>
      <c r="FU40" s="3"/>
      <c r="FV40" s="3"/>
      <c r="FW40" s="3"/>
      <c r="FX40" s="3"/>
      <c r="FY40" s="3"/>
      <c r="FZ40" s="3"/>
      <c r="GA40" s="3"/>
      <c r="GB40" s="3"/>
      <c r="GC40" s="3"/>
      <c r="GD40" s="323"/>
      <c r="GE40" s="10"/>
      <c r="GF40" s="264" t="e">
        <f>IF(AND($T$8=1,#REF!&gt;0,EU40=""),IF((#REF!/#REF!)&lt;0.25,AB$15&amp;", "&amp;AB$16&amp;", "&amp;$A40&amp;", "&amp;$B40&amp;", "&amp;$C40&amp;"; ",""),"")</f>
        <v>#REF!</v>
      </c>
      <c r="GG40" s="255" t="e">
        <f>IF(AND($T$8=1,#REF!&gt;0,EV40=""),IF((#REF!/#REF!)&lt;0.25,AC$15&amp;", "&amp;AC$16&amp;", "&amp;$A40&amp;", "&amp;$B40&amp;", "&amp;$C40&amp;"; ",""),"")</f>
        <v>#REF!</v>
      </c>
      <c r="GH40" s="256" t="e">
        <f>IF(AND($T$8=1,#REF!&gt;0,EW40=""),IF((#REF!/#REF!)&lt;0.25,AD$15&amp;", "&amp;AD$16&amp;", "&amp;$A40&amp;", "&amp;$B40&amp;", "&amp;$C40&amp;"; ",""),"")</f>
        <v>#REF!</v>
      </c>
      <c r="GI40" s="255" t="e">
        <f>IF(AND($T$8=1,#REF!&gt;0,EX40=""),IF((#REF!/#REF!)&lt;0.25,AE$15&amp;", "&amp;AE$16&amp;", "&amp;$A40&amp;", "&amp;$B40&amp;", "&amp;$C40&amp;"; ",""),"")</f>
        <v>#REF!</v>
      </c>
      <c r="GJ40" s="254" t="e">
        <f>IF(AND($T$8=1,#REF!&gt;0,EY40=""),IF((#REF!/#REF!)&lt;0.25,AF$15&amp;", "&amp;AF$16&amp;", "&amp;$A40&amp;", "&amp;$B40&amp;", "&amp;$C40&amp;"; ",""),"")</f>
        <v>#REF!</v>
      </c>
      <c r="GK40" s="293" t="e">
        <f>IF(AND($T$8=1,#REF!&gt;0,EZ40=""),IF((#REF!/#REF!)&lt;0.25,AG$15&amp;", "&amp;AG$16&amp;", "&amp;$A40&amp;", "&amp;$B40&amp;", "&amp;$C40&amp;"; ",""),"")</f>
        <v>#REF!</v>
      </c>
      <c r="GL40" s="324"/>
      <c r="GM40" s="323"/>
      <c r="GN40" s="10"/>
      <c r="GO40" s="264" t="e">
        <f>IF(AND($U$8=1,$B40="Long length",#REF!&lt;&gt;0),D$15&amp;", "&amp;D$16&amp;", "&amp;$A40&amp;", "&amp;$B40&amp;", "&amp;$C40&amp;"; ","")</f>
        <v>#REF!</v>
      </c>
      <c r="GP40" s="255" t="e">
        <f>IF(AND($U$8=1,$B40="Long length",#REF!&lt;&gt;0),E$15&amp;", "&amp;E$16&amp;", "&amp;$A40&amp;", "&amp;$B40&amp;", "&amp;$C40&amp;"; ","")</f>
        <v>#REF!</v>
      </c>
      <c r="GQ40" s="256" t="e">
        <f>IF(AND($U$8=1,$B40="Long length",#REF!&lt;&gt;0),F$15&amp;", "&amp;F$16&amp;", "&amp;$A40&amp;", "&amp;$B40&amp;", "&amp;$C40&amp;"; ","")</f>
        <v>#REF!</v>
      </c>
      <c r="GR40" s="255" t="e">
        <f>IF(AND($U$8=1,$B40="Long length",#REF!&lt;&gt;0),G$15&amp;", "&amp;G$16&amp;", "&amp;$A40&amp;", "&amp;$B40&amp;", "&amp;$C40&amp;"; ","")</f>
        <v>#REF!</v>
      </c>
      <c r="GS40" s="254" t="e">
        <f>IF(AND($U$8=1,$B40="Long length",#REF!&lt;&gt;0),H$15&amp;", "&amp;H$16&amp;", "&amp;$A40&amp;", "&amp;$B40&amp;", "&amp;$C40&amp;"; ","")</f>
        <v>#REF!</v>
      </c>
      <c r="GT40" s="293" t="e">
        <f>IF(AND($U$8=1,$B40="Long length",#REF!&lt;&gt;0),I$15&amp;", "&amp;I$16&amp;", "&amp;$A40&amp;", "&amp;$B40&amp;", "&amp;$C40&amp;"; ","")</f>
        <v>#REF!</v>
      </c>
      <c r="GU40" s="324"/>
    </row>
    <row r="41" spans="1:203" x14ac:dyDescent="0.2">
      <c r="A41" s="3" t="s">
        <v>11291</v>
      </c>
      <c r="B41" s="3" t="s">
        <v>11274</v>
      </c>
      <c r="C41" s="3" t="s">
        <v>11284</v>
      </c>
      <c r="E41" s="295"/>
      <c r="F41" s="10"/>
      <c r="G41" s="265" t="e">
        <f>IF(AND($D$8=1,#REF!&gt;0),P$15&amp;", "&amp;P$16&amp;", "&amp;$A41&amp;", "&amp;$B41&amp;", "&amp;$C41&amp;"; ","")</f>
        <v>#REF!</v>
      </c>
      <c r="H41" s="258" t="e">
        <f>IF(AND($D$8=1,#REF!&gt;0),Q$15&amp;", "&amp;Q$16&amp;", "&amp;$A41&amp;", "&amp;$B41&amp;", "&amp;$C41&amp;"; ","")</f>
        <v>#REF!</v>
      </c>
      <c r="I41" s="259" t="e">
        <f>IF(AND($D$8=1,#REF!&gt;0),R$15&amp;", "&amp;R$16&amp;", "&amp;$A41&amp;", "&amp;$B41&amp;", "&amp;$C41&amp;"; ","")</f>
        <v>#REF!</v>
      </c>
      <c r="J41" s="258" t="e">
        <f>IF(AND($D$8=1,#REF!&gt;0),S$15&amp;", "&amp;S$16&amp;", "&amp;$A41&amp;", "&amp;$B41&amp;", "&amp;$C41&amp;"; ","")</f>
        <v>#REF!</v>
      </c>
      <c r="K41" s="299" t="e">
        <f>IF(AND($D$8=1,#REF!&gt;0),T$15&amp;", "&amp;T$16&amp;", "&amp;$A41&amp;", "&amp;$B41&amp;", "&amp;$C41&amp;"; ","")</f>
        <v>#REF!</v>
      </c>
      <c r="L41" s="266" t="e">
        <f>IF(AND($D$8=1,#REF!&gt;0),U$15&amp;", "&amp;U$16&amp;", "&amp;$A41&amp;", "&amp;$B41&amp;", "&amp;$C41&amp;"; ","")</f>
        <v>#REF!</v>
      </c>
      <c r="M41" s="50"/>
      <c r="N41" s="295"/>
      <c r="O41" s="10"/>
      <c r="P41" s="265" t="e">
        <f>IF(AND($E$8=1,#REF!&lt;0),D$14&amp;", "&amp;D$15&amp;", "&amp;D$16&amp;", "&amp;$A41&amp;", "&amp;$B41&amp;", "&amp;$C41&amp;"; ","")</f>
        <v>#REF!</v>
      </c>
      <c r="Q41" s="258" t="e">
        <f>IF(AND($E$8=1,#REF!&lt;0),E$14&amp;", "&amp;E$15&amp;", "&amp;E$16&amp;", "&amp;$A41&amp;", "&amp;$B41&amp;", "&amp;$C41&amp;"; ","")</f>
        <v>#REF!</v>
      </c>
      <c r="R41" s="259" t="e">
        <f>IF(AND($E$8=1,#REF!&lt;0),F$14&amp;", "&amp;F$15&amp;", "&amp;F$16&amp;", "&amp;$A41&amp;", "&amp;$B41&amp;", "&amp;$C41&amp;"; ","")</f>
        <v>#REF!</v>
      </c>
      <c r="S41" s="258" t="e">
        <f>IF(AND($E$8=1,#REF!&lt;0),G$14&amp;", "&amp;G$15&amp;", "&amp;G$16&amp;", "&amp;$A41&amp;", "&amp;$B41&amp;", "&amp;$C41&amp;"; ","")</f>
        <v>#REF!</v>
      </c>
      <c r="T41" s="299" t="e">
        <f>IF(AND($E$8=1,#REF!&lt;0),H$14&amp;", "&amp;H$15&amp;", "&amp;H$16&amp;", "&amp;$A41&amp;", "&amp;$B41&amp;", "&amp;$C41&amp;"; ","")</f>
        <v>#REF!</v>
      </c>
      <c r="U41" s="299" t="e">
        <f>IF(AND($E$8=1,#REF!&lt;0),I$14&amp;", "&amp;I$15&amp;", "&amp;I$16&amp;", "&amp;$A41&amp;", "&amp;$B41&amp;", "&amp;$C41&amp;"; ","")</f>
        <v>#REF!</v>
      </c>
      <c r="V41" s="265" t="e">
        <f>IF(AND($E$8=1,#REF!&lt;0),J$14&amp;", "&amp;J$15&amp;", "&amp;J$16&amp;", "&amp;$A41&amp;", "&amp;$B41&amp;", "&amp;$C41&amp;"; ","")</f>
        <v>#REF!</v>
      </c>
      <c r="W41" s="258" t="e">
        <f>IF(AND($E$8=1,#REF!&lt;0),K$14&amp;", "&amp;K$15&amp;", "&amp;K$16&amp;", "&amp;$A41&amp;", "&amp;$B41&amp;", "&amp;$C41&amp;"; ","")</f>
        <v>#REF!</v>
      </c>
      <c r="X41" s="259" t="e">
        <f>IF(AND($E$8=1,#REF!&lt;0),L$14&amp;", "&amp;L$15&amp;", "&amp;L$16&amp;", "&amp;$A41&amp;", "&amp;$B41&amp;", "&amp;$C41&amp;"; ","")</f>
        <v>#REF!</v>
      </c>
      <c r="Y41" s="258" t="e">
        <f>IF(AND($E$8=1,#REF!&lt;0),M$14&amp;", "&amp;M$15&amp;", "&amp;M$16&amp;", "&amp;$A41&amp;", "&amp;$B41&amp;", "&amp;$C41&amp;"; ","")</f>
        <v>#REF!</v>
      </c>
      <c r="Z41" s="299" t="e">
        <f>IF(AND($E$8=1,#REF!&lt;0),N$14&amp;", "&amp;N$15&amp;", "&amp;N$16&amp;", "&amp;$A41&amp;", "&amp;$B41&amp;", "&amp;$C41&amp;"; ","")</f>
        <v>#REF!</v>
      </c>
      <c r="AA41" s="299" t="e">
        <f>IF(AND($E$8=1,#REF!&lt;0),O$14&amp;", "&amp;O$15&amp;", "&amp;O$16&amp;", "&amp;$A41&amp;", "&amp;$B41&amp;", "&amp;$C41&amp;"; ","")</f>
        <v>#REF!</v>
      </c>
      <c r="AB41" s="265" t="e">
        <f>IF(AND($E$8=1,#REF!&lt;0),V$14&amp;", "&amp;V$15&amp;", "&amp;V$16&amp;", "&amp;$A41&amp;", "&amp;$B41&amp;", "&amp;$C41&amp;"; ","")</f>
        <v>#REF!</v>
      </c>
      <c r="AC41" s="258" t="e">
        <f>IF(AND($E$8=1,#REF!&lt;0),W$14&amp;", "&amp;W$15&amp;", "&amp;W$16&amp;", "&amp;$A41&amp;", "&amp;$B41&amp;", "&amp;$C41&amp;"; ","")</f>
        <v>#REF!</v>
      </c>
      <c r="AD41" s="259" t="e">
        <f>IF(AND($E$8=1,#REF!&lt;0),X$14&amp;", "&amp;X$15&amp;", "&amp;X$16&amp;", "&amp;$A41&amp;", "&amp;$B41&amp;", "&amp;$C41&amp;"; ","")</f>
        <v>#REF!</v>
      </c>
      <c r="AE41" s="794" t="e">
        <f>IF(AND($E$8=1,#REF!&lt;0),Y$14&amp;", "&amp;Y$15&amp;", "&amp;Y$16&amp;", "&amp;$A41&amp;", "&amp;$B41&amp;", "&amp;$C41&amp;"; ","")</f>
        <v>#REF!</v>
      </c>
      <c r="AF41" s="259" t="e">
        <f>IF(AND($E$8=1,#REF!&lt;0),Z$14&amp;", "&amp;Z$15&amp;", "&amp;Z$16&amp;", "&amp;$A41&amp;", "&amp;$B41&amp;", "&amp;$C41&amp;"; ","")</f>
        <v>#REF!</v>
      </c>
      <c r="AG41" s="299" t="e">
        <f>IF(AND($E$8=1,#REF!&lt;0),AA$14&amp;", "&amp;AA$15&amp;", "&amp;AA$16&amp;", "&amp;$A41&amp;", "&amp;$B41&amp;", "&amp;$C41&amp;"; ","")</f>
        <v>#REF!</v>
      </c>
      <c r="AH41" s="265" t="e">
        <f>IF(AND($E$8=1,#REF!&lt;0),AB$14&amp;", "&amp;AB$15&amp;", "&amp;AB$16&amp;", "&amp;$A41&amp;", "&amp;$B41&amp;", "&amp;$C41&amp;"; ","")</f>
        <v>#REF!</v>
      </c>
      <c r="AI41" s="258" t="e">
        <f>IF(AND($E$8=1,#REF!&lt;0),AC$14&amp;", "&amp;AC$15&amp;", "&amp;AC$16&amp;", "&amp;$A41&amp;", "&amp;$B41&amp;", "&amp;$C41&amp;"; ","")</f>
        <v>#REF!</v>
      </c>
      <c r="AJ41" s="259" t="e">
        <f>IF(AND($E$8=1,#REF!&lt;0),AD$14&amp;", "&amp;AD$15&amp;", "&amp;AD$16&amp;", "&amp;$A41&amp;", "&amp;$B41&amp;", "&amp;$C41&amp;"; ","")</f>
        <v>#REF!</v>
      </c>
      <c r="AK41" s="794" t="e">
        <f>IF(AND($E$8=1,#REF!&lt;0),AE$14&amp;", "&amp;AE$15&amp;", "&amp;AE$16&amp;", "&amp;$A41&amp;", "&amp;$B41&amp;", "&amp;$C41&amp;"; ","")</f>
        <v>#REF!</v>
      </c>
      <c r="AL41" s="259" t="e">
        <f>IF(AND($E$8=1,#REF!&lt;0),AF$14&amp;", "&amp;AF$15&amp;", "&amp;AF$16&amp;", "&amp;$A41&amp;", "&amp;$B41&amp;", "&amp;$C41&amp;"; ","")</f>
        <v>#REF!</v>
      </c>
      <c r="AM41" s="803" t="e">
        <f>IF(AND($E$8=1,#REF!&lt;0),AG$14&amp;", "&amp;AG$15&amp;", "&amp;AG$16&amp;", "&amp;$A41&amp;", "&amp;$B41&amp;", "&amp;$C41&amp;"; ","")</f>
        <v>#REF!</v>
      </c>
      <c r="AN41" s="50"/>
      <c r="AO41" s="295"/>
      <c r="AP41" s="10"/>
      <c r="AQ41" s="281"/>
      <c r="AR41" s="280"/>
      <c r="AS41" s="288"/>
      <c r="AT41" s="280"/>
      <c r="AU41" s="305"/>
      <c r="AV41" s="305"/>
      <c r="AW41" s="281"/>
      <c r="AX41" s="280"/>
      <c r="AY41" s="288"/>
      <c r="AZ41" s="280"/>
      <c r="BA41" s="305"/>
      <c r="BB41" s="805"/>
      <c r="BC41" s="281"/>
      <c r="BD41" s="280"/>
      <c r="BE41" s="288"/>
      <c r="BF41" s="280"/>
      <c r="BG41" s="305"/>
      <c r="BH41" s="805"/>
      <c r="BI41" s="281"/>
      <c r="BJ41" s="280"/>
      <c r="BK41" s="288"/>
      <c r="BL41" s="280"/>
      <c r="BM41" s="305"/>
      <c r="BN41" s="805"/>
      <c r="BO41" s="50"/>
      <c r="BP41" s="295"/>
      <c r="BQ41" s="10"/>
      <c r="BR41" s="265" t="e">
        <f>IF(AND($G$8=1,#REF!&lt;&gt;"",ABS(#REF!)-INT(ABS(#REF!))&lt;&gt;0,ABS(#REF!)-INT(ABS(#REF!))&lt;&gt;0.5),D$14&amp;", "&amp;D$15&amp;", "&amp;D$16&amp;", "&amp;$A41&amp;", "&amp;$B41&amp;", "&amp;$C41&amp;"; ","")</f>
        <v>#REF!</v>
      </c>
      <c r="BS41" s="258" t="e">
        <f>IF(AND($G$8=1,#REF!&lt;&gt;"",ABS(#REF!)-INT(ABS(#REF!))&lt;&gt;0,ABS(#REF!)-INT(ABS(#REF!))&lt;&gt;0.5),E$14&amp;", "&amp;E$15&amp;", "&amp;E$16&amp;", "&amp;$A41&amp;", "&amp;$B41&amp;", "&amp;$C41&amp;"; ","")</f>
        <v>#REF!</v>
      </c>
      <c r="BT41" s="259" t="e">
        <f>IF(AND($G$8=1,#REF!&lt;&gt;"",ABS(#REF!)-INT(ABS(#REF!))&lt;&gt;0,ABS(#REF!)-INT(ABS(#REF!))&lt;&gt;0.5),F$14&amp;", "&amp;F$15&amp;", "&amp;F$16&amp;", "&amp;$A41&amp;", "&amp;$B41&amp;", "&amp;$C41&amp;"; ","")</f>
        <v>#REF!</v>
      </c>
      <c r="BU41" s="258" t="e">
        <f>IF(AND($G$8=1,#REF!&lt;&gt;"",ABS(#REF!)-INT(ABS(#REF!))&lt;&gt;0,ABS(#REF!)-INT(ABS(#REF!))&lt;&gt;0.5),G$14&amp;", "&amp;G$15&amp;", "&amp;G$16&amp;", "&amp;$A41&amp;", "&amp;$B41&amp;", "&amp;$C41&amp;"; ","")</f>
        <v>#REF!</v>
      </c>
      <c r="BV41" s="259" t="e">
        <f>IF(AND($G$8=1,#REF!&lt;&gt;"",ABS(#REF!)-INT(ABS(#REF!))&lt;&gt;0,ABS(#REF!)-INT(ABS(#REF!))&lt;&gt;0.5),H$14&amp;", "&amp;H$15&amp;", "&amp;H$16&amp;", "&amp;$A41&amp;", "&amp;$B41&amp;", "&amp;$C41&amp;"; ","")</f>
        <v>#REF!</v>
      </c>
      <c r="BW41" s="258" t="e">
        <f>IF(AND($G$8=1,#REF!&lt;&gt;"",ABS(#REF!)-INT(ABS(#REF!))&lt;&gt;0,ABS(#REF!)-INT(ABS(#REF!))&lt;&gt;0.5),I$14&amp;", "&amp;I$15&amp;", "&amp;I$16&amp;", "&amp;$A41&amp;", "&amp;$B41&amp;", "&amp;$C41&amp;"; ","")</f>
        <v>#REF!</v>
      </c>
      <c r="BX41" s="265" t="e">
        <f>IF(AND($G$8=1,#REF!&lt;&gt;"",ABS(#REF!)-INT(ABS(#REF!))&lt;&gt;0,ABS(#REF!)-INT(ABS(#REF!))&lt;&gt;0.5),J$14&amp;", "&amp;J$15&amp;", "&amp;J$16&amp;", "&amp;$A41&amp;", "&amp;$B41&amp;", "&amp;$C41&amp;"; ","")</f>
        <v>#REF!</v>
      </c>
      <c r="BY41" s="258" t="e">
        <f>IF(AND($G$8=1,#REF!&lt;&gt;"",ABS(#REF!)-INT(ABS(#REF!))&lt;&gt;0,ABS(#REF!)-INT(ABS(#REF!))&lt;&gt;0.5),K$14&amp;", "&amp;K$15&amp;", "&amp;K$16&amp;", "&amp;$A41&amp;", "&amp;$B41&amp;", "&amp;$C41&amp;"; ","")</f>
        <v>#REF!</v>
      </c>
      <c r="BZ41" s="259" t="e">
        <f>IF(AND($G$8=1,#REF!&lt;&gt;"",ABS(#REF!)-INT(ABS(#REF!))&lt;&gt;0,ABS(#REF!)-INT(ABS(#REF!))&lt;&gt;0.5),L$14&amp;", "&amp;L$15&amp;", "&amp;L$16&amp;", "&amp;$A41&amp;", "&amp;$B41&amp;", "&amp;$C41&amp;"; ","")</f>
        <v>#REF!</v>
      </c>
      <c r="CA41" s="258" t="e">
        <f>IF(AND($G$8=1,#REF!&lt;&gt;"",ABS(#REF!)-INT(ABS(#REF!))&lt;&gt;0,ABS(#REF!)-INT(ABS(#REF!))&lt;&gt;0.5),M$14&amp;", "&amp;M$15&amp;", "&amp;M$16&amp;", "&amp;$A41&amp;", "&amp;$B41&amp;", "&amp;$C41&amp;"; ","")</f>
        <v>#REF!</v>
      </c>
      <c r="CB41" s="299" t="e">
        <f>IF(AND($G$8=1,#REF!&lt;&gt;"",ABS(#REF!)-INT(ABS(#REF!))&lt;&gt;0,ABS(#REF!)-INT(ABS(#REF!))&lt;&gt;0.5),N$14&amp;", "&amp;N$15&amp;", "&amp;N$16&amp;", "&amp;$A41&amp;", "&amp;$B41&amp;", "&amp;$C41&amp;"; ","")</f>
        <v>#REF!</v>
      </c>
      <c r="CC41" s="803" t="e">
        <f>IF(AND($G$8=1,#REF!&lt;&gt;"",ABS(#REF!)-INT(ABS(#REF!))&lt;&gt;0,ABS(#REF!)-INT(ABS(#REF!))&lt;&gt;0.5),O$14&amp;", "&amp;O$15&amp;", "&amp;O$16&amp;", "&amp;$A41&amp;", "&amp;$B41&amp;", "&amp;$C41&amp;"; ","")</f>
        <v>#REF!</v>
      </c>
      <c r="CD41" s="299" t="e">
        <f>IF(AND($G$8=1,#REF!&lt;&gt;"",ABS(#REF!)-INT(ABS(#REF!))&lt;&gt;0,ABS(#REF!)-INT(ABS(#REF!))&lt;&gt;0.5),P$14&amp;", "&amp;P$15&amp;", "&amp;P$16&amp;", "&amp;$A41&amp;", "&amp;$B41&amp;", "&amp;$C41&amp;"; ","")</f>
        <v>#REF!</v>
      </c>
      <c r="CE41" s="807" t="e">
        <f>IF(AND($G$8=1,#REF!&lt;&gt;"",ABS(#REF!)-INT(ABS(#REF!))&lt;&gt;0,ABS(#REF!)-INT(ABS(#REF!))&lt;&gt;0.5),Q$14&amp;", "&amp;Q$15&amp;", "&amp;Q$16&amp;", "&amp;$A41&amp;", "&amp;$B41&amp;", "&amp;$C41&amp;"; ","")</f>
        <v>#REF!</v>
      </c>
      <c r="CF41" s="299" t="e">
        <f>IF(AND($G$8=1,#REF!&lt;&gt;"",ABS(#REF!)-INT(ABS(#REF!))&lt;&gt;0,ABS(#REF!)-INT(ABS(#REF!))&lt;&gt;0.5),R$14&amp;", "&amp;R$15&amp;", "&amp;R$16&amp;", "&amp;$A41&amp;", "&amp;$B41&amp;", "&amp;$C41&amp;"; ","")</f>
        <v>#REF!</v>
      </c>
      <c r="CG41" s="807" t="e">
        <f>IF(AND($G$8=1,#REF!&lt;&gt;"",ABS(#REF!)-INT(ABS(#REF!))&lt;&gt;0,ABS(#REF!)-INT(ABS(#REF!))&lt;&gt;0.5),S$14&amp;", "&amp;S$15&amp;", "&amp;S$16&amp;", "&amp;$A41&amp;", "&amp;$B41&amp;", "&amp;$C41&amp;"; ","")</f>
        <v>#REF!</v>
      </c>
      <c r="CH41" s="299" t="e">
        <f>IF(AND($G$8=1,#REF!&lt;&gt;"",ABS(#REF!)-INT(ABS(#REF!))&lt;&gt;0,ABS(#REF!)-INT(ABS(#REF!))&lt;&gt;0.5),T$14&amp;", "&amp;T$15&amp;", "&amp;T$16&amp;", "&amp;$A41&amp;", "&amp;$B41&amp;", "&amp;$C41&amp;"; ","")</f>
        <v>#REF!</v>
      </c>
      <c r="CI41" s="299" t="e">
        <f>IF(AND($G$8=1,#REF!&lt;&gt;"",ABS(#REF!)-INT(ABS(#REF!))&lt;&gt;0,ABS(#REF!)-INT(ABS(#REF!))&lt;&gt;0.5),U$14&amp;", "&amp;U$15&amp;", "&amp;U$16&amp;", "&amp;$A41&amp;", "&amp;$B41&amp;", "&amp;$C41&amp;"; ","")</f>
        <v>#REF!</v>
      </c>
      <c r="CJ41" s="265" t="e">
        <f>IF(AND($G$8=1,#REF!&lt;&gt;"",ABS(#REF!)-INT(ABS(#REF!))&lt;&gt;0,ABS(#REF!)-INT(ABS(#REF!))&lt;&gt;0.5),V$14&amp;", "&amp;V$15&amp;", "&amp;V$16&amp;", "&amp;$A41&amp;", "&amp;$B41&amp;", "&amp;$C41&amp;"; ","")</f>
        <v>#REF!</v>
      </c>
      <c r="CK41" s="258" t="e">
        <f>IF(AND($G$8=1,#REF!&lt;&gt;"",ABS(#REF!)-INT(ABS(#REF!))&lt;&gt;0,ABS(#REF!)-INT(ABS(#REF!))&lt;&gt;0.5),W$14&amp;", "&amp;W$15&amp;", "&amp;W$16&amp;", "&amp;$A41&amp;", "&amp;$B41&amp;", "&amp;$C41&amp;"; ","")</f>
        <v>#REF!</v>
      </c>
      <c r="CL41" s="259" t="e">
        <f>IF(AND($G$8=1,#REF!&lt;&gt;"",ABS(#REF!)-INT(ABS(#REF!))&lt;&gt;0,ABS(#REF!)-INT(ABS(#REF!))&lt;&gt;0.5),X$14&amp;", "&amp;X$15&amp;", "&amp;X$16&amp;", "&amp;$A41&amp;", "&amp;$B41&amp;", "&amp;$C41&amp;"; ","")</f>
        <v>#REF!</v>
      </c>
      <c r="CM41" s="258" t="e">
        <f>IF(AND($G$8=1,#REF!&lt;&gt;"",ABS(#REF!)-INT(ABS(#REF!))&lt;&gt;0,ABS(#REF!)-INT(ABS(#REF!))&lt;&gt;0.5),Y$14&amp;", "&amp;Y$15&amp;", "&amp;Y$16&amp;", "&amp;$A41&amp;", "&amp;$B41&amp;", "&amp;$C41&amp;"; ","")</f>
        <v>#REF!</v>
      </c>
      <c r="CN41" s="299" t="e">
        <f>IF(AND($G$8=1,#REF!&lt;&gt;"",ABS(#REF!)-INT(ABS(#REF!))&lt;&gt;0,ABS(#REF!)-INT(ABS(#REF!))&lt;&gt;0.5),Z$14&amp;", "&amp;Z$15&amp;", "&amp;Z$16&amp;", "&amp;$A41&amp;", "&amp;$B41&amp;", "&amp;$C41&amp;"; ","")</f>
        <v>#REF!</v>
      </c>
      <c r="CO41" s="266" t="e">
        <f>IF(AND($G$8=1,#REF!&lt;&gt;"",ABS(#REF!)-INT(ABS(#REF!))&lt;&gt;0,ABS(#REF!)-INT(ABS(#REF!))&lt;&gt;0.5),AA$14&amp;", "&amp;AA$15&amp;", "&amp;AA$16&amp;", "&amp;$A41&amp;", "&amp;$B41&amp;", "&amp;$C41&amp;"; ","")</f>
        <v>#REF!</v>
      </c>
      <c r="CP41" s="50"/>
      <c r="CQ41" s="295"/>
      <c r="CR41" s="10"/>
      <c r="CS41" s="319" t="s">
        <v>101</v>
      </c>
      <c r="CT41" s="10" t="s">
        <v>11274</v>
      </c>
      <c r="CU41" s="10" t="s">
        <v>11275</v>
      </c>
      <c r="CV41" s="264" t="e">
        <f t="shared" ref="CV41:CW48" si="1">IF(AND($H$8=1,ABS(CV21)&gt;ABS(CV31)),D$14&amp;", "&amp;D$16&amp;", Price group "&amp;$CS41&amp;" professions, "&amp;$CT41&amp;", "&amp;$CU41&amp;"; ","")</f>
        <v>#REF!</v>
      </c>
      <c r="CW41" s="255" t="e">
        <f t="shared" si="1"/>
        <v>#REF!</v>
      </c>
      <c r="CX41" s="301"/>
      <c r="CY41" s="287"/>
      <c r="CZ41" s="303"/>
      <c r="DA41" s="303"/>
      <c r="DB41" s="264" t="e">
        <f>IF(AND($H$8=1,ABS(DB21)&gt;ABS(DB31)),J$14&amp;", "&amp;J$16&amp;", Price group "&amp;$CS41&amp;" professions, "&amp;$CT41&amp;", "&amp;$CU41&amp;"; ","")</f>
        <v>#REF!</v>
      </c>
      <c r="DC41" s="255" t="e">
        <f>IF(AND($H$8=1,ABS(DC21)&gt;ABS(DC31)),K$14&amp;", "&amp;K$16&amp;", Price group "&amp;$CS41&amp;" professions, "&amp;$CT41&amp;", "&amp;$CU41&amp;"; ","")</f>
        <v>#REF!</v>
      </c>
      <c r="DD41" s="301"/>
      <c r="DE41" s="287"/>
      <c r="DF41" s="303"/>
      <c r="DG41" s="303"/>
      <c r="DH41" s="264" t="e">
        <f>IF(AND($H$8=1,ABS(DH21)&gt;ABS(DH31)),P$14&amp;", "&amp;P$16&amp;", Price group "&amp;$CS41&amp;" professions, "&amp;$CT41&amp;", "&amp;$CU41&amp;"; ","")</f>
        <v>#REF!</v>
      </c>
      <c r="DI41" s="255" t="e">
        <f>IF(AND($H$8=1,ABS(DI21)&gt;ABS(DI31)),Q$14&amp;", "&amp;Q$16&amp;", Price group "&amp;$CS41&amp;" professions, "&amp;$CT41&amp;", "&amp;$CU41&amp;"; ","")</f>
        <v>#REF!</v>
      </c>
      <c r="DJ41" s="301"/>
      <c r="DK41" s="287"/>
      <c r="DL41" s="303"/>
      <c r="DM41" s="303"/>
      <c r="DN41" s="264" t="e">
        <f>IF(AND($H$8=1,ABS(DN21)&gt;ABS(DN31)),V$14&amp;", "&amp;V$16&amp;", Price group "&amp;$CS41&amp;" professions, "&amp;$CT41&amp;", "&amp;$CU41&amp;"; ","")</f>
        <v>#REF!</v>
      </c>
      <c r="DO41" s="255" t="e">
        <f>IF(AND($H$8=1,ABS(DO21)&gt;ABS(DO31)),W$14&amp;", "&amp;W$16&amp;", Price group "&amp;$CS41&amp;" professions, "&amp;$CT41&amp;", "&amp;$CU41&amp;"; ","")</f>
        <v>#REF!</v>
      </c>
      <c r="DP41" s="301"/>
      <c r="DQ41" s="287"/>
      <c r="DR41" s="303"/>
      <c r="DS41" s="303"/>
      <c r="DT41" s="264" t="e">
        <f>IF(AND($H$8=1,ABS(DT21)&gt;ABS(DT31)),AB$14&amp;", "&amp;AB$16&amp;", Price group "&amp;$CS41&amp;" professions, "&amp;$CT41&amp;", "&amp;$CU41&amp;"; ","")</f>
        <v>#REF!</v>
      </c>
      <c r="DU41" s="255" t="e">
        <f>IF(AND($H$8=1,ABS(DU21)&gt;ABS(DU31)),AC$14&amp;", "&amp;AC$16&amp;", Price group "&amp;$CS41&amp;" professions, "&amp;$CT41&amp;", "&amp;$CU41&amp;"; ","")</f>
        <v>#REF!</v>
      </c>
      <c r="DV41" s="301"/>
      <c r="DW41" s="287"/>
      <c r="DX41" s="303"/>
      <c r="DY41" s="808"/>
      <c r="DZ41" s="50"/>
      <c r="EA41" s="295"/>
      <c r="EB41" s="10"/>
      <c r="EC41" s="265" t="e">
        <f>IF(AND($I$8=1,#REF!&lt;&gt;ROUND(#REF!,2)),AB$15&amp;", "&amp;AB$16&amp;", "&amp;$A41&amp;", "&amp;$B41&amp;", "&amp;$C41&amp;"; ","")</f>
        <v>#REF!</v>
      </c>
      <c r="ED41" s="258" t="e">
        <f>IF(AND($I$8=1,#REF!&lt;&gt;ROUND(#REF!,2)),AC$15&amp;", "&amp;AC$16&amp;", "&amp;$A41&amp;", "&amp;$B41&amp;", "&amp;$C41&amp;"; ","")</f>
        <v>#REF!</v>
      </c>
      <c r="EE41" s="259" t="e">
        <f>IF(AND($I$8=1,#REF!&lt;&gt;ROUND(#REF!,2)),AD$15&amp;", "&amp;AD$16&amp;", "&amp;$A41&amp;", "&amp;$B41&amp;", "&amp;$C41&amp;"; ","")</f>
        <v>#REF!</v>
      </c>
      <c r="EF41" s="258" t="e">
        <f>IF(AND($I$8=1,#REF!&lt;&gt;ROUND(#REF!,2)),AE$15&amp;", "&amp;AE$16&amp;", "&amp;$A41&amp;", "&amp;$B41&amp;", "&amp;$C41&amp;"; ","")</f>
        <v>#REF!</v>
      </c>
      <c r="EG41" s="299" t="e">
        <f>IF(AND($I$8=1,#REF!&lt;&gt;ROUND(#REF!,2)),AF$15&amp;", "&amp;AF$16&amp;", "&amp;$A41&amp;", "&amp;$B41&amp;", "&amp;$C41&amp;"; ","")</f>
        <v>#REF!</v>
      </c>
      <c r="EH41" s="266" t="e">
        <f>IF(AND($I$8=1,#REF!&lt;&gt;ROUND(#REF!,2)),AG$15&amp;", "&amp;AG$16&amp;", "&amp;$A41&amp;", "&amp;$B41&amp;", "&amp;$C41&amp;"; ","")</f>
        <v>#REF!</v>
      </c>
      <c r="EI41" s="50"/>
      <c r="EJ41" s="295"/>
      <c r="EK41" s="10"/>
      <c r="EL41" s="265" t="e">
        <f>IF(AND($J$8=1,#REF!&gt;#REF!),AB$15&amp;", "&amp;AB$16&amp;", "&amp;$A41&amp;", "&amp;$B41&amp;", "&amp;$C41&amp;"; ","")</f>
        <v>#REF!</v>
      </c>
      <c r="EM41" s="258" t="e">
        <f>IF(AND($J$8=1,#REF!&gt;#REF!),AC$15&amp;", "&amp;AC$16&amp;", "&amp;$A41&amp;", "&amp;$B41&amp;", "&amp;$C41&amp;"; ","")</f>
        <v>#REF!</v>
      </c>
      <c r="EN41" s="259" t="e">
        <f>IF(AND($J$8=1,#REF!&gt;#REF!),AD$15&amp;", "&amp;AD$16&amp;", "&amp;$A41&amp;", "&amp;$B41&amp;", "&amp;$C41&amp;"; ","")</f>
        <v>#REF!</v>
      </c>
      <c r="EO41" s="258" t="e">
        <f>IF(AND($J$8=1,#REF!&gt;#REF!),AE$15&amp;", "&amp;AE$16&amp;", "&amp;$A41&amp;", "&amp;$B41&amp;", "&amp;$C41&amp;"; ","")</f>
        <v>#REF!</v>
      </c>
      <c r="EP41" s="812" t="e">
        <f>IF(AND($J$8=1,#REF!&gt;#REF!),AF$15&amp;", "&amp;AF$16&amp;", "&amp;$A41&amp;", "&amp;$B41&amp;", "&amp;$C41&amp;"; ","")</f>
        <v>#REF!</v>
      </c>
      <c r="EQ41" s="266" t="e">
        <f>IF(AND($J$8=1,#REF!&gt;#REF!),AG$15&amp;", "&amp;AG$16&amp;", "&amp;$A41&amp;", "&amp;$B41&amp;", "&amp;$C41&amp;"; ","")</f>
        <v>#REF!</v>
      </c>
      <c r="ER41" s="50"/>
      <c r="ES41" s="295"/>
      <c r="ET41" s="10"/>
      <c r="EU41" s="265" t="e">
        <f>IF(AND($K$8=1,#REF!&gt;0),IF((#REF!/#REF!)&lt;0.03,AB$15&amp;", "&amp;AB$16&amp;", "&amp;$A41&amp;", "&amp;$B41&amp;", "&amp;$C41&amp;"; ",""),"")</f>
        <v>#REF!</v>
      </c>
      <c r="EV41" s="258" t="e">
        <f>IF(AND($K$8=1,#REF!&gt;0),IF((#REF!/#REF!)&lt;0.03,AC$15&amp;", "&amp;AC$16&amp;", "&amp;$A41&amp;", "&amp;$B41&amp;", "&amp;$C41&amp;"; ",""),"")</f>
        <v>#REF!</v>
      </c>
      <c r="EW41" s="259" t="e">
        <f>IF(AND($K$8=1,#REF!&gt;0),IF((#REF!/#REF!)&lt;0.03,AD$15&amp;", "&amp;AD$16&amp;", "&amp;$A41&amp;", "&amp;$B41&amp;", "&amp;$C41&amp;"; ",""),"")</f>
        <v>#REF!</v>
      </c>
      <c r="EX41" s="258" t="e">
        <f>IF(AND($K$8=1,#REF!&gt;0),IF((#REF!/#REF!)&lt;0.03,AE$15&amp;", "&amp;AE$16&amp;", "&amp;$A41&amp;", "&amp;$B41&amp;", "&amp;$C41&amp;"; ",""),"")</f>
        <v>#REF!</v>
      </c>
      <c r="EY41" s="812" t="e">
        <f>IF(AND($K$8=1,#REF!&gt;0),IF((#REF!/#REF!)&lt;0.03,AF$15&amp;", "&amp;AF$16&amp;", "&amp;$A41&amp;", "&amp;$B41&amp;", "&amp;$C41&amp;"; ",""),"")</f>
        <v>#REF!</v>
      </c>
      <c r="EZ41" s="266" t="e">
        <f>IF(AND($K$8=1,#REF!&gt;0),IF((#REF!/#REF!)&lt;0.03,AG$15&amp;", "&amp;AG$16&amp;", "&amp;$A41&amp;", "&amp;$B41&amp;", "&amp;$C41&amp;"; ",""),"")</f>
        <v>#REF!</v>
      </c>
      <c r="FA41" s="50"/>
      <c r="FB41" s="3"/>
      <c r="FC41" s="323"/>
      <c r="FD41" s="10"/>
      <c r="FE41" s="265" t="e">
        <f>IF(AND($Q$8=1,SUM(#REF!,#REF!)&gt;$FC$22,#REF!=0),P$15&amp;", "&amp;P$16&amp;", "&amp;$A41&amp;", "&amp;$B41&amp;", "&amp;$C41&amp;"; ","")</f>
        <v>#REF!</v>
      </c>
      <c r="FF41" s="258" t="e">
        <f>IF(AND($Q$8=1,SUM(#REF!,#REF!)&gt;$FC$22,#REF!=0),Q$15&amp;", "&amp;Q$16&amp;", "&amp;$A41&amp;", "&amp;$B41&amp;", "&amp;$C41&amp;"; ","")</f>
        <v>#REF!</v>
      </c>
      <c r="FG41" s="259" t="e">
        <f>IF(AND($Q$8=1,SUM(#REF!,#REF!)&gt;$FC$22,#REF!=0),R$15&amp;", "&amp;R$16&amp;", "&amp;$A41&amp;", "&amp;$B41&amp;", "&amp;$C41&amp;"; ","")</f>
        <v>#REF!</v>
      </c>
      <c r="FH41" s="258" t="e">
        <f>IF(AND($Q$8=1,SUM(#REF!,#REF!)&gt;$FC$22,#REF!=0),S$15&amp;", "&amp;S$16&amp;", "&amp;$A41&amp;", "&amp;$B41&amp;", "&amp;$C41&amp;"; ","")</f>
        <v>#REF!</v>
      </c>
      <c r="FI41" s="812" t="e">
        <f>IF(AND($Q$8=1,SUM(#REF!,#REF!)&gt;$FC$22,#REF!=0),T$15&amp;", "&amp;T$16&amp;", "&amp;$A41&amp;", "&amp;$B41&amp;", "&amp;$C41&amp;"; ","")</f>
        <v>#REF!</v>
      </c>
      <c r="FJ41" s="266" t="e">
        <f>IF(AND($Q$8=1,SUM(#REF!,#REF!)&gt;$FC$22,#REF!=0),U$15&amp;", "&amp;U$16&amp;", "&amp;$A41&amp;", "&amp;$B41&amp;", "&amp;$C41&amp;"; ","")</f>
        <v>#REF!</v>
      </c>
      <c r="FK41" s="324"/>
      <c r="FL41" s="323"/>
      <c r="FM41" s="10"/>
      <c r="FN41" s="265" t="e">
        <f>IF(AND($R$8=1,SUM(#REF!,#REF!)&gt;0,SUM(#REF!,#REF!)=ABS(#REF!)),P$15&amp;", "&amp;P$16&amp;", "&amp;$A41&amp;", "&amp;$B41&amp;", "&amp;$C41&amp;"; ","")</f>
        <v>#REF!</v>
      </c>
      <c r="FO41" s="258" t="e">
        <f>IF(AND($R$8=1,SUM(#REF!,#REF!)&gt;0,SUM(#REF!,#REF!)=ABS(#REF!)),Q$15&amp;", "&amp;Q$16&amp;", "&amp;$A41&amp;", "&amp;$B41&amp;", "&amp;$C41&amp;"; ","")</f>
        <v>#REF!</v>
      </c>
      <c r="FP41" s="259" t="e">
        <f>IF(AND($R$8=1,SUM(#REF!,#REF!)&gt;0,SUM(#REF!,#REF!)=ABS(#REF!)),R$15&amp;", "&amp;R$16&amp;", "&amp;$A41&amp;", "&amp;$B41&amp;", "&amp;$C41&amp;"; ","")</f>
        <v>#REF!</v>
      </c>
      <c r="FQ41" s="258" t="e">
        <f>IF(AND($R$8=1,SUM(#REF!,#REF!)&gt;0,SUM(#REF!,#REF!)=ABS(#REF!)),S$15&amp;", "&amp;S$16&amp;", "&amp;$A41&amp;", "&amp;$B41&amp;", "&amp;$C41&amp;"; ","")</f>
        <v>#REF!</v>
      </c>
      <c r="FR41" s="812" t="e">
        <f>IF(AND($R$8=1,SUM(#REF!,#REF!)&gt;0,SUM(#REF!,#REF!)=ABS(#REF!)),T$15&amp;", "&amp;T$16&amp;", "&amp;$A41&amp;", "&amp;$B41&amp;", "&amp;$C41&amp;"; ","")</f>
        <v>#REF!</v>
      </c>
      <c r="FS41" s="266" t="e">
        <f>IF(AND($R$8=1,SUM(#REF!,#REF!)&gt;0,SUM(#REF!,#REF!)=ABS(#REF!)),U$15&amp;", "&amp;U$16&amp;", "&amp;$A41&amp;", "&amp;$B41&amp;", "&amp;$C41&amp;"; ","")</f>
        <v>#REF!</v>
      </c>
      <c r="FT41" s="324"/>
      <c r="FU41" s="3"/>
      <c r="FV41" s="3"/>
      <c r="FW41" s="3"/>
      <c r="FX41" s="3"/>
      <c r="FY41" s="3"/>
      <c r="FZ41" s="3"/>
      <c r="GA41" s="3"/>
      <c r="GB41" s="3"/>
      <c r="GC41" s="3"/>
      <c r="GD41" s="323"/>
      <c r="GE41" s="10"/>
      <c r="GF41" s="265" t="e">
        <f>IF(AND($T$8=1,#REF!&gt;0,EU41=""),IF((#REF!/#REF!)&lt;0.25,AB$15&amp;", "&amp;AB$16&amp;", "&amp;$A41&amp;", "&amp;$B41&amp;", "&amp;$C41&amp;"; ",""),"")</f>
        <v>#REF!</v>
      </c>
      <c r="GG41" s="258" t="e">
        <f>IF(AND($T$8=1,#REF!&gt;0,EV41=""),IF((#REF!/#REF!)&lt;0.25,AC$15&amp;", "&amp;AC$16&amp;", "&amp;$A41&amp;", "&amp;$B41&amp;", "&amp;$C41&amp;"; ",""),"")</f>
        <v>#REF!</v>
      </c>
      <c r="GH41" s="259" t="e">
        <f>IF(AND($T$8=1,#REF!&gt;0,EW41=""),IF((#REF!/#REF!)&lt;0.25,AD$15&amp;", "&amp;AD$16&amp;", "&amp;$A41&amp;", "&amp;$B41&amp;", "&amp;$C41&amp;"; ",""),"")</f>
        <v>#REF!</v>
      </c>
      <c r="GI41" s="258" t="e">
        <f>IF(AND($T$8=1,#REF!&gt;0,EX41=""),IF((#REF!/#REF!)&lt;0.25,AE$15&amp;", "&amp;AE$16&amp;", "&amp;$A41&amp;", "&amp;$B41&amp;", "&amp;$C41&amp;"; ",""),"")</f>
        <v>#REF!</v>
      </c>
      <c r="GJ41" s="812" t="e">
        <f>IF(AND($T$8=1,#REF!&gt;0,EY41=""),IF((#REF!/#REF!)&lt;0.25,AF$15&amp;", "&amp;AF$16&amp;", "&amp;$A41&amp;", "&amp;$B41&amp;", "&amp;$C41&amp;"; ",""),"")</f>
        <v>#REF!</v>
      </c>
      <c r="GK41" s="266" t="e">
        <f>IF(AND($T$8=1,#REF!&gt;0,EZ41=""),IF((#REF!/#REF!)&lt;0.25,AG$15&amp;", "&amp;AG$16&amp;", "&amp;$A41&amp;", "&amp;$B41&amp;", "&amp;$C41&amp;"; ",""),"")</f>
        <v>#REF!</v>
      </c>
      <c r="GL41" s="324"/>
      <c r="GM41" s="323"/>
      <c r="GN41" s="10"/>
      <c r="GO41" s="265" t="e">
        <f>IF(AND($U$8=1,$B41="Long length",#REF!&lt;&gt;0),D$15&amp;", "&amp;D$16&amp;", "&amp;$A41&amp;", "&amp;$B41&amp;", "&amp;$C41&amp;"; ","")</f>
        <v>#REF!</v>
      </c>
      <c r="GP41" s="258" t="e">
        <f>IF(AND($U$8=1,$B41="Long length",#REF!&lt;&gt;0),E$15&amp;", "&amp;E$16&amp;", "&amp;$A41&amp;", "&amp;$B41&amp;", "&amp;$C41&amp;"; ","")</f>
        <v>#REF!</v>
      </c>
      <c r="GQ41" s="259" t="e">
        <f>IF(AND($U$8=1,$B41="Long length",#REF!&lt;&gt;0),F$15&amp;", "&amp;F$16&amp;", "&amp;$A41&amp;", "&amp;$B41&amp;", "&amp;$C41&amp;"; ","")</f>
        <v>#REF!</v>
      </c>
      <c r="GR41" s="258" t="e">
        <f>IF(AND($U$8=1,$B41="Long length",#REF!&lt;&gt;0),G$15&amp;", "&amp;G$16&amp;", "&amp;$A41&amp;", "&amp;$B41&amp;", "&amp;$C41&amp;"; ","")</f>
        <v>#REF!</v>
      </c>
      <c r="GS41" s="812" t="e">
        <f>IF(AND($U$8=1,$B41="Long length",#REF!&lt;&gt;0),H$15&amp;", "&amp;H$16&amp;", "&amp;$A41&amp;", "&amp;$B41&amp;", "&amp;$C41&amp;"; ","")</f>
        <v>#REF!</v>
      </c>
      <c r="GT41" s="266" t="e">
        <f>IF(AND($U$8=1,$B41="Long length",#REF!&lt;&gt;0),I$15&amp;", "&amp;I$16&amp;", "&amp;$A41&amp;", "&amp;$B41&amp;", "&amp;$C41&amp;"; ","")</f>
        <v>#REF!</v>
      </c>
      <c r="GU41" s="324"/>
    </row>
    <row r="42" spans="1:203" x14ac:dyDescent="0.2">
      <c r="A42" s="3" t="s">
        <v>11291</v>
      </c>
      <c r="B42" s="3" t="s">
        <v>11286</v>
      </c>
      <c r="C42" s="3" t="s">
        <v>11275</v>
      </c>
      <c r="E42" s="295"/>
      <c r="F42" s="10"/>
      <c r="G42" s="265" t="e">
        <f>IF(AND($D$8=1,#REF!&gt;0),P$15&amp;", "&amp;P$16&amp;", "&amp;$A42&amp;", "&amp;$B42&amp;", "&amp;$C42&amp;"; ","")</f>
        <v>#REF!</v>
      </c>
      <c r="H42" s="258" t="e">
        <f>IF(AND($D$8=1,#REF!&gt;0),Q$15&amp;", "&amp;Q$16&amp;", "&amp;$A42&amp;", "&amp;$B42&amp;", "&amp;$C42&amp;"; ","")</f>
        <v>#REF!</v>
      </c>
      <c r="I42" s="259" t="e">
        <f>IF(AND($D$8=1,#REF!&gt;0),R$15&amp;", "&amp;R$16&amp;", "&amp;$A42&amp;", "&amp;$B42&amp;", "&amp;$C42&amp;"; ","")</f>
        <v>#REF!</v>
      </c>
      <c r="J42" s="258" t="e">
        <f>IF(AND($D$8=1,#REF!&gt;0),S$15&amp;", "&amp;S$16&amp;", "&amp;$A42&amp;", "&amp;$B42&amp;", "&amp;$C42&amp;"; ","")</f>
        <v>#REF!</v>
      </c>
      <c r="K42" s="299" t="e">
        <f>IF(AND($D$8=1,#REF!&gt;0),T$15&amp;", "&amp;T$16&amp;", "&amp;$A42&amp;", "&amp;$B42&amp;", "&amp;$C42&amp;"; ","")</f>
        <v>#REF!</v>
      </c>
      <c r="L42" s="266" t="e">
        <f>IF(AND($D$8=1,#REF!&gt;0),U$15&amp;", "&amp;U$16&amp;", "&amp;$A42&amp;", "&amp;$B42&amp;", "&amp;$C42&amp;"; ","")</f>
        <v>#REF!</v>
      </c>
      <c r="M42" s="50"/>
      <c r="N42" s="295"/>
      <c r="O42" s="10"/>
      <c r="P42" s="265" t="e">
        <f>IF(AND($E$8=1,#REF!&lt;0),D$14&amp;", "&amp;D$15&amp;", "&amp;D$16&amp;", "&amp;$A42&amp;", "&amp;$B42&amp;", "&amp;$C42&amp;"; ","")</f>
        <v>#REF!</v>
      </c>
      <c r="Q42" s="258" t="e">
        <f>IF(AND($E$8=1,#REF!&lt;0),E$14&amp;", "&amp;E$15&amp;", "&amp;E$16&amp;", "&amp;$A42&amp;", "&amp;$B42&amp;", "&amp;$C42&amp;"; ","")</f>
        <v>#REF!</v>
      </c>
      <c r="R42" s="259" t="e">
        <f>IF(AND($E$8=1,#REF!&lt;0),F$14&amp;", "&amp;F$15&amp;", "&amp;F$16&amp;", "&amp;$A42&amp;", "&amp;$B42&amp;", "&amp;$C42&amp;"; ","")</f>
        <v>#REF!</v>
      </c>
      <c r="S42" s="258" t="e">
        <f>IF(AND($E$8=1,#REF!&lt;0),G$14&amp;", "&amp;G$15&amp;", "&amp;G$16&amp;", "&amp;$A42&amp;", "&amp;$B42&amp;", "&amp;$C42&amp;"; ","")</f>
        <v>#REF!</v>
      </c>
      <c r="T42" s="299" t="e">
        <f>IF(AND($E$8=1,#REF!&lt;0),H$14&amp;", "&amp;H$15&amp;", "&amp;H$16&amp;", "&amp;$A42&amp;", "&amp;$B42&amp;", "&amp;$C42&amp;"; ","")</f>
        <v>#REF!</v>
      </c>
      <c r="U42" s="299" t="e">
        <f>IF(AND($E$8=1,#REF!&lt;0),I$14&amp;", "&amp;I$15&amp;", "&amp;I$16&amp;", "&amp;$A42&amp;", "&amp;$B42&amp;", "&amp;$C42&amp;"; ","")</f>
        <v>#REF!</v>
      </c>
      <c r="V42" s="265" t="e">
        <f>IF(AND($E$8=1,#REF!&lt;0),J$14&amp;", "&amp;J$15&amp;", "&amp;J$16&amp;", "&amp;$A42&amp;", "&amp;$B42&amp;", "&amp;$C42&amp;"; ","")</f>
        <v>#REF!</v>
      </c>
      <c r="W42" s="258" t="e">
        <f>IF(AND($E$8=1,#REF!&lt;0),K$14&amp;", "&amp;K$15&amp;", "&amp;K$16&amp;", "&amp;$A42&amp;", "&amp;$B42&amp;", "&amp;$C42&amp;"; ","")</f>
        <v>#REF!</v>
      </c>
      <c r="X42" s="259" t="e">
        <f>IF(AND($E$8=1,#REF!&lt;0),L$14&amp;", "&amp;L$15&amp;", "&amp;L$16&amp;", "&amp;$A42&amp;", "&amp;$B42&amp;", "&amp;$C42&amp;"; ","")</f>
        <v>#REF!</v>
      </c>
      <c r="Y42" s="258" t="e">
        <f>IF(AND($E$8=1,#REF!&lt;0),M$14&amp;", "&amp;M$15&amp;", "&amp;M$16&amp;", "&amp;$A42&amp;", "&amp;$B42&amp;", "&amp;$C42&amp;"; ","")</f>
        <v>#REF!</v>
      </c>
      <c r="Z42" s="299" t="e">
        <f>IF(AND($E$8=1,#REF!&lt;0),N$14&amp;", "&amp;N$15&amp;", "&amp;N$16&amp;", "&amp;$A42&amp;", "&amp;$B42&amp;", "&amp;$C42&amp;"; ","")</f>
        <v>#REF!</v>
      </c>
      <c r="AA42" s="299" t="e">
        <f>IF(AND($E$8=1,#REF!&lt;0),O$14&amp;", "&amp;O$15&amp;", "&amp;O$16&amp;", "&amp;$A42&amp;", "&amp;$B42&amp;", "&amp;$C42&amp;"; ","")</f>
        <v>#REF!</v>
      </c>
      <c r="AB42" s="265" t="e">
        <f>IF(AND($E$8=1,#REF!&lt;0),V$14&amp;", "&amp;V$15&amp;", "&amp;V$16&amp;", "&amp;$A42&amp;", "&amp;$B42&amp;", "&amp;$C42&amp;"; ","")</f>
        <v>#REF!</v>
      </c>
      <c r="AC42" s="258" t="e">
        <f>IF(AND($E$8=1,#REF!&lt;0),W$14&amp;", "&amp;W$15&amp;", "&amp;W$16&amp;", "&amp;$A42&amp;", "&amp;$B42&amp;", "&amp;$C42&amp;"; ","")</f>
        <v>#REF!</v>
      </c>
      <c r="AD42" s="259" t="e">
        <f>IF(AND($E$8=1,#REF!&lt;0),X$14&amp;", "&amp;X$15&amp;", "&amp;X$16&amp;", "&amp;$A42&amp;", "&amp;$B42&amp;", "&amp;$C42&amp;"; ","")</f>
        <v>#REF!</v>
      </c>
      <c r="AE42" s="794" t="e">
        <f>IF(AND($E$8=1,#REF!&lt;0),Y$14&amp;", "&amp;Y$15&amp;", "&amp;Y$16&amp;", "&amp;$A42&amp;", "&amp;$B42&amp;", "&amp;$C42&amp;"; ","")</f>
        <v>#REF!</v>
      </c>
      <c r="AF42" s="259" t="e">
        <f>IF(AND($E$8=1,#REF!&lt;0),Z$14&amp;", "&amp;Z$15&amp;", "&amp;Z$16&amp;", "&amp;$A42&amp;", "&amp;$B42&amp;", "&amp;$C42&amp;"; ","")</f>
        <v>#REF!</v>
      </c>
      <c r="AG42" s="299" t="e">
        <f>IF(AND($E$8=1,#REF!&lt;0),AA$14&amp;", "&amp;AA$15&amp;", "&amp;AA$16&amp;", "&amp;$A42&amp;", "&amp;$B42&amp;", "&amp;$C42&amp;"; ","")</f>
        <v>#REF!</v>
      </c>
      <c r="AH42" s="265" t="e">
        <f>IF(AND($E$8=1,#REF!&lt;0),AB$14&amp;", "&amp;AB$15&amp;", "&amp;AB$16&amp;", "&amp;$A42&amp;", "&amp;$B42&amp;", "&amp;$C42&amp;"; ","")</f>
        <v>#REF!</v>
      </c>
      <c r="AI42" s="258" t="e">
        <f>IF(AND($E$8=1,#REF!&lt;0),AC$14&amp;", "&amp;AC$15&amp;", "&amp;AC$16&amp;", "&amp;$A42&amp;", "&amp;$B42&amp;", "&amp;$C42&amp;"; ","")</f>
        <v>#REF!</v>
      </c>
      <c r="AJ42" s="259" t="e">
        <f>IF(AND($E$8=1,#REF!&lt;0),AD$14&amp;", "&amp;AD$15&amp;", "&amp;AD$16&amp;", "&amp;$A42&amp;", "&amp;$B42&amp;", "&amp;$C42&amp;"; ","")</f>
        <v>#REF!</v>
      </c>
      <c r="AK42" s="794" t="e">
        <f>IF(AND($E$8=1,#REF!&lt;0),AE$14&amp;", "&amp;AE$15&amp;", "&amp;AE$16&amp;", "&amp;$A42&amp;", "&amp;$B42&amp;", "&amp;$C42&amp;"; ","")</f>
        <v>#REF!</v>
      </c>
      <c r="AL42" s="259" t="e">
        <f>IF(AND($E$8=1,#REF!&lt;0),AF$14&amp;", "&amp;AF$15&amp;", "&amp;AF$16&amp;", "&amp;$A42&amp;", "&amp;$B42&amp;", "&amp;$C42&amp;"; ","")</f>
        <v>#REF!</v>
      </c>
      <c r="AM42" s="803" t="e">
        <f>IF(AND($E$8=1,#REF!&lt;0),AG$14&amp;", "&amp;AG$15&amp;", "&amp;AG$16&amp;", "&amp;$A42&amp;", "&amp;$B42&amp;", "&amp;$C42&amp;"; ","")</f>
        <v>#REF!</v>
      </c>
      <c r="AN42" s="50"/>
      <c r="AO42" s="295"/>
      <c r="AP42" s="10"/>
      <c r="AQ42" s="281"/>
      <c r="AR42" s="280"/>
      <c r="AS42" s="288"/>
      <c r="AT42" s="280"/>
      <c r="AU42" s="305"/>
      <c r="AV42" s="305"/>
      <c r="AW42" s="281"/>
      <c r="AX42" s="280"/>
      <c r="AY42" s="288"/>
      <c r="AZ42" s="280"/>
      <c r="BA42" s="305"/>
      <c r="BB42" s="805"/>
      <c r="BC42" s="281"/>
      <c r="BD42" s="280"/>
      <c r="BE42" s="288"/>
      <c r="BF42" s="280"/>
      <c r="BG42" s="305"/>
      <c r="BH42" s="805"/>
      <c r="BI42" s="281"/>
      <c r="BJ42" s="280"/>
      <c r="BK42" s="288"/>
      <c r="BL42" s="280"/>
      <c r="BM42" s="305"/>
      <c r="BN42" s="805"/>
      <c r="BO42" s="50"/>
      <c r="BP42" s="295"/>
      <c r="BQ42" s="10"/>
      <c r="BR42" s="265" t="e">
        <f>IF(AND($G$8=1,#REF!&lt;&gt;"",ABS(#REF!)-INT(ABS(#REF!))&lt;&gt;0,ABS(#REF!)-INT(ABS(#REF!))&lt;&gt;0.5),D$14&amp;", "&amp;D$15&amp;", "&amp;D$16&amp;", "&amp;$A42&amp;", "&amp;$B42&amp;", "&amp;$C42&amp;"; ","")</f>
        <v>#REF!</v>
      </c>
      <c r="BS42" s="258" t="e">
        <f>IF(AND($G$8=1,#REF!&lt;&gt;"",ABS(#REF!)-INT(ABS(#REF!))&lt;&gt;0,ABS(#REF!)-INT(ABS(#REF!))&lt;&gt;0.5),E$14&amp;", "&amp;E$15&amp;", "&amp;E$16&amp;", "&amp;$A42&amp;", "&amp;$B42&amp;", "&amp;$C42&amp;"; ","")</f>
        <v>#REF!</v>
      </c>
      <c r="BT42" s="259" t="e">
        <f>IF(AND($G$8=1,#REF!&lt;&gt;"",ABS(#REF!)-INT(ABS(#REF!))&lt;&gt;0,ABS(#REF!)-INT(ABS(#REF!))&lt;&gt;0.5),F$14&amp;", "&amp;F$15&amp;", "&amp;F$16&amp;", "&amp;$A42&amp;", "&amp;$B42&amp;", "&amp;$C42&amp;"; ","")</f>
        <v>#REF!</v>
      </c>
      <c r="BU42" s="258" t="e">
        <f>IF(AND($G$8=1,#REF!&lt;&gt;"",ABS(#REF!)-INT(ABS(#REF!))&lt;&gt;0,ABS(#REF!)-INT(ABS(#REF!))&lt;&gt;0.5),G$14&amp;", "&amp;G$15&amp;", "&amp;G$16&amp;", "&amp;$A42&amp;", "&amp;$B42&amp;", "&amp;$C42&amp;"; ","")</f>
        <v>#REF!</v>
      </c>
      <c r="BV42" s="259" t="e">
        <f>IF(AND($G$8=1,#REF!&lt;&gt;"",ABS(#REF!)-INT(ABS(#REF!))&lt;&gt;0,ABS(#REF!)-INT(ABS(#REF!))&lt;&gt;0.5),H$14&amp;", "&amp;H$15&amp;", "&amp;H$16&amp;", "&amp;$A42&amp;", "&amp;$B42&amp;", "&amp;$C42&amp;"; ","")</f>
        <v>#REF!</v>
      </c>
      <c r="BW42" s="258" t="e">
        <f>IF(AND($G$8=1,#REF!&lt;&gt;"",ABS(#REF!)-INT(ABS(#REF!))&lt;&gt;0,ABS(#REF!)-INT(ABS(#REF!))&lt;&gt;0.5),I$14&amp;", "&amp;I$15&amp;", "&amp;I$16&amp;", "&amp;$A42&amp;", "&amp;$B42&amp;", "&amp;$C42&amp;"; ","")</f>
        <v>#REF!</v>
      </c>
      <c r="BX42" s="265" t="e">
        <f>IF(AND($G$8=1,#REF!&lt;&gt;"",ABS(#REF!)-INT(ABS(#REF!))&lt;&gt;0,ABS(#REF!)-INT(ABS(#REF!))&lt;&gt;0.5),J$14&amp;", "&amp;J$15&amp;", "&amp;J$16&amp;", "&amp;$A42&amp;", "&amp;$B42&amp;", "&amp;$C42&amp;"; ","")</f>
        <v>#REF!</v>
      </c>
      <c r="BY42" s="258" t="e">
        <f>IF(AND($G$8=1,#REF!&lt;&gt;"",ABS(#REF!)-INT(ABS(#REF!))&lt;&gt;0,ABS(#REF!)-INT(ABS(#REF!))&lt;&gt;0.5),K$14&amp;", "&amp;K$15&amp;", "&amp;K$16&amp;", "&amp;$A42&amp;", "&amp;$B42&amp;", "&amp;$C42&amp;"; ","")</f>
        <v>#REF!</v>
      </c>
      <c r="BZ42" s="259" t="e">
        <f>IF(AND($G$8=1,#REF!&lt;&gt;"",ABS(#REF!)-INT(ABS(#REF!))&lt;&gt;0,ABS(#REF!)-INT(ABS(#REF!))&lt;&gt;0.5),L$14&amp;", "&amp;L$15&amp;", "&amp;L$16&amp;", "&amp;$A42&amp;", "&amp;$B42&amp;", "&amp;$C42&amp;"; ","")</f>
        <v>#REF!</v>
      </c>
      <c r="CA42" s="258" t="e">
        <f>IF(AND($G$8=1,#REF!&lt;&gt;"",ABS(#REF!)-INT(ABS(#REF!))&lt;&gt;0,ABS(#REF!)-INT(ABS(#REF!))&lt;&gt;0.5),M$14&amp;", "&amp;M$15&amp;", "&amp;M$16&amp;", "&amp;$A42&amp;", "&amp;$B42&amp;", "&amp;$C42&amp;"; ","")</f>
        <v>#REF!</v>
      </c>
      <c r="CB42" s="299" t="e">
        <f>IF(AND($G$8=1,#REF!&lt;&gt;"",ABS(#REF!)-INT(ABS(#REF!))&lt;&gt;0,ABS(#REF!)-INT(ABS(#REF!))&lt;&gt;0.5),N$14&amp;", "&amp;N$15&amp;", "&amp;N$16&amp;", "&amp;$A42&amp;", "&amp;$B42&amp;", "&amp;$C42&amp;"; ","")</f>
        <v>#REF!</v>
      </c>
      <c r="CC42" s="803" t="e">
        <f>IF(AND($G$8=1,#REF!&lt;&gt;"",ABS(#REF!)-INT(ABS(#REF!))&lt;&gt;0,ABS(#REF!)-INT(ABS(#REF!))&lt;&gt;0.5),O$14&amp;", "&amp;O$15&amp;", "&amp;O$16&amp;", "&amp;$A42&amp;", "&amp;$B42&amp;", "&amp;$C42&amp;"; ","")</f>
        <v>#REF!</v>
      </c>
      <c r="CD42" s="299" t="e">
        <f>IF(AND($G$8=1,#REF!&lt;&gt;"",ABS(#REF!)-INT(ABS(#REF!))&lt;&gt;0,ABS(#REF!)-INT(ABS(#REF!))&lt;&gt;0.5),P$14&amp;", "&amp;P$15&amp;", "&amp;P$16&amp;", "&amp;$A42&amp;", "&amp;$B42&amp;", "&amp;$C42&amp;"; ","")</f>
        <v>#REF!</v>
      </c>
      <c r="CE42" s="807" t="e">
        <f>IF(AND($G$8=1,#REF!&lt;&gt;"",ABS(#REF!)-INT(ABS(#REF!))&lt;&gt;0,ABS(#REF!)-INT(ABS(#REF!))&lt;&gt;0.5),Q$14&amp;", "&amp;Q$15&amp;", "&amp;Q$16&amp;", "&amp;$A42&amp;", "&amp;$B42&amp;", "&amp;$C42&amp;"; ","")</f>
        <v>#REF!</v>
      </c>
      <c r="CF42" s="299" t="e">
        <f>IF(AND($G$8=1,#REF!&lt;&gt;"",ABS(#REF!)-INT(ABS(#REF!))&lt;&gt;0,ABS(#REF!)-INT(ABS(#REF!))&lt;&gt;0.5),R$14&amp;", "&amp;R$15&amp;", "&amp;R$16&amp;", "&amp;$A42&amp;", "&amp;$B42&amp;", "&amp;$C42&amp;"; ","")</f>
        <v>#REF!</v>
      </c>
      <c r="CG42" s="807" t="e">
        <f>IF(AND($G$8=1,#REF!&lt;&gt;"",ABS(#REF!)-INT(ABS(#REF!))&lt;&gt;0,ABS(#REF!)-INT(ABS(#REF!))&lt;&gt;0.5),S$14&amp;", "&amp;S$15&amp;", "&amp;S$16&amp;", "&amp;$A42&amp;", "&amp;$B42&amp;", "&amp;$C42&amp;"; ","")</f>
        <v>#REF!</v>
      </c>
      <c r="CH42" s="299" t="e">
        <f>IF(AND($G$8=1,#REF!&lt;&gt;"",ABS(#REF!)-INT(ABS(#REF!))&lt;&gt;0,ABS(#REF!)-INT(ABS(#REF!))&lt;&gt;0.5),T$14&amp;", "&amp;T$15&amp;", "&amp;T$16&amp;", "&amp;$A42&amp;", "&amp;$B42&amp;", "&amp;$C42&amp;"; ","")</f>
        <v>#REF!</v>
      </c>
      <c r="CI42" s="299" t="e">
        <f>IF(AND($G$8=1,#REF!&lt;&gt;"",ABS(#REF!)-INT(ABS(#REF!))&lt;&gt;0,ABS(#REF!)-INT(ABS(#REF!))&lt;&gt;0.5),U$14&amp;", "&amp;U$15&amp;", "&amp;U$16&amp;", "&amp;$A42&amp;", "&amp;$B42&amp;", "&amp;$C42&amp;"; ","")</f>
        <v>#REF!</v>
      </c>
      <c r="CJ42" s="265" t="e">
        <f>IF(AND($G$8=1,#REF!&lt;&gt;"",ABS(#REF!)-INT(ABS(#REF!))&lt;&gt;0,ABS(#REF!)-INT(ABS(#REF!))&lt;&gt;0.5),V$14&amp;", "&amp;V$15&amp;", "&amp;V$16&amp;", "&amp;$A42&amp;", "&amp;$B42&amp;", "&amp;$C42&amp;"; ","")</f>
        <v>#REF!</v>
      </c>
      <c r="CK42" s="258" t="e">
        <f>IF(AND($G$8=1,#REF!&lt;&gt;"",ABS(#REF!)-INT(ABS(#REF!))&lt;&gt;0,ABS(#REF!)-INT(ABS(#REF!))&lt;&gt;0.5),W$14&amp;", "&amp;W$15&amp;", "&amp;W$16&amp;", "&amp;$A42&amp;", "&amp;$B42&amp;", "&amp;$C42&amp;"; ","")</f>
        <v>#REF!</v>
      </c>
      <c r="CL42" s="259" t="e">
        <f>IF(AND($G$8=1,#REF!&lt;&gt;"",ABS(#REF!)-INT(ABS(#REF!))&lt;&gt;0,ABS(#REF!)-INT(ABS(#REF!))&lt;&gt;0.5),X$14&amp;", "&amp;X$15&amp;", "&amp;X$16&amp;", "&amp;$A42&amp;", "&amp;$B42&amp;", "&amp;$C42&amp;"; ","")</f>
        <v>#REF!</v>
      </c>
      <c r="CM42" s="258" t="e">
        <f>IF(AND($G$8=1,#REF!&lt;&gt;"",ABS(#REF!)-INT(ABS(#REF!))&lt;&gt;0,ABS(#REF!)-INT(ABS(#REF!))&lt;&gt;0.5),Y$14&amp;", "&amp;Y$15&amp;", "&amp;Y$16&amp;", "&amp;$A42&amp;", "&amp;$B42&amp;", "&amp;$C42&amp;"; ","")</f>
        <v>#REF!</v>
      </c>
      <c r="CN42" s="299" t="e">
        <f>IF(AND($G$8=1,#REF!&lt;&gt;"",ABS(#REF!)-INT(ABS(#REF!))&lt;&gt;0,ABS(#REF!)-INT(ABS(#REF!))&lt;&gt;0.5),Z$14&amp;", "&amp;Z$15&amp;", "&amp;Z$16&amp;", "&amp;$A42&amp;", "&amp;$B42&amp;", "&amp;$C42&amp;"; ","")</f>
        <v>#REF!</v>
      </c>
      <c r="CO42" s="266" t="e">
        <f>IF(AND($G$8=1,#REF!&lt;&gt;"",ABS(#REF!)-INT(ABS(#REF!))&lt;&gt;0,ABS(#REF!)-INT(ABS(#REF!))&lt;&gt;0.5),AA$14&amp;", "&amp;AA$15&amp;", "&amp;AA$16&amp;", "&amp;$A42&amp;", "&amp;$B42&amp;", "&amp;$C42&amp;"; ","")</f>
        <v>#REF!</v>
      </c>
      <c r="CP42" s="50"/>
      <c r="CQ42" s="295"/>
      <c r="CR42" s="10"/>
      <c r="CS42" s="10" t="s">
        <v>101</v>
      </c>
      <c r="CT42" s="10" t="s">
        <v>11274</v>
      </c>
      <c r="CU42" s="10" t="s">
        <v>11284</v>
      </c>
      <c r="CV42" s="265" t="e">
        <f t="shared" si="1"/>
        <v>#REF!</v>
      </c>
      <c r="CW42" s="258" t="e">
        <f t="shared" si="1"/>
        <v>#REF!</v>
      </c>
      <c r="CX42" s="288"/>
      <c r="CY42" s="280"/>
      <c r="CZ42" s="305"/>
      <c r="DA42" s="305"/>
      <c r="DB42" s="265" t="e">
        <f t="shared" ref="DB42:DB48" si="2">IF(AND($H$8=1,ABS(DB22)&gt;ABS(DB32)),J$14&amp;", "&amp;J$16&amp;", Price group "&amp;$CS42&amp;" professions, "&amp;$CT42&amp;", "&amp;$CU42&amp;"; ","")</f>
        <v>#REF!</v>
      </c>
      <c r="DC42" s="258" t="e">
        <f t="shared" ref="DC42:DC48" si="3">IF(AND($H$8=1,ABS(DC22)&gt;ABS(DC32)),K$14&amp;", "&amp;K$16&amp;", Price group "&amp;$CS42&amp;" professions, "&amp;$CT42&amp;", "&amp;$CU42&amp;"; ","")</f>
        <v>#REF!</v>
      </c>
      <c r="DD42" s="288"/>
      <c r="DE42" s="280"/>
      <c r="DF42" s="305"/>
      <c r="DG42" s="305"/>
      <c r="DH42" s="265" t="e">
        <f t="shared" ref="DH42:DH48" si="4">IF(AND($H$8=1,ABS(DH22)&gt;ABS(DH32)),P$14&amp;", "&amp;P$16&amp;", Price group "&amp;$CS42&amp;" professions, "&amp;$CT42&amp;", "&amp;$CU42&amp;"; ","")</f>
        <v>#REF!</v>
      </c>
      <c r="DI42" s="258" t="e">
        <f t="shared" ref="DI42:DI48" si="5">IF(AND($H$8=1,ABS(DI22)&gt;ABS(DI32)),Q$14&amp;", "&amp;Q$16&amp;", Price group "&amp;$CS42&amp;" professions, "&amp;$CT42&amp;", "&amp;$CU42&amp;"; ","")</f>
        <v>#REF!</v>
      </c>
      <c r="DJ42" s="288"/>
      <c r="DK42" s="280"/>
      <c r="DL42" s="305"/>
      <c r="DM42" s="305"/>
      <c r="DN42" s="265" t="e">
        <f t="shared" ref="DN42:DN48" si="6">IF(AND($H$8=1,ABS(DN22)&gt;ABS(DN32)),V$14&amp;", "&amp;V$16&amp;", Price group "&amp;$CS42&amp;" professions, "&amp;$CT42&amp;", "&amp;$CU42&amp;"; ","")</f>
        <v>#REF!</v>
      </c>
      <c r="DO42" s="258" t="e">
        <f t="shared" ref="DO42:DO48" si="7">IF(AND($H$8=1,ABS(DO22)&gt;ABS(DO32)),W$14&amp;", "&amp;W$16&amp;", Price group "&amp;$CS42&amp;" professions, "&amp;$CT42&amp;", "&amp;$CU42&amp;"; ","")</f>
        <v>#REF!</v>
      </c>
      <c r="DP42" s="288"/>
      <c r="DQ42" s="280"/>
      <c r="DR42" s="305"/>
      <c r="DS42" s="305"/>
      <c r="DT42" s="265" t="e">
        <f t="shared" ref="DT42:DT48" si="8">IF(AND($H$8=1,ABS(DT22)&gt;ABS(DT32)),AB$14&amp;", "&amp;AB$16&amp;", Price group "&amp;$CS42&amp;" professions, "&amp;$CT42&amp;", "&amp;$CU42&amp;"; ","")</f>
        <v>#REF!</v>
      </c>
      <c r="DU42" s="258" t="e">
        <f t="shared" ref="DU42:DU48" si="9">IF(AND($H$8=1,ABS(DU22)&gt;ABS(DU32)),AC$14&amp;", "&amp;AC$16&amp;", Price group "&amp;$CS42&amp;" professions, "&amp;$CT42&amp;", "&amp;$CU42&amp;"; ","")</f>
        <v>#REF!</v>
      </c>
      <c r="DV42" s="288"/>
      <c r="DW42" s="280"/>
      <c r="DX42" s="305"/>
      <c r="DY42" s="809"/>
      <c r="DZ42" s="50"/>
      <c r="EA42" s="295"/>
      <c r="EB42" s="10"/>
      <c r="EC42" s="265" t="e">
        <f>IF(AND($I$8=1,#REF!&lt;&gt;ROUND(#REF!,2)),AB$15&amp;", "&amp;AB$16&amp;", "&amp;$A42&amp;", "&amp;$B42&amp;", "&amp;$C42&amp;"; ","")</f>
        <v>#REF!</v>
      </c>
      <c r="ED42" s="258" t="e">
        <f>IF(AND($I$8=1,#REF!&lt;&gt;ROUND(#REF!,2)),AC$15&amp;", "&amp;AC$16&amp;", "&amp;$A42&amp;", "&amp;$B42&amp;", "&amp;$C42&amp;"; ","")</f>
        <v>#REF!</v>
      </c>
      <c r="EE42" s="259" t="e">
        <f>IF(AND($I$8=1,#REF!&lt;&gt;ROUND(#REF!,2)),AD$15&amp;", "&amp;AD$16&amp;", "&amp;$A42&amp;", "&amp;$B42&amp;", "&amp;$C42&amp;"; ","")</f>
        <v>#REF!</v>
      </c>
      <c r="EF42" s="258" t="e">
        <f>IF(AND($I$8=1,#REF!&lt;&gt;ROUND(#REF!,2)),AE$15&amp;", "&amp;AE$16&amp;", "&amp;$A42&amp;", "&amp;$B42&amp;", "&amp;$C42&amp;"; ","")</f>
        <v>#REF!</v>
      </c>
      <c r="EG42" s="299" t="e">
        <f>IF(AND($I$8=1,#REF!&lt;&gt;ROUND(#REF!,2)),AF$15&amp;", "&amp;AF$16&amp;", "&amp;$A42&amp;", "&amp;$B42&amp;", "&amp;$C42&amp;"; ","")</f>
        <v>#REF!</v>
      </c>
      <c r="EH42" s="266" t="e">
        <f>IF(AND($I$8=1,#REF!&lt;&gt;ROUND(#REF!,2)),AG$15&amp;", "&amp;AG$16&amp;", "&amp;$A42&amp;", "&amp;$B42&amp;", "&amp;$C42&amp;"; ","")</f>
        <v>#REF!</v>
      </c>
      <c r="EI42" s="50"/>
      <c r="EJ42" s="295"/>
      <c r="EK42" s="10"/>
      <c r="EL42" s="265" t="e">
        <f>IF(AND($J$8=1,#REF!&gt;#REF!),AB$15&amp;", "&amp;AB$16&amp;", "&amp;$A42&amp;", "&amp;$B42&amp;", "&amp;$C42&amp;"; ","")</f>
        <v>#REF!</v>
      </c>
      <c r="EM42" s="258" t="e">
        <f>IF(AND($J$8=1,#REF!&gt;#REF!),AC$15&amp;", "&amp;AC$16&amp;", "&amp;$A42&amp;", "&amp;$B42&amp;", "&amp;$C42&amp;"; ","")</f>
        <v>#REF!</v>
      </c>
      <c r="EN42" s="259" t="e">
        <f>IF(AND($J$8=1,#REF!&gt;#REF!),AD$15&amp;", "&amp;AD$16&amp;", "&amp;$A42&amp;", "&amp;$B42&amp;", "&amp;$C42&amp;"; ","")</f>
        <v>#REF!</v>
      </c>
      <c r="EO42" s="258" t="e">
        <f>IF(AND($J$8=1,#REF!&gt;#REF!),AE$15&amp;", "&amp;AE$16&amp;", "&amp;$A42&amp;", "&amp;$B42&amp;", "&amp;$C42&amp;"; ","")</f>
        <v>#REF!</v>
      </c>
      <c r="EP42" s="812" t="e">
        <f>IF(AND($J$8=1,#REF!&gt;#REF!),AF$15&amp;", "&amp;AF$16&amp;", "&amp;$A42&amp;", "&amp;$B42&amp;", "&amp;$C42&amp;"; ","")</f>
        <v>#REF!</v>
      </c>
      <c r="EQ42" s="266" t="e">
        <f>IF(AND($J$8=1,#REF!&gt;#REF!),AG$15&amp;", "&amp;AG$16&amp;", "&amp;$A42&amp;", "&amp;$B42&amp;", "&amp;$C42&amp;"; ","")</f>
        <v>#REF!</v>
      </c>
      <c r="ER42" s="50"/>
      <c r="ES42" s="295"/>
      <c r="ET42" s="10"/>
      <c r="EU42" s="265" t="e">
        <f>IF(AND($K$8=1,#REF!&gt;0),IF((#REF!/#REF!)&lt;0.03,AB$15&amp;", "&amp;AB$16&amp;", "&amp;$A42&amp;", "&amp;$B42&amp;", "&amp;$C42&amp;"; ",""),"")</f>
        <v>#REF!</v>
      </c>
      <c r="EV42" s="258" t="e">
        <f>IF(AND($K$8=1,#REF!&gt;0),IF((#REF!/#REF!)&lt;0.03,AC$15&amp;", "&amp;AC$16&amp;", "&amp;$A42&amp;", "&amp;$B42&amp;", "&amp;$C42&amp;"; ",""),"")</f>
        <v>#REF!</v>
      </c>
      <c r="EW42" s="259" t="e">
        <f>IF(AND($K$8=1,#REF!&gt;0),IF((#REF!/#REF!)&lt;0.03,AD$15&amp;", "&amp;AD$16&amp;", "&amp;$A42&amp;", "&amp;$B42&amp;", "&amp;$C42&amp;"; ",""),"")</f>
        <v>#REF!</v>
      </c>
      <c r="EX42" s="258" t="e">
        <f>IF(AND($K$8=1,#REF!&gt;0),IF((#REF!/#REF!)&lt;0.03,AE$15&amp;", "&amp;AE$16&amp;", "&amp;$A42&amp;", "&amp;$B42&amp;", "&amp;$C42&amp;"; ",""),"")</f>
        <v>#REF!</v>
      </c>
      <c r="EY42" s="812" t="e">
        <f>IF(AND($K$8=1,#REF!&gt;0),IF((#REF!/#REF!)&lt;0.03,AF$15&amp;", "&amp;AF$16&amp;", "&amp;$A42&amp;", "&amp;$B42&amp;", "&amp;$C42&amp;"; ",""),"")</f>
        <v>#REF!</v>
      </c>
      <c r="EZ42" s="266" t="e">
        <f>IF(AND($K$8=1,#REF!&gt;0),IF((#REF!/#REF!)&lt;0.03,AG$15&amp;", "&amp;AG$16&amp;", "&amp;$A42&amp;", "&amp;$B42&amp;", "&amp;$C42&amp;"; ",""),"")</f>
        <v>#REF!</v>
      </c>
      <c r="FA42" s="50"/>
      <c r="FB42" s="3"/>
      <c r="FC42" s="323"/>
      <c r="FD42" s="10"/>
      <c r="FE42" s="265" t="e">
        <f>IF(AND($Q$8=1,SUM(#REF!,#REF!)&gt;$FC$22,#REF!=0),P$15&amp;", "&amp;P$16&amp;", "&amp;$A42&amp;", "&amp;$B42&amp;", "&amp;$C42&amp;"; ","")</f>
        <v>#REF!</v>
      </c>
      <c r="FF42" s="258" t="e">
        <f>IF(AND($Q$8=1,SUM(#REF!,#REF!)&gt;$FC$22,#REF!=0),Q$15&amp;", "&amp;Q$16&amp;", "&amp;$A42&amp;", "&amp;$B42&amp;", "&amp;$C42&amp;"; ","")</f>
        <v>#REF!</v>
      </c>
      <c r="FG42" s="259" t="e">
        <f>IF(AND($Q$8=1,SUM(#REF!,#REF!)&gt;$FC$22,#REF!=0),R$15&amp;", "&amp;R$16&amp;", "&amp;$A42&amp;", "&amp;$B42&amp;", "&amp;$C42&amp;"; ","")</f>
        <v>#REF!</v>
      </c>
      <c r="FH42" s="258" t="e">
        <f>IF(AND($Q$8=1,SUM(#REF!,#REF!)&gt;$FC$22,#REF!=0),S$15&amp;", "&amp;S$16&amp;", "&amp;$A42&amp;", "&amp;$B42&amp;", "&amp;$C42&amp;"; ","")</f>
        <v>#REF!</v>
      </c>
      <c r="FI42" s="812" t="e">
        <f>IF(AND($Q$8=1,SUM(#REF!,#REF!)&gt;$FC$22,#REF!=0),T$15&amp;", "&amp;T$16&amp;", "&amp;$A42&amp;", "&amp;$B42&amp;", "&amp;$C42&amp;"; ","")</f>
        <v>#REF!</v>
      </c>
      <c r="FJ42" s="266" t="e">
        <f>IF(AND($Q$8=1,SUM(#REF!,#REF!)&gt;$FC$22,#REF!=0),U$15&amp;", "&amp;U$16&amp;", "&amp;$A42&amp;", "&amp;$B42&amp;", "&amp;$C42&amp;"; ","")</f>
        <v>#REF!</v>
      </c>
      <c r="FK42" s="324"/>
      <c r="FL42" s="323"/>
      <c r="FM42" s="10"/>
      <c r="FN42" s="265" t="e">
        <f>IF(AND($R$8=1,SUM(#REF!,#REF!)&gt;0,SUM(#REF!,#REF!)=ABS(#REF!)),P$15&amp;", "&amp;P$16&amp;", "&amp;$A42&amp;", "&amp;$B42&amp;", "&amp;$C42&amp;"; ","")</f>
        <v>#REF!</v>
      </c>
      <c r="FO42" s="258" t="e">
        <f>IF(AND($R$8=1,SUM(#REF!,#REF!)&gt;0,SUM(#REF!,#REF!)=ABS(#REF!)),Q$15&amp;", "&amp;Q$16&amp;", "&amp;$A42&amp;", "&amp;$B42&amp;", "&amp;$C42&amp;"; ","")</f>
        <v>#REF!</v>
      </c>
      <c r="FP42" s="259" t="e">
        <f>IF(AND($R$8=1,SUM(#REF!,#REF!)&gt;0,SUM(#REF!,#REF!)=ABS(#REF!)),R$15&amp;", "&amp;R$16&amp;", "&amp;$A42&amp;", "&amp;$B42&amp;", "&amp;$C42&amp;"; ","")</f>
        <v>#REF!</v>
      </c>
      <c r="FQ42" s="258" t="e">
        <f>IF(AND($R$8=1,SUM(#REF!,#REF!)&gt;0,SUM(#REF!,#REF!)=ABS(#REF!)),S$15&amp;", "&amp;S$16&amp;", "&amp;$A42&amp;", "&amp;$B42&amp;", "&amp;$C42&amp;"; ","")</f>
        <v>#REF!</v>
      </c>
      <c r="FR42" s="812" t="e">
        <f>IF(AND($R$8=1,SUM(#REF!,#REF!)&gt;0,SUM(#REF!,#REF!)=ABS(#REF!)),T$15&amp;", "&amp;T$16&amp;", "&amp;$A42&amp;", "&amp;$B42&amp;", "&amp;$C42&amp;"; ","")</f>
        <v>#REF!</v>
      </c>
      <c r="FS42" s="266" t="e">
        <f>IF(AND($R$8=1,SUM(#REF!,#REF!)&gt;0,SUM(#REF!,#REF!)=ABS(#REF!)),U$15&amp;", "&amp;U$16&amp;", "&amp;$A42&amp;", "&amp;$B42&amp;", "&amp;$C42&amp;"; ","")</f>
        <v>#REF!</v>
      </c>
      <c r="FT42" s="324"/>
      <c r="FU42" s="3"/>
      <c r="FV42" s="3"/>
      <c r="FW42" s="3"/>
      <c r="FX42" s="3"/>
      <c r="FY42" s="3"/>
      <c r="FZ42" s="3"/>
      <c r="GA42" s="3"/>
      <c r="GB42" s="3"/>
      <c r="GC42" s="3"/>
      <c r="GD42" s="323"/>
      <c r="GE42" s="10"/>
      <c r="GF42" s="265" t="e">
        <f>IF(AND($T$8=1,#REF!&gt;0,EU42=""),IF((#REF!/#REF!)&lt;0.25,AB$15&amp;", "&amp;AB$16&amp;", "&amp;$A42&amp;", "&amp;$B42&amp;", "&amp;$C42&amp;"; ",""),"")</f>
        <v>#REF!</v>
      </c>
      <c r="GG42" s="258" t="e">
        <f>IF(AND($T$8=1,#REF!&gt;0,EV42=""),IF((#REF!/#REF!)&lt;0.25,AC$15&amp;", "&amp;AC$16&amp;", "&amp;$A42&amp;", "&amp;$B42&amp;", "&amp;$C42&amp;"; ",""),"")</f>
        <v>#REF!</v>
      </c>
      <c r="GH42" s="259" t="e">
        <f>IF(AND($T$8=1,#REF!&gt;0,EW42=""),IF((#REF!/#REF!)&lt;0.25,AD$15&amp;", "&amp;AD$16&amp;", "&amp;$A42&amp;", "&amp;$B42&amp;", "&amp;$C42&amp;"; ",""),"")</f>
        <v>#REF!</v>
      </c>
      <c r="GI42" s="258" t="e">
        <f>IF(AND($T$8=1,#REF!&gt;0,EX42=""),IF((#REF!/#REF!)&lt;0.25,AE$15&amp;", "&amp;AE$16&amp;", "&amp;$A42&amp;", "&amp;$B42&amp;", "&amp;$C42&amp;"; ",""),"")</f>
        <v>#REF!</v>
      </c>
      <c r="GJ42" s="812" t="e">
        <f>IF(AND($T$8=1,#REF!&gt;0,EY42=""),IF((#REF!/#REF!)&lt;0.25,AF$15&amp;", "&amp;AF$16&amp;", "&amp;$A42&amp;", "&amp;$B42&amp;", "&amp;$C42&amp;"; ",""),"")</f>
        <v>#REF!</v>
      </c>
      <c r="GK42" s="266" t="e">
        <f>IF(AND($T$8=1,#REF!&gt;0,EZ42=""),IF((#REF!/#REF!)&lt;0.25,AG$15&amp;", "&amp;AG$16&amp;", "&amp;$A42&amp;", "&amp;$B42&amp;", "&amp;$C42&amp;"; ",""),"")</f>
        <v>#REF!</v>
      </c>
      <c r="GL42" s="324"/>
      <c r="GM42" s="323"/>
      <c r="GN42" s="10"/>
      <c r="GO42" s="265" t="e">
        <f>IF(AND($U$8=1,$B42="Long length",#REF!&lt;&gt;0),D$15&amp;", "&amp;D$16&amp;", "&amp;$A42&amp;", "&amp;$B42&amp;", "&amp;$C42&amp;"; ","")</f>
        <v>#REF!</v>
      </c>
      <c r="GP42" s="258" t="e">
        <f>IF(AND($U$8=1,$B42="Long length",#REF!&lt;&gt;0),E$15&amp;", "&amp;E$16&amp;", "&amp;$A42&amp;", "&amp;$B42&amp;", "&amp;$C42&amp;"; ","")</f>
        <v>#REF!</v>
      </c>
      <c r="GQ42" s="259" t="e">
        <f>IF(AND($U$8=1,$B42="Long length",#REF!&lt;&gt;0),F$15&amp;", "&amp;F$16&amp;", "&amp;$A42&amp;", "&amp;$B42&amp;", "&amp;$C42&amp;"; ","")</f>
        <v>#REF!</v>
      </c>
      <c r="GR42" s="258" t="e">
        <f>IF(AND($U$8=1,$B42="Long length",#REF!&lt;&gt;0),G$15&amp;", "&amp;G$16&amp;", "&amp;$A42&amp;", "&amp;$B42&amp;", "&amp;$C42&amp;"; ","")</f>
        <v>#REF!</v>
      </c>
      <c r="GS42" s="812" t="e">
        <f>IF(AND($U$8=1,$B42="Long length",#REF!&lt;&gt;0),H$15&amp;", "&amp;H$16&amp;", "&amp;$A42&amp;", "&amp;$B42&amp;", "&amp;$C42&amp;"; ","")</f>
        <v>#REF!</v>
      </c>
      <c r="GT42" s="266" t="e">
        <f>IF(AND($U$8=1,$B42="Long length",#REF!&lt;&gt;0),I$15&amp;", "&amp;I$16&amp;", "&amp;$A42&amp;", "&amp;$B42&amp;", "&amp;$C42&amp;"; ","")</f>
        <v>#REF!</v>
      </c>
      <c r="GU42" s="324"/>
    </row>
    <row r="43" spans="1:203" x14ac:dyDescent="0.2">
      <c r="A43" s="3" t="s">
        <v>11291</v>
      </c>
      <c r="B43" s="3" t="s">
        <v>11286</v>
      </c>
      <c r="C43" s="3" t="s">
        <v>11284</v>
      </c>
      <c r="E43" s="295"/>
      <c r="F43" s="10"/>
      <c r="G43" s="265" t="e">
        <f>IF(AND($D$8=1,#REF!&gt;0),P$15&amp;", "&amp;P$16&amp;", "&amp;$A43&amp;", "&amp;$B43&amp;", "&amp;$C43&amp;"; ","")</f>
        <v>#REF!</v>
      </c>
      <c r="H43" s="258" t="e">
        <f>IF(AND($D$8=1,#REF!&gt;0),Q$15&amp;", "&amp;Q$16&amp;", "&amp;$A43&amp;", "&amp;$B43&amp;", "&amp;$C43&amp;"; ","")</f>
        <v>#REF!</v>
      </c>
      <c r="I43" s="259" t="e">
        <f>IF(AND($D$8=1,#REF!&gt;0),R$15&amp;", "&amp;R$16&amp;", "&amp;$A43&amp;", "&amp;$B43&amp;", "&amp;$C43&amp;"; ","")</f>
        <v>#REF!</v>
      </c>
      <c r="J43" s="258" t="e">
        <f>IF(AND($D$8=1,#REF!&gt;0),S$15&amp;", "&amp;S$16&amp;", "&amp;$A43&amp;", "&amp;$B43&amp;", "&amp;$C43&amp;"; ","")</f>
        <v>#REF!</v>
      </c>
      <c r="K43" s="299" t="e">
        <f>IF(AND($D$8=1,#REF!&gt;0),T$15&amp;", "&amp;T$16&amp;", "&amp;$A43&amp;", "&amp;$B43&amp;", "&amp;$C43&amp;"; ","")</f>
        <v>#REF!</v>
      </c>
      <c r="L43" s="266" t="e">
        <f>IF(AND($D$8=1,#REF!&gt;0),U$15&amp;", "&amp;U$16&amp;", "&amp;$A43&amp;", "&amp;$B43&amp;", "&amp;$C43&amp;"; ","")</f>
        <v>#REF!</v>
      </c>
      <c r="M43" s="50"/>
      <c r="N43" s="295"/>
      <c r="O43" s="10"/>
      <c r="P43" s="265" t="e">
        <f>IF(AND($E$8=1,#REF!&lt;0),D$14&amp;", "&amp;D$15&amp;", "&amp;D$16&amp;", "&amp;$A43&amp;", "&amp;$B43&amp;", "&amp;$C43&amp;"; ","")</f>
        <v>#REF!</v>
      </c>
      <c r="Q43" s="258" t="e">
        <f>IF(AND($E$8=1,#REF!&lt;0),E$14&amp;", "&amp;E$15&amp;", "&amp;E$16&amp;", "&amp;$A43&amp;", "&amp;$B43&amp;", "&amp;$C43&amp;"; ","")</f>
        <v>#REF!</v>
      </c>
      <c r="R43" s="259" t="e">
        <f>IF(AND($E$8=1,#REF!&lt;0),F$14&amp;", "&amp;F$15&amp;", "&amp;F$16&amp;", "&amp;$A43&amp;", "&amp;$B43&amp;", "&amp;$C43&amp;"; ","")</f>
        <v>#REF!</v>
      </c>
      <c r="S43" s="258" t="e">
        <f>IF(AND($E$8=1,#REF!&lt;0),G$14&amp;", "&amp;G$15&amp;", "&amp;G$16&amp;", "&amp;$A43&amp;", "&amp;$B43&amp;", "&amp;$C43&amp;"; ","")</f>
        <v>#REF!</v>
      </c>
      <c r="T43" s="299" t="e">
        <f>IF(AND($E$8=1,#REF!&lt;0),H$14&amp;", "&amp;H$15&amp;", "&amp;H$16&amp;", "&amp;$A43&amp;", "&amp;$B43&amp;", "&amp;$C43&amp;"; ","")</f>
        <v>#REF!</v>
      </c>
      <c r="U43" s="299" t="e">
        <f>IF(AND($E$8=1,#REF!&lt;0),I$14&amp;", "&amp;I$15&amp;", "&amp;I$16&amp;", "&amp;$A43&amp;", "&amp;$B43&amp;", "&amp;$C43&amp;"; ","")</f>
        <v>#REF!</v>
      </c>
      <c r="V43" s="265" t="e">
        <f>IF(AND($E$8=1,#REF!&lt;0),J$14&amp;", "&amp;J$15&amp;", "&amp;J$16&amp;", "&amp;$A43&amp;", "&amp;$B43&amp;", "&amp;$C43&amp;"; ","")</f>
        <v>#REF!</v>
      </c>
      <c r="W43" s="258" t="e">
        <f>IF(AND($E$8=1,#REF!&lt;0),K$14&amp;", "&amp;K$15&amp;", "&amp;K$16&amp;", "&amp;$A43&amp;", "&amp;$B43&amp;", "&amp;$C43&amp;"; ","")</f>
        <v>#REF!</v>
      </c>
      <c r="X43" s="259" t="e">
        <f>IF(AND($E$8=1,#REF!&lt;0),L$14&amp;", "&amp;L$15&amp;", "&amp;L$16&amp;", "&amp;$A43&amp;", "&amp;$B43&amp;", "&amp;$C43&amp;"; ","")</f>
        <v>#REF!</v>
      </c>
      <c r="Y43" s="258" t="e">
        <f>IF(AND($E$8=1,#REF!&lt;0),M$14&amp;", "&amp;M$15&amp;", "&amp;M$16&amp;", "&amp;$A43&amp;", "&amp;$B43&amp;", "&amp;$C43&amp;"; ","")</f>
        <v>#REF!</v>
      </c>
      <c r="Z43" s="299" t="e">
        <f>IF(AND($E$8=1,#REF!&lt;0),N$14&amp;", "&amp;N$15&amp;", "&amp;N$16&amp;", "&amp;$A43&amp;", "&amp;$B43&amp;", "&amp;$C43&amp;"; ","")</f>
        <v>#REF!</v>
      </c>
      <c r="AA43" s="299" t="e">
        <f>IF(AND($E$8=1,#REF!&lt;0),O$14&amp;", "&amp;O$15&amp;", "&amp;O$16&amp;", "&amp;$A43&amp;", "&amp;$B43&amp;", "&amp;$C43&amp;"; ","")</f>
        <v>#REF!</v>
      </c>
      <c r="AB43" s="265" t="e">
        <f>IF(AND($E$8=1,#REF!&lt;0),V$14&amp;", "&amp;V$15&amp;", "&amp;V$16&amp;", "&amp;$A43&amp;", "&amp;$B43&amp;", "&amp;$C43&amp;"; ","")</f>
        <v>#REF!</v>
      </c>
      <c r="AC43" s="258" t="e">
        <f>IF(AND($E$8=1,#REF!&lt;0),W$14&amp;", "&amp;W$15&amp;", "&amp;W$16&amp;", "&amp;$A43&amp;", "&amp;$B43&amp;", "&amp;$C43&amp;"; ","")</f>
        <v>#REF!</v>
      </c>
      <c r="AD43" s="259" t="e">
        <f>IF(AND($E$8=1,#REF!&lt;0),X$14&amp;", "&amp;X$15&amp;", "&amp;X$16&amp;", "&amp;$A43&amp;", "&amp;$B43&amp;", "&amp;$C43&amp;"; ","")</f>
        <v>#REF!</v>
      </c>
      <c r="AE43" s="794" t="e">
        <f>IF(AND($E$8=1,#REF!&lt;0),Y$14&amp;", "&amp;Y$15&amp;", "&amp;Y$16&amp;", "&amp;$A43&amp;", "&amp;$B43&amp;", "&amp;$C43&amp;"; ","")</f>
        <v>#REF!</v>
      </c>
      <c r="AF43" s="259" t="e">
        <f>IF(AND($E$8=1,#REF!&lt;0),Z$14&amp;", "&amp;Z$15&amp;", "&amp;Z$16&amp;", "&amp;$A43&amp;", "&amp;$B43&amp;", "&amp;$C43&amp;"; ","")</f>
        <v>#REF!</v>
      </c>
      <c r="AG43" s="299" t="e">
        <f>IF(AND($E$8=1,#REF!&lt;0),AA$14&amp;", "&amp;AA$15&amp;", "&amp;AA$16&amp;", "&amp;$A43&amp;", "&amp;$B43&amp;", "&amp;$C43&amp;"; ","")</f>
        <v>#REF!</v>
      </c>
      <c r="AH43" s="265" t="e">
        <f>IF(AND($E$8=1,#REF!&lt;0),AB$14&amp;", "&amp;AB$15&amp;", "&amp;AB$16&amp;", "&amp;$A43&amp;", "&amp;$B43&amp;", "&amp;$C43&amp;"; ","")</f>
        <v>#REF!</v>
      </c>
      <c r="AI43" s="258" t="e">
        <f>IF(AND($E$8=1,#REF!&lt;0),AC$14&amp;", "&amp;AC$15&amp;", "&amp;AC$16&amp;", "&amp;$A43&amp;", "&amp;$B43&amp;", "&amp;$C43&amp;"; ","")</f>
        <v>#REF!</v>
      </c>
      <c r="AJ43" s="259" t="e">
        <f>IF(AND($E$8=1,#REF!&lt;0),AD$14&amp;", "&amp;AD$15&amp;", "&amp;AD$16&amp;", "&amp;$A43&amp;", "&amp;$B43&amp;", "&amp;$C43&amp;"; ","")</f>
        <v>#REF!</v>
      </c>
      <c r="AK43" s="794" t="e">
        <f>IF(AND($E$8=1,#REF!&lt;0),AE$14&amp;", "&amp;AE$15&amp;", "&amp;AE$16&amp;", "&amp;$A43&amp;", "&amp;$B43&amp;", "&amp;$C43&amp;"; ","")</f>
        <v>#REF!</v>
      </c>
      <c r="AL43" s="259" t="e">
        <f>IF(AND($E$8=1,#REF!&lt;0),AF$14&amp;", "&amp;AF$15&amp;", "&amp;AF$16&amp;", "&amp;$A43&amp;", "&amp;$B43&amp;", "&amp;$C43&amp;"; ","")</f>
        <v>#REF!</v>
      </c>
      <c r="AM43" s="803" t="e">
        <f>IF(AND($E$8=1,#REF!&lt;0),AG$14&amp;", "&amp;AG$15&amp;", "&amp;AG$16&amp;", "&amp;$A43&amp;", "&amp;$B43&amp;", "&amp;$C43&amp;"; ","")</f>
        <v>#REF!</v>
      </c>
      <c r="AN43" s="50"/>
      <c r="AO43" s="295"/>
      <c r="AP43" s="10"/>
      <c r="AQ43" s="281"/>
      <c r="AR43" s="280"/>
      <c r="AS43" s="288"/>
      <c r="AT43" s="280"/>
      <c r="AU43" s="305"/>
      <c r="AV43" s="305"/>
      <c r="AW43" s="281"/>
      <c r="AX43" s="280"/>
      <c r="AY43" s="288"/>
      <c r="AZ43" s="280"/>
      <c r="BA43" s="305"/>
      <c r="BB43" s="805"/>
      <c r="BC43" s="281"/>
      <c r="BD43" s="280"/>
      <c r="BE43" s="288"/>
      <c r="BF43" s="280"/>
      <c r="BG43" s="305"/>
      <c r="BH43" s="805"/>
      <c r="BI43" s="281"/>
      <c r="BJ43" s="280"/>
      <c r="BK43" s="288"/>
      <c r="BL43" s="280"/>
      <c r="BM43" s="305"/>
      <c r="BN43" s="805"/>
      <c r="BO43" s="50"/>
      <c r="BP43" s="295"/>
      <c r="BQ43" s="10"/>
      <c r="BR43" s="265" t="e">
        <f>IF(AND($G$8=1,#REF!&lt;&gt;"",ABS(#REF!)-INT(ABS(#REF!))&lt;&gt;0,ABS(#REF!)-INT(ABS(#REF!))&lt;&gt;0.5),D$14&amp;", "&amp;D$15&amp;", "&amp;D$16&amp;", "&amp;$A43&amp;", "&amp;$B43&amp;", "&amp;$C43&amp;"; ","")</f>
        <v>#REF!</v>
      </c>
      <c r="BS43" s="258" t="e">
        <f>IF(AND($G$8=1,#REF!&lt;&gt;"",ABS(#REF!)-INT(ABS(#REF!))&lt;&gt;0,ABS(#REF!)-INT(ABS(#REF!))&lt;&gt;0.5),E$14&amp;", "&amp;E$15&amp;", "&amp;E$16&amp;", "&amp;$A43&amp;", "&amp;$B43&amp;", "&amp;$C43&amp;"; ","")</f>
        <v>#REF!</v>
      </c>
      <c r="BT43" s="259" t="e">
        <f>IF(AND($G$8=1,#REF!&lt;&gt;"",ABS(#REF!)-INT(ABS(#REF!))&lt;&gt;0,ABS(#REF!)-INT(ABS(#REF!))&lt;&gt;0.5),F$14&amp;", "&amp;F$15&amp;", "&amp;F$16&amp;", "&amp;$A43&amp;", "&amp;$B43&amp;", "&amp;$C43&amp;"; ","")</f>
        <v>#REF!</v>
      </c>
      <c r="BU43" s="258" t="e">
        <f>IF(AND($G$8=1,#REF!&lt;&gt;"",ABS(#REF!)-INT(ABS(#REF!))&lt;&gt;0,ABS(#REF!)-INT(ABS(#REF!))&lt;&gt;0.5),G$14&amp;", "&amp;G$15&amp;", "&amp;G$16&amp;", "&amp;$A43&amp;", "&amp;$B43&amp;", "&amp;$C43&amp;"; ","")</f>
        <v>#REF!</v>
      </c>
      <c r="BV43" s="259" t="e">
        <f>IF(AND($G$8=1,#REF!&lt;&gt;"",ABS(#REF!)-INT(ABS(#REF!))&lt;&gt;0,ABS(#REF!)-INT(ABS(#REF!))&lt;&gt;0.5),H$14&amp;", "&amp;H$15&amp;", "&amp;H$16&amp;", "&amp;$A43&amp;", "&amp;$B43&amp;", "&amp;$C43&amp;"; ","")</f>
        <v>#REF!</v>
      </c>
      <c r="BW43" s="258" t="e">
        <f>IF(AND($G$8=1,#REF!&lt;&gt;"",ABS(#REF!)-INT(ABS(#REF!))&lt;&gt;0,ABS(#REF!)-INT(ABS(#REF!))&lt;&gt;0.5),I$14&amp;", "&amp;I$15&amp;", "&amp;I$16&amp;", "&amp;$A43&amp;", "&amp;$B43&amp;", "&amp;$C43&amp;"; ","")</f>
        <v>#REF!</v>
      </c>
      <c r="BX43" s="265" t="e">
        <f>IF(AND($G$8=1,#REF!&lt;&gt;"",ABS(#REF!)-INT(ABS(#REF!))&lt;&gt;0,ABS(#REF!)-INT(ABS(#REF!))&lt;&gt;0.5),J$14&amp;", "&amp;J$15&amp;", "&amp;J$16&amp;", "&amp;$A43&amp;", "&amp;$B43&amp;", "&amp;$C43&amp;"; ","")</f>
        <v>#REF!</v>
      </c>
      <c r="BY43" s="258" t="e">
        <f>IF(AND($G$8=1,#REF!&lt;&gt;"",ABS(#REF!)-INT(ABS(#REF!))&lt;&gt;0,ABS(#REF!)-INT(ABS(#REF!))&lt;&gt;0.5),K$14&amp;", "&amp;K$15&amp;", "&amp;K$16&amp;", "&amp;$A43&amp;", "&amp;$B43&amp;", "&amp;$C43&amp;"; ","")</f>
        <v>#REF!</v>
      </c>
      <c r="BZ43" s="259" t="e">
        <f>IF(AND($G$8=1,#REF!&lt;&gt;"",ABS(#REF!)-INT(ABS(#REF!))&lt;&gt;0,ABS(#REF!)-INT(ABS(#REF!))&lt;&gt;0.5),L$14&amp;", "&amp;L$15&amp;", "&amp;L$16&amp;", "&amp;$A43&amp;", "&amp;$B43&amp;", "&amp;$C43&amp;"; ","")</f>
        <v>#REF!</v>
      </c>
      <c r="CA43" s="258" t="e">
        <f>IF(AND($G$8=1,#REF!&lt;&gt;"",ABS(#REF!)-INT(ABS(#REF!))&lt;&gt;0,ABS(#REF!)-INT(ABS(#REF!))&lt;&gt;0.5),M$14&amp;", "&amp;M$15&amp;", "&amp;M$16&amp;", "&amp;$A43&amp;", "&amp;$B43&amp;", "&amp;$C43&amp;"; ","")</f>
        <v>#REF!</v>
      </c>
      <c r="CB43" s="299" t="e">
        <f>IF(AND($G$8=1,#REF!&lt;&gt;"",ABS(#REF!)-INT(ABS(#REF!))&lt;&gt;0,ABS(#REF!)-INT(ABS(#REF!))&lt;&gt;0.5),N$14&amp;", "&amp;N$15&amp;", "&amp;N$16&amp;", "&amp;$A43&amp;", "&amp;$B43&amp;", "&amp;$C43&amp;"; ","")</f>
        <v>#REF!</v>
      </c>
      <c r="CC43" s="803" t="e">
        <f>IF(AND($G$8=1,#REF!&lt;&gt;"",ABS(#REF!)-INT(ABS(#REF!))&lt;&gt;0,ABS(#REF!)-INT(ABS(#REF!))&lt;&gt;0.5),O$14&amp;", "&amp;O$15&amp;", "&amp;O$16&amp;", "&amp;$A43&amp;", "&amp;$B43&amp;", "&amp;$C43&amp;"; ","")</f>
        <v>#REF!</v>
      </c>
      <c r="CD43" s="299" t="e">
        <f>IF(AND($G$8=1,#REF!&lt;&gt;"",ABS(#REF!)-INT(ABS(#REF!))&lt;&gt;0,ABS(#REF!)-INT(ABS(#REF!))&lt;&gt;0.5),P$14&amp;", "&amp;P$15&amp;", "&amp;P$16&amp;", "&amp;$A43&amp;", "&amp;$B43&amp;", "&amp;$C43&amp;"; ","")</f>
        <v>#REF!</v>
      </c>
      <c r="CE43" s="807" t="e">
        <f>IF(AND($G$8=1,#REF!&lt;&gt;"",ABS(#REF!)-INT(ABS(#REF!))&lt;&gt;0,ABS(#REF!)-INT(ABS(#REF!))&lt;&gt;0.5),Q$14&amp;", "&amp;Q$15&amp;", "&amp;Q$16&amp;", "&amp;$A43&amp;", "&amp;$B43&amp;", "&amp;$C43&amp;"; ","")</f>
        <v>#REF!</v>
      </c>
      <c r="CF43" s="299" t="e">
        <f>IF(AND($G$8=1,#REF!&lt;&gt;"",ABS(#REF!)-INT(ABS(#REF!))&lt;&gt;0,ABS(#REF!)-INT(ABS(#REF!))&lt;&gt;0.5),R$14&amp;", "&amp;R$15&amp;", "&amp;R$16&amp;", "&amp;$A43&amp;", "&amp;$B43&amp;", "&amp;$C43&amp;"; ","")</f>
        <v>#REF!</v>
      </c>
      <c r="CG43" s="807" t="e">
        <f>IF(AND($G$8=1,#REF!&lt;&gt;"",ABS(#REF!)-INT(ABS(#REF!))&lt;&gt;0,ABS(#REF!)-INT(ABS(#REF!))&lt;&gt;0.5),S$14&amp;", "&amp;S$15&amp;", "&amp;S$16&amp;", "&amp;$A43&amp;", "&amp;$B43&amp;", "&amp;$C43&amp;"; ","")</f>
        <v>#REF!</v>
      </c>
      <c r="CH43" s="299" t="e">
        <f>IF(AND($G$8=1,#REF!&lt;&gt;"",ABS(#REF!)-INT(ABS(#REF!))&lt;&gt;0,ABS(#REF!)-INT(ABS(#REF!))&lt;&gt;0.5),T$14&amp;", "&amp;T$15&amp;", "&amp;T$16&amp;", "&amp;$A43&amp;", "&amp;$B43&amp;", "&amp;$C43&amp;"; ","")</f>
        <v>#REF!</v>
      </c>
      <c r="CI43" s="299" t="e">
        <f>IF(AND($G$8=1,#REF!&lt;&gt;"",ABS(#REF!)-INT(ABS(#REF!))&lt;&gt;0,ABS(#REF!)-INT(ABS(#REF!))&lt;&gt;0.5),U$14&amp;", "&amp;U$15&amp;", "&amp;U$16&amp;", "&amp;$A43&amp;", "&amp;$B43&amp;", "&amp;$C43&amp;"; ","")</f>
        <v>#REF!</v>
      </c>
      <c r="CJ43" s="265" t="e">
        <f>IF(AND($G$8=1,#REF!&lt;&gt;"",ABS(#REF!)-INT(ABS(#REF!))&lt;&gt;0,ABS(#REF!)-INT(ABS(#REF!))&lt;&gt;0.5),V$14&amp;", "&amp;V$15&amp;", "&amp;V$16&amp;", "&amp;$A43&amp;", "&amp;$B43&amp;", "&amp;$C43&amp;"; ","")</f>
        <v>#REF!</v>
      </c>
      <c r="CK43" s="258" t="e">
        <f>IF(AND($G$8=1,#REF!&lt;&gt;"",ABS(#REF!)-INT(ABS(#REF!))&lt;&gt;0,ABS(#REF!)-INT(ABS(#REF!))&lt;&gt;0.5),W$14&amp;", "&amp;W$15&amp;", "&amp;W$16&amp;", "&amp;$A43&amp;", "&amp;$B43&amp;", "&amp;$C43&amp;"; ","")</f>
        <v>#REF!</v>
      </c>
      <c r="CL43" s="259" t="e">
        <f>IF(AND($G$8=1,#REF!&lt;&gt;"",ABS(#REF!)-INT(ABS(#REF!))&lt;&gt;0,ABS(#REF!)-INT(ABS(#REF!))&lt;&gt;0.5),X$14&amp;", "&amp;X$15&amp;", "&amp;X$16&amp;", "&amp;$A43&amp;", "&amp;$B43&amp;", "&amp;$C43&amp;"; ","")</f>
        <v>#REF!</v>
      </c>
      <c r="CM43" s="258" t="e">
        <f>IF(AND($G$8=1,#REF!&lt;&gt;"",ABS(#REF!)-INT(ABS(#REF!))&lt;&gt;0,ABS(#REF!)-INT(ABS(#REF!))&lt;&gt;0.5),Y$14&amp;", "&amp;Y$15&amp;", "&amp;Y$16&amp;", "&amp;$A43&amp;", "&amp;$B43&amp;", "&amp;$C43&amp;"; ","")</f>
        <v>#REF!</v>
      </c>
      <c r="CN43" s="299" t="e">
        <f>IF(AND($G$8=1,#REF!&lt;&gt;"",ABS(#REF!)-INT(ABS(#REF!))&lt;&gt;0,ABS(#REF!)-INT(ABS(#REF!))&lt;&gt;0.5),Z$14&amp;", "&amp;Z$15&amp;", "&amp;Z$16&amp;", "&amp;$A43&amp;", "&amp;$B43&amp;", "&amp;$C43&amp;"; ","")</f>
        <v>#REF!</v>
      </c>
      <c r="CO43" s="266" t="e">
        <f>IF(AND($G$8=1,#REF!&lt;&gt;"",ABS(#REF!)-INT(ABS(#REF!))&lt;&gt;0,ABS(#REF!)-INT(ABS(#REF!))&lt;&gt;0.5),AA$14&amp;", "&amp;AA$15&amp;", "&amp;AA$16&amp;", "&amp;$A43&amp;", "&amp;$B43&amp;", "&amp;$C43&amp;"; ","")</f>
        <v>#REF!</v>
      </c>
      <c r="CP43" s="50"/>
      <c r="CQ43" s="295"/>
      <c r="CR43" s="10"/>
      <c r="CS43" s="10" t="s">
        <v>101</v>
      </c>
      <c r="CT43" s="10" t="s">
        <v>11286</v>
      </c>
      <c r="CU43" s="10" t="s">
        <v>11275</v>
      </c>
      <c r="CV43" s="265" t="e">
        <f t="shared" si="1"/>
        <v>#REF!</v>
      </c>
      <c r="CW43" s="258" t="e">
        <f t="shared" si="1"/>
        <v>#REF!</v>
      </c>
      <c r="CX43" s="288"/>
      <c r="CY43" s="280"/>
      <c r="CZ43" s="305"/>
      <c r="DA43" s="305"/>
      <c r="DB43" s="265" t="e">
        <f t="shared" si="2"/>
        <v>#REF!</v>
      </c>
      <c r="DC43" s="258" t="e">
        <f t="shared" si="3"/>
        <v>#REF!</v>
      </c>
      <c r="DD43" s="288"/>
      <c r="DE43" s="280"/>
      <c r="DF43" s="305"/>
      <c r="DG43" s="305"/>
      <c r="DH43" s="265" t="e">
        <f t="shared" si="4"/>
        <v>#REF!</v>
      </c>
      <c r="DI43" s="258" t="e">
        <f t="shared" si="5"/>
        <v>#REF!</v>
      </c>
      <c r="DJ43" s="288"/>
      <c r="DK43" s="280"/>
      <c r="DL43" s="305"/>
      <c r="DM43" s="305"/>
      <c r="DN43" s="265" t="e">
        <f t="shared" si="6"/>
        <v>#REF!</v>
      </c>
      <c r="DO43" s="258" t="e">
        <f t="shared" si="7"/>
        <v>#REF!</v>
      </c>
      <c r="DP43" s="288"/>
      <c r="DQ43" s="280"/>
      <c r="DR43" s="305"/>
      <c r="DS43" s="305"/>
      <c r="DT43" s="265" t="e">
        <f t="shared" si="8"/>
        <v>#REF!</v>
      </c>
      <c r="DU43" s="258" t="e">
        <f t="shared" si="9"/>
        <v>#REF!</v>
      </c>
      <c r="DV43" s="288"/>
      <c r="DW43" s="280"/>
      <c r="DX43" s="305"/>
      <c r="DY43" s="809"/>
      <c r="DZ43" s="50"/>
      <c r="EA43" s="295"/>
      <c r="EB43" s="10"/>
      <c r="EC43" s="265" t="e">
        <f>IF(AND($I$8=1,#REF!&lt;&gt;ROUND(#REF!,2)),AB$15&amp;", "&amp;AB$16&amp;", "&amp;$A43&amp;", "&amp;$B43&amp;", "&amp;$C43&amp;"; ","")</f>
        <v>#REF!</v>
      </c>
      <c r="ED43" s="258" t="e">
        <f>IF(AND($I$8=1,#REF!&lt;&gt;ROUND(#REF!,2)),AC$15&amp;", "&amp;AC$16&amp;", "&amp;$A43&amp;", "&amp;$B43&amp;", "&amp;$C43&amp;"; ","")</f>
        <v>#REF!</v>
      </c>
      <c r="EE43" s="259" t="e">
        <f>IF(AND($I$8=1,#REF!&lt;&gt;ROUND(#REF!,2)),AD$15&amp;", "&amp;AD$16&amp;", "&amp;$A43&amp;", "&amp;$B43&amp;", "&amp;$C43&amp;"; ","")</f>
        <v>#REF!</v>
      </c>
      <c r="EF43" s="258" t="e">
        <f>IF(AND($I$8=1,#REF!&lt;&gt;ROUND(#REF!,2)),AE$15&amp;", "&amp;AE$16&amp;", "&amp;$A43&amp;", "&amp;$B43&amp;", "&amp;$C43&amp;"; ","")</f>
        <v>#REF!</v>
      </c>
      <c r="EG43" s="299" t="e">
        <f>IF(AND($I$8=1,#REF!&lt;&gt;ROUND(#REF!,2)),AF$15&amp;", "&amp;AF$16&amp;", "&amp;$A43&amp;", "&amp;$B43&amp;", "&amp;$C43&amp;"; ","")</f>
        <v>#REF!</v>
      </c>
      <c r="EH43" s="266" t="e">
        <f>IF(AND($I$8=1,#REF!&lt;&gt;ROUND(#REF!,2)),AG$15&amp;", "&amp;AG$16&amp;", "&amp;$A43&amp;", "&amp;$B43&amp;", "&amp;$C43&amp;"; ","")</f>
        <v>#REF!</v>
      </c>
      <c r="EI43" s="50"/>
      <c r="EJ43" s="295"/>
      <c r="EK43" s="10"/>
      <c r="EL43" s="265" t="e">
        <f>IF(AND($J$8=1,#REF!&gt;#REF!),AB$15&amp;", "&amp;AB$16&amp;", "&amp;$A43&amp;", "&amp;$B43&amp;", "&amp;$C43&amp;"; ","")</f>
        <v>#REF!</v>
      </c>
      <c r="EM43" s="258" t="e">
        <f>IF(AND($J$8=1,#REF!&gt;#REF!),AC$15&amp;", "&amp;AC$16&amp;", "&amp;$A43&amp;", "&amp;$B43&amp;", "&amp;$C43&amp;"; ","")</f>
        <v>#REF!</v>
      </c>
      <c r="EN43" s="259" t="e">
        <f>IF(AND($J$8=1,#REF!&gt;#REF!),AD$15&amp;", "&amp;AD$16&amp;", "&amp;$A43&amp;", "&amp;$B43&amp;", "&amp;$C43&amp;"; ","")</f>
        <v>#REF!</v>
      </c>
      <c r="EO43" s="258" t="e">
        <f>IF(AND($J$8=1,#REF!&gt;#REF!),AE$15&amp;", "&amp;AE$16&amp;", "&amp;$A43&amp;", "&amp;$B43&amp;", "&amp;$C43&amp;"; ","")</f>
        <v>#REF!</v>
      </c>
      <c r="EP43" s="812" t="e">
        <f>IF(AND($J$8=1,#REF!&gt;#REF!),AF$15&amp;", "&amp;AF$16&amp;", "&amp;$A43&amp;", "&amp;$B43&amp;", "&amp;$C43&amp;"; ","")</f>
        <v>#REF!</v>
      </c>
      <c r="EQ43" s="266" t="e">
        <f>IF(AND($J$8=1,#REF!&gt;#REF!),AG$15&amp;", "&amp;AG$16&amp;", "&amp;$A43&amp;", "&amp;$B43&amp;", "&amp;$C43&amp;"; ","")</f>
        <v>#REF!</v>
      </c>
      <c r="ER43" s="50"/>
      <c r="ES43" s="295"/>
      <c r="ET43" s="10"/>
      <c r="EU43" s="265" t="e">
        <f>IF(AND($K$8=1,#REF!&gt;0),IF((#REF!/#REF!)&lt;0.03,AB$15&amp;", "&amp;AB$16&amp;", "&amp;$A43&amp;", "&amp;$B43&amp;", "&amp;$C43&amp;"; ",""),"")</f>
        <v>#REF!</v>
      </c>
      <c r="EV43" s="258" t="e">
        <f>IF(AND($K$8=1,#REF!&gt;0),IF((#REF!/#REF!)&lt;0.03,AC$15&amp;", "&amp;AC$16&amp;", "&amp;$A43&amp;", "&amp;$B43&amp;", "&amp;$C43&amp;"; ",""),"")</f>
        <v>#REF!</v>
      </c>
      <c r="EW43" s="259" t="e">
        <f>IF(AND($K$8=1,#REF!&gt;0),IF((#REF!/#REF!)&lt;0.03,AD$15&amp;", "&amp;AD$16&amp;", "&amp;$A43&amp;", "&amp;$B43&amp;", "&amp;$C43&amp;"; ",""),"")</f>
        <v>#REF!</v>
      </c>
      <c r="EX43" s="258" t="e">
        <f>IF(AND($K$8=1,#REF!&gt;0),IF((#REF!/#REF!)&lt;0.03,AE$15&amp;", "&amp;AE$16&amp;", "&amp;$A43&amp;", "&amp;$B43&amp;", "&amp;$C43&amp;"; ",""),"")</f>
        <v>#REF!</v>
      </c>
      <c r="EY43" s="812" t="e">
        <f>IF(AND($K$8=1,#REF!&gt;0),IF((#REF!/#REF!)&lt;0.03,AF$15&amp;", "&amp;AF$16&amp;", "&amp;$A43&amp;", "&amp;$B43&amp;", "&amp;$C43&amp;"; ",""),"")</f>
        <v>#REF!</v>
      </c>
      <c r="EZ43" s="266" t="e">
        <f>IF(AND($K$8=1,#REF!&gt;0),IF((#REF!/#REF!)&lt;0.03,AG$15&amp;", "&amp;AG$16&amp;", "&amp;$A43&amp;", "&amp;$B43&amp;", "&amp;$C43&amp;"; ",""),"")</f>
        <v>#REF!</v>
      </c>
      <c r="FA43" s="50"/>
      <c r="FB43" s="3"/>
      <c r="FC43" s="323"/>
      <c r="FD43" s="10"/>
      <c r="FE43" s="265" t="e">
        <f>IF(AND($Q$8=1,SUM(#REF!,#REF!)&gt;$FC$22,#REF!=0),P$15&amp;", "&amp;P$16&amp;", "&amp;$A43&amp;", "&amp;$B43&amp;", "&amp;$C43&amp;"; ","")</f>
        <v>#REF!</v>
      </c>
      <c r="FF43" s="258" t="e">
        <f>IF(AND($Q$8=1,SUM(#REF!,#REF!)&gt;$FC$22,#REF!=0),Q$15&amp;", "&amp;Q$16&amp;", "&amp;$A43&amp;", "&amp;$B43&amp;", "&amp;$C43&amp;"; ","")</f>
        <v>#REF!</v>
      </c>
      <c r="FG43" s="259" t="e">
        <f>IF(AND($Q$8=1,SUM(#REF!,#REF!)&gt;$FC$22,#REF!=0),R$15&amp;", "&amp;R$16&amp;", "&amp;$A43&amp;", "&amp;$B43&amp;", "&amp;$C43&amp;"; ","")</f>
        <v>#REF!</v>
      </c>
      <c r="FH43" s="258" t="e">
        <f>IF(AND($Q$8=1,SUM(#REF!,#REF!)&gt;$FC$22,#REF!=0),S$15&amp;", "&amp;S$16&amp;", "&amp;$A43&amp;", "&amp;$B43&amp;", "&amp;$C43&amp;"; ","")</f>
        <v>#REF!</v>
      </c>
      <c r="FI43" s="812" t="e">
        <f>IF(AND($Q$8=1,SUM(#REF!,#REF!)&gt;$FC$22,#REF!=0),T$15&amp;", "&amp;T$16&amp;", "&amp;$A43&amp;", "&amp;$B43&amp;", "&amp;$C43&amp;"; ","")</f>
        <v>#REF!</v>
      </c>
      <c r="FJ43" s="266" t="e">
        <f>IF(AND($Q$8=1,SUM(#REF!,#REF!)&gt;$FC$22,#REF!=0),U$15&amp;", "&amp;U$16&amp;", "&amp;$A43&amp;", "&amp;$B43&amp;", "&amp;$C43&amp;"; ","")</f>
        <v>#REF!</v>
      </c>
      <c r="FK43" s="324"/>
      <c r="FL43" s="323"/>
      <c r="FM43" s="10"/>
      <c r="FN43" s="265" t="e">
        <f>IF(AND($R$8=1,SUM(#REF!,#REF!)&gt;0,SUM(#REF!,#REF!)=ABS(#REF!)),P$15&amp;", "&amp;P$16&amp;", "&amp;$A43&amp;", "&amp;$B43&amp;", "&amp;$C43&amp;"; ","")</f>
        <v>#REF!</v>
      </c>
      <c r="FO43" s="258" t="e">
        <f>IF(AND($R$8=1,SUM(#REF!,#REF!)&gt;0,SUM(#REF!,#REF!)=ABS(#REF!)),Q$15&amp;", "&amp;Q$16&amp;", "&amp;$A43&amp;", "&amp;$B43&amp;", "&amp;$C43&amp;"; ","")</f>
        <v>#REF!</v>
      </c>
      <c r="FP43" s="259" t="e">
        <f>IF(AND($R$8=1,SUM(#REF!,#REF!)&gt;0,SUM(#REF!,#REF!)=ABS(#REF!)),R$15&amp;", "&amp;R$16&amp;", "&amp;$A43&amp;", "&amp;$B43&amp;", "&amp;$C43&amp;"; ","")</f>
        <v>#REF!</v>
      </c>
      <c r="FQ43" s="258" t="e">
        <f>IF(AND($R$8=1,SUM(#REF!,#REF!)&gt;0,SUM(#REF!,#REF!)=ABS(#REF!)),S$15&amp;", "&amp;S$16&amp;", "&amp;$A43&amp;", "&amp;$B43&amp;", "&amp;$C43&amp;"; ","")</f>
        <v>#REF!</v>
      </c>
      <c r="FR43" s="812" t="e">
        <f>IF(AND($R$8=1,SUM(#REF!,#REF!)&gt;0,SUM(#REF!,#REF!)=ABS(#REF!)),T$15&amp;", "&amp;T$16&amp;", "&amp;$A43&amp;", "&amp;$B43&amp;", "&amp;$C43&amp;"; ","")</f>
        <v>#REF!</v>
      </c>
      <c r="FS43" s="266" t="e">
        <f>IF(AND($R$8=1,SUM(#REF!,#REF!)&gt;0,SUM(#REF!,#REF!)=ABS(#REF!)),U$15&amp;", "&amp;U$16&amp;", "&amp;$A43&amp;", "&amp;$B43&amp;", "&amp;$C43&amp;"; ","")</f>
        <v>#REF!</v>
      </c>
      <c r="FT43" s="324"/>
      <c r="FU43" s="3"/>
      <c r="FV43" s="3"/>
      <c r="FW43" s="3"/>
      <c r="FX43" s="3"/>
      <c r="FY43" s="3"/>
      <c r="FZ43" s="3"/>
      <c r="GA43" s="3"/>
      <c r="GB43" s="3"/>
      <c r="GC43" s="3"/>
      <c r="GD43" s="323"/>
      <c r="GE43" s="10"/>
      <c r="GF43" s="265" t="e">
        <f>IF(AND($T$8=1,#REF!&gt;0,EU43=""),IF((#REF!/#REF!)&lt;0.25,AB$15&amp;", "&amp;AB$16&amp;", "&amp;$A43&amp;", "&amp;$B43&amp;", "&amp;$C43&amp;"; ",""),"")</f>
        <v>#REF!</v>
      </c>
      <c r="GG43" s="258" t="e">
        <f>IF(AND($T$8=1,#REF!&gt;0,EV43=""),IF((#REF!/#REF!)&lt;0.25,AC$15&amp;", "&amp;AC$16&amp;", "&amp;$A43&amp;", "&amp;$B43&amp;", "&amp;$C43&amp;"; ",""),"")</f>
        <v>#REF!</v>
      </c>
      <c r="GH43" s="259" t="e">
        <f>IF(AND($T$8=1,#REF!&gt;0,EW43=""),IF((#REF!/#REF!)&lt;0.25,AD$15&amp;", "&amp;AD$16&amp;", "&amp;$A43&amp;", "&amp;$B43&amp;", "&amp;$C43&amp;"; ",""),"")</f>
        <v>#REF!</v>
      </c>
      <c r="GI43" s="258" t="e">
        <f>IF(AND($T$8=1,#REF!&gt;0,EX43=""),IF((#REF!/#REF!)&lt;0.25,AE$15&amp;", "&amp;AE$16&amp;", "&amp;$A43&amp;", "&amp;$B43&amp;", "&amp;$C43&amp;"; ",""),"")</f>
        <v>#REF!</v>
      </c>
      <c r="GJ43" s="812" t="e">
        <f>IF(AND($T$8=1,#REF!&gt;0,EY43=""),IF((#REF!/#REF!)&lt;0.25,AF$15&amp;", "&amp;AF$16&amp;", "&amp;$A43&amp;", "&amp;$B43&amp;", "&amp;$C43&amp;"; ",""),"")</f>
        <v>#REF!</v>
      </c>
      <c r="GK43" s="266" t="e">
        <f>IF(AND($T$8=1,#REF!&gt;0,EZ43=""),IF((#REF!/#REF!)&lt;0.25,AG$15&amp;", "&amp;AG$16&amp;", "&amp;$A43&amp;", "&amp;$B43&amp;", "&amp;$C43&amp;"; ",""),"")</f>
        <v>#REF!</v>
      </c>
      <c r="GL43" s="324"/>
      <c r="GM43" s="323"/>
      <c r="GN43" s="10"/>
      <c r="GO43" s="265" t="e">
        <f>IF(AND($U$8=1,$B43="Long length",#REF!&lt;&gt;0),D$15&amp;", "&amp;D$16&amp;", "&amp;$A43&amp;", "&amp;$B43&amp;", "&amp;$C43&amp;"; ","")</f>
        <v>#REF!</v>
      </c>
      <c r="GP43" s="258" t="e">
        <f>IF(AND($U$8=1,$B43="Long length",#REF!&lt;&gt;0),E$15&amp;", "&amp;E$16&amp;", "&amp;$A43&amp;", "&amp;$B43&amp;", "&amp;$C43&amp;"; ","")</f>
        <v>#REF!</v>
      </c>
      <c r="GQ43" s="259" t="e">
        <f>IF(AND($U$8=1,$B43="Long length",#REF!&lt;&gt;0),F$15&amp;", "&amp;F$16&amp;", "&amp;$A43&amp;", "&amp;$B43&amp;", "&amp;$C43&amp;"; ","")</f>
        <v>#REF!</v>
      </c>
      <c r="GR43" s="258" t="e">
        <f>IF(AND($U$8=1,$B43="Long length",#REF!&lt;&gt;0),G$15&amp;", "&amp;G$16&amp;", "&amp;$A43&amp;", "&amp;$B43&amp;", "&amp;$C43&amp;"; ","")</f>
        <v>#REF!</v>
      </c>
      <c r="GS43" s="812" t="e">
        <f>IF(AND($U$8=1,$B43="Long length",#REF!&lt;&gt;0),H$15&amp;", "&amp;H$16&amp;", "&amp;$A43&amp;", "&amp;$B43&amp;", "&amp;$C43&amp;"; ","")</f>
        <v>#REF!</v>
      </c>
      <c r="GT43" s="266" t="e">
        <f>IF(AND($U$8=1,$B43="Long length",#REF!&lt;&gt;0),I$15&amp;", "&amp;I$16&amp;", "&amp;$A43&amp;", "&amp;$B43&amp;", "&amp;$C43&amp;"; ","")</f>
        <v>#REF!</v>
      </c>
      <c r="GU43" s="324"/>
    </row>
    <row r="44" spans="1:203" x14ac:dyDescent="0.2">
      <c r="A44" s="3" t="s">
        <v>11293</v>
      </c>
      <c r="B44" s="3" t="s">
        <v>11274</v>
      </c>
      <c r="C44" s="3" t="s">
        <v>11275</v>
      </c>
      <c r="E44" s="295"/>
      <c r="F44" s="10"/>
      <c r="G44" s="264" t="e">
        <f>IF(AND($D$8=1,#REF!&gt;0),P$15&amp;", "&amp;P$16&amp;", "&amp;$A44&amp;", "&amp;$B44&amp;", "&amp;$C44&amp;"; ","")</f>
        <v>#REF!</v>
      </c>
      <c r="H44" s="255" t="e">
        <f>IF(AND($D$8=1,#REF!&gt;0),Q$15&amp;", "&amp;Q$16&amp;", "&amp;$A44&amp;", "&amp;$B44&amp;", "&amp;$C44&amp;"; ","")</f>
        <v>#REF!</v>
      </c>
      <c r="I44" s="256" t="e">
        <f>IF(AND($D$8=1,#REF!&gt;0),R$15&amp;", "&amp;R$16&amp;", "&amp;$A44&amp;", "&amp;$B44&amp;", "&amp;$C44&amp;"; ","")</f>
        <v>#REF!</v>
      </c>
      <c r="J44" s="255" t="e">
        <f>IF(AND($D$8=1,#REF!&gt;0),S$15&amp;", "&amp;S$16&amp;", "&amp;$A44&amp;", "&amp;$B44&amp;", "&amp;$C44&amp;"; ","")</f>
        <v>#REF!</v>
      </c>
      <c r="K44" s="298" t="e">
        <f>IF(AND($D$8=1,#REF!&gt;0),T$15&amp;", "&amp;T$16&amp;", "&amp;$A44&amp;", "&amp;$B44&amp;", "&amp;$C44&amp;"; ","")</f>
        <v>#REF!</v>
      </c>
      <c r="L44" s="293" t="e">
        <f>IF(AND($D$8=1,#REF!&gt;0),U$15&amp;", "&amp;U$16&amp;", "&amp;$A44&amp;", "&amp;$B44&amp;", "&amp;$C44&amp;"; ","")</f>
        <v>#REF!</v>
      </c>
      <c r="M44" s="50"/>
      <c r="N44" s="295"/>
      <c r="O44" s="10"/>
      <c r="P44" s="264" t="e">
        <f>IF(AND($E$8=1,#REF!&lt;0),D$14&amp;", "&amp;D$15&amp;", "&amp;D$16&amp;", "&amp;$A44&amp;", "&amp;$B44&amp;", "&amp;$C44&amp;"; ","")</f>
        <v>#REF!</v>
      </c>
      <c r="Q44" s="255" t="e">
        <f>IF(AND($E$8=1,#REF!&lt;0),E$14&amp;", "&amp;E$15&amp;", "&amp;E$16&amp;", "&amp;$A44&amp;", "&amp;$B44&amp;", "&amp;$C44&amp;"; ","")</f>
        <v>#REF!</v>
      </c>
      <c r="R44" s="256" t="e">
        <f>IF(AND($E$8=1,#REF!&lt;0),F$14&amp;", "&amp;F$15&amp;", "&amp;F$16&amp;", "&amp;$A44&amp;", "&amp;$B44&amp;", "&amp;$C44&amp;"; ","")</f>
        <v>#REF!</v>
      </c>
      <c r="S44" s="255" t="e">
        <f>IF(AND($E$8=1,#REF!&lt;0),G$14&amp;", "&amp;G$15&amp;", "&amp;G$16&amp;", "&amp;$A44&amp;", "&amp;$B44&amp;", "&amp;$C44&amp;"; ","")</f>
        <v>#REF!</v>
      </c>
      <c r="T44" s="298" t="e">
        <f>IF(AND($E$8=1,#REF!&lt;0),H$14&amp;", "&amp;H$15&amp;", "&amp;H$16&amp;", "&amp;$A44&amp;", "&amp;$B44&amp;", "&amp;$C44&amp;"; ","")</f>
        <v>#REF!</v>
      </c>
      <c r="U44" s="298" t="e">
        <f>IF(AND($E$8=1,#REF!&lt;0),I$14&amp;", "&amp;I$15&amp;", "&amp;I$16&amp;", "&amp;$A44&amp;", "&amp;$B44&amp;", "&amp;$C44&amp;"; ","")</f>
        <v>#REF!</v>
      </c>
      <c r="V44" s="264" t="e">
        <f>IF(AND($E$8=1,#REF!&lt;0),J$14&amp;", "&amp;J$15&amp;", "&amp;J$16&amp;", "&amp;$A44&amp;", "&amp;$B44&amp;", "&amp;$C44&amp;"; ","")</f>
        <v>#REF!</v>
      </c>
      <c r="W44" s="255" t="e">
        <f>IF(AND($E$8=1,#REF!&lt;0),K$14&amp;", "&amp;K$15&amp;", "&amp;K$16&amp;", "&amp;$A44&amp;", "&amp;$B44&amp;", "&amp;$C44&amp;"; ","")</f>
        <v>#REF!</v>
      </c>
      <c r="X44" s="256" t="e">
        <f>IF(AND($E$8=1,#REF!&lt;0),L$14&amp;", "&amp;L$15&amp;", "&amp;L$16&amp;", "&amp;$A44&amp;", "&amp;$B44&amp;", "&amp;$C44&amp;"; ","")</f>
        <v>#REF!</v>
      </c>
      <c r="Y44" s="255" t="e">
        <f>IF(AND($E$8=1,#REF!&lt;0),M$14&amp;", "&amp;M$15&amp;", "&amp;M$16&amp;", "&amp;$A44&amp;", "&amp;$B44&amp;", "&amp;$C44&amp;"; ","")</f>
        <v>#REF!</v>
      </c>
      <c r="Z44" s="298" t="e">
        <f>IF(AND($E$8=1,#REF!&lt;0),N$14&amp;", "&amp;N$15&amp;", "&amp;N$16&amp;", "&amp;$A44&amp;", "&amp;$B44&amp;", "&amp;$C44&amp;"; ","")</f>
        <v>#REF!</v>
      </c>
      <c r="AA44" s="298" t="e">
        <f>IF(AND($E$8=1,#REF!&lt;0),O$14&amp;", "&amp;O$15&amp;", "&amp;O$16&amp;", "&amp;$A44&amp;", "&amp;$B44&amp;", "&amp;$C44&amp;"; ","")</f>
        <v>#REF!</v>
      </c>
      <c r="AB44" s="264" t="e">
        <f>IF(AND($E$8=1,#REF!&lt;0),V$14&amp;", "&amp;V$15&amp;", "&amp;V$16&amp;", "&amp;$A44&amp;", "&amp;$B44&amp;", "&amp;$C44&amp;"; ","")</f>
        <v>#REF!</v>
      </c>
      <c r="AC44" s="255" t="e">
        <f>IF(AND($E$8=1,#REF!&lt;0),W$14&amp;", "&amp;W$15&amp;", "&amp;W$16&amp;", "&amp;$A44&amp;", "&amp;$B44&amp;", "&amp;$C44&amp;"; ","")</f>
        <v>#REF!</v>
      </c>
      <c r="AD44" s="256" t="e">
        <f>IF(AND($E$8=1,#REF!&lt;0),X$14&amp;", "&amp;X$15&amp;", "&amp;X$16&amp;", "&amp;$A44&amp;", "&amp;$B44&amp;", "&amp;$C44&amp;"; ","")</f>
        <v>#REF!</v>
      </c>
      <c r="AE44" s="257" t="e">
        <f>IF(AND($E$8=1,#REF!&lt;0),Y$14&amp;", "&amp;Y$15&amp;", "&amp;Y$16&amp;", "&amp;$A44&amp;", "&amp;$B44&amp;", "&amp;$C44&amp;"; ","")</f>
        <v>#REF!</v>
      </c>
      <c r="AF44" s="256" t="e">
        <f>IF(AND($E$8=1,#REF!&lt;0),Z$14&amp;", "&amp;Z$15&amp;", "&amp;Z$16&amp;", "&amp;$A44&amp;", "&amp;$B44&amp;", "&amp;$C44&amp;"; ","")</f>
        <v>#REF!</v>
      </c>
      <c r="AG44" s="298" t="e">
        <f>IF(AND($E$8=1,#REF!&lt;0),AA$14&amp;", "&amp;AA$15&amp;", "&amp;AA$16&amp;", "&amp;$A44&amp;", "&amp;$B44&amp;", "&amp;$C44&amp;"; ","")</f>
        <v>#REF!</v>
      </c>
      <c r="AH44" s="264" t="e">
        <f>IF(AND($E$8=1,#REF!&lt;0),AB$14&amp;", "&amp;AB$15&amp;", "&amp;AB$16&amp;", "&amp;$A44&amp;", "&amp;$B44&amp;", "&amp;$C44&amp;"; ","")</f>
        <v>#REF!</v>
      </c>
      <c r="AI44" s="255" t="e">
        <f>IF(AND($E$8=1,#REF!&lt;0),AC$14&amp;", "&amp;AC$15&amp;", "&amp;AC$16&amp;", "&amp;$A44&amp;", "&amp;$B44&amp;", "&amp;$C44&amp;"; ","")</f>
        <v>#REF!</v>
      </c>
      <c r="AJ44" s="256" t="e">
        <f>IF(AND($E$8=1,#REF!&lt;0),AD$14&amp;", "&amp;AD$15&amp;", "&amp;AD$16&amp;", "&amp;$A44&amp;", "&amp;$B44&amp;", "&amp;$C44&amp;"; ","")</f>
        <v>#REF!</v>
      </c>
      <c r="AK44" s="257" t="e">
        <f>IF(AND($E$8=1,#REF!&lt;0),AE$14&amp;", "&amp;AE$15&amp;", "&amp;AE$16&amp;", "&amp;$A44&amp;", "&amp;$B44&amp;", "&amp;$C44&amp;"; ","")</f>
        <v>#REF!</v>
      </c>
      <c r="AL44" s="256" t="e">
        <f>IF(AND($E$8=1,#REF!&lt;0),AF$14&amp;", "&amp;AF$15&amp;", "&amp;AF$16&amp;", "&amp;$A44&amp;", "&amp;$B44&amp;", "&amp;$C44&amp;"; ","")</f>
        <v>#REF!</v>
      </c>
      <c r="AM44" s="802" t="e">
        <f>IF(AND($E$8=1,#REF!&lt;0),AG$14&amp;", "&amp;AG$15&amp;", "&amp;AG$16&amp;", "&amp;$A44&amp;", "&amp;$B44&amp;", "&amp;$C44&amp;"; ","")</f>
        <v>#REF!</v>
      </c>
      <c r="AN44" s="50"/>
      <c r="AO44" s="295"/>
      <c r="AP44" s="10"/>
      <c r="AQ44" s="264" t="e">
        <f>IF(AND($F$8=1,ABS(#REF!)&lt;&gt;INT(ABS(#REF!))),D$14&amp;", "&amp;D$15&amp;", "&amp;D$16&amp;", "&amp;$A44&amp;", "&amp;$B44&amp;", "&amp;$C44&amp;"; ","")</f>
        <v>#REF!</v>
      </c>
      <c r="AR44" s="255" t="e">
        <f>IF(AND($F$8=1,ABS(#REF!)&lt;&gt;INT(ABS(#REF!))),E$14&amp;", "&amp;E$15&amp;", "&amp;E$16&amp;", "&amp;$A44&amp;", "&amp;$B44&amp;", "&amp;$C44&amp;"; ","")</f>
        <v>#REF!</v>
      </c>
      <c r="AS44" s="256" t="e">
        <f>IF(AND($F$8=1,ABS(#REF!)&lt;&gt;INT(ABS(#REF!))),F$14&amp;", "&amp;F$15&amp;", "&amp;F$16&amp;", "&amp;$A44&amp;", "&amp;$B44&amp;", "&amp;$C44&amp;"; ","")</f>
        <v>#REF!</v>
      </c>
      <c r="AT44" s="255" t="e">
        <f>IF(AND($F$8=1,ABS(#REF!)&lt;&gt;INT(ABS(#REF!))),G$14&amp;", "&amp;G$15&amp;", "&amp;G$16&amp;", "&amp;$A44&amp;", "&amp;$B44&amp;", "&amp;$C44&amp;"; ","")</f>
        <v>#REF!</v>
      </c>
      <c r="AU44" s="298" t="e">
        <f>IF(AND($F$8=1,ABS(#REF!)&lt;&gt;INT(ABS(#REF!))),H$14&amp;", "&amp;H$15&amp;", "&amp;H$16&amp;", "&amp;$A44&amp;", "&amp;$B44&amp;", "&amp;$C44&amp;"; ","")</f>
        <v>#REF!</v>
      </c>
      <c r="AV44" s="298" t="e">
        <f>IF(AND($F$8=1,ABS(#REF!)&lt;&gt;INT(ABS(#REF!))),I$14&amp;", "&amp;I$15&amp;", "&amp;I$16&amp;", "&amp;$A44&amp;", "&amp;$B44&amp;", "&amp;$C44&amp;"; ","")</f>
        <v>#REF!</v>
      </c>
      <c r="AW44" s="264" t="e">
        <f>IF(AND($F$8=1,ABS(#REF!)&lt;&gt;INT(ABS(#REF!))),J$14&amp;", "&amp;J$15&amp;", "&amp;J$16&amp;", "&amp;$A44&amp;", "&amp;$B44&amp;", "&amp;$C44&amp;"; ","")</f>
        <v>#REF!</v>
      </c>
      <c r="AX44" s="255" t="e">
        <f>IF(AND($F$8=1,ABS(#REF!)&lt;&gt;INT(ABS(#REF!))),K$14&amp;", "&amp;K$15&amp;", "&amp;K$16&amp;", "&amp;$A44&amp;", "&amp;$B44&amp;", "&amp;$C44&amp;"; ","")</f>
        <v>#REF!</v>
      </c>
      <c r="AY44" s="256" t="e">
        <f>IF(AND($F$8=1,ABS(#REF!)&lt;&gt;INT(ABS(#REF!))),L$14&amp;", "&amp;L$15&amp;", "&amp;L$16&amp;", "&amp;$A44&amp;", "&amp;$B44&amp;", "&amp;$C44&amp;"; ","")</f>
        <v>#REF!</v>
      </c>
      <c r="AZ44" s="255" t="e">
        <f>IF(AND($F$8=1,ABS(#REF!)&lt;&gt;INT(ABS(#REF!))),M$14&amp;", "&amp;M$15&amp;", "&amp;M$16&amp;", "&amp;$A44&amp;", "&amp;$B44&amp;", "&amp;$C44&amp;"; ","")</f>
        <v>#REF!</v>
      </c>
      <c r="BA44" s="298" t="e">
        <f>IF(AND($F$8=1,ABS(#REF!)&lt;&gt;INT(ABS(#REF!))),N$14&amp;", "&amp;N$15&amp;", "&amp;N$16&amp;", "&amp;$A44&amp;", "&amp;$B44&amp;", "&amp;$C44&amp;"; ","")</f>
        <v>#REF!</v>
      </c>
      <c r="BB44" s="802" t="e">
        <f>IF(AND($F$8=1,ABS(#REF!)&lt;&gt;INT(ABS(#REF!))),O$14&amp;", "&amp;O$15&amp;", "&amp;O$16&amp;", "&amp;$A44&amp;", "&amp;$B44&amp;", "&amp;$C44&amp;"; ","")</f>
        <v>#REF!</v>
      </c>
      <c r="BC44" s="264" t="e">
        <f>IF(AND($F$8=1,ABS(#REF!)&lt;&gt;INT(ABS(#REF!))),P$14&amp;", "&amp;P$15&amp;", "&amp;P$16&amp;", "&amp;$A44&amp;", "&amp;$B44&amp;", "&amp;$C44&amp;"; ","")</f>
        <v>#REF!</v>
      </c>
      <c r="BD44" s="255" t="e">
        <f>IF(AND($F$8=1,ABS(#REF!)&lt;&gt;INT(ABS(#REF!))),Q$14&amp;", "&amp;Q$15&amp;", "&amp;Q$16&amp;", "&amp;$A44&amp;", "&amp;$B44&amp;", "&amp;$C44&amp;"; ","")</f>
        <v>#REF!</v>
      </c>
      <c r="BE44" s="256" t="e">
        <f>IF(AND($F$8=1,ABS(#REF!)&lt;&gt;INT(ABS(#REF!))),R$14&amp;", "&amp;R$15&amp;", "&amp;R$16&amp;", "&amp;$A44&amp;", "&amp;$B44&amp;", "&amp;$C44&amp;"; ","")</f>
        <v>#REF!</v>
      </c>
      <c r="BF44" s="255" t="e">
        <f>IF(AND($F$8=1,ABS(#REF!)&lt;&gt;INT(ABS(#REF!))),S$14&amp;", "&amp;S$15&amp;", "&amp;S$16&amp;", "&amp;$A44&amp;", "&amp;$B44&amp;", "&amp;$C44&amp;"; ","")</f>
        <v>#REF!</v>
      </c>
      <c r="BG44" s="298" t="e">
        <f>IF(AND($F$8=1,ABS(#REF!)&lt;&gt;INT(ABS(#REF!))),T$14&amp;", "&amp;T$15&amp;", "&amp;T$16&amp;", "&amp;$A44&amp;", "&amp;$B44&amp;", "&amp;$C44&amp;"; ","")</f>
        <v>#REF!</v>
      </c>
      <c r="BH44" s="802" t="e">
        <f>IF(AND($F$8=1,ABS(#REF!)&lt;&gt;INT(ABS(#REF!))),U$14&amp;", "&amp;U$15&amp;", "&amp;U$16&amp;", "&amp;$A44&amp;", "&amp;$B44&amp;", "&amp;$C44&amp;"; ","")</f>
        <v>#REF!</v>
      </c>
      <c r="BI44" s="264" t="e">
        <f>IF(AND($F$8=1,ABS(#REF!)&lt;&gt;INT(ABS(#REF!))),V$14&amp;", "&amp;V$15&amp;", "&amp;V$16&amp;", "&amp;$A44&amp;", "&amp;$B44&amp;", "&amp;$C44&amp;"; ","")</f>
        <v>#REF!</v>
      </c>
      <c r="BJ44" s="255" t="e">
        <f>IF(AND($F$8=1,ABS(#REF!)&lt;&gt;INT(ABS(#REF!))),W$14&amp;", "&amp;W$15&amp;", "&amp;W$16&amp;", "&amp;$A44&amp;", "&amp;$B44&amp;", "&amp;$C44&amp;"; ","")</f>
        <v>#REF!</v>
      </c>
      <c r="BK44" s="256" t="e">
        <f>IF(AND($F$8=1,ABS(#REF!)&lt;&gt;INT(ABS(#REF!))),X$14&amp;", "&amp;X$15&amp;", "&amp;X$16&amp;", "&amp;$A44&amp;", "&amp;$B44&amp;", "&amp;$C44&amp;"; ","")</f>
        <v>#REF!</v>
      </c>
      <c r="BL44" s="255" t="e">
        <f>IF(AND($F$8=1,ABS(#REF!)&lt;&gt;INT(ABS(#REF!))),Y$14&amp;", "&amp;Y$15&amp;", "&amp;Y$16&amp;", "&amp;$A44&amp;", "&amp;$B44&amp;", "&amp;$C44&amp;"; ","")</f>
        <v>#REF!</v>
      </c>
      <c r="BM44" s="298" t="e">
        <f>IF(AND($F$8=1,ABS(#REF!)&lt;&gt;INT(ABS(#REF!))),Z$14&amp;", "&amp;Z$15&amp;", "&amp;Z$16&amp;", "&amp;$A44&amp;", "&amp;$B44&amp;", "&amp;$C44&amp;"; ","")</f>
        <v>#REF!</v>
      </c>
      <c r="BN44" s="802" t="e">
        <f>IF(AND($F$8=1,ABS(#REF!)&lt;&gt;INT(ABS(#REF!))),AA$14&amp;", "&amp;AA$15&amp;", "&amp;AA$16&amp;", "&amp;$A44&amp;", "&amp;$B44&amp;", "&amp;$C44&amp;"; ","")</f>
        <v>#REF!</v>
      </c>
      <c r="BO44" s="50"/>
      <c r="BP44" s="295"/>
      <c r="BQ44" s="10"/>
      <c r="BR44" s="286"/>
      <c r="BS44" s="287"/>
      <c r="BT44" s="301"/>
      <c r="BU44" s="287"/>
      <c r="BV44" s="303"/>
      <c r="BW44" s="303"/>
      <c r="BX44" s="286"/>
      <c r="BY44" s="287"/>
      <c r="BZ44" s="301"/>
      <c r="CA44" s="287"/>
      <c r="CB44" s="303"/>
      <c r="CC44" s="804"/>
      <c r="CD44" s="303"/>
      <c r="CE44" s="808"/>
      <c r="CF44" s="303"/>
      <c r="CG44" s="808"/>
      <c r="CH44" s="303"/>
      <c r="CI44" s="303"/>
      <c r="CJ44" s="286"/>
      <c r="CK44" s="287"/>
      <c r="CL44" s="301"/>
      <c r="CM44" s="287"/>
      <c r="CN44" s="303"/>
      <c r="CO44" s="302"/>
      <c r="CP44" s="50"/>
      <c r="CQ44" s="295"/>
      <c r="CR44" s="10"/>
      <c r="CS44" s="10" t="s">
        <v>101</v>
      </c>
      <c r="CT44" s="10" t="s">
        <v>11286</v>
      </c>
      <c r="CU44" s="10" t="s">
        <v>11284</v>
      </c>
      <c r="CV44" s="265" t="e">
        <f t="shared" si="1"/>
        <v>#REF!</v>
      </c>
      <c r="CW44" s="258" t="e">
        <f t="shared" si="1"/>
        <v>#REF!</v>
      </c>
      <c r="CX44" s="288"/>
      <c r="CY44" s="280"/>
      <c r="CZ44" s="305"/>
      <c r="DA44" s="305"/>
      <c r="DB44" s="265" t="e">
        <f t="shared" si="2"/>
        <v>#REF!</v>
      </c>
      <c r="DC44" s="258" t="e">
        <f t="shared" si="3"/>
        <v>#REF!</v>
      </c>
      <c r="DD44" s="288"/>
      <c r="DE44" s="280"/>
      <c r="DF44" s="305"/>
      <c r="DG44" s="305"/>
      <c r="DH44" s="265" t="e">
        <f t="shared" si="4"/>
        <v>#REF!</v>
      </c>
      <c r="DI44" s="258" t="e">
        <f t="shared" si="5"/>
        <v>#REF!</v>
      </c>
      <c r="DJ44" s="288"/>
      <c r="DK44" s="280"/>
      <c r="DL44" s="305"/>
      <c r="DM44" s="305"/>
      <c r="DN44" s="265" t="e">
        <f t="shared" si="6"/>
        <v>#REF!</v>
      </c>
      <c r="DO44" s="258" t="e">
        <f t="shared" si="7"/>
        <v>#REF!</v>
      </c>
      <c r="DP44" s="288"/>
      <c r="DQ44" s="280"/>
      <c r="DR44" s="305"/>
      <c r="DS44" s="305"/>
      <c r="DT44" s="265" t="e">
        <f t="shared" si="8"/>
        <v>#REF!</v>
      </c>
      <c r="DU44" s="258" t="e">
        <f t="shared" si="9"/>
        <v>#REF!</v>
      </c>
      <c r="DV44" s="288"/>
      <c r="DW44" s="280"/>
      <c r="DX44" s="305"/>
      <c r="DY44" s="809"/>
      <c r="DZ44" s="50"/>
      <c r="EA44" s="295"/>
      <c r="EB44" s="10"/>
      <c r="EC44" s="264" t="e">
        <f>IF(AND($I$8=1,#REF!&lt;&gt;ROUND(#REF!,2)),AB$15&amp;", "&amp;AB$16&amp;", "&amp;$A44&amp;", "&amp;$B44&amp;", "&amp;$C44&amp;"; ","")</f>
        <v>#REF!</v>
      </c>
      <c r="ED44" s="255" t="e">
        <f>IF(AND($I$8=1,#REF!&lt;&gt;ROUND(#REF!,2)),AC$15&amp;", "&amp;AC$16&amp;", "&amp;$A44&amp;", "&amp;$B44&amp;", "&amp;$C44&amp;"; ","")</f>
        <v>#REF!</v>
      </c>
      <c r="EE44" s="256" t="e">
        <f>IF(AND($I$8=1,#REF!&lt;&gt;ROUND(#REF!,2)),AD$15&amp;", "&amp;AD$16&amp;", "&amp;$A44&amp;", "&amp;$B44&amp;", "&amp;$C44&amp;"; ","")</f>
        <v>#REF!</v>
      </c>
      <c r="EF44" s="255" t="e">
        <f>IF(AND($I$8=1,#REF!&lt;&gt;ROUND(#REF!,2)),AE$15&amp;", "&amp;AE$16&amp;", "&amp;$A44&amp;", "&amp;$B44&amp;", "&amp;$C44&amp;"; ","")</f>
        <v>#REF!</v>
      </c>
      <c r="EG44" s="298" t="e">
        <f>IF(AND($I$8=1,#REF!&lt;&gt;ROUND(#REF!,2)),AF$15&amp;", "&amp;AF$16&amp;", "&amp;$A44&amp;", "&amp;$B44&amp;", "&amp;$C44&amp;"; ","")</f>
        <v>#REF!</v>
      </c>
      <c r="EH44" s="293" t="e">
        <f>IF(AND($I$8=1,#REF!&lt;&gt;ROUND(#REF!,2)),AG$15&amp;", "&amp;AG$16&amp;", "&amp;$A44&amp;", "&amp;$B44&amp;", "&amp;$C44&amp;"; ","")</f>
        <v>#REF!</v>
      </c>
      <c r="EI44" s="50"/>
      <c r="EJ44" s="295"/>
      <c r="EK44" s="10"/>
      <c r="EL44" s="264" t="e">
        <f>IF(AND($J$8=1,#REF!&gt;#REF!),AB$15&amp;", "&amp;AB$16&amp;", "&amp;$A44&amp;", "&amp;$B44&amp;", "&amp;$C44&amp;"; ","")</f>
        <v>#REF!</v>
      </c>
      <c r="EM44" s="255" t="e">
        <f>IF(AND($J$8=1,#REF!&gt;#REF!),AC$15&amp;", "&amp;AC$16&amp;", "&amp;$A44&amp;", "&amp;$B44&amp;", "&amp;$C44&amp;"; ","")</f>
        <v>#REF!</v>
      </c>
      <c r="EN44" s="256" t="e">
        <f>IF(AND($J$8=1,#REF!&gt;#REF!),AD$15&amp;", "&amp;AD$16&amp;", "&amp;$A44&amp;", "&amp;$B44&amp;", "&amp;$C44&amp;"; ","")</f>
        <v>#REF!</v>
      </c>
      <c r="EO44" s="255" t="e">
        <f>IF(AND($J$8=1,#REF!&gt;#REF!),AE$15&amp;", "&amp;AE$16&amp;", "&amp;$A44&amp;", "&amp;$B44&amp;", "&amp;$C44&amp;"; ","")</f>
        <v>#REF!</v>
      </c>
      <c r="EP44" s="254" t="e">
        <f>IF(AND($J$8=1,#REF!&gt;#REF!),AF$15&amp;", "&amp;AF$16&amp;", "&amp;$A44&amp;", "&amp;$B44&amp;", "&amp;$C44&amp;"; ","")</f>
        <v>#REF!</v>
      </c>
      <c r="EQ44" s="293" t="e">
        <f>IF(AND($J$8=1,#REF!&gt;#REF!),AG$15&amp;", "&amp;AG$16&amp;", "&amp;$A44&amp;", "&amp;$B44&amp;", "&amp;$C44&amp;"; ","")</f>
        <v>#REF!</v>
      </c>
      <c r="ER44" s="50"/>
      <c r="ES44" s="295"/>
      <c r="ET44" s="10"/>
      <c r="EU44" s="264" t="e">
        <f>IF(AND($K$8=1,#REF!&gt;0),IF((#REF!/#REF!)&lt;0.03,AB$15&amp;", "&amp;AB$16&amp;", "&amp;$A44&amp;", "&amp;$B44&amp;", "&amp;$C44&amp;"; ",""),"")</f>
        <v>#REF!</v>
      </c>
      <c r="EV44" s="255" t="e">
        <f>IF(AND($K$8=1,#REF!&gt;0),IF((#REF!/#REF!)&lt;0.03,AC$15&amp;", "&amp;AC$16&amp;", "&amp;$A44&amp;", "&amp;$B44&amp;", "&amp;$C44&amp;"; ",""),"")</f>
        <v>#REF!</v>
      </c>
      <c r="EW44" s="256" t="e">
        <f>IF(AND($K$8=1,#REF!&gt;0),IF((#REF!/#REF!)&lt;0.03,AD$15&amp;", "&amp;AD$16&amp;", "&amp;$A44&amp;", "&amp;$B44&amp;", "&amp;$C44&amp;"; ",""),"")</f>
        <v>#REF!</v>
      </c>
      <c r="EX44" s="255" t="e">
        <f>IF(AND($K$8=1,#REF!&gt;0),IF((#REF!/#REF!)&lt;0.03,AE$15&amp;", "&amp;AE$16&amp;", "&amp;$A44&amp;", "&amp;$B44&amp;", "&amp;$C44&amp;"; ",""),"")</f>
        <v>#REF!</v>
      </c>
      <c r="EY44" s="254" t="e">
        <f>IF(AND($K$8=1,#REF!&gt;0),IF((#REF!/#REF!)&lt;0.03,AF$15&amp;", "&amp;AF$16&amp;", "&amp;$A44&amp;", "&amp;$B44&amp;", "&amp;$C44&amp;"; ",""),"")</f>
        <v>#REF!</v>
      </c>
      <c r="EZ44" s="293" t="e">
        <f>IF(AND($K$8=1,#REF!&gt;0),IF((#REF!/#REF!)&lt;0.03,AG$15&amp;", "&amp;AG$16&amp;", "&amp;$A44&amp;", "&amp;$B44&amp;", "&amp;$C44&amp;"; ",""),"")</f>
        <v>#REF!</v>
      </c>
      <c r="FA44" s="50"/>
      <c r="FB44" s="3"/>
      <c r="FC44" s="323"/>
      <c r="FD44" s="10"/>
      <c r="FE44" s="264" t="e">
        <f>IF(AND($Q$8=1,SUM(#REF!,#REF!)&gt;$FC$22,#REF!=0),P$15&amp;", "&amp;P$16&amp;", "&amp;$A44&amp;", "&amp;$B44&amp;", "&amp;$C44&amp;"; ","")</f>
        <v>#REF!</v>
      </c>
      <c r="FF44" s="255" t="e">
        <f>IF(AND($Q$8=1,SUM(#REF!,#REF!)&gt;$FC$22,#REF!=0),Q$15&amp;", "&amp;Q$16&amp;", "&amp;$A44&amp;", "&amp;$B44&amp;", "&amp;$C44&amp;"; ","")</f>
        <v>#REF!</v>
      </c>
      <c r="FG44" s="256" t="e">
        <f>IF(AND($Q$8=1,SUM(#REF!,#REF!)&gt;$FC$22,#REF!=0),R$15&amp;", "&amp;R$16&amp;", "&amp;$A44&amp;", "&amp;$B44&amp;", "&amp;$C44&amp;"; ","")</f>
        <v>#REF!</v>
      </c>
      <c r="FH44" s="255" t="e">
        <f>IF(AND($Q$8=1,SUM(#REF!,#REF!)&gt;$FC$22,#REF!=0),S$15&amp;", "&amp;S$16&amp;", "&amp;$A44&amp;", "&amp;$B44&amp;", "&amp;$C44&amp;"; ","")</f>
        <v>#REF!</v>
      </c>
      <c r="FI44" s="254" t="e">
        <f>IF(AND($Q$8=1,SUM(#REF!,#REF!)&gt;$FC$22,#REF!=0),T$15&amp;", "&amp;T$16&amp;", "&amp;$A44&amp;", "&amp;$B44&amp;", "&amp;$C44&amp;"; ","")</f>
        <v>#REF!</v>
      </c>
      <c r="FJ44" s="293" t="e">
        <f>IF(AND($Q$8=1,SUM(#REF!,#REF!)&gt;$FC$22,#REF!=0),U$15&amp;", "&amp;U$16&amp;", "&amp;$A44&amp;", "&amp;$B44&amp;", "&amp;$C44&amp;"; ","")</f>
        <v>#REF!</v>
      </c>
      <c r="FK44" s="324"/>
      <c r="FL44" s="323"/>
      <c r="FM44" s="10"/>
      <c r="FN44" s="264" t="e">
        <f>IF(AND($R$8=1,SUM(#REF!,#REF!)&gt;0,SUM(#REF!,#REF!)=ABS(#REF!)),P$15&amp;", "&amp;P$16&amp;", "&amp;$A44&amp;", "&amp;$B44&amp;", "&amp;$C44&amp;"; ","")</f>
        <v>#REF!</v>
      </c>
      <c r="FO44" s="255" t="e">
        <f>IF(AND($R$8=1,SUM(#REF!,#REF!)&gt;0,SUM(#REF!,#REF!)=ABS(#REF!)),Q$15&amp;", "&amp;Q$16&amp;", "&amp;$A44&amp;", "&amp;$B44&amp;", "&amp;$C44&amp;"; ","")</f>
        <v>#REF!</v>
      </c>
      <c r="FP44" s="256" t="e">
        <f>IF(AND($R$8=1,SUM(#REF!,#REF!)&gt;0,SUM(#REF!,#REF!)=ABS(#REF!)),R$15&amp;", "&amp;R$16&amp;", "&amp;$A44&amp;", "&amp;$B44&amp;", "&amp;$C44&amp;"; ","")</f>
        <v>#REF!</v>
      </c>
      <c r="FQ44" s="255" t="e">
        <f>IF(AND($R$8=1,SUM(#REF!,#REF!)&gt;0,SUM(#REF!,#REF!)=ABS(#REF!)),S$15&amp;", "&amp;S$16&amp;", "&amp;$A44&amp;", "&amp;$B44&amp;", "&amp;$C44&amp;"; ","")</f>
        <v>#REF!</v>
      </c>
      <c r="FR44" s="254" t="e">
        <f>IF(AND($R$8=1,SUM(#REF!,#REF!)&gt;0,SUM(#REF!,#REF!)=ABS(#REF!)),T$15&amp;", "&amp;T$16&amp;", "&amp;$A44&amp;", "&amp;$B44&amp;", "&amp;$C44&amp;"; ","")</f>
        <v>#REF!</v>
      </c>
      <c r="FS44" s="293" t="e">
        <f>IF(AND($R$8=1,SUM(#REF!,#REF!)&gt;0,SUM(#REF!,#REF!)=ABS(#REF!)),U$15&amp;", "&amp;U$16&amp;", "&amp;$A44&amp;", "&amp;$B44&amp;", "&amp;$C44&amp;"; ","")</f>
        <v>#REF!</v>
      </c>
      <c r="FT44" s="324"/>
      <c r="FU44" s="3"/>
      <c r="FV44" s="3"/>
      <c r="FW44" s="3"/>
      <c r="FX44" s="3"/>
      <c r="FY44" s="3"/>
      <c r="FZ44" s="3"/>
      <c r="GA44" s="3"/>
      <c r="GB44" s="3"/>
      <c r="GC44" s="3"/>
      <c r="GD44" s="323"/>
      <c r="GE44" s="10"/>
      <c r="GF44" s="264" t="e">
        <f>IF(AND($T$8=1,#REF!&gt;0,EU44=""),IF((#REF!/#REF!)&lt;0.25,AB$15&amp;", "&amp;AB$16&amp;", "&amp;$A44&amp;", "&amp;$B44&amp;", "&amp;$C44&amp;"; ",""),"")</f>
        <v>#REF!</v>
      </c>
      <c r="GG44" s="255" t="e">
        <f>IF(AND($T$8=1,#REF!&gt;0,EV44=""),IF((#REF!/#REF!)&lt;0.25,AC$15&amp;", "&amp;AC$16&amp;", "&amp;$A44&amp;", "&amp;$B44&amp;", "&amp;$C44&amp;"; ",""),"")</f>
        <v>#REF!</v>
      </c>
      <c r="GH44" s="256" t="e">
        <f>IF(AND($T$8=1,#REF!&gt;0,EW44=""),IF((#REF!/#REF!)&lt;0.25,AD$15&amp;", "&amp;AD$16&amp;", "&amp;$A44&amp;", "&amp;$B44&amp;", "&amp;$C44&amp;"; ",""),"")</f>
        <v>#REF!</v>
      </c>
      <c r="GI44" s="255" t="e">
        <f>IF(AND($T$8=1,#REF!&gt;0,EX44=""),IF((#REF!/#REF!)&lt;0.25,AE$15&amp;", "&amp;AE$16&amp;", "&amp;$A44&amp;", "&amp;$B44&amp;", "&amp;$C44&amp;"; ",""),"")</f>
        <v>#REF!</v>
      </c>
      <c r="GJ44" s="254" t="e">
        <f>IF(AND($T$8=1,#REF!&gt;0,EY44=""),IF((#REF!/#REF!)&lt;0.25,AF$15&amp;", "&amp;AF$16&amp;", "&amp;$A44&amp;", "&amp;$B44&amp;", "&amp;$C44&amp;"; ",""),"")</f>
        <v>#REF!</v>
      </c>
      <c r="GK44" s="293" t="e">
        <f>IF(AND($T$8=1,#REF!&gt;0,EZ44=""),IF((#REF!/#REF!)&lt;0.25,AG$15&amp;", "&amp;AG$16&amp;", "&amp;$A44&amp;", "&amp;$B44&amp;", "&amp;$C44&amp;"; ",""),"")</f>
        <v>#REF!</v>
      </c>
      <c r="GL44" s="324"/>
      <c r="GM44" s="323"/>
      <c r="GN44" s="10"/>
      <c r="GO44" s="264" t="e">
        <f>IF(AND($U$8=1,$B44="Long length",#REF!&lt;&gt;0),D$15&amp;", "&amp;D$16&amp;", "&amp;$A44&amp;", "&amp;$B44&amp;", "&amp;$C44&amp;"; ","")</f>
        <v>#REF!</v>
      </c>
      <c r="GP44" s="255" t="e">
        <f>IF(AND($U$8=1,$B44="Long length",#REF!&lt;&gt;0),E$15&amp;", "&amp;E$16&amp;", "&amp;$A44&amp;", "&amp;$B44&amp;", "&amp;$C44&amp;"; ","")</f>
        <v>#REF!</v>
      </c>
      <c r="GQ44" s="256" t="e">
        <f>IF(AND($U$8=1,$B44="Long length",#REF!&lt;&gt;0),F$15&amp;", "&amp;F$16&amp;", "&amp;$A44&amp;", "&amp;$B44&amp;", "&amp;$C44&amp;"; ","")</f>
        <v>#REF!</v>
      </c>
      <c r="GR44" s="255" t="e">
        <f>IF(AND($U$8=1,$B44="Long length",#REF!&lt;&gt;0),G$15&amp;", "&amp;G$16&amp;", "&amp;$A44&amp;", "&amp;$B44&amp;", "&amp;$C44&amp;"; ","")</f>
        <v>#REF!</v>
      </c>
      <c r="GS44" s="254" t="e">
        <f>IF(AND($U$8=1,$B44="Long length",#REF!&lt;&gt;0),H$15&amp;", "&amp;H$16&amp;", "&amp;$A44&amp;", "&amp;$B44&amp;", "&amp;$C44&amp;"; ","")</f>
        <v>#REF!</v>
      </c>
      <c r="GT44" s="293" t="e">
        <f>IF(AND($U$8=1,$B44="Long length",#REF!&lt;&gt;0),I$15&amp;", "&amp;I$16&amp;", "&amp;$A44&amp;", "&amp;$B44&amp;", "&amp;$C44&amp;"; ","")</f>
        <v>#REF!</v>
      </c>
      <c r="GU44" s="324"/>
    </row>
    <row r="45" spans="1:203" x14ac:dyDescent="0.2">
      <c r="A45" s="3" t="s">
        <v>11293</v>
      </c>
      <c r="B45" s="3" t="s">
        <v>11274</v>
      </c>
      <c r="C45" s="3" t="s">
        <v>11284</v>
      </c>
      <c r="E45" s="295"/>
      <c r="F45" s="10"/>
      <c r="G45" s="265" t="e">
        <f>IF(AND($D$8=1,#REF!&gt;0),P$15&amp;", "&amp;P$16&amp;", "&amp;$A45&amp;", "&amp;$B45&amp;", "&amp;$C45&amp;"; ","")</f>
        <v>#REF!</v>
      </c>
      <c r="H45" s="258" t="e">
        <f>IF(AND($D$8=1,#REF!&gt;0),Q$15&amp;", "&amp;Q$16&amp;", "&amp;$A45&amp;", "&amp;$B45&amp;", "&amp;$C45&amp;"; ","")</f>
        <v>#REF!</v>
      </c>
      <c r="I45" s="259" t="e">
        <f>IF(AND($D$8=1,#REF!&gt;0),R$15&amp;", "&amp;R$16&amp;", "&amp;$A45&amp;", "&amp;$B45&amp;", "&amp;$C45&amp;"; ","")</f>
        <v>#REF!</v>
      </c>
      <c r="J45" s="258" t="e">
        <f>IF(AND($D$8=1,#REF!&gt;0),S$15&amp;", "&amp;S$16&amp;", "&amp;$A45&amp;", "&amp;$B45&amp;", "&amp;$C45&amp;"; ","")</f>
        <v>#REF!</v>
      </c>
      <c r="K45" s="299" t="e">
        <f>IF(AND($D$8=1,#REF!&gt;0),T$15&amp;", "&amp;T$16&amp;", "&amp;$A45&amp;", "&amp;$B45&amp;", "&amp;$C45&amp;"; ","")</f>
        <v>#REF!</v>
      </c>
      <c r="L45" s="266" t="e">
        <f>IF(AND($D$8=1,#REF!&gt;0),U$15&amp;", "&amp;U$16&amp;", "&amp;$A45&amp;", "&amp;$B45&amp;", "&amp;$C45&amp;"; ","")</f>
        <v>#REF!</v>
      </c>
      <c r="M45" s="50"/>
      <c r="N45" s="295"/>
      <c r="O45" s="10"/>
      <c r="P45" s="265" t="e">
        <f>IF(AND($E$8=1,#REF!&lt;0),D$14&amp;", "&amp;D$15&amp;", "&amp;D$16&amp;", "&amp;$A45&amp;", "&amp;$B45&amp;", "&amp;$C45&amp;"; ","")</f>
        <v>#REF!</v>
      </c>
      <c r="Q45" s="258" t="e">
        <f>IF(AND($E$8=1,#REF!&lt;0),E$14&amp;", "&amp;E$15&amp;", "&amp;E$16&amp;", "&amp;$A45&amp;", "&amp;$B45&amp;", "&amp;$C45&amp;"; ","")</f>
        <v>#REF!</v>
      </c>
      <c r="R45" s="259" t="e">
        <f>IF(AND($E$8=1,#REF!&lt;0),F$14&amp;", "&amp;F$15&amp;", "&amp;F$16&amp;", "&amp;$A45&amp;", "&amp;$B45&amp;", "&amp;$C45&amp;"; ","")</f>
        <v>#REF!</v>
      </c>
      <c r="S45" s="258" t="e">
        <f>IF(AND($E$8=1,#REF!&lt;0),G$14&amp;", "&amp;G$15&amp;", "&amp;G$16&amp;", "&amp;$A45&amp;", "&amp;$B45&amp;", "&amp;$C45&amp;"; ","")</f>
        <v>#REF!</v>
      </c>
      <c r="T45" s="299" t="e">
        <f>IF(AND($E$8=1,#REF!&lt;0),H$14&amp;", "&amp;H$15&amp;", "&amp;H$16&amp;", "&amp;$A45&amp;", "&amp;$B45&amp;", "&amp;$C45&amp;"; ","")</f>
        <v>#REF!</v>
      </c>
      <c r="U45" s="299" t="e">
        <f>IF(AND($E$8=1,#REF!&lt;0),I$14&amp;", "&amp;I$15&amp;", "&amp;I$16&amp;", "&amp;$A45&amp;", "&amp;$B45&amp;", "&amp;$C45&amp;"; ","")</f>
        <v>#REF!</v>
      </c>
      <c r="V45" s="265" t="e">
        <f>IF(AND($E$8=1,#REF!&lt;0),J$14&amp;", "&amp;J$15&amp;", "&amp;J$16&amp;", "&amp;$A45&amp;", "&amp;$B45&amp;", "&amp;$C45&amp;"; ","")</f>
        <v>#REF!</v>
      </c>
      <c r="W45" s="258" t="e">
        <f>IF(AND($E$8=1,#REF!&lt;0),K$14&amp;", "&amp;K$15&amp;", "&amp;K$16&amp;", "&amp;$A45&amp;", "&amp;$B45&amp;", "&amp;$C45&amp;"; ","")</f>
        <v>#REF!</v>
      </c>
      <c r="X45" s="259" t="e">
        <f>IF(AND($E$8=1,#REF!&lt;0),L$14&amp;", "&amp;L$15&amp;", "&amp;L$16&amp;", "&amp;$A45&amp;", "&amp;$B45&amp;", "&amp;$C45&amp;"; ","")</f>
        <v>#REF!</v>
      </c>
      <c r="Y45" s="258" t="e">
        <f>IF(AND($E$8=1,#REF!&lt;0),M$14&amp;", "&amp;M$15&amp;", "&amp;M$16&amp;", "&amp;$A45&amp;", "&amp;$B45&amp;", "&amp;$C45&amp;"; ","")</f>
        <v>#REF!</v>
      </c>
      <c r="Z45" s="299" t="e">
        <f>IF(AND($E$8=1,#REF!&lt;0),N$14&amp;", "&amp;N$15&amp;", "&amp;N$16&amp;", "&amp;$A45&amp;", "&amp;$B45&amp;", "&amp;$C45&amp;"; ","")</f>
        <v>#REF!</v>
      </c>
      <c r="AA45" s="299" t="e">
        <f>IF(AND($E$8=1,#REF!&lt;0),O$14&amp;", "&amp;O$15&amp;", "&amp;O$16&amp;", "&amp;$A45&amp;", "&amp;$B45&amp;", "&amp;$C45&amp;"; ","")</f>
        <v>#REF!</v>
      </c>
      <c r="AB45" s="265" t="e">
        <f>IF(AND($E$8=1,#REF!&lt;0),V$14&amp;", "&amp;V$15&amp;", "&amp;V$16&amp;", "&amp;$A45&amp;", "&amp;$B45&amp;", "&amp;$C45&amp;"; ","")</f>
        <v>#REF!</v>
      </c>
      <c r="AC45" s="258" t="e">
        <f>IF(AND($E$8=1,#REF!&lt;0),W$14&amp;", "&amp;W$15&amp;", "&amp;W$16&amp;", "&amp;$A45&amp;", "&amp;$B45&amp;", "&amp;$C45&amp;"; ","")</f>
        <v>#REF!</v>
      </c>
      <c r="AD45" s="259" t="e">
        <f>IF(AND($E$8=1,#REF!&lt;0),X$14&amp;", "&amp;X$15&amp;", "&amp;X$16&amp;", "&amp;$A45&amp;", "&amp;$B45&amp;", "&amp;$C45&amp;"; ","")</f>
        <v>#REF!</v>
      </c>
      <c r="AE45" s="794" t="e">
        <f>IF(AND($E$8=1,#REF!&lt;0),Y$14&amp;", "&amp;Y$15&amp;", "&amp;Y$16&amp;", "&amp;$A45&amp;", "&amp;$B45&amp;", "&amp;$C45&amp;"; ","")</f>
        <v>#REF!</v>
      </c>
      <c r="AF45" s="259" t="e">
        <f>IF(AND($E$8=1,#REF!&lt;0),Z$14&amp;", "&amp;Z$15&amp;", "&amp;Z$16&amp;", "&amp;$A45&amp;", "&amp;$B45&amp;", "&amp;$C45&amp;"; ","")</f>
        <v>#REF!</v>
      </c>
      <c r="AG45" s="299" t="e">
        <f>IF(AND($E$8=1,#REF!&lt;0),AA$14&amp;", "&amp;AA$15&amp;", "&amp;AA$16&amp;", "&amp;$A45&amp;", "&amp;$B45&amp;", "&amp;$C45&amp;"; ","")</f>
        <v>#REF!</v>
      </c>
      <c r="AH45" s="265" t="e">
        <f>IF(AND($E$8=1,#REF!&lt;0),AB$14&amp;", "&amp;AB$15&amp;", "&amp;AB$16&amp;", "&amp;$A45&amp;", "&amp;$B45&amp;", "&amp;$C45&amp;"; ","")</f>
        <v>#REF!</v>
      </c>
      <c r="AI45" s="258" t="e">
        <f>IF(AND($E$8=1,#REF!&lt;0),AC$14&amp;", "&amp;AC$15&amp;", "&amp;AC$16&amp;", "&amp;$A45&amp;", "&amp;$B45&amp;", "&amp;$C45&amp;"; ","")</f>
        <v>#REF!</v>
      </c>
      <c r="AJ45" s="259" t="e">
        <f>IF(AND($E$8=1,#REF!&lt;0),AD$14&amp;", "&amp;AD$15&amp;", "&amp;AD$16&amp;", "&amp;$A45&amp;", "&amp;$B45&amp;", "&amp;$C45&amp;"; ","")</f>
        <v>#REF!</v>
      </c>
      <c r="AK45" s="794" t="e">
        <f>IF(AND($E$8=1,#REF!&lt;0),AE$14&amp;", "&amp;AE$15&amp;", "&amp;AE$16&amp;", "&amp;$A45&amp;", "&amp;$B45&amp;", "&amp;$C45&amp;"; ","")</f>
        <v>#REF!</v>
      </c>
      <c r="AL45" s="259" t="e">
        <f>IF(AND($E$8=1,#REF!&lt;0),AF$14&amp;", "&amp;AF$15&amp;", "&amp;AF$16&amp;", "&amp;$A45&amp;", "&amp;$B45&amp;", "&amp;$C45&amp;"; ","")</f>
        <v>#REF!</v>
      </c>
      <c r="AM45" s="803" t="e">
        <f>IF(AND($E$8=1,#REF!&lt;0),AG$14&amp;", "&amp;AG$15&amp;", "&amp;AG$16&amp;", "&amp;$A45&amp;", "&amp;$B45&amp;", "&amp;$C45&amp;"; ","")</f>
        <v>#REF!</v>
      </c>
      <c r="AN45" s="50"/>
      <c r="AO45" s="295"/>
      <c r="AP45" s="10"/>
      <c r="AQ45" s="265" t="e">
        <f>IF(AND($F$8=1,ABS(#REF!)&lt;&gt;INT(ABS(#REF!))),D$14&amp;", "&amp;D$15&amp;", "&amp;D$16&amp;", "&amp;$A45&amp;", "&amp;$B45&amp;", "&amp;$C45&amp;"; ","")</f>
        <v>#REF!</v>
      </c>
      <c r="AR45" s="258" t="e">
        <f>IF(AND($F$8=1,ABS(#REF!)&lt;&gt;INT(ABS(#REF!))),E$14&amp;", "&amp;E$15&amp;", "&amp;E$16&amp;", "&amp;$A45&amp;", "&amp;$B45&amp;", "&amp;$C45&amp;"; ","")</f>
        <v>#REF!</v>
      </c>
      <c r="AS45" s="259" t="e">
        <f>IF(AND($F$8=1,ABS(#REF!)&lt;&gt;INT(ABS(#REF!))),F$14&amp;", "&amp;F$15&amp;", "&amp;F$16&amp;", "&amp;$A45&amp;", "&amp;$B45&amp;", "&amp;$C45&amp;"; ","")</f>
        <v>#REF!</v>
      </c>
      <c r="AT45" s="258" t="e">
        <f>IF(AND($F$8=1,ABS(#REF!)&lt;&gt;INT(ABS(#REF!))),G$14&amp;", "&amp;G$15&amp;", "&amp;G$16&amp;", "&amp;$A45&amp;", "&amp;$B45&amp;", "&amp;$C45&amp;"; ","")</f>
        <v>#REF!</v>
      </c>
      <c r="AU45" s="299" t="e">
        <f>IF(AND($F$8=1,ABS(#REF!)&lt;&gt;INT(ABS(#REF!))),H$14&amp;", "&amp;H$15&amp;", "&amp;H$16&amp;", "&amp;$A45&amp;", "&amp;$B45&amp;", "&amp;$C45&amp;"; ","")</f>
        <v>#REF!</v>
      </c>
      <c r="AV45" s="299" t="e">
        <f>IF(AND($F$8=1,ABS(#REF!)&lt;&gt;INT(ABS(#REF!))),I$14&amp;", "&amp;I$15&amp;", "&amp;I$16&amp;", "&amp;$A45&amp;", "&amp;$B45&amp;", "&amp;$C45&amp;"; ","")</f>
        <v>#REF!</v>
      </c>
      <c r="AW45" s="265" t="e">
        <f>IF(AND($F$8=1,ABS(#REF!)&lt;&gt;INT(ABS(#REF!))),J$14&amp;", "&amp;J$15&amp;", "&amp;J$16&amp;", "&amp;$A45&amp;", "&amp;$B45&amp;", "&amp;$C45&amp;"; ","")</f>
        <v>#REF!</v>
      </c>
      <c r="AX45" s="258" t="e">
        <f>IF(AND($F$8=1,ABS(#REF!)&lt;&gt;INT(ABS(#REF!))),K$14&amp;", "&amp;K$15&amp;", "&amp;K$16&amp;", "&amp;$A45&amp;", "&amp;$B45&amp;", "&amp;$C45&amp;"; ","")</f>
        <v>#REF!</v>
      </c>
      <c r="AY45" s="259" t="e">
        <f>IF(AND($F$8=1,ABS(#REF!)&lt;&gt;INT(ABS(#REF!))),L$14&amp;", "&amp;L$15&amp;", "&amp;L$16&amp;", "&amp;$A45&amp;", "&amp;$B45&amp;", "&amp;$C45&amp;"; ","")</f>
        <v>#REF!</v>
      </c>
      <c r="AZ45" s="258" t="e">
        <f>IF(AND($F$8=1,ABS(#REF!)&lt;&gt;INT(ABS(#REF!))),M$14&amp;", "&amp;M$15&amp;", "&amp;M$16&amp;", "&amp;$A45&amp;", "&amp;$B45&amp;", "&amp;$C45&amp;"; ","")</f>
        <v>#REF!</v>
      </c>
      <c r="BA45" s="299" t="e">
        <f>IF(AND($F$8=1,ABS(#REF!)&lt;&gt;INT(ABS(#REF!))),N$14&amp;", "&amp;N$15&amp;", "&amp;N$16&amp;", "&amp;$A45&amp;", "&amp;$B45&amp;", "&amp;$C45&amp;"; ","")</f>
        <v>#REF!</v>
      </c>
      <c r="BB45" s="803" t="e">
        <f>IF(AND($F$8=1,ABS(#REF!)&lt;&gt;INT(ABS(#REF!))),O$14&amp;", "&amp;O$15&amp;", "&amp;O$16&amp;", "&amp;$A45&amp;", "&amp;$B45&amp;", "&amp;$C45&amp;"; ","")</f>
        <v>#REF!</v>
      </c>
      <c r="BC45" s="265" t="e">
        <f>IF(AND($F$8=1,ABS(#REF!)&lt;&gt;INT(ABS(#REF!))),P$14&amp;", "&amp;P$15&amp;", "&amp;P$16&amp;", "&amp;$A45&amp;", "&amp;$B45&amp;", "&amp;$C45&amp;"; ","")</f>
        <v>#REF!</v>
      </c>
      <c r="BD45" s="258" t="e">
        <f>IF(AND($F$8=1,ABS(#REF!)&lt;&gt;INT(ABS(#REF!))),Q$14&amp;", "&amp;Q$15&amp;", "&amp;Q$16&amp;", "&amp;$A45&amp;", "&amp;$B45&amp;", "&amp;$C45&amp;"; ","")</f>
        <v>#REF!</v>
      </c>
      <c r="BE45" s="259" t="e">
        <f>IF(AND($F$8=1,ABS(#REF!)&lt;&gt;INT(ABS(#REF!))),R$14&amp;", "&amp;R$15&amp;", "&amp;R$16&amp;", "&amp;$A45&amp;", "&amp;$B45&amp;", "&amp;$C45&amp;"; ","")</f>
        <v>#REF!</v>
      </c>
      <c r="BF45" s="258" t="e">
        <f>IF(AND($F$8=1,ABS(#REF!)&lt;&gt;INT(ABS(#REF!))),S$14&amp;", "&amp;S$15&amp;", "&amp;S$16&amp;", "&amp;$A45&amp;", "&amp;$B45&amp;", "&amp;$C45&amp;"; ","")</f>
        <v>#REF!</v>
      </c>
      <c r="BG45" s="299" t="e">
        <f>IF(AND($F$8=1,ABS(#REF!)&lt;&gt;INT(ABS(#REF!))),T$14&amp;", "&amp;T$15&amp;", "&amp;T$16&amp;", "&amp;$A45&amp;", "&amp;$B45&amp;", "&amp;$C45&amp;"; ","")</f>
        <v>#REF!</v>
      </c>
      <c r="BH45" s="803" t="e">
        <f>IF(AND($F$8=1,ABS(#REF!)&lt;&gt;INT(ABS(#REF!))),U$14&amp;", "&amp;U$15&amp;", "&amp;U$16&amp;", "&amp;$A45&amp;", "&amp;$B45&amp;", "&amp;$C45&amp;"; ","")</f>
        <v>#REF!</v>
      </c>
      <c r="BI45" s="265" t="e">
        <f>IF(AND($F$8=1,ABS(#REF!)&lt;&gt;INT(ABS(#REF!))),V$14&amp;", "&amp;V$15&amp;", "&amp;V$16&amp;", "&amp;$A45&amp;", "&amp;$B45&amp;", "&amp;$C45&amp;"; ","")</f>
        <v>#REF!</v>
      </c>
      <c r="BJ45" s="258" t="e">
        <f>IF(AND($F$8=1,ABS(#REF!)&lt;&gt;INT(ABS(#REF!))),W$14&amp;", "&amp;W$15&amp;", "&amp;W$16&amp;", "&amp;$A45&amp;", "&amp;$B45&amp;", "&amp;$C45&amp;"; ","")</f>
        <v>#REF!</v>
      </c>
      <c r="BK45" s="259" t="e">
        <f>IF(AND($F$8=1,ABS(#REF!)&lt;&gt;INT(ABS(#REF!))),X$14&amp;", "&amp;X$15&amp;", "&amp;X$16&amp;", "&amp;$A45&amp;", "&amp;$B45&amp;", "&amp;$C45&amp;"; ","")</f>
        <v>#REF!</v>
      </c>
      <c r="BL45" s="258" t="e">
        <f>IF(AND($F$8=1,ABS(#REF!)&lt;&gt;INT(ABS(#REF!))),Y$14&amp;", "&amp;Y$15&amp;", "&amp;Y$16&amp;", "&amp;$A45&amp;", "&amp;$B45&amp;", "&amp;$C45&amp;"; ","")</f>
        <v>#REF!</v>
      </c>
      <c r="BM45" s="299" t="e">
        <f>IF(AND($F$8=1,ABS(#REF!)&lt;&gt;INT(ABS(#REF!))),Z$14&amp;", "&amp;Z$15&amp;", "&amp;Z$16&amp;", "&amp;$A45&amp;", "&amp;$B45&amp;", "&amp;$C45&amp;"; ","")</f>
        <v>#REF!</v>
      </c>
      <c r="BN45" s="803" t="e">
        <f>IF(AND($F$8=1,ABS(#REF!)&lt;&gt;INT(ABS(#REF!))),AA$14&amp;", "&amp;AA$15&amp;", "&amp;AA$16&amp;", "&amp;$A45&amp;", "&amp;$B45&amp;", "&amp;$C45&amp;"; ","")</f>
        <v>#REF!</v>
      </c>
      <c r="BO45" s="50"/>
      <c r="BP45" s="295"/>
      <c r="BQ45" s="10"/>
      <c r="BR45" s="281"/>
      <c r="BS45" s="280"/>
      <c r="BT45" s="288"/>
      <c r="BU45" s="280"/>
      <c r="BV45" s="305"/>
      <c r="BW45" s="305"/>
      <c r="BX45" s="281"/>
      <c r="BY45" s="280"/>
      <c r="BZ45" s="288"/>
      <c r="CA45" s="280"/>
      <c r="CB45" s="305"/>
      <c r="CC45" s="805"/>
      <c r="CD45" s="305"/>
      <c r="CE45" s="809"/>
      <c r="CF45" s="305"/>
      <c r="CG45" s="809"/>
      <c r="CH45" s="305"/>
      <c r="CI45" s="305"/>
      <c r="CJ45" s="281"/>
      <c r="CK45" s="280"/>
      <c r="CL45" s="288"/>
      <c r="CM45" s="280"/>
      <c r="CN45" s="305"/>
      <c r="CO45" s="304"/>
      <c r="CP45" s="50"/>
      <c r="CQ45" s="295"/>
      <c r="CR45" s="10"/>
      <c r="CS45" s="319" t="s">
        <v>124</v>
      </c>
      <c r="CT45" s="10" t="s">
        <v>11274</v>
      </c>
      <c r="CU45" s="10" t="s">
        <v>11275</v>
      </c>
      <c r="CV45" s="264" t="e">
        <f t="shared" si="1"/>
        <v>#REF!</v>
      </c>
      <c r="CW45" s="255" t="e">
        <f t="shared" si="1"/>
        <v>#REF!</v>
      </c>
      <c r="CX45" s="301"/>
      <c r="CY45" s="287"/>
      <c r="CZ45" s="303"/>
      <c r="DA45" s="303"/>
      <c r="DB45" s="264" t="e">
        <f t="shared" si="2"/>
        <v>#REF!</v>
      </c>
      <c r="DC45" s="255" t="e">
        <f t="shared" si="3"/>
        <v>#REF!</v>
      </c>
      <c r="DD45" s="301"/>
      <c r="DE45" s="287"/>
      <c r="DF45" s="303"/>
      <c r="DG45" s="303"/>
      <c r="DH45" s="264" t="e">
        <f t="shared" si="4"/>
        <v>#REF!</v>
      </c>
      <c r="DI45" s="255" t="e">
        <f t="shared" si="5"/>
        <v>#REF!</v>
      </c>
      <c r="DJ45" s="301"/>
      <c r="DK45" s="287"/>
      <c r="DL45" s="303"/>
      <c r="DM45" s="303"/>
      <c r="DN45" s="264" t="e">
        <f t="shared" si="6"/>
        <v>#REF!</v>
      </c>
      <c r="DO45" s="255" t="e">
        <f t="shared" si="7"/>
        <v>#REF!</v>
      </c>
      <c r="DP45" s="301"/>
      <c r="DQ45" s="287"/>
      <c r="DR45" s="303"/>
      <c r="DS45" s="303"/>
      <c r="DT45" s="264" t="e">
        <f t="shared" si="8"/>
        <v>#REF!</v>
      </c>
      <c r="DU45" s="255" t="e">
        <f t="shared" si="9"/>
        <v>#REF!</v>
      </c>
      <c r="DV45" s="301"/>
      <c r="DW45" s="287"/>
      <c r="DX45" s="303"/>
      <c r="DY45" s="808"/>
      <c r="DZ45" s="50"/>
      <c r="EA45" s="295"/>
      <c r="EB45" s="10"/>
      <c r="EC45" s="265" t="e">
        <f>IF(AND($I$8=1,#REF!&lt;&gt;ROUND(#REF!,2)),AB$15&amp;", "&amp;AB$16&amp;", "&amp;$A45&amp;", "&amp;$B45&amp;", "&amp;$C45&amp;"; ","")</f>
        <v>#REF!</v>
      </c>
      <c r="ED45" s="258" t="e">
        <f>IF(AND($I$8=1,#REF!&lt;&gt;ROUND(#REF!,2)),AC$15&amp;", "&amp;AC$16&amp;", "&amp;$A45&amp;", "&amp;$B45&amp;", "&amp;$C45&amp;"; ","")</f>
        <v>#REF!</v>
      </c>
      <c r="EE45" s="259" t="e">
        <f>IF(AND($I$8=1,#REF!&lt;&gt;ROUND(#REF!,2)),AD$15&amp;", "&amp;AD$16&amp;", "&amp;$A45&amp;", "&amp;$B45&amp;", "&amp;$C45&amp;"; ","")</f>
        <v>#REF!</v>
      </c>
      <c r="EF45" s="258" t="e">
        <f>IF(AND($I$8=1,#REF!&lt;&gt;ROUND(#REF!,2)),AE$15&amp;", "&amp;AE$16&amp;", "&amp;$A45&amp;", "&amp;$B45&amp;", "&amp;$C45&amp;"; ","")</f>
        <v>#REF!</v>
      </c>
      <c r="EG45" s="299" t="e">
        <f>IF(AND($I$8=1,#REF!&lt;&gt;ROUND(#REF!,2)),AF$15&amp;", "&amp;AF$16&amp;", "&amp;$A45&amp;", "&amp;$B45&amp;", "&amp;$C45&amp;"; ","")</f>
        <v>#REF!</v>
      </c>
      <c r="EH45" s="266" t="e">
        <f>IF(AND($I$8=1,#REF!&lt;&gt;ROUND(#REF!,2)),AG$15&amp;", "&amp;AG$16&amp;", "&amp;$A45&amp;", "&amp;$B45&amp;", "&amp;$C45&amp;"; ","")</f>
        <v>#REF!</v>
      </c>
      <c r="EI45" s="50"/>
      <c r="EJ45" s="295"/>
      <c r="EK45" s="10"/>
      <c r="EL45" s="265" t="e">
        <f>IF(AND($J$8=1,#REF!&gt;#REF!),AB$15&amp;", "&amp;AB$16&amp;", "&amp;$A45&amp;", "&amp;$B45&amp;", "&amp;$C45&amp;"; ","")</f>
        <v>#REF!</v>
      </c>
      <c r="EM45" s="258" t="e">
        <f>IF(AND($J$8=1,#REF!&gt;#REF!),AC$15&amp;", "&amp;AC$16&amp;", "&amp;$A45&amp;", "&amp;$B45&amp;", "&amp;$C45&amp;"; ","")</f>
        <v>#REF!</v>
      </c>
      <c r="EN45" s="259" t="e">
        <f>IF(AND($J$8=1,#REF!&gt;#REF!),AD$15&amp;", "&amp;AD$16&amp;", "&amp;$A45&amp;", "&amp;$B45&amp;", "&amp;$C45&amp;"; ","")</f>
        <v>#REF!</v>
      </c>
      <c r="EO45" s="258" t="e">
        <f>IF(AND($J$8=1,#REF!&gt;#REF!),AE$15&amp;", "&amp;AE$16&amp;", "&amp;$A45&amp;", "&amp;$B45&amp;", "&amp;$C45&amp;"; ","")</f>
        <v>#REF!</v>
      </c>
      <c r="EP45" s="812" t="e">
        <f>IF(AND($J$8=1,#REF!&gt;#REF!),AF$15&amp;", "&amp;AF$16&amp;", "&amp;$A45&amp;", "&amp;$B45&amp;", "&amp;$C45&amp;"; ","")</f>
        <v>#REF!</v>
      </c>
      <c r="EQ45" s="266" t="e">
        <f>IF(AND($J$8=1,#REF!&gt;#REF!),AG$15&amp;", "&amp;AG$16&amp;", "&amp;$A45&amp;", "&amp;$B45&amp;", "&amp;$C45&amp;"; ","")</f>
        <v>#REF!</v>
      </c>
      <c r="ER45" s="50"/>
      <c r="ES45" s="295"/>
      <c r="ET45" s="10"/>
      <c r="EU45" s="265" t="e">
        <f>IF(AND($K$8=1,#REF!&gt;0),IF((#REF!/#REF!)&lt;0.03,AB$15&amp;", "&amp;AB$16&amp;", "&amp;$A45&amp;", "&amp;$B45&amp;", "&amp;$C45&amp;"; ",""),"")</f>
        <v>#REF!</v>
      </c>
      <c r="EV45" s="258" t="e">
        <f>IF(AND($K$8=1,#REF!&gt;0),IF((#REF!/#REF!)&lt;0.03,AC$15&amp;", "&amp;AC$16&amp;", "&amp;$A45&amp;", "&amp;$B45&amp;", "&amp;$C45&amp;"; ",""),"")</f>
        <v>#REF!</v>
      </c>
      <c r="EW45" s="259" t="e">
        <f>IF(AND($K$8=1,#REF!&gt;0),IF((#REF!/#REF!)&lt;0.03,AD$15&amp;", "&amp;AD$16&amp;", "&amp;$A45&amp;", "&amp;$B45&amp;", "&amp;$C45&amp;"; ",""),"")</f>
        <v>#REF!</v>
      </c>
      <c r="EX45" s="258" t="e">
        <f>IF(AND($K$8=1,#REF!&gt;0),IF((#REF!/#REF!)&lt;0.03,AE$15&amp;", "&amp;AE$16&amp;", "&amp;$A45&amp;", "&amp;$B45&amp;", "&amp;$C45&amp;"; ",""),"")</f>
        <v>#REF!</v>
      </c>
      <c r="EY45" s="812" t="e">
        <f>IF(AND($K$8=1,#REF!&gt;0),IF((#REF!/#REF!)&lt;0.03,AF$15&amp;", "&amp;AF$16&amp;", "&amp;$A45&amp;", "&amp;$B45&amp;", "&amp;$C45&amp;"; ",""),"")</f>
        <v>#REF!</v>
      </c>
      <c r="EZ45" s="266" t="e">
        <f>IF(AND($K$8=1,#REF!&gt;0),IF((#REF!/#REF!)&lt;0.03,AG$15&amp;", "&amp;AG$16&amp;", "&amp;$A45&amp;", "&amp;$B45&amp;", "&amp;$C45&amp;"; ",""),"")</f>
        <v>#REF!</v>
      </c>
      <c r="FA45" s="50"/>
      <c r="FB45" s="3"/>
      <c r="FC45" s="323"/>
      <c r="FD45" s="10"/>
      <c r="FE45" s="265" t="e">
        <f>IF(AND($Q$8=1,SUM(#REF!,#REF!)&gt;$FC$22,#REF!=0),P$15&amp;", "&amp;P$16&amp;", "&amp;$A45&amp;", "&amp;$B45&amp;", "&amp;$C45&amp;"; ","")</f>
        <v>#REF!</v>
      </c>
      <c r="FF45" s="258" t="e">
        <f>IF(AND($Q$8=1,SUM(#REF!,#REF!)&gt;$FC$22,#REF!=0),Q$15&amp;", "&amp;Q$16&amp;", "&amp;$A45&amp;", "&amp;$B45&amp;", "&amp;$C45&amp;"; ","")</f>
        <v>#REF!</v>
      </c>
      <c r="FG45" s="259" t="e">
        <f>IF(AND($Q$8=1,SUM(#REF!,#REF!)&gt;$FC$22,#REF!=0),R$15&amp;", "&amp;R$16&amp;", "&amp;$A45&amp;", "&amp;$B45&amp;", "&amp;$C45&amp;"; ","")</f>
        <v>#REF!</v>
      </c>
      <c r="FH45" s="258" t="e">
        <f>IF(AND($Q$8=1,SUM(#REF!,#REF!)&gt;$FC$22,#REF!=0),S$15&amp;", "&amp;S$16&amp;", "&amp;$A45&amp;", "&amp;$B45&amp;", "&amp;$C45&amp;"; ","")</f>
        <v>#REF!</v>
      </c>
      <c r="FI45" s="812" t="e">
        <f>IF(AND($Q$8=1,SUM(#REF!,#REF!)&gt;$FC$22,#REF!=0),T$15&amp;", "&amp;T$16&amp;", "&amp;$A45&amp;", "&amp;$B45&amp;", "&amp;$C45&amp;"; ","")</f>
        <v>#REF!</v>
      </c>
      <c r="FJ45" s="266" t="e">
        <f>IF(AND($Q$8=1,SUM(#REF!,#REF!)&gt;$FC$22,#REF!=0),U$15&amp;", "&amp;U$16&amp;", "&amp;$A45&amp;", "&amp;$B45&amp;", "&amp;$C45&amp;"; ","")</f>
        <v>#REF!</v>
      </c>
      <c r="FK45" s="324"/>
      <c r="FL45" s="323"/>
      <c r="FM45" s="10"/>
      <c r="FN45" s="265" t="e">
        <f>IF(AND($R$8=1,SUM(#REF!,#REF!)&gt;0,SUM(#REF!,#REF!)=ABS(#REF!)),P$15&amp;", "&amp;P$16&amp;", "&amp;$A45&amp;", "&amp;$B45&amp;", "&amp;$C45&amp;"; ","")</f>
        <v>#REF!</v>
      </c>
      <c r="FO45" s="258" t="e">
        <f>IF(AND($R$8=1,SUM(#REF!,#REF!)&gt;0,SUM(#REF!,#REF!)=ABS(#REF!)),Q$15&amp;", "&amp;Q$16&amp;", "&amp;$A45&amp;", "&amp;$B45&amp;", "&amp;$C45&amp;"; ","")</f>
        <v>#REF!</v>
      </c>
      <c r="FP45" s="259" t="e">
        <f>IF(AND($R$8=1,SUM(#REF!,#REF!)&gt;0,SUM(#REF!,#REF!)=ABS(#REF!)),R$15&amp;", "&amp;R$16&amp;", "&amp;$A45&amp;", "&amp;$B45&amp;", "&amp;$C45&amp;"; ","")</f>
        <v>#REF!</v>
      </c>
      <c r="FQ45" s="258" t="e">
        <f>IF(AND($R$8=1,SUM(#REF!,#REF!)&gt;0,SUM(#REF!,#REF!)=ABS(#REF!)),S$15&amp;", "&amp;S$16&amp;", "&amp;$A45&amp;", "&amp;$B45&amp;", "&amp;$C45&amp;"; ","")</f>
        <v>#REF!</v>
      </c>
      <c r="FR45" s="812" t="e">
        <f>IF(AND($R$8=1,SUM(#REF!,#REF!)&gt;0,SUM(#REF!,#REF!)=ABS(#REF!)),T$15&amp;", "&amp;T$16&amp;", "&amp;$A45&amp;", "&amp;$B45&amp;", "&amp;$C45&amp;"; ","")</f>
        <v>#REF!</v>
      </c>
      <c r="FS45" s="266" t="e">
        <f>IF(AND($R$8=1,SUM(#REF!,#REF!)&gt;0,SUM(#REF!,#REF!)=ABS(#REF!)),U$15&amp;", "&amp;U$16&amp;", "&amp;$A45&amp;", "&amp;$B45&amp;", "&amp;$C45&amp;"; ","")</f>
        <v>#REF!</v>
      </c>
      <c r="FT45" s="324"/>
      <c r="FU45" s="3"/>
      <c r="FV45" s="3"/>
      <c r="FW45" s="3"/>
      <c r="FX45" s="3"/>
      <c r="FY45" s="3"/>
      <c r="FZ45" s="3"/>
      <c r="GA45" s="3"/>
      <c r="GB45" s="3"/>
      <c r="GC45" s="3"/>
      <c r="GD45" s="323"/>
      <c r="GE45" s="10"/>
      <c r="GF45" s="265" t="e">
        <f>IF(AND($T$8=1,#REF!&gt;0,EU45=""),IF((#REF!/#REF!)&lt;0.25,AB$15&amp;", "&amp;AB$16&amp;", "&amp;$A45&amp;", "&amp;$B45&amp;", "&amp;$C45&amp;"; ",""),"")</f>
        <v>#REF!</v>
      </c>
      <c r="GG45" s="258" t="e">
        <f>IF(AND($T$8=1,#REF!&gt;0,EV45=""),IF((#REF!/#REF!)&lt;0.25,AC$15&amp;", "&amp;AC$16&amp;", "&amp;$A45&amp;", "&amp;$B45&amp;", "&amp;$C45&amp;"; ",""),"")</f>
        <v>#REF!</v>
      </c>
      <c r="GH45" s="259" t="e">
        <f>IF(AND($T$8=1,#REF!&gt;0,EW45=""),IF((#REF!/#REF!)&lt;0.25,AD$15&amp;", "&amp;AD$16&amp;", "&amp;$A45&amp;", "&amp;$B45&amp;", "&amp;$C45&amp;"; ",""),"")</f>
        <v>#REF!</v>
      </c>
      <c r="GI45" s="258" t="e">
        <f>IF(AND($T$8=1,#REF!&gt;0,EX45=""),IF((#REF!/#REF!)&lt;0.25,AE$15&amp;", "&amp;AE$16&amp;", "&amp;$A45&amp;", "&amp;$B45&amp;", "&amp;$C45&amp;"; ",""),"")</f>
        <v>#REF!</v>
      </c>
      <c r="GJ45" s="812" t="e">
        <f>IF(AND($T$8=1,#REF!&gt;0,EY45=""),IF((#REF!/#REF!)&lt;0.25,AF$15&amp;", "&amp;AF$16&amp;", "&amp;$A45&amp;", "&amp;$B45&amp;", "&amp;$C45&amp;"; ",""),"")</f>
        <v>#REF!</v>
      </c>
      <c r="GK45" s="266" t="e">
        <f>IF(AND($T$8=1,#REF!&gt;0,EZ45=""),IF((#REF!/#REF!)&lt;0.25,AG$15&amp;", "&amp;AG$16&amp;", "&amp;$A45&amp;", "&amp;$B45&amp;", "&amp;$C45&amp;"; ",""),"")</f>
        <v>#REF!</v>
      </c>
      <c r="GL45" s="324"/>
      <c r="GM45" s="323"/>
      <c r="GN45" s="10"/>
      <c r="GO45" s="265" t="e">
        <f>IF(AND($U$8=1,$B45="Long length",#REF!&lt;&gt;0),D$15&amp;", "&amp;D$16&amp;", "&amp;$A45&amp;", "&amp;$B45&amp;", "&amp;$C45&amp;"; ","")</f>
        <v>#REF!</v>
      </c>
      <c r="GP45" s="258" t="e">
        <f>IF(AND($U$8=1,$B45="Long length",#REF!&lt;&gt;0),E$15&amp;", "&amp;E$16&amp;", "&amp;$A45&amp;", "&amp;$B45&amp;", "&amp;$C45&amp;"; ","")</f>
        <v>#REF!</v>
      </c>
      <c r="GQ45" s="259" t="e">
        <f>IF(AND($U$8=1,$B45="Long length",#REF!&lt;&gt;0),F$15&amp;", "&amp;F$16&amp;", "&amp;$A45&amp;", "&amp;$B45&amp;", "&amp;$C45&amp;"; ","")</f>
        <v>#REF!</v>
      </c>
      <c r="GR45" s="258" t="e">
        <f>IF(AND($U$8=1,$B45="Long length",#REF!&lt;&gt;0),G$15&amp;", "&amp;G$16&amp;", "&amp;$A45&amp;", "&amp;$B45&amp;", "&amp;$C45&amp;"; ","")</f>
        <v>#REF!</v>
      </c>
      <c r="GS45" s="812" t="e">
        <f>IF(AND($U$8=1,$B45="Long length",#REF!&lt;&gt;0),H$15&amp;", "&amp;H$16&amp;", "&amp;$A45&amp;", "&amp;$B45&amp;", "&amp;$C45&amp;"; ","")</f>
        <v>#REF!</v>
      </c>
      <c r="GT45" s="266" t="e">
        <f>IF(AND($U$8=1,$B45="Long length",#REF!&lt;&gt;0),I$15&amp;", "&amp;I$16&amp;", "&amp;$A45&amp;", "&amp;$B45&amp;", "&amp;$C45&amp;"; ","")</f>
        <v>#REF!</v>
      </c>
      <c r="GU45" s="324"/>
    </row>
    <row r="46" spans="1:203" x14ac:dyDescent="0.2">
      <c r="A46" s="3" t="s">
        <v>11293</v>
      </c>
      <c r="B46" s="3" t="s">
        <v>11286</v>
      </c>
      <c r="C46" s="3" t="s">
        <v>11275</v>
      </c>
      <c r="E46" s="295"/>
      <c r="F46" s="10"/>
      <c r="G46" s="265" t="e">
        <f>IF(AND($D$8=1,#REF!&gt;0),P$15&amp;", "&amp;P$16&amp;", "&amp;$A46&amp;", "&amp;$B46&amp;", "&amp;$C46&amp;"; ","")</f>
        <v>#REF!</v>
      </c>
      <c r="H46" s="258" t="e">
        <f>IF(AND($D$8=1,#REF!&gt;0),Q$15&amp;", "&amp;Q$16&amp;", "&amp;$A46&amp;", "&amp;$B46&amp;", "&amp;$C46&amp;"; ","")</f>
        <v>#REF!</v>
      </c>
      <c r="I46" s="259" t="e">
        <f>IF(AND($D$8=1,#REF!&gt;0),R$15&amp;", "&amp;R$16&amp;", "&amp;$A46&amp;", "&amp;$B46&amp;", "&amp;$C46&amp;"; ","")</f>
        <v>#REF!</v>
      </c>
      <c r="J46" s="258" t="e">
        <f>IF(AND($D$8=1,#REF!&gt;0),S$15&amp;", "&amp;S$16&amp;", "&amp;$A46&amp;", "&amp;$B46&amp;", "&amp;$C46&amp;"; ","")</f>
        <v>#REF!</v>
      </c>
      <c r="K46" s="299" t="e">
        <f>IF(AND($D$8=1,#REF!&gt;0),T$15&amp;", "&amp;T$16&amp;", "&amp;$A46&amp;", "&amp;$B46&amp;", "&amp;$C46&amp;"; ","")</f>
        <v>#REF!</v>
      </c>
      <c r="L46" s="266" t="e">
        <f>IF(AND($D$8=1,#REF!&gt;0),U$15&amp;", "&amp;U$16&amp;", "&amp;$A46&amp;", "&amp;$B46&amp;", "&amp;$C46&amp;"; ","")</f>
        <v>#REF!</v>
      </c>
      <c r="M46" s="50"/>
      <c r="N46" s="295"/>
      <c r="O46" s="10"/>
      <c r="P46" s="265" t="e">
        <f>IF(AND($E$8=1,#REF!&lt;0),D$14&amp;", "&amp;D$15&amp;", "&amp;D$16&amp;", "&amp;$A46&amp;", "&amp;$B46&amp;", "&amp;$C46&amp;"; ","")</f>
        <v>#REF!</v>
      </c>
      <c r="Q46" s="258" t="e">
        <f>IF(AND($E$8=1,#REF!&lt;0),E$14&amp;", "&amp;E$15&amp;", "&amp;E$16&amp;", "&amp;$A46&amp;", "&amp;$B46&amp;", "&amp;$C46&amp;"; ","")</f>
        <v>#REF!</v>
      </c>
      <c r="R46" s="259" t="e">
        <f>IF(AND($E$8=1,#REF!&lt;0),F$14&amp;", "&amp;F$15&amp;", "&amp;F$16&amp;", "&amp;$A46&amp;", "&amp;$B46&amp;", "&amp;$C46&amp;"; ","")</f>
        <v>#REF!</v>
      </c>
      <c r="S46" s="258" t="e">
        <f>IF(AND($E$8=1,#REF!&lt;0),G$14&amp;", "&amp;G$15&amp;", "&amp;G$16&amp;", "&amp;$A46&amp;", "&amp;$B46&amp;", "&amp;$C46&amp;"; ","")</f>
        <v>#REF!</v>
      </c>
      <c r="T46" s="299" t="e">
        <f>IF(AND($E$8=1,#REF!&lt;0),H$14&amp;", "&amp;H$15&amp;", "&amp;H$16&amp;", "&amp;$A46&amp;", "&amp;$B46&amp;", "&amp;$C46&amp;"; ","")</f>
        <v>#REF!</v>
      </c>
      <c r="U46" s="299" t="e">
        <f>IF(AND($E$8=1,#REF!&lt;0),I$14&amp;", "&amp;I$15&amp;", "&amp;I$16&amp;", "&amp;$A46&amp;", "&amp;$B46&amp;", "&amp;$C46&amp;"; ","")</f>
        <v>#REF!</v>
      </c>
      <c r="V46" s="265" t="e">
        <f>IF(AND($E$8=1,#REF!&lt;0),J$14&amp;", "&amp;J$15&amp;", "&amp;J$16&amp;", "&amp;$A46&amp;", "&amp;$B46&amp;", "&amp;$C46&amp;"; ","")</f>
        <v>#REF!</v>
      </c>
      <c r="W46" s="258" t="e">
        <f>IF(AND($E$8=1,#REF!&lt;0),K$14&amp;", "&amp;K$15&amp;", "&amp;K$16&amp;", "&amp;$A46&amp;", "&amp;$B46&amp;", "&amp;$C46&amp;"; ","")</f>
        <v>#REF!</v>
      </c>
      <c r="X46" s="259" t="e">
        <f>IF(AND($E$8=1,#REF!&lt;0),L$14&amp;", "&amp;L$15&amp;", "&amp;L$16&amp;", "&amp;$A46&amp;", "&amp;$B46&amp;", "&amp;$C46&amp;"; ","")</f>
        <v>#REF!</v>
      </c>
      <c r="Y46" s="258" t="e">
        <f>IF(AND($E$8=1,#REF!&lt;0),M$14&amp;", "&amp;M$15&amp;", "&amp;M$16&amp;", "&amp;$A46&amp;", "&amp;$B46&amp;", "&amp;$C46&amp;"; ","")</f>
        <v>#REF!</v>
      </c>
      <c r="Z46" s="299" t="e">
        <f>IF(AND($E$8=1,#REF!&lt;0),N$14&amp;", "&amp;N$15&amp;", "&amp;N$16&amp;", "&amp;$A46&amp;", "&amp;$B46&amp;", "&amp;$C46&amp;"; ","")</f>
        <v>#REF!</v>
      </c>
      <c r="AA46" s="299" t="e">
        <f>IF(AND($E$8=1,#REF!&lt;0),O$14&amp;", "&amp;O$15&amp;", "&amp;O$16&amp;", "&amp;$A46&amp;", "&amp;$B46&amp;", "&amp;$C46&amp;"; ","")</f>
        <v>#REF!</v>
      </c>
      <c r="AB46" s="265" t="e">
        <f>IF(AND($E$8=1,#REF!&lt;0),V$14&amp;", "&amp;V$15&amp;", "&amp;V$16&amp;", "&amp;$A46&amp;", "&amp;$B46&amp;", "&amp;$C46&amp;"; ","")</f>
        <v>#REF!</v>
      </c>
      <c r="AC46" s="258" t="e">
        <f>IF(AND($E$8=1,#REF!&lt;0),W$14&amp;", "&amp;W$15&amp;", "&amp;W$16&amp;", "&amp;$A46&amp;", "&amp;$B46&amp;", "&amp;$C46&amp;"; ","")</f>
        <v>#REF!</v>
      </c>
      <c r="AD46" s="259" t="e">
        <f>IF(AND($E$8=1,#REF!&lt;0),X$14&amp;", "&amp;X$15&amp;", "&amp;X$16&amp;", "&amp;$A46&amp;", "&amp;$B46&amp;", "&amp;$C46&amp;"; ","")</f>
        <v>#REF!</v>
      </c>
      <c r="AE46" s="794" t="e">
        <f>IF(AND($E$8=1,#REF!&lt;0),Y$14&amp;", "&amp;Y$15&amp;", "&amp;Y$16&amp;", "&amp;$A46&amp;", "&amp;$B46&amp;", "&amp;$C46&amp;"; ","")</f>
        <v>#REF!</v>
      </c>
      <c r="AF46" s="259" t="e">
        <f>IF(AND($E$8=1,#REF!&lt;0),Z$14&amp;", "&amp;Z$15&amp;", "&amp;Z$16&amp;", "&amp;$A46&amp;", "&amp;$B46&amp;", "&amp;$C46&amp;"; ","")</f>
        <v>#REF!</v>
      </c>
      <c r="AG46" s="299" t="e">
        <f>IF(AND($E$8=1,#REF!&lt;0),AA$14&amp;", "&amp;AA$15&amp;", "&amp;AA$16&amp;", "&amp;$A46&amp;", "&amp;$B46&amp;", "&amp;$C46&amp;"; ","")</f>
        <v>#REF!</v>
      </c>
      <c r="AH46" s="265" t="e">
        <f>IF(AND($E$8=1,#REF!&lt;0),AB$14&amp;", "&amp;AB$15&amp;", "&amp;AB$16&amp;", "&amp;$A46&amp;", "&amp;$B46&amp;", "&amp;$C46&amp;"; ","")</f>
        <v>#REF!</v>
      </c>
      <c r="AI46" s="258" t="e">
        <f>IF(AND($E$8=1,#REF!&lt;0),AC$14&amp;", "&amp;AC$15&amp;", "&amp;AC$16&amp;", "&amp;$A46&amp;", "&amp;$B46&amp;", "&amp;$C46&amp;"; ","")</f>
        <v>#REF!</v>
      </c>
      <c r="AJ46" s="259" t="e">
        <f>IF(AND($E$8=1,#REF!&lt;0),AD$14&amp;", "&amp;AD$15&amp;", "&amp;AD$16&amp;", "&amp;$A46&amp;", "&amp;$B46&amp;", "&amp;$C46&amp;"; ","")</f>
        <v>#REF!</v>
      </c>
      <c r="AK46" s="794" t="e">
        <f>IF(AND($E$8=1,#REF!&lt;0),AE$14&amp;", "&amp;AE$15&amp;", "&amp;AE$16&amp;", "&amp;$A46&amp;", "&amp;$B46&amp;", "&amp;$C46&amp;"; ","")</f>
        <v>#REF!</v>
      </c>
      <c r="AL46" s="259" t="e">
        <f>IF(AND($E$8=1,#REF!&lt;0),AF$14&amp;", "&amp;AF$15&amp;", "&amp;AF$16&amp;", "&amp;$A46&amp;", "&amp;$B46&amp;", "&amp;$C46&amp;"; ","")</f>
        <v>#REF!</v>
      </c>
      <c r="AM46" s="803" t="e">
        <f>IF(AND($E$8=1,#REF!&lt;0),AG$14&amp;", "&amp;AG$15&amp;", "&amp;AG$16&amp;", "&amp;$A46&amp;", "&amp;$B46&amp;", "&amp;$C46&amp;"; ","")</f>
        <v>#REF!</v>
      </c>
      <c r="AN46" s="50"/>
      <c r="AO46" s="295"/>
      <c r="AP46" s="10"/>
      <c r="AQ46" s="265" t="e">
        <f>IF(AND($F$8=1,ABS(#REF!)&lt;&gt;INT(ABS(#REF!))),D$14&amp;", "&amp;D$15&amp;", "&amp;D$16&amp;", "&amp;$A46&amp;", "&amp;$B46&amp;", "&amp;$C46&amp;"; ","")</f>
        <v>#REF!</v>
      </c>
      <c r="AR46" s="258" t="e">
        <f>IF(AND($F$8=1,ABS(#REF!)&lt;&gt;INT(ABS(#REF!))),E$14&amp;", "&amp;E$15&amp;", "&amp;E$16&amp;", "&amp;$A46&amp;", "&amp;$B46&amp;", "&amp;$C46&amp;"; ","")</f>
        <v>#REF!</v>
      </c>
      <c r="AS46" s="259" t="e">
        <f>IF(AND($F$8=1,ABS(#REF!)&lt;&gt;INT(ABS(#REF!))),F$14&amp;", "&amp;F$15&amp;", "&amp;F$16&amp;", "&amp;$A46&amp;", "&amp;$B46&amp;", "&amp;$C46&amp;"; ","")</f>
        <v>#REF!</v>
      </c>
      <c r="AT46" s="258" t="e">
        <f>IF(AND($F$8=1,ABS(#REF!)&lt;&gt;INT(ABS(#REF!))),G$14&amp;", "&amp;G$15&amp;", "&amp;G$16&amp;", "&amp;$A46&amp;", "&amp;$B46&amp;", "&amp;$C46&amp;"; ","")</f>
        <v>#REF!</v>
      </c>
      <c r="AU46" s="299" t="e">
        <f>IF(AND($F$8=1,ABS(#REF!)&lt;&gt;INT(ABS(#REF!))),H$14&amp;", "&amp;H$15&amp;", "&amp;H$16&amp;", "&amp;$A46&amp;", "&amp;$B46&amp;", "&amp;$C46&amp;"; ","")</f>
        <v>#REF!</v>
      </c>
      <c r="AV46" s="299" t="e">
        <f>IF(AND($F$8=1,ABS(#REF!)&lt;&gt;INT(ABS(#REF!))),I$14&amp;", "&amp;I$15&amp;", "&amp;I$16&amp;", "&amp;$A46&amp;", "&amp;$B46&amp;", "&amp;$C46&amp;"; ","")</f>
        <v>#REF!</v>
      </c>
      <c r="AW46" s="265" t="e">
        <f>IF(AND($F$8=1,ABS(#REF!)&lt;&gt;INT(ABS(#REF!))),J$14&amp;", "&amp;J$15&amp;", "&amp;J$16&amp;", "&amp;$A46&amp;", "&amp;$B46&amp;", "&amp;$C46&amp;"; ","")</f>
        <v>#REF!</v>
      </c>
      <c r="AX46" s="258" t="e">
        <f>IF(AND($F$8=1,ABS(#REF!)&lt;&gt;INT(ABS(#REF!))),K$14&amp;", "&amp;K$15&amp;", "&amp;K$16&amp;", "&amp;$A46&amp;", "&amp;$B46&amp;", "&amp;$C46&amp;"; ","")</f>
        <v>#REF!</v>
      </c>
      <c r="AY46" s="259" t="e">
        <f>IF(AND($F$8=1,ABS(#REF!)&lt;&gt;INT(ABS(#REF!))),L$14&amp;", "&amp;L$15&amp;", "&amp;L$16&amp;", "&amp;$A46&amp;", "&amp;$B46&amp;", "&amp;$C46&amp;"; ","")</f>
        <v>#REF!</v>
      </c>
      <c r="AZ46" s="258" t="e">
        <f>IF(AND($F$8=1,ABS(#REF!)&lt;&gt;INT(ABS(#REF!))),M$14&amp;", "&amp;M$15&amp;", "&amp;M$16&amp;", "&amp;$A46&amp;", "&amp;$B46&amp;", "&amp;$C46&amp;"; ","")</f>
        <v>#REF!</v>
      </c>
      <c r="BA46" s="299" t="e">
        <f>IF(AND($F$8=1,ABS(#REF!)&lt;&gt;INT(ABS(#REF!))),N$14&amp;", "&amp;N$15&amp;", "&amp;N$16&amp;", "&amp;$A46&amp;", "&amp;$B46&amp;", "&amp;$C46&amp;"; ","")</f>
        <v>#REF!</v>
      </c>
      <c r="BB46" s="803" t="e">
        <f>IF(AND($F$8=1,ABS(#REF!)&lt;&gt;INT(ABS(#REF!))),O$14&amp;", "&amp;O$15&amp;", "&amp;O$16&amp;", "&amp;$A46&amp;", "&amp;$B46&amp;", "&amp;$C46&amp;"; ","")</f>
        <v>#REF!</v>
      </c>
      <c r="BC46" s="265" t="e">
        <f>IF(AND($F$8=1,ABS(#REF!)&lt;&gt;INT(ABS(#REF!))),P$14&amp;", "&amp;P$15&amp;", "&amp;P$16&amp;", "&amp;$A46&amp;", "&amp;$B46&amp;", "&amp;$C46&amp;"; ","")</f>
        <v>#REF!</v>
      </c>
      <c r="BD46" s="258" t="e">
        <f>IF(AND($F$8=1,ABS(#REF!)&lt;&gt;INT(ABS(#REF!))),Q$14&amp;", "&amp;Q$15&amp;", "&amp;Q$16&amp;", "&amp;$A46&amp;", "&amp;$B46&amp;", "&amp;$C46&amp;"; ","")</f>
        <v>#REF!</v>
      </c>
      <c r="BE46" s="259" t="e">
        <f>IF(AND($F$8=1,ABS(#REF!)&lt;&gt;INT(ABS(#REF!))),R$14&amp;", "&amp;R$15&amp;", "&amp;R$16&amp;", "&amp;$A46&amp;", "&amp;$B46&amp;", "&amp;$C46&amp;"; ","")</f>
        <v>#REF!</v>
      </c>
      <c r="BF46" s="258" t="e">
        <f>IF(AND($F$8=1,ABS(#REF!)&lt;&gt;INT(ABS(#REF!))),S$14&amp;", "&amp;S$15&amp;", "&amp;S$16&amp;", "&amp;$A46&amp;", "&amp;$B46&amp;", "&amp;$C46&amp;"; ","")</f>
        <v>#REF!</v>
      </c>
      <c r="BG46" s="299" t="e">
        <f>IF(AND($F$8=1,ABS(#REF!)&lt;&gt;INT(ABS(#REF!))),T$14&amp;", "&amp;T$15&amp;", "&amp;T$16&amp;", "&amp;$A46&amp;", "&amp;$B46&amp;", "&amp;$C46&amp;"; ","")</f>
        <v>#REF!</v>
      </c>
      <c r="BH46" s="803" t="e">
        <f>IF(AND($F$8=1,ABS(#REF!)&lt;&gt;INT(ABS(#REF!))),U$14&amp;", "&amp;U$15&amp;", "&amp;U$16&amp;", "&amp;$A46&amp;", "&amp;$B46&amp;", "&amp;$C46&amp;"; ","")</f>
        <v>#REF!</v>
      </c>
      <c r="BI46" s="265" t="e">
        <f>IF(AND($F$8=1,ABS(#REF!)&lt;&gt;INT(ABS(#REF!))),V$14&amp;", "&amp;V$15&amp;", "&amp;V$16&amp;", "&amp;$A46&amp;", "&amp;$B46&amp;", "&amp;$C46&amp;"; ","")</f>
        <v>#REF!</v>
      </c>
      <c r="BJ46" s="258" t="e">
        <f>IF(AND($F$8=1,ABS(#REF!)&lt;&gt;INT(ABS(#REF!))),W$14&amp;", "&amp;W$15&amp;", "&amp;W$16&amp;", "&amp;$A46&amp;", "&amp;$B46&amp;", "&amp;$C46&amp;"; ","")</f>
        <v>#REF!</v>
      </c>
      <c r="BK46" s="259" t="e">
        <f>IF(AND($F$8=1,ABS(#REF!)&lt;&gt;INT(ABS(#REF!))),X$14&amp;", "&amp;X$15&amp;", "&amp;X$16&amp;", "&amp;$A46&amp;", "&amp;$B46&amp;", "&amp;$C46&amp;"; ","")</f>
        <v>#REF!</v>
      </c>
      <c r="BL46" s="258" t="e">
        <f>IF(AND($F$8=1,ABS(#REF!)&lt;&gt;INT(ABS(#REF!))),Y$14&amp;", "&amp;Y$15&amp;", "&amp;Y$16&amp;", "&amp;$A46&amp;", "&amp;$B46&amp;", "&amp;$C46&amp;"; ","")</f>
        <v>#REF!</v>
      </c>
      <c r="BM46" s="299" t="e">
        <f>IF(AND($F$8=1,ABS(#REF!)&lt;&gt;INT(ABS(#REF!))),Z$14&amp;", "&amp;Z$15&amp;", "&amp;Z$16&amp;", "&amp;$A46&amp;", "&amp;$B46&amp;", "&amp;$C46&amp;"; ","")</f>
        <v>#REF!</v>
      </c>
      <c r="BN46" s="803" t="e">
        <f>IF(AND($F$8=1,ABS(#REF!)&lt;&gt;INT(ABS(#REF!))),AA$14&amp;", "&amp;AA$15&amp;", "&amp;AA$16&amp;", "&amp;$A46&amp;", "&amp;$B46&amp;", "&amp;$C46&amp;"; ","")</f>
        <v>#REF!</v>
      </c>
      <c r="BO46" s="50"/>
      <c r="BP46" s="295"/>
      <c r="BQ46" s="10"/>
      <c r="BR46" s="281"/>
      <c r="BS46" s="280"/>
      <c r="BT46" s="288"/>
      <c r="BU46" s="280"/>
      <c r="BV46" s="305"/>
      <c r="BW46" s="305"/>
      <c r="BX46" s="281"/>
      <c r="BY46" s="280"/>
      <c r="BZ46" s="288"/>
      <c r="CA46" s="280"/>
      <c r="CB46" s="305"/>
      <c r="CC46" s="805"/>
      <c r="CD46" s="305"/>
      <c r="CE46" s="809"/>
      <c r="CF46" s="305"/>
      <c r="CG46" s="809"/>
      <c r="CH46" s="305"/>
      <c r="CI46" s="305"/>
      <c r="CJ46" s="281"/>
      <c r="CK46" s="280"/>
      <c r="CL46" s="288"/>
      <c r="CM46" s="280"/>
      <c r="CN46" s="305"/>
      <c r="CO46" s="304"/>
      <c r="CP46" s="50"/>
      <c r="CQ46" s="295"/>
      <c r="CR46" s="10"/>
      <c r="CS46" s="10" t="s">
        <v>124</v>
      </c>
      <c r="CT46" s="10" t="s">
        <v>11274</v>
      </c>
      <c r="CU46" s="10" t="s">
        <v>11284</v>
      </c>
      <c r="CV46" s="265" t="e">
        <f t="shared" si="1"/>
        <v>#REF!</v>
      </c>
      <c r="CW46" s="258" t="e">
        <f t="shared" si="1"/>
        <v>#REF!</v>
      </c>
      <c r="CX46" s="288"/>
      <c r="CY46" s="280"/>
      <c r="CZ46" s="305"/>
      <c r="DA46" s="305"/>
      <c r="DB46" s="265" t="e">
        <f t="shared" si="2"/>
        <v>#REF!</v>
      </c>
      <c r="DC46" s="258" t="e">
        <f t="shared" si="3"/>
        <v>#REF!</v>
      </c>
      <c r="DD46" s="288"/>
      <c r="DE46" s="280"/>
      <c r="DF46" s="305"/>
      <c r="DG46" s="305"/>
      <c r="DH46" s="265" t="e">
        <f t="shared" si="4"/>
        <v>#REF!</v>
      </c>
      <c r="DI46" s="258" t="e">
        <f t="shared" si="5"/>
        <v>#REF!</v>
      </c>
      <c r="DJ46" s="288"/>
      <c r="DK46" s="280"/>
      <c r="DL46" s="305"/>
      <c r="DM46" s="305"/>
      <c r="DN46" s="265" t="e">
        <f t="shared" si="6"/>
        <v>#REF!</v>
      </c>
      <c r="DO46" s="258" t="e">
        <f t="shared" si="7"/>
        <v>#REF!</v>
      </c>
      <c r="DP46" s="288"/>
      <c r="DQ46" s="280"/>
      <c r="DR46" s="305"/>
      <c r="DS46" s="305"/>
      <c r="DT46" s="265" t="e">
        <f t="shared" si="8"/>
        <v>#REF!</v>
      </c>
      <c r="DU46" s="258" t="e">
        <f t="shared" si="9"/>
        <v>#REF!</v>
      </c>
      <c r="DV46" s="288"/>
      <c r="DW46" s="280"/>
      <c r="DX46" s="305"/>
      <c r="DY46" s="809"/>
      <c r="DZ46" s="50"/>
      <c r="EA46" s="295"/>
      <c r="EB46" s="10"/>
      <c r="EC46" s="265" t="e">
        <f>IF(AND($I$8=1,#REF!&lt;&gt;ROUND(#REF!,2)),AB$15&amp;", "&amp;AB$16&amp;", "&amp;$A46&amp;", "&amp;$B46&amp;", "&amp;$C46&amp;"; ","")</f>
        <v>#REF!</v>
      </c>
      <c r="ED46" s="258" t="e">
        <f>IF(AND($I$8=1,#REF!&lt;&gt;ROUND(#REF!,2)),AC$15&amp;", "&amp;AC$16&amp;", "&amp;$A46&amp;", "&amp;$B46&amp;", "&amp;$C46&amp;"; ","")</f>
        <v>#REF!</v>
      </c>
      <c r="EE46" s="259" t="e">
        <f>IF(AND($I$8=1,#REF!&lt;&gt;ROUND(#REF!,2)),AD$15&amp;", "&amp;AD$16&amp;", "&amp;$A46&amp;", "&amp;$B46&amp;", "&amp;$C46&amp;"; ","")</f>
        <v>#REF!</v>
      </c>
      <c r="EF46" s="258" t="e">
        <f>IF(AND($I$8=1,#REF!&lt;&gt;ROUND(#REF!,2)),AE$15&amp;", "&amp;AE$16&amp;", "&amp;$A46&amp;", "&amp;$B46&amp;", "&amp;$C46&amp;"; ","")</f>
        <v>#REF!</v>
      </c>
      <c r="EG46" s="299" t="e">
        <f>IF(AND($I$8=1,#REF!&lt;&gt;ROUND(#REF!,2)),AF$15&amp;", "&amp;AF$16&amp;", "&amp;$A46&amp;", "&amp;$B46&amp;", "&amp;$C46&amp;"; ","")</f>
        <v>#REF!</v>
      </c>
      <c r="EH46" s="266" t="e">
        <f>IF(AND($I$8=1,#REF!&lt;&gt;ROUND(#REF!,2)),AG$15&amp;", "&amp;AG$16&amp;", "&amp;$A46&amp;", "&amp;$B46&amp;", "&amp;$C46&amp;"; ","")</f>
        <v>#REF!</v>
      </c>
      <c r="EI46" s="50"/>
      <c r="EJ46" s="295"/>
      <c r="EK46" s="10"/>
      <c r="EL46" s="265" t="e">
        <f>IF(AND($J$8=1,#REF!&gt;#REF!),AB$15&amp;", "&amp;AB$16&amp;", "&amp;$A46&amp;", "&amp;$B46&amp;", "&amp;$C46&amp;"; ","")</f>
        <v>#REF!</v>
      </c>
      <c r="EM46" s="258" t="e">
        <f>IF(AND($J$8=1,#REF!&gt;#REF!),AC$15&amp;", "&amp;AC$16&amp;", "&amp;$A46&amp;", "&amp;$B46&amp;", "&amp;$C46&amp;"; ","")</f>
        <v>#REF!</v>
      </c>
      <c r="EN46" s="259" t="e">
        <f>IF(AND($J$8=1,#REF!&gt;#REF!),AD$15&amp;", "&amp;AD$16&amp;", "&amp;$A46&amp;", "&amp;$B46&amp;", "&amp;$C46&amp;"; ","")</f>
        <v>#REF!</v>
      </c>
      <c r="EO46" s="258" t="e">
        <f>IF(AND($J$8=1,#REF!&gt;#REF!),AE$15&amp;", "&amp;AE$16&amp;", "&amp;$A46&amp;", "&amp;$B46&amp;", "&amp;$C46&amp;"; ","")</f>
        <v>#REF!</v>
      </c>
      <c r="EP46" s="812" t="e">
        <f>IF(AND($J$8=1,#REF!&gt;#REF!),AF$15&amp;", "&amp;AF$16&amp;", "&amp;$A46&amp;", "&amp;$B46&amp;", "&amp;$C46&amp;"; ","")</f>
        <v>#REF!</v>
      </c>
      <c r="EQ46" s="266" t="e">
        <f>IF(AND($J$8=1,#REF!&gt;#REF!),AG$15&amp;", "&amp;AG$16&amp;", "&amp;$A46&amp;", "&amp;$B46&amp;", "&amp;$C46&amp;"; ","")</f>
        <v>#REF!</v>
      </c>
      <c r="ER46" s="50"/>
      <c r="ES46" s="295"/>
      <c r="ET46" s="10"/>
      <c r="EU46" s="265" t="e">
        <f>IF(AND($K$8=1,#REF!&gt;0),IF((#REF!/#REF!)&lt;0.03,AB$15&amp;", "&amp;AB$16&amp;", "&amp;$A46&amp;", "&amp;$B46&amp;", "&amp;$C46&amp;"; ",""),"")</f>
        <v>#REF!</v>
      </c>
      <c r="EV46" s="258" t="e">
        <f>IF(AND($K$8=1,#REF!&gt;0),IF((#REF!/#REF!)&lt;0.03,AC$15&amp;", "&amp;AC$16&amp;", "&amp;$A46&amp;", "&amp;$B46&amp;", "&amp;$C46&amp;"; ",""),"")</f>
        <v>#REF!</v>
      </c>
      <c r="EW46" s="259" t="e">
        <f>IF(AND($K$8=1,#REF!&gt;0),IF((#REF!/#REF!)&lt;0.03,AD$15&amp;", "&amp;AD$16&amp;", "&amp;$A46&amp;", "&amp;$B46&amp;", "&amp;$C46&amp;"; ",""),"")</f>
        <v>#REF!</v>
      </c>
      <c r="EX46" s="258" t="e">
        <f>IF(AND($K$8=1,#REF!&gt;0),IF((#REF!/#REF!)&lt;0.03,AE$15&amp;", "&amp;AE$16&amp;", "&amp;$A46&amp;", "&amp;$B46&amp;", "&amp;$C46&amp;"; ",""),"")</f>
        <v>#REF!</v>
      </c>
      <c r="EY46" s="812" t="e">
        <f>IF(AND($K$8=1,#REF!&gt;0),IF((#REF!/#REF!)&lt;0.03,AF$15&amp;", "&amp;AF$16&amp;", "&amp;$A46&amp;", "&amp;$B46&amp;", "&amp;$C46&amp;"; ",""),"")</f>
        <v>#REF!</v>
      </c>
      <c r="EZ46" s="266" t="e">
        <f>IF(AND($K$8=1,#REF!&gt;0),IF((#REF!/#REF!)&lt;0.03,AG$15&amp;", "&amp;AG$16&amp;", "&amp;$A46&amp;", "&amp;$B46&amp;", "&amp;$C46&amp;"; ",""),"")</f>
        <v>#REF!</v>
      </c>
      <c r="FA46" s="50"/>
      <c r="FB46" s="3"/>
      <c r="FC46" s="323"/>
      <c r="FD46" s="10"/>
      <c r="FE46" s="265" t="e">
        <f>IF(AND($Q$8=1,SUM(#REF!,#REF!)&gt;$FC$22,#REF!=0),P$15&amp;", "&amp;P$16&amp;", "&amp;$A46&amp;", "&amp;$B46&amp;", "&amp;$C46&amp;"; ","")</f>
        <v>#REF!</v>
      </c>
      <c r="FF46" s="258" t="e">
        <f>IF(AND($Q$8=1,SUM(#REF!,#REF!)&gt;$FC$22,#REF!=0),Q$15&amp;", "&amp;Q$16&amp;", "&amp;$A46&amp;", "&amp;$B46&amp;", "&amp;$C46&amp;"; ","")</f>
        <v>#REF!</v>
      </c>
      <c r="FG46" s="259" t="e">
        <f>IF(AND($Q$8=1,SUM(#REF!,#REF!)&gt;$FC$22,#REF!=0),R$15&amp;", "&amp;R$16&amp;", "&amp;$A46&amp;", "&amp;$B46&amp;", "&amp;$C46&amp;"; ","")</f>
        <v>#REF!</v>
      </c>
      <c r="FH46" s="258" t="e">
        <f>IF(AND($Q$8=1,SUM(#REF!,#REF!)&gt;$FC$22,#REF!=0),S$15&amp;", "&amp;S$16&amp;", "&amp;$A46&amp;", "&amp;$B46&amp;", "&amp;$C46&amp;"; ","")</f>
        <v>#REF!</v>
      </c>
      <c r="FI46" s="812" t="e">
        <f>IF(AND($Q$8=1,SUM(#REF!,#REF!)&gt;$FC$22,#REF!=0),T$15&amp;", "&amp;T$16&amp;", "&amp;$A46&amp;", "&amp;$B46&amp;", "&amp;$C46&amp;"; ","")</f>
        <v>#REF!</v>
      </c>
      <c r="FJ46" s="266" t="e">
        <f>IF(AND($Q$8=1,SUM(#REF!,#REF!)&gt;$FC$22,#REF!=0),U$15&amp;", "&amp;U$16&amp;", "&amp;$A46&amp;", "&amp;$B46&amp;", "&amp;$C46&amp;"; ","")</f>
        <v>#REF!</v>
      </c>
      <c r="FK46" s="324"/>
      <c r="FL46" s="323"/>
      <c r="FM46" s="10"/>
      <c r="FN46" s="265" t="e">
        <f>IF(AND($R$8=1,SUM(#REF!,#REF!)&gt;0,SUM(#REF!,#REF!)=ABS(#REF!)),P$15&amp;", "&amp;P$16&amp;", "&amp;$A46&amp;", "&amp;$B46&amp;", "&amp;$C46&amp;"; ","")</f>
        <v>#REF!</v>
      </c>
      <c r="FO46" s="258" t="e">
        <f>IF(AND($R$8=1,SUM(#REF!,#REF!)&gt;0,SUM(#REF!,#REF!)=ABS(#REF!)),Q$15&amp;", "&amp;Q$16&amp;", "&amp;$A46&amp;", "&amp;$B46&amp;", "&amp;$C46&amp;"; ","")</f>
        <v>#REF!</v>
      </c>
      <c r="FP46" s="259" t="e">
        <f>IF(AND($R$8=1,SUM(#REF!,#REF!)&gt;0,SUM(#REF!,#REF!)=ABS(#REF!)),R$15&amp;", "&amp;R$16&amp;", "&amp;$A46&amp;", "&amp;$B46&amp;", "&amp;$C46&amp;"; ","")</f>
        <v>#REF!</v>
      </c>
      <c r="FQ46" s="258" t="e">
        <f>IF(AND($R$8=1,SUM(#REF!,#REF!)&gt;0,SUM(#REF!,#REF!)=ABS(#REF!)),S$15&amp;", "&amp;S$16&amp;", "&amp;$A46&amp;", "&amp;$B46&amp;", "&amp;$C46&amp;"; ","")</f>
        <v>#REF!</v>
      </c>
      <c r="FR46" s="812" t="e">
        <f>IF(AND($R$8=1,SUM(#REF!,#REF!)&gt;0,SUM(#REF!,#REF!)=ABS(#REF!)),T$15&amp;", "&amp;T$16&amp;", "&amp;$A46&amp;", "&amp;$B46&amp;", "&amp;$C46&amp;"; ","")</f>
        <v>#REF!</v>
      </c>
      <c r="FS46" s="266" t="e">
        <f>IF(AND($R$8=1,SUM(#REF!,#REF!)&gt;0,SUM(#REF!,#REF!)=ABS(#REF!)),U$15&amp;", "&amp;U$16&amp;", "&amp;$A46&amp;", "&amp;$B46&amp;", "&amp;$C46&amp;"; ","")</f>
        <v>#REF!</v>
      </c>
      <c r="FT46" s="324"/>
      <c r="FU46" s="3"/>
      <c r="FV46" s="3"/>
      <c r="FW46" s="3"/>
      <c r="FX46" s="3"/>
      <c r="FY46" s="3"/>
      <c r="FZ46" s="3"/>
      <c r="GA46" s="3"/>
      <c r="GB46" s="3"/>
      <c r="GC46" s="3"/>
      <c r="GD46" s="323"/>
      <c r="GE46" s="10"/>
      <c r="GF46" s="265" t="e">
        <f>IF(AND($T$8=1,#REF!&gt;0,EU46=""),IF((#REF!/#REF!)&lt;0.25,AB$15&amp;", "&amp;AB$16&amp;", "&amp;$A46&amp;", "&amp;$B46&amp;", "&amp;$C46&amp;"; ",""),"")</f>
        <v>#REF!</v>
      </c>
      <c r="GG46" s="258" t="e">
        <f>IF(AND($T$8=1,#REF!&gt;0,EV46=""),IF((#REF!/#REF!)&lt;0.25,AC$15&amp;", "&amp;AC$16&amp;", "&amp;$A46&amp;", "&amp;$B46&amp;", "&amp;$C46&amp;"; ",""),"")</f>
        <v>#REF!</v>
      </c>
      <c r="GH46" s="259" t="e">
        <f>IF(AND($T$8=1,#REF!&gt;0,EW46=""),IF((#REF!/#REF!)&lt;0.25,AD$15&amp;", "&amp;AD$16&amp;", "&amp;$A46&amp;", "&amp;$B46&amp;", "&amp;$C46&amp;"; ",""),"")</f>
        <v>#REF!</v>
      </c>
      <c r="GI46" s="258" t="e">
        <f>IF(AND($T$8=1,#REF!&gt;0,EX46=""),IF((#REF!/#REF!)&lt;0.25,AE$15&amp;", "&amp;AE$16&amp;", "&amp;$A46&amp;", "&amp;$B46&amp;", "&amp;$C46&amp;"; ",""),"")</f>
        <v>#REF!</v>
      </c>
      <c r="GJ46" s="812" t="e">
        <f>IF(AND($T$8=1,#REF!&gt;0,EY46=""),IF((#REF!/#REF!)&lt;0.25,AF$15&amp;", "&amp;AF$16&amp;", "&amp;$A46&amp;", "&amp;$B46&amp;", "&amp;$C46&amp;"; ",""),"")</f>
        <v>#REF!</v>
      </c>
      <c r="GK46" s="266" t="e">
        <f>IF(AND($T$8=1,#REF!&gt;0,EZ46=""),IF((#REF!/#REF!)&lt;0.25,AG$15&amp;", "&amp;AG$16&amp;", "&amp;$A46&amp;", "&amp;$B46&amp;", "&amp;$C46&amp;"; ",""),"")</f>
        <v>#REF!</v>
      </c>
      <c r="GL46" s="324"/>
      <c r="GM46" s="323"/>
      <c r="GN46" s="10"/>
      <c r="GO46" s="265" t="e">
        <f>IF(AND($U$8=1,$B46="Long length",#REF!&lt;&gt;0),D$15&amp;", "&amp;D$16&amp;", "&amp;$A46&amp;", "&amp;$B46&amp;", "&amp;$C46&amp;"; ","")</f>
        <v>#REF!</v>
      </c>
      <c r="GP46" s="258" t="e">
        <f>IF(AND($U$8=1,$B46="Long length",#REF!&lt;&gt;0),E$15&amp;", "&amp;E$16&amp;", "&amp;$A46&amp;", "&amp;$B46&amp;", "&amp;$C46&amp;"; ","")</f>
        <v>#REF!</v>
      </c>
      <c r="GQ46" s="259" t="e">
        <f>IF(AND($U$8=1,$B46="Long length",#REF!&lt;&gt;0),F$15&amp;", "&amp;F$16&amp;", "&amp;$A46&amp;", "&amp;$B46&amp;", "&amp;$C46&amp;"; ","")</f>
        <v>#REF!</v>
      </c>
      <c r="GR46" s="258" t="e">
        <f>IF(AND($U$8=1,$B46="Long length",#REF!&lt;&gt;0),G$15&amp;", "&amp;G$16&amp;", "&amp;$A46&amp;", "&amp;$B46&amp;", "&amp;$C46&amp;"; ","")</f>
        <v>#REF!</v>
      </c>
      <c r="GS46" s="812" t="e">
        <f>IF(AND($U$8=1,$B46="Long length",#REF!&lt;&gt;0),H$15&amp;", "&amp;H$16&amp;", "&amp;$A46&amp;", "&amp;$B46&amp;", "&amp;$C46&amp;"; ","")</f>
        <v>#REF!</v>
      </c>
      <c r="GT46" s="266" t="e">
        <f>IF(AND($U$8=1,$B46="Long length",#REF!&lt;&gt;0),I$15&amp;", "&amp;I$16&amp;", "&amp;$A46&amp;", "&amp;$B46&amp;", "&amp;$C46&amp;"; ","")</f>
        <v>#REF!</v>
      </c>
      <c r="GU46" s="324"/>
    </row>
    <row r="47" spans="1:203" x14ac:dyDescent="0.2">
      <c r="A47" s="3" t="s">
        <v>11293</v>
      </c>
      <c r="B47" s="3" t="s">
        <v>11286</v>
      </c>
      <c r="C47" s="3" t="s">
        <v>11284</v>
      </c>
      <c r="E47" s="295"/>
      <c r="F47" s="10"/>
      <c r="G47" s="265" t="e">
        <f>IF(AND($D$8=1,#REF!&gt;0),P$15&amp;", "&amp;P$16&amp;", "&amp;$A47&amp;", "&amp;$B47&amp;", "&amp;$C47&amp;"; ","")</f>
        <v>#REF!</v>
      </c>
      <c r="H47" s="258" t="e">
        <f>IF(AND($D$8=1,#REF!&gt;0),Q$15&amp;", "&amp;Q$16&amp;", "&amp;$A47&amp;", "&amp;$B47&amp;", "&amp;$C47&amp;"; ","")</f>
        <v>#REF!</v>
      </c>
      <c r="I47" s="259" t="e">
        <f>IF(AND($D$8=1,#REF!&gt;0),R$15&amp;", "&amp;R$16&amp;", "&amp;$A47&amp;", "&amp;$B47&amp;", "&amp;$C47&amp;"; ","")</f>
        <v>#REF!</v>
      </c>
      <c r="J47" s="258" t="e">
        <f>IF(AND($D$8=1,#REF!&gt;0),S$15&amp;", "&amp;S$16&amp;", "&amp;$A47&amp;", "&amp;$B47&amp;", "&amp;$C47&amp;"; ","")</f>
        <v>#REF!</v>
      </c>
      <c r="K47" s="299" t="e">
        <f>IF(AND($D$8=1,#REF!&gt;0),T$15&amp;", "&amp;T$16&amp;", "&amp;$A47&amp;", "&amp;$B47&amp;", "&amp;$C47&amp;"; ","")</f>
        <v>#REF!</v>
      </c>
      <c r="L47" s="266" t="e">
        <f>IF(AND($D$8=1,#REF!&gt;0),U$15&amp;", "&amp;U$16&amp;", "&amp;$A47&amp;", "&amp;$B47&amp;", "&amp;$C47&amp;"; ","")</f>
        <v>#REF!</v>
      </c>
      <c r="M47" s="50"/>
      <c r="N47" s="295"/>
      <c r="O47" s="10"/>
      <c r="P47" s="265" t="e">
        <f>IF(AND($E$8=1,#REF!&lt;0),D$14&amp;", "&amp;D$15&amp;", "&amp;D$16&amp;", "&amp;$A47&amp;", "&amp;$B47&amp;", "&amp;$C47&amp;"; ","")</f>
        <v>#REF!</v>
      </c>
      <c r="Q47" s="258" t="e">
        <f>IF(AND($E$8=1,#REF!&lt;0),E$14&amp;", "&amp;E$15&amp;", "&amp;E$16&amp;", "&amp;$A47&amp;", "&amp;$B47&amp;", "&amp;$C47&amp;"; ","")</f>
        <v>#REF!</v>
      </c>
      <c r="R47" s="259" t="e">
        <f>IF(AND($E$8=1,#REF!&lt;0),F$14&amp;", "&amp;F$15&amp;", "&amp;F$16&amp;", "&amp;$A47&amp;", "&amp;$B47&amp;", "&amp;$C47&amp;"; ","")</f>
        <v>#REF!</v>
      </c>
      <c r="S47" s="258" t="e">
        <f>IF(AND($E$8=1,#REF!&lt;0),G$14&amp;", "&amp;G$15&amp;", "&amp;G$16&amp;", "&amp;$A47&amp;", "&amp;$B47&amp;", "&amp;$C47&amp;"; ","")</f>
        <v>#REF!</v>
      </c>
      <c r="T47" s="299" t="e">
        <f>IF(AND($E$8=1,#REF!&lt;0),H$14&amp;", "&amp;H$15&amp;", "&amp;H$16&amp;", "&amp;$A47&amp;", "&amp;$B47&amp;", "&amp;$C47&amp;"; ","")</f>
        <v>#REF!</v>
      </c>
      <c r="U47" s="299" t="e">
        <f>IF(AND($E$8=1,#REF!&lt;0),I$14&amp;", "&amp;I$15&amp;", "&amp;I$16&amp;", "&amp;$A47&amp;", "&amp;$B47&amp;", "&amp;$C47&amp;"; ","")</f>
        <v>#REF!</v>
      </c>
      <c r="V47" s="265" t="e">
        <f>IF(AND($E$8=1,#REF!&lt;0),J$14&amp;", "&amp;J$15&amp;", "&amp;J$16&amp;", "&amp;$A47&amp;", "&amp;$B47&amp;", "&amp;$C47&amp;"; ","")</f>
        <v>#REF!</v>
      </c>
      <c r="W47" s="258" t="e">
        <f>IF(AND($E$8=1,#REF!&lt;0),K$14&amp;", "&amp;K$15&amp;", "&amp;K$16&amp;", "&amp;$A47&amp;", "&amp;$B47&amp;", "&amp;$C47&amp;"; ","")</f>
        <v>#REF!</v>
      </c>
      <c r="X47" s="259" t="e">
        <f>IF(AND($E$8=1,#REF!&lt;0),L$14&amp;", "&amp;L$15&amp;", "&amp;L$16&amp;", "&amp;$A47&amp;", "&amp;$B47&amp;", "&amp;$C47&amp;"; ","")</f>
        <v>#REF!</v>
      </c>
      <c r="Y47" s="258" t="e">
        <f>IF(AND($E$8=1,#REF!&lt;0),M$14&amp;", "&amp;M$15&amp;", "&amp;M$16&amp;", "&amp;$A47&amp;", "&amp;$B47&amp;", "&amp;$C47&amp;"; ","")</f>
        <v>#REF!</v>
      </c>
      <c r="Z47" s="299" t="e">
        <f>IF(AND($E$8=1,#REF!&lt;0),N$14&amp;", "&amp;N$15&amp;", "&amp;N$16&amp;", "&amp;$A47&amp;", "&amp;$B47&amp;", "&amp;$C47&amp;"; ","")</f>
        <v>#REF!</v>
      </c>
      <c r="AA47" s="299" t="e">
        <f>IF(AND($E$8=1,#REF!&lt;0),O$14&amp;", "&amp;O$15&amp;", "&amp;O$16&amp;", "&amp;$A47&amp;", "&amp;$B47&amp;", "&amp;$C47&amp;"; ","")</f>
        <v>#REF!</v>
      </c>
      <c r="AB47" s="265" t="e">
        <f>IF(AND($E$8=1,#REF!&lt;0),V$14&amp;", "&amp;V$15&amp;", "&amp;V$16&amp;", "&amp;$A47&amp;", "&amp;$B47&amp;", "&amp;$C47&amp;"; ","")</f>
        <v>#REF!</v>
      </c>
      <c r="AC47" s="258" t="e">
        <f>IF(AND($E$8=1,#REF!&lt;0),W$14&amp;", "&amp;W$15&amp;", "&amp;W$16&amp;", "&amp;$A47&amp;", "&amp;$B47&amp;", "&amp;$C47&amp;"; ","")</f>
        <v>#REF!</v>
      </c>
      <c r="AD47" s="259" t="e">
        <f>IF(AND($E$8=1,#REF!&lt;0),X$14&amp;", "&amp;X$15&amp;", "&amp;X$16&amp;", "&amp;$A47&amp;", "&amp;$B47&amp;", "&amp;$C47&amp;"; ","")</f>
        <v>#REF!</v>
      </c>
      <c r="AE47" s="794" t="e">
        <f>IF(AND($E$8=1,#REF!&lt;0),Y$14&amp;", "&amp;Y$15&amp;", "&amp;Y$16&amp;", "&amp;$A47&amp;", "&amp;$B47&amp;", "&amp;$C47&amp;"; ","")</f>
        <v>#REF!</v>
      </c>
      <c r="AF47" s="259" t="e">
        <f>IF(AND($E$8=1,#REF!&lt;0),Z$14&amp;", "&amp;Z$15&amp;", "&amp;Z$16&amp;", "&amp;$A47&amp;", "&amp;$B47&amp;", "&amp;$C47&amp;"; ","")</f>
        <v>#REF!</v>
      </c>
      <c r="AG47" s="299" t="e">
        <f>IF(AND($E$8=1,#REF!&lt;0),AA$14&amp;", "&amp;AA$15&amp;", "&amp;AA$16&amp;", "&amp;$A47&amp;", "&amp;$B47&amp;", "&amp;$C47&amp;"; ","")</f>
        <v>#REF!</v>
      </c>
      <c r="AH47" s="265" t="e">
        <f>IF(AND($E$8=1,#REF!&lt;0),AB$14&amp;", "&amp;AB$15&amp;", "&amp;AB$16&amp;", "&amp;$A47&amp;", "&amp;$B47&amp;", "&amp;$C47&amp;"; ","")</f>
        <v>#REF!</v>
      </c>
      <c r="AI47" s="258" t="e">
        <f>IF(AND($E$8=1,#REF!&lt;0),AC$14&amp;", "&amp;AC$15&amp;", "&amp;AC$16&amp;", "&amp;$A47&amp;", "&amp;$B47&amp;", "&amp;$C47&amp;"; ","")</f>
        <v>#REF!</v>
      </c>
      <c r="AJ47" s="259" t="e">
        <f>IF(AND($E$8=1,#REF!&lt;0),AD$14&amp;", "&amp;AD$15&amp;", "&amp;AD$16&amp;", "&amp;$A47&amp;", "&amp;$B47&amp;", "&amp;$C47&amp;"; ","")</f>
        <v>#REF!</v>
      </c>
      <c r="AK47" s="794" t="e">
        <f>IF(AND($E$8=1,#REF!&lt;0),AE$14&amp;", "&amp;AE$15&amp;", "&amp;AE$16&amp;", "&amp;$A47&amp;", "&amp;$B47&amp;", "&amp;$C47&amp;"; ","")</f>
        <v>#REF!</v>
      </c>
      <c r="AL47" s="259" t="e">
        <f>IF(AND($E$8=1,#REF!&lt;0),AF$14&amp;", "&amp;AF$15&amp;", "&amp;AF$16&amp;", "&amp;$A47&amp;", "&amp;$B47&amp;", "&amp;$C47&amp;"; ","")</f>
        <v>#REF!</v>
      </c>
      <c r="AM47" s="803" t="e">
        <f>IF(AND($E$8=1,#REF!&lt;0),AG$14&amp;", "&amp;AG$15&amp;", "&amp;AG$16&amp;", "&amp;$A47&amp;", "&amp;$B47&amp;", "&amp;$C47&amp;"; ","")</f>
        <v>#REF!</v>
      </c>
      <c r="AN47" s="50"/>
      <c r="AO47" s="295"/>
      <c r="AP47" s="10"/>
      <c r="AQ47" s="265" t="e">
        <f>IF(AND($F$8=1,ABS(#REF!)&lt;&gt;INT(ABS(#REF!))),D$14&amp;", "&amp;D$15&amp;", "&amp;D$16&amp;", "&amp;$A47&amp;", "&amp;$B47&amp;", "&amp;$C47&amp;"; ","")</f>
        <v>#REF!</v>
      </c>
      <c r="AR47" s="258" t="e">
        <f>IF(AND($F$8=1,ABS(#REF!)&lt;&gt;INT(ABS(#REF!))),E$14&amp;", "&amp;E$15&amp;", "&amp;E$16&amp;", "&amp;$A47&amp;", "&amp;$B47&amp;", "&amp;$C47&amp;"; ","")</f>
        <v>#REF!</v>
      </c>
      <c r="AS47" s="259" t="e">
        <f>IF(AND($F$8=1,ABS(#REF!)&lt;&gt;INT(ABS(#REF!))),F$14&amp;", "&amp;F$15&amp;", "&amp;F$16&amp;", "&amp;$A47&amp;", "&amp;$B47&amp;", "&amp;$C47&amp;"; ","")</f>
        <v>#REF!</v>
      </c>
      <c r="AT47" s="258" t="e">
        <f>IF(AND($F$8=1,ABS(#REF!)&lt;&gt;INT(ABS(#REF!))),G$14&amp;", "&amp;G$15&amp;", "&amp;G$16&amp;", "&amp;$A47&amp;", "&amp;$B47&amp;", "&amp;$C47&amp;"; ","")</f>
        <v>#REF!</v>
      </c>
      <c r="AU47" s="299" t="e">
        <f>IF(AND($F$8=1,ABS(#REF!)&lt;&gt;INT(ABS(#REF!))),H$14&amp;", "&amp;H$15&amp;", "&amp;H$16&amp;", "&amp;$A47&amp;", "&amp;$B47&amp;", "&amp;$C47&amp;"; ","")</f>
        <v>#REF!</v>
      </c>
      <c r="AV47" s="299" t="e">
        <f>IF(AND($F$8=1,ABS(#REF!)&lt;&gt;INT(ABS(#REF!))),I$14&amp;", "&amp;I$15&amp;", "&amp;I$16&amp;", "&amp;$A47&amp;", "&amp;$B47&amp;", "&amp;$C47&amp;"; ","")</f>
        <v>#REF!</v>
      </c>
      <c r="AW47" s="265" t="e">
        <f>IF(AND($F$8=1,ABS(#REF!)&lt;&gt;INT(ABS(#REF!))),J$14&amp;", "&amp;J$15&amp;", "&amp;J$16&amp;", "&amp;$A47&amp;", "&amp;$B47&amp;", "&amp;$C47&amp;"; ","")</f>
        <v>#REF!</v>
      </c>
      <c r="AX47" s="258" t="e">
        <f>IF(AND($F$8=1,ABS(#REF!)&lt;&gt;INT(ABS(#REF!))),K$14&amp;", "&amp;K$15&amp;", "&amp;K$16&amp;", "&amp;$A47&amp;", "&amp;$B47&amp;", "&amp;$C47&amp;"; ","")</f>
        <v>#REF!</v>
      </c>
      <c r="AY47" s="259" t="e">
        <f>IF(AND($F$8=1,ABS(#REF!)&lt;&gt;INT(ABS(#REF!))),L$14&amp;", "&amp;L$15&amp;", "&amp;L$16&amp;", "&amp;$A47&amp;", "&amp;$B47&amp;", "&amp;$C47&amp;"; ","")</f>
        <v>#REF!</v>
      </c>
      <c r="AZ47" s="258" t="e">
        <f>IF(AND($F$8=1,ABS(#REF!)&lt;&gt;INT(ABS(#REF!))),M$14&amp;", "&amp;M$15&amp;", "&amp;M$16&amp;", "&amp;$A47&amp;", "&amp;$B47&amp;", "&amp;$C47&amp;"; ","")</f>
        <v>#REF!</v>
      </c>
      <c r="BA47" s="299" t="e">
        <f>IF(AND($F$8=1,ABS(#REF!)&lt;&gt;INT(ABS(#REF!))),N$14&amp;", "&amp;N$15&amp;", "&amp;N$16&amp;", "&amp;$A47&amp;", "&amp;$B47&amp;", "&amp;$C47&amp;"; ","")</f>
        <v>#REF!</v>
      </c>
      <c r="BB47" s="803" t="e">
        <f>IF(AND($F$8=1,ABS(#REF!)&lt;&gt;INT(ABS(#REF!))),O$14&amp;", "&amp;O$15&amp;", "&amp;O$16&amp;", "&amp;$A47&amp;", "&amp;$B47&amp;", "&amp;$C47&amp;"; ","")</f>
        <v>#REF!</v>
      </c>
      <c r="BC47" s="265" t="e">
        <f>IF(AND($F$8=1,ABS(#REF!)&lt;&gt;INT(ABS(#REF!))),P$14&amp;", "&amp;P$15&amp;", "&amp;P$16&amp;", "&amp;$A47&amp;", "&amp;$B47&amp;", "&amp;$C47&amp;"; ","")</f>
        <v>#REF!</v>
      </c>
      <c r="BD47" s="258" t="e">
        <f>IF(AND($F$8=1,ABS(#REF!)&lt;&gt;INT(ABS(#REF!))),Q$14&amp;", "&amp;Q$15&amp;", "&amp;Q$16&amp;", "&amp;$A47&amp;", "&amp;$B47&amp;", "&amp;$C47&amp;"; ","")</f>
        <v>#REF!</v>
      </c>
      <c r="BE47" s="259" t="e">
        <f>IF(AND($F$8=1,ABS(#REF!)&lt;&gt;INT(ABS(#REF!))),R$14&amp;", "&amp;R$15&amp;", "&amp;R$16&amp;", "&amp;$A47&amp;", "&amp;$B47&amp;", "&amp;$C47&amp;"; ","")</f>
        <v>#REF!</v>
      </c>
      <c r="BF47" s="258" t="e">
        <f>IF(AND($F$8=1,ABS(#REF!)&lt;&gt;INT(ABS(#REF!))),S$14&amp;", "&amp;S$15&amp;", "&amp;S$16&amp;", "&amp;$A47&amp;", "&amp;$B47&amp;", "&amp;$C47&amp;"; ","")</f>
        <v>#REF!</v>
      </c>
      <c r="BG47" s="299" t="e">
        <f>IF(AND($F$8=1,ABS(#REF!)&lt;&gt;INT(ABS(#REF!))),T$14&amp;", "&amp;T$15&amp;", "&amp;T$16&amp;", "&amp;$A47&amp;", "&amp;$B47&amp;", "&amp;$C47&amp;"; ","")</f>
        <v>#REF!</v>
      </c>
      <c r="BH47" s="803" t="e">
        <f>IF(AND($F$8=1,ABS(#REF!)&lt;&gt;INT(ABS(#REF!))),U$14&amp;", "&amp;U$15&amp;", "&amp;U$16&amp;", "&amp;$A47&amp;", "&amp;$B47&amp;", "&amp;$C47&amp;"; ","")</f>
        <v>#REF!</v>
      </c>
      <c r="BI47" s="265" t="e">
        <f>IF(AND($F$8=1,ABS(#REF!)&lt;&gt;INT(ABS(#REF!))),V$14&amp;", "&amp;V$15&amp;", "&amp;V$16&amp;", "&amp;$A47&amp;", "&amp;$B47&amp;", "&amp;$C47&amp;"; ","")</f>
        <v>#REF!</v>
      </c>
      <c r="BJ47" s="258" t="e">
        <f>IF(AND($F$8=1,ABS(#REF!)&lt;&gt;INT(ABS(#REF!))),W$14&amp;", "&amp;W$15&amp;", "&amp;W$16&amp;", "&amp;$A47&amp;", "&amp;$B47&amp;", "&amp;$C47&amp;"; ","")</f>
        <v>#REF!</v>
      </c>
      <c r="BK47" s="259" t="e">
        <f>IF(AND($F$8=1,ABS(#REF!)&lt;&gt;INT(ABS(#REF!))),X$14&amp;", "&amp;X$15&amp;", "&amp;X$16&amp;", "&amp;$A47&amp;", "&amp;$B47&amp;", "&amp;$C47&amp;"; ","")</f>
        <v>#REF!</v>
      </c>
      <c r="BL47" s="258" t="e">
        <f>IF(AND($F$8=1,ABS(#REF!)&lt;&gt;INT(ABS(#REF!))),Y$14&amp;", "&amp;Y$15&amp;", "&amp;Y$16&amp;", "&amp;$A47&amp;", "&amp;$B47&amp;", "&amp;$C47&amp;"; ","")</f>
        <v>#REF!</v>
      </c>
      <c r="BM47" s="299" t="e">
        <f>IF(AND($F$8=1,ABS(#REF!)&lt;&gt;INT(ABS(#REF!))),Z$14&amp;", "&amp;Z$15&amp;", "&amp;Z$16&amp;", "&amp;$A47&amp;", "&amp;$B47&amp;", "&amp;$C47&amp;"; ","")</f>
        <v>#REF!</v>
      </c>
      <c r="BN47" s="803" t="e">
        <f>IF(AND($F$8=1,ABS(#REF!)&lt;&gt;INT(ABS(#REF!))),AA$14&amp;", "&amp;AA$15&amp;", "&amp;AA$16&amp;", "&amp;$A47&amp;", "&amp;$B47&amp;", "&amp;$C47&amp;"; ","")</f>
        <v>#REF!</v>
      </c>
      <c r="BO47" s="50"/>
      <c r="BP47" s="295"/>
      <c r="BQ47" s="10"/>
      <c r="BR47" s="281"/>
      <c r="BS47" s="280"/>
      <c r="BT47" s="288"/>
      <c r="BU47" s="280"/>
      <c r="BV47" s="305"/>
      <c r="BW47" s="305"/>
      <c r="BX47" s="281"/>
      <c r="BY47" s="280"/>
      <c r="BZ47" s="288"/>
      <c r="CA47" s="280"/>
      <c r="CB47" s="305"/>
      <c r="CC47" s="805"/>
      <c r="CD47" s="305"/>
      <c r="CE47" s="809"/>
      <c r="CF47" s="305"/>
      <c r="CG47" s="809"/>
      <c r="CH47" s="305"/>
      <c r="CI47" s="305"/>
      <c r="CJ47" s="281"/>
      <c r="CK47" s="280"/>
      <c r="CL47" s="288"/>
      <c r="CM47" s="280"/>
      <c r="CN47" s="305"/>
      <c r="CO47" s="304"/>
      <c r="CP47" s="50"/>
      <c r="CQ47" s="295"/>
      <c r="CR47" s="10"/>
      <c r="CS47" s="10" t="s">
        <v>124</v>
      </c>
      <c r="CT47" s="10" t="s">
        <v>11286</v>
      </c>
      <c r="CU47" s="10" t="s">
        <v>11275</v>
      </c>
      <c r="CV47" s="265" t="e">
        <f t="shared" si="1"/>
        <v>#REF!</v>
      </c>
      <c r="CW47" s="258" t="e">
        <f t="shared" si="1"/>
        <v>#REF!</v>
      </c>
      <c r="CX47" s="288"/>
      <c r="CY47" s="280"/>
      <c r="CZ47" s="305"/>
      <c r="DA47" s="305"/>
      <c r="DB47" s="265" t="e">
        <f t="shared" si="2"/>
        <v>#REF!</v>
      </c>
      <c r="DC47" s="258" t="e">
        <f t="shared" si="3"/>
        <v>#REF!</v>
      </c>
      <c r="DD47" s="288"/>
      <c r="DE47" s="280"/>
      <c r="DF47" s="305"/>
      <c r="DG47" s="305"/>
      <c r="DH47" s="265" t="e">
        <f t="shared" si="4"/>
        <v>#REF!</v>
      </c>
      <c r="DI47" s="258" t="e">
        <f t="shared" si="5"/>
        <v>#REF!</v>
      </c>
      <c r="DJ47" s="288"/>
      <c r="DK47" s="280"/>
      <c r="DL47" s="305"/>
      <c r="DM47" s="305"/>
      <c r="DN47" s="265" t="e">
        <f t="shared" si="6"/>
        <v>#REF!</v>
      </c>
      <c r="DO47" s="258" t="e">
        <f t="shared" si="7"/>
        <v>#REF!</v>
      </c>
      <c r="DP47" s="288"/>
      <c r="DQ47" s="280"/>
      <c r="DR47" s="305"/>
      <c r="DS47" s="305"/>
      <c r="DT47" s="265" t="e">
        <f t="shared" si="8"/>
        <v>#REF!</v>
      </c>
      <c r="DU47" s="258" t="e">
        <f t="shared" si="9"/>
        <v>#REF!</v>
      </c>
      <c r="DV47" s="288"/>
      <c r="DW47" s="280"/>
      <c r="DX47" s="305"/>
      <c r="DY47" s="809"/>
      <c r="DZ47" s="50"/>
      <c r="EA47" s="295"/>
      <c r="EB47" s="10"/>
      <c r="EC47" s="265" t="e">
        <f>IF(AND($I$8=1,#REF!&lt;&gt;ROUND(#REF!,2)),AB$15&amp;", "&amp;AB$16&amp;", "&amp;$A47&amp;", "&amp;$B47&amp;", "&amp;$C47&amp;"; ","")</f>
        <v>#REF!</v>
      </c>
      <c r="ED47" s="258" t="e">
        <f>IF(AND($I$8=1,#REF!&lt;&gt;ROUND(#REF!,2)),AC$15&amp;", "&amp;AC$16&amp;", "&amp;$A47&amp;", "&amp;$B47&amp;", "&amp;$C47&amp;"; ","")</f>
        <v>#REF!</v>
      </c>
      <c r="EE47" s="259" t="e">
        <f>IF(AND($I$8=1,#REF!&lt;&gt;ROUND(#REF!,2)),AD$15&amp;", "&amp;AD$16&amp;", "&amp;$A47&amp;", "&amp;$B47&amp;", "&amp;$C47&amp;"; ","")</f>
        <v>#REF!</v>
      </c>
      <c r="EF47" s="258" t="e">
        <f>IF(AND($I$8=1,#REF!&lt;&gt;ROUND(#REF!,2)),AE$15&amp;", "&amp;AE$16&amp;", "&amp;$A47&amp;", "&amp;$B47&amp;", "&amp;$C47&amp;"; ","")</f>
        <v>#REF!</v>
      </c>
      <c r="EG47" s="299" t="e">
        <f>IF(AND($I$8=1,#REF!&lt;&gt;ROUND(#REF!,2)),AF$15&amp;", "&amp;AF$16&amp;", "&amp;$A47&amp;", "&amp;$B47&amp;", "&amp;$C47&amp;"; ","")</f>
        <v>#REF!</v>
      </c>
      <c r="EH47" s="266" t="e">
        <f>IF(AND($I$8=1,#REF!&lt;&gt;ROUND(#REF!,2)),AG$15&amp;", "&amp;AG$16&amp;", "&amp;$A47&amp;", "&amp;$B47&amp;", "&amp;$C47&amp;"; ","")</f>
        <v>#REF!</v>
      </c>
      <c r="EI47" s="50"/>
      <c r="EJ47" s="295"/>
      <c r="EK47" s="10"/>
      <c r="EL47" s="265" t="e">
        <f>IF(AND($J$8=1,#REF!&gt;#REF!),AB$15&amp;", "&amp;AB$16&amp;", "&amp;$A47&amp;", "&amp;$B47&amp;", "&amp;$C47&amp;"; ","")</f>
        <v>#REF!</v>
      </c>
      <c r="EM47" s="258" t="e">
        <f>IF(AND($J$8=1,#REF!&gt;#REF!),AC$15&amp;", "&amp;AC$16&amp;", "&amp;$A47&amp;", "&amp;$B47&amp;", "&amp;$C47&amp;"; ","")</f>
        <v>#REF!</v>
      </c>
      <c r="EN47" s="259" t="e">
        <f>IF(AND($J$8=1,#REF!&gt;#REF!),AD$15&amp;", "&amp;AD$16&amp;", "&amp;$A47&amp;", "&amp;$B47&amp;", "&amp;$C47&amp;"; ","")</f>
        <v>#REF!</v>
      </c>
      <c r="EO47" s="258" t="e">
        <f>IF(AND($J$8=1,#REF!&gt;#REF!),AE$15&amp;", "&amp;AE$16&amp;", "&amp;$A47&amp;", "&amp;$B47&amp;", "&amp;$C47&amp;"; ","")</f>
        <v>#REF!</v>
      </c>
      <c r="EP47" s="812" t="e">
        <f>IF(AND($J$8=1,#REF!&gt;#REF!),AF$15&amp;", "&amp;AF$16&amp;", "&amp;$A47&amp;", "&amp;$B47&amp;", "&amp;$C47&amp;"; ","")</f>
        <v>#REF!</v>
      </c>
      <c r="EQ47" s="266" t="e">
        <f>IF(AND($J$8=1,#REF!&gt;#REF!),AG$15&amp;", "&amp;AG$16&amp;", "&amp;$A47&amp;", "&amp;$B47&amp;", "&amp;$C47&amp;"; ","")</f>
        <v>#REF!</v>
      </c>
      <c r="ER47" s="50"/>
      <c r="ES47" s="295"/>
      <c r="ET47" s="10"/>
      <c r="EU47" s="265" t="e">
        <f>IF(AND($K$8=1,#REF!&gt;0),IF((#REF!/#REF!)&lt;0.03,AB$15&amp;", "&amp;AB$16&amp;", "&amp;$A47&amp;", "&amp;$B47&amp;", "&amp;$C47&amp;"; ",""),"")</f>
        <v>#REF!</v>
      </c>
      <c r="EV47" s="258" t="e">
        <f>IF(AND($K$8=1,#REF!&gt;0),IF((#REF!/#REF!)&lt;0.03,AC$15&amp;", "&amp;AC$16&amp;", "&amp;$A47&amp;", "&amp;$B47&amp;", "&amp;$C47&amp;"; ",""),"")</f>
        <v>#REF!</v>
      </c>
      <c r="EW47" s="259" t="e">
        <f>IF(AND($K$8=1,#REF!&gt;0),IF((#REF!/#REF!)&lt;0.03,AD$15&amp;", "&amp;AD$16&amp;", "&amp;$A47&amp;", "&amp;$B47&amp;", "&amp;$C47&amp;"; ",""),"")</f>
        <v>#REF!</v>
      </c>
      <c r="EX47" s="258" t="e">
        <f>IF(AND($K$8=1,#REF!&gt;0),IF((#REF!/#REF!)&lt;0.03,AE$15&amp;", "&amp;AE$16&amp;", "&amp;$A47&amp;", "&amp;$B47&amp;", "&amp;$C47&amp;"; ",""),"")</f>
        <v>#REF!</v>
      </c>
      <c r="EY47" s="812" t="e">
        <f>IF(AND($K$8=1,#REF!&gt;0),IF((#REF!/#REF!)&lt;0.03,AF$15&amp;", "&amp;AF$16&amp;", "&amp;$A47&amp;", "&amp;$B47&amp;", "&amp;$C47&amp;"; ",""),"")</f>
        <v>#REF!</v>
      </c>
      <c r="EZ47" s="266" t="e">
        <f>IF(AND($K$8=1,#REF!&gt;0),IF((#REF!/#REF!)&lt;0.03,AG$15&amp;", "&amp;AG$16&amp;", "&amp;$A47&amp;", "&amp;$B47&amp;", "&amp;$C47&amp;"; ",""),"")</f>
        <v>#REF!</v>
      </c>
      <c r="FA47" s="50"/>
      <c r="FB47" s="3"/>
      <c r="FC47" s="323"/>
      <c r="FD47" s="10"/>
      <c r="FE47" s="265" t="e">
        <f>IF(AND($Q$8=1,SUM(#REF!,#REF!)&gt;$FC$22,#REF!=0),P$15&amp;", "&amp;P$16&amp;", "&amp;$A47&amp;", "&amp;$B47&amp;", "&amp;$C47&amp;"; ","")</f>
        <v>#REF!</v>
      </c>
      <c r="FF47" s="258" t="e">
        <f>IF(AND($Q$8=1,SUM(#REF!,#REF!)&gt;$FC$22,#REF!=0),Q$15&amp;", "&amp;Q$16&amp;", "&amp;$A47&amp;", "&amp;$B47&amp;", "&amp;$C47&amp;"; ","")</f>
        <v>#REF!</v>
      </c>
      <c r="FG47" s="259" t="e">
        <f>IF(AND($Q$8=1,SUM(#REF!,#REF!)&gt;$FC$22,#REF!=0),R$15&amp;", "&amp;R$16&amp;", "&amp;$A47&amp;", "&amp;$B47&amp;", "&amp;$C47&amp;"; ","")</f>
        <v>#REF!</v>
      </c>
      <c r="FH47" s="258" t="e">
        <f>IF(AND($Q$8=1,SUM(#REF!,#REF!)&gt;$FC$22,#REF!=0),S$15&amp;", "&amp;S$16&amp;", "&amp;$A47&amp;", "&amp;$B47&amp;", "&amp;$C47&amp;"; ","")</f>
        <v>#REF!</v>
      </c>
      <c r="FI47" s="812" t="e">
        <f>IF(AND($Q$8=1,SUM(#REF!,#REF!)&gt;$FC$22,#REF!=0),T$15&amp;", "&amp;T$16&amp;", "&amp;$A47&amp;", "&amp;$B47&amp;", "&amp;$C47&amp;"; ","")</f>
        <v>#REF!</v>
      </c>
      <c r="FJ47" s="266" t="e">
        <f>IF(AND($Q$8=1,SUM(#REF!,#REF!)&gt;$FC$22,#REF!=0),U$15&amp;", "&amp;U$16&amp;", "&amp;$A47&amp;", "&amp;$B47&amp;", "&amp;$C47&amp;"; ","")</f>
        <v>#REF!</v>
      </c>
      <c r="FK47" s="324"/>
      <c r="FL47" s="323"/>
      <c r="FM47" s="10"/>
      <c r="FN47" s="265" t="e">
        <f>IF(AND($R$8=1,SUM(#REF!,#REF!)&gt;0,SUM(#REF!,#REF!)=ABS(#REF!)),P$15&amp;", "&amp;P$16&amp;", "&amp;$A47&amp;", "&amp;$B47&amp;", "&amp;$C47&amp;"; ","")</f>
        <v>#REF!</v>
      </c>
      <c r="FO47" s="258" t="e">
        <f>IF(AND($R$8=1,SUM(#REF!,#REF!)&gt;0,SUM(#REF!,#REF!)=ABS(#REF!)),Q$15&amp;", "&amp;Q$16&amp;", "&amp;$A47&amp;", "&amp;$B47&amp;", "&amp;$C47&amp;"; ","")</f>
        <v>#REF!</v>
      </c>
      <c r="FP47" s="259" t="e">
        <f>IF(AND($R$8=1,SUM(#REF!,#REF!)&gt;0,SUM(#REF!,#REF!)=ABS(#REF!)),R$15&amp;", "&amp;R$16&amp;", "&amp;$A47&amp;", "&amp;$B47&amp;", "&amp;$C47&amp;"; ","")</f>
        <v>#REF!</v>
      </c>
      <c r="FQ47" s="258" t="e">
        <f>IF(AND($R$8=1,SUM(#REF!,#REF!)&gt;0,SUM(#REF!,#REF!)=ABS(#REF!)),S$15&amp;", "&amp;S$16&amp;", "&amp;$A47&amp;", "&amp;$B47&amp;", "&amp;$C47&amp;"; ","")</f>
        <v>#REF!</v>
      </c>
      <c r="FR47" s="812" t="e">
        <f>IF(AND($R$8=1,SUM(#REF!,#REF!)&gt;0,SUM(#REF!,#REF!)=ABS(#REF!)),T$15&amp;", "&amp;T$16&amp;", "&amp;$A47&amp;", "&amp;$B47&amp;", "&amp;$C47&amp;"; ","")</f>
        <v>#REF!</v>
      </c>
      <c r="FS47" s="266" t="e">
        <f>IF(AND($R$8=1,SUM(#REF!,#REF!)&gt;0,SUM(#REF!,#REF!)=ABS(#REF!)),U$15&amp;", "&amp;U$16&amp;", "&amp;$A47&amp;", "&amp;$B47&amp;", "&amp;$C47&amp;"; ","")</f>
        <v>#REF!</v>
      </c>
      <c r="FT47" s="324"/>
      <c r="FU47" s="3"/>
      <c r="FV47" s="3"/>
      <c r="FW47" s="3"/>
      <c r="FX47" s="3"/>
      <c r="FY47" s="3"/>
      <c r="FZ47" s="3"/>
      <c r="GA47" s="3"/>
      <c r="GB47" s="3"/>
      <c r="GC47" s="3"/>
      <c r="GD47" s="323"/>
      <c r="GE47" s="10"/>
      <c r="GF47" s="265" t="e">
        <f>IF(AND($T$8=1,#REF!&gt;0,EU47=""),IF((#REF!/#REF!)&lt;0.25,AB$15&amp;", "&amp;AB$16&amp;", "&amp;$A47&amp;", "&amp;$B47&amp;", "&amp;$C47&amp;"; ",""),"")</f>
        <v>#REF!</v>
      </c>
      <c r="GG47" s="258" t="e">
        <f>IF(AND($T$8=1,#REF!&gt;0,EV47=""),IF((#REF!/#REF!)&lt;0.25,AC$15&amp;", "&amp;AC$16&amp;", "&amp;$A47&amp;", "&amp;$B47&amp;", "&amp;$C47&amp;"; ",""),"")</f>
        <v>#REF!</v>
      </c>
      <c r="GH47" s="259" t="e">
        <f>IF(AND($T$8=1,#REF!&gt;0,EW47=""),IF((#REF!/#REF!)&lt;0.25,AD$15&amp;", "&amp;AD$16&amp;", "&amp;$A47&amp;", "&amp;$B47&amp;", "&amp;$C47&amp;"; ",""),"")</f>
        <v>#REF!</v>
      </c>
      <c r="GI47" s="258" t="e">
        <f>IF(AND($T$8=1,#REF!&gt;0,EX47=""),IF((#REF!/#REF!)&lt;0.25,AE$15&amp;", "&amp;AE$16&amp;", "&amp;$A47&amp;", "&amp;$B47&amp;", "&amp;$C47&amp;"; ",""),"")</f>
        <v>#REF!</v>
      </c>
      <c r="GJ47" s="812" t="e">
        <f>IF(AND($T$8=1,#REF!&gt;0,EY47=""),IF((#REF!/#REF!)&lt;0.25,AF$15&amp;", "&amp;AF$16&amp;", "&amp;$A47&amp;", "&amp;$B47&amp;", "&amp;$C47&amp;"; ",""),"")</f>
        <v>#REF!</v>
      </c>
      <c r="GK47" s="266" t="e">
        <f>IF(AND($T$8=1,#REF!&gt;0,EZ47=""),IF((#REF!/#REF!)&lt;0.25,AG$15&amp;", "&amp;AG$16&amp;", "&amp;$A47&amp;", "&amp;$B47&amp;", "&amp;$C47&amp;"; ",""),"")</f>
        <v>#REF!</v>
      </c>
      <c r="GL47" s="324"/>
      <c r="GM47" s="323"/>
      <c r="GN47" s="10"/>
      <c r="GO47" s="265" t="e">
        <f>IF(AND($U$8=1,$B47="Long length",#REF!&lt;&gt;0),D$15&amp;", "&amp;D$16&amp;", "&amp;$A47&amp;", "&amp;$B47&amp;", "&amp;$C47&amp;"; ","")</f>
        <v>#REF!</v>
      </c>
      <c r="GP47" s="258" t="e">
        <f>IF(AND($U$8=1,$B47="Long length",#REF!&lt;&gt;0),E$15&amp;", "&amp;E$16&amp;", "&amp;$A47&amp;", "&amp;$B47&amp;", "&amp;$C47&amp;"; ","")</f>
        <v>#REF!</v>
      </c>
      <c r="GQ47" s="259" t="e">
        <f>IF(AND($U$8=1,$B47="Long length",#REF!&lt;&gt;0),F$15&amp;", "&amp;F$16&amp;", "&amp;$A47&amp;", "&amp;$B47&amp;", "&amp;$C47&amp;"; ","")</f>
        <v>#REF!</v>
      </c>
      <c r="GR47" s="258" t="e">
        <f>IF(AND($U$8=1,$B47="Long length",#REF!&lt;&gt;0),G$15&amp;", "&amp;G$16&amp;", "&amp;$A47&amp;", "&amp;$B47&amp;", "&amp;$C47&amp;"; ","")</f>
        <v>#REF!</v>
      </c>
      <c r="GS47" s="812" t="e">
        <f>IF(AND($U$8=1,$B47="Long length",#REF!&lt;&gt;0),H$15&amp;", "&amp;H$16&amp;", "&amp;$A47&amp;", "&amp;$B47&amp;", "&amp;$C47&amp;"; ","")</f>
        <v>#REF!</v>
      </c>
      <c r="GT47" s="266" t="e">
        <f>IF(AND($U$8=1,$B47="Long length",#REF!&lt;&gt;0),I$15&amp;", "&amp;I$16&amp;", "&amp;$A47&amp;", "&amp;$B47&amp;", "&amp;$C47&amp;"; ","")</f>
        <v>#REF!</v>
      </c>
      <c r="GU47" s="324"/>
    </row>
    <row r="48" spans="1:203" x14ac:dyDescent="0.2">
      <c r="A48" s="3" t="s">
        <v>11294</v>
      </c>
      <c r="B48" s="3" t="s">
        <v>11274</v>
      </c>
      <c r="C48" s="3" t="s">
        <v>11275</v>
      </c>
      <c r="E48" s="295"/>
      <c r="F48" s="10"/>
      <c r="G48" s="264" t="e">
        <f>IF(AND($D$8=1,#REF!&gt;0),P$15&amp;", "&amp;P$16&amp;", "&amp;$A48&amp;", "&amp;$B48&amp;", "&amp;$C48&amp;"; ","")</f>
        <v>#REF!</v>
      </c>
      <c r="H48" s="255" t="e">
        <f>IF(AND($D$8=1,#REF!&gt;0),Q$15&amp;", "&amp;Q$16&amp;", "&amp;$A48&amp;", "&amp;$B48&amp;", "&amp;$C48&amp;"; ","")</f>
        <v>#REF!</v>
      </c>
      <c r="I48" s="256" t="e">
        <f>IF(AND($D$8=1,#REF!&gt;0),R$15&amp;", "&amp;R$16&amp;", "&amp;$A48&amp;", "&amp;$B48&amp;", "&amp;$C48&amp;"; ","")</f>
        <v>#REF!</v>
      </c>
      <c r="J48" s="255" t="e">
        <f>IF(AND($D$8=1,#REF!&gt;0),S$15&amp;", "&amp;S$16&amp;", "&amp;$A48&amp;", "&amp;$B48&amp;", "&amp;$C48&amp;"; ","")</f>
        <v>#REF!</v>
      </c>
      <c r="K48" s="298" t="e">
        <f>IF(AND($D$8=1,#REF!&gt;0),T$15&amp;", "&amp;T$16&amp;", "&amp;$A48&amp;", "&amp;$B48&amp;", "&amp;$C48&amp;"; ","")</f>
        <v>#REF!</v>
      </c>
      <c r="L48" s="293" t="e">
        <f>IF(AND($D$8=1,#REF!&gt;0),U$15&amp;", "&amp;U$16&amp;", "&amp;$A48&amp;", "&amp;$B48&amp;", "&amp;$C48&amp;"; ","")</f>
        <v>#REF!</v>
      </c>
      <c r="M48" s="50"/>
      <c r="N48" s="295"/>
      <c r="O48" s="10"/>
      <c r="P48" s="264" t="e">
        <f>IF(AND($E$8=1,#REF!&lt;0),D$14&amp;", "&amp;D$15&amp;", "&amp;D$16&amp;", "&amp;$A48&amp;", "&amp;$B48&amp;", "&amp;$C48&amp;"; ","")</f>
        <v>#REF!</v>
      </c>
      <c r="Q48" s="255" t="e">
        <f>IF(AND($E$8=1,#REF!&lt;0),E$14&amp;", "&amp;E$15&amp;", "&amp;E$16&amp;", "&amp;$A48&amp;", "&amp;$B48&amp;", "&amp;$C48&amp;"; ","")</f>
        <v>#REF!</v>
      </c>
      <c r="R48" s="256" t="e">
        <f>IF(AND($E$8=1,#REF!&lt;0),F$14&amp;", "&amp;F$15&amp;", "&amp;F$16&amp;", "&amp;$A48&amp;", "&amp;$B48&amp;", "&amp;$C48&amp;"; ","")</f>
        <v>#REF!</v>
      </c>
      <c r="S48" s="255" t="e">
        <f>IF(AND($E$8=1,#REF!&lt;0),G$14&amp;", "&amp;G$15&amp;", "&amp;G$16&amp;", "&amp;$A48&amp;", "&amp;$B48&amp;", "&amp;$C48&amp;"; ","")</f>
        <v>#REF!</v>
      </c>
      <c r="T48" s="298" t="e">
        <f>IF(AND($E$8=1,#REF!&lt;0),H$14&amp;", "&amp;H$15&amp;", "&amp;H$16&amp;", "&amp;$A48&amp;", "&amp;$B48&amp;", "&amp;$C48&amp;"; ","")</f>
        <v>#REF!</v>
      </c>
      <c r="U48" s="298" t="e">
        <f>IF(AND($E$8=1,#REF!&lt;0),I$14&amp;", "&amp;I$15&amp;", "&amp;I$16&amp;", "&amp;$A48&amp;", "&amp;$B48&amp;", "&amp;$C48&amp;"; ","")</f>
        <v>#REF!</v>
      </c>
      <c r="V48" s="264" t="e">
        <f>IF(AND($E$8=1,#REF!&lt;0),J$14&amp;", "&amp;J$15&amp;", "&amp;J$16&amp;", "&amp;$A48&amp;", "&amp;$B48&amp;", "&amp;$C48&amp;"; ","")</f>
        <v>#REF!</v>
      </c>
      <c r="W48" s="255" t="e">
        <f>IF(AND($E$8=1,#REF!&lt;0),K$14&amp;", "&amp;K$15&amp;", "&amp;K$16&amp;", "&amp;$A48&amp;", "&amp;$B48&amp;", "&amp;$C48&amp;"; ","")</f>
        <v>#REF!</v>
      </c>
      <c r="X48" s="256" t="e">
        <f>IF(AND($E$8=1,#REF!&lt;0),L$14&amp;", "&amp;L$15&amp;", "&amp;L$16&amp;", "&amp;$A48&amp;", "&amp;$B48&amp;", "&amp;$C48&amp;"; ","")</f>
        <v>#REF!</v>
      </c>
      <c r="Y48" s="255" t="e">
        <f>IF(AND($E$8=1,#REF!&lt;0),M$14&amp;", "&amp;M$15&amp;", "&amp;M$16&amp;", "&amp;$A48&amp;", "&amp;$B48&amp;", "&amp;$C48&amp;"; ","")</f>
        <v>#REF!</v>
      </c>
      <c r="Z48" s="298" t="e">
        <f>IF(AND($E$8=1,#REF!&lt;0),N$14&amp;", "&amp;N$15&amp;", "&amp;N$16&amp;", "&amp;$A48&amp;", "&amp;$B48&amp;", "&amp;$C48&amp;"; ","")</f>
        <v>#REF!</v>
      </c>
      <c r="AA48" s="298" t="e">
        <f>IF(AND($E$8=1,#REF!&lt;0),O$14&amp;", "&amp;O$15&amp;", "&amp;O$16&amp;", "&amp;$A48&amp;", "&amp;$B48&amp;", "&amp;$C48&amp;"; ","")</f>
        <v>#REF!</v>
      </c>
      <c r="AB48" s="264" t="e">
        <f>IF(AND($E$8=1,#REF!&lt;0),V$14&amp;", "&amp;V$15&amp;", "&amp;V$16&amp;", "&amp;$A48&amp;", "&amp;$B48&amp;", "&amp;$C48&amp;"; ","")</f>
        <v>#REF!</v>
      </c>
      <c r="AC48" s="255" t="e">
        <f>IF(AND($E$8=1,#REF!&lt;0),W$14&amp;", "&amp;W$15&amp;", "&amp;W$16&amp;", "&amp;$A48&amp;", "&amp;$B48&amp;", "&amp;$C48&amp;"; ","")</f>
        <v>#REF!</v>
      </c>
      <c r="AD48" s="256" t="e">
        <f>IF(AND($E$8=1,#REF!&lt;0),X$14&amp;", "&amp;X$15&amp;", "&amp;X$16&amp;", "&amp;$A48&amp;", "&amp;$B48&amp;", "&amp;$C48&amp;"; ","")</f>
        <v>#REF!</v>
      </c>
      <c r="AE48" s="257" t="e">
        <f>IF(AND($E$8=1,#REF!&lt;0),Y$14&amp;", "&amp;Y$15&amp;", "&amp;Y$16&amp;", "&amp;$A48&amp;", "&amp;$B48&amp;", "&amp;$C48&amp;"; ","")</f>
        <v>#REF!</v>
      </c>
      <c r="AF48" s="256" t="e">
        <f>IF(AND($E$8=1,#REF!&lt;0),Z$14&amp;", "&amp;Z$15&amp;", "&amp;Z$16&amp;", "&amp;$A48&amp;", "&amp;$B48&amp;", "&amp;$C48&amp;"; ","")</f>
        <v>#REF!</v>
      </c>
      <c r="AG48" s="298" t="e">
        <f>IF(AND($E$8=1,#REF!&lt;0),AA$14&amp;", "&amp;AA$15&amp;", "&amp;AA$16&amp;", "&amp;$A48&amp;", "&amp;$B48&amp;", "&amp;$C48&amp;"; ","")</f>
        <v>#REF!</v>
      </c>
      <c r="AH48" s="264" t="e">
        <f>IF(AND($E$8=1,#REF!&lt;0),AB$14&amp;", "&amp;AB$15&amp;", "&amp;AB$16&amp;", "&amp;$A48&amp;", "&amp;$B48&amp;", "&amp;$C48&amp;"; ","")</f>
        <v>#REF!</v>
      </c>
      <c r="AI48" s="255" t="e">
        <f>IF(AND($E$8=1,#REF!&lt;0),AC$14&amp;", "&amp;AC$15&amp;", "&amp;AC$16&amp;", "&amp;$A48&amp;", "&amp;$B48&amp;", "&amp;$C48&amp;"; ","")</f>
        <v>#REF!</v>
      </c>
      <c r="AJ48" s="256" t="e">
        <f>IF(AND($E$8=1,#REF!&lt;0),AD$14&amp;", "&amp;AD$15&amp;", "&amp;AD$16&amp;", "&amp;$A48&amp;", "&amp;$B48&amp;", "&amp;$C48&amp;"; ","")</f>
        <v>#REF!</v>
      </c>
      <c r="AK48" s="257" t="e">
        <f>IF(AND($E$8=1,#REF!&lt;0),AE$14&amp;", "&amp;AE$15&amp;", "&amp;AE$16&amp;", "&amp;$A48&amp;", "&amp;$B48&amp;", "&amp;$C48&amp;"; ","")</f>
        <v>#REF!</v>
      </c>
      <c r="AL48" s="256" t="e">
        <f>IF(AND($E$8=1,#REF!&lt;0),AF$14&amp;", "&amp;AF$15&amp;", "&amp;AF$16&amp;", "&amp;$A48&amp;", "&amp;$B48&amp;", "&amp;$C48&amp;"; ","")</f>
        <v>#REF!</v>
      </c>
      <c r="AM48" s="802" t="e">
        <f>IF(AND($E$8=1,#REF!&lt;0),AG$14&amp;", "&amp;AG$15&amp;", "&amp;AG$16&amp;", "&amp;$A48&amp;", "&amp;$B48&amp;", "&amp;$C48&amp;"; ","")</f>
        <v>#REF!</v>
      </c>
      <c r="AN48" s="50"/>
      <c r="AO48" s="295"/>
      <c r="AP48" s="10"/>
      <c r="AQ48" s="264" t="e">
        <f>IF(AND($F$8=1,ABS(#REF!)&lt;&gt;INT(ABS(#REF!))),D$14&amp;", "&amp;D$15&amp;", "&amp;D$16&amp;", "&amp;$A48&amp;", "&amp;$B48&amp;", "&amp;$C48&amp;"; ","")</f>
        <v>#REF!</v>
      </c>
      <c r="AR48" s="255" t="e">
        <f>IF(AND($F$8=1,ABS(#REF!)&lt;&gt;INT(ABS(#REF!))),E$14&amp;", "&amp;E$15&amp;", "&amp;E$16&amp;", "&amp;$A48&amp;", "&amp;$B48&amp;", "&amp;$C48&amp;"; ","")</f>
        <v>#REF!</v>
      </c>
      <c r="AS48" s="256" t="e">
        <f>IF(AND($F$8=1,ABS(#REF!)&lt;&gt;INT(ABS(#REF!))),F$14&amp;", "&amp;F$15&amp;", "&amp;F$16&amp;", "&amp;$A48&amp;", "&amp;$B48&amp;", "&amp;$C48&amp;"; ","")</f>
        <v>#REF!</v>
      </c>
      <c r="AT48" s="255" t="e">
        <f>IF(AND($F$8=1,ABS(#REF!)&lt;&gt;INT(ABS(#REF!))),G$14&amp;", "&amp;G$15&amp;", "&amp;G$16&amp;", "&amp;$A48&amp;", "&amp;$B48&amp;", "&amp;$C48&amp;"; ","")</f>
        <v>#REF!</v>
      </c>
      <c r="AU48" s="298" t="e">
        <f>IF(AND($F$8=1,ABS(#REF!)&lt;&gt;INT(ABS(#REF!))),H$14&amp;", "&amp;H$15&amp;", "&amp;H$16&amp;", "&amp;$A48&amp;", "&amp;$B48&amp;", "&amp;$C48&amp;"; ","")</f>
        <v>#REF!</v>
      </c>
      <c r="AV48" s="298" t="e">
        <f>IF(AND($F$8=1,ABS(#REF!)&lt;&gt;INT(ABS(#REF!))),I$14&amp;", "&amp;I$15&amp;", "&amp;I$16&amp;", "&amp;$A48&amp;", "&amp;$B48&amp;", "&amp;$C48&amp;"; ","")</f>
        <v>#REF!</v>
      </c>
      <c r="AW48" s="264" t="e">
        <f>IF(AND($F$8=1,ABS(#REF!)&lt;&gt;INT(ABS(#REF!))),J$14&amp;", "&amp;J$15&amp;", "&amp;J$16&amp;", "&amp;$A48&amp;", "&amp;$B48&amp;", "&amp;$C48&amp;"; ","")</f>
        <v>#REF!</v>
      </c>
      <c r="AX48" s="255" t="e">
        <f>IF(AND($F$8=1,ABS(#REF!)&lt;&gt;INT(ABS(#REF!))),K$14&amp;", "&amp;K$15&amp;", "&amp;K$16&amp;", "&amp;$A48&amp;", "&amp;$B48&amp;", "&amp;$C48&amp;"; ","")</f>
        <v>#REF!</v>
      </c>
      <c r="AY48" s="256" t="e">
        <f>IF(AND($F$8=1,ABS(#REF!)&lt;&gt;INT(ABS(#REF!))),L$14&amp;", "&amp;L$15&amp;", "&amp;L$16&amp;", "&amp;$A48&amp;", "&amp;$B48&amp;", "&amp;$C48&amp;"; ","")</f>
        <v>#REF!</v>
      </c>
      <c r="AZ48" s="255" t="e">
        <f>IF(AND($F$8=1,ABS(#REF!)&lt;&gt;INT(ABS(#REF!))),M$14&amp;", "&amp;M$15&amp;", "&amp;M$16&amp;", "&amp;$A48&amp;", "&amp;$B48&amp;", "&amp;$C48&amp;"; ","")</f>
        <v>#REF!</v>
      </c>
      <c r="BA48" s="298" t="e">
        <f>IF(AND($F$8=1,ABS(#REF!)&lt;&gt;INT(ABS(#REF!))),N$14&amp;", "&amp;N$15&amp;", "&amp;N$16&amp;", "&amp;$A48&amp;", "&amp;$B48&amp;", "&amp;$C48&amp;"; ","")</f>
        <v>#REF!</v>
      </c>
      <c r="BB48" s="802" t="e">
        <f>IF(AND($F$8=1,ABS(#REF!)&lt;&gt;INT(ABS(#REF!))),O$14&amp;", "&amp;O$15&amp;", "&amp;O$16&amp;", "&amp;$A48&amp;", "&amp;$B48&amp;", "&amp;$C48&amp;"; ","")</f>
        <v>#REF!</v>
      </c>
      <c r="BC48" s="264" t="e">
        <f>IF(AND($F$8=1,ABS(#REF!)&lt;&gt;INT(ABS(#REF!))),P$14&amp;", "&amp;P$15&amp;", "&amp;P$16&amp;", "&amp;$A48&amp;", "&amp;$B48&amp;", "&amp;$C48&amp;"; ","")</f>
        <v>#REF!</v>
      </c>
      <c r="BD48" s="255" t="e">
        <f>IF(AND($F$8=1,ABS(#REF!)&lt;&gt;INT(ABS(#REF!))),Q$14&amp;", "&amp;Q$15&amp;", "&amp;Q$16&amp;", "&amp;$A48&amp;", "&amp;$B48&amp;", "&amp;$C48&amp;"; ","")</f>
        <v>#REF!</v>
      </c>
      <c r="BE48" s="256" t="e">
        <f>IF(AND($F$8=1,ABS(#REF!)&lt;&gt;INT(ABS(#REF!))),R$14&amp;", "&amp;R$15&amp;", "&amp;R$16&amp;", "&amp;$A48&amp;", "&amp;$B48&amp;", "&amp;$C48&amp;"; ","")</f>
        <v>#REF!</v>
      </c>
      <c r="BF48" s="255" t="e">
        <f>IF(AND($F$8=1,ABS(#REF!)&lt;&gt;INT(ABS(#REF!))),S$14&amp;", "&amp;S$15&amp;", "&amp;S$16&amp;", "&amp;$A48&amp;", "&amp;$B48&amp;", "&amp;$C48&amp;"; ","")</f>
        <v>#REF!</v>
      </c>
      <c r="BG48" s="298" t="e">
        <f>IF(AND($F$8=1,ABS(#REF!)&lt;&gt;INT(ABS(#REF!))),T$14&amp;", "&amp;T$15&amp;", "&amp;T$16&amp;", "&amp;$A48&amp;", "&amp;$B48&amp;", "&amp;$C48&amp;"; ","")</f>
        <v>#REF!</v>
      </c>
      <c r="BH48" s="802" t="e">
        <f>IF(AND($F$8=1,ABS(#REF!)&lt;&gt;INT(ABS(#REF!))),U$14&amp;", "&amp;U$15&amp;", "&amp;U$16&amp;", "&amp;$A48&amp;", "&amp;$B48&amp;", "&amp;$C48&amp;"; ","")</f>
        <v>#REF!</v>
      </c>
      <c r="BI48" s="264" t="e">
        <f>IF(AND($F$8=1,ABS(#REF!)&lt;&gt;INT(ABS(#REF!))),V$14&amp;", "&amp;V$15&amp;", "&amp;V$16&amp;", "&amp;$A48&amp;", "&amp;$B48&amp;", "&amp;$C48&amp;"; ","")</f>
        <v>#REF!</v>
      </c>
      <c r="BJ48" s="255" t="e">
        <f>IF(AND($F$8=1,ABS(#REF!)&lt;&gt;INT(ABS(#REF!))),W$14&amp;", "&amp;W$15&amp;", "&amp;W$16&amp;", "&amp;$A48&amp;", "&amp;$B48&amp;", "&amp;$C48&amp;"; ","")</f>
        <v>#REF!</v>
      </c>
      <c r="BK48" s="256" t="e">
        <f>IF(AND($F$8=1,ABS(#REF!)&lt;&gt;INT(ABS(#REF!))),X$14&amp;", "&amp;X$15&amp;", "&amp;X$16&amp;", "&amp;$A48&amp;", "&amp;$B48&amp;", "&amp;$C48&amp;"; ","")</f>
        <v>#REF!</v>
      </c>
      <c r="BL48" s="255" t="e">
        <f>IF(AND($F$8=1,ABS(#REF!)&lt;&gt;INT(ABS(#REF!))),Y$14&amp;", "&amp;Y$15&amp;", "&amp;Y$16&amp;", "&amp;$A48&amp;", "&amp;$B48&amp;", "&amp;$C48&amp;"; ","")</f>
        <v>#REF!</v>
      </c>
      <c r="BM48" s="298" t="e">
        <f>IF(AND($F$8=1,ABS(#REF!)&lt;&gt;INT(ABS(#REF!))),Z$14&amp;", "&amp;Z$15&amp;", "&amp;Z$16&amp;", "&amp;$A48&amp;", "&amp;$B48&amp;", "&amp;$C48&amp;"; ","")</f>
        <v>#REF!</v>
      </c>
      <c r="BN48" s="802" t="e">
        <f>IF(AND($F$8=1,ABS(#REF!)&lt;&gt;INT(ABS(#REF!))),AA$14&amp;", "&amp;AA$15&amp;", "&amp;AA$16&amp;", "&amp;$A48&amp;", "&amp;$B48&amp;", "&amp;$C48&amp;"; ","")</f>
        <v>#REF!</v>
      </c>
      <c r="BO48" s="50"/>
      <c r="BP48" s="295"/>
      <c r="BQ48" s="10"/>
      <c r="BR48" s="286"/>
      <c r="BS48" s="287"/>
      <c r="BT48" s="301"/>
      <c r="BU48" s="287"/>
      <c r="BV48" s="303"/>
      <c r="BW48" s="303"/>
      <c r="BX48" s="286"/>
      <c r="BY48" s="287"/>
      <c r="BZ48" s="301"/>
      <c r="CA48" s="287"/>
      <c r="CB48" s="303"/>
      <c r="CC48" s="804"/>
      <c r="CD48" s="303"/>
      <c r="CE48" s="808"/>
      <c r="CF48" s="303"/>
      <c r="CG48" s="808"/>
      <c r="CH48" s="303"/>
      <c r="CI48" s="303"/>
      <c r="CJ48" s="286"/>
      <c r="CK48" s="287"/>
      <c r="CL48" s="301"/>
      <c r="CM48" s="287"/>
      <c r="CN48" s="303"/>
      <c r="CO48" s="302"/>
      <c r="CP48" s="50"/>
      <c r="CQ48" s="295"/>
      <c r="CR48" s="10"/>
      <c r="CS48" s="10" t="s">
        <v>124</v>
      </c>
      <c r="CT48" s="10" t="s">
        <v>11286</v>
      </c>
      <c r="CU48" s="10" t="s">
        <v>11284</v>
      </c>
      <c r="CV48" s="267" t="e">
        <f t="shared" si="1"/>
        <v>#REF!</v>
      </c>
      <c r="CW48" s="268" t="e">
        <f t="shared" si="1"/>
        <v>#REF!</v>
      </c>
      <c r="CX48" s="308"/>
      <c r="CY48" s="285"/>
      <c r="CZ48" s="310"/>
      <c r="DA48" s="310"/>
      <c r="DB48" s="267" t="e">
        <f t="shared" si="2"/>
        <v>#REF!</v>
      </c>
      <c r="DC48" s="268" t="e">
        <f t="shared" si="3"/>
        <v>#REF!</v>
      </c>
      <c r="DD48" s="308"/>
      <c r="DE48" s="285"/>
      <c r="DF48" s="310"/>
      <c r="DG48" s="310"/>
      <c r="DH48" s="267" t="e">
        <f t="shared" si="4"/>
        <v>#REF!</v>
      </c>
      <c r="DI48" s="268" t="e">
        <f t="shared" si="5"/>
        <v>#REF!</v>
      </c>
      <c r="DJ48" s="308"/>
      <c r="DK48" s="285"/>
      <c r="DL48" s="310"/>
      <c r="DM48" s="310"/>
      <c r="DN48" s="267" t="e">
        <f t="shared" si="6"/>
        <v>#REF!</v>
      </c>
      <c r="DO48" s="268" t="e">
        <f t="shared" si="7"/>
        <v>#REF!</v>
      </c>
      <c r="DP48" s="308"/>
      <c r="DQ48" s="285"/>
      <c r="DR48" s="310"/>
      <c r="DS48" s="310"/>
      <c r="DT48" s="267" t="e">
        <f t="shared" si="8"/>
        <v>#REF!</v>
      </c>
      <c r="DU48" s="268" t="e">
        <f t="shared" si="9"/>
        <v>#REF!</v>
      </c>
      <c r="DV48" s="308"/>
      <c r="DW48" s="285"/>
      <c r="DX48" s="310"/>
      <c r="DY48" s="815"/>
      <c r="DZ48" s="50"/>
      <c r="EA48" s="295"/>
      <c r="EB48" s="10"/>
      <c r="EC48" s="264" t="e">
        <f>IF(AND($I$8=1,#REF!&lt;&gt;ROUND(#REF!,2)),AB$15&amp;", "&amp;AB$16&amp;", "&amp;$A48&amp;", "&amp;$B48&amp;", "&amp;$C48&amp;"; ","")</f>
        <v>#REF!</v>
      </c>
      <c r="ED48" s="255" t="e">
        <f>IF(AND($I$8=1,#REF!&lt;&gt;ROUND(#REF!,2)),AC$15&amp;", "&amp;AC$16&amp;", "&amp;$A48&amp;", "&amp;$B48&amp;", "&amp;$C48&amp;"; ","")</f>
        <v>#REF!</v>
      </c>
      <c r="EE48" s="256" t="e">
        <f>IF(AND($I$8=1,#REF!&lt;&gt;ROUND(#REF!,2)),AD$15&amp;", "&amp;AD$16&amp;", "&amp;$A48&amp;", "&amp;$B48&amp;", "&amp;$C48&amp;"; ","")</f>
        <v>#REF!</v>
      </c>
      <c r="EF48" s="255" t="e">
        <f>IF(AND($I$8=1,#REF!&lt;&gt;ROUND(#REF!,2)),AE$15&amp;", "&amp;AE$16&amp;", "&amp;$A48&amp;", "&amp;$B48&amp;", "&amp;$C48&amp;"; ","")</f>
        <v>#REF!</v>
      </c>
      <c r="EG48" s="298" t="e">
        <f>IF(AND($I$8=1,#REF!&lt;&gt;ROUND(#REF!,2)),AF$15&amp;", "&amp;AF$16&amp;", "&amp;$A48&amp;", "&amp;$B48&amp;", "&amp;$C48&amp;"; ","")</f>
        <v>#REF!</v>
      </c>
      <c r="EH48" s="293" t="e">
        <f>IF(AND($I$8=1,#REF!&lt;&gt;ROUND(#REF!,2)),AG$15&amp;", "&amp;AG$16&amp;", "&amp;$A48&amp;", "&amp;$B48&amp;", "&amp;$C48&amp;"; ","")</f>
        <v>#REF!</v>
      </c>
      <c r="EI48" s="50"/>
      <c r="EJ48" s="295"/>
      <c r="EK48" s="10"/>
      <c r="EL48" s="264" t="e">
        <f>IF(AND($J$8=1,#REF!&gt;#REF!),AB$15&amp;", "&amp;AB$16&amp;", "&amp;$A48&amp;", "&amp;$B48&amp;", "&amp;$C48&amp;"; ","")</f>
        <v>#REF!</v>
      </c>
      <c r="EM48" s="255" t="e">
        <f>IF(AND($J$8=1,#REF!&gt;#REF!),AC$15&amp;", "&amp;AC$16&amp;", "&amp;$A48&amp;", "&amp;$B48&amp;", "&amp;$C48&amp;"; ","")</f>
        <v>#REF!</v>
      </c>
      <c r="EN48" s="256" t="e">
        <f>IF(AND($J$8=1,#REF!&gt;#REF!),AD$15&amp;", "&amp;AD$16&amp;", "&amp;$A48&amp;", "&amp;$B48&amp;", "&amp;$C48&amp;"; ","")</f>
        <v>#REF!</v>
      </c>
      <c r="EO48" s="255" t="e">
        <f>IF(AND($J$8=1,#REF!&gt;#REF!),AE$15&amp;", "&amp;AE$16&amp;", "&amp;$A48&amp;", "&amp;$B48&amp;", "&amp;$C48&amp;"; ","")</f>
        <v>#REF!</v>
      </c>
      <c r="EP48" s="254" t="e">
        <f>IF(AND($J$8=1,#REF!&gt;#REF!),AF$15&amp;", "&amp;AF$16&amp;", "&amp;$A48&amp;", "&amp;$B48&amp;", "&amp;$C48&amp;"; ","")</f>
        <v>#REF!</v>
      </c>
      <c r="EQ48" s="293" t="e">
        <f>IF(AND($J$8=1,#REF!&gt;#REF!),AG$15&amp;", "&amp;AG$16&amp;", "&amp;$A48&amp;", "&amp;$B48&amp;", "&amp;$C48&amp;"; ","")</f>
        <v>#REF!</v>
      </c>
      <c r="ER48" s="50"/>
      <c r="ES48" s="295"/>
      <c r="ET48" s="10"/>
      <c r="EU48" s="264" t="e">
        <f>IF(AND($K$8=1,#REF!&gt;0),IF((#REF!/#REF!)&lt;0.03,AB$15&amp;", "&amp;AB$16&amp;", "&amp;$A48&amp;", "&amp;$B48&amp;", "&amp;$C48&amp;"; ",""),"")</f>
        <v>#REF!</v>
      </c>
      <c r="EV48" s="255" t="e">
        <f>IF(AND($K$8=1,#REF!&gt;0),IF((#REF!/#REF!)&lt;0.03,AC$15&amp;", "&amp;AC$16&amp;", "&amp;$A48&amp;", "&amp;$B48&amp;", "&amp;$C48&amp;"; ",""),"")</f>
        <v>#REF!</v>
      </c>
      <c r="EW48" s="256" t="e">
        <f>IF(AND($K$8=1,#REF!&gt;0),IF((#REF!/#REF!)&lt;0.03,AD$15&amp;", "&amp;AD$16&amp;", "&amp;$A48&amp;", "&amp;$B48&amp;", "&amp;$C48&amp;"; ",""),"")</f>
        <v>#REF!</v>
      </c>
      <c r="EX48" s="255" t="e">
        <f>IF(AND($K$8=1,#REF!&gt;0),IF((#REF!/#REF!)&lt;0.03,AE$15&amp;", "&amp;AE$16&amp;", "&amp;$A48&amp;", "&amp;$B48&amp;", "&amp;$C48&amp;"; ",""),"")</f>
        <v>#REF!</v>
      </c>
      <c r="EY48" s="254" t="e">
        <f>IF(AND($K$8=1,#REF!&gt;0),IF((#REF!/#REF!)&lt;0.03,AF$15&amp;", "&amp;AF$16&amp;", "&amp;$A48&amp;", "&amp;$B48&amp;", "&amp;$C48&amp;"; ",""),"")</f>
        <v>#REF!</v>
      </c>
      <c r="EZ48" s="293" t="e">
        <f>IF(AND($K$8=1,#REF!&gt;0),IF((#REF!/#REF!)&lt;0.03,AG$15&amp;", "&amp;AG$16&amp;", "&amp;$A48&amp;", "&amp;$B48&amp;", "&amp;$C48&amp;"; ",""),"")</f>
        <v>#REF!</v>
      </c>
      <c r="FA48" s="50"/>
      <c r="FB48" s="3"/>
      <c r="FC48" s="323"/>
      <c r="FD48" s="10"/>
      <c r="FE48" s="264" t="e">
        <f>IF(AND($Q$8=1,SUM(#REF!,#REF!)&gt;$FC$22,#REF!=0),P$15&amp;", "&amp;P$16&amp;", "&amp;$A48&amp;", "&amp;$B48&amp;", "&amp;$C48&amp;"; ","")</f>
        <v>#REF!</v>
      </c>
      <c r="FF48" s="255" t="e">
        <f>IF(AND($Q$8=1,SUM(#REF!,#REF!)&gt;$FC$22,#REF!=0),Q$15&amp;", "&amp;Q$16&amp;", "&amp;$A48&amp;", "&amp;$B48&amp;", "&amp;$C48&amp;"; ","")</f>
        <v>#REF!</v>
      </c>
      <c r="FG48" s="256" t="e">
        <f>IF(AND($Q$8=1,SUM(#REF!,#REF!)&gt;$FC$22,#REF!=0),R$15&amp;", "&amp;R$16&amp;", "&amp;$A48&amp;", "&amp;$B48&amp;", "&amp;$C48&amp;"; ","")</f>
        <v>#REF!</v>
      </c>
      <c r="FH48" s="255" t="e">
        <f>IF(AND($Q$8=1,SUM(#REF!,#REF!)&gt;$FC$22,#REF!=0),S$15&amp;", "&amp;S$16&amp;", "&amp;$A48&amp;", "&amp;$B48&amp;", "&amp;$C48&amp;"; ","")</f>
        <v>#REF!</v>
      </c>
      <c r="FI48" s="254" t="e">
        <f>IF(AND($Q$8=1,SUM(#REF!,#REF!)&gt;$FC$22,#REF!=0),T$15&amp;", "&amp;T$16&amp;", "&amp;$A48&amp;", "&amp;$B48&amp;", "&amp;$C48&amp;"; ","")</f>
        <v>#REF!</v>
      </c>
      <c r="FJ48" s="293" t="e">
        <f>IF(AND($Q$8=1,SUM(#REF!,#REF!)&gt;$FC$22,#REF!=0),U$15&amp;", "&amp;U$16&amp;", "&amp;$A48&amp;", "&amp;$B48&amp;", "&amp;$C48&amp;"; ","")</f>
        <v>#REF!</v>
      </c>
      <c r="FK48" s="324"/>
      <c r="FL48" s="323"/>
      <c r="FM48" s="10"/>
      <c r="FN48" s="264" t="e">
        <f>IF(AND($R$8=1,SUM(#REF!,#REF!)&gt;0,SUM(#REF!,#REF!)=ABS(#REF!)),P$15&amp;", "&amp;P$16&amp;", "&amp;$A48&amp;", "&amp;$B48&amp;", "&amp;$C48&amp;"; ","")</f>
        <v>#REF!</v>
      </c>
      <c r="FO48" s="255" t="e">
        <f>IF(AND($R$8=1,SUM(#REF!,#REF!)&gt;0,SUM(#REF!,#REF!)=ABS(#REF!)),Q$15&amp;", "&amp;Q$16&amp;", "&amp;$A48&amp;", "&amp;$B48&amp;", "&amp;$C48&amp;"; ","")</f>
        <v>#REF!</v>
      </c>
      <c r="FP48" s="256" t="e">
        <f>IF(AND($R$8=1,SUM(#REF!,#REF!)&gt;0,SUM(#REF!,#REF!)=ABS(#REF!)),R$15&amp;", "&amp;R$16&amp;", "&amp;$A48&amp;", "&amp;$B48&amp;", "&amp;$C48&amp;"; ","")</f>
        <v>#REF!</v>
      </c>
      <c r="FQ48" s="255" t="e">
        <f>IF(AND($R$8=1,SUM(#REF!,#REF!)&gt;0,SUM(#REF!,#REF!)=ABS(#REF!)),S$15&amp;", "&amp;S$16&amp;", "&amp;$A48&amp;", "&amp;$B48&amp;", "&amp;$C48&amp;"; ","")</f>
        <v>#REF!</v>
      </c>
      <c r="FR48" s="254" t="e">
        <f>IF(AND($R$8=1,SUM(#REF!,#REF!)&gt;0,SUM(#REF!,#REF!)=ABS(#REF!)),T$15&amp;", "&amp;T$16&amp;", "&amp;$A48&amp;", "&amp;$B48&amp;", "&amp;$C48&amp;"; ","")</f>
        <v>#REF!</v>
      </c>
      <c r="FS48" s="293" t="e">
        <f>IF(AND($R$8=1,SUM(#REF!,#REF!)&gt;0,SUM(#REF!,#REF!)=ABS(#REF!)),U$15&amp;", "&amp;U$16&amp;", "&amp;$A48&amp;", "&amp;$B48&amp;", "&amp;$C48&amp;"; ","")</f>
        <v>#REF!</v>
      </c>
      <c r="FT48" s="324"/>
      <c r="FU48" s="3"/>
      <c r="FV48" s="3"/>
      <c r="FW48" s="3"/>
      <c r="FX48" s="3"/>
      <c r="FY48" s="3"/>
      <c r="FZ48" s="3"/>
      <c r="GA48" s="3"/>
      <c r="GB48" s="3"/>
      <c r="GC48" s="3"/>
      <c r="GD48" s="323"/>
      <c r="GE48" s="10"/>
      <c r="GF48" s="264" t="e">
        <f>IF(AND($T$8=1,#REF!&gt;0,EU48=""),IF((#REF!/#REF!)&lt;0.25,AB$15&amp;", "&amp;AB$16&amp;", "&amp;$A48&amp;", "&amp;$B48&amp;", "&amp;$C48&amp;"; ",""),"")</f>
        <v>#REF!</v>
      </c>
      <c r="GG48" s="255" t="e">
        <f>IF(AND($T$8=1,#REF!&gt;0,EV48=""),IF((#REF!/#REF!)&lt;0.25,AC$15&amp;", "&amp;AC$16&amp;", "&amp;$A48&amp;", "&amp;$B48&amp;", "&amp;$C48&amp;"; ",""),"")</f>
        <v>#REF!</v>
      </c>
      <c r="GH48" s="256" t="e">
        <f>IF(AND($T$8=1,#REF!&gt;0,EW48=""),IF((#REF!/#REF!)&lt;0.25,AD$15&amp;", "&amp;AD$16&amp;", "&amp;$A48&amp;", "&amp;$B48&amp;", "&amp;$C48&amp;"; ",""),"")</f>
        <v>#REF!</v>
      </c>
      <c r="GI48" s="255" t="e">
        <f>IF(AND($T$8=1,#REF!&gt;0,EX48=""),IF((#REF!/#REF!)&lt;0.25,AE$15&amp;", "&amp;AE$16&amp;", "&amp;$A48&amp;", "&amp;$B48&amp;", "&amp;$C48&amp;"; ",""),"")</f>
        <v>#REF!</v>
      </c>
      <c r="GJ48" s="254" t="e">
        <f>IF(AND($T$8=1,#REF!&gt;0,EY48=""),IF((#REF!/#REF!)&lt;0.25,AF$15&amp;", "&amp;AF$16&amp;", "&amp;$A48&amp;", "&amp;$B48&amp;", "&amp;$C48&amp;"; ",""),"")</f>
        <v>#REF!</v>
      </c>
      <c r="GK48" s="293" t="e">
        <f>IF(AND($T$8=1,#REF!&gt;0,EZ48=""),IF((#REF!/#REF!)&lt;0.25,AG$15&amp;", "&amp;AG$16&amp;", "&amp;$A48&amp;", "&amp;$B48&amp;", "&amp;$C48&amp;"; ",""),"")</f>
        <v>#REF!</v>
      </c>
      <c r="GL48" s="324"/>
      <c r="GM48" s="323"/>
      <c r="GN48" s="10"/>
      <c r="GO48" s="264" t="e">
        <f>IF(AND($U$8=1,$B48="Long length",#REF!&lt;&gt;0),D$15&amp;", "&amp;D$16&amp;", "&amp;$A48&amp;", "&amp;$B48&amp;", "&amp;$C48&amp;"; ","")</f>
        <v>#REF!</v>
      </c>
      <c r="GP48" s="255" t="e">
        <f>IF(AND($U$8=1,$B48="Long length",#REF!&lt;&gt;0),E$15&amp;", "&amp;E$16&amp;", "&amp;$A48&amp;", "&amp;$B48&amp;", "&amp;$C48&amp;"; ","")</f>
        <v>#REF!</v>
      </c>
      <c r="GQ48" s="256" t="e">
        <f>IF(AND($U$8=1,$B48="Long length",#REF!&lt;&gt;0),F$15&amp;", "&amp;F$16&amp;", "&amp;$A48&amp;", "&amp;$B48&amp;", "&amp;$C48&amp;"; ","")</f>
        <v>#REF!</v>
      </c>
      <c r="GR48" s="255" t="e">
        <f>IF(AND($U$8=1,$B48="Long length",#REF!&lt;&gt;0),G$15&amp;", "&amp;G$16&amp;", "&amp;$A48&amp;", "&amp;$B48&amp;", "&amp;$C48&amp;"; ","")</f>
        <v>#REF!</v>
      </c>
      <c r="GS48" s="254" t="e">
        <f>IF(AND($U$8=1,$B48="Long length",#REF!&lt;&gt;0),H$15&amp;", "&amp;H$16&amp;", "&amp;$A48&amp;", "&amp;$B48&amp;", "&amp;$C48&amp;"; ","")</f>
        <v>#REF!</v>
      </c>
      <c r="GT48" s="293" t="e">
        <f>IF(AND($U$8=1,$B48="Long length",#REF!&lt;&gt;0),I$15&amp;", "&amp;I$16&amp;", "&amp;$A48&amp;", "&amp;$B48&amp;", "&amp;$C48&amp;"; ","")</f>
        <v>#REF!</v>
      </c>
      <c r="GU48" s="324"/>
    </row>
    <row r="49" spans="1:203" x14ac:dyDescent="0.2">
      <c r="A49" s="3" t="s">
        <v>11294</v>
      </c>
      <c r="B49" s="3" t="s">
        <v>11274</v>
      </c>
      <c r="C49" s="3" t="s">
        <v>11284</v>
      </c>
      <c r="E49" s="295"/>
      <c r="F49" s="10"/>
      <c r="G49" s="265" t="e">
        <f>IF(AND($D$8=1,#REF!&gt;0),P$15&amp;", "&amp;P$16&amp;", "&amp;$A49&amp;", "&amp;$B49&amp;", "&amp;$C49&amp;"; ","")</f>
        <v>#REF!</v>
      </c>
      <c r="H49" s="258" t="e">
        <f>IF(AND($D$8=1,#REF!&gt;0),Q$15&amp;", "&amp;Q$16&amp;", "&amp;$A49&amp;", "&amp;$B49&amp;", "&amp;$C49&amp;"; ","")</f>
        <v>#REF!</v>
      </c>
      <c r="I49" s="259" t="e">
        <f>IF(AND($D$8=1,#REF!&gt;0),R$15&amp;", "&amp;R$16&amp;", "&amp;$A49&amp;", "&amp;$B49&amp;", "&amp;$C49&amp;"; ","")</f>
        <v>#REF!</v>
      </c>
      <c r="J49" s="258" t="e">
        <f>IF(AND($D$8=1,#REF!&gt;0),S$15&amp;", "&amp;S$16&amp;", "&amp;$A49&amp;", "&amp;$B49&amp;", "&amp;$C49&amp;"; ","")</f>
        <v>#REF!</v>
      </c>
      <c r="K49" s="299" t="e">
        <f>IF(AND($D$8=1,#REF!&gt;0),T$15&amp;", "&amp;T$16&amp;", "&amp;$A49&amp;", "&amp;$B49&amp;", "&amp;$C49&amp;"; ","")</f>
        <v>#REF!</v>
      </c>
      <c r="L49" s="266" t="e">
        <f>IF(AND($D$8=1,#REF!&gt;0),U$15&amp;", "&amp;U$16&amp;", "&amp;$A49&amp;", "&amp;$B49&amp;", "&amp;$C49&amp;"; ","")</f>
        <v>#REF!</v>
      </c>
      <c r="M49" s="50"/>
      <c r="N49" s="295"/>
      <c r="O49" s="10"/>
      <c r="P49" s="265" t="e">
        <f>IF(AND($E$8=1,#REF!&lt;0),D$14&amp;", "&amp;D$15&amp;", "&amp;D$16&amp;", "&amp;$A49&amp;", "&amp;$B49&amp;", "&amp;$C49&amp;"; ","")</f>
        <v>#REF!</v>
      </c>
      <c r="Q49" s="258" t="e">
        <f>IF(AND($E$8=1,#REF!&lt;0),E$14&amp;", "&amp;E$15&amp;", "&amp;E$16&amp;", "&amp;$A49&amp;", "&amp;$B49&amp;", "&amp;$C49&amp;"; ","")</f>
        <v>#REF!</v>
      </c>
      <c r="R49" s="259" t="e">
        <f>IF(AND($E$8=1,#REF!&lt;0),F$14&amp;", "&amp;F$15&amp;", "&amp;F$16&amp;", "&amp;$A49&amp;", "&amp;$B49&amp;", "&amp;$C49&amp;"; ","")</f>
        <v>#REF!</v>
      </c>
      <c r="S49" s="258" t="e">
        <f>IF(AND($E$8=1,#REF!&lt;0),G$14&amp;", "&amp;G$15&amp;", "&amp;G$16&amp;", "&amp;$A49&amp;", "&amp;$B49&amp;", "&amp;$C49&amp;"; ","")</f>
        <v>#REF!</v>
      </c>
      <c r="T49" s="299" t="e">
        <f>IF(AND($E$8=1,#REF!&lt;0),H$14&amp;", "&amp;H$15&amp;", "&amp;H$16&amp;", "&amp;$A49&amp;", "&amp;$B49&amp;", "&amp;$C49&amp;"; ","")</f>
        <v>#REF!</v>
      </c>
      <c r="U49" s="299" t="e">
        <f>IF(AND($E$8=1,#REF!&lt;0),I$14&amp;", "&amp;I$15&amp;", "&amp;I$16&amp;", "&amp;$A49&amp;", "&amp;$B49&amp;", "&amp;$C49&amp;"; ","")</f>
        <v>#REF!</v>
      </c>
      <c r="V49" s="265" t="e">
        <f>IF(AND($E$8=1,#REF!&lt;0),J$14&amp;", "&amp;J$15&amp;", "&amp;J$16&amp;", "&amp;$A49&amp;", "&amp;$B49&amp;", "&amp;$C49&amp;"; ","")</f>
        <v>#REF!</v>
      </c>
      <c r="W49" s="258" t="e">
        <f>IF(AND($E$8=1,#REF!&lt;0),K$14&amp;", "&amp;K$15&amp;", "&amp;K$16&amp;", "&amp;$A49&amp;", "&amp;$B49&amp;", "&amp;$C49&amp;"; ","")</f>
        <v>#REF!</v>
      </c>
      <c r="X49" s="259" t="e">
        <f>IF(AND($E$8=1,#REF!&lt;0),L$14&amp;", "&amp;L$15&amp;", "&amp;L$16&amp;", "&amp;$A49&amp;", "&amp;$B49&amp;", "&amp;$C49&amp;"; ","")</f>
        <v>#REF!</v>
      </c>
      <c r="Y49" s="258" t="e">
        <f>IF(AND($E$8=1,#REF!&lt;0),M$14&amp;", "&amp;M$15&amp;", "&amp;M$16&amp;", "&amp;$A49&amp;", "&amp;$B49&amp;", "&amp;$C49&amp;"; ","")</f>
        <v>#REF!</v>
      </c>
      <c r="Z49" s="299" t="e">
        <f>IF(AND($E$8=1,#REF!&lt;0),N$14&amp;", "&amp;N$15&amp;", "&amp;N$16&amp;", "&amp;$A49&amp;", "&amp;$B49&amp;", "&amp;$C49&amp;"; ","")</f>
        <v>#REF!</v>
      </c>
      <c r="AA49" s="299" t="e">
        <f>IF(AND($E$8=1,#REF!&lt;0),O$14&amp;", "&amp;O$15&amp;", "&amp;O$16&amp;", "&amp;$A49&amp;", "&amp;$B49&amp;", "&amp;$C49&amp;"; ","")</f>
        <v>#REF!</v>
      </c>
      <c r="AB49" s="265" t="e">
        <f>IF(AND($E$8=1,#REF!&lt;0),V$14&amp;", "&amp;V$15&amp;", "&amp;V$16&amp;", "&amp;$A49&amp;", "&amp;$B49&amp;", "&amp;$C49&amp;"; ","")</f>
        <v>#REF!</v>
      </c>
      <c r="AC49" s="258" t="e">
        <f>IF(AND($E$8=1,#REF!&lt;0),W$14&amp;", "&amp;W$15&amp;", "&amp;W$16&amp;", "&amp;$A49&amp;", "&amp;$B49&amp;", "&amp;$C49&amp;"; ","")</f>
        <v>#REF!</v>
      </c>
      <c r="AD49" s="259" t="e">
        <f>IF(AND($E$8=1,#REF!&lt;0),X$14&amp;", "&amp;X$15&amp;", "&amp;X$16&amp;", "&amp;$A49&amp;", "&amp;$B49&amp;", "&amp;$C49&amp;"; ","")</f>
        <v>#REF!</v>
      </c>
      <c r="AE49" s="794" t="e">
        <f>IF(AND($E$8=1,#REF!&lt;0),Y$14&amp;", "&amp;Y$15&amp;", "&amp;Y$16&amp;", "&amp;$A49&amp;", "&amp;$B49&amp;", "&amp;$C49&amp;"; ","")</f>
        <v>#REF!</v>
      </c>
      <c r="AF49" s="259" t="e">
        <f>IF(AND($E$8=1,#REF!&lt;0),Z$14&amp;", "&amp;Z$15&amp;", "&amp;Z$16&amp;", "&amp;$A49&amp;", "&amp;$B49&amp;", "&amp;$C49&amp;"; ","")</f>
        <v>#REF!</v>
      </c>
      <c r="AG49" s="299" t="e">
        <f>IF(AND($E$8=1,#REF!&lt;0),AA$14&amp;", "&amp;AA$15&amp;", "&amp;AA$16&amp;", "&amp;$A49&amp;", "&amp;$B49&amp;", "&amp;$C49&amp;"; ","")</f>
        <v>#REF!</v>
      </c>
      <c r="AH49" s="265" t="e">
        <f>IF(AND($E$8=1,#REF!&lt;0),AB$14&amp;", "&amp;AB$15&amp;", "&amp;AB$16&amp;", "&amp;$A49&amp;", "&amp;$B49&amp;", "&amp;$C49&amp;"; ","")</f>
        <v>#REF!</v>
      </c>
      <c r="AI49" s="258" t="e">
        <f>IF(AND($E$8=1,#REF!&lt;0),AC$14&amp;", "&amp;AC$15&amp;", "&amp;AC$16&amp;", "&amp;$A49&amp;", "&amp;$B49&amp;", "&amp;$C49&amp;"; ","")</f>
        <v>#REF!</v>
      </c>
      <c r="AJ49" s="259" t="e">
        <f>IF(AND($E$8=1,#REF!&lt;0),AD$14&amp;", "&amp;AD$15&amp;", "&amp;AD$16&amp;", "&amp;$A49&amp;", "&amp;$B49&amp;", "&amp;$C49&amp;"; ","")</f>
        <v>#REF!</v>
      </c>
      <c r="AK49" s="794" t="e">
        <f>IF(AND($E$8=1,#REF!&lt;0),AE$14&amp;", "&amp;AE$15&amp;", "&amp;AE$16&amp;", "&amp;$A49&amp;", "&amp;$B49&amp;", "&amp;$C49&amp;"; ","")</f>
        <v>#REF!</v>
      </c>
      <c r="AL49" s="259" t="e">
        <f>IF(AND($E$8=1,#REF!&lt;0),AF$14&amp;", "&amp;AF$15&amp;", "&amp;AF$16&amp;", "&amp;$A49&amp;", "&amp;$B49&amp;", "&amp;$C49&amp;"; ","")</f>
        <v>#REF!</v>
      </c>
      <c r="AM49" s="803" t="e">
        <f>IF(AND($E$8=1,#REF!&lt;0),AG$14&amp;", "&amp;AG$15&amp;", "&amp;AG$16&amp;", "&amp;$A49&amp;", "&amp;$B49&amp;", "&amp;$C49&amp;"; ","")</f>
        <v>#REF!</v>
      </c>
      <c r="AN49" s="50"/>
      <c r="AO49" s="295"/>
      <c r="AP49" s="10"/>
      <c r="AQ49" s="265" t="e">
        <f>IF(AND($F$8=1,ABS(#REF!)&lt;&gt;INT(ABS(#REF!))),D$14&amp;", "&amp;D$15&amp;", "&amp;D$16&amp;", "&amp;$A49&amp;", "&amp;$B49&amp;", "&amp;$C49&amp;"; ","")</f>
        <v>#REF!</v>
      </c>
      <c r="AR49" s="258" t="e">
        <f>IF(AND($F$8=1,ABS(#REF!)&lt;&gt;INT(ABS(#REF!))),E$14&amp;", "&amp;E$15&amp;", "&amp;E$16&amp;", "&amp;$A49&amp;", "&amp;$B49&amp;", "&amp;$C49&amp;"; ","")</f>
        <v>#REF!</v>
      </c>
      <c r="AS49" s="259" t="e">
        <f>IF(AND($F$8=1,ABS(#REF!)&lt;&gt;INT(ABS(#REF!))),F$14&amp;", "&amp;F$15&amp;", "&amp;F$16&amp;", "&amp;$A49&amp;", "&amp;$B49&amp;", "&amp;$C49&amp;"; ","")</f>
        <v>#REF!</v>
      </c>
      <c r="AT49" s="258" t="e">
        <f>IF(AND($F$8=1,ABS(#REF!)&lt;&gt;INT(ABS(#REF!))),G$14&amp;", "&amp;G$15&amp;", "&amp;G$16&amp;", "&amp;$A49&amp;", "&amp;$B49&amp;", "&amp;$C49&amp;"; ","")</f>
        <v>#REF!</v>
      </c>
      <c r="AU49" s="299" t="e">
        <f>IF(AND($F$8=1,ABS(#REF!)&lt;&gt;INT(ABS(#REF!))),H$14&amp;", "&amp;H$15&amp;", "&amp;H$16&amp;", "&amp;$A49&amp;", "&amp;$B49&amp;", "&amp;$C49&amp;"; ","")</f>
        <v>#REF!</v>
      </c>
      <c r="AV49" s="299" t="e">
        <f>IF(AND($F$8=1,ABS(#REF!)&lt;&gt;INT(ABS(#REF!))),I$14&amp;", "&amp;I$15&amp;", "&amp;I$16&amp;", "&amp;$A49&amp;", "&amp;$B49&amp;", "&amp;$C49&amp;"; ","")</f>
        <v>#REF!</v>
      </c>
      <c r="AW49" s="265" t="e">
        <f>IF(AND($F$8=1,ABS(#REF!)&lt;&gt;INT(ABS(#REF!))),J$14&amp;", "&amp;J$15&amp;", "&amp;J$16&amp;", "&amp;$A49&amp;", "&amp;$B49&amp;", "&amp;$C49&amp;"; ","")</f>
        <v>#REF!</v>
      </c>
      <c r="AX49" s="258" t="e">
        <f>IF(AND($F$8=1,ABS(#REF!)&lt;&gt;INT(ABS(#REF!))),K$14&amp;", "&amp;K$15&amp;", "&amp;K$16&amp;", "&amp;$A49&amp;", "&amp;$B49&amp;", "&amp;$C49&amp;"; ","")</f>
        <v>#REF!</v>
      </c>
      <c r="AY49" s="259" t="e">
        <f>IF(AND($F$8=1,ABS(#REF!)&lt;&gt;INT(ABS(#REF!))),L$14&amp;", "&amp;L$15&amp;", "&amp;L$16&amp;", "&amp;$A49&amp;", "&amp;$B49&amp;", "&amp;$C49&amp;"; ","")</f>
        <v>#REF!</v>
      </c>
      <c r="AZ49" s="258" t="e">
        <f>IF(AND($F$8=1,ABS(#REF!)&lt;&gt;INT(ABS(#REF!))),M$14&amp;", "&amp;M$15&amp;", "&amp;M$16&amp;", "&amp;$A49&amp;", "&amp;$B49&amp;", "&amp;$C49&amp;"; ","")</f>
        <v>#REF!</v>
      </c>
      <c r="BA49" s="299" t="e">
        <f>IF(AND($F$8=1,ABS(#REF!)&lt;&gt;INT(ABS(#REF!))),N$14&amp;", "&amp;N$15&amp;", "&amp;N$16&amp;", "&amp;$A49&amp;", "&amp;$B49&amp;", "&amp;$C49&amp;"; ","")</f>
        <v>#REF!</v>
      </c>
      <c r="BB49" s="803" t="e">
        <f>IF(AND($F$8=1,ABS(#REF!)&lt;&gt;INT(ABS(#REF!))),O$14&amp;", "&amp;O$15&amp;", "&amp;O$16&amp;", "&amp;$A49&amp;", "&amp;$B49&amp;", "&amp;$C49&amp;"; ","")</f>
        <v>#REF!</v>
      </c>
      <c r="BC49" s="265" t="e">
        <f>IF(AND($F$8=1,ABS(#REF!)&lt;&gt;INT(ABS(#REF!))),P$14&amp;", "&amp;P$15&amp;", "&amp;P$16&amp;", "&amp;$A49&amp;", "&amp;$B49&amp;", "&amp;$C49&amp;"; ","")</f>
        <v>#REF!</v>
      </c>
      <c r="BD49" s="258" t="e">
        <f>IF(AND($F$8=1,ABS(#REF!)&lt;&gt;INT(ABS(#REF!))),Q$14&amp;", "&amp;Q$15&amp;", "&amp;Q$16&amp;", "&amp;$A49&amp;", "&amp;$B49&amp;", "&amp;$C49&amp;"; ","")</f>
        <v>#REF!</v>
      </c>
      <c r="BE49" s="259" t="e">
        <f>IF(AND($F$8=1,ABS(#REF!)&lt;&gt;INT(ABS(#REF!))),R$14&amp;", "&amp;R$15&amp;", "&amp;R$16&amp;", "&amp;$A49&amp;", "&amp;$B49&amp;", "&amp;$C49&amp;"; ","")</f>
        <v>#REF!</v>
      </c>
      <c r="BF49" s="258" t="e">
        <f>IF(AND($F$8=1,ABS(#REF!)&lt;&gt;INT(ABS(#REF!))),S$14&amp;", "&amp;S$15&amp;", "&amp;S$16&amp;", "&amp;$A49&amp;", "&amp;$B49&amp;", "&amp;$C49&amp;"; ","")</f>
        <v>#REF!</v>
      </c>
      <c r="BG49" s="299" t="e">
        <f>IF(AND($F$8=1,ABS(#REF!)&lt;&gt;INT(ABS(#REF!))),T$14&amp;", "&amp;T$15&amp;", "&amp;T$16&amp;", "&amp;$A49&amp;", "&amp;$B49&amp;", "&amp;$C49&amp;"; ","")</f>
        <v>#REF!</v>
      </c>
      <c r="BH49" s="803" t="e">
        <f>IF(AND($F$8=1,ABS(#REF!)&lt;&gt;INT(ABS(#REF!))),U$14&amp;", "&amp;U$15&amp;", "&amp;U$16&amp;", "&amp;$A49&amp;", "&amp;$B49&amp;", "&amp;$C49&amp;"; ","")</f>
        <v>#REF!</v>
      </c>
      <c r="BI49" s="265" t="e">
        <f>IF(AND($F$8=1,ABS(#REF!)&lt;&gt;INT(ABS(#REF!))),V$14&amp;", "&amp;V$15&amp;", "&amp;V$16&amp;", "&amp;$A49&amp;", "&amp;$B49&amp;", "&amp;$C49&amp;"; ","")</f>
        <v>#REF!</v>
      </c>
      <c r="BJ49" s="258" t="e">
        <f>IF(AND($F$8=1,ABS(#REF!)&lt;&gt;INT(ABS(#REF!))),W$14&amp;", "&amp;W$15&amp;", "&amp;W$16&amp;", "&amp;$A49&amp;", "&amp;$B49&amp;", "&amp;$C49&amp;"; ","")</f>
        <v>#REF!</v>
      </c>
      <c r="BK49" s="259" t="e">
        <f>IF(AND($F$8=1,ABS(#REF!)&lt;&gt;INT(ABS(#REF!))),X$14&amp;", "&amp;X$15&amp;", "&amp;X$16&amp;", "&amp;$A49&amp;", "&amp;$B49&amp;", "&amp;$C49&amp;"; ","")</f>
        <v>#REF!</v>
      </c>
      <c r="BL49" s="258" t="e">
        <f>IF(AND($F$8=1,ABS(#REF!)&lt;&gt;INT(ABS(#REF!))),Y$14&amp;", "&amp;Y$15&amp;", "&amp;Y$16&amp;", "&amp;$A49&amp;", "&amp;$B49&amp;", "&amp;$C49&amp;"; ","")</f>
        <v>#REF!</v>
      </c>
      <c r="BM49" s="299" t="e">
        <f>IF(AND($F$8=1,ABS(#REF!)&lt;&gt;INT(ABS(#REF!))),Z$14&amp;", "&amp;Z$15&amp;", "&amp;Z$16&amp;", "&amp;$A49&amp;", "&amp;$B49&amp;", "&amp;$C49&amp;"; ","")</f>
        <v>#REF!</v>
      </c>
      <c r="BN49" s="803" t="e">
        <f>IF(AND($F$8=1,ABS(#REF!)&lt;&gt;INT(ABS(#REF!))),AA$14&amp;", "&amp;AA$15&amp;", "&amp;AA$16&amp;", "&amp;$A49&amp;", "&amp;$B49&amp;", "&amp;$C49&amp;"; ","")</f>
        <v>#REF!</v>
      </c>
      <c r="BO49" s="50"/>
      <c r="BP49" s="295"/>
      <c r="BQ49" s="10"/>
      <c r="BR49" s="281"/>
      <c r="BS49" s="280"/>
      <c r="BT49" s="288"/>
      <c r="BU49" s="280"/>
      <c r="BV49" s="305"/>
      <c r="BW49" s="305"/>
      <c r="BX49" s="281"/>
      <c r="BY49" s="280"/>
      <c r="BZ49" s="288"/>
      <c r="CA49" s="280"/>
      <c r="CB49" s="305"/>
      <c r="CC49" s="805"/>
      <c r="CD49" s="305"/>
      <c r="CE49" s="809"/>
      <c r="CF49" s="305"/>
      <c r="CG49" s="809"/>
      <c r="CH49" s="305"/>
      <c r="CI49" s="305"/>
      <c r="CJ49" s="281"/>
      <c r="CK49" s="280"/>
      <c r="CL49" s="288"/>
      <c r="CM49" s="280"/>
      <c r="CN49" s="305"/>
      <c r="CO49" s="304"/>
      <c r="CP49" s="50"/>
      <c r="CQ49" s="295"/>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50"/>
      <c r="EA49" s="295"/>
      <c r="EB49" s="10"/>
      <c r="EC49" s="265" t="e">
        <f>IF(AND($I$8=1,#REF!&lt;&gt;ROUND(#REF!,2)),AB$15&amp;", "&amp;AB$16&amp;", "&amp;$A49&amp;", "&amp;$B49&amp;", "&amp;$C49&amp;"; ","")</f>
        <v>#REF!</v>
      </c>
      <c r="ED49" s="258" t="e">
        <f>IF(AND($I$8=1,#REF!&lt;&gt;ROUND(#REF!,2)),AC$15&amp;", "&amp;AC$16&amp;", "&amp;$A49&amp;", "&amp;$B49&amp;", "&amp;$C49&amp;"; ","")</f>
        <v>#REF!</v>
      </c>
      <c r="EE49" s="259" t="e">
        <f>IF(AND($I$8=1,#REF!&lt;&gt;ROUND(#REF!,2)),AD$15&amp;", "&amp;AD$16&amp;", "&amp;$A49&amp;", "&amp;$B49&amp;", "&amp;$C49&amp;"; ","")</f>
        <v>#REF!</v>
      </c>
      <c r="EF49" s="258" t="e">
        <f>IF(AND($I$8=1,#REF!&lt;&gt;ROUND(#REF!,2)),AE$15&amp;", "&amp;AE$16&amp;", "&amp;$A49&amp;", "&amp;$B49&amp;", "&amp;$C49&amp;"; ","")</f>
        <v>#REF!</v>
      </c>
      <c r="EG49" s="299" t="e">
        <f>IF(AND($I$8=1,#REF!&lt;&gt;ROUND(#REF!,2)),AF$15&amp;", "&amp;AF$16&amp;", "&amp;$A49&amp;", "&amp;$B49&amp;", "&amp;$C49&amp;"; ","")</f>
        <v>#REF!</v>
      </c>
      <c r="EH49" s="266" t="e">
        <f>IF(AND($I$8=1,#REF!&lt;&gt;ROUND(#REF!,2)),AG$15&amp;", "&amp;AG$16&amp;", "&amp;$A49&amp;", "&amp;$B49&amp;", "&amp;$C49&amp;"; ","")</f>
        <v>#REF!</v>
      </c>
      <c r="EI49" s="50"/>
      <c r="EJ49" s="295"/>
      <c r="EK49" s="10"/>
      <c r="EL49" s="265" t="e">
        <f>IF(AND($J$8=1,#REF!&gt;#REF!),AB$15&amp;", "&amp;AB$16&amp;", "&amp;$A49&amp;", "&amp;$B49&amp;", "&amp;$C49&amp;"; ","")</f>
        <v>#REF!</v>
      </c>
      <c r="EM49" s="258" t="e">
        <f>IF(AND($J$8=1,#REF!&gt;#REF!),AC$15&amp;", "&amp;AC$16&amp;", "&amp;$A49&amp;", "&amp;$B49&amp;", "&amp;$C49&amp;"; ","")</f>
        <v>#REF!</v>
      </c>
      <c r="EN49" s="259" t="e">
        <f>IF(AND($J$8=1,#REF!&gt;#REF!),AD$15&amp;", "&amp;AD$16&amp;", "&amp;$A49&amp;", "&amp;$B49&amp;", "&amp;$C49&amp;"; ","")</f>
        <v>#REF!</v>
      </c>
      <c r="EO49" s="258" t="e">
        <f>IF(AND($J$8=1,#REF!&gt;#REF!),AE$15&amp;", "&amp;AE$16&amp;", "&amp;$A49&amp;", "&amp;$B49&amp;", "&amp;$C49&amp;"; ","")</f>
        <v>#REF!</v>
      </c>
      <c r="EP49" s="812" t="e">
        <f>IF(AND($J$8=1,#REF!&gt;#REF!),AF$15&amp;", "&amp;AF$16&amp;", "&amp;$A49&amp;", "&amp;$B49&amp;", "&amp;$C49&amp;"; ","")</f>
        <v>#REF!</v>
      </c>
      <c r="EQ49" s="266" t="e">
        <f>IF(AND($J$8=1,#REF!&gt;#REF!),AG$15&amp;", "&amp;AG$16&amp;", "&amp;$A49&amp;", "&amp;$B49&amp;", "&amp;$C49&amp;"; ","")</f>
        <v>#REF!</v>
      </c>
      <c r="ER49" s="50"/>
      <c r="ES49" s="295"/>
      <c r="ET49" s="10"/>
      <c r="EU49" s="265" t="e">
        <f>IF(AND($K$8=1,#REF!&gt;0),IF((#REF!/#REF!)&lt;0.03,AB$15&amp;", "&amp;AB$16&amp;", "&amp;$A49&amp;", "&amp;$B49&amp;", "&amp;$C49&amp;"; ",""),"")</f>
        <v>#REF!</v>
      </c>
      <c r="EV49" s="258" t="e">
        <f>IF(AND($K$8=1,#REF!&gt;0),IF((#REF!/#REF!)&lt;0.03,AC$15&amp;", "&amp;AC$16&amp;", "&amp;$A49&amp;", "&amp;$B49&amp;", "&amp;$C49&amp;"; ",""),"")</f>
        <v>#REF!</v>
      </c>
      <c r="EW49" s="259" t="e">
        <f>IF(AND($K$8=1,#REF!&gt;0),IF((#REF!/#REF!)&lt;0.03,AD$15&amp;", "&amp;AD$16&amp;", "&amp;$A49&amp;", "&amp;$B49&amp;", "&amp;$C49&amp;"; ",""),"")</f>
        <v>#REF!</v>
      </c>
      <c r="EX49" s="258" t="e">
        <f>IF(AND($K$8=1,#REF!&gt;0),IF((#REF!/#REF!)&lt;0.03,AE$15&amp;", "&amp;AE$16&amp;", "&amp;$A49&amp;", "&amp;$B49&amp;", "&amp;$C49&amp;"; ",""),"")</f>
        <v>#REF!</v>
      </c>
      <c r="EY49" s="812" t="e">
        <f>IF(AND($K$8=1,#REF!&gt;0),IF((#REF!/#REF!)&lt;0.03,AF$15&amp;", "&amp;AF$16&amp;", "&amp;$A49&amp;", "&amp;$B49&amp;", "&amp;$C49&amp;"; ",""),"")</f>
        <v>#REF!</v>
      </c>
      <c r="EZ49" s="266" t="e">
        <f>IF(AND($K$8=1,#REF!&gt;0),IF((#REF!/#REF!)&lt;0.03,AG$15&amp;", "&amp;AG$16&amp;", "&amp;$A49&amp;", "&amp;$B49&amp;", "&amp;$C49&amp;"; ",""),"")</f>
        <v>#REF!</v>
      </c>
      <c r="FA49" s="50"/>
      <c r="FB49" s="3"/>
      <c r="FC49" s="323"/>
      <c r="FD49" s="10"/>
      <c r="FE49" s="265" t="e">
        <f>IF(AND($Q$8=1,SUM(#REF!,#REF!)&gt;$FC$22,#REF!=0),P$15&amp;", "&amp;P$16&amp;", "&amp;$A49&amp;", "&amp;$B49&amp;", "&amp;$C49&amp;"; ","")</f>
        <v>#REF!</v>
      </c>
      <c r="FF49" s="258" t="e">
        <f>IF(AND($Q$8=1,SUM(#REF!,#REF!)&gt;$FC$22,#REF!=0),Q$15&amp;", "&amp;Q$16&amp;", "&amp;$A49&amp;", "&amp;$B49&amp;", "&amp;$C49&amp;"; ","")</f>
        <v>#REF!</v>
      </c>
      <c r="FG49" s="259" t="e">
        <f>IF(AND($Q$8=1,SUM(#REF!,#REF!)&gt;$FC$22,#REF!=0),R$15&amp;", "&amp;R$16&amp;", "&amp;$A49&amp;", "&amp;$B49&amp;", "&amp;$C49&amp;"; ","")</f>
        <v>#REF!</v>
      </c>
      <c r="FH49" s="258" t="e">
        <f>IF(AND($Q$8=1,SUM(#REF!,#REF!)&gt;$FC$22,#REF!=0),S$15&amp;", "&amp;S$16&amp;", "&amp;$A49&amp;", "&amp;$B49&amp;", "&amp;$C49&amp;"; ","")</f>
        <v>#REF!</v>
      </c>
      <c r="FI49" s="812" t="e">
        <f>IF(AND($Q$8=1,SUM(#REF!,#REF!)&gt;$FC$22,#REF!=0),T$15&amp;", "&amp;T$16&amp;", "&amp;$A49&amp;", "&amp;$B49&amp;", "&amp;$C49&amp;"; ","")</f>
        <v>#REF!</v>
      </c>
      <c r="FJ49" s="266" t="e">
        <f>IF(AND($Q$8=1,SUM(#REF!,#REF!)&gt;$FC$22,#REF!=0),U$15&amp;", "&amp;U$16&amp;", "&amp;$A49&amp;", "&amp;$B49&amp;", "&amp;$C49&amp;"; ","")</f>
        <v>#REF!</v>
      </c>
      <c r="FK49" s="324"/>
      <c r="FL49" s="323"/>
      <c r="FM49" s="10"/>
      <c r="FN49" s="265" t="e">
        <f>IF(AND($R$8=1,SUM(#REF!,#REF!)&gt;0,SUM(#REF!,#REF!)=ABS(#REF!)),P$15&amp;", "&amp;P$16&amp;", "&amp;$A49&amp;", "&amp;$B49&amp;", "&amp;$C49&amp;"; ","")</f>
        <v>#REF!</v>
      </c>
      <c r="FO49" s="258" t="e">
        <f>IF(AND($R$8=1,SUM(#REF!,#REF!)&gt;0,SUM(#REF!,#REF!)=ABS(#REF!)),Q$15&amp;", "&amp;Q$16&amp;", "&amp;$A49&amp;", "&amp;$B49&amp;", "&amp;$C49&amp;"; ","")</f>
        <v>#REF!</v>
      </c>
      <c r="FP49" s="259" t="e">
        <f>IF(AND($R$8=1,SUM(#REF!,#REF!)&gt;0,SUM(#REF!,#REF!)=ABS(#REF!)),R$15&amp;", "&amp;R$16&amp;", "&amp;$A49&amp;", "&amp;$B49&amp;", "&amp;$C49&amp;"; ","")</f>
        <v>#REF!</v>
      </c>
      <c r="FQ49" s="258" t="e">
        <f>IF(AND($R$8=1,SUM(#REF!,#REF!)&gt;0,SUM(#REF!,#REF!)=ABS(#REF!)),S$15&amp;", "&amp;S$16&amp;", "&amp;$A49&amp;", "&amp;$B49&amp;", "&amp;$C49&amp;"; ","")</f>
        <v>#REF!</v>
      </c>
      <c r="FR49" s="812" t="e">
        <f>IF(AND($R$8=1,SUM(#REF!,#REF!)&gt;0,SUM(#REF!,#REF!)=ABS(#REF!)),T$15&amp;", "&amp;T$16&amp;", "&amp;$A49&amp;", "&amp;$B49&amp;", "&amp;$C49&amp;"; ","")</f>
        <v>#REF!</v>
      </c>
      <c r="FS49" s="266" t="e">
        <f>IF(AND($R$8=1,SUM(#REF!,#REF!)&gt;0,SUM(#REF!,#REF!)=ABS(#REF!)),U$15&amp;", "&amp;U$16&amp;", "&amp;$A49&amp;", "&amp;$B49&amp;", "&amp;$C49&amp;"; ","")</f>
        <v>#REF!</v>
      </c>
      <c r="FT49" s="324"/>
      <c r="FU49" s="3"/>
      <c r="FV49" s="3"/>
      <c r="FW49" s="3"/>
      <c r="FX49" s="3"/>
      <c r="FY49" s="3"/>
      <c r="FZ49" s="3"/>
      <c r="GA49" s="3"/>
      <c r="GB49" s="3"/>
      <c r="GC49" s="3"/>
      <c r="GD49" s="323"/>
      <c r="GE49" s="10"/>
      <c r="GF49" s="265" t="e">
        <f>IF(AND($T$8=1,#REF!&gt;0,EU49=""),IF((#REF!/#REF!)&lt;0.25,AB$15&amp;", "&amp;AB$16&amp;", "&amp;$A49&amp;", "&amp;$B49&amp;", "&amp;$C49&amp;"; ",""),"")</f>
        <v>#REF!</v>
      </c>
      <c r="GG49" s="258" t="e">
        <f>IF(AND($T$8=1,#REF!&gt;0,EV49=""),IF((#REF!/#REF!)&lt;0.25,AC$15&amp;", "&amp;AC$16&amp;", "&amp;$A49&amp;", "&amp;$B49&amp;", "&amp;$C49&amp;"; ",""),"")</f>
        <v>#REF!</v>
      </c>
      <c r="GH49" s="259" t="e">
        <f>IF(AND($T$8=1,#REF!&gt;0,EW49=""),IF((#REF!/#REF!)&lt;0.25,AD$15&amp;", "&amp;AD$16&amp;", "&amp;$A49&amp;", "&amp;$B49&amp;", "&amp;$C49&amp;"; ",""),"")</f>
        <v>#REF!</v>
      </c>
      <c r="GI49" s="258" t="e">
        <f>IF(AND($T$8=1,#REF!&gt;0,EX49=""),IF((#REF!/#REF!)&lt;0.25,AE$15&amp;", "&amp;AE$16&amp;", "&amp;$A49&amp;", "&amp;$B49&amp;", "&amp;$C49&amp;"; ",""),"")</f>
        <v>#REF!</v>
      </c>
      <c r="GJ49" s="812" t="e">
        <f>IF(AND($T$8=1,#REF!&gt;0,EY49=""),IF((#REF!/#REF!)&lt;0.25,AF$15&amp;", "&amp;AF$16&amp;", "&amp;$A49&amp;", "&amp;$B49&amp;", "&amp;$C49&amp;"; ",""),"")</f>
        <v>#REF!</v>
      </c>
      <c r="GK49" s="266" t="e">
        <f>IF(AND($T$8=1,#REF!&gt;0,EZ49=""),IF((#REF!/#REF!)&lt;0.25,AG$15&amp;", "&amp;AG$16&amp;", "&amp;$A49&amp;", "&amp;$B49&amp;", "&amp;$C49&amp;"; ",""),"")</f>
        <v>#REF!</v>
      </c>
      <c r="GL49" s="324"/>
      <c r="GM49" s="323"/>
      <c r="GN49" s="10"/>
      <c r="GO49" s="265" t="e">
        <f>IF(AND($U$8=1,$B49="Long length",#REF!&lt;&gt;0),D$15&amp;", "&amp;D$16&amp;", "&amp;$A49&amp;", "&amp;$B49&amp;", "&amp;$C49&amp;"; ","")</f>
        <v>#REF!</v>
      </c>
      <c r="GP49" s="258" t="e">
        <f>IF(AND($U$8=1,$B49="Long length",#REF!&lt;&gt;0),E$15&amp;", "&amp;E$16&amp;", "&amp;$A49&amp;", "&amp;$B49&amp;", "&amp;$C49&amp;"; ","")</f>
        <v>#REF!</v>
      </c>
      <c r="GQ49" s="259" t="e">
        <f>IF(AND($U$8=1,$B49="Long length",#REF!&lt;&gt;0),F$15&amp;", "&amp;F$16&amp;", "&amp;$A49&amp;", "&amp;$B49&amp;", "&amp;$C49&amp;"; ","")</f>
        <v>#REF!</v>
      </c>
      <c r="GR49" s="258" t="e">
        <f>IF(AND($U$8=1,$B49="Long length",#REF!&lt;&gt;0),G$15&amp;", "&amp;G$16&amp;", "&amp;$A49&amp;", "&amp;$B49&amp;", "&amp;$C49&amp;"; ","")</f>
        <v>#REF!</v>
      </c>
      <c r="GS49" s="812" t="e">
        <f>IF(AND($U$8=1,$B49="Long length",#REF!&lt;&gt;0),H$15&amp;", "&amp;H$16&amp;", "&amp;$A49&amp;", "&amp;$B49&amp;", "&amp;$C49&amp;"; ","")</f>
        <v>#REF!</v>
      </c>
      <c r="GT49" s="266" t="e">
        <f>IF(AND($U$8=1,$B49="Long length",#REF!&lt;&gt;0),I$15&amp;", "&amp;I$16&amp;", "&amp;$A49&amp;", "&amp;$B49&amp;", "&amp;$C49&amp;"; ","")</f>
        <v>#REF!</v>
      </c>
      <c r="GU49" s="324"/>
    </row>
    <row r="50" spans="1:203" x14ac:dyDescent="0.2">
      <c r="A50" s="3" t="s">
        <v>11294</v>
      </c>
      <c r="B50" s="3" t="s">
        <v>11286</v>
      </c>
      <c r="C50" s="3" t="s">
        <v>11275</v>
      </c>
      <c r="E50" s="295"/>
      <c r="F50" s="10"/>
      <c r="G50" s="265" t="e">
        <f>IF(AND($D$8=1,#REF!&gt;0),P$15&amp;", "&amp;P$16&amp;", "&amp;$A50&amp;", "&amp;$B50&amp;", "&amp;$C50&amp;"; ","")</f>
        <v>#REF!</v>
      </c>
      <c r="H50" s="258" t="e">
        <f>IF(AND($D$8=1,#REF!&gt;0),Q$15&amp;", "&amp;Q$16&amp;", "&amp;$A50&amp;", "&amp;$B50&amp;", "&amp;$C50&amp;"; ","")</f>
        <v>#REF!</v>
      </c>
      <c r="I50" s="259" t="e">
        <f>IF(AND($D$8=1,#REF!&gt;0),R$15&amp;", "&amp;R$16&amp;", "&amp;$A50&amp;", "&amp;$B50&amp;", "&amp;$C50&amp;"; ","")</f>
        <v>#REF!</v>
      </c>
      <c r="J50" s="258" t="e">
        <f>IF(AND($D$8=1,#REF!&gt;0),S$15&amp;", "&amp;S$16&amp;", "&amp;$A50&amp;", "&amp;$B50&amp;", "&amp;$C50&amp;"; ","")</f>
        <v>#REF!</v>
      </c>
      <c r="K50" s="299" t="e">
        <f>IF(AND($D$8=1,#REF!&gt;0),T$15&amp;", "&amp;T$16&amp;", "&amp;$A50&amp;", "&amp;$B50&amp;", "&amp;$C50&amp;"; ","")</f>
        <v>#REF!</v>
      </c>
      <c r="L50" s="266" t="e">
        <f>IF(AND($D$8=1,#REF!&gt;0),U$15&amp;", "&amp;U$16&amp;", "&amp;$A50&amp;", "&amp;$B50&amp;", "&amp;$C50&amp;"; ","")</f>
        <v>#REF!</v>
      </c>
      <c r="M50" s="50"/>
      <c r="N50" s="295"/>
      <c r="O50" s="10"/>
      <c r="P50" s="265" t="e">
        <f>IF(AND($E$8=1,#REF!&lt;0),D$14&amp;", "&amp;D$15&amp;", "&amp;D$16&amp;", "&amp;$A50&amp;", "&amp;$B50&amp;", "&amp;$C50&amp;"; ","")</f>
        <v>#REF!</v>
      </c>
      <c r="Q50" s="258" t="e">
        <f>IF(AND($E$8=1,#REF!&lt;0),E$14&amp;", "&amp;E$15&amp;", "&amp;E$16&amp;", "&amp;$A50&amp;", "&amp;$B50&amp;", "&amp;$C50&amp;"; ","")</f>
        <v>#REF!</v>
      </c>
      <c r="R50" s="259" t="e">
        <f>IF(AND($E$8=1,#REF!&lt;0),F$14&amp;", "&amp;F$15&amp;", "&amp;F$16&amp;", "&amp;$A50&amp;", "&amp;$B50&amp;", "&amp;$C50&amp;"; ","")</f>
        <v>#REF!</v>
      </c>
      <c r="S50" s="258" t="e">
        <f>IF(AND($E$8=1,#REF!&lt;0),G$14&amp;", "&amp;G$15&amp;", "&amp;G$16&amp;", "&amp;$A50&amp;", "&amp;$B50&amp;", "&amp;$C50&amp;"; ","")</f>
        <v>#REF!</v>
      </c>
      <c r="T50" s="299" t="e">
        <f>IF(AND($E$8=1,#REF!&lt;0),H$14&amp;", "&amp;H$15&amp;", "&amp;H$16&amp;", "&amp;$A50&amp;", "&amp;$B50&amp;", "&amp;$C50&amp;"; ","")</f>
        <v>#REF!</v>
      </c>
      <c r="U50" s="299" t="e">
        <f>IF(AND($E$8=1,#REF!&lt;0),I$14&amp;", "&amp;I$15&amp;", "&amp;I$16&amp;", "&amp;$A50&amp;", "&amp;$B50&amp;", "&amp;$C50&amp;"; ","")</f>
        <v>#REF!</v>
      </c>
      <c r="V50" s="265" t="e">
        <f>IF(AND($E$8=1,#REF!&lt;0),J$14&amp;", "&amp;J$15&amp;", "&amp;J$16&amp;", "&amp;$A50&amp;", "&amp;$B50&amp;", "&amp;$C50&amp;"; ","")</f>
        <v>#REF!</v>
      </c>
      <c r="W50" s="258" t="e">
        <f>IF(AND($E$8=1,#REF!&lt;0),K$14&amp;", "&amp;K$15&amp;", "&amp;K$16&amp;", "&amp;$A50&amp;", "&amp;$B50&amp;", "&amp;$C50&amp;"; ","")</f>
        <v>#REF!</v>
      </c>
      <c r="X50" s="259" t="e">
        <f>IF(AND($E$8=1,#REF!&lt;0),L$14&amp;", "&amp;L$15&amp;", "&amp;L$16&amp;", "&amp;$A50&amp;", "&amp;$B50&amp;", "&amp;$C50&amp;"; ","")</f>
        <v>#REF!</v>
      </c>
      <c r="Y50" s="258" t="e">
        <f>IF(AND($E$8=1,#REF!&lt;0),M$14&amp;", "&amp;M$15&amp;", "&amp;M$16&amp;", "&amp;$A50&amp;", "&amp;$B50&amp;", "&amp;$C50&amp;"; ","")</f>
        <v>#REF!</v>
      </c>
      <c r="Z50" s="299" t="e">
        <f>IF(AND($E$8=1,#REF!&lt;0),N$14&amp;", "&amp;N$15&amp;", "&amp;N$16&amp;", "&amp;$A50&amp;", "&amp;$B50&amp;", "&amp;$C50&amp;"; ","")</f>
        <v>#REF!</v>
      </c>
      <c r="AA50" s="299" t="e">
        <f>IF(AND($E$8=1,#REF!&lt;0),O$14&amp;", "&amp;O$15&amp;", "&amp;O$16&amp;", "&amp;$A50&amp;", "&amp;$B50&amp;", "&amp;$C50&amp;"; ","")</f>
        <v>#REF!</v>
      </c>
      <c r="AB50" s="265" t="e">
        <f>IF(AND($E$8=1,#REF!&lt;0),V$14&amp;", "&amp;V$15&amp;", "&amp;V$16&amp;", "&amp;$A50&amp;", "&amp;$B50&amp;", "&amp;$C50&amp;"; ","")</f>
        <v>#REF!</v>
      </c>
      <c r="AC50" s="258" t="e">
        <f>IF(AND($E$8=1,#REF!&lt;0),W$14&amp;", "&amp;W$15&amp;", "&amp;W$16&amp;", "&amp;$A50&amp;", "&amp;$B50&amp;", "&amp;$C50&amp;"; ","")</f>
        <v>#REF!</v>
      </c>
      <c r="AD50" s="259" t="e">
        <f>IF(AND($E$8=1,#REF!&lt;0),X$14&amp;", "&amp;X$15&amp;", "&amp;X$16&amp;", "&amp;$A50&amp;", "&amp;$B50&amp;", "&amp;$C50&amp;"; ","")</f>
        <v>#REF!</v>
      </c>
      <c r="AE50" s="794" t="e">
        <f>IF(AND($E$8=1,#REF!&lt;0),Y$14&amp;", "&amp;Y$15&amp;", "&amp;Y$16&amp;", "&amp;$A50&amp;", "&amp;$B50&amp;", "&amp;$C50&amp;"; ","")</f>
        <v>#REF!</v>
      </c>
      <c r="AF50" s="259" t="e">
        <f>IF(AND($E$8=1,#REF!&lt;0),Z$14&amp;", "&amp;Z$15&amp;", "&amp;Z$16&amp;", "&amp;$A50&amp;", "&amp;$B50&amp;", "&amp;$C50&amp;"; ","")</f>
        <v>#REF!</v>
      </c>
      <c r="AG50" s="299" t="e">
        <f>IF(AND($E$8=1,#REF!&lt;0),AA$14&amp;", "&amp;AA$15&amp;", "&amp;AA$16&amp;", "&amp;$A50&amp;", "&amp;$B50&amp;", "&amp;$C50&amp;"; ","")</f>
        <v>#REF!</v>
      </c>
      <c r="AH50" s="265" t="e">
        <f>IF(AND($E$8=1,#REF!&lt;0),AB$14&amp;", "&amp;AB$15&amp;", "&amp;AB$16&amp;", "&amp;$A50&amp;", "&amp;$B50&amp;", "&amp;$C50&amp;"; ","")</f>
        <v>#REF!</v>
      </c>
      <c r="AI50" s="258" t="e">
        <f>IF(AND($E$8=1,#REF!&lt;0),AC$14&amp;", "&amp;AC$15&amp;", "&amp;AC$16&amp;", "&amp;$A50&amp;", "&amp;$B50&amp;", "&amp;$C50&amp;"; ","")</f>
        <v>#REF!</v>
      </c>
      <c r="AJ50" s="259" t="e">
        <f>IF(AND($E$8=1,#REF!&lt;0),AD$14&amp;", "&amp;AD$15&amp;", "&amp;AD$16&amp;", "&amp;$A50&amp;", "&amp;$B50&amp;", "&amp;$C50&amp;"; ","")</f>
        <v>#REF!</v>
      </c>
      <c r="AK50" s="794" t="e">
        <f>IF(AND($E$8=1,#REF!&lt;0),AE$14&amp;", "&amp;AE$15&amp;", "&amp;AE$16&amp;", "&amp;$A50&amp;", "&amp;$B50&amp;", "&amp;$C50&amp;"; ","")</f>
        <v>#REF!</v>
      </c>
      <c r="AL50" s="259" t="e">
        <f>IF(AND($E$8=1,#REF!&lt;0),AF$14&amp;", "&amp;AF$15&amp;", "&amp;AF$16&amp;", "&amp;$A50&amp;", "&amp;$B50&amp;", "&amp;$C50&amp;"; ","")</f>
        <v>#REF!</v>
      </c>
      <c r="AM50" s="803" t="e">
        <f>IF(AND($E$8=1,#REF!&lt;0),AG$14&amp;", "&amp;AG$15&amp;", "&amp;AG$16&amp;", "&amp;$A50&amp;", "&amp;$B50&amp;", "&amp;$C50&amp;"; ","")</f>
        <v>#REF!</v>
      </c>
      <c r="AN50" s="50"/>
      <c r="AO50" s="295"/>
      <c r="AP50" s="10"/>
      <c r="AQ50" s="265" t="e">
        <f>IF(AND($F$8=1,ABS(#REF!)&lt;&gt;INT(ABS(#REF!))),D$14&amp;", "&amp;D$15&amp;", "&amp;D$16&amp;", "&amp;$A50&amp;", "&amp;$B50&amp;", "&amp;$C50&amp;"; ","")</f>
        <v>#REF!</v>
      </c>
      <c r="AR50" s="258" t="e">
        <f>IF(AND($F$8=1,ABS(#REF!)&lt;&gt;INT(ABS(#REF!))),E$14&amp;", "&amp;E$15&amp;", "&amp;E$16&amp;", "&amp;$A50&amp;", "&amp;$B50&amp;", "&amp;$C50&amp;"; ","")</f>
        <v>#REF!</v>
      </c>
      <c r="AS50" s="259" t="e">
        <f>IF(AND($F$8=1,ABS(#REF!)&lt;&gt;INT(ABS(#REF!))),F$14&amp;", "&amp;F$15&amp;", "&amp;F$16&amp;", "&amp;$A50&amp;", "&amp;$B50&amp;", "&amp;$C50&amp;"; ","")</f>
        <v>#REF!</v>
      </c>
      <c r="AT50" s="258" t="e">
        <f>IF(AND($F$8=1,ABS(#REF!)&lt;&gt;INT(ABS(#REF!))),G$14&amp;", "&amp;G$15&amp;", "&amp;G$16&amp;", "&amp;$A50&amp;", "&amp;$B50&amp;", "&amp;$C50&amp;"; ","")</f>
        <v>#REF!</v>
      </c>
      <c r="AU50" s="299" t="e">
        <f>IF(AND($F$8=1,ABS(#REF!)&lt;&gt;INT(ABS(#REF!))),H$14&amp;", "&amp;H$15&amp;", "&amp;H$16&amp;", "&amp;$A50&amp;", "&amp;$B50&amp;", "&amp;$C50&amp;"; ","")</f>
        <v>#REF!</v>
      </c>
      <c r="AV50" s="299" t="e">
        <f>IF(AND($F$8=1,ABS(#REF!)&lt;&gt;INT(ABS(#REF!))),I$14&amp;", "&amp;I$15&amp;", "&amp;I$16&amp;", "&amp;$A50&amp;", "&amp;$B50&amp;", "&amp;$C50&amp;"; ","")</f>
        <v>#REF!</v>
      </c>
      <c r="AW50" s="265" t="e">
        <f>IF(AND($F$8=1,ABS(#REF!)&lt;&gt;INT(ABS(#REF!))),J$14&amp;", "&amp;J$15&amp;", "&amp;J$16&amp;", "&amp;$A50&amp;", "&amp;$B50&amp;", "&amp;$C50&amp;"; ","")</f>
        <v>#REF!</v>
      </c>
      <c r="AX50" s="258" t="e">
        <f>IF(AND($F$8=1,ABS(#REF!)&lt;&gt;INT(ABS(#REF!))),K$14&amp;", "&amp;K$15&amp;", "&amp;K$16&amp;", "&amp;$A50&amp;", "&amp;$B50&amp;", "&amp;$C50&amp;"; ","")</f>
        <v>#REF!</v>
      </c>
      <c r="AY50" s="259" t="e">
        <f>IF(AND($F$8=1,ABS(#REF!)&lt;&gt;INT(ABS(#REF!))),L$14&amp;", "&amp;L$15&amp;", "&amp;L$16&amp;", "&amp;$A50&amp;", "&amp;$B50&amp;", "&amp;$C50&amp;"; ","")</f>
        <v>#REF!</v>
      </c>
      <c r="AZ50" s="258" t="e">
        <f>IF(AND($F$8=1,ABS(#REF!)&lt;&gt;INT(ABS(#REF!))),M$14&amp;", "&amp;M$15&amp;", "&amp;M$16&amp;", "&amp;$A50&amp;", "&amp;$B50&amp;", "&amp;$C50&amp;"; ","")</f>
        <v>#REF!</v>
      </c>
      <c r="BA50" s="299" t="e">
        <f>IF(AND($F$8=1,ABS(#REF!)&lt;&gt;INT(ABS(#REF!))),N$14&amp;", "&amp;N$15&amp;", "&amp;N$16&amp;", "&amp;$A50&amp;", "&amp;$B50&amp;", "&amp;$C50&amp;"; ","")</f>
        <v>#REF!</v>
      </c>
      <c r="BB50" s="803" t="e">
        <f>IF(AND($F$8=1,ABS(#REF!)&lt;&gt;INT(ABS(#REF!))),O$14&amp;", "&amp;O$15&amp;", "&amp;O$16&amp;", "&amp;$A50&amp;", "&amp;$B50&amp;", "&amp;$C50&amp;"; ","")</f>
        <v>#REF!</v>
      </c>
      <c r="BC50" s="265" t="e">
        <f>IF(AND($F$8=1,ABS(#REF!)&lt;&gt;INT(ABS(#REF!))),P$14&amp;", "&amp;P$15&amp;", "&amp;P$16&amp;", "&amp;$A50&amp;", "&amp;$B50&amp;", "&amp;$C50&amp;"; ","")</f>
        <v>#REF!</v>
      </c>
      <c r="BD50" s="258" t="e">
        <f>IF(AND($F$8=1,ABS(#REF!)&lt;&gt;INT(ABS(#REF!))),Q$14&amp;", "&amp;Q$15&amp;", "&amp;Q$16&amp;", "&amp;$A50&amp;", "&amp;$B50&amp;", "&amp;$C50&amp;"; ","")</f>
        <v>#REF!</v>
      </c>
      <c r="BE50" s="259" t="e">
        <f>IF(AND($F$8=1,ABS(#REF!)&lt;&gt;INT(ABS(#REF!))),R$14&amp;", "&amp;R$15&amp;", "&amp;R$16&amp;", "&amp;$A50&amp;", "&amp;$B50&amp;", "&amp;$C50&amp;"; ","")</f>
        <v>#REF!</v>
      </c>
      <c r="BF50" s="258" t="e">
        <f>IF(AND($F$8=1,ABS(#REF!)&lt;&gt;INT(ABS(#REF!))),S$14&amp;", "&amp;S$15&amp;", "&amp;S$16&amp;", "&amp;$A50&amp;", "&amp;$B50&amp;", "&amp;$C50&amp;"; ","")</f>
        <v>#REF!</v>
      </c>
      <c r="BG50" s="299" t="e">
        <f>IF(AND($F$8=1,ABS(#REF!)&lt;&gt;INT(ABS(#REF!))),T$14&amp;", "&amp;T$15&amp;", "&amp;T$16&amp;", "&amp;$A50&amp;", "&amp;$B50&amp;", "&amp;$C50&amp;"; ","")</f>
        <v>#REF!</v>
      </c>
      <c r="BH50" s="803" t="e">
        <f>IF(AND($F$8=1,ABS(#REF!)&lt;&gt;INT(ABS(#REF!))),U$14&amp;", "&amp;U$15&amp;", "&amp;U$16&amp;", "&amp;$A50&amp;", "&amp;$B50&amp;", "&amp;$C50&amp;"; ","")</f>
        <v>#REF!</v>
      </c>
      <c r="BI50" s="265" t="e">
        <f>IF(AND($F$8=1,ABS(#REF!)&lt;&gt;INT(ABS(#REF!))),V$14&amp;", "&amp;V$15&amp;", "&amp;V$16&amp;", "&amp;$A50&amp;", "&amp;$B50&amp;", "&amp;$C50&amp;"; ","")</f>
        <v>#REF!</v>
      </c>
      <c r="BJ50" s="258" t="e">
        <f>IF(AND($F$8=1,ABS(#REF!)&lt;&gt;INT(ABS(#REF!))),W$14&amp;", "&amp;W$15&amp;", "&amp;W$16&amp;", "&amp;$A50&amp;", "&amp;$B50&amp;", "&amp;$C50&amp;"; ","")</f>
        <v>#REF!</v>
      </c>
      <c r="BK50" s="259" t="e">
        <f>IF(AND($F$8=1,ABS(#REF!)&lt;&gt;INT(ABS(#REF!))),X$14&amp;", "&amp;X$15&amp;", "&amp;X$16&amp;", "&amp;$A50&amp;", "&amp;$B50&amp;", "&amp;$C50&amp;"; ","")</f>
        <v>#REF!</v>
      </c>
      <c r="BL50" s="258" t="e">
        <f>IF(AND($F$8=1,ABS(#REF!)&lt;&gt;INT(ABS(#REF!))),Y$14&amp;", "&amp;Y$15&amp;", "&amp;Y$16&amp;", "&amp;$A50&amp;", "&amp;$B50&amp;", "&amp;$C50&amp;"; ","")</f>
        <v>#REF!</v>
      </c>
      <c r="BM50" s="299" t="e">
        <f>IF(AND($F$8=1,ABS(#REF!)&lt;&gt;INT(ABS(#REF!))),Z$14&amp;", "&amp;Z$15&amp;", "&amp;Z$16&amp;", "&amp;$A50&amp;", "&amp;$B50&amp;", "&amp;$C50&amp;"; ","")</f>
        <v>#REF!</v>
      </c>
      <c r="BN50" s="803" t="e">
        <f>IF(AND($F$8=1,ABS(#REF!)&lt;&gt;INT(ABS(#REF!))),AA$14&amp;", "&amp;AA$15&amp;", "&amp;AA$16&amp;", "&amp;$A50&amp;", "&amp;$B50&amp;", "&amp;$C50&amp;"; ","")</f>
        <v>#REF!</v>
      </c>
      <c r="BO50" s="50"/>
      <c r="BP50" s="295"/>
      <c r="BQ50" s="10"/>
      <c r="BR50" s="281"/>
      <c r="BS50" s="280"/>
      <c r="BT50" s="288"/>
      <c r="BU50" s="280"/>
      <c r="BV50" s="305"/>
      <c r="BW50" s="305"/>
      <c r="BX50" s="281"/>
      <c r="BY50" s="280"/>
      <c r="BZ50" s="288"/>
      <c r="CA50" s="280"/>
      <c r="CB50" s="305"/>
      <c r="CC50" s="805"/>
      <c r="CD50" s="305"/>
      <c r="CE50" s="809"/>
      <c r="CF50" s="305"/>
      <c r="CG50" s="809"/>
      <c r="CH50" s="305"/>
      <c r="CI50" s="305"/>
      <c r="CJ50" s="281"/>
      <c r="CK50" s="280"/>
      <c r="CL50" s="288"/>
      <c r="CM50" s="280"/>
      <c r="CN50" s="305"/>
      <c r="CO50" s="304"/>
      <c r="CP50" s="50"/>
      <c r="CQ50" s="295"/>
      <c r="CR50" s="10"/>
      <c r="CS50" s="10"/>
      <c r="CT50" s="10"/>
      <c r="CU50" s="10"/>
      <c r="CV50" s="662" t="e">
        <f>CV41&amp;CV42&amp;CV43&amp;CV44&amp;CV45&amp;CV46&amp;CV47&amp;CV48</f>
        <v>#REF!</v>
      </c>
      <c r="CW50" s="664" t="e">
        <f>CW41&amp;CW42&amp;CW43&amp;CW44&amp;CW45&amp;CW46&amp;CW47&amp;CW48</f>
        <v>#REF!</v>
      </c>
      <c r="CX50" s="835"/>
      <c r="CY50" s="835"/>
      <c r="CZ50" s="835"/>
      <c r="DA50" s="833"/>
      <c r="DB50" s="662" t="e">
        <f>DB41&amp;DB42&amp;DB43&amp;DB44&amp;DB45&amp;DB46&amp;DB47&amp;DB48</f>
        <v>#REF!</v>
      </c>
      <c r="DC50" s="664" t="e">
        <f>DC41&amp;DC42&amp;DC43&amp;DC44&amp;DC45&amp;DC46&amp;DC47&amp;DC48</f>
        <v>#REF!</v>
      </c>
      <c r="DD50" s="835"/>
      <c r="DE50" s="835"/>
      <c r="DF50" s="835"/>
      <c r="DG50" s="833"/>
      <c r="DH50" s="662" t="e">
        <f>DH41&amp;DH42&amp;DH43&amp;DH44&amp;DH45&amp;DH46&amp;DH47&amp;DH48</f>
        <v>#REF!</v>
      </c>
      <c r="DI50" s="664" t="e">
        <f>DI41&amp;DI42&amp;DI43&amp;DI44&amp;DI45&amp;DI46&amp;DI47&amp;DI48</f>
        <v>#REF!</v>
      </c>
      <c r="DJ50" s="835"/>
      <c r="DK50" s="835"/>
      <c r="DL50" s="835"/>
      <c r="DM50" s="833"/>
      <c r="DN50" s="662" t="e">
        <f>DN41&amp;DN42&amp;DN43&amp;DN44&amp;DN45&amp;DN46&amp;DN47&amp;DN48</f>
        <v>#REF!</v>
      </c>
      <c r="DO50" s="664" t="e">
        <f>DO41&amp;DO42&amp;DO43&amp;DO44&amp;DO45&amp;DO46&amp;DO47&amp;DO48</f>
        <v>#REF!</v>
      </c>
      <c r="DP50" s="835"/>
      <c r="DQ50" s="835"/>
      <c r="DR50" s="835"/>
      <c r="DS50" s="833"/>
      <c r="DT50" s="662" t="e">
        <f>DT41&amp;DT42&amp;DT43&amp;DT44&amp;DT45&amp;DT46&amp;DT47&amp;DT48</f>
        <v>#REF!</v>
      </c>
      <c r="DU50" s="664" t="e">
        <f>DU41&amp;DU42&amp;DU43&amp;DU44&amp;DU45&amp;DU46&amp;DU47&amp;DU48</f>
        <v>#REF!</v>
      </c>
      <c r="DV50" s="835"/>
      <c r="DW50" s="835"/>
      <c r="DX50" s="835"/>
      <c r="DY50" s="833"/>
      <c r="DZ50" s="50"/>
      <c r="EA50" s="295"/>
      <c r="EB50" s="10"/>
      <c r="EC50" s="265" t="e">
        <f>IF(AND($I$8=1,#REF!&lt;&gt;ROUND(#REF!,2)),AB$15&amp;", "&amp;AB$16&amp;", "&amp;$A50&amp;", "&amp;$B50&amp;", "&amp;$C50&amp;"; ","")</f>
        <v>#REF!</v>
      </c>
      <c r="ED50" s="258" t="e">
        <f>IF(AND($I$8=1,#REF!&lt;&gt;ROUND(#REF!,2)),AC$15&amp;", "&amp;AC$16&amp;", "&amp;$A50&amp;", "&amp;$B50&amp;", "&amp;$C50&amp;"; ","")</f>
        <v>#REF!</v>
      </c>
      <c r="EE50" s="259" t="e">
        <f>IF(AND($I$8=1,#REF!&lt;&gt;ROUND(#REF!,2)),AD$15&amp;", "&amp;AD$16&amp;", "&amp;$A50&amp;", "&amp;$B50&amp;", "&amp;$C50&amp;"; ","")</f>
        <v>#REF!</v>
      </c>
      <c r="EF50" s="258" t="e">
        <f>IF(AND($I$8=1,#REF!&lt;&gt;ROUND(#REF!,2)),AE$15&amp;", "&amp;AE$16&amp;", "&amp;$A50&amp;", "&amp;$B50&amp;", "&amp;$C50&amp;"; ","")</f>
        <v>#REF!</v>
      </c>
      <c r="EG50" s="299" t="e">
        <f>IF(AND($I$8=1,#REF!&lt;&gt;ROUND(#REF!,2)),AF$15&amp;", "&amp;AF$16&amp;", "&amp;$A50&amp;", "&amp;$B50&amp;", "&amp;$C50&amp;"; ","")</f>
        <v>#REF!</v>
      </c>
      <c r="EH50" s="266" t="e">
        <f>IF(AND($I$8=1,#REF!&lt;&gt;ROUND(#REF!,2)),AG$15&amp;", "&amp;AG$16&amp;", "&amp;$A50&amp;", "&amp;$B50&amp;", "&amp;$C50&amp;"; ","")</f>
        <v>#REF!</v>
      </c>
      <c r="EI50" s="50"/>
      <c r="EJ50" s="295"/>
      <c r="EK50" s="10"/>
      <c r="EL50" s="265" t="e">
        <f>IF(AND($J$8=1,#REF!&gt;#REF!),AB$15&amp;", "&amp;AB$16&amp;", "&amp;$A50&amp;", "&amp;$B50&amp;", "&amp;$C50&amp;"; ","")</f>
        <v>#REF!</v>
      </c>
      <c r="EM50" s="258" t="e">
        <f>IF(AND($J$8=1,#REF!&gt;#REF!),AC$15&amp;", "&amp;AC$16&amp;", "&amp;$A50&amp;", "&amp;$B50&amp;", "&amp;$C50&amp;"; ","")</f>
        <v>#REF!</v>
      </c>
      <c r="EN50" s="259" t="e">
        <f>IF(AND($J$8=1,#REF!&gt;#REF!),AD$15&amp;", "&amp;AD$16&amp;", "&amp;$A50&amp;", "&amp;$B50&amp;", "&amp;$C50&amp;"; ","")</f>
        <v>#REF!</v>
      </c>
      <c r="EO50" s="258" t="e">
        <f>IF(AND($J$8=1,#REF!&gt;#REF!),AE$15&amp;", "&amp;AE$16&amp;", "&amp;$A50&amp;", "&amp;$B50&amp;", "&amp;$C50&amp;"; ","")</f>
        <v>#REF!</v>
      </c>
      <c r="EP50" s="812" t="e">
        <f>IF(AND($J$8=1,#REF!&gt;#REF!),AF$15&amp;", "&amp;AF$16&amp;", "&amp;$A50&amp;", "&amp;$B50&amp;", "&amp;$C50&amp;"; ","")</f>
        <v>#REF!</v>
      </c>
      <c r="EQ50" s="266" t="e">
        <f>IF(AND($J$8=1,#REF!&gt;#REF!),AG$15&amp;", "&amp;AG$16&amp;", "&amp;$A50&amp;", "&amp;$B50&amp;", "&amp;$C50&amp;"; ","")</f>
        <v>#REF!</v>
      </c>
      <c r="ER50" s="50"/>
      <c r="ES50" s="295"/>
      <c r="ET50" s="10"/>
      <c r="EU50" s="265" t="e">
        <f>IF(AND($K$8=1,#REF!&gt;0),IF((#REF!/#REF!)&lt;0.03,AB$15&amp;", "&amp;AB$16&amp;", "&amp;$A50&amp;", "&amp;$B50&amp;", "&amp;$C50&amp;"; ",""),"")</f>
        <v>#REF!</v>
      </c>
      <c r="EV50" s="258" t="e">
        <f>IF(AND($K$8=1,#REF!&gt;0),IF((#REF!/#REF!)&lt;0.03,AC$15&amp;", "&amp;AC$16&amp;", "&amp;$A50&amp;", "&amp;$B50&amp;", "&amp;$C50&amp;"; ",""),"")</f>
        <v>#REF!</v>
      </c>
      <c r="EW50" s="259" t="e">
        <f>IF(AND($K$8=1,#REF!&gt;0),IF((#REF!/#REF!)&lt;0.03,AD$15&amp;", "&amp;AD$16&amp;", "&amp;$A50&amp;", "&amp;$B50&amp;", "&amp;$C50&amp;"; ",""),"")</f>
        <v>#REF!</v>
      </c>
      <c r="EX50" s="258" t="e">
        <f>IF(AND($K$8=1,#REF!&gt;0),IF((#REF!/#REF!)&lt;0.03,AE$15&amp;", "&amp;AE$16&amp;", "&amp;$A50&amp;", "&amp;$B50&amp;", "&amp;$C50&amp;"; ",""),"")</f>
        <v>#REF!</v>
      </c>
      <c r="EY50" s="812" t="e">
        <f>IF(AND($K$8=1,#REF!&gt;0),IF((#REF!/#REF!)&lt;0.03,AF$15&amp;", "&amp;AF$16&amp;", "&amp;$A50&amp;", "&amp;$B50&amp;", "&amp;$C50&amp;"; ",""),"")</f>
        <v>#REF!</v>
      </c>
      <c r="EZ50" s="266" t="e">
        <f>IF(AND($K$8=1,#REF!&gt;0),IF((#REF!/#REF!)&lt;0.03,AG$15&amp;", "&amp;AG$16&amp;", "&amp;$A50&amp;", "&amp;$B50&amp;", "&amp;$C50&amp;"; ",""),"")</f>
        <v>#REF!</v>
      </c>
      <c r="FA50" s="50"/>
      <c r="FB50" s="3"/>
      <c r="FC50" s="323"/>
      <c r="FD50" s="10"/>
      <c r="FE50" s="265" t="e">
        <f>IF(AND($Q$8=1,SUM(#REF!,#REF!)&gt;$FC$22,#REF!=0),P$15&amp;", "&amp;P$16&amp;", "&amp;$A50&amp;", "&amp;$B50&amp;", "&amp;$C50&amp;"; ","")</f>
        <v>#REF!</v>
      </c>
      <c r="FF50" s="258" t="e">
        <f>IF(AND($Q$8=1,SUM(#REF!,#REF!)&gt;$FC$22,#REF!=0),Q$15&amp;", "&amp;Q$16&amp;", "&amp;$A50&amp;", "&amp;$B50&amp;", "&amp;$C50&amp;"; ","")</f>
        <v>#REF!</v>
      </c>
      <c r="FG50" s="259" t="e">
        <f>IF(AND($Q$8=1,SUM(#REF!,#REF!)&gt;$FC$22,#REF!=0),R$15&amp;", "&amp;R$16&amp;", "&amp;$A50&amp;", "&amp;$B50&amp;", "&amp;$C50&amp;"; ","")</f>
        <v>#REF!</v>
      </c>
      <c r="FH50" s="258" t="e">
        <f>IF(AND($Q$8=1,SUM(#REF!,#REF!)&gt;$FC$22,#REF!=0),S$15&amp;", "&amp;S$16&amp;", "&amp;$A50&amp;", "&amp;$B50&amp;", "&amp;$C50&amp;"; ","")</f>
        <v>#REF!</v>
      </c>
      <c r="FI50" s="812" t="e">
        <f>IF(AND($Q$8=1,SUM(#REF!,#REF!)&gt;$FC$22,#REF!=0),T$15&amp;", "&amp;T$16&amp;", "&amp;$A50&amp;", "&amp;$B50&amp;", "&amp;$C50&amp;"; ","")</f>
        <v>#REF!</v>
      </c>
      <c r="FJ50" s="266" t="e">
        <f>IF(AND($Q$8=1,SUM(#REF!,#REF!)&gt;$FC$22,#REF!=0),U$15&amp;", "&amp;U$16&amp;", "&amp;$A50&amp;", "&amp;$B50&amp;", "&amp;$C50&amp;"; ","")</f>
        <v>#REF!</v>
      </c>
      <c r="FK50" s="324"/>
      <c r="FL50" s="323"/>
      <c r="FM50" s="10"/>
      <c r="FN50" s="265" t="e">
        <f>IF(AND($R$8=1,SUM(#REF!,#REF!)&gt;0,SUM(#REF!,#REF!)=ABS(#REF!)),P$15&amp;", "&amp;P$16&amp;", "&amp;$A50&amp;", "&amp;$B50&amp;", "&amp;$C50&amp;"; ","")</f>
        <v>#REF!</v>
      </c>
      <c r="FO50" s="258" t="e">
        <f>IF(AND($R$8=1,SUM(#REF!,#REF!)&gt;0,SUM(#REF!,#REF!)=ABS(#REF!)),Q$15&amp;", "&amp;Q$16&amp;", "&amp;$A50&amp;", "&amp;$B50&amp;", "&amp;$C50&amp;"; ","")</f>
        <v>#REF!</v>
      </c>
      <c r="FP50" s="259" t="e">
        <f>IF(AND($R$8=1,SUM(#REF!,#REF!)&gt;0,SUM(#REF!,#REF!)=ABS(#REF!)),R$15&amp;", "&amp;R$16&amp;", "&amp;$A50&amp;", "&amp;$B50&amp;", "&amp;$C50&amp;"; ","")</f>
        <v>#REF!</v>
      </c>
      <c r="FQ50" s="258" t="e">
        <f>IF(AND($R$8=1,SUM(#REF!,#REF!)&gt;0,SUM(#REF!,#REF!)=ABS(#REF!)),S$15&amp;", "&amp;S$16&amp;", "&amp;$A50&amp;", "&amp;$B50&amp;", "&amp;$C50&amp;"; ","")</f>
        <v>#REF!</v>
      </c>
      <c r="FR50" s="812" t="e">
        <f>IF(AND($R$8=1,SUM(#REF!,#REF!)&gt;0,SUM(#REF!,#REF!)=ABS(#REF!)),T$15&amp;", "&amp;T$16&amp;", "&amp;$A50&amp;", "&amp;$B50&amp;", "&amp;$C50&amp;"; ","")</f>
        <v>#REF!</v>
      </c>
      <c r="FS50" s="266" t="e">
        <f>IF(AND($R$8=1,SUM(#REF!,#REF!)&gt;0,SUM(#REF!,#REF!)=ABS(#REF!)),U$15&amp;", "&amp;U$16&amp;", "&amp;$A50&amp;", "&amp;$B50&amp;", "&amp;$C50&amp;"; ","")</f>
        <v>#REF!</v>
      </c>
      <c r="FT50" s="324"/>
      <c r="FU50" s="3"/>
      <c r="FV50" s="3"/>
      <c r="FW50" s="3"/>
      <c r="FX50" s="3"/>
      <c r="FY50" s="3"/>
      <c r="FZ50" s="3"/>
      <c r="GA50" s="3"/>
      <c r="GB50" s="3"/>
      <c r="GC50" s="3"/>
      <c r="GD50" s="323"/>
      <c r="GE50" s="10"/>
      <c r="GF50" s="265" t="e">
        <f>IF(AND($T$8=1,#REF!&gt;0,EU50=""),IF((#REF!/#REF!)&lt;0.25,AB$15&amp;", "&amp;AB$16&amp;", "&amp;$A50&amp;", "&amp;$B50&amp;", "&amp;$C50&amp;"; ",""),"")</f>
        <v>#REF!</v>
      </c>
      <c r="GG50" s="258" t="e">
        <f>IF(AND($T$8=1,#REF!&gt;0,EV50=""),IF((#REF!/#REF!)&lt;0.25,AC$15&amp;", "&amp;AC$16&amp;", "&amp;$A50&amp;", "&amp;$B50&amp;", "&amp;$C50&amp;"; ",""),"")</f>
        <v>#REF!</v>
      </c>
      <c r="GH50" s="259" t="e">
        <f>IF(AND($T$8=1,#REF!&gt;0,EW50=""),IF((#REF!/#REF!)&lt;0.25,AD$15&amp;", "&amp;AD$16&amp;", "&amp;$A50&amp;", "&amp;$B50&amp;", "&amp;$C50&amp;"; ",""),"")</f>
        <v>#REF!</v>
      </c>
      <c r="GI50" s="258" t="e">
        <f>IF(AND($T$8=1,#REF!&gt;0,EX50=""),IF((#REF!/#REF!)&lt;0.25,AE$15&amp;", "&amp;AE$16&amp;", "&amp;$A50&amp;", "&amp;$B50&amp;", "&amp;$C50&amp;"; ",""),"")</f>
        <v>#REF!</v>
      </c>
      <c r="GJ50" s="812" t="e">
        <f>IF(AND($T$8=1,#REF!&gt;0,EY50=""),IF((#REF!/#REF!)&lt;0.25,AF$15&amp;", "&amp;AF$16&amp;", "&amp;$A50&amp;", "&amp;$B50&amp;", "&amp;$C50&amp;"; ",""),"")</f>
        <v>#REF!</v>
      </c>
      <c r="GK50" s="266" t="e">
        <f>IF(AND($T$8=1,#REF!&gt;0,EZ50=""),IF((#REF!/#REF!)&lt;0.25,AG$15&amp;", "&amp;AG$16&amp;", "&amp;$A50&amp;", "&amp;$B50&amp;", "&amp;$C50&amp;"; ",""),"")</f>
        <v>#REF!</v>
      </c>
      <c r="GL50" s="324"/>
      <c r="GM50" s="323"/>
      <c r="GN50" s="10"/>
      <c r="GO50" s="265" t="e">
        <f>IF(AND($U$8=1,$B50="Long length",#REF!&lt;&gt;0),D$15&amp;", "&amp;D$16&amp;", "&amp;$A50&amp;", "&amp;$B50&amp;", "&amp;$C50&amp;"; ","")</f>
        <v>#REF!</v>
      </c>
      <c r="GP50" s="258" t="e">
        <f>IF(AND($U$8=1,$B50="Long length",#REF!&lt;&gt;0),E$15&amp;", "&amp;E$16&amp;", "&amp;$A50&amp;", "&amp;$B50&amp;", "&amp;$C50&amp;"; ","")</f>
        <v>#REF!</v>
      </c>
      <c r="GQ50" s="259" t="e">
        <f>IF(AND($U$8=1,$B50="Long length",#REF!&lt;&gt;0),F$15&amp;", "&amp;F$16&amp;", "&amp;$A50&amp;", "&amp;$B50&amp;", "&amp;$C50&amp;"; ","")</f>
        <v>#REF!</v>
      </c>
      <c r="GR50" s="258" t="e">
        <f>IF(AND($U$8=1,$B50="Long length",#REF!&lt;&gt;0),G$15&amp;", "&amp;G$16&amp;", "&amp;$A50&amp;", "&amp;$B50&amp;", "&amp;$C50&amp;"; ","")</f>
        <v>#REF!</v>
      </c>
      <c r="GS50" s="812" t="e">
        <f>IF(AND($U$8=1,$B50="Long length",#REF!&lt;&gt;0),H$15&amp;", "&amp;H$16&amp;", "&amp;$A50&amp;", "&amp;$B50&amp;", "&amp;$C50&amp;"; ","")</f>
        <v>#REF!</v>
      </c>
      <c r="GT50" s="266" t="e">
        <f>IF(AND($U$8=1,$B50="Long length",#REF!&lt;&gt;0),I$15&amp;", "&amp;I$16&amp;", "&amp;$A50&amp;", "&amp;$B50&amp;", "&amp;$C50&amp;"; ","")</f>
        <v>#REF!</v>
      </c>
      <c r="GU50" s="324"/>
    </row>
    <row r="51" spans="1:203" x14ac:dyDescent="0.2">
      <c r="A51" s="3" t="s">
        <v>11294</v>
      </c>
      <c r="B51" s="3" t="s">
        <v>11286</v>
      </c>
      <c r="C51" s="3" t="s">
        <v>11284</v>
      </c>
      <c r="E51" s="295"/>
      <c r="F51" s="10"/>
      <c r="G51" s="265" t="e">
        <f>IF(AND($D$8=1,#REF!&gt;0),P$15&amp;", "&amp;P$16&amp;", "&amp;$A51&amp;", "&amp;$B51&amp;", "&amp;$C51&amp;"; ","")</f>
        <v>#REF!</v>
      </c>
      <c r="H51" s="258" t="e">
        <f>IF(AND($D$8=1,#REF!&gt;0),Q$15&amp;", "&amp;Q$16&amp;", "&amp;$A51&amp;", "&amp;$B51&amp;", "&amp;$C51&amp;"; ","")</f>
        <v>#REF!</v>
      </c>
      <c r="I51" s="259" t="e">
        <f>IF(AND($D$8=1,#REF!&gt;0),R$15&amp;", "&amp;R$16&amp;", "&amp;$A51&amp;", "&amp;$B51&amp;", "&amp;$C51&amp;"; ","")</f>
        <v>#REF!</v>
      </c>
      <c r="J51" s="258" t="e">
        <f>IF(AND($D$8=1,#REF!&gt;0),S$15&amp;", "&amp;S$16&amp;", "&amp;$A51&amp;", "&amp;$B51&amp;", "&amp;$C51&amp;"; ","")</f>
        <v>#REF!</v>
      </c>
      <c r="K51" s="299" t="e">
        <f>IF(AND($D$8=1,#REF!&gt;0),T$15&amp;", "&amp;T$16&amp;", "&amp;$A51&amp;", "&amp;$B51&amp;", "&amp;$C51&amp;"; ","")</f>
        <v>#REF!</v>
      </c>
      <c r="L51" s="266" t="e">
        <f>IF(AND($D$8=1,#REF!&gt;0),U$15&amp;", "&amp;U$16&amp;", "&amp;$A51&amp;", "&amp;$B51&amp;", "&amp;$C51&amp;"; ","")</f>
        <v>#REF!</v>
      </c>
      <c r="M51" s="50"/>
      <c r="N51" s="295"/>
      <c r="O51" s="10"/>
      <c r="P51" s="265" t="e">
        <f>IF(AND($E$8=1,#REF!&lt;0),D$14&amp;", "&amp;D$15&amp;", "&amp;D$16&amp;", "&amp;$A51&amp;", "&amp;$B51&amp;", "&amp;$C51&amp;"; ","")</f>
        <v>#REF!</v>
      </c>
      <c r="Q51" s="258" t="e">
        <f>IF(AND($E$8=1,#REF!&lt;0),E$14&amp;", "&amp;E$15&amp;", "&amp;E$16&amp;", "&amp;$A51&amp;", "&amp;$B51&amp;", "&amp;$C51&amp;"; ","")</f>
        <v>#REF!</v>
      </c>
      <c r="R51" s="259" t="e">
        <f>IF(AND($E$8=1,#REF!&lt;0),F$14&amp;", "&amp;F$15&amp;", "&amp;F$16&amp;", "&amp;$A51&amp;", "&amp;$B51&amp;", "&amp;$C51&amp;"; ","")</f>
        <v>#REF!</v>
      </c>
      <c r="S51" s="258" t="e">
        <f>IF(AND($E$8=1,#REF!&lt;0),G$14&amp;", "&amp;G$15&amp;", "&amp;G$16&amp;", "&amp;$A51&amp;", "&amp;$B51&amp;", "&amp;$C51&amp;"; ","")</f>
        <v>#REF!</v>
      </c>
      <c r="T51" s="299" t="e">
        <f>IF(AND($E$8=1,#REF!&lt;0),H$14&amp;", "&amp;H$15&amp;", "&amp;H$16&amp;", "&amp;$A51&amp;", "&amp;$B51&amp;", "&amp;$C51&amp;"; ","")</f>
        <v>#REF!</v>
      </c>
      <c r="U51" s="299" t="e">
        <f>IF(AND($E$8=1,#REF!&lt;0),I$14&amp;", "&amp;I$15&amp;", "&amp;I$16&amp;", "&amp;$A51&amp;", "&amp;$B51&amp;", "&amp;$C51&amp;"; ","")</f>
        <v>#REF!</v>
      </c>
      <c r="V51" s="265" t="e">
        <f>IF(AND($E$8=1,#REF!&lt;0),J$14&amp;", "&amp;J$15&amp;", "&amp;J$16&amp;", "&amp;$A51&amp;", "&amp;$B51&amp;", "&amp;$C51&amp;"; ","")</f>
        <v>#REF!</v>
      </c>
      <c r="W51" s="258" t="e">
        <f>IF(AND($E$8=1,#REF!&lt;0),K$14&amp;", "&amp;K$15&amp;", "&amp;K$16&amp;", "&amp;$A51&amp;", "&amp;$B51&amp;", "&amp;$C51&amp;"; ","")</f>
        <v>#REF!</v>
      </c>
      <c r="X51" s="259" t="e">
        <f>IF(AND($E$8=1,#REF!&lt;0),L$14&amp;", "&amp;L$15&amp;", "&amp;L$16&amp;", "&amp;$A51&amp;", "&amp;$B51&amp;", "&amp;$C51&amp;"; ","")</f>
        <v>#REF!</v>
      </c>
      <c r="Y51" s="258" t="e">
        <f>IF(AND($E$8=1,#REF!&lt;0),M$14&amp;", "&amp;M$15&amp;", "&amp;M$16&amp;", "&amp;$A51&amp;", "&amp;$B51&amp;", "&amp;$C51&amp;"; ","")</f>
        <v>#REF!</v>
      </c>
      <c r="Z51" s="299" t="e">
        <f>IF(AND($E$8=1,#REF!&lt;0),N$14&amp;", "&amp;N$15&amp;", "&amp;N$16&amp;", "&amp;$A51&amp;", "&amp;$B51&amp;", "&amp;$C51&amp;"; ","")</f>
        <v>#REF!</v>
      </c>
      <c r="AA51" s="299" t="e">
        <f>IF(AND($E$8=1,#REF!&lt;0),O$14&amp;", "&amp;O$15&amp;", "&amp;O$16&amp;", "&amp;$A51&amp;", "&amp;$B51&amp;", "&amp;$C51&amp;"; ","")</f>
        <v>#REF!</v>
      </c>
      <c r="AB51" s="265" t="e">
        <f>IF(AND($E$8=1,#REF!&lt;0),V$14&amp;", "&amp;V$15&amp;", "&amp;V$16&amp;", "&amp;$A51&amp;", "&amp;$B51&amp;", "&amp;$C51&amp;"; ","")</f>
        <v>#REF!</v>
      </c>
      <c r="AC51" s="258" t="e">
        <f>IF(AND($E$8=1,#REF!&lt;0),W$14&amp;", "&amp;W$15&amp;", "&amp;W$16&amp;", "&amp;$A51&amp;", "&amp;$B51&amp;", "&amp;$C51&amp;"; ","")</f>
        <v>#REF!</v>
      </c>
      <c r="AD51" s="259" t="e">
        <f>IF(AND($E$8=1,#REF!&lt;0),X$14&amp;", "&amp;X$15&amp;", "&amp;X$16&amp;", "&amp;$A51&amp;", "&amp;$B51&amp;", "&amp;$C51&amp;"; ","")</f>
        <v>#REF!</v>
      </c>
      <c r="AE51" s="794" t="e">
        <f>IF(AND($E$8=1,#REF!&lt;0),Y$14&amp;", "&amp;Y$15&amp;", "&amp;Y$16&amp;", "&amp;$A51&amp;", "&amp;$B51&amp;", "&amp;$C51&amp;"; ","")</f>
        <v>#REF!</v>
      </c>
      <c r="AF51" s="259" t="e">
        <f>IF(AND($E$8=1,#REF!&lt;0),Z$14&amp;", "&amp;Z$15&amp;", "&amp;Z$16&amp;", "&amp;$A51&amp;", "&amp;$B51&amp;", "&amp;$C51&amp;"; ","")</f>
        <v>#REF!</v>
      </c>
      <c r="AG51" s="299" t="e">
        <f>IF(AND($E$8=1,#REF!&lt;0),AA$14&amp;", "&amp;AA$15&amp;", "&amp;AA$16&amp;", "&amp;$A51&amp;", "&amp;$B51&amp;", "&amp;$C51&amp;"; ","")</f>
        <v>#REF!</v>
      </c>
      <c r="AH51" s="265" t="e">
        <f>IF(AND($E$8=1,#REF!&lt;0),AB$14&amp;", "&amp;AB$15&amp;", "&amp;AB$16&amp;", "&amp;$A51&amp;", "&amp;$B51&amp;", "&amp;$C51&amp;"; ","")</f>
        <v>#REF!</v>
      </c>
      <c r="AI51" s="258" t="e">
        <f>IF(AND($E$8=1,#REF!&lt;0),AC$14&amp;", "&amp;AC$15&amp;", "&amp;AC$16&amp;", "&amp;$A51&amp;", "&amp;$B51&amp;", "&amp;$C51&amp;"; ","")</f>
        <v>#REF!</v>
      </c>
      <c r="AJ51" s="259" t="e">
        <f>IF(AND($E$8=1,#REF!&lt;0),AD$14&amp;", "&amp;AD$15&amp;", "&amp;AD$16&amp;", "&amp;$A51&amp;", "&amp;$B51&amp;", "&amp;$C51&amp;"; ","")</f>
        <v>#REF!</v>
      </c>
      <c r="AK51" s="794" t="e">
        <f>IF(AND($E$8=1,#REF!&lt;0),AE$14&amp;", "&amp;AE$15&amp;", "&amp;AE$16&amp;", "&amp;$A51&amp;", "&amp;$B51&amp;", "&amp;$C51&amp;"; ","")</f>
        <v>#REF!</v>
      </c>
      <c r="AL51" s="259" t="e">
        <f>IF(AND($E$8=1,#REF!&lt;0),AF$14&amp;", "&amp;AF$15&amp;", "&amp;AF$16&amp;", "&amp;$A51&amp;", "&amp;$B51&amp;", "&amp;$C51&amp;"; ","")</f>
        <v>#REF!</v>
      </c>
      <c r="AM51" s="803" t="e">
        <f>IF(AND($E$8=1,#REF!&lt;0),AG$14&amp;", "&amp;AG$15&amp;", "&amp;AG$16&amp;", "&amp;$A51&amp;", "&amp;$B51&amp;", "&amp;$C51&amp;"; ","")</f>
        <v>#REF!</v>
      </c>
      <c r="AN51" s="50"/>
      <c r="AO51" s="295"/>
      <c r="AP51" s="10"/>
      <c r="AQ51" s="265" t="e">
        <f>IF(AND($F$8=1,ABS(#REF!)&lt;&gt;INT(ABS(#REF!))),D$14&amp;", "&amp;D$15&amp;", "&amp;D$16&amp;", "&amp;$A51&amp;", "&amp;$B51&amp;", "&amp;$C51&amp;"; ","")</f>
        <v>#REF!</v>
      </c>
      <c r="AR51" s="258" t="e">
        <f>IF(AND($F$8=1,ABS(#REF!)&lt;&gt;INT(ABS(#REF!))),E$14&amp;", "&amp;E$15&amp;", "&amp;E$16&amp;", "&amp;$A51&amp;", "&amp;$B51&amp;", "&amp;$C51&amp;"; ","")</f>
        <v>#REF!</v>
      </c>
      <c r="AS51" s="259" t="e">
        <f>IF(AND($F$8=1,ABS(#REF!)&lt;&gt;INT(ABS(#REF!))),F$14&amp;", "&amp;F$15&amp;", "&amp;F$16&amp;", "&amp;$A51&amp;", "&amp;$B51&amp;", "&amp;$C51&amp;"; ","")</f>
        <v>#REF!</v>
      </c>
      <c r="AT51" s="258" t="e">
        <f>IF(AND($F$8=1,ABS(#REF!)&lt;&gt;INT(ABS(#REF!))),G$14&amp;", "&amp;G$15&amp;", "&amp;G$16&amp;", "&amp;$A51&amp;", "&amp;$B51&amp;", "&amp;$C51&amp;"; ","")</f>
        <v>#REF!</v>
      </c>
      <c r="AU51" s="299" t="e">
        <f>IF(AND($F$8=1,ABS(#REF!)&lt;&gt;INT(ABS(#REF!))),H$14&amp;", "&amp;H$15&amp;", "&amp;H$16&amp;", "&amp;$A51&amp;", "&amp;$B51&amp;", "&amp;$C51&amp;"; ","")</f>
        <v>#REF!</v>
      </c>
      <c r="AV51" s="299" t="e">
        <f>IF(AND($F$8=1,ABS(#REF!)&lt;&gt;INT(ABS(#REF!))),I$14&amp;", "&amp;I$15&amp;", "&amp;I$16&amp;", "&amp;$A51&amp;", "&amp;$B51&amp;", "&amp;$C51&amp;"; ","")</f>
        <v>#REF!</v>
      </c>
      <c r="AW51" s="265" t="e">
        <f>IF(AND($F$8=1,ABS(#REF!)&lt;&gt;INT(ABS(#REF!))),J$14&amp;", "&amp;J$15&amp;", "&amp;J$16&amp;", "&amp;$A51&amp;", "&amp;$B51&amp;", "&amp;$C51&amp;"; ","")</f>
        <v>#REF!</v>
      </c>
      <c r="AX51" s="258" t="e">
        <f>IF(AND($F$8=1,ABS(#REF!)&lt;&gt;INT(ABS(#REF!))),K$14&amp;", "&amp;K$15&amp;", "&amp;K$16&amp;", "&amp;$A51&amp;", "&amp;$B51&amp;", "&amp;$C51&amp;"; ","")</f>
        <v>#REF!</v>
      </c>
      <c r="AY51" s="259" t="e">
        <f>IF(AND($F$8=1,ABS(#REF!)&lt;&gt;INT(ABS(#REF!))),L$14&amp;", "&amp;L$15&amp;", "&amp;L$16&amp;", "&amp;$A51&amp;", "&amp;$B51&amp;", "&amp;$C51&amp;"; ","")</f>
        <v>#REF!</v>
      </c>
      <c r="AZ51" s="258" t="e">
        <f>IF(AND($F$8=1,ABS(#REF!)&lt;&gt;INT(ABS(#REF!))),M$14&amp;", "&amp;M$15&amp;", "&amp;M$16&amp;", "&amp;$A51&amp;", "&amp;$B51&amp;", "&amp;$C51&amp;"; ","")</f>
        <v>#REF!</v>
      </c>
      <c r="BA51" s="299" t="e">
        <f>IF(AND($F$8=1,ABS(#REF!)&lt;&gt;INT(ABS(#REF!))),N$14&amp;", "&amp;N$15&amp;", "&amp;N$16&amp;", "&amp;$A51&amp;", "&amp;$B51&amp;", "&amp;$C51&amp;"; ","")</f>
        <v>#REF!</v>
      </c>
      <c r="BB51" s="803" t="e">
        <f>IF(AND($F$8=1,ABS(#REF!)&lt;&gt;INT(ABS(#REF!))),O$14&amp;", "&amp;O$15&amp;", "&amp;O$16&amp;", "&amp;$A51&amp;", "&amp;$B51&amp;", "&amp;$C51&amp;"; ","")</f>
        <v>#REF!</v>
      </c>
      <c r="BC51" s="265" t="e">
        <f>IF(AND($F$8=1,ABS(#REF!)&lt;&gt;INT(ABS(#REF!))),P$14&amp;", "&amp;P$15&amp;", "&amp;P$16&amp;", "&amp;$A51&amp;", "&amp;$B51&amp;", "&amp;$C51&amp;"; ","")</f>
        <v>#REF!</v>
      </c>
      <c r="BD51" s="258" t="e">
        <f>IF(AND($F$8=1,ABS(#REF!)&lt;&gt;INT(ABS(#REF!))),Q$14&amp;", "&amp;Q$15&amp;", "&amp;Q$16&amp;", "&amp;$A51&amp;", "&amp;$B51&amp;", "&amp;$C51&amp;"; ","")</f>
        <v>#REF!</v>
      </c>
      <c r="BE51" s="259" t="e">
        <f>IF(AND($F$8=1,ABS(#REF!)&lt;&gt;INT(ABS(#REF!))),R$14&amp;", "&amp;R$15&amp;", "&amp;R$16&amp;", "&amp;$A51&amp;", "&amp;$B51&amp;", "&amp;$C51&amp;"; ","")</f>
        <v>#REF!</v>
      </c>
      <c r="BF51" s="258" t="e">
        <f>IF(AND($F$8=1,ABS(#REF!)&lt;&gt;INT(ABS(#REF!))),S$14&amp;", "&amp;S$15&amp;", "&amp;S$16&amp;", "&amp;$A51&amp;", "&amp;$B51&amp;", "&amp;$C51&amp;"; ","")</f>
        <v>#REF!</v>
      </c>
      <c r="BG51" s="299" t="e">
        <f>IF(AND($F$8=1,ABS(#REF!)&lt;&gt;INT(ABS(#REF!))),T$14&amp;", "&amp;T$15&amp;", "&amp;T$16&amp;", "&amp;$A51&amp;", "&amp;$B51&amp;", "&amp;$C51&amp;"; ","")</f>
        <v>#REF!</v>
      </c>
      <c r="BH51" s="803" t="e">
        <f>IF(AND($F$8=1,ABS(#REF!)&lt;&gt;INT(ABS(#REF!))),U$14&amp;", "&amp;U$15&amp;", "&amp;U$16&amp;", "&amp;$A51&amp;", "&amp;$B51&amp;", "&amp;$C51&amp;"; ","")</f>
        <v>#REF!</v>
      </c>
      <c r="BI51" s="265" t="e">
        <f>IF(AND($F$8=1,ABS(#REF!)&lt;&gt;INT(ABS(#REF!))),V$14&amp;", "&amp;V$15&amp;", "&amp;V$16&amp;", "&amp;$A51&amp;", "&amp;$B51&amp;", "&amp;$C51&amp;"; ","")</f>
        <v>#REF!</v>
      </c>
      <c r="BJ51" s="258" t="e">
        <f>IF(AND($F$8=1,ABS(#REF!)&lt;&gt;INT(ABS(#REF!))),W$14&amp;", "&amp;W$15&amp;", "&amp;W$16&amp;", "&amp;$A51&amp;", "&amp;$B51&amp;", "&amp;$C51&amp;"; ","")</f>
        <v>#REF!</v>
      </c>
      <c r="BK51" s="259" t="e">
        <f>IF(AND($F$8=1,ABS(#REF!)&lt;&gt;INT(ABS(#REF!))),X$14&amp;", "&amp;X$15&amp;", "&amp;X$16&amp;", "&amp;$A51&amp;", "&amp;$B51&amp;", "&amp;$C51&amp;"; ","")</f>
        <v>#REF!</v>
      </c>
      <c r="BL51" s="258" t="e">
        <f>IF(AND($F$8=1,ABS(#REF!)&lt;&gt;INT(ABS(#REF!))),Y$14&amp;", "&amp;Y$15&amp;", "&amp;Y$16&amp;", "&amp;$A51&amp;", "&amp;$B51&amp;", "&amp;$C51&amp;"; ","")</f>
        <v>#REF!</v>
      </c>
      <c r="BM51" s="299" t="e">
        <f>IF(AND($F$8=1,ABS(#REF!)&lt;&gt;INT(ABS(#REF!))),Z$14&amp;", "&amp;Z$15&amp;", "&amp;Z$16&amp;", "&amp;$A51&amp;", "&amp;$B51&amp;", "&amp;$C51&amp;"; ","")</f>
        <v>#REF!</v>
      </c>
      <c r="BN51" s="803" t="e">
        <f>IF(AND($F$8=1,ABS(#REF!)&lt;&gt;INT(ABS(#REF!))),AA$14&amp;", "&amp;AA$15&amp;", "&amp;AA$16&amp;", "&amp;$A51&amp;", "&amp;$B51&amp;", "&amp;$C51&amp;"; ","")</f>
        <v>#REF!</v>
      </c>
      <c r="BO51" s="50"/>
      <c r="BP51" s="295"/>
      <c r="BQ51" s="10"/>
      <c r="BR51" s="281"/>
      <c r="BS51" s="280"/>
      <c r="BT51" s="288"/>
      <c r="BU51" s="280"/>
      <c r="BV51" s="305"/>
      <c r="BW51" s="305"/>
      <c r="BX51" s="281"/>
      <c r="BY51" s="280"/>
      <c r="BZ51" s="288"/>
      <c r="CA51" s="280"/>
      <c r="CB51" s="305"/>
      <c r="CC51" s="805"/>
      <c r="CD51" s="305"/>
      <c r="CE51" s="809"/>
      <c r="CF51" s="305"/>
      <c r="CG51" s="809"/>
      <c r="CH51" s="305"/>
      <c r="CI51" s="305"/>
      <c r="CJ51" s="281"/>
      <c r="CK51" s="280"/>
      <c r="CL51" s="288"/>
      <c r="CM51" s="280"/>
      <c r="CN51" s="305"/>
      <c r="CO51" s="304"/>
      <c r="CP51" s="50"/>
      <c r="CQ51" s="295"/>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50"/>
      <c r="EA51" s="295"/>
      <c r="EB51" s="10"/>
      <c r="EC51" s="265" t="e">
        <f>IF(AND($I$8=1,#REF!&lt;&gt;ROUND(#REF!,2)),AB$15&amp;", "&amp;AB$16&amp;", "&amp;$A51&amp;", "&amp;$B51&amp;", "&amp;$C51&amp;"; ","")</f>
        <v>#REF!</v>
      </c>
      <c r="ED51" s="258" t="e">
        <f>IF(AND($I$8=1,#REF!&lt;&gt;ROUND(#REF!,2)),AC$15&amp;", "&amp;AC$16&amp;", "&amp;$A51&amp;", "&amp;$B51&amp;", "&amp;$C51&amp;"; ","")</f>
        <v>#REF!</v>
      </c>
      <c r="EE51" s="259" t="e">
        <f>IF(AND($I$8=1,#REF!&lt;&gt;ROUND(#REF!,2)),AD$15&amp;", "&amp;AD$16&amp;", "&amp;$A51&amp;", "&amp;$B51&amp;", "&amp;$C51&amp;"; ","")</f>
        <v>#REF!</v>
      </c>
      <c r="EF51" s="258" t="e">
        <f>IF(AND($I$8=1,#REF!&lt;&gt;ROUND(#REF!,2)),AE$15&amp;", "&amp;AE$16&amp;", "&amp;$A51&amp;", "&amp;$B51&amp;", "&amp;$C51&amp;"; ","")</f>
        <v>#REF!</v>
      </c>
      <c r="EG51" s="299" t="e">
        <f>IF(AND($I$8=1,#REF!&lt;&gt;ROUND(#REF!,2)),AF$15&amp;", "&amp;AF$16&amp;", "&amp;$A51&amp;", "&amp;$B51&amp;", "&amp;$C51&amp;"; ","")</f>
        <v>#REF!</v>
      </c>
      <c r="EH51" s="266" t="e">
        <f>IF(AND($I$8=1,#REF!&lt;&gt;ROUND(#REF!,2)),AG$15&amp;", "&amp;AG$16&amp;", "&amp;$A51&amp;", "&amp;$B51&amp;", "&amp;$C51&amp;"; ","")</f>
        <v>#REF!</v>
      </c>
      <c r="EI51" s="50"/>
      <c r="EJ51" s="295"/>
      <c r="EK51" s="10"/>
      <c r="EL51" s="265" t="e">
        <f>IF(AND($J$8=1,#REF!&gt;#REF!),AB$15&amp;", "&amp;AB$16&amp;", "&amp;$A51&amp;", "&amp;$B51&amp;", "&amp;$C51&amp;"; ","")</f>
        <v>#REF!</v>
      </c>
      <c r="EM51" s="258" t="e">
        <f>IF(AND($J$8=1,#REF!&gt;#REF!),AC$15&amp;", "&amp;AC$16&amp;", "&amp;$A51&amp;", "&amp;$B51&amp;", "&amp;$C51&amp;"; ","")</f>
        <v>#REF!</v>
      </c>
      <c r="EN51" s="259" t="e">
        <f>IF(AND($J$8=1,#REF!&gt;#REF!),AD$15&amp;", "&amp;AD$16&amp;", "&amp;$A51&amp;", "&amp;$B51&amp;", "&amp;$C51&amp;"; ","")</f>
        <v>#REF!</v>
      </c>
      <c r="EO51" s="258" t="e">
        <f>IF(AND($J$8=1,#REF!&gt;#REF!),AE$15&amp;", "&amp;AE$16&amp;", "&amp;$A51&amp;", "&amp;$B51&amp;", "&amp;$C51&amp;"; ","")</f>
        <v>#REF!</v>
      </c>
      <c r="EP51" s="812" t="e">
        <f>IF(AND($J$8=1,#REF!&gt;#REF!),AF$15&amp;", "&amp;AF$16&amp;", "&amp;$A51&amp;", "&amp;$B51&amp;", "&amp;$C51&amp;"; ","")</f>
        <v>#REF!</v>
      </c>
      <c r="EQ51" s="266" t="e">
        <f>IF(AND($J$8=1,#REF!&gt;#REF!),AG$15&amp;", "&amp;AG$16&amp;", "&amp;$A51&amp;", "&amp;$B51&amp;", "&amp;$C51&amp;"; ","")</f>
        <v>#REF!</v>
      </c>
      <c r="ER51" s="50"/>
      <c r="ES51" s="295"/>
      <c r="ET51" s="10"/>
      <c r="EU51" s="265" t="e">
        <f>IF(AND($K$8=1,#REF!&gt;0),IF((#REF!/#REF!)&lt;0.03,AB$15&amp;", "&amp;AB$16&amp;", "&amp;$A51&amp;", "&amp;$B51&amp;", "&amp;$C51&amp;"; ",""),"")</f>
        <v>#REF!</v>
      </c>
      <c r="EV51" s="258" t="e">
        <f>IF(AND($K$8=1,#REF!&gt;0),IF((#REF!/#REF!)&lt;0.03,AC$15&amp;", "&amp;AC$16&amp;", "&amp;$A51&amp;", "&amp;$B51&amp;", "&amp;$C51&amp;"; ",""),"")</f>
        <v>#REF!</v>
      </c>
      <c r="EW51" s="259" t="e">
        <f>IF(AND($K$8=1,#REF!&gt;0),IF((#REF!/#REF!)&lt;0.03,AD$15&amp;", "&amp;AD$16&amp;", "&amp;$A51&amp;", "&amp;$B51&amp;", "&amp;$C51&amp;"; ",""),"")</f>
        <v>#REF!</v>
      </c>
      <c r="EX51" s="258" t="e">
        <f>IF(AND($K$8=1,#REF!&gt;0),IF((#REF!/#REF!)&lt;0.03,AE$15&amp;", "&amp;AE$16&amp;", "&amp;$A51&amp;", "&amp;$B51&amp;", "&amp;$C51&amp;"; ",""),"")</f>
        <v>#REF!</v>
      </c>
      <c r="EY51" s="812" t="e">
        <f>IF(AND($K$8=1,#REF!&gt;0),IF((#REF!/#REF!)&lt;0.03,AF$15&amp;", "&amp;AF$16&amp;", "&amp;$A51&amp;", "&amp;$B51&amp;", "&amp;$C51&amp;"; ",""),"")</f>
        <v>#REF!</v>
      </c>
      <c r="EZ51" s="266" t="e">
        <f>IF(AND($K$8=1,#REF!&gt;0),IF((#REF!/#REF!)&lt;0.03,AG$15&amp;", "&amp;AG$16&amp;", "&amp;$A51&amp;", "&amp;$B51&amp;", "&amp;$C51&amp;"; ",""),"")</f>
        <v>#REF!</v>
      </c>
      <c r="FA51" s="50"/>
      <c r="FB51" s="3"/>
      <c r="FC51" s="323"/>
      <c r="FD51" s="10"/>
      <c r="FE51" s="265" t="e">
        <f>IF(AND($Q$8=1,SUM(#REF!,#REF!)&gt;$FC$22,#REF!=0),P$15&amp;", "&amp;P$16&amp;", "&amp;$A51&amp;", "&amp;$B51&amp;", "&amp;$C51&amp;"; ","")</f>
        <v>#REF!</v>
      </c>
      <c r="FF51" s="258" t="e">
        <f>IF(AND($Q$8=1,SUM(#REF!,#REF!)&gt;$FC$22,#REF!=0),Q$15&amp;", "&amp;Q$16&amp;", "&amp;$A51&amp;", "&amp;$B51&amp;", "&amp;$C51&amp;"; ","")</f>
        <v>#REF!</v>
      </c>
      <c r="FG51" s="259" t="e">
        <f>IF(AND($Q$8=1,SUM(#REF!,#REF!)&gt;$FC$22,#REF!=0),R$15&amp;", "&amp;R$16&amp;", "&amp;$A51&amp;", "&amp;$B51&amp;", "&amp;$C51&amp;"; ","")</f>
        <v>#REF!</v>
      </c>
      <c r="FH51" s="258" t="e">
        <f>IF(AND($Q$8=1,SUM(#REF!,#REF!)&gt;$FC$22,#REF!=0),S$15&amp;", "&amp;S$16&amp;", "&amp;$A51&amp;", "&amp;$B51&amp;", "&amp;$C51&amp;"; ","")</f>
        <v>#REF!</v>
      </c>
      <c r="FI51" s="812" t="e">
        <f>IF(AND($Q$8=1,SUM(#REF!,#REF!)&gt;$FC$22,#REF!=0),T$15&amp;", "&amp;T$16&amp;", "&amp;$A51&amp;", "&amp;$B51&amp;", "&amp;$C51&amp;"; ","")</f>
        <v>#REF!</v>
      </c>
      <c r="FJ51" s="266" t="e">
        <f>IF(AND($Q$8=1,SUM(#REF!,#REF!)&gt;$FC$22,#REF!=0),U$15&amp;", "&amp;U$16&amp;", "&amp;$A51&amp;", "&amp;$B51&amp;", "&amp;$C51&amp;"; ","")</f>
        <v>#REF!</v>
      </c>
      <c r="FK51" s="324"/>
      <c r="FL51" s="323"/>
      <c r="FM51" s="10"/>
      <c r="FN51" s="265" t="e">
        <f>IF(AND($R$8=1,SUM(#REF!,#REF!)&gt;0,SUM(#REF!,#REF!)=ABS(#REF!)),P$15&amp;", "&amp;P$16&amp;", "&amp;$A51&amp;", "&amp;$B51&amp;", "&amp;$C51&amp;"; ","")</f>
        <v>#REF!</v>
      </c>
      <c r="FO51" s="258" t="e">
        <f>IF(AND($R$8=1,SUM(#REF!,#REF!)&gt;0,SUM(#REF!,#REF!)=ABS(#REF!)),Q$15&amp;", "&amp;Q$16&amp;", "&amp;$A51&amp;", "&amp;$B51&amp;", "&amp;$C51&amp;"; ","")</f>
        <v>#REF!</v>
      </c>
      <c r="FP51" s="259" t="e">
        <f>IF(AND($R$8=1,SUM(#REF!,#REF!)&gt;0,SUM(#REF!,#REF!)=ABS(#REF!)),R$15&amp;", "&amp;R$16&amp;", "&amp;$A51&amp;", "&amp;$B51&amp;", "&amp;$C51&amp;"; ","")</f>
        <v>#REF!</v>
      </c>
      <c r="FQ51" s="258" t="e">
        <f>IF(AND($R$8=1,SUM(#REF!,#REF!)&gt;0,SUM(#REF!,#REF!)=ABS(#REF!)),S$15&amp;", "&amp;S$16&amp;", "&amp;$A51&amp;", "&amp;$B51&amp;", "&amp;$C51&amp;"; ","")</f>
        <v>#REF!</v>
      </c>
      <c r="FR51" s="812" t="e">
        <f>IF(AND($R$8=1,SUM(#REF!,#REF!)&gt;0,SUM(#REF!,#REF!)=ABS(#REF!)),T$15&amp;", "&amp;T$16&amp;", "&amp;$A51&amp;", "&amp;$B51&amp;", "&amp;$C51&amp;"; ","")</f>
        <v>#REF!</v>
      </c>
      <c r="FS51" s="266" t="e">
        <f>IF(AND($R$8=1,SUM(#REF!,#REF!)&gt;0,SUM(#REF!,#REF!)=ABS(#REF!)),U$15&amp;", "&amp;U$16&amp;", "&amp;$A51&amp;", "&amp;$B51&amp;", "&amp;$C51&amp;"; ","")</f>
        <v>#REF!</v>
      </c>
      <c r="FT51" s="324"/>
      <c r="FU51" s="3"/>
      <c r="FV51" s="3"/>
      <c r="FW51" s="3"/>
      <c r="FX51" s="3"/>
      <c r="FY51" s="3"/>
      <c r="FZ51" s="3"/>
      <c r="GA51" s="3"/>
      <c r="GB51" s="3"/>
      <c r="GC51" s="3"/>
      <c r="GD51" s="323"/>
      <c r="GE51" s="10"/>
      <c r="GF51" s="265" t="e">
        <f>IF(AND($T$8=1,#REF!&gt;0,EU51=""),IF((#REF!/#REF!)&lt;0.25,AB$15&amp;", "&amp;AB$16&amp;", "&amp;$A51&amp;", "&amp;$B51&amp;", "&amp;$C51&amp;"; ",""),"")</f>
        <v>#REF!</v>
      </c>
      <c r="GG51" s="258" t="e">
        <f>IF(AND($T$8=1,#REF!&gt;0,EV51=""),IF((#REF!/#REF!)&lt;0.25,AC$15&amp;", "&amp;AC$16&amp;", "&amp;$A51&amp;", "&amp;$B51&amp;", "&amp;$C51&amp;"; ",""),"")</f>
        <v>#REF!</v>
      </c>
      <c r="GH51" s="259" t="e">
        <f>IF(AND($T$8=1,#REF!&gt;0,EW51=""),IF((#REF!/#REF!)&lt;0.25,AD$15&amp;", "&amp;AD$16&amp;", "&amp;$A51&amp;", "&amp;$B51&amp;", "&amp;$C51&amp;"; ",""),"")</f>
        <v>#REF!</v>
      </c>
      <c r="GI51" s="258" t="e">
        <f>IF(AND($T$8=1,#REF!&gt;0,EX51=""),IF((#REF!/#REF!)&lt;0.25,AE$15&amp;", "&amp;AE$16&amp;", "&amp;$A51&amp;", "&amp;$B51&amp;", "&amp;$C51&amp;"; ",""),"")</f>
        <v>#REF!</v>
      </c>
      <c r="GJ51" s="812" t="e">
        <f>IF(AND($T$8=1,#REF!&gt;0,EY51=""),IF((#REF!/#REF!)&lt;0.25,AF$15&amp;", "&amp;AF$16&amp;", "&amp;$A51&amp;", "&amp;$B51&amp;", "&amp;$C51&amp;"; ",""),"")</f>
        <v>#REF!</v>
      </c>
      <c r="GK51" s="266" t="e">
        <f>IF(AND($T$8=1,#REF!&gt;0,EZ51=""),IF((#REF!/#REF!)&lt;0.25,AG$15&amp;", "&amp;AG$16&amp;", "&amp;$A51&amp;", "&amp;$B51&amp;", "&amp;$C51&amp;"; ",""),"")</f>
        <v>#REF!</v>
      </c>
      <c r="GL51" s="324"/>
      <c r="GM51" s="323"/>
      <c r="GN51" s="10"/>
      <c r="GO51" s="265" t="e">
        <f>IF(AND($U$8=1,$B51="Long length",#REF!&lt;&gt;0),D$15&amp;", "&amp;D$16&amp;", "&amp;$A51&amp;", "&amp;$B51&amp;", "&amp;$C51&amp;"; ","")</f>
        <v>#REF!</v>
      </c>
      <c r="GP51" s="258" t="e">
        <f>IF(AND($U$8=1,$B51="Long length",#REF!&lt;&gt;0),E$15&amp;", "&amp;E$16&amp;", "&amp;$A51&amp;", "&amp;$B51&amp;", "&amp;$C51&amp;"; ","")</f>
        <v>#REF!</v>
      </c>
      <c r="GQ51" s="259" t="e">
        <f>IF(AND($U$8=1,$B51="Long length",#REF!&lt;&gt;0),F$15&amp;", "&amp;F$16&amp;", "&amp;$A51&amp;", "&amp;$B51&amp;", "&amp;$C51&amp;"; ","")</f>
        <v>#REF!</v>
      </c>
      <c r="GR51" s="258" t="e">
        <f>IF(AND($U$8=1,$B51="Long length",#REF!&lt;&gt;0),G$15&amp;", "&amp;G$16&amp;", "&amp;$A51&amp;", "&amp;$B51&amp;", "&amp;$C51&amp;"; ","")</f>
        <v>#REF!</v>
      </c>
      <c r="GS51" s="812" t="e">
        <f>IF(AND($U$8=1,$B51="Long length",#REF!&lt;&gt;0),H$15&amp;", "&amp;H$16&amp;", "&amp;$A51&amp;", "&amp;$B51&amp;", "&amp;$C51&amp;"; ","")</f>
        <v>#REF!</v>
      </c>
      <c r="GT51" s="266" t="e">
        <f>IF(AND($U$8=1,$B51="Long length",#REF!&lt;&gt;0),I$15&amp;", "&amp;I$16&amp;", "&amp;$A51&amp;", "&amp;$B51&amp;", "&amp;$C51&amp;"; ","")</f>
        <v>#REF!</v>
      </c>
      <c r="GU51" s="324"/>
    </row>
    <row r="52" spans="1:203" x14ac:dyDescent="0.2">
      <c r="A52" s="3" t="s">
        <v>11295</v>
      </c>
      <c r="B52" s="3" t="s">
        <v>11274</v>
      </c>
      <c r="C52" s="3" t="s">
        <v>11275</v>
      </c>
      <c r="E52" s="295"/>
      <c r="F52" s="10"/>
      <c r="G52" s="264" t="e">
        <f>IF(AND($D$8=1,#REF!&gt;0),P$15&amp;", "&amp;P$16&amp;", "&amp;$A52&amp;", "&amp;$B52&amp;", "&amp;$C52&amp;"; ","")</f>
        <v>#REF!</v>
      </c>
      <c r="H52" s="255" t="e">
        <f>IF(AND($D$8=1,#REF!&gt;0),Q$15&amp;", "&amp;Q$16&amp;", "&amp;$A52&amp;", "&amp;$B52&amp;", "&amp;$C52&amp;"; ","")</f>
        <v>#REF!</v>
      </c>
      <c r="I52" s="256" t="e">
        <f>IF(AND($D$8=1,#REF!&gt;0),R$15&amp;", "&amp;R$16&amp;", "&amp;$A52&amp;", "&amp;$B52&amp;", "&amp;$C52&amp;"; ","")</f>
        <v>#REF!</v>
      </c>
      <c r="J52" s="255" t="e">
        <f>IF(AND($D$8=1,#REF!&gt;0),S$15&amp;", "&amp;S$16&amp;", "&amp;$A52&amp;", "&amp;$B52&amp;", "&amp;$C52&amp;"; ","")</f>
        <v>#REF!</v>
      </c>
      <c r="K52" s="298" t="e">
        <f>IF(AND($D$8=1,#REF!&gt;0),T$15&amp;", "&amp;T$16&amp;", "&amp;$A52&amp;", "&amp;$B52&amp;", "&amp;$C52&amp;"; ","")</f>
        <v>#REF!</v>
      </c>
      <c r="L52" s="293" t="e">
        <f>IF(AND($D$8=1,#REF!&gt;0),U$15&amp;", "&amp;U$16&amp;", "&amp;$A52&amp;", "&amp;$B52&amp;", "&amp;$C52&amp;"; ","")</f>
        <v>#REF!</v>
      </c>
      <c r="M52" s="50"/>
      <c r="N52" s="295"/>
      <c r="O52" s="10"/>
      <c r="P52" s="264" t="e">
        <f>IF(AND($E$8=1,#REF!&lt;0),D$14&amp;", "&amp;D$15&amp;", "&amp;D$16&amp;", "&amp;$A52&amp;", "&amp;$B52&amp;", "&amp;$C52&amp;"; ","")</f>
        <v>#REF!</v>
      </c>
      <c r="Q52" s="255" t="e">
        <f>IF(AND($E$8=1,#REF!&lt;0),E$14&amp;", "&amp;E$15&amp;", "&amp;E$16&amp;", "&amp;$A52&amp;", "&amp;$B52&amp;", "&amp;$C52&amp;"; ","")</f>
        <v>#REF!</v>
      </c>
      <c r="R52" s="256" t="e">
        <f>IF(AND($E$8=1,#REF!&lt;0),F$14&amp;", "&amp;F$15&amp;", "&amp;F$16&amp;", "&amp;$A52&amp;", "&amp;$B52&amp;", "&amp;$C52&amp;"; ","")</f>
        <v>#REF!</v>
      </c>
      <c r="S52" s="255" t="e">
        <f>IF(AND($E$8=1,#REF!&lt;0),G$14&amp;", "&amp;G$15&amp;", "&amp;G$16&amp;", "&amp;$A52&amp;", "&amp;$B52&amp;", "&amp;$C52&amp;"; ","")</f>
        <v>#REF!</v>
      </c>
      <c r="T52" s="298" t="e">
        <f>IF(AND($E$8=1,#REF!&lt;0),H$14&amp;", "&amp;H$15&amp;", "&amp;H$16&amp;", "&amp;$A52&amp;", "&amp;$B52&amp;", "&amp;$C52&amp;"; ","")</f>
        <v>#REF!</v>
      </c>
      <c r="U52" s="298" t="e">
        <f>IF(AND($E$8=1,#REF!&lt;0),I$14&amp;", "&amp;I$15&amp;", "&amp;I$16&amp;", "&amp;$A52&amp;", "&amp;$B52&amp;", "&amp;$C52&amp;"; ","")</f>
        <v>#REF!</v>
      </c>
      <c r="V52" s="264" t="e">
        <f>IF(AND($E$8=1,#REF!&lt;0),J$14&amp;", "&amp;J$15&amp;", "&amp;J$16&amp;", "&amp;$A52&amp;", "&amp;$B52&amp;", "&amp;$C52&amp;"; ","")</f>
        <v>#REF!</v>
      </c>
      <c r="W52" s="255" t="e">
        <f>IF(AND($E$8=1,#REF!&lt;0),K$14&amp;", "&amp;K$15&amp;", "&amp;K$16&amp;", "&amp;$A52&amp;", "&amp;$B52&amp;", "&amp;$C52&amp;"; ","")</f>
        <v>#REF!</v>
      </c>
      <c r="X52" s="256" t="e">
        <f>IF(AND($E$8=1,#REF!&lt;0),L$14&amp;", "&amp;L$15&amp;", "&amp;L$16&amp;", "&amp;$A52&amp;", "&amp;$B52&amp;", "&amp;$C52&amp;"; ","")</f>
        <v>#REF!</v>
      </c>
      <c r="Y52" s="255" t="e">
        <f>IF(AND($E$8=1,#REF!&lt;0),M$14&amp;", "&amp;M$15&amp;", "&amp;M$16&amp;", "&amp;$A52&amp;", "&amp;$B52&amp;", "&amp;$C52&amp;"; ","")</f>
        <v>#REF!</v>
      </c>
      <c r="Z52" s="298" t="e">
        <f>IF(AND($E$8=1,#REF!&lt;0),N$14&amp;", "&amp;N$15&amp;", "&amp;N$16&amp;", "&amp;$A52&amp;", "&amp;$B52&amp;", "&amp;$C52&amp;"; ","")</f>
        <v>#REF!</v>
      </c>
      <c r="AA52" s="298" t="e">
        <f>IF(AND($E$8=1,#REF!&lt;0),O$14&amp;", "&amp;O$15&amp;", "&amp;O$16&amp;", "&amp;$A52&amp;", "&amp;$B52&amp;", "&amp;$C52&amp;"; ","")</f>
        <v>#REF!</v>
      </c>
      <c r="AB52" s="264" t="e">
        <f>IF(AND($E$8=1,#REF!&lt;0),V$14&amp;", "&amp;V$15&amp;", "&amp;V$16&amp;", "&amp;$A52&amp;", "&amp;$B52&amp;", "&amp;$C52&amp;"; ","")</f>
        <v>#REF!</v>
      </c>
      <c r="AC52" s="255" t="e">
        <f>IF(AND($E$8=1,#REF!&lt;0),W$14&amp;", "&amp;W$15&amp;", "&amp;W$16&amp;", "&amp;$A52&amp;", "&amp;$B52&amp;", "&amp;$C52&amp;"; ","")</f>
        <v>#REF!</v>
      </c>
      <c r="AD52" s="256" t="e">
        <f>IF(AND($E$8=1,#REF!&lt;0),X$14&amp;", "&amp;X$15&amp;", "&amp;X$16&amp;", "&amp;$A52&amp;", "&amp;$B52&amp;", "&amp;$C52&amp;"; ","")</f>
        <v>#REF!</v>
      </c>
      <c r="AE52" s="257" t="e">
        <f>IF(AND($E$8=1,#REF!&lt;0),Y$14&amp;", "&amp;Y$15&amp;", "&amp;Y$16&amp;", "&amp;$A52&amp;", "&amp;$B52&amp;", "&amp;$C52&amp;"; ","")</f>
        <v>#REF!</v>
      </c>
      <c r="AF52" s="256" t="e">
        <f>IF(AND($E$8=1,#REF!&lt;0),Z$14&amp;", "&amp;Z$15&amp;", "&amp;Z$16&amp;", "&amp;$A52&amp;", "&amp;$B52&amp;", "&amp;$C52&amp;"; ","")</f>
        <v>#REF!</v>
      </c>
      <c r="AG52" s="298" t="e">
        <f>IF(AND($E$8=1,#REF!&lt;0),AA$14&amp;", "&amp;AA$15&amp;", "&amp;AA$16&amp;", "&amp;$A52&amp;", "&amp;$B52&amp;", "&amp;$C52&amp;"; ","")</f>
        <v>#REF!</v>
      </c>
      <c r="AH52" s="264" t="e">
        <f>IF(AND($E$8=1,#REF!&lt;0),AB$14&amp;", "&amp;AB$15&amp;", "&amp;AB$16&amp;", "&amp;$A52&amp;", "&amp;$B52&amp;", "&amp;$C52&amp;"; ","")</f>
        <v>#REF!</v>
      </c>
      <c r="AI52" s="255" t="e">
        <f>IF(AND($E$8=1,#REF!&lt;0),AC$14&amp;", "&amp;AC$15&amp;", "&amp;AC$16&amp;", "&amp;$A52&amp;", "&amp;$B52&amp;", "&amp;$C52&amp;"; ","")</f>
        <v>#REF!</v>
      </c>
      <c r="AJ52" s="256" t="e">
        <f>IF(AND($E$8=1,#REF!&lt;0),AD$14&amp;", "&amp;AD$15&amp;", "&amp;AD$16&amp;", "&amp;$A52&amp;", "&amp;$B52&amp;", "&amp;$C52&amp;"; ","")</f>
        <v>#REF!</v>
      </c>
      <c r="AK52" s="257" t="e">
        <f>IF(AND($E$8=1,#REF!&lt;0),AE$14&amp;", "&amp;AE$15&amp;", "&amp;AE$16&amp;", "&amp;$A52&amp;", "&amp;$B52&amp;", "&amp;$C52&amp;"; ","")</f>
        <v>#REF!</v>
      </c>
      <c r="AL52" s="256" t="e">
        <f>IF(AND($E$8=1,#REF!&lt;0),AF$14&amp;", "&amp;AF$15&amp;", "&amp;AF$16&amp;", "&amp;$A52&amp;", "&amp;$B52&amp;", "&amp;$C52&amp;"; ","")</f>
        <v>#REF!</v>
      </c>
      <c r="AM52" s="802" t="e">
        <f>IF(AND($E$8=1,#REF!&lt;0),AG$14&amp;", "&amp;AG$15&amp;", "&amp;AG$16&amp;", "&amp;$A52&amp;", "&amp;$B52&amp;", "&amp;$C52&amp;"; ","")</f>
        <v>#REF!</v>
      </c>
      <c r="AN52" s="50"/>
      <c r="AO52" s="295"/>
      <c r="AP52" s="10"/>
      <c r="AQ52" s="264" t="e">
        <f>IF(AND($F$8=1,ABS(#REF!)&lt;&gt;INT(ABS(#REF!))),D$14&amp;", "&amp;D$15&amp;", "&amp;D$16&amp;", "&amp;$A52&amp;", "&amp;$B52&amp;", "&amp;$C52&amp;"; ","")</f>
        <v>#REF!</v>
      </c>
      <c r="AR52" s="255" t="e">
        <f>IF(AND($F$8=1,ABS(#REF!)&lt;&gt;INT(ABS(#REF!))),E$14&amp;", "&amp;E$15&amp;", "&amp;E$16&amp;", "&amp;$A52&amp;", "&amp;$B52&amp;", "&amp;$C52&amp;"; ","")</f>
        <v>#REF!</v>
      </c>
      <c r="AS52" s="256" t="e">
        <f>IF(AND($F$8=1,ABS(#REF!)&lt;&gt;INT(ABS(#REF!))),F$14&amp;", "&amp;F$15&amp;", "&amp;F$16&amp;", "&amp;$A52&amp;", "&amp;$B52&amp;", "&amp;$C52&amp;"; ","")</f>
        <v>#REF!</v>
      </c>
      <c r="AT52" s="255" t="e">
        <f>IF(AND($F$8=1,ABS(#REF!)&lt;&gt;INT(ABS(#REF!))),G$14&amp;", "&amp;G$15&amp;", "&amp;G$16&amp;", "&amp;$A52&amp;", "&amp;$B52&amp;", "&amp;$C52&amp;"; ","")</f>
        <v>#REF!</v>
      </c>
      <c r="AU52" s="298" t="e">
        <f>IF(AND($F$8=1,ABS(#REF!)&lt;&gt;INT(ABS(#REF!))),H$14&amp;", "&amp;H$15&amp;", "&amp;H$16&amp;", "&amp;$A52&amp;", "&amp;$B52&amp;", "&amp;$C52&amp;"; ","")</f>
        <v>#REF!</v>
      </c>
      <c r="AV52" s="298" t="e">
        <f>IF(AND($F$8=1,ABS(#REF!)&lt;&gt;INT(ABS(#REF!))),I$14&amp;", "&amp;I$15&amp;", "&amp;I$16&amp;", "&amp;$A52&amp;", "&amp;$B52&amp;", "&amp;$C52&amp;"; ","")</f>
        <v>#REF!</v>
      </c>
      <c r="AW52" s="264" t="e">
        <f>IF(AND($F$8=1,ABS(#REF!)&lt;&gt;INT(ABS(#REF!))),J$14&amp;", "&amp;J$15&amp;", "&amp;J$16&amp;", "&amp;$A52&amp;", "&amp;$B52&amp;", "&amp;$C52&amp;"; ","")</f>
        <v>#REF!</v>
      </c>
      <c r="AX52" s="255" t="e">
        <f>IF(AND($F$8=1,ABS(#REF!)&lt;&gt;INT(ABS(#REF!))),K$14&amp;", "&amp;K$15&amp;", "&amp;K$16&amp;", "&amp;$A52&amp;", "&amp;$B52&amp;", "&amp;$C52&amp;"; ","")</f>
        <v>#REF!</v>
      </c>
      <c r="AY52" s="256" t="e">
        <f>IF(AND($F$8=1,ABS(#REF!)&lt;&gt;INT(ABS(#REF!))),L$14&amp;", "&amp;L$15&amp;", "&amp;L$16&amp;", "&amp;$A52&amp;", "&amp;$B52&amp;", "&amp;$C52&amp;"; ","")</f>
        <v>#REF!</v>
      </c>
      <c r="AZ52" s="255" t="e">
        <f>IF(AND($F$8=1,ABS(#REF!)&lt;&gt;INT(ABS(#REF!))),M$14&amp;", "&amp;M$15&amp;", "&amp;M$16&amp;", "&amp;$A52&amp;", "&amp;$B52&amp;", "&amp;$C52&amp;"; ","")</f>
        <v>#REF!</v>
      </c>
      <c r="BA52" s="298" t="e">
        <f>IF(AND($F$8=1,ABS(#REF!)&lt;&gt;INT(ABS(#REF!))),N$14&amp;", "&amp;N$15&amp;", "&amp;N$16&amp;", "&amp;$A52&amp;", "&amp;$B52&amp;", "&amp;$C52&amp;"; ","")</f>
        <v>#REF!</v>
      </c>
      <c r="BB52" s="802" t="e">
        <f>IF(AND($F$8=1,ABS(#REF!)&lt;&gt;INT(ABS(#REF!))),O$14&amp;", "&amp;O$15&amp;", "&amp;O$16&amp;", "&amp;$A52&amp;", "&amp;$B52&amp;", "&amp;$C52&amp;"; ","")</f>
        <v>#REF!</v>
      </c>
      <c r="BC52" s="264" t="e">
        <f>IF(AND($F$8=1,ABS(#REF!)&lt;&gt;INT(ABS(#REF!))),P$14&amp;", "&amp;P$15&amp;", "&amp;P$16&amp;", "&amp;$A52&amp;", "&amp;$B52&amp;", "&amp;$C52&amp;"; ","")</f>
        <v>#REF!</v>
      </c>
      <c r="BD52" s="255" t="e">
        <f>IF(AND($F$8=1,ABS(#REF!)&lt;&gt;INT(ABS(#REF!))),Q$14&amp;", "&amp;Q$15&amp;", "&amp;Q$16&amp;", "&amp;$A52&amp;", "&amp;$B52&amp;", "&amp;$C52&amp;"; ","")</f>
        <v>#REF!</v>
      </c>
      <c r="BE52" s="256" t="e">
        <f>IF(AND($F$8=1,ABS(#REF!)&lt;&gt;INT(ABS(#REF!))),R$14&amp;", "&amp;R$15&amp;", "&amp;R$16&amp;", "&amp;$A52&amp;", "&amp;$B52&amp;", "&amp;$C52&amp;"; ","")</f>
        <v>#REF!</v>
      </c>
      <c r="BF52" s="255" t="e">
        <f>IF(AND($F$8=1,ABS(#REF!)&lt;&gt;INT(ABS(#REF!))),S$14&amp;", "&amp;S$15&amp;", "&amp;S$16&amp;", "&amp;$A52&amp;", "&amp;$B52&amp;", "&amp;$C52&amp;"; ","")</f>
        <v>#REF!</v>
      </c>
      <c r="BG52" s="298" t="e">
        <f>IF(AND($F$8=1,ABS(#REF!)&lt;&gt;INT(ABS(#REF!))),T$14&amp;", "&amp;T$15&amp;", "&amp;T$16&amp;", "&amp;$A52&amp;", "&amp;$B52&amp;", "&amp;$C52&amp;"; ","")</f>
        <v>#REF!</v>
      </c>
      <c r="BH52" s="802" t="e">
        <f>IF(AND($F$8=1,ABS(#REF!)&lt;&gt;INT(ABS(#REF!))),U$14&amp;", "&amp;U$15&amp;", "&amp;U$16&amp;", "&amp;$A52&amp;", "&amp;$B52&amp;", "&amp;$C52&amp;"; ","")</f>
        <v>#REF!</v>
      </c>
      <c r="BI52" s="264" t="e">
        <f>IF(AND($F$8=1,ABS(#REF!)&lt;&gt;INT(ABS(#REF!))),V$14&amp;", "&amp;V$15&amp;", "&amp;V$16&amp;", "&amp;$A52&amp;", "&amp;$B52&amp;", "&amp;$C52&amp;"; ","")</f>
        <v>#REF!</v>
      </c>
      <c r="BJ52" s="255" t="e">
        <f>IF(AND($F$8=1,ABS(#REF!)&lt;&gt;INT(ABS(#REF!))),W$14&amp;", "&amp;W$15&amp;", "&amp;W$16&amp;", "&amp;$A52&amp;", "&amp;$B52&amp;", "&amp;$C52&amp;"; ","")</f>
        <v>#REF!</v>
      </c>
      <c r="BK52" s="256" t="e">
        <f>IF(AND($F$8=1,ABS(#REF!)&lt;&gt;INT(ABS(#REF!))),X$14&amp;", "&amp;X$15&amp;", "&amp;X$16&amp;", "&amp;$A52&amp;", "&amp;$B52&amp;", "&amp;$C52&amp;"; ","")</f>
        <v>#REF!</v>
      </c>
      <c r="BL52" s="255" t="e">
        <f>IF(AND($F$8=1,ABS(#REF!)&lt;&gt;INT(ABS(#REF!))),Y$14&amp;", "&amp;Y$15&amp;", "&amp;Y$16&amp;", "&amp;$A52&amp;", "&amp;$B52&amp;", "&amp;$C52&amp;"; ","")</f>
        <v>#REF!</v>
      </c>
      <c r="BM52" s="298" t="e">
        <f>IF(AND($F$8=1,ABS(#REF!)&lt;&gt;INT(ABS(#REF!))),Z$14&amp;", "&amp;Z$15&amp;", "&amp;Z$16&amp;", "&amp;$A52&amp;", "&amp;$B52&amp;", "&amp;$C52&amp;"; ","")</f>
        <v>#REF!</v>
      </c>
      <c r="BN52" s="802" t="e">
        <f>IF(AND($F$8=1,ABS(#REF!)&lt;&gt;INT(ABS(#REF!))),AA$14&amp;", "&amp;AA$15&amp;", "&amp;AA$16&amp;", "&amp;$A52&amp;", "&amp;$B52&amp;", "&amp;$C52&amp;"; ","")</f>
        <v>#REF!</v>
      </c>
      <c r="BO52" s="50"/>
      <c r="BP52" s="295"/>
      <c r="BQ52" s="10"/>
      <c r="BR52" s="286"/>
      <c r="BS52" s="287"/>
      <c r="BT52" s="301"/>
      <c r="BU52" s="287"/>
      <c r="BV52" s="303"/>
      <c r="BW52" s="303"/>
      <c r="BX52" s="286"/>
      <c r="BY52" s="287"/>
      <c r="BZ52" s="301"/>
      <c r="CA52" s="287"/>
      <c r="CB52" s="303"/>
      <c r="CC52" s="804"/>
      <c r="CD52" s="303"/>
      <c r="CE52" s="808"/>
      <c r="CF52" s="303"/>
      <c r="CG52" s="808"/>
      <c r="CH52" s="303"/>
      <c r="CI52" s="303"/>
      <c r="CJ52" s="286"/>
      <c r="CK52" s="287"/>
      <c r="CL52" s="301"/>
      <c r="CM52" s="287"/>
      <c r="CN52" s="303"/>
      <c r="CO52" s="302"/>
      <c r="CP52" s="50"/>
      <c r="CQ52" s="295"/>
      <c r="CR52" s="10"/>
      <c r="CS52" s="10"/>
      <c r="CT52" s="10"/>
      <c r="CU52" s="10"/>
      <c r="CV52" s="332" t="e">
        <f>CV50&amp;CW50</f>
        <v>#REF!</v>
      </c>
      <c r="CW52" s="10"/>
      <c r="CX52" s="10"/>
      <c r="CY52" s="10"/>
      <c r="CZ52" s="10"/>
      <c r="DA52" s="10"/>
      <c r="DB52" s="332" t="e">
        <f>DB50&amp;DC50</f>
        <v>#REF!</v>
      </c>
      <c r="DC52" s="10"/>
      <c r="DD52" s="10"/>
      <c r="DE52" s="10"/>
      <c r="DF52" s="10"/>
      <c r="DG52" s="10"/>
      <c r="DH52" s="332" t="e">
        <f>DH50&amp;DI50</f>
        <v>#REF!</v>
      </c>
      <c r="DI52" s="10"/>
      <c r="DJ52" s="10"/>
      <c r="DK52" s="10"/>
      <c r="DL52" s="10"/>
      <c r="DM52" s="10"/>
      <c r="DN52" s="332" t="e">
        <f>DN50&amp;DO50</f>
        <v>#REF!</v>
      </c>
      <c r="DO52" s="10"/>
      <c r="DP52" s="10"/>
      <c r="DQ52" s="10"/>
      <c r="DR52" s="10"/>
      <c r="DS52" s="10"/>
      <c r="DT52" s="332" t="e">
        <f>DT50&amp;DU50</f>
        <v>#REF!</v>
      </c>
      <c r="DU52" s="10"/>
      <c r="DV52" s="10"/>
      <c r="DW52" s="10"/>
      <c r="DX52" s="10"/>
      <c r="DY52" s="10"/>
      <c r="DZ52" s="50"/>
      <c r="EA52" s="295"/>
      <c r="EB52" s="10"/>
      <c r="EC52" s="264" t="e">
        <f>IF(AND($I$8=1,#REF!&lt;&gt;ROUND(#REF!,2)),AB$15&amp;", "&amp;AB$16&amp;", "&amp;$A52&amp;", "&amp;$B52&amp;", "&amp;$C52&amp;"; ","")</f>
        <v>#REF!</v>
      </c>
      <c r="ED52" s="255" t="e">
        <f>IF(AND($I$8=1,#REF!&lt;&gt;ROUND(#REF!,2)),AC$15&amp;", "&amp;AC$16&amp;", "&amp;$A52&amp;", "&amp;$B52&amp;", "&amp;$C52&amp;"; ","")</f>
        <v>#REF!</v>
      </c>
      <c r="EE52" s="256" t="e">
        <f>IF(AND($I$8=1,#REF!&lt;&gt;ROUND(#REF!,2)),AD$15&amp;", "&amp;AD$16&amp;", "&amp;$A52&amp;", "&amp;$B52&amp;", "&amp;$C52&amp;"; ","")</f>
        <v>#REF!</v>
      </c>
      <c r="EF52" s="255" t="e">
        <f>IF(AND($I$8=1,#REF!&lt;&gt;ROUND(#REF!,2)),AE$15&amp;", "&amp;AE$16&amp;", "&amp;$A52&amp;", "&amp;$B52&amp;", "&amp;$C52&amp;"; ","")</f>
        <v>#REF!</v>
      </c>
      <c r="EG52" s="298" t="e">
        <f>IF(AND($I$8=1,#REF!&lt;&gt;ROUND(#REF!,2)),AF$15&amp;", "&amp;AF$16&amp;", "&amp;$A52&amp;", "&amp;$B52&amp;", "&amp;$C52&amp;"; ","")</f>
        <v>#REF!</v>
      </c>
      <c r="EH52" s="293" t="e">
        <f>IF(AND($I$8=1,#REF!&lt;&gt;ROUND(#REF!,2)),AG$15&amp;", "&amp;AG$16&amp;", "&amp;$A52&amp;", "&amp;$B52&amp;", "&amp;$C52&amp;"; ","")</f>
        <v>#REF!</v>
      </c>
      <c r="EI52" s="50"/>
      <c r="EJ52" s="295"/>
      <c r="EK52" s="10"/>
      <c r="EL52" s="264" t="e">
        <f>IF(AND($J$8=1,#REF!&gt;#REF!),AB$15&amp;", "&amp;AB$16&amp;", "&amp;$A52&amp;", "&amp;$B52&amp;", "&amp;$C52&amp;"; ","")</f>
        <v>#REF!</v>
      </c>
      <c r="EM52" s="255" t="e">
        <f>IF(AND($J$8=1,#REF!&gt;#REF!),AC$15&amp;", "&amp;AC$16&amp;", "&amp;$A52&amp;", "&amp;$B52&amp;", "&amp;$C52&amp;"; ","")</f>
        <v>#REF!</v>
      </c>
      <c r="EN52" s="256" t="e">
        <f>IF(AND($J$8=1,#REF!&gt;#REF!),AD$15&amp;", "&amp;AD$16&amp;", "&amp;$A52&amp;", "&amp;$B52&amp;", "&amp;$C52&amp;"; ","")</f>
        <v>#REF!</v>
      </c>
      <c r="EO52" s="255" t="e">
        <f>IF(AND($J$8=1,#REF!&gt;#REF!),AE$15&amp;", "&amp;AE$16&amp;", "&amp;$A52&amp;", "&amp;$B52&amp;", "&amp;$C52&amp;"; ","")</f>
        <v>#REF!</v>
      </c>
      <c r="EP52" s="254" t="e">
        <f>IF(AND($J$8=1,#REF!&gt;#REF!),AF$15&amp;", "&amp;AF$16&amp;", "&amp;$A52&amp;", "&amp;$B52&amp;", "&amp;$C52&amp;"; ","")</f>
        <v>#REF!</v>
      </c>
      <c r="EQ52" s="293" t="e">
        <f>IF(AND($J$8=1,#REF!&gt;#REF!),AG$15&amp;", "&amp;AG$16&amp;", "&amp;$A52&amp;", "&amp;$B52&amp;", "&amp;$C52&amp;"; ","")</f>
        <v>#REF!</v>
      </c>
      <c r="ER52" s="50"/>
      <c r="ES52" s="295"/>
      <c r="ET52" s="10"/>
      <c r="EU52" s="264" t="e">
        <f>IF(AND($K$8=1,#REF!&gt;0),IF((#REF!/#REF!)&lt;0.03,AB$15&amp;", "&amp;AB$16&amp;", "&amp;$A52&amp;", "&amp;$B52&amp;", "&amp;$C52&amp;"; ",""),"")</f>
        <v>#REF!</v>
      </c>
      <c r="EV52" s="255" t="e">
        <f>IF(AND($K$8=1,#REF!&gt;0),IF((#REF!/#REF!)&lt;0.03,AC$15&amp;", "&amp;AC$16&amp;", "&amp;$A52&amp;", "&amp;$B52&amp;", "&amp;$C52&amp;"; ",""),"")</f>
        <v>#REF!</v>
      </c>
      <c r="EW52" s="256" t="e">
        <f>IF(AND($K$8=1,#REF!&gt;0),IF((#REF!/#REF!)&lt;0.03,AD$15&amp;", "&amp;AD$16&amp;", "&amp;$A52&amp;", "&amp;$B52&amp;", "&amp;$C52&amp;"; ",""),"")</f>
        <v>#REF!</v>
      </c>
      <c r="EX52" s="255" t="e">
        <f>IF(AND($K$8=1,#REF!&gt;0),IF((#REF!/#REF!)&lt;0.03,AE$15&amp;", "&amp;AE$16&amp;", "&amp;$A52&amp;", "&amp;$B52&amp;", "&amp;$C52&amp;"; ",""),"")</f>
        <v>#REF!</v>
      </c>
      <c r="EY52" s="254" t="e">
        <f>IF(AND($K$8=1,#REF!&gt;0),IF((#REF!/#REF!)&lt;0.03,AF$15&amp;", "&amp;AF$16&amp;", "&amp;$A52&amp;", "&amp;$B52&amp;", "&amp;$C52&amp;"; ",""),"")</f>
        <v>#REF!</v>
      </c>
      <c r="EZ52" s="293" t="e">
        <f>IF(AND($K$8=1,#REF!&gt;0),IF((#REF!/#REF!)&lt;0.03,AG$15&amp;", "&amp;AG$16&amp;", "&amp;$A52&amp;", "&amp;$B52&amp;", "&amp;$C52&amp;"; ",""),"")</f>
        <v>#REF!</v>
      </c>
      <c r="FA52" s="50"/>
      <c r="FB52" s="3"/>
      <c r="FC52" s="323"/>
      <c r="FD52" s="10"/>
      <c r="FE52" s="264" t="e">
        <f>IF(AND($Q$8=1,SUM(#REF!,#REF!)&gt;$FC$22,#REF!=0),P$15&amp;", "&amp;P$16&amp;", "&amp;$A52&amp;", "&amp;$B52&amp;", "&amp;$C52&amp;"; ","")</f>
        <v>#REF!</v>
      </c>
      <c r="FF52" s="255" t="e">
        <f>IF(AND($Q$8=1,SUM(#REF!,#REF!)&gt;$FC$22,#REF!=0),Q$15&amp;", "&amp;Q$16&amp;", "&amp;$A52&amp;", "&amp;$B52&amp;", "&amp;$C52&amp;"; ","")</f>
        <v>#REF!</v>
      </c>
      <c r="FG52" s="256" t="e">
        <f>IF(AND($Q$8=1,SUM(#REF!,#REF!)&gt;$FC$22,#REF!=0),R$15&amp;", "&amp;R$16&amp;", "&amp;$A52&amp;", "&amp;$B52&amp;", "&amp;$C52&amp;"; ","")</f>
        <v>#REF!</v>
      </c>
      <c r="FH52" s="255" t="e">
        <f>IF(AND($Q$8=1,SUM(#REF!,#REF!)&gt;$FC$22,#REF!=0),S$15&amp;", "&amp;S$16&amp;", "&amp;$A52&amp;", "&amp;$B52&amp;", "&amp;$C52&amp;"; ","")</f>
        <v>#REF!</v>
      </c>
      <c r="FI52" s="254" t="e">
        <f>IF(AND($Q$8=1,SUM(#REF!,#REF!)&gt;$FC$22,#REF!=0),T$15&amp;", "&amp;T$16&amp;", "&amp;$A52&amp;", "&amp;$B52&amp;", "&amp;$C52&amp;"; ","")</f>
        <v>#REF!</v>
      </c>
      <c r="FJ52" s="293" t="e">
        <f>IF(AND($Q$8=1,SUM(#REF!,#REF!)&gt;$FC$22,#REF!=0),U$15&amp;", "&amp;U$16&amp;", "&amp;$A52&amp;", "&amp;$B52&amp;", "&amp;$C52&amp;"; ","")</f>
        <v>#REF!</v>
      </c>
      <c r="FK52" s="324"/>
      <c r="FL52" s="323"/>
      <c r="FM52" s="10"/>
      <c r="FN52" s="264" t="e">
        <f>IF(AND($R$8=1,SUM(#REF!,#REF!)&gt;0,SUM(#REF!,#REF!)=ABS(#REF!)),P$15&amp;", "&amp;P$16&amp;", "&amp;$A52&amp;", "&amp;$B52&amp;", "&amp;$C52&amp;"; ","")</f>
        <v>#REF!</v>
      </c>
      <c r="FO52" s="255" t="e">
        <f>IF(AND($R$8=1,SUM(#REF!,#REF!)&gt;0,SUM(#REF!,#REF!)=ABS(#REF!)),Q$15&amp;", "&amp;Q$16&amp;", "&amp;$A52&amp;", "&amp;$B52&amp;", "&amp;$C52&amp;"; ","")</f>
        <v>#REF!</v>
      </c>
      <c r="FP52" s="256" t="e">
        <f>IF(AND($R$8=1,SUM(#REF!,#REF!)&gt;0,SUM(#REF!,#REF!)=ABS(#REF!)),R$15&amp;", "&amp;R$16&amp;", "&amp;$A52&amp;", "&amp;$B52&amp;", "&amp;$C52&amp;"; ","")</f>
        <v>#REF!</v>
      </c>
      <c r="FQ52" s="255" t="e">
        <f>IF(AND($R$8=1,SUM(#REF!,#REF!)&gt;0,SUM(#REF!,#REF!)=ABS(#REF!)),S$15&amp;", "&amp;S$16&amp;", "&amp;$A52&amp;", "&amp;$B52&amp;", "&amp;$C52&amp;"; ","")</f>
        <v>#REF!</v>
      </c>
      <c r="FR52" s="254" t="e">
        <f>IF(AND($R$8=1,SUM(#REF!,#REF!)&gt;0,SUM(#REF!,#REF!)=ABS(#REF!)),T$15&amp;", "&amp;T$16&amp;", "&amp;$A52&amp;", "&amp;$B52&amp;", "&amp;$C52&amp;"; ","")</f>
        <v>#REF!</v>
      </c>
      <c r="FS52" s="293" t="e">
        <f>IF(AND($R$8=1,SUM(#REF!,#REF!)&gt;0,SUM(#REF!,#REF!)=ABS(#REF!)),U$15&amp;", "&amp;U$16&amp;", "&amp;$A52&amp;", "&amp;$B52&amp;", "&amp;$C52&amp;"; ","")</f>
        <v>#REF!</v>
      </c>
      <c r="FT52" s="324"/>
      <c r="FU52" s="3"/>
      <c r="FV52" s="3"/>
      <c r="FW52" s="3"/>
      <c r="FX52" s="3"/>
      <c r="FY52" s="3"/>
      <c r="FZ52" s="3"/>
      <c r="GA52" s="3"/>
      <c r="GB52" s="3"/>
      <c r="GC52" s="3"/>
      <c r="GD52" s="323"/>
      <c r="GE52" s="10"/>
      <c r="GF52" s="264" t="e">
        <f>IF(AND($T$8=1,#REF!&gt;0,EU52=""),IF((#REF!/#REF!)&lt;0.25,AB$15&amp;", "&amp;AB$16&amp;", "&amp;$A52&amp;", "&amp;$B52&amp;", "&amp;$C52&amp;"; ",""),"")</f>
        <v>#REF!</v>
      </c>
      <c r="GG52" s="255" t="e">
        <f>IF(AND($T$8=1,#REF!&gt;0,EV52=""),IF((#REF!/#REF!)&lt;0.25,AC$15&amp;", "&amp;AC$16&amp;", "&amp;$A52&amp;", "&amp;$B52&amp;", "&amp;$C52&amp;"; ",""),"")</f>
        <v>#REF!</v>
      </c>
      <c r="GH52" s="256" t="e">
        <f>IF(AND($T$8=1,#REF!&gt;0,EW52=""),IF((#REF!/#REF!)&lt;0.25,AD$15&amp;", "&amp;AD$16&amp;", "&amp;$A52&amp;", "&amp;$B52&amp;", "&amp;$C52&amp;"; ",""),"")</f>
        <v>#REF!</v>
      </c>
      <c r="GI52" s="255" t="e">
        <f>IF(AND($T$8=1,#REF!&gt;0,EX52=""),IF((#REF!/#REF!)&lt;0.25,AE$15&amp;", "&amp;AE$16&amp;", "&amp;$A52&amp;", "&amp;$B52&amp;", "&amp;$C52&amp;"; ",""),"")</f>
        <v>#REF!</v>
      </c>
      <c r="GJ52" s="254" t="e">
        <f>IF(AND($T$8=1,#REF!&gt;0,EY52=""),IF((#REF!/#REF!)&lt;0.25,AF$15&amp;", "&amp;AF$16&amp;", "&amp;$A52&amp;", "&amp;$B52&amp;", "&amp;$C52&amp;"; ",""),"")</f>
        <v>#REF!</v>
      </c>
      <c r="GK52" s="293" t="e">
        <f>IF(AND($T$8=1,#REF!&gt;0,EZ52=""),IF((#REF!/#REF!)&lt;0.25,AG$15&amp;", "&amp;AG$16&amp;", "&amp;$A52&amp;", "&amp;$B52&amp;", "&amp;$C52&amp;"; ",""),"")</f>
        <v>#REF!</v>
      </c>
      <c r="GL52" s="324"/>
      <c r="GM52" s="323"/>
      <c r="GN52" s="10"/>
      <c r="GO52" s="264" t="e">
        <f>IF(AND($U$8=1,$B52="Long length",#REF!&lt;&gt;0),D$15&amp;", "&amp;D$16&amp;", "&amp;$A52&amp;", "&amp;$B52&amp;", "&amp;$C52&amp;"; ","")</f>
        <v>#REF!</v>
      </c>
      <c r="GP52" s="255" t="e">
        <f>IF(AND($U$8=1,$B52="Long length",#REF!&lt;&gt;0),E$15&amp;", "&amp;E$16&amp;", "&amp;$A52&amp;", "&amp;$B52&amp;", "&amp;$C52&amp;"; ","")</f>
        <v>#REF!</v>
      </c>
      <c r="GQ52" s="256" t="e">
        <f>IF(AND($U$8=1,$B52="Long length",#REF!&lt;&gt;0),F$15&amp;", "&amp;F$16&amp;", "&amp;$A52&amp;", "&amp;$B52&amp;", "&amp;$C52&amp;"; ","")</f>
        <v>#REF!</v>
      </c>
      <c r="GR52" s="255" t="e">
        <f>IF(AND($U$8=1,$B52="Long length",#REF!&lt;&gt;0),G$15&amp;", "&amp;G$16&amp;", "&amp;$A52&amp;", "&amp;$B52&amp;", "&amp;$C52&amp;"; ","")</f>
        <v>#REF!</v>
      </c>
      <c r="GS52" s="254" t="e">
        <f>IF(AND($U$8=1,$B52="Long length",#REF!&lt;&gt;0),H$15&amp;", "&amp;H$16&amp;", "&amp;$A52&amp;", "&amp;$B52&amp;", "&amp;$C52&amp;"; ","")</f>
        <v>#REF!</v>
      </c>
      <c r="GT52" s="293" t="e">
        <f>IF(AND($U$8=1,$B52="Long length",#REF!&lt;&gt;0),I$15&amp;", "&amp;I$16&amp;", "&amp;$A52&amp;", "&amp;$B52&amp;", "&amp;$C52&amp;"; ","")</f>
        <v>#REF!</v>
      </c>
      <c r="GU52" s="324"/>
    </row>
    <row r="53" spans="1:203" x14ac:dyDescent="0.2">
      <c r="A53" s="3" t="s">
        <v>11295</v>
      </c>
      <c r="B53" s="3" t="s">
        <v>11274</v>
      </c>
      <c r="C53" s="3" t="s">
        <v>11284</v>
      </c>
      <c r="E53" s="295"/>
      <c r="F53" s="10"/>
      <c r="G53" s="265" t="e">
        <f>IF(AND($D$8=1,#REF!&gt;0),P$15&amp;", "&amp;P$16&amp;", "&amp;$A53&amp;", "&amp;$B53&amp;", "&amp;$C53&amp;"; ","")</f>
        <v>#REF!</v>
      </c>
      <c r="H53" s="258" t="e">
        <f>IF(AND($D$8=1,#REF!&gt;0),Q$15&amp;", "&amp;Q$16&amp;", "&amp;$A53&amp;", "&amp;$B53&amp;", "&amp;$C53&amp;"; ","")</f>
        <v>#REF!</v>
      </c>
      <c r="I53" s="259" t="e">
        <f>IF(AND($D$8=1,#REF!&gt;0),R$15&amp;", "&amp;R$16&amp;", "&amp;$A53&amp;", "&amp;$B53&amp;", "&amp;$C53&amp;"; ","")</f>
        <v>#REF!</v>
      </c>
      <c r="J53" s="258" t="e">
        <f>IF(AND($D$8=1,#REF!&gt;0),S$15&amp;", "&amp;S$16&amp;", "&amp;$A53&amp;", "&amp;$B53&amp;", "&amp;$C53&amp;"; ","")</f>
        <v>#REF!</v>
      </c>
      <c r="K53" s="299" t="e">
        <f>IF(AND($D$8=1,#REF!&gt;0),T$15&amp;", "&amp;T$16&amp;", "&amp;$A53&amp;", "&amp;$B53&amp;", "&amp;$C53&amp;"; ","")</f>
        <v>#REF!</v>
      </c>
      <c r="L53" s="266" t="e">
        <f>IF(AND($D$8=1,#REF!&gt;0),U$15&amp;", "&amp;U$16&amp;", "&amp;$A53&amp;", "&amp;$B53&amp;", "&amp;$C53&amp;"; ","")</f>
        <v>#REF!</v>
      </c>
      <c r="M53" s="50"/>
      <c r="N53" s="295"/>
      <c r="O53" s="10"/>
      <c r="P53" s="265" t="e">
        <f>IF(AND($E$8=1,#REF!&lt;0),D$14&amp;", "&amp;D$15&amp;", "&amp;D$16&amp;", "&amp;$A53&amp;", "&amp;$B53&amp;", "&amp;$C53&amp;"; ","")</f>
        <v>#REF!</v>
      </c>
      <c r="Q53" s="258" t="e">
        <f>IF(AND($E$8=1,#REF!&lt;0),E$14&amp;", "&amp;E$15&amp;", "&amp;E$16&amp;", "&amp;$A53&amp;", "&amp;$B53&amp;", "&amp;$C53&amp;"; ","")</f>
        <v>#REF!</v>
      </c>
      <c r="R53" s="259" t="e">
        <f>IF(AND($E$8=1,#REF!&lt;0),F$14&amp;", "&amp;F$15&amp;", "&amp;F$16&amp;", "&amp;$A53&amp;", "&amp;$B53&amp;", "&amp;$C53&amp;"; ","")</f>
        <v>#REF!</v>
      </c>
      <c r="S53" s="258" t="e">
        <f>IF(AND($E$8=1,#REF!&lt;0),G$14&amp;", "&amp;G$15&amp;", "&amp;G$16&amp;", "&amp;$A53&amp;", "&amp;$B53&amp;", "&amp;$C53&amp;"; ","")</f>
        <v>#REF!</v>
      </c>
      <c r="T53" s="299" t="e">
        <f>IF(AND($E$8=1,#REF!&lt;0),H$14&amp;", "&amp;H$15&amp;", "&amp;H$16&amp;", "&amp;$A53&amp;", "&amp;$B53&amp;", "&amp;$C53&amp;"; ","")</f>
        <v>#REF!</v>
      </c>
      <c r="U53" s="299" t="e">
        <f>IF(AND($E$8=1,#REF!&lt;0),I$14&amp;", "&amp;I$15&amp;", "&amp;I$16&amp;", "&amp;$A53&amp;", "&amp;$B53&amp;", "&amp;$C53&amp;"; ","")</f>
        <v>#REF!</v>
      </c>
      <c r="V53" s="265" t="e">
        <f>IF(AND($E$8=1,#REF!&lt;0),J$14&amp;", "&amp;J$15&amp;", "&amp;J$16&amp;", "&amp;$A53&amp;", "&amp;$B53&amp;", "&amp;$C53&amp;"; ","")</f>
        <v>#REF!</v>
      </c>
      <c r="W53" s="258" t="e">
        <f>IF(AND($E$8=1,#REF!&lt;0),K$14&amp;", "&amp;K$15&amp;", "&amp;K$16&amp;", "&amp;$A53&amp;", "&amp;$B53&amp;", "&amp;$C53&amp;"; ","")</f>
        <v>#REF!</v>
      </c>
      <c r="X53" s="259" t="e">
        <f>IF(AND($E$8=1,#REF!&lt;0),L$14&amp;", "&amp;L$15&amp;", "&amp;L$16&amp;", "&amp;$A53&amp;", "&amp;$B53&amp;", "&amp;$C53&amp;"; ","")</f>
        <v>#REF!</v>
      </c>
      <c r="Y53" s="258" t="e">
        <f>IF(AND($E$8=1,#REF!&lt;0),M$14&amp;", "&amp;M$15&amp;", "&amp;M$16&amp;", "&amp;$A53&amp;", "&amp;$B53&amp;", "&amp;$C53&amp;"; ","")</f>
        <v>#REF!</v>
      </c>
      <c r="Z53" s="299" t="e">
        <f>IF(AND($E$8=1,#REF!&lt;0),N$14&amp;", "&amp;N$15&amp;", "&amp;N$16&amp;", "&amp;$A53&amp;", "&amp;$B53&amp;", "&amp;$C53&amp;"; ","")</f>
        <v>#REF!</v>
      </c>
      <c r="AA53" s="299" t="e">
        <f>IF(AND($E$8=1,#REF!&lt;0),O$14&amp;", "&amp;O$15&amp;", "&amp;O$16&amp;", "&amp;$A53&amp;", "&amp;$B53&amp;", "&amp;$C53&amp;"; ","")</f>
        <v>#REF!</v>
      </c>
      <c r="AB53" s="265" t="e">
        <f>IF(AND($E$8=1,#REF!&lt;0),V$14&amp;", "&amp;V$15&amp;", "&amp;V$16&amp;", "&amp;$A53&amp;", "&amp;$B53&amp;", "&amp;$C53&amp;"; ","")</f>
        <v>#REF!</v>
      </c>
      <c r="AC53" s="258" t="e">
        <f>IF(AND($E$8=1,#REF!&lt;0),W$14&amp;", "&amp;W$15&amp;", "&amp;W$16&amp;", "&amp;$A53&amp;", "&amp;$B53&amp;", "&amp;$C53&amp;"; ","")</f>
        <v>#REF!</v>
      </c>
      <c r="AD53" s="259" t="e">
        <f>IF(AND($E$8=1,#REF!&lt;0),X$14&amp;", "&amp;X$15&amp;", "&amp;X$16&amp;", "&amp;$A53&amp;", "&amp;$B53&amp;", "&amp;$C53&amp;"; ","")</f>
        <v>#REF!</v>
      </c>
      <c r="AE53" s="794" t="e">
        <f>IF(AND($E$8=1,#REF!&lt;0),Y$14&amp;", "&amp;Y$15&amp;", "&amp;Y$16&amp;", "&amp;$A53&amp;", "&amp;$B53&amp;", "&amp;$C53&amp;"; ","")</f>
        <v>#REF!</v>
      </c>
      <c r="AF53" s="259" t="e">
        <f>IF(AND($E$8=1,#REF!&lt;0),Z$14&amp;", "&amp;Z$15&amp;", "&amp;Z$16&amp;", "&amp;$A53&amp;", "&amp;$B53&amp;", "&amp;$C53&amp;"; ","")</f>
        <v>#REF!</v>
      </c>
      <c r="AG53" s="299" t="e">
        <f>IF(AND($E$8=1,#REF!&lt;0),AA$14&amp;", "&amp;AA$15&amp;", "&amp;AA$16&amp;", "&amp;$A53&amp;", "&amp;$B53&amp;", "&amp;$C53&amp;"; ","")</f>
        <v>#REF!</v>
      </c>
      <c r="AH53" s="265" t="e">
        <f>IF(AND($E$8=1,#REF!&lt;0),AB$14&amp;", "&amp;AB$15&amp;", "&amp;AB$16&amp;", "&amp;$A53&amp;", "&amp;$B53&amp;", "&amp;$C53&amp;"; ","")</f>
        <v>#REF!</v>
      </c>
      <c r="AI53" s="258" t="e">
        <f>IF(AND($E$8=1,#REF!&lt;0),AC$14&amp;", "&amp;AC$15&amp;", "&amp;AC$16&amp;", "&amp;$A53&amp;", "&amp;$B53&amp;", "&amp;$C53&amp;"; ","")</f>
        <v>#REF!</v>
      </c>
      <c r="AJ53" s="259" t="e">
        <f>IF(AND($E$8=1,#REF!&lt;0),AD$14&amp;", "&amp;AD$15&amp;", "&amp;AD$16&amp;", "&amp;$A53&amp;", "&amp;$B53&amp;", "&amp;$C53&amp;"; ","")</f>
        <v>#REF!</v>
      </c>
      <c r="AK53" s="794" t="e">
        <f>IF(AND($E$8=1,#REF!&lt;0),AE$14&amp;", "&amp;AE$15&amp;", "&amp;AE$16&amp;", "&amp;$A53&amp;", "&amp;$B53&amp;", "&amp;$C53&amp;"; ","")</f>
        <v>#REF!</v>
      </c>
      <c r="AL53" s="259" t="e">
        <f>IF(AND($E$8=1,#REF!&lt;0),AF$14&amp;", "&amp;AF$15&amp;", "&amp;AF$16&amp;", "&amp;$A53&amp;", "&amp;$B53&amp;", "&amp;$C53&amp;"; ","")</f>
        <v>#REF!</v>
      </c>
      <c r="AM53" s="803" t="e">
        <f>IF(AND($E$8=1,#REF!&lt;0),AG$14&amp;", "&amp;AG$15&amp;", "&amp;AG$16&amp;", "&amp;$A53&amp;", "&amp;$B53&amp;", "&amp;$C53&amp;"; ","")</f>
        <v>#REF!</v>
      </c>
      <c r="AN53" s="50"/>
      <c r="AO53" s="295"/>
      <c r="AP53" s="10"/>
      <c r="AQ53" s="265" t="e">
        <f>IF(AND($F$8=1,ABS(#REF!)&lt;&gt;INT(ABS(#REF!))),D$14&amp;", "&amp;D$15&amp;", "&amp;D$16&amp;", "&amp;$A53&amp;", "&amp;$B53&amp;", "&amp;$C53&amp;"; ","")</f>
        <v>#REF!</v>
      </c>
      <c r="AR53" s="258" t="e">
        <f>IF(AND($F$8=1,ABS(#REF!)&lt;&gt;INT(ABS(#REF!))),E$14&amp;", "&amp;E$15&amp;", "&amp;E$16&amp;", "&amp;$A53&amp;", "&amp;$B53&amp;", "&amp;$C53&amp;"; ","")</f>
        <v>#REF!</v>
      </c>
      <c r="AS53" s="259" t="e">
        <f>IF(AND($F$8=1,ABS(#REF!)&lt;&gt;INT(ABS(#REF!))),F$14&amp;", "&amp;F$15&amp;", "&amp;F$16&amp;", "&amp;$A53&amp;", "&amp;$B53&amp;", "&amp;$C53&amp;"; ","")</f>
        <v>#REF!</v>
      </c>
      <c r="AT53" s="258" t="e">
        <f>IF(AND($F$8=1,ABS(#REF!)&lt;&gt;INT(ABS(#REF!))),G$14&amp;", "&amp;G$15&amp;", "&amp;G$16&amp;", "&amp;$A53&amp;", "&amp;$B53&amp;", "&amp;$C53&amp;"; ","")</f>
        <v>#REF!</v>
      </c>
      <c r="AU53" s="299" t="e">
        <f>IF(AND($F$8=1,ABS(#REF!)&lt;&gt;INT(ABS(#REF!))),H$14&amp;", "&amp;H$15&amp;", "&amp;H$16&amp;", "&amp;$A53&amp;", "&amp;$B53&amp;", "&amp;$C53&amp;"; ","")</f>
        <v>#REF!</v>
      </c>
      <c r="AV53" s="299" t="e">
        <f>IF(AND($F$8=1,ABS(#REF!)&lt;&gt;INT(ABS(#REF!))),I$14&amp;", "&amp;I$15&amp;", "&amp;I$16&amp;", "&amp;$A53&amp;", "&amp;$B53&amp;", "&amp;$C53&amp;"; ","")</f>
        <v>#REF!</v>
      </c>
      <c r="AW53" s="265" t="e">
        <f>IF(AND($F$8=1,ABS(#REF!)&lt;&gt;INT(ABS(#REF!))),J$14&amp;", "&amp;J$15&amp;", "&amp;J$16&amp;", "&amp;$A53&amp;", "&amp;$B53&amp;", "&amp;$C53&amp;"; ","")</f>
        <v>#REF!</v>
      </c>
      <c r="AX53" s="258" t="e">
        <f>IF(AND($F$8=1,ABS(#REF!)&lt;&gt;INT(ABS(#REF!))),K$14&amp;", "&amp;K$15&amp;", "&amp;K$16&amp;", "&amp;$A53&amp;", "&amp;$B53&amp;", "&amp;$C53&amp;"; ","")</f>
        <v>#REF!</v>
      </c>
      <c r="AY53" s="259" t="e">
        <f>IF(AND($F$8=1,ABS(#REF!)&lt;&gt;INT(ABS(#REF!))),L$14&amp;", "&amp;L$15&amp;", "&amp;L$16&amp;", "&amp;$A53&amp;", "&amp;$B53&amp;", "&amp;$C53&amp;"; ","")</f>
        <v>#REF!</v>
      </c>
      <c r="AZ53" s="258" t="e">
        <f>IF(AND($F$8=1,ABS(#REF!)&lt;&gt;INT(ABS(#REF!))),M$14&amp;", "&amp;M$15&amp;", "&amp;M$16&amp;", "&amp;$A53&amp;", "&amp;$B53&amp;", "&amp;$C53&amp;"; ","")</f>
        <v>#REF!</v>
      </c>
      <c r="BA53" s="299" t="e">
        <f>IF(AND($F$8=1,ABS(#REF!)&lt;&gt;INT(ABS(#REF!))),N$14&amp;", "&amp;N$15&amp;", "&amp;N$16&amp;", "&amp;$A53&amp;", "&amp;$B53&amp;", "&amp;$C53&amp;"; ","")</f>
        <v>#REF!</v>
      </c>
      <c r="BB53" s="803" t="e">
        <f>IF(AND($F$8=1,ABS(#REF!)&lt;&gt;INT(ABS(#REF!))),O$14&amp;", "&amp;O$15&amp;", "&amp;O$16&amp;", "&amp;$A53&amp;", "&amp;$B53&amp;", "&amp;$C53&amp;"; ","")</f>
        <v>#REF!</v>
      </c>
      <c r="BC53" s="265" t="e">
        <f>IF(AND($F$8=1,ABS(#REF!)&lt;&gt;INT(ABS(#REF!))),P$14&amp;", "&amp;P$15&amp;", "&amp;P$16&amp;", "&amp;$A53&amp;", "&amp;$B53&amp;", "&amp;$C53&amp;"; ","")</f>
        <v>#REF!</v>
      </c>
      <c r="BD53" s="258" t="e">
        <f>IF(AND($F$8=1,ABS(#REF!)&lt;&gt;INT(ABS(#REF!))),Q$14&amp;", "&amp;Q$15&amp;", "&amp;Q$16&amp;", "&amp;$A53&amp;", "&amp;$B53&amp;", "&amp;$C53&amp;"; ","")</f>
        <v>#REF!</v>
      </c>
      <c r="BE53" s="259" t="e">
        <f>IF(AND($F$8=1,ABS(#REF!)&lt;&gt;INT(ABS(#REF!))),R$14&amp;", "&amp;R$15&amp;", "&amp;R$16&amp;", "&amp;$A53&amp;", "&amp;$B53&amp;", "&amp;$C53&amp;"; ","")</f>
        <v>#REF!</v>
      </c>
      <c r="BF53" s="258" t="e">
        <f>IF(AND($F$8=1,ABS(#REF!)&lt;&gt;INT(ABS(#REF!))),S$14&amp;", "&amp;S$15&amp;", "&amp;S$16&amp;", "&amp;$A53&amp;", "&amp;$B53&amp;", "&amp;$C53&amp;"; ","")</f>
        <v>#REF!</v>
      </c>
      <c r="BG53" s="299" t="e">
        <f>IF(AND($F$8=1,ABS(#REF!)&lt;&gt;INT(ABS(#REF!))),T$14&amp;", "&amp;T$15&amp;", "&amp;T$16&amp;", "&amp;$A53&amp;", "&amp;$B53&amp;", "&amp;$C53&amp;"; ","")</f>
        <v>#REF!</v>
      </c>
      <c r="BH53" s="803" t="e">
        <f>IF(AND($F$8=1,ABS(#REF!)&lt;&gt;INT(ABS(#REF!))),U$14&amp;", "&amp;U$15&amp;", "&amp;U$16&amp;", "&amp;$A53&amp;", "&amp;$B53&amp;", "&amp;$C53&amp;"; ","")</f>
        <v>#REF!</v>
      </c>
      <c r="BI53" s="265" t="e">
        <f>IF(AND($F$8=1,ABS(#REF!)&lt;&gt;INT(ABS(#REF!))),V$14&amp;", "&amp;V$15&amp;", "&amp;V$16&amp;", "&amp;$A53&amp;", "&amp;$B53&amp;", "&amp;$C53&amp;"; ","")</f>
        <v>#REF!</v>
      </c>
      <c r="BJ53" s="258" t="e">
        <f>IF(AND($F$8=1,ABS(#REF!)&lt;&gt;INT(ABS(#REF!))),W$14&amp;", "&amp;W$15&amp;", "&amp;W$16&amp;", "&amp;$A53&amp;", "&amp;$B53&amp;", "&amp;$C53&amp;"; ","")</f>
        <v>#REF!</v>
      </c>
      <c r="BK53" s="259" t="e">
        <f>IF(AND($F$8=1,ABS(#REF!)&lt;&gt;INT(ABS(#REF!))),X$14&amp;", "&amp;X$15&amp;", "&amp;X$16&amp;", "&amp;$A53&amp;", "&amp;$B53&amp;", "&amp;$C53&amp;"; ","")</f>
        <v>#REF!</v>
      </c>
      <c r="BL53" s="258" t="e">
        <f>IF(AND($F$8=1,ABS(#REF!)&lt;&gt;INT(ABS(#REF!))),Y$14&amp;", "&amp;Y$15&amp;", "&amp;Y$16&amp;", "&amp;$A53&amp;", "&amp;$B53&amp;", "&amp;$C53&amp;"; ","")</f>
        <v>#REF!</v>
      </c>
      <c r="BM53" s="299" t="e">
        <f>IF(AND($F$8=1,ABS(#REF!)&lt;&gt;INT(ABS(#REF!))),Z$14&amp;", "&amp;Z$15&amp;", "&amp;Z$16&amp;", "&amp;$A53&amp;", "&amp;$B53&amp;", "&amp;$C53&amp;"; ","")</f>
        <v>#REF!</v>
      </c>
      <c r="BN53" s="803" t="e">
        <f>IF(AND($F$8=1,ABS(#REF!)&lt;&gt;INT(ABS(#REF!))),AA$14&amp;", "&amp;AA$15&amp;", "&amp;AA$16&amp;", "&amp;$A53&amp;", "&amp;$B53&amp;", "&amp;$C53&amp;"; ","")</f>
        <v>#REF!</v>
      </c>
      <c r="BO53" s="50"/>
      <c r="BP53" s="295"/>
      <c r="BQ53" s="10"/>
      <c r="BR53" s="281"/>
      <c r="BS53" s="280"/>
      <c r="BT53" s="288"/>
      <c r="BU53" s="280"/>
      <c r="BV53" s="305"/>
      <c r="BW53" s="305"/>
      <c r="BX53" s="281"/>
      <c r="BY53" s="280"/>
      <c r="BZ53" s="288"/>
      <c r="CA53" s="280"/>
      <c r="CB53" s="305"/>
      <c r="CC53" s="805"/>
      <c r="CD53" s="305"/>
      <c r="CE53" s="809"/>
      <c r="CF53" s="305"/>
      <c r="CG53" s="809"/>
      <c r="CH53" s="305"/>
      <c r="CI53" s="305"/>
      <c r="CJ53" s="281"/>
      <c r="CK53" s="280"/>
      <c r="CL53" s="288"/>
      <c r="CM53" s="280"/>
      <c r="CN53" s="305"/>
      <c r="CO53" s="304"/>
      <c r="CP53" s="50"/>
      <c r="CQ53" s="295"/>
      <c r="CR53" s="10"/>
      <c r="DZ53" s="50"/>
      <c r="EA53" s="295"/>
      <c r="EB53" s="10"/>
      <c r="EC53" s="265" t="e">
        <f>IF(AND($I$8=1,#REF!&lt;&gt;ROUND(#REF!,2)),AB$15&amp;", "&amp;AB$16&amp;", "&amp;$A53&amp;", "&amp;$B53&amp;", "&amp;$C53&amp;"; ","")</f>
        <v>#REF!</v>
      </c>
      <c r="ED53" s="258" t="e">
        <f>IF(AND($I$8=1,#REF!&lt;&gt;ROUND(#REF!,2)),AC$15&amp;", "&amp;AC$16&amp;", "&amp;$A53&amp;", "&amp;$B53&amp;", "&amp;$C53&amp;"; ","")</f>
        <v>#REF!</v>
      </c>
      <c r="EE53" s="259" t="e">
        <f>IF(AND($I$8=1,#REF!&lt;&gt;ROUND(#REF!,2)),AD$15&amp;", "&amp;AD$16&amp;", "&amp;$A53&amp;", "&amp;$B53&amp;", "&amp;$C53&amp;"; ","")</f>
        <v>#REF!</v>
      </c>
      <c r="EF53" s="258" t="e">
        <f>IF(AND($I$8=1,#REF!&lt;&gt;ROUND(#REF!,2)),AE$15&amp;", "&amp;AE$16&amp;", "&amp;$A53&amp;", "&amp;$B53&amp;", "&amp;$C53&amp;"; ","")</f>
        <v>#REF!</v>
      </c>
      <c r="EG53" s="299" t="e">
        <f>IF(AND($I$8=1,#REF!&lt;&gt;ROUND(#REF!,2)),AF$15&amp;", "&amp;AF$16&amp;", "&amp;$A53&amp;", "&amp;$B53&amp;", "&amp;$C53&amp;"; ","")</f>
        <v>#REF!</v>
      </c>
      <c r="EH53" s="266" t="e">
        <f>IF(AND($I$8=1,#REF!&lt;&gt;ROUND(#REF!,2)),AG$15&amp;", "&amp;AG$16&amp;", "&amp;$A53&amp;", "&amp;$B53&amp;", "&amp;$C53&amp;"; ","")</f>
        <v>#REF!</v>
      </c>
      <c r="EI53" s="50"/>
      <c r="EJ53" s="295"/>
      <c r="EK53" s="10"/>
      <c r="EL53" s="265" t="e">
        <f>IF(AND($J$8=1,#REF!&gt;#REF!),AB$15&amp;", "&amp;AB$16&amp;", "&amp;$A53&amp;", "&amp;$B53&amp;", "&amp;$C53&amp;"; ","")</f>
        <v>#REF!</v>
      </c>
      <c r="EM53" s="258" t="e">
        <f>IF(AND($J$8=1,#REF!&gt;#REF!),AC$15&amp;", "&amp;AC$16&amp;", "&amp;$A53&amp;", "&amp;$B53&amp;", "&amp;$C53&amp;"; ","")</f>
        <v>#REF!</v>
      </c>
      <c r="EN53" s="259" t="e">
        <f>IF(AND($J$8=1,#REF!&gt;#REF!),AD$15&amp;", "&amp;AD$16&amp;", "&amp;$A53&amp;", "&amp;$B53&amp;", "&amp;$C53&amp;"; ","")</f>
        <v>#REF!</v>
      </c>
      <c r="EO53" s="258" t="e">
        <f>IF(AND($J$8=1,#REF!&gt;#REF!),AE$15&amp;", "&amp;AE$16&amp;", "&amp;$A53&amp;", "&amp;$B53&amp;", "&amp;$C53&amp;"; ","")</f>
        <v>#REF!</v>
      </c>
      <c r="EP53" s="812" t="e">
        <f>IF(AND($J$8=1,#REF!&gt;#REF!),AF$15&amp;", "&amp;AF$16&amp;", "&amp;$A53&amp;", "&amp;$B53&amp;", "&amp;$C53&amp;"; ","")</f>
        <v>#REF!</v>
      </c>
      <c r="EQ53" s="266" t="e">
        <f>IF(AND($J$8=1,#REF!&gt;#REF!),AG$15&amp;", "&amp;AG$16&amp;", "&amp;$A53&amp;", "&amp;$B53&amp;", "&amp;$C53&amp;"; ","")</f>
        <v>#REF!</v>
      </c>
      <c r="ER53" s="50"/>
      <c r="ES53" s="295"/>
      <c r="ET53" s="10"/>
      <c r="EU53" s="265" t="e">
        <f>IF(AND($K$8=1,#REF!&gt;0),IF((#REF!/#REF!)&lt;0.03,AB$15&amp;", "&amp;AB$16&amp;", "&amp;$A53&amp;", "&amp;$B53&amp;", "&amp;$C53&amp;"; ",""),"")</f>
        <v>#REF!</v>
      </c>
      <c r="EV53" s="258" t="e">
        <f>IF(AND($K$8=1,#REF!&gt;0),IF((#REF!/#REF!)&lt;0.03,AC$15&amp;", "&amp;AC$16&amp;", "&amp;$A53&amp;", "&amp;$B53&amp;", "&amp;$C53&amp;"; ",""),"")</f>
        <v>#REF!</v>
      </c>
      <c r="EW53" s="259" t="e">
        <f>IF(AND($K$8=1,#REF!&gt;0),IF((#REF!/#REF!)&lt;0.03,AD$15&amp;", "&amp;AD$16&amp;", "&amp;$A53&amp;", "&amp;$B53&amp;", "&amp;$C53&amp;"; ",""),"")</f>
        <v>#REF!</v>
      </c>
      <c r="EX53" s="258" t="e">
        <f>IF(AND($K$8=1,#REF!&gt;0),IF((#REF!/#REF!)&lt;0.03,AE$15&amp;", "&amp;AE$16&amp;", "&amp;$A53&amp;", "&amp;$B53&amp;", "&amp;$C53&amp;"; ",""),"")</f>
        <v>#REF!</v>
      </c>
      <c r="EY53" s="812" t="e">
        <f>IF(AND($K$8=1,#REF!&gt;0),IF((#REF!/#REF!)&lt;0.03,AF$15&amp;", "&amp;AF$16&amp;", "&amp;$A53&amp;", "&amp;$B53&amp;", "&amp;$C53&amp;"; ",""),"")</f>
        <v>#REF!</v>
      </c>
      <c r="EZ53" s="266" t="e">
        <f>IF(AND($K$8=1,#REF!&gt;0),IF((#REF!/#REF!)&lt;0.03,AG$15&amp;", "&amp;AG$16&amp;", "&amp;$A53&amp;", "&amp;$B53&amp;", "&amp;$C53&amp;"; ",""),"")</f>
        <v>#REF!</v>
      </c>
      <c r="FA53" s="50"/>
      <c r="FB53" s="3"/>
      <c r="FC53" s="323"/>
      <c r="FD53" s="10"/>
      <c r="FE53" s="265" t="e">
        <f>IF(AND($Q$8=1,SUM(#REF!,#REF!)&gt;$FC$22,#REF!=0),P$15&amp;", "&amp;P$16&amp;", "&amp;$A53&amp;", "&amp;$B53&amp;", "&amp;$C53&amp;"; ","")</f>
        <v>#REF!</v>
      </c>
      <c r="FF53" s="258" t="e">
        <f>IF(AND($Q$8=1,SUM(#REF!,#REF!)&gt;$FC$22,#REF!=0),Q$15&amp;", "&amp;Q$16&amp;", "&amp;$A53&amp;", "&amp;$B53&amp;", "&amp;$C53&amp;"; ","")</f>
        <v>#REF!</v>
      </c>
      <c r="FG53" s="259" t="e">
        <f>IF(AND($Q$8=1,SUM(#REF!,#REF!)&gt;$FC$22,#REF!=0),R$15&amp;", "&amp;R$16&amp;", "&amp;$A53&amp;", "&amp;$B53&amp;", "&amp;$C53&amp;"; ","")</f>
        <v>#REF!</v>
      </c>
      <c r="FH53" s="258" t="e">
        <f>IF(AND($Q$8=1,SUM(#REF!,#REF!)&gt;$FC$22,#REF!=0),S$15&amp;", "&amp;S$16&amp;", "&amp;$A53&amp;", "&amp;$B53&amp;", "&amp;$C53&amp;"; ","")</f>
        <v>#REF!</v>
      </c>
      <c r="FI53" s="812" t="e">
        <f>IF(AND($Q$8=1,SUM(#REF!,#REF!)&gt;$FC$22,#REF!=0),T$15&amp;", "&amp;T$16&amp;", "&amp;$A53&amp;", "&amp;$B53&amp;", "&amp;$C53&amp;"; ","")</f>
        <v>#REF!</v>
      </c>
      <c r="FJ53" s="266" t="e">
        <f>IF(AND($Q$8=1,SUM(#REF!,#REF!)&gt;$FC$22,#REF!=0),U$15&amp;", "&amp;U$16&amp;", "&amp;$A53&amp;", "&amp;$B53&amp;", "&amp;$C53&amp;"; ","")</f>
        <v>#REF!</v>
      </c>
      <c r="FK53" s="324"/>
      <c r="FL53" s="323"/>
      <c r="FM53" s="10"/>
      <c r="FN53" s="265" t="e">
        <f>IF(AND($R$8=1,SUM(#REF!,#REF!)&gt;0,SUM(#REF!,#REF!)=ABS(#REF!)),P$15&amp;", "&amp;P$16&amp;", "&amp;$A53&amp;", "&amp;$B53&amp;", "&amp;$C53&amp;"; ","")</f>
        <v>#REF!</v>
      </c>
      <c r="FO53" s="258" t="e">
        <f>IF(AND($R$8=1,SUM(#REF!,#REF!)&gt;0,SUM(#REF!,#REF!)=ABS(#REF!)),Q$15&amp;", "&amp;Q$16&amp;", "&amp;$A53&amp;", "&amp;$B53&amp;", "&amp;$C53&amp;"; ","")</f>
        <v>#REF!</v>
      </c>
      <c r="FP53" s="259" t="e">
        <f>IF(AND($R$8=1,SUM(#REF!,#REF!)&gt;0,SUM(#REF!,#REF!)=ABS(#REF!)),R$15&amp;", "&amp;R$16&amp;", "&amp;$A53&amp;", "&amp;$B53&amp;", "&amp;$C53&amp;"; ","")</f>
        <v>#REF!</v>
      </c>
      <c r="FQ53" s="258" t="e">
        <f>IF(AND($R$8=1,SUM(#REF!,#REF!)&gt;0,SUM(#REF!,#REF!)=ABS(#REF!)),S$15&amp;", "&amp;S$16&amp;", "&amp;$A53&amp;", "&amp;$B53&amp;", "&amp;$C53&amp;"; ","")</f>
        <v>#REF!</v>
      </c>
      <c r="FR53" s="812" t="e">
        <f>IF(AND($R$8=1,SUM(#REF!,#REF!)&gt;0,SUM(#REF!,#REF!)=ABS(#REF!)),T$15&amp;", "&amp;T$16&amp;", "&amp;$A53&amp;", "&amp;$B53&amp;", "&amp;$C53&amp;"; ","")</f>
        <v>#REF!</v>
      </c>
      <c r="FS53" s="266" t="e">
        <f>IF(AND($R$8=1,SUM(#REF!,#REF!)&gt;0,SUM(#REF!,#REF!)=ABS(#REF!)),U$15&amp;", "&amp;U$16&amp;", "&amp;$A53&amp;", "&amp;$B53&amp;", "&amp;$C53&amp;"; ","")</f>
        <v>#REF!</v>
      </c>
      <c r="FT53" s="324"/>
      <c r="FU53" s="3"/>
      <c r="FV53" s="3"/>
      <c r="FW53" s="3"/>
      <c r="FX53" s="3"/>
      <c r="FY53" s="3"/>
      <c r="FZ53" s="3"/>
      <c r="GA53" s="3"/>
      <c r="GB53" s="3"/>
      <c r="GC53" s="3"/>
      <c r="GD53" s="323"/>
      <c r="GE53" s="10"/>
      <c r="GF53" s="265" t="e">
        <f>IF(AND($T$8=1,#REF!&gt;0,EU53=""),IF((#REF!/#REF!)&lt;0.25,AB$15&amp;", "&amp;AB$16&amp;", "&amp;$A53&amp;", "&amp;$B53&amp;", "&amp;$C53&amp;"; ",""),"")</f>
        <v>#REF!</v>
      </c>
      <c r="GG53" s="258" t="e">
        <f>IF(AND($T$8=1,#REF!&gt;0,EV53=""),IF((#REF!/#REF!)&lt;0.25,AC$15&amp;", "&amp;AC$16&amp;", "&amp;$A53&amp;", "&amp;$B53&amp;", "&amp;$C53&amp;"; ",""),"")</f>
        <v>#REF!</v>
      </c>
      <c r="GH53" s="259" t="e">
        <f>IF(AND($T$8=1,#REF!&gt;0,EW53=""),IF((#REF!/#REF!)&lt;0.25,AD$15&amp;", "&amp;AD$16&amp;", "&amp;$A53&amp;", "&amp;$B53&amp;", "&amp;$C53&amp;"; ",""),"")</f>
        <v>#REF!</v>
      </c>
      <c r="GI53" s="258" t="e">
        <f>IF(AND($T$8=1,#REF!&gt;0,EX53=""),IF((#REF!/#REF!)&lt;0.25,AE$15&amp;", "&amp;AE$16&amp;", "&amp;$A53&amp;", "&amp;$B53&amp;", "&amp;$C53&amp;"; ",""),"")</f>
        <v>#REF!</v>
      </c>
      <c r="GJ53" s="812" t="e">
        <f>IF(AND($T$8=1,#REF!&gt;0,EY53=""),IF((#REF!/#REF!)&lt;0.25,AF$15&amp;", "&amp;AF$16&amp;", "&amp;$A53&amp;", "&amp;$B53&amp;", "&amp;$C53&amp;"; ",""),"")</f>
        <v>#REF!</v>
      </c>
      <c r="GK53" s="266" t="e">
        <f>IF(AND($T$8=1,#REF!&gt;0,EZ53=""),IF((#REF!/#REF!)&lt;0.25,AG$15&amp;", "&amp;AG$16&amp;", "&amp;$A53&amp;", "&amp;$B53&amp;", "&amp;$C53&amp;"; ",""),"")</f>
        <v>#REF!</v>
      </c>
      <c r="GL53" s="324"/>
      <c r="GM53" s="323"/>
      <c r="GN53" s="10"/>
      <c r="GO53" s="265" t="e">
        <f>IF(AND($U$8=1,$B53="Long length",#REF!&lt;&gt;0),D$15&amp;", "&amp;D$16&amp;", "&amp;$A53&amp;", "&amp;$B53&amp;", "&amp;$C53&amp;"; ","")</f>
        <v>#REF!</v>
      </c>
      <c r="GP53" s="258" t="e">
        <f>IF(AND($U$8=1,$B53="Long length",#REF!&lt;&gt;0),E$15&amp;", "&amp;E$16&amp;", "&amp;$A53&amp;", "&amp;$B53&amp;", "&amp;$C53&amp;"; ","")</f>
        <v>#REF!</v>
      </c>
      <c r="GQ53" s="259" t="e">
        <f>IF(AND($U$8=1,$B53="Long length",#REF!&lt;&gt;0),F$15&amp;", "&amp;F$16&amp;", "&amp;$A53&amp;", "&amp;$B53&amp;", "&amp;$C53&amp;"; ","")</f>
        <v>#REF!</v>
      </c>
      <c r="GR53" s="258" t="e">
        <f>IF(AND($U$8=1,$B53="Long length",#REF!&lt;&gt;0),G$15&amp;", "&amp;G$16&amp;", "&amp;$A53&amp;", "&amp;$B53&amp;", "&amp;$C53&amp;"; ","")</f>
        <v>#REF!</v>
      </c>
      <c r="GS53" s="812" t="e">
        <f>IF(AND($U$8=1,$B53="Long length",#REF!&lt;&gt;0),H$15&amp;", "&amp;H$16&amp;", "&amp;$A53&amp;", "&amp;$B53&amp;", "&amp;$C53&amp;"; ","")</f>
        <v>#REF!</v>
      </c>
      <c r="GT53" s="266" t="e">
        <f>IF(AND($U$8=1,$B53="Long length",#REF!&lt;&gt;0),I$15&amp;", "&amp;I$16&amp;", "&amp;$A53&amp;", "&amp;$B53&amp;", "&amp;$C53&amp;"; ","")</f>
        <v>#REF!</v>
      </c>
      <c r="GU53" s="324"/>
    </row>
    <row r="54" spans="1:203" x14ac:dyDescent="0.2">
      <c r="A54" s="3" t="s">
        <v>11295</v>
      </c>
      <c r="B54" s="3" t="s">
        <v>11286</v>
      </c>
      <c r="C54" s="3" t="s">
        <v>11275</v>
      </c>
      <c r="E54" s="295"/>
      <c r="F54" s="10"/>
      <c r="G54" s="265" t="e">
        <f>IF(AND($D$8=1,#REF!&gt;0),P$15&amp;", "&amp;P$16&amp;", "&amp;$A54&amp;", "&amp;$B54&amp;", "&amp;$C54&amp;"; ","")</f>
        <v>#REF!</v>
      </c>
      <c r="H54" s="258" t="e">
        <f>IF(AND($D$8=1,#REF!&gt;0),Q$15&amp;", "&amp;Q$16&amp;", "&amp;$A54&amp;", "&amp;$B54&amp;", "&amp;$C54&amp;"; ","")</f>
        <v>#REF!</v>
      </c>
      <c r="I54" s="259" t="e">
        <f>IF(AND($D$8=1,#REF!&gt;0),R$15&amp;", "&amp;R$16&amp;", "&amp;$A54&amp;", "&amp;$B54&amp;", "&amp;$C54&amp;"; ","")</f>
        <v>#REF!</v>
      </c>
      <c r="J54" s="258" t="e">
        <f>IF(AND($D$8=1,#REF!&gt;0),S$15&amp;", "&amp;S$16&amp;", "&amp;$A54&amp;", "&amp;$B54&amp;", "&amp;$C54&amp;"; ","")</f>
        <v>#REF!</v>
      </c>
      <c r="K54" s="299" t="e">
        <f>IF(AND($D$8=1,#REF!&gt;0),T$15&amp;", "&amp;T$16&amp;", "&amp;$A54&amp;", "&amp;$B54&amp;", "&amp;$C54&amp;"; ","")</f>
        <v>#REF!</v>
      </c>
      <c r="L54" s="266" t="e">
        <f>IF(AND($D$8=1,#REF!&gt;0),U$15&amp;", "&amp;U$16&amp;", "&amp;$A54&amp;", "&amp;$B54&amp;", "&amp;$C54&amp;"; ","")</f>
        <v>#REF!</v>
      </c>
      <c r="M54" s="50"/>
      <c r="N54" s="295"/>
      <c r="O54" s="10"/>
      <c r="P54" s="265" t="e">
        <f>IF(AND($E$8=1,#REF!&lt;0),D$14&amp;", "&amp;D$15&amp;", "&amp;D$16&amp;", "&amp;$A54&amp;", "&amp;$B54&amp;", "&amp;$C54&amp;"; ","")</f>
        <v>#REF!</v>
      </c>
      <c r="Q54" s="258" t="e">
        <f>IF(AND($E$8=1,#REF!&lt;0),E$14&amp;", "&amp;E$15&amp;", "&amp;E$16&amp;", "&amp;$A54&amp;", "&amp;$B54&amp;", "&amp;$C54&amp;"; ","")</f>
        <v>#REF!</v>
      </c>
      <c r="R54" s="259" t="e">
        <f>IF(AND($E$8=1,#REF!&lt;0),F$14&amp;", "&amp;F$15&amp;", "&amp;F$16&amp;", "&amp;$A54&amp;", "&amp;$B54&amp;", "&amp;$C54&amp;"; ","")</f>
        <v>#REF!</v>
      </c>
      <c r="S54" s="258" t="e">
        <f>IF(AND($E$8=1,#REF!&lt;0),G$14&amp;", "&amp;G$15&amp;", "&amp;G$16&amp;", "&amp;$A54&amp;", "&amp;$B54&amp;", "&amp;$C54&amp;"; ","")</f>
        <v>#REF!</v>
      </c>
      <c r="T54" s="299" t="e">
        <f>IF(AND($E$8=1,#REF!&lt;0),H$14&amp;", "&amp;H$15&amp;", "&amp;H$16&amp;", "&amp;$A54&amp;", "&amp;$B54&amp;", "&amp;$C54&amp;"; ","")</f>
        <v>#REF!</v>
      </c>
      <c r="U54" s="299" t="e">
        <f>IF(AND($E$8=1,#REF!&lt;0),I$14&amp;", "&amp;I$15&amp;", "&amp;I$16&amp;", "&amp;$A54&amp;", "&amp;$B54&amp;", "&amp;$C54&amp;"; ","")</f>
        <v>#REF!</v>
      </c>
      <c r="V54" s="265" t="e">
        <f>IF(AND($E$8=1,#REF!&lt;0),J$14&amp;", "&amp;J$15&amp;", "&amp;J$16&amp;", "&amp;$A54&amp;", "&amp;$B54&amp;", "&amp;$C54&amp;"; ","")</f>
        <v>#REF!</v>
      </c>
      <c r="W54" s="258" t="e">
        <f>IF(AND($E$8=1,#REF!&lt;0),K$14&amp;", "&amp;K$15&amp;", "&amp;K$16&amp;", "&amp;$A54&amp;", "&amp;$B54&amp;", "&amp;$C54&amp;"; ","")</f>
        <v>#REF!</v>
      </c>
      <c r="X54" s="259" t="e">
        <f>IF(AND($E$8=1,#REF!&lt;0),L$14&amp;", "&amp;L$15&amp;", "&amp;L$16&amp;", "&amp;$A54&amp;", "&amp;$B54&amp;", "&amp;$C54&amp;"; ","")</f>
        <v>#REF!</v>
      </c>
      <c r="Y54" s="258" t="e">
        <f>IF(AND($E$8=1,#REF!&lt;0),M$14&amp;", "&amp;M$15&amp;", "&amp;M$16&amp;", "&amp;$A54&amp;", "&amp;$B54&amp;", "&amp;$C54&amp;"; ","")</f>
        <v>#REF!</v>
      </c>
      <c r="Z54" s="299" t="e">
        <f>IF(AND($E$8=1,#REF!&lt;0),N$14&amp;", "&amp;N$15&amp;", "&amp;N$16&amp;", "&amp;$A54&amp;", "&amp;$B54&amp;", "&amp;$C54&amp;"; ","")</f>
        <v>#REF!</v>
      </c>
      <c r="AA54" s="299" t="e">
        <f>IF(AND($E$8=1,#REF!&lt;0),O$14&amp;", "&amp;O$15&amp;", "&amp;O$16&amp;", "&amp;$A54&amp;", "&amp;$B54&amp;", "&amp;$C54&amp;"; ","")</f>
        <v>#REF!</v>
      </c>
      <c r="AB54" s="265" t="e">
        <f>IF(AND($E$8=1,#REF!&lt;0),V$14&amp;", "&amp;V$15&amp;", "&amp;V$16&amp;", "&amp;$A54&amp;", "&amp;$B54&amp;", "&amp;$C54&amp;"; ","")</f>
        <v>#REF!</v>
      </c>
      <c r="AC54" s="258" t="e">
        <f>IF(AND($E$8=1,#REF!&lt;0),W$14&amp;", "&amp;W$15&amp;", "&amp;W$16&amp;", "&amp;$A54&amp;", "&amp;$B54&amp;", "&amp;$C54&amp;"; ","")</f>
        <v>#REF!</v>
      </c>
      <c r="AD54" s="259" t="e">
        <f>IF(AND($E$8=1,#REF!&lt;0),X$14&amp;", "&amp;X$15&amp;", "&amp;X$16&amp;", "&amp;$A54&amp;", "&amp;$B54&amp;", "&amp;$C54&amp;"; ","")</f>
        <v>#REF!</v>
      </c>
      <c r="AE54" s="794" t="e">
        <f>IF(AND($E$8=1,#REF!&lt;0),Y$14&amp;", "&amp;Y$15&amp;", "&amp;Y$16&amp;", "&amp;$A54&amp;", "&amp;$B54&amp;", "&amp;$C54&amp;"; ","")</f>
        <v>#REF!</v>
      </c>
      <c r="AF54" s="259" t="e">
        <f>IF(AND($E$8=1,#REF!&lt;0),Z$14&amp;", "&amp;Z$15&amp;", "&amp;Z$16&amp;", "&amp;$A54&amp;", "&amp;$B54&amp;", "&amp;$C54&amp;"; ","")</f>
        <v>#REF!</v>
      </c>
      <c r="AG54" s="299" t="e">
        <f>IF(AND($E$8=1,#REF!&lt;0),AA$14&amp;", "&amp;AA$15&amp;", "&amp;AA$16&amp;", "&amp;$A54&amp;", "&amp;$B54&amp;", "&amp;$C54&amp;"; ","")</f>
        <v>#REF!</v>
      </c>
      <c r="AH54" s="265" t="e">
        <f>IF(AND($E$8=1,#REF!&lt;0),AB$14&amp;", "&amp;AB$15&amp;", "&amp;AB$16&amp;", "&amp;$A54&amp;", "&amp;$B54&amp;", "&amp;$C54&amp;"; ","")</f>
        <v>#REF!</v>
      </c>
      <c r="AI54" s="258" t="e">
        <f>IF(AND($E$8=1,#REF!&lt;0),AC$14&amp;", "&amp;AC$15&amp;", "&amp;AC$16&amp;", "&amp;$A54&amp;", "&amp;$B54&amp;", "&amp;$C54&amp;"; ","")</f>
        <v>#REF!</v>
      </c>
      <c r="AJ54" s="259" t="e">
        <f>IF(AND($E$8=1,#REF!&lt;0),AD$14&amp;", "&amp;AD$15&amp;", "&amp;AD$16&amp;", "&amp;$A54&amp;", "&amp;$B54&amp;", "&amp;$C54&amp;"; ","")</f>
        <v>#REF!</v>
      </c>
      <c r="AK54" s="794" t="e">
        <f>IF(AND($E$8=1,#REF!&lt;0),AE$14&amp;", "&amp;AE$15&amp;", "&amp;AE$16&amp;", "&amp;$A54&amp;", "&amp;$B54&amp;", "&amp;$C54&amp;"; ","")</f>
        <v>#REF!</v>
      </c>
      <c r="AL54" s="259" t="e">
        <f>IF(AND($E$8=1,#REF!&lt;0),AF$14&amp;", "&amp;AF$15&amp;", "&amp;AF$16&amp;", "&amp;$A54&amp;", "&amp;$B54&amp;", "&amp;$C54&amp;"; ","")</f>
        <v>#REF!</v>
      </c>
      <c r="AM54" s="803" t="e">
        <f>IF(AND($E$8=1,#REF!&lt;0),AG$14&amp;", "&amp;AG$15&amp;", "&amp;AG$16&amp;", "&amp;$A54&amp;", "&amp;$B54&amp;", "&amp;$C54&amp;"; ","")</f>
        <v>#REF!</v>
      </c>
      <c r="AN54" s="50"/>
      <c r="AO54" s="295"/>
      <c r="AP54" s="10"/>
      <c r="AQ54" s="265" t="e">
        <f>IF(AND($F$8=1,ABS(#REF!)&lt;&gt;INT(ABS(#REF!))),D$14&amp;", "&amp;D$15&amp;", "&amp;D$16&amp;", "&amp;$A54&amp;", "&amp;$B54&amp;", "&amp;$C54&amp;"; ","")</f>
        <v>#REF!</v>
      </c>
      <c r="AR54" s="258" t="e">
        <f>IF(AND($F$8=1,ABS(#REF!)&lt;&gt;INT(ABS(#REF!))),E$14&amp;", "&amp;E$15&amp;", "&amp;E$16&amp;", "&amp;$A54&amp;", "&amp;$B54&amp;", "&amp;$C54&amp;"; ","")</f>
        <v>#REF!</v>
      </c>
      <c r="AS54" s="259" t="e">
        <f>IF(AND($F$8=1,ABS(#REF!)&lt;&gt;INT(ABS(#REF!))),F$14&amp;", "&amp;F$15&amp;", "&amp;F$16&amp;", "&amp;$A54&amp;", "&amp;$B54&amp;", "&amp;$C54&amp;"; ","")</f>
        <v>#REF!</v>
      </c>
      <c r="AT54" s="258" t="e">
        <f>IF(AND($F$8=1,ABS(#REF!)&lt;&gt;INT(ABS(#REF!))),G$14&amp;", "&amp;G$15&amp;", "&amp;G$16&amp;", "&amp;$A54&amp;", "&amp;$B54&amp;", "&amp;$C54&amp;"; ","")</f>
        <v>#REF!</v>
      </c>
      <c r="AU54" s="299" t="e">
        <f>IF(AND($F$8=1,ABS(#REF!)&lt;&gt;INT(ABS(#REF!))),H$14&amp;", "&amp;H$15&amp;", "&amp;H$16&amp;", "&amp;$A54&amp;", "&amp;$B54&amp;", "&amp;$C54&amp;"; ","")</f>
        <v>#REF!</v>
      </c>
      <c r="AV54" s="299" t="e">
        <f>IF(AND($F$8=1,ABS(#REF!)&lt;&gt;INT(ABS(#REF!))),I$14&amp;", "&amp;I$15&amp;", "&amp;I$16&amp;", "&amp;$A54&amp;", "&amp;$B54&amp;", "&amp;$C54&amp;"; ","")</f>
        <v>#REF!</v>
      </c>
      <c r="AW54" s="265" t="e">
        <f>IF(AND($F$8=1,ABS(#REF!)&lt;&gt;INT(ABS(#REF!))),J$14&amp;", "&amp;J$15&amp;", "&amp;J$16&amp;", "&amp;$A54&amp;", "&amp;$B54&amp;", "&amp;$C54&amp;"; ","")</f>
        <v>#REF!</v>
      </c>
      <c r="AX54" s="258" t="e">
        <f>IF(AND($F$8=1,ABS(#REF!)&lt;&gt;INT(ABS(#REF!))),K$14&amp;", "&amp;K$15&amp;", "&amp;K$16&amp;", "&amp;$A54&amp;", "&amp;$B54&amp;", "&amp;$C54&amp;"; ","")</f>
        <v>#REF!</v>
      </c>
      <c r="AY54" s="259" t="e">
        <f>IF(AND($F$8=1,ABS(#REF!)&lt;&gt;INT(ABS(#REF!))),L$14&amp;", "&amp;L$15&amp;", "&amp;L$16&amp;", "&amp;$A54&amp;", "&amp;$B54&amp;", "&amp;$C54&amp;"; ","")</f>
        <v>#REF!</v>
      </c>
      <c r="AZ54" s="258" t="e">
        <f>IF(AND($F$8=1,ABS(#REF!)&lt;&gt;INT(ABS(#REF!))),M$14&amp;", "&amp;M$15&amp;", "&amp;M$16&amp;", "&amp;$A54&amp;", "&amp;$B54&amp;", "&amp;$C54&amp;"; ","")</f>
        <v>#REF!</v>
      </c>
      <c r="BA54" s="299" t="e">
        <f>IF(AND($F$8=1,ABS(#REF!)&lt;&gt;INT(ABS(#REF!))),N$14&amp;", "&amp;N$15&amp;", "&amp;N$16&amp;", "&amp;$A54&amp;", "&amp;$B54&amp;", "&amp;$C54&amp;"; ","")</f>
        <v>#REF!</v>
      </c>
      <c r="BB54" s="803" t="e">
        <f>IF(AND($F$8=1,ABS(#REF!)&lt;&gt;INT(ABS(#REF!))),O$14&amp;", "&amp;O$15&amp;", "&amp;O$16&amp;", "&amp;$A54&amp;", "&amp;$B54&amp;", "&amp;$C54&amp;"; ","")</f>
        <v>#REF!</v>
      </c>
      <c r="BC54" s="265" t="e">
        <f>IF(AND($F$8=1,ABS(#REF!)&lt;&gt;INT(ABS(#REF!))),P$14&amp;", "&amp;P$15&amp;", "&amp;P$16&amp;", "&amp;$A54&amp;", "&amp;$B54&amp;", "&amp;$C54&amp;"; ","")</f>
        <v>#REF!</v>
      </c>
      <c r="BD54" s="258" t="e">
        <f>IF(AND($F$8=1,ABS(#REF!)&lt;&gt;INT(ABS(#REF!))),Q$14&amp;", "&amp;Q$15&amp;", "&amp;Q$16&amp;", "&amp;$A54&amp;", "&amp;$B54&amp;", "&amp;$C54&amp;"; ","")</f>
        <v>#REF!</v>
      </c>
      <c r="BE54" s="259" t="e">
        <f>IF(AND($F$8=1,ABS(#REF!)&lt;&gt;INT(ABS(#REF!))),R$14&amp;", "&amp;R$15&amp;", "&amp;R$16&amp;", "&amp;$A54&amp;", "&amp;$B54&amp;", "&amp;$C54&amp;"; ","")</f>
        <v>#REF!</v>
      </c>
      <c r="BF54" s="258" t="e">
        <f>IF(AND($F$8=1,ABS(#REF!)&lt;&gt;INT(ABS(#REF!))),S$14&amp;", "&amp;S$15&amp;", "&amp;S$16&amp;", "&amp;$A54&amp;", "&amp;$B54&amp;", "&amp;$C54&amp;"; ","")</f>
        <v>#REF!</v>
      </c>
      <c r="BG54" s="299" t="e">
        <f>IF(AND($F$8=1,ABS(#REF!)&lt;&gt;INT(ABS(#REF!))),T$14&amp;", "&amp;T$15&amp;", "&amp;T$16&amp;", "&amp;$A54&amp;", "&amp;$B54&amp;", "&amp;$C54&amp;"; ","")</f>
        <v>#REF!</v>
      </c>
      <c r="BH54" s="803" t="e">
        <f>IF(AND($F$8=1,ABS(#REF!)&lt;&gt;INT(ABS(#REF!))),U$14&amp;", "&amp;U$15&amp;", "&amp;U$16&amp;", "&amp;$A54&amp;", "&amp;$B54&amp;", "&amp;$C54&amp;"; ","")</f>
        <v>#REF!</v>
      </c>
      <c r="BI54" s="265" t="e">
        <f>IF(AND($F$8=1,ABS(#REF!)&lt;&gt;INT(ABS(#REF!))),V$14&amp;", "&amp;V$15&amp;", "&amp;V$16&amp;", "&amp;$A54&amp;", "&amp;$B54&amp;", "&amp;$C54&amp;"; ","")</f>
        <v>#REF!</v>
      </c>
      <c r="BJ54" s="258" t="e">
        <f>IF(AND($F$8=1,ABS(#REF!)&lt;&gt;INT(ABS(#REF!))),W$14&amp;", "&amp;W$15&amp;", "&amp;W$16&amp;", "&amp;$A54&amp;", "&amp;$B54&amp;", "&amp;$C54&amp;"; ","")</f>
        <v>#REF!</v>
      </c>
      <c r="BK54" s="259" t="e">
        <f>IF(AND($F$8=1,ABS(#REF!)&lt;&gt;INT(ABS(#REF!))),X$14&amp;", "&amp;X$15&amp;", "&amp;X$16&amp;", "&amp;$A54&amp;", "&amp;$B54&amp;", "&amp;$C54&amp;"; ","")</f>
        <v>#REF!</v>
      </c>
      <c r="BL54" s="258" t="e">
        <f>IF(AND($F$8=1,ABS(#REF!)&lt;&gt;INT(ABS(#REF!))),Y$14&amp;", "&amp;Y$15&amp;", "&amp;Y$16&amp;", "&amp;$A54&amp;", "&amp;$B54&amp;", "&amp;$C54&amp;"; ","")</f>
        <v>#REF!</v>
      </c>
      <c r="BM54" s="299" t="e">
        <f>IF(AND($F$8=1,ABS(#REF!)&lt;&gt;INT(ABS(#REF!))),Z$14&amp;", "&amp;Z$15&amp;", "&amp;Z$16&amp;", "&amp;$A54&amp;", "&amp;$B54&amp;", "&amp;$C54&amp;"; ","")</f>
        <v>#REF!</v>
      </c>
      <c r="BN54" s="803" t="e">
        <f>IF(AND($F$8=1,ABS(#REF!)&lt;&gt;INT(ABS(#REF!))),AA$14&amp;", "&amp;AA$15&amp;", "&amp;AA$16&amp;", "&amp;$A54&amp;", "&amp;$B54&amp;", "&amp;$C54&amp;"; ","")</f>
        <v>#REF!</v>
      </c>
      <c r="BO54" s="50"/>
      <c r="BP54" s="295"/>
      <c r="BQ54" s="10"/>
      <c r="BR54" s="281"/>
      <c r="BS54" s="280"/>
      <c r="BT54" s="288"/>
      <c r="BU54" s="280"/>
      <c r="BV54" s="305"/>
      <c r="BW54" s="305"/>
      <c r="BX54" s="281"/>
      <c r="BY54" s="280"/>
      <c r="BZ54" s="288"/>
      <c r="CA54" s="280"/>
      <c r="CB54" s="305"/>
      <c r="CC54" s="805"/>
      <c r="CD54" s="305"/>
      <c r="CE54" s="809"/>
      <c r="CF54" s="305"/>
      <c r="CG54" s="809"/>
      <c r="CH54" s="305"/>
      <c r="CI54" s="305"/>
      <c r="CJ54" s="281"/>
      <c r="CK54" s="280"/>
      <c r="CL54" s="288"/>
      <c r="CM54" s="280"/>
      <c r="CN54" s="305"/>
      <c r="CO54" s="304"/>
      <c r="CP54" s="50"/>
      <c r="CQ54" s="295"/>
      <c r="CR54" s="10"/>
      <c r="CV54" s="621" t="e">
        <f>CV52&amp;DB52&amp;DH52&amp;DN52&amp;DT52</f>
        <v>#REF!</v>
      </c>
      <c r="DZ54" s="3"/>
      <c r="EA54" s="295"/>
      <c r="EB54" s="10"/>
      <c r="EC54" s="265" t="e">
        <f>IF(AND($I$8=1,#REF!&lt;&gt;ROUND(#REF!,2)),AB$15&amp;", "&amp;AB$16&amp;", "&amp;$A54&amp;", "&amp;$B54&amp;", "&amp;$C54&amp;"; ","")</f>
        <v>#REF!</v>
      </c>
      <c r="ED54" s="258" t="e">
        <f>IF(AND($I$8=1,#REF!&lt;&gt;ROUND(#REF!,2)),AC$15&amp;", "&amp;AC$16&amp;", "&amp;$A54&amp;", "&amp;$B54&amp;", "&amp;$C54&amp;"; ","")</f>
        <v>#REF!</v>
      </c>
      <c r="EE54" s="259" t="e">
        <f>IF(AND($I$8=1,#REF!&lt;&gt;ROUND(#REF!,2)),AD$15&amp;", "&amp;AD$16&amp;", "&amp;$A54&amp;", "&amp;$B54&amp;", "&amp;$C54&amp;"; ","")</f>
        <v>#REF!</v>
      </c>
      <c r="EF54" s="258" t="e">
        <f>IF(AND($I$8=1,#REF!&lt;&gt;ROUND(#REF!,2)),AE$15&amp;", "&amp;AE$16&amp;", "&amp;$A54&amp;", "&amp;$B54&amp;", "&amp;$C54&amp;"; ","")</f>
        <v>#REF!</v>
      </c>
      <c r="EG54" s="299" t="e">
        <f>IF(AND($I$8=1,#REF!&lt;&gt;ROUND(#REF!,2)),AF$15&amp;", "&amp;AF$16&amp;", "&amp;$A54&amp;", "&amp;$B54&amp;", "&amp;$C54&amp;"; ","")</f>
        <v>#REF!</v>
      </c>
      <c r="EH54" s="266" t="e">
        <f>IF(AND($I$8=1,#REF!&lt;&gt;ROUND(#REF!,2)),AG$15&amp;", "&amp;AG$16&amp;", "&amp;$A54&amp;", "&amp;$B54&amp;", "&amp;$C54&amp;"; ","")</f>
        <v>#REF!</v>
      </c>
      <c r="EI54" s="50"/>
      <c r="EJ54" s="295"/>
      <c r="EK54" s="10"/>
      <c r="EL54" s="265" t="e">
        <f>IF(AND($J$8=1,#REF!&gt;#REF!),AB$15&amp;", "&amp;AB$16&amp;", "&amp;$A54&amp;", "&amp;$B54&amp;", "&amp;$C54&amp;"; ","")</f>
        <v>#REF!</v>
      </c>
      <c r="EM54" s="258" t="e">
        <f>IF(AND($J$8=1,#REF!&gt;#REF!),AC$15&amp;", "&amp;AC$16&amp;", "&amp;$A54&amp;", "&amp;$B54&amp;", "&amp;$C54&amp;"; ","")</f>
        <v>#REF!</v>
      </c>
      <c r="EN54" s="259" t="e">
        <f>IF(AND($J$8=1,#REF!&gt;#REF!),AD$15&amp;", "&amp;AD$16&amp;", "&amp;$A54&amp;", "&amp;$B54&amp;", "&amp;$C54&amp;"; ","")</f>
        <v>#REF!</v>
      </c>
      <c r="EO54" s="258" t="e">
        <f>IF(AND($J$8=1,#REF!&gt;#REF!),AE$15&amp;", "&amp;AE$16&amp;", "&amp;$A54&amp;", "&amp;$B54&amp;", "&amp;$C54&amp;"; ","")</f>
        <v>#REF!</v>
      </c>
      <c r="EP54" s="812" t="e">
        <f>IF(AND($J$8=1,#REF!&gt;#REF!),AF$15&amp;", "&amp;AF$16&amp;", "&amp;$A54&amp;", "&amp;$B54&amp;", "&amp;$C54&amp;"; ","")</f>
        <v>#REF!</v>
      </c>
      <c r="EQ54" s="266" t="e">
        <f>IF(AND($J$8=1,#REF!&gt;#REF!),AG$15&amp;", "&amp;AG$16&amp;", "&amp;$A54&amp;", "&amp;$B54&amp;", "&amp;$C54&amp;"; ","")</f>
        <v>#REF!</v>
      </c>
      <c r="ER54" s="50"/>
      <c r="ES54" s="295"/>
      <c r="ET54" s="10"/>
      <c r="EU54" s="265" t="e">
        <f>IF(AND($K$8=1,#REF!&gt;0),IF((#REF!/#REF!)&lt;0.03,AB$15&amp;", "&amp;AB$16&amp;", "&amp;$A54&amp;", "&amp;$B54&amp;", "&amp;$C54&amp;"; ",""),"")</f>
        <v>#REF!</v>
      </c>
      <c r="EV54" s="258" t="e">
        <f>IF(AND($K$8=1,#REF!&gt;0),IF((#REF!/#REF!)&lt;0.03,AC$15&amp;", "&amp;AC$16&amp;", "&amp;$A54&amp;", "&amp;$B54&amp;", "&amp;$C54&amp;"; ",""),"")</f>
        <v>#REF!</v>
      </c>
      <c r="EW54" s="259" t="e">
        <f>IF(AND($K$8=1,#REF!&gt;0),IF((#REF!/#REF!)&lt;0.03,AD$15&amp;", "&amp;AD$16&amp;", "&amp;$A54&amp;", "&amp;$B54&amp;", "&amp;$C54&amp;"; ",""),"")</f>
        <v>#REF!</v>
      </c>
      <c r="EX54" s="258" t="e">
        <f>IF(AND($K$8=1,#REF!&gt;0),IF((#REF!/#REF!)&lt;0.03,AE$15&amp;", "&amp;AE$16&amp;", "&amp;$A54&amp;", "&amp;$B54&amp;", "&amp;$C54&amp;"; ",""),"")</f>
        <v>#REF!</v>
      </c>
      <c r="EY54" s="812" t="e">
        <f>IF(AND($K$8=1,#REF!&gt;0),IF((#REF!/#REF!)&lt;0.03,AF$15&amp;", "&amp;AF$16&amp;", "&amp;$A54&amp;", "&amp;$B54&amp;", "&amp;$C54&amp;"; ",""),"")</f>
        <v>#REF!</v>
      </c>
      <c r="EZ54" s="266" t="e">
        <f>IF(AND($K$8=1,#REF!&gt;0),IF((#REF!/#REF!)&lt;0.03,AG$15&amp;", "&amp;AG$16&amp;", "&amp;$A54&amp;", "&amp;$B54&amp;", "&amp;$C54&amp;"; ",""),"")</f>
        <v>#REF!</v>
      </c>
      <c r="FA54" s="50"/>
      <c r="FB54" s="3"/>
      <c r="FC54" s="323"/>
      <c r="FD54" s="10"/>
      <c r="FE54" s="265" t="e">
        <f>IF(AND($Q$8=1,SUM(#REF!,#REF!)&gt;$FC$22,#REF!=0),P$15&amp;", "&amp;P$16&amp;", "&amp;$A54&amp;", "&amp;$B54&amp;", "&amp;$C54&amp;"; ","")</f>
        <v>#REF!</v>
      </c>
      <c r="FF54" s="258" t="e">
        <f>IF(AND($Q$8=1,SUM(#REF!,#REF!)&gt;$FC$22,#REF!=0),Q$15&amp;", "&amp;Q$16&amp;", "&amp;$A54&amp;", "&amp;$B54&amp;", "&amp;$C54&amp;"; ","")</f>
        <v>#REF!</v>
      </c>
      <c r="FG54" s="259" t="e">
        <f>IF(AND($Q$8=1,SUM(#REF!,#REF!)&gt;$FC$22,#REF!=0),R$15&amp;", "&amp;R$16&amp;", "&amp;$A54&amp;", "&amp;$B54&amp;", "&amp;$C54&amp;"; ","")</f>
        <v>#REF!</v>
      </c>
      <c r="FH54" s="258" t="e">
        <f>IF(AND($Q$8=1,SUM(#REF!,#REF!)&gt;$FC$22,#REF!=0),S$15&amp;", "&amp;S$16&amp;", "&amp;$A54&amp;", "&amp;$B54&amp;", "&amp;$C54&amp;"; ","")</f>
        <v>#REF!</v>
      </c>
      <c r="FI54" s="812" t="e">
        <f>IF(AND($Q$8=1,SUM(#REF!,#REF!)&gt;$FC$22,#REF!=0),T$15&amp;", "&amp;T$16&amp;", "&amp;$A54&amp;", "&amp;$B54&amp;", "&amp;$C54&amp;"; ","")</f>
        <v>#REF!</v>
      </c>
      <c r="FJ54" s="266" t="e">
        <f>IF(AND($Q$8=1,SUM(#REF!,#REF!)&gt;$FC$22,#REF!=0),U$15&amp;", "&amp;U$16&amp;", "&amp;$A54&amp;", "&amp;$B54&amp;", "&amp;$C54&amp;"; ","")</f>
        <v>#REF!</v>
      </c>
      <c r="FK54" s="324"/>
      <c r="FL54" s="323"/>
      <c r="FM54" s="10"/>
      <c r="FN54" s="265" t="e">
        <f>IF(AND($R$8=1,SUM(#REF!,#REF!)&gt;0,SUM(#REF!,#REF!)=ABS(#REF!)),P$15&amp;", "&amp;P$16&amp;", "&amp;$A54&amp;", "&amp;$B54&amp;", "&amp;$C54&amp;"; ","")</f>
        <v>#REF!</v>
      </c>
      <c r="FO54" s="258" t="e">
        <f>IF(AND($R$8=1,SUM(#REF!,#REF!)&gt;0,SUM(#REF!,#REF!)=ABS(#REF!)),Q$15&amp;", "&amp;Q$16&amp;", "&amp;$A54&amp;", "&amp;$B54&amp;", "&amp;$C54&amp;"; ","")</f>
        <v>#REF!</v>
      </c>
      <c r="FP54" s="259" t="e">
        <f>IF(AND($R$8=1,SUM(#REF!,#REF!)&gt;0,SUM(#REF!,#REF!)=ABS(#REF!)),R$15&amp;", "&amp;R$16&amp;", "&amp;$A54&amp;", "&amp;$B54&amp;", "&amp;$C54&amp;"; ","")</f>
        <v>#REF!</v>
      </c>
      <c r="FQ54" s="258" t="e">
        <f>IF(AND($R$8=1,SUM(#REF!,#REF!)&gt;0,SUM(#REF!,#REF!)=ABS(#REF!)),S$15&amp;", "&amp;S$16&amp;", "&amp;$A54&amp;", "&amp;$B54&amp;", "&amp;$C54&amp;"; ","")</f>
        <v>#REF!</v>
      </c>
      <c r="FR54" s="812" t="e">
        <f>IF(AND($R$8=1,SUM(#REF!,#REF!)&gt;0,SUM(#REF!,#REF!)=ABS(#REF!)),T$15&amp;", "&amp;T$16&amp;", "&amp;$A54&amp;", "&amp;$B54&amp;", "&amp;$C54&amp;"; ","")</f>
        <v>#REF!</v>
      </c>
      <c r="FS54" s="266" t="e">
        <f>IF(AND($R$8=1,SUM(#REF!,#REF!)&gt;0,SUM(#REF!,#REF!)=ABS(#REF!)),U$15&amp;", "&amp;U$16&amp;", "&amp;$A54&amp;", "&amp;$B54&amp;", "&amp;$C54&amp;"; ","")</f>
        <v>#REF!</v>
      </c>
      <c r="FT54" s="324"/>
      <c r="FU54" s="3"/>
      <c r="FV54" s="3"/>
      <c r="FW54" s="3"/>
      <c r="FX54" s="3"/>
      <c r="FY54" s="3"/>
      <c r="FZ54" s="3"/>
      <c r="GA54" s="3"/>
      <c r="GB54" s="3"/>
      <c r="GC54" s="3"/>
      <c r="GD54" s="323"/>
      <c r="GE54" s="10"/>
      <c r="GF54" s="265" t="e">
        <f>IF(AND($T$8=1,#REF!&gt;0,EU54=""),IF((#REF!/#REF!)&lt;0.25,AB$15&amp;", "&amp;AB$16&amp;", "&amp;$A54&amp;", "&amp;$B54&amp;", "&amp;$C54&amp;"; ",""),"")</f>
        <v>#REF!</v>
      </c>
      <c r="GG54" s="258" t="e">
        <f>IF(AND($T$8=1,#REF!&gt;0,EV54=""),IF((#REF!/#REF!)&lt;0.25,AC$15&amp;", "&amp;AC$16&amp;", "&amp;$A54&amp;", "&amp;$B54&amp;", "&amp;$C54&amp;"; ",""),"")</f>
        <v>#REF!</v>
      </c>
      <c r="GH54" s="259" t="e">
        <f>IF(AND($T$8=1,#REF!&gt;0,EW54=""),IF((#REF!/#REF!)&lt;0.25,AD$15&amp;", "&amp;AD$16&amp;", "&amp;$A54&amp;", "&amp;$B54&amp;", "&amp;$C54&amp;"; ",""),"")</f>
        <v>#REF!</v>
      </c>
      <c r="GI54" s="258" t="e">
        <f>IF(AND($T$8=1,#REF!&gt;0,EX54=""),IF((#REF!/#REF!)&lt;0.25,AE$15&amp;", "&amp;AE$16&amp;", "&amp;$A54&amp;", "&amp;$B54&amp;", "&amp;$C54&amp;"; ",""),"")</f>
        <v>#REF!</v>
      </c>
      <c r="GJ54" s="812" t="e">
        <f>IF(AND($T$8=1,#REF!&gt;0,EY54=""),IF((#REF!/#REF!)&lt;0.25,AF$15&amp;", "&amp;AF$16&amp;", "&amp;$A54&amp;", "&amp;$B54&amp;", "&amp;$C54&amp;"; ",""),"")</f>
        <v>#REF!</v>
      </c>
      <c r="GK54" s="266" t="e">
        <f>IF(AND($T$8=1,#REF!&gt;0,EZ54=""),IF((#REF!/#REF!)&lt;0.25,AG$15&amp;", "&amp;AG$16&amp;", "&amp;$A54&amp;", "&amp;$B54&amp;", "&amp;$C54&amp;"; ",""),"")</f>
        <v>#REF!</v>
      </c>
      <c r="GL54" s="324"/>
      <c r="GM54" s="323"/>
      <c r="GN54" s="10"/>
      <c r="GO54" s="265" t="e">
        <f>IF(AND($U$8=1,$B54="Long length",#REF!&lt;&gt;0),D$15&amp;", "&amp;D$16&amp;", "&amp;$A54&amp;", "&amp;$B54&amp;", "&amp;$C54&amp;"; ","")</f>
        <v>#REF!</v>
      </c>
      <c r="GP54" s="258" t="e">
        <f>IF(AND($U$8=1,$B54="Long length",#REF!&lt;&gt;0),E$15&amp;", "&amp;E$16&amp;", "&amp;$A54&amp;", "&amp;$B54&amp;", "&amp;$C54&amp;"; ","")</f>
        <v>#REF!</v>
      </c>
      <c r="GQ54" s="259" t="e">
        <f>IF(AND($U$8=1,$B54="Long length",#REF!&lt;&gt;0),F$15&amp;", "&amp;F$16&amp;", "&amp;$A54&amp;", "&amp;$B54&amp;", "&amp;$C54&amp;"; ","")</f>
        <v>#REF!</v>
      </c>
      <c r="GR54" s="258" t="e">
        <f>IF(AND($U$8=1,$B54="Long length",#REF!&lt;&gt;0),G$15&amp;", "&amp;G$16&amp;", "&amp;$A54&amp;", "&amp;$B54&amp;", "&amp;$C54&amp;"; ","")</f>
        <v>#REF!</v>
      </c>
      <c r="GS54" s="812" t="e">
        <f>IF(AND($U$8=1,$B54="Long length",#REF!&lt;&gt;0),H$15&amp;", "&amp;H$16&amp;", "&amp;$A54&amp;", "&amp;$B54&amp;", "&amp;$C54&amp;"; ","")</f>
        <v>#REF!</v>
      </c>
      <c r="GT54" s="266" t="e">
        <f>IF(AND($U$8=1,$B54="Long length",#REF!&lt;&gt;0),I$15&amp;", "&amp;I$16&amp;", "&amp;$A54&amp;", "&amp;$B54&amp;", "&amp;$C54&amp;"; ","")</f>
        <v>#REF!</v>
      </c>
      <c r="GU54" s="324"/>
    </row>
    <row r="55" spans="1:203" x14ac:dyDescent="0.2">
      <c r="A55" s="3" t="s">
        <v>11295</v>
      </c>
      <c r="B55" s="3" t="s">
        <v>11286</v>
      </c>
      <c r="C55" s="3" t="s">
        <v>11284</v>
      </c>
      <c r="E55" s="295"/>
      <c r="F55" s="10"/>
      <c r="G55" s="265" t="e">
        <f>IF(AND($D$8=1,#REF!&gt;0),P$15&amp;", "&amp;P$16&amp;", "&amp;$A55&amp;", "&amp;$B55&amp;", "&amp;$C55&amp;"; ","")</f>
        <v>#REF!</v>
      </c>
      <c r="H55" s="258" t="e">
        <f>IF(AND($D$8=1,#REF!&gt;0),Q$15&amp;", "&amp;Q$16&amp;", "&amp;$A55&amp;", "&amp;$B55&amp;", "&amp;$C55&amp;"; ","")</f>
        <v>#REF!</v>
      </c>
      <c r="I55" s="259" t="e">
        <f>IF(AND($D$8=1,#REF!&gt;0),R$15&amp;", "&amp;R$16&amp;", "&amp;$A55&amp;", "&amp;$B55&amp;", "&amp;$C55&amp;"; ","")</f>
        <v>#REF!</v>
      </c>
      <c r="J55" s="258" t="e">
        <f>IF(AND($D$8=1,#REF!&gt;0),S$15&amp;", "&amp;S$16&amp;", "&amp;$A55&amp;", "&amp;$B55&amp;", "&amp;$C55&amp;"; ","")</f>
        <v>#REF!</v>
      </c>
      <c r="K55" s="299" t="e">
        <f>IF(AND($D$8=1,#REF!&gt;0),T$15&amp;", "&amp;T$16&amp;", "&amp;$A55&amp;", "&amp;$B55&amp;", "&amp;$C55&amp;"; ","")</f>
        <v>#REF!</v>
      </c>
      <c r="L55" s="266" t="e">
        <f>IF(AND($D$8=1,#REF!&gt;0),U$15&amp;", "&amp;U$16&amp;", "&amp;$A55&amp;", "&amp;$B55&amp;", "&amp;$C55&amp;"; ","")</f>
        <v>#REF!</v>
      </c>
      <c r="M55" s="50"/>
      <c r="N55" s="295"/>
      <c r="O55" s="10"/>
      <c r="P55" s="265" t="e">
        <f>IF(AND($E$8=1,#REF!&lt;0),D$14&amp;", "&amp;D$15&amp;", "&amp;D$16&amp;", "&amp;$A55&amp;", "&amp;$B55&amp;", "&amp;$C55&amp;"; ","")</f>
        <v>#REF!</v>
      </c>
      <c r="Q55" s="258" t="e">
        <f>IF(AND($E$8=1,#REF!&lt;0),E$14&amp;", "&amp;E$15&amp;", "&amp;E$16&amp;", "&amp;$A55&amp;", "&amp;$B55&amp;", "&amp;$C55&amp;"; ","")</f>
        <v>#REF!</v>
      </c>
      <c r="R55" s="259" t="e">
        <f>IF(AND($E$8=1,#REF!&lt;0),F$14&amp;", "&amp;F$15&amp;", "&amp;F$16&amp;", "&amp;$A55&amp;", "&amp;$B55&amp;", "&amp;$C55&amp;"; ","")</f>
        <v>#REF!</v>
      </c>
      <c r="S55" s="258" t="e">
        <f>IF(AND($E$8=1,#REF!&lt;0),G$14&amp;", "&amp;G$15&amp;", "&amp;G$16&amp;", "&amp;$A55&amp;", "&amp;$B55&amp;", "&amp;$C55&amp;"; ","")</f>
        <v>#REF!</v>
      </c>
      <c r="T55" s="299" t="e">
        <f>IF(AND($E$8=1,#REF!&lt;0),H$14&amp;", "&amp;H$15&amp;", "&amp;H$16&amp;", "&amp;$A55&amp;", "&amp;$B55&amp;", "&amp;$C55&amp;"; ","")</f>
        <v>#REF!</v>
      </c>
      <c r="U55" s="299" t="e">
        <f>IF(AND($E$8=1,#REF!&lt;0),I$14&amp;", "&amp;I$15&amp;", "&amp;I$16&amp;", "&amp;$A55&amp;", "&amp;$B55&amp;", "&amp;$C55&amp;"; ","")</f>
        <v>#REF!</v>
      </c>
      <c r="V55" s="265" t="e">
        <f>IF(AND($E$8=1,#REF!&lt;0),J$14&amp;", "&amp;J$15&amp;", "&amp;J$16&amp;", "&amp;$A55&amp;", "&amp;$B55&amp;", "&amp;$C55&amp;"; ","")</f>
        <v>#REF!</v>
      </c>
      <c r="W55" s="258" t="e">
        <f>IF(AND($E$8=1,#REF!&lt;0),K$14&amp;", "&amp;K$15&amp;", "&amp;K$16&amp;", "&amp;$A55&amp;", "&amp;$B55&amp;", "&amp;$C55&amp;"; ","")</f>
        <v>#REF!</v>
      </c>
      <c r="X55" s="259" t="e">
        <f>IF(AND($E$8=1,#REF!&lt;0),L$14&amp;", "&amp;L$15&amp;", "&amp;L$16&amp;", "&amp;$A55&amp;", "&amp;$B55&amp;", "&amp;$C55&amp;"; ","")</f>
        <v>#REF!</v>
      </c>
      <c r="Y55" s="258" t="e">
        <f>IF(AND($E$8=1,#REF!&lt;0),M$14&amp;", "&amp;M$15&amp;", "&amp;M$16&amp;", "&amp;$A55&amp;", "&amp;$B55&amp;", "&amp;$C55&amp;"; ","")</f>
        <v>#REF!</v>
      </c>
      <c r="Z55" s="299" t="e">
        <f>IF(AND($E$8=1,#REF!&lt;0),N$14&amp;", "&amp;N$15&amp;", "&amp;N$16&amp;", "&amp;$A55&amp;", "&amp;$B55&amp;", "&amp;$C55&amp;"; ","")</f>
        <v>#REF!</v>
      </c>
      <c r="AA55" s="299" t="e">
        <f>IF(AND($E$8=1,#REF!&lt;0),O$14&amp;", "&amp;O$15&amp;", "&amp;O$16&amp;", "&amp;$A55&amp;", "&amp;$B55&amp;", "&amp;$C55&amp;"; ","")</f>
        <v>#REF!</v>
      </c>
      <c r="AB55" s="265" t="e">
        <f>IF(AND($E$8=1,#REF!&lt;0),V$14&amp;", "&amp;V$15&amp;", "&amp;V$16&amp;", "&amp;$A55&amp;", "&amp;$B55&amp;", "&amp;$C55&amp;"; ","")</f>
        <v>#REF!</v>
      </c>
      <c r="AC55" s="258" t="e">
        <f>IF(AND($E$8=1,#REF!&lt;0),W$14&amp;", "&amp;W$15&amp;", "&amp;W$16&amp;", "&amp;$A55&amp;", "&amp;$B55&amp;", "&amp;$C55&amp;"; ","")</f>
        <v>#REF!</v>
      </c>
      <c r="AD55" s="259" t="e">
        <f>IF(AND($E$8=1,#REF!&lt;0),X$14&amp;", "&amp;X$15&amp;", "&amp;X$16&amp;", "&amp;$A55&amp;", "&amp;$B55&amp;", "&amp;$C55&amp;"; ","")</f>
        <v>#REF!</v>
      </c>
      <c r="AE55" s="794" t="e">
        <f>IF(AND($E$8=1,#REF!&lt;0),Y$14&amp;", "&amp;Y$15&amp;", "&amp;Y$16&amp;", "&amp;$A55&amp;", "&amp;$B55&amp;", "&amp;$C55&amp;"; ","")</f>
        <v>#REF!</v>
      </c>
      <c r="AF55" s="259" t="e">
        <f>IF(AND($E$8=1,#REF!&lt;0),Z$14&amp;", "&amp;Z$15&amp;", "&amp;Z$16&amp;", "&amp;$A55&amp;", "&amp;$B55&amp;", "&amp;$C55&amp;"; ","")</f>
        <v>#REF!</v>
      </c>
      <c r="AG55" s="299" t="e">
        <f>IF(AND($E$8=1,#REF!&lt;0),AA$14&amp;", "&amp;AA$15&amp;", "&amp;AA$16&amp;", "&amp;$A55&amp;", "&amp;$B55&amp;", "&amp;$C55&amp;"; ","")</f>
        <v>#REF!</v>
      </c>
      <c r="AH55" s="265" t="e">
        <f>IF(AND($E$8=1,#REF!&lt;0),AB$14&amp;", "&amp;AB$15&amp;", "&amp;AB$16&amp;", "&amp;$A55&amp;", "&amp;$B55&amp;", "&amp;$C55&amp;"; ","")</f>
        <v>#REF!</v>
      </c>
      <c r="AI55" s="258" t="e">
        <f>IF(AND($E$8=1,#REF!&lt;0),AC$14&amp;", "&amp;AC$15&amp;", "&amp;AC$16&amp;", "&amp;$A55&amp;", "&amp;$B55&amp;", "&amp;$C55&amp;"; ","")</f>
        <v>#REF!</v>
      </c>
      <c r="AJ55" s="259" t="e">
        <f>IF(AND($E$8=1,#REF!&lt;0),AD$14&amp;", "&amp;AD$15&amp;", "&amp;AD$16&amp;", "&amp;$A55&amp;", "&amp;$B55&amp;", "&amp;$C55&amp;"; ","")</f>
        <v>#REF!</v>
      </c>
      <c r="AK55" s="794" t="e">
        <f>IF(AND($E$8=1,#REF!&lt;0),AE$14&amp;", "&amp;AE$15&amp;", "&amp;AE$16&amp;", "&amp;$A55&amp;", "&amp;$B55&amp;", "&amp;$C55&amp;"; ","")</f>
        <v>#REF!</v>
      </c>
      <c r="AL55" s="259" t="e">
        <f>IF(AND($E$8=1,#REF!&lt;0),AF$14&amp;", "&amp;AF$15&amp;", "&amp;AF$16&amp;", "&amp;$A55&amp;", "&amp;$B55&amp;", "&amp;$C55&amp;"; ","")</f>
        <v>#REF!</v>
      </c>
      <c r="AM55" s="803" t="e">
        <f>IF(AND($E$8=1,#REF!&lt;0),AG$14&amp;", "&amp;AG$15&amp;", "&amp;AG$16&amp;", "&amp;$A55&amp;", "&amp;$B55&amp;", "&amp;$C55&amp;"; ","")</f>
        <v>#REF!</v>
      </c>
      <c r="AN55" s="50"/>
      <c r="AO55" s="295"/>
      <c r="AP55" s="10"/>
      <c r="AQ55" s="265" t="e">
        <f>IF(AND($F$8=1,ABS(#REF!)&lt;&gt;INT(ABS(#REF!))),D$14&amp;", "&amp;D$15&amp;", "&amp;D$16&amp;", "&amp;$A55&amp;", "&amp;$B55&amp;", "&amp;$C55&amp;"; ","")</f>
        <v>#REF!</v>
      </c>
      <c r="AR55" s="258" t="e">
        <f>IF(AND($F$8=1,ABS(#REF!)&lt;&gt;INT(ABS(#REF!))),E$14&amp;", "&amp;E$15&amp;", "&amp;E$16&amp;", "&amp;$A55&amp;", "&amp;$B55&amp;", "&amp;$C55&amp;"; ","")</f>
        <v>#REF!</v>
      </c>
      <c r="AS55" s="259" t="e">
        <f>IF(AND($F$8=1,ABS(#REF!)&lt;&gt;INT(ABS(#REF!))),F$14&amp;", "&amp;F$15&amp;", "&amp;F$16&amp;", "&amp;$A55&amp;", "&amp;$B55&amp;", "&amp;$C55&amp;"; ","")</f>
        <v>#REF!</v>
      </c>
      <c r="AT55" s="258" t="e">
        <f>IF(AND($F$8=1,ABS(#REF!)&lt;&gt;INT(ABS(#REF!))),G$14&amp;", "&amp;G$15&amp;", "&amp;G$16&amp;", "&amp;$A55&amp;", "&amp;$B55&amp;", "&amp;$C55&amp;"; ","")</f>
        <v>#REF!</v>
      </c>
      <c r="AU55" s="299" t="e">
        <f>IF(AND($F$8=1,ABS(#REF!)&lt;&gt;INT(ABS(#REF!))),H$14&amp;", "&amp;H$15&amp;", "&amp;H$16&amp;", "&amp;$A55&amp;", "&amp;$B55&amp;", "&amp;$C55&amp;"; ","")</f>
        <v>#REF!</v>
      </c>
      <c r="AV55" s="299" t="e">
        <f>IF(AND($F$8=1,ABS(#REF!)&lt;&gt;INT(ABS(#REF!))),I$14&amp;", "&amp;I$15&amp;", "&amp;I$16&amp;", "&amp;$A55&amp;", "&amp;$B55&amp;", "&amp;$C55&amp;"; ","")</f>
        <v>#REF!</v>
      </c>
      <c r="AW55" s="265" t="e">
        <f>IF(AND($F$8=1,ABS(#REF!)&lt;&gt;INT(ABS(#REF!))),J$14&amp;", "&amp;J$15&amp;", "&amp;J$16&amp;", "&amp;$A55&amp;", "&amp;$B55&amp;", "&amp;$C55&amp;"; ","")</f>
        <v>#REF!</v>
      </c>
      <c r="AX55" s="258" t="e">
        <f>IF(AND($F$8=1,ABS(#REF!)&lt;&gt;INT(ABS(#REF!))),K$14&amp;", "&amp;K$15&amp;", "&amp;K$16&amp;", "&amp;$A55&amp;", "&amp;$B55&amp;", "&amp;$C55&amp;"; ","")</f>
        <v>#REF!</v>
      </c>
      <c r="AY55" s="259" t="e">
        <f>IF(AND($F$8=1,ABS(#REF!)&lt;&gt;INT(ABS(#REF!))),L$14&amp;", "&amp;L$15&amp;", "&amp;L$16&amp;", "&amp;$A55&amp;", "&amp;$B55&amp;", "&amp;$C55&amp;"; ","")</f>
        <v>#REF!</v>
      </c>
      <c r="AZ55" s="258" t="e">
        <f>IF(AND($F$8=1,ABS(#REF!)&lt;&gt;INT(ABS(#REF!))),M$14&amp;", "&amp;M$15&amp;", "&amp;M$16&amp;", "&amp;$A55&amp;", "&amp;$B55&amp;", "&amp;$C55&amp;"; ","")</f>
        <v>#REF!</v>
      </c>
      <c r="BA55" s="299" t="e">
        <f>IF(AND($F$8=1,ABS(#REF!)&lt;&gt;INT(ABS(#REF!))),N$14&amp;", "&amp;N$15&amp;", "&amp;N$16&amp;", "&amp;$A55&amp;", "&amp;$B55&amp;", "&amp;$C55&amp;"; ","")</f>
        <v>#REF!</v>
      </c>
      <c r="BB55" s="803" t="e">
        <f>IF(AND($F$8=1,ABS(#REF!)&lt;&gt;INT(ABS(#REF!))),O$14&amp;", "&amp;O$15&amp;", "&amp;O$16&amp;", "&amp;$A55&amp;", "&amp;$B55&amp;", "&amp;$C55&amp;"; ","")</f>
        <v>#REF!</v>
      </c>
      <c r="BC55" s="265" t="e">
        <f>IF(AND($F$8=1,ABS(#REF!)&lt;&gt;INT(ABS(#REF!))),P$14&amp;", "&amp;P$15&amp;", "&amp;P$16&amp;", "&amp;$A55&amp;", "&amp;$B55&amp;", "&amp;$C55&amp;"; ","")</f>
        <v>#REF!</v>
      </c>
      <c r="BD55" s="258" t="e">
        <f>IF(AND($F$8=1,ABS(#REF!)&lt;&gt;INT(ABS(#REF!))),Q$14&amp;", "&amp;Q$15&amp;", "&amp;Q$16&amp;", "&amp;$A55&amp;", "&amp;$B55&amp;", "&amp;$C55&amp;"; ","")</f>
        <v>#REF!</v>
      </c>
      <c r="BE55" s="259" t="e">
        <f>IF(AND($F$8=1,ABS(#REF!)&lt;&gt;INT(ABS(#REF!))),R$14&amp;", "&amp;R$15&amp;", "&amp;R$16&amp;", "&amp;$A55&amp;", "&amp;$B55&amp;", "&amp;$C55&amp;"; ","")</f>
        <v>#REF!</v>
      </c>
      <c r="BF55" s="258" t="e">
        <f>IF(AND($F$8=1,ABS(#REF!)&lt;&gt;INT(ABS(#REF!))),S$14&amp;", "&amp;S$15&amp;", "&amp;S$16&amp;", "&amp;$A55&amp;", "&amp;$B55&amp;", "&amp;$C55&amp;"; ","")</f>
        <v>#REF!</v>
      </c>
      <c r="BG55" s="299" t="e">
        <f>IF(AND($F$8=1,ABS(#REF!)&lt;&gt;INT(ABS(#REF!))),T$14&amp;", "&amp;T$15&amp;", "&amp;T$16&amp;", "&amp;$A55&amp;", "&amp;$B55&amp;", "&amp;$C55&amp;"; ","")</f>
        <v>#REF!</v>
      </c>
      <c r="BH55" s="803" t="e">
        <f>IF(AND($F$8=1,ABS(#REF!)&lt;&gt;INT(ABS(#REF!))),U$14&amp;", "&amp;U$15&amp;", "&amp;U$16&amp;", "&amp;$A55&amp;", "&amp;$B55&amp;", "&amp;$C55&amp;"; ","")</f>
        <v>#REF!</v>
      </c>
      <c r="BI55" s="265" t="e">
        <f>IF(AND($F$8=1,ABS(#REF!)&lt;&gt;INT(ABS(#REF!))),V$14&amp;", "&amp;V$15&amp;", "&amp;V$16&amp;", "&amp;$A55&amp;", "&amp;$B55&amp;", "&amp;$C55&amp;"; ","")</f>
        <v>#REF!</v>
      </c>
      <c r="BJ55" s="258" t="e">
        <f>IF(AND($F$8=1,ABS(#REF!)&lt;&gt;INT(ABS(#REF!))),W$14&amp;", "&amp;W$15&amp;", "&amp;W$16&amp;", "&amp;$A55&amp;", "&amp;$B55&amp;", "&amp;$C55&amp;"; ","")</f>
        <v>#REF!</v>
      </c>
      <c r="BK55" s="259" t="e">
        <f>IF(AND($F$8=1,ABS(#REF!)&lt;&gt;INT(ABS(#REF!))),X$14&amp;", "&amp;X$15&amp;", "&amp;X$16&amp;", "&amp;$A55&amp;", "&amp;$B55&amp;", "&amp;$C55&amp;"; ","")</f>
        <v>#REF!</v>
      </c>
      <c r="BL55" s="258" t="e">
        <f>IF(AND($F$8=1,ABS(#REF!)&lt;&gt;INT(ABS(#REF!))),Y$14&amp;", "&amp;Y$15&amp;", "&amp;Y$16&amp;", "&amp;$A55&amp;", "&amp;$B55&amp;", "&amp;$C55&amp;"; ","")</f>
        <v>#REF!</v>
      </c>
      <c r="BM55" s="299" t="e">
        <f>IF(AND($F$8=1,ABS(#REF!)&lt;&gt;INT(ABS(#REF!))),Z$14&amp;", "&amp;Z$15&amp;", "&amp;Z$16&amp;", "&amp;$A55&amp;", "&amp;$B55&amp;", "&amp;$C55&amp;"; ","")</f>
        <v>#REF!</v>
      </c>
      <c r="BN55" s="803" t="e">
        <f>IF(AND($F$8=1,ABS(#REF!)&lt;&gt;INT(ABS(#REF!))),AA$14&amp;", "&amp;AA$15&amp;", "&amp;AA$16&amp;", "&amp;$A55&amp;", "&amp;$B55&amp;", "&amp;$C55&amp;"; ","")</f>
        <v>#REF!</v>
      </c>
      <c r="BO55" s="50"/>
      <c r="BP55" s="295"/>
      <c r="BQ55" s="10"/>
      <c r="BR55" s="281"/>
      <c r="BS55" s="280"/>
      <c r="BT55" s="288"/>
      <c r="BU55" s="280"/>
      <c r="BV55" s="305"/>
      <c r="BW55" s="305"/>
      <c r="BX55" s="281"/>
      <c r="BY55" s="280"/>
      <c r="BZ55" s="288"/>
      <c r="CA55" s="280"/>
      <c r="CB55" s="305"/>
      <c r="CC55" s="805"/>
      <c r="CD55" s="305"/>
      <c r="CE55" s="809"/>
      <c r="CF55" s="305"/>
      <c r="CG55" s="809"/>
      <c r="CH55" s="305"/>
      <c r="CI55" s="305"/>
      <c r="CJ55" s="281"/>
      <c r="CK55" s="280"/>
      <c r="CL55" s="288"/>
      <c r="CM55" s="280"/>
      <c r="CN55" s="305"/>
      <c r="CO55" s="304"/>
      <c r="CP55" s="50"/>
      <c r="CQ55" s="296"/>
      <c r="CR55" s="48"/>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72"/>
      <c r="EA55" s="295"/>
      <c r="EB55" s="10"/>
      <c r="EC55" s="265" t="e">
        <f>IF(AND($I$8=1,#REF!&lt;&gt;ROUND(#REF!,2)),AB$15&amp;", "&amp;AB$16&amp;", "&amp;$A55&amp;", "&amp;$B55&amp;", "&amp;$C55&amp;"; ","")</f>
        <v>#REF!</v>
      </c>
      <c r="ED55" s="258" t="e">
        <f>IF(AND($I$8=1,#REF!&lt;&gt;ROUND(#REF!,2)),AC$15&amp;", "&amp;AC$16&amp;", "&amp;$A55&amp;", "&amp;$B55&amp;", "&amp;$C55&amp;"; ","")</f>
        <v>#REF!</v>
      </c>
      <c r="EE55" s="259" t="e">
        <f>IF(AND($I$8=1,#REF!&lt;&gt;ROUND(#REF!,2)),AD$15&amp;", "&amp;AD$16&amp;", "&amp;$A55&amp;", "&amp;$B55&amp;", "&amp;$C55&amp;"; ","")</f>
        <v>#REF!</v>
      </c>
      <c r="EF55" s="258" t="e">
        <f>IF(AND($I$8=1,#REF!&lt;&gt;ROUND(#REF!,2)),AE$15&amp;", "&amp;AE$16&amp;", "&amp;$A55&amp;", "&amp;$B55&amp;", "&amp;$C55&amp;"; ","")</f>
        <v>#REF!</v>
      </c>
      <c r="EG55" s="299" t="e">
        <f>IF(AND($I$8=1,#REF!&lt;&gt;ROUND(#REF!,2)),AF$15&amp;", "&amp;AF$16&amp;", "&amp;$A55&amp;", "&amp;$B55&amp;", "&amp;$C55&amp;"; ","")</f>
        <v>#REF!</v>
      </c>
      <c r="EH55" s="266" t="e">
        <f>IF(AND($I$8=1,#REF!&lt;&gt;ROUND(#REF!,2)),AG$15&amp;", "&amp;AG$16&amp;", "&amp;$A55&amp;", "&amp;$B55&amp;", "&amp;$C55&amp;"; ","")</f>
        <v>#REF!</v>
      </c>
      <c r="EI55" s="50"/>
      <c r="EJ55" s="295"/>
      <c r="EK55" s="10"/>
      <c r="EL55" s="265" t="e">
        <f>IF(AND($J$8=1,#REF!&gt;#REF!),AB$15&amp;", "&amp;AB$16&amp;", "&amp;$A55&amp;", "&amp;$B55&amp;", "&amp;$C55&amp;"; ","")</f>
        <v>#REF!</v>
      </c>
      <c r="EM55" s="258" t="e">
        <f>IF(AND($J$8=1,#REF!&gt;#REF!),AC$15&amp;", "&amp;AC$16&amp;", "&amp;$A55&amp;", "&amp;$B55&amp;", "&amp;$C55&amp;"; ","")</f>
        <v>#REF!</v>
      </c>
      <c r="EN55" s="259" t="e">
        <f>IF(AND($J$8=1,#REF!&gt;#REF!),AD$15&amp;", "&amp;AD$16&amp;", "&amp;$A55&amp;", "&amp;$B55&amp;", "&amp;$C55&amp;"; ","")</f>
        <v>#REF!</v>
      </c>
      <c r="EO55" s="258" t="e">
        <f>IF(AND($J$8=1,#REF!&gt;#REF!),AE$15&amp;", "&amp;AE$16&amp;", "&amp;$A55&amp;", "&amp;$B55&amp;", "&amp;$C55&amp;"; ","")</f>
        <v>#REF!</v>
      </c>
      <c r="EP55" s="812" t="e">
        <f>IF(AND($J$8=1,#REF!&gt;#REF!),AF$15&amp;", "&amp;AF$16&amp;", "&amp;$A55&amp;", "&amp;$B55&amp;", "&amp;$C55&amp;"; ","")</f>
        <v>#REF!</v>
      </c>
      <c r="EQ55" s="266" t="e">
        <f>IF(AND($J$8=1,#REF!&gt;#REF!),AG$15&amp;", "&amp;AG$16&amp;", "&amp;$A55&amp;", "&amp;$B55&amp;", "&amp;$C55&amp;"; ","")</f>
        <v>#REF!</v>
      </c>
      <c r="ER55" s="50"/>
      <c r="ES55" s="295"/>
      <c r="ET55" s="10"/>
      <c r="EU55" s="265" t="e">
        <f>IF(AND($K$8=1,#REF!&gt;0),IF((#REF!/#REF!)&lt;0.03,AB$15&amp;", "&amp;AB$16&amp;", "&amp;$A55&amp;", "&amp;$B55&amp;", "&amp;$C55&amp;"; ",""),"")</f>
        <v>#REF!</v>
      </c>
      <c r="EV55" s="258" t="e">
        <f>IF(AND($K$8=1,#REF!&gt;0),IF((#REF!/#REF!)&lt;0.03,AC$15&amp;", "&amp;AC$16&amp;", "&amp;$A55&amp;", "&amp;$B55&amp;", "&amp;$C55&amp;"; ",""),"")</f>
        <v>#REF!</v>
      </c>
      <c r="EW55" s="259" t="e">
        <f>IF(AND($K$8=1,#REF!&gt;0),IF((#REF!/#REF!)&lt;0.03,AD$15&amp;", "&amp;AD$16&amp;", "&amp;$A55&amp;", "&amp;$B55&amp;", "&amp;$C55&amp;"; ",""),"")</f>
        <v>#REF!</v>
      </c>
      <c r="EX55" s="258" t="e">
        <f>IF(AND($K$8=1,#REF!&gt;0),IF((#REF!/#REF!)&lt;0.03,AE$15&amp;", "&amp;AE$16&amp;", "&amp;$A55&amp;", "&amp;$B55&amp;", "&amp;$C55&amp;"; ",""),"")</f>
        <v>#REF!</v>
      </c>
      <c r="EY55" s="812" t="e">
        <f>IF(AND($K$8=1,#REF!&gt;0),IF((#REF!/#REF!)&lt;0.03,AF$15&amp;", "&amp;AF$16&amp;", "&amp;$A55&amp;", "&amp;$B55&amp;", "&amp;$C55&amp;"; ",""),"")</f>
        <v>#REF!</v>
      </c>
      <c r="EZ55" s="266" t="e">
        <f>IF(AND($K$8=1,#REF!&gt;0),IF((#REF!/#REF!)&lt;0.03,AG$15&amp;", "&amp;AG$16&amp;", "&amp;$A55&amp;", "&amp;$B55&amp;", "&amp;$C55&amp;"; ",""),"")</f>
        <v>#REF!</v>
      </c>
      <c r="FA55" s="50"/>
      <c r="FB55" s="3"/>
      <c r="FC55" s="323"/>
      <c r="FD55" s="10"/>
      <c r="FE55" s="265" t="e">
        <f>IF(AND($Q$8=1,SUM(#REF!,#REF!)&gt;$FC$22,#REF!=0),P$15&amp;", "&amp;P$16&amp;", "&amp;$A55&amp;", "&amp;$B55&amp;", "&amp;$C55&amp;"; ","")</f>
        <v>#REF!</v>
      </c>
      <c r="FF55" s="258" t="e">
        <f>IF(AND($Q$8=1,SUM(#REF!,#REF!)&gt;$FC$22,#REF!=0),Q$15&amp;", "&amp;Q$16&amp;", "&amp;$A55&amp;", "&amp;$B55&amp;", "&amp;$C55&amp;"; ","")</f>
        <v>#REF!</v>
      </c>
      <c r="FG55" s="259" t="e">
        <f>IF(AND($Q$8=1,SUM(#REF!,#REF!)&gt;$FC$22,#REF!=0),R$15&amp;", "&amp;R$16&amp;", "&amp;$A55&amp;", "&amp;$B55&amp;", "&amp;$C55&amp;"; ","")</f>
        <v>#REF!</v>
      </c>
      <c r="FH55" s="258" t="e">
        <f>IF(AND($Q$8=1,SUM(#REF!,#REF!)&gt;$FC$22,#REF!=0),S$15&amp;", "&amp;S$16&amp;", "&amp;$A55&amp;", "&amp;$B55&amp;", "&amp;$C55&amp;"; ","")</f>
        <v>#REF!</v>
      </c>
      <c r="FI55" s="812" t="e">
        <f>IF(AND($Q$8=1,SUM(#REF!,#REF!)&gt;$FC$22,#REF!=0),T$15&amp;", "&amp;T$16&amp;", "&amp;$A55&amp;", "&amp;$B55&amp;", "&amp;$C55&amp;"; ","")</f>
        <v>#REF!</v>
      </c>
      <c r="FJ55" s="266" t="e">
        <f>IF(AND($Q$8=1,SUM(#REF!,#REF!)&gt;$FC$22,#REF!=0),U$15&amp;", "&amp;U$16&amp;", "&amp;$A55&amp;", "&amp;$B55&amp;", "&amp;$C55&amp;"; ","")</f>
        <v>#REF!</v>
      </c>
      <c r="FK55" s="324"/>
      <c r="FL55" s="323"/>
      <c r="FM55" s="10"/>
      <c r="FN55" s="265" t="e">
        <f>IF(AND($R$8=1,SUM(#REF!,#REF!)&gt;0,SUM(#REF!,#REF!)=ABS(#REF!)),P$15&amp;", "&amp;P$16&amp;", "&amp;$A55&amp;", "&amp;$B55&amp;", "&amp;$C55&amp;"; ","")</f>
        <v>#REF!</v>
      </c>
      <c r="FO55" s="258" t="e">
        <f>IF(AND($R$8=1,SUM(#REF!,#REF!)&gt;0,SUM(#REF!,#REF!)=ABS(#REF!)),Q$15&amp;", "&amp;Q$16&amp;", "&amp;$A55&amp;", "&amp;$B55&amp;", "&amp;$C55&amp;"; ","")</f>
        <v>#REF!</v>
      </c>
      <c r="FP55" s="259" t="e">
        <f>IF(AND($R$8=1,SUM(#REF!,#REF!)&gt;0,SUM(#REF!,#REF!)=ABS(#REF!)),R$15&amp;", "&amp;R$16&amp;", "&amp;$A55&amp;", "&amp;$B55&amp;", "&amp;$C55&amp;"; ","")</f>
        <v>#REF!</v>
      </c>
      <c r="FQ55" s="258" t="e">
        <f>IF(AND($R$8=1,SUM(#REF!,#REF!)&gt;0,SUM(#REF!,#REF!)=ABS(#REF!)),S$15&amp;", "&amp;S$16&amp;", "&amp;$A55&amp;", "&amp;$B55&amp;", "&amp;$C55&amp;"; ","")</f>
        <v>#REF!</v>
      </c>
      <c r="FR55" s="812" t="e">
        <f>IF(AND($R$8=1,SUM(#REF!,#REF!)&gt;0,SUM(#REF!,#REF!)=ABS(#REF!)),T$15&amp;", "&amp;T$16&amp;", "&amp;$A55&amp;", "&amp;$B55&amp;", "&amp;$C55&amp;"; ","")</f>
        <v>#REF!</v>
      </c>
      <c r="FS55" s="266" t="e">
        <f>IF(AND($R$8=1,SUM(#REF!,#REF!)&gt;0,SUM(#REF!,#REF!)=ABS(#REF!)),U$15&amp;", "&amp;U$16&amp;", "&amp;$A55&amp;", "&amp;$B55&amp;", "&amp;$C55&amp;"; ","")</f>
        <v>#REF!</v>
      </c>
      <c r="FT55" s="324"/>
      <c r="FU55" s="3"/>
      <c r="FV55" s="3"/>
      <c r="FW55" s="3"/>
      <c r="FX55" s="3"/>
      <c r="FY55" s="3"/>
      <c r="FZ55" s="3"/>
      <c r="GA55" s="3"/>
      <c r="GB55" s="3"/>
      <c r="GC55" s="3"/>
      <c r="GD55" s="323"/>
      <c r="GE55" s="10"/>
      <c r="GF55" s="265" t="e">
        <f>IF(AND($T$8=1,#REF!&gt;0,EU55=""),IF((#REF!/#REF!)&lt;0.25,AB$15&amp;", "&amp;AB$16&amp;", "&amp;$A55&amp;", "&amp;$B55&amp;", "&amp;$C55&amp;"; ",""),"")</f>
        <v>#REF!</v>
      </c>
      <c r="GG55" s="258" t="e">
        <f>IF(AND($T$8=1,#REF!&gt;0,EV55=""),IF((#REF!/#REF!)&lt;0.25,AC$15&amp;", "&amp;AC$16&amp;", "&amp;$A55&amp;", "&amp;$B55&amp;", "&amp;$C55&amp;"; ",""),"")</f>
        <v>#REF!</v>
      </c>
      <c r="GH55" s="259" t="e">
        <f>IF(AND($T$8=1,#REF!&gt;0,EW55=""),IF((#REF!/#REF!)&lt;0.25,AD$15&amp;", "&amp;AD$16&amp;", "&amp;$A55&amp;", "&amp;$B55&amp;", "&amp;$C55&amp;"; ",""),"")</f>
        <v>#REF!</v>
      </c>
      <c r="GI55" s="258" t="e">
        <f>IF(AND($T$8=1,#REF!&gt;0,EX55=""),IF((#REF!/#REF!)&lt;0.25,AE$15&amp;", "&amp;AE$16&amp;", "&amp;$A55&amp;", "&amp;$B55&amp;", "&amp;$C55&amp;"; ",""),"")</f>
        <v>#REF!</v>
      </c>
      <c r="GJ55" s="812" t="e">
        <f>IF(AND($T$8=1,#REF!&gt;0,EY55=""),IF((#REF!/#REF!)&lt;0.25,AF$15&amp;", "&amp;AF$16&amp;", "&amp;$A55&amp;", "&amp;$B55&amp;", "&amp;$C55&amp;"; ",""),"")</f>
        <v>#REF!</v>
      </c>
      <c r="GK55" s="266" t="e">
        <f>IF(AND($T$8=1,#REF!&gt;0,EZ55=""),IF((#REF!/#REF!)&lt;0.25,AG$15&amp;", "&amp;AG$16&amp;", "&amp;$A55&amp;", "&amp;$B55&amp;", "&amp;$C55&amp;"; ",""),"")</f>
        <v>#REF!</v>
      </c>
      <c r="GL55" s="324"/>
      <c r="GM55" s="323"/>
      <c r="GN55" s="10"/>
      <c r="GO55" s="265" t="e">
        <f>IF(AND($U$8=1,$B55="Long length",#REF!&lt;&gt;0),D$15&amp;", "&amp;D$16&amp;", "&amp;$A55&amp;", "&amp;$B55&amp;", "&amp;$C55&amp;"; ","")</f>
        <v>#REF!</v>
      </c>
      <c r="GP55" s="258" t="e">
        <f>IF(AND($U$8=1,$B55="Long length",#REF!&lt;&gt;0),E$15&amp;", "&amp;E$16&amp;", "&amp;$A55&amp;", "&amp;$B55&amp;", "&amp;$C55&amp;"; ","")</f>
        <v>#REF!</v>
      </c>
      <c r="GQ55" s="259" t="e">
        <f>IF(AND($U$8=1,$B55="Long length",#REF!&lt;&gt;0),F$15&amp;", "&amp;F$16&amp;", "&amp;$A55&amp;", "&amp;$B55&amp;", "&amp;$C55&amp;"; ","")</f>
        <v>#REF!</v>
      </c>
      <c r="GR55" s="258" t="e">
        <f>IF(AND($U$8=1,$B55="Long length",#REF!&lt;&gt;0),G$15&amp;", "&amp;G$16&amp;", "&amp;$A55&amp;", "&amp;$B55&amp;", "&amp;$C55&amp;"; ","")</f>
        <v>#REF!</v>
      </c>
      <c r="GS55" s="812" t="e">
        <f>IF(AND($U$8=1,$B55="Long length",#REF!&lt;&gt;0),H$15&amp;", "&amp;H$16&amp;", "&amp;$A55&amp;", "&amp;$B55&amp;", "&amp;$C55&amp;"; ","")</f>
        <v>#REF!</v>
      </c>
      <c r="GT55" s="266" t="e">
        <f>IF(AND($U$8=1,$B55="Long length",#REF!&lt;&gt;0),I$15&amp;", "&amp;I$16&amp;", "&amp;$A55&amp;", "&amp;$B55&amp;", "&amp;$C55&amp;"; ","")</f>
        <v>#REF!</v>
      </c>
      <c r="GU55" s="324"/>
    </row>
    <row r="56" spans="1:203" x14ac:dyDescent="0.2">
      <c r="A56" s="3" t="s">
        <v>11296</v>
      </c>
      <c r="B56" s="3" t="s">
        <v>11274</v>
      </c>
      <c r="C56" s="3" t="s">
        <v>11275</v>
      </c>
      <c r="E56" s="295"/>
      <c r="F56" s="10"/>
      <c r="G56" s="264" t="e">
        <f>IF(AND($D$8=1,#REF!&gt;0),P$15&amp;", "&amp;P$16&amp;", "&amp;$A56&amp;", "&amp;$B56&amp;", "&amp;$C56&amp;"; ","")</f>
        <v>#REF!</v>
      </c>
      <c r="H56" s="255" t="e">
        <f>IF(AND($D$8=1,#REF!&gt;0),Q$15&amp;", "&amp;Q$16&amp;", "&amp;$A56&amp;", "&amp;$B56&amp;", "&amp;$C56&amp;"; ","")</f>
        <v>#REF!</v>
      </c>
      <c r="I56" s="256" t="e">
        <f>IF(AND($D$8=1,#REF!&gt;0),R$15&amp;", "&amp;R$16&amp;", "&amp;$A56&amp;", "&amp;$B56&amp;", "&amp;$C56&amp;"; ","")</f>
        <v>#REF!</v>
      </c>
      <c r="J56" s="255" t="e">
        <f>IF(AND($D$8=1,#REF!&gt;0),S$15&amp;", "&amp;S$16&amp;", "&amp;$A56&amp;", "&amp;$B56&amp;", "&amp;$C56&amp;"; ","")</f>
        <v>#REF!</v>
      </c>
      <c r="K56" s="298" t="e">
        <f>IF(AND($D$8=1,#REF!&gt;0),T$15&amp;", "&amp;T$16&amp;", "&amp;$A56&amp;", "&amp;$B56&amp;", "&amp;$C56&amp;"; ","")</f>
        <v>#REF!</v>
      </c>
      <c r="L56" s="293" t="e">
        <f>IF(AND($D$8=1,#REF!&gt;0),U$15&amp;", "&amp;U$16&amp;", "&amp;$A56&amp;", "&amp;$B56&amp;", "&amp;$C56&amp;"; ","")</f>
        <v>#REF!</v>
      </c>
      <c r="M56" s="50"/>
      <c r="N56" s="295"/>
      <c r="O56" s="10"/>
      <c r="P56" s="264" t="e">
        <f>IF(AND($E$8=1,#REF!&lt;0),D$14&amp;", "&amp;D$15&amp;", "&amp;D$16&amp;", "&amp;$A56&amp;", "&amp;$B56&amp;", "&amp;$C56&amp;"; ","")</f>
        <v>#REF!</v>
      </c>
      <c r="Q56" s="255" t="e">
        <f>IF(AND($E$8=1,#REF!&lt;0),E$14&amp;", "&amp;E$15&amp;", "&amp;E$16&amp;", "&amp;$A56&amp;", "&amp;$B56&amp;", "&amp;$C56&amp;"; ","")</f>
        <v>#REF!</v>
      </c>
      <c r="R56" s="256" t="e">
        <f>IF(AND($E$8=1,#REF!&lt;0),F$14&amp;", "&amp;F$15&amp;", "&amp;F$16&amp;", "&amp;$A56&amp;", "&amp;$B56&amp;", "&amp;$C56&amp;"; ","")</f>
        <v>#REF!</v>
      </c>
      <c r="S56" s="255" t="e">
        <f>IF(AND($E$8=1,#REF!&lt;0),G$14&amp;", "&amp;G$15&amp;", "&amp;G$16&amp;", "&amp;$A56&amp;", "&amp;$B56&amp;", "&amp;$C56&amp;"; ","")</f>
        <v>#REF!</v>
      </c>
      <c r="T56" s="298" t="e">
        <f>IF(AND($E$8=1,#REF!&lt;0),H$14&amp;", "&amp;H$15&amp;", "&amp;H$16&amp;", "&amp;$A56&amp;", "&amp;$B56&amp;", "&amp;$C56&amp;"; ","")</f>
        <v>#REF!</v>
      </c>
      <c r="U56" s="298" t="e">
        <f>IF(AND($E$8=1,#REF!&lt;0),I$14&amp;", "&amp;I$15&amp;", "&amp;I$16&amp;", "&amp;$A56&amp;", "&amp;$B56&amp;", "&amp;$C56&amp;"; ","")</f>
        <v>#REF!</v>
      </c>
      <c r="V56" s="264" t="e">
        <f>IF(AND($E$8=1,#REF!&lt;0),J$14&amp;", "&amp;J$15&amp;", "&amp;J$16&amp;", "&amp;$A56&amp;", "&amp;$B56&amp;", "&amp;$C56&amp;"; ","")</f>
        <v>#REF!</v>
      </c>
      <c r="W56" s="255" t="e">
        <f>IF(AND($E$8=1,#REF!&lt;0),K$14&amp;", "&amp;K$15&amp;", "&amp;K$16&amp;", "&amp;$A56&amp;", "&amp;$B56&amp;", "&amp;$C56&amp;"; ","")</f>
        <v>#REF!</v>
      </c>
      <c r="X56" s="256" t="e">
        <f>IF(AND($E$8=1,#REF!&lt;0),L$14&amp;", "&amp;L$15&amp;", "&amp;L$16&amp;", "&amp;$A56&amp;", "&amp;$B56&amp;", "&amp;$C56&amp;"; ","")</f>
        <v>#REF!</v>
      </c>
      <c r="Y56" s="255" t="e">
        <f>IF(AND($E$8=1,#REF!&lt;0),M$14&amp;", "&amp;M$15&amp;", "&amp;M$16&amp;", "&amp;$A56&amp;", "&amp;$B56&amp;", "&amp;$C56&amp;"; ","")</f>
        <v>#REF!</v>
      </c>
      <c r="Z56" s="298" t="e">
        <f>IF(AND($E$8=1,#REF!&lt;0),N$14&amp;", "&amp;N$15&amp;", "&amp;N$16&amp;", "&amp;$A56&amp;", "&amp;$B56&amp;", "&amp;$C56&amp;"; ","")</f>
        <v>#REF!</v>
      </c>
      <c r="AA56" s="298" t="e">
        <f>IF(AND($E$8=1,#REF!&lt;0),O$14&amp;", "&amp;O$15&amp;", "&amp;O$16&amp;", "&amp;$A56&amp;", "&amp;$B56&amp;", "&amp;$C56&amp;"; ","")</f>
        <v>#REF!</v>
      </c>
      <c r="AB56" s="264" t="e">
        <f>IF(AND($E$8=1,#REF!&lt;0),V$14&amp;", "&amp;V$15&amp;", "&amp;V$16&amp;", "&amp;$A56&amp;", "&amp;$B56&amp;", "&amp;$C56&amp;"; ","")</f>
        <v>#REF!</v>
      </c>
      <c r="AC56" s="255" t="e">
        <f>IF(AND($E$8=1,#REF!&lt;0),W$14&amp;", "&amp;W$15&amp;", "&amp;W$16&amp;", "&amp;$A56&amp;", "&amp;$B56&amp;", "&amp;$C56&amp;"; ","")</f>
        <v>#REF!</v>
      </c>
      <c r="AD56" s="256" t="e">
        <f>IF(AND($E$8=1,#REF!&lt;0),X$14&amp;", "&amp;X$15&amp;", "&amp;X$16&amp;", "&amp;$A56&amp;", "&amp;$B56&amp;", "&amp;$C56&amp;"; ","")</f>
        <v>#REF!</v>
      </c>
      <c r="AE56" s="257" t="e">
        <f>IF(AND($E$8=1,#REF!&lt;0),Y$14&amp;", "&amp;Y$15&amp;", "&amp;Y$16&amp;", "&amp;$A56&amp;", "&amp;$B56&amp;", "&amp;$C56&amp;"; ","")</f>
        <v>#REF!</v>
      </c>
      <c r="AF56" s="256" t="e">
        <f>IF(AND($E$8=1,#REF!&lt;0),Z$14&amp;", "&amp;Z$15&amp;", "&amp;Z$16&amp;", "&amp;$A56&amp;", "&amp;$B56&amp;", "&amp;$C56&amp;"; ","")</f>
        <v>#REF!</v>
      </c>
      <c r="AG56" s="298" t="e">
        <f>IF(AND($E$8=1,#REF!&lt;0),AA$14&amp;", "&amp;AA$15&amp;", "&amp;AA$16&amp;", "&amp;$A56&amp;", "&amp;$B56&amp;", "&amp;$C56&amp;"; ","")</f>
        <v>#REF!</v>
      </c>
      <c r="AH56" s="264" t="e">
        <f>IF(AND($E$8=1,#REF!&lt;0),AB$14&amp;", "&amp;AB$15&amp;", "&amp;AB$16&amp;", "&amp;$A56&amp;", "&amp;$B56&amp;", "&amp;$C56&amp;"; ","")</f>
        <v>#REF!</v>
      </c>
      <c r="AI56" s="255" t="e">
        <f>IF(AND($E$8=1,#REF!&lt;0),AC$14&amp;", "&amp;AC$15&amp;", "&amp;AC$16&amp;", "&amp;$A56&amp;", "&amp;$B56&amp;", "&amp;$C56&amp;"; ","")</f>
        <v>#REF!</v>
      </c>
      <c r="AJ56" s="256" t="e">
        <f>IF(AND($E$8=1,#REF!&lt;0),AD$14&amp;", "&amp;AD$15&amp;", "&amp;AD$16&amp;", "&amp;$A56&amp;", "&amp;$B56&amp;", "&amp;$C56&amp;"; ","")</f>
        <v>#REF!</v>
      </c>
      <c r="AK56" s="257" t="e">
        <f>IF(AND($E$8=1,#REF!&lt;0),AE$14&amp;", "&amp;AE$15&amp;", "&amp;AE$16&amp;", "&amp;$A56&amp;", "&amp;$B56&amp;", "&amp;$C56&amp;"; ","")</f>
        <v>#REF!</v>
      </c>
      <c r="AL56" s="256" t="e">
        <f>IF(AND($E$8=1,#REF!&lt;0),AF$14&amp;", "&amp;AF$15&amp;", "&amp;AF$16&amp;", "&amp;$A56&amp;", "&amp;$B56&amp;", "&amp;$C56&amp;"; ","")</f>
        <v>#REF!</v>
      </c>
      <c r="AM56" s="802" t="e">
        <f>IF(AND($E$8=1,#REF!&lt;0),AG$14&amp;", "&amp;AG$15&amp;", "&amp;AG$16&amp;", "&amp;$A56&amp;", "&amp;$B56&amp;", "&amp;$C56&amp;"; ","")</f>
        <v>#REF!</v>
      </c>
      <c r="AN56" s="50"/>
      <c r="AO56" s="295"/>
      <c r="AP56" s="10"/>
      <c r="AQ56" s="264" t="e">
        <f>IF(AND($F$8=1,ABS(#REF!)&lt;&gt;INT(ABS(#REF!))),D$14&amp;", "&amp;D$15&amp;", "&amp;D$16&amp;", "&amp;$A56&amp;", "&amp;$B56&amp;", "&amp;$C56&amp;"; ","")</f>
        <v>#REF!</v>
      </c>
      <c r="AR56" s="255" t="e">
        <f>IF(AND($F$8=1,ABS(#REF!)&lt;&gt;INT(ABS(#REF!))),E$14&amp;", "&amp;E$15&amp;", "&amp;E$16&amp;", "&amp;$A56&amp;", "&amp;$B56&amp;", "&amp;$C56&amp;"; ","")</f>
        <v>#REF!</v>
      </c>
      <c r="AS56" s="256" t="e">
        <f>IF(AND($F$8=1,ABS(#REF!)&lt;&gt;INT(ABS(#REF!))),F$14&amp;", "&amp;F$15&amp;", "&amp;F$16&amp;", "&amp;$A56&amp;", "&amp;$B56&amp;", "&amp;$C56&amp;"; ","")</f>
        <v>#REF!</v>
      </c>
      <c r="AT56" s="255" t="e">
        <f>IF(AND($F$8=1,ABS(#REF!)&lt;&gt;INT(ABS(#REF!))),G$14&amp;", "&amp;G$15&amp;", "&amp;G$16&amp;", "&amp;$A56&amp;", "&amp;$B56&amp;", "&amp;$C56&amp;"; ","")</f>
        <v>#REF!</v>
      </c>
      <c r="AU56" s="298" t="e">
        <f>IF(AND($F$8=1,ABS(#REF!)&lt;&gt;INT(ABS(#REF!))),H$14&amp;", "&amp;H$15&amp;", "&amp;H$16&amp;", "&amp;$A56&amp;", "&amp;$B56&amp;", "&amp;$C56&amp;"; ","")</f>
        <v>#REF!</v>
      </c>
      <c r="AV56" s="298" t="e">
        <f>IF(AND($F$8=1,ABS(#REF!)&lt;&gt;INT(ABS(#REF!))),I$14&amp;", "&amp;I$15&amp;", "&amp;I$16&amp;", "&amp;$A56&amp;", "&amp;$B56&amp;", "&amp;$C56&amp;"; ","")</f>
        <v>#REF!</v>
      </c>
      <c r="AW56" s="264" t="e">
        <f>IF(AND($F$8=1,ABS(#REF!)&lt;&gt;INT(ABS(#REF!))),J$14&amp;", "&amp;J$15&amp;", "&amp;J$16&amp;", "&amp;$A56&amp;", "&amp;$B56&amp;", "&amp;$C56&amp;"; ","")</f>
        <v>#REF!</v>
      </c>
      <c r="AX56" s="255" t="e">
        <f>IF(AND($F$8=1,ABS(#REF!)&lt;&gt;INT(ABS(#REF!))),K$14&amp;", "&amp;K$15&amp;", "&amp;K$16&amp;", "&amp;$A56&amp;", "&amp;$B56&amp;", "&amp;$C56&amp;"; ","")</f>
        <v>#REF!</v>
      </c>
      <c r="AY56" s="256" t="e">
        <f>IF(AND($F$8=1,ABS(#REF!)&lt;&gt;INT(ABS(#REF!))),L$14&amp;", "&amp;L$15&amp;", "&amp;L$16&amp;", "&amp;$A56&amp;", "&amp;$B56&amp;", "&amp;$C56&amp;"; ","")</f>
        <v>#REF!</v>
      </c>
      <c r="AZ56" s="255" t="e">
        <f>IF(AND($F$8=1,ABS(#REF!)&lt;&gt;INT(ABS(#REF!))),M$14&amp;", "&amp;M$15&amp;", "&amp;M$16&amp;", "&amp;$A56&amp;", "&amp;$B56&amp;", "&amp;$C56&amp;"; ","")</f>
        <v>#REF!</v>
      </c>
      <c r="BA56" s="298" t="e">
        <f>IF(AND($F$8=1,ABS(#REF!)&lt;&gt;INT(ABS(#REF!))),N$14&amp;", "&amp;N$15&amp;", "&amp;N$16&amp;", "&amp;$A56&amp;", "&amp;$B56&amp;", "&amp;$C56&amp;"; ","")</f>
        <v>#REF!</v>
      </c>
      <c r="BB56" s="802" t="e">
        <f>IF(AND($F$8=1,ABS(#REF!)&lt;&gt;INT(ABS(#REF!))),O$14&amp;", "&amp;O$15&amp;", "&amp;O$16&amp;", "&amp;$A56&amp;", "&amp;$B56&amp;", "&amp;$C56&amp;"; ","")</f>
        <v>#REF!</v>
      </c>
      <c r="BC56" s="264" t="e">
        <f>IF(AND($F$8=1,ABS(#REF!)&lt;&gt;INT(ABS(#REF!))),P$14&amp;", "&amp;P$15&amp;", "&amp;P$16&amp;", "&amp;$A56&amp;", "&amp;$B56&amp;", "&amp;$C56&amp;"; ","")</f>
        <v>#REF!</v>
      </c>
      <c r="BD56" s="255" t="e">
        <f>IF(AND($F$8=1,ABS(#REF!)&lt;&gt;INT(ABS(#REF!))),Q$14&amp;", "&amp;Q$15&amp;", "&amp;Q$16&amp;", "&amp;$A56&amp;", "&amp;$B56&amp;", "&amp;$C56&amp;"; ","")</f>
        <v>#REF!</v>
      </c>
      <c r="BE56" s="256" t="e">
        <f>IF(AND($F$8=1,ABS(#REF!)&lt;&gt;INT(ABS(#REF!))),R$14&amp;", "&amp;R$15&amp;", "&amp;R$16&amp;", "&amp;$A56&amp;", "&amp;$B56&amp;", "&amp;$C56&amp;"; ","")</f>
        <v>#REF!</v>
      </c>
      <c r="BF56" s="255" t="e">
        <f>IF(AND($F$8=1,ABS(#REF!)&lt;&gt;INT(ABS(#REF!))),S$14&amp;", "&amp;S$15&amp;", "&amp;S$16&amp;", "&amp;$A56&amp;", "&amp;$B56&amp;", "&amp;$C56&amp;"; ","")</f>
        <v>#REF!</v>
      </c>
      <c r="BG56" s="298" t="e">
        <f>IF(AND($F$8=1,ABS(#REF!)&lt;&gt;INT(ABS(#REF!))),T$14&amp;", "&amp;T$15&amp;", "&amp;T$16&amp;", "&amp;$A56&amp;", "&amp;$B56&amp;", "&amp;$C56&amp;"; ","")</f>
        <v>#REF!</v>
      </c>
      <c r="BH56" s="802" t="e">
        <f>IF(AND($F$8=1,ABS(#REF!)&lt;&gt;INT(ABS(#REF!))),U$14&amp;", "&amp;U$15&amp;", "&amp;U$16&amp;", "&amp;$A56&amp;", "&amp;$B56&amp;", "&amp;$C56&amp;"; ","")</f>
        <v>#REF!</v>
      </c>
      <c r="BI56" s="264" t="e">
        <f>IF(AND($F$8=1,ABS(#REF!)&lt;&gt;INT(ABS(#REF!))),V$14&amp;", "&amp;V$15&amp;", "&amp;V$16&amp;", "&amp;$A56&amp;", "&amp;$B56&amp;", "&amp;$C56&amp;"; ","")</f>
        <v>#REF!</v>
      </c>
      <c r="BJ56" s="255" t="e">
        <f>IF(AND($F$8=1,ABS(#REF!)&lt;&gt;INT(ABS(#REF!))),W$14&amp;", "&amp;W$15&amp;", "&amp;W$16&amp;", "&amp;$A56&amp;", "&amp;$B56&amp;", "&amp;$C56&amp;"; ","")</f>
        <v>#REF!</v>
      </c>
      <c r="BK56" s="256" t="e">
        <f>IF(AND($F$8=1,ABS(#REF!)&lt;&gt;INT(ABS(#REF!))),X$14&amp;", "&amp;X$15&amp;", "&amp;X$16&amp;", "&amp;$A56&amp;", "&amp;$B56&amp;", "&amp;$C56&amp;"; ","")</f>
        <v>#REF!</v>
      </c>
      <c r="BL56" s="255" t="e">
        <f>IF(AND($F$8=1,ABS(#REF!)&lt;&gt;INT(ABS(#REF!))),Y$14&amp;", "&amp;Y$15&amp;", "&amp;Y$16&amp;", "&amp;$A56&amp;", "&amp;$B56&amp;", "&amp;$C56&amp;"; ","")</f>
        <v>#REF!</v>
      </c>
      <c r="BM56" s="298" t="e">
        <f>IF(AND($F$8=1,ABS(#REF!)&lt;&gt;INT(ABS(#REF!))),Z$14&amp;", "&amp;Z$15&amp;", "&amp;Z$16&amp;", "&amp;$A56&amp;", "&amp;$B56&amp;", "&amp;$C56&amp;"; ","")</f>
        <v>#REF!</v>
      </c>
      <c r="BN56" s="802" t="e">
        <f>IF(AND($F$8=1,ABS(#REF!)&lt;&gt;INT(ABS(#REF!))),AA$14&amp;", "&amp;AA$15&amp;", "&amp;AA$16&amp;", "&amp;$A56&amp;", "&amp;$B56&amp;", "&amp;$C56&amp;"; ","")</f>
        <v>#REF!</v>
      </c>
      <c r="BO56" s="50"/>
      <c r="BP56" s="295"/>
      <c r="BQ56" s="10"/>
      <c r="BR56" s="286"/>
      <c r="BS56" s="287"/>
      <c r="BT56" s="301"/>
      <c r="BU56" s="287"/>
      <c r="BV56" s="303"/>
      <c r="BW56" s="303"/>
      <c r="BX56" s="286"/>
      <c r="BY56" s="287"/>
      <c r="BZ56" s="301"/>
      <c r="CA56" s="287"/>
      <c r="CB56" s="303"/>
      <c r="CC56" s="804"/>
      <c r="CD56" s="303"/>
      <c r="CE56" s="808"/>
      <c r="CF56" s="303"/>
      <c r="CG56" s="808"/>
      <c r="CH56" s="303"/>
      <c r="CI56" s="303"/>
      <c r="CJ56" s="286"/>
      <c r="CK56" s="287"/>
      <c r="CL56" s="301"/>
      <c r="CM56" s="287"/>
      <c r="CN56" s="303"/>
      <c r="CO56" s="302"/>
      <c r="CP56" s="50"/>
      <c r="CQ56" s="295"/>
      <c r="CR56" s="10"/>
      <c r="DZ56" s="3"/>
      <c r="EA56" s="295"/>
      <c r="EB56" s="10"/>
      <c r="EC56" s="264" t="e">
        <f>IF(AND($I$8=1,#REF!&lt;&gt;ROUND(#REF!,2)),AB$15&amp;", "&amp;AB$16&amp;", "&amp;$A56&amp;", "&amp;$B56&amp;", "&amp;$C56&amp;"; ","")</f>
        <v>#REF!</v>
      </c>
      <c r="ED56" s="255" t="e">
        <f>IF(AND($I$8=1,#REF!&lt;&gt;ROUND(#REF!,2)),AC$15&amp;", "&amp;AC$16&amp;", "&amp;$A56&amp;", "&amp;$B56&amp;", "&amp;$C56&amp;"; ","")</f>
        <v>#REF!</v>
      </c>
      <c r="EE56" s="256" t="e">
        <f>IF(AND($I$8=1,#REF!&lt;&gt;ROUND(#REF!,2)),AD$15&amp;", "&amp;AD$16&amp;", "&amp;$A56&amp;", "&amp;$B56&amp;", "&amp;$C56&amp;"; ","")</f>
        <v>#REF!</v>
      </c>
      <c r="EF56" s="255" t="e">
        <f>IF(AND($I$8=1,#REF!&lt;&gt;ROUND(#REF!,2)),AE$15&amp;", "&amp;AE$16&amp;", "&amp;$A56&amp;", "&amp;$B56&amp;", "&amp;$C56&amp;"; ","")</f>
        <v>#REF!</v>
      </c>
      <c r="EG56" s="298" t="e">
        <f>IF(AND($I$8=1,#REF!&lt;&gt;ROUND(#REF!,2)),AF$15&amp;", "&amp;AF$16&amp;", "&amp;$A56&amp;", "&amp;$B56&amp;", "&amp;$C56&amp;"; ","")</f>
        <v>#REF!</v>
      </c>
      <c r="EH56" s="293" t="e">
        <f>IF(AND($I$8=1,#REF!&lt;&gt;ROUND(#REF!,2)),AG$15&amp;", "&amp;AG$16&amp;", "&amp;$A56&amp;", "&amp;$B56&amp;", "&amp;$C56&amp;"; ","")</f>
        <v>#REF!</v>
      </c>
      <c r="EI56" s="50"/>
      <c r="EJ56" s="295"/>
      <c r="EK56" s="10"/>
      <c r="EL56" s="264" t="e">
        <f>IF(AND($J$8=1,#REF!&gt;#REF!),AB$15&amp;", "&amp;AB$16&amp;", "&amp;$A56&amp;", "&amp;$B56&amp;", "&amp;$C56&amp;"; ","")</f>
        <v>#REF!</v>
      </c>
      <c r="EM56" s="255" t="e">
        <f>IF(AND($J$8=1,#REF!&gt;#REF!),AC$15&amp;", "&amp;AC$16&amp;", "&amp;$A56&amp;", "&amp;$B56&amp;", "&amp;$C56&amp;"; ","")</f>
        <v>#REF!</v>
      </c>
      <c r="EN56" s="256" t="e">
        <f>IF(AND($J$8=1,#REF!&gt;#REF!),AD$15&amp;", "&amp;AD$16&amp;", "&amp;$A56&amp;", "&amp;$B56&amp;", "&amp;$C56&amp;"; ","")</f>
        <v>#REF!</v>
      </c>
      <c r="EO56" s="255" t="e">
        <f>IF(AND($J$8=1,#REF!&gt;#REF!),AE$15&amp;", "&amp;AE$16&amp;", "&amp;$A56&amp;", "&amp;$B56&amp;", "&amp;$C56&amp;"; ","")</f>
        <v>#REF!</v>
      </c>
      <c r="EP56" s="254" t="e">
        <f>IF(AND($J$8=1,#REF!&gt;#REF!),AF$15&amp;", "&amp;AF$16&amp;", "&amp;$A56&amp;", "&amp;$B56&amp;", "&amp;$C56&amp;"; ","")</f>
        <v>#REF!</v>
      </c>
      <c r="EQ56" s="293" t="e">
        <f>IF(AND($J$8=1,#REF!&gt;#REF!),AG$15&amp;", "&amp;AG$16&amp;", "&amp;$A56&amp;", "&amp;$B56&amp;", "&amp;$C56&amp;"; ","")</f>
        <v>#REF!</v>
      </c>
      <c r="ER56" s="50"/>
      <c r="ES56" s="295"/>
      <c r="ET56" s="10"/>
      <c r="EU56" s="264" t="e">
        <f>IF(AND($K$8=1,#REF!&gt;0),IF((#REF!/#REF!)&lt;0.03,AB$15&amp;", "&amp;AB$16&amp;", "&amp;$A56&amp;", "&amp;$B56&amp;", "&amp;$C56&amp;"; ",""),"")</f>
        <v>#REF!</v>
      </c>
      <c r="EV56" s="255" t="e">
        <f>IF(AND($K$8=1,#REF!&gt;0),IF((#REF!/#REF!)&lt;0.03,AC$15&amp;", "&amp;AC$16&amp;", "&amp;$A56&amp;", "&amp;$B56&amp;", "&amp;$C56&amp;"; ",""),"")</f>
        <v>#REF!</v>
      </c>
      <c r="EW56" s="256" t="e">
        <f>IF(AND($K$8=1,#REF!&gt;0),IF((#REF!/#REF!)&lt;0.03,AD$15&amp;", "&amp;AD$16&amp;", "&amp;$A56&amp;", "&amp;$B56&amp;", "&amp;$C56&amp;"; ",""),"")</f>
        <v>#REF!</v>
      </c>
      <c r="EX56" s="255" t="e">
        <f>IF(AND($K$8=1,#REF!&gt;0),IF((#REF!/#REF!)&lt;0.03,AE$15&amp;", "&amp;AE$16&amp;", "&amp;$A56&amp;", "&amp;$B56&amp;", "&amp;$C56&amp;"; ",""),"")</f>
        <v>#REF!</v>
      </c>
      <c r="EY56" s="254" t="e">
        <f>IF(AND($K$8=1,#REF!&gt;0),IF((#REF!/#REF!)&lt;0.03,AF$15&amp;", "&amp;AF$16&amp;", "&amp;$A56&amp;", "&amp;$B56&amp;", "&amp;$C56&amp;"; ",""),"")</f>
        <v>#REF!</v>
      </c>
      <c r="EZ56" s="293" t="e">
        <f>IF(AND($K$8=1,#REF!&gt;0),IF((#REF!/#REF!)&lt;0.03,AG$15&amp;", "&amp;AG$16&amp;", "&amp;$A56&amp;", "&amp;$B56&amp;", "&amp;$C56&amp;"; ",""),"")</f>
        <v>#REF!</v>
      </c>
      <c r="FA56" s="50"/>
      <c r="FB56" s="3"/>
      <c r="FC56" s="323"/>
      <c r="FD56" s="10"/>
      <c r="FE56" s="264" t="e">
        <f>IF(AND($Q$8=1,SUM(#REF!,#REF!)&gt;$FC$22,#REF!=0),P$15&amp;", "&amp;P$16&amp;", "&amp;$A56&amp;", "&amp;$B56&amp;", "&amp;$C56&amp;"; ","")</f>
        <v>#REF!</v>
      </c>
      <c r="FF56" s="255" t="e">
        <f>IF(AND($Q$8=1,SUM(#REF!,#REF!)&gt;$FC$22,#REF!=0),Q$15&amp;", "&amp;Q$16&amp;", "&amp;$A56&amp;", "&amp;$B56&amp;", "&amp;$C56&amp;"; ","")</f>
        <v>#REF!</v>
      </c>
      <c r="FG56" s="256" t="e">
        <f>IF(AND($Q$8=1,SUM(#REF!,#REF!)&gt;$FC$22,#REF!=0),R$15&amp;", "&amp;R$16&amp;", "&amp;$A56&amp;", "&amp;$B56&amp;", "&amp;$C56&amp;"; ","")</f>
        <v>#REF!</v>
      </c>
      <c r="FH56" s="255" t="e">
        <f>IF(AND($Q$8=1,SUM(#REF!,#REF!)&gt;$FC$22,#REF!=0),S$15&amp;", "&amp;S$16&amp;", "&amp;$A56&amp;", "&amp;$B56&amp;", "&amp;$C56&amp;"; ","")</f>
        <v>#REF!</v>
      </c>
      <c r="FI56" s="254" t="e">
        <f>IF(AND($Q$8=1,SUM(#REF!,#REF!)&gt;$FC$22,#REF!=0),T$15&amp;", "&amp;T$16&amp;", "&amp;$A56&amp;", "&amp;$B56&amp;", "&amp;$C56&amp;"; ","")</f>
        <v>#REF!</v>
      </c>
      <c r="FJ56" s="293" t="e">
        <f>IF(AND($Q$8=1,SUM(#REF!,#REF!)&gt;$FC$22,#REF!=0),U$15&amp;", "&amp;U$16&amp;", "&amp;$A56&amp;", "&amp;$B56&amp;", "&amp;$C56&amp;"; ","")</f>
        <v>#REF!</v>
      </c>
      <c r="FK56" s="324"/>
      <c r="FL56" s="323"/>
      <c r="FM56" s="10"/>
      <c r="FN56" s="264" t="e">
        <f>IF(AND($R$8=1,SUM(#REF!,#REF!)&gt;0,SUM(#REF!,#REF!)=ABS(#REF!)),P$15&amp;", "&amp;P$16&amp;", "&amp;$A56&amp;", "&amp;$B56&amp;", "&amp;$C56&amp;"; ","")</f>
        <v>#REF!</v>
      </c>
      <c r="FO56" s="255" t="e">
        <f>IF(AND($R$8=1,SUM(#REF!,#REF!)&gt;0,SUM(#REF!,#REF!)=ABS(#REF!)),Q$15&amp;", "&amp;Q$16&amp;", "&amp;$A56&amp;", "&amp;$B56&amp;", "&amp;$C56&amp;"; ","")</f>
        <v>#REF!</v>
      </c>
      <c r="FP56" s="256" t="e">
        <f>IF(AND($R$8=1,SUM(#REF!,#REF!)&gt;0,SUM(#REF!,#REF!)=ABS(#REF!)),R$15&amp;", "&amp;R$16&amp;", "&amp;$A56&amp;", "&amp;$B56&amp;", "&amp;$C56&amp;"; ","")</f>
        <v>#REF!</v>
      </c>
      <c r="FQ56" s="255" t="e">
        <f>IF(AND($R$8=1,SUM(#REF!,#REF!)&gt;0,SUM(#REF!,#REF!)=ABS(#REF!)),S$15&amp;", "&amp;S$16&amp;", "&amp;$A56&amp;", "&amp;$B56&amp;", "&amp;$C56&amp;"; ","")</f>
        <v>#REF!</v>
      </c>
      <c r="FR56" s="254" t="e">
        <f>IF(AND($R$8=1,SUM(#REF!,#REF!)&gt;0,SUM(#REF!,#REF!)=ABS(#REF!)),T$15&amp;", "&amp;T$16&amp;", "&amp;$A56&amp;", "&amp;$B56&amp;", "&amp;$C56&amp;"; ","")</f>
        <v>#REF!</v>
      </c>
      <c r="FS56" s="293" t="e">
        <f>IF(AND($R$8=1,SUM(#REF!,#REF!)&gt;0,SUM(#REF!,#REF!)=ABS(#REF!)),U$15&amp;", "&amp;U$16&amp;", "&amp;$A56&amp;", "&amp;$B56&amp;", "&amp;$C56&amp;"; ","")</f>
        <v>#REF!</v>
      </c>
      <c r="FT56" s="324"/>
      <c r="FU56" s="3"/>
      <c r="FV56" s="3"/>
      <c r="FW56" s="3"/>
      <c r="FX56" s="3"/>
      <c r="FY56" s="3"/>
      <c r="FZ56" s="3"/>
      <c r="GA56" s="3"/>
      <c r="GB56" s="3"/>
      <c r="GC56" s="3"/>
      <c r="GD56" s="323"/>
      <c r="GE56" s="10"/>
      <c r="GF56" s="264" t="e">
        <f>IF(AND($T$8=1,#REF!&gt;0,EU56=""),IF((#REF!/#REF!)&lt;0.25,AB$15&amp;", "&amp;AB$16&amp;", "&amp;$A56&amp;", "&amp;$B56&amp;", "&amp;$C56&amp;"; ",""),"")</f>
        <v>#REF!</v>
      </c>
      <c r="GG56" s="255" t="e">
        <f>IF(AND($T$8=1,#REF!&gt;0,EV56=""),IF((#REF!/#REF!)&lt;0.25,AC$15&amp;", "&amp;AC$16&amp;", "&amp;$A56&amp;", "&amp;$B56&amp;", "&amp;$C56&amp;"; ",""),"")</f>
        <v>#REF!</v>
      </c>
      <c r="GH56" s="256" t="e">
        <f>IF(AND($T$8=1,#REF!&gt;0,EW56=""),IF((#REF!/#REF!)&lt;0.25,AD$15&amp;", "&amp;AD$16&amp;", "&amp;$A56&amp;", "&amp;$B56&amp;", "&amp;$C56&amp;"; ",""),"")</f>
        <v>#REF!</v>
      </c>
      <c r="GI56" s="255" t="e">
        <f>IF(AND($T$8=1,#REF!&gt;0,EX56=""),IF((#REF!/#REF!)&lt;0.25,AE$15&amp;", "&amp;AE$16&amp;", "&amp;$A56&amp;", "&amp;$B56&amp;", "&amp;$C56&amp;"; ",""),"")</f>
        <v>#REF!</v>
      </c>
      <c r="GJ56" s="254" t="e">
        <f>IF(AND($T$8=1,#REF!&gt;0,EY56=""),IF((#REF!/#REF!)&lt;0.25,AF$15&amp;", "&amp;AF$16&amp;", "&amp;$A56&amp;", "&amp;$B56&amp;", "&amp;$C56&amp;"; ",""),"")</f>
        <v>#REF!</v>
      </c>
      <c r="GK56" s="293" t="e">
        <f>IF(AND($T$8=1,#REF!&gt;0,EZ56=""),IF((#REF!/#REF!)&lt;0.25,AG$15&amp;", "&amp;AG$16&amp;", "&amp;$A56&amp;", "&amp;$B56&amp;", "&amp;$C56&amp;"; ",""),"")</f>
        <v>#REF!</v>
      </c>
      <c r="GL56" s="324"/>
      <c r="GM56" s="323"/>
      <c r="GN56" s="10"/>
      <c r="GO56" s="264" t="e">
        <f>IF(AND($U$8=1,$B56="Long length",#REF!&lt;&gt;0),D$15&amp;", "&amp;D$16&amp;", "&amp;$A56&amp;", "&amp;$B56&amp;", "&amp;$C56&amp;"; ","")</f>
        <v>#REF!</v>
      </c>
      <c r="GP56" s="255" t="e">
        <f>IF(AND($U$8=1,$B56="Long length",#REF!&lt;&gt;0),E$15&amp;", "&amp;E$16&amp;", "&amp;$A56&amp;", "&amp;$B56&amp;", "&amp;$C56&amp;"; ","")</f>
        <v>#REF!</v>
      </c>
      <c r="GQ56" s="256" t="e">
        <f>IF(AND($U$8=1,$B56="Long length",#REF!&lt;&gt;0),F$15&amp;", "&amp;F$16&amp;", "&amp;$A56&amp;", "&amp;$B56&amp;", "&amp;$C56&amp;"; ","")</f>
        <v>#REF!</v>
      </c>
      <c r="GR56" s="255" t="e">
        <f>IF(AND($U$8=1,$B56="Long length",#REF!&lt;&gt;0),G$15&amp;", "&amp;G$16&amp;", "&amp;$A56&amp;", "&amp;$B56&amp;", "&amp;$C56&amp;"; ","")</f>
        <v>#REF!</v>
      </c>
      <c r="GS56" s="254" t="e">
        <f>IF(AND($U$8=1,$B56="Long length",#REF!&lt;&gt;0),H$15&amp;", "&amp;H$16&amp;", "&amp;$A56&amp;", "&amp;$B56&amp;", "&amp;$C56&amp;"; ","")</f>
        <v>#REF!</v>
      </c>
      <c r="GT56" s="293" t="e">
        <f>IF(AND($U$8=1,$B56="Long length",#REF!&lt;&gt;0),I$15&amp;", "&amp;I$16&amp;", "&amp;$A56&amp;", "&amp;$B56&amp;", "&amp;$C56&amp;"; ","")</f>
        <v>#REF!</v>
      </c>
      <c r="GU56" s="324"/>
    </row>
    <row r="57" spans="1:203" x14ac:dyDescent="0.2">
      <c r="A57" s="3" t="s">
        <v>11296</v>
      </c>
      <c r="B57" s="3" t="s">
        <v>11274</v>
      </c>
      <c r="C57" s="3" t="s">
        <v>11284</v>
      </c>
      <c r="E57" s="295"/>
      <c r="F57" s="10"/>
      <c r="G57" s="265" t="e">
        <f>IF(AND($D$8=1,#REF!&gt;0),P$15&amp;", "&amp;P$16&amp;", "&amp;$A57&amp;", "&amp;$B57&amp;", "&amp;$C57&amp;"; ","")</f>
        <v>#REF!</v>
      </c>
      <c r="H57" s="258" t="e">
        <f>IF(AND($D$8=1,#REF!&gt;0),Q$15&amp;", "&amp;Q$16&amp;", "&amp;$A57&amp;", "&amp;$B57&amp;", "&amp;$C57&amp;"; ","")</f>
        <v>#REF!</v>
      </c>
      <c r="I57" s="259" t="e">
        <f>IF(AND($D$8=1,#REF!&gt;0),R$15&amp;", "&amp;R$16&amp;", "&amp;$A57&amp;", "&amp;$B57&amp;", "&amp;$C57&amp;"; ","")</f>
        <v>#REF!</v>
      </c>
      <c r="J57" s="258" t="e">
        <f>IF(AND($D$8=1,#REF!&gt;0),S$15&amp;", "&amp;S$16&amp;", "&amp;$A57&amp;", "&amp;$B57&amp;", "&amp;$C57&amp;"; ","")</f>
        <v>#REF!</v>
      </c>
      <c r="K57" s="299" t="e">
        <f>IF(AND($D$8=1,#REF!&gt;0),T$15&amp;", "&amp;T$16&amp;", "&amp;$A57&amp;", "&amp;$B57&amp;", "&amp;$C57&amp;"; ","")</f>
        <v>#REF!</v>
      </c>
      <c r="L57" s="266" t="e">
        <f>IF(AND($D$8=1,#REF!&gt;0),U$15&amp;", "&amp;U$16&amp;", "&amp;$A57&amp;", "&amp;$B57&amp;", "&amp;$C57&amp;"; ","")</f>
        <v>#REF!</v>
      </c>
      <c r="M57" s="50"/>
      <c r="N57" s="295"/>
      <c r="O57" s="10"/>
      <c r="P57" s="265" t="e">
        <f>IF(AND($E$8=1,#REF!&lt;0),D$14&amp;", "&amp;D$15&amp;", "&amp;D$16&amp;", "&amp;$A57&amp;", "&amp;$B57&amp;", "&amp;$C57&amp;"; ","")</f>
        <v>#REF!</v>
      </c>
      <c r="Q57" s="258" t="e">
        <f>IF(AND($E$8=1,#REF!&lt;0),E$14&amp;", "&amp;E$15&amp;", "&amp;E$16&amp;", "&amp;$A57&amp;", "&amp;$B57&amp;", "&amp;$C57&amp;"; ","")</f>
        <v>#REF!</v>
      </c>
      <c r="R57" s="259" t="e">
        <f>IF(AND($E$8=1,#REF!&lt;0),F$14&amp;", "&amp;F$15&amp;", "&amp;F$16&amp;", "&amp;$A57&amp;", "&amp;$B57&amp;", "&amp;$C57&amp;"; ","")</f>
        <v>#REF!</v>
      </c>
      <c r="S57" s="258" t="e">
        <f>IF(AND($E$8=1,#REF!&lt;0),G$14&amp;", "&amp;G$15&amp;", "&amp;G$16&amp;", "&amp;$A57&amp;", "&amp;$B57&amp;", "&amp;$C57&amp;"; ","")</f>
        <v>#REF!</v>
      </c>
      <c r="T57" s="299" t="e">
        <f>IF(AND($E$8=1,#REF!&lt;0),H$14&amp;", "&amp;H$15&amp;", "&amp;H$16&amp;", "&amp;$A57&amp;", "&amp;$B57&amp;", "&amp;$C57&amp;"; ","")</f>
        <v>#REF!</v>
      </c>
      <c r="U57" s="299" t="e">
        <f>IF(AND($E$8=1,#REF!&lt;0),I$14&amp;", "&amp;I$15&amp;", "&amp;I$16&amp;", "&amp;$A57&amp;", "&amp;$B57&amp;", "&amp;$C57&amp;"; ","")</f>
        <v>#REF!</v>
      </c>
      <c r="V57" s="265" t="e">
        <f>IF(AND($E$8=1,#REF!&lt;0),J$14&amp;", "&amp;J$15&amp;", "&amp;J$16&amp;", "&amp;$A57&amp;", "&amp;$B57&amp;", "&amp;$C57&amp;"; ","")</f>
        <v>#REF!</v>
      </c>
      <c r="W57" s="258" t="e">
        <f>IF(AND($E$8=1,#REF!&lt;0),K$14&amp;", "&amp;K$15&amp;", "&amp;K$16&amp;", "&amp;$A57&amp;", "&amp;$B57&amp;", "&amp;$C57&amp;"; ","")</f>
        <v>#REF!</v>
      </c>
      <c r="X57" s="259" t="e">
        <f>IF(AND($E$8=1,#REF!&lt;0),L$14&amp;", "&amp;L$15&amp;", "&amp;L$16&amp;", "&amp;$A57&amp;", "&amp;$B57&amp;", "&amp;$C57&amp;"; ","")</f>
        <v>#REF!</v>
      </c>
      <c r="Y57" s="258" t="e">
        <f>IF(AND($E$8=1,#REF!&lt;0),M$14&amp;", "&amp;M$15&amp;", "&amp;M$16&amp;", "&amp;$A57&amp;", "&amp;$B57&amp;", "&amp;$C57&amp;"; ","")</f>
        <v>#REF!</v>
      </c>
      <c r="Z57" s="299" t="e">
        <f>IF(AND($E$8=1,#REF!&lt;0),N$14&amp;", "&amp;N$15&amp;", "&amp;N$16&amp;", "&amp;$A57&amp;", "&amp;$B57&amp;", "&amp;$C57&amp;"; ","")</f>
        <v>#REF!</v>
      </c>
      <c r="AA57" s="299" t="e">
        <f>IF(AND($E$8=1,#REF!&lt;0),O$14&amp;", "&amp;O$15&amp;", "&amp;O$16&amp;", "&amp;$A57&amp;", "&amp;$B57&amp;", "&amp;$C57&amp;"; ","")</f>
        <v>#REF!</v>
      </c>
      <c r="AB57" s="265" t="e">
        <f>IF(AND($E$8=1,#REF!&lt;0),V$14&amp;", "&amp;V$15&amp;", "&amp;V$16&amp;", "&amp;$A57&amp;", "&amp;$B57&amp;", "&amp;$C57&amp;"; ","")</f>
        <v>#REF!</v>
      </c>
      <c r="AC57" s="258" t="e">
        <f>IF(AND($E$8=1,#REF!&lt;0),W$14&amp;", "&amp;W$15&amp;", "&amp;W$16&amp;", "&amp;$A57&amp;", "&amp;$B57&amp;", "&amp;$C57&amp;"; ","")</f>
        <v>#REF!</v>
      </c>
      <c r="AD57" s="259" t="e">
        <f>IF(AND($E$8=1,#REF!&lt;0),X$14&amp;", "&amp;X$15&amp;", "&amp;X$16&amp;", "&amp;$A57&amp;", "&amp;$B57&amp;", "&amp;$C57&amp;"; ","")</f>
        <v>#REF!</v>
      </c>
      <c r="AE57" s="794" t="e">
        <f>IF(AND($E$8=1,#REF!&lt;0),Y$14&amp;", "&amp;Y$15&amp;", "&amp;Y$16&amp;", "&amp;$A57&amp;", "&amp;$B57&amp;", "&amp;$C57&amp;"; ","")</f>
        <v>#REF!</v>
      </c>
      <c r="AF57" s="259" t="e">
        <f>IF(AND($E$8=1,#REF!&lt;0),Z$14&amp;", "&amp;Z$15&amp;", "&amp;Z$16&amp;", "&amp;$A57&amp;", "&amp;$B57&amp;", "&amp;$C57&amp;"; ","")</f>
        <v>#REF!</v>
      </c>
      <c r="AG57" s="299" t="e">
        <f>IF(AND($E$8=1,#REF!&lt;0),AA$14&amp;", "&amp;AA$15&amp;", "&amp;AA$16&amp;", "&amp;$A57&amp;", "&amp;$B57&amp;", "&amp;$C57&amp;"; ","")</f>
        <v>#REF!</v>
      </c>
      <c r="AH57" s="265" t="e">
        <f>IF(AND($E$8=1,#REF!&lt;0),AB$14&amp;", "&amp;AB$15&amp;", "&amp;AB$16&amp;", "&amp;$A57&amp;", "&amp;$B57&amp;", "&amp;$C57&amp;"; ","")</f>
        <v>#REF!</v>
      </c>
      <c r="AI57" s="258" t="e">
        <f>IF(AND($E$8=1,#REF!&lt;0),AC$14&amp;", "&amp;AC$15&amp;", "&amp;AC$16&amp;", "&amp;$A57&amp;", "&amp;$B57&amp;", "&amp;$C57&amp;"; ","")</f>
        <v>#REF!</v>
      </c>
      <c r="AJ57" s="259" t="e">
        <f>IF(AND($E$8=1,#REF!&lt;0),AD$14&amp;", "&amp;AD$15&amp;", "&amp;AD$16&amp;", "&amp;$A57&amp;", "&amp;$B57&amp;", "&amp;$C57&amp;"; ","")</f>
        <v>#REF!</v>
      </c>
      <c r="AK57" s="794" t="e">
        <f>IF(AND($E$8=1,#REF!&lt;0),AE$14&amp;", "&amp;AE$15&amp;", "&amp;AE$16&amp;", "&amp;$A57&amp;", "&amp;$B57&amp;", "&amp;$C57&amp;"; ","")</f>
        <v>#REF!</v>
      </c>
      <c r="AL57" s="259" t="e">
        <f>IF(AND($E$8=1,#REF!&lt;0),AF$14&amp;", "&amp;AF$15&amp;", "&amp;AF$16&amp;", "&amp;$A57&amp;", "&amp;$B57&amp;", "&amp;$C57&amp;"; ","")</f>
        <v>#REF!</v>
      </c>
      <c r="AM57" s="803" t="e">
        <f>IF(AND($E$8=1,#REF!&lt;0),AG$14&amp;", "&amp;AG$15&amp;", "&amp;AG$16&amp;", "&amp;$A57&amp;", "&amp;$B57&amp;", "&amp;$C57&amp;"; ","")</f>
        <v>#REF!</v>
      </c>
      <c r="AN57" s="50"/>
      <c r="AO57" s="295"/>
      <c r="AP57" s="10"/>
      <c r="AQ57" s="265" t="e">
        <f>IF(AND($F$8=1,ABS(#REF!)&lt;&gt;INT(ABS(#REF!))),D$14&amp;", "&amp;D$15&amp;", "&amp;D$16&amp;", "&amp;$A57&amp;", "&amp;$B57&amp;", "&amp;$C57&amp;"; ","")</f>
        <v>#REF!</v>
      </c>
      <c r="AR57" s="258" t="e">
        <f>IF(AND($F$8=1,ABS(#REF!)&lt;&gt;INT(ABS(#REF!))),E$14&amp;", "&amp;E$15&amp;", "&amp;E$16&amp;", "&amp;$A57&amp;", "&amp;$B57&amp;", "&amp;$C57&amp;"; ","")</f>
        <v>#REF!</v>
      </c>
      <c r="AS57" s="259" t="e">
        <f>IF(AND($F$8=1,ABS(#REF!)&lt;&gt;INT(ABS(#REF!))),F$14&amp;", "&amp;F$15&amp;", "&amp;F$16&amp;", "&amp;$A57&amp;", "&amp;$B57&amp;", "&amp;$C57&amp;"; ","")</f>
        <v>#REF!</v>
      </c>
      <c r="AT57" s="258" t="e">
        <f>IF(AND($F$8=1,ABS(#REF!)&lt;&gt;INT(ABS(#REF!))),G$14&amp;", "&amp;G$15&amp;", "&amp;G$16&amp;", "&amp;$A57&amp;", "&amp;$B57&amp;", "&amp;$C57&amp;"; ","")</f>
        <v>#REF!</v>
      </c>
      <c r="AU57" s="299" t="e">
        <f>IF(AND($F$8=1,ABS(#REF!)&lt;&gt;INT(ABS(#REF!))),H$14&amp;", "&amp;H$15&amp;", "&amp;H$16&amp;", "&amp;$A57&amp;", "&amp;$B57&amp;", "&amp;$C57&amp;"; ","")</f>
        <v>#REF!</v>
      </c>
      <c r="AV57" s="299" t="e">
        <f>IF(AND($F$8=1,ABS(#REF!)&lt;&gt;INT(ABS(#REF!))),I$14&amp;", "&amp;I$15&amp;", "&amp;I$16&amp;", "&amp;$A57&amp;", "&amp;$B57&amp;", "&amp;$C57&amp;"; ","")</f>
        <v>#REF!</v>
      </c>
      <c r="AW57" s="265" t="e">
        <f>IF(AND($F$8=1,ABS(#REF!)&lt;&gt;INT(ABS(#REF!))),J$14&amp;", "&amp;J$15&amp;", "&amp;J$16&amp;", "&amp;$A57&amp;", "&amp;$B57&amp;", "&amp;$C57&amp;"; ","")</f>
        <v>#REF!</v>
      </c>
      <c r="AX57" s="258" t="e">
        <f>IF(AND($F$8=1,ABS(#REF!)&lt;&gt;INT(ABS(#REF!))),K$14&amp;", "&amp;K$15&amp;", "&amp;K$16&amp;", "&amp;$A57&amp;", "&amp;$B57&amp;", "&amp;$C57&amp;"; ","")</f>
        <v>#REF!</v>
      </c>
      <c r="AY57" s="259" t="e">
        <f>IF(AND($F$8=1,ABS(#REF!)&lt;&gt;INT(ABS(#REF!))),L$14&amp;", "&amp;L$15&amp;", "&amp;L$16&amp;", "&amp;$A57&amp;", "&amp;$B57&amp;", "&amp;$C57&amp;"; ","")</f>
        <v>#REF!</v>
      </c>
      <c r="AZ57" s="258" t="e">
        <f>IF(AND($F$8=1,ABS(#REF!)&lt;&gt;INT(ABS(#REF!))),M$14&amp;", "&amp;M$15&amp;", "&amp;M$16&amp;", "&amp;$A57&amp;", "&amp;$B57&amp;", "&amp;$C57&amp;"; ","")</f>
        <v>#REF!</v>
      </c>
      <c r="BA57" s="299" t="e">
        <f>IF(AND($F$8=1,ABS(#REF!)&lt;&gt;INT(ABS(#REF!))),N$14&amp;", "&amp;N$15&amp;", "&amp;N$16&amp;", "&amp;$A57&amp;", "&amp;$B57&amp;", "&amp;$C57&amp;"; ","")</f>
        <v>#REF!</v>
      </c>
      <c r="BB57" s="803" t="e">
        <f>IF(AND($F$8=1,ABS(#REF!)&lt;&gt;INT(ABS(#REF!))),O$14&amp;", "&amp;O$15&amp;", "&amp;O$16&amp;", "&amp;$A57&amp;", "&amp;$B57&amp;", "&amp;$C57&amp;"; ","")</f>
        <v>#REF!</v>
      </c>
      <c r="BC57" s="265" t="e">
        <f>IF(AND($F$8=1,ABS(#REF!)&lt;&gt;INT(ABS(#REF!))),P$14&amp;", "&amp;P$15&amp;", "&amp;P$16&amp;", "&amp;$A57&amp;", "&amp;$B57&amp;", "&amp;$C57&amp;"; ","")</f>
        <v>#REF!</v>
      </c>
      <c r="BD57" s="258" t="e">
        <f>IF(AND($F$8=1,ABS(#REF!)&lt;&gt;INT(ABS(#REF!))),Q$14&amp;", "&amp;Q$15&amp;", "&amp;Q$16&amp;", "&amp;$A57&amp;", "&amp;$B57&amp;", "&amp;$C57&amp;"; ","")</f>
        <v>#REF!</v>
      </c>
      <c r="BE57" s="259" t="e">
        <f>IF(AND($F$8=1,ABS(#REF!)&lt;&gt;INT(ABS(#REF!))),R$14&amp;", "&amp;R$15&amp;", "&amp;R$16&amp;", "&amp;$A57&amp;", "&amp;$B57&amp;", "&amp;$C57&amp;"; ","")</f>
        <v>#REF!</v>
      </c>
      <c r="BF57" s="258" t="e">
        <f>IF(AND($F$8=1,ABS(#REF!)&lt;&gt;INT(ABS(#REF!))),S$14&amp;", "&amp;S$15&amp;", "&amp;S$16&amp;", "&amp;$A57&amp;", "&amp;$B57&amp;", "&amp;$C57&amp;"; ","")</f>
        <v>#REF!</v>
      </c>
      <c r="BG57" s="299" t="e">
        <f>IF(AND($F$8=1,ABS(#REF!)&lt;&gt;INT(ABS(#REF!))),T$14&amp;", "&amp;T$15&amp;", "&amp;T$16&amp;", "&amp;$A57&amp;", "&amp;$B57&amp;", "&amp;$C57&amp;"; ","")</f>
        <v>#REF!</v>
      </c>
      <c r="BH57" s="803" t="e">
        <f>IF(AND($F$8=1,ABS(#REF!)&lt;&gt;INT(ABS(#REF!))),U$14&amp;", "&amp;U$15&amp;", "&amp;U$16&amp;", "&amp;$A57&amp;", "&amp;$B57&amp;", "&amp;$C57&amp;"; ","")</f>
        <v>#REF!</v>
      </c>
      <c r="BI57" s="265" t="e">
        <f>IF(AND($F$8=1,ABS(#REF!)&lt;&gt;INT(ABS(#REF!))),V$14&amp;", "&amp;V$15&amp;", "&amp;V$16&amp;", "&amp;$A57&amp;", "&amp;$B57&amp;", "&amp;$C57&amp;"; ","")</f>
        <v>#REF!</v>
      </c>
      <c r="BJ57" s="258" t="e">
        <f>IF(AND($F$8=1,ABS(#REF!)&lt;&gt;INT(ABS(#REF!))),W$14&amp;", "&amp;W$15&amp;", "&amp;W$16&amp;", "&amp;$A57&amp;", "&amp;$B57&amp;", "&amp;$C57&amp;"; ","")</f>
        <v>#REF!</v>
      </c>
      <c r="BK57" s="259" t="e">
        <f>IF(AND($F$8=1,ABS(#REF!)&lt;&gt;INT(ABS(#REF!))),X$14&amp;", "&amp;X$15&amp;", "&amp;X$16&amp;", "&amp;$A57&amp;", "&amp;$B57&amp;", "&amp;$C57&amp;"; ","")</f>
        <v>#REF!</v>
      </c>
      <c r="BL57" s="258" t="e">
        <f>IF(AND($F$8=1,ABS(#REF!)&lt;&gt;INT(ABS(#REF!))),Y$14&amp;", "&amp;Y$15&amp;", "&amp;Y$16&amp;", "&amp;$A57&amp;", "&amp;$B57&amp;", "&amp;$C57&amp;"; ","")</f>
        <v>#REF!</v>
      </c>
      <c r="BM57" s="299" t="e">
        <f>IF(AND($F$8=1,ABS(#REF!)&lt;&gt;INT(ABS(#REF!))),Z$14&amp;", "&amp;Z$15&amp;", "&amp;Z$16&amp;", "&amp;$A57&amp;", "&amp;$B57&amp;", "&amp;$C57&amp;"; ","")</f>
        <v>#REF!</v>
      </c>
      <c r="BN57" s="803" t="e">
        <f>IF(AND($F$8=1,ABS(#REF!)&lt;&gt;INT(ABS(#REF!))),AA$14&amp;", "&amp;AA$15&amp;", "&amp;AA$16&amp;", "&amp;$A57&amp;", "&amp;$B57&amp;", "&amp;$C57&amp;"; ","")</f>
        <v>#REF!</v>
      </c>
      <c r="BO57" s="50"/>
      <c r="BP57" s="295"/>
      <c r="BQ57" s="10"/>
      <c r="BR57" s="281"/>
      <c r="BS57" s="280"/>
      <c r="BT57" s="288"/>
      <c r="BU57" s="280"/>
      <c r="BV57" s="305"/>
      <c r="BW57" s="305"/>
      <c r="BX57" s="281"/>
      <c r="BY57" s="280"/>
      <c r="BZ57" s="288"/>
      <c r="CA57" s="280"/>
      <c r="CB57" s="305"/>
      <c r="CC57" s="805"/>
      <c r="CD57" s="305"/>
      <c r="CE57" s="809"/>
      <c r="CF57" s="305"/>
      <c r="CG57" s="809"/>
      <c r="CH57" s="305"/>
      <c r="CI57" s="305"/>
      <c r="CJ57" s="281"/>
      <c r="CK57" s="280"/>
      <c r="CL57" s="288"/>
      <c r="CM57" s="280"/>
      <c r="CN57" s="305"/>
      <c r="CO57" s="304"/>
      <c r="CP57" s="50"/>
      <c r="CQ57" s="295"/>
      <c r="CR57" s="10"/>
      <c r="CV57" s="32" t="s">
        <v>11297</v>
      </c>
      <c r="CX57" s="32" t="s">
        <v>11298</v>
      </c>
      <c r="CZ57" s="32" t="s">
        <v>11299</v>
      </c>
      <c r="DB57" s="32" t="s">
        <v>11297</v>
      </c>
      <c r="DD57" s="32" t="s">
        <v>11298</v>
      </c>
      <c r="DF57" s="32" t="s">
        <v>11299</v>
      </c>
      <c r="DH57" s="32" t="s">
        <v>11297</v>
      </c>
      <c r="DJ57" s="32" t="s">
        <v>11298</v>
      </c>
      <c r="DL57" s="32" t="s">
        <v>11299</v>
      </c>
      <c r="DN57" s="32" t="s">
        <v>11297</v>
      </c>
      <c r="DP57" s="32" t="s">
        <v>11298</v>
      </c>
      <c r="DR57" s="32" t="s">
        <v>11299</v>
      </c>
      <c r="DT57" s="32" t="s">
        <v>11297</v>
      </c>
      <c r="DV57" s="32" t="s">
        <v>11298</v>
      </c>
      <c r="DX57" s="32" t="s">
        <v>11299</v>
      </c>
      <c r="DZ57" s="3"/>
      <c r="EA57" s="295"/>
      <c r="EB57" s="10"/>
      <c r="EC57" s="265" t="e">
        <f>IF(AND($I$8=1,#REF!&lt;&gt;ROUND(#REF!,2)),AB$15&amp;", "&amp;AB$16&amp;", "&amp;$A57&amp;", "&amp;$B57&amp;", "&amp;$C57&amp;"; ","")</f>
        <v>#REF!</v>
      </c>
      <c r="ED57" s="258" t="e">
        <f>IF(AND($I$8=1,#REF!&lt;&gt;ROUND(#REF!,2)),AC$15&amp;", "&amp;AC$16&amp;", "&amp;$A57&amp;", "&amp;$B57&amp;", "&amp;$C57&amp;"; ","")</f>
        <v>#REF!</v>
      </c>
      <c r="EE57" s="259" t="e">
        <f>IF(AND($I$8=1,#REF!&lt;&gt;ROUND(#REF!,2)),AD$15&amp;", "&amp;AD$16&amp;", "&amp;$A57&amp;", "&amp;$B57&amp;", "&amp;$C57&amp;"; ","")</f>
        <v>#REF!</v>
      </c>
      <c r="EF57" s="258" t="e">
        <f>IF(AND($I$8=1,#REF!&lt;&gt;ROUND(#REF!,2)),AE$15&amp;", "&amp;AE$16&amp;", "&amp;$A57&amp;", "&amp;$B57&amp;", "&amp;$C57&amp;"; ","")</f>
        <v>#REF!</v>
      </c>
      <c r="EG57" s="299" t="e">
        <f>IF(AND($I$8=1,#REF!&lt;&gt;ROUND(#REF!,2)),AF$15&amp;", "&amp;AF$16&amp;", "&amp;$A57&amp;", "&amp;$B57&amp;", "&amp;$C57&amp;"; ","")</f>
        <v>#REF!</v>
      </c>
      <c r="EH57" s="266" t="e">
        <f>IF(AND($I$8=1,#REF!&lt;&gt;ROUND(#REF!,2)),AG$15&amp;", "&amp;AG$16&amp;", "&amp;$A57&amp;", "&amp;$B57&amp;", "&amp;$C57&amp;"; ","")</f>
        <v>#REF!</v>
      </c>
      <c r="EI57" s="50"/>
      <c r="EJ57" s="295"/>
      <c r="EK57" s="10"/>
      <c r="EL57" s="265" t="e">
        <f>IF(AND($J$8=1,#REF!&gt;#REF!),AB$15&amp;", "&amp;AB$16&amp;", "&amp;$A57&amp;", "&amp;$B57&amp;", "&amp;$C57&amp;"; ","")</f>
        <v>#REF!</v>
      </c>
      <c r="EM57" s="258" t="e">
        <f>IF(AND($J$8=1,#REF!&gt;#REF!),AC$15&amp;", "&amp;AC$16&amp;", "&amp;$A57&amp;", "&amp;$B57&amp;", "&amp;$C57&amp;"; ","")</f>
        <v>#REF!</v>
      </c>
      <c r="EN57" s="259" t="e">
        <f>IF(AND($J$8=1,#REF!&gt;#REF!),AD$15&amp;", "&amp;AD$16&amp;", "&amp;$A57&amp;", "&amp;$B57&amp;", "&amp;$C57&amp;"; ","")</f>
        <v>#REF!</v>
      </c>
      <c r="EO57" s="258" t="e">
        <f>IF(AND($J$8=1,#REF!&gt;#REF!),AE$15&amp;", "&amp;AE$16&amp;", "&amp;$A57&amp;", "&amp;$B57&amp;", "&amp;$C57&amp;"; ","")</f>
        <v>#REF!</v>
      </c>
      <c r="EP57" s="812" t="e">
        <f>IF(AND($J$8=1,#REF!&gt;#REF!),AF$15&amp;", "&amp;AF$16&amp;", "&amp;$A57&amp;", "&amp;$B57&amp;", "&amp;$C57&amp;"; ","")</f>
        <v>#REF!</v>
      </c>
      <c r="EQ57" s="266" t="e">
        <f>IF(AND($J$8=1,#REF!&gt;#REF!),AG$15&amp;", "&amp;AG$16&amp;", "&amp;$A57&amp;", "&amp;$B57&amp;", "&amp;$C57&amp;"; ","")</f>
        <v>#REF!</v>
      </c>
      <c r="ER57" s="50"/>
      <c r="ES57" s="295"/>
      <c r="ET57" s="10"/>
      <c r="EU57" s="265" t="e">
        <f>IF(AND($K$8=1,#REF!&gt;0),IF((#REF!/#REF!)&lt;0.03,AB$15&amp;", "&amp;AB$16&amp;", "&amp;$A57&amp;", "&amp;$B57&amp;", "&amp;$C57&amp;"; ",""),"")</f>
        <v>#REF!</v>
      </c>
      <c r="EV57" s="258" t="e">
        <f>IF(AND($K$8=1,#REF!&gt;0),IF((#REF!/#REF!)&lt;0.03,AC$15&amp;", "&amp;AC$16&amp;", "&amp;$A57&amp;", "&amp;$B57&amp;", "&amp;$C57&amp;"; ",""),"")</f>
        <v>#REF!</v>
      </c>
      <c r="EW57" s="259" t="e">
        <f>IF(AND($K$8=1,#REF!&gt;0),IF((#REF!/#REF!)&lt;0.03,AD$15&amp;", "&amp;AD$16&amp;", "&amp;$A57&amp;", "&amp;$B57&amp;", "&amp;$C57&amp;"; ",""),"")</f>
        <v>#REF!</v>
      </c>
      <c r="EX57" s="258" t="e">
        <f>IF(AND($K$8=1,#REF!&gt;0),IF((#REF!/#REF!)&lt;0.03,AE$15&amp;", "&amp;AE$16&amp;", "&amp;$A57&amp;", "&amp;$B57&amp;", "&amp;$C57&amp;"; ",""),"")</f>
        <v>#REF!</v>
      </c>
      <c r="EY57" s="812" t="e">
        <f>IF(AND($K$8=1,#REF!&gt;0),IF((#REF!/#REF!)&lt;0.03,AF$15&amp;", "&amp;AF$16&amp;", "&amp;$A57&amp;", "&amp;$B57&amp;", "&amp;$C57&amp;"; ",""),"")</f>
        <v>#REF!</v>
      </c>
      <c r="EZ57" s="266" t="e">
        <f>IF(AND($K$8=1,#REF!&gt;0),IF((#REF!/#REF!)&lt;0.03,AG$15&amp;", "&amp;AG$16&amp;", "&amp;$A57&amp;", "&amp;$B57&amp;", "&amp;$C57&amp;"; ",""),"")</f>
        <v>#REF!</v>
      </c>
      <c r="FA57" s="50"/>
      <c r="FB57" s="3"/>
      <c r="FC57" s="323"/>
      <c r="FD57" s="10"/>
      <c r="FE57" s="265" t="e">
        <f>IF(AND($Q$8=1,SUM(#REF!,#REF!)&gt;$FC$22,#REF!=0),P$15&amp;", "&amp;P$16&amp;", "&amp;$A57&amp;", "&amp;$B57&amp;", "&amp;$C57&amp;"; ","")</f>
        <v>#REF!</v>
      </c>
      <c r="FF57" s="258" t="e">
        <f>IF(AND($Q$8=1,SUM(#REF!,#REF!)&gt;$FC$22,#REF!=0),Q$15&amp;", "&amp;Q$16&amp;", "&amp;$A57&amp;", "&amp;$B57&amp;", "&amp;$C57&amp;"; ","")</f>
        <v>#REF!</v>
      </c>
      <c r="FG57" s="259" t="e">
        <f>IF(AND($Q$8=1,SUM(#REF!,#REF!)&gt;$FC$22,#REF!=0),R$15&amp;", "&amp;R$16&amp;", "&amp;$A57&amp;", "&amp;$B57&amp;", "&amp;$C57&amp;"; ","")</f>
        <v>#REF!</v>
      </c>
      <c r="FH57" s="258" t="e">
        <f>IF(AND($Q$8=1,SUM(#REF!,#REF!)&gt;$FC$22,#REF!=0),S$15&amp;", "&amp;S$16&amp;", "&amp;$A57&amp;", "&amp;$B57&amp;", "&amp;$C57&amp;"; ","")</f>
        <v>#REF!</v>
      </c>
      <c r="FI57" s="812" t="e">
        <f>IF(AND($Q$8=1,SUM(#REF!,#REF!)&gt;$FC$22,#REF!=0),T$15&amp;", "&amp;T$16&amp;", "&amp;$A57&amp;", "&amp;$B57&amp;", "&amp;$C57&amp;"; ","")</f>
        <v>#REF!</v>
      </c>
      <c r="FJ57" s="266" t="e">
        <f>IF(AND($Q$8=1,SUM(#REF!,#REF!)&gt;$FC$22,#REF!=0),U$15&amp;", "&amp;U$16&amp;", "&amp;$A57&amp;", "&amp;$B57&amp;", "&amp;$C57&amp;"; ","")</f>
        <v>#REF!</v>
      </c>
      <c r="FK57" s="324"/>
      <c r="FL57" s="323"/>
      <c r="FM57" s="10"/>
      <c r="FN57" s="265" t="e">
        <f>IF(AND($R$8=1,SUM(#REF!,#REF!)&gt;0,SUM(#REF!,#REF!)=ABS(#REF!)),P$15&amp;", "&amp;P$16&amp;", "&amp;$A57&amp;", "&amp;$B57&amp;", "&amp;$C57&amp;"; ","")</f>
        <v>#REF!</v>
      </c>
      <c r="FO57" s="258" t="e">
        <f>IF(AND($R$8=1,SUM(#REF!,#REF!)&gt;0,SUM(#REF!,#REF!)=ABS(#REF!)),Q$15&amp;", "&amp;Q$16&amp;", "&amp;$A57&amp;", "&amp;$B57&amp;", "&amp;$C57&amp;"; ","")</f>
        <v>#REF!</v>
      </c>
      <c r="FP57" s="259" t="e">
        <f>IF(AND($R$8=1,SUM(#REF!,#REF!)&gt;0,SUM(#REF!,#REF!)=ABS(#REF!)),R$15&amp;", "&amp;R$16&amp;", "&amp;$A57&amp;", "&amp;$B57&amp;", "&amp;$C57&amp;"; ","")</f>
        <v>#REF!</v>
      </c>
      <c r="FQ57" s="258" t="e">
        <f>IF(AND($R$8=1,SUM(#REF!,#REF!)&gt;0,SUM(#REF!,#REF!)=ABS(#REF!)),S$15&amp;", "&amp;S$16&amp;", "&amp;$A57&amp;", "&amp;$B57&amp;", "&amp;$C57&amp;"; ","")</f>
        <v>#REF!</v>
      </c>
      <c r="FR57" s="812" t="e">
        <f>IF(AND($R$8=1,SUM(#REF!,#REF!)&gt;0,SUM(#REF!,#REF!)=ABS(#REF!)),T$15&amp;", "&amp;T$16&amp;", "&amp;$A57&amp;", "&amp;$B57&amp;", "&amp;$C57&amp;"; ","")</f>
        <v>#REF!</v>
      </c>
      <c r="FS57" s="266" t="e">
        <f>IF(AND($R$8=1,SUM(#REF!,#REF!)&gt;0,SUM(#REF!,#REF!)=ABS(#REF!)),U$15&amp;", "&amp;U$16&amp;", "&amp;$A57&amp;", "&amp;$B57&amp;", "&amp;$C57&amp;"; ","")</f>
        <v>#REF!</v>
      </c>
      <c r="FT57" s="324"/>
      <c r="FU57" s="3"/>
      <c r="FV57" s="3"/>
      <c r="FW57" s="3"/>
      <c r="FX57" s="3"/>
      <c r="FY57" s="3"/>
      <c r="FZ57" s="3"/>
      <c r="GA57" s="3"/>
      <c r="GB57" s="3"/>
      <c r="GC57" s="3"/>
      <c r="GD57" s="323"/>
      <c r="GE57" s="10"/>
      <c r="GF57" s="265" t="e">
        <f>IF(AND($T$8=1,#REF!&gt;0,EU57=""),IF((#REF!/#REF!)&lt;0.25,AB$15&amp;", "&amp;AB$16&amp;", "&amp;$A57&amp;", "&amp;$B57&amp;", "&amp;$C57&amp;"; ",""),"")</f>
        <v>#REF!</v>
      </c>
      <c r="GG57" s="258" t="e">
        <f>IF(AND($T$8=1,#REF!&gt;0,EV57=""),IF((#REF!/#REF!)&lt;0.25,AC$15&amp;", "&amp;AC$16&amp;", "&amp;$A57&amp;", "&amp;$B57&amp;", "&amp;$C57&amp;"; ",""),"")</f>
        <v>#REF!</v>
      </c>
      <c r="GH57" s="259" t="e">
        <f>IF(AND($T$8=1,#REF!&gt;0,EW57=""),IF((#REF!/#REF!)&lt;0.25,AD$15&amp;", "&amp;AD$16&amp;", "&amp;$A57&amp;", "&amp;$B57&amp;", "&amp;$C57&amp;"; ",""),"")</f>
        <v>#REF!</v>
      </c>
      <c r="GI57" s="258" t="e">
        <f>IF(AND($T$8=1,#REF!&gt;0,EX57=""),IF((#REF!/#REF!)&lt;0.25,AE$15&amp;", "&amp;AE$16&amp;", "&amp;$A57&amp;", "&amp;$B57&amp;", "&amp;$C57&amp;"; ",""),"")</f>
        <v>#REF!</v>
      </c>
      <c r="GJ57" s="812" t="e">
        <f>IF(AND($T$8=1,#REF!&gt;0,EY57=""),IF((#REF!/#REF!)&lt;0.25,AF$15&amp;", "&amp;AF$16&amp;", "&amp;$A57&amp;", "&amp;$B57&amp;", "&amp;$C57&amp;"; ",""),"")</f>
        <v>#REF!</v>
      </c>
      <c r="GK57" s="266" t="e">
        <f>IF(AND($T$8=1,#REF!&gt;0,EZ57=""),IF((#REF!/#REF!)&lt;0.25,AG$15&amp;", "&amp;AG$16&amp;", "&amp;$A57&amp;", "&amp;$B57&amp;", "&amp;$C57&amp;"; ",""),"")</f>
        <v>#REF!</v>
      </c>
      <c r="GL57" s="324"/>
      <c r="GM57" s="323"/>
      <c r="GN57" s="10"/>
      <c r="GO57" s="265" t="e">
        <f>IF(AND($U$8=1,$B57="Long length",#REF!&lt;&gt;0),D$15&amp;", "&amp;D$16&amp;", "&amp;$A57&amp;", "&amp;$B57&amp;", "&amp;$C57&amp;"; ","")</f>
        <v>#REF!</v>
      </c>
      <c r="GP57" s="258" t="e">
        <f>IF(AND($U$8=1,$B57="Long length",#REF!&lt;&gt;0),E$15&amp;", "&amp;E$16&amp;", "&amp;$A57&amp;", "&amp;$B57&amp;", "&amp;$C57&amp;"; ","")</f>
        <v>#REF!</v>
      </c>
      <c r="GQ57" s="259" t="e">
        <f>IF(AND($U$8=1,$B57="Long length",#REF!&lt;&gt;0),F$15&amp;", "&amp;F$16&amp;", "&amp;$A57&amp;", "&amp;$B57&amp;", "&amp;$C57&amp;"; ","")</f>
        <v>#REF!</v>
      </c>
      <c r="GR57" s="258" t="e">
        <f>IF(AND($U$8=1,$B57="Long length",#REF!&lt;&gt;0),G$15&amp;", "&amp;G$16&amp;", "&amp;$A57&amp;", "&amp;$B57&amp;", "&amp;$C57&amp;"; ","")</f>
        <v>#REF!</v>
      </c>
      <c r="GS57" s="812" t="e">
        <f>IF(AND($U$8=1,$B57="Long length",#REF!&lt;&gt;0),H$15&amp;", "&amp;H$16&amp;", "&amp;$A57&amp;", "&amp;$B57&amp;", "&amp;$C57&amp;"; ","")</f>
        <v>#REF!</v>
      </c>
      <c r="GT57" s="266" t="e">
        <f>IF(AND($U$8=1,$B57="Long length",#REF!&lt;&gt;0),I$15&amp;", "&amp;I$16&amp;", "&amp;$A57&amp;", "&amp;$B57&amp;", "&amp;$C57&amp;"; ","")</f>
        <v>#REF!</v>
      </c>
      <c r="GU57" s="324"/>
    </row>
    <row r="58" spans="1:203" ht="12.75" customHeight="1" x14ac:dyDescent="0.2">
      <c r="A58" s="3" t="s">
        <v>11296</v>
      </c>
      <c r="B58" s="3" t="s">
        <v>11286</v>
      </c>
      <c r="C58" s="3" t="s">
        <v>11275</v>
      </c>
      <c r="E58" s="295"/>
      <c r="F58" s="10"/>
      <c r="G58" s="265" t="e">
        <f>IF(AND($D$8=1,#REF!&gt;0),P$15&amp;", "&amp;P$16&amp;", "&amp;$A58&amp;", "&amp;$B58&amp;", "&amp;$C58&amp;"; ","")</f>
        <v>#REF!</v>
      </c>
      <c r="H58" s="258" t="e">
        <f>IF(AND($D$8=1,#REF!&gt;0),Q$15&amp;", "&amp;Q$16&amp;", "&amp;$A58&amp;", "&amp;$B58&amp;", "&amp;$C58&amp;"; ","")</f>
        <v>#REF!</v>
      </c>
      <c r="I58" s="259" t="e">
        <f>IF(AND($D$8=1,#REF!&gt;0),R$15&amp;", "&amp;R$16&amp;", "&amp;$A58&amp;", "&amp;$B58&amp;", "&amp;$C58&amp;"; ","")</f>
        <v>#REF!</v>
      </c>
      <c r="J58" s="258" t="e">
        <f>IF(AND($D$8=1,#REF!&gt;0),S$15&amp;", "&amp;S$16&amp;", "&amp;$A58&amp;", "&amp;$B58&amp;", "&amp;$C58&amp;"; ","")</f>
        <v>#REF!</v>
      </c>
      <c r="K58" s="299" t="e">
        <f>IF(AND($D$8=1,#REF!&gt;0),T$15&amp;", "&amp;T$16&amp;", "&amp;$A58&amp;", "&amp;$B58&amp;", "&amp;$C58&amp;"; ","")</f>
        <v>#REF!</v>
      </c>
      <c r="L58" s="266" t="e">
        <f>IF(AND($D$8=1,#REF!&gt;0),U$15&amp;", "&amp;U$16&amp;", "&amp;$A58&amp;", "&amp;$B58&amp;", "&amp;$C58&amp;"; ","")</f>
        <v>#REF!</v>
      </c>
      <c r="M58" s="50"/>
      <c r="N58" s="295"/>
      <c r="O58" s="10"/>
      <c r="P58" s="265" t="e">
        <f>IF(AND($E$8=1,#REF!&lt;0),D$14&amp;", "&amp;D$15&amp;", "&amp;D$16&amp;", "&amp;$A58&amp;", "&amp;$B58&amp;", "&amp;$C58&amp;"; ","")</f>
        <v>#REF!</v>
      </c>
      <c r="Q58" s="258" t="e">
        <f>IF(AND($E$8=1,#REF!&lt;0),E$14&amp;", "&amp;E$15&amp;", "&amp;E$16&amp;", "&amp;$A58&amp;", "&amp;$B58&amp;", "&amp;$C58&amp;"; ","")</f>
        <v>#REF!</v>
      </c>
      <c r="R58" s="259" t="e">
        <f>IF(AND($E$8=1,#REF!&lt;0),F$14&amp;", "&amp;F$15&amp;", "&amp;F$16&amp;", "&amp;$A58&amp;", "&amp;$B58&amp;", "&amp;$C58&amp;"; ","")</f>
        <v>#REF!</v>
      </c>
      <c r="S58" s="258" t="e">
        <f>IF(AND($E$8=1,#REF!&lt;0),G$14&amp;", "&amp;G$15&amp;", "&amp;G$16&amp;", "&amp;$A58&amp;", "&amp;$B58&amp;", "&amp;$C58&amp;"; ","")</f>
        <v>#REF!</v>
      </c>
      <c r="T58" s="299" t="e">
        <f>IF(AND($E$8=1,#REF!&lt;0),H$14&amp;", "&amp;H$15&amp;", "&amp;H$16&amp;", "&amp;$A58&amp;", "&amp;$B58&amp;", "&amp;$C58&amp;"; ","")</f>
        <v>#REF!</v>
      </c>
      <c r="U58" s="299" t="e">
        <f>IF(AND($E$8=1,#REF!&lt;0),I$14&amp;", "&amp;I$15&amp;", "&amp;I$16&amp;", "&amp;$A58&amp;", "&amp;$B58&amp;", "&amp;$C58&amp;"; ","")</f>
        <v>#REF!</v>
      </c>
      <c r="V58" s="265" t="e">
        <f>IF(AND($E$8=1,#REF!&lt;0),J$14&amp;", "&amp;J$15&amp;", "&amp;J$16&amp;", "&amp;$A58&amp;", "&amp;$B58&amp;", "&amp;$C58&amp;"; ","")</f>
        <v>#REF!</v>
      </c>
      <c r="W58" s="258" t="e">
        <f>IF(AND($E$8=1,#REF!&lt;0),K$14&amp;", "&amp;K$15&amp;", "&amp;K$16&amp;", "&amp;$A58&amp;", "&amp;$B58&amp;", "&amp;$C58&amp;"; ","")</f>
        <v>#REF!</v>
      </c>
      <c r="X58" s="259" t="e">
        <f>IF(AND($E$8=1,#REF!&lt;0),L$14&amp;", "&amp;L$15&amp;", "&amp;L$16&amp;", "&amp;$A58&amp;", "&amp;$B58&amp;", "&amp;$C58&amp;"; ","")</f>
        <v>#REF!</v>
      </c>
      <c r="Y58" s="258" t="e">
        <f>IF(AND($E$8=1,#REF!&lt;0),M$14&amp;", "&amp;M$15&amp;", "&amp;M$16&amp;", "&amp;$A58&amp;", "&amp;$B58&amp;", "&amp;$C58&amp;"; ","")</f>
        <v>#REF!</v>
      </c>
      <c r="Z58" s="299" t="e">
        <f>IF(AND($E$8=1,#REF!&lt;0),N$14&amp;", "&amp;N$15&amp;", "&amp;N$16&amp;", "&amp;$A58&amp;", "&amp;$B58&amp;", "&amp;$C58&amp;"; ","")</f>
        <v>#REF!</v>
      </c>
      <c r="AA58" s="299" t="e">
        <f>IF(AND($E$8=1,#REF!&lt;0),O$14&amp;", "&amp;O$15&amp;", "&amp;O$16&amp;", "&amp;$A58&amp;", "&amp;$B58&amp;", "&amp;$C58&amp;"; ","")</f>
        <v>#REF!</v>
      </c>
      <c r="AB58" s="265" t="e">
        <f>IF(AND($E$8=1,#REF!&lt;0),V$14&amp;", "&amp;V$15&amp;", "&amp;V$16&amp;", "&amp;$A58&amp;", "&amp;$B58&amp;", "&amp;$C58&amp;"; ","")</f>
        <v>#REF!</v>
      </c>
      <c r="AC58" s="258" t="e">
        <f>IF(AND($E$8=1,#REF!&lt;0),W$14&amp;", "&amp;W$15&amp;", "&amp;W$16&amp;", "&amp;$A58&amp;", "&amp;$B58&amp;", "&amp;$C58&amp;"; ","")</f>
        <v>#REF!</v>
      </c>
      <c r="AD58" s="259" t="e">
        <f>IF(AND($E$8=1,#REF!&lt;0),X$14&amp;", "&amp;X$15&amp;", "&amp;X$16&amp;", "&amp;$A58&amp;", "&amp;$B58&amp;", "&amp;$C58&amp;"; ","")</f>
        <v>#REF!</v>
      </c>
      <c r="AE58" s="794" t="e">
        <f>IF(AND($E$8=1,#REF!&lt;0),Y$14&amp;", "&amp;Y$15&amp;", "&amp;Y$16&amp;", "&amp;$A58&amp;", "&amp;$B58&amp;", "&amp;$C58&amp;"; ","")</f>
        <v>#REF!</v>
      </c>
      <c r="AF58" s="259" t="e">
        <f>IF(AND($E$8=1,#REF!&lt;0),Z$14&amp;", "&amp;Z$15&amp;", "&amp;Z$16&amp;", "&amp;$A58&amp;", "&amp;$B58&amp;", "&amp;$C58&amp;"; ","")</f>
        <v>#REF!</v>
      </c>
      <c r="AG58" s="299" t="e">
        <f>IF(AND($E$8=1,#REF!&lt;0),AA$14&amp;", "&amp;AA$15&amp;", "&amp;AA$16&amp;", "&amp;$A58&amp;", "&amp;$B58&amp;", "&amp;$C58&amp;"; ","")</f>
        <v>#REF!</v>
      </c>
      <c r="AH58" s="265" t="e">
        <f>IF(AND($E$8=1,#REF!&lt;0),AB$14&amp;", "&amp;AB$15&amp;", "&amp;AB$16&amp;", "&amp;$A58&amp;", "&amp;$B58&amp;", "&amp;$C58&amp;"; ","")</f>
        <v>#REF!</v>
      </c>
      <c r="AI58" s="258" t="e">
        <f>IF(AND($E$8=1,#REF!&lt;0),AC$14&amp;", "&amp;AC$15&amp;", "&amp;AC$16&amp;", "&amp;$A58&amp;", "&amp;$B58&amp;", "&amp;$C58&amp;"; ","")</f>
        <v>#REF!</v>
      </c>
      <c r="AJ58" s="259" t="e">
        <f>IF(AND($E$8=1,#REF!&lt;0),AD$14&amp;", "&amp;AD$15&amp;", "&amp;AD$16&amp;", "&amp;$A58&amp;", "&amp;$B58&amp;", "&amp;$C58&amp;"; ","")</f>
        <v>#REF!</v>
      </c>
      <c r="AK58" s="794" t="e">
        <f>IF(AND($E$8=1,#REF!&lt;0),AE$14&amp;", "&amp;AE$15&amp;", "&amp;AE$16&amp;", "&amp;$A58&amp;", "&amp;$B58&amp;", "&amp;$C58&amp;"; ","")</f>
        <v>#REF!</v>
      </c>
      <c r="AL58" s="259" t="e">
        <f>IF(AND($E$8=1,#REF!&lt;0),AF$14&amp;", "&amp;AF$15&amp;", "&amp;AF$16&amp;", "&amp;$A58&amp;", "&amp;$B58&amp;", "&amp;$C58&amp;"; ","")</f>
        <v>#REF!</v>
      </c>
      <c r="AM58" s="803" t="e">
        <f>IF(AND($E$8=1,#REF!&lt;0),AG$14&amp;", "&amp;AG$15&amp;", "&amp;AG$16&amp;", "&amp;$A58&amp;", "&amp;$B58&amp;", "&amp;$C58&amp;"; ","")</f>
        <v>#REF!</v>
      </c>
      <c r="AN58" s="50"/>
      <c r="AO58" s="295"/>
      <c r="AP58" s="10"/>
      <c r="AQ58" s="265" t="e">
        <f>IF(AND($F$8=1,ABS(#REF!)&lt;&gt;INT(ABS(#REF!))),D$14&amp;", "&amp;D$15&amp;", "&amp;D$16&amp;", "&amp;$A58&amp;", "&amp;$B58&amp;", "&amp;$C58&amp;"; ","")</f>
        <v>#REF!</v>
      </c>
      <c r="AR58" s="258" t="e">
        <f>IF(AND($F$8=1,ABS(#REF!)&lt;&gt;INT(ABS(#REF!))),E$14&amp;", "&amp;E$15&amp;", "&amp;E$16&amp;", "&amp;$A58&amp;", "&amp;$B58&amp;", "&amp;$C58&amp;"; ","")</f>
        <v>#REF!</v>
      </c>
      <c r="AS58" s="259" t="e">
        <f>IF(AND($F$8=1,ABS(#REF!)&lt;&gt;INT(ABS(#REF!))),F$14&amp;", "&amp;F$15&amp;", "&amp;F$16&amp;", "&amp;$A58&amp;", "&amp;$B58&amp;", "&amp;$C58&amp;"; ","")</f>
        <v>#REF!</v>
      </c>
      <c r="AT58" s="258" t="e">
        <f>IF(AND($F$8=1,ABS(#REF!)&lt;&gt;INT(ABS(#REF!))),G$14&amp;", "&amp;G$15&amp;", "&amp;G$16&amp;", "&amp;$A58&amp;", "&amp;$B58&amp;", "&amp;$C58&amp;"; ","")</f>
        <v>#REF!</v>
      </c>
      <c r="AU58" s="299" t="e">
        <f>IF(AND($F$8=1,ABS(#REF!)&lt;&gt;INT(ABS(#REF!))),H$14&amp;", "&amp;H$15&amp;", "&amp;H$16&amp;", "&amp;$A58&amp;", "&amp;$B58&amp;", "&amp;$C58&amp;"; ","")</f>
        <v>#REF!</v>
      </c>
      <c r="AV58" s="299" t="e">
        <f>IF(AND($F$8=1,ABS(#REF!)&lt;&gt;INT(ABS(#REF!))),I$14&amp;", "&amp;I$15&amp;", "&amp;I$16&amp;", "&amp;$A58&amp;", "&amp;$B58&amp;", "&amp;$C58&amp;"; ","")</f>
        <v>#REF!</v>
      </c>
      <c r="AW58" s="265" t="e">
        <f>IF(AND($F$8=1,ABS(#REF!)&lt;&gt;INT(ABS(#REF!))),J$14&amp;", "&amp;J$15&amp;", "&amp;J$16&amp;", "&amp;$A58&amp;", "&amp;$B58&amp;", "&amp;$C58&amp;"; ","")</f>
        <v>#REF!</v>
      </c>
      <c r="AX58" s="258" t="e">
        <f>IF(AND($F$8=1,ABS(#REF!)&lt;&gt;INT(ABS(#REF!))),K$14&amp;", "&amp;K$15&amp;", "&amp;K$16&amp;", "&amp;$A58&amp;", "&amp;$B58&amp;", "&amp;$C58&amp;"; ","")</f>
        <v>#REF!</v>
      </c>
      <c r="AY58" s="259" t="e">
        <f>IF(AND($F$8=1,ABS(#REF!)&lt;&gt;INT(ABS(#REF!))),L$14&amp;", "&amp;L$15&amp;", "&amp;L$16&amp;", "&amp;$A58&amp;", "&amp;$B58&amp;", "&amp;$C58&amp;"; ","")</f>
        <v>#REF!</v>
      </c>
      <c r="AZ58" s="258" t="e">
        <f>IF(AND($F$8=1,ABS(#REF!)&lt;&gt;INT(ABS(#REF!))),M$14&amp;", "&amp;M$15&amp;", "&amp;M$16&amp;", "&amp;$A58&amp;", "&amp;$B58&amp;", "&amp;$C58&amp;"; ","")</f>
        <v>#REF!</v>
      </c>
      <c r="BA58" s="299" t="e">
        <f>IF(AND($F$8=1,ABS(#REF!)&lt;&gt;INT(ABS(#REF!))),N$14&amp;", "&amp;N$15&amp;", "&amp;N$16&amp;", "&amp;$A58&amp;", "&amp;$B58&amp;", "&amp;$C58&amp;"; ","")</f>
        <v>#REF!</v>
      </c>
      <c r="BB58" s="803" t="e">
        <f>IF(AND($F$8=1,ABS(#REF!)&lt;&gt;INT(ABS(#REF!))),O$14&amp;", "&amp;O$15&amp;", "&amp;O$16&amp;", "&amp;$A58&amp;", "&amp;$B58&amp;", "&amp;$C58&amp;"; ","")</f>
        <v>#REF!</v>
      </c>
      <c r="BC58" s="265" t="e">
        <f>IF(AND($F$8=1,ABS(#REF!)&lt;&gt;INT(ABS(#REF!))),P$14&amp;", "&amp;P$15&amp;", "&amp;P$16&amp;", "&amp;$A58&amp;", "&amp;$B58&amp;", "&amp;$C58&amp;"; ","")</f>
        <v>#REF!</v>
      </c>
      <c r="BD58" s="258" t="e">
        <f>IF(AND($F$8=1,ABS(#REF!)&lt;&gt;INT(ABS(#REF!))),Q$14&amp;", "&amp;Q$15&amp;", "&amp;Q$16&amp;", "&amp;$A58&amp;", "&amp;$B58&amp;", "&amp;$C58&amp;"; ","")</f>
        <v>#REF!</v>
      </c>
      <c r="BE58" s="259" t="e">
        <f>IF(AND($F$8=1,ABS(#REF!)&lt;&gt;INT(ABS(#REF!))),R$14&amp;", "&amp;R$15&amp;", "&amp;R$16&amp;", "&amp;$A58&amp;", "&amp;$B58&amp;", "&amp;$C58&amp;"; ","")</f>
        <v>#REF!</v>
      </c>
      <c r="BF58" s="258" t="e">
        <f>IF(AND($F$8=1,ABS(#REF!)&lt;&gt;INT(ABS(#REF!))),S$14&amp;", "&amp;S$15&amp;", "&amp;S$16&amp;", "&amp;$A58&amp;", "&amp;$B58&amp;", "&amp;$C58&amp;"; ","")</f>
        <v>#REF!</v>
      </c>
      <c r="BG58" s="299" t="e">
        <f>IF(AND($F$8=1,ABS(#REF!)&lt;&gt;INT(ABS(#REF!))),T$14&amp;", "&amp;T$15&amp;", "&amp;T$16&amp;", "&amp;$A58&amp;", "&amp;$B58&amp;", "&amp;$C58&amp;"; ","")</f>
        <v>#REF!</v>
      </c>
      <c r="BH58" s="803" t="e">
        <f>IF(AND($F$8=1,ABS(#REF!)&lt;&gt;INT(ABS(#REF!))),U$14&amp;", "&amp;U$15&amp;", "&amp;U$16&amp;", "&amp;$A58&amp;", "&amp;$B58&amp;", "&amp;$C58&amp;"; ","")</f>
        <v>#REF!</v>
      </c>
      <c r="BI58" s="265" t="e">
        <f>IF(AND($F$8=1,ABS(#REF!)&lt;&gt;INT(ABS(#REF!))),V$14&amp;", "&amp;V$15&amp;", "&amp;V$16&amp;", "&amp;$A58&amp;", "&amp;$B58&amp;", "&amp;$C58&amp;"; ","")</f>
        <v>#REF!</v>
      </c>
      <c r="BJ58" s="258" t="e">
        <f>IF(AND($F$8=1,ABS(#REF!)&lt;&gt;INT(ABS(#REF!))),W$14&amp;", "&amp;W$15&amp;", "&amp;W$16&amp;", "&amp;$A58&amp;", "&amp;$B58&amp;", "&amp;$C58&amp;"; ","")</f>
        <v>#REF!</v>
      </c>
      <c r="BK58" s="259" t="e">
        <f>IF(AND($F$8=1,ABS(#REF!)&lt;&gt;INT(ABS(#REF!))),X$14&amp;", "&amp;X$15&amp;", "&amp;X$16&amp;", "&amp;$A58&amp;", "&amp;$B58&amp;", "&amp;$C58&amp;"; ","")</f>
        <v>#REF!</v>
      </c>
      <c r="BL58" s="258" t="e">
        <f>IF(AND($F$8=1,ABS(#REF!)&lt;&gt;INT(ABS(#REF!))),Y$14&amp;", "&amp;Y$15&amp;", "&amp;Y$16&amp;", "&amp;$A58&amp;", "&amp;$B58&amp;", "&amp;$C58&amp;"; ","")</f>
        <v>#REF!</v>
      </c>
      <c r="BM58" s="299" t="e">
        <f>IF(AND($F$8=1,ABS(#REF!)&lt;&gt;INT(ABS(#REF!))),Z$14&amp;", "&amp;Z$15&amp;", "&amp;Z$16&amp;", "&amp;$A58&amp;", "&amp;$B58&amp;", "&amp;$C58&amp;"; ","")</f>
        <v>#REF!</v>
      </c>
      <c r="BN58" s="803" t="e">
        <f>IF(AND($F$8=1,ABS(#REF!)&lt;&gt;INT(ABS(#REF!))),AA$14&amp;", "&amp;AA$15&amp;", "&amp;AA$16&amp;", "&amp;$A58&amp;", "&amp;$B58&amp;", "&amp;$C58&amp;"; ","")</f>
        <v>#REF!</v>
      </c>
      <c r="BO58" s="50"/>
      <c r="BP58" s="295"/>
      <c r="BQ58" s="10"/>
      <c r="BR58" s="281"/>
      <c r="BS58" s="280"/>
      <c r="BT58" s="288"/>
      <c r="BU58" s="280"/>
      <c r="BV58" s="305"/>
      <c r="BW58" s="305"/>
      <c r="BX58" s="281"/>
      <c r="BY58" s="280"/>
      <c r="BZ58" s="288"/>
      <c r="CA58" s="280"/>
      <c r="CB58" s="305"/>
      <c r="CC58" s="805"/>
      <c r="CD58" s="305"/>
      <c r="CE58" s="809"/>
      <c r="CF58" s="305"/>
      <c r="CG58" s="809"/>
      <c r="CH58" s="305"/>
      <c r="CI58" s="305"/>
      <c r="CJ58" s="281"/>
      <c r="CK58" s="280"/>
      <c r="CL58" s="288"/>
      <c r="CM58" s="280"/>
      <c r="CN58" s="305"/>
      <c r="CO58" s="304"/>
      <c r="CP58" s="50"/>
      <c r="CQ58" s="295"/>
      <c r="CR58" s="10"/>
      <c r="CV58" s="32" t="s">
        <v>11271</v>
      </c>
      <c r="CW58" s="32" t="s">
        <v>11272</v>
      </c>
      <c r="CX58" s="32" t="s">
        <v>11271</v>
      </c>
      <c r="CY58" s="32" t="s">
        <v>11272</v>
      </c>
      <c r="CZ58" s="32" t="s">
        <v>11271</v>
      </c>
      <c r="DA58" s="32" t="s">
        <v>11272</v>
      </c>
      <c r="DB58" s="32" t="s">
        <v>11271</v>
      </c>
      <c r="DC58" s="32" t="s">
        <v>11272</v>
      </c>
      <c r="DD58" s="32" t="s">
        <v>11271</v>
      </c>
      <c r="DE58" s="32" t="s">
        <v>11272</v>
      </c>
      <c r="DF58" s="32" t="s">
        <v>11271</v>
      </c>
      <c r="DG58" s="32" t="s">
        <v>11272</v>
      </c>
      <c r="DH58" s="32" t="s">
        <v>11271</v>
      </c>
      <c r="DI58" s="32" t="s">
        <v>11272</v>
      </c>
      <c r="DJ58" s="32" t="s">
        <v>11271</v>
      </c>
      <c r="DK58" s="32" t="s">
        <v>11272</v>
      </c>
      <c r="DL58" s="32" t="s">
        <v>11271</v>
      </c>
      <c r="DM58" s="32" t="s">
        <v>11272</v>
      </c>
      <c r="DN58" s="32" t="s">
        <v>11271</v>
      </c>
      <c r="DO58" s="32" t="s">
        <v>11272</v>
      </c>
      <c r="DP58" s="32" t="s">
        <v>11271</v>
      </c>
      <c r="DQ58" s="32" t="s">
        <v>11272</v>
      </c>
      <c r="DR58" s="32" t="s">
        <v>11271</v>
      </c>
      <c r="DS58" s="32" t="s">
        <v>11272</v>
      </c>
      <c r="DT58" s="32" t="s">
        <v>11271</v>
      </c>
      <c r="DU58" s="32" t="s">
        <v>11272</v>
      </c>
      <c r="DV58" s="32" t="s">
        <v>11271</v>
      </c>
      <c r="DW58" s="32" t="s">
        <v>11272</v>
      </c>
      <c r="DX58" s="32" t="s">
        <v>11271</v>
      </c>
      <c r="DY58" s="32" t="s">
        <v>11272</v>
      </c>
      <c r="DZ58" s="3"/>
      <c r="EA58" s="295"/>
      <c r="EB58" s="10"/>
      <c r="EC58" s="265" t="e">
        <f>IF(AND($I$8=1,#REF!&lt;&gt;ROUND(#REF!,2)),AB$15&amp;", "&amp;AB$16&amp;", "&amp;$A58&amp;", "&amp;$B58&amp;", "&amp;$C58&amp;"; ","")</f>
        <v>#REF!</v>
      </c>
      <c r="ED58" s="258" t="e">
        <f>IF(AND($I$8=1,#REF!&lt;&gt;ROUND(#REF!,2)),AC$15&amp;", "&amp;AC$16&amp;", "&amp;$A58&amp;", "&amp;$B58&amp;", "&amp;$C58&amp;"; ","")</f>
        <v>#REF!</v>
      </c>
      <c r="EE58" s="259" t="e">
        <f>IF(AND($I$8=1,#REF!&lt;&gt;ROUND(#REF!,2)),AD$15&amp;", "&amp;AD$16&amp;", "&amp;$A58&amp;", "&amp;$B58&amp;", "&amp;$C58&amp;"; ","")</f>
        <v>#REF!</v>
      </c>
      <c r="EF58" s="258" t="e">
        <f>IF(AND($I$8=1,#REF!&lt;&gt;ROUND(#REF!,2)),AE$15&amp;", "&amp;AE$16&amp;", "&amp;$A58&amp;", "&amp;$B58&amp;", "&amp;$C58&amp;"; ","")</f>
        <v>#REF!</v>
      </c>
      <c r="EG58" s="299" t="e">
        <f>IF(AND($I$8=1,#REF!&lt;&gt;ROUND(#REF!,2)),AF$15&amp;", "&amp;AF$16&amp;", "&amp;$A58&amp;", "&amp;$B58&amp;", "&amp;$C58&amp;"; ","")</f>
        <v>#REF!</v>
      </c>
      <c r="EH58" s="266" t="e">
        <f>IF(AND($I$8=1,#REF!&lt;&gt;ROUND(#REF!,2)),AG$15&amp;", "&amp;AG$16&amp;", "&amp;$A58&amp;", "&amp;$B58&amp;", "&amp;$C58&amp;"; ","")</f>
        <v>#REF!</v>
      </c>
      <c r="EI58" s="50"/>
      <c r="EJ58" s="295"/>
      <c r="EK58" s="10"/>
      <c r="EL58" s="265" t="e">
        <f>IF(AND($J$8=1,#REF!&gt;#REF!),AB$15&amp;", "&amp;AB$16&amp;", "&amp;$A58&amp;", "&amp;$B58&amp;", "&amp;$C58&amp;"; ","")</f>
        <v>#REF!</v>
      </c>
      <c r="EM58" s="258" t="e">
        <f>IF(AND($J$8=1,#REF!&gt;#REF!),AC$15&amp;", "&amp;AC$16&amp;", "&amp;$A58&amp;", "&amp;$B58&amp;", "&amp;$C58&amp;"; ","")</f>
        <v>#REF!</v>
      </c>
      <c r="EN58" s="259" t="e">
        <f>IF(AND($J$8=1,#REF!&gt;#REF!),AD$15&amp;", "&amp;AD$16&amp;", "&amp;$A58&amp;", "&amp;$B58&amp;", "&amp;$C58&amp;"; ","")</f>
        <v>#REF!</v>
      </c>
      <c r="EO58" s="258" t="e">
        <f>IF(AND($J$8=1,#REF!&gt;#REF!),AE$15&amp;", "&amp;AE$16&amp;", "&amp;$A58&amp;", "&amp;$B58&amp;", "&amp;$C58&amp;"; ","")</f>
        <v>#REF!</v>
      </c>
      <c r="EP58" s="812" t="e">
        <f>IF(AND($J$8=1,#REF!&gt;#REF!),AF$15&amp;", "&amp;AF$16&amp;", "&amp;$A58&amp;", "&amp;$B58&amp;", "&amp;$C58&amp;"; ","")</f>
        <v>#REF!</v>
      </c>
      <c r="EQ58" s="266" t="e">
        <f>IF(AND($J$8=1,#REF!&gt;#REF!),AG$15&amp;", "&amp;AG$16&amp;", "&amp;$A58&amp;", "&amp;$B58&amp;", "&amp;$C58&amp;"; ","")</f>
        <v>#REF!</v>
      </c>
      <c r="ER58" s="50"/>
      <c r="ES58" s="295"/>
      <c r="ET58" s="10"/>
      <c r="EU58" s="265" t="e">
        <f>IF(AND($K$8=1,#REF!&gt;0),IF((#REF!/#REF!)&lt;0.03,AB$15&amp;", "&amp;AB$16&amp;", "&amp;$A58&amp;", "&amp;$B58&amp;", "&amp;$C58&amp;"; ",""),"")</f>
        <v>#REF!</v>
      </c>
      <c r="EV58" s="258" t="e">
        <f>IF(AND($K$8=1,#REF!&gt;0),IF((#REF!/#REF!)&lt;0.03,AC$15&amp;", "&amp;AC$16&amp;", "&amp;$A58&amp;", "&amp;$B58&amp;", "&amp;$C58&amp;"; ",""),"")</f>
        <v>#REF!</v>
      </c>
      <c r="EW58" s="259" t="e">
        <f>IF(AND($K$8=1,#REF!&gt;0),IF((#REF!/#REF!)&lt;0.03,AD$15&amp;", "&amp;AD$16&amp;", "&amp;$A58&amp;", "&amp;$B58&amp;", "&amp;$C58&amp;"; ",""),"")</f>
        <v>#REF!</v>
      </c>
      <c r="EX58" s="258" t="e">
        <f>IF(AND($K$8=1,#REF!&gt;0),IF((#REF!/#REF!)&lt;0.03,AE$15&amp;", "&amp;AE$16&amp;", "&amp;$A58&amp;", "&amp;$B58&amp;", "&amp;$C58&amp;"; ",""),"")</f>
        <v>#REF!</v>
      </c>
      <c r="EY58" s="812" t="e">
        <f>IF(AND($K$8=1,#REF!&gt;0),IF((#REF!/#REF!)&lt;0.03,AF$15&amp;", "&amp;AF$16&amp;", "&amp;$A58&amp;", "&amp;$B58&amp;", "&amp;$C58&amp;"; ",""),"")</f>
        <v>#REF!</v>
      </c>
      <c r="EZ58" s="266" t="e">
        <f>IF(AND($K$8=1,#REF!&gt;0),IF((#REF!/#REF!)&lt;0.03,AG$15&amp;", "&amp;AG$16&amp;", "&amp;$A58&amp;", "&amp;$B58&amp;", "&amp;$C58&amp;"; ",""),"")</f>
        <v>#REF!</v>
      </c>
      <c r="FA58" s="50"/>
      <c r="FB58" s="3"/>
      <c r="FC58" s="323"/>
      <c r="FD58" s="10"/>
      <c r="FE58" s="265" t="e">
        <f>IF(AND($Q$8=1,SUM(#REF!,#REF!)&gt;$FC$22,#REF!=0),P$15&amp;", "&amp;P$16&amp;", "&amp;$A58&amp;", "&amp;$B58&amp;", "&amp;$C58&amp;"; ","")</f>
        <v>#REF!</v>
      </c>
      <c r="FF58" s="258" t="e">
        <f>IF(AND($Q$8=1,SUM(#REF!,#REF!)&gt;$FC$22,#REF!=0),Q$15&amp;", "&amp;Q$16&amp;", "&amp;$A58&amp;", "&amp;$B58&amp;", "&amp;$C58&amp;"; ","")</f>
        <v>#REF!</v>
      </c>
      <c r="FG58" s="259" t="e">
        <f>IF(AND($Q$8=1,SUM(#REF!,#REF!)&gt;$FC$22,#REF!=0),R$15&amp;", "&amp;R$16&amp;", "&amp;$A58&amp;", "&amp;$B58&amp;", "&amp;$C58&amp;"; ","")</f>
        <v>#REF!</v>
      </c>
      <c r="FH58" s="258" t="e">
        <f>IF(AND($Q$8=1,SUM(#REF!,#REF!)&gt;$FC$22,#REF!=0),S$15&amp;", "&amp;S$16&amp;", "&amp;$A58&amp;", "&amp;$B58&amp;", "&amp;$C58&amp;"; ","")</f>
        <v>#REF!</v>
      </c>
      <c r="FI58" s="812" t="e">
        <f>IF(AND($Q$8=1,SUM(#REF!,#REF!)&gt;$FC$22,#REF!=0),T$15&amp;", "&amp;T$16&amp;", "&amp;$A58&amp;", "&amp;$B58&amp;", "&amp;$C58&amp;"; ","")</f>
        <v>#REF!</v>
      </c>
      <c r="FJ58" s="266" t="e">
        <f>IF(AND($Q$8=1,SUM(#REF!,#REF!)&gt;$FC$22,#REF!=0),U$15&amp;", "&amp;U$16&amp;", "&amp;$A58&amp;", "&amp;$B58&amp;", "&amp;$C58&amp;"; ","")</f>
        <v>#REF!</v>
      </c>
      <c r="FK58" s="324"/>
      <c r="FL58" s="323"/>
      <c r="FM58" s="10"/>
      <c r="FN58" s="265" t="e">
        <f>IF(AND($R$8=1,SUM(#REF!,#REF!)&gt;0,SUM(#REF!,#REF!)=ABS(#REF!)),P$15&amp;", "&amp;P$16&amp;", "&amp;$A58&amp;", "&amp;$B58&amp;", "&amp;$C58&amp;"; ","")</f>
        <v>#REF!</v>
      </c>
      <c r="FO58" s="258" t="e">
        <f>IF(AND($R$8=1,SUM(#REF!,#REF!)&gt;0,SUM(#REF!,#REF!)=ABS(#REF!)),Q$15&amp;", "&amp;Q$16&amp;", "&amp;$A58&amp;", "&amp;$B58&amp;", "&amp;$C58&amp;"; ","")</f>
        <v>#REF!</v>
      </c>
      <c r="FP58" s="259" t="e">
        <f>IF(AND($R$8=1,SUM(#REF!,#REF!)&gt;0,SUM(#REF!,#REF!)=ABS(#REF!)),R$15&amp;", "&amp;R$16&amp;", "&amp;$A58&amp;", "&amp;$B58&amp;", "&amp;$C58&amp;"; ","")</f>
        <v>#REF!</v>
      </c>
      <c r="FQ58" s="258" t="e">
        <f>IF(AND($R$8=1,SUM(#REF!,#REF!)&gt;0,SUM(#REF!,#REF!)=ABS(#REF!)),S$15&amp;", "&amp;S$16&amp;", "&amp;$A58&amp;", "&amp;$B58&amp;", "&amp;$C58&amp;"; ","")</f>
        <v>#REF!</v>
      </c>
      <c r="FR58" s="812" t="e">
        <f>IF(AND($R$8=1,SUM(#REF!,#REF!)&gt;0,SUM(#REF!,#REF!)=ABS(#REF!)),T$15&amp;", "&amp;T$16&amp;", "&amp;$A58&amp;", "&amp;$B58&amp;", "&amp;$C58&amp;"; ","")</f>
        <v>#REF!</v>
      </c>
      <c r="FS58" s="266" t="e">
        <f>IF(AND($R$8=1,SUM(#REF!,#REF!)&gt;0,SUM(#REF!,#REF!)=ABS(#REF!)),U$15&amp;", "&amp;U$16&amp;", "&amp;$A58&amp;", "&amp;$B58&amp;", "&amp;$C58&amp;"; ","")</f>
        <v>#REF!</v>
      </c>
      <c r="FT58" s="324"/>
      <c r="FU58" s="3"/>
      <c r="FV58" s="3"/>
      <c r="FW58" s="3"/>
      <c r="FX58" s="3"/>
      <c r="FY58" s="3"/>
      <c r="FZ58" s="3"/>
      <c r="GA58" s="3"/>
      <c r="GB58" s="3"/>
      <c r="GC58" s="3"/>
      <c r="GD58" s="323"/>
      <c r="GE58" s="10"/>
      <c r="GF58" s="265" t="e">
        <f>IF(AND($T$8=1,#REF!&gt;0,EU58=""),IF((#REF!/#REF!)&lt;0.25,AB$15&amp;", "&amp;AB$16&amp;", "&amp;$A58&amp;", "&amp;$B58&amp;", "&amp;$C58&amp;"; ",""),"")</f>
        <v>#REF!</v>
      </c>
      <c r="GG58" s="258" t="e">
        <f>IF(AND($T$8=1,#REF!&gt;0,EV58=""),IF((#REF!/#REF!)&lt;0.25,AC$15&amp;", "&amp;AC$16&amp;", "&amp;$A58&amp;", "&amp;$B58&amp;", "&amp;$C58&amp;"; ",""),"")</f>
        <v>#REF!</v>
      </c>
      <c r="GH58" s="259" t="e">
        <f>IF(AND($T$8=1,#REF!&gt;0,EW58=""),IF((#REF!/#REF!)&lt;0.25,AD$15&amp;", "&amp;AD$16&amp;", "&amp;$A58&amp;", "&amp;$B58&amp;", "&amp;$C58&amp;"; ",""),"")</f>
        <v>#REF!</v>
      </c>
      <c r="GI58" s="258" t="e">
        <f>IF(AND($T$8=1,#REF!&gt;0,EX58=""),IF((#REF!/#REF!)&lt;0.25,AE$15&amp;", "&amp;AE$16&amp;", "&amp;$A58&amp;", "&amp;$B58&amp;", "&amp;$C58&amp;"; ",""),"")</f>
        <v>#REF!</v>
      </c>
      <c r="GJ58" s="812" t="e">
        <f>IF(AND($T$8=1,#REF!&gt;0,EY58=""),IF((#REF!/#REF!)&lt;0.25,AF$15&amp;", "&amp;AF$16&amp;", "&amp;$A58&amp;", "&amp;$B58&amp;", "&amp;$C58&amp;"; ",""),"")</f>
        <v>#REF!</v>
      </c>
      <c r="GK58" s="266" t="e">
        <f>IF(AND($T$8=1,#REF!&gt;0,EZ58=""),IF((#REF!/#REF!)&lt;0.25,AG$15&amp;", "&amp;AG$16&amp;", "&amp;$A58&amp;", "&amp;$B58&amp;", "&amp;$C58&amp;"; ",""),"")</f>
        <v>#REF!</v>
      </c>
      <c r="GL58" s="324"/>
      <c r="GM58" s="323"/>
      <c r="GN58" s="10"/>
      <c r="GO58" s="265" t="e">
        <f>IF(AND($U$8=1,$B58="Long length",#REF!&lt;&gt;0),D$15&amp;", "&amp;D$16&amp;", "&amp;$A58&amp;", "&amp;$B58&amp;", "&amp;$C58&amp;"; ","")</f>
        <v>#REF!</v>
      </c>
      <c r="GP58" s="258" t="e">
        <f>IF(AND($U$8=1,$B58="Long length",#REF!&lt;&gt;0),E$15&amp;", "&amp;E$16&amp;", "&amp;$A58&amp;", "&amp;$B58&amp;", "&amp;$C58&amp;"; ","")</f>
        <v>#REF!</v>
      </c>
      <c r="GQ58" s="259" t="e">
        <f>IF(AND($U$8=1,$B58="Long length",#REF!&lt;&gt;0),F$15&amp;", "&amp;F$16&amp;", "&amp;$A58&amp;", "&amp;$B58&amp;", "&amp;$C58&amp;"; ","")</f>
        <v>#REF!</v>
      </c>
      <c r="GR58" s="258" t="e">
        <f>IF(AND($U$8=1,$B58="Long length",#REF!&lt;&gt;0),G$15&amp;", "&amp;G$16&amp;", "&amp;$A58&amp;", "&amp;$B58&amp;", "&amp;$C58&amp;"; ","")</f>
        <v>#REF!</v>
      </c>
      <c r="GS58" s="812" t="e">
        <f>IF(AND($U$8=1,$B58="Long length",#REF!&lt;&gt;0),H$15&amp;", "&amp;H$16&amp;", "&amp;$A58&amp;", "&amp;$B58&amp;", "&amp;$C58&amp;"; ","")</f>
        <v>#REF!</v>
      </c>
      <c r="GT58" s="266" t="e">
        <f>IF(AND($U$8=1,$B58="Long length",#REF!&lt;&gt;0),I$15&amp;", "&amp;I$16&amp;", "&amp;$A58&amp;", "&amp;$B58&amp;", "&amp;$C58&amp;"; ","")</f>
        <v>#REF!</v>
      </c>
      <c r="GU58" s="324"/>
    </row>
    <row r="59" spans="1:203" ht="13.5" x14ac:dyDescent="0.2">
      <c r="A59" s="3" t="s">
        <v>11296</v>
      </c>
      <c r="B59" s="3" t="s">
        <v>11286</v>
      </c>
      <c r="C59" s="3" t="s">
        <v>11284</v>
      </c>
      <c r="E59" s="295"/>
      <c r="F59" s="10"/>
      <c r="G59" s="265" t="e">
        <f>IF(AND($D$8=1,#REF!&gt;0),P$15&amp;", "&amp;P$16&amp;", "&amp;$A59&amp;", "&amp;$B59&amp;", "&amp;$C59&amp;"; ","")</f>
        <v>#REF!</v>
      </c>
      <c r="H59" s="258" t="e">
        <f>IF(AND($D$8=1,#REF!&gt;0),Q$15&amp;", "&amp;Q$16&amp;", "&amp;$A59&amp;", "&amp;$B59&amp;", "&amp;$C59&amp;"; ","")</f>
        <v>#REF!</v>
      </c>
      <c r="I59" s="259" t="e">
        <f>IF(AND($D$8=1,#REF!&gt;0),R$15&amp;", "&amp;R$16&amp;", "&amp;$A59&amp;", "&amp;$B59&amp;", "&amp;$C59&amp;"; ","")</f>
        <v>#REF!</v>
      </c>
      <c r="J59" s="258" t="e">
        <f>IF(AND($D$8=1,#REF!&gt;0),S$15&amp;", "&amp;S$16&amp;", "&amp;$A59&amp;", "&amp;$B59&amp;", "&amp;$C59&amp;"; ","")</f>
        <v>#REF!</v>
      </c>
      <c r="K59" s="299" t="e">
        <f>IF(AND($D$8=1,#REF!&gt;0),T$15&amp;", "&amp;T$16&amp;", "&amp;$A59&amp;", "&amp;$B59&amp;", "&amp;$C59&amp;"; ","")</f>
        <v>#REF!</v>
      </c>
      <c r="L59" s="266" t="e">
        <f>IF(AND($D$8=1,#REF!&gt;0),U$15&amp;", "&amp;U$16&amp;", "&amp;$A59&amp;", "&amp;$B59&amp;", "&amp;$C59&amp;"; ","")</f>
        <v>#REF!</v>
      </c>
      <c r="M59" s="50"/>
      <c r="N59" s="295"/>
      <c r="O59" s="10"/>
      <c r="P59" s="265" t="e">
        <f>IF(AND($E$8=1,#REF!&lt;0),D$14&amp;", "&amp;D$15&amp;", "&amp;D$16&amp;", "&amp;$A59&amp;", "&amp;$B59&amp;", "&amp;$C59&amp;"; ","")</f>
        <v>#REF!</v>
      </c>
      <c r="Q59" s="258" t="e">
        <f>IF(AND($E$8=1,#REF!&lt;0),E$14&amp;", "&amp;E$15&amp;", "&amp;E$16&amp;", "&amp;$A59&amp;", "&amp;$B59&amp;", "&amp;$C59&amp;"; ","")</f>
        <v>#REF!</v>
      </c>
      <c r="R59" s="259" t="e">
        <f>IF(AND($E$8=1,#REF!&lt;0),F$14&amp;", "&amp;F$15&amp;", "&amp;F$16&amp;", "&amp;$A59&amp;", "&amp;$B59&amp;", "&amp;$C59&amp;"; ","")</f>
        <v>#REF!</v>
      </c>
      <c r="S59" s="258" t="e">
        <f>IF(AND($E$8=1,#REF!&lt;0),G$14&amp;", "&amp;G$15&amp;", "&amp;G$16&amp;", "&amp;$A59&amp;", "&amp;$B59&amp;", "&amp;$C59&amp;"; ","")</f>
        <v>#REF!</v>
      </c>
      <c r="T59" s="299" t="e">
        <f>IF(AND($E$8=1,#REF!&lt;0),H$14&amp;", "&amp;H$15&amp;", "&amp;H$16&amp;", "&amp;$A59&amp;", "&amp;$B59&amp;", "&amp;$C59&amp;"; ","")</f>
        <v>#REF!</v>
      </c>
      <c r="U59" s="299" t="e">
        <f>IF(AND($E$8=1,#REF!&lt;0),I$14&amp;", "&amp;I$15&amp;", "&amp;I$16&amp;", "&amp;$A59&amp;", "&amp;$B59&amp;", "&amp;$C59&amp;"; ","")</f>
        <v>#REF!</v>
      </c>
      <c r="V59" s="265" t="e">
        <f>IF(AND($E$8=1,#REF!&lt;0),J$14&amp;", "&amp;J$15&amp;", "&amp;J$16&amp;", "&amp;$A59&amp;", "&amp;$B59&amp;", "&amp;$C59&amp;"; ","")</f>
        <v>#REF!</v>
      </c>
      <c r="W59" s="258" t="e">
        <f>IF(AND($E$8=1,#REF!&lt;0),K$14&amp;", "&amp;K$15&amp;", "&amp;K$16&amp;", "&amp;$A59&amp;", "&amp;$B59&amp;", "&amp;$C59&amp;"; ","")</f>
        <v>#REF!</v>
      </c>
      <c r="X59" s="259" t="e">
        <f>IF(AND($E$8=1,#REF!&lt;0),L$14&amp;", "&amp;L$15&amp;", "&amp;L$16&amp;", "&amp;$A59&amp;", "&amp;$B59&amp;", "&amp;$C59&amp;"; ","")</f>
        <v>#REF!</v>
      </c>
      <c r="Y59" s="258" t="e">
        <f>IF(AND($E$8=1,#REF!&lt;0),M$14&amp;", "&amp;M$15&amp;", "&amp;M$16&amp;", "&amp;$A59&amp;", "&amp;$B59&amp;", "&amp;$C59&amp;"; ","")</f>
        <v>#REF!</v>
      </c>
      <c r="Z59" s="299" t="e">
        <f>IF(AND($E$8=1,#REF!&lt;0),N$14&amp;", "&amp;N$15&amp;", "&amp;N$16&amp;", "&amp;$A59&amp;", "&amp;$B59&amp;", "&amp;$C59&amp;"; ","")</f>
        <v>#REF!</v>
      </c>
      <c r="AA59" s="299" t="e">
        <f>IF(AND($E$8=1,#REF!&lt;0),O$14&amp;", "&amp;O$15&amp;", "&amp;O$16&amp;", "&amp;$A59&amp;", "&amp;$B59&amp;", "&amp;$C59&amp;"; ","")</f>
        <v>#REF!</v>
      </c>
      <c r="AB59" s="265" t="e">
        <f>IF(AND($E$8=1,#REF!&lt;0),V$14&amp;", "&amp;V$15&amp;", "&amp;V$16&amp;", "&amp;$A59&amp;", "&amp;$B59&amp;", "&amp;$C59&amp;"; ","")</f>
        <v>#REF!</v>
      </c>
      <c r="AC59" s="258" t="e">
        <f>IF(AND($E$8=1,#REF!&lt;0),W$14&amp;", "&amp;W$15&amp;", "&amp;W$16&amp;", "&amp;$A59&amp;", "&amp;$B59&amp;", "&amp;$C59&amp;"; ","")</f>
        <v>#REF!</v>
      </c>
      <c r="AD59" s="259" t="e">
        <f>IF(AND($E$8=1,#REF!&lt;0),X$14&amp;", "&amp;X$15&amp;", "&amp;X$16&amp;", "&amp;$A59&amp;", "&amp;$B59&amp;", "&amp;$C59&amp;"; ","")</f>
        <v>#REF!</v>
      </c>
      <c r="AE59" s="794" t="e">
        <f>IF(AND($E$8=1,#REF!&lt;0),Y$14&amp;", "&amp;Y$15&amp;", "&amp;Y$16&amp;", "&amp;$A59&amp;", "&amp;$B59&amp;", "&amp;$C59&amp;"; ","")</f>
        <v>#REF!</v>
      </c>
      <c r="AF59" s="259" t="e">
        <f>IF(AND($E$8=1,#REF!&lt;0),Z$14&amp;", "&amp;Z$15&amp;", "&amp;Z$16&amp;", "&amp;$A59&amp;", "&amp;$B59&amp;", "&amp;$C59&amp;"; ","")</f>
        <v>#REF!</v>
      </c>
      <c r="AG59" s="299" t="e">
        <f>IF(AND($E$8=1,#REF!&lt;0),AA$14&amp;", "&amp;AA$15&amp;", "&amp;AA$16&amp;", "&amp;$A59&amp;", "&amp;$B59&amp;", "&amp;$C59&amp;"; ","")</f>
        <v>#REF!</v>
      </c>
      <c r="AH59" s="265" t="e">
        <f>IF(AND($E$8=1,#REF!&lt;0),AB$14&amp;", "&amp;AB$15&amp;", "&amp;AB$16&amp;", "&amp;$A59&amp;", "&amp;$B59&amp;", "&amp;$C59&amp;"; ","")</f>
        <v>#REF!</v>
      </c>
      <c r="AI59" s="258" t="e">
        <f>IF(AND($E$8=1,#REF!&lt;0),AC$14&amp;", "&amp;AC$15&amp;", "&amp;AC$16&amp;", "&amp;$A59&amp;", "&amp;$B59&amp;", "&amp;$C59&amp;"; ","")</f>
        <v>#REF!</v>
      </c>
      <c r="AJ59" s="259" t="e">
        <f>IF(AND($E$8=1,#REF!&lt;0),AD$14&amp;", "&amp;AD$15&amp;", "&amp;AD$16&amp;", "&amp;$A59&amp;", "&amp;$B59&amp;", "&amp;$C59&amp;"; ","")</f>
        <v>#REF!</v>
      </c>
      <c r="AK59" s="794" t="e">
        <f>IF(AND($E$8=1,#REF!&lt;0),AE$14&amp;", "&amp;AE$15&amp;", "&amp;AE$16&amp;", "&amp;$A59&amp;", "&amp;$B59&amp;", "&amp;$C59&amp;"; ","")</f>
        <v>#REF!</v>
      </c>
      <c r="AL59" s="259" t="e">
        <f>IF(AND($E$8=1,#REF!&lt;0),AF$14&amp;", "&amp;AF$15&amp;", "&amp;AF$16&amp;", "&amp;$A59&amp;", "&amp;$B59&amp;", "&amp;$C59&amp;"; ","")</f>
        <v>#REF!</v>
      </c>
      <c r="AM59" s="803" t="e">
        <f>IF(AND($E$8=1,#REF!&lt;0),AG$14&amp;", "&amp;AG$15&amp;", "&amp;AG$16&amp;", "&amp;$A59&amp;", "&amp;$B59&amp;", "&amp;$C59&amp;"; ","")</f>
        <v>#REF!</v>
      </c>
      <c r="AN59" s="50"/>
      <c r="AO59" s="295"/>
      <c r="AP59" s="10"/>
      <c r="AQ59" s="265" t="e">
        <f>IF(AND($F$8=1,ABS(#REF!)&lt;&gt;INT(ABS(#REF!))),D$14&amp;", "&amp;D$15&amp;", "&amp;D$16&amp;", "&amp;$A59&amp;", "&amp;$B59&amp;", "&amp;$C59&amp;"; ","")</f>
        <v>#REF!</v>
      </c>
      <c r="AR59" s="258" t="e">
        <f>IF(AND($F$8=1,ABS(#REF!)&lt;&gt;INT(ABS(#REF!))),E$14&amp;", "&amp;E$15&amp;", "&amp;E$16&amp;", "&amp;$A59&amp;", "&amp;$B59&amp;", "&amp;$C59&amp;"; ","")</f>
        <v>#REF!</v>
      </c>
      <c r="AS59" s="259" t="e">
        <f>IF(AND($F$8=1,ABS(#REF!)&lt;&gt;INT(ABS(#REF!))),F$14&amp;", "&amp;F$15&amp;", "&amp;F$16&amp;", "&amp;$A59&amp;", "&amp;$B59&amp;", "&amp;$C59&amp;"; ","")</f>
        <v>#REF!</v>
      </c>
      <c r="AT59" s="258" t="e">
        <f>IF(AND($F$8=1,ABS(#REF!)&lt;&gt;INT(ABS(#REF!))),G$14&amp;", "&amp;G$15&amp;", "&amp;G$16&amp;", "&amp;$A59&amp;", "&amp;$B59&amp;", "&amp;$C59&amp;"; ","")</f>
        <v>#REF!</v>
      </c>
      <c r="AU59" s="299" t="e">
        <f>IF(AND($F$8=1,ABS(#REF!)&lt;&gt;INT(ABS(#REF!))),H$14&amp;", "&amp;H$15&amp;", "&amp;H$16&amp;", "&amp;$A59&amp;", "&amp;$B59&amp;", "&amp;$C59&amp;"; ","")</f>
        <v>#REF!</v>
      </c>
      <c r="AV59" s="299" t="e">
        <f>IF(AND($F$8=1,ABS(#REF!)&lt;&gt;INT(ABS(#REF!))),I$14&amp;", "&amp;I$15&amp;", "&amp;I$16&amp;", "&amp;$A59&amp;", "&amp;$B59&amp;", "&amp;$C59&amp;"; ","")</f>
        <v>#REF!</v>
      </c>
      <c r="AW59" s="265" t="e">
        <f>IF(AND($F$8=1,ABS(#REF!)&lt;&gt;INT(ABS(#REF!))),J$14&amp;", "&amp;J$15&amp;", "&amp;J$16&amp;", "&amp;$A59&amp;", "&amp;$B59&amp;", "&amp;$C59&amp;"; ","")</f>
        <v>#REF!</v>
      </c>
      <c r="AX59" s="258" t="e">
        <f>IF(AND($F$8=1,ABS(#REF!)&lt;&gt;INT(ABS(#REF!))),K$14&amp;", "&amp;K$15&amp;", "&amp;K$16&amp;", "&amp;$A59&amp;", "&amp;$B59&amp;", "&amp;$C59&amp;"; ","")</f>
        <v>#REF!</v>
      </c>
      <c r="AY59" s="259" t="e">
        <f>IF(AND($F$8=1,ABS(#REF!)&lt;&gt;INT(ABS(#REF!))),L$14&amp;", "&amp;L$15&amp;", "&amp;L$16&amp;", "&amp;$A59&amp;", "&amp;$B59&amp;", "&amp;$C59&amp;"; ","")</f>
        <v>#REF!</v>
      </c>
      <c r="AZ59" s="258" t="e">
        <f>IF(AND($F$8=1,ABS(#REF!)&lt;&gt;INT(ABS(#REF!))),M$14&amp;", "&amp;M$15&amp;", "&amp;M$16&amp;", "&amp;$A59&amp;", "&amp;$B59&amp;", "&amp;$C59&amp;"; ","")</f>
        <v>#REF!</v>
      </c>
      <c r="BA59" s="299" t="e">
        <f>IF(AND($F$8=1,ABS(#REF!)&lt;&gt;INT(ABS(#REF!))),N$14&amp;", "&amp;N$15&amp;", "&amp;N$16&amp;", "&amp;$A59&amp;", "&amp;$B59&amp;", "&amp;$C59&amp;"; ","")</f>
        <v>#REF!</v>
      </c>
      <c r="BB59" s="803" t="e">
        <f>IF(AND($F$8=1,ABS(#REF!)&lt;&gt;INT(ABS(#REF!))),O$14&amp;", "&amp;O$15&amp;", "&amp;O$16&amp;", "&amp;$A59&amp;", "&amp;$B59&amp;", "&amp;$C59&amp;"; ","")</f>
        <v>#REF!</v>
      </c>
      <c r="BC59" s="265" t="e">
        <f>IF(AND($F$8=1,ABS(#REF!)&lt;&gt;INT(ABS(#REF!))),P$14&amp;", "&amp;P$15&amp;", "&amp;P$16&amp;", "&amp;$A59&amp;", "&amp;$B59&amp;", "&amp;$C59&amp;"; ","")</f>
        <v>#REF!</v>
      </c>
      <c r="BD59" s="258" t="e">
        <f>IF(AND($F$8=1,ABS(#REF!)&lt;&gt;INT(ABS(#REF!))),Q$14&amp;", "&amp;Q$15&amp;", "&amp;Q$16&amp;", "&amp;$A59&amp;", "&amp;$B59&amp;", "&amp;$C59&amp;"; ","")</f>
        <v>#REF!</v>
      </c>
      <c r="BE59" s="259" t="e">
        <f>IF(AND($F$8=1,ABS(#REF!)&lt;&gt;INT(ABS(#REF!))),R$14&amp;", "&amp;R$15&amp;", "&amp;R$16&amp;", "&amp;$A59&amp;", "&amp;$B59&amp;", "&amp;$C59&amp;"; ","")</f>
        <v>#REF!</v>
      </c>
      <c r="BF59" s="258" t="e">
        <f>IF(AND($F$8=1,ABS(#REF!)&lt;&gt;INT(ABS(#REF!))),S$14&amp;", "&amp;S$15&amp;", "&amp;S$16&amp;", "&amp;$A59&amp;", "&amp;$B59&amp;", "&amp;$C59&amp;"; ","")</f>
        <v>#REF!</v>
      </c>
      <c r="BG59" s="299" t="e">
        <f>IF(AND($F$8=1,ABS(#REF!)&lt;&gt;INT(ABS(#REF!))),T$14&amp;", "&amp;T$15&amp;", "&amp;T$16&amp;", "&amp;$A59&amp;", "&amp;$B59&amp;", "&amp;$C59&amp;"; ","")</f>
        <v>#REF!</v>
      </c>
      <c r="BH59" s="803" t="e">
        <f>IF(AND($F$8=1,ABS(#REF!)&lt;&gt;INT(ABS(#REF!))),U$14&amp;", "&amp;U$15&amp;", "&amp;U$16&amp;", "&amp;$A59&amp;", "&amp;$B59&amp;", "&amp;$C59&amp;"; ","")</f>
        <v>#REF!</v>
      </c>
      <c r="BI59" s="265" t="e">
        <f>IF(AND($F$8=1,ABS(#REF!)&lt;&gt;INT(ABS(#REF!))),V$14&amp;", "&amp;V$15&amp;", "&amp;V$16&amp;", "&amp;$A59&amp;", "&amp;$B59&amp;", "&amp;$C59&amp;"; ","")</f>
        <v>#REF!</v>
      </c>
      <c r="BJ59" s="258" t="e">
        <f>IF(AND($F$8=1,ABS(#REF!)&lt;&gt;INT(ABS(#REF!))),W$14&amp;", "&amp;W$15&amp;", "&amp;W$16&amp;", "&amp;$A59&amp;", "&amp;$B59&amp;", "&amp;$C59&amp;"; ","")</f>
        <v>#REF!</v>
      </c>
      <c r="BK59" s="259" t="e">
        <f>IF(AND($F$8=1,ABS(#REF!)&lt;&gt;INT(ABS(#REF!))),X$14&amp;", "&amp;X$15&amp;", "&amp;X$16&amp;", "&amp;$A59&amp;", "&amp;$B59&amp;", "&amp;$C59&amp;"; ","")</f>
        <v>#REF!</v>
      </c>
      <c r="BL59" s="258" t="e">
        <f>IF(AND($F$8=1,ABS(#REF!)&lt;&gt;INT(ABS(#REF!))),Y$14&amp;", "&amp;Y$15&amp;", "&amp;Y$16&amp;", "&amp;$A59&amp;", "&amp;$B59&amp;", "&amp;$C59&amp;"; ","")</f>
        <v>#REF!</v>
      </c>
      <c r="BM59" s="299" t="e">
        <f>IF(AND($F$8=1,ABS(#REF!)&lt;&gt;INT(ABS(#REF!))),Z$14&amp;", "&amp;Z$15&amp;", "&amp;Z$16&amp;", "&amp;$A59&amp;", "&amp;$B59&amp;", "&amp;$C59&amp;"; ","")</f>
        <v>#REF!</v>
      </c>
      <c r="BN59" s="803" t="e">
        <f>IF(AND($F$8=1,ABS(#REF!)&lt;&gt;INT(ABS(#REF!))),AA$14&amp;", "&amp;AA$15&amp;", "&amp;AA$16&amp;", "&amp;$A59&amp;", "&amp;$B59&amp;", "&amp;$C59&amp;"; ","")</f>
        <v>#REF!</v>
      </c>
      <c r="BO59" s="50"/>
      <c r="BP59" s="295"/>
      <c r="BQ59" s="10"/>
      <c r="BR59" s="281"/>
      <c r="BS59" s="280"/>
      <c r="BT59" s="288"/>
      <c r="BU59" s="280"/>
      <c r="BV59" s="305"/>
      <c r="BW59" s="305"/>
      <c r="BX59" s="281"/>
      <c r="BY59" s="280"/>
      <c r="BZ59" s="288"/>
      <c r="CA59" s="280"/>
      <c r="CB59" s="305"/>
      <c r="CC59" s="805"/>
      <c r="CD59" s="305"/>
      <c r="CE59" s="809"/>
      <c r="CF59" s="305"/>
      <c r="CG59" s="809"/>
      <c r="CH59" s="305"/>
      <c r="CI59" s="305"/>
      <c r="CJ59" s="281"/>
      <c r="CK59" s="280"/>
      <c r="CL59" s="288"/>
      <c r="CM59" s="280"/>
      <c r="CN59" s="305"/>
      <c r="CO59" s="304"/>
      <c r="CP59" s="50"/>
      <c r="CQ59" s="295"/>
      <c r="CR59" s="1691" t="s">
        <v>11324</v>
      </c>
      <c r="CS59" s="1692"/>
      <c r="CT59" s="1692"/>
      <c r="CU59" s="32" t="s">
        <v>101</v>
      </c>
      <c r="CV59" s="868" t="e">
        <f>CV$41</f>
        <v>#REF!</v>
      </c>
      <c r="CW59" s="582" t="e">
        <f>CW$41</f>
        <v>#REF!</v>
      </c>
      <c r="CX59" s="581" t="e">
        <f>CV$41</f>
        <v>#REF!</v>
      </c>
      <c r="CY59" s="790" t="e">
        <f>CW$41</f>
        <v>#REF!</v>
      </c>
      <c r="CZ59" s="782" t="e">
        <f>CV$41</f>
        <v>#REF!</v>
      </c>
      <c r="DA59" s="783" t="e">
        <f>CW$41</f>
        <v>#REF!</v>
      </c>
      <c r="DB59" s="869" t="e">
        <f>DB$41</f>
        <v>#REF!</v>
      </c>
      <c r="DC59" s="582" t="e">
        <f>DC$41</f>
        <v>#REF!</v>
      </c>
      <c r="DD59" s="581" t="e">
        <f>DB$41</f>
        <v>#REF!</v>
      </c>
      <c r="DE59" s="790" t="e">
        <f>DC$41</f>
        <v>#REF!</v>
      </c>
      <c r="DF59" s="782" t="e">
        <f>DB$41</f>
        <v>#REF!</v>
      </c>
      <c r="DG59" s="783" t="e">
        <f>DC$41</f>
        <v>#REF!</v>
      </c>
      <c r="DH59" s="868" t="e">
        <f>DH$41</f>
        <v>#REF!</v>
      </c>
      <c r="DI59" s="582" t="e">
        <f>DI$41</f>
        <v>#REF!</v>
      </c>
      <c r="DJ59" s="581" t="e">
        <f>DH$41</f>
        <v>#REF!</v>
      </c>
      <c r="DK59" s="790" t="e">
        <f>DI$41</f>
        <v>#REF!</v>
      </c>
      <c r="DL59" s="782" t="e">
        <f>DH$41</f>
        <v>#REF!</v>
      </c>
      <c r="DM59" s="783" t="e">
        <f>DI$41</f>
        <v>#REF!</v>
      </c>
      <c r="DN59" s="868" t="e">
        <f>DN$41</f>
        <v>#REF!</v>
      </c>
      <c r="DO59" s="870" t="e">
        <f>DO$41</f>
        <v>#REF!</v>
      </c>
      <c r="DP59" s="871" t="e">
        <f>DN$41</f>
        <v>#REF!</v>
      </c>
      <c r="DQ59" s="790" t="e">
        <f>DO$41</f>
        <v>#REF!</v>
      </c>
      <c r="DR59" s="782" t="e">
        <f>DN$41</f>
        <v>#REF!</v>
      </c>
      <c r="DS59" s="783" t="e">
        <f>DO$41</f>
        <v>#REF!</v>
      </c>
      <c r="DT59" s="868" t="e">
        <f>DT$41</f>
        <v>#REF!</v>
      </c>
      <c r="DU59" s="582" t="e">
        <f>DU$41</f>
        <v>#REF!</v>
      </c>
      <c r="DV59" s="581" t="e">
        <f>DT$41</f>
        <v>#REF!</v>
      </c>
      <c r="DW59" s="790" t="e">
        <f>DU$41</f>
        <v>#REF!</v>
      </c>
      <c r="DX59" s="782" t="e">
        <f>DT$41</f>
        <v>#REF!</v>
      </c>
      <c r="DY59" s="783" t="e">
        <f>DU$41</f>
        <v>#REF!</v>
      </c>
      <c r="DZ59" s="3"/>
      <c r="EA59" s="295"/>
      <c r="EB59" s="10"/>
      <c r="EC59" s="265" t="e">
        <f>IF(AND($I$8=1,#REF!&lt;&gt;ROUND(#REF!,2)),AB$15&amp;", "&amp;AB$16&amp;", "&amp;$A59&amp;", "&amp;$B59&amp;", "&amp;$C59&amp;"; ","")</f>
        <v>#REF!</v>
      </c>
      <c r="ED59" s="258" t="e">
        <f>IF(AND($I$8=1,#REF!&lt;&gt;ROUND(#REF!,2)),AC$15&amp;", "&amp;AC$16&amp;", "&amp;$A59&amp;", "&amp;$B59&amp;", "&amp;$C59&amp;"; ","")</f>
        <v>#REF!</v>
      </c>
      <c r="EE59" s="259" t="e">
        <f>IF(AND($I$8=1,#REF!&lt;&gt;ROUND(#REF!,2)),AD$15&amp;", "&amp;AD$16&amp;", "&amp;$A59&amp;", "&amp;$B59&amp;", "&amp;$C59&amp;"; ","")</f>
        <v>#REF!</v>
      </c>
      <c r="EF59" s="258" t="e">
        <f>IF(AND($I$8=1,#REF!&lt;&gt;ROUND(#REF!,2)),AE$15&amp;", "&amp;AE$16&amp;", "&amp;$A59&amp;", "&amp;$B59&amp;", "&amp;$C59&amp;"; ","")</f>
        <v>#REF!</v>
      </c>
      <c r="EG59" s="299" t="e">
        <f>IF(AND($I$8=1,#REF!&lt;&gt;ROUND(#REF!,2)),AF$15&amp;", "&amp;AF$16&amp;", "&amp;$A59&amp;", "&amp;$B59&amp;", "&amp;$C59&amp;"; ","")</f>
        <v>#REF!</v>
      </c>
      <c r="EH59" s="266" t="e">
        <f>IF(AND($I$8=1,#REF!&lt;&gt;ROUND(#REF!,2)),AG$15&amp;", "&amp;AG$16&amp;", "&amp;$A59&amp;", "&amp;$B59&amp;", "&amp;$C59&amp;"; ","")</f>
        <v>#REF!</v>
      </c>
      <c r="EI59" s="50"/>
      <c r="EJ59" s="295"/>
      <c r="EK59" s="10"/>
      <c r="EL59" s="265" t="e">
        <f>IF(AND($J$8=1,#REF!&gt;#REF!),AB$15&amp;", "&amp;AB$16&amp;", "&amp;$A59&amp;", "&amp;$B59&amp;", "&amp;$C59&amp;"; ","")</f>
        <v>#REF!</v>
      </c>
      <c r="EM59" s="258" t="e">
        <f>IF(AND($J$8=1,#REF!&gt;#REF!),AC$15&amp;", "&amp;AC$16&amp;", "&amp;$A59&amp;", "&amp;$B59&amp;", "&amp;$C59&amp;"; ","")</f>
        <v>#REF!</v>
      </c>
      <c r="EN59" s="259" t="e">
        <f>IF(AND($J$8=1,#REF!&gt;#REF!),AD$15&amp;", "&amp;AD$16&amp;", "&amp;$A59&amp;", "&amp;$B59&amp;", "&amp;$C59&amp;"; ","")</f>
        <v>#REF!</v>
      </c>
      <c r="EO59" s="258" t="e">
        <f>IF(AND($J$8=1,#REF!&gt;#REF!),AE$15&amp;", "&amp;AE$16&amp;", "&amp;$A59&amp;", "&amp;$B59&amp;", "&amp;$C59&amp;"; ","")</f>
        <v>#REF!</v>
      </c>
      <c r="EP59" s="812" t="e">
        <f>IF(AND($J$8=1,#REF!&gt;#REF!),AF$15&amp;", "&amp;AF$16&amp;", "&amp;$A59&amp;", "&amp;$B59&amp;", "&amp;$C59&amp;"; ","")</f>
        <v>#REF!</v>
      </c>
      <c r="EQ59" s="266" t="e">
        <f>IF(AND($J$8=1,#REF!&gt;#REF!),AG$15&amp;", "&amp;AG$16&amp;", "&amp;$A59&amp;", "&amp;$B59&amp;", "&amp;$C59&amp;"; ","")</f>
        <v>#REF!</v>
      </c>
      <c r="ER59" s="50"/>
      <c r="ES59" s="295"/>
      <c r="ET59" s="10"/>
      <c r="EU59" s="265" t="e">
        <f>IF(AND($K$8=1,#REF!&gt;0),IF((#REF!/#REF!)&lt;0.03,AB$15&amp;", "&amp;AB$16&amp;", "&amp;$A59&amp;", "&amp;$B59&amp;", "&amp;$C59&amp;"; ",""),"")</f>
        <v>#REF!</v>
      </c>
      <c r="EV59" s="258" t="e">
        <f>IF(AND($K$8=1,#REF!&gt;0),IF((#REF!/#REF!)&lt;0.03,AC$15&amp;", "&amp;AC$16&amp;", "&amp;$A59&amp;", "&amp;$B59&amp;", "&amp;$C59&amp;"; ",""),"")</f>
        <v>#REF!</v>
      </c>
      <c r="EW59" s="259" t="e">
        <f>IF(AND($K$8=1,#REF!&gt;0),IF((#REF!/#REF!)&lt;0.03,AD$15&amp;", "&amp;AD$16&amp;", "&amp;$A59&amp;", "&amp;$B59&amp;", "&amp;$C59&amp;"; ",""),"")</f>
        <v>#REF!</v>
      </c>
      <c r="EX59" s="258" t="e">
        <f>IF(AND($K$8=1,#REF!&gt;0),IF((#REF!/#REF!)&lt;0.03,AE$15&amp;", "&amp;AE$16&amp;", "&amp;$A59&amp;", "&amp;$B59&amp;", "&amp;$C59&amp;"; ",""),"")</f>
        <v>#REF!</v>
      </c>
      <c r="EY59" s="812" t="e">
        <f>IF(AND($K$8=1,#REF!&gt;0),IF((#REF!/#REF!)&lt;0.03,AF$15&amp;", "&amp;AF$16&amp;", "&amp;$A59&amp;", "&amp;$B59&amp;", "&amp;$C59&amp;"; ",""),"")</f>
        <v>#REF!</v>
      </c>
      <c r="EZ59" s="266" t="e">
        <f>IF(AND($K$8=1,#REF!&gt;0),IF((#REF!/#REF!)&lt;0.03,AG$15&amp;", "&amp;AG$16&amp;", "&amp;$A59&amp;", "&amp;$B59&amp;", "&amp;$C59&amp;"; ",""),"")</f>
        <v>#REF!</v>
      </c>
      <c r="FA59" s="50"/>
      <c r="FB59" s="3"/>
      <c r="FC59" s="323"/>
      <c r="FD59" s="10"/>
      <c r="FE59" s="265" t="e">
        <f>IF(AND($Q$8=1,SUM(#REF!,#REF!)&gt;$FC$22,#REF!=0),P$15&amp;", "&amp;P$16&amp;", "&amp;$A59&amp;", "&amp;$B59&amp;", "&amp;$C59&amp;"; ","")</f>
        <v>#REF!</v>
      </c>
      <c r="FF59" s="258" t="e">
        <f>IF(AND($Q$8=1,SUM(#REF!,#REF!)&gt;$FC$22,#REF!=0),Q$15&amp;", "&amp;Q$16&amp;", "&amp;$A59&amp;", "&amp;$B59&amp;", "&amp;$C59&amp;"; ","")</f>
        <v>#REF!</v>
      </c>
      <c r="FG59" s="259" t="e">
        <f>IF(AND($Q$8=1,SUM(#REF!,#REF!)&gt;$FC$22,#REF!=0),R$15&amp;", "&amp;R$16&amp;", "&amp;$A59&amp;", "&amp;$B59&amp;", "&amp;$C59&amp;"; ","")</f>
        <v>#REF!</v>
      </c>
      <c r="FH59" s="258" t="e">
        <f>IF(AND($Q$8=1,SUM(#REF!,#REF!)&gt;$FC$22,#REF!=0),S$15&amp;", "&amp;S$16&amp;", "&amp;$A59&amp;", "&amp;$B59&amp;", "&amp;$C59&amp;"; ","")</f>
        <v>#REF!</v>
      </c>
      <c r="FI59" s="812" t="e">
        <f>IF(AND($Q$8=1,SUM(#REF!,#REF!)&gt;$FC$22,#REF!=0),T$15&amp;", "&amp;T$16&amp;", "&amp;$A59&amp;", "&amp;$B59&amp;", "&amp;$C59&amp;"; ","")</f>
        <v>#REF!</v>
      </c>
      <c r="FJ59" s="266" t="e">
        <f>IF(AND($Q$8=1,SUM(#REF!,#REF!)&gt;$FC$22,#REF!=0),U$15&amp;", "&amp;U$16&amp;", "&amp;$A59&amp;", "&amp;$B59&amp;", "&amp;$C59&amp;"; ","")</f>
        <v>#REF!</v>
      </c>
      <c r="FK59" s="324"/>
      <c r="FL59" s="323"/>
      <c r="FM59" s="10"/>
      <c r="FN59" s="265" t="e">
        <f>IF(AND($R$8=1,SUM(#REF!,#REF!)&gt;0,SUM(#REF!,#REF!)=ABS(#REF!)),P$15&amp;", "&amp;P$16&amp;", "&amp;$A59&amp;", "&amp;$B59&amp;", "&amp;$C59&amp;"; ","")</f>
        <v>#REF!</v>
      </c>
      <c r="FO59" s="258" t="e">
        <f>IF(AND($R$8=1,SUM(#REF!,#REF!)&gt;0,SUM(#REF!,#REF!)=ABS(#REF!)),Q$15&amp;", "&amp;Q$16&amp;", "&amp;$A59&amp;", "&amp;$B59&amp;", "&amp;$C59&amp;"; ","")</f>
        <v>#REF!</v>
      </c>
      <c r="FP59" s="259" t="e">
        <f>IF(AND($R$8=1,SUM(#REF!,#REF!)&gt;0,SUM(#REF!,#REF!)=ABS(#REF!)),R$15&amp;", "&amp;R$16&amp;", "&amp;$A59&amp;", "&amp;$B59&amp;", "&amp;$C59&amp;"; ","")</f>
        <v>#REF!</v>
      </c>
      <c r="FQ59" s="258" t="e">
        <f>IF(AND($R$8=1,SUM(#REF!,#REF!)&gt;0,SUM(#REF!,#REF!)=ABS(#REF!)),S$15&amp;", "&amp;S$16&amp;", "&amp;$A59&amp;", "&amp;$B59&amp;", "&amp;$C59&amp;"; ","")</f>
        <v>#REF!</v>
      </c>
      <c r="FR59" s="812" t="e">
        <f>IF(AND($R$8=1,SUM(#REF!,#REF!)&gt;0,SUM(#REF!,#REF!)=ABS(#REF!)),T$15&amp;", "&amp;T$16&amp;", "&amp;$A59&amp;", "&amp;$B59&amp;", "&amp;$C59&amp;"; ","")</f>
        <v>#REF!</v>
      </c>
      <c r="FS59" s="266" t="e">
        <f>IF(AND($R$8=1,SUM(#REF!,#REF!)&gt;0,SUM(#REF!,#REF!)=ABS(#REF!)),U$15&amp;", "&amp;U$16&amp;", "&amp;$A59&amp;", "&amp;$B59&amp;", "&amp;$C59&amp;"; ","")</f>
        <v>#REF!</v>
      </c>
      <c r="FT59" s="324"/>
      <c r="FU59" s="3"/>
      <c r="FV59" s="3"/>
      <c r="FW59" s="3"/>
      <c r="FX59" s="3"/>
      <c r="FY59" s="3"/>
      <c r="FZ59" s="3"/>
      <c r="GA59" s="3"/>
      <c r="GB59" s="3"/>
      <c r="GC59" s="3"/>
      <c r="GD59" s="323"/>
      <c r="GE59" s="10"/>
      <c r="GF59" s="265" t="e">
        <f>IF(AND($T$8=1,#REF!&gt;0,EU59=""),IF((#REF!/#REF!)&lt;0.25,AB$15&amp;", "&amp;AB$16&amp;", "&amp;$A59&amp;", "&amp;$B59&amp;", "&amp;$C59&amp;"; ",""),"")</f>
        <v>#REF!</v>
      </c>
      <c r="GG59" s="258" t="e">
        <f>IF(AND($T$8=1,#REF!&gt;0,EV59=""),IF((#REF!/#REF!)&lt;0.25,AC$15&amp;", "&amp;AC$16&amp;", "&amp;$A59&amp;", "&amp;$B59&amp;", "&amp;$C59&amp;"; ",""),"")</f>
        <v>#REF!</v>
      </c>
      <c r="GH59" s="259" t="e">
        <f>IF(AND($T$8=1,#REF!&gt;0,EW59=""),IF((#REF!/#REF!)&lt;0.25,AD$15&amp;", "&amp;AD$16&amp;", "&amp;$A59&amp;", "&amp;$B59&amp;", "&amp;$C59&amp;"; ",""),"")</f>
        <v>#REF!</v>
      </c>
      <c r="GI59" s="258" t="e">
        <f>IF(AND($T$8=1,#REF!&gt;0,EX59=""),IF((#REF!/#REF!)&lt;0.25,AE$15&amp;", "&amp;AE$16&amp;", "&amp;$A59&amp;", "&amp;$B59&amp;", "&amp;$C59&amp;"; ",""),"")</f>
        <v>#REF!</v>
      </c>
      <c r="GJ59" s="812" t="e">
        <f>IF(AND($T$8=1,#REF!&gt;0,EY59=""),IF((#REF!/#REF!)&lt;0.25,AF$15&amp;", "&amp;AF$16&amp;", "&amp;$A59&amp;", "&amp;$B59&amp;", "&amp;$C59&amp;"; ",""),"")</f>
        <v>#REF!</v>
      </c>
      <c r="GK59" s="266" t="e">
        <f>IF(AND($T$8=1,#REF!&gt;0,EZ59=""),IF((#REF!/#REF!)&lt;0.25,AG$15&amp;", "&amp;AG$16&amp;", "&amp;$A59&amp;", "&amp;$B59&amp;", "&amp;$C59&amp;"; ",""),"")</f>
        <v>#REF!</v>
      </c>
      <c r="GL59" s="324"/>
      <c r="GM59" s="323"/>
      <c r="GN59" s="10"/>
      <c r="GO59" s="265" t="e">
        <f>IF(AND($U$8=1,$B59="Long length",#REF!&lt;&gt;0),D$15&amp;", "&amp;D$16&amp;", "&amp;$A59&amp;", "&amp;$B59&amp;", "&amp;$C59&amp;"; ","")</f>
        <v>#REF!</v>
      </c>
      <c r="GP59" s="258" t="e">
        <f>IF(AND($U$8=1,$B59="Long length",#REF!&lt;&gt;0),E$15&amp;", "&amp;E$16&amp;", "&amp;$A59&amp;", "&amp;$B59&amp;", "&amp;$C59&amp;"; ","")</f>
        <v>#REF!</v>
      </c>
      <c r="GQ59" s="259" t="e">
        <f>IF(AND($U$8=1,$B59="Long length",#REF!&lt;&gt;0),F$15&amp;", "&amp;F$16&amp;", "&amp;$A59&amp;", "&amp;$B59&amp;", "&amp;$C59&amp;"; ","")</f>
        <v>#REF!</v>
      </c>
      <c r="GR59" s="258" t="e">
        <f>IF(AND($U$8=1,$B59="Long length",#REF!&lt;&gt;0),G$15&amp;", "&amp;G$16&amp;", "&amp;$A59&amp;", "&amp;$B59&amp;", "&amp;$C59&amp;"; ","")</f>
        <v>#REF!</v>
      </c>
      <c r="GS59" s="812" t="e">
        <f>IF(AND($U$8=1,$B59="Long length",#REF!&lt;&gt;0),H$15&amp;", "&amp;H$16&amp;", "&amp;$A59&amp;", "&amp;$B59&amp;", "&amp;$C59&amp;"; ","")</f>
        <v>#REF!</v>
      </c>
      <c r="GT59" s="266" t="e">
        <f>IF(AND($U$8=1,$B59="Long length",#REF!&lt;&gt;0),I$15&amp;", "&amp;I$16&amp;", "&amp;$A59&amp;", "&amp;$B59&amp;", "&amp;$C59&amp;"; ","")</f>
        <v>#REF!</v>
      </c>
      <c r="GU59" s="324"/>
    </row>
    <row r="60" spans="1:203" ht="13.5" x14ac:dyDescent="0.2">
      <c r="A60" s="3" t="s">
        <v>11301</v>
      </c>
      <c r="B60" s="3" t="s">
        <v>11274</v>
      </c>
      <c r="C60" s="3" t="s">
        <v>11275</v>
      </c>
      <c r="E60" s="295"/>
      <c r="F60" s="10"/>
      <c r="G60" s="264" t="e">
        <f>IF(AND($D$8=1,#REF!&gt;0),P$15&amp;", "&amp;P$16&amp;", "&amp;$A60&amp;", "&amp;$B60&amp;", "&amp;$C60&amp;"; ","")</f>
        <v>#REF!</v>
      </c>
      <c r="H60" s="255" t="e">
        <f>IF(AND($D$8=1,#REF!&gt;0),Q$15&amp;", "&amp;Q$16&amp;", "&amp;$A60&amp;", "&amp;$B60&amp;", "&amp;$C60&amp;"; ","")</f>
        <v>#REF!</v>
      </c>
      <c r="I60" s="256" t="e">
        <f>IF(AND($D$8=1,#REF!&gt;0),R$15&amp;", "&amp;R$16&amp;", "&amp;$A60&amp;", "&amp;$B60&amp;", "&amp;$C60&amp;"; ","")</f>
        <v>#REF!</v>
      </c>
      <c r="J60" s="255" t="e">
        <f>IF(AND($D$8=1,#REF!&gt;0),S$15&amp;", "&amp;S$16&amp;", "&amp;$A60&amp;", "&amp;$B60&amp;", "&amp;$C60&amp;"; ","")</f>
        <v>#REF!</v>
      </c>
      <c r="K60" s="298" t="e">
        <f>IF(AND($D$8=1,#REF!&gt;0),T$15&amp;", "&amp;T$16&amp;", "&amp;$A60&amp;", "&amp;$B60&amp;", "&amp;$C60&amp;"; ","")</f>
        <v>#REF!</v>
      </c>
      <c r="L60" s="293" t="e">
        <f>IF(AND($D$8=1,#REF!&gt;0),U$15&amp;", "&amp;U$16&amp;", "&amp;$A60&amp;", "&amp;$B60&amp;", "&amp;$C60&amp;"; ","")</f>
        <v>#REF!</v>
      </c>
      <c r="M60" s="50"/>
      <c r="N60" s="295"/>
      <c r="O60" s="10"/>
      <c r="P60" s="264" t="e">
        <f>IF(AND($E$8=1,#REF!&lt;0),D$14&amp;", "&amp;D$15&amp;", "&amp;D$16&amp;", "&amp;$A60&amp;", "&amp;$B60&amp;", "&amp;$C60&amp;"; ","")</f>
        <v>#REF!</v>
      </c>
      <c r="Q60" s="255" t="e">
        <f>IF(AND($E$8=1,#REF!&lt;0),E$14&amp;", "&amp;E$15&amp;", "&amp;E$16&amp;", "&amp;$A60&amp;", "&amp;$B60&amp;", "&amp;$C60&amp;"; ","")</f>
        <v>#REF!</v>
      </c>
      <c r="R60" s="256" t="e">
        <f>IF(AND($E$8=1,#REF!&lt;0),F$14&amp;", "&amp;F$15&amp;", "&amp;F$16&amp;", "&amp;$A60&amp;", "&amp;$B60&amp;", "&amp;$C60&amp;"; ","")</f>
        <v>#REF!</v>
      </c>
      <c r="S60" s="255" t="e">
        <f>IF(AND($E$8=1,#REF!&lt;0),G$14&amp;", "&amp;G$15&amp;", "&amp;G$16&amp;", "&amp;$A60&amp;", "&amp;$B60&amp;", "&amp;$C60&amp;"; ","")</f>
        <v>#REF!</v>
      </c>
      <c r="T60" s="298" t="e">
        <f>IF(AND($E$8=1,#REF!&lt;0),H$14&amp;", "&amp;H$15&amp;", "&amp;H$16&amp;", "&amp;$A60&amp;", "&amp;$B60&amp;", "&amp;$C60&amp;"; ","")</f>
        <v>#REF!</v>
      </c>
      <c r="U60" s="298" t="e">
        <f>IF(AND($E$8=1,#REF!&lt;0),I$14&amp;", "&amp;I$15&amp;", "&amp;I$16&amp;", "&amp;$A60&amp;", "&amp;$B60&amp;", "&amp;$C60&amp;"; ","")</f>
        <v>#REF!</v>
      </c>
      <c r="V60" s="264" t="e">
        <f>IF(AND($E$8=1,#REF!&lt;0),J$14&amp;", "&amp;J$15&amp;", "&amp;J$16&amp;", "&amp;$A60&amp;", "&amp;$B60&amp;", "&amp;$C60&amp;"; ","")</f>
        <v>#REF!</v>
      </c>
      <c r="W60" s="255" t="e">
        <f>IF(AND($E$8=1,#REF!&lt;0),K$14&amp;", "&amp;K$15&amp;", "&amp;K$16&amp;", "&amp;$A60&amp;", "&amp;$B60&amp;", "&amp;$C60&amp;"; ","")</f>
        <v>#REF!</v>
      </c>
      <c r="X60" s="256" t="e">
        <f>IF(AND($E$8=1,#REF!&lt;0),L$14&amp;", "&amp;L$15&amp;", "&amp;L$16&amp;", "&amp;$A60&amp;", "&amp;$B60&amp;", "&amp;$C60&amp;"; ","")</f>
        <v>#REF!</v>
      </c>
      <c r="Y60" s="255" t="e">
        <f>IF(AND($E$8=1,#REF!&lt;0),M$14&amp;", "&amp;M$15&amp;", "&amp;M$16&amp;", "&amp;$A60&amp;", "&amp;$B60&amp;", "&amp;$C60&amp;"; ","")</f>
        <v>#REF!</v>
      </c>
      <c r="Z60" s="298" t="e">
        <f>IF(AND($E$8=1,#REF!&lt;0),N$14&amp;", "&amp;N$15&amp;", "&amp;N$16&amp;", "&amp;$A60&amp;", "&amp;$B60&amp;", "&amp;$C60&amp;"; ","")</f>
        <v>#REF!</v>
      </c>
      <c r="AA60" s="298" t="e">
        <f>IF(AND($E$8=1,#REF!&lt;0),O$14&amp;", "&amp;O$15&amp;", "&amp;O$16&amp;", "&amp;$A60&amp;", "&amp;$B60&amp;", "&amp;$C60&amp;"; ","")</f>
        <v>#REF!</v>
      </c>
      <c r="AB60" s="264" t="e">
        <f>IF(AND($E$8=1,#REF!&lt;0),V$14&amp;", "&amp;V$15&amp;", "&amp;V$16&amp;", "&amp;$A60&amp;", "&amp;$B60&amp;", "&amp;$C60&amp;"; ","")</f>
        <v>#REF!</v>
      </c>
      <c r="AC60" s="255" t="e">
        <f>IF(AND($E$8=1,#REF!&lt;0),W$14&amp;", "&amp;W$15&amp;", "&amp;W$16&amp;", "&amp;$A60&amp;", "&amp;$B60&amp;", "&amp;$C60&amp;"; ","")</f>
        <v>#REF!</v>
      </c>
      <c r="AD60" s="256" t="e">
        <f>IF(AND($E$8=1,#REF!&lt;0),X$14&amp;", "&amp;X$15&amp;", "&amp;X$16&amp;", "&amp;$A60&amp;", "&amp;$B60&amp;", "&amp;$C60&amp;"; ","")</f>
        <v>#REF!</v>
      </c>
      <c r="AE60" s="257" t="e">
        <f>IF(AND($E$8=1,#REF!&lt;0),Y$14&amp;", "&amp;Y$15&amp;", "&amp;Y$16&amp;", "&amp;$A60&amp;", "&amp;$B60&amp;", "&amp;$C60&amp;"; ","")</f>
        <v>#REF!</v>
      </c>
      <c r="AF60" s="256" t="e">
        <f>IF(AND($E$8=1,#REF!&lt;0),Z$14&amp;", "&amp;Z$15&amp;", "&amp;Z$16&amp;", "&amp;$A60&amp;", "&amp;$B60&amp;", "&amp;$C60&amp;"; ","")</f>
        <v>#REF!</v>
      </c>
      <c r="AG60" s="298" t="e">
        <f>IF(AND($E$8=1,#REF!&lt;0),AA$14&amp;", "&amp;AA$15&amp;", "&amp;AA$16&amp;", "&amp;$A60&amp;", "&amp;$B60&amp;", "&amp;$C60&amp;"; ","")</f>
        <v>#REF!</v>
      </c>
      <c r="AH60" s="264" t="e">
        <f>IF(AND($E$8=1,#REF!&lt;0),AB$14&amp;", "&amp;AB$15&amp;", "&amp;AB$16&amp;", "&amp;$A60&amp;", "&amp;$B60&amp;", "&amp;$C60&amp;"; ","")</f>
        <v>#REF!</v>
      </c>
      <c r="AI60" s="255" t="e">
        <f>IF(AND($E$8=1,#REF!&lt;0),AC$14&amp;", "&amp;AC$15&amp;", "&amp;AC$16&amp;", "&amp;$A60&amp;", "&amp;$B60&amp;", "&amp;$C60&amp;"; ","")</f>
        <v>#REF!</v>
      </c>
      <c r="AJ60" s="256" t="e">
        <f>IF(AND($E$8=1,#REF!&lt;0),AD$14&amp;", "&amp;AD$15&amp;", "&amp;AD$16&amp;", "&amp;$A60&amp;", "&amp;$B60&amp;", "&amp;$C60&amp;"; ","")</f>
        <v>#REF!</v>
      </c>
      <c r="AK60" s="257" t="e">
        <f>IF(AND($E$8=1,#REF!&lt;0),AE$14&amp;", "&amp;AE$15&amp;", "&amp;AE$16&amp;", "&amp;$A60&amp;", "&amp;$B60&amp;", "&amp;$C60&amp;"; ","")</f>
        <v>#REF!</v>
      </c>
      <c r="AL60" s="256" t="e">
        <f>IF(AND($E$8=1,#REF!&lt;0),AF$14&amp;", "&amp;AF$15&amp;", "&amp;AF$16&amp;", "&amp;$A60&amp;", "&amp;$B60&amp;", "&amp;$C60&amp;"; ","")</f>
        <v>#REF!</v>
      </c>
      <c r="AM60" s="802" t="e">
        <f>IF(AND($E$8=1,#REF!&lt;0),AG$14&amp;", "&amp;AG$15&amp;", "&amp;AG$16&amp;", "&amp;$A60&amp;", "&amp;$B60&amp;", "&amp;$C60&amp;"; ","")</f>
        <v>#REF!</v>
      </c>
      <c r="AN60" s="50"/>
      <c r="AO60" s="295"/>
      <c r="AP60" s="10"/>
      <c r="AQ60" s="264" t="e">
        <f>IF(AND($F$8=1,ABS(#REF!)&lt;&gt;INT(ABS(#REF!))),D$14&amp;", "&amp;D$15&amp;", "&amp;D$16&amp;", "&amp;$A60&amp;", "&amp;$B60&amp;", "&amp;$C60&amp;"; ","")</f>
        <v>#REF!</v>
      </c>
      <c r="AR60" s="255" t="e">
        <f>IF(AND($F$8=1,ABS(#REF!)&lt;&gt;INT(ABS(#REF!))),E$14&amp;", "&amp;E$15&amp;", "&amp;E$16&amp;", "&amp;$A60&amp;", "&amp;$B60&amp;", "&amp;$C60&amp;"; ","")</f>
        <v>#REF!</v>
      </c>
      <c r="AS60" s="256" t="e">
        <f>IF(AND($F$8=1,ABS(#REF!)&lt;&gt;INT(ABS(#REF!))),F$14&amp;", "&amp;F$15&amp;", "&amp;F$16&amp;", "&amp;$A60&amp;", "&amp;$B60&amp;", "&amp;$C60&amp;"; ","")</f>
        <v>#REF!</v>
      </c>
      <c r="AT60" s="255" t="e">
        <f>IF(AND($F$8=1,ABS(#REF!)&lt;&gt;INT(ABS(#REF!))),G$14&amp;", "&amp;G$15&amp;", "&amp;G$16&amp;", "&amp;$A60&amp;", "&amp;$B60&amp;", "&amp;$C60&amp;"; ","")</f>
        <v>#REF!</v>
      </c>
      <c r="AU60" s="298" t="e">
        <f>IF(AND($F$8=1,ABS(#REF!)&lt;&gt;INT(ABS(#REF!))),H$14&amp;", "&amp;H$15&amp;", "&amp;H$16&amp;", "&amp;$A60&amp;", "&amp;$B60&amp;", "&amp;$C60&amp;"; ","")</f>
        <v>#REF!</v>
      </c>
      <c r="AV60" s="298" t="e">
        <f>IF(AND($F$8=1,ABS(#REF!)&lt;&gt;INT(ABS(#REF!))),I$14&amp;", "&amp;I$15&amp;", "&amp;I$16&amp;", "&amp;$A60&amp;", "&amp;$B60&amp;", "&amp;$C60&amp;"; ","")</f>
        <v>#REF!</v>
      </c>
      <c r="AW60" s="264" t="e">
        <f>IF(AND($F$8=1,ABS(#REF!)&lt;&gt;INT(ABS(#REF!))),J$14&amp;", "&amp;J$15&amp;", "&amp;J$16&amp;", "&amp;$A60&amp;", "&amp;$B60&amp;", "&amp;$C60&amp;"; ","")</f>
        <v>#REF!</v>
      </c>
      <c r="AX60" s="255" t="e">
        <f>IF(AND($F$8=1,ABS(#REF!)&lt;&gt;INT(ABS(#REF!))),K$14&amp;", "&amp;K$15&amp;", "&amp;K$16&amp;", "&amp;$A60&amp;", "&amp;$B60&amp;", "&amp;$C60&amp;"; ","")</f>
        <v>#REF!</v>
      </c>
      <c r="AY60" s="256" t="e">
        <f>IF(AND($F$8=1,ABS(#REF!)&lt;&gt;INT(ABS(#REF!))),L$14&amp;", "&amp;L$15&amp;", "&amp;L$16&amp;", "&amp;$A60&amp;", "&amp;$B60&amp;", "&amp;$C60&amp;"; ","")</f>
        <v>#REF!</v>
      </c>
      <c r="AZ60" s="255" t="e">
        <f>IF(AND($F$8=1,ABS(#REF!)&lt;&gt;INT(ABS(#REF!))),M$14&amp;", "&amp;M$15&amp;", "&amp;M$16&amp;", "&amp;$A60&amp;", "&amp;$B60&amp;", "&amp;$C60&amp;"; ","")</f>
        <v>#REF!</v>
      </c>
      <c r="BA60" s="298" t="e">
        <f>IF(AND($F$8=1,ABS(#REF!)&lt;&gt;INT(ABS(#REF!))),N$14&amp;", "&amp;N$15&amp;", "&amp;N$16&amp;", "&amp;$A60&amp;", "&amp;$B60&amp;", "&amp;$C60&amp;"; ","")</f>
        <v>#REF!</v>
      </c>
      <c r="BB60" s="802" t="e">
        <f>IF(AND($F$8=1,ABS(#REF!)&lt;&gt;INT(ABS(#REF!))),O$14&amp;", "&amp;O$15&amp;", "&amp;O$16&amp;", "&amp;$A60&amp;", "&amp;$B60&amp;", "&amp;$C60&amp;"; ","")</f>
        <v>#REF!</v>
      </c>
      <c r="BC60" s="264" t="e">
        <f>IF(AND($F$8=1,ABS(#REF!)&lt;&gt;INT(ABS(#REF!))),P$14&amp;", "&amp;P$15&amp;", "&amp;P$16&amp;", "&amp;$A60&amp;", "&amp;$B60&amp;", "&amp;$C60&amp;"; ","")</f>
        <v>#REF!</v>
      </c>
      <c r="BD60" s="255" t="e">
        <f>IF(AND($F$8=1,ABS(#REF!)&lt;&gt;INT(ABS(#REF!))),Q$14&amp;", "&amp;Q$15&amp;", "&amp;Q$16&amp;", "&amp;$A60&amp;", "&amp;$B60&amp;", "&amp;$C60&amp;"; ","")</f>
        <v>#REF!</v>
      </c>
      <c r="BE60" s="256" t="e">
        <f>IF(AND($F$8=1,ABS(#REF!)&lt;&gt;INT(ABS(#REF!))),R$14&amp;", "&amp;R$15&amp;", "&amp;R$16&amp;", "&amp;$A60&amp;", "&amp;$B60&amp;", "&amp;$C60&amp;"; ","")</f>
        <v>#REF!</v>
      </c>
      <c r="BF60" s="255" t="e">
        <f>IF(AND($F$8=1,ABS(#REF!)&lt;&gt;INT(ABS(#REF!))),S$14&amp;", "&amp;S$15&amp;", "&amp;S$16&amp;", "&amp;$A60&amp;", "&amp;$B60&amp;", "&amp;$C60&amp;"; ","")</f>
        <v>#REF!</v>
      </c>
      <c r="BG60" s="298" t="e">
        <f>IF(AND($F$8=1,ABS(#REF!)&lt;&gt;INT(ABS(#REF!))),T$14&amp;", "&amp;T$15&amp;", "&amp;T$16&amp;", "&amp;$A60&amp;", "&amp;$B60&amp;", "&amp;$C60&amp;"; ","")</f>
        <v>#REF!</v>
      </c>
      <c r="BH60" s="802" t="e">
        <f>IF(AND($F$8=1,ABS(#REF!)&lt;&gt;INT(ABS(#REF!))),U$14&amp;", "&amp;U$15&amp;", "&amp;U$16&amp;", "&amp;$A60&amp;", "&amp;$B60&amp;", "&amp;$C60&amp;"; ","")</f>
        <v>#REF!</v>
      </c>
      <c r="BI60" s="264" t="e">
        <f>IF(AND($F$8=1,ABS(#REF!)&lt;&gt;INT(ABS(#REF!))),V$14&amp;", "&amp;V$15&amp;", "&amp;V$16&amp;", "&amp;$A60&amp;", "&amp;$B60&amp;", "&amp;$C60&amp;"; ","")</f>
        <v>#REF!</v>
      </c>
      <c r="BJ60" s="255" t="e">
        <f>IF(AND($F$8=1,ABS(#REF!)&lt;&gt;INT(ABS(#REF!))),W$14&amp;", "&amp;W$15&amp;", "&amp;W$16&amp;", "&amp;$A60&amp;", "&amp;$B60&amp;", "&amp;$C60&amp;"; ","")</f>
        <v>#REF!</v>
      </c>
      <c r="BK60" s="256" t="e">
        <f>IF(AND($F$8=1,ABS(#REF!)&lt;&gt;INT(ABS(#REF!))),X$14&amp;", "&amp;X$15&amp;", "&amp;X$16&amp;", "&amp;$A60&amp;", "&amp;$B60&amp;", "&amp;$C60&amp;"; ","")</f>
        <v>#REF!</v>
      </c>
      <c r="BL60" s="255" t="e">
        <f>IF(AND($F$8=1,ABS(#REF!)&lt;&gt;INT(ABS(#REF!))),Y$14&amp;", "&amp;Y$15&amp;", "&amp;Y$16&amp;", "&amp;$A60&amp;", "&amp;$B60&amp;", "&amp;$C60&amp;"; ","")</f>
        <v>#REF!</v>
      </c>
      <c r="BM60" s="298" t="e">
        <f>IF(AND($F$8=1,ABS(#REF!)&lt;&gt;INT(ABS(#REF!))),Z$14&amp;", "&amp;Z$15&amp;", "&amp;Z$16&amp;", "&amp;$A60&amp;", "&amp;$B60&amp;", "&amp;$C60&amp;"; ","")</f>
        <v>#REF!</v>
      </c>
      <c r="BN60" s="802" t="e">
        <f>IF(AND($F$8=1,ABS(#REF!)&lt;&gt;INT(ABS(#REF!))),AA$14&amp;", "&amp;AA$15&amp;", "&amp;AA$16&amp;", "&amp;$A60&amp;", "&amp;$B60&amp;", "&amp;$C60&amp;"; ","")</f>
        <v>#REF!</v>
      </c>
      <c r="BO60" s="50"/>
      <c r="BP60" s="295"/>
      <c r="BQ60" s="10"/>
      <c r="BR60" s="286"/>
      <c r="BS60" s="287"/>
      <c r="BT60" s="301"/>
      <c r="BU60" s="287"/>
      <c r="BV60" s="303"/>
      <c r="BW60" s="303"/>
      <c r="BX60" s="286"/>
      <c r="BY60" s="287"/>
      <c r="BZ60" s="301"/>
      <c r="CA60" s="287"/>
      <c r="CB60" s="303"/>
      <c r="CC60" s="804"/>
      <c r="CD60" s="303"/>
      <c r="CE60" s="808"/>
      <c r="CF60" s="303"/>
      <c r="CG60" s="808"/>
      <c r="CH60" s="303"/>
      <c r="CI60" s="303"/>
      <c r="CJ60" s="286"/>
      <c r="CK60" s="287"/>
      <c r="CL60" s="301"/>
      <c r="CM60" s="287"/>
      <c r="CN60" s="303"/>
      <c r="CO60" s="302"/>
      <c r="CP60" s="50"/>
      <c r="CQ60" s="295"/>
      <c r="CR60" s="1692"/>
      <c r="CS60" s="1692"/>
      <c r="CT60" s="1692"/>
      <c r="CU60" s="32" t="s">
        <v>101</v>
      </c>
      <c r="CV60" s="872" t="e">
        <f>CV$42</f>
        <v>#REF!</v>
      </c>
      <c r="CW60" s="873" t="e">
        <f>CW$42</f>
        <v>#REF!</v>
      </c>
      <c r="CX60" s="828" t="e">
        <f>CV$42</f>
        <v>#REF!</v>
      </c>
      <c r="CY60" s="825" t="e">
        <f>CW$42</f>
        <v>#REF!</v>
      </c>
      <c r="CZ60" s="784" t="e">
        <f>CV$42</f>
        <v>#REF!</v>
      </c>
      <c r="DA60" s="785" t="e">
        <f>CW$42</f>
        <v>#REF!</v>
      </c>
      <c r="DB60" s="874" t="e">
        <f>DB$42</f>
        <v>#REF!</v>
      </c>
      <c r="DC60" s="873" t="e">
        <f>DC$42</f>
        <v>#REF!</v>
      </c>
      <c r="DD60" s="828" t="e">
        <f>DB$42</f>
        <v>#REF!</v>
      </c>
      <c r="DE60" s="825" t="e">
        <f>DC$42</f>
        <v>#REF!</v>
      </c>
      <c r="DF60" s="784" t="e">
        <f>DB$42</f>
        <v>#REF!</v>
      </c>
      <c r="DG60" s="785" t="e">
        <f>DC$42</f>
        <v>#REF!</v>
      </c>
      <c r="DH60" s="874" t="e">
        <f>DH$42</f>
        <v>#REF!</v>
      </c>
      <c r="DI60" s="873" t="e">
        <f>DI$42</f>
        <v>#REF!</v>
      </c>
      <c r="DJ60" s="828" t="e">
        <f>DH$42</f>
        <v>#REF!</v>
      </c>
      <c r="DK60" s="825" t="e">
        <f>DI$42</f>
        <v>#REF!</v>
      </c>
      <c r="DL60" s="784" t="e">
        <f>DH$42</f>
        <v>#REF!</v>
      </c>
      <c r="DM60" s="785" t="e">
        <f>DI$42</f>
        <v>#REF!</v>
      </c>
      <c r="DN60" s="874" t="e">
        <f>DN$42</f>
        <v>#REF!</v>
      </c>
      <c r="DO60" s="873" t="e">
        <f>DO$42</f>
        <v>#REF!</v>
      </c>
      <c r="DP60" s="828" t="e">
        <f>DN$42</f>
        <v>#REF!</v>
      </c>
      <c r="DQ60" s="825" t="e">
        <f>DO$42</f>
        <v>#REF!</v>
      </c>
      <c r="DR60" s="784" t="e">
        <f>DN$42</f>
        <v>#REF!</v>
      </c>
      <c r="DS60" s="785" t="e">
        <f>DO$42</f>
        <v>#REF!</v>
      </c>
      <c r="DT60" s="874" t="e">
        <f>DT$42</f>
        <v>#REF!</v>
      </c>
      <c r="DU60" s="873" t="e">
        <f>DU$42</f>
        <v>#REF!</v>
      </c>
      <c r="DV60" s="828" t="e">
        <f>DT$42</f>
        <v>#REF!</v>
      </c>
      <c r="DW60" s="825" t="e">
        <f>DU$42</f>
        <v>#REF!</v>
      </c>
      <c r="DX60" s="784" t="e">
        <f>DT$42</f>
        <v>#REF!</v>
      </c>
      <c r="DY60" s="785" t="e">
        <f>DU$42</f>
        <v>#REF!</v>
      </c>
      <c r="DZ60" s="3"/>
      <c r="EA60" s="295"/>
      <c r="EB60" s="10"/>
      <c r="EC60" s="264" t="e">
        <f>IF(AND($I$8=1,#REF!&lt;&gt;ROUND(#REF!,2)),AB$15&amp;", "&amp;AB$16&amp;", "&amp;$A60&amp;", "&amp;$B60&amp;", "&amp;$C60&amp;"; ","")</f>
        <v>#REF!</v>
      </c>
      <c r="ED60" s="255" t="e">
        <f>IF(AND($I$8=1,#REF!&lt;&gt;ROUND(#REF!,2)),AC$15&amp;", "&amp;AC$16&amp;", "&amp;$A60&amp;", "&amp;$B60&amp;", "&amp;$C60&amp;"; ","")</f>
        <v>#REF!</v>
      </c>
      <c r="EE60" s="256" t="e">
        <f>IF(AND($I$8=1,#REF!&lt;&gt;ROUND(#REF!,2)),AD$15&amp;", "&amp;AD$16&amp;", "&amp;$A60&amp;", "&amp;$B60&amp;", "&amp;$C60&amp;"; ","")</f>
        <v>#REF!</v>
      </c>
      <c r="EF60" s="255" t="e">
        <f>IF(AND($I$8=1,#REF!&lt;&gt;ROUND(#REF!,2)),AE$15&amp;", "&amp;AE$16&amp;", "&amp;$A60&amp;", "&amp;$B60&amp;", "&amp;$C60&amp;"; ","")</f>
        <v>#REF!</v>
      </c>
      <c r="EG60" s="298" t="e">
        <f>IF(AND($I$8=1,#REF!&lt;&gt;ROUND(#REF!,2)),AF$15&amp;", "&amp;AF$16&amp;", "&amp;$A60&amp;", "&amp;$B60&amp;", "&amp;$C60&amp;"; ","")</f>
        <v>#REF!</v>
      </c>
      <c r="EH60" s="293" t="e">
        <f>IF(AND($I$8=1,#REF!&lt;&gt;ROUND(#REF!,2)),AG$15&amp;", "&amp;AG$16&amp;", "&amp;$A60&amp;", "&amp;$B60&amp;", "&amp;$C60&amp;"; ","")</f>
        <v>#REF!</v>
      </c>
      <c r="EI60" s="50"/>
      <c r="EJ60" s="295"/>
      <c r="EK60" s="10"/>
      <c r="EL60" s="264" t="e">
        <f>IF(AND($J$8=1,#REF!&gt;#REF!),AB$15&amp;", "&amp;AB$16&amp;", "&amp;$A60&amp;", "&amp;$B60&amp;", "&amp;$C60&amp;"; ","")</f>
        <v>#REF!</v>
      </c>
      <c r="EM60" s="255" t="e">
        <f>IF(AND($J$8=1,#REF!&gt;#REF!),AC$15&amp;", "&amp;AC$16&amp;", "&amp;$A60&amp;", "&amp;$B60&amp;", "&amp;$C60&amp;"; ","")</f>
        <v>#REF!</v>
      </c>
      <c r="EN60" s="256" t="e">
        <f>IF(AND($J$8=1,#REF!&gt;#REF!),AD$15&amp;", "&amp;AD$16&amp;", "&amp;$A60&amp;", "&amp;$B60&amp;", "&amp;$C60&amp;"; ","")</f>
        <v>#REF!</v>
      </c>
      <c r="EO60" s="255" t="e">
        <f>IF(AND($J$8=1,#REF!&gt;#REF!),AE$15&amp;", "&amp;AE$16&amp;", "&amp;$A60&amp;", "&amp;$B60&amp;", "&amp;$C60&amp;"; ","")</f>
        <v>#REF!</v>
      </c>
      <c r="EP60" s="254" t="e">
        <f>IF(AND($J$8=1,#REF!&gt;#REF!),AF$15&amp;", "&amp;AF$16&amp;", "&amp;$A60&amp;", "&amp;$B60&amp;", "&amp;$C60&amp;"; ","")</f>
        <v>#REF!</v>
      </c>
      <c r="EQ60" s="293" t="e">
        <f>IF(AND($J$8=1,#REF!&gt;#REF!),AG$15&amp;", "&amp;AG$16&amp;", "&amp;$A60&amp;", "&amp;$B60&amp;", "&amp;$C60&amp;"; ","")</f>
        <v>#REF!</v>
      </c>
      <c r="ER60" s="50"/>
      <c r="ES60" s="295"/>
      <c r="ET60" s="10"/>
      <c r="EU60" s="264" t="e">
        <f>IF(AND($K$8=1,#REF!&gt;0),IF((#REF!/#REF!)&lt;0.03,AB$15&amp;", "&amp;AB$16&amp;", "&amp;$A60&amp;", "&amp;$B60&amp;", "&amp;$C60&amp;"; ",""),"")</f>
        <v>#REF!</v>
      </c>
      <c r="EV60" s="255" t="e">
        <f>IF(AND($K$8=1,#REF!&gt;0),IF((#REF!/#REF!)&lt;0.03,AC$15&amp;", "&amp;AC$16&amp;", "&amp;$A60&amp;", "&amp;$B60&amp;", "&amp;$C60&amp;"; ",""),"")</f>
        <v>#REF!</v>
      </c>
      <c r="EW60" s="256" t="e">
        <f>IF(AND($K$8=1,#REF!&gt;0),IF((#REF!/#REF!)&lt;0.03,AD$15&amp;", "&amp;AD$16&amp;", "&amp;$A60&amp;", "&amp;$B60&amp;", "&amp;$C60&amp;"; ",""),"")</f>
        <v>#REF!</v>
      </c>
      <c r="EX60" s="255" t="e">
        <f>IF(AND($K$8=1,#REF!&gt;0),IF((#REF!/#REF!)&lt;0.03,AE$15&amp;", "&amp;AE$16&amp;", "&amp;$A60&amp;", "&amp;$B60&amp;", "&amp;$C60&amp;"; ",""),"")</f>
        <v>#REF!</v>
      </c>
      <c r="EY60" s="254" t="e">
        <f>IF(AND($K$8=1,#REF!&gt;0),IF((#REF!/#REF!)&lt;0.03,AF$15&amp;", "&amp;AF$16&amp;", "&amp;$A60&amp;", "&amp;$B60&amp;", "&amp;$C60&amp;"; ",""),"")</f>
        <v>#REF!</v>
      </c>
      <c r="EZ60" s="293" t="e">
        <f>IF(AND($K$8=1,#REF!&gt;0),IF((#REF!/#REF!)&lt;0.03,AG$15&amp;", "&amp;AG$16&amp;", "&amp;$A60&amp;", "&amp;$B60&amp;", "&amp;$C60&amp;"; ",""),"")</f>
        <v>#REF!</v>
      </c>
      <c r="FA60" s="50"/>
      <c r="FB60" s="3"/>
      <c r="FC60" s="323"/>
      <c r="FD60" s="10"/>
      <c r="FE60" s="264" t="e">
        <f>IF(AND($Q$8=1,SUM(#REF!,#REF!)&gt;$FC$22,#REF!=0),P$15&amp;", "&amp;P$16&amp;", "&amp;$A60&amp;", "&amp;$B60&amp;", "&amp;$C60&amp;"; ","")</f>
        <v>#REF!</v>
      </c>
      <c r="FF60" s="255" t="e">
        <f>IF(AND($Q$8=1,SUM(#REF!,#REF!)&gt;$FC$22,#REF!=0),Q$15&amp;", "&amp;Q$16&amp;", "&amp;$A60&amp;", "&amp;$B60&amp;", "&amp;$C60&amp;"; ","")</f>
        <v>#REF!</v>
      </c>
      <c r="FG60" s="256" t="e">
        <f>IF(AND($Q$8=1,SUM(#REF!,#REF!)&gt;$FC$22,#REF!=0),R$15&amp;", "&amp;R$16&amp;", "&amp;$A60&amp;", "&amp;$B60&amp;", "&amp;$C60&amp;"; ","")</f>
        <v>#REF!</v>
      </c>
      <c r="FH60" s="255" t="e">
        <f>IF(AND($Q$8=1,SUM(#REF!,#REF!)&gt;$FC$22,#REF!=0),S$15&amp;", "&amp;S$16&amp;", "&amp;$A60&amp;", "&amp;$B60&amp;", "&amp;$C60&amp;"; ","")</f>
        <v>#REF!</v>
      </c>
      <c r="FI60" s="254" t="e">
        <f>IF(AND($Q$8=1,SUM(#REF!,#REF!)&gt;$FC$22,#REF!=0),T$15&amp;", "&amp;T$16&amp;", "&amp;$A60&amp;", "&amp;$B60&amp;", "&amp;$C60&amp;"; ","")</f>
        <v>#REF!</v>
      </c>
      <c r="FJ60" s="293" t="e">
        <f>IF(AND($Q$8=1,SUM(#REF!,#REF!)&gt;$FC$22,#REF!=0),U$15&amp;", "&amp;U$16&amp;", "&amp;$A60&amp;", "&amp;$B60&amp;", "&amp;$C60&amp;"; ","")</f>
        <v>#REF!</v>
      </c>
      <c r="FK60" s="324"/>
      <c r="FL60" s="323"/>
      <c r="FM60" s="10"/>
      <c r="FN60" s="264" t="e">
        <f>IF(AND($R$8=1,SUM(#REF!,#REF!)&gt;0,SUM(#REF!,#REF!)=ABS(#REF!)),P$15&amp;", "&amp;P$16&amp;", "&amp;$A60&amp;", "&amp;$B60&amp;", "&amp;$C60&amp;"; ","")</f>
        <v>#REF!</v>
      </c>
      <c r="FO60" s="255" t="e">
        <f>IF(AND($R$8=1,SUM(#REF!,#REF!)&gt;0,SUM(#REF!,#REF!)=ABS(#REF!)),Q$15&amp;", "&amp;Q$16&amp;", "&amp;$A60&amp;", "&amp;$B60&amp;", "&amp;$C60&amp;"; ","")</f>
        <v>#REF!</v>
      </c>
      <c r="FP60" s="256" t="e">
        <f>IF(AND($R$8=1,SUM(#REF!,#REF!)&gt;0,SUM(#REF!,#REF!)=ABS(#REF!)),R$15&amp;", "&amp;R$16&amp;", "&amp;$A60&amp;", "&amp;$B60&amp;", "&amp;$C60&amp;"; ","")</f>
        <v>#REF!</v>
      </c>
      <c r="FQ60" s="255" t="e">
        <f>IF(AND($R$8=1,SUM(#REF!,#REF!)&gt;0,SUM(#REF!,#REF!)=ABS(#REF!)),S$15&amp;", "&amp;S$16&amp;", "&amp;$A60&amp;", "&amp;$B60&amp;", "&amp;$C60&amp;"; ","")</f>
        <v>#REF!</v>
      </c>
      <c r="FR60" s="254" t="e">
        <f>IF(AND($R$8=1,SUM(#REF!,#REF!)&gt;0,SUM(#REF!,#REF!)=ABS(#REF!)),T$15&amp;", "&amp;T$16&amp;", "&amp;$A60&amp;", "&amp;$B60&amp;", "&amp;$C60&amp;"; ","")</f>
        <v>#REF!</v>
      </c>
      <c r="FS60" s="293" t="e">
        <f>IF(AND($R$8=1,SUM(#REF!,#REF!)&gt;0,SUM(#REF!,#REF!)=ABS(#REF!)),U$15&amp;", "&amp;U$16&amp;", "&amp;$A60&amp;", "&amp;$B60&amp;", "&amp;$C60&amp;"; ","")</f>
        <v>#REF!</v>
      </c>
      <c r="FT60" s="324"/>
      <c r="FU60" s="3"/>
      <c r="FV60" s="3"/>
      <c r="FW60" s="3"/>
      <c r="FX60" s="3"/>
      <c r="FY60" s="3"/>
      <c r="FZ60" s="3"/>
      <c r="GA60" s="3"/>
      <c r="GB60" s="3"/>
      <c r="GC60" s="3"/>
      <c r="GD60" s="323"/>
      <c r="GE60" s="10"/>
      <c r="GF60" s="264" t="e">
        <f>IF(AND($T$8=1,#REF!&gt;0,EU60=""),IF((#REF!/#REF!)&lt;0.25,AB$15&amp;", "&amp;AB$16&amp;", "&amp;$A60&amp;", "&amp;$B60&amp;", "&amp;$C60&amp;"; ",""),"")</f>
        <v>#REF!</v>
      </c>
      <c r="GG60" s="255" t="e">
        <f>IF(AND($T$8=1,#REF!&gt;0,EV60=""),IF((#REF!/#REF!)&lt;0.25,AC$15&amp;", "&amp;AC$16&amp;", "&amp;$A60&amp;", "&amp;$B60&amp;", "&amp;$C60&amp;"; ",""),"")</f>
        <v>#REF!</v>
      </c>
      <c r="GH60" s="256" t="e">
        <f>IF(AND($T$8=1,#REF!&gt;0,EW60=""),IF((#REF!/#REF!)&lt;0.25,AD$15&amp;", "&amp;AD$16&amp;", "&amp;$A60&amp;", "&amp;$B60&amp;", "&amp;$C60&amp;"; ",""),"")</f>
        <v>#REF!</v>
      </c>
      <c r="GI60" s="255" t="e">
        <f>IF(AND($T$8=1,#REF!&gt;0,EX60=""),IF((#REF!/#REF!)&lt;0.25,AE$15&amp;", "&amp;AE$16&amp;", "&amp;$A60&amp;", "&amp;$B60&amp;", "&amp;$C60&amp;"; ",""),"")</f>
        <v>#REF!</v>
      </c>
      <c r="GJ60" s="254" t="e">
        <f>IF(AND($T$8=1,#REF!&gt;0,EY60=""),IF((#REF!/#REF!)&lt;0.25,AF$15&amp;", "&amp;AF$16&amp;", "&amp;$A60&amp;", "&amp;$B60&amp;", "&amp;$C60&amp;"; ",""),"")</f>
        <v>#REF!</v>
      </c>
      <c r="GK60" s="293" t="e">
        <f>IF(AND($T$8=1,#REF!&gt;0,EZ60=""),IF((#REF!/#REF!)&lt;0.25,AG$15&amp;", "&amp;AG$16&amp;", "&amp;$A60&amp;", "&amp;$B60&amp;", "&amp;$C60&amp;"; ",""),"")</f>
        <v>#REF!</v>
      </c>
      <c r="GL60" s="324"/>
      <c r="GM60" s="323"/>
      <c r="GN60" s="10"/>
      <c r="GO60" s="264" t="e">
        <f>IF(AND($U$8=1,$B60="Long length",#REF!&lt;&gt;0),D$15&amp;", "&amp;D$16&amp;", "&amp;$A60&amp;", "&amp;$B60&amp;", "&amp;$C60&amp;"; ","")</f>
        <v>#REF!</v>
      </c>
      <c r="GP60" s="255" t="e">
        <f>IF(AND($U$8=1,$B60="Long length",#REF!&lt;&gt;0),E$15&amp;", "&amp;E$16&amp;", "&amp;$A60&amp;", "&amp;$B60&amp;", "&amp;$C60&amp;"; ","")</f>
        <v>#REF!</v>
      </c>
      <c r="GQ60" s="256" t="e">
        <f>IF(AND($U$8=1,$B60="Long length",#REF!&lt;&gt;0),F$15&amp;", "&amp;F$16&amp;", "&amp;$A60&amp;", "&amp;$B60&amp;", "&amp;$C60&amp;"; ","")</f>
        <v>#REF!</v>
      </c>
      <c r="GR60" s="255" t="e">
        <f>IF(AND($U$8=1,$B60="Long length",#REF!&lt;&gt;0),G$15&amp;", "&amp;G$16&amp;", "&amp;$A60&amp;", "&amp;$B60&amp;", "&amp;$C60&amp;"; ","")</f>
        <v>#REF!</v>
      </c>
      <c r="GS60" s="254" t="e">
        <f>IF(AND($U$8=1,$B60="Long length",#REF!&lt;&gt;0),H$15&amp;", "&amp;H$16&amp;", "&amp;$A60&amp;", "&amp;$B60&amp;", "&amp;$C60&amp;"; ","")</f>
        <v>#REF!</v>
      </c>
      <c r="GT60" s="293" t="e">
        <f>IF(AND($U$8=1,$B60="Long length",#REF!&lt;&gt;0),I$15&amp;", "&amp;I$16&amp;", "&amp;$A60&amp;", "&amp;$B60&amp;", "&amp;$C60&amp;"; ","")</f>
        <v>#REF!</v>
      </c>
      <c r="GU60" s="324"/>
    </row>
    <row r="61" spans="1:203" ht="13.5" x14ac:dyDescent="0.2">
      <c r="A61" s="3" t="s">
        <v>11301</v>
      </c>
      <c r="B61" s="3" t="s">
        <v>11274</v>
      </c>
      <c r="C61" s="3" t="s">
        <v>11284</v>
      </c>
      <c r="E61" s="295"/>
      <c r="F61" s="10"/>
      <c r="G61" s="265" t="e">
        <f>IF(AND($D$8=1,#REF!&gt;0),P$15&amp;", "&amp;P$16&amp;", "&amp;$A61&amp;", "&amp;$B61&amp;", "&amp;$C61&amp;"; ","")</f>
        <v>#REF!</v>
      </c>
      <c r="H61" s="258" t="e">
        <f>IF(AND($D$8=1,#REF!&gt;0),Q$15&amp;", "&amp;Q$16&amp;", "&amp;$A61&amp;", "&amp;$B61&amp;", "&amp;$C61&amp;"; ","")</f>
        <v>#REF!</v>
      </c>
      <c r="I61" s="259" t="e">
        <f>IF(AND($D$8=1,#REF!&gt;0),R$15&amp;", "&amp;R$16&amp;", "&amp;$A61&amp;", "&amp;$B61&amp;", "&amp;$C61&amp;"; ","")</f>
        <v>#REF!</v>
      </c>
      <c r="J61" s="258" t="e">
        <f>IF(AND($D$8=1,#REF!&gt;0),S$15&amp;", "&amp;S$16&amp;", "&amp;$A61&amp;", "&amp;$B61&amp;", "&amp;$C61&amp;"; ","")</f>
        <v>#REF!</v>
      </c>
      <c r="K61" s="299" t="e">
        <f>IF(AND($D$8=1,#REF!&gt;0),T$15&amp;", "&amp;T$16&amp;", "&amp;$A61&amp;", "&amp;$B61&amp;", "&amp;$C61&amp;"; ","")</f>
        <v>#REF!</v>
      </c>
      <c r="L61" s="266" t="e">
        <f>IF(AND($D$8=1,#REF!&gt;0),U$15&amp;", "&amp;U$16&amp;", "&amp;$A61&amp;", "&amp;$B61&amp;", "&amp;$C61&amp;"; ","")</f>
        <v>#REF!</v>
      </c>
      <c r="M61" s="50"/>
      <c r="N61" s="295"/>
      <c r="O61" s="10"/>
      <c r="P61" s="265" t="e">
        <f>IF(AND($E$8=1,#REF!&lt;0),D$14&amp;", "&amp;D$15&amp;", "&amp;D$16&amp;", "&amp;$A61&amp;", "&amp;$B61&amp;", "&amp;$C61&amp;"; ","")</f>
        <v>#REF!</v>
      </c>
      <c r="Q61" s="258" t="e">
        <f>IF(AND($E$8=1,#REF!&lt;0),E$14&amp;", "&amp;E$15&amp;", "&amp;E$16&amp;", "&amp;$A61&amp;", "&amp;$B61&amp;", "&amp;$C61&amp;"; ","")</f>
        <v>#REF!</v>
      </c>
      <c r="R61" s="259" t="e">
        <f>IF(AND($E$8=1,#REF!&lt;0),F$14&amp;", "&amp;F$15&amp;", "&amp;F$16&amp;", "&amp;$A61&amp;", "&amp;$B61&amp;", "&amp;$C61&amp;"; ","")</f>
        <v>#REF!</v>
      </c>
      <c r="S61" s="258" t="e">
        <f>IF(AND($E$8=1,#REF!&lt;0),G$14&amp;", "&amp;G$15&amp;", "&amp;G$16&amp;", "&amp;$A61&amp;", "&amp;$B61&amp;", "&amp;$C61&amp;"; ","")</f>
        <v>#REF!</v>
      </c>
      <c r="T61" s="299" t="e">
        <f>IF(AND($E$8=1,#REF!&lt;0),H$14&amp;", "&amp;H$15&amp;", "&amp;H$16&amp;", "&amp;$A61&amp;", "&amp;$B61&amp;", "&amp;$C61&amp;"; ","")</f>
        <v>#REF!</v>
      </c>
      <c r="U61" s="299" t="e">
        <f>IF(AND($E$8=1,#REF!&lt;0),I$14&amp;", "&amp;I$15&amp;", "&amp;I$16&amp;", "&amp;$A61&amp;", "&amp;$B61&amp;", "&amp;$C61&amp;"; ","")</f>
        <v>#REF!</v>
      </c>
      <c r="V61" s="265" t="e">
        <f>IF(AND($E$8=1,#REF!&lt;0),J$14&amp;", "&amp;J$15&amp;", "&amp;J$16&amp;", "&amp;$A61&amp;", "&amp;$B61&amp;", "&amp;$C61&amp;"; ","")</f>
        <v>#REF!</v>
      </c>
      <c r="W61" s="258" t="e">
        <f>IF(AND($E$8=1,#REF!&lt;0),K$14&amp;", "&amp;K$15&amp;", "&amp;K$16&amp;", "&amp;$A61&amp;", "&amp;$B61&amp;", "&amp;$C61&amp;"; ","")</f>
        <v>#REF!</v>
      </c>
      <c r="X61" s="259" t="e">
        <f>IF(AND($E$8=1,#REF!&lt;0),L$14&amp;", "&amp;L$15&amp;", "&amp;L$16&amp;", "&amp;$A61&amp;", "&amp;$B61&amp;", "&amp;$C61&amp;"; ","")</f>
        <v>#REF!</v>
      </c>
      <c r="Y61" s="258" t="e">
        <f>IF(AND($E$8=1,#REF!&lt;0),M$14&amp;", "&amp;M$15&amp;", "&amp;M$16&amp;", "&amp;$A61&amp;", "&amp;$B61&amp;", "&amp;$C61&amp;"; ","")</f>
        <v>#REF!</v>
      </c>
      <c r="Z61" s="299" t="e">
        <f>IF(AND($E$8=1,#REF!&lt;0),N$14&amp;", "&amp;N$15&amp;", "&amp;N$16&amp;", "&amp;$A61&amp;", "&amp;$B61&amp;", "&amp;$C61&amp;"; ","")</f>
        <v>#REF!</v>
      </c>
      <c r="AA61" s="299" t="e">
        <f>IF(AND($E$8=1,#REF!&lt;0),O$14&amp;", "&amp;O$15&amp;", "&amp;O$16&amp;", "&amp;$A61&amp;", "&amp;$B61&amp;", "&amp;$C61&amp;"; ","")</f>
        <v>#REF!</v>
      </c>
      <c r="AB61" s="265" t="e">
        <f>IF(AND($E$8=1,#REF!&lt;0),V$14&amp;", "&amp;V$15&amp;", "&amp;V$16&amp;", "&amp;$A61&amp;", "&amp;$B61&amp;", "&amp;$C61&amp;"; ","")</f>
        <v>#REF!</v>
      </c>
      <c r="AC61" s="258" t="e">
        <f>IF(AND($E$8=1,#REF!&lt;0),W$14&amp;", "&amp;W$15&amp;", "&amp;W$16&amp;", "&amp;$A61&amp;", "&amp;$B61&amp;", "&amp;$C61&amp;"; ","")</f>
        <v>#REF!</v>
      </c>
      <c r="AD61" s="259" t="e">
        <f>IF(AND($E$8=1,#REF!&lt;0),X$14&amp;", "&amp;X$15&amp;", "&amp;X$16&amp;", "&amp;$A61&amp;", "&amp;$B61&amp;", "&amp;$C61&amp;"; ","")</f>
        <v>#REF!</v>
      </c>
      <c r="AE61" s="794" t="e">
        <f>IF(AND($E$8=1,#REF!&lt;0),Y$14&amp;", "&amp;Y$15&amp;", "&amp;Y$16&amp;", "&amp;$A61&amp;", "&amp;$B61&amp;", "&amp;$C61&amp;"; ","")</f>
        <v>#REF!</v>
      </c>
      <c r="AF61" s="259" t="e">
        <f>IF(AND($E$8=1,#REF!&lt;0),Z$14&amp;", "&amp;Z$15&amp;", "&amp;Z$16&amp;", "&amp;$A61&amp;", "&amp;$B61&amp;", "&amp;$C61&amp;"; ","")</f>
        <v>#REF!</v>
      </c>
      <c r="AG61" s="299" t="e">
        <f>IF(AND($E$8=1,#REF!&lt;0),AA$14&amp;", "&amp;AA$15&amp;", "&amp;AA$16&amp;", "&amp;$A61&amp;", "&amp;$B61&amp;", "&amp;$C61&amp;"; ","")</f>
        <v>#REF!</v>
      </c>
      <c r="AH61" s="265" t="e">
        <f>IF(AND($E$8=1,#REF!&lt;0),AB$14&amp;", "&amp;AB$15&amp;", "&amp;AB$16&amp;", "&amp;$A61&amp;", "&amp;$B61&amp;", "&amp;$C61&amp;"; ","")</f>
        <v>#REF!</v>
      </c>
      <c r="AI61" s="258" t="e">
        <f>IF(AND($E$8=1,#REF!&lt;0),AC$14&amp;", "&amp;AC$15&amp;", "&amp;AC$16&amp;", "&amp;$A61&amp;", "&amp;$B61&amp;", "&amp;$C61&amp;"; ","")</f>
        <v>#REF!</v>
      </c>
      <c r="AJ61" s="259" t="e">
        <f>IF(AND($E$8=1,#REF!&lt;0),AD$14&amp;", "&amp;AD$15&amp;", "&amp;AD$16&amp;", "&amp;$A61&amp;", "&amp;$B61&amp;", "&amp;$C61&amp;"; ","")</f>
        <v>#REF!</v>
      </c>
      <c r="AK61" s="794" t="e">
        <f>IF(AND($E$8=1,#REF!&lt;0),AE$14&amp;", "&amp;AE$15&amp;", "&amp;AE$16&amp;", "&amp;$A61&amp;", "&amp;$B61&amp;", "&amp;$C61&amp;"; ","")</f>
        <v>#REF!</v>
      </c>
      <c r="AL61" s="259" t="e">
        <f>IF(AND($E$8=1,#REF!&lt;0),AF$14&amp;", "&amp;AF$15&amp;", "&amp;AF$16&amp;", "&amp;$A61&amp;", "&amp;$B61&amp;", "&amp;$C61&amp;"; ","")</f>
        <v>#REF!</v>
      </c>
      <c r="AM61" s="803" t="e">
        <f>IF(AND($E$8=1,#REF!&lt;0),AG$14&amp;", "&amp;AG$15&amp;", "&amp;AG$16&amp;", "&amp;$A61&amp;", "&amp;$B61&amp;", "&amp;$C61&amp;"; ","")</f>
        <v>#REF!</v>
      </c>
      <c r="AN61" s="50"/>
      <c r="AO61" s="295"/>
      <c r="AP61" s="10"/>
      <c r="AQ61" s="265" t="e">
        <f>IF(AND($F$8=1,ABS(#REF!)&lt;&gt;INT(ABS(#REF!))),D$14&amp;", "&amp;D$15&amp;", "&amp;D$16&amp;", "&amp;$A61&amp;", "&amp;$B61&amp;", "&amp;$C61&amp;"; ","")</f>
        <v>#REF!</v>
      </c>
      <c r="AR61" s="258" t="e">
        <f>IF(AND($F$8=1,ABS(#REF!)&lt;&gt;INT(ABS(#REF!))),E$14&amp;", "&amp;E$15&amp;", "&amp;E$16&amp;", "&amp;$A61&amp;", "&amp;$B61&amp;", "&amp;$C61&amp;"; ","")</f>
        <v>#REF!</v>
      </c>
      <c r="AS61" s="259" t="e">
        <f>IF(AND($F$8=1,ABS(#REF!)&lt;&gt;INT(ABS(#REF!))),F$14&amp;", "&amp;F$15&amp;", "&amp;F$16&amp;", "&amp;$A61&amp;", "&amp;$B61&amp;", "&amp;$C61&amp;"; ","")</f>
        <v>#REF!</v>
      </c>
      <c r="AT61" s="258" t="e">
        <f>IF(AND($F$8=1,ABS(#REF!)&lt;&gt;INT(ABS(#REF!))),G$14&amp;", "&amp;G$15&amp;", "&amp;G$16&amp;", "&amp;$A61&amp;", "&amp;$B61&amp;", "&amp;$C61&amp;"; ","")</f>
        <v>#REF!</v>
      </c>
      <c r="AU61" s="299" t="e">
        <f>IF(AND($F$8=1,ABS(#REF!)&lt;&gt;INT(ABS(#REF!))),H$14&amp;", "&amp;H$15&amp;", "&amp;H$16&amp;", "&amp;$A61&amp;", "&amp;$B61&amp;", "&amp;$C61&amp;"; ","")</f>
        <v>#REF!</v>
      </c>
      <c r="AV61" s="299" t="e">
        <f>IF(AND($F$8=1,ABS(#REF!)&lt;&gt;INT(ABS(#REF!))),I$14&amp;", "&amp;I$15&amp;", "&amp;I$16&amp;", "&amp;$A61&amp;", "&amp;$B61&amp;", "&amp;$C61&amp;"; ","")</f>
        <v>#REF!</v>
      </c>
      <c r="AW61" s="265" t="e">
        <f>IF(AND($F$8=1,ABS(#REF!)&lt;&gt;INT(ABS(#REF!))),J$14&amp;", "&amp;J$15&amp;", "&amp;J$16&amp;", "&amp;$A61&amp;", "&amp;$B61&amp;", "&amp;$C61&amp;"; ","")</f>
        <v>#REF!</v>
      </c>
      <c r="AX61" s="258" t="e">
        <f>IF(AND($F$8=1,ABS(#REF!)&lt;&gt;INT(ABS(#REF!))),K$14&amp;", "&amp;K$15&amp;", "&amp;K$16&amp;", "&amp;$A61&amp;", "&amp;$B61&amp;", "&amp;$C61&amp;"; ","")</f>
        <v>#REF!</v>
      </c>
      <c r="AY61" s="259" t="e">
        <f>IF(AND($F$8=1,ABS(#REF!)&lt;&gt;INT(ABS(#REF!))),L$14&amp;", "&amp;L$15&amp;", "&amp;L$16&amp;", "&amp;$A61&amp;", "&amp;$B61&amp;", "&amp;$C61&amp;"; ","")</f>
        <v>#REF!</v>
      </c>
      <c r="AZ61" s="258" t="e">
        <f>IF(AND($F$8=1,ABS(#REF!)&lt;&gt;INT(ABS(#REF!))),M$14&amp;", "&amp;M$15&amp;", "&amp;M$16&amp;", "&amp;$A61&amp;", "&amp;$B61&amp;", "&amp;$C61&amp;"; ","")</f>
        <v>#REF!</v>
      </c>
      <c r="BA61" s="299" t="e">
        <f>IF(AND($F$8=1,ABS(#REF!)&lt;&gt;INT(ABS(#REF!))),N$14&amp;", "&amp;N$15&amp;", "&amp;N$16&amp;", "&amp;$A61&amp;", "&amp;$B61&amp;", "&amp;$C61&amp;"; ","")</f>
        <v>#REF!</v>
      </c>
      <c r="BB61" s="803" t="e">
        <f>IF(AND($F$8=1,ABS(#REF!)&lt;&gt;INT(ABS(#REF!))),O$14&amp;", "&amp;O$15&amp;", "&amp;O$16&amp;", "&amp;$A61&amp;", "&amp;$B61&amp;", "&amp;$C61&amp;"; ","")</f>
        <v>#REF!</v>
      </c>
      <c r="BC61" s="265" t="e">
        <f>IF(AND($F$8=1,ABS(#REF!)&lt;&gt;INT(ABS(#REF!))),P$14&amp;", "&amp;P$15&amp;", "&amp;P$16&amp;", "&amp;$A61&amp;", "&amp;$B61&amp;", "&amp;$C61&amp;"; ","")</f>
        <v>#REF!</v>
      </c>
      <c r="BD61" s="258" t="e">
        <f>IF(AND($F$8=1,ABS(#REF!)&lt;&gt;INT(ABS(#REF!))),Q$14&amp;", "&amp;Q$15&amp;", "&amp;Q$16&amp;", "&amp;$A61&amp;", "&amp;$B61&amp;", "&amp;$C61&amp;"; ","")</f>
        <v>#REF!</v>
      </c>
      <c r="BE61" s="259" t="e">
        <f>IF(AND($F$8=1,ABS(#REF!)&lt;&gt;INT(ABS(#REF!))),R$14&amp;", "&amp;R$15&amp;", "&amp;R$16&amp;", "&amp;$A61&amp;", "&amp;$B61&amp;", "&amp;$C61&amp;"; ","")</f>
        <v>#REF!</v>
      </c>
      <c r="BF61" s="258" t="e">
        <f>IF(AND($F$8=1,ABS(#REF!)&lt;&gt;INT(ABS(#REF!))),S$14&amp;", "&amp;S$15&amp;", "&amp;S$16&amp;", "&amp;$A61&amp;", "&amp;$B61&amp;", "&amp;$C61&amp;"; ","")</f>
        <v>#REF!</v>
      </c>
      <c r="BG61" s="299" t="e">
        <f>IF(AND($F$8=1,ABS(#REF!)&lt;&gt;INT(ABS(#REF!))),T$14&amp;", "&amp;T$15&amp;", "&amp;T$16&amp;", "&amp;$A61&amp;", "&amp;$B61&amp;", "&amp;$C61&amp;"; ","")</f>
        <v>#REF!</v>
      </c>
      <c r="BH61" s="803" t="e">
        <f>IF(AND($F$8=1,ABS(#REF!)&lt;&gt;INT(ABS(#REF!))),U$14&amp;", "&amp;U$15&amp;", "&amp;U$16&amp;", "&amp;$A61&amp;", "&amp;$B61&amp;", "&amp;$C61&amp;"; ","")</f>
        <v>#REF!</v>
      </c>
      <c r="BI61" s="265" t="e">
        <f>IF(AND($F$8=1,ABS(#REF!)&lt;&gt;INT(ABS(#REF!))),V$14&amp;", "&amp;V$15&amp;", "&amp;V$16&amp;", "&amp;$A61&amp;", "&amp;$B61&amp;", "&amp;$C61&amp;"; ","")</f>
        <v>#REF!</v>
      </c>
      <c r="BJ61" s="258" t="e">
        <f>IF(AND($F$8=1,ABS(#REF!)&lt;&gt;INT(ABS(#REF!))),W$14&amp;", "&amp;W$15&amp;", "&amp;W$16&amp;", "&amp;$A61&amp;", "&amp;$B61&amp;", "&amp;$C61&amp;"; ","")</f>
        <v>#REF!</v>
      </c>
      <c r="BK61" s="259" t="e">
        <f>IF(AND($F$8=1,ABS(#REF!)&lt;&gt;INT(ABS(#REF!))),X$14&amp;", "&amp;X$15&amp;", "&amp;X$16&amp;", "&amp;$A61&amp;", "&amp;$B61&amp;", "&amp;$C61&amp;"; ","")</f>
        <v>#REF!</v>
      </c>
      <c r="BL61" s="258" t="e">
        <f>IF(AND($F$8=1,ABS(#REF!)&lt;&gt;INT(ABS(#REF!))),Y$14&amp;", "&amp;Y$15&amp;", "&amp;Y$16&amp;", "&amp;$A61&amp;", "&amp;$B61&amp;", "&amp;$C61&amp;"; ","")</f>
        <v>#REF!</v>
      </c>
      <c r="BM61" s="299" t="e">
        <f>IF(AND($F$8=1,ABS(#REF!)&lt;&gt;INT(ABS(#REF!))),Z$14&amp;", "&amp;Z$15&amp;", "&amp;Z$16&amp;", "&amp;$A61&amp;", "&amp;$B61&amp;", "&amp;$C61&amp;"; ","")</f>
        <v>#REF!</v>
      </c>
      <c r="BN61" s="803" t="e">
        <f>IF(AND($F$8=1,ABS(#REF!)&lt;&gt;INT(ABS(#REF!))),AA$14&amp;", "&amp;AA$15&amp;", "&amp;AA$16&amp;", "&amp;$A61&amp;", "&amp;$B61&amp;", "&amp;$C61&amp;"; ","")</f>
        <v>#REF!</v>
      </c>
      <c r="BO61" s="50"/>
      <c r="BP61" s="295"/>
      <c r="BQ61" s="10"/>
      <c r="BR61" s="281"/>
      <c r="BS61" s="280"/>
      <c r="BT61" s="288"/>
      <c r="BU61" s="280"/>
      <c r="BV61" s="305"/>
      <c r="BW61" s="305"/>
      <c r="BX61" s="281"/>
      <c r="BY61" s="280"/>
      <c r="BZ61" s="288"/>
      <c r="CA61" s="280"/>
      <c r="CB61" s="305"/>
      <c r="CC61" s="805"/>
      <c r="CD61" s="305"/>
      <c r="CE61" s="809"/>
      <c r="CF61" s="305"/>
      <c r="CG61" s="809"/>
      <c r="CH61" s="305"/>
      <c r="CI61" s="305"/>
      <c r="CJ61" s="281"/>
      <c r="CK61" s="280"/>
      <c r="CL61" s="288"/>
      <c r="CM61" s="280"/>
      <c r="CN61" s="305"/>
      <c r="CO61" s="304"/>
      <c r="CP61" s="50"/>
      <c r="CQ61" s="295"/>
      <c r="CR61" s="1692"/>
      <c r="CS61" s="1692"/>
      <c r="CT61" s="1692"/>
      <c r="CU61" s="32" t="s">
        <v>101</v>
      </c>
      <c r="CV61" s="875" t="e">
        <f>CV$43</f>
        <v>#REF!</v>
      </c>
      <c r="CW61" s="779" t="e">
        <f>CW$43</f>
        <v>#REF!</v>
      </c>
      <c r="CX61" s="778" t="e">
        <f>CV$43</f>
        <v>#REF!</v>
      </c>
      <c r="CY61" s="791" t="e">
        <f>CW$43</f>
        <v>#REF!</v>
      </c>
      <c r="CZ61" s="786" t="e">
        <f>CV$43</f>
        <v>#REF!</v>
      </c>
      <c r="DA61" s="787" t="e">
        <f>CW$43</f>
        <v>#REF!</v>
      </c>
      <c r="DB61" s="876" t="e">
        <f>DB$43</f>
        <v>#REF!</v>
      </c>
      <c r="DC61" s="779" t="e">
        <f>DC$43</f>
        <v>#REF!</v>
      </c>
      <c r="DD61" s="778" t="e">
        <f>DB$43</f>
        <v>#REF!</v>
      </c>
      <c r="DE61" s="791" t="e">
        <f>DC$43</f>
        <v>#REF!</v>
      </c>
      <c r="DF61" s="786" t="e">
        <f>DB$43</f>
        <v>#REF!</v>
      </c>
      <c r="DG61" s="787" t="e">
        <f>DC$43</f>
        <v>#REF!</v>
      </c>
      <c r="DH61" s="875" t="e">
        <f>DH$43</f>
        <v>#REF!</v>
      </c>
      <c r="DI61" s="779" t="e">
        <f>DI$43</f>
        <v>#REF!</v>
      </c>
      <c r="DJ61" s="778" t="e">
        <f>DH$43</f>
        <v>#REF!</v>
      </c>
      <c r="DK61" s="791" t="e">
        <f>DI$43</f>
        <v>#REF!</v>
      </c>
      <c r="DL61" s="786" t="e">
        <f>DH$43</f>
        <v>#REF!</v>
      </c>
      <c r="DM61" s="787" t="e">
        <f>DI$43</f>
        <v>#REF!</v>
      </c>
      <c r="DN61" s="875" t="e">
        <f>DN$43</f>
        <v>#REF!</v>
      </c>
      <c r="DO61" s="877" t="e">
        <f>DO$43</f>
        <v>#REF!</v>
      </c>
      <c r="DP61" s="878" t="e">
        <f>DN$43</f>
        <v>#REF!</v>
      </c>
      <c r="DQ61" s="791" t="e">
        <f>DO$43</f>
        <v>#REF!</v>
      </c>
      <c r="DR61" s="786" t="e">
        <f>DN$43</f>
        <v>#REF!</v>
      </c>
      <c r="DS61" s="787" t="e">
        <f>DO$43</f>
        <v>#REF!</v>
      </c>
      <c r="DT61" s="875" t="e">
        <f>DT$43</f>
        <v>#REF!</v>
      </c>
      <c r="DU61" s="779" t="e">
        <f>DU$43</f>
        <v>#REF!</v>
      </c>
      <c r="DV61" s="778" t="e">
        <f>DT$43</f>
        <v>#REF!</v>
      </c>
      <c r="DW61" s="791" t="e">
        <f>DU$43</f>
        <v>#REF!</v>
      </c>
      <c r="DX61" s="786" t="e">
        <f>DT$43</f>
        <v>#REF!</v>
      </c>
      <c r="DY61" s="787" t="e">
        <f>DU$43</f>
        <v>#REF!</v>
      </c>
      <c r="DZ61" s="3"/>
      <c r="EA61" s="295"/>
      <c r="EB61" s="10"/>
      <c r="EC61" s="265" t="e">
        <f>IF(AND($I$8=1,#REF!&lt;&gt;ROUND(#REF!,2)),AB$15&amp;", "&amp;AB$16&amp;", "&amp;$A61&amp;", "&amp;$B61&amp;", "&amp;$C61&amp;"; ","")</f>
        <v>#REF!</v>
      </c>
      <c r="ED61" s="258" t="e">
        <f>IF(AND($I$8=1,#REF!&lt;&gt;ROUND(#REF!,2)),AC$15&amp;", "&amp;AC$16&amp;", "&amp;$A61&amp;", "&amp;$B61&amp;", "&amp;$C61&amp;"; ","")</f>
        <v>#REF!</v>
      </c>
      <c r="EE61" s="259" t="e">
        <f>IF(AND($I$8=1,#REF!&lt;&gt;ROUND(#REF!,2)),AD$15&amp;", "&amp;AD$16&amp;", "&amp;$A61&amp;", "&amp;$B61&amp;", "&amp;$C61&amp;"; ","")</f>
        <v>#REF!</v>
      </c>
      <c r="EF61" s="258" t="e">
        <f>IF(AND($I$8=1,#REF!&lt;&gt;ROUND(#REF!,2)),AE$15&amp;", "&amp;AE$16&amp;", "&amp;$A61&amp;", "&amp;$B61&amp;", "&amp;$C61&amp;"; ","")</f>
        <v>#REF!</v>
      </c>
      <c r="EG61" s="299" t="e">
        <f>IF(AND($I$8=1,#REF!&lt;&gt;ROUND(#REF!,2)),AF$15&amp;", "&amp;AF$16&amp;", "&amp;$A61&amp;", "&amp;$B61&amp;", "&amp;$C61&amp;"; ","")</f>
        <v>#REF!</v>
      </c>
      <c r="EH61" s="266" t="e">
        <f>IF(AND($I$8=1,#REF!&lt;&gt;ROUND(#REF!,2)),AG$15&amp;", "&amp;AG$16&amp;", "&amp;$A61&amp;", "&amp;$B61&amp;", "&amp;$C61&amp;"; ","")</f>
        <v>#REF!</v>
      </c>
      <c r="EI61" s="50"/>
      <c r="EJ61" s="295"/>
      <c r="EK61" s="10"/>
      <c r="EL61" s="265" t="e">
        <f>IF(AND($J$8=1,#REF!&gt;#REF!),AB$15&amp;", "&amp;AB$16&amp;", "&amp;$A61&amp;", "&amp;$B61&amp;", "&amp;$C61&amp;"; ","")</f>
        <v>#REF!</v>
      </c>
      <c r="EM61" s="258" t="e">
        <f>IF(AND($J$8=1,#REF!&gt;#REF!),AC$15&amp;", "&amp;AC$16&amp;", "&amp;$A61&amp;", "&amp;$B61&amp;", "&amp;$C61&amp;"; ","")</f>
        <v>#REF!</v>
      </c>
      <c r="EN61" s="259" t="e">
        <f>IF(AND($J$8=1,#REF!&gt;#REF!),AD$15&amp;", "&amp;AD$16&amp;", "&amp;$A61&amp;", "&amp;$B61&amp;", "&amp;$C61&amp;"; ","")</f>
        <v>#REF!</v>
      </c>
      <c r="EO61" s="258" t="e">
        <f>IF(AND($J$8=1,#REF!&gt;#REF!),AE$15&amp;", "&amp;AE$16&amp;", "&amp;$A61&amp;", "&amp;$B61&amp;", "&amp;$C61&amp;"; ","")</f>
        <v>#REF!</v>
      </c>
      <c r="EP61" s="812" t="e">
        <f>IF(AND($J$8=1,#REF!&gt;#REF!),AF$15&amp;", "&amp;AF$16&amp;", "&amp;$A61&amp;", "&amp;$B61&amp;", "&amp;$C61&amp;"; ","")</f>
        <v>#REF!</v>
      </c>
      <c r="EQ61" s="266" t="e">
        <f>IF(AND($J$8=1,#REF!&gt;#REF!),AG$15&amp;", "&amp;AG$16&amp;", "&amp;$A61&amp;", "&amp;$B61&amp;", "&amp;$C61&amp;"; ","")</f>
        <v>#REF!</v>
      </c>
      <c r="ER61" s="50"/>
      <c r="ES61" s="295"/>
      <c r="ET61" s="10"/>
      <c r="EU61" s="265" t="e">
        <f>IF(AND($K$8=1,#REF!&gt;0),IF((#REF!/#REF!)&lt;0.03,AB$15&amp;", "&amp;AB$16&amp;", "&amp;$A61&amp;", "&amp;$B61&amp;", "&amp;$C61&amp;"; ",""),"")</f>
        <v>#REF!</v>
      </c>
      <c r="EV61" s="258" t="e">
        <f>IF(AND($K$8=1,#REF!&gt;0),IF((#REF!/#REF!)&lt;0.03,AC$15&amp;", "&amp;AC$16&amp;", "&amp;$A61&amp;", "&amp;$B61&amp;", "&amp;$C61&amp;"; ",""),"")</f>
        <v>#REF!</v>
      </c>
      <c r="EW61" s="259" t="e">
        <f>IF(AND($K$8=1,#REF!&gt;0),IF((#REF!/#REF!)&lt;0.03,AD$15&amp;", "&amp;AD$16&amp;", "&amp;$A61&amp;", "&amp;$B61&amp;", "&amp;$C61&amp;"; ",""),"")</f>
        <v>#REF!</v>
      </c>
      <c r="EX61" s="258" t="e">
        <f>IF(AND($K$8=1,#REF!&gt;0),IF((#REF!/#REF!)&lt;0.03,AE$15&amp;", "&amp;AE$16&amp;", "&amp;$A61&amp;", "&amp;$B61&amp;", "&amp;$C61&amp;"; ",""),"")</f>
        <v>#REF!</v>
      </c>
      <c r="EY61" s="812" t="e">
        <f>IF(AND($K$8=1,#REF!&gt;0),IF((#REF!/#REF!)&lt;0.03,AF$15&amp;", "&amp;AF$16&amp;", "&amp;$A61&amp;", "&amp;$B61&amp;", "&amp;$C61&amp;"; ",""),"")</f>
        <v>#REF!</v>
      </c>
      <c r="EZ61" s="266" t="e">
        <f>IF(AND($K$8=1,#REF!&gt;0),IF((#REF!/#REF!)&lt;0.03,AG$15&amp;", "&amp;AG$16&amp;", "&amp;$A61&amp;", "&amp;$B61&amp;", "&amp;$C61&amp;"; ",""),"")</f>
        <v>#REF!</v>
      </c>
      <c r="FA61" s="50"/>
      <c r="FB61" s="3"/>
      <c r="FC61" s="323"/>
      <c r="FD61" s="10"/>
      <c r="FE61" s="265" t="e">
        <f>IF(AND($Q$8=1,SUM(#REF!,#REF!)&gt;$FC$22,#REF!=0),P$15&amp;", "&amp;P$16&amp;", "&amp;$A61&amp;", "&amp;$B61&amp;", "&amp;$C61&amp;"; ","")</f>
        <v>#REF!</v>
      </c>
      <c r="FF61" s="258" t="e">
        <f>IF(AND($Q$8=1,SUM(#REF!,#REF!)&gt;$FC$22,#REF!=0),Q$15&amp;", "&amp;Q$16&amp;", "&amp;$A61&amp;", "&amp;$B61&amp;", "&amp;$C61&amp;"; ","")</f>
        <v>#REF!</v>
      </c>
      <c r="FG61" s="259" t="e">
        <f>IF(AND($Q$8=1,SUM(#REF!,#REF!)&gt;$FC$22,#REF!=0),R$15&amp;", "&amp;R$16&amp;", "&amp;$A61&amp;", "&amp;$B61&amp;", "&amp;$C61&amp;"; ","")</f>
        <v>#REF!</v>
      </c>
      <c r="FH61" s="258" t="e">
        <f>IF(AND($Q$8=1,SUM(#REF!,#REF!)&gt;$FC$22,#REF!=0),S$15&amp;", "&amp;S$16&amp;", "&amp;$A61&amp;", "&amp;$B61&amp;", "&amp;$C61&amp;"; ","")</f>
        <v>#REF!</v>
      </c>
      <c r="FI61" s="812" t="e">
        <f>IF(AND($Q$8=1,SUM(#REF!,#REF!)&gt;$FC$22,#REF!=0),T$15&amp;", "&amp;T$16&amp;", "&amp;$A61&amp;", "&amp;$B61&amp;", "&amp;$C61&amp;"; ","")</f>
        <v>#REF!</v>
      </c>
      <c r="FJ61" s="266" t="e">
        <f>IF(AND($Q$8=1,SUM(#REF!,#REF!)&gt;$FC$22,#REF!=0),U$15&amp;", "&amp;U$16&amp;", "&amp;$A61&amp;", "&amp;$B61&amp;", "&amp;$C61&amp;"; ","")</f>
        <v>#REF!</v>
      </c>
      <c r="FK61" s="324"/>
      <c r="FL61" s="323"/>
      <c r="FM61" s="10"/>
      <c r="FN61" s="265" t="e">
        <f>IF(AND($R$8=1,SUM(#REF!,#REF!)&gt;0,SUM(#REF!,#REF!)=ABS(#REF!)),P$15&amp;", "&amp;P$16&amp;", "&amp;$A61&amp;", "&amp;$B61&amp;", "&amp;$C61&amp;"; ","")</f>
        <v>#REF!</v>
      </c>
      <c r="FO61" s="258" t="e">
        <f>IF(AND($R$8=1,SUM(#REF!,#REF!)&gt;0,SUM(#REF!,#REF!)=ABS(#REF!)),Q$15&amp;", "&amp;Q$16&amp;", "&amp;$A61&amp;", "&amp;$B61&amp;", "&amp;$C61&amp;"; ","")</f>
        <v>#REF!</v>
      </c>
      <c r="FP61" s="259" t="e">
        <f>IF(AND($R$8=1,SUM(#REF!,#REF!)&gt;0,SUM(#REF!,#REF!)=ABS(#REF!)),R$15&amp;", "&amp;R$16&amp;", "&amp;$A61&amp;", "&amp;$B61&amp;", "&amp;$C61&amp;"; ","")</f>
        <v>#REF!</v>
      </c>
      <c r="FQ61" s="258" t="e">
        <f>IF(AND($R$8=1,SUM(#REF!,#REF!)&gt;0,SUM(#REF!,#REF!)=ABS(#REF!)),S$15&amp;", "&amp;S$16&amp;", "&amp;$A61&amp;", "&amp;$B61&amp;", "&amp;$C61&amp;"; ","")</f>
        <v>#REF!</v>
      </c>
      <c r="FR61" s="812" t="e">
        <f>IF(AND($R$8=1,SUM(#REF!,#REF!)&gt;0,SUM(#REF!,#REF!)=ABS(#REF!)),T$15&amp;", "&amp;T$16&amp;", "&amp;$A61&amp;", "&amp;$B61&amp;", "&amp;$C61&amp;"; ","")</f>
        <v>#REF!</v>
      </c>
      <c r="FS61" s="266" t="e">
        <f>IF(AND($R$8=1,SUM(#REF!,#REF!)&gt;0,SUM(#REF!,#REF!)=ABS(#REF!)),U$15&amp;", "&amp;U$16&amp;", "&amp;$A61&amp;", "&amp;$B61&amp;", "&amp;$C61&amp;"; ","")</f>
        <v>#REF!</v>
      </c>
      <c r="FT61" s="324"/>
      <c r="FU61" s="3"/>
      <c r="FV61" s="3"/>
      <c r="FW61" s="3"/>
      <c r="FX61" s="3"/>
      <c r="FY61" s="3"/>
      <c r="FZ61" s="3"/>
      <c r="GA61" s="3"/>
      <c r="GB61" s="3"/>
      <c r="GC61" s="3"/>
      <c r="GD61" s="323"/>
      <c r="GE61" s="10"/>
      <c r="GF61" s="265" t="e">
        <f>IF(AND($T$8=1,#REF!&gt;0,EU61=""),IF((#REF!/#REF!)&lt;0.25,AB$15&amp;", "&amp;AB$16&amp;", "&amp;$A61&amp;", "&amp;$B61&amp;", "&amp;$C61&amp;"; ",""),"")</f>
        <v>#REF!</v>
      </c>
      <c r="GG61" s="258" t="e">
        <f>IF(AND($T$8=1,#REF!&gt;0,EV61=""),IF((#REF!/#REF!)&lt;0.25,AC$15&amp;", "&amp;AC$16&amp;", "&amp;$A61&amp;", "&amp;$B61&amp;", "&amp;$C61&amp;"; ",""),"")</f>
        <v>#REF!</v>
      </c>
      <c r="GH61" s="259" t="e">
        <f>IF(AND($T$8=1,#REF!&gt;0,EW61=""),IF((#REF!/#REF!)&lt;0.25,AD$15&amp;", "&amp;AD$16&amp;", "&amp;$A61&amp;", "&amp;$B61&amp;", "&amp;$C61&amp;"; ",""),"")</f>
        <v>#REF!</v>
      </c>
      <c r="GI61" s="258" t="e">
        <f>IF(AND($T$8=1,#REF!&gt;0,EX61=""),IF((#REF!/#REF!)&lt;0.25,AE$15&amp;", "&amp;AE$16&amp;", "&amp;$A61&amp;", "&amp;$B61&amp;", "&amp;$C61&amp;"; ",""),"")</f>
        <v>#REF!</v>
      </c>
      <c r="GJ61" s="812" t="e">
        <f>IF(AND($T$8=1,#REF!&gt;0,EY61=""),IF((#REF!/#REF!)&lt;0.25,AF$15&amp;", "&amp;AF$16&amp;", "&amp;$A61&amp;", "&amp;$B61&amp;", "&amp;$C61&amp;"; ",""),"")</f>
        <v>#REF!</v>
      </c>
      <c r="GK61" s="266" t="e">
        <f>IF(AND($T$8=1,#REF!&gt;0,EZ61=""),IF((#REF!/#REF!)&lt;0.25,AG$15&amp;", "&amp;AG$16&amp;", "&amp;$A61&amp;", "&amp;$B61&amp;", "&amp;$C61&amp;"; ",""),"")</f>
        <v>#REF!</v>
      </c>
      <c r="GL61" s="324"/>
      <c r="GM61" s="323"/>
      <c r="GN61" s="10"/>
      <c r="GO61" s="265" t="e">
        <f>IF(AND($U$8=1,$B61="Long length",#REF!&lt;&gt;0),D$15&amp;", "&amp;D$16&amp;", "&amp;$A61&amp;", "&amp;$B61&amp;", "&amp;$C61&amp;"; ","")</f>
        <v>#REF!</v>
      </c>
      <c r="GP61" s="258" t="e">
        <f>IF(AND($U$8=1,$B61="Long length",#REF!&lt;&gt;0),E$15&amp;", "&amp;E$16&amp;", "&amp;$A61&amp;", "&amp;$B61&amp;", "&amp;$C61&amp;"; ","")</f>
        <v>#REF!</v>
      </c>
      <c r="GQ61" s="259" t="e">
        <f>IF(AND($U$8=1,$B61="Long length",#REF!&lt;&gt;0),F$15&amp;", "&amp;F$16&amp;", "&amp;$A61&amp;", "&amp;$B61&amp;", "&amp;$C61&amp;"; ","")</f>
        <v>#REF!</v>
      </c>
      <c r="GR61" s="258" t="e">
        <f>IF(AND($U$8=1,$B61="Long length",#REF!&lt;&gt;0),G$15&amp;", "&amp;G$16&amp;", "&amp;$A61&amp;", "&amp;$B61&amp;", "&amp;$C61&amp;"; ","")</f>
        <v>#REF!</v>
      </c>
      <c r="GS61" s="812" t="e">
        <f>IF(AND($U$8=1,$B61="Long length",#REF!&lt;&gt;0),H$15&amp;", "&amp;H$16&amp;", "&amp;$A61&amp;", "&amp;$B61&amp;", "&amp;$C61&amp;"; ","")</f>
        <v>#REF!</v>
      </c>
      <c r="GT61" s="266" t="e">
        <f>IF(AND($U$8=1,$B61="Long length",#REF!&lt;&gt;0),I$15&amp;", "&amp;I$16&amp;", "&amp;$A61&amp;", "&amp;$B61&amp;", "&amp;$C61&amp;"; ","")</f>
        <v>#REF!</v>
      </c>
      <c r="GU61" s="324"/>
    </row>
    <row r="62" spans="1:203" ht="13.5" x14ac:dyDescent="0.2">
      <c r="A62" s="3" t="s">
        <v>11301</v>
      </c>
      <c r="B62" s="3" t="s">
        <v>11286</v>
      </c>
      <c r="C62" s="3" t="s">
        <v>11275</v>
      </c>
      <c r="E62" s="295"/>
      <c r="F62" s="10"/>
      <c r="G62" s="265" t="e">
        <f>IF(AND($D$8=1,#REF!&gt;0),P$15&amp;", "&amp;P$16&amp;", "&amp;$A62&amp;", "&amp;$B62&amp;", "&amp;$C62&amp;"; ","")</f>
        <v>#REF!</v>
      </c>
      <c r="H62" s="258" t="e">
        <f>IF(AND($D$8=1,#REF!&gt;0),Q$15&amp;", "&amp;Q$16&amp;", "&amp;$A62&amp;", "&amp;$B62&amp;", "&amp;$C62&amp;"; ","")</f>
        <v>#REF!</v>
      </c>
      <c r="I62" s="259" t="e">
        <f>IF(AND($D$8=1,#REF!&gt;0),R$15&amp;", "&amp;R$16&amp;", "&amp;$A62&amp;", "&amp;$B62&amp;", "&amp;$C62&amp;"; ","")</f>
        <v>#REF!</v>
      </c>
      <c r="J62" s="258" t="e">
        <f>IF(AND($D$8=1,#REF!&gt;0),S$15&amp;", "&amp;S$16&amp;", "&amp;$A62&amp;", "&amp;$B62&amp;", "&amp;$C62&amp;"; ","")</f>
        <v>#REF!</v>
      </c>
      <c r="K62" s="299" t="e">
        <f>IF(AND($D$8=1,#REF!&gt;0),T$15&amp;", "&amp;T$16&amp;", "&amp;$A62&amp;", "&amp;$B62&amp;", "&amp;$C62&amp;"; ","")</f>
        <v>#REF!</v>
      </c>
      <c r="L62" s="266" t="e">
        <f>IF(AND($D$8=1,#REF!&gt;0),U$15&amp;", "&amp;U$16&amp;", "&amp;$A62&amp;", "&amp;$B62&amp;", "&amp;$C62&amp;"; ","")</f>
        <v>#REF!</v>
      </c>
      <c r="M62" s="50"/>
      <c r="N62" s="295"/>
      <c r="O62" s="10"/>
      <c r="P62" s="265" t="e">
        <f>IF(AND($E$8=1,#REF!&lt;0),D$14&amp;", "&amp;D$15&amp;", "&amp;D$16&amp;", "&amp;$A62&amp;", "&amp;$B62&amp;", "&amp;$C62&amp;"; ","")</f>
        <v>#REF!</v>
      </c>
      <c r="Q62" s="258" t="e">
        <f>IF(AND($E$8=1,#REF!&lt;0),E$14&amp;", "&amp;E$15&amp;", "&amp;E$16&amp;", "&amp;$A62&amp;", "&amp;$B62&amp;", "&amp;$C62&amp;"; ","")</f>
        <v>#REF!</v>
      </c>
      <c r="R62" s="259" t="e">
        <f>IF(AND($E$8=1,#REF!&lt;0),F$14&amp;", "&amp;F$15&amp;", "&amp;F$16&amp;", "&amp;$A62&amp;", "&amp;$B62&amp;", "&amp;$C62&amp;"; ","")</f>
        <v>#REF!</v>
      </c>
      <c r="S62" s="258" t="e">
        <f>IF(AND($E$8=1,#REF!&lt;0),G$14&amp;", "&amp;G$15&amp;", "&amp;G$16&amp;", "&amp;$A62&amp;", "&amp;$B62&amp;", "&amp;$C62&amp;"; ","")</f>
        <v>#REF!</v>
      </c>
      <c r="T62" s="299" t="e">
        <f>IF(AND($E$8=1,#REF!&lt;0),H$14&amp;", "&amp;H$15&amp;", "&amp;H$16&amp;", "&amp;$A62&amp;", "&amp;$B62&amp;", "&amp;$C62&amp;"; ","")</f>
        <v>#REF!</v>
      </c>
      <c r="U62" s="299" t="e">
        <f>IF(AND($E$8=1,#REF!&lt;0),I$14&amp;", "&amp;I$15&amp;", "&amp;I$16&amp;", "&amp;$A62&amp;", "&amp;$B62&amp;", "&amp;$C62&amp;"; ","")</f>
        <v>#REF!</v>
      </c>
      <c r="V62" s="265" t="e">
        <f>IF(AND($E$8=1,#REF!&lt;0),J$14&amp;", "&amp;J$15&amp;", "&amp;J$16&amp;", "&amp;$A62&amp;", "&amp;$B62&amp;", "&amp;$C62&amp;"; ","")</f>
        <v>#REF!</v>
      </c>
      <c r="W62" s="258" t="e">
        <f>IF(AND($E$8=1,#REF!&lt;0),K$14&amp;", "&amp;K$15&amp;", "&amp;K$16&amp;", "&amp;$A62&amp;", "&amp;$B62&amp;", "&amp;$C62&amp;"; ","")</f>
        <v>#REF!</v>
      </c>
      <c r="X62" s="259" t="e">
        <f>IF(AND($E$8=1,#REF!&lt;0),L$14&amp;", "&amp;L$15&amp;", "&amp;L$16&amp;", "&amp;$A62&amp;", "&amp;$B62&amp;", "&amp;$C62&amp;"; ","")</f>
        <v>#REF!</v>
      </c>
      <c r="Y62" s="258" t="e">
        <f>IF(AND($E$8=1,#REF!&lt;0),M$14&amp;", "&amp;M$15&amp;", "&amp;M$16&amp;", "&amp;$A62&amp;", "&amp;$B62&amp;", "&amp;$C62&amp;"; ","")</f>
        <v>#REF!</v>
      </c>
      <c r="Z62" s="299" t="e">
        <f>IF(AND($E$8=1,#REF!&lt;0),N$14&amp;", "&amp;N$15&amp;", "&amp;N$16&amp;", "&amp;$A62&amp;", "&amp;$B62&amp;", "&amp;$C62&amp;"; ","")</f>
        <v>#REF!</v>
      </c>
      <c r="AA62" s="299" t="e">
        <f>IF(AND($E$8=1,#REF!&lt;0),O$14&amp;", "&amp;O$15&amp;", "&amp;O$16&amp;", "&amp;$A62&amp;", "&amp;$B62&amp;", "&amp;$C62&amp;"; ","")</f>
        <v>#REF!</v>
      </c>
      <c r="AB62" s="265" t="e">
        <f>IF(AND($E$8=1,#REF!&lt;0),V$14&amp;", "&amp;V$15&amp;", "&amp;V$16&amp;", "&amp;$A62&amp;", "&amp;$B62&amp;", "&amp;$C62&amp;"; ","")</f>
        <v>#REF!</v>
      </c>
      <c r="AC62" s="258" t="e">
        <f>IF(AND($E$8=1,#REF!&lt;0),W$14&amp;", "&amp;W$15&amp;", "&amp;W$16&amp;", "&amp;$A62&amp;", "&amp;$B62&amp;", "&amp;$C62&amp;"; ","")</f>
        <v>#REF!</v>
      </c>
      <c r="AD62" s="259" t="e">
        <f>IF(AND($E$8=1,#REF!&lt;0),X$14&amp;", "&amp;X$15&amp;", "&amp;X$16&amp;", "&amp;$A62&amp;", "&amp;$B62&amp;", "&amp;$C62&amp;"; ","")</f>
        <v>#REF!</v>
      </c>
      <c r="AE62" s="794" t="e">
        <f>IF(AND($E$8=1,#REF!&lt;0),Y$14&amp;", "&amp;Y$15&amp;", "&amp;Y$16&amp;", "&amp;$A62&amp;", "&amp;$B62&amp;", "&amp;$C62&amp;"; ","")</f>
        <v>#REF!</v>
      </c>
      <c r="AF62" s="259" t="e">
        <f>IF(AND($E$8=1,#REF!&lt;0),Z$14&amp;", "&amp;Z$15&amp;", "&amp;Z$16&amp;", "&amp;$A62&amp;", "&amp;$B62&amp;", "&amp;$C62&amp;"; ","")</f>
        <v>#REF!</v>
      </c>
      <c r="AG62" s="299" t="e">
        <f>IF(AND($E$8=1,#REF!&lt;0),AA$14&amp;", "&amp;AA$15&amp;", "&amp;AA$16&amp;", "&amp;$A62&amp;", "&amp;$B62&amp;", "&amp;$C62&amp;"; ","")</f>
        <v>#REF!</v>
      </c>
      <c r="AH62" s="265" t="e">
        <f>IF(AND($E$8=1,#REF!&lt;0),AB$14&amp;", "&amp;AB$15&amp;", "&amp;AB$16&amp;", "&amp;$A62&amp;", "&amp;$B62&amp;", "&amp;$C62&amp;"; ","")</f>
        <v>#REF!</v>
      </c>
      <c r="AI62" s="258" t="e">
        <f>IF(AND($E$8=1,#REF!&lt;0),AC$14&amp;", "&amp;AC$15&amp;", "&amp;AC$16&amp;", "&amp;$A62&amp;", "&amp;$B62&amp;", "&amp;$C62&amp;"; ","")</f>
        <v>#REF!</v>
      </c>
      <c r="AJ62" s="259" t="e">
        <f>IF(AND($E$8=1,#REF!&lt;0),AD$14&amp;", "&amp;AD$15&amp;", "&amp;AD$16&amp;", "&amp;$A62&amp;", "&amp;$B62&amp;", "&amp;$C62&amp;"; ","")</f>
        <v>#REF!</v>
      </c>
      <c r="AK62" s="794" t="e">
        <f>IF(AND($E$8=1,#REF!&lt;0),AE$14&amp;", "&amp;AE$15&amp;", "&amp;AE$16&amp;", "&amp;$A62&amp;", "&amp;$B62&amp;", "&amp;$C62&amp;"; ","")</f>
        <v>#REF!</v>
      </c>
      <c r="AL62" s="259" t="e">
        <f>IF(AND($E$8=1,#REF!&lt;0),AF$14&amp;", "&amp;AF$15&amp;", "&amp;AF$16&amp;", "&amp;$A62&amp;", "&amp;$B62&amp;", "&amp;$C62&amp;"; ","")</f>
        <v>#REF!</v>
      </c>
      <c r="AM62" s="803" t="e">
        <f>IF(AND($E$8=1,#REF!&lt;0),AG$14&amp;", "&amp;AG$15&amp;", "&amp;AG$16&amp;", "&amp;$A62&amp;", "&amp;$B62&amp;", "&amp;$C62&amp;"; ","")</f>
        <v>#REF!</v>
      </c>
      <c r="AN62" s="50"/>
      <c r="AO62" s="295"/>
      <c r="AP62" s="10"/>
      <c r="AQ62" s="265" t="e">
        <f>IF(AND($F$8=1,ABS(#REF!)&lt;&gt;INT(ABS(#REF!))),D$14&amp;", "&amp;D$15&amp;", "&amp;D$16&amp;", "&amp;$A62&amp;", "&amp;$B62&amp;", "&amp;$C62&amp;"; ","")</f>
        <v>#REF!</v>
      </c>
      <c r="AR62" s="258" t="e">
        <f>IF(AND($F$8=1,ABS(#REF!)&lt;&gt;INT(ABS(#REF!))),E$14&amp;", "&amp;E$15&amp;", "&amp;E$16&amp;", "&amp;$A62&amp;", "&amp;$B62&amp;", "&amp;$C62&amp;"; ","")</f>
        <v>#REF!</v>
      </c>
      <c r="AS62" s="259" t="e">
        <f>IF(AND($F$8=1,ABS(#REF!)&lt;&gt;INT(ABS(#REF!))),F$14&amp;", "&amp;F$15&amp;", "&amp;F$16&amp;", "&amp;$A62&amp;", "&amp;$B62&amp;", "&amp;$C62&amp;"; ","")</f>
        <v>#REF!</v>
      </c>
      <c r="AT62" s="258" t="e">
        <f>IF(AND($F$8=1,ABS(#REF!)&lt;&gt;INT(ABS(#REF!))),G$14&amp;", "&amp;G$15&amp;", "&amp;G$16&amp;", "&amp;$A62&amp;", "&amp;$B62&amp;", "&amp;$C62&amp;"; ","")</f>
        <v>#REF!</v>
      </c>
      <c r="AU62" s="299" t="e">
        <f>IF(AND($F$8=1,ABS(#REF!)&lt;&gt;INT(ABS(#REF!))),H$14&amp;", "&amp;H$15&amp;", "&amp;H$16&amp;", "&amp;$A62&amp;", "&amp;$B62&amp;", "&amp;$C62&amp;"; ","")</f>
        <v>#REF!</v>
      </c>
      <c r="AV62" s="299" t="e">
        <f>IF(AND($F$8=1,ABS(#REF!)&lt;&gt;INT(ABS(#REF!))),I$14&amp;", "&amp;I$15&amp;", "&amp;I$16&amp;", "&amp;$A62&amp;", "&amp;$B62&amp;", "&amp;$C62&amp;"; ","")</f>
        <v>#REF!</v>
      </c>
      <c r="AW62" s="265" t="e">
        <f>IF(AND($F$8=1,ABS(#REF!)&lt;&gt;INT(ABS(#REF!))),J$14&amp;", "&amp;J$15&amp;", "&amp;J$16&amp;", "&amp;$A62&amp;", "&amp;$B62&amp;", "&amp;$C62&amp;"; ","")</f>
        <v>#REF!</v>
      </c>
      <c r="AX62" s="258" t="e">
        <f>IF(AND($F$8=1,ABS(#REF!)&lt;&gt;INT(ABS(#REF!))),K$14&amp;", "&amp;K$15&amp;", "&amp;K$16&amp;", "&amp;$A62&amp;", "&amp;$B62&amp;", "&amp;$C62&amp;"; ","")</f>
        <v>#REF!</v>
      </c>
      <c r="AY62" s="259" t="e">
        <f>IF(AND($F$8=1,ABS(#REF!)&lt;&gt;INT(ABS(#REF!))),L$14&amp;", "&amp;L$15&amp;", "&amp;L$16&amp;", "&amp;$A62&amp;", "&amp;$B62&amp;", "&amp;$C62&amp;"; ","")</f>
        <v>#REF!</v>
      </c>
      <c r="AZ62" s="258" t="e">
        <f>IF(AND($F$8=1,ABS(#REF!)&lt;&gt;INT(ABS(#REF!))),M$14&amp;", "&amp;M$15&amp;", "&amp;M$16&amp;", "&amp;$A62&amp;", "&amp;$B62&amp;", "&amp;$C62&amp;"; ","")</f>
        <v>#REF!</v>
      </c>
      <c r="BA62" s="299" t="e">
        <f>IF(AND($F$8=1,ABS(#REF!)&lt;&gt;INT(ABS(#REF!))),N$14&amp;", "&amp;N$15&amp;", "&amp;N$16&amp;", "&amp;$A62&amp;", "&amp;$B62&amp;", "&amp;$C62&amp;"; ","")</f>
        <v>#REF!</v>
      </c>
      <c r="BB62" s="803" t="e">
        <f>IF(AND($F$8=1,ABS(#REF!)&lt;&gt;INT(ABS(#REF!))),O$14&amp;", "&amp;O$15&amp;", "&amp;O$16&amp;", "&amp;$A62&amp;", "&amp;$B62&amp;", "&amp;$C62&amp;"; ","")</f>
        <v>#REF!</v>
      </c>
      <c r="BC62" s="265" t="e">
        <f>IF(AND($F$8=1,ABS(#REF!)&lt;&gt;INT(ABS(#REF!))),P$14&amp;", "&amp;P$15&amp;", "&amp;P$16&amp;", "&amp;$A62&amp;", "&amp;$B62&amp;", "&amp;$C62&amp;"; ","")</f>
        <v>#REF!</v>
      </c>
      <c r="BD62" s="258" t="e">
        <f>IF(AND($F$8=1,ABS(#REF!)&lt;&gt;INT(ABS(#REF!))),Q$14&amp;", "&amp;Q$15&amp;", "&amp;Q$16&amp;", "&amp;$A62&amp;", "&amp;$B62&amp;", "&amp;$C62&amp;"; ","")</f>
        <v>#REF!</v>
      </c>
      <c r="BE62" s="259" t="e">
        <f>IF(AND($F$8=1,ABS(#REF!)&lt;&gt;INT(ABS(#REF!))),R$14&amp;", "&amp;R$15&amp;", "&amp;R$16&amp;", "&amp;$A62&amp;", "&amp;$B62&amp;", "&amp;$C62&amp;"; ","")</f>
        <v>#REF!</v>
      </c>
      <c r="BF62" s="258" t="e">
        <f>IF(AND($F$8=1,ABS(#REF!)&lt;&gt;INT(ABS(#REF!))),S$14&amp;", "&amp;S$15&amp;", "&amp;S$16&amp;", "&amp;$A62&amp;", "&amp;$B62&amp;", "&amp;$C62&amp;"; ","")</f>
        <v>#REF!</v>
      </c>
      <c r="BG62" s="299" t="e">
        <f>IF(AND($F$8=1,ABS(#REF!)&lt;&gt;INT(ABS(#REF!))),T$14&amp;", "&amp;T$15&amp;", "&amp;T$16&amp;", "&amp;$A62&amp;", "&amp;$B62&amp;", "&amp;$C62&amp;"; ","")</f>
        <v>#REF!</v>
      </c>
      <c r="BH62" s="803" t="e">
        <f>IF(AND($F$8=1,ABS(#REF!)&lt;&gt;INT(ABS(#REF!))),U$14&amp;", "&amp;U$15&amp;", "&amp;U$16&amp;", "&amp;$A62&amp;", "&amp;$B62&amp;", "&amp;$C62&amp;"; ","")</f>
        <v>#REF!</v>
      </c>
      <c r="BI62" s="265" t="e">
        <f>IF(AND($F$8=1,ABS(#REF!)&lt;&gt;INT(ABS(#REF!))),V$14&amp;", "&amp;V$15&amp;", "&amp;V$16&amp;", "&amp;$A62&amp;", "&amp;$B62&amp;", "&amp;$C62&amp;"; ","")</f>
        <v>#REF!</v>
      </c>
      <c r="BJ62" s="258" t="e">
        <f>IF(AND($F$8=1,ABS(#REF!)&lt;&gt;INT(ABS(#REF!))),W$14&amp;", "&amp;W$15&amp;", "&amp;W$16&amp;", "&amp;$A62&amp;", "&amp;$B62&amp;", "&amp;$C62&amp;"; ","")</f>
        <v>#REF!</v>
      </c>
      <c r="BK62" s="259" t="e">
        <f>IF(AND($F$8=1,ABS(#REF!)&lt;&gt;INT(ABS(#REF!))),X$14&amp;", "&amp;X$15&amp;", "&amp;X$16&amp;", "&amp;$A62&amp;", "&amp;$B62&amp;", "&amp;$C62&amp;"; ","")</f>
        <v>#REF!</v>
      </c>
      <c r="BL62" s="258" t="e">
        <f>IF(AND($F$8=1,ABS(#REF!)&lt;&gt;INT(ABS(#REF!))),Y$14&amp;", "&amp;Y$15&amp;", "&amp;Y$16&amp;", "&amp;$A62&amp;", "&amp;$B62&amp;", "&amp;$C62&amp;"; ","")</f>
        <v>#REF!</v>
      </c>
      <c r="BM62" s="299" t="e">
        <f>IF(AND($F$8=1,ABS(#REF!)&lt;&gt;INT(ABS(#REF!))),Z$14&amp;", "&amp;Z$15&amp;", "&amp;Z$16&amp;", "&amp;$A62&amp;", "&amp;$B62&amp;", "&amp;$C62&amp;"; ","")</f>
        <v>#REF!</v>
      </c>
      <c r="BN62" s="803" t="e">
        <f>IF(AND($F$8=1,ABS(#REF!)&lt;&gt;INT(ABS(#REF!))),AA$14&amp;", "&amp;AA$15&amp;", "&amp;AA$16&amp;", "&amp;$A62&amp;", "&amp;$B62&amp;", "&amp;$C62&amp;"; ","")</f>
        <v>#REF!</v>
      </c>
      <c r="BO62" s="50"/>
      <c r="BP62" s="295"/>
      <c r="BQ62" s="10"/>
      <c r="BR62" s="281"/>
      <c r="BS62" s="280"/>
      <c r="BT62" s="288"/>
      <c r="BU62" s="280"/>
      <c r="BV62" s="305"/>
      <c r="BW62" s="305"/>
      <c r="BX62" s="281"/>
      <c r="BY62" s="280"/>
      <c r="BZ62" s="288"/>
      <c r="CA62" s="280"/>
      <c r="CB62" s="305"/>
      <c r="CC62" s="805"/>
      <c r="CD62" s="305"/>
      <c r="CE62" s="809"/>
      <c r="CF62" s="305"/>
      <c r="CG62" s="809"/>
      <c r="CH62" s="305"/>
      <c r="CI62" s="305"/>
      <c r="CJ62" s="281"/>
      <c r="CK62" s="280"/>
      <c r="CL62" s="288"/>
      <c r="CM62" s="280"/>
      <c r="CN62" s="305"/>
      <c r="CO62" s="304"/>
      <c r="CP62" s="50"/>
      <c r="CQ62" s="295"/>
      <c r="CR62" s="10"/>
      <c r="CU62" s="32" t="s">
        <v>101</v>
      </c>
      <c r="CV62" s="879" t="e">
        <f>CV$44</f>
        <v>#REF!</v>
      </c>
      <c r="CW62" s="880" t="e">
        <f>CW$44</f>
        <v>#REF!</v>
      </c>
      <c r="CX62" s="829" t="e">
        <f>CV$44</f>
        <v>#REF!</v>
      </c>
      <c r="CY62" s="826" t="e">
        <f>CW$44</f>
        <v>#REF!</v>
      </c>
      <c r="CZ62" s="788" t="e">
        <f>CV$44</f>
        <v>#REF!</v>
      </c>
      <c r="DA62" s="789" t="e">
        <f>CW$44</f>
        <v>#REF!</v>
      </c>
      <c r="DB62" s="881" t="e">
        <f>DB$44</f>
        <v>#REF!</v>
      </c>
      <c r="DC62" s="880" t="e">
        <f>DC$44</f>
        <v>#REF!</v>
      </c>
      <c r="DD62" s="829" t="e">
        <f>DB$44</f>
        <v>#REF!</v>
      </c>
      <c r="DE62" s="826" t="e">
        <f>DC$44</f>
        <v>#REF!</v>
      </c>
      <c r="DF62" s="788" t="e">
        <f>DB$44</f>
        <v>#REF!</v>
      </c>
      <c r="DG62" s="789" t="e">
        <f>DC$44</f>
        <v>#REF!</v>
      </c>
      <c r="DH62" s="879" t="e">
        <f>DH$44</f>
        <v>#REF!</v>
      </c>
      <c r="DI62" s="880" t="e">
        <f>DI$44</f>
        <v>#REF!</v>
      </c>
      <c r="DJ62" s="829" t="e">
        <f>DH$44</f>
        <v>#REF!</v>
      </c>
      <c r="DK62" s="826" t="e">
        <f>DI$44</f>
        <v>#REF!</v>
      </c>
      <c r="DL62" s="788" t="e">
        <f>DH$44</f>
        <v>#REF!</v>
      </c>
      <c r="DM62" s="789" t="e">
        <f>DI$44</f>
        <v>#REF!</v>
      </c>
      <c r="DN62" s="879" t="e">
        <f>DN$44</f>
        <v>#REF!</v>
      </c>
      <c r="DO62" s="880" t="e">
        <f>DO$44</f>
        <v>#REF!</v>
      </c>
      <c r="DP62" s="829" t="e">
        <f>DN$44</f>
        <v>#REF!</v>
      </c>
      <c r="DQ62" s="826" t="e">
        <f>DO$44</f>
        <v>#REF!</v>
      </c>
      <c r="DR62" s="788" t="e">
        <f>DN$44</f>
        <v>#REF!</v>
      </c>
      <c r="DS62" s="789" t="e">
        <f>DO$44</f>
        <v>#REF!</v>
      </c>
      <c r="DT62" s="879" t="e">
        <f>DT$44</f>
        <v>#REF!</v>
      </c>
      <c r="DU62" s="880" t="e">
        <f>DU$44</f>
        <v>#REF!</v>
      </c>
      <c r="DV62" s="829" t="e">
        <f>DT$44</f>
        <v>#REF!</v>
      </c>
      <c r="DW62" s="826" t="e">
        <f>DU$44</f>
        <v>#REF!</v>
      </c>
      <c r="DX62" s="788" t="e">
        <f>DT$44</f>
        <v>#REF!</v>
      </c>
      <c r="DY62" s="789" t="e">
        <f>DU$44</f>
        <v>#REF!</v>
      </c>
      <c r="DZ62" s="3"/>
      <c r="EA62" s="295"/>
      <c r="EB62" s="10"/>
      <c r="EC62" s="265" t="e">
        <f>IF(AND($I$8=1,#REF!&lt;&gt;ROUND(#REF!,2)),AB$15&amp;", "&amp;AB$16&amp;", "&amp;$A62&amp;", "&amp;$B62&amp;", "&amp;$C62&amp;"; ","")</f>
        <v>#REF!</v>
      </c>
      <c r="ED62" s="258" t="e">
        <f>IF(AND($I$8=1,#REF!&lt;&gt;ROUND(#REF!,2)),AC$15&amp;", "&amp;AC$16&amp;", "&amp;$A62&amp;", "&amp;$B62&amp;", "&amp;$C62&amp;"; ","")</f>
        <v>#REF!</v>
      </c>
      <c r="EE62" s="259" t="e">
        <f>IF(AND($I$8=1,#REF!&lt;&gt;ROUND(#REF!,2)),AD$15&amp;", "&amp;AD$16&amp;", "&amp;$A62&amp;", "&amp;$B62&amp;", "&amp;$C62&amp;"; ","")</f>
        <v>#REF!</v>
      </c>
      <c r="EF62" s="258" t="e">
        <f>IF(AND($I$8=1,#REF!&lt;&gt;ROUND(#REF!,2)),AE$15&amp;", "&amp;AE$16&amp;", "&amp;$A62&amp;", "&amp;$B62&amp;", "&amp;$C62&amp;"; ","")</f>
        <v>#REF!</v>
      </c>
      <c r="EG62" s="299" t="e">
        <f>IF(AND($I$8=1,#REF!&lt;&gt;ROUND(#REF!,2)),AF$15&amp;", "&amp;AF$16&amp;", "&amp;$A62&amp;", "&amp;$B62&amp;", "&amp;$C62&amp;"; ","")</f>
        <v>#REF!</v>
      </c>
      <c r="EH62" s="266" t="e">
        <f>IF(AND($I$8=1,#REF!&lt;&gt;ROUND(#REF!,2)),AG$15&amp;", "&amp;AG$16&amp;", "&amp;$A62&amp;", "&amp;$B62&amp;", "&amp;$C62&amp;"; ","")</f>
        <v>#REF!</v>
      </c>
      <c r="EI62" s="50"/>
      <c r="EJ62" s="295"/>
      <c r="EK62" s="10"/>
      <c r="EL62" s="265" t="e">
        <f>IF(AND($J$8=1,#REF!&gt;#REF!),AB$15&amp;", "&amp;AB$16&amp;", "&amp;$A62&amp;", "&amp;$B62&amp;", "&amp;$C62&amp;"; ","")</f>
        <v>#REF!</v>
      </c>
      <c r="EM62" s="258" t="e">
        <f>IF(AND($J$8=1,#REF!&gt;#REF!),AC$15&amp;", "&amp;AC$16&amp;", "&amp;$A62&amp;", "&amp;$B62&amp;", "&amp;$C62&amp;"; ","")</f>
        <v>#REF!</v>
      </c>
      <c r="EN62" s="259" t="e">
        <f>IF(AND($J$8=1,#REF!&gt;#REF!),AD$15&amp;", "&amp;AD$16&amp;", "&amp;$A62&amp;", "&amp;$B62&amp;", "&amp;$C62&amp;"; ","")</f>
        <v>#REF!</v>
      </c>
      <c r="EO62" s="258" t="e">
        <f>IF(AND($J$8=1,#REF!&gt;#REF!),AE$15&amp;", "&amp;AE$16&amp;", "&amp;$A62&amp;", "&amp;$B62&amp;", "&amp;$C62&amp;"; ","")</f>
        <v>#REF!</v>
      </c>
      <c r="EP62" s="812" t="e">
        <f>IF(AND($J$8=1,#REF!&gt;#REF!),AF$15&amp;", "&amp;AF$16&amp;", "&amp;$A62&amp;", "&amp;$B62&amp;", "&amp;$C62&amp;"; ","")</f>
        <v>#REF!</v>
      </c>
      <c r="EQ62" s="266" t="e">
        <f>IF(AND($J$8=1,#REF!&gt;#REF!),AG$15&amp;", "&amp;AG$16&amp;", "&amp;$A62&amp;", "&amp;$B62&amp;", "&amp;$C62&amp;"; ","")</f>
        <v>#REF!</v>
      </c>
      <c r="ER62" s="50"/>
      <c r="ES62" s="295"/>
      <c r="ET62" s="10"/>
      <c r="EU62" s="265" t="e">
        <f>IF(AND($K$8=1,#REF!&gt;0),IF((#REF!/#REF!)&lt;0.03,AB$15&amp;", "&amp;AB$16&amp;", "&amp;$A62&amp;", "&amp;$B62&amp;", "&amp;$C62&amp;"; ",""),"")</f>
        <v>#REF!</v>
      </c>
      <c r="EV62" s="258" t="e">
        <f>IF(AND($K$8=1,#REF!&gt;0),IF((#REF!/#REF!)&lt;0.03,AC$15&amp;", "&amp;AC$16&amp;", "&amp;$A62&amp;", "&amp;$B62&amp;", "&amp;$C62&amp;"; ",""),"")</f>
        <v>#REF!</v>
      </c>
      <c r="EW62" s="259" t="e">
        <f>IF(AND($K$8=1,#REF!&gt;0),IF((#REF!/#REF!)&lt;0.03,AD$15&amp;", "&amp;AD$16&amp;", "&amp;$A62&amp;", "&amp;$B62&amp;", "&amp;$C62&amp;"; ",""),"")</f>
        <v>#REF!</v>
      </c>
      <c r="EX62" s="258" t="e">
        <f>IF(AND($K$8=1,#REF!&gt;0),IF((#REF!/#REF!)&lt;0.03,AE$15&amp;", "&amp;AE$16&amp;", "&amp;$A62&amp;", "&amp;$B62&amp;", "&amp;$C62&amp;"; ",""),"")</f>
        <v>#REF!</v>
      </c>
      <c r="EY62" s="812" t="e">
        <f>IF(AND($K$8=1,#REF!&gt;0),IF((#REF!/#REF!)&lt;0.03,AF$15&amp;", "&amp;AF$16&amp;", "&amp;$A62&amp;", "&amp;$B62&amp;", "&amp;$C62&amp;"; ",""),"")</f>
        <v>#REF!</v>
      </c>
      <c r="EZ62" s="266" t="e">
        <f>IF(AND($K$8=1,#REF!&gt;0),IF((#REF!/#REF!)&lt;0.03,AG$15&amp;", "&amp;AG$16&amp;", "&amp;$A62&amp;", "&amp;$B62&amp;", "&amp;$C62&amp;"; ",""),"")</f>
        <v>#REF!</v>
      </c>
      <c r="FA62" s="50"/>
      <c r="FB62" s="3"/>
      <c r="FC62" s="323"/>
      <c r="FD62" s="10"/>
      <c r="FE62" s="265" t="e">
        <f>IF(AND($Q$8=1,SUM(#REF!,#REF!)&gt;$FC$22,#REF!=0),P$15&amp;", "&amp;P$16&amp;", "&amp;$A62&amp;", "&amp;$B62&amp;", "&amp;$C62&amp;"; ","")</f>
        <v>#REF!</v>
      </c>
      <c r="FF62" s="258" t="e">
        <f>IF(AND($Q$8=1,SUM(#REF!,#REF!)&gt;$FC$22,#REF!=0),Q$15&amp;", "&amp;Q$16&amp;", "&amp;$A62&amp;", "&amp;$B62&amp;", "&amp;$C62&amp;"; ","")</f>
        <v>#REF!</v>
      </c>
      <c r="FG62" s="259" t="e">
        <f>IF(AND($Q$8=1,SUM(#REF!,#REF!)&gt;$FC$22,#REF!=0),R$15&amp;", "&amp;R$16&amp;", "&amp;$A62&amp;", "&amp;$B62&amp;", "&amp;$C62&amp;"; ","")</f>
        <v>#REF!</v>
      </c>
      <c r="FH62" s="258" t="e">
        <f>IF(AND($Q$8=1,SUM(#REF!,#REF!)&gt;$FC$22,#REF!=0),S$15&amp;", "&amp;S$16&amp;", "&amp;$A62&amp;", "&amp;$B62&amp;", "&amp;$C62&amp;"; ","")</f>
        <v>#REF!</v>
      </c>
      <c r="FI62" s="812" t="e">
        <f>IF(AND($Q$8=1,SUM(#REF!,#REF!)&gt;$FC$22,#REF!=0),T$15&amp;", "&amp;T$16&amp;", "&amp;$A62&amp;", "&amp;$B62&amp;", "&amp;$C62&amp;"; ","")</f>
        <v>#REF!</v>
      </c>
      <c r="FJ62" s="266" t="e">
        <f>IF(AND($Q$8=1,SUM(#REF!,#REF!)&gt;$FC$22,#REF!=0),U$15&amp;", "&amp;U$16&amp;", "&amp;$A62&amp;", "&amp;$B62&amp;", "&amp;$C62&amp;"; ","")</f>
        <v>#REF!</v>
      </c>
      <c r="FK62" s="324"/>
      <c r="FL62" s="323"/>
      <c r="FM62" s="10"/>
      <c r="FN62" s="265" t="e">
        <f>IF(AND($R$8=1,SUM(#REF!,#REF!)&gt;0,SUM(#REF!,#REF!)=ABS(#REF!)),P$15&amp;", "&amp;P$16&amp;", "&amp;$A62&amp;", "&amp;$B62&amp;", "&amp;$C62&amp;"; ","")</f>
        <v>#REF!</v>
      </c>
      <c r="FO62" s="258" t="e">
        <f>IF(AND($R$8=1,SUM(#REF!,#REF!)&gt;0,SUM(#REF!,#REF!)=ABS(#REF!)),Q$15&amp;", "&amp;Q$16&amp;", "&amp;$A62&amp;", "&amp;$B62&amp;", "&amp;$C62&amp;"; ","")</f>
        <v>#REF!</v>
      </c>
      <c r="FP62" s="259" t="e">
        <f>IF(AND($R$8=1,SUM(#REF!,#REF!)&gt;0,SUM(#REF!,#REF!)=ABS(#REF!)),R$15&amp;", "&amp;R$16&amp;", "&amp;$A62&amp;", "&amp;$B62&amp;", "&amp;$C62&amp;"; ","")</f>
        <v>#REF!</v>
      </c>
      <c r="FQ62" s="258" t="e">
        <f>IF(AND($R$8=1,SUM(#REF!,#REF!)&gt;0,SUM(#REF!,#REF!)=ABS(#REF!)),S$15&amp;", "&amp;S$16&amp;", "&amp;$A62&amp;", "&amp;$B62&amp;", "&amp;$C62&amp;"; ","")</f>
        <v>#REF!</v>
      </c>
      <c r="FR62" s="812" t="e">
        <f>IF(AND($R$8=1,SUM(#REF!,#REF!)&gt;0,SUM(#REF!,#REF!)=ABS(#REF!)),T$15&amp;", "&amp;T$16&amp;", "&amp;$A62&amp;", "&amp;$B62&amp;", "&amp;$C62&amp;"; ","")</f>
        <v>#REF!</v>
      </c>
      <c r="FS62" s="266" t="e">
        <f>IF(AND($R$8=1,SUM(#REF!,#REF!)&gt;0,SUM(#REF!,#REF!)=ABS(#REF!)),U$15&amp;", "&amp;U$16&amp;", "&amp;$A62&amp;", "&amp;$B62&amp;", "&amp;$C62&amp;"; ","")</f>
        <v>#REF!</v>
      </c>
      <c r="FT62" s="324"/>
      <c r="FU62" s="3"/>
      <c r="FV62" s="3"/>
      <c r="FW62" s="3"/>
      <c r="FX62" s="3"/>
      <c r="FY62" s="3"/>
      <c r="FZ62" s="3"/>
      <c r="GA62" s="3"/>
      <c r="GB62" s="3"/>
      <c r="GC62" s="3"/>
      <c r="GD62" s="323"/>
      <c r="GE62" s="10"/>
      <c r="GF62" s="265" t="e">
        <f>IF(AND($T$8=1,#REF!&gt;0,EU62=""),IF((#REF!/#REF!)&lt;0.25,AB$15&amp;", "&amp;AB$16&amp;", "&amp;$A62&amp;", "&amp;$B62&amp;", "&amp;$C62&amp;"; ",""),"")</f>
        <v>#REF!</v>
      </c>
      <c r="GG62" s="258" t="e">
        <f>IF(AND($T$8=1,#REF!&gt;0,EV62=""),IF((#REF!/#REF!)&lt;0.25,AC$15&amp;", "&amp;AC$16&amp;", "&amp;$A62&amp;", "&amp;$B62&amp;", "&amp;$C62&amp;"; ",""),"")</f>
        <v>#REF!</v>
      </c>
      <c r="GH62" s="259" t="e">
        <f>IF(AND($T$8=1,#REF!&gt;0,EW62=""),IF((#REF!/#REF!)&lt;0.25,AD$15&amp;", "&amp;AD$16&amp;", "&amp;$A62&amp;", "&amp;$B62&amp;", "&amp;$C62&amp;"; ",""),"")</f>
        <v>#REF!</v>
      </c>
      <c r="GI62" s="258" t="e">
        <f>IF(AND($T$8=1,#REF!&gt;0,EX62=""),IF((#REF!/#REF!)&lt;0.25,AE$15&amp;", "&amp;AE$16&amp;", "&amp;$A62&amp;", "&amp;$B62&amp;", "&amp;$C62&amp;"; ",""),"")</f>
        <v>#REF!</v>
      </c>
      <c r="GJ62" s="812" t="e">
        <f>IF(AND($T$8=1,#REF!&gt;0,EY62=""),IF((#REF!/#REF!)&lt;0.25,AF$15&amp;", "&amp;AF$16&amp;", "&amp;$A62&amp;", "&amp;$B62&amp;", "&amp;$C62&amp;"; ",""),"")</f>
        <v>#REF!</v>
      </c>
      <c r="GK62" s="266" t="e">
        <f>IF(AND($T$8=1,#REF!&gt;0,EZ62=""),IF((#REF!/#REF!)&lt;0.25,AG$15&amp;", "&amp;AG$16&amp;", "&amp;$A62&amp;", "&amp;$B62&amp;", "&amp;$C62&amp;"; ",""),"")</f>
        <v>#REF!</v>
      </c>
      <c r="GL62" s="324"/>
      <c r="GM62" s="323"/>
      <c r="GN62" s="10"/>
      <c r="GO62" s="265" t="e">
        <f>IF(AND($U$8=1,$B62="Long length",#REF!&lt;&gt;0),D$15&amp;", "&amp;D$16&amp;", "&amp;$A62&amp;", "&amp;$B62&amp;", "&amp;$C62&amp;"; ","")</f>
        <v>#REF!</v>
      </c>
      <c r="GP62" s="258" t="e">
        <f>IF(AND($U$8=1,$B62="Long length",#REF!&lt;&gt;0),E$15&amp;", "&amp;E$16&amp;", "&amp;$A62&amp;", "&amp;$B62&amp;", "&amp;$C62&amp;"; ","")</f>
        <v>#REF!</v>
      </c>
      <c r="GQ62" s="259" t="e">
        <f>IF(AND($U$8=1,$B62="Long length",#REF!&lt;&gt;0),F$15&amp;", "&amp;F$16&amp;", "&amp;$A62&amp;", "&amp;$B62&amp;", "&amp;$C62&amp;"; ","")</f>
        <v>#REF!</v>
      </c>
      <c r="GR62" s="258" t="e">
        <f>IF(AND($U$8=1,$B62="Long length",#REF!&lt;&gt;0),G$15&amp;", "&amp;G$16&amp;", "&amp;$A62&amp;", "&amp;$B62&amp;", "&amp;$C62&amp;"; ","")</f>
        <v>#REF!</v>
      </c>
      <c r="GS62" s="812" t="e">
        <f>IF(AND($U$8=1,$B62="Long length",#REF!&lt;&gt;0),H$15&amp;", "&amp;H$16&amp;", "&amp;$A62&amp;", "&amp;$B62&amp;", "&amp;$C62&amp;"; ","")</f>
        <v>#REF!</v>
      </c>
      <c r="GT62" s="266" t="e">
        <f>IF(AND($U$8=1,$B62="Long length",#REF!&lt;&gt;0),I$15&amp;", "&amp;I$16&amp;", "&amp;$A62&amp;", "&amp;$B62&amp;", "&amp;$C62&amp;"; ","")</f>
        <v>#REF!</v>
      </c>
      <c r="GU62" s="324"/>
    </row>
    <row r="63" spans="1:203" ht="13.5" x14ac:dyDescent="0.2">
      <c r="A63" s="3" t="s">
        <v>11301</v>
      </c>
      <c r="B63" s="3" t="s">
        <v>11286</v>
      </c>
      <c r="C63" s="3" t="s">
        <v>11284</v>
      </c>
      <c r="E63" s="295"/>
      <c r="F63" s="10"/>
      <c r="G63" s="265" t="e">
        <f>IF(AND($D$8=1,#REF!&gt;0),P$15&amp;", "&amp;P$16&amp;", "&amp;$A63&amp;", "&amp;$B63&amp;", "&amp;$C63&amp;"; ","")</f>
        <v>#REF!</v>
      </c>
      <c r="H63" s="258" t="e">
        <f>IF(AND($D$8=1,#REF!&gt;0),Q$15&amp;", "&amp;Q$16&amp;", "&amp;$A63&amp;", "&amp;$B63&amp;", "&amp;$C63&amp;"; ","")</f>
        <v>#REF!</v>
      </c>
      <c r="I63" s="259" t="e">
        <f>IF(AND($D$8=1,#REF!&gt;0),R$15&amp;", "&amp;R$16&amp;", "&amp;$A63&amp;", "&amp;$B63&amp;", "&amp;$C63&amp;"; ","")</f>
        <v>#REF!</v>
      </c>
      <c r="J63" s="258" t="e">
        <f>IF(AND($D$8=1,#REF!&gt;0),S$15&amp;", "&amp;S$16&amp;", "&amp;$A63&amp;", "&amp;$B63&amp;", "&amp;$C63&amp;"; ","")</f>
        <v>#REF!</v>
      </c>
      <c r="K63" s="299" t="e">
        <f>IF(AND($D$8=1,#REF!&gt;0),T$15&amp;", "&amp;T$16&amp;", "&amp;$A63&amp;", "&amp;$B63&amp;", "&amp;$C63&amp;"; ","")</f>
        <v>#REF!</v>
      </c>
      <c r="L63" s="266" t="e">
        <f>IF(AND($D$8=1,#REF!&gt;0),U$15&amp;", "&amp;U$16&amp;", "&amp;$A63&amp;", "&amp;$B63&amp;", "&amp;$C63&amp;"; ","")</f>
        <v>#REF!</v>
      </c>
      <c r="M63" s="50"/>
      <c r="N63" s="295"/>
      <c r="O63" s="10"/>
      <c r="P63" s="265" t="e">
        <f>IF(AND($E$8=1,#REF!&lt;0),D$14&amp;", "&amp;D$15&amp;", "&amp;D$16&amp;", "&amp;$A63&amp;", "&amp;$B63&amp;", "&amp;$C63&amp;"; ","")</f>
        <v>#REF!</v>
      </c>
      <c r="Q63" s="258" t="e">
        <f>IF(AND($E$8=1,#REF!&lt;0),E$14&amp;", "&amp;E$15&amp;", "&amp;E$16&amp;", "&amp;$A63&amp;", "&amp;$B63&amp;", "&amp;$C63&amp;"; ","")</f>
        <v>#REF!</v>
      </c>
      <c r="R63" s="259" t="e">
        <f>IF(AND($E$8=1,#REF!&lt;0),F$14&amp;", "&amp;F$15&amp;", "&amp;F$16&amp;", "&amp;$A63&amp;", "&amp;$B63&amp;", "&amp;$C63&amp;"; ","")</f>
        <v>#REF!</v>
      </c>
      <c r="S63" s="258" t="e">
        <f>IF(AND($E$8=1,#REF!&lt;0),G$14&amp;", "&amp;G$15&amp;", "&amp;G$16&amp;", "&amp;$A63&amp;", "&amp;$B63&amp;", "&amp;$C63&amp;"; ","")</f>
        <v>#REF!</v>
      </c>
      <c r="T63" s="299" t="e">
        <f>IF(AND($E$8=1,#REF!&lt;0),H$14&amp;", "&amp;H$15&amp;", "&amp;H$16&amp;", "&amp;$A63&amp;", "&amp;$B63&amp;", "&amp;$C63&amp;"; ","")</f>
        <v>#REF!</v>
      </c>
      <c r="U63" s="299" t="e">
        <f>IF(AND($E$8=1,#REF!&lt;0),I$14&amp;", "&amp;I$15&amp;", "&amp;I$16&amp;", "&amp;$A63&amp;", "&amp;$B63&amp;", "&amp;$C63&amp;"; ","")</f>
        <v>#REF!</v>
      </c>
      <c r="V63" s="265" t="e">
        <f>IF(AND($E$8=1,#REF!&lt;0),J$14&amp;", "&amp;J$15&amp;", "&amp;J$16&amp;", "&amp;$A63&amp;", "&amp;$B63&amp;", "&amp;$C63&amp;"; ","")</f>
        <v>#REF!</v>
      </c>
      <c r="W63" s="258" t="e">
        <f>IF(AND($E$8=1,#REF!&lt;0),K$14&amp;", "&amp;K$15&amp;", "&amp;K$16&amp;", "&amp;$A63&amp;", "&amp;$B63&amp;", "&amp;$C63&amp;"; ","")</f>
        <v>#REF!</v>
      </c>
      <c r="X63" s="259" t="e">
        <f>IF(AND($E$8=1,#REF!&lt;0),L$14&amp;", "&amp;L$15&amp;", "&amp;L$16&amp;", "&amp;$A63&amp;", "&amp;$B63&amp;", "&amp;$C63&amp;"; ","")</f>
        <v>#REF!</v>
      </c>
      <c r="Y63" s="258" t="e">
        <f>IF(AND($E$8=1,#REF!&lt;0),M$14&amp;", "&amp;M$15&amp;", "&amp;M$16&amp;", "&amp;$A63&amp;", "&amp;$B63&amp;", "&amp;$C63&amp;"; ","")</f>
        <v>#REF!</v>
      </c>
      <c r="Z63" s="299" t="e">
        <f>IF(AND($E$8=1,#REF!&lt;0),N$14&amp;", "&amp;N$15&amp;", "&amp;N$16&amp;", "&amp;$A63&amp;", "&amp;$B63&amp;", "&amp;$C63&amp;"; ","")</f>
        <v>#REF!</v>
      </c>
      <c r="AA63" s="299" t="e">
        <f>IF(AND($E$8=1,#REF!&lt;0),O$14&amp;", "&amp;O$15&amp;", "&amp;O$16&amp;", "&amp;$A63&amp;", "&amp;$B63&amp;", "&amp;$C63&amp;"; ","")</f>
        <v>#REF!</v>
      </c>
      <c r="AB63" s="265" t="e">
        <f>IF(AND($E$8=1,#REF!&lt;0),V$14&amp;", "&amp;V$15&amp;", "&amp;V$16&amp;", "&amp;$A63&amp;", "&amp;$B63&amp;", "&amp;$C63&amp;"; ","")</f>
        <v>#REF!</v>
      </c>
      <c r="AC63" s="258" t="e">
        <f>IF(AND($E$8=1,#REF!&lt;0),W$14&amp;", "&amp;W$15&amp;", "&amp;W$16&amp;", "&amp;$A63&amp;", "&amp;$B63&amp;", "&amp;$C63&amp;"; ","")</f>
        <v>#REF!</v>
      </c>
      <c r="AD63" s="259" t="e">
        <f>IF(AND($E$8=1,#REF!&lt;0),X$14&amp;", "&amp;X$15&amp;", "&amp;X$16&amp;", "&amp;$A63&amp;", "&amp;$B63&amp;", "&amp;$C63&amp;"; ","")</f>
        <v>#REF!</v>
      </c>
      <c r="AE63" s="794" t="e">
        <f>IF(AND($E$8=1,#REF!&lt;0),Y$14&amp;", "&amp;Y$15&amp;", "&amp;Y$16&amp;", "&amp;$A63&amp;", "&amp;$B63&amp;", "&amp;$C63&amp;"; ","")</f>
        <v>#REF!</v>
      </c>
      <c r="AF63" s="259" t="e">
        <f>IF(AND($E$8=1,#REF!&lt;0),Z$14&amp;", "&amp;Z$15&amp;", "&amp;Z$16&amp;", "&amp;$A63&amp;", "&amp;$B63&amp;", "&amp;$C63&amp;"; ","")</f>
        <v>#REF!</v>
      </c>
      <c r="AG63" s="299" t="e">
        <f>IF(AND($E$8=1,#REF!&lt;0),AA$14&amp;", "&amp;AA$15&amp;", "&amp;AA$16&amp;", "&amp;$A63&amp;", "&amp;$B63&amp;", "&amp;$C63&amp;"; ","")</f>
        <v>#REF!</v>
      </c>
      <c r="AH63" s="265" t="e">
        <f>IF(AND($E$8=1,#REF!&lt;0),AB$14&amp;", "&amp;AB$15&amp;", "&amp;AB$16&amp;", "&amp;$A63&amp;", "&amp;$B63&amp;", "&amp;$C63&amp;"; ","")</f>
        <v>#REF!</v>
      </c>
      <c r="AI63" s="258" t="e">
        <f>IF(AND($E$8=1,#REF!&lt;0),AC$14&amp;", "&amp;AC$15&amp;", "&amp;AC$16&amp;", "&amp;$A63&amp;", "&amp;$B63&amp;", "&amp;$C63&amp;"; ","")</f>
        <v>#REF!</v>
      </c>
      <c r="AJ63" s="259" t="e">
        <f>IF(AND($E$8=1,#REF!&lt;0),AD$14&amp;", "&amp;AD$15&amp;", "&amp;AD$16&amp;", "&amp;$A63&amp;", "&amp;$B63&amp;", "&amp;$C63&amp;"; ","")</f>
        <v>#REF!</v>
      </c>
      <c r="AK63" s="794" t="e">
        <f>IF(AND($E$8=1,#REF!&lt;0),AE$14&amp;", "&amp;AE$15&amp;", "&amp;AE$16&amp;", "&amp;$A63&amp;", "&amp;$B63&amp;", "&amp;$C63&amp;"; ","")</f>
        <v>#REF!</v>
      </c>
      <c r="AL63" s="259" t="e">
        <f>IF(AND($E$8=1,#REF!&lt;0),AF$14&amp;", "&amp;AF$15&amp;", "&amp;AF$16&amp;", "&amp;$A63&amp;", "&amp;$B63&amp;", "&amp;$C63&amp;"; ","")</f>
        <v>#REF!</v>
      </c>
      <c r="AM63" s="803" t="e">
        <f>IF(AND($E$8=1,#REF!&lt;0),AG$14&amp;", "&amp;AG$15&amp;", "&amp;AG$16&amp;", "&amp;$A63&amp;", "&amp;$B63&amp;", "&amp;$C63&amp;"; ","")</f>
        <v>#REF!</v>
      </c>
      <c r="AN63" s="50"/>
      <c r="AO63" s="295"/>
      <c r="AP63" s="10"/>
      <c r="AQ63" s="265" t="e">
        <f>IF(AND($F$8=1,ABS(#REF!)&lt;&gt;INT(ABS(#REF!))),D$14&amp;", "&amp;D$15&amp;", "&amp;D$16&amp;", "&amp;$A63&amp;", "&amp;$B63&amp;", "&amp;$C63&amp;"; ","")</f>
        <v>#REF!</v>
      </c>
      <c r="AR63" s="258" t="e">
        <f>IF(AND($F$8=1,ABS(#REF!)&lt;&gt;INT(ABS(#REF!))),E$14&amp;", "&amp;E$15&amp;", "&amp;E$16&amp;", "&amp;$A63&amp;", "&amp;$B63&amp;", "&amp;$C63&amp;"; ","")</f>
        <v>#REF!</v>
      </c>
      <c r="AS63" s="259" t="e">
        <f>IF(AND($F$8=1,ABS(#REF!)&lt;&gt;INT(ABS(#REF!))),F$14&amp;", "&amp;F$15&amp;", "&amp;F$16&amp;", "&amp;$A63&amp;", "&amp;$B63&amp;", "&amp;$C63&amp;"; ","")</f>
        <v>#REF!</v>
      </c>
      <c r="AT63" s="258" t="e">
        <f>IF(AND($F$8=1,ABS(#REF!)&lt;&gt;INT(ABS(#REF!))),G$14&amp;", "&amp;G$15&amp;", "&amp;G$16&amp;", "&amp;$A63&amp;", "&amp;$B63&amp;", "&amp;$C63&amp;"; ","")</f>
        <v>#REF!</v>
      </c>
      <c r="AU63" s="299" t="e">
        <f>IF(AND($F$8=1,ABS(#REF!)&lt;&gt;INT(ABS(#REF!))),H$14&amp;", "&amp;H$15&amp;", "&amp;H$16&amp;", "&amp;$A63&amp;", "&amp;$B63&amp;", "&amp;$C63&amp;"; ","")</f>
        <v>#REF!</v>
      </c>
      <c r="AV63" s="299" t="e">
        <f>IF(AND($F$8=1,ABS(#REF!)&lt;&gt;INT(ABS(#REF!))),I$14&amp;", "&amp;I$15&amp;", "&amp;I$16&amp;", "&amp;$A63&amp;", "&amp;$B63&amp;", "&amp;$C63&amp;"; ","")</f>
        <v>#REF!</v>
      </c>
      <c r="AW63" s="265" t="e">
        <f>IF(AND($F$8=1,ABS(#REF!)&lt;&gt;INT(ABS(#REF!))),J$14&amp;", "&amp;J$15&amp;", "&amp;J$16&amp;", "&amp;$A63&amp;", "&amp;$B63&amp;", "&amp;$C63&amp;"; ","")</f>
        <v>#REF!</v>
      </c>
      <c r="AX63" s="258" t="e">
        <f>IF(AND($F$8=1,ABS(#REF!)&lt;&gt;INT(ABS(#REF!))),K$14&amp;", "&amp;K$15&amp;", "&amp;K$16&amp;", "&amp;$A63&amp;", "&amp;$B63&amp;", "&amp;$C63&amp;"; ","")</f>
        <v>#REF!</v>
      </c>
      <c r="AY63" s="259" t="e">
        <f>IF(AND($F$8=1,ABS(#REF!)&lt;&gt;INT(ABS(#REF!))),L$14&amp;", "&amp;L$15&amp;", "&amp;L$16&amp;", "&amp;$A63&amp;", "&amp;$B63&amp;", "&amp;$C63&amp;"; ","")</f>
        <v>#REF!</v>
      </c>
      <c r="AZ63" s="258" t="e">
        <f>IF(AND($F$8=1,ABS(#REF!)&lt;&gt;INT(ABS(#REF!))),M$14&amp;", "&amp;M$15&amp;", "&amp;M$16&amp;", "&amp;$A63&amp;", "&amp;$B63&amp;", "&amp;$C63&amp;"; ","")</f>
        <v>#REF!</v>
      </c>
      <c r="BA63" s="299" t="e">
        <f>IF(AND($F$8=1,ABS(#REF!)&lt;&gt;INT(ABS(#REF!))),N$14&amp;", "&amp;N$15&amp;", "&amp;N$16&amp;", "&amp;$A63&amp;", "&amp;$B63&amp;", "&amp;$C63&amp;"; ","")</f>
        <v>#REF!</v>
      </c>
      <c r="BB63" s="803" t="e">
        <f>IF(AND($F$8=1,ABS(#REF!)&lt;&gt;INT(ABS(#REF!))),O$14&amp;", "&amp;O$15&amp;", "&amp;O$16&amp;", "&amp;$A63&amp;", "&amp;$B63&amp;", "&amp;$C63&amp;"; ","")</f>
        <v>#REF!</v>
      </c>
      <c r="BC63" s="265" t="e">
        <f>IF(AND($F$8=1,ABS(#REF!)&lt;&gt;INT(ABS(#REF!))),P$14&amp;", "&amp;P$15&amp;", "&amp;P$16&amp;", "&amp;$A63&amp;", "&amp;$B63&amp;", "&amp;$C63&amp;"; ","")</f>
        <v>#REF!</v>
      </c>
      <c r="BD63" s="258" t="e">
        <f>IF(AND($F$8=1,ABS(#REF!)&lt;&gt;INT(ABS(#REF!))),Q$14&amp;", "&amp;Q$15&amp;", "&amp;Q$16&amp;", "&amp;$A63&amp;", "&amp;$B63&amp;", "&amp;$C63&amp;"; ","")</f>
        <v>#REF!</v>
      </c>
      <c r="BE63" s="259" t="e">
        <f>IF(AND($F$8=1,ABS(#REF!)&lt;&gt;INT(ABS(#REF!))),R$14&amp;", "&amp;R$15&amp;", "&amp;R$16&amp;", "&amp;$A63&amp;", "&amp;$B63&amp;", "&amp;$C63&amp;"; ","")</f>
        <v>#REF!</v>
      </c>
      <c r="BF63" s="258" t="e">
        <f>IF(AND($F$8=1,ABS(#REF!)&lt;&gt;INT(ABS(#REF!))),S$14&amp;", "&amp;S$15&amp;", "&amp;S$16&amp;", "&amp;$A63&amp;", "&amp;$B63&amp;", "&amp;$C63&amp;"; ","")</f>
        <v>#REF!</v>
      </c>
      <c r="BG63" s="299" t="e">
        <f>IF(AND($F$8=1,ABS(#REF!)&lt;&gt;INT(ABS(#REF!))),T$14&amp;", "&amp;T$15&amp;", "&amp;T$16&amp;", "&amp;$A63&amp;", "&amp;$B63&amp;", "&amp;$C63&amp;"; ","")</f>
        <v>#REF!</v>
      </c>
      <c r="BH63" s="803" t="e">
        <f>IF(AND($F$8=1,ABS(#REF!)&lt;&gt;INT(ABS(#REF!))),U$14&amp;", "&amp;U$15&amp;", "&amp;U$16&amp;", "&amp;$A63&amp;", "&amp;$B63&amp;", "&amp;$C63&amp;"; ","")</f>
        <v>#REF!</v>
      </c>
      <c r="BI63" s="265" t="e">
        <f>IF(AND($F$8=1,ABS(#REF!)&lt;&gt;INT(ABS(#REF!))),V$14&amp;", "&amp;V$15&amp;", "&amp;V$16&amp;", "&amp;$A63&amp;", "&amp;$B63&amp;", "&amp;$C63&amp;"; ","")</f>
        <v>#REF!</v>
      </c>
      <c r="BJ63" s="258" t="e">
        <f>IF(AND($F$8=1,ABS(#REF!)&lt;&gt;INT(ABS(#REF!))),W$14&amp;", "&amp;W$15&amp;", "&amp;W$16&amp;", "&amp;$A63&amp;", "&amp;$B63&amp;", "&amp;$C63&amp;"; ","")</f>
        <v>#REF!</v>
      </c>
      <c r="BK63" s="259" t="e">
        <f>IF(AND($F$8=1,ABS(#REF!)&lt;&gt;INT(ABS(#REF!))),X$14&amp;", "&amp;X$15&amp;", "&amp;X$16&amp;", "&amp;$A63&amp;", "&amp;$B63&amp;", "&amp;$C63&amp;"; ","")</f>
        <v>#REF!</v>
      </c>
      <c r="BL63" s="258" t="e">
        <f>IF(AND($F$8=1,ABS(#REF!)&lt;&gt;INT(ABS(#REF!))),Y$14&amp;", "&amp;Y$15&amp;", "&amp;Y$16&amp;", "&amp;$A63&amp;", "&amp;$B63&amp;", "&amp;$C63&amp;"; ","")</f>
        <v>#REF!</v>
      </c>
      <c r="BM63" s="299" t="e">
        <f>IF(AND($F$8=1,ABS(#REF!)&lt;&gt;INT(ABS(#REF!))),Z$14&amp;", "&amp;Z$15&amp;", "&amp;Z$16&amp;", "&amp;$A63&amp;", "&amp;$B63&amp;", "&amp;$C63&amp;"; ","")</f>
        <v>#REF!</v>
      </c>
      <c r="BN63" s="803" t="e">
        <f>IF(AND($F$8=1,ABS(#REF!)&lt;&gt;INT(ABS(#REF!))),AA$14&amp;", "&amp;AA$15&amp;", "&amp;AA$16&amp;", "&amp;$A63&amp;", "&amp;$B63&amp;", "&amp;$C63&amp;"; ","")</f>
        <v>#REF!</v>
      </c>
      <c r="BO63" s="50"/>
      <c r="BP63" s="295"/>
      <c r="BQ63" s="10"/>
      <c r="BR63" s="281"/>
      <c r="BS63" s="280"/>
      <c r="BT63" s="288"/>
      <c r="BU63" s="280"/>
      <c r="BV63" s="305"/>
      <c r="BW63" s="305"/>
      <c r="BX63" s="281"/>
      <c r="BY63" s="280"/>
      <c r="BZ63" s="288"/>
      <c r="CA63" s="280"/>
      <c r="CB63" s="305"/>
      <c r="CC63" s="805"/>
      <c r="CD63" s="305"/>
      <c r="CE63" s="809"/>
      <c r="CF63" s="305"/>
      <c r="CG63" s="809"/>
      <c r="CH63" s="305"/>
      <c r="CI63" s="305"/>
      <c r="CJ63" s="281"/>
      <c r="CK63" s="280"/>
      <c r="CL63" s="288"/>
      <c r="CM63" s="280"/>
      <c r="CN63" s="305"/>
      <c r="CO63" s="304"/>
      <c r="CP63" s="50"/>
      <c r="CQ63" s="3"/>
      <c r="CR63" s="3"/>
      <c r="CS63" s="3"/>
      <c r="CT63" s="3"/>
      <c r="CU63" s="32" t="s">
        <v>101</v>
      </c>
      <c r="CV63" s="868" t="e">
        <f>CV$41</f>
        <v>#REF!</v>
      </c>
      <c r="CW63" s="582" t="e">
        <f>CW$41</f>
        <v>#REF!</v>
      </c>
      <c r="CX63" s="581" t="e">
        <f>CV$41</f>
        <v>#REF!</v>
      </c>
      <c r="CY63" s="790" t="e">
        <f>CW$41</f>
        <v>#REF!</v>
      </c>
      <c r="CZ63" s="782" t="e">
        <f>CV$41</f>
        <v>#REF!</v>
      </c>
      <c r="DA63" s="783" t="e">
        <f>CW$41</f>
        <v>#REF!</v>
      </c>
      <c r="DB63" s="869" t="e">
        <f>DB$41</f>
        <v>#REF!</v>
      </c>
      <c r="DC63" s="582" t="e">
        <f>DC$41</f>
        <v>#REF!</v>
      </c>
      <c r="DD63" s="581" t="e">
        <f>DB$41</f>
        <v>#REF!</v>
      </c>
      <c r="DE63" s="790" t="e">
        <f>DC$41</f>
        <v>#REF!</v>
      </c>
      <c r="DF63" s="782" t="e">
        <f>DB$41</f>
        <v>#REF!</v>
      </c>
      <c r="DG63" s="783" t="e">
        <f>DC$41</f>
        <v>#REF!</v>
      </c>
      <c r="DH63" s="868" t="e">
        <f>DH$41</f>
        <v>#REF!</v>
      </c>
      <c r="DI63" s="582" t="e">
        <f>DI$41</f>
        <v>#REF!</v>
      </c>
      <c r="DJ63" s="581" t="e">
        <f>DH$41</f>
        <v>#REF!</v>
      </c>
      <c r="DK63" s="790" t="e">
        <f>DI$41</f>
        <v>#REF!</v>
      </c>
      <c r="DL63" s="782" t="e">
        <f>DH$41</f>
        <v>#REF!</v>
      </c>
      <c r="DM63" s="783" t="e">
        <f>DI$41</f>
        <v>#REF!</v>
      </c>
      <c r="DN63" s="868" t="e">
        <f>DN$41</f>
        <v>#REF!</v>
      </c>
      <c r="DO63" s="870" t="e">
        <f>DO$41</f>
        <v>#REF!</v>
      </c>
      <c r="DP63" s="871" t="e">
        <f>DN$41</f>
        <v>#REF!</v>
      </c>
      <c r="DQ63" s="790" t="e">
        <f>DO$41</f>
        <v>#REF!</v>
      </c>
      <c r="DR63" s="782" t="e">
        <f>DN$41</f>
        <v>#REF!</v>
      </c>
      <c r="DS63" s="783" t="e">
        <f>DO$41</f>
        <v>#REF!</v>
      </c>
      <c r="DT63" s="868" t="e">
        <f>DT$41</f>
        <v>#REF!</v>
      </c>
      <c r="DU63" s="582" t="e">
        <f>DU$41</f>
        <v>#REF!</v>
      </c>
      <c r="DV63" s="581" t="e">
        <f>DT$41</f>
        <v>#REF!</v>
      </c>
      <c r="DW63" s="790" t="e">
        <f>DU$41</f>
        <v>#REF!</v>
      </c>
      <c r="DX63" s="782" t="e">
        <f>DT$41</f>
        <v>#REF!</v>
      </c>
      <c r="DY63" s="783" t="e">
        <f>DU$41</f>
        <v>#REF!</v>
      </c>
      <c r="DZ63" s="3"/>
      <c r="EA63" s="295"/>
      <c r="EB63" s="10"/>
      <c r="EC63" s="265" t="e">
        <f>IF(AND($I$8=1,#REF!&lt;&gt;ROUND(#REF!,2)),AB$15&amp;", "&amp;AB$16&amp;", "&amp;$A63&amp;", "&amp;$B63&amp;", "&amp;$C63&amp;"; ","")</f>
        <v>#REF!</v>
      </c>
      <c r="ED63" s="258" t="e">
        <f>IF(AND($I$8=1,#REF!&lt;&gt;ROUND(#REF!,2)),AC$15&amp;", "&amp;AC$16&amp;", "&amp;$A63&amp;", "&amp;$B63&amp;", "&amp;$C63&amp;"; ","")</f>
        <v>#REF!</v>
      </c>
      <c r="EE63" s="259" t="e">
        <f>IF(AND($I$8=1,#REF!&lt;&gt;ROUND(#REF!,2)),AD$15&amp;", "&amp;AD$16&amp;", "&amp;$A63&amp;", "&amp;$B63&amp;", "&amp;$C63&amp;"; ","")</f>
        <v>#REF!</v>
      </c>
      <c r="EF63" s="258" t="e">
        <f>IF(AND($I$8=1,#REF!&lt;&gt;ROUND(#REF!,2)),AE$15&amp;", "&amp;AE$16&amp;", "&amp;$A63&amp;", "&amp;$B63&amp;", "&amp;$C63&amp;"; ","")</f>
        <v>#REF!</v>
      </c>
      <c r="EG63" s="299" t="e">
        <f>IF(AND($I$8=1,#REF!&lt;&gt;ROUND(#REF!,2)),AF$15&amp;", "&amp;AF$16&amp;", "&amp;$A63&amp;", "&amp;$B63&amp;", "&amp;$C63&amp;"; ","")</f>
        <v>#REF!</v>
      </c>
      <c r="EH63" s="266" t="e">
        <f>IF(AND($I$8=1,#REF!&lt;&gt;ROUND(#REF!,2)),AG$15&amp;", "&amp;AG$16&amp;", "&amp;$A63&amp;", "&amp;$B63&amp;", "&amp;$C63&amp;"; ","")</f>
        <v>#REF!</v>
      </c>
      <c r="EI63" s="50"/>
      <c r="EJ63" s="295"/>
      <c r="EK63" s="10"/>
      <c r="EL63" s="265" t="e">
        <f>IF(AND($J$8=1,#REF!&gt;#REF!),AB$15&amp;", "&amp;AB$16&amp;", "&amp;$A63&amp;", "&amp;$B63&amp;", "&amp;$C63&amp;"; ","")</f>
        <v>#REF!</v>
      </c>
      <c r="EM63" s="258" t="e">
        <f>IF(AND($J$8=1,#REF!&gt;#REF!),AC$15&amp;", "&amp;AC$16&amp;", "&amp;$A63&amp;", "&amp;$B63&amp;", "&amp;$C63&amp;"; ","")</f>
        <v>#REF!</v>
      </c>
      <c r="EN63" s="259" t="e">
        <f>IF(AND($J$8=1,#REF!&gt;#REF!),AD$15&amp;", "&amp;AD$16&amp;", "&amp;$A63&amp;", "&amp;$B63&amp;", "&amp;$C63&amp;"; ","")</f>
        <v>#REF!</v>
      </c>
      <c r="EO63" s="258" t="e">
        <f>IF(AND($J$8=1,#REF!&gt;#REF!),AE$15&amp;", "&amp;AE$16&amp;", "&amp;$A63&amp;", "&amp;$B63&amp;", "&amp;$C63&amp;"; ","")</f>
        <v>#REF!</v>
      </c>
      <c r="EP63" s="812" t="e">
        <f>IF(AND($J$8=1,#REF!&gt;#REF!),AF$15&amp;", "&amp;AF$16&amp;", "&amp;$A63&amp;", "&amp;$B63&amp;", "&amp;$C63&amp;"; ","")</f>
        <v>#REF!</v>
      </c>
      <c r="EQ63" s="266" t="e">
        <f>IF(AND($J$8=1,#REF!&gt;#REF!),AG$15&amp;", "&amp;AG$16&amp;", "&amp;$A63&amp;", "&amp;$B63&amp;", "&amp;$C63&amp;"; ","")</f>
        <v>#REF!</v>
      </c>
      <c r="ER63" s="50"/>
      <c r="ES63" s="295"/>
      <c r="ET63" s="10"/>
      <c r="EU63" s="265" t="e">
        <f>IF(AND($K$8=1,#REF!&gt;0),IF((#REF!/#REF!)&lt;0.03,AB$15&amp;", "&amp;AB$16&amp;", "&amp;$A63&amp;", "&amp;$B63&amp;", "&amp;$C63&amp;"; ",""),"")</f>
        <v>#REF!</v>
      </c>
      <c r="EV63" s="258" t="e">
        <f>IF(AND($K$8=1,#REF!&gt;0),IF((#REF!/#REF!)&lt;0.03,AC$15&amp;", "&amp;AC$16&amp;", "&amp;$A63&amp;", "&amp;$B63&amp;", "&amp;$C63&amp;"; ",""),"")</f>
        <v>#REF!</v>
      </c>
      <c r="EW63" s="259" t="e">
        <f>IF(AND($K$8=1,#REF!&gt;0),IF((#REF!/#REF!)&lt;0.03,AD$15&amp;", "&amp;AD$16&amp;", "&amp;$A63&amp;", "&amp;$B63&amp;", "&amp;$C63&amp;"; ",""),"")</f>
        <v>#REF!</v>
      </c>
      <c r="EX63" s="258" t="e">
        <f>IF(AND($K$8=1,#REF!&gt;0),IF((#REF!/#REF!)&lt;0.03,AE$15&amp;", "&amp;AE$16&amp;", "&amp;$A63&amp;", "&amp;$B63&amp;", "&amp;$C63&amp;"; ",""),"")</f>
        <v>#REF!</v>
      </c>
      <c r="EY63" s="812" t="e">
        <f>IF(AND($K$8=1,#REF!&gt;0),IF((#REF!/#REF!)&lt;0.03,AF$15&amp;", "&amp;AF$16&amp;", "&amp;$A63&amp;", "&amp;$B63&amp;", "&amp;$C63&amp;"; ",""),"")</f>
        <v>#REF!</v>
      </c>
      <c r="EZ63" s="266" t="e">
        <f>IF(AND($K$8=1,#REF!&gt;0),IF((#REF!/#REF!)&lt;0.03,AG$15&amp;", "&amp;AG$16&amp;", "&amp;$A63&amp;", "&amp;$B63&amp;", "&amp;$C63&amp;"; ",""),"")</f>
        <v>#REF!</v>
      </c>
      <c r="FA63" s="50"/>
      <c r="FB63" s="3"/>
      <c r="FC63" s="323"/>
      <c r="FD63" s="10"/>
      <c r="FE63" s="265" t="e">
        <f>IF(AND($Q$8=1,SUM(#REF!,#REF!)&gt;$FC$22,#REF!=0),P$15&amp;", "&amp;P$16&amp;", "&amp;$A63&amp;", "&amp;$B63&amp;", "&amp;$C63&amp;"; ","")</f>
        <v>#REF!</v>
      </c>
      <c r="FF63" s="258" t="e">
        <f>IF(AND($Q$8=1,SUM(#REF!,#REF!)&gt;$FC$22,#REF!=0),Q$15&amp;", "&amp;Q$16&amp;", "&amp;$A63&amp;", "&amp;$B63&amp;", "&amp;$C63&amp;"; ","")</f>
        <v>#REF!</v>
      </c>
      <c r="FG63" s="259" t="e">
        <f>IF(AND($Q$8=1,SUM(#REF!,#REF!)&gt;$FC$22,#REF!=0),R$15&amp;", "&amp;R$16&amp;", "&amp;$A63&amp;", "&amp;$B63&amp;", "&amp;$C63&amp;"; ","")</f>
        <v>#REF!</v>
      </c>
      <c r="FH63" s="258" t="e">
        <f>IF(AND($Q$8=1,SUM(#REF!,#REF!)&gt;$FC$22,#REF!=0),S$15&amp;", "&amp;S$16&amp;", "&amp;$A63&amp;", "&amp;$B63&amp;", "&amp;$C63&amp;"; ","")</f>
        <v>#REF!</v>
      </c>
      <c r="FI63" s="812" t="e">
        <f>IF(AND($Q$8=1,SUM(#REF!,#REF!)&gt;$FC$22,#REF!=0),T$15&amp;", "&amp;T$16&amp;", "&amp;$A63&amp;", "&amp;$B63&amp;", "&amp;$C63&amp;"; ","")</f>
        <v>#REF!</v>
      </c>
      <c r="FJ63" s="266" t="e">
        <f>IF(AND($Q$8=1,SUM(#REF!,#REF!)&gt;$FC$22,#REF!=0),U$15&amp;", "&amp;U$16&amp;", "&amp;$A63&amp;", "&amp;$B63&amp;", "&amp;$C63&amp;"; ","")</f>
        <v>#REF!</v>
      </c>
      <c r="FK63" s="324"/>
      <c r="FL63" s="323"/>
      <c r="FM63" s="10"/>
      <c r="FN63" s="265" t="e">
        <f>IF(AND($R$8=1,SUM(#REF!,#REF!)&gt;0,SUM(#REF!,#REF!)=ABS(#REF!)),P$15&amp;", "&amp;P$16&amp;", "&amp;$A63&amp;", "&amp;$B63&amp;", "&amp;$C63&amp;"; ","")</f>
        <v>#REF!</v>
      </c>
      <c r="FO63" s="258" t="e">
        <f>IF(AND($R$8=1,SUM(#REF!,#REF!)&gt;0,SUM(#REF!,#REF!)=ABS(#REF!)),Q$15&amp;", "&amp;Q$16&amp;", "&amp;$A63&amp;", "&amp;$B63&amp;", "&amp;$C63&amp;"; ","")</f>
        <v>#REF!</v>
      </c>
      <c r="FP63" s="259" t="e">
        <f>IF(AND($R$8=1,SUM(#REF!,#REF!)&gt;0,SUM(#REF!,#REF!)=ABS(#REF!)),R$15&amp;", "&amp;R$16&amp;", "&amp;$A63&amp;", "&amp;$B63&amp;", "&amp;$C63&amp;"; ","")</f>
        <v>#REF!</v>
      </c>
      <c r="FQ63" s="258" t="e">
        <f>IF(AND($R$8=1,SUM(#REF!,#REF!)&gt;0,SUM(#REF!,#REF!)=ABS(#REF!)),S$15&amp;", "&amp;S$16&amp;", "&amp;$A63&amp;", "&amp;$B63&amp;", "&amp;$C63&amp;"; ","")</f>
        <v>#REF!</v>
      </c>
      <c r="FR63" s="812" t="e">
        <f>IF(AND($R$8=1,SUM(#REF!,#REF!)&gt;0,SUM(#REF!,#REF!)=ABS(#REF!)),T$15&amp;", "&amp;T$16&amp;", "&amp;$A63&amp;", "&amp;$B63&amp;", "&amp;$C63&amp;"; ","")</f>
        <v>#REF!</v>
      </c>
      <c r="FS63" s="266" t="e">
        <f>IF(AND($R$8=1,SUM(#REF!,#REF!)&gt;0,SUM(#REF!,#REF!)=ABS(#REF!)),U$15&amp;", "&amp;U$16&amp;", "&amp;$A63&amp;", "&amp;$B63&amp;", "&amp;$C63&amp;"; ","")</f>
        <v>#REF!</v>
      </c>
      <c r="FT63" s="324"/>
      <c r="FU63" s="3"/>
      <c r="FV63" s="3"/>
      <c r="FW63" s="3"/>
      <c r="FX63" s="3"/>
      <c r="FY63" s="3"/>
      <c r="FZ63" s="3"/>
      <c r="GA63" s="3"/>
      <c r="GB63" s="3"/>
      <c r="GC63" s="3"/>
      <c r="GD63" s="323"/>
      <c r="GE63" s="10"/>
      <c r="GF63" s="265" t="e">
        <f>IF(AND($T$8=1,#REF!&gt;0,EU63=""),IF((#REF!/#REF!)&lt;0.25,AB$15&amp;", "&amp;AB$16&amp;", "&amp;$A63&amp;", "&amp;$B63&amp;", "&amp;$C63&amp;"; ",""),"")</f>
        <v>#REF!</v>
      </c>
      <c r="GG63" s="258" t="e">
        <f>IF(AND($T$8=1,#REF!&gt;0,EV63=""),IF((#REF!/#REF!)&lt;0.25,AC$15&amp;", "&amp;AC$16&amp;", "&amp;$A63&amp;", "&amp;$B63&amp;", "&amp;$C63&amp;"; ",""),"")</f>
        <v>#REF!</v>
      </c>
      <c r="GH63" s="259" t="e">
        <f>IF(AND($T$8=1,#REF!&gt;0,EW63=""),IF((#REF!/#REF!)&lt;0.25,AD$15&amp;", "&amp;AD$16&amp;", "&amp;$A63&amp;", "&amp;$B63&amp;", "&amp;$C63&amp;"; ",""),"")</f>
        <v>#REF!</v>
      </c>
      <c r="GI63" s="258" t="e">
        <f>IF(AND($T$8=1,#REF!&gt;0,EX63=""),IF((#REF!/#REF!)&lt;0.25,AE$15&amp;", "&amp;AE$16&amp;", "&amp;$A63&amp;", "&amp;$B63&amp;", "&amp;$C63&amp;"; ",""),"")</f>
        <v>#REF!</v>
      </c>
      <c r="GJ63" s="812" t="e">
        <f>IF(AND($T$8=1,#REF!&gt;0,EY63=""),IF((#REF!/#REF!)&lt;0.25,AF$15&amp;", "&amp;AF$16&amp;", "&amp;$A63&amp;", "&amp;$B63&amp;", "&amp;$C63&amp;"; ",""),"")</f>
        <v>#REF!</v>
      </c>
      <c r="GK63" s="266" t="e">
        <f>IF(AND($T$8=1,#REF!&gt;0,EZ63=""),IF((#REF!/#REF!)&lt;0.25,AG$15&amp;", "&amp;AG$16&amp;", "&amp;$A63&amp;", "&amp;$B63&amp;", "&amp;$C63&amp;"; ",""),"")</f>
        <v>#REF!</v>
      </c>
      <c r="GL63" s="324"/>
      <c r="GM63" s="323"/>
      <c r="GN63" s="10"/>
      <c r="GO63" s="265" t="e">
        <f>IF(AND($U$8=1,$B63="Long length",#REF!&lt;&gt;0),D$15&amp;", "&amp;D$16&amp;", "&amp;$A63&amp;", "&amp;$B63&amp;", "&amp;$C63&amp;"; ","")</f>
        <v>#REF!</v>
      </c>
      <c r="GP63" s="258" t="e">
        <f>IF(AND($U$8=1,$B63="Long length",#REF!&lt;&gt;0),E$15&amp;", "&amp;E$16&amp;", "&amp;$A63&amp;", "&amp;$B63&amp;", "&amp;$C63&amp;"; ","")</f>
        <v>#REF!</v>
      </c>
      <c r="GQ63" s="259" t="e">
        <f>IF(AND($U$8=1,$B63="Long length",#REF!&lt;&gt;0),F$15&amp;", "&amp;F$16&amp;", "&amp;$A63&amp;", "&amp;$B63&amp;", "&amp;$C63&amp;"; ","")</f>
        <v>#REF!</v>
      </c>
      <c r="GR63" s="258" t="e">
        <f>IF(AND($U$8=1,$B63="Long length",#REF!&lt;&gt;0),G$15&amp;", "&amp;G$16&amp;", "&amp;$A63&amp;", "&amp;$B63&amp;", "&amp;$C63&amp;"; ","")</f>
        <v>#REF!</v>
      </c>
      <c r="GS63" s="812" t="e">
        <f>IF(AND($U$8=1,$B63="Long length",#REF!&lt;&gt;0),H$15&amp;", "&amp;H$16&amp;", "&amp;$A63&amp;", "&amp;$B63&amp;", "&amp;$C63&amp;"; ","")</f>
        <v>#REF!</v>
      </c>
      <c r="GT63" s="266" t="e">
        <f>IF(AND($U$8=1,$B63="Long length",#REF!&lt;&gt;0),I$15&amp;", "&amp;I$16&amp;", "&amp;$A63&amp;", "&amp;$B63&amp;", "&amp;$C63&amp;"; ","")</f>
        <v>#REF!</v>
      </c>
      <c r="GU63" s="324"/>
    </row>
    <row r="64" spans="1:203" ht="13.5" x14ac:dyDescent="0.2">
      <c r="A64" s="3" t="s">
        <v>11302</v>
      </c>
      <c r="B64" s="3" t="s">
        <v>11274</v>
      </c>
      <c r="C64" s="3" t="s">
        <v>11275</v>
      </c>
      <c r="E64" s="295"/>
      <c r="F64" s="10"/>
      <c r="G64" s="264" t="e">
        <f>IF(AND($D$8=1,#REF!&gt;0),P$15&amp;", "&amp;P$16&amp;", "&amp;$A64&amp;", "&amp;$B64&amp;", "&amp;$C64&amp;"; ","")</f>
        <v>#REF!</v>
      </c>
      <c r="H64" s="255" t="e">
        <f>IF(AND($D$8=1,#REF!&gt;0),Q$15&amp;", "&amp;Q$16&amp;", "&amp;$A64&amp;", "&amp;$B64&amp;", "&amp;$C64&amp;"; ","")</f>
        <v>#REF!</v>
      </c>
      <c r="I64" s="256" t="e">
        <f>IF(AND($D$8=1,#REF!&gt;0),R$15&amp;", "&amp;R$16&amp;", "&amp;$A64&amp;", "&amp;$B64&amp;", "&amp;$C64&amp;"; ","")</f>
        <v>#REF!</v>
      </c>
      <c r="J64" s="255" t="e">
        <f>IF(AND($D$8=1,#REF!&gt;0),S$15&amp;", "&amp;S$16&amp;", "&amp;$A64&amp;", "&amp;$B64&amp;", "&amp;$C64&amp;"; ","")</f>
        <v>#REF!</v>
      </c>
      <c r="K64" s="298" t="e">
        <f>IF(AND($D$8=1,#REF!&gt;0),T$15&amp;", "&amp;T$16&amp;", "&amp;$A64&amp;", "&amp;$B64&amp;", "&amp;$C64&amp;"; ","")</f>
        <v>#REF!</v>
      </c>
      <c r="L64" s="293" t="e">
        <f>IF(AND($D$8=1,#REF!&gt;0),U$15&amp;", "&amp;U$16&amp;", "&amp;$A64&amp;", "&amp;$B64&amp;", "&amp;$C64&amp;"; ","")</f>
        <v>#REF!</v>
      </c>
      <c r="M64" s="50"/>
      <c r="N64" s="295"/>
      <c r="O64" s="10"/>
      <c r="P64" s="264" t="e">
        <f>IF(AND($E$8=1,#REF!&lt;0),D$14&amp;", "&amp;D$15&amp;", "&amp;D$16&amp;", "&amp;$A64&amp;", "&amp;$B64&amp;", "&amp;$C64&amp;"; ","")</f>
        <v>#REF!</v>
      </c>
      <c r="Q64" s="255" t="e">
        <f>IF(AND($E$8=1,#REF!&lt;0),E$14&amp;", "&amp;E$15&amp;", "&amp;E$16&amp;", "&amp;$A64&amp;", "&amp;$B64&amp;", "&amp;$C64&amp;"; ","")</f>
        <v>#REF!</v>
      </c>
      <c r="R64" s="256" t="e">
        <f>IF(AND($E$8=1,#REF!&lt;0),F$14&amp;", "&amp;F$15&amp;", "&amp;F$16&amp;", "&amp;$A64&amp;", "&amp;$B64&amp;", "&amp;$C64&amp;"; ","")</f>
        <v>#REF!</v>
      </c>
      <c r="S64" s="255" t="e">
        <f>IF(AND($E$8=1,#REF!&lt;0),G$14&amp;", "&amp;G$15&amp;", "&amp;G$16&amp;", "&amp;$A64&amp;", "&amp;$B64&amp;", "&amp;$C64&amp;"; ","")</f>
        <v>#REF!</v>
      </c>
      <c r="T64" s="298" t="e">
        <f>IF(AND($E$8=1,#REF!&lt;0),H$14&amp;", "&amp;H$15&amp;", "&amp;H$16&amp;", "&amp;$A64&amp;", "&amp;$B64&amp;", "&amp;$C64&amp;"; ","")</f>
        <v>#REF!</v>
      </c>
      <c r="U64" s="298" t="e">
        <f>IF(AND($E$8=1,#REF!&lt;0),I$14&amp;", "&amp;I$15&amp;", "&amp;I$16&amp;", "&amp;$A64&amp;", "&amp;$B64&amp;", "&amp;$C64&amp;"; ","")</f>
        <v>#REF!</v>
      </c>
      <c r="V64" s="264" t="e">
        <f>IF(AND($E$8=1,#REF!&lt;0),J$14&amp;", "&amp;J$15&amp;", "&amp;J$16&amp;", "&amp;$A64&amp;", "&amp;$B64&amp;", "&amp;$C64&amp;"; ","")</f>
        <v>#REF!</v>
      </c>
      <c r="W64" s="255" t="e">
        <f>IF(AND($E$8=1,#REF!&lt;0),K$14&amp;", "&amp;K$15&amp;", "&amp;K$16&amp;", "&amp;$A64&amp;", "&amp;$B64&amp;", "&amp;$C64&amp;"; ","")</f>
        <v>#REF!</v>
      </c>
      <c r="X64" s="256" t="e">
        <f>IF(AND($E$8=1,#REF!&lt;0),L$14&amp;", "&amp;L$15&amp;", "&amp;L$16&amp;", "&amp;$A64&amp;", "&amp;$B64&amp;", "&amp;$C64&amp;"; ","")</f>
        <v>#REF!</v>
      </c>
      <c r="Y64" s="255" t="e">
        <f>IF(AND($E$8=1,#REF!&lt;0),M$14&amp;", "&amp;M$15&amp;", "&amp;M$16&amp;", "&amp;$A64&amp;", "&amp;$B64&amp;", "&amp;$C64&amp;"; ","")</f>
        <v>#REF!</v>
      </c>
      <c r="Z64" s="298" t="e">
        <f>IF(AND($E$8=1,#REF!&lt;0),N$14&amp;", "&amp;N$15&amp;", "&amp;N$16&amp;", "&amp;$A64&amp;", "&amp;$B64&amp;", "&amp;$C64&amp;"; ","")</f>
        <v>#REF!</v>
      </c>
      <c r="AA64" s="298" t="e">
        <f>IF(AND($E$8=1,#REF!&lt;0),O$14&amp;", "&amp;O$15&amp;", "&amp;O$16&amp;", "&amp;$A64&amp;", "&amp;$B64&amp;", "&amp;$C64&amp;"; ","")</f>
        <v>#REF!</v>
      </c>
      <c r="AB64" s="264" t="e">
        <f>IF(AND($E$8=1,#REF!&lt;0),V$14&amp;", "&amp;V$15&amp;", "&amp;V$16&amp;", "&amp;$A64&amp;", "&amp;$B64&amp;", "&amp;$C64&amp;"; ","")</f>
        <v>#REF!</v>
      </c>
      <c r="AC64" s="255" t="e">
        <f>IF(AND($E$8=1,#REF!&lt;0),W$14&amp;", "&amp;W$15&amp;", "&amp;W$16&amp;", "&amp;$A64&amp;", "&amp;$B64&amp;", "&amp;$C64&amp;"; ","")</f>
        <v>#REF!</v>
      </c>
      <c r="AD64" s="256" t="e">
        <f>IF(AND($E$8=1,#REF!&lt;0),X$14&amp;", "&amp;X$15&amp;", "&amp;X$16&amp;", "&amp;$A64&amp;", "&amp;$B64&amp;", "&amp;$C64&amp;"; ","")</f>
        <v>#REF!</v>
      </c>
      <c r="AE64" s="257" t="e">
        <f>IF(AND($E$8=1,#REF!&lt;0),Y$14&amp;", "&amp;Y$15&amp;", "&amp;Y$16&amp;", "&amp;$A64&amp;", "&amp;$B64&amp;", "&amp;$C64&amp;"; ","")</f>
        <v>#REF!</v>
      </c>
      <c r="AF64" s="256" t="e">
        <f>IF(AND($E$8=1,#REF!&lt;0),Z$14&amp;", "&amp;Z$15&amp;", "&amp;Z$16&amp;", "&amp;$A64&amp;", "&amp;$B64&amp;", "&amp;$C64&amp;"; ","")</f>
        <v>#REF!</v>
      </c>
      <c r="AG64" s="298" t="e">
        <f>IF(AND($E$8=1,#REF!&lt;0),AA$14&amp;", "&amp;AA$15&amp;", "&amp;AA$16&amp;", "&amp;$A64&amp;", "&amp;$B64&amp;", "&amp;$C64&amp;"; ","")</f>
        <v>#REF!</v>
      </c>
      <c r="AH64" s="264" t="e">
        <f>IF(AND($E$8=1,#REF!&lt;0),AB$14&amp;", "&amp;AB$15&amp;", "&amp;AB$16&amp;", "&amp;$A64&amp;", "&amp;$B64&amp;", "&amp;$C64&amp;"; ","")</f>
        <v>#REF!</v>
      </c>
      <c r="AI64" s="255" t="e">
        <f>IF(AND($E$8=1,#REF!&lt;0),AC$14&amp;", "&amp;AC$15&amp;", "&amp;AC$16&amp;", "&amp;$A64&amp;", "&amp;$B64&amp;", "&amp;$C64&amp;"; ","")</f>
        <v>#REF!</v>
      </c>
      <c r="AJ64" s="256" t="e">
        <f>IF(AND($E$8=1,#REF!&lt;0),AD$14&amp;", "&amp;AD$15&amp;", "&amp;AD$16&amp;", "&amp;$A64&amp;", "&amp;$B64&amp;", "&amp;$C64&amp;"; ","")</f>
        <v>#REF!</v>
      </c>
      <c r="AK64" s="257" t="e">
        <f>IF(AND($E$8=1,#REF!&lt;0),AE$14&amp;", "&amp;AE$15&amp;", "&amp;AE$16&amp;", "&amp;$A64&amp;", "&amp;$B64&amp;", "&amp;$C64&amp;"; ","")</f>
        <v>#REF!</v>
      </c>
      <c r="AL64" s="256" t="e">
        <f>IF(AND($E$8=1,#REF!&lt;0),AF$14&amp;", "&amp;AF$15&amp;", "&amp;AF$16&amp;", "&amp;$A64&amp;", "&amp;$B64&amp;", "&amp;$C64&amp;"; ","")</f>
        <v>#REF!</v>
      </c>
      <c r="AM64" s="802" t="e">
        <f>IF(AND($E$8=1,#REF!&lt;0),AG$14&amp;", "&amp;AG$15&amp;", "&amp;AG$16&amp;", "&amp;$A64&amp;", "&amp;$B64&amp;", "&amp;$C64&amp;"; ","")</f>
        <v>#REF!</v>
      </c>
      <c r="AN64" s="50"/>
      <c r="AO64" s="295"/>
      <c r="AP64" s="10"/>
      <c r="AQ64" s="264" t="e">
        <f>IF(AND($F$8=1,ABS(#REF!)&lt;&gt;INT(ABS(#REF!))),D$14&amp;", "&amp;D$15&amp;", "&amp;D$16&amp;", "&amp;$A64&amp;", "&amp;$B64&amp;", "&amp;$C64&amp;"; ","")</f>
        <v>#REF!</v>
      </c>
      <c r="AR64" s="255" t="e">
        <f>IF(AND($F$8=1,ABS(#REF!)&lt;&gt;INT(ABS(#REF!))),E$14&amp;", "&amp;E$15&amp;", "&amp;E$16&amp;", "&amp;$A64&amp;", "&amp;$B64&amp;", "&amp;$C64&amp;"; ","")</f>
        <v>#REF!</v>
      </c>
      <c r="AS64" s="256" t="e">
        <f>IF(AND($F$8=1,ABS(#REF!)&lt;&gt;INT(ABS(#REF!))),F$14&amp;", "&amp;F$15&amp;", "&amp;F$16&amp;", "&amp;$A64&amp;", "&amp;$B64&amp;", "&amp;$C64&amp;"; ","")</f>
        <v>#REF!</v>
      </c>
      <c r="AT64" s="255" t="e">
        <f>IF(AND($F$8=1,ABS(#REF!)&lt;&gt;INT(ABS(#REF!))),G$14&amp;", "&amp;G$15&amp;", "&amp;G$16&amp;", "&amp;$A64&amp;", "&amp;$B64&amp;", "&amp;$C64&amp;"; ","")</f>
        <v>#REF!</v>
      </c>
      <c r="AU64" s="298" t="e">
        <f>IF(AND($F$8=1,ABS(#REF!)&lt;&gt;INT(ABS(#REF!))),H$14&amp;", "&amp;H$15&amp;", "&amp;H$16&amp;", "&amp;$A64&amp;", "&amp;$B64&amp;", "&amp;$C64&amp;"; ","")</f>
        <v>#REF!</v>
      </c>
      <c r="AV64" s="298" t="e">
        <f>IF(AND($F$8=1,ABS(#REF!)&lt;&gt;INT(ABS(#REF!))),I$14&amp;", "&amp;I$15&amp;", "&amp;I$16&amp;", "&amp;$A64&amp;", "&amp;$B64&amp;", "&amp;$C64&amp;"; ","")</f>
        <v>#REF!</v>
      </c>
      <c r="AW64" s="264" t="e">
        <f>IF(AND($F$8=1,ABS(#REF!)&lt;&gt;INT(ABS(#REF!))),J$14&amp;", "&amp;J$15&amp;", "&amp;J$16&amp;", "&amp;$A64&amp;", "&amp;$B64&amp;", "&amp;$C64&amp;"; ","")</f>
        <v>#REF!</v>
      </c>
      <c r="AX64" s="255" t="e">
        <f>IF(AND($F$8=1,ABS(#REF!)&lt;&gt;INT(ABS(#REF!))),K$14&amp;", "&amp;K$15&amp;", "&amp;K$16&amp;", "&amp;$A64&amp;", "&amp;$B64&amp;", "&amp;$C64&amp;"; ","")</f>
        <v>#REF!</v>
      </c>
      <c r="AY64" s="256" t="e">
        <f>IF(AND($F$8=1,ABS(#REF!)&lt;&gt;INT(ABS(#REF!))),L$14&amp;", "&amp;L$15&amp;", "&amp;L$16&amp;", "&amp;$A64&amp;", "&amp;$B64&amp;", "&amp;$C64&amp;"; ","")</f>
        <v>#REF!</v>
      </c>
      <c r="AZ64" s="255" t="e">
        <f>IF(AND($F$8=1,ABS(#REF!)&lt;&gt;INT(ABS(#REF!))),M$14&amp;", "&amp;M$15&amp;", "&amp;M$16&amp;", "&amp;$A64&amp;", "&amp;$B64&amp;", "&amp;$C64&amp;"; ","")</f>
        <v>#REF!</v>
      </c>
      <c r="BA64" s="298" t="e">
        <f>IF(AND($F$8=1,ABS(#REF!)&lt;&gt;INT(ABS(#REF!))),N$14&amp;", "&amp;N$15&amp;", "&amp;N$16&amp;", "&amp;$A64&amp;", "&amp;$B64&amp;", "&amp;$C64&amp;"; ","")</f>
        <v>#REF!</v>
      </c>
      <c r="BB64" s="802" t="e">
        <f>IF(AND($F$8=1,ABS(#REF!)&lt;&gt;INT(ABS(#REF!))),O$14&amp;", "&amp;O$15&amp;", "&amp;O$16&amp;", "&amp;$A64&amp;", "&amp;$B64&amp;", "&amp;$C64&amp;"; ","")</f>
        <v>#REF!</v>
      </c>
      <c r="BC64" s="264" t="e">
        <f>IF(AND($F$8=1,ABS(#REF!)&lt;&gt;INT(ABS(#REF!))),P$14&amp;", "&amp;P$15&amp;", "&amp;P$16&amp;", "&amp;$A64&amp;", "&amp;$B64&amp;", "&amp;$C64&amp;"; ","")</f>
        <v>#REF!</v>
      </c>
      <c r="BD64" s="255" t="e">
        <f>IF(AND($F$8=1,ABS(#REF!)&lt;&gt;INT(ABS(#REF!))),Q$14&amp;", "&amp;Q$15&amp;", "&amp;Q$16&amp;", "&amp;$A64&amp;", "&amp;$B64&amp;", "&amp;$C64&amp;"; ","")</f>
        <v>#REF!</v>
      </c>
      <c r="BE64" s="256" t="e">
        <f>IF(AND($F$8=1,ABS(#REF!)&lt;&gt;INT(ABS(#REF!))),R$14&amp;", "&amp;R$15&amp;", "&amp;R$16&amp;", "&amp;$A64&amp;", "&amp;$B64&amp;", "&amp;$C64&amp;"; ","")</f>
        <v>#REF!</v>
      </c>
      <c r="BF64" s="255" t="e">
        <f>IF(AND($F$8=1,ABS(#REF!)&lt;&gt;INT(ABS(#REF!))),S$14&amp;", "&amp;S$15&amp;", "&amp;S$16&amp;", "&amp;$A64&amp;", "&amp;$B64&amp;", "&amp;$C64&amp;"; ","")</f>
        <v>#REF!</v>
      </c>
      <c r="BG64" s="298" t="e">
        <f>IF(AND($F$8=1,ABS(#REF!)&lt;&gt;INT(ABS(#REF!))),T$14&amp;", "&amp;T$15&amp;", "&amp;T$16&amp;", "&amp;$A64&amp;", "&amp;$B64&amp;", "&amp;$C64&amp;"; ","")</f>
        <v>#REF!</v>
      </c>
      <c r="BH64" s="802" t="e">
        <f>IF(AND($F$8=1,ABS(#REF!)&lt;&gt;INT(ABS(#REF!))),U$14&amp;", "&amp;U$15&amp;", "&amp;U$16&amp;", "&amp;$A64&amp;", "&amp;$B64&amp;", "&amp;$C64&amp;"; ","")</f>
        <v>#REF!</v>
      </c>
      <c r="BI64" s="264" t="e">
        <f>IF(AND($F$8=1,ABS(#REF!)&lt;&gt;INT(ABS(#REF!))),V$14&amp;", "&amp;V$15&amp;", "&amp;V$16&amp;", "&amp;$A64&amp;", "&amp;$B64&amp;", "&amp;$C64&amp;"; ","")</f>
        <v>#REF!</v>
      </c>
      <c r="BJ64" s="255" t="e">
        <f>IF(AND($F$8=1,ABS(#REF!)&lt;&gt;INT(ABS(#REF!))),W$14&amp;", "&amp;W$15&amp;", "&amp;W$16&amp;", "&amp;$A64&amp;", "&amp;$B64&amp;", "&amp;$C64&amp;"; ","")</f>
        <v>#REF!</v>
      </c>
      <c r="BK64" s="256" t="e">
        <f>IF(AND($F$8=1,ABS(#REF!)&lt;&gt;INT(ABS(#REF!))),X$14&amp;", "&amp;X$15&amp;", "&amp;X$16&amp;", "&amp;$A64&amp;", "&amp;$B64&amp;", "&amp;$C64&amp;"; ","")</f>
        <v>#REF!</v>
      </c>
      <c r="BL64" s="255" t="e">
        <f>IF(AND($F$8=1,ABS(#REF!)&lt;&gt;INT(ABS(#REF!))),Y$14&amp;", "&amp;Y$15&amp;", "&amp;Y$16&amp;", "&amp;$A64&amp;", "&amp;$B64&amp;", "&amp;$C64&amp;"; ","")</f>
        <v>#REF!</v>
      </c>
      <c r="BM64" s="298" t="e">
        <f>IF(AND($F$8=1,ABS(#REF!)&lt;&gt;INT(ABS(#REF!))),Z$14&amp;", "&amp;Z$15&amp;", "&amp;Z$16&amp;", "&amp;$A64&amp;", "&amp;$B64&amp;", "&amp;$C64&amp;"; ","")</f>
        <v>#REF!</v>
      </c>
      <c r="BN64" s="802" t="e">
        <f>IF(AND($F$8=1,ABS(#REF!)&lt;&gt;INT(ABS(#REF!))),AA$14&amp;", "&amp;AA$15&amp;", "&amp;AA$16&amp;", "&amp;$A64&amp;", "&amp;$B64&amp;", "&amp;$C64&amp;"; ","")</f>
        <v>#REF!</v>
      </c>
      <c r="BO64" s="50"/>
      <c r="BP64" s="295"/>
      <c r="BQ64" s="10"/>
      <c r="BR64" s="286"/>
      <c r="BS64" s="287"/>
      <c r="BT64" s="301"/>
      <c r="BU64" s="287"/>
      <c r="BV64" s="303"/>
      <c r="BW64" s="303"/>
      <c r="BX64" s="286"/>
      <c r="BY64" s="287"/>
      <c r="BZ64" s="301"/>
      <c r="CA64" s="287"/>
      <c r="CB64" s="303"/>
      <c r="CC64" s="804"/>
      <c r="CD64" s="303"/>
      <c r="CE64" s="808"/>
      <c r="CF64" s="303"/>
      <c r="CG64" s="808"/>
      <c r="CH64" s="303"/>
      <c r="CI64" s="303"/>
      <c r="CJ64" s="286"/>
      <c r="CK64" s="287"/>
      <c r="CL64" s="301"/>
      <c r="CM64" s="287"/>
      <c r="CN64" s="303"/>
      <c r="CO64" s="302"/>
      <c r="CP64" s="50"/>
      <c r="CQ64" s="3"/>
      <c r="CR64" s="3"/>
      <c r="CS64" s="3"/>
      <c r="CT64" s="3"/>
      <c r="CU64" s="32" t="s">
        <v>101</v>
      </c>
      <c r="CV64" s="872" t="e">
        <f>CV$42</f>
        <v>#REF!</v>
      </c>
      <c r="CW64" s="873" t="e">
        <f>CW$42</f>
        <v>#REF!</v>
      </c>
      <c r="CX64" s="828" t="e">
        <f>CV$42</f>
        <v>#REF!</v>
      </c>
      <c r="CY64" s="825" t="e">
        <f>CW$42</f>
        <v>#REF!</v>
      </c>
      <c r="CZ64" s="784" t="e">
        <f>CV$42</f>
        <v>#REF!</v>
      </c>
      <c r="DA64" s="785" t="e">
        <f>CW$42</f>
        <v>#REF!</v>
      </c>
      <c r="DB64" s="874" t="e">
        <f>DB$42</f>
        <v>#REF!</v>
      </c>
      <c r="DC64" s="873" t="e">
        <f>DC$42</f>
        <v>#REF!</v>
      </c>
      <c r="DD64" s="828" t="e">
        <f>DB$42</f>
        <v>#REF!</v>
      </c>
      <c r="DE64" s="825" t="e">
        <f>DC$42</f>
        <v>#REF!</v>
      </c>
      <c r="DF64" s="784" t="e">
        <f>DB$42</f>
        <v>#REF!</v>
      </c>
      <c r="DG64" s="785" t="e">
        <f>DC$42</f>
        <v>#REF!</v>
      </c>
      <c r="DH64" s="874" t="e">
        <f>DH$42</f>
        <v>#REF!</v>
      </c>
      <c r="DI64" s="873" t="e">
        <f>DI$42</f>
        <v>#REF!</v>
      </c>
      <c r="DJ64" s="828" t="e">
        <f>DH$42</f>
        <v>#REF!</v>
      </c>
      <c r="DK64" s="825" t="e">
        <f>DI$42</f>
        <v>#REF!</v>
      </c>
      <c r="DL64" s="784" t="e">
        <f>DH$42</f>
        <v>#REF!</v>
      </c>
      <c r="DM64" s="785" t="e">
        <f>DI$42</f>
        <v>#REF!</v>
      </c>
      <c r="DN64" s="874" t="e">
        <f>DN$42</f>
        <v>#REF!</v>
      </c>
      <c r="DO64" s="873" t="e">
        <f>DO$42</f>
        <v>#REF!</v>
      </c>
      <c r="DP64" s="828" t="e">
        <f>DN$42</f>
        <v>#REF!</v>
      </c>
      <c r="DQ64" s="825" t="e">
        <f>DO$42</f>
        <v>#REF!</v>
      </c>
      <c r="DR64" s="784" t="e">
        <f>DN$42</f>
        <v>#REF!</v>
      </c>
      <c r="DS64" s="785" t="e">
        <f>DO$42</f>
        <v>#REF!</v>
      </c>
      <c r="DT64" s="874" t="e">
        <f>DT$42</f>
        <v>#REF!</v>
      </c>
      <c r="DU64" s="873" t="e">
        <f>DU$42</f>
        <v>#REF!</v>
      </c>
      <c r="DV64" s="828" t="e">
        <f>DT$42</f>
        <v>#REF!</v>
      </c>
      <c r="DW64" s="825" t="e">
        <f>DU$42</f>
        <v>#REF!</v>
      </c>
      <c r="DX64" s="784" t="e">
        <f>DT$42</f>
        <v>#REF!</v>
      </c>
      <c r="DY64" s="785" t="e">
        <f>DU$42</f>
        <v>#REF!</v>
      </c>
      <c r="DZ64" s="3"/>
      <c r="EA64" s="295"/>
      <c r="EB64" s="10"/>
      <c r="EC64" s="264" t="e">
        <f>IF(AND($I$8=1,#REF!&lt;&gt;ROUND(#REF!,2)),AB$15&amp;", "&amp;AB$16&amp;", "&amp;$A64&amp;", "&amp;$B64&amp;", "&amp;$C64&amp;"; ","")</f>
        <v>#REF!</v>
      </c>
      <c r="ED64" s="255" t="e">
        <f>IF(AND($I$8=1,#REF!&lt;&gt;ROUND(#REF!,2)),AC$15&amp;", "&amp;AC$16&amp;", "&amp;$A64&amp;", "&amp;$B64&amp;", "&amp;$C64&amp;"; ","")</f>
        <v>#REF!</v>
      </c>
      <c r="EE64" s="256" t="e">
        <f>IF(AND($I$8=1,#REF!&lt;&gt;ROUND(#REF!,2)),AD$15&amp;", "&amp;AD$16&amp;", "&amp;$A64&amp;", "&amp;$B64&amp;", "&amp;$C64&amp;"; ","")</f>
        <v>#REF!</v>
      </c>
      <c r="EF64" s="255" t="e">
        <f>IF(AND($I$8=1,#REF!&lt;&gt;ROUND(#REF!,2)),AE$15&amp;", "&amp;AE$16&amp;", "&amp;$A64&amp;", "&amp;$B64&amp;", "&amp;$C64&amp;"; ","")</f>
        <v>#REF!</v>
      </c>
      <c r="EG64" s="298" t="e">
        <f>IF(AND($I$8=1,#REF!&lt;&gt;ROUND(#REF!,2)),AF$15&amp;", "&amp;AF$16&amp;", "&amp;$A64&amp;", "&amp;$B64&amp;", "&amp;$C64&amp;"; ","")</f>
        <v>#REF!</v>
      </c>
      <c r="EH64" s="293" t="e">
        <f>IF(AND($I$8=1,#REF!&lt;&gt;ROUND(#REF!,2)),AG$15&amp;", "&amp;AG$16&amp;", "&amp;$A64&amp;", "&amp;$B64&amp;", "&amp;$C64&amp;"; ","")</f>
        <v>#REF!</v>
      </c>
      <c r="EI64" s="50"/>
      <c r="EJ64" s="295"/>
      <c r="EK64" s="10"/>
      <c r="EL64" s="264" t="e">
        <f>IF(AND($J$8=1,#REF!&gt;#REF!),AB$15&amp;", "&amp;AB$16&amp;", "&amp;$A64&amp;", "&amp;$B64&amp;", "&amp;$C64&amp;"; ","")</f>
        <v>#REF!</v>
      </c>
      <c r="EM64" s="255" t="e">
        <f>IF(AND($J$8=1,#REF!&gt;#REF!),AC$15&amp;", "&amp;AC$16&amp;", "&amp;$A64&amp;", "&amp;$B64&amp;", "&amp;$C64&amp;"; ","")</f>
        <v>#REF!</v>
      </c>
      <c r="EN64" s="256" t="e">
        <f>IF(AND($J$8=1,#REF!&gt;#REF!),AD$15&amp;", "&amp;AD$16&amp;", "&amp;$A64&amp;", "&amp;$B64&amp;", "&amp;$C64&amp;"; ","")</f>
        <v>#REF!</v>
      </c>
      <c r="EO64" s="255" t="e">
        <f>IF(AND($J$8=1,#REF!&gt;#REF!),AE$15&amp;", "&amp;AE$16&amp;", "&amp;$A64&amp;", "&amp;$B64&amp;", "&amp;$C64&amp;"; ","")</f>
        <v>#REF!</v>
      </c>
      <c r="EP64" s="254" t="e">
        <f>IF(AND($J$8=1,#REF!&gt;#REF!),AF$15&amp;", "&amp;AF$16&amp;", "&amp;$A64&amp;", "&amp;$B64&amp;", "&amp;$C64&amp;"; ","")</f>
        <v>#REF!</v>
      </c>
      <c r="EQ64" s="293" t="e">
        <f>IF(AND($J$8=1,#REF!&gt;#REF!),AG$15&amp;", "&amp;AG$16&amp;", "&amp;$A64&amp;", "&amp;$B64&amp;", "&amp;$C64&amp;"; ","")</f>
        <v>#REF!</v>
      </c>
      <c r="ER64" s="50"/>
      <c r="ES64" s="295"/>
      <c r="ET64" s="10"/>
      <c r="EU64" s="264" t="e">
        <f>IF(AND($K$8=1,#REF!&gt;0),IF((#REF!/#REF!)&lt;0.03,AB$15&amp;", "&amp;AB$16&amp;", "&amp;$A64&amp;", "&amp;$B64&amp;", "&amp;$C64&amp;"; ",""),"")</f>
        <v>#REF!</v>
      </c>
      <c r="EV64" s="255" t="e">
        <f>IF(AND($K$8=1,#REF!&gt;0),IF((#REF!/#REF!)&lt;0.03,AC$15&amp;", "&amp;AC$16&amp;", "&amp;$A64&amp;", "&amp;$B64&amp;", "&amp;$C64&amp;"; ",""),"")</f>
        <v>#REF!</v>
      </c>
      <c r="EW64" s="256" t="e">
        <f>IF(AND($K$8=1,#REF!&gt;0),IF((#REF!/#REF!)&lt;0.03,AD$15&amp;", "&amp;AD$16&amp;", "&amp;$A64&amp;", "&amp;$B64&amp;", "&amp;$C64&amp;"; ",""),"")</f>
        <v>#REF!</v>
      </c>
      <c r="EX64" s="255" t="e">
        <f>IF(AND($K$8=1,#REF!&gt;0),IF((#REF!/#REF!)&lt;0.03,AE$15&amp;", "&amp;AE$16&amp;", "&amp;$A64&amp;", "&amp;$B64&amp;", "&amp;$C64&amp;"; ",""),"")</f>
        <v>#REF!</v>
      </c>
      <c r="EY64" s="254" t="e">
        <f>IF(AND($K$8=1,#REF!&gt;0),IF((#REF!/#REF!)&lt;0.03,AF$15&amp;", "&amp;AF$16&amp;", "&amp;$A64&amp;", "&amp;$B64&amp;", "&amp;$C64&amp;"; ",""),"")</f>
        <v>#REF!</v>
      </c>
      <c r="EZ64" s="293" t="e">
        <f>IF(AND($K$8=1,#REF!&gt;0),IF((#REF!/#REF!)&lt;0.03,AG$15&amp;", "&amp;AG$16&amp;", "&amp;$A64&amp;", "&amp;$B64&amp;", "&amp;$C64&amp;"; ",""),"")</f>
        <v>#REF!</v>
      </c>
      <c r="FA64" s="50"/>
      <c r="FB64" s="3"/>
      <c r="FC64" s="323"/>
      <c r="FD64" s="10"/>
      <c r="FE64" s="264" t="e">
        <f>IF(AND($Q$8=1,SUM(#REF!,#REF!)&gt;$FC$22,#REF!=0),P$15&amp;", "&amp;P$16&amp;", "&amp;$A64&amp;", "&amp;$B64&amp;", "&amp;$C64&amp;"; ","")</f>
        <v>#REF!</v>
      </c>
      <c r="FF64" s="255" t="e">
        <f>IF(AND($Q$8=1,SUM(#REF!,#REF!)&gt;$FC$22,#REF!=0),Q$15&amp;", "&amp;Q$16&amp;", "&amp;$A64&amp;", "&amp;$B64&amp;", "&amp;$C64&amp;"; ","")</f>
        <v>#REF!</v>
      </c>
      <c r="FG64" s="256" t="e">
        <f>IF(AND($Q$8=1,SUM(#REF!,#REF!)&gt;$FC$22,#REF!=0),R$15&amp;", "&amp;R$16&amp;", "&amp;$A64&amp;", "&amp;$B64&amp;", "&amp;$C64&amp;"; ","")</f>
        <v>#REF!</v>
      </c>
      <c r="FH64" s="255" t="e">
        <f>IF(AND($Q$8=1,SUM(#REF!,#REF!)&gt;$FC$22,#REF!=0),S$15&amp;", "&amp;S$16&amp;", "&amp;$A64&amp;", "&amp;$B64&amp;", "&amp;$C64&amp;"; ","")</f>
        <v>#REF!</v>
      </c>
      <c r="FI64" s="254" t="e">
        <f>IF(AND($Q$8=1,SUM(#REF!,#REF!)&gt;$FC$22,#REF!=0),T$15&amp;", "&amp;T$16&amp;", "&amp;$A64&amp;", "&amp;$B64&amp;", "&amp;$C64&amp;"; ","")</f>
        <v>#REF!</v>
      </c>
      <c r="FJ64" s="293" t="e">
        <f>IF(AND($Q$8=1,SUM(#REF!,#REF!)&gt;$FC$22,#REF!=0),U$15&amp;", "&amp;U$16&amp;", "&amp;$A64&amp;", "&amp;$B64&amp;", "&amp;$C64&amp;"; ","")</f>
        <v>#REF!</v>
      </c>
      <c r="FK64" s="324"/>
      <c r="FL64" s="323"/>
      <c r="FM64" s="10"/>
      <c r="FN64" s="264" t="e">
        <f>IF(AND($R$8=1,SUM(#REF!,#REF!)&gt;0,SUM(#REF!,#REF!)=ABS(#REF!)),P$15&amp;", "&amp;P$16&amp;", "&amp;$A64&amp;", "&amp;$B64&amp;", "&amp;$C64&amp;"; ","")</f>
        <v>#REF!</v>
      </c>
      <c r="FO64" s="255" t="e">
        <f>IF(AND($R$8=1,SUM(#REF!,#REF!)&gt;0,SUM(#REF!,#REF!)=ABS(#REF!)),Q$15&amp;", "&amp;Q$16&amp;", "&amp;$A64&amp;", "&amp;$B64&amp;", "&amp;$C64&amp;"; ","")</f>
        <v>#REF!</v>
      </c>
      <c r="FP64" s="256" t="e">
        <f>IF(AND($R$8=1,SUM(#REF!,#REF!)&gt;0,SUM(#REF!,#REF!)=ABS(#REF!)),R$15&amp;", "&amp;R$16&amp;", "&amp;$A64&amp;", "&amp;$B64&amp;", "&amp;$C64&amp;"; ","")</f>
        <v>#REF!</v>
      </c>
      <c r="FQ64" s="255" t="e">
        <f>IF(AND($R$8=1,SUM(#REF!,#REF!)&gt;0,SUM(#REF!,#REF!)=ABS(#REF!)),S$15&amp;", "&amp;S$16&amp;", "&amp;$A64&amp;", "&amp;$B64&amp;", "&amp;$C64&amp;"; ","")</f>
        <v>#REF!</v>
      </c>
      <c r="FR64" s="254" t="e">
        <f>IF(AND($R$8=1,SUM(#REF!,#REF!)&gt;0,SUM(#REF!,#REF!)=ABS(#REF!)),T$15&amp;", "&amp;T$16&amp;", "&amp;$A64&amp;", "&amp;$B64&amp;", "&amp;$C64&amp;"; ","")</f>
        <v>#REF!</v>
      </c>
      <c r="FS64" s="293" t="e">
        <f>IF(AND($R$8=1,SUM(#REF!,#REF!)&gt;0,SUM(#REF!,#REF!)=ABS(#REF!)),U$15&amp;", "&amp;U$16&amp;", "&amp;$A64&amp;", "&amp;$B64&amp;", "&amp;$C64&amp;"; ","")</f>
        <v>#REF!</v>
      </c>
      <c r="FT64" s="324"/>
      <c r="FU64" s="3"/>
      <c r="FV64" s="3"/>
      <c r="FW64" s="3"/>
      <c r="FX64" s="3"/>
      <c r="FY64" s="3"/>
      <c r="FZ64" s="3"/>
      <c r="GA64" s="3"/>
      <c r="GB64" s="3"/>
      <c r="GC64" s="3"/>
      <c r="GD64" s="323"/>
      <c r="GE64" s="10"/>
      <c r="GF64" s="264" t="e">
        <f>IF(AND($T$8=1,#REF!&gt;0,EU64=""),IF((#REF!/#REF!)&lt;0.25,AB$15&amp;", "&amp;AB$16&amp;", "&amp;$A64&amp;", "&amp;$B64&amp;", "&amp;$C64&amp;"; ",""),"")</f>
        <v>#REF!</v>
      </c>
      <c r="GG64" s="255" t="e">
        <f>IF(AND($T$8=1,#REF!&gt;0,EV64=""),IF((#REF!/#REF!)&lt;0.25,AC$15&amp;", "&amp;AC$16&amp;", "&amp;$A64&amp;", "&amp;$B64&amp;", "&amp;$C64&amp;"; ",""),"")</f>
        <v>#REF!</v>
      </c>
      <c r="GH64" s="256" t="e">
        <f>IF(AND($T$8=1,#REF!&gt;0,EW64=""),IF((#REF!/#REF!)&lt;0.25,AD$15&amp;", "&amp;AD$16&amp;", "&amp;$A64&amp;", "&amp;$B64&amp;", "&amp;$C64&amp;"; ",""),"")</f>
        <v>#REF!</v>
      </c>
      <c r="GI64" s="255" t="e">
        <f>IF(AND($T$8=1,#REF!&gt;0,EX64=""),IF((#REF!/#REF!)&lt;0.25,AE$15&amp;", "&amp;AE$16&amp;", "&amp;$A64&amp;", "&amp;$B64&amp;", "&amp;$C64&amp;"; ",""),"")</f>
        <v>#REF!</v>
      </c>
      <c r="GJ64" s="254" t="e">
        <f>IF(AND($T$8=1,#REF!&gt;0,EY64=""),IF((#REF!/#REF!)&lt;0.25,AF$15&amp;", "&amp;AF$16&amp;", "&amp;$A64&amp;", "&amp;$B64&amp;", "&amp;$C64&amp;"; ",""),"")</f>
        <v>#REF!</v>
      </c>
      <c r="GK64" s="293" t="e">
        <f>IF(AND($T$8=1,#REF!&gt;0,EZ64=""),IF((#REF!/#REF!)&lt;0.25,AG$15&amp;", "&amp;AG$16&amp;", "&amp;$A64&amp;", "&amp;$B64&amp;", "&amp;$C64&amp;"; ",""),"")</f>
        <v>#REF!</v>
      </c>
      <c r="GL64" s="324"/>
      <c r="GM64" s="323"/>
      <c r="GN64" s="10"/>
      <c r="GO64" s="264" t="e">
        <f>IF(AND($U$8=1,$B64="Long length",#REF!&lt;&gt;0),D$15&amp;", "&amp;D$16&amp;", "&amp;$A64&amp;", "&amp;$B64&amp;", "&amp;$C64&amp;"; ","")</f>
        <v>#REF!</v>
      </c>
      <c r="GP64" s="255" t="e">
        <f>IF(AND($U$8=1,$B64="Long length",#REF!&lt;&gt;0),E$15&amp;", "&amp;E$16&amp;", "&amp;$A64&amp;", "&amp;$B64&amp;", "&amp;$C64&amp;"; ","")</f>
        <v>#REF!</v>
      </c>
      <c r="GQ64" s="256" t="e">
        <f>IF(AND($U$8=1,$B64="Long length",#REF!&lt;&gt;0),F$15&amp;", "&amp;F$16&amp;", "&amp;$A64&amp;", "&amp;$B64&amp;", "&amp;$C64&amp;"; ","")</f>
        <v>#REF!</v>
      </c>
      <c r="GR64" s="255" t="e">
        <f>IF(AND($U$8=1,$B64="Long length",#REF!&lt;&gt;0),G$15&amp;", "&amp;G$16&amp;", "&amp;$A64&amp;", "&amp;$B64&amp;", "&amp;$C64&amp;"; ","")</f>
        <v>#REF!</v>
      </c>
      <c r="GS64" s="254" t="e">
        <f>IF(AND($U$8=1,$B64="Long length",#REF!&lt;&gt;0),H$15&amp;", "&amp;H$16&amp;", "&amp;$A64&amp;", "&amp;$B64&amp;", "&amp;$C64&amp;"; ","")</f>
        <v>#REF!</v>
      </c>
      <c r="GT64" s="293" t="e">
        <f>IF(AND($U$8=1,$B64="Long length",#REF!&lt;&gt;0),I$15&amp;", "&amp;I$16&amp;", "&amp;$A64&amp;", "&amp;$B64&amp;", "&amp;$C64&amp;"; ","")</f>
        <v>#REF!</v>
      </c>
      <c r="GU64" s="324"/>
    </row>
    <row r="65" spans="1:203" ht="13.5" x14ac:dyDescent="0.2">
      <c r="A65" s="3" t="s">
        <v>11302</v>
      </c>
      <c r="B65" s="3" t="s">
        <v>11274</v>
      </c>
      <c r="C65" s="3" t="s">
        <v>11284</v>
      </c>
      <c r="E65" s="295"/>
      <c r="F65" s="10"/>
      <c r="G65" s="265" t="e">
        <f>IF(AND($D$8=1,#REF!&gt;0),P$15&amp;", "&amp;P$16&amp;", "&amp;$A65&amp;", "&amp;$B65&amp;", "&amp;$C65&amp;"; ","")</f>
        <v>#REF!</v>
      </c>
      <c r="H65" s="258" t="e">
        <f>IF(AND($D$8=1,#REF!&gt;0),Q$15&amp;", "&amp;Q$16&amp;", "&amp;$A65&amp;", "&amp;$B65&amp;", "&amp;$C65&amp;"; ","")</f>
        <v>#REF!</v>
      </c>
      <c r="I65" s="259" t="e">
        <f>IF(AND($D$8=1,#REF!&gt;0),R$15&amp;", "&amp;R$16&amp;", "&amp;$A65&amp;", "&amp;$B65&amp;", "&amp;$C65&amp;"; ","")</f>
        <v>#REF!</v>
      </c>
      <c r="J65" s="258" t="e">
        <f>IF(AND($D$8=1,#REF!&gt;0),S$15&amp;", "&amp;S$16&amp;", "&amp;$A65&amp;", "&amp;$B65&amp;", "&amp;$C65&amp;"; ","")</f>
        <v>#REF!</v>
      </c>
      <c r="K65" s="299" t="e">
        <f>IF(AND($D$8=1,#REF!&gt;0),T$15&amp;", "&amp;T$16&amp;", "&amp;$A65&amp;", "&amp;$B65&amp;", "&amp;$C65&amp;"; ","")</f>
        <v>#REF!</v>
      </c>
      <c r="L65" s="266" t="e">
        <f>IF(AND($D$8=1,#REF!&gt;0),U$15&amp;", "&amp;U$16&amp;", "&amp;$A65&amp;", "&amp;$B65&amp;", "&amp;$C65&amp;"; ","")</f>
        <v>#REF!</v>
      </c>
      <c r="M65" s="50"/>
      <c r="N65" s="295"/>
      <c r="O65" s="10"/>
      <c r="P65" s="265" t="e">
        <f>IF(AND($E$8=1,#REF!&lt;0),D$14&amp;", "&amp;D$15&amp;", "&amp;D$16&amp;", "&amp;$A65&amp;", "&amp;$B65&amp;", "&amp;$C65&amp;"; ","")</f>
        <v>#REF!</v>
      </c>
      <c r="Q65" s="258" t="e">
        <f>IF(AND($E$8=1,#REF!&lt;0),E$14&amp;", "&amp;E$15&amp;", "&amp;E$16&amp;", "&amp;$A65&amp;", "&amp;$B65&amp;", "&amp;$C65&amp;"; ","")</f>
        <v>#REF!</v>
      </c>
      <c r="R65" s="259" t="e">
        <f>IF(AND($E$8=1,#REF!&lt;0),F$14&amp;", "&amp;F$15&amp;", "&amp;F$16&amp;", "&amp;$A65&amp;", "&amp;$B65&amp;", "&amp;$C65&amp;"; ","")</f>
        <v>#REF!</v>
      </c>
      <c r="S65" s="258" t="e">
        <f>IF(AND($E$8=1,#REF!&lt;0),G$14&amp;", "&amp;G$15&amp;", "&amp;G$16&amp;", "&amp;$A65&amp;", "&amp;$B65&amp;", "&amp;$C65&amp;"; ","")</f>
        <v>#REF!</v>
      </c>
      <c r="T65" s="299" t="e">
        <f>IF(AND($E$8=1,#REF!&lt;0),H$14&amp;", "&amp;H$15&amp;", "&amp;H$16&amp;", "&amp;$A65&amp;", "&amp;$B65&amp;", "&amp;$C65&amp;"; ","")</f>
        <v>#REF!</v>
      </c>
      <c r="U65" s="299" t="e">
        <f>IF(AND($E$8=1,#REF!&lt;0),I$14&amp;", "&amp;I$15&amp;", "&amp;I$16&amp;", "&amp;$A65&amp;", "&amp;$B65&amp;", "&amp;$C65&amp;"; ","")</f>
        <v>#REF!</v>
      </c>
      <c r="V65" s="265" t="e">
        <f>IF(AND($E$8=1,#REF!&lt;0),J$14&amp;", "&amp;J$15&amp;", "&amp;J$16&amp;", "&amp;$A65&amp;", "&amp;$B65&amp;", "&amp;$C65&amp;"; ","")</f>
        <v>#REF!</v>
      </c>
      <c r="W65" s="258" t="e">
        <f>IF(AND($E$8=1,#REF!&lt;0),K$14&amp;", "&amp;K$15&amp;", "&amp;K$16&amp;", "&amp;$A65&amp;", "&amp;$B65&amp;", "&amp;$C65&amp;"; ","")</f>
        <v>#REF!</v>
      </c>
      <c r="X65" s="259" t="e">
        <f>IF(AND($E$8=1,#REF!&lt;0),L$14&amp;", "&amp;L$15&amp;", "&amp;L$16&amp;", "&amp;$A65&amp;", "&amp;$B65&amp;", "&amp;$C65&amp;"; ","")</f>
        <v>#REF!</v>
      </c>
      <c r="Y65" s="258" t="e">
        <f>IF(AND($E$8=1,#REF!&lt;0),M$14&amp;", "&amp;M$15&amp;", "&amp;M$16&amp;", "&amp;$A65&amp;", "&amp;$B65&amp;", "&amp;$C65&amp;"; ","")</f>
        <v>#REF!</v>
      </c>
      <c r="Z65" s="299" t="e">
        <f>IF(AND($E$8=1,#REF!&lt;0),N$14&amp;", "&amp;N$15&amp;", "&amp;N$16&amp;", "&amp;$A65&amp;", "&amp;$B65&amp;", "&amp;$C65&amp;"; ","")</f>
        <v>#REF!</v>
      </c>
      <c r="AA65" s="299" t="e">
        <f>IF(AND($E$8=1,#REF!&lt;0),O$14&amp;", "&amp;O$15&amp;", "&amp;O$16&amp;", "&amp;$A65&amp;", "&amp;$B65&amp;", "&amp;$C65&amp;"; ","")</f>
        <v>#REF!</v>
      </c>
      <c r="AB65" s="265" t="e">
        <f>IF(AND($E$8=1,#REF!&lt;0),V$14&amp;", "&amp;V$15&amp;", "&amp;V$16&amp;", "&amp;$A65&amp;", "&amp;$B65&amp;", "&amp;$C65&amp;"; ","")</f>
        <v>#REF!</v>
      </c>
      <c r="AC65" s="258" t="e">
        <f>IF(AND($E$8=1,#REF!&lt;0),W$14&amp;", "&amp;W$15&amp;", "&amp;W$16&amp;", "&amp;$A65&amp;", "&amp;$B65&amp;", "&amp;$C65&amp;"; ","")</f>
        <v>#REF!</v>
      </c>
      <c r="AD65" s="259" t="e">
        <f>IF(AND($E$8=1,#REF!&lt;0),X$14&amp;", "&amp;X$15&amp;", "&amp;X$16&amp;", "&amp;$A65&amp;", "&amp;$B65&amp;", "&amp;$C65&amp;"; ","")</f>
        <v>#REF!</v>
      </c>
      <c r="AE65" s="794" t="e">
        <f>IF(AND($E$8=1,#REF!&lt;0),Y$14&amp;", "&amp;Y$15&amp;", "&amp;Y$16&amp;", "&amp;$A65&amp;", "&amp;$B65&amp;", "&amp;$C65&amp;"; ","")</f>
        <v>#REF!</v>
      </c>
      <c r="AF65" s="259" t="e">
        <f>IF(AND($E$8=1,#REF!&lt;0),Z$14&amp;", "&amp;Z$15&amp;", "&amp;Z$16&amp;", "&amp;$A65&amp;", "&amp;$B65&amp;", "&amp;$C65&amp;"; ","")</f>
        <v>#REF!</v>
      </c>
      <c r="AG65" s="299" t="e">
        <f>IF(AND($E$8=1,#REF!&lt;0),AA$14&amp;", "&amp;AA$15&amp;", "&amp;AA$16&amp;", "&amp;$A65&amp;", "&amp;$B65&amp;", "&amp;$C65&amp;"; ","")</f>
        <v>#REF!</v>
      </c>
      <c r="AH65" s="265" t="e">
        <f>IF(AND($E$8=1,#REF!&lt;0),AB$14&amp;", "&amp;AB$15&amp;", "&amp;AB$16&amp;", "&amp;$A65&amp;", "&amp;$B65&amp;", "&amp;$C65&amp;"; ","")</f>
        <v>#REF!</v>
      </c>
      <c r="AI65" s="258" t="e">
        <f>IF(AND($E$8=1,#REF!&lt;0),AC$14&amp;", "&amp;AC$15&amp;", "&amp;AC$16&amp;", "&amp;$A65&amp;", "&amp;$B65&amp;", "&amp;$C65&amp;"; ","")</f>
        <v>#REF!</v>
      </c>
      <c r="AJ65" s="259" t="e">
        <f>IF(AND($E$8=1,#REF!&lt;0),AD$14&amp;", "&amp;AD$15&amp;", "&amp;AD$16&amp;", "&amp;$A65&amp;", "&amp;$B65&amp;", "&amp;$C65&amp;"; ","")</f>
        <v>#REF!</v>
      </c>
      <c r="AK65" s="794" t="e">
        <f>IF(AND($E$8=1,#REF!&lt;0),AE$14&amp;", "&amp;AE$15&amp;", "&amp;AE$16&amp;", "&amp;$A65&amp;", "&amp;$B65&amp;", "&amp;$C65&amp;"; ","")</f>
        <v>#REF!</v>
      </c>
      <c r="AL65" s="259" t="e">
        <f>IF(AND($E$8=1,#REF!&lt;0),AF$14&amp;", "&amp;AF$15&amp;", "&amp;AF$16&amp;", "&amp;$A65&amp;", "&amp;$B65&amp;", "&amp;$C65&amp;"; ","")</f>
        <v>#REF!</v>
      </c>
      <c r="AM65" s="803" t="e">
        <f>IF(AND($E$8=1,#REF!&lt;0),AG$14&amp;", "&amp;AG$15&amp;", "&amp;AG$16&amp;", "&amp;$A65&amp;", "&amp;$B65&amp;", "&amp;$C65&amp;"; ","")</f>
        <v>#REF!</v>
      </c>
      <c r="AN65" s="50"/>
      <c r="AO65" s="295"/>
      <c r="AP65" s="10"/>
      <c r="AQ65" s="265" t="e">
        <f>IF(AND($F$8=1,ABS(#REF!)&lt;&gt;INT(ABS(#REF!))),D$14&amp;", "&amp;D$15&amp;", "&amp;D$16&amp;", "&amp;$A65&amp;", "&amp;$B65&amp;", "&amp;$C65&amp;"; ","")</f>
        <v>#REF!</v>
      </c>
      <c r="AR65" s="258" t="e">
        <f>IF(AND($F$8=1,ABS(#REF!)&lt;&gt;INT(ABS(#REF!))),E$14&amp;", "&amp;E$15&amp;", "&amp;E$16&amp;", "&amp;$A65&amp;", "&amp;$B65&amp;", "&amp;$C65&amp;"; ","")</f>
        <v>#REF!</v>
      </c>
      <c r="AS65" s="259" t="e">
        <f>IF(AND($F$8=1,ABS(#REF!)&lt;&gt;INT(ABS(#REF!))),F$14&amp;", "&amp;F$15&amp;", "&amp;F$16&amp;", "&amp;$A65&amp;", "&amp;$B65&amp;", "&amp;$C65&amp;"; ","")</f>
        <v>#REF!</v>
      </c>
      <c r="AT65" s="258" t="e">
        <f>IF(AND($F$8=1,ABS(#REF!)&lt;&gt;INT(ABS(#REF!))),G$14&amp;", "&amp;G$15&amp;", "&amp;G$16&amp;", "&amp;$A65&amp;", "&amp;$B65&amp;", "&amp;$C65&amp;"; ","")</f>
        <v>#REF!</v>
      </c>
      <c r="AU65" s="299" t="e">
        <f>IF(AND($F$8=1,ABS(#REF!)&lt;&gt;INT(ABS(#REF!))),H$14&amp;", "&amp;H$15&amp;", "&amp;H$16&amp;", "&amp;$A65&amp;", "&amp;$B65&amp;", "&amp;$C65&amp;"; ","")</f>
        <v>#REF!</v>
      </c>
      <c r="AV65" s="299" t="e">
        <f>IF(AND($F$8=1,ABS(#REF!)&lt;&gt;INT(ABS(#REF!))),I$14&amp;", "&amp;I$15&amp;", "&amp;I$16&amp;", "&amp;$A65&amp;", "&amp;$B65&amp;", "&amp;$C65&amp;"; ","")</f>
        <v>#REF!</v>
      </c>
      <c r="AW65" s="265" t="e">
        <f>IF(AND($F$8=1,ABS(#REF!)&lt;&gt;INT(ABS(#REF!))),J$14&amp;", "&amp;J$15&amp;", "&amp;J$16&amp;", "&amp;$A65&amp;", "&amp;$B65&amp;", "&amp;$C65&amp;"; ","")</f>
        <v>#REF!</v>
      </c>
      <c r="AX65" s="258" t="e">
        <f>IF(AND($F$8=1,ABS(#REF!)&lt;&gt;INT(ABS(#REF!))),K$14&amp;", "&amp;K$15&amp;", "&amp;K$16&amp;", "&amp;$A65&amp;", "&amp;$B65&amp;", "&amp;$C65&amp;"; ","")</f>
        <v>#REF!</v>
      </c>
      <c r="AY65" s="259" t="e">
        <f>IF(AND($F$8=1,ABS(#REF!)&lt;&gt;INT(ABS(#REF!))),L$14&amp;", "&amp;L$15&amp;", "&amp;L$16&amp;", "&amp;$A65&amp;", "&amp;$B65&amp;", "&amp;$C65&amp;"; ","")</f>
        <v>#REF!</v>
      </c>
      <c r="AZ65" s="258" t="e">
        <f>IF(AND($F$8=1,ABS(#REF!)&lt;&gt;INT(ABS(#REF!))),M$14&amp;", "&amp;M$15&amp;", "&amp;M$16&amp;", "&amp;$A65&amp;", "&amp;$B65&amp;", "&amp;$C65&amp;"; ","")</f>
        <v>#REF!</v>
      </c>
      <c r="BA65" s="299" t="e">
        <f>IF(AND($F$8=1,ABS(#REF!)&lt;&gt;INT(ABS(#REF!))),N$14&amp;", "&amp;N$15&amp;", "&amp;N$16&amp;", "&amp;$A65&amp;", "&amp;$B65&amp;", "&amp;$C65&amp;"; ","")</f>
        <v>#REF!</v>
      </c>
      <c r="BB65" s="803" t="e">
        <f>IF(AND($F$8=1,ABS(#REF!)&lt;&gt;INT(ABS(#REF!))),O$14&amp;", "&amp;O$15&amp;", "&amp;O$16&amp;", "&amp;$A65&amp;", "&amp;$B65&amp;", "&amp;$C65&amp;"; ","")</f>
        <v>#REF!</v>
      </c>
      <c r="BC65" s="265" t="e">
        <f>IF(AND($F$8=1,ABS(#REF!)&lt;&gt;INT(ABS(#REF!))),P$14&amp;", "&amp;P$15&amp;", "&amp;P$16&amp;", "&amp;$A65&amp;", "&amp;$B65&amp;", "&amp;$C65&amp;"; ","")</f>
        <v>#REF!</v>
      </c>
      <c r="BD65" s="258" t="e">
        <f>IF(AND($F$8=1,ABS(#REF!)&lt;&gt;INT(ABS(#REF!))),Q$14&amp;", "&amp;Q$15&amp;", "&amp;Q$16&amp;", "&amp;$A65&amp;", "&amp;$B65&amp;", "&amp;$C65&amp;"; ","")</f>
        <v>#REF!</v>
      </c>
      <c r="BE65" s="259" t="e">
        <f>IF(AND($F$8=1,ABS(#REF!)&lt;&gt;INT(ABS(#REF!))),R$14&amp;", "&amp;R$15&amp;", "&amp;R$16&amp;", "&amp;$A65&amp;", "&amp;$B65&amp;", "&amp;$C65&amp;"; ","")</f>
        <v>#REF!</v>
      </c>
      <c r="BF65" s="258" t="e">
        <f>IF(AND($F$8=1,ABS(#REF!)&lt;&gt;INT(ABS(#REF!))),S$14&amp;", "&amp;S$15&amp;", "&amp;S$16&amp;", "&amp;$A65&amp;", "&amp;$B65&amp;", "&amp;$C65&amp;"; ","")</f>
        <v>#REF!</v>
      </c>
      <c r="BG65" s="299" t="e">
        <f>IF(AND($F$8=1,ABS(#REF!)&lt;&gt;INT(ABS(#REF!))),T$14&amp;", "&amp;T$15&amp;", "&amp;T$16&amp;", "&amp;$A65&amp;", "&amp;$B65&amp;", "&amp;$C65&amp;"; ","")</f>
        <v>#REF!</v>
      </c>
      <c r="BH65" s="803" t="e">
        <f>IF(AND($F$8=1,ABS(#REF!)&lt;&gt;INT(ABS(#REF!))),U$14&amp;", "&amp;U$15&amp;", "&amp;U$16&amp;", "&amp;$A65&amp;", "&amp;$B65&amp;", "&amp;$C65&amp;"; ","")</f>
        <v>#REF!</v>
      </c>
      <c r="BI65" s="265" t="e">
        <f>IF(AND($F$8=1,ABS(#REF!)&lt;&gt;INT(ABS(#REF!))),V$14&amp;", "&amp;V$15&amp;", "&amp;V$16&amp;", "&amp;$A65&amp;", "&amp;$B65&amp;", "&amp;$C65&amp;"; ","")</f>
        <v>#REF!</v>
      </c>
      <c r="BJ65" s="258" t="e">
        <f>IF(AND($F$8=1,ABS(#REF!)&lt;&gt;INT(ABS(#REF!))),W$14&amp;", "&amp;W$15&amp;", "&amp;W$16&amp;", "&amp;$A65&amp;", "&amp;$B65&amp;", "&amp;$C65&amp;"; ","")</f>
        <v>#REF!</v>
      </c>
      <c r="BK65" s="259" t="e">
        <f>IF(AND($F$8=1,ABS(#REF!)&lt;&gt;INT(ABS(#REF!))),X$14&amp;", "&amp;X$15&amp;", "&amp;X$16&amp;", "&amp;$A65&amp;", "&amp;$B65&amp;", "&amp;$C65&amp;"; ","")</f>
        <v>#REF!</v>
      </c>
      <c r="BL65" s="258" t="e">
        <f>IF(AND($F$8=1,ABS(#REF!)&lt;&gt;INT(ABS(#REF!))),Y$14&amp;", "&amp;Y$15&amp;", "&amp;Y$16&amp;", "&amp;$A65&amp;", "&amp;$B65&amp;", "&amp;$C65&amp;"; ","")</f>
        <v>#REF!</v>
      </c>
      <c r="BM65" s="299" t="e">
        <f>IF(AND($F$8=1,ABS(#REF!)&lt;&gt;INT(ABS(#REF!))),Z$14&amp;", "&amp;Z$15&amp;", "&amp;Z$16&amp;", "&amp;$A65&amp;", "&amp;$B65&amp;", "&amp;$C65&amp;"; ","")</f>
        <v>#REF!</v>
      </c>
      <c r="BN65" s="803" t="e">
        <f>IF(AND($F$8=1,ABS(#REF!)&lt;&gt;INT(ABS(#REF!))),AA$14&amp;", "&amp;AA$15&amp;", "&amp;AA$16&amp;", "&amp;$A65&amp;", "&amp;$B65&amp;", "&amp;$C65&amp;"; ","")</f>
        <v>#REF!</v>
      </c>
      <c r="BO65" s="50"/>
      <c r="BP65" s="295"/>
      <c r="BQ65" s="10"/>
      <c r="BR65" s="281"/>
      <c r="BS65" s="280"/>
      <c r="BT65" s="288"/>
      <c r="BU65" s="280"/>
      <c r="BV65" s="305"/>
      <c r="BW65" s="305"/>
      <c r="BX65" s="281"/>
      <c r="BY65" s="280"/>
      <c r="BZ65" s="288"/>
      <c r="CA65" s="280"/>
      <c r="CB65" s="305"/>
      <c r="CC65" s="805"/>
      <c r="CD65" s="305"/>
      <c r="CE65" s="809"/>
      <c r="CF65" s="305"/>
      <c r="CG65" s="809"/>
      <c r="CH65" s="305"/>
      <c r="CI65" s="305"/>
      <c r="CJ65" s="281"/>
      <c r="CK65" s="280"/>
      <c r="CL65" s="288"/>
      <c r="CM65" s="280"/>
      <c r="CN65" s="305"/>
      <c r="CO65" s="304"/>
      <c r="CP65" s="50"/>
      <c r="CQ65" s="3"/>
      <c r="CR65" s="3"/>
      <c r="CS65" s="3"/>
      <c r="CT65" s="3"/>
      <c r="CU65" s="32" t="s">
        <v>101</v>
      </c>
      <c r="CV65" s="875" t="e">
        <f>CV$43</f>
        <v>#REF!</v>
      </c>
      <c r="CW65" s="779" t="e">
        <f>CW$43</f>
        <v>#REF!</v>
      </c>
      <c r="CX65" s="778" t="e">
        <f>CV$43</f>
        <v>#REF!</v>
      </c>
      <c r="CY65" s="791" t="e">
        <f>CW$43</f>
        <v>#REF!</v>
      </c>
      <c r="CZ65" s="786" t="e">
        <f>CV$43</f>
        <v>#REF!</v>
      </c>
      <c r="DA65" s="787" t="e">
        <f>CW$43</f>
        <v>#REF!</v>
      </c>
      <c r="DB65" s="876" t="e">
        <f>DB$43</f>
        <v>#REF!</v>
      </c>
      <c r="DC65" s="779" t="e">
        <f>DC$43</f>
        <v>#REF!</v>
      </c>
      <c r="DD65" s="778" t="e">
        <f>DB$43</f>
        <v>#REF!</v>
      </c>
      <c r="DE65" s="791" t="e">
        <f>DC$43</f>
        <v>#REF!</v>
      </c>
      <c r="DF65" s="786" t="e">
        <f>DB$43</f>
        <v>#REF!</v>
      </c>
      <c r="DG65" s="787" t="e">
        <f>DC$43</f>
        <v>#REF!</v>
      </c>
      <c r="DH65" s="875" t="e">
        <f>DH$43</f>
        <v>#REF!</v>
      </c>
      <c r="DI65" s="779" t="e">
        <f>DI$43</f>
        <v>#REF!</v>
      </c>
      <c r="DJ65" s="778" t="e">
        <f>DH$43</f>
        <v>#REF!</v>
      </c>
      <c r="DK65" s="791" t="e">
        <f>DI$43</f>
        <v>#REF!</v>
      </c>
      <c r="DL65" s="786" t="e">
        <f>DH$43</f>
        <v>#REF!</v>
      </c>
      <c r="DM65" s="787" t="e">
        <f>DI$43</f>
        <v>#REF!</v>
      </c>
      <c r="DN65" s="875" t="e">
        <f>DN$43</f>
        <v>#REF!</v>
      </c>
      <c r="DO65" s="877" t="e">
        <f>DO$43</f>
        <v>#REF!</v>
      </c>
      <c r="DP65" s="878" t="e">
        <f>DN$43</f>
        <v>#REF!</v>
      </c>
      <c r="DQ65" s="791" t="e">
        <f>DO$43</f>
        <v>#REF!</v>
      </c>
      <c r="DR65" s="786" t="e">
        <f>DN$43</f>
        <v>#REF!</v>
      </c>
      <c r="DS65" s="787" t="e">
        <f>DO$43</f>
        <v>#REF!</v>
      </c>
      <c r="DT65" s="875" t="e">
        <f>DT$43</f>
        <v>#REF!</v>
      </c>
      <c r="DU65" s="779" t="e">
        <f>DU$43</f>
        <v>#REF!</v>
      </c>
      <c r="DV65" s="778" t="e">
        <f>DT$43</f>
        <v>#REF!</v>
      </c>
      <c r="DW65" s="791" t="e">
        <f>DU$43</f>
        <v>#REF!</v>
      </c>
      <c r="DX65" s="786" t="e">
        <f>DT$43</f>
        <v>#REF!</v>
      </c>
      <c r="DY65" s="787" t="e">
        <f>DU$43</f>
        <v>#REF!</v>
      </c>
      <c r="DZ65" s="3"/>
      <c r="EA65" s="295"/>
      <c r="EB65" s="10"/>
      <c r="EC65" s="265" t="e">
        <f>IF(AND($I$8=1,#REF!&lt;&gt;ROUND(#REF!,2)),AB$15&amp;", "&amp;AB$16&amp;", "&amp;$A65&amp;", "&amp;$B65&amp;", "&amp;$C65&amp;"; ","")</f>
        <v>#REF!</v>
      </c>
      <c r="ED65" s="258" t="e">
        <f>IF(AND($I$8=1,#REF!&lt;&gt;ROUND(#REF!,2)),AC$15&amp;", "&amp;AC$16&amp;", "&amp;$A65&amp;", "&amp;$B65&amp;", "&amp;$C65&amp;"; ","")</f>
        <v>#REF!</v>
      </c>
      <c r="EE65" s="259" t="e">
        <f>IF(AND($I$8=1,#REF!&lt;&gt;ROUND(#REF!,2)),AD$15&amp;", "&amp;AD$16&amp;", "&amp;$A65&amp;", "&amp;$B65&amp;", "&amp;$C65&amp;"; ","")</f>
        <v>#REF!</v>
      </c>
      <c r="EF65" s="258" t="e">
        <f>IF(AND($I$8=1,#REF!&lt;&gt;ROUND(#REF!,2)),AE$15&amp;", "&amp;AE$16&amp;", "&amp;$A65&amp;", "&amp;$B65&amp;", "&amp;$C65&amp;"; ","")</f>
        <v>#REF!</v>
      </c>
      <c r="EG65" s="299" t="e">
        <f>IF(AND($I$8=1,#REF!&lt;&gt;ROUND(#REF!,2)),AF$15&amp;", "&amp;AF$16&amp;", "&amp;$A65&amp;", "&amp;$B65&amp;", "&amp;$C65&amp;"; ","")</f>
        <v>#REF!</v>
      </c>
      <c r="EH65" s="266" t="e">
        <f>IF(AND($I$8=1,#REF!&lt;&gt;ROUND(#REF!,2)),AG$15&amp;", "&amp;AG$16&amp;", "&amp;$A65&amp;", "&amp;$B65&amp;", "&amp;$C65&amp;"; ","")</f>
        <v>#REF!</v>
      </c>
      <c r="EI65" s="50"/>
      <c r="EJ65" s="295"/>
      <c r="EK65" s="10"/>
      <c r="EL65" s="265" t="e">
        <f>IF(AND($J$8=1,#REF!&gt;#REF!),AB$15&amp;", "&amp;AB$16&amp;", "&amp;$A65&amp;", "&amp;$B65&amp;", "&amp;$C65&amp;"; ","")</f>
        <v>#REF!</v>
      </c>
      <c r="EM65" s="258" t="e">
        <f>IF(AND($J$8=1,#REF!&gt;#REF!),AC$15&amp;", "&amp;AC$16&amp;", "&amp;$A65&amp;", "&amp;$B65&amp;", "&amp;$C65&amp;"; ","")</f>
        <v>#REF!</v>
      </c>
      <c r="EN65" s="259" t="e">
        <f>IF(AND($J$8=1,#REF!&gt;#REF!),AD$15&amp;", "&amp;AD$16&amp;", "&amp;$A65&amp;", "&amp;$B65&amp;", "&amp;$C65&amp;"; ","")</f>
        <v>#REF!</v>
      </c>
      <c r="EO65" s="258" t="e">
        <f>IF(AND($J$8=1,#REF!&gt;#REF!),AE$15&amp;", "&amp;AE$16&amp;", "&amp;$A65&amp;", "&amp;$B65&amp;", "&amp;$C65&amp;"; ","")</f>
        <v>#REF!</v>
      </c>
      <c r="EP65" s="812" t="e">
        <f>IF(AND($J$8=1,#REF!&gt;#REF!),AF$15&amp;", "&amp;AF$16&amp;", "&amp;$A65&amp;", "&amp;$B65&amp;", "&amp;$C65&amp;"; ","")</f>
        <v>#REF!</v>
      </c>
      <c r="EQ65" s="266" t="e">
        <f>IF(AND($J$8=1,#REF!&gt;#REF!),AG$15&amp;", "&amp;AG$16&amp;", "&amp;$A65&amp;", "&amp;$B65&amp;", "&amp;$C65&amp;"; ","")</f>
        <v>#REF!</v>
      </c>
      <c r="ER65" s="50"/>
      <c r="ES65" s="295"/>
      <c r="ET65" s="10"/>
      <c r="EU65" s="265" t="e">
        <f>IF(AND($K$8=1,#REF!&gt;0),IF((#REF!/#REF!)&lt;0.03,AB$15&amp;", "&amp;AB$16&amp;", "&amp;$A65&amp;", "&amp;$B65&amp;", "&amp;$C65&amp;"; ",""),"")</f>
        <v>#REF!</v>
      </c>
      <c r="EV65" s="258" t="e">
        <f>IF(AND($K$8=1,#REF!&gt;0),IF((#REF!/#REF!)&lt;0.03,AC$15&amp;", "&amp;AC$16&amp;", "&amp;$A65&amp;", "&amp;$B65&amp;", "&amp;$C65&amp;"; ",""),"")</f>
        <v>#REF!</v>
      </c>
      <c r="EW65" s="259" t="e">
        <f>IF(AND($K$8=1,#REF!&gt;0),IF((#REF!/#REF!)&lt;0.03,AD$15&amp;", "&amp;AD$16&amp;", "&amp;$A65&amp;", "&amp;$B65&amp;", "&amp;$C65&amp;"; ",""),"")</f>
        <v>#REF!</v>
      </c>
      <c r="EX65" s="258" t="e">
        <f>IF(AND($K$8=1,#REF!&gt;0),IF((#REF!/#REF!)&lt;0.03,AE$15&amp;", "&amp;AE$16&amp;", "&amp;$A65&amp;", "&amp;$B65&amp;", "&amp;$C65&amp;"; ",""),"")</f>
        <v>#REF!</v>
      </c>
      <c r="EY65" s="812" t="e">
        <f>IF(AND($K$8=1,#REF!&gt;0),IF((#REF!/#REF!)&lt;0.03,AF$15&amp;", "&amp;AF$16&amp;", "&amp;$A65&amp;", "&amp;$B65&amp;", "&amp;$C65&amp;"; ",""),"")</f>
        <v>#REF!</v>
      </c>
      <c r="EZ65" s="266" t="e">
        <f>IF(AND($K$8=1,#REF!&gt;0),IF((#REF!/#REF!)&lt;0.03,AG$15&amp;", "&amp;AG$16&amp;", "&amp;$A65&amp;", "&amp;$B65&amp;", "&amp;$C65&amp;"; ",""),"")</f>
        <v>#REF!</v>
      </c>
      <c r="FA65" s="50"/>
      <c r="FB65" s="3"/>
      <c r="FC65" s="323"/>
      <c r="FD65" s="10"/>
      <c r="FE65" s="265" t="e">
        <f>IF(AND($Q$8=1,SUM(#REF!,#REF!)&gt;$FC$22,#REF!=0),P$15&amp;", "&amp;P$16&amp;", "&amp;$A65&amp;", "&amp;$B65&amp;", "&amp;$C65&amp;"; ","")</f>
        <v>#REF!</v>
      </c>
      <c r="FF65" s="258" t="e">
        <f>IF(AND($Q$8=1,SUM(#REF!,#REF!)&gt;$FC$22,#REF!=0),Q$15&amp;", "&amp;Q$16&amp;", "&amp;$A65&amp;", "&amp;$B65&amp;", "&amp;$C65&amp;"; ","")</f>
        <v>#REF!</v>
      </c>
      <c r="FG65" s="259" t="e">
        <f>IF(AND($Q$8=1,SUM(#REF!,#REF!)&gt;$FC$22,#REF!=0),R$15&amp;", "&amp;R$16&amp;", "&amp;$A65&amp;", "&amp;$B65&amp;", "&amp;$C65&amp;"; ","")</f>
        <v>#REF!</v>
      </c>
      <c r="FH65" s="258" t="e">
        <f>IF(AND($Q$8=1,SUM(#REF!,#REF!)&gt;$FC$22,#REF!=0),S$15&amp;", "&amp;S$16&amp;", "&amp;$A65&amp;", "&amp;$B65&amp;", "&amp;$C65&amp;"; ","")</f>
        <v>#REF!</v>
      </c>
      <c r="FI65" s="812" t="e">
        <f>IF(AND($Q$8=1,SUM(#REF!,#REF!)&gt;$FC$22,#REF!=0),T$15&amp;", "&amp;T$16&amp;", "&amp;$A65&amp;", "&amp;$B65&amp;", "&amp;$C65&amp;"; ","")</f>
        <v>#REF!</v>
      </c>
      <c r="FJ65" s="266" t="e">
        <f>IF(AND($Q$8=1,SUM(#REF!,#REF!)&gt;$FC$22,#REF!=0),U$15&amp;", "&amp;U$16&amp;", "&amp;$A65&amp;", "&amp;$B65&amp;", "&amp;$C65&amp;"; ","")</f>
        <v>#REF!</v>
      </c>
      <c r="FK65" s="324"/>
      <c r="FL65" s="323"/>
      <c r="FM65" s="10"/>
      <c r="FN65" s="265" t="e">
        <f>IF(AND($R$8=1,SUM(#REF!,#REF!)&gt;0,SUM(#REF!,#REF!)=ABS(#REF!)),P$15&amp;", "&amp;P$16&amp;", "&amp;$A65&amp;", "&amp;$B65&amp;", "&amp;$C65&amp;"; ","")</f>
        <v>#REF!</v>
      </c>
      <c r="FO65" s="258" t="e">
        <f>IF(AND($R$8=1,SUM(#REF!,#REF!)&gt;0,SUM(#REF!,#REF!)=ABS(#REF!)),Q$15&amp;", "&amp;Q$16&amp;", "&amp;$A65&amp;", "&amp;$B65&amp;", "&amp;$C65&amp;"; ","")</f>
        <v>#REF!</v>
      </c>
      <c r="FP65" s="259" t="e">
        <f>IF(AND($R$8=1,SUM(#REF!,#REF!)&gt;0,SUM(#REF!,#REF!)=ABS(#REF!)),R$15&amp;", "&amp;R$16&amp;", "&amp;$A65&amp;", "&amp;$B65&amp;", "&amp;$C65&amp;"; ","")</f>
        <v>#REF!</v>
      </c>
      <c r="FQ65" s="258" t="e">
        <f>IF(AND($R$8=1,SUM(#REF!,#REF!)&gt;0,SUM(#REF!,#REF!)=ABS(#REF!)),S$15&amp;", "&amp;S$16&amp;", "&amp;$A65&amp;", "&amp;$B65&amp;", "&amp;$C65&amp;"; ","")</f>
        <v>#REF!</v>
      </c>
      <c r="FR65" s="812" t="e">
        <f>IF(AND($R$8=1,SUM(#REF!,#REF!)&gt;0,SUM(#REF!,#REF!)=ABS(#REF!)),T$15&amp;", "&amp;T$16&amp;", "&amp;$A65&amp;", "&amp;$B65&amp;", "&amp;$C65&amp;"; ","")</f>
        <v>#REF!</v>
      </c>
      <c r="FS65" s="266" t="e">
        <f>IF(AND($R$8=1,SUM(#REF!,#REF!)&gt;0,SUM(#REF!,#REF!)=ABS(#REF!)),U$15&amp;", "&amp;U$16&amp;", "&amp;$A65&amp;", "&amp;$B65&amp;", "&amp;$C65&amp;"; ","")</f>
        <v>#REF!</v>
      </c>
      <c r="FT65" s="324"/>
      <c r="FU65" s="3"/>
      <c r="FV65" s="3"/>
      <c r="FW65" s="3"/>
      <c r="FX65" s="3"/>
      <c r="FY65" s="3"/>
      <c r="FZ65" s="3"/>
      <c r="GA65" s="3"/>
      <c r="GB65" s="3"/>
      <c r="GC65" s="3"/>
      <c r="GD65" s="323"/>
      <c r="GE65" s="10"/>
      <c r="GF65" s="265" t="e">
        <f>IF(AND($T$8=1,#REF!&gt;0,EU65=""),IF((#REF!/#REF!)&lt;0.25,AB$15&amp;", "&amp;AB$16&amp;", "&amp;$A65&amp;", "&amp;$B65&amp;", "&amp;$C65&amp;"; ",""),"")</f>
        <v>#REF!</v>
      </c>
      <c r="GG65" s="258" t="e">
        <f>IF(AND($T$8=1,#REF!&gt;0,EV65=""),IF((#REF!/#REF!)&lt;0.25,AC$15&amp;", "&amp;AC$16&amp;", "&amp;$A65&amp;", "&amp;$B65&amp;", "&amp;$C65&amp;"; ",""),"")</f>
        <v>#REF!</v>
      </c>
      <c r="GH65" s="259" t="e">
        <f>IF(AND($T$8=1,#REF!&gt;0,EW65=""),IF((#REF!/#REF!)&lt;0.25,AD$15&amp;", "&amp;AD$16&amp;", "&amp;$A65&amp;", "&amp;$B65&amp;", "&amp;$C65&amp;"; ",""),"")</f>
        <v>#REF!</v>
      </c>
      <c r="GI65" s="258" t="e">
        <f>IF(AND($T$8=1,#REF!&gt;0,EX65=""),IF((#REF!/#REF!)&lt;0.25,AE$15&amp;", "&amp;AE$16&amp;", "&amp;$A65&amp;", "&amp;$B65&amp;", "&amp;$C65&amp;"; ",""),"")</f>
        <v>#REF!</v>
      </c>
      <c r="GJ65" s="812" t="e">
        <f>IF(AND($T$8=1,#REF!&gt;0,EY65=""),IF((#REF!/#REF!)&lt;0.25,AF$15&amp;", "&amp;AF$16&amp;", "&amp;$A65&amp;", "&amp;$B65&amp;", "&amp;$C65&amp;"; ",""),"")</f>
        <v>#REF!</v>
      </c>
      <c r="GK65" s="266" t="e">
        <f>IF(AND($T$8=1,#REF!&gt;0,EZ65=""),IF((#REF!/#REF!)&lt;0.25,AG$15&amp;", "&amp;AG$16&amp;", "&amp;$A65&amp;", "&amp;$B65&amp;", "&amp;$C65&amp;"; ",""),"")</f>
        <v>#REF!</v>
      </c>
      <c r="GL65" s="324"/>
      <c r="GM65" s="323"/>
      <c r="GN65" s="10"/>
      <c r="GO65" s="265" t="e">
        <f>IF(AND($U$8=1,$B65="Long length",#REF!&lt;&gt;0),D$15&amp;", "&amp;D$16&amp;", "&amp;$A65&amp;", "&amp;$B65&amp;", "&amp;$C65&amp;"; ","")</f>
        <v>#REF!</v>
      </c>
      <c r="GP65" s="258" t="e">
        <f>IF(AND($U$8=1,$B65="Long length",#REF!&lt;&gt;0),E$15&amp;", "&amp;E$16&amp;", "&amp;$A65&amp;", "&amp;$B65&amp;", "&amp;$C65&amp;"; ","")</f>
        <v>#REF!</v>
      </c>
      <c r="GQ65" s="259" t="e">
        <f>IF(AND($U$8=1,$B65="Long length",#REF!&lt;&gt;0),F$15&amp;", "&amp;F$16&amp;", "&amp;$A65&amp;", "&amp;$B65&amp;", "&amp;$C65&amp;"; ","")</f>
        <v>#REF!</v>
      </c>
      <c r="GR65" s="258" t="e">
        <f>IF(AND($U$8=1,$B65="Long length",#REF!&lt;&gt;0),G$15&amp;", "&amp;G$16&amp;", "&amp;$A65&amp;", "&amp;$B65&amp;", "&amp;$C65&amp;"; ","")</f>
        <v>#REF!</v>
      </c>
      <c r="GS65" s="812" t="e">
        <f>IF(AND($U$8=1,$B65="Long length",#REF!&lt;&gt;0),H$15&amp;", "&amp;H$16&amp;", "&amp;$A65&amp;", "&amp;$B65&amp;", "&amp;$C65&amp;"; ","")</f>
        <v>#REF!</v>
      </c>
      <c r="GT65" s="266" t="e">
        <f>IF(AND($U$8=1,$B65="Long length",#REF!&lt;&gt;0),I$15&amp;", "&amp;I$16&amp;", "&amp;$A65&amp;", "&amp;$B65&amp;", "&amp;$C65&amp;"; ","")</f>
        <v>#REF!</v>
      </c>
      <c r="GU65" s="324"/>
    </row>
    <row r="66" spans="1:203" ht="13.5" x14ac:dyDescent="0.2">
      <c r="A66" s="3" t="s">
        <v>11302</v>
      </c>
      <c r="B66" s="3" t="s">
        <v>11286</v>
      </c>
      <c r="C66" s="3" t="s">
        <v>11275</v>
      </c>
      <c r="E66" s="295"/>
      <c r="F66" s="10"/>
      <c r="G66" s="265" t="e">
        <f>IF(AND($D$8=1,#REF!&gt;0),P$15&amp;", "&amp;P$16&amp;", "&amp;$A66&amp;", "&amp;$B66&amp;", "&amp;$C66&amp;"; ","")</f>
        <v>#REF!</v>
      </c>
      <c r="H66" s="258" t="e">
        <f>IF(AND($D$8=1,#REF!&gt;0),Q$15&amp;", "&amp;Q$16&amp;", "&amp;$A66&amp;", "&amp;$B66&amp;", "&amp;$C66&amp;"; ","")</f>
        <v>#REF!</v>
      </c>
      <c r="I66" s="259" t="e">
        <f>IF(AND($D$8=1,#REF!&gt;0),R$15&amp;", "&amp;R$16&amp;", "&amp;$A66&amp;", "&amp;$B66&amp;", "&amp;$C66&amp;"; ","")</f>
        <v>#REF!</v>
      </c>
      <c r="J66" s="258" t="e">
        <f>IF(AND($D$8=1,#REF!&gt;0),S$15&amp;", "&amp;S$16&amp;", "&amp;$A66&amp;", "&amp;$B66&amp;", "&amp;$C66&amp;"; ","")</f>
        <v>#REF!</v>
      </c>
      <c r="K66" s="299" t="e">
        <f>IF(AND($D$8=1,#REF!&gt;0),T$15&amp;", "&amp;T$16&amp;", "&amp;$A66&amp;", "&amp;$B66&amp;", "&amp;$C66&amp;"; ","")</f>
        <v>#REF!</v>
      </c>
      <c r="L66" s="266" t="e">
        <f>IF(AND($D$8=1,#REF!&gt;0),U$15&amp;", "&amp;U$16&amp;", "&amp;$A66&amp;", "&amp;$B66&amp;", "&amp;$C66&amp;"; ","")</f>
        <v>#REF!</v>
      </c>
      <c r="M66" s="50"/>
      <c r="N66" s="295"/>
      <c r="O66" s="10"/>
      <c r="P66" s="265" t="e">
        <f>IF(AND($E$8=1,#REF!&lt;0),D$14&amp;", "&amp;D$15&amp;", "&amp;D$16&amp;", "&amp;$A66&amp;", "&amp;$B66&amp;", "&amp;$C66&amp;"; ","")</f>
        <v>#REF!</v>
      </c>
      <c r="Q66" s="258" t="e">
        <f>IF(AND($E$8=1,#REF!&lt;0),E$14&amp;", "&amp;E$15&amp;", "&amp;E$16&amp;", "&amp;$A66&amp;", "&amp;$B66&amp;", "&amp;$C66&amp;"; ","")</f>
        <v>#REF!</v>
      </c>
      <c r="R66" s="259" t="e">
        <f>IF(AND($E$8=1,#REF!&lt;0),F$14&amp;", "&amp;F$15&amp;", "&amp;F$16&amp;", "&amp;$A66&amp;", "&amp;$B66&amp;", "&amp;$C66&amp;"; ","")</f>
        <v>#REF!</v>
      </c>
      <c r="S66" s="258" t="e">
        <f>IF(AND($E$8=1,#REF!&lt;0),G$14&amp;", "&amp;G$15&amp;", "&amp;G$16&amp;", "&amp;$A66&amp;", "&amp;$B66&amp;", "&amp;$C66&amp;"; ","")</f>
        <v>#REF!</v>
      </c>
      <c r="T66" s="299" t="e">
        <f>IF(AND($E$8=1,#REF!&lt;0),H$14&amp;", "&amp;H$15&amp;", "&amp;H$16&amp;", "&amp;$A66&amp;", "&amp;$B66&amp;", "&amp;$C66&amp;"; ","")</f>
        <v>#REF!</v>
      </c>
      <c r="U66" s="299" t="e">
        <f>IF(AND($E$8=1,#REF!&lt;0),I$14&amp;", "&amp;I$15&amp;", "&amp;I$16&amp;", "&amp;$A66&amp;", "&amp;$B66&amp;", "&amp;$C66&amp;"; ","")</f>
        <v>#REF!</v>
      </c>
      <c r="V66" s="265" t="e">
        <f>IF(AND($E$8=1,#REF!&lt;0),J$14&amp;", "&amp;J$15&amp;", "&amp;J$16&amp;", "&amp;$A66&amp;", "&amp;$B66&amp;", "&amp;$C66&amp;"; ","")</f>
        <v>#REF!</v>
      </c>
      <c r="W66" s="258" t="e">
        <f>IF(AND($E$8=1,#REF!&lt;0),K$14&amp;", "&amp;K$15&amp;", "&amp;K$16&amp;", "&amp;$A66&amp;", "&amp;$B66&amp;", "&amp;$C66&amp;"; ","")</f>
        <v>#REF!</v>
      </c>
      <c r="X66" s="259" t="e">
        <f>IF(AND($E$8=1,#REF!&lt;0),L$14&amp;", "&amp;L$15&amp;", "&amp;L$16&amp;", "&amp;$A66&amp;", "&amp;$B66&amp;", "&amp;$C66&amp;"; ","")</f>
        <v>#REF!</v>
      </c>
      <c r="Y66" s="258" t="e">
        <f>IF(AND($E$8=1,#REF!&lt;0),M$14&amp;", "&amp;M$15&amp;", "&amp;M$16&amp;", "&amp;$A66&amp;", "&amp;$B66&amp;", "&amp;$C66&amp;"; ","")</f>
        <v>#REF!</v>
      </c>
      <c r="Z66" s="299" t="e">
        <f>IF(AND($E$8=1,#REF!&lt;0),N$14&amp;", "&amp;N$15&amp;", "&amp;N$16&amp;", "&amp;$A66&amp;", "&amp;$B66&amp;", "&amp;$C66&amp;"; ","")</f>
        <v>#REF!</v>
      </c>
      <c r="AA66" s="299" t="e">
        <f>IF(AND($E$8=1,#REF!&lt;0),O$14&amp;", "&amp;O$15&amp;", "&amp;O$16&amp;", "&amp;$A66&amp;", "&amp;$B66&amp;", "&amp;$C66&amp;"; ","")</f>
        <v>#REF!</v>
      </c>
      <c r="AB66" s="265" t="e">
        <f>IF(AND($E$8=1,#REF!&lt;0),V$14&amp;", "&amp;V$15&amp;", "&amp;V$16&amp;", "&amp;$A66&amp;", "&amp;$B66&amp;", "&amp;$C66&amp;"; ","")</f>
        <v>#REF!</v>
      </c>
      <c r="AC66" s="258" t="e">
        <f>IF(AND($E$8=1,#REF!&lt;0),W$14&amp;", "&amp;W$15&amp;", "&amp;W$16&amp;", "&amp;$A66&amp;", "&amp;$B66&amp;", "&amp;$C66&amp;"; ","")</f>
        <v>#REF!</v>
      </c>
      <c r="AD66" s="259" t="e">
        <f>IF(AND($E$8=1,#REF!&lt;0),X$14&amp;", "&amp;X$15&amp;", "&amp;X$16&amp;", "&amp;$A66&amp;", "&amp;$B66&amp;", "&amp;$C66&amp;"; ","")</f>
        <v>#REF!</v>
      </c>
      <c r="AE66" s="794" t="e">
        <f>IF(AND($E$8=1,#REF!&lt;0),Y$14&amp;", "&amp;Y$15&amp;", "&amp;Y$16&amp;", "&amp;$A66&amp;", "&amp;$B66&amp;", "&amp;$C66&amp;"; ","")</f>
        <v>#REF!</v>
      </c>
      <c r="AF66" s="259" t="e">
        <f>IF(AND($E$8=1,#REF!&lt;0),Z$14&amp;", "&amp;Z$15&amp;", "&amp;Z$16&amp;", "&amp;$A66&amp;", "&amp;$B66&amp;", "&amp;$C66&amp;"; ","")</f>
        <v>#REF!</v>
      </c>
      <c r="AG66" s="299" t="e">
        <f>IF(AND($E$8=1,#REF!&lt;0),AA$14&amp;", "&amp;AA$15&amp;", "&amp;AA$16&amp;", "&amp;$A66&amp;", "&amp;$B66&amp;", "&amp;$C66&amp;"; ","")</f>
        <v>#REF!</v>
      </c>
      <c r="AH66" s="265" t="e">
        <f>IF(AND($E$8=1,#REF!&lt;0),AB$14&amp;", "&amp;AB$15&amp;", "&amp;AB$16&amp;", "&amp;$A66&amp;", "&amp;$B66&amp;", "&amp;$C66&amp;"; ","")</f>
        <v>#REF!</v>
      </c>
      <c r="AI66" s="258" t="e">
        <f>IF(AND($E$8=1,#REF!&lt;0),AC$14&amp;", "&amp;AC$15&amp;", "&amp;AC$16&amp;", "&amp;$A66&amp;", "&amp;$B66&amp;", "&amp;$C66&amp;"; ","")</f>
        <v>#REF!</v>
      </c>
      <c r="AJ66" s="259" t="e">
        <f>IF(AND($E$8=1,#REF!&lt;0),AD$14&amp;", "&amp;AD$15&amp;", "&amp;AD$16&amp;", "&amp;$A66&amp;", "&amp;$B66&amp;", "&amp;$C66&amp;"; ","")</f>
        <v>#REF!</v>
      </c>
      <c r="AK66" s="794" t="e">
        <f>IF(AND($E$8=1,#REF!&lt;0),AE$14&amp;", "&amp;AE$15&amp;", "&amp;AE$16&amp;", "&amp;$A66&amp;", "&amp;$B66&amp;", "&amp;$C66&amp;"; ","")</f>
        <v>#REF!</v>
      </c>
      <c r="AL66" s="259" t="e">
        <f>IF(AND($E$8=1,#REF!&lt;0),AF$14&amp;", "&amp;AF$15&amp;", "&amp;AF$16&amp;", "&amp;$A66&amp;", "&amp;$B66&amp;", "&amp;$C66&amp;"; ","")</f>
        <v>#REF!</v>
      </c>
      <c r="AM66" s="803" t="e">
        <f>IF(AND($E$8=1,#REF!&lt;0),AG$14&amp;", "&amp;AG$15&amp;", "&amp;AG$16&amp;", "&amp;$A66&amp;", "&amp;$B66&amp;", "&amp;$C66&amp;"; ","")</f>
        <v>#REF!</v>
      </c>
      <c r="AN66" s="50"/>
      <c r="AO66" s="295"/>
      <c r="AP66" s="10"/>
      <c r="AQ66" s="265" t="e">
        <f>IF(AND($F$8=1,ABS(#REF!)&lt;&gt;INT(ABS(#REF!))),D$14&amp;", "&amp;D$15&amp;", "&amp;D$16&amp;", "&amp;$A66&amp;", "&amp;$B66&amp;", "&amp;$C66&amp;"; ","")</f>
        <v>#REF!</v>
      </c>
      <c r="AR66" s="258" t="e">
        <f>IF(AND($F$8=1,ABS(#REF!)&lt;&gt;INT(ABS(#REF!))),E$14&amp;", "&amp;E$15&amp;", "&amp;E$16&amp;", "&amp;$A66&amp;", "&amp;$B66&amp;", "&amp;$C66&amp;"; ","")</f>
        <v>#REF!</v>
      </c>
      <c r="AS66" s="259" t="e">
        <f>IF(AND($F$8=1,ABS(#REF!)&lt;&gt;INT(ABS(#REF!))),F$14&amp;", "&amp;F$15&amp;", "&amp;F$16&amp;", "&amp;$A66&amp;", "&amp;$B66&amp;", "&amp;$C66&amp;"; ","")</f>
        <v>#REF!</v>
      </c>
      <c r="AT66" s="258" t="e">
        <f>IF(AND($F$8=1,ABS(#REF!)&lt;&gt;INT(ABS(#REF!))),G$14&amp;", "&amp;G$15&amp;", "&amp;G$16&amp;", "&amp;$A66&amp;", "&amp;$B66&amp;", "&amp;$C66&amp;"; ","")</f>
        <v>#REF!</v>
      </c>
      <c r="AU66" s="299" t="e">
        <f>IF(AND($F$8=1,ABS(#REF!)&lt;&gt;INT(ABS(#REF!))),H$14&amp;", "&amp;H$15&amp;", "&amp;H$16&amp;", "&amp;$A66&amp;", "&amp;$B66&amp;", "&amp;$C66&amp;"; ","")</f>
        <v>#REF!</v>
      </c>
      <c r="AV66" s="299" t="e">
        <f>IF(AND($F$8=1,ABS(#REF!)&lt;&gt;INT(ABS(#REF!))),I$14&amp;", "&amp;I$15&amp;", "&amp;I$16&amp;", "&amp;$A66&amp;", "&amp;$B66&amp;", "&amp;$C66&amp;"; ","")</f>
        <v>#REF!</v>
      </c>
      <c r="AW66" s="265" t="e">
        <f>IF(AND($F$8=1,ABS(#REF!)&lt;&gt;INT(ABS(#REF!))),J$14&amp;", "&amp;J$15&amp;", "&amp;J$16&amp;", "&amp;$A66&amp;", "&amp;$B66&amp;", "&amp;$C66&amp;"; ","")</f>
        <v>#REF!</v>
      </c>
      <c r="AX66" s="258" t="e">
        <f>IF(AND($F$8=1,ABS(#REF!)&lt;&gt;INT(ABS(#REF!))),K$14&amp;", "&amp;K$15&amp;", "&amp;K$16&amp;", "&amp;$A66&amp;", "&amp;$B66&amp;", "&amp;$C66&amp;"; ","")</f>
        <v>#REF!</v>
      </c>
      <c r="AY66" s="259" t="e">
        <f>IF(AND($F$8=1,ABS(#REF!)&lt;&gt;INT(ABS(#REF!))),L$14&amp;", "&amp;L$15&amp;", "&amp;L$16&amp;", "&amp;$A66&amp;", "&amp;$B66&amp;", "&amp;$C66&amp;"; ","")</f>
        <v>#REF!</v>
      </c>
      <c r="AZ66" s="258" t="e">
        <f>IF(AND($F$8=1,ABS(#REF!)&lt;&gt;INT(ABS(#REF!))),M$14&amp;", "&amp;M$15&amp;", "&amp;M$16&amp;", "&amp;$A66&amp;", "&amp;$B66&amp;", "&amp;$C66&amp;"; ","")</f>
        <v>#REF!</v>
      </c>
      <c r="BA66" s="299" t="e">
        <f>IF(AND($F$8=1,ABS(#REF!)&lt;&gt;INT(ABS(#REF!))),N$14&amp;", "&amp;N$15&amp;", "&amp;N$16&amp;", "&amp;$A66&amp;", "&amp;$B66&amp;", "&amp;$C66&amp;"; ","")</f>
        <v>#REF!</v>
      </c>
      <c r="BB66" s="803" t="e">
        <f>IF(AND($F$8=1,ABS(#REF!)&lt;&gt;INT(ABS(#REF!))),O$14&amp;", "&amp;O$15&amp;", "&amp;O$16&amp;", "&amp;$A66&amp;", "&amp;$B66&amp;", "&amp;$C66&amp;"; ","")</f>
        <v>#REF!</v>
      </c>
      <c r="BC66" s="265" t="e">
        <f>IF(AND($F$8=1,ABS(#REF!)&lt;&gt;INT(ABS(#REF!))),P$14&amp;", "&amp;P$15&amp;", "&amp;P$16&amp;", "&amp;$A66&amp;", "&amp;$B66&amp;", "&amp;$C66&amp;"; ","")</f>
        <v>#REF!</v>
      </c>
      <c r="BD66" s="258" t="e">
        <f>IF(AND($F$8=1,ABS(#REF!)&lt;&gt;INT(ABS(#REF!))),Q$14&amp;", "&amp;Q$15&amp;", "&amp;Q$16&amp;", "&amp;$A66&amp;", "&amp;$B66&amp;", "&amp;$C66&amp;"; ","")</f>
        <v>#REF!</v>
      </c>
      <c r="BE66" s="259" t="e">
        <f>IF(AND($F$8=1,ABS(#REF!)&lt;&gt;INT(ABS(#REF!))),R$14&amp;", "&amp;R$15&amp;", "&amp;R$16&amp;", "&amp;$A66&amp;", "&amp;$B66&amp;", "&amp;$C66&amp;"; ","")</f>
        <v>#REF!</v>
      </c>
      <c r="BF66" s="258" t="e">
        <f>IF(AND($F$8=1,ABS(#REF!)&lt;&gt;INT(ABS(#REF!))),S$14&amp;", "&amp;S$15&amp;", "&amp;S$16&amp;", "&amp;$A66&amp;", "&amp;$B66&amp;", "&amp;$C66&amp;"; ","")</f>
        <v>#REF!</v>
      </c>
      <c r="BG66" s="299" t="e">
        <f>IF(AND($F$8=1,ABS(#REF!)&lt;&gt;INT(ABS(#REF!))),T$14&amp;", "&amp;T$15&amp;", "&amp;T$16&amp;", "&amp;$A66&amp;", "&amp;$B66&amp;", "&amp;$C66&amp;"; ","")</f>
        <v>#REF!</v>
      </c>
      <c r="BH66" s="803" t="e">
        <f>IF(AND($F$8=1,ABS(#REF!)&lt;&gt;INT(ABS(#REF!))),U$14&amp;", "&amp;U$15&amp;", "&amp;U$16&amp;", "&amp;$A66&amp;", "&amp;$B66&amp;", "&amp;$C66&amp;"; ","")</f>
        <v>#REF!</v>
      </c>
      <c r="BI66" s="265" t="e">
        <f>IF(AND($F$8=1,ABS(#REF!)&lt;&gt;INT(ABS(#REF!))),V$14&amp;", "&amp;V$15&amp;", "&amp;V$16&amp;", "&amp;$A66&amp;", "&amp;$B66&amp;", "&amp;$C66&amp;"; ","")</f>
        <v>#REF!</v>
      </c>
      <c r="BJ66" s="258" t="e">
        <f>IF(AND($F$8=1,ABS(#REF!)&lt;&gt;INT(ABS(#REF!))),W$14&amp;", "&amp;W$15&amp;", "&amp;W$16&amp;", "&amp;$A66&amp;", "&amp;$B66&amp;", "&amp;$C66&amp;"; ","")</f>
        <v>#REF!</v>
      </c>
      <c r="BK66" s="259" t="e">
        <f>IF(AND($F$8=1,ABS(#REF!)&lt;&gt;INT(ABS(#REF!))),X$14&amp;", "&amp;X$15&amp;", "&amp;X$16&amp;", "&amp;$A66&amp;", "&amp;$B66&amp;", "&amp;$C66&amp;"; ","")</f>
        <v>#REF!</v>
      </c>
      <c r="BL66" s="258" t="e">
        <f>IF(AND($F$8=1,ABS(#REF!)&lt;&gt;INT(ABS(#REF!))),Y$14&amp;", "&amp;Y$15&amp;", "&amp;Y$16&amp;", "&amp;$A66&amp;", "&amp;$B66&amp;", "&amp;$C66&amp;"; ","")</f>
        <v>#REF!</v>
      </c>
      <c r="BM66" s="299" t="e">
        <f>IF(AND($F$8=1,ABS(#REF!)&lt;&gt;INT(ABS(#REF!))),Z$14&amp;", "&amp;Z$15&amp;", "&amp;Z$16&amp;", "&amp;$A66&amp;", "&amp;$B66&amp;", "&amp;$C66&amp;"; ","")</f>
        <v>#REF!</v>
      </c>
      <c r="BN66" s="803" t="e">
        <f>IF(AND($F$8=1,ABS(#REF!)&lt;&gt;INT(ABS(#REF!))),AA$14&amp;", "&amp;AA$15&amp;", "&amp;AA$16&amp;", "&amp;$A66&amp;", "&amp;$B66&amp;", "&amp;$C66&amp;"; ","")</f>
        <v>#REF!</v>
      </c>
      <c r="BO66" s="50"/>
      <c r="BP66" s="295"/>
      <c r="BQ66" s="10"/>
      <c r="BR66" s="281"/>
      <c r="BS66" s="280"/>
      <c r="BT66" s="288"/>
      <c r="BU66" s="280"/>
      <c r="BV66" s="305"/>
      <c r="BW66" s="305"/>
      <c r="BX66" s="281"/>
      <c r="BY66" s="280"/>
      <c r="BZ66" s="288"/>
      <c r="CA66" s="280"/>
      <c r="CB66" s="305"/>
      <c r="CC66" s="805"/>
      <c r="CD66" s="305"/>
      <c r="CE66" s="809"/>
      <c r="CF66" s="305"/>
      <c r="CG66" s="809"/>
      <c r="CH66" s="305"/>
      <c r="CI66" s="305"/>
      <c r="CJ66" s="281"/>
      <c r="CK66" s="280"/>
      <c r="CL66" s="288"/>
      <c r="CM66" s="280"/>
      <c r="CN66" s="305"/>
      <c r="CO66" s="304"/>
      <c r="CP66" s="50"/>
      <c r="CQ66" s="3"/>
      <c r="CR66" s="3"/>
      <c r="CS66" s="3"/>
      <c r="CT66" s="3"/>
      <c r="CU66" s="32" t="s">
        <v>101</v>
      </c>
      <c r="CV66" s="879" t="e">
        <f>CV$44</f>
        <v>#REF!</v>
      </c>
      <c r="CW66" s="880" t="e">
        <f>CW$44</f>
        <v>#REF!</v>
      </c>
      <c r="CX66" s="829" t="e">
        <f>CV$44</f>
        <v>#REF!</v>
      </c>
      <c r="CY66" s="826" t="e">
        <f>CW$44</f>
        <v>#REF!</v>
      </c>
      <c r="CZ66" s="788" t="e">
        <f>CV$44</f>
        <v>#REF!</v>
      </c>
      <c r="DA66" s="789" t="e">
        <f>CW$44</f>
        <v>#REF!</v>
      </c>
      <c r="DB66" s="881" t="e">
        <f>DB$44</f>
        <v>#REF!</v>
      </c>
      <c r="DC66" s="880" t="e">
        <f>DC$44</f>
        <v>#REF!</v>
      </c>
      <c r="DD66" s="829" t="e">
        <f>DB$44</f>
        <v>#REF!</v>
      </c>
      <c r="DE66" s="826" t="e">
        <f>DC$44</f>
        <v>#REF!</v>
      </c>
      <c r="DF66" s="788" t="e">
        <f>DB$44</f>
        <v>#REF!</v>
      </c>
      <c r="DG66" s="789" t="e">
        <f>DC$44</f>
        <v>#REF!</v>
      </c>
      <c r="DH66" s="879" t="e">
        <f>DH$44</f>
        <v>#REF!</v>
      </c>
      <c r="DI66" s="880" t="e">
        <f>DI$44</f>
        <v>#REF!</v>
      </c>
      <c r="DJ66" s="829" t="e">
        <f>DH$44</f>
        <v>#REF!</v>
      </c>
      <c r="DK66" s="826" t="e">
        <f>DI$44</f>
        <v>#REF!</v>
      </c>
      <c r="DL66" s="788" t="e">
        <f>DH$44</f>
        <v>#REF!</v>
      </c>
      <c r="DM66" s="789" t="e">
        <f>DI$44</f>
        <v>#REF!</v>
      </c>
      <c r="DN66" s="879" t="e">
        <f>DN$44</f>
        <v>#REF!</v>
      </c>
      <c r="DO66" s="880" t="e">
        <f>DO$44</f>
        <v>#REF!</v>
      </c>
      <c r="DP66" s="829" t="e">
        <f>DN$44</f>
        <v>#REF!</v>
      </c>
      <c r="DQ66" s="826" t="e">
        <f>DO$44</f>
        <v>#REF!</v>
      </c>
      <c r="DR66" s="788" t="e">
        <f>DN$44</f>
        <v>#REF!</v>
      </c>
      <c r="DS66" s="789" t="e">
        <f>DO$44</f>
        <v>#REF!</v>
      </c>
      <c r="DT66" s="879" t="e">
        <f>DT$44</f>
        <v>#REF!</v>
      </c>
      <c r="DU66" s="880" t="e">
        <f>DU$44</f>
        <v>#REF!</v>
      </c>
      <c r="DV66" s="829" t="e">
        <f>DT$44</f>
        <v>#REF!</v>
      </c>
      <c r="DW66" s="826" t="e">
        <f>DU$44</f>
        <v>#REF!</v>
      </c>
      <c r="DX66" s="788" t="e">
        <f>DT$44</f>
        <v>#REF!</v>
      </c>
      <c r="DY66" s="789" t="e">
        <f>DU$44</f>
        <v>#REF!</v>
      </c>
      <c r="DZ66" s="3"/>
      <c r="EA66" s="295"/>
      <c r="EB66" s="10"/>
      <c r="EC66" s="265" t="e">
        <f>IF(AND($I$8=1,#REF!&lt;&gt;ROUND(#REF!,2)),AB$15&amp;", "&amp;AB$16&amp;", "&amp;$A66&amp;", "&amp;$B66&amp;", "&amp;$C66&amp;"; ","")</f>
        <v>#REF!</v>
      </c>
      <c r="ED66" s="258" t="e">
        <f>IF(AND($I$8=1,#REF!&lt;&gt;ROUND(#REF!,2)),AC$15&amp;", "&amp;AC$16&amp;", "&amp;$A66&amp;", "&amp;$B66&amp;", "&amp;$C66&amp;"; ","")</f>
        <v>#REF!</v>
      </c>
      <c r="EE66" s="259" t="e">
        <f>IF(AND($I$8=1,#REF!&lt;&gt;ROUND(#REF!,2)),AD$15&amp;", "&amp;AD$16&amp;", "&amp;$A66&amp;", "&amp;$B66&amp;", "&amp;$C66&amp;"; ","")</f>
        <v>#REF!</v>
      </c>
      <c r="EF66" s="258" t="e">
        <f>IF(AND($I$8=1,#REF!&lt;&gt;ROUND(#REF!,2)),AE$15&amp;", "&amp;AE$16&amp;", "&amp;$A66&amp;", "&amp;$B66&amp;", "&amp;$C66&amp;"; ","")</f>
        <v>#REF!</v>
      </c>
      <c r="EG66" s="299" t="e">
        <f>IF(AND($I$8=1,#REF!&lt;&gt;ROUND(#REF!,2)),AF$15&amp;", "&amp;AF$16&amp;", "&amp;$A66&amp;", "&amp;$B66&amp;", "&amp;$C66&amp;"; ","")</f>
        <v>#REF!</v>
      </c>
      <c r="EH66" s="266" t="e">
        <f>IF(AND($I$8=1,#REF!&lt;&gt;ROUND(#REF!,2)),AG$15&amp;", "&amp;AG$16&amp;", "&amp;$A66&amp;", "&amp;$B66&amp;", "&amp;$C66&amp;"; ","")</f>
        <v>#REF!</v>
      </c>
      <c r="EI66" s="50"/>
      <c r="EJ66" s="295"/>
      <c r="EK66" s="10"/>
      <c r="EL66" s="265" t="e">
        <f>IF(AND($J$8=1,#REF!&gt;#REF!),AB$15&amp;", "&amp;AB$16&amp;", "&amp;$A66&amp;", "&amp;$B66&amp;", "&amp;$C66&amp;"; ","")</f>
        <v>#REF!</v>
      </c>
      <c r="EM66" s="258" t="e">
        <f>IF(AND($J$8=1,#REF!&gt;#REF!),AC$15&amp;", "&amp;AC$16&amp;", "&amp;$A66&amp;", "&amp;$B66&amp;", "&amp;$C66&amp;"; ","")</f>
        <v>#REF!</v>
      </c>
      <c r="EN66" s="259" t="e">
        <f>IF(AND($J$8=1,#REF!&gt;#REF!),AD$15&amp;", "&amp;AD$16&amp;", "&amp;$A66&amp;", "&amp;$B66&amp;", "&amp;$C66&amp;"; ","")</f>
        <v>#REF!</v>
      </c>
      <c r="EO66" s="258" t="e">
        <f>IF(AND($J$8=1,#REF!&gt;#REF!),AE$15&amp;", "&amp;AE$16&amp;", "&amp;$A66&amp;", "&amp;$B66&amp;", "&amp;$C66&amp;"; ","")</f>
        <v>#REF!</v>
      </c>
      <c r="EP66" s="812" t="e">
        <f>IF(AND($J$8=1,#REF!&gt;#REF!),AF$15&amp;", "&amp;AF$16&amp;", "&amp;$A66&amp;", "&amp;$B66&amp;", "&amp;$C66&amp;"; ","")</f>
        <v>#REF!</v>
      </c>
      <c r="EQ66" s="266" t="e">
        <f>IF(AND($J$8=1,#REF!&gt;#REF!),AG$15&amp;", "&amp;AG$16&amp;", "&amp;$A66&amp;", "&amp;$B66&amp;", "&amp;$C66&amp;"; ","")</f>
        <v>#REF!</v>
      </c>
      <c r="ER66" s="50"/>
      <c r="ES66" s="295"/>
      <c r="ET66" s="10"/>
      <c r="EU66" s="265" t="e">
        <f>IF(AND($K$8=1,#REF!&gt;0),IF((#REF!/#REF!)&lt;0.03,AB$15&amp;", "&amp;AB$16&amp;", "&amp;$A66&amp;", "&amp;$B66&amp;", "&amp;$C66&amp;"; ",""),"")</f>
        <v>#REF!</v>
      </c>
      <c r="EV66" s="258" t="e">
        <f>IF(AND($K$8=1,#REF!&gt;0),IF((#REF!/#REF!)&lt;0.03,AC$15&amp;", "&amp;AC$16&amp;", "&amp;$A66&amp;", "&amp;$B66&amp;", "&amp;$C66&amp;"; ",""),"")</f>
        <v>#REF!</v>
      </c>
      <c r="EW66" s="259" t="e">
        <f>IF(AND($K$8=1,#REF!&gt;0),IF((#REF!/#REF!)&lt;0.03,AD$15&amp;", "&amp;AD$16&amp;", "&amp;$A66&amp;", "&amp;$B66&amp;", "&amp;$C66&amp;"; ",""),"")</f>
        <v>#REF!</v>
      </c>
      <c r="EX66" s="258" t="e">
        <f>IF(AND($K$8=1,#REF!&gt;0),IF((#REF!/#REF!)&lt;0.03,AE$15&amp;", "&amp;AE$16&amp;", "&amp;$A66&amp;", "&amp;$B66&amp;", "&amp;$C66&amp;"; ",""),"")</f>
        <v>#REF!</v>
      </c>
      <c r="EY66" s="812" t="e">
        <f>IF(AND($K$8=1,#REF!&gt;0),IF((#REF!/#REF!)&lt;0.03,AF$15&amp;", "&amp;AF$16&amp;", "&amp;$A66&amp;", "&amp;$B66&amp;", "&amp;$C66&amp;"; ",""),"")</f>
        <v>#REF!</v>
      </c>
      <c r="EZ66" s="266" t="e">
        <f>IF(AND($K$8=1,#REF!&gt;0),IF((#REF!/#REF!)&lt;0.03,AG$15&amp;", "&amp;AG$16&amp;", "&amp;$A66&amp;", "&amp;$B66&amp;", "&amp;$C66&amp;"; ",""),"")</f>
        <v>#REF!</v>
      </c>
      <c r="FA66" s="50"/>
      <c r="FB66" s="3"/>
      <c r="FC66" s="323"/>
      <c r="FD66" s="10"/>
      <c r="FE66" s="265" t="e">
        <f>IF(AND($Q$8=1,SUM(#REF!,#REF!)&gt;$FC$22,#REF!=0),P$15&amp;", "&amp;P$16&amp;", "&amp;$A66&amp;", "&amp;$B66&amp;", "&amp;$C66&amp;"; ","")</f>
        <v>#REF!</v>
      </c>
      <c r="FF66" s="258" t="e">
        <f>IF(AND($Q$8=1,SUM(#REF!,#REF!)&gt;$FC$22,#REF!=0),Q$15&amp;", "&amp;Q$16&amp;", "&amp;$A66&amp;", "&amp;$B66&amp;", "&amp;$C66&amp;"; ","")</f>
        <v>#REF!</v>
      </c>
      <c r="FG66" s="259" t="e">
        <f>IF(AND($Q$8=1,SUM(#REF!,#REF!)&gt;$FC$22,#REF!=0),R$15&amp;", "&amp;R$16&amp;", "&amp;$A66&amp;", "&amp;$B66&amp;", "&amp;$C66&amp;"; ","")</f>
        <v>#REF!</v>
      </c>
      <c r="FH66" s="258" t="e">
        <f>IF(AND($Q$8=1,SUM(#REF!,#REF!)&gt;$FC$22,#REF!=0),S$15&amp;", "&amp;S$16&amp;", "&amp;$A66&amp;", "&amp;$B66&amp;", "&amp;$C66&amp;"; ","")</f>
        <v>#REF!</v>
      </c>
      <c r="FI66" s="812" t="e">
        <f>IF(AND($Q$8=1,SUM(#REF!,#REF!)&gt;$FC$22,#REF!=0),T$15&amp;", "&amp;T$16&amp;", "&amp;$A66&amp;", "&amp;$B66&amp;", "&amp;$C66&amp;"; ","")</f>
        <v>#REF!</v>
      </c>
      <c r="FJ66" s="266" t="e">
        <f>IF(AND($Q$8=1,SUM(#REF!,#REF!)&gt;$FC$22,#REF!=0),U$15&amp;", "&amp;U$16&amp;", "&amp;$A66&amp;", "&amp;$B66&amp;", "&amp;$C66&amp;"; ","")</f>
        <v>#REF!</v>
      </c>
      <c r="FK66" s="324"/>
      <c r="FL66" s="323"/>
      <c r="FM66" s="10"/>
      <c r="FN66" s="265" t="e">
        <f>IF(AND($R$8=1,SUM(#REF!,#REF!)&gt;0,SUM(#REF!,#REF!)=ABS(#REF!)),P$15&amp;", "&amp;P$16&amp;", "&amp;$A66&amp;", "&amp;$B66&amp;", "&amp;$C66&amp;"; ","")</f>
        <v>#REF!</v>
      </c>
      <c r="FO66" s="258" t="e">
        <f>IF(AND($R$8=1,SUM(#REF!,#REF!)&gt;0,SUM(#REF!,#REF!)=ABS(#REF!)),Q$15&amp;", "&amp;Q$16&amp;", "&amp;$A66&amp;", "&amp;$B66&amp;", "&amp;$C66&amp;"; ","")</f>
        <v>#REF!</v>
      </c>
      <c r="FP66" s="259" t="e">
        <f>IF(AND($R$8=1,SUM(#REF!,#REF!)&gt;0,SUM(#REF!,#REF!)=ABS(#REF!)),R$15&amp;", "&amp;R$16&amp;", "&amp;$A66&amp;", "&amp;$B66&amp;", "&amp;$C66&amp;"; ","")</f>
        <v>#REF!</v>
      </c>
      <c r="FQ66" s="258" t="e">
        <f>IF(AND($R$8=1,SUM(#REF!,#REF!)&gt;0,SUM(#REF!,#REF!)=ABS(#REF!)),S$15&amp;", "&amp;S$16&amp;", "&amp;$A66&amp;", "&amp;$B66&amp;", "&amp;$C66&amp;"; ","")</f>
        <v>#REF!</v>
      </c>
      <c r="FR66" s="812" t="e">
        <f>IF(AND($R$8=1,SUM(#REF!,#REF!)&gt;0,SUM(#REF!,#REF!)=ABS(#REF!)),T$15&amp;", "&amp;T$16&amp;", "&amp;$A66&amp;", "&amp;$B66&amp;", "&amp;$C66&amp;"; ","")</f>
        <v>#REF!</v>
      </c>
      <c r="FS66" s="266" t="e">
        <f>IF(AND($R$8=1,SUM(#REF!,#REF!)&gt;0,SUM(#REF!,#REF!)=ABS(#REF!)),U$15&amp;", "&amp;U$16&amp;", "&amp;$A66&amp;", "&amp;$B66&amp;", "&amp;$C66&amp;"; ","")</f>
        <v>#REF!</v>
      </c>
      <c r="FT66" s="324"/>
      <c r="FU66" s="3"/>
      <c r="FV66" s="3"/>
      <c r="FW66" s="3"/>
      <c r="FX66" s="3"/>
      <c r="FY66" s="3"/>
      <c r="FZ66" s="3"/>
      <c r="GA66" s="3"/>
      <c r="GB66" s="3"/>
      <c r="GC66" s="3"/>
      <c r="GD66" s="323"/>
      <c r="GE66" s="10"/>
      <c r="GF66" s="265" t="e">
        <f>IF(AND($T$8=1,#REF!&gt;0,EU66=""),IF((#REF!/#REF!)&lt;0.25,AB$15&amp;", "&amp;AB$16&amp;", "&amp;$A66&amp;", "&amp;$B66&amp;", "&amp;$C66&amp;"; ",""),"")</f>
        <v>#REF!</v>
      </c>
      <c r="GG66" s="258" t="e">
        <f>IF(AND($T$8=1,#REF!&gt;0,EV66=""),IF((#REF!/#REF!)&lt;0.25,AC$15&amp;", "&amp;AC$16&amp;", "&amp;$A66&amp;", "&amp;$B66&amp;", "&amp;$C66&amp;"; ",""),"")</f>
        <v>#REF!</v>
      </c>
      <c r="GH66" s="259" t="e">
        <f>IF(AND($T$8=1,#REF!&gt;0,EW66=""),IF((#REF!/#REF!)&lt;0.25,AD$15&amp;", "&amp;AD$16&amp;", "&amp;$A66&amp;", "&amp;$B66&amp;", "&amp;$C66&amp;"; ",""),"")</f>
        <v>#REF!</v>
      </c>
      <c r="GI66" s="258" t="e">
        <f>IF(AND($T$8=1,#REF!&gt;0,EX66=""),IF((#REF!/#REF!)&lt;0.25,AE$15&amp;", "&amp;AE$16&amp;", "&amp;$A66&amp;", "&amp;$B66&amp;", "&amp;$C66&amp;"; ",""),"")</f>
        <v>#REF!</v>
      </c>
      <c r="GJ66" s="812" t="e">
        <f>IF(AND($T$8=1,#REF!&gt;0,EY66=""),IF((#REF!/#REF!)&lt;0.25,AF$15&amp;", "&amp;AF$16&amp;", "&amp;$A66&amp;", "&amp;$B66&amp;", "&amp;$C66&amp;"; ",""),"")</f>
        <v>#REF!</v>
      </c>
      <c r="GK66" s="266" t="e">
        <f>IF(AND($T$8=1,#REF!&gt;0,EZ66=""),IF((#REF!/#REF!)&lt;0.25,AG$15&amp;", "&amp;AG$16&amp;", "&amp;$A66&amp;", "&amp;$B66&amp;", "&amp;$C66&amp;"; ",""),"")</f>
        <v>#REF!</v>
      </c>
      <c r="GL66" s="324"/>
      <c r="GM66" s="323"/>
      <c r="GN66" s="10"/>
      <c r="GO66" s="265" t="e">
        <f>IF(AND($U$8=1,$B66="Long length",#REF!&lt;&gt;0),D$15&amp;", "&amp;D$16&amp;", "&amp;$A66&amp;", "&amp;$B66&amp;", "&amp;$C66&amp;"; ","")</f>
        <v>#REF!</v>
      </c>
      <c r="GP66" s="258" t="e">
        <f>IF(AND($U$8=1,$B66="Long length",#REF!&lt;&gt;0),E$15&amp;", "&amp;E$16&amp;", "&amp;$A66&amp;", "&amp;$B66&amp;", "&amp;$C66&amp;"; ","")</f>
        <v>#REF!</v>
      </c>
      <c r="GQ66" s="259" t="e">
        <f>IF(AND($U$8=1,$B66="Long length",#REF!&lt;&gt;0),F$15&amp;", "&amp;F$16&amp;", "&amp;$A66&amp;", "&amp;$B66&amp;", "&amp;$C66&amp;"; ","")</f>
        <v>#REF!</v>
      </c>
      <c r="GR66" s="258" t="e">
        <f>IF(AND($U$8=1,$B66="Long length",#REF!&lt;&gt;0),G$15&amp;", "&amp;G$16&amp;", "&amp;$A66&amp;", "&amp;$B66&amp;", "&amp;$C66&amp;"; ","")</f>
        <v>#REF!</v>
      </c>
      <c r="GS66" s="812" t="e">
        <f>IF(AND($U$8=1,$B66="Long length",#REF!&lt;&gt;0),H$15&amp;", "&amp;H$16&amp;", "&amp;$A66&amp;", "&amp;$B66&amp;", "&amp;$C66&amp;"; ","")</f>
        <v>#REF!</v>
      </c>
      <c r="GT66" s="266" t="e">
        <f>IF(AND($U$8=1,$B66="Long length",#REF!&lt;&gt;0),I$15&amp;", "&amp;I$16&amp;", "&amp;$A66&amp;", "&amp;$B66&amp;", "&amp;$C66&amp;"; ","")</f>
        <v>#REF!</v>
      </c>
      <c r="GU66" s="324"/>
    </row>
    <row r="67" spans="1:203" ht="13.5" x14ac:dyDescent="0.2">
      <c r="A67" s="3" t="s">
        <v>11302</v>
      </c>
      <c r="B67" s="3" t="s">
        <v>11286</v>
      </c>
      <c r="C67" s="3" t="s">
        <v>11284</v>
      </c>
      <c r="E67" s="295"/>
      <c r="F67" s="10"/>
      <c r="G67" s="265" t="e">
        <f>IF(AND($D$8=1,#REF!&gt;0),P$15&amp;", "&amp;P$16&amp;", "&amp;$A67&amp;", "&amp;$B67&amp;", "&amp;$C67&amp;"; ","")</f>
        <v>#REF!</v>
      </c>
      <c r="H67" s="258" t="e">
        <f>IF(AND($D$8=1,#REF!&gt;0),Q$15&amp;", "&amp;Q$16&amp;", "&amp;$A67&amp;", "&amp;$B67&amp;", "&amp;$C67&amp;"; ","")</f>
        <v>#REF!</v>
      </c>
      <c r="I67" s="259" t="e">
        <f>IF(AND($D$8=1,#REF!&gt;0),R$15&amp;", "&amp;R$16&amp;", "&amp;$A67&amp;", "&amp;$B67&amp;", "&amp;$C67&amp;"; ","")</f>
        <v>#REF!</v>
      </c>
      <c r="J67" s="258" t="e">
        <f>IF(AND($D$8=1,#REF!&gt;0),S$15&amp;", "&amp;S$16&amp;", "&amp;$A67&amp;", "&amp;$B67&amp;", "&amp;$C67&amp;"; ","")</f>
        <v>#REF!</v>
      </c>
      <c r="K67" s="299" t="e">
        <f>IF(AND($D$8=1,#REF!&gt;0),T$15&amp;", "&amp;T$16&amp;", "&amp;$A67&amp;", "&amp;$B67&amp;", "&amp;$C67&amp;"; ","")</f>
        <v>#REF!</v>
      </c>
      <c r="L67" s="266" t="e">
        <f>IF(AND($D$8=1,#REF!&gt;0),U$15&amp;", "&amp;U$16&amp;", "&amp;$A67&amp;", "&amp;$B67&amp;", "&amp;$C67&amp;"; ","")</f>
        <v>#REF!</v>
      </c>
      <c r="M67" s="50"/>
      <c r="N67" s="295"/>
      <c r="O67" s="10"/>
      <c r="P67" s="265" t="e">
        <f>IF(AND($E$8=1,#REF!&lt;0),D$14&amp;", "&amp;D$15&amp;", "&amp;D$16&amp;", "&amp;$A67&amp;", "&amp;$B67&amp;", "&amp;$C67&amp;"; ","")</f>
        <v>#REF!</v>
      </c>
      <c r="Q67" s="258" t="e">
        <f>IF(AND($E$8=1,#REF!&lt;0),E$14&amp;", "&amp;E$15&amp;", "&amp;E$16&amp;", "&amp;$A67&amp;", "&amp;$B67&amp;", "&amp;$C67&amp;"; ","")</f>
        <v>#REF!</v>
      </c>
      <c r="R67" s="259" t="e">
        <f>IF(AND($E$8=1,#REF!&lt;0),F$14&amp;", "&amp;F$15&amp;", "&amp;F$16&amp;", "&amp;$A67&amp;", "&amp;$B67&amp;", "&amp;$C67&amp;"; ","")</f>
        <v>#REF!</v>
      </c>
      <c r="S67" s="258" t="e">
        <f>IF(AND($E$8=1,#REF!&lt;0),G$14&amp;", "&amp;G$15&amp;", "&amp;G$16&amp;", "&amp;$A67&amp;", "&amp;$B67&amp;", "&amp;$C67&amp;"; ","")</f>
        <v>#REF!</v>
      </c>
      <c r="T67" s="299" t="e">
        <f>IF(AND($E$8=1,#REF!&lt;0),H$14&amp;", "&amp;H$15&amp;", "&amp;H$16&amp;", "&amp;$A67&amp;", "&amp;$B67&amp;", "&amp;$C67&amp;"; ","")</f>
        <v>#REF!</v>
      </c>
      <c r="U67" s="299" t="e">
        <f>IF(AND($E$8=1,#REF!&lt;0),I$14&amp;", "&amp;I$15&amp;", "&amp;I$16&amp;", "&amp;$A67&amp;", "&amp;$B67&amp;", "&amp;$C67&amp;"; ","")</f>
        <v>#REF!</v>
      </c>
      <c r="V67" s="265" t="e">
        <f>IF(AND($E$8=1,#REF!&lt;0),J$14&amp;", "&amp;J$15&amp;", "&amp;J$16&amp;", "&amp;$A67&amp;", "&amp;$B67&amp;", "&amp;$C67&amp;"; ","")</f>
        <v>#REF!</v>
      </c>
      <c r="W67" s="258" t="e">
        <f>IF(AND($E$8=1,#REF!&lt;0),K$14&amp;", "&amp;K$15&amp;", "&amp;K$16&amp;", "&amp;$A67&amp;", "&amp;$B67&amp;", "&amp;$C67&amp;"; ","")</f>
        <v>#REF!</v>
      </c>
      <c r="X67" s="259" t="e">
        <f>IF(AND($E$8=1,#REF!&lt;0),L$14&amp;", "&amp;L$15&amp;", "&amp;L$16&amp;", "&amp;$A67&amp;", "&amp;$B67&amp;", "&amp;$C67&amp;"; ","")</f>
        <v>#REF!</v>
      </c>
      <c r="Y67" s="258" t="e">
        <f>IF(AND($E$8=1,#REF!&lt;0),M$14&amp;", "&amp;M$15&amp;", "&amp;M$16&amp;", "&amp;$A67&amp;", "&amp;$B67&amp;", "&amp;$C67&amp;"; ","")</f>
        <v>#REF!</v>
      </c>
      <c r="Z67" s="299" t="e">
        <f>IF(AND($E$8=1,#REF!&lt;0),N$14&amp;", "&amp;N$15&amp;", "&amp;N$16&amp;", "&amp;$A67&amp;", "&amp;$B67&amp;", "&amp;$C67&amp;"; ","")</f>
        <v>#REF!</v>
      </c>
      <c r="AA67" s="299" t="e">
        <f>IF(AND($E$8=1,#REF!&lt;0),O$14&amp;", "&amp;O$15&amp;", "&amp;O$16&amp;", "&amp;$A67&amp;", "&amp;$B67&amp;", "&amp;$C67&amp;"; ","")</f>
        <v>#REF!</v>
      </c>
      <c r="AB67" s="265" t="e">
        <f>IF(AND($E$8=1,#REF!&lt;0),V$14&amp;", "&amp;V$15&amp;", "&amp;V$16&amp;", "&amp;$A67&amp;", "&amp;$B67&amp;", "&amp;$C67&amp;"; ","")</f>
        <v>#REF!</v>
      </c>
      <c r="AC67" s="258" t="e">
        <f>IF(AND($E$8=1,#REF!&lt;0),W$14&amp;", "&amp;W$15&amp;", "&amp;W$16&amp;", "&amp;$A67&amp;", "&amp;$B67&amp;", "&amp;$C67&amp;"; ","")</f>
        <v>#REF!</v>
      </c>
      <c r="AD67" s="259" t="e">
        <f>IF(AND($E$8=1,#REF!&lt;0),X$14&amp;", "&amp;X$15&amp;", "&amp;X$16&amp;", "&amp;$A67&amp;", "&amp;$B67&amp;", "&amp;$C67&amp;"; ","")</f>
        <v>#REF!</v>
      </c>
      <c r="AE67" s="794" t="e">
        <f>IF(AND($E$8=1,#REF!&lt;0),Y$14&amp;", "&amp;Y$15&amp;", "&amp;Y$16&amp;", "&amp;$A67&amp;", "&amp;$B67&amp;", "&amp;$C67&amp;"; ","")</f>
        <v>#REF!</v>
      </c>
      <c r="AF67" s="259" t="e">
        <f>IF(AND($E$8=1,#REF!&lt;0),Z$14&amp;", "&amp;Z$15&amp;", "&amp;Z$16&amp;", "&amp;$A67&amp;", "&amp;$B67&amp;", "&amp;$C67&amp;"; ","")</f>
        <v>#REF!</v>
      </c>
      <c r="AG67" s="299" t="e">
        <f>IF(AND($E$8=1,#REF!&lt;0),AA$14&amp;", "&amp;AA$15&amp;", "&amp;AA$16&amp;", "&amp;$A67&amp;", "&amp;$B67&amp;", "&amp;$C67&amp;"; ","")</f>
        <v>#REF!</v>
      </c>
      <c r="AH67" s="265" t="e">
        <f>IF(AND($E$8=1,#REF!&lt;0),AB$14&amp;", "&amp;AB$15&amp;", "&amp;AB$16&amp;", "&amp;$A67&amp;", "&amp;$B67&amp;", "&amp;$C67&amp;"; ","")</f>
        <v>#REF!</v>
      </c>
      <c r="AI67" s="258" t="e">
        <f>IF(AND($E$8=1,#REF!&lt;0),AC$14&amp;", "&amp;AC$15&amp;", "&amp;AC$16&amp;", "&amp;$A67&amp;", "&amp;$B67&amp;", "&amp;$C67&amp;"; ","")</f>
        <v>#REF!</v>
      </c>
      <c r="AJ67" s="259" t="e">
        <f>IF(AND($E$8=1,#REF!&lt;0),AD$14&amp;", "&amp;AD$15&amp;", "&amp;AD$16&amp;", "&amp;$A67&amp;", "&amp;$B67&amp;", "&amp;$C67&amp;"; ","")</f>
        <v>#REF!</v>
      </c>
      <c r="AK67" s="794" t="e">
        <f>IF(AND($E$8=1,#REF!&lt;0),AE$14&amp;", "&amp;AE$15&amp;", "&amp;AE$16&amp;", "&amp;$A67&amp;", "&amp;$B67&amp;", "&amp;$C67&amp;"; ","")</f>
        <v>#REF!</v>
      </c>
      <c r="AL67" s="259" t="e">
        <f>IF(AND($E$8=1,#REF!&lt;0),AF$14&amp;", "&amp;AF$15&amp;", "&amp;AF$16&amp;", "&amp;$A67&amp;", "&amp;$B67&amp;", "&amp;$C67&amp;"; ","")</f>
        <v>#REF!</v>
      </c>
      <c r="AM67" s="803" t="e">
        <f>IF(AND($E$8=1,#REF!&lt;0),AG$14&amp;", "&amp;AG$15&amp;", "&amp;AG$16&amp;", "&amp;$A67&amp;", "&amp;$B67&amp;", "&amp;$C67&amp;"; ","")</f>
        <v>#REF!</v>
      </c>
      <c r="AN67" s="50"/>
      <c r="AO67" s="295"/>
      <c r="AP67" s="10"/>
      <c r="AQ67" s="265" t="e">
        <f>IF(AND($F$8=1,ABS(#REF!)&lt;&gt;INT(ABS(#REF!))),D$14&amp;", "&amp;D$15&amp;", "&amp;D$16&amp;", "&amp;$A67&amp;", "&amp;$B67&amp;", "&amp;$C67&amp;"; ","")</f>
        <v>#REF!</v>
      </c>
      <c r="AR67" s="258" t="e">
        <f>IF(AND($F$8=1,ABS(#REF!)&lt;&gt;INT(ABS(#REF!))),E$14&amp;", "&amp;E$15&amp;", "&amp;E$16&amp;", "&amp;$A67&amp;", "&amp;$B67&amp;", "&amp;$C67&amp;"; ","")</f>
        <v>#REF!</v>
      </c>
      <c r="AS67" s="259" t="e">
        <f>IF(AND($F$8=1,ABS(#REF!)&lt;&gt;INT(ABS(#REF!))),F$14&amp;", "&amp;F$15&amp;", "&amp;F$16&amp;", "&amp;$A67&amp;", "&amp;$B67&amp;", "&amp;$C67&amp;"; ","")</f>
        <v>#REF!</v>
      </c>
      <c r="AT67" s="258" t="e">
        <f>IF(AND($F$8=1,ABS(#REF!)&lt;&gt;INT(ABS(#REF!))),G$14&amp;", "&amp;G$15&amp;", "&amp;G$16&amp;", "&amp;$A67&amp;", "&amp;$B67&amp;", "&amp;$C67&amp;"; ","")</f>
        <v>#REF!</v>
      </c>
      <c r="AU67" s="299" t="e">
        <f>IF(AND($F$8=1,ABS(#REF!)&lt;&gt;INT(ABS(#REF!))),H$14&amp;", "&amp;H$15&amp;", "&amp;H$16&amp;", "&amp;$A67&amp;", "&amp;$B67&amp;", "&amp;$C67&amp;"; ","")</f>
        <v>#REF!</v>
      </c>
      <c r="AV67" s="299" t="e">
        <f>IF(AND($F$8=1,ABS(#REF!)&lt;&gt;INT(ABS(#REF!))),I$14&amp;", "&amp;I$15&amp;", "&amp;I$16&amp;", "&amp;$A67&amp;", "&amp;$B67&amp;", "&amp;$C67&amp;"; ","")</f>
        <v>#REF!</v>
      </c>
      <c r="AW67" s="265" t="e">
        <f>IF(AND($F$8=1,ABS(#REF!)&lt;&gt;INT(ABS(#REF!))),J$14&amp;", "&amp;J$15&amp;", "&amp;J$16&amp;", "&amp;$A67&amp;", "&amp;$B67&amp;", "&amp;$C67&amp;"; ","")</f>
        <v>#REF!</v>
      </c>
      <c r="AX67" s="258" t="e">
        <f>IF(AND($F$8=1,ABS(#REF!)&lt;&gt;INT(ABS(#REF!))),K$14&amp;", "&amp;K$15&amp;", "&amp;K$16&amp;", "&amp;$A67&amp;", "&amp;$B67&amp;", "&amp;$C67&amp;"; ","")</f>
        <v>#REF!</v>
      </c>
      <c r="AY67" s="259" t="e">
        <f>IF(AND($F$8=1,ABS(#REF!)&lt;&gt;INT(ABS(#REF!))),L$14&amp;", "&amp;L$15&amp;", "&amp;L$16&amp;", "&amp;$A67&amp;", "&amp;$B67&amp;", "&amp;$C67&amp;"; ","")</f>
        <v>#REF!</v>
      </c>
      <c r="AZ67" s="258" t="e">
        <f>IF(AND($F$8=1,ABS(#REF!)&lt;&gt;INT(ABS(#REF!))),M$14&amp;", "&amp;M$15&amp;", "&amp;M$16&amp;", "&amp;$A67&amp;", "&amp;$B67&amp;", "&amp;$C67&amp;"; ","")</f>
        <v>#REF!</v>
      </c>
      <c r="BA67" s="299" t="e">
        <f>IF(AND($F$8=1,ABS(#REF!)&lt;&gt;INT(ABS(#REF!))),N$14&amp;", "&amp;N$15&amp;", "&amp;N$16&amp;", "&amp;$A67&amp;", "&amp;$B67&amp;", "&amp;$C67&amp;"; ","")</f>
        <v>#REF!</v>
      </c>
      <c r="BB67" s="803" t="e">
        <f>IF(AND($F$8=1,ABS(#REF!)&lt;&gt;INT(ABS(#REF!))),O$14&amp;", "&amp;O$15&amp;", "&amp;O$16&amp;", "&amp;$A67&amp;", "&amp;$B67&amp;", "&amp;$C67&amp;"; ","")</f>
        <v>#REF!</v>
      </c>
      <c r="BC67" s="265" t="e">
        <f>IF(AND($F$8=1,ABS(#REF!)&lt;&gt;INT(ABS(#REF!))),P$14&amp;", "&amp;P$15&amp;", "&amp;P$16&amp;", "&amp;$A67&amp;", "&amp;$B67&amp;", "&amp;$C67&amp;"; ","")</f>
        <v>#REF!</v>
      </c>
      <c r="BD67" s="258" t="e">
        <f>IF(AND($F$8=1,ABS(#REF!)&lt;&gt;INT(ABS(#REF!))),Q$14&amp;", "&amp;Q$15&amp;", "&amp;Q$16&amp;", "&amp;$A67&amp;", "&amp;$B67&amp;", "&amp;$C67&amp;"; ","")</f>
        <v>#REF!</v>
      </c>
      <c r="BE67" s="259" t="e">
        <f>IF(AND($F$8=1,ABS(#REF!)&lt;&gt;INT(ABS(#REF!))),R$14&amp;", "&amp;R$15&amp;", "&amp;R$16&amp;", "&amp;$A67&amp;", "&amp;$B67&amp;", "&amp;$C67&amp;"; ","")</f>
        <v>#REF!</v>
      </c>
      <c r="BF67" s="258" t="e">
        <f>IF(AND($F$8=1,ABS(#REF!)&lt;&gt;INT(ABS(#REF!))),S$14&amp;", "&amp;S$15&amp;", "&amp;S$16&amp;", "&amp;$A67&amp;", "&amp;$B67&amp;", "&amp;$C67&amp;"; ","")</f>
        <v>#REF!</v>
      </c>
      <c r="BG67" s="299" t="e">
        <f>IF(AND($F$8=1,ABS(#REF!)&lt;&gt;INT(ABS(#REF!))),T$14&amp;", "&amp;T$15&amp;", "&amp;T$16&amp;", "&amp;$A67&amp;", "&amp;$B67&amp;", "&amp;$C67&amp;"; ","")</f>
        <v>#REF!</v>
      </c>
      <c r="BH67" s="803" t="e">
        <f>IF(AND($F$8=1,ABS(#REF!)&lt;&gt;INT(ABS(#REF!))),U$14&amp;", "&amp;U$15&amp;", "&amp;U$16&amp;", "&amp;$A67&amp;", "&amp;$B67&amp;", "&amp;$C67&amp;"; ","")</f>
        <v>#REF!</v>
      </c>
      <c r="BI67" s="265" t="e">
        <f>IF(AND($F$8=1,ABS(#REF!)&lt;&gt;INT(ABS(#REF!))),V$14&amp;", "&amp;V$15&amp;", "&amp;V$16&amp;", "&amp;$A67&amp;", "&amp;$B67&amp;", "&amp;$C67&amp;"; ","")</f>
        <v>#REF!</v>
      </c>
      <c r="BJ67" s="258" t="e">
        <f>IF(AND($F$8=1,ABS(#REF!)&lt;&gt;INT(ABS(#REF!))),W$14&amp;", "&amp;W$15&amp;", "&amp;W$16&amp;", "&amp;$A67&amp;", "&amp;$B67&amp;", "&amp;$C67&amp;"; ","")</f>
        <v>#REF!</v>
      </c>
      <c r="BK67" s="259" t="e">
        <f>IF(AND($F$8=1,ABS(#REF!)&lt;&gt;INT(ABS(#REF!))),X$14&amp;", "&amp;X$15&amp;", "&amp;X$16&amp;", "&amp;$A67&amp;", "&amp;$B67&amp;", "&amp;$C67&amp;"; ","")</f>
        <v>#REF!</v>
      </c>
      <c r="BL67" s="258" t="e">
        <f>IF(AND($F$8=1,ABS(#REF!)&lt;&gt;INT(ABS(#REF!))),Y$14&amp;", "&amp;Y$15&amp;", "&amp;Y$16&amp;", "&amp;$A67&amp;", "&amp;$B67&amp;", "&amp;$C67&amp;"; ","")</f>
        <v>#REF!</v>
      </c>
      <c r="BM67" s="299" t="e">
        <f>IF(AND($F$8=1,ABS(#REF!)&lt;&gt;INT(ABS(#REF!))),Z$14&amp;", "&amp;Z$15&amp;", "&amp;Z$16&amp;", "&amp;$A67&amp;", "&amp;$B67&amp;", "&amp;$C67&amp;"; ","")</f>
        <v>#REF!</v>
      </c>
      <c r="BN67" s="803" t="e">
        <f>IF(AND($F$8=1,ABS(#REF!)&lt;&gt;INT(ABS(#REF!))),AA$14&amp;", "&amp;AA$15&amp;", "&amp;AA$16&amp;", "&amp;$A67&amp;", "&amp;$B67&amp;", "&amp;$C67&amp;"; ","")</f>
        <v>#REF!</v>
      </c>
      <c r="BO67" s="50"/>
      <c r="BP67" s="295"/>
      <c r="BQ67" s="10"/>
      <c r="BR67" s="281"/>
      <c r="BS67" s="280"/>
      <c r="BT67" s="288"/>
      <c r="BU67" s="280"/>
      <c r="BV67" s="305"/>
      <c r="BW67" s="305"/>
      <c r="BX67" s="281"/>
      <c r="BY67" s="280"/>
      <c r="BZ67" s="288"/>
      <c r="CA67" s="280"/>
      <c r="CB67" s="305"/>
      <c r="CC67" s="805"/>
      <c r="CD67" s="305"/>
      <c r="CE67" s="809"/>
      <c r="CF67" s="305"/>
      <c r="CG67" s="809"/>
      <c r="CH67" s="305"/>
      <c r="CI67" s="305"/>
      <c r="CJ67" s="281"/>
      <c r="CK67" s="280"/>
      <c r="CL67" s="288"/>
      <c r="CM67" s="280"/>
      <c r="CN67" s="305"/>
      <c r="CO67" s="304"/>
      <c r="CP67" s="50"/>
      <c r="CQ67" s="3"/>
      <c r="CR67" s="3"/>
      <c r="CS67" s="3"/>
      <c r="CT67" s="3"/>
      <c r="CU67" s="38" t="s">
        <v>124</v>
      </c>
      <c r="CV67" s="868" t="e">
        <f>CV$45</f>
        <v>#REF!</v>
      </c>
      <c r="CW67" s="582" t="e">
        <f>CW$45</f>
        <v>#REF!</v>
      </c>
      <c r="CX67" s="581" t="e">
        <f>CV$45</f>
        <v>#REF!</v>
      </c>
      <c r="CY67" s="790" t="e">
        <f>CW$45</f>
        <v>#REF!</v>
      </c>
      <c r="CZ67" s="782" t="e">
        <f>CV$45</f>
        <v>#REF!</v>
      </c>
      <c r="DA67" s="783" t="e">
        <f>CW$45</f>
        <v>#REF!</v>
      </c>
      <c r="DB67" s="869" t="e">
        <f>DB$45</f>
        <v>#REF!</v>
      </c>
      <c r="DC67" s="582" t="e">
        <f>DC$45</f>
        <v>#REF!</v>
      </c>
      <c r="DD67" s="581" t="e">
        <f>DB$45</f>
        <v>#REF!</v>
      </c>
      <c r="DE67" s="790" t="e">
        <f>DC$45</f>
        <v>#REF!</v>
      </c>
      <c r="DF67" s="782" t="e">
        <f>DB$45</f>
        <v>#REF!</v>
      </c>
      <c r="DG67" s="783" t="e">
        <f>DC$45</f>
        <v>#REF!</v>
      </c>
      <c r="DH67" s="868" t="e">
        <f>DH$45</f>
        <v>#REF!</v>
      </c>
      <c r="DI67" s="582" t="e">
        <f>DI$45</f>
        <v>#REF!</v>
      </c>
      <c r="DJ67" s="581" t="e">
        <f>DH$45</f>
        <v>#REF!</v>
      </c>
      <c r="DK67" s="790" t="e">
        <f>DI$45</f>
        <v>#REF!</v>
      </c>
      <c r="DL67" s="782" t="e">
        <f>DH$45</f>
        <v>#REF!</v>
      </c>
      <c r="DM67" s="783" t="e">
        <f>DI$45</f>
        <v>#REF!</v>
      </c>
      <c r="DN67" s="868" t="e">
        <f>DN$45</f>
        <v>#REF!</v>
      </c>
      <c r="DO67" s="870" t="e">
        <f>DO$45</f>
        <v>#REF!</v>
      </c>
      <c r="DP67" s="885" t="e">
        <f>DN$45</f>
        <v>#REF!</v>
      </c>
      <c r="DQ67" s="790" t="e">
        <f>DO$45</f>
        <v>#REF!</v>
      </c>
      <c r="DR67" s="782" t="e">
        <f>DN$45</f>
        <v>#REF!</v>
      </c>
      <c r="DS67" s="783" t="e">
        <f>DO$45</f>
        <v>#REF!</v>
      </c>
      <c r="DT67" s="868" t="e">
        <f>DT$45</f>
        <v>#REF!</v>
      </c>
      <c r="DU67" s="582" t="e">
        <f>DU$45</f>
        <v>#REF!</v>
      </c>
      <c r="DV67" s="581" t="e">
        <f>DT$45</f>
        <v>#REF!</v>
      </c>
      <c r="DW67" s="790" t="e">
        <f>DU$45</f>
        <v>#REF!</v>
      </c>
      <c r="DX67" s="782" t="e">
        <f>DT$45</f>
        <v>#REF!</v>
      </c>
      <c r="DY67" s="783" t="e">
        <f>DU$45</f>
        <v>#REF!</v>
      </c>
      <c r="DZ67" s="3"/>
      <c r="EA67" s="295"/>
      <c r="EB67" s="10"/>
      <c r="EC67" s="265" t="e">
        <f>IF(AND($I$8=1,#REF!&lt;&gt;ROUND(#REF!,2)),AB$15&amp;", "&amp;AB$16&amp;", "&amp;$A67&amp;", "&amp;$B67&amp;", "&amp;$C67&amp;"; ","")</f>
        <v>#REF!</v>
      </c>
      <c r="ED67" s="258" t="e">
        <f>IF(AND($I$8=1,#REF!&lt;&gt;ROUND(#REF!,2)),AC$15&amp;", "&amp;AC$16&amp;", "&amp;$A67&amp;", "&amp;$B67&amp;", "&amp;$C67&amp;"; ","")</f>
        <v>#REF!</v>
      </c>
      <c r="EE67" s="259" t="e">
        <f>IF(AND($I$8=1,#REF!&lt;&gt;ROUND(#REF!,2)),AD$15&amp;", "&amp;AD$16&amp;", "&amp;$A67&amp;", "&amp;$B67&amp;", "&amp;$C67&amp;"; ","")</f>
        <v>#REF!</v>
      </c>
      <c r="EF67" s="258" t="e">
        <f>IF(AND($I$8=1,#REF!&lt;&gt;ROUND(#REF!,2)),AE$15&amp;", "&amp;AE$16&amp;", "&amp;$A67&amp;", "&amp;$B67&amp;", "&amp;$C67&amp;"; ","")</f>
        <v>#REF!</v>
      </c>
      <c r="EG67" s="299" t="e">
        <f>IF(AND($I$8=1,#REF!&lt;&gt;ROUND(#REF!,2)),AF$15&amp;", "&amp;AF$16&amp;", "&amp;$A67&amp;", "&amp;$B67&amp;", "&amp;$C67&amp;"; ","")</f>
        <v>#REF!</v>
      </c>
      <c r="EH67" s="266" t="e">
        <f>IF(AND($I$8=1,#REF!&lt;&gt;ROUND(#REF!,2)),AG$15&amp;", "&amp;AG$16&amp;", "&amp;$A67&amp;", "&amp;$B67&amp;", "&amp;$C67&amp;"; ","")</f>
        <v>#REF!</v>
      </c>
      <c r="EI67" s="50"/>
      <c r="EJ67" s="295"/>
      <c r="EK67" s="10"/>
      <c r="EL67" s="265" t="e">
        <f>IF(AND($J$8=1,#REF!&gt;#REF!),AB$15&amp;", "&amp;AB$16&amp;", "&amp;$A67&amp;", "&amp;$B67&amp;", "&amp;$C67&amp;"; ","")</f>
        <v>#REF!</v>
      </c>
      <c r="EM67" s="258" t="e">
        <f>IF(AND($J$8=1,#REF!&gt;#REF!),AC$15&amp;", "&amp;AC$16&amp;", "&amp;$A67&amp;", "&amp;$B67&amp;", "&amp;$C67&amp;"; ","")</f>
        <v>#REF!</v>
      </c>
      <c r="EN67" s="259" t="e">
        <f>IF(AND($J$8=1,#REF!&gt;#REF!),AD$15&amp;", "&amp;AD$16&amp;", "&amp;$A67&amp;", "&amp;$B67&amp;", "&amp;$C67&amp;"; ","")</f>
        <v>#REF!</v>
      </c>
      <c r="EO67" s="258" t="e">
        <f>IF(AND($J$8=1,#REF!&gt;#REF!),AE$15&amp;", "&amp;AE$16&amp;", "&amp;$A67&amp;", "&amp;$B67&amp;", "&amp;$C67&amp;"; ","")</f>
        <v>#REF!</v>
      </c>
      <c r="EP67" s="812" t="e">
        <f>IF(AND($J$8=1,#REF!&gt;#REF!),AF$15&amp;", "&amp;AF$16&amp;", "&amp;$A67&amp;", "&amp;$B67&amp;", "&amp;$C67&amp;"; ","")</f>
        <v>#REF!</v>
      </c>
      <c r="EQ67" s="266" t="e">
        <f>IF(AND($J$8=1,#REF!&gt;#REF!),AG$15&amp;", "&amp;AG$16&amp;", "&amp;$A67&amp;", "&amp;$B67&amp;", "&amp;$C67&amp;"; ","")</f>
        <v>#REF!</v>
      </c>
      <c r="ER67" s="50"/>
      <c r="ES67" s="295"/>
      <c r="ET67" s="10"/>
      <c r="EU67" s="265" t="e">
        <f>IF(AND($K$8=1,#REF!&gt;0),IF((#REF!/#REF!)&lt;0.03,AB$15&amp;", "&amp;AB$16&amp;", "&amp;$A67&amp;", "&amp;$B67&amp;", "&amp;$C67&amp;"; ",""),"")</f>
        <v>#REF!</v>
      </c>
      <c r="EV67" s="258" t="e">
        <f>IF(AND($K$8=1,#REF!&gt;0),IF((#REF!/#REF!)&lt;0.03,AC$15&amp;", "&amp;AC$16&amp;", "&amp;$A67&amp;", "&amp;$B67&amp;", "&amp;$C67&amp;"; ",""),"")</f>
        <v>#REF!</v>
      </c>
      <c r="EW67" s="259" t="e">
        <f>IF(AND($K$8=1,#REF!&gt;0),IF((#REF!/#REF!)&lt;0.03,AD$15&amp;", "&amp;AD$16&amp;", "&amp;$A67&amp;", "&amp;$B67&amp;", "&amp;$C67&amp;"; ",""),"")</f>
        <v>#REF!</v>
      </c>
      <c r="EX67" s="258" t="e">
        <f>IF(AND($K$8=1,#REF!&gt;0),IF((#REF!/#REF!)&lt;0.03,AE$15&amp;", "&amp;AE$16&amp;", "&amp;$A67&amp;", "&amp;$B67&amp;", "&amp;$C67&amp;"; ",""),"")</f>
        <v>#REF!</v>
      </c>
      <c r="EY67" s="812" t="e">
        <f>IF(AND($K$8=1,#REF!&gt;0),IF((#REF!/#REF!)&lt;0.03,AF$15&amp;", "&amp;AF$16&amp;", "&amp;$A67&amp;", "&amp;$B67&amp;", "&amp;$C67&amp;"; ",""),"")</f>
        <v>#REF!</v>
      </c>
      <c r="EZ67" s="266" t="e">
        <f>IF(AND($K$8=1,#REF!&gt;0),IF((#REF!/#REF!)&lt;0.03,AG$15&amp;", "&amp;AG$16&amp;", "&amp;$A67&amp;", "&amp;$B67&amp;", "&amp;$C67&amp;"; ",""),"")</f>
        <v>#REF!</v>
      </c>
      <c r="FA67" s="50"/>
      <c r="FB67" s="3"/>
      <c r="FC67" s="323"/>
      <c r="FD67" s="10"/>
      <c r="FE67" s="265" t="e">
        <f>IF(AND($Q$8=1,SUM(#REF!,#REF!)&gt;$FC$22,#REF!=0),P$15&amp;", "&amp;P$16&amp;", "&amp;$A67&amp;", "&amp;$B67&amp;", "&amp;$C67&amp;"; ","")</f>
        <v>#REF!</v>
      </c>
      <c r="FF67" s="258" t="e">
        <f>IF(AND($Q$8=1,SUM(#REF!,#REF!)&gt;$FC$22,#REF!=0),Q$15&amp;", "&amp;Q$16&amp;", "&amp;$A67&amp;", "&amp;$B67&amp;", "&amp;$C67&amp;"; ","")</f>
        <v>#REF!</v>
      </c>
      <c r="FG67" s="259" t="e">
        <f>IF(AND($Q$8=1,SUM(#REF!,#REF!)&gt;$FC$22,#REF!=0),R$15&amp;", "&amp;R$16&amp;", "&amp;$A67&amp;", "&amp;$B67&amp;", "&amp;$C67&amp;"; ","")</f>
        <v>#REF!</v>
      </c>
      <c r="FH67" s="258" t="e">
        <f>IF(AND($Q$8=1,SUM(#REF!,#REF!)&gt;$FC$22,#REF!=0),S$15&amp;", "&amp;S$16&amp;", "&amp;$A67&amp;", "&amp;$B67&amp;", "&amp;$C67&amp;"; ","")</f>
        <v>#REF!</v>
      </c>
      <c r="FI67" s="812" t="e">
        <f>IF(AND($Q$8=1,SUM(#REF!,#REF!)&gt;$FC$22,#REF!=0),T$15&amp;", "&amp;T$16&amp;", "&amp;$A67&amp;", "&amp;$B67&amp;", "&amp;$C67&amp;"; ","")</f>
        <v>#REF!</v>
      </c>
      <c r="FJ67" s="266" t="e">
        <f>IF(AND($Q$8=1,SUM(#REF!,#REF!)&gt;$FC$22,#REF!=0),U$15&amp;", "&amp;U$16&amp;", "&amp;$A67&amp;", "&amp;$B67&amp;", "&amp;$C67&amp;"; ","")</f>
        <v>#REF!</v>
      </c>
      <c r="FK67" s="324"/>
      <c r="FL67" s="323"/>
      <c r="FM67" s="10"/>
      <c r="FN67" s="265" t="e">
        <f>IF(AND($R$8=1,SUM(#REF!,#REF!)&gt;0,SUM(#REF!,#REF!)=ABS(#REF!)),P$15&amp;", "&amp;P$16&amp;", "&amp;$A67&amp;", "&amp;$B67&amp;", "&amp;$C67&amp;"; ","")</f>
        <v>#REF!</v>
      </c>
      <c r="FO67" s="258" t="e">
        <f>IF(AND($R$8=1,SUM(#REF!,#REF!)&gt;0,SUM(#REF!,#REF!)=ABS(#REF!)),Q$15&amp;", "&amp;Q$16&amp;", "&amp;$A67&amp;", "&amp;$B67&amp;", "&amp;$C67&amp;"; ","")</f>
        <v>#REF!</v>
      </c>
      <c r="FP67" s="259" t="e">
        <f>IF(AND($R$8=1,SUM(#REF!,#REF!)&gt;0,SUM(#REF!,#REF!)=ABS(#REF!)),R$15&amp;", "&amp;R$16&amp;", "&amp;$A67&amp;", "&amp;$B67&amp;", "&amp;$C67&amp;"; ","")</f>
        <v>#REF!</v>
      </c>
      <c r="FQ67" s="258" t="e">
        <f>IF(AND($R$8=1,SUM(#REF!,#REF!)&gt;0,SUM(#REF!,#REF!)=ABS(#REF!)),S$15&amp;", "&amp;S$16&amp;", "&amp;$A67&amp;", "&amp;$B67&amp;", "&amp;$C67&amp;"; ","")</f>
        <v>#REF!</v>
      </c>
      <c r="FR67" s="812" t="e">
        <f>IF(AND($R$8=1,SUM(#REF!,#REF!)&gt;0,SUM(#REF!,#REF!)=ABS(#REF!)),T$15&amp;", "&amp;T$16&amp;", "&amp;$A67&amp;", "&amp;$B67&amp;", "&amp;$C67&amp;"; ","")</f>
        <v>#REF!</v>
      </c>
      <c r="FS67" s="266" t="e">
        <f>IF(AND($R$8=1,SUM(#REF!,#REF!)&gt;0,SUM(#REF!,#REF!)=ABS(#REF!)),U$15&amp;", "&amp;U$16&amp;", "&amp;$A67&amp;", "&amp;$B67&amp;", "&amp;$C67&amp;"; ","")</f>
        <v>#REF!</v>
      </c>
      <c r="FT67" s="324"/>
      <c r="FU67" s="3"/>
      <c r="FV67" s="3"/>
      <c r="FW67" s="3"/>
      <c r="FX67" s="3"/>
      <c r="FY67" s="3"/>
      <c r="FZ67" s="3"/>
      <c r="GA67" s="3"/>
      <c r="GB67" s="3"/>
      <c r="GC67" s="3"/>
      <c r="GD67" s="323"/>
      <c r="GE67" s="10"/>
      <c r="GF67" s="265" t="e">
        <f>IF(AND($T$8=1,#REF!&gt;0,EU67=""),IF((#REF!/#REF!)&lt;0.25,AB$15&amp;", "&amp;AB$16&amp;", "&amp;$A67&amp;", "&amp;$B67&amp;", "&amp;$C67&amp;"; ",""),"")</f>
        <v>#REF!</v>
      </c>
      <c r="GG67" s="258" t="e">
        <f>IF(AND($T$8=1,#REF!&gt;0,EV67=""),IF((#REF!/#REF!)&lt;0.25,AC$15&amp;", "&amp;AC$16&amp;", "&amp;$A67&amp;", "&amp;$B67&amp;", "&amp;$C67&amp;"; ",""),"")</f>
        <v>#REF!</v>
      </c>
      <c r="GH67" s="259" t="e">
        <f>IF(AND($T$8=1,#REF!&gt;0,EW67=""),IF((#REF!/#REF!)&lt;0.25,AD$15&amp;", "&amp;AD$16&amp;", "&amp;$A67&amp;", "&amp;$B67&amp;", "&amp;$C67&amp;"; ",""),"")</f>
        <v>#REF!</v>
      </c>
      <c r="GI67" s="258" t="e">
        <f>IF(AND($T$8=1,#REF!&gt;0,EX67=""),IF((#REF!/#REF!)&lt;0.25,AE$15&amp;", "&amp;AE$16&amp;", "&amp;$A67&amp;", "&amp;$B67&amp;", "&amp;$C67&amp;"; ",""),"")</f>
        <v>#REF!</v>
      </c>
      <c r="GJ67" s="812" t="e">
        <f>IF(AND($T$8=1,#REF!&gt;0,EY67=""),IF((#REF!/#REF!)&lt;0.25,AF$15&amp;", "&amp;AF$16&amp;", "&amp;$A67&amp;", "&amp;$B67&amp;", "&amp;$C67&amp;"; ",""),"")</f>
        <v>#REF!</v>
      </c>
      <c r="GK67" s="266" t="e">
        <f>IF(AND($T$8=1,#REF!&gt;0,EZ67=""),IF((#REF!/#REF!)&lt;0.25,AG$15&amp;", "&amp;AG$16&amp;", "&amp;$A67&amp;", "&amp;$B67&amp;", "&amp;$C67&amp;"; ",""),"")</f>
        <v>#REF!</v>
      </c>
      <c r="GL67" s="324"/>
      <c r="GM67" s="323"/>
      <c r="GN67" s="10"/>
      <c r="GO67" s="265" t="e">
        <f>IF(AND($U$8=1,$B67="Long length",#REF!&lt;&gt;0),D$15&amp;", "&amp;D$16&amp;", "&amp;$A67&amp;", "&amp;$B67&amp;", "&amp;$C67&amp;"; ","")</f>
        <v>#REF!</v>
      </c>
      <c r="GP67" s="258" t="e">
        <f>IF(AND($U$8=1,$B67="Long length",#REF!&lt;&gt;0),E$15&amp;", "&amp;E$16&amp;", "&amp;$A67&amp;", "&amp;$B67&amp;", "&amp;$C67&amp;"; ","")</f>
        <v>#REF!</v>
      </c>
      <c r="GQ67" s="259" t="e">
        <f>IF(AND($U$8=1,$B67="Long length",#REF!&lt;&gt;0),F$15&amp;", "&amp;F$16&amp;", "&amp;$A67&amp;", "&amp;$B67&amp;", "&amp;$C67&amp;"; ","")</f>
        <v>#REF!</v>
      </c>
      <c r="GR67" s="258" t="e">
        <f>IF(AND($U$8=1,$B67="Long length",#REF!&lt;&gt;0),G$15&amp;", "&amp;G$16&amp;", "&amp;$A67&amp;", "&amp;$B67&amp;", "&amp;$C67&amp;"; ","")</f>
        <v>#REF!</v>
      </c>
      <c r="GS67" s="812" t="e">
        <f>IF(AND($U$8=1,$B67="Long length",#REF!&lt;&gt;0),H$15&amp;", "&amp;H$16&amp;", "&amp;$A67&amp;", "&amp;$B67&amp;", "&amp;$C67&amp;"; ","")</f>
        <v>#REF!</v>
      </c>
      <c r="GT67" s="266" t="e">
        <f>IF(AND($U$8=1,$B67="Long length",#REF!&lt;&gt;0),I$15&amp;", "&amp;I$16&amp;", "&amp;$A67&amp;", "&amp;$B67&amp;", "&amp;$C67&amp;"; ","")</f>
        <v>#REF!</v>
      </c>
      <c r="GU67" s="324"/>
    </row>
    <row r="68" spans="1:203" ht="13.5" x14ac:dyDescent="0.2">
      <c r="A68" s="3" t="s">
        <v>11303</v>
      </c>
      <c r="B68" s="3" t="s">
        <v>11274</v>
      </c>
      <c r="C68" s="3" t="s">
        <v>11275</v>
      </c>
      <c r="E68" s="295"/>
      <c r="F68" s="10"/>
      <c r="G68" s="264" t="e">
        <f>IF(AND($D$8=1,#REF!&gt;0),P$15&amp;", "&amp;P$16&amp;", "&amp;$A68&amp;", "&amp;$B68&amp;", "&amp;$C68&amp;"; ","")</f>
        <v>#REF!</v>
      </c>
      <c r="H68" s="255" t="e">
        <f>IF(AND($D$8=1,#REF!&gt;0),Q$15&amp;", "&amp;Q$16&amp;", "&amp;$A68&amp;", "&amp;$B68&amp;", "&amp;$C68&amp;"; ","")</f>
        <v>#REF!</v>
      </c>
      <c r="I68" s="256" t="e">
        <f>IF(AND($D$8=1,#REF!&gt;0),R$15&amp;", "&amp;R$16&amp;", "&amp;$A68&amp;", "&amp;$B68&amp;", "&amp;$C68&amp;"; ","")</f>
        <v>#REF!</v>
      </c>
      <c r="J68" s="255" t="e">
        <f>IF(AND($D$8=1,#REF!&gt;0),S$15&amp;", "&amp;S$16&amp;", "&amp;$A68&amp;", "&amp;$B68&amp;", "&amp;$C68&amp;"; ","")</f>
        <v>#REF!</v>
      </c>
      <c r="K68" s="298" t="e">
        <f>IF(AND($D$8=1,#REF!&gt;0),T$15&amp;", "&amp;T$16&amp;", "&amp;$A68&amp;", "&amp;$B68&amp;", "&amp;$C68&amp;"; ","")</f>
        <v>#REF!</v>
      </c>
      <c r="L68" s="293" t="e">
        <f>IF(AND($D$8=1,#REF!&gt;0),U$15&amp;", "&amp;U$16&amp;", "&amp;$A68&amp;", "&amp;$B68&amp;", "&amp;$C68&amp;"; ","")</f>
        <v>#REF!</v>
      </c>
      <c r="M68" s="50"/>
      <c r="N68" s="295"/>
      <c r="O68" s="10"/>
      <c r="P68" s="264" t="e">
        <f>IF(AND($E$8=1,#REF!&lt;0),D$14&amp;", "&amp;D$15&amp;", "&amp;D$16&amp;", "&amp;$A68&amp;", "&amp;$B68&amp;", "&amp;$C68&amp;"; ","")</f>
        <v>#REF!</v>
      </c>
      <c r="Q68" s="255" t="e">
        <f>IF(AND($E$8=1,#REF!&lt;0),E$14&amp;", "&amp;E$15&amp;", "&amp;E$16&amp;", "&amp;$A68&amp;", "&amp;$B68&amp;", "&amp;$C68&amp;"; ","")</f>
        <v>#REF!</v>
      </c>
      <c r="R68" s="256" t="e">
        <f>IF(AND($E$8=1,#REF!&lt;0),F$14&amp;", "&amp;F$15&amp;", "&amp;F$16&amp;", "&amp;$A68&amp;", "&amp;$B68&amp;", "&amp;$C68&amp;"; ","")</f>
        <v>#REF!</v>
      </c>
      <c r="S68" s="255" t="e">
        <f>IF(AND($E$8=1,#REF!&lt;0),G$14&amp;", "&amp;G$15&amp;", "&amp;G$16&amp;", "&amp;$A68&amp;", "&amp;$B68&amp;", "&amp;$C68&amp;"; ","")</f>
        <v>#REF!</v>
      </c>
      <c r="T68" s="298" t="e">
        <f>IF(AND($E$8=1,#REF!&lt;0),H$14&amp;", "&amp;H$15&amp;", "&amp;H$16&amp;", "&amp;$A68&amp;", "&amp;$B68&amp;", "&amp;$C68&amp;"; ","")</f>
        <v>#REF!</v>
      </c>
      <c r="U68" s="298" t="e">
        <f>IF(AND($E$8=1,#REF!&lt;0),I$14&amp;", "&amp;I$15&amp;", "&amp;I$16&amp;", "&amp;$A68&amp;", "&amp;$B68&amp;", "&amp;$C68&amp;"; ","")</f>
        <v>#REF!</v>
      </c>
      <c r="V68" s="264" t="e">
        <f>IF(AND($E$8=1,#REF!&lt;0),J$14&amp;", "&amp;J$15&amp;", "&amp;J$16&amp;", "&amp;$A68&amp;", "&amp;$B68&amp;", "&amp;$C68&amp;"; ","")</f>
        <v>#REF!</v>
      </c>
      <c r="W68" s="255" t="e">
        <f>IF(AND($E$8=1,#REF!&lt;0),K$14&amp;", "&amp;K$15&amp;", "&amp;K$16&amp;", "&amp;$A68&amp;", "&amp;$B68&amp;", "&amp;$C68&amp;"; ","")</f>
        <v>#REF!</v>
      </c>
      <c r="X68" s="256" t="e">
        <f>IF(AND($E$8=1,#REF!&lt;0),L$14&amp;", "&amp;L$15&amp;", "&amp;L$16&amp;", "&amp;$A68&amp;", "&amp;$B68&amp;", "&amp;$C68&amp;"; ","")</f>
        <v>#REF!</v>
      </c>
      <c r="Y68" s="255" t="e">
        <f>IF(AND($E$8=1,#REF!&lt;0),M$14&amp;", "&amp;M$15&amp;", "&amp;M$16&amp;", "&amp;$A68&amp;", "&amp;$B68&amp;", "&amp;$C68&amp;"; ","")</f>
        <v>#REF!</v>
      </c>
      <c r="Z68" s="298" t="e">
        <f>IF(AND($E$8=1,#REF!&lt;0),N$14&amp;", "&amp;N$15&amp;", "&amp;N$16&amp;", "&amp;$A68&amp;", "&amp;$B68&amp;", "&amp;$C68&amp;"; ","")</f>
        <v>#REF!</v>
      </c>
      <c r="AA68" s="298" t="e">
        <f>IF(AND($E$8=1,#REF!&lt;0),O$14&amp;", "&amp;O$15&amp;", "&amp;O$16&amp;", "&amp;$A68&amp;", "&amp;$B68&amp;", "&amp;$C68&amp;"; ","")</f>
        <v>#REF!</v>
      </c>
      <c r="AB68" s="264" t="e">
        <f>IF(AND($E$8=1,#REF!&lt;0),V$14&amp;", "&amp;V$15&amp;", "&amp;V$16&amp;", "&amp;$A68&amp;", "&amp;$B68&amp;", "&amp;$C68&amp;"; ","")</f>
        <v>#REF!</v>
      </c>
      <c r="AC68" s="255" t="e">
        <f>IF(AND($E$8=1,#REF!&lt;0),W$14&amp;", "&amp;W$15&amp;", "&amp;W$16&amp;", "&amp;$A68&amp;", "&amp;$B68&amp;", "&amp;$C68&amp;"; ","")</f>
        <v>#REF!</v>
      </c>
      <c r="AD68" s="256" t="e">
        <f>IF(AND($E$8=1,#REF!&lt;0),X$14&amp;", "&amp;X$15&amp;", "&amp;X$16&amp;", "&amp;$A68&amp;", "&amp;$B68&amp;", "&amp;$C68&amp;"; ","")</f>
        <v>#REF!</v>
      </c>
      <c r="AE68" s="257" t="e">
        <f>IF(AND($E$8=1,#REF!&lt;0),Y$14&amp;", "&amp;Y$15&amp;", "&amp;Y$16&amp;", "&amp;$A68&amp;", "&amp;$B68&amp;", "&amp;$C68&amp;"; ","")</f>
        <v>#REF!</v>
      </c>
      <c r="AF68" s="256" t="e">
        <f>IF(AND($E$8=1,#REF!&lt;0),Z$14&amp;", "&amp;Z$15&amp;", "&amp;Z$16&amp;", "&amp;$A68&amp;", "&amp;$B68&amp;", "&amp;$C68&amp;"; ","")</f>
        <v>#REF!</v>
      </c>
      <c r="AG68" s="298" t="e">
        <f>IF(AND($E$8=1,#REF!&lt;0),AA$14&amp;", "&amp;AA$15&amp;", "&amp;AA$16&amp;", "&amp;$A68&amp;", "&amp;$B68&amp;", "&amp;$C68&amp;"; ","")</f>
        <v>#REF!</v>
      </c>
      <c r="AH68" s="264" t="e">
        <f>IF(AND($E$8=1,#REF!&lt;0),AB$14&amp;", "&amp;AB$15&amp;", "&amp;AB$16&amp;", "&amp;$A68&amp;", "&amp;$B68&amp;", "&amp;$C68&amp;"; ","")</f>
        <v>#REF!</v>
      </c>
      <c r="AI68" s="255" t="e">
        <f>IF(AND($E$8=1,#REF!&lt;0),AC$14&amp;", "&amp;AC$15&amp;", "&amp;AC$16&amp;", "&amp;$A68&amp;", "&amp;$B68&amp;", "&amp;$C68&amp;"; ","")</f>
        <v>#REF!</v>
      </c>
      <c r="AJ68" s="256" t="e">
        <f>IF(AND($E$8=1,#REF!&lt;0),AD$14&amp;", "&amp;AD$15&amp;", "&amp;AD$16&amp;", "&amp;$A68&amp;", "&amp;$B68&amp;", "&amp;$C68&amp;"; ","")</f>
        <v>#REF!</v>
      </c>
      <c r="AK68" s="257" t="e">
        <f>IF(AND($E$8=1,#REF!&lt;0),AE$14&amp;", "&amp;AE$15&amp;", "&amp;AE$16&amp;", "&amp;$A68&amp;", "&amp;$B68&amp;", "&amp;$C68&amp;"; ","")</f>
        <v>#REF!</v>
      </c>
      <c r="AL68" s="256" t="e">
        <f>IF(AND($E$8=1,#REF!&lt;0),AF$14&amp;", "&amp;AF$15&amp;", "&amp;AF$16&amp;", "&amp;$A68&amp;", "&amp;$B68&amp;", "&amp;$C68&amp;"; ","")</f>
        <v>#REF!</v>
      </c>
      <c r="AM68" s="802" t="e">
        <f>IF(AND($E$8=1,#REF!&lt;0),AG$14&amp;", "&amp;AG$15&amp;", "&amp;AG$16&amp;", "&amp;$A68&amp;", "&amp;$B68&amp;", "&amp;$C68&amp;"; ","")</f>
        <v>#REF!</v>
      </c>
      <c r="AN68" s="50"/>
      <c r="AO68" s="295"/>
      <c r="AP68" s="10"/>
      <c r="AQ68" s="264" t="e">
        <f>IF(AND($F$8=1,ABS(#REF!)&lt;&gt;INT(ABS(#REF!))),D$14&amp;", "&amp;D$15&amp;", "&amp;D$16&amp;", "&amp;$A68&amp;", "&amp;$B68&amp;", "&amp;$C68&amp;"; ","")</f>
        <v>#REF!</v>
      </c>
      <c r="AR68" s="255" t="e">
        <f>IF(AND($F$8=1,ABS(#REF!)&lt;&gt;INT(ABS(#REF!))),E$14&amp;", "&amp;E$15&amp;", "&amp;E$16&amp;", "&amp;$A68&amp;", "&amp;$B68&amp;", "&amp;$C68&amp;"; ","")</f>
        <v>#REF!</v>
      </c>
      <c r="AS68" s="256" t="e">
        <f>IF(AND($F$8=1,ABS(#REF!)&lt;&gt;INT(ABS(#REF!))),F$14&amp;", "&amp;F$15&amp;", "&amp;F$16&amp;", "&amp;$A68&amp;", "&amp;$B68&amp;", "&amp;$C68&amp;"; ","")</f>
        <v>#REF!</v>
      </c>
      <c r="AT68" s="255" t="e">
        <f>IF(AND($F$8=1,ABS(#REF!)&lt;&gt;INT(ABS(#REF!))),G$14&amp;", "&amp;G$15&amp;", "&amp;G$16&amp;", "&amp;$A68&amp;", "&amp;$B68&amp;", "&amp;$C68&amp;"; ","")</f>
        <v>#REF!</v>
      </c>
      <c r="AU68" s="298" t="e">
        <f>IF(AND($F$8=1,ABS(#REF!)&lt;&gt;INT(ABS(#REF!))),H$14&amp;", "&amp;H$15&amp;", "&amp;H$16&amp;", "&amp;$A68&amp;", "&amp;$B68&amp;", "&amp;$C68&amp;"; ","")</f>
        <v>#REF!</v>
      </c>
      <c r="AV68" s="298" t="e">
        <f>IF(AND($F$8=1,ABS(#REF!)&lt;&gt;INT(ABS(#REF!))),I$14&amp;", "&amp;I$15&amp;", "&amp;I$16&amp;", "&amp;$A68&amp;", "&amp;$B68&amp;", "&amp;$C68&amp;"; ","")</f>
        <v>#REF!</v>
      </c>
      <c r="AW68" s="264" t="e">
        <f>IF(AND($F$8=1,ABS(#REF!)&lt;&gt;INT(ABS(#REF!))),J$14&amp;", "&amp;J$15&amp;", "&amp;J$16&amp;", "&amp;$A68&amp;", "&amp;$B68&amp;", "&amp;$C68&amp;"; ","")</f>
        <v>#REF!</v>
      </c>
      <c r="AX68" s="255" t="e">
        <f>IF(AND($F$8=1,ABS(#REF!)&lt;&gt;INT(ABS(#REF!))),K$14&amp;", "&amp;K$15&amp;", "&amp;K$16&amp;", "&amp;$A68&amp;", "&amp;$B68&amp;", "&amp;$C68&amp;"; ","")</f>
        <v>#REF!</v>
      </c>
      <c r="AY68" s="256" t="e">
        <f>IF(AND($F$8=1,ABS(#REF!)&lt;&gt;INT(ABS(#REF!))),L$14&amp;", "&amp;L$15&amp;", "&amp;L$16&amp;", "&amp;$A68&amp;", "&amp;$B68&amp;", "&amp;$C68&amp;"; ","")</f>
        <v>#REF!</v>
      </c>
      <c r="AZ68" s="255" t="e">
        <f>IF(AND($F$8=1,ABS(#REF!)&lt;&gt;INT(ABS(#REF!))),M$14&amp;", "&amp;M$15&amp;", "&amp;M$16&amp;", "&amp;$A68&amp;", "&amp;$B68&amp;", "&amp;$C68&amp;"; ","")</f>
        <v>#REF!</v>
      </c>
      <c r="BA68" s="298" t="e">
        <f>IF(AND($F$8=1,ABS(#REF!)&lt;&gt;INT(ABS(#REF!))),N$14&amp;", "&amp;N$15&amp;", "&amp;N$16&amp;", "&amp;$A68&amp;", "&amp;$B68&amp;", "&amp;$C68&amp;"; ","")</f>
        <v>#REF!</v>
      </c>
      <c r="BB68" s="802" t="e">
        <f>IF(AND($F$8=1,ABS(#REF!)&lt;&gt;INT(ABS(#REF!))),O$14&amp;", "&amp;O$15&amp;", "&amp;O$16&amp;", "&amp;$A68&amp;", "&amp;$B68&amp;", "&amp;$C68&amp;"; ","")</f>
        <v>#REF!</v>
      </c>
      <c r="BC68" s="264" t="e">
        <f>IF(AND($F$8=1,ABS(#REF!)&lt;&gt;INT(ABS(#REF!))),P$14&amp;", "&amp;P$15&amp;", "&amp;P$16&amp;", "&amp;$A68&amp;", "&amp;$B68&amp;", "&amp;$C68&amp;"; ","")</f>
        <v>#REF!</v>
      </c>
      <c r="BD68" s="255" t="e">
        <f>IF(AND($F$8=1,ABS(#REF!)&lt;&gt;INT(ABS(#REF!))),Q$14&amp;", "&amp;Q$15&amp;", "&amp;Q$16&amp;", "&amp;$A68&amp;", "&amp;$B68&amp;", "&amp;$C68&amp;"; ","")</f>
        <v>#REF!</v>
      </c>
      <c r="BE68" s="256" t="e">
        <f>IF(AND($F$8=1,ABS(#REF!)&lt;&gt;INT(ABS(#REF!))),R$14&amp;", "&amp;R$15&amp;", "&amp;R$16&amp;", "&amp;$A68&amp;", "&amp;$B68&amp;", "&amp;$C68&amp;"; ","")</f>
        <v>#REF!</v>
      </c>
      <c r="BF68" s="255" t="e">
        <f>IF(AND($F$8=1,ABS(#REF!)&lt;&gt;INT(ABS(#REF!))),S$14&amp;", "&amp;S$15&amp;", "&amp;S$16&amp;", "&amp;$A68&amp;", "&amp;$B68&amp;", "&amp;$C68&amp;"; ","")</f>
        <v>#REF!</v>
      </c>
      <c r="BG68" s="298" t="e">
        <f>IF(AND($F$8=1,ABS(#REF!)&lt;&gt;INT(ABS(#REF!))),T$14&amp;", "&amp;T$15&amp;", "&amp;T$16&amp;", "&amp;$A68&amp;", "&amp;$B68&amp;", "&amp;$C68&amp;"; ","")</f>
        <v>#REF!</v>
      </c>
      <c r="BH68" s="802" t="e">
        <f>IF(AND($F$8=1,ABS(#REF!)&lt;&gt;INT(ABS(#REF!))),U$14&amp;", "&amp;U$15&amp;", "&amp;U$16&amp;", "&amp;$A68&amp;", "&amp;$B68&amp;", "&amp;$C68&amp;"; ","")</f>
        <v>#REF!</v>
      </c>
      <c r="BI68" s="264" t="e">
        <f>IF(AND($F$8=1,ABS(#REF!)&lt;&gt;INT(ABS(#REF!))),V$14&amp;", "&amp;V$15&amp;", "&amp;V$16&amp;", "&amp;$A68&amp;", "&amp;$B68&amp;", "&amp;$C68&amp;"; ","")</f>
        <v>#REF!</v>
      </c>
      <c r="BJ68" s="255" t="e">
        <f>IF(AND($F$8=1,ABS(#REF!)&lt;&gt;INT(ABS(#REF!))),W$14&amp;", "&amp;W$15&amp;", "&amp;W$16&amp;", "&amp;$A68&amp;", "&amp;$B68&amp;", "&amp;$C68&amp;"; ","")</f>
        <v>#REF!</v>
      </c>
      <c r="BK68" s="256" t="e">
        <f>IF(AND($F$8=1,ABS(#REF!)&lt;&gt;INT(ABS(#REF!))),X$14&amp;", "&amp;X$15&amp;", "&amp;X$16&amp;", "&amp;$A68&amp;", "&amp;$B68&amp;", "&amp;$C68&amp;"; ","")</f>
        <v>#REF!</v>
      </c>
      <c r="BL68" s="255" t="e">
        <f>IF(AND($F$8=1,ABS(#REF!)&lt;&gt;INT(ABS(#REF!))),Y$14&amp;", "&amp;Y$15&amp;", "&amp;Y$16&amp;", "&amp;$A68&amp;", "&amp;$B68&amp;", "&amp;$C68&amp;"; ","")</f>
        <v>#REF!</v>
      </c>
      <c r="BM68" s="298" t="e">
        <f>IF(AND($F$8=1,ABS(#REF!)&lt;&gt;INT(ABS(#REF!))),Z$14&amp;", "&amp;Z$15&amp;", "&amp;Z$16&amp;", "&amp;$A68&amp;", "&amp;$B68&amp;", "&amp;$C68&amp;"; ","")</f>
        <v>#REF!</v>
      </c>
      <c r="BN68" s="802" t="e">
        <f>IF(AND($F$8=1,ABS(#REF!)&lt;&gt;INT(ABS(#REF!))),AA$14&amp;", "&amp;AA$15&amp;", "&amp;AA$16&amp;", "&amp;$A68&amp;", "&amp;$B68&amp;", "&amp;$C68&amp;"; ","")</f>
        <v>#REF!</v>
      </c>
      <c r="BO68" s="50"/>
      <c r="BP68" s="295"/>
      <c r="BQ68" s="10"/>
      <c r="BR68" s="286"/>
      <c r="BS68" s="287"/>
      <c r="BT68" s="301"/>
      <c r="BU68" s="287"/>
      <c r="BV68" s="303"/>
      <c r="BW68" s="303"/>
      <c r="BX68" s="286"/>
      <c r="BY68" s="287"/>
      <c r="BZ68" s="301"/>
      <c r="CA68" s="287"/>
      <c r="CB68" s="303"/>
      <c r="CC68" s="804"/>
      <c r="CD68" s="303"/>
      <c r="CE68" s="808"/>
      <c r="CF68" s="303"/>
      <c r="CG68" s="808"/>
      <c r="CH68" s="303"/>
      <c r="CI68" s="303"/>
      <c r="CJ68" s="286"/>
      <c r="CK68" s="287"/>
      <c r="CL68" s="301"/>
      <c r="CM68" s="287"/>
      <c r="CN68" s="303"/>
      <c r="CO68" s="302"/>
      <c r="CP68" s="50"/>
      <c r="CQ68" s="3"/>
      <c r="CR68" s="3"/>
      <c r="CS68" s="3"/>
      <c r="CT68" s="3"/>
      <c r="CU68" s="38" t="s">
        <v>124</v>
      </c>
      <c r="CV68" s="872" t="e">
        <f>CV$46</f>
        <v>#REF!</v>
      </c>
      <c r="CW68" s="873" t="e">
        <f>CW$46</f>
        <v>#REF!</v>
      </c>
      <c r="CX68" s="828" t="e">
        <f>CV$46</f>
        <v>#REF!</v>
      </c>
      <c r="CY68" s="825" t="e">
        <f>CW$46</f>
        <v>#REF!</v>
      </c>
      <c r="CZ68" s="784" t="e">
        <f>CV$46</f>
        <v>#REF!</v>
      </c>
      <c r="DA68" s="785" t="e">
        <f>CW$46</f>
        <v>#REF!</v>
      </c>
      <c r="DB68" s="874" t="e">
        <f>DB$46</f>
        <v>#REF!</v>
      </c>
      <c r="DC68" s="873" t="e">
        <f>DC$46</f>
        <v>#REF!</v>
      </c>
      <c r="DD68" s="828" t="e">
        <f>DB$46</f>
        <v>#REF!</v>
      </c>
      <c r="DE68" s="825" t="e">
        <f>DC$46</f>
        <v>#REF!</v>
      </c>
      <c r="DF68" s="784" t="e">
        <f>DB$46</f>
        <v>#REF!</v>
      </c>
      <c r="DG68" s="785" t="e">
        <f>DC$46</f>
        <v>#REF!</v>
      </c>
      <c r="DH68" s="874" t="e">
        <f>DH$46</f>
        <v>#REF!</v>
      </c>
      <c r="DI68" s="873" t="e">
        <f>DI$46</f>
        <v>#REF!</v>
      </c>
      <c r="DJ68" s="828" t="e">
        <f>DH$46</f>
        <v>#REF!</v>
      </c>
      <c r="DK68" s="825" t="e">
        <f>DI$46</f>
        <v>#REF!</v>
      </c>
      <c r="DL68" s="784" t="e">
        <f>DH$46</f>
        <v>#REF!</v>
      </c>
      <c r="DM68" s="785" t="e">
        <f>DI$46</f>
        <v>#REF!</v>
      </c>
      <c r="DN68" s="874" t="e">
        <f>DN$46</f>
        <v>#REF!</v>
      </c>
      <c r="DO68" s="873" t="e">
        <f>DO$46</f>
        <v>#REF!</v>
      </c>
      <c r="DP68" s="828" t="e">
        <f>DN$46</f>
        <v>#REF!</v>
      </c>
      <c r="DQ68" s="825" t="e">
        <f>DO$46</f>
        <v>#REF!</v>
      </c>
      <c r="DR68" s="784" t="e">
        <f>DN$46</f>
        <v>#REF!</v>
      </c>
      <c r="DS68" s="785" t="e">
        <f>DO$46</f>
        <v>#REF!</v>
      </c>
      <c r="DT68" s="874" t="e">
        <f>DT$46</f>
        <v>#REF!</v>
      </c>
      <c r="DU68" s="873" t="e">
        <f>DU$46</f>
        <v>#REF!</v>
      </c>
      <c r="DV68" s="828" t="e">
        <f>DT$46</f>
        <v>#REF!</v>
      </c>
      <c r="DW68" s="825" t="e">
        <f>DU$46</f>
        <v>#REF!</v>
      </c>
      <c r="DX68" s="784" t="e">
        <f>DT$46</f>
        <v>#REF!</v>
      </c>
      <c r="DY68" s="785" t="e">
        <f>DU$46</f>
        <v>#REF!</v>
      </c>
      <c r="DZ68" s="3"/>
      <c r="EA68" s="295"/>
      <c r="EB68" s="10"/>
      <c r="EC68" s="264" t="e">
        <f>IF(AND($I$8=1,#REF!&lt;&gt;ROUND(#REF!,2)),AB$15&amp;", "&amp;AB$16&amp;", "&amp;$A68&amp;", "&amp;$B68&amp;", "&amp;$C68&amp;"; ","")</f>
        <v>#REF!</v>
      </c>
      <c r="ED68" s="255" t="e">
        <f>IF(AND($I$8=1,#REF!&lt;&gt;ROUND(#REF!,2)),AC$15&amp;", "&amp;AC$16&amp;", "&amp;$A68&amp;", "&amp;$B68&amp;", "&amp;$C68&amp;"; ","")</f>
        <v>#REF!</v>
      </c>
      <c r="EE68" s="256" t="e">
        <f>IF(AND($I$8=1,#REF!&lt;&gt;ROUND(#REF!,2)),AD$15&amp;", "&amp;AD$16&amp;", "&amp;$A68&amp;", "&amp;$B68&amp;", "&amp;$C68&amp;"; ","")</f>
        <v>#REF!</v>
      </c>
      <c r="EF68" s="255" t="e">
        <f>IF(AND($I$8=1,#REF!&lt;&gt;ROUND(#REF!,2)),AE$15&amp;", "&amp;AE$16&amp;", "&amp;$A68&amp;", "&amp;$B68&amp;", "&amp;$C68&amp;"; ","")</f>
        <v>#REF!</v>
      </c>
      <c r="EG68" s="298" t="e">
        <f>IF(AND($I$8=1,#REF!&lt;&gt;ROUND(#REF!,2)),AF$15&amp;", "&amp;AF$16&amp;", "&amp;$A68&amp;", "&amp;$B68&amp;", "&amp;$C68&amp;"; ","")</f>
        <v>#REF!</v>
      </c>
      <c r="EH68" s="293" t="e">
        <f>IF(AND($I$8=1,#REF!&lt;&gt;ROUND(#REF!,2)),AG$15&amp;", "&amp;AG$16&amp;", "&amp;$A68&amp;", "&amp;$B68&amp;", "&amp;$C68&amp;"; ","")</f>
        <v>#REF!</v>
      </c>
      <c r="EI68" s="50"/>
      <c r="EJ68" s="295"/>
      <c r="EK68" s="10"/>
      <c r="EL68" s="264" t="e">
        <f>IF(AND($J$8=1,#REF!&gt;#REF!),AB$15&amp;", "&amp;AB$16&amp;", "&amp;$A68&amp;", "&amp;$B68&amp;", "&amp;$C68&amp;"; ","")</f>
        <v>#REF!</v>
      </c>
      <c r="EM68" s="255" t="e">
        <f>IF(AND($J$8=1,#REF!&gt;#REF!),AC$15&amp;", "&amp;AC$16&amp;", "&amp;$A68&amp;", "&amp;$B68&amp;", "&amp;$C68&amp;"; ","")</f>
        <v>#REF!</v>
      </c>
      <c r="EN68" s="256" t="e">
        <f>IF(AND($J$8=1,#REF!&gt;#REF!),AD$15&amp;", "&amp;AD$16&amp;", "&amp;$A68&amp;", "&amp;$B68&amp;", "&amp;$C68&amp;"; ","")</f>
        <v>#REF!</v>
      </c>
      <c r="EO68" s="255" t="e">
        <f>IF(AND($J$8=1,#REF!&gt;#REF!),AE$15&amp;", "&amp;AE$16&amp;", "&amp;$A68&amp;", "&amp;$B68&amp;", "&amp;$C68&amp;"; ","")</f>
        <v>#REF!</v>
      </c>
      <c r="EP68" s="254" t="e">
        <f>IF(AND($J$8=1,#REF!&gt;#REF!),AF$15&amp;", "&amp;AF$16&amp;", "&amp;$A68&amp;", "&amp;$B68&amp;", "&amp;$C68&amp;"; ","")</f>
        <v>#REF!</v>
      </c>
      <c r="EQ68" s="293" t="e">
        <f>IF(AND($J$8=1,#REF!&gt;#REF!),AG$15&amp;", "&amp;AG$16&amp;", "&amp;$A68&amp;", "&amp;$B68&amp;", "&amp;$C68&amp;"; ","")</f>
        <v>#REF!</v>
      </c>
      <c r="ER68" s="50"/>
      <c r="ES68" s="295"/>
      <c r="ET68" s="10"/>
      <c r="EU68" s="264" t="e">
        <f>IF(AND($K$8=1,#REF!&gt;0),IF((#REF!/#REF!)&lt;0.03,AB$15&amp;", "&amp;AB$16&amp;", "&amp;$A68&amp;", "&amp;$B68&amp;", "&amp;$C68&amp;"; ",""),"")</f>
        <v>#REF!</v>
      </c>
      <c r="EV68" s="255" t="e">
        <f>IF(AND($K$8=1,#REF!&gt;0),IF((#REF!/#REF!)&lt;0.03,AC$15&amp;", "&amp;AC$16&amp;", "&amp;$A68&amp;", "&amp;$B68&amp;", "&amp;$C68&amp;"; ",""),"")</f>
        <v>#REF!</v>
      </c>
      <c r="EW68" s="256" t="e">
        <f>IF(AND($K$8=1,#REF!&gt;0),IF((#REF!/#REF!)&lt;0.03,AD$15&amp;", "&amp;AD$16&amp;", "&amp;$A68&amp;", "&amp;$B68&amp;", "&amp;$C68&amp;"; ",""),"")</f>
        <v>#REF!</v>
      </c>
      <c r="EX68" s="255" t="e">
        <f>IF(AND($K$8=1,#REF!&gt;0),IF((#REF!/#REF!)&lt;0.03,AE$15&amp;", "&amp;AE$16&amp;", "&amp;$A68&amp;", "&amp;$B68&amp;", "&amp;$C68&amp;"; ",""),"")</f>
        <v>#REF!</v>
      </c>
      <c r="EY68" s="254" t="e">
        <f>IF(AND($K$8=1,#REF!&gt;0),IF((#REF!/#REF!)&lt;0.03,AF$15&amp;", "&amp;AF$16&amp;", "&amp;$A68&amp;", "&amp;$B68&amp;", "&amp;$C68&amp;"; ",""),"")</f>
        <v>#REF!</v>
      </c>
      <c r="EZ68" s="293" t="e">
        <f>IF(AND($K$8=1,#REF!&gt;0),IF((#REF!/#REF!)&lt;0.03,AG$15&amp;", "&amp;AG$16&amp;", "&amp;$A68&amp;", "&amp;$B68&amp;", "&amp;$C68&amp;"; ",""),"")</f>
        <v>#REF!</v>
      </c>
      <c r="FA68" s="50"/>
      <c r="FB68" s="3"/>
      <c r="FC68" s="323"/>
      <c r="FD68" s="10"/>
      <c r="FE68" s="264" t="e">
        <f>IF(AND($Q$8=1,SUM(#REF!,#REF!)&gt;$FC$22,#REF!=0),P$15&amp;", "&amp;P$16&amp;", "&amp;$A68&amp;", "&amp;$B68&amp;", "&amp;$C68&amp;"; ","")</f>
        <v>#REF!</v>
      </c>
      <c r="FF68" s="255" t="e">
        <f>IF(AND($Q$8=1,SUM(#REF!,#REF!)&gt;$FC$22,#REF!=0),Q$15&amp;", "&amp;Q$16&amp;", "&amp;$A68&amp;", "&amp;$B68&amp;", "&amp;$C68&amp;"; ","")</f>
        <v>#REF!</v>
      </c>
      <c r="FG68" s="256" t="e">
        <f>IF(AND($Q$8=1,SUM(#REF!,#REF!)&gt;$FC$22,#REF!=0),R$15&amp;", "&amp;R$16&amp;", "&amp;$A68&amp;", "&amp;$B68&amp;", "&amp;$C68&amp;"; ","")</f>
        <v>#REF!</v>
      </c>
      <c r="FH68" s="255" t="e">
        <f>IF(AND($Q$8=1,SUM(#REF!,#REF!)&gt;$FC$22,#REF!=0),S$15&amp;", "&amp;S$16&amp;", "&amp;$A68&amp;", "&amp;$B68&amp;", "&amp;$C68&amp;"; ","")</f>
        <v>#REF!</v>
      </c>
      <c r="FI68" s="254" t="e">
        <f>IF(AND($Q$8=1,SUM(#REF!,#REF!)&gt;$FC$22,#REF!=0),T$15&amp;", "&amp;T$16&amp;", "&amp;$A68&amp;", "&amp;$B68&amp;", "&amp;$C68&amp;"; ","")</f>
        <v>#REF!</v>
      </c>
      <c r="FJ68" s="293" t="e">
        <f>IF(AND($Q$8=1,SUM(#REF!,#REF!)&gt;$FC$22,#REF!=0),U$15&amp;", "&amp;U$16&amp;", "&amp;$A68&amp;", "&amp;$B68&amp;", "&amp;$C68&amp;"; ","")</f>
        <v>#REF!</v>
      </c>
      <c r="FK68" s="324"/>
      <c r="FL68" s="323"/>
      <c r="FM68" s="10"/>
      <c r="FN68" s="264" t="e">
        <f>IF(AND($R$8=1,SUM(#REF!,#REF!)&gt;0,SUM(#REF!,#REF!)=ABS(#REF!)),P$15&amp;", "&amp;P$16&amp;", "&amp;$A68&amp;", "&amp;$B68&amp;", "&amp;$C68&amp;"; ","")</f>
        <v>#REF!</v>
      </c>
      <c r="FO68" s="255" t="e">
        <f>IF(AND($R$8=1,SUM(#REF!,#REF!)&gt;0,SUM(#REF!,#REF!)=ABS(#REF!)),Q$15&amp;", "&amp;Q$16&amp;", "&amp;$A68&amp;", "&amp;$B68&amp;", "&amp;$C68&amp;"; ","")</f>
        <v>#REF!</v>
      </c>
      <c r="FP68" s="256" t="e">
        <f>IF(AND($R$8=1,SUM(#REF!,#REF!)&gt;0,SUM(#REF!,#REF!)=ABS(#REF!)),R$15&amp;", "&amp;R$16&amp;", "&amp;$A68&amp;", "&amp;$B68&amp;", "&amp;$C68&amp;"; ","")</f>
        <v>#REF!</v>
      </c>
      <c r="FQ68" s="255" t="e">
        <f>IF(AND($R$8=1,SUM(#REF!,#REF!)&gt;0,SUM(#REF!,#REF!)=ABS(#REF!)),S$15&amp;", "&amp;S$16&amp;", "&amp;$A68&amp;", "&amp;$B68&amp;", "&amp;$C68&amp;"; ","")</f>
        <v>#REF!</v>
      </c>
      <c r="FR68" s="254" t="e">
        <f>IF(AND($R$8=1,SUM(#REF!,#REF!)&gt;0,SUM(#REF!,#REF!)=ABS(#REF!)),T$15&amp;", "&amp;T$16&amp;", "&amp;$A68&amp;", "&amp;$B68&amp;", "&amp;$C68&amp;"; ","")</f>
        <v>#REF!</v>
      </c>
      <c r="FS68" s="293" t="e">
        <f>IF(AND($R$8=1,SUM(#REF!,#REF!)&gt;0,SUM(#REF!,#REF!)=ABS(#REF!)),U$15&amp;", "&amp;U$16&amp;", "&amp;$A68&amp;", "&amp;$B68&amp;", "&amp;$C68&amp;"; ","")</f>
        <v>#REF!</v>
      </c>
      <c r="FT68" s="324"/>
      <c r="FU68" s="3"/>
      <c r="FV68" s="3"/>
      <c r="FW68" s="3"/>
      <c r="FX68" s="3"/>
      <c r="FY68" s="3"/>
      <c r="FZ68" s="3"/>
      <c r="GA68" s="3"/>
      <c r="GB68" s="3"/>
      <c r="GC68" s="3"/>
      <c r="GD68" s="323"/>
      <c r="GE68" s="10"/>
      <c r="GF68" s="264" t="e">
        <f>IF(AND($T$8=1,#REF!&gt;0,EU68=""),IF((#REF!/#REF!)&lt;0.25,AB$15&amp;", "&amp;AB$16&amp;", "&amp;$A68&amp;", "&amp;$B68&amp;", "&amp;$C68&amp;"; ",""),"")</f>
        <v>#REF!</v>
      </c>
      <c r="GG68" s="255" t="e">
        <f>IF(AND($T$8=1,#REF!&gt;0,EV68=""),IF((#REF!/#REF!)&lt;0.25,AC$15&amp;", "&amp;AC$16&amp;", "&amp;$A68&amp;", "&amp;$B68&amp;", "&amp;$C68&amp;"; ",""),"")</f>
        <v>#REF!</v>
      </c>
      <c r="GH68" s="256" t="e">
        <f>IF(AND($T$8=1,#REF!&gt;0,EW68=""),IF((#REF!/#REF!)&lt;0.25,AD$15&amp;", "&amp;AD$16&amp;", "&amp;$A68&amp;", "&amp;$B68&amp;", "&amp;$C68&amp;"; ",""),"")</f>
        <v>#REF!</v>
      </c>
      <c r="GI68" s="255" t="e">
        <f>IF(AND($T$8=1,#REF!&gt;0,EX68=""),IF((#REF!/#REF!)&lt;0.25,AE$15&amp;", "&amp;AE$16&amp;", "&amp;$A68&amp;", "&amp;$B68&amp;", "&amp;$C68&amp;"; ",""),"")</f>
        <v>#REF!</v>
      </c>
      <c r="GJ68" s="254" t="e">
        <f>IF(AND($T$8=1,#REF!&gt;0,EY68=""),IF((#REF!/#REF!)&lt;0.25,AF$15&amp;", "&amp;AF$16&amp;", "&amp;$A68&amp;", "&amp;$B68&amp;", "&amp;$C68&amp;"; ",""),"")</f>
        <v>#REF!</v>
      </c>
      <c r="GK68" s="293" t="e">
        <f>IF(AND($T$8=1,#REF!&gt;0,EZ68=""),IF((#REF!/#REF!)&lt;0.25,AG$15&amp;", "&amp;AG$16&amp;", "&amp;$A68&amp;", "&amp;$B68&amp;", "&amp;$C68&amp;"; ",""),"")</f>
        <v>#REF!</v>
      </c>
      <c r="GL68" s="324"/>
      <c r="GM68" s="323"/>
      <c r="GN68" s="10"/>
      <c r="GO68" s="264" t="e">
        <f>IF(AND($U$8=1,$B68="Long length",#REF!&lt;&gt;0),D$15&amp;", "&amp;D$16&amp;", "&amp;$A68&amp;", "&amp;$B68&amp;", "&amp;$C68&amp;"; ","")</f>
        <v>#REF!</v>
      </c>
      <c r="GP68" s="255" t="e">
        <f>IF(AND($U$8=1,$B68="Long length",#REF!&lt;&gt;0),E$15&amp;", "&amp;E$16&amp;", "&amp;$A68&amp;", "&amp;$B68&amp;", "&amp;$C68&amp;"; ","")</f>
        <v>#REF!</v>
      </c>
      <c r="GQ68" s="256" t="e">
        <f>IF(AND($U$8=1,$B68="Long length",#REF!&lt;&gt;0),F$15&amp;", "&amp;F$16&amp;", "&amp;$A68&amp;", "&amp;$B68&amp;", "&amp;$C68&amp;"; ","")</f>
        <v>#REF!</v>
      </c>
      <c r="GR68" s="255" t="e">
        <f>IF(AND($U$8=1,$B68="Long length",#REF!&lt;&gt;0),G$15&amp;", "&amp;G$16&amp;", "&amp;$A68&amp;", "&amp;$B68&amp;", "&amp;$C68&amp;"; ","")</f>
        <v>#REF!</v>
      </c>
      <c r="GS68" s="254" t="e">
        <f>IF(AND($U$8=1,$B68="Long length",#REF!&lt;&gt;0),H$15&amp;", "&amp;H$16&amp;", "&amp;$A68&amp;", "&amp;$B68&amp;", "&amp;$C68&amp;"; ","")</f>
        <v>#REF!</v>
      </c>
      <c r="GT68" s="293" t="e">
        <f>IF(AND($U$8=1,$B68="Long length",#REF!&lt;&gt;0),I$15&amp;", "&amp;I$16&amp;", "&amp;$A68&amp;", "&amp;$B68&amp;", "&amp;$C68&amp;"; ","")</f>
        <v>#REF!</v>
      </c>
      <c r="GU68" s="324"/>
    </row>
    <row r="69" spans="1:203" ht="13.5" x14ac:dyDescent="0.2">
      <c r="A69" s="3" t="s">
        <v>11303</v>
      </c>
      <c r="B69" s="3" t="s">
        <v>11274</v>
      </c>
      <c r="C69" s="3" t="s">
        <v>11284</v>
      </c>
      <c r="E69" s="295"/>
      <c r="F69" s="10"/>
      <c r="G69" s="265" t="e">
        <f>IF(AND($D$8=1,#REF!&gt;0),P$15&amp;", "&amp;P$16&amp;", "&amp;$A69&amp;", "&amp;$B69&amp;", "&amp;$C69&amp;"; ","")</f>
        <v>#REF!</v>
      </c>
      <c r="H69" s="258" t="e">
        <f>IF(AND($D$8=1,#REF!&gt;0),Q$15&amp;", "&amp;Q$16&amp;", "&amp;$A69&amp;", "&amp;$B69&amp;", "&amp;$C69&amp;"; ","")</f>
        <v>#REF!</v>
      </c>
      <c r="I69" s="259" t="e">
        <f>IF(AND($D$8=1,#REF!&gt;0),R$15&amp;", "&amp;R$16&amp;", "&amp;$A69&amp;", "&amp;$B69&amp;", "&amp;$C69&amp;"; ","")</f>
        <v>#REF!</v>
      </c>
      <c r="J69" s="258" t="e">
        <f>IF(AND($D$8=1,#REF!&gt;0),S$15&amp;", "&amp;S$16&amp;", "&amp;$A69&amp;", "&amp;$B69&amp;", "&amp;$C69&amp;"; ","")</f>
        <v>#REF!</v>
      </c>
      <c r="K69" s="299" t="e">
        <f>IF(AND($D$8=1,#REF!&gt;0),T$15&amp;", "&amp;T$16&amp;", "&amp;$A69&amp;", "&amp;$B69&amp;", "&amp;$C69&amp;"; ","")</f>
        <v>#REF!</v>
      </c>
      <c r="L69" s="266" t="e">
        <f>IF(AND($D$8=1,#REF!&gt;0),U$15&amp;", "&amp;U$16&amp;", "&amp;$A69&amp;", "&amp;$B69&amp;", "&amp;$C69&amp;"; ","")</f>
        <v>#REF!</v>
      </c>
      <c r="M69" s="50"/>
      <c r="N69" s="295"/>
      <c r="O69" s="10"/>
      <c r="P69" s="265" t="e">
        <f>IF(AND($E$8=1,#REF!&lt;0),D$14&amp;", "&amp;D$15&amp;", "&amp;D$16&amp;", "&amp;$A69&amp;", "&amp;$B69&amp;", "&amp;$C69&amp;"; ","")</f>
        <v>#REF!</v>
      </c>
      <c r="Q69" s="258" t="e">
        <f>IF(AND($E$8=1,#REF!&lt;0),E$14&amp;", "&amp;E$15&amp;", "&amp;E$16&amp;", "&amp;$A69&amp;", "&amp;$B69&amp;", "&amp;$C69&amp;"; ","")</f>
        <v>#REF!</v>
      </c>
      <c r="R69" s="259" t="e">
        <f>IF(AND($E$8=1,#REF!&lt;0),F$14&amp;", "&amp;F$15&amp;", "&amp;F$16&amp;", "&amp;$A69&amp;", "&amp;$B69&amp;", "&amp;$C69&amp;"; ","")</f>
        <v>#REF!</v>
      </c>
      <c r="S69" s="258" t="e">
        <f>IF(AND($E$8=1,#REF!&lt;0),G$14&amp;", "&amp;G$15&amp;", "&amp;G$16&amp;", "&amp;$A69&amp;", "&amp;$B69&amp;", "&amp;$C69&amp;"; ","")</f>
        <v>#REF!</v>
      </c>
      <c r="T69" s="299" t="e">
        <f>IF(AND($E$8=1,#REF!&lt;0),H$14&amp;", "&amp;H$15&amp;", "&amp;H$16&amp;", "&amp;$A69&amp;", "&amp;$B69&amp;", "&amp;$C69&amp;"; ","")</f>
        <v>#REF!</v>
      </c>
      <c r="U69" s="299" t="e">
        <f>IF(AND($E$8=1,#REF!&lt;0),I$14&amp;", "&amp;I$15&amp;", "&amp;I$16&amp;", "&amp;$A69&amp;", "&amp;$B69&amp;", "&amp;$C69&amp;"; ","")</f>
        <v>#REF!</v>
      </c>
      <c r="V69" s="265" t="e">
        <f>IF(AND($E$8=1,#REF!&lt;0),J$14&amp;", "&amp;J$15&amp;", "&amp;J$16&amp;", "&amp;$A69&amp;", "&amp;$B69&amp;", "&amp;$C69&amp;"; ","")</f>
        <v>#REF!</v>
      </c>
      <c r="W69" s="258" t="e">
        <f>IF(AND($E$8=1,#REF!&lt;0),K$14&amp;", "&amp;K$15&amp;", "&amp;K$16&amp;", "&amp;$A69&amp;", "&amp;$B69&amp;", "&amp;$C69&amp;"; ","")</f>
        <v>#REF!</v>
      </c>
      <c r="X69" s="259" t="e">
        <f>IF(AND($E$8=1,#REF!&lt;0),L$14&amp;", "&amp;L$15&amp;", "&amp;L$16&amp;", "&amp;$A69&amp;", "&amp;$B69&amp;", "&amp;$C69&amp;"; ","")</f>
        <v>#REF!</v>
      </c>
      <c r="Y69" s="258" t="e">
        <f>IF(AND($E$8=1,#REF!&lt;0),M$14&amp;", "&amp;M$15&amp;", "&amp;M$16&amp;", "&amp;$A69&amp;", "&amp;$B69&amp;", "&amp;$C69&amp;"; ","")</f>
        <v>#REF!</v>
      </c>
      <c r="Z69" s="299" t="e">
        <f>IF(AND($E$8=1,#REF!&lt;0),N$14&amp;", "&amp;N$15&amp;", "&amp;N$16&amp;", "&amp;$A69&amp;", "&amp;$B69&amp;", "&amp;$C69&amp;"; ","")</f>
        <v>#REF!</v>
      </c>
      <c r="AA69" s="299" t="e">
        <f>IF(AND($E$8=1,#REF!&lt;0),O$14&amp;", "&amp;O$15&amp;", "&amp;O$16&amp;", "&amp;$A69&amp;", "&amp;$B69&amp;", "&amp;$C69&amp;"; ","")</f>
        <v>#REF!</v>
      </c>
      <c r="AB69" s="265" t="e">
        <f>IF(AND($E$8=1,#REF!&lt;0),V$14&amp;", "&amp;V$15&amp;", "&amp;V$16&amp;", "&amp;$A69&amp;", "&amp;$B69&amp;", "&amp;$C69&amp;"; ","")</f>
        <v>#REF!</v>
      </c>
      <c r="AC69" s="258" t="e">
        <f>IF(AND($E$8=1,#REF!&lt;0),W$14&amp;", "&amp;W$15&amp;", "&amp;W$16&amp;", "&amp;$A69&amp;", "&amp;$B69&amp;", "&amp;$C69&amp;"; ","")</f>
        <v>#REF!</v>
      </c>
      <c r="AD69" s="259" t="e">
        <f>IF(AND($E$8=1,#REF!&lt;0),X$14&amp;", "&amp;X$15&amp;", "&amp;X$16&amp;", "&amp;$A69&amp;", "&amp;$B69&amp;", "&amp;$C69&amp;"; ","")</f>
        <v>#REF!</v>
      </c>
      <c r="AE69" s="794" t="e">
        <f>IF(AND($E$8=1,#REF!&lt;0),Y$14&amp;", "&amp;Y$15&amp;", "&amp;Y$16&amp;", "&amp;$A69&amp;", "&amp;$B69&amp;", "&amp;$C69&amp;"; ","")</f>
        <v>#REF!</v>
      </c>
      <c r="AF69" s="259" t="e">
        <f>IF(AND($E$8=1,#REF!&lt;0),Z$14&amp;", "&amp;Z$15&amp;", "&amp;Z$16&amp;", "&amp;$A69&amp;", "&amp;$B69&amp;", "&amp;$C69&amp;"; ","")</f>
        <v>#REF!</v>
      </c>
      <c r="AG69" s="299" t="e">
        <f>IF(AND($E$8=1,#REF!&lt;0),AA$14&amp;", "&amp;AA$15&amp;", "&amp;AA$16&amp;", "&amp;$A69&amp;", "&amp;$B69&amp;", "&amp;$C69&amp;"; ","")</f>
        <v>#REF!</v>
      </c>
      <c r="AH69" s="265" t="e">
        <f>IF(AND($E$8=1,#REF!&lt;0),AB$14&amp;", "&amp;AB$15&amp;", "&amp;AB$16&amp;", "&amp;$A69&amp;", "&amp;$B69&amp;", "&amp;$C69&amp;"; ","")</f>
        <v>#REF!</v>
      </c>
      <c r="AI69" s="258" t="e">
        <f>IF(AND($E$8=1,#REF!&lt;0),AC$14&amp;", "&amp;AC$15&amp;", "&amp;AC$16&amp;", "&amp;$A69&amp;", "&amp;$B69&amp;", "&amp;$C69&amp;"; ","")</f>
        <v>#REF!</v>
      </c>
      <c r="AJ69" s="259" t="e">
        <f>IF(AND($E$8=1,#REF!&lt;0),AD$14&amp;", "&amp;AD$15&amp;", "&amp;AD$16&amp;", "&amp;$A69&amp;", "&amp;$B69&amp;", "&amp;$C69&amp;"; ","")</f>
        <v>#REF!</v>
      </c>
      <c r="AK69" s="794" t="e">
        <f>IF(AND($E$8=1,#REF!&lt;0),AE$14&amp;", "&amp;AE$15&amp;", "&amp;AE$16&amp;", "&amp;$A69&amp;", "&amp;$B69&amp;", "&amp;$C69&amp;"; ","")</f>
        <v>#REF!</v>
      </c>
      <c r="AL69" s="259" t="e">
        <f>IF(AND($E$8=1,#REF!&lt;0),AF$14&amp;", "&amp;AF$15&amp;", "&amp;AF$16&amp;", "&amp;$A69&amp;", "&amp;$B69&amp;", "&amp;$C69&amp;"; ","")</f>
        <v>#REF!</v>
      </c>
      <c r="AM69" s="803" t="e">
        <f>IF(AND($E$8=1,#REF!&lt;0),AG$14&amp;", "&amp;AG$15&amp;", "&amp;AG$16&amp;", "&amp;$A69&amp;", "&amp;$B69&amp;", "&amp;$C69&amp;"; ","")</f>
        <v>#REF!</v>
      </c>
      <c r="AN69" s="50"/>
      <c r="AO69" s="295"/>
      <c r="AP69" s="10"/>
      <c r="AQ69" s="265" t="e">
        <f>IF(AND($F$8=1,ABS(#REF!)&lt;&gt;INT(ABS(#REF!))),D$14&amp;", "&amp;D$15&amp;", "&amp;D$16&amp;", "&amp;$A69&amp;", "&amp;$B69&amp;", "&amp;$C69&amp;"; ","")</f>
        <v>#REF!</v>
      </c>
      <c r="AR69" s="258" t="e">
        <f>IF(AND($F$8=1,ABS(#REF!)&lt;&gt;INT(ABS(#REF!))),E$14&amp;", "&amp;E$15&amp;", "&amp;E$16&amp;", "&amp;$A69&amp;", "&amp;$B69&amp;", "&amp;$C69&amp;"; ","")</f>
        <v>#REF!</v>
      </c>
      <c r="AS69" s="259" t="e">
        <f>IF(AND($F$8=1,ABS(#REF!)&lt;&gt;INT(ABS(#REF!))),F$14&amp;", "&amp;F$15&amp;", "&amp;F$16&amp;", "&amp;$A69&amp;", "&amp;$B69&amp;", "&amp;$C69&amp;"; ","")</f>
        <v>#REF!</v>
      </c>
      <c r="AT69" s="258" t="e">
        <f>IF(AND($F$8=1,ABS(#REF!)&lt;&gt;INT(ABS(#REF!))),G$14&amp;", "&amp;G$15&amp;", "&amp;G$16&amp;", "&amp;$A69&amp;", "&amp;$B69&amp;", "&amp;$C69&amp;"; ","")</f>
        <v>#REF!</v>
      </c>
      <c r="AU69" s="299" t="e">
        <f>IF(AND($F$8=1,ABS(#REF!)&lt;&gt;INT(ABS(#REF!))),H$14&amp;", "&amp;H$15&amp;", "&amp;H$16&amp;", "&amp;$A69&amp;", "&amp;$B69&amp;", "&amp;$C69&amp;"; ","")</f>
        <v>#REF!</v>
      </c>
      <c r="AV69" s="299" t="e">
        <f>IF(AND($F$8=1,ABS(#REF!)&lt;&gt;INT(ABS(#REF!))),I$14&amp;", "&amp;I$15&amp;", "&amp;I$16&amp;", "&amp;$A69&amp;", "&amp;$B69&amp;", "&amp;$C69&amp;"; ","")</f>
        <v>#REF!</v>
      </c>
      <c r="AW69" s="265" t="e">
        <f>IF(AND($F$8=1,ABS(#REF!)&lt;&gt;INT(ABS(#REF!))),J$14&amp;", "&amp;J$15&amp;", "&amp;J$16&amp;", "&amp;$A69&amp;", "&amp;$B69&amp;", "&amp;$C69&amp;"; ","")</f>
        <v>#REF!</v>
      </c>
      <c r="AX69" s="258" t="e">
        <f>IF(AND($F$8=1,ABS(#REF!)&lt;&gt;INT(ABS(#REF!))),K$14&amp;", "&amp;K$15&amp;", "&amp;K$16&amp;", "&amp;$A69&amp;", "&amp;$B69&amp;", "&amp;$C69&amp;"; ","")</f>
        <v>#REF!</v>
      </c>
      <c r="AY69" s="259" t="e">
        <f>IF(AND($F$8=1,ABS(#REF!)&lt;&gt;INT(ABS(#REF!))),L$14&amp;", "&amp;L$15&amp;", "&amp;L$16&amp;", "&amp;$A69&amp;", "&amp;$B69&amp;", "&amp;$C69&amp;"; ","")</f>
        <v>#REF!</v>
      </c>
      <c r="AZ69" s="258" t="e">
        <f>IF(AND($F$8=1,ABS(#REF!)&lt;&gt;INT(ABS(#REF!))),M$14&amp;", "&amp;M$15&amp;", "&amp;M$16&amp;", "&amp;$A69&amp;", "&amp;$B69&amp;", "&amp;$C69&amp;"; ","")</f>
        <v>#REF!</v>
      </c>
      <c r="BA69" s="299" t="e">
        <f>IF(AND($F$8=1,ABS(#REF!)&lt;&gt;INT(ABS(#REF!))),N$14&amp;", "&amp;N$15&amp;", "&amp;N$16&amp;", "&amp;$A69&amp;", "&amp;$B69&amp;", "&amp;$C69&amp;"; ","")</f>
        <v>#REF!</v>
      </c>
      <c r="BB69" s="803" t="e">
        <f>IF(AND($F$8=1,ABS(#REF!)&lt;&gt;INT(ABS(#REF!))),O$14&amp;", "&amp;O$15&amp;", "&amp;O$16&amp;", "&amp;$A69&amp;", "&amp;$B69&amp;", "&amp;$C69&amp;"; ","")</f>
        <v>#REF!</v>
      </c>
      <c r="BC69" s="265" t="e">
        <f>IF(AND($F$8=1,ABS(#REF!)&lt;&gt;INT(ABS(#REF!))),P$14&amp;", "&amp;P$15&amp;", "&amp;P$16&amp;", "&amp;$A69&amp;", "&amp;$B69&amp;", "&amp;$C69&amp;"; ","")</f>
        <v>#REF!</v>
      </c>
      <c r="BD69" s="258" t="e">
        <f>IF(AND($F$8=1,ABS(#REF!)&lt;&gt;INT(ABS(#REF!))),Q$14&amp;", "&amp;Q$15&amp;", "&amp;Q$16&amp;", "&amp;$A69&amp;", "&amp;$B69&amp;", "&amp;$C69&amp;"; ","")</f>
        <v>#REF!</v>
      </c>
      <c r="BE69" s="259" t="e">
        <f>IF(AND($F$8=1,ABS(#REF!)&lt;&gt;INT(ABS(#REF!))),R$14&amp;", "&amp;R$15&amp;", "&amp;R$16&amp;", "&amp;$A69&amp;", "&amp;$B69&amp;", "&amp;$C69&amp;"; ","")</f>
        <v>#REF!</v>
      </c>
      <c r="BF69" s="258" t="e">
        <f>IF(AND($F$8=1,ABS(#REF!)&lt;&gt;INT(ABS(#REF!))),S$14&amp;", "&amp;S$15&amp;", "&amp;S$16&amp;", "&amp;$A69&amp;", "&amp;$B69&amp;", "&amp;$C69&amp;"; ","")</f>
        <v>#REF!</v>
      </c>
      <c r="BG69" s="299" t="e">
        <f>IF(AND($F$8=1,ABS(#REF!)&lt;&gt;INT(ABS(#REF!))),T$14&amp;", "&amp;T$15&amp;", "&amp;T$16&amp;", "&amp;$A69&amp;", "&amp;$B69&amp;", "&amp;$C69&amp;"; ","")</f>
        <v>#REF!</v>
      </c>
      <c r="BH69" s="803" t="e">
        <f>IF(AND($F$8=1,ABS(#REF!)&lt;&gt;INT(ABS(#REF!))),U$14&amp;", "&amp;U$15&amp;", "&amp;U$16&amp;", "&amp;$A69&amp;", "&amp;$B69&amp;", "&amp;$C69&amp;"; ","")</f>
        <v>#REF!</v>
      </c>
      <c r="BI69" s="265" t="e">
        <f>IF(AND($F$8=1,ABS(#REF!)&lt;&gt;INT(ABS(#REF!))),V$14&amp;", "&amp;V$15&amp;", "&amp;V$16&amp;", "&amp;$A69&amp;", "&amp;$B69&amp;", "&amp;$C69&amp;"; ","")</f>
        <v>#REF!</v>
      </c>
      <c r="BJ69" s="258" t="e">
        <f>IF(AND($F$8=1,ABS(#REF!)&lt;&gt;INT(ABS(#REF!))),W$14&amp;", "&amp;W$15&amp;", "&amp;W$16&amp;", "&amp;$A69&amp;", "&amp;$B69&amp;", "&amp;$C69&amp;"; ","")</f>
        <v>#REF!</v>
      </c>
      <c r="BK69" s="259" t="e">
        <f>IF(AND($F$8=1,ABS(#REF!)&lt;&gt;INT(ABS(#REF!))),X$14&amp;", "&amp;X$15&amp;", "&amp;X$16&amp;", "&amp;$A69&amp;", "&amp;$B69&amp;", "&amp;$C69&amp;"; ","")</f>
        <v>#REF!</v>
      </c>
      <c r="BL69" s="258" t="e">
        <f>IF(AND($F$8=1,ABS(#REF!)&lt;&gt;INT(ABS(#REF!))),Y$14&amp;", "&amp;Y$15&amp;", "&amp;Y$16&amp;", "&amp;$A69&amp;", "&amp;$B69&amp;", "&amp;$C69&amp;"; ","")</f>
        <v>#REF!</v>
      </c>
      <c r="BM69" s="299" t="e">
        <f>IF(AND($F$8=1,ABS(#REF!)&lt;&gt;INT(ABS(#REF!))),Z$14&amp;", "&amp;Z$15&amp;", "&amp;Z$16&amp;", "&amp;$A69&amp;", "&amp;$B69&amp;", "&amp;$C69&amp;"; ","")</f>
        <v>#REF!</v>
      </c>
      <c r="BN69" s="803" t="e">
        <f>IF(AND($F$8=1,ABS(#REF!)&lt;&gt;INT(ABS(#REF!))),AA$14&amp;", "&amp;AA$15&amp;", "&amp;AA$16&amp;", "&amp;$A69&amp;", "&amp;$B69&amp;", "&amp;$C69&amp;"; ","")</f>
        <v>#REF!</v>
      </c>
      <c r="BO69" s="50"/>
      <c r="BP69" s="295"/>
      <c r="BQ69" s="10"/>
      <c r="BR69" s="281"/>
      <c r="BS69" s="280"/>
      <c r="BT69" s="288"/>
      <c r="BU69" s="280"/>
      <c r="BV69" s="305"/>
      <c r="BW69" s="305"/>
      <c r="BX69" s="281"/>
      <c r="BY69" s="280"/>
      <c r="BZ69" s="288"/>
      <c r="CA69" s="280"/>
      <c r="CB69" s="305"/>
      <c r="CC69" s="805"/>
      <c r="CD69" s="305"/>
      <c r="CE69" s="809"/>
      <c r="CF69" s="305"/>
      <c r="CG69" s="809"/>
      <c r="CH69" s="305"/>
      <c r="CI69" s="305"/>
      <c r="CJ69" s="281"/>
      <c r="CK69" s="280"/>
      <c r="CL69" s="288"/>
      <c r="CM69" s="280"/>
      <c r="CN69" s="305"/>
      <c r="CO69" s="304"/>
      <c r="CP69" s="50"/>
      <c r="CQ69" s="3"/>
      <c r="CR69" s="3"/>
      <c r="CS69" s="3"/>
      <c r="CT69" s="3"/>
      <c r="CU69" s="38" t="s">
        <v>124</v>
      </c>
      <c r="CV69" s="875" t="e">
        <f>CV$47</f>
        <v>#REF!</v>
      </c>
      <c r="CW69" s="779" t="e">
        <f>CW$47</f>
        <v>#REF!</v>
      </c>
      <c r="CX69" s="778" t="e">
        <f>CV$47</f>
        <v>#REF!</v>
      </c>
      <c r="CY69" s="791" t="e">
        <f>CW$47</f>
        <v>#REF!</v>
      </c>
      <c r="CZ69" s="786" t="e">
        <f>CV$47</f>
        <v>#REF!</v>
      </c>
      <c r="DA69" s="787" t="e">
        <f>CW$47</f>
        <v>#REF!</v>
      </c>
      <c r="DB69" s="876" t="e">
        <f>DB$47</f>
        <v>#REF!</v>
      </c>
      <c r="DC69" s="779" t="e">
        <f>DC$47</f>
        <v>#REF!</v>
      </c>
      <c r="DD69" s="778" t="e">
        <f>DB$47</f>
        <v>#REF!</v>
      </c>
      <c r="DE69" s="791" t="e">
        <f>DC$47</f>
        <v>#REF!</v>
      </c>
      <c r="DF69" s="786" t="e">
        <f>DB$47</f>
        <v>#REF!</v>
      </c>
      <c r="DG69" s="787" t="e">
        <f>DC$47</f>
        <v>#REF!</v>
      </c>
      <c r="DH69" s="875" t="e">
        <f>DH$47</f>
        <v>#REF!</v>
      </c>
      <c r="DI69" s="779" t="e">
        <f>DI$47</f>
        <v>#REF!</v>
      </c>
      <c r="DJ69" s="778" t="e">
        <f>DH$47</f>
        <v>#REF!</v>
      </c>
      <c r="DK69" s="791" t="e">
        <f>DI$47</f>
        <v>#REF!</v>
      </c>
      <c r="DL69" s="786" t="e">
        <f>DH$47</f>
        <v>#REF!</v>
      </c>
      <c r="DM69" s="787" t="e">
        <f>DI$47</f>
        <v>#REF!</v>
      </c>
      <c r="DN69" s="875" t="e">
        <f>DN$47</f>
        <v>#REF!</v>
      </c>
      <c r="DO69" s="877" t="e">
        <f>DO$47</f>
        <v>#REF!</v>
      </c>
      <c r="DP69" s="878" t="e">
        <f>DN$47</f>
        <v>#REF!</v>
      </c>
      <c r="DQ69" s="791" t="e">
        <f>DO$47</f>
        <v>#REF!</v>
      </c>
      <c r="DR69" s="786" t="e">
        <f>DN$47</f>
        <v>#REF!</v>
      </c>
      <c r="DS69" s="787" t="e">
        <f>DO$47</f>
        <v>#REF!</v>
      </c>
      <c r="DT69" s="875" t="e">
        <f>DT$47</f>
        <v>#REF!</v>
      </c>
      <c r="DU69" s="779" t="e">
        <f>DU$47</f>
        <v>#REF!</v>
      </c>
      <c r="DV69" s="778" t="e">
        <f>DT$47</f>
        <v>#REF!</v>
      </c>
      <c r="DW69" s="791" t="e">
        <f>DU$47</f>
        <v>#REF!</v>
      </c>
      <c r="DX69" s="786" t="e">
        <f>DT$47</f>
        <v>#REF!</v>
      </c>
      <c r="DY69" s="787" t="e">
        <f>DU$47</f>
        <v>#REF!</v>
      </c>
      <c r="DZ69" s="3"/>
      <c r="EA69" s="295"/>
      <c r="EB69" s="10"/>
      <c r="EC69" s="265" t="e">
        <f>IF(AND($I$8=1,#REF!&lt;&gt;ROUND(#REF!,2)),AB$15&amp;", "&amp;AB$16&amp;", "&amp;$A69&amp;", "&amp;$B69&amp;", "&amp;$C69&amp;"; ","")</f>
        <v>#REF!</v>
      </c>
      <c r="ED69" s="258" t="e">
        <f>IF(AND($I$8=1,#REF!&lt;&gt;ROUND(#REF!,2)),AC$15&amp;", "&amp;AC$16&amp;", "&amp;$A69&amp;", "&amp;$B69&amp;", "&amp;$C69&amp;"; ","")</f>
        <v>#REF!</v>
      </c>
      <c r="EE69" s="259" t="e">
        <f>IF(AND($I$8=1,#REF!&lt;&gt;ROUND(#REF!,2)),AD$15&amp;", "&amp;AD$16&amp;", "&amp;$A69&amp;", "&amp;$B69&amp;", "&amp;$C69&amp;"; ","")</f>
        <v>#REF!</v>
      </c>
      <c r="EF69" s="258" t="e">
        <f>IF(AND($I$8=1,#REF!&lt;&gt;ROUND(#REF!,2)),AE$15&amp;", "&amp;AE$16&amp;", "&amp;$A69&amp;", "&amp;$B69&amp;", "&amp;$C69&amp;"; ","")</f>
        <v>#REF!</v>
      </c>
      <c r="EG69" s="299" t="e">
        <f>IF(AND($I$8=1,#REF!&lt;&gt;ROUND(#REF!,2)),AF$15&amp;", "&amp;AF$16&amp;", "&amp;$A69&amp;", "&amp;$B69&amp;", "&amp;$C69&amp;"; ","")</f>
        <v>#REF!</v>
      </c>
      <c r="EH69" s="266" t="e">
        <f>IF(AND($I$8=1,#REF!&lt;&gt;ROUND(#REF!,2)),AG$15&amp;", "&amp;AG$16&amp;", "&amp;$A69&amp;", "&amp;$B69&amp;", "&amp;$C69&amp;"; ","")</f>
        <v>#REF!</v>
      </c>
      <c r="EI69" s="50"/>
      <c r="EJ69" s="295"/>
      <c r="EK69" s="10"/>
      <c r="EL69" s="265" t="e">
        <f>IF(AND($J$8=1,#REF!&gt;#REF!),AB$15&amp;", "&amp;AB$16&amp;", "&amp;$A69&amp;", "&amp;$B69&amp;", "&amp;$C69&amp;"; ","")</f>
        <v>#REF!</v>
      </c>
      <c r="EM69" s="258" t="e">
        <f>IF(AND($J$8=1,#REF!&gt;#REF!),AC$15&amp;", "&amp;AC$16&amp;", "&amp;$A69&amp;", "&amp;$B69&amp;", "&amp;$C69&amp;"; ","")</f>
        <v>#REF!</v>
      </c>
      <c r="EN69" s="259" t="e">
        <f>IF(AND($J$8=1,#REF!&gt;#REF!),AD$15&amp;", "&amp;AD$16&amp;", "&amp;$A69&amp;", "&amp;$B69&amp;", "&amp;$C69&amp;"; ","")</f>
        <v>#REF!</v>
      </c>
      <c r="EO69" s="258" t="e">
        <f>IF(AND($J$8=1,#REF!&gt;#REF!),AE$15&amp;", "&amp;AE$16&amp;", "&amp;$A69&amp;", "&amp;$B69&amp;", "&amp;$C69&amp;"; ","")</f>
        <v>#REF!</v>
      </c>
      <c r="EP69" s="812" t="e">
        <f>IF(AND($J$8=1,#REF!&gt;#REF!),AF$15&amp;", "&amp;AF$16&amp;", "&amp;$A69&amp;", "&amp;$B69&amp;", "&amp;$C69&amp;"; ","")</f>
        <v>#REF!</v>
      </c>
      <c r="EQ69" s="266" t="e">
        <f>IF(AND($J$8=1,#REF!&gt;#REF!),AG$15&amp;", "&amp;AG$16&amp;", "&amp;$A69&amp;", "&amp;$B69&amp;", "&amp;$C69&amp;"; ","")</f>
        <v>#REF!</v>
      </c>
      <c r="ER69" s="50"/>
      <c r="ES69" s="295"/>
      <c r="ET69" s="10"/>
      <c r="EU69" s="265" t="e">
        <f>IF(AND($K$8=1,#REF!&gt;0),IF((#REF!/#REF!)&lt;0.03,AB$15&amp;", "&amp;AB$16&amp;", "&amp;$A69&amp;", "&amp;$B69&amp;", "&amp;$C69&amp;"; ",""),"")</f>
        <v>#REF!</v>
      </c>
      <c r="EV69" s="258" t="e">
        <f>IF(AND($K$8=1,#REF!&gt;0),IF((#REF!/#REF!)&lt;0.03,AC$15&amp;", "&amp;AC$16&amp;", "&amp;$A69&amp;", "&amp;$B69&amp;", "&amp;$C69&amp;"; ",""),"")</f>
        <v>#REF!</v>
      </c>
      <c r="EW69" s="259" t="e">
        <f>IF(AND($K$8=1,#REF!&gt;0),IF((#REF!/#REF!)&lt;0.03,AD$15&amp;", "&amp;AD$16&amp;", "&amp;$A69&amp;", "&amp;$B69&amp;", "&amp;$C69&amp;"; ",""),"")</f>
        <v>#REF!</v>
      </c>
      <c r="EX69" s="258" t="e">
        <f>IF(AND($K$8=1,#REF!&gt;0),IF((#REF!/#REF!)&lt;0.03,AE$15&amp;", "&amp;AE$16&amp;", "&amp;$A69&amp;", "&amp;$B69&amp;", "&amp;$C69&amp;"; ",""),"")</f>
        <v>#REF!</v>
      </c>
      <c r="EY69" s="812" t="e">
        <f>IF(AND($K$8=1,#REF!&gt;0),IF((#REF!/#REF!)&lt;0.03,AF$15&amp;", "&amp;AF$16&amp;", "&amp;$A69&amp;", "&amp;$B69&amp;", "&amp;$C69&amp;"; ",""),"")</f>
        <v>#REF!</v>
      </c>
      <c r="EZ69" s="266" t="e">
        <f>IF(AND($K$8=1,#REF!&gt;0),IF((#REF!/#REF!)&lt;0.03,AG$15&amp;", "&amp;AG$16&amp;", "&amp;$A69&amp;", "&amp;$B69&amp;", "&amp;$C69&amp;"; ",""),"")</f>
        <v>#REF!</v>
      </c>
      <c r="FA69" s="50"/>
      <c r="FB69" s="3"/>
      <c r="FC69" s="323"/>
      <c r="FD69" s="10"/>
      <c r="FE69" s="265" t="e">
        <f>IF(AND($Q$8=1,SUM(#REF!,#REF!)&gt;$FC$22,#REF!=0),P$15&amp;", "&amp;P$16&amp;", "&amp;$A69&amp;", "&amp;$B69&amp;", "&amp;$C69&amp;"; ","")</f>
        <v>#REF!</v>
      </c>
      <c r="FF69" s="258" t="e">
        <f>IF(AND($Q$8=1,SUM(#REF!,#REF!)&gt;$FC$22,#REF!=0),Q$15&amp;", "&amp;Q$16&amp;", "&amp;$A69&amp;", "&amp;$B69&amp;", "&amp;$C69&amp;"; ","")</f>
        <v>#REF!</v>
      </c>
      <c r="FG69" s="259" t="e">
        <f>IF(AND($Q$8=1,SUM(#REF!,#REF!)&gt;$FC$22,#REF!=0),R$15&amp;", "&amp;R$16&amp;", "&amp;$A69&amp;", "&amp;$B69&amp;", "&amp;$C69&amp;"; ","")</f>
        <v>#REF!</v>
      </c>
      <c r="FH69" s="258" t="e">
        <f>IF(AND($Q$8=1,SUM(#REF!,#REF!)&gt;$FC$22,#REF!=0),S$15&amp;", "&amp;S$16&amp;", "&amp;$A69&amp;", "&amp;$B69&amp;", "&amp;$C69&amp;"; ","")</f>
        <v>#REF!</v>
      </c>
      <c r="FI69" s="812" t="e">
        <f>IF(AND($Q$8=1,SUM(#REF!,#REF!)&gt;$FC$22,#REF!=0),T$15&amp;", "&amp;T$16&amp;", "&amp;$A69&amp;", "&amp;$B69&amp;", "&amp;$C69&amp;"; ","")</f>
        <v>#REF!</v>
      </c>
      <c r="FJ69" s="266" t="e">
        <f>IF(AND($Q$8=1,SUM(#REF!,#REF!)&gt;$FC$22,#REF!=0),U$15&amp;", "&amp;U$16&amp;", "&amp;$A69&amp;", "&amp;$B69&amp;", "&amp;$C69&amp;"; ","")</f>
        <v>#REF!</v>
      </c>
      <c r="FK69" s="324"/>
      <c r="FL69" s="323"/>
      <c r="FM69" s="10"/>
      <c r="FN69" s="265" t="e">
        <f>IF(AND($R$8=1,SUM(#REF!,#REF!)&gt;0,SUM(#REF!,#REF!)=ABS(#REF!)),P$15&amp;", "&amp;P$16&amp;", "&amp;$A69&amp;", "&amp;$B69&amp;", "&amp;$C69&amp;"; ","")</f>
        <v>#REF!</v>
      </c>
      <c r="FO69" s="258" t="e">
        <f>IF(AND($R$8=1,SUM(#REF!,#REF!)&gt;0,SUM(#REF!,#REF!)=ABS(#REF!)),Q$15&amp;", "&amp;Q$16&amp;", "&amp;$A69&amp;", "&amp;$B69&amp;", "&amp;$C69&amp;"; ","")</f>
        <v>#REF!</v>
      </c>
      <c r="FP69" s="259" t="e">
        <f>IF(AND($R$8=1,SUM(#REF!,#REF!)&gt;0,SUM(#REF!,#REF!)=ABS(#REF!)),R$15&amp;", "&amp;R$16&amp;", "&amp;$A69&amp;", "&amp;$B69&amp;", "&amp;$C69&amp;"; ","")</f>
        <v>#REF!</v>
      </c>
      <c r="FQ69" s="258" t="e">
        <f>IF(AND($R$8=1,SUM(#REF!,#REF!)&gt;0,SUM(#REF!,#REF!)=ABS(#REF!)),S$15&amp;", "&amp;S$16&amp;", "&amp;$A69&amp;", "&amp;$B69&amp;", "&amp;$C69&amp;"; ","")</f>
        <v>#REF!</v>
      </c>
      <c r="FR69" s="812" t="e">
        <f>IF(AND($R$8=1,SUM(#REF!,#REF!)&gt;0,SUM(#REF!,#REF!)=ABS(#REF!)),T$15&amp;", "&amp;T$16&amp;", "&amp;$A69&amp;", "&amp;$B69&amp;", "&amp;$C69&amp;"; ","")</f>
        <v>#REF!</v>
      </c>
      <c r="FS69" s="266" t="e">
        <f>IF(AND($R$8=1,SUM(#REF!,#REF!)&gt;0,SUM(#REF!,#REF!)=ABS(#REF!)),U$15&amp;", "&amp;U$16&amp;", "&amp;$A69&amp;", "&amp;$B69&amp;", "&amp;$C69&amp;"; ","")</f>
        <v>#REF!</v>
      </c>
      <c r="FT69" s="324"/>
      <c r="FU69" s="3"/>
      <c r="FV69" s="3"/>
      <c r="FW69" s="3"/>
      <c r="FX69" s="3"/>
      <c r="FY69" s="3"/>
      <c r="FZ69" s="3"/>
      <c r="GA69" s="3"/>
      <c r="GB69" s="3"/>
      <c r="GC69" s="3"/>
      <c r="GD69" s="323"/>
      <c r="GE69" s="10"/>
      <c r="GF69" s="265" t="e">
        <f>IF(AND($T$8=1,#REF!&gt;0,EU69=""),IF((#REF!/#REF!)&lt;0.25,AB$15&amp;", "&amp;AB$16&amp;", "&amp;$A69&amp;", "&amp;$B69&amp;", "&amp;$C69&amp;"; ",""),"")</f>
        <v>#REF!</v>
      </c>
      <c r="GG69" s="258" t="e">
        <f>IF(AND($T$8=1,#REF!&gt;0,EV69=""),IF((#REF!/#REF!)&lt;0.25,AC$15&amp;", "&amp;AC$16&amp;", "&amp;$A69&amp;", "&amp;$B69&amp;", "&amp;$C69&amp;"; ",""),"")</f>
        <v>#REF!</v>
      </c>
      <c r="GH69" s="259" t="e">
        <f>IF(AND($T$8=1,#REF!&gt;0,EW69=""),IF((#REF!/#REF!)&lt;0.25,AD$15&amp;", "&amp;AD$16&amp;", "&amp;$A69&amp;", "&amp;$B69&amp;", "&amp;$C69&amp;"; ",""),"")</f>
        <v>#REF!</v>
      </c>
      <c r="GI69" s="258" t="e">
        <f>IF(AND($T$8=1,#REF!&gt;0,EX69=""),IF((#REF!/#REF!)&lt;0.25,AE$15&amp;", "&amp;AE$16&amp;", "&amp;$A69&amp;", "&amp;$B69&amp;", "&amp;$C69&amp;"; ",""),"")</f>
        <v>#REF!</v>
      </c>
      <c r="GJ69" s="812" t="e">
        <f>IF(AND($T$8=1,#REF!&gt;0,EY69=""),IF((#REF!/#REF!)&lt;0.25,AF$15&amp;", "&amp;AF$16&amp;", "&amp;$A69&amp;", "&amp;$B69&amp;", "&amp;$C69&amp;"; ",""),"")</f>
        <v>#REF!</v>
      </c>
      <c r="GK69" s="266" t="e">
        <f>IF(AND($T$8=1,#REF!&gt;0,EZ69=""),IF((#REF!/#REF!)&lt;0.25,AG$15&amp;", "&amp;AG$16&amp;", "&amp;$A69&amp;", "&amp;$B69&amp;", "&amp;$C69&amp;"; ",""),"")</f>
        <v>#REF!</v>
      </c>
      <c r="GL69" s="324"/>
      <c r="GM69" s="323"/>
      <c r="GN69" s="10"/>
      <c r="GO69" s="265" t="e">
        <f>IF(AND($U$8=1,$B69="Long length",#REF!&lt;&gt;0),D$15&amp;", "&amp;D$16&amp;", "&amp;$A69&amp;", "&amp;$B69&amp;", "&amp;$C69&amp;"; ","")</f>
        <v>#REF!</v>
      </c>
      <c r="GP69" s="258" t="e">
        <f>IF(AND($U$8=1,$B69="Long length",#REF!&lt;&gt;0),E$15&amp;", "&amp;E$16&amp;", "&amp;$A69&amp;", "&amp;$B69&amp;", "&amp;$C69&amp;"; ","")</f>
        <v>#REF!</v>
      </c>
      <c r="GQ69" s="259" t="e">
        <f>IF(AND($U$8=1,$B69="Long length",#REF!&lt;&gt;0),F$15&amp;", "&amp;F$16&amp;", "&amp;$A69&amp;", "&amp;$B69&amp;", "&amp;$C69&amp;"; ","")</f>
        <v>#REF!</v>
      </c>
      <c r="GR69" s="258" t="e">
        <f>IF(AND($U$8=1,$B69="Long length",#REF!&lt;&gt;0),G$15&amp;", "&amp;G$16&amp;", "&amp;$A69&amp;", "&amp;$B69&amp;", "&amp;$C69&amp;"; ","")</f>
        <v>#REF!</v>
      </c>
      <c r="GS69" s="812" t="e">
        <f>IF(AND($U$8=1,$B69="Long length",#REF!&lt;&gt;0),H$15&amp;", "&amp;H$16&amp;", "&amp;$A69&amp;", "&amp;$B69&amp;", "&amp;$C69&amp;"; ","")</f>
        <v>#REF!</v>
      </c>
      <c r="GT69" s="266" t="e">
        <f>IF(AND($U$8=1,$B69="Long length",#REF!&lt;&gt;0),I$15&amp;", "&amp;I$16&amp;", "&amp;$A69&amp;", "&amp;$B69&amp;", "&amp;$C69&amp;"; ","")</f>
        <v>#REF!</v>
      </c>
      <c r="GU69" s="324"/>
    </row>
    <row r="70" spans="1:203" ht="13.5" x14ac:dyDescent="0.2">
      <c r="A70" s="3" t="s">
        <v>11303</v>
      </c>
      <c r="B70" s="3" t="s">
        <v>11286</v>
      </c>
      <c r="C70" s="3" t="s">
        <v>11275</v>
      </c>
      <c r="E70" s="295"/>
      <c r="F70" s="10"/>
      <c r="G70" s="265" t="e">
        <f>IF(AND($D$8=1,#REF!&gt;0),P$15&amp;", "&amp;P$16&amp;", "&amp;$A70&amp;", "&amp;$B70&amp;", "&amp;$C70&amp;"; ","")</f>
        <v>#REF!</v>
      </c>
      <c r="H70" s="258" t="e">
        <f>IF(AND($D$8=1,#REF!&gt;0),Q$15&amp;", "&amp;Q$16&amp;", "&amp;$A70&amp;", "&amp;$B70&amp;", "&amp;$C70&amp;"; ","")</f>
        <v>#REF!</v>
      </c>
      <c r="I70" s="259" t="e">
        <f>IF(AND($D$8=1,#REF!&gt;0),R$15&amp;", "&amp;R$16&amp;", "&amp;$A70&amp;", "&amp;$B70&amp;", "&amp;$C70&amp;"; ","")</f>
        <v>#REF!</v>
      </c>
      <c r="J70" s="258" t="e">
        <f>IF(AND($D$8=1,#REF!&gt;0),S$15&amp;", "&amp;S$16&amp;", "&amp;$A70&amp;", "&amp;$B70&amp;", "&amp;$C70&amp;"; ","")</f>
        <v>#REF!</v>
      </c>
      <c r="K70" s="299" t="e">
        <f>IF(AND($D$8=1,#REF!&gt;0),T$15&amp;", "&amp;T$16&amp;", "&amp;$A70&amp;", "&amp;$B70&amp;", "&amp;$C70&amp;"; ","")</f>
        <v>#REF!</v>
      </c>
      <c r="L70" s="266" t="e">
        <f>IF(AND($D$8=1,#REF!&gt;0),U$15&amp;", "&amp;U$16&amp;", "&amp;$A70&amp;", "&amp;$B70&amp;", "&amp;$C70&amp;"; ","")</f>
        <v>#REF!</v>
      </c>
      <c r="M70" s="50"/>
      <c r="N70" s="295"/>
      <c r="O70" s="10"/>
      <c r="P70" s="265" t="e">
        <f>IF(AND($E$8=1,#REF!&lt;0),D$14&amp;", "&amp;D$15&amp;", "&amp;D$16&amp;", "&amp;$A70&amp;", "&amp;$B70&amp;", "&amp;$C70&amp;"; ","")</f>
        <v>#REF!</v>
      </c>
      <c r="Q70" s="258" t="e">
        <f>IF(AND($E$8=1,#REF!&lt;0),E$14&amp;", "&amp;E$15&amp;", "&amp;E$16&amp;", "&amp;$A70&amp;", "&amp;$B70&amp;", "&amp;$C70&amp;"; ","")</f>
        <v>#REF!</v>
      </c>
      <c r="R70" s="259" t="e">
        <f>IF(AND($E$8=1,#REF!&lt;0),F$14&amp;", "&amp;F$15&amp;", "&amp;F$16&amp;", "&amp;$A70&amp;", "&amp;$B70&amp;", "&amp;$C70&amp;"; ","")</f>
        <v>#REF!</v>
      </c>
      <c r="S70" s="258" t="e">
        <f>IF(AND($E$8=1,#REF!&lt;0),G$14&amp;", "&amp;G$15&amp;", "&amp;G$16&amp;", "&amp;$A70&amp;", "&amp;$B70&amp;", "&amp;$C70&amp;"; ","")</f>
        <v>#REF!</v>
      </c>
      <c r="T70" s="299" t="e">
        <f>IF(AND($E$8=1,#REF!&lt;0),H$14&amp;", "&amp;H$15&amp;", "&amp;H$16&amp;", "&amp;$A70&amp;", "&amp;$B70&amp;", "&amp;$C70&amp;"; ","")</f>
        <v>#REF!</v>
      </c>
      <c r="U70" s="299" t="e">
        <f>IF(AND($E$8=1,#REF!&lt;0),I$14&amp;", "&amp;I$15&amp;", "&amp;I$16&amp;", "&amp;$A70&amp;", "&amp;$B70&amp;", "&amp;$C70&amp;"; ","")</f>
        <v>#REF!</v>
      </c>
      <c r="V70" s="265" t="e">
        <f>IF(AND($E$8=1,#REF!&lt;0),J$14&amp;", "&amp;J$15&amp;", "&amp;J$16&amp;", "&amp;$A70&amp;", "&amp;$B70&amp;", "&amp;$C70&amp;"; ","")</f>
        <v>#REF!</v>
      </c>
      <c r="W70" s="258" t="e">
        <f>IF(AND($E$8=1,#REF!&lt;0),K$14&amp;", "&amp;K$15&amp;", "&amp;K$16&amp;", "&amp;$A70&amp;", "&amp;$B70&amp;", "&amp;$C70&amp;"; ","")</f>
        <v>#REF!</v>
      </c>
      <c r="X70" s="259" t="e">
        <f>IF(AND($E$8=1,#REF!&lt;0),L$14&amp;", "&amp;L$15&amp;", "&amp;L$16&amp;", "&amp;$A70&amp;", "&amp;$B70&amp;", "&amp;$C70&amp;"; ","")</f>
        <v>#REF!</v>
      </c>
      <c r="Y70" s="258" t="e">
        <f>IF(AND($E$8=1,#REF!&lt;0),M$14&amp;", "&amp;M$15&amp;", "&amp;M$16&amp;", "&amp;$A70&amp;", "&amp;$B70&amp;", "&amp;$C70&amp;"; ","")</f>
        <v>#REF!</v>
      </c>
      <c r="Z70" s="299" t="e">
        <f>IF(AND($E$8=1,#REF!&lt;0),N$14&amp;", "&amp;N$15&amp;", "&amp;N$16&amp;", "&amp;$A70&amp;", "&amp;$B70&amp;", "&amp;$C70&amp;"; ","")</f>
        <v>#REF!</v>
      </c>
      <c r="AA70" s="299" t="e">
        <f>IF(AND($E$8=1,#REF!&lt;0),O$14&amp;", "&amp;O$15&amp;", "&amp;O$16&amp;", "&amp;$A70&amp;", "&amp;$B70&amp;", "&amp;$C70&amp;"; ","")</f>
        <v>#REF!</v>
      </c>
      <c r="AB70" s="265" t="e">
        <f>IF(AND($E$8=1,#REF!&lt;0),V$14&amp;", "&amp;V$15&amp;", "&amp;V$16&amp;", "&amp;$A70&amp;", "&amp;$B70&amp;", "&amp;$C70&amp;"; ","")</f>
        <v>#REF!</v>
      </c>
      <c r="AC70" s="258" t="e">
        <f>IF(AND($E$8=1,#REF!&lt;0),W$14&amp;", "&amp;W$15&amp;", "&amp;W$16&amp;", "&amp;$A70&amp;", "&amp;$B70&amp;", "&amp;$C70&amp;"; ","")</f>
        <v>#REF!</v>
      </c>
      <c r="AD70" s="259" t="e">
        <f>IF(AND($E$8=1,#REF!&lt;0),X$14&amp;", "&amp;X$15&amp;", "&amp;X$16&amp;", "&amp;$A70&amp;", "&amp;$B70&amp;", "&amp;$C70&amp;"; ","")</f>
        <v>#REF!</v>
      </c>
      <c r="AE70" s="794" t="e">
        <f>IF(AND($E$8=1,#REF!&lt;0),Y$14&amp;", "&amp;Y$15&amp;", "&amp;Y$16&amp;", "&amp;$A70&amp;", "&amp;$B70&amp;", "&amp;$C70&amp;"; ","")</f>
        <v>#REF!</v>
      </c>
      <c r="AF70" s="259" t="e">
        <f>IF(AND($E$8=1,#REF!&lt;0),Z$14&amp;", "&amp;Z$15&amp;", "&amp;Z$16&amp;", "&amp;$A70&amp;", "&amp;$B70&amp;", "&amp;$C70&amp;"; ","")</f>
        <v>#REF!</v>
      </c>
      <c r="AG70" s="299" t="e">
        <f>IF(AND($E$8=1,#REF!&lt;0),AA$14&amp;", "&amp;AA$15&amp;", "&amp;AA$16&amp;", "&amp;$A70&amp;", "&amp;$B70&amp;", "&amp;$C70&amp;"; ","")</f>
        <v>#REF!</v>
      </c>
      <c r="AH70" s="265" t="e">
        <f>IF(AND($E$8=1,#REF!&lt;0),AB$14&amp;", "&amp;AB$15&amp;", "&amp;AB$16&amp;", "&amp;$A70&amp;", "&amp;$B70&amp;", "&amp;$C70&amp;"; ","")</f>
        <v>#REF!</v>
      </c>
      <c r="AI70" s="258" t="e">
        <f>IF(AND($E$8=1,#REF!&lt;0),AC$14&amp;", "&amp;AC$15&amp;", "&amp;AC$16&amp;", "&amp;$A70&amp;", "&amp;$B70&amp;", "&amp;$C70&amp;"; ","")</f>
        <v>#REF!</v>
      </c>
      <c r="AJ70" s="259" t="e">
        <f>IF(AND($E$8=1,#REF!&lt;0),AD$14&amp;", "&amp;AD$15&amp;", "&amp;AD$16&amp;", "&amp;$A70&amp;", "&amp;$B70&amp;", "&amp;$C70&amp;"; ","")</f>
        <v>#REF!</v>
      </c>
      <c r="AK70" s="794" t="e">
        <f>IF(AND($E$8=1,#REF!&lt;0),AE$14&amp;", "&amp;AE$15&amp;", "&amp;AE$16&amp;", "&amp;$A70&amp;", "&amp;$B70&amp;", "&amp;$C70&amp;"; ","")</f>
        <v>#REF!</v>
      </c>
      <c r="AL70" s="259" t="e">
        <f>IF(AND($E$8=1,#REF!&lt;0),AF$14&amp;", "&amp;AF$15&amp;", "&amp;AF$16&amp;", "&amp;$A70&amp;", "&amp;$B70&amp;", "&amp;$C70&amp;"; ","")</f>
        <v>#REF!</v>
      </c>
      <c r="AM70" s="803" t="e">
        <f>IF(AND($E$8=1,#REF!&lt;0),AG$14&amp;", "&amp;AG$15&amp;", "&amp;AG$16&amp;", "&amp;$A70&amp;", "&amp;$B70&amp;", "&amp;$C70&amp;"; ","")</f>
        <v>#REF!</v>
      </c>
      <c r="AN70" s="50"/>
      <c r="AO70" s="295"/>
      <c r="AP70" s="10"/>
      <c r="AQ70" s="265" t="e">
        <f>IF(AND($F$8=1,ABS(#REF!)&lt;&gt;INT(ABS(#REF!))),D$14&amp;", "&amp;D$15&amp;", "&amp;D$16&amp;", "&amp;$A70&amp;", "&amp;$B70&amp;", "&amp;$C70&amp;"; ","")</f>
        <v>#REF!</v>
      </c>
      <c r="AR70" s="258" t="e">
        <f>IF(AND($F$8=1,ABS(#REF!)&lt;&gt;INT(ABS(#REF!))),E$14&amp;", "&amp;E$15&amp;", "&amp;E$16&amp;", "&amp;$A70&amp;", "&amp;$B70&amp;", "&amp;$C70&amp;"; ","")</f>
        <v>#REF!</v>
      </c>
      <c r="AS70" s="259" t="e">
        <f>IF(AND($F$8=1,ABS(#REF!)&lt;&gt;INT(ABS(#REF!))),F$14&amp;", "&amp;F$15&amp;", "&amp;F$16&amp;", "&amp;$A70&amp;", "&amp;$B70&amp;", "&amp;$C70&amp;"; ","")</f>
        <v>#REF!</v>
      </c>
      <c r="AT70" s="258" t="e">
        <f>IF(AND($F$8=1,ABS(#REF!)&lt;&gt;INT(ABS(#REF!))),G$14&amp;", "&amp;G$15&amp;", "&amp;G$16&amp;", "&amp;$A70&amp;", "&amp;$B70&amp;", "&amp;$C70&amp;"; ","")</f>
        <v>#REF!</v>
      </c>
      <c r="AU70" s="299" t="e">
        <f>IF(AND($F$8=1,ABS(#REF!)&lt;&gt;INT(ABS(#REF!))),H$14&amp;", "&amp;H$15&amp;", "&amp;H$16&amp;", "&amp;$A70&amp;", "&amp;$B70&amp;", "&amp;$C70&amp;"; ","")</f>
        <v>#REF!</v>
      </c>
      <c r="AV70" s="299" t="e">
        <f>IF(AND($F$8=1,ABS(#REF!)&lt;&gt;INT(ABS(#REF!))),I$14&amp;", "&amp;I$15&amp;", "&amp;I$16&amp;", "&amp;$A70&amp;", "&amp;$B70&amp;", "&amp;$C70&amp;"; ","")</f>
        <v>#REF!</v>
      </c>
      <c r="AW70" s="265" t="e">
        <f>IF(AND($F$8=1,ABS(#REF!)&lt;&gt;INT(ABS(#REF!))),J$14&amp;", "&amp;J$15&amp;", "&amp;J$16&amp;", "&amp;$A70&amp;", "&amp;$B70&amp;", "&amp;$C70&amp;"; ","")</f>
        <v>#REF!</v>
      </c>
      <c r="AX70" s="258" t="e">
        <f>IF(AND($F$8=1,ABS(#REF!)&lt;&gt;INT(ABS(#REF!))),K$14&amp;", "&amp;K$15&amp;", "&amp;K$16&amp;", "&amp;$A70&amp;", "&amp;$B70&amp;", "&amp;$C70&amp;"; ","")</f>
        <v>#REF!</v>
      </c>
      <c r="AY70" s="259" t="e">
        <f>IF(AND($F$8=1,ABS(#REF!)&lt;&gt;INT(ABS(#REF!))),L$14&amp;", "&amp;L$15&amp;", "&amp;L$16&amp;", "&amp;$A70&amp;", "&amp;$B70&amp;", "&amp;$C70&amp;"; ","")</f>
        <v>#REF!</v>
      </c>
      <c r="AZ70" s="258" t="e">
        <f>IF(AND($F$8=1,ABS(#REF!)&lt;&gt;INT(ABS(#REF!))),M$14&amp;", "&amp;M$15&amp;", "&amp;M$16&amp;", "&amp;$A70&amp;", "&amp;$B70&amp;", "&amp;$C70&amp;"; ","")</f>
        <v>#REF!</v>
      </c>
      <c r="BA70" s="299" t="e">
        <f>IF(AND($F$8=1,ABS(#REF!)&lt;&gt;INT(ABS(#REF!))),N$14&amp;", "&amp;N$15&amp;", "&amp;N$16&amp;", "&amp;$A70&amp;", "&amp;$B70&amp;", "&amp;$C70&amp;"; ","")</f>
        <v>#REF!</v>
      </c>
      <c r="BB70" s="803" t="e">
        <f>IF(AND($F$8=1,ABS(#REF!)&lt;&gt;INT(ABS(#REF!))),O$14&amp;", "&amp;O$15&amp;", "&amp;O$16&amp;", "&amp;$A70&amp;", "&amp;$B70&amp;", "&amp;$C70&amp;"; ","")</f>
        <v>#REF!</v>
      </c>
      <c r="BC70" s="265" t="e">
        <f>IF(AND($F$8=1,ABS(#REF!)&lt;&gt;INT(ABS(#REF!))),P$14&amp;", "&amp;P$15&amp;", "&amp;P$16&amp;", "&amp;$A70&amp;", "&amp;$B70&amp;", "&amp;$C70&amp;"; ","")</f>
        <v>#REF!</v>
      </c>
      <c r="BD70" s="258" t="e">
        <f>IF(AND($F$8=1,ABS(#REF!)&lt;&gt;INT(ABS(#REF!))),Q$14&amp;", "&amp;Q$15&amp;", "&amp;Q$16&amp;", "&amp;$A70&amp;", "&amp;$B70&amp;", "&amp;$C70&amp;"; ","")</f>
        <v>#REF!</v>
      </c>
      <c r="BE70" s="259" t="e">
        <f>IF(AND($F$8=1,ABS(#REF!)&lt;&gt;INT(ABS(#REF!))),R$14&amp;", "&amp;R$15&amp;", "&amp;R$16&amp;", "&amp;$A70&amp;", "&amp;$B70&amp;", "&amp;$C70&amp;"; ","")</f>
        <v>#REF!</v>
      </c>
      <c r="BF70" s="258" t="e">
        <f>IF(AND($F$8=1,ABS(#REF!)&lt;&gt;INT(ABS(#REF!))),S$14&amp;", "&amp;S$15&amp;", "&amp;S$16&amp;", "&amp;$A70&amp;", "&amp;$B70&amp;", "&amp;$C70&amp;"; ","")</f>
        <v>#REF!</v>
      </c>
      <c r="BG70" s="299" t="e">
        <f>IF(AND($F$8=1,ABS(#REF!)&lt;&gt;INT(ABS(#REF!))),T$14&amp;", "&amp;T$15&amp;", "&amp;T$16&amp;", "&amp;$A70&amp;", "&amp;$B70&amp;", "&amp;$C70&amp;"; ","")</f>
        <v>#REF!</v>
      </c>
      <c r="BH70" s="803" t="e">
        <f>IF(AND($F$8=1,ABS(#REF!)&lt;&gt;INT(ABS(#REF!))),U$14&amp;", "&amp;U$15&amp;", "&amp;U$16&amp;", "&amp;$A70&amp;", "&amp;$B70&amp;", "&amp;$C70&amp;"; ","")</f>
        <v>#REF!</v>
      </c>
      <c r="BI70" s="265" t="e">
        <f>IF(AND($F$8=1,ABS(#REF!)&lt;&gt;INT(ABS(#REF!))),V$14&amp;", "&amp;V$15&amp;", "&amp;V$16&amp;", "&amp;$A70&amp;", "&amp;$B70&amp;", "&amp;$C70&amp;"; ","")</f>
        <v>#REF!</v>
      </c>
      <c r="BJ70" s="258" t="e">
        <f>IF(AND($F$8=1,ABS(#REF!)&lt;&gt;INT(ABS(#REF!))),W$14&amp;", "&amp;W$15&amp;", "&amp;W$16&amp;", "&amp;$A70&amp;", "&amp;$B70&amp;", "&amp;$C70&amp;"; ","")</f>
        <v>#REF!</v>
      </c>
      <c r="BK70" s="259" t="e">
        <f>IF(AND($F$8=1,ABS(#REF!)&lt;&gt;INT(ABS(#REF!))),X$14&amp;", "&amp;X$15&amp;", "&amp;X$16&amp;", "&amp;$A70&amp;", "&amp;$B70&amp;", "&amp;$C70&amp;"; ","")</f>
        <v>#REF!</v>
      </c>
      <c r="BL70" s="258" t="e">
        <f>IF(AND($F$8=1,ABS(#REF!)&lt;&gt;INT(ABS(#REF!))),Y$14&amp;", "&amp;Y$15&amp;", "&amp;Y$16&amp;", "&amp;$A70&amp;", "&amp;$B70&amp;", "&amp;$C70&amp;"; ","")</f>
        <v>#REF!</v>
      </c>
      <c r="BM70" s="299" t="e">
        <f>IF(AND($F$8=1,ABS(#REF!)&lt;&gt;INT(ABS(#REF!))),Z$14&amp;", "&amp;Z$15&amp;", "&amp;Z$16&amp;", "&amp;$A70&amp;", "&amp;$B70&amp;", "&amp;$C70&amp;"; ","")</f>
        <v>#REF!</v>
      </c>
      <c r="BN70" s="803" t="e">
        <f>IF(AND($F$8=1,ABS(#REF!)&lt;&gt;INT(ABS(#REF!))),AA$14&amp;", "&amp;AA$15&amp;", "&amp;AA$16&amp;", "&amp;$A70&amp;", "&amp;$B70&amp;", "&amp;$C70&amp;"; ","")</f>
        <v>#REF!</v>
      </c>
      <c r="BO70" s="50"/>
      <c r="BP70" s="295"/>
      <c r="BQ70" s="10"/>
      <c r="BR70" s="281"/>
      <c r="BS70" s="280"/>
      <c r="BT70" s="288"/>
      <c r="BU70" s="280"/>
      <c r="BV70" s="305"/>
      <c r="BW70" s="305"/>
      <c r="BX70" s="281"/>
      <c r="BY70" s="280"/>
      <c r="BZ70" s="288"/>
      <c r="CA70" s="280"/>
      <c r="CB70" s="305"/>
      <c r="CC70" s="805"/>
      <c r="CD70" s="305"/>
      <c r="CE70" s="809"/>
      <c r="CF70" s="305"/>
      <c r="CG70" s="809"/>
      <c r="CH70" s="305"/>
      <c r="CI70" s="305"/>
      <c r="CJ70" s="281"/>
      <c r="CK70" s="280"/>
      <c r="CL70" s="288"/>
      <c r="CM70" s="280"/>
      <c r="CN70" s="305"/>
      <c r="CO70" s="304"/>
      <c r="CP70" s="50"/>
      <c r="CQ70" s="3"/>
      <c r="CR70" s="3"/>
      <c r="CS70" s="3"/>
      <c r="CT70" s="3"/>
      <c r="CU70" s="38" t="s">
        <v>124</v>
      </c>
      <c r="CV70" s="879" t="e">
        <f>CV$48</f>
        <v>#REF!</v>
      </c>
      <c r="CW70" s="880" t="e">
        <f>CW$48</f>
        <v>#REF!</v>
      </c>
      <c r="CX70" s="829" t="e">
        <f>CV$48</f>
        <v>#REF!</v>
      </c>
      <c r="CY70" s="826" t="e">
        <f>CW$48</f>
        <v>#REF!</v>
      </c>
      <c r="CZ70" s="788" t="e">
        <f>CV$48</f>
        <v>#REF!</v>
      </c>
      <c r="DA70" s="789" t="e">
        <f>CW$48</f>
        <v>#REF!</v>
      </c>
      <c r="DB70" s="881" t="e">
        <f>DB$48</f>
        <v>#REF!</v>
      </c>
      <c r="DC70" s="880" t="e">
        <f>DC$48</f>
        <v>#REF!</v>
      </c>
      <c r="DD70" s="829" t="e">
        <f>DB$48</f>
        <v>#REF!</v>
      </c>
      <c r="DE70" s="826" t="e">
        <f>DC$48</f>
        <v>#REF!</v>
      </c>
      <c r="DF70" s="788" t="e">
        <f>DB$48</f>
        <v>#REF!</v>
      </c>
      <c r="DG70" s="789" t="e">
        <f>DC$48</f>
        <v>#REF!</v>
      </c>
      <c r="DH70" s="879" t="e">
        <f>DH$48</f>
        <v>#REF!</v>
      </c>
      <c r="DI70" s="880" t="e">
        <f>DI$48</f>
        <v>#REF!</v>
      </c>
      <c r="DJ70" s="829" t="e">
        <f>DH$48</f>
        <v>#REF!</v>
      </c>
      <c r="DK70" s="826" t="e">
        <f>DI$48</f>
        <v>#REF!</v>
      </c>
      <c r="DL70" s="788" t="e">
        <f>DH$48</f>
        <v>#REF!</v>
      </c>
      <c r="DM70" s="789" t="e">
        <f>DI$48</f>
        <v>#REF!</v>
      </c>
      <c r="DN70" s="879" t="e">
        <f>DN$48</f>
        <v>#REF!</v>
      </c>
      <c r="DO70" s="880" t="e">
        <f>DO$48</f>
        <v>#REF!</v>
      </c>
      <c r="DP70" s="829" t="e">
        <f>DN$48</f>
        <v>#REF!</v>
      </c>
      <c r="DQ70" s="826" t="e">
        <f>DO$48</f>
        <v>#REF!</v>
      </c>
      <c r="DR70" s="788" t="e">
        <f>DN$48</f>
        <v>#REF!</v>
      </c>
      <c r="DS70" s="789" t="e">
        <f>DO$48</f>
        <v>#REF!</v>
      </c>
      <c r="DT70" s="879" t="e">
        <f>DT$48</f>
        <v>#REF!</v>
      </c>
      <c r="DU70" s="880" t="e">
        <f>DU$48</f>
        <v>#REF!</v>
      </c>
      <c r="DV70" s="829" t="e">
        <f>DT$48</f>
        <v>#REF!</v>
      </c>
      <c r="DW70" s="826" t="e">
        <f>DU$48</f>
        <v>#REF!</v>
      </c>
      <c r="DX70" s="788" t="e">
        <f>DT$48</f>
        <v>#REF!</v>
      </c>
      <c r="DY70" s="789" t="e">
        <f>DU$48</f>
        <v>#REF!</v>
      </c>
      <c r="DZ70" s="3"/>
      <c r="EA70" s="295"/>
      <c r="EB70" s="10"/>
      <c r="EC70" s="265" t="e">
        <f>IF(AND($I$8=1,#REF!&lt;&gt;ROUND(#REF!,2)),AB$15&amp;", "&amp;AB$16&amp;", "&amp;$A70&amp;", "&amp;$B70&amp;", "&amp;$C70&amp;"; ","")</f>
        <v>#REF!</v>
      </c>
      <c r="ED70" s="258" t="e">
        <f>IF(AND($I$8=1,#REF!&lt;&gt;ROUND(#REF!,2)),AC$15&amp;", "&amp;AC$16&amp;", "&amp;$A70&amp;", "&amp;$B70&amp;", "&amp;$C70&amp;"; ","")</f>
        <v>#REF!</v>
      </c>
      <c r="EE70" s="259" t="e">
        <f>IF(AND($I$8=1,#REF!&lt;&gt;ROUND(#REF!,2)),AD$15&amp;", "&amp;AD$16&amp;", "&amp;$A70&amp;", "&amp;$B70&amp;", "&amp;$C70&amp;"; ","")</f>
        <v>#REF!</v>
      </c>
      <c r="EF70" s="258" t="e">
        <f>IF(AND($I$8=1,#REF!&lt;&gt;ROUND(#REF!,2)),AE$15&amp;", "&amp;AE$16&amp;", "&amp;$A70&amp;", "&amp;$B70&amp;", "&amp;$C70&amp;"; ","")</f>
        <v>#REF!</v>
      </c>
      <c r="EG70" s="299" t="e">
        <f>IF(AND($I$8=1,#REF!&lt;&gt;ROUND(#REF!,2)),AF$15&amp;", "&amp;AF$16&amp;", "&amp;$A70&amp;", "&amp;$B70&amp;", "&amp;$C70&amp;"; ","")</f>
        <v>#REF!</v>
      </c>
      <c r="EH70" s="266" t="e">
        <f>IF(AND($I$8=1,#REF!&lt;&gt;ROUND(#REF!,2)),AG$15&amp;", "&amp;AG$16&amp;", "&amp;$A70&amp;", "&amp;$B70&amp;", "&amp;$C70&amp;"; ","")</f>
        <v>#REF!</v>
      </c>
      <c r="EI70" s="50"/>
      <c r="EJ70" s="295"/>
      <c r="EK70" s="10"/>
      <c r="EL70" s="265" t="e">
        <f>IF(AND($J$8=1,#REF!&gt;#REF!),AB$15&amp;", "&amp;AB$16&amp;", "&amp;$A70&amp;", "&amp;$B70&amp;", "&amp;$C70&amp;"; ","")</f>
        <v>#REF!</v>
      </c>
      <c r="EM70" s="258" t="e">
        <f>IF(AND($J$8=1,#REF!&gt;#REF!),AC$15&amp;", "&amp;AC$16&amp;", "&amp;$A70&amp;", "&amp;$B70&amp;", "&amp;$C70&amp;"; ","")</f>
        <v>#REF!</v>
      </c>
      <c r="EN70" s="259" t="e">
        <f>IF(AND($J$8=1,#REF!&gt;#REF!),AD$15&amp;", "&amp;AD$16&amp;", "&amp;$A70&amp;", "&amp;$B70&amp;", "&amp;$C70&amp;"; ","")</f>
        <v>#REF!</v>
      </c>
      <c r="EO70" s="258" t="e">
        <f>IF(AND($J$8=1,#REF!&gt;#REF!),AE$15&amp;", "&amp;AE$16&amp;", "&amp;$A70&amp;", "&amp;$B70&amp;", "&amp;$C70&amp;"; ","")</f>
        <v>#REF!</v>
      </c>
      <c r="EP70" s="812" t="e">
        <f>IF(AND($J$8=1,#REF!&gt;#REF!),AF$15&amp;", "&amp;AF$16&amp;", "&amp;$A70&amp;", "&amp;$B70&amp;", "&amp;$C70&amp;"; ","")</f>
        <v>#REF!</v>
      </c>
      <c r="EQ70" s="266" t="e">
        <f>IF(AND($J$8=1,#REF!&gt;#REF!),AG$15&amp;", "&amp;AG$16&amp;", "&amp;$A70&amp;", "&amp;$B70&amp;", "&amp;$C70&amp;"; ","")</f>
        <v>#REF!</v>
      </c>
      <c r="ER70" s="50"/>
      <c r="ES70" s="295"/>
      <c r="ET70" s="10"/>
      <c r="EU70" s="265" t="e">
        <f>IF(AND($K$8=1,#REF!&gt;0),IF((#REF!/#REF!)&lt;0.03,AB$15&amp;", "&amp;AB$16&amp;", "&amp;$A70&amp;", "&amp;$B70&amp;", "&amp;$C70&amp;"; ",""),"")</f>
        <v>#REF!</v>
      </c>
      <c r="EV70" s="258" t="e">
        <f>IF(AND($K$8=1,#REF!&gt;0),IF((#REF!/#REF!)&lt;0.03,AC$15&amp;", "&amp;AC$16&amp;", "&amp;$A70&amp;", "&amp;$B70&amp;", "&amp;$C70&amp;"; ",""),"")</f>
        <v>#REF!</v>
      </c>
      <c r="EW70" s="259" t="e">
        <f>IF(AND($K$8=1,#REF!&gt;0),IF((#REF!/#REF!)&lt;0.03,AD$15&amp;", "&amp;AD$16&amp;", "&amp;$A70&amp;", "&amp;$B70&amp;", "&amp;$C70&amp;"; ",""),"")</f>
        <v>#REF!</v>
      </c>
      <c r="EX70" s="258" t="e">
        <f>IF(AND($K$8=1,#REF!&gt;0),IF((#REF!/#REF!)&lt;0.03,AE$15&amp;", "&amp;AE$16&amp;", "&amp;$A70&amp;", "&amp;$B70&amp;", "&amp;$C70&amp;"; ",""),"")</f>
        <v>#REF!</v>
      </c>
      <c r="EY70" s="812" t="e">
        <f>IF(AND($K$8=1,#REF!&gt;0),IF((#REF!/#REF!)&lt;0.03,AF$15&amp;", "&amp;AF$16&amp;", "&amp;$A70&amp;", "&amp;$B70&amp;", "&amp;$C70&amp;"; ",""),"")</f>
        <v>#REF!</v>
      </c>
      <c r="EZ70" s="266" t="e">
        <f>IF(AND($K$8=1,#REF!&gt;0),IF((#REF!/#REF!)&lt;0.03,AG$15&amp;", "&amp;AG$16&amp;", "&amp;$A70&amp;", "&amp;$B70&amp;", "&amp;$C70&amp;"; ",""),"")</f>
        <v>#REF!</v>
      </c>
      <c r="FA70" s="50"/>
      <c r="FB70" s="3"/>
      <c r="FC70" s="323"/>
      <c r="FD70" s="10"/>
      <c r="FE70" s="265" t="e">
        <f>IF(AND($Q$8=1,SUM(#REF!,#REF!)&gt;$FC$22,#REF!=0),P$15&amp;", "&amp;P$16&amp;", "&amp;$A70&amp;", "&amp;$B70&amp;", "&amp;$C70&amp;"; ","")</f>
        <v>#REF!</v>
      </c>
      <c r="FF70" s="258" t="e">
        <f>IF(AND($Q$8=1,SUM(#REF!,#REF!)&gt;$FC$22,#REF!=0),Q$15&amp;", "&amp;Q$16&amp;", "&amp;$A70&amp;", "&amp;$B70&amp;", "&amp;$C70&amp;"; ","")</f>
        <v>#REF!</v>
      </c>
      <c r="FG70" s="259" t="e">
        <f>IF(AND($Q$8=1,SUM(#REF!,#REF!)&gt;$FC$22,#REF!=0),R$15&amp;", "&amp;R$16&amp;", "&amp;$A70&amp;", "&amp;$B70&amp;", "&amp;$C70&amp;"; ","")</f>
        <v>#REF!</v>
      </c>
      <c r="FH70" s="258" t="e">
        <f>IF(AND($Q$8=1,SUM(#REF!,#REF!)&gt;$FC$22,#REF!=0),S$15&amp;", "&amp;S$16&amp;", "&amp;$A70&amp;", "&amp;$B70&amp;", "&amp;$C70&amp;"; ","")</f>
        <v>#REF!</v>
      </c>
      <c r="FI70" s="812" t="e">
        <f>IF(AND($Q$8=1,SUM(#REF!,#REF!)&gt;$FC$22,#REF!=0),T$15&amp;", "&amp;T$16&amp;", "&amp;$A70&amp;", "&amp;$B70&amp;", "&amp;$C70&amp;"; ","")</f>
        <v>#REF!</v>
      </c>
      <c r="FJ70" s="266" t="e">
        <f>IF(AND($Q$8=1,SUM(#REF!,#REF!)&gt;$FC$22,#REF!=0),U$15&amp;", "&amp;U$16&amp;", "&amp;$A70&amp;", "&amp;$B70&amp;", "&amp;$C70&amp;"; ","")</f>
        <v>#REF!</v>
      </c>
      <c r="FK70" s="324"/>
      <c r="FL70" s="323"/>
      <c r="FM70" s="10"/>
      <c r="FN70" s="265" t="e">
        <f>IF(AND($R$8=1,SUM(#REF!,#REF!)&gt;0,SUM(#REF!,#REF!)=ABS(#REF!)),P$15&amp;", "&amp;P$16&amp;", "&amp;$A70&amp;", "&amp;$B70&amp;", "&amp;$C70&amp;"; ","")</f>
        <v>#REF!</v>
      </c>
      <c r="FO70" s="258" t="e">
        <f>IF(AND($R$8=1,SUM(#REF!,#REF!)&gt;0,SUM(#REF!,#REF!)=ABS(#REF!)),Q$15&amp;", "&amp;Q$16&amp;", "&amp;$A70&amp;", "&amp;$B70&amp;", "&amp;$C70&amp;"; ","")</f>
        <v>#REF!</v>
      </c>
      <c r="FP70" s="259" t="e">
        <f>IF(AND($R$8=1,SUM(#REF!,#REF!)&gt;0,SUM(#REF!,#REF!)=ABS(#REF!)),R$15&amp;", "&amp;R$16&amp;", "&amp;$A70&amp;", "&amp;$B70&amp;", "&amp;$C70&amp;"; ","")</f>
        <v>#REF!</v>
      </c>
      <c r="FQ70" s="258" t="e">
        <f>IF(AND($R$8=1,SUM(#REF!,#REF!)&gt;0,SUM(#REF!,#REF!)=ABS(#REF!)),S$15&amp;", "&amp;S$16&amp;", "&amp;$A70&amp;", "&amp;$B70&amp;", "&amp;$C70&amp;"; ","")</f>
        <v>#REF!</v>
      </c>
      <c r="FR70" s="812" t="e">
        <f>IF(AND($R$8=1,SUM(#REF!,#REF!)&gt;0,SUM(#REF!,#REF!)=ABS(#REF!)),T$15&amp;", "&amp;T$16&amp;", "&amp;$A70&amp;", "&amp;$B70&amp;", "&amp;$C70&amp;"; ","")</f>
        <v>#REF!</v>
      </c>
      <c r="FS70" s="266" t="e">
        <f>IF(AND($R$8=1,SUM(#REF!,#REF!)&gt;0,SUM(#REF!,#REF!)=ABS(#REF!)),U$15&amp;", "&amp;U$16&amp;", "&amp;$A70&amp;", "&amp;$B70&amp;", "&amp;$C70&amp;"; ","")</f>
        <v>#REF!</v>
      </c>
      <c r="FT70" s="324"/>
      <c r="FU70" s="3"/>
      <c r="FV70" s="3"/>
      <c r="FW70" s="3"/>
      <c r="FX70" s="3"/>
      <c r="FY70" s="3"/>
      <c r="FZ70" s="3"/>
      <c r="GA70" s="3"/>
      <c r="GB70" s="3"/>
      <c r="GC70" s="3"/>
      <c r="GD70" s="323"/>
      <c r="GE70" s="10"/>
      <c r="GF70" s="265" t="e">
        <f>IF(AND($T$8=1,#REF!&gt;0,EU70=""),IF((#REF!/#REF!)&lt;0.25,AB$15&amp;", "&amp;AB$16&amp;", "&amp;$A70&amp;", "&amp;$B70&amp;", "&amp;$C70&amp;"; ",""),"")</f>
        <v>#REF!</v>
      </c>
      <c r="GG70" s="258" t="e">
        <f>IF(AND($T$8=1,#REF!&gt;0,EV70=""),IF((#REF!/#REF!)&lt;0.25,AC$15&amp;", "&amp;AC$16&amp;", "&amp;$A70&amp;", "&amp;$B70&amp;", "&amp;$C70&amp;"; ",""),"")</f>
        <v>#REF!</v>
      </c>
      <c r="GH70" s="259" t="e">
        <f>IF(AND($T$8=1,#REF!&gt;0,EW70=""),IF((#REF!/#REF!)&lt;0.25,AD$15&amp;", "&amp;AD$16&amp;", "&amp;$A70&amp;", "&amp;$B70&amp;", "&amp;$C70&amp;"; ",""),"")</f>
        <v>#REF!</v>
      </c>
      <c r="GI70" s="258" t="e">
        <f>IF(AND($T$8=1,#REF!&gt;0,EX70=""),IF((#REF!/#REF!)&lt;0.25,AE$15&amp;", "&amp;AE$16&amp;", "&amp;$A70&amp;", "&amp;$B70&amp;", "&amp;$C70&amp;"; ",""),"")</f>
        <v>#REF!</v>
      </c>
      <c r="GJ70" s="812" t="e">
        <f>IF(AND($T$8=1,#REF!&gt;0,EY70=""),IF((#REF!/#REF!)&lt;0.25,AF$15&amp;", "&amp;AF$16&amp;", "&amp;$A70&amp;", "&amp;$B70&amp;", "&amp;$C70&amp;"; ",""),"")</f>
        <v>#REF!</v>
      </c>
      <c r="GK70" s="266" t="e">
        <f>IF(AND($T$8=1,#REF!&gt;0,EZ70=""),IF((#REF!/#REF!)&lt;0.25,AG$15&amp;", "&amp;AG$16&amp;", "&amp;$A70&amp;", "&amp;$B70&amp;", "&amp;$C70&amp;"; ",""),"")</f>
        <v>#REF!</v>
      </c>
      <c r="GL70" s="324"/>
      <c r="GM70" s="323"/>
      <c r="GN70" s="10"/>
      <c r="GO70" s="265" t="e">
        <f>IF(AND($U$8=1,$B70="Long length",#REF!&lt;&gt;0),D$15&amp;", "&amp;D$16&amp;", "&amp;$A70&amp;", "&amp;$B70&amp;", "&amp;$C70&amp;"; ","")</f>
        <v>#REF!</v>
      </c>
      <c r="GP70" s="258" t="e">
        <f>IF(AND($U$8=1,$B70="Long length",#REF!&lt;&gt;0),E$15&amp;", "&amp;E$16&amp;", "&amp;$A70&amp;", "&amp;$B70&amp;", "&amp;$C70&amp;"; ","")</f>
        <v>#REF!</v>
      </c>
      <c r="GQ70" s="259" t="e">
        <f>IF(AND($U$8=1,$B70="Long length",#REF!&lt;&gt;0),F$15&amp;", "&amp;F$16&amp;", "&amp;$A70&amp;", "&amp;$B70&amp;", "&amp;$C70&amp;"; ","")</f>
        <v>#REF!</v>
      </c>
      <c r="GR70" s="258" t="e">
        <f>IF(AND($U$8=1,$B70="Long length",#REF!&lt;&gt;0),G$15&amp;", "&amp;G$16&amp;", "&amp;$A70&amp;", "&amp;$B70&amp;", "&amp;$C70&amp;"; ","")</f>
        <v>#REF!</v>
      </c>
      <c r="GS70" s="812" t="e">
        <f>IF(AND($U$8=1,$B70="Long length",#REF!&lt;&gt;0),H$15&amp;", "&amp;H$16&amp;", "&amp;$A70&amp;", "&amp;$B70&amp;", "&amp;$C70&amp;"; ","")</f>
        <v>#REF!</v>
      </c>
      <c r="GT70" s="266" t="e">
        <f>IF(AND($U$8=1,$B70="Long length",#REF!&lt;&gt;0),I$15&amp;", "&amp;I$16&amp;", "&amp;$A70&amp;", "&amp;$B70&amp;", "&amp;$C70&amp;"; ","")</f>
        <v>#REF!</v>
      </c>
      <c r="GU70" s="324"/>
    </row>
    <row r="71" spans="1:203" ht="13.5" x14ac:dyDescent="0.2">
      <c r="A71" s="3" t="s">
        <v>11303</v>
      </c>
      <c r="B71" s="3" t="s">
        <v>11286</v>
      </c>
      <c r="C71" s="3" t="s">
        <v>11284</v>
      </c>
      <c r="E71" s="295"/>
      <c r="F71" s="10"/>
      <c r="G71" s="265" t="e">
        <f>IF(AND($D$8=1,#REF!&gt;0),P$15&amp;", "&amp;P$16&amp;", "&amp;$A71&amp;", "&amp;$B71&amp;", "&amp;$C71&amp;"; ","")</f>
        <v>#REF!</v>
      </c>
      <c r="H71" s="258" t="e">
        <f>IF(AND($D$8=1,#REF!&gt;0),Q$15&amp;", "&amp;Q$16&amp;", "&amp;$A71&amp;", "&amp;$B71&amp;", "&amp;$C71&amp;"; ","")</f>
        <v>#REF!</v>
      </c>
      <c r="I71" s="259" t="e">
        <f>IF(AND($D$8=1,#REF!&gt;0),R$15&amp;", "&amp;R$16&amp;", "&amp;$A71&amp;", "&amp;$B71&amp;", "&amp;$C71&amp;"; ","")</f>
        <v>#REF!</v>
      </c>
      <c r="J71" s="258" t="e">
        <f>IF(AND($D$8=1,#REF!&gt;0),S$15&amp;", "&amp;S$16&amp;", "&amp;$A71&amp;", "&amp;$B71&amp;", "&amp;$C71&amp;"; ","")</f>
        <v>#REF!</v>
      </c>
      <c r="K71" s="299" t="e">
        <f>IF(AND($D$8=1,#REF!&gt;0),T$15&amp;", "&amp;T$16&amp;", "&amp;$A71&amp;", "&amp;$B71&amp;", "&amp;$C71&amp;"; ","")</f>
        <v>#REF!</v>
      </c>
      <c r="L71" s="266" t="e">
        <f>IF(AND($D$8=1,#REF!&gt;0),U$15&amp;", "&amp;U$16&amp;", "&amp;$A71&amp;", "&amp;$B71&amp;", "&amp;$C71&amp;"; ","")</f>
        <v>#REF!</v>
      </c>
      <c r="M71" s="50"/>
      <c r="N71" s="295"/>
      <c r="O71" s="10"/>
      <c r="P71" s="265" t="e">
        <f>IF(AND($E$8=1,#REF!&lt;0),D$14&amp;", "&amp;D$15&amp;", "&amp;D$16&amp;", "&amp;$A71&amp;", "&amp;$B71&amp;", "&amp;$C71&amp;"; ","")</f>
        <v>#REF!</v>
      </c>
      <c r="Q71" s="258" t="e">
        <f>IF(AND($E$8=1,#REF!&lt;0),E$14&amp;", "&amp;E$15&amp;", "&amp;E$16&amp;", "&amp;$A71&amp;", "&amp;$B71&amp;", "&amp;$C71&amp;"; ","")</f>
        <v>#REF!</v>
      </c>
      <c r="R71" s="259" t="e">
        <f>IF(AND($E$8=1,#REF!&lt;0),F$14&amp;", "&amp;F$15&amp;", "&amp;F$16&amp;", "&amp;$A71&amp;", "&amp;$B71&amp;", "&amp;$C71&amp;"; ","")</f>
        <v>#REF!</v>
      </c>
      <c r="S71" s="258" t="e">
        <f>IF(AND($E$8=1,#REF!&lt;0),G$14&amp;", "&amp;G$15&amp;", "&amp;G$16&amp;", "&amp;$A71&amp;", "&amp;$B71&amp;", "&amp;$C71&amp;"; ","")</f>
        <v>#REF!</v>
      </c>
      <c r="T71" s="299" t="e">
        <f>IF(AND($E$8=1,#REF!&lt;0),H$14&amp;", "&amp;H$15&amp;", "&amp;H$16&amp;", "&amp;$A71&amp;", "&amp;$B71&amp;", "&amp;$C71&amp;"; ","")</f>
        <v>#REF!</v>
      </c>
      <c r="U71" s="299" t="e">
        <f>IF(AND($E$8=1,#REF!&lt;0),I$14&amp;", "&amp;I$15&amp;", "&amp;I$16&amp;", "&amp;$A71&amp;", "&amp;$B71&amp;", "&amp;$C71&amp;"; ","")</f>
        <v>#REF!</v>
      </c>
      <c r="V71" s="265" t="e">
        <f>IF(AND($E$8=1,#REF!&lt;0),J$14&amp;", "&amp;J$15&amp;", "&amp;J$16&amp;", "&amp;$A71&amp;", "&amp;$B71&amp;", "&amp;$C71&amp;"; ","")</f>
        <v>#REF!</v>
      </c>
      <c r="W71" s="258" t="e">
        <f>IF(AND($E$8=1,#REF!&lt;0),K$14&amp;", "&amp;K$15&amp;", "&amp;K$16&amp;", "&amp;$A71&amp;", "&amp;$B71&amp;", "&amp;$C71&amp;"; ","")</f>
        <v>#REF!</v>
      </c>
      <c r="X71" s="259" t="e">
        <f>IF(AND($E$8=1,#REF!&lt;0),L$14&amp;", "&amp;L$15&amp;", "&amp;L$16&amp;", "&amp;$A71&amp;", "&amp;$B71&amp;", "&amp;$C71&amp;"; ","")</f>
        <v>#REF!</v>
      </c>
      <c r="Y71" s="258" t="e">
        <f>IF(AND($E$8=1,#REF!&lt;0),M$14&amp;", "&amp;M$15&amp;", "&amp;M$16&amp;", "&amp;$A71&amp;", "&amp;$B71&amp;", "&amp;$C71&amp;"; ","")</f>
        <v>#REF!</v>
      </c>
      <c r="Z71" s="299" t="e">
        <f>IF(AND($E$8=1,#REF!&lt;0),N$14&amp;", "&amp;N$15&amp;", "&amp;N$16&amp;", "&amp;$A71&amp;", "&amp;$B71&amp;", "&amp;$C71&amp;"; ","")</f>
        <v>#REF!</v>
      </c>
      <c r="AA71" s="299" t="e">
        <f>IF(AND($E$8=1,#REF!&lt;0),O$14&amp;", "&amp;O$15&amp;", "&amp;O$16&amp;", "&amp;$A71&amp;", "&amp;$B71&amp;", "&amp;$C71&amp;"; ","")</f>
        <v>#REF!</v>
      </c>
      <c r="AB71" s="265" t="e">
        <f>IF(AND($E$8=1,#REF!&lt;0),V$14&amp;", "&amp;V$15&amp;", "&amp;V$16&amp;", "&amp;$A71&amp;", "&amp;$B71&amp;", "&amp;$C71&amp;"; ","")</f>
        <v>#REF!</v>
      </c>
      <c r="AC71" s="258" t="e">
        <f>IF(AND($E$8=1,#REF!&lt;0),W$14&amp;", "&amp;W$15&amp;", "&amp;W$16&amp;", "&amp;$A71&amp;", "&amp;$B71&amp;", "&amp;$C71&amp;"; ","")</f>
        <v>#REF!</v>
      </c>
      <c r="AD71" s="259" t="e">
        <f>IF(AND($E$8=1,#REF!&lt;0),X$14&amp;", "&amp;X$15&amp;", "&amp;X$16&amp;", "&amp;$A71&amp;", "&amp;$B71&amp;", "&amp;$C71&amp;"; ","")</f>
        <v>#REF!</v>
      </c>
      <c r="AE71" s="794" t="e">
        <f>IF(AND($E$8=1,#REF!&lt;0),Y$14&amp;", "&amp;Y$15&amp;", "&amp;Y$16&amp;", "&amp;$A71&amp;", "&amp;$B71&amp;", "&amp;$C71&amp;"; ","")</f>
        <v>#REF!</v>
      </c>
      <c r="AF71" s="259" t="e">
        <f>IF(AND($E$8=1,#REF!&lt;0),Z$14&amp;", "&amp;Z$15&amp;", "&amp;Z$16&amp;", "&amp;$A71&amp;", "&amp;$B71&amp;", "&amp;$C71&amp;"; ","")</f>
        <v>#REF!</v>
      </c>
      <c r="AG71" s="299" t="e">
        <f>IF(AND($E$8=1,#REF!&lt;0),AA$14&amp;", "&amp;AA$15&amp;", "&amp;AA$16&amp;", "&amp;$A71&amp;", "&amp;$B71&amp;", "&amp;$C71&amp;"; ","")</f>
        <v>#REF!</v>
      </c>
      <c r="AH71" s="265" t="e">
        <f>IF(AND($E$8=1,#REF!&lt;0),AB$14&amp;", "&amp;AB$15&amp;", "&amp;AB$16&amp;", "&amp;$A71&amp;", "&amp;$B71&amp;", "&amp;$C71&amp;"; ","")</f>
        <v>#REF!</v>
      </c>
      <c r="AI71" s="258" t="e">
        <f>IF(AND($E$8=1,#REF!&lt;0),AC$14&amp;", "&amp;AC$15&amp;", "&amp;AC$16&amp;", "&amp;$A71&amp;", "&amp;$B71&amp;", "&amp;$C71&amp;"; ","")</f>
        <v>#REF!</v>
      </c>
      <c r="AJ71" s="259" t="e">
        <f>IF(AND($E$8=1,#REF!&lt;0),AD$14&amp;", "&amp;AD$15&amp;", "&amp;AD$16&amp;", "&amp;$A71&amp;", "&amp;$B71&amp;", "&amp;$C71&amp;"; ","")</f>
        <v>#REF!</v>
      </c>
      <c r="AK71" s="794" t="e">
        <f>IF(AND($E$8=1,#REF!&lt;0),AE$14&amp;", "&amp;AE$15&amp;", "&amp;AE$16&amp;", "&amp;$A71&amp;", "&amp;$B71&amp;", "&amp;$C71&amp;"; ","")</f>
        <v>#REF!</v>
      </c>
      <c r="AL71" s="259" t="e">
        <f>IF(AND($E$8=1,#REF!&lt;0),AF$14&amp;", "&amp;AF$15&amp;", "&amp;AF$16&amp;", "&amp;$A71&amp;", "&amp;$B71&amp;", "&amp;$C71&amp;"; ","")</f>
        <v>#REF!</v>
      </c>
      <c r="AM71" s="803" t="e">
        <f>IF(AND($E$8=1,#REF!&lt;0),AG$14&amp;", "&amp;AG$15&amp;", "&amp;AG$16&amp;", "&amp;$A71&amp;", "&amp;$B71&amp;", "&amp;$C71&amp;"; ","")</f>
        <v>#REF!</v>
      </c>
      <c r="AN71" s="50"/>
      <c r="AO71" s="295"/>
      <c r="AP71" s="10"/>
      <c r="AQ71" s="265" t="e">
        <f>IF(AND($F$8=1,ABS(#REF!)&lt;&gt;INT(ABS(#REF!))),D$14&amp;", "&amp;D$15&amp;", "&amp;D$16&amp;", "&amp;$A71&amp;", "&amp;$B71&amp;", "&amp;$C71&amp;"; ","")</f>
        <v>#REF!</v>
      </c>
      <c r="AR71" s="258" t="e">
        <f>IF(AND($F$8=1,ABS(#REF!)&lt;&gt;INT(ABS(#REF!))),E$14&amp;", "&amp;E$15&amp;", "&amp;E$16&amp;", "&amp;$A71&amp;", "&amp;$B71&amp;", "&amp;$C71&amp;"; ","")</f>
        <v>#REF!</v>
      </c>
      <c r="AS71" s="259" t="e">
        <f>IF(AND($F$8=1,ABS(#REF!)&lt;&gt;INT(ABS(#REF!))),F$14&amp;", "&amp;F$15&amp;", "&amp;F$16&amp;", "&amp;$A71&amp;", "&amp;$B71&amp;", "&amp;$C71&amp;"; ","")</f>
        <v>#REF!</v>
      </c>
      <c r="AT71" s="258" t="e">
        <f>IF(AND($F$8=1,ABS(#REF!)&lt;&gt;INT(ABS(#REF!))),G$14&amp;", "&amp;G$15&amp;", "&amp;G$16&amp;", "&amp;$A71&amp;", "&amp;$B71&amp;", "&amp;$C71&amp;"; ","")</f>
        <v>#REF!</v>
      </c>
      <c r="AU71" s="299" t="e">
        <f>IF(AND($F$8=1,ABS(#REF!)&lt;&gt;INT(ABS(#REF!))),H$14&amp;", "&amp;H$15&amp;", "&amp;H$16&amp;", "&amp;$A71&amp;", "&amp;$B71&amp;", "&amp;$C71&amp;"; ","")</f>
        <v>#REF!</v>
      </c>
      <c r="AV71" s="299" t="e">
        <f>IF(AND($F$8=1,ABS(#REF!)&lt;&gt;INT(ABS(#REF!))),I$14&amp;", "&amp;I$15&amp;", "&amp;I$16&amp;", "&amp;$A71&amp;", "&amp;$B71&amp;", "&amp;$C71&amp;"; ","")</f>
        <v>#REF!</v>
      </c>
      <c r="AW71" s="265" t="e">
        <f>IF(AND($F$8=1,ABS(#REF!)&lt;&gt;INT(ABS(#REF!))),J$14&amp;", "&amp;J$15&amp;", "&amp;J$16&amp;", "&amp;$A71&amp;", "&amp;$B71&amp;", "&amp;$C71&amp;"; ","")</f>
        <v>#REF!</v>
      </c>
      <c r="AX71" s="258" t="e">
        <f>IF(AND($F$8=1,ABS(#REF!)&lt;&gt;INT(ABS(#REF!))),K$14&amp;", "&amp;K$15&amp;", "&amp;K$16&amp;", "&amp;$A71&amp;", "&amp;$B71&amp;", "&amp;$C71&amp;"; ","")</f>
        <v>#REF!</v>
      </c>
      <c r="AY71" s="259" t="e">
        <f>IF(AND($F$8=1,ABS(#REF!)&lt;&gt;INT(ABS(#REF!))),L$14&amp;", "&amp;L$15&amp;", "&amp;L$16&amp;", "&amp;$A71&amp;", "&amp;$B71&amp;", "&amp;$C71&amp;"; ","")</f>
        <v>#REF!</v>
      </c>
      <c r="AZ71" s="258" t="e">
        <f>IF(AND($F$8=1,ABS(#REF!)&lt;&gt;INT(ABS(#REF!))),M$14&amp;", "&amp;M$15&amp;", "&amp;M$16&amp;", "&amp;$A71&amp;", "&amp;$B71&amp;", "&amp;$C71&amp;"; ","")</f>
        <v>#REF!</v>
      </c>
      <c r="BA71" s="299" t="e">
        <f>IF(AND($F$8=1,ABS(#REF!)&lt;&gt;INT(ABS(#REF!))),N$14&amp;", "&amp;N$15&amp;", "&amp;N$16&amp;", "&amp;$A71&amp;", "&amp;$B71&amp;", "&amp;$C71&amp;"; ","")</f>
        <v>#REF!</v>
      </c>
      <c r="BB71" s="803" t="e">
        <f>IF(AND($F$8=1,ABS(#REF!)&lt;&gt;INT(ABS(#REF!))),O$14&amp;", "&amp;O$15&amp;", "&amp;O$16&amp;", "&amp;$A71&amp;", "&amp;$B71&amp;", "&amp;$C71&amp;"; ","")</f>
        <v>#REF!</v>
      </c>
      <c r="BC71" s="265" t="e">
        <f>IF(AND($F$8=1,ABS(#REF!)&lt;&gt;INT(ABS(#REF!))),P$14&amp;", "&amp;P$15&amp;", "&amp;P$16&amp;", "&amp;$A71&amp;", "&amp;$B71&amp;", "&amp;$C71&amp;"; ","")</f>
        <v>#REF!</v>
      </c>
      <c r="BD71" s="258" t="e">
        <f>IF(AND($F$8=1,ABS(#REF!)&lt;&gt;INT(ABS(#REF!))),Q$14&amp;", "&amp;Q$15&amp;", "&amp;Q$16&amp;", "&amp;$A71&amp;", "&amp;$B71&amp;", "&amp;$C71&amp;"; ","")</f>
        <v>#REF!</v>
      </c>
      <c r="BE71" s="259" t="e">
        <f>IF(AND($F$8=1,ABS(#REF!)&lt;&gt;INT(ABS(#REF!))),R$14&amp;", "&amp;R$15&amp;", "&amp;R$16&amp;", "&amp;$A71&amp;", "&amp;$B71&amp;", "&amp;$C71&amp;"; ","")</f>
        <v>#REF!</v>
      </c>
      <c r="BF71" s="258" t="e">
        <f>IF(AND($F$8=1,ABS(#REF!)&lt;&gt;INT(ABS(#REF!))),S$14&amp;", "&amp;S$15&amp;", "&amp;S$16&amp;", "&amp;$A71&amp;", "&amp;$B71&amp;", "&amp;$C71&amp;"; ","")</f>
        <v>#REF!</v>
      </c>
      <c r="BG71" s="299" t="e">
        <f>IF(AND($F$8=1,ABS(#REF!)&lt;&gt;INT(ABS(#REF!))),T$14&amp;", "&amp;T$15&amp;", "&amp;T$16&amp;", "&amp;$A71&amp;", "&amp;$B71&amp;", "&amp;$C71&amp;"; ","")</f>
        <v>#REF!</v>
      </c>
      <c r="BH71" s="803" t="e">
        <f>IF(AND($F$8=1,ABS(#REF!)&lt;&gt;INT(ABS(#REF!))),U$14&amp;", "&amp;U$15&amp;", "&amp;U$16&amp;", "&amp;$A71&amp;", "&amp;$B71&amp;", "&amp;$C71&amp;"; ","")</f>
        <v>#REF!</v>
      </c>
      <c r="BI71" s="265" t="e">
        <f>IF(AND($F$8=1,ABS(#REF!)&lt;&gt;INT(ABS(#REF!))),V$14&amp;", "&amp;V$15&amp;", "&amp;V$16&amp;", "&amp;$A71&amp;", "&amp;$B71&amp;", "&amp;$C71&amp;"; ","")</f>
        <v>#REF!</v>
      </c>
      <c r="BJ71" s="258" t="e">
        <f>IF(AND($F$8=1,ABS(#REF!)&lt;&gt;INT(ABS(#REF!))),W$14&amp;", "&amp;W$15&amp;", "&amp;W$16&amp;", "&amp;$A71&amp;", "&amp;$B71&amp;", "&amp;$C71&amp;"; ","")</f>
        <v>#REF!</v>
      </c>
      <c r="BK71" s="259" t="e">
        <f>IF(AND($F$8=1,ABS(#REF!)&lt;&gt;INT(ABS(#REF!))),X$14&amp;", "&amp;X$15&amp;", "&amp;X$16&amp;", "&amp;$A71&amp;", "&amp;$B71&amp;", "&amp;$C71&amp;"; ","")</f>
        <v>#REF!</v>
      </c>
      <c r="BL71" s="258" t="e">
        <f>IF(AND($F$8=1,ABS(#REF!)&lt;&gt;INT(ABS(#REF!))),Y$14&amp;", "&amp;Y$15&amp;", "&amp;Y$16&amp;", "&amp;$A71&amp;", "&amp;$B71&amp;", "&amp;$C71&amp;"; ","")</f>
        <v>#REF!</v>
      </c>
      <c r="BM71" s="299" t="e">
        <f>IF(AND($F$8=1,ABS(#REF!)&lt;&gt;INT(ABS(#REF!))),Z$14&amp;", "&amp;Z$15&amp;", "&amp;Z$16&amp;", "&amp;$A71&amp;", "&amp;$B71&amp;", "&amp;$C71&amp;"; ","")</f>
        <v>#REF!</v>
      </c>
      <c r="BN71" s="803" t="e">
        <f>IF(AND($F$8=1,ABS(#REF!)&lt;&gt;INT(ABS(#REF!))),AA$14&amp;", "&amp;AA$15&amp;", "&amp;AA$16&amp;", "&amp;$A71&amp;", "&amp;$B71&amp;", "&amp;$C71&amp;"; ","")</f>
        <v>#REF!</v>
      </c>
      <c r="BO71" s="50"/>
      <c r="BP71" s="295"/>
      <c r="BQ71" s="10"/>
      <c r="BR71" s="281"/>
      <c r="BS71" s="280"/>
      <c r="BT71" s="288"/>
      <c r="BU71" s="280"/>
      <c r="BV71" s="305"/>
      <c r="BW71" s="305"/>
      <c r="BX71" s="281"/>
      <c r="BY71" s="280"/>
      <c r="BZ71" s="288"/>
      <c r="CA71" s="280"/>
      <c r="CB71" s="305"/>
      <c r="CC71" s="805"/>
      <c r="CD71" s="305"/>
      <c r="CE71" s="809"/>
      <c r="CF71" s="305"/>
      <c r="CG71" s="809"/>
      <c r="CH71" s="305"/>
      <c r="CI71" s="305"/>
      <c r="CJ71" s="281"/>
      <c r="CK71" s="280"/>
      <c r="CL71" s="288"/>
      <c r="CM71" s="280"/>
      <c r="CN71" s="305"/>
      <c r="CO71" s="304"/>
      <c r="CP71" s="50"/>
      <c r="CQ71" s="3"/>
      <c r="CR71" s="3"/>
      <c r="CS71" s="3"/>
      <c r="CT71" s="3"/>
      <c r="CU71" s="38" t="s">
        <v>124</v>
      </c>
      <c r="CV71" s="868" t="e">
        <f>CV$45</f>
        <v>#REF!</v>
      </c>
      <c r="CW71" s="582" t="e">
        <f>CW$45</f>
        <v>#REF!</v>
      </c>
      <c r="CX71" s="581" t="e">
        <f>CV$45</f>
        <v>#REF!</v>
      </c>
      <c r="CY71" s="790" t="e">
        <f>CW$45</f>
        <v>#REF!</v>
      </c>
      <c r="CZ71" s="782" t="e">
        <f>CV$45</f>
        <v>#REF!</v>
      </c>
      <c r="DA71" s="783" t="e">
        <f>CW$45</f>
        <v>#REF!</v>
      </c>
      <c r="DB71" s="869" t="e">
        <f>DB$45</f>
        <v>#REF!</v>
      </c>
      <c r="DC71" s="582" t="e">
        <f>DC$45</f>
        <v>#REF!</v>
      </c>
      <c r="DD71" s="581" t="e">
        <f>DB$45</f>
        <v>#REF!</v>
      </c>
      <c r="DE71" s="790" t="e">
        <f>DC$45</f>
        <v>#REF!</v>
      </c>
      <c r="DF71" s="782" t="e">
        <f>DB$45</f>
        <v>#REF!</v>
      </c>
      <c r="DG71" s="783" t="e">
        <f>DC$45</f>
        <v>#REF!</v>
      </c>
      <c r="DH71" s="868" t="e">
        <f>DH$45</f>
        <v>#REF!</v>
      </c>
      <c r="DI71" s="582" t="e">
        <f>DI$45</f>
        <v>#REF!</v>
      </c>
      <c r="DJ71" s="581" t="e">
        <f>DH$45</f>
        <v>#REF!</v>
      </c>
      <c r="DK71" s="790" t="e">
        <f>DI$45</f>
        <v>#REF!</v>
      </c>
      <c r="DL71" s="782" t="e">
        <f>DH$45</f>
        <v>#REF!</v>
      </c>
      <c r="DM71" s="783" t="e">
        <f>DI$45</f>
        <v>#REF!</v>
      </c>
      <c r="DN71" s="868" t="e">
        <f>DN$45</f>
        <v>#REF!</v>
      </c>
      <c r="DO71" s="870" t="e">
        <f>DO$45</f>
        <v>#REF!</v>
      </c>
      <c r="DP71" s="871" t="e">
        <f>DN$45</f>
        <v>#REF!</v>
      </c>
      <c r="DQ71" s="790" t="e">
        <f>DO$45</f>
        <v>#REF!</v>
      </c>
      <c r="DR71" s="782" t="e">
        <f>DN$45</f>
        <v>#REF!</v>
      </c>
      <c r="DS71" s="783" t="e">
        <f>DO$45</f>
        <v>#REF!</v>
      </c>
      <c r="DT71" s="868" t="e">
        <f>DT$45</f>
        <v>#REF!</v>
      </c>
      <c r="DU71" s="582" t="e">
        <f>DU$45</f>
        <v>#REF!</v>
      </c>
      <c r="DV71" s="581" t="e">
        <f>DT$45</f>
        <v>#REF!</v>
      </c>
      <c r="DW71" s="790" t="e">
        <f>DU$45</f>
        <v>#REF!</v>
      </c>
      <c r="DX71" s="782" t="e">
        <f>DT$45</f>
        <v>#REF!</v>
      </c>
      <c r="DY71" s="783" t="e">
        <f>DU$45</f>
        <v>#REF!</v>
      </c>
      <c r="DZ71" s="3"/>
      <c r="EA71" s="295"/>
      <c r="EB71" s="10"/>
      <c r="EC71" s="265" t="e">
        <f>IF(AND($I$8=1,#REF!&lt;&gt;ROUND(#REF!,2)),AB$15&amp;", "&amp;AB$16&amp;", "&amp;$A71&amp;", "&amp;$B71&amp;", "&amp;$C71&amp;"; ","")</f>
        <v>#REF!</v>
      </c>
      <c r="ED71" s="258" t="e">
        <f>IF(AND($I$8=1,#REF!&lt;&gt;ROUND(#REF!,2)),AC$15&amp;", "&amp;AC$16&amp;", "&amp;$A71&amp;", "&amp;$B71&amp;", "&amp;$C71&amp;"; ","")</f>
        <v>#REF!</v>
      </c>
      <c r="EE71" s="259" t="e">
        <f>IF(AND($I$8=1,#REF!&lt;&gt;ROUND(#REF!,2)),AD$15&amp;", "&amp;AD$16&amp;", "&amp;$A71&amp;", "&amp;$B71&amp;", "&amp;$C71&amp;"; ","")</f>
        <v>#REF!</v>
      </c>
      <c r="EF71" s="258" t="e">
        <f>IF(AND($I$8=1,#REF!&lt;&gt;ROUND(#REF!,2)),AE$15&amp;", "&amp;AE$16&amp;", "&amp;$A71&amp;", "&amp;$B71&amp;", "&amp;$C71&amp;"; ","")</f>
        <v>#REF!</v>
      </c>
      <c r="EG71" s="299" t="e">
        <f>IF(AND($I$8=1,#REF!&lt;&gt;ROUND(#REF!,2)),AF$15&amp;", "&amp;AF$16&amp;", "&amp;$A71&amp;", "&amp;$B71&amp;", "&amp;$C71&amp;"; ","")</f>
        <v>#REF!</v>
      </c>
      <c r="EH71" s="266" t="e">
        <f>IF(AND($I$8=1,#REF!&lt;&gt;ROUND(#REF!,2)),AG$15&amp;", "&amp;AG$16&amp;", "&amp;$A71&amp;", "&amp;$B71&amp;", "&amp;$C71&amp;"; ","")</f>
        <v>#REF!</v>
      </c>
      <c r="EI71" s="50"/>
      <c r="EJ71" s="295"/>
      <c r="EK71" s="10"/>
      <c r="EL71" s="265" t="e">
        <f>IF(AND($J$8=1,#REF!&gt;#REF!),AB$15&amp;", "&amp;AB$16&amp;", "&amp;$A71&amp;", "&amp;$B71&amp;", "&amp;$C71&amp;"; ","")</f>
        <v>#REF!</v>
      </c>
      <c r="EM71" s="258" t="e">
        <f>IF(AND($J$8=1,#REF!&gt;#REF!),AC$15&amp;", "&amp;AC$16&amp;", "&amp;$A71&amp;", "&amp;$B71&amp;", "&amp;$C71&amp;"; ","")</f>
        <v>#REF!</v>
      </c>
      <c r="EN71" s="259" t="e">
        <f>IF(AND($J$8=1,#REF!&gt;#REF!),AD$15&amp;", "&amp;AD$16&amp;", "&amp;$A71&amp;", "&amp;$B71&amp;", "&amp;$C71&amp;"; ","")</f>
        <v>#REF!</v>
      </c>
      <c r="EO71" s="258" t="e">
        <f>IF(AND($J$8=1,#REF!&gt;#REF!),AE$15&amp;", "&amp;AE$16&amp;", "&amp;$A71&amp;", "&amp;$B71&amp;", "&amp;$C71&amp;"; ","")</f>
        <v>#REF!</v>
      </c>
      <c r="EP71" s="812" t="e">
        <f>IF(AND($J$8=1,#REF!&gt;#REF!),AF$15&amp;", "&amp;AF$16&amp;", "&amp;$A71&amp;", "&amp;$B71&amp;", "&amp;$C71&amp;"; ","")</f>
        <v>#REF!</v>
      </c>
      <c r="EQ71" s="266" t="e">
        <f>IF(AND($J$8=1,#REF!&gt;#REF!),AG$15&amp;", "&amp;AG$16&amp;", "&amp;$A71&amp;", "&amp;$B71&amp;", "&amp;$C71&amp;"; ","")</f>
        <v>#REF!</v>
      </c>
      <c r="ER71" s="50"/>
      <c r="ES71" s="295"/>
      <c r="ET71" s="10"/>
      <c r="EU71" s="265" t="e">
        <f>IF(AND($K$8=1,#REF!&gt;0),IF((#REF!/#REF!)&lt;0.03,AB$15&amp;", "&amp;AB$16&amp;", "&amp;$A71&amp;", "&amp;$B71&amp;", "&amp;$C71&amp;"; ",""),"")</f>
        <v>#REF!</v>
      </c>
      <c r="EV71" s="258" t="e">
        <f>IF(AND($K$8=1,#REF!&gt;0),IF((#REF!/#REF!)&lt;0.03,AC$15&amp;", "&amp;AC$16&amp;", "&amp;$A71&amp;", "&amp;$B71&amp;", "&amp;$C71&amp;"; ",""),"")</f>
        <v>#REF!</v>
      </c>
      <c r="EW71" s="259" t="e">
        <f>IF(AND($K$8=1,#REF!&gt;0),IF((#REF!/#REF!)&lt;0.03,AD$15&amp;", "&amp;AD$16&amp;", "&amp;$A71&amp;", "&amp;$B71&amp;", "&amp;$C71&amp;"; ",""),"")</f>
        <v>#REF!</v>
      </c>
      <c r="EX71" s="258" t="e">
        <f>IF(AND($K$8=1,#REF!&gt;0),IF((#REF!/#REF!)&lt;0.03,AE$15&amp;", "&amp;AE$16&amp;", "&amp;$A71&amp;", "&amp;$B71&amp;", "&amp;$C71&amp;"; ",""),"")</f>
        <v>#REF!</v>
      </c>
      <c r="EY71" s="812" t="e">
        <f>IF(AND($K$8=1,#REF!&gt;0),IF((#REF!/#REF!)&lt;0.03,AF$15&amp;", "&amp;AF$16&amp;", "&amp;$A71&amp;", "&amp;$B71&amp;", "&amp;$C71&amp;"; ",""),"")</f>
        <v>#REF!</v>
      </c>
      <c r="EZ71" s="266" t="e">
        <f>IF(AND($K$8=1,#REF!&gt;0),IF((#REF!/#REF!)&lt;0.03,AG$15&amp;", "&amp;AG$16&amp;", "&amp;$A71&amp;", "&amp;$B71&amp;", "&amp;$C71&amp;"; ",""),"")</f>
        <v>#REF!</v>
      </c>
      <c r="FA71" s="50"/>
      <c r="FB71" s="3"/>
      <c r="FC71" s="323"/>
      <c r="FD71" s="10"/>
      <c r="FE71" s="265" t="e">
        <f>IF(AND($Q$8=1,SUM(#REF!,#REF!)&gt;$FC$22,#REF!=0),P$15&amp;", "&amp;P$16&amp;", "&amp;$A71&amp;", "&amp;$B71&amp;", "&amp;$C71&amp;"; ","")</f>
        <v>#REF!</v>
      </c>
      <c r="FF71" s="258" t="e">
        <f>IF(AND($Q$8=1,SUM(#REF!,#REF!)&gt;$FC$22,#REF!=0),Q$15&amp;", "&amp;Q$16&amp;", "&amp;$A71&amp;", "&amp;$B71&amp;", "&amp;$C71&amp;"; ","")</f>
        <v>#REF!</v>
      </c>
      <c r="FG71" s="259" t="e">
        <f>IF(AND($Q$8=1,SUM(#REF!,#REF!)&gt;$FC$22,#REF!=0),R$15&amp;", "&amp;R$16&amp;", "&amp;$A71&amp;", "&amp;$B71&amp;", "&amp;$C71&amp;"; ","")</f>
        <v>#REF!</v>
      </c>
      <c r="FH71" s="258" t="e">
        <f>IF(AND($Q$8=1,SUM(#REF!,#REF!)&gt;$FC$22,#REF!=0),S$15&amp;", "&amp;S$16&amp;", "&amp;$A71&amp;", "&amp;$B71&amp;", "&amp;$C71&amp;"; ","")</f>
        <v>#REF!</v>
      </c>
      <c r="FI71" s="812" t="e">
        <f>IF(AND($Q$8=1,SUM(#REF!,#REF!)&gt;$FC$22,#REF!=0),T$15&amp;", "&amp;T$16&amp;", "&amp;$A71&amp;", "&amp;$B71&amp;", "&amp;$C71&amp;"; ","")</f>
        <v>#REF!</v>
      </c>
      <c r="FJ71" s="266" t="e">
        <f>IF(AND($Q$8=1,SUM(#REF!,#REF!)&gt;$FC$22,#REF!=0),U$15&amp;", "&amp;U$16&amp;", "&amp;$A71&amp;", "&amp;$B71&amp;", "&amp;$C71&amp;"; ","")</f>
        <v>#REF!</v>
      </c>
      <c r="FK71" s="324"/>
      <c r="FL71" s="323"/>
      <c r="FM71" s="10"/>
      <c r="FN71" s="265" t="e">
        <f>IF(AND($R$8=1,SUM(#REF!,#REF!)&gt;0,SUM(#REF!,#REF!)=ABS(#REF!)),P$15&amp;", "&amp;P$16&amp;", "&amp;$A71&amp;", "&amp;$B71&amp;", "&amp;$C71&amp;"; ","")</f>
        <v>#REF!</v>
      </c>
      <c r="FO71" s="258" t="e">
        <f>IF(AND($R$8=1,SUM(#REF!,#REF!)&gt;0,SUM(#REF!,#REF!)=ABS(#REF!)),Q$15&amp;", "&amp;Q$16&amp;", "&amp;$A71&amp;", "&amp;$B71&amp;", "&amp;$C71&amp;"; ","")</f>
        <v>#REF!</v>
      </c>
      <c r="FP71" s="259" t="e">
        <f>IF(AND($R$8=1,SUM(#REF!,#REF!)&gt;0,SUM(#REF!,#REF!)=ABS(#REF!)),R$15&amp;", "&amp;R$16&amp;", "&amp;$A71&amp;", "&amp;$B71&amp;", "&amp;$C71&amp;"; ","")</f>
        <v>#REF!</v>
      </c>
      <c r="FQ71" s="258" t="e">
        <f>IF(AND($R$8=1,SUM(#REF!,#REF!)&gt;0,SUM(#REF!,#REF!)=ABS(#REF!)),S$15&amp;", "&amp;S$16&amp;", "&amp;$A71&amp;", "&amp;$B71&amp;", "&amp;$C71&amp;"; ","")</f>
        <v>#REF!</v>
      </c>
      <c r="FR71" s="812" t="e">
        <f>IF(AND($R$8=1,SUM(#REF!,#REF!)&gt;0,SUM(#REF!,#REF!)=ABS(#REF!)),T$15&amp;", "&amp;T$16&amp;", "&amp;$A71&amp;", "&amp;$B71&amp;", "&amp;$C71&amp;"; ","")</f>
        <v>#REF!</v>
      </c>
      <c r="FS71" s="266" t="e">
        <f>IF(AND($R$8=1,SUM(#REF!,#REF!)&gt;0,SUM(#REF!,#REF!)=ABS(#REF!)),U$15&amp;", "&amp;U$16&amp;", "&amp;$A71&amp;", "&amp;$B71&amp;", "&amp;$C71&amp;"; ","")</f>
        <v>#REF!</v>
      </c>
      <c r="FT71" s="324"/>
      <c r="FU71" s="3"/>
      <c r="FV71" s="3"/>
      <c r="FW71" s="3"/>
      <c r="FX71" s="3"/>
      <c r="FY71" s="3"/>
      <c r="FZ71" s="3"/>
      <c r="GA71" s="3"/>
      <c r="GB71" s="3"/>
      <c r="GC71" s="3"/>
      <c r="GD71" s="323"/>
      <c r="GE71" s="10"/>
      <c r="GF71" s="265" t="e">
        <f>IF(AND($T$8=1,#REF!&gt;0,EU71=""),IF((#REF!/#REF!)&lt;0.25,AB$15&amp;", "&amp;AB$16&amp;", "&amp;$A71&amp;", "&amp;$B71&amp;", "&amp;$C71&amp;"; ",""),"")</f>
        <v>#REF!</v>
      </c>
      <c r="GG71" s="258" t="e">
        <f>IF(AND($T$8=1,#REF!&gt;0,EV71=""),IF((#REF!/#REF!)&lt;0.25,AC$15&amp;", "&amp;AC$16&amp;", "&amp;$A71&amp;", "&amp;$B71&amp;", "&amp;$C71&amp;"; ",""),"")</f>
        <v>#REF!</v>
      </c>
      <c r="GH71" s="259" t="e">
        <f>IF(AND($T$8=1,#REF!&gt;0,EW71=""),IF((#REF!/#REF!)&lt;0.25,AD$15&amp;", "&amp;AD$16&amp;", "&amp;$A71&amp;", "&amp;$B71&amp;", "&amp;$C71&amp;"; ",""),"")</f>
        <v>#REF!</v>
      </c>
      <c r="GI71" s="258" t="e">
        <f>IF(AND($T$8=1,#REF!&gt;0,EX71=""),IF((#REF!/#REF!)&lt;0.25,AE$15&amp;", "&amp;AE$16&amp;", "&amp;$A71&amp;", "&amp;$B71&amp;", "&amp;$C71&amp;"; ",""),"")</f>
        <v>#REF!</v>
      </c>
      <c r="GJ71" s="812" t="e">
        <f>IF(AND($T$8=1,#REF!&gt;0,EY71=""),IF((#REF!/#REF!)&lt;0.25,AF$15&amp;", "&amp;AF$16&amp;", "&amp;$A71&amp;", "&amp;$B71&amp;", "&amp;$C71&amp;"; ",""),"")</f>
        <v>#REF!</v>
      </c>
      <c r="GK71" s="266" t="e">
        <f>IF(AND($T$8=1,#REF!&gt;0,EZ71=""),IF((#REF!/#REF!)&lt;0.25,AG$15&amp;", "&amp;AG$16&amp;", "&amp;$A71&amp;", "&amp;$B71&amp;", "&amp;$C71&amp;"; ",""),"")</f>
        <v>#REF!</v>
      </c>
      <c r="GL71" s="324"/>
      <c r="GM71" s="323"/>
      <c r="GN71" s="10"/>
      <c r="GO71" s="265" t="e">
        <f>IF(AND($U$8=1,$B71="Long length",#REF!&lt;&gt;0),D$15&amp;", "&amp;D$16&amp;", "&amp;$A71&amp;", "&amp;$B71&amp;", "&amp;$C71&amp;"; ","")</f>
        <v>#REF!</v>
      </c>
      <c r="GP71" s="258" t="e">
        <f>IF(AND($U$8=1,$B71="Long length",#REF!&lt;&gt;0),E$15&amp;", "&amp;E$16&amp;", "&amp;$A71&amp;", "&amp;$B71&amp;", "&amp;$C71&amp;"; ","")</f>
        <v>#REF!</v>
      </c>
      <c r="GQ71" s="259" t="e">
        <f>IF(AND($U$8=1,$B71="Long length",#REF!&lt;&gt;0),F$15&amp;", "&amp;F$16&amp;", "&amp;$A71&amp;", "&amp;$B71&amp;", "&amp;$C71&amp;"; ","")</f>
        <v>#REF!</v>
      </c>
      <c r="GR71" s="258" t="e">
        <f>IF(AND($U$8=1,$B71="Long length",#REF!&lt;&gt;0),G$15&amp;", "&amp;G$16&amp;", "&amp;$A71&amp;", "&amp;$B71&amp;", "&amp;$C71&amp;"; ","")</f>
        <v>#REF!</v>
      </c>
      <c r="GS71" s="812" t="e">
        <f>IF(AND($U$8=1,$B71="Long length",#REF!&lt;&gt;0),H$15&amp;", "&amp;H$16&amp;", "&amp;$A71&amp;", "&amp;$B71&amp;", "&amp;$C71&amp;"; ","")</f>
        <v>#REF!</v>
      </c>
      <c r="GT71" s="266" t="e">
        <f>IF(AND($U$8=1,$B71="Long length",#REF!&lt;&gt;0),I$15&amp;", "&amp;I$16&amp;", "&amp;$A71&amp;", "&amp;$B71&amp;", "&amp;$C71&amp;"; ","")</f>
        <v>#REF!</v>
      </c>
      <c r="GU71" s="324"/>
    </row>
    <row r="72" spans="1:203" ht="13.5" x14ac:dyDescent="0.2">
      <c r="A72" s="3" t="s">
        <v>11304</v>
      </c>
      <c r="B72" s="3" t="s">
        <v>11274</v>
      </c>
      <c r="C72" s="3" t="s">
        <v>11275</v>
      </c>
      <c r="E72" s="295"/>
      <c r="F72" s="10"/>
      <c r="G72" s="264" t="e">
        <f>IF(AND($D$8=1,#REF!&gt;0),P$15&amp;", "&amp;P$16&amp;", "&amp;$A72&amp;", "&amp;$B72&amp;", "&amp;$C72&amp;"; ","")</f>
        <v>#REF!</v>
      </c>
      <c r="H72" s="255" t="e">
        <f>IF(AND($D$8=1,#REF!&gt;0),Q$15&amp;", "&amp;Q$16&amp;", "&amp;$A72&amp;", "&amp;$B72&amp;", "&amp;$C72&amp;"; ","")</f>
        <v>#REF!</v>
      </c>
      <c r="I72" s="256" t="e">
        <f>IF(AND($D$8=1,#REF!&gt;0),R$15&amp;", "&amp;R$16&amp;", "&amp;$A72&amp;", "&amp;$B72&amp;", "&amp;$C72&amp;"; ","")</f>
        <v>#REF!</v>
      </c>
      <c r="J72" s="255" t="e">
        <f>IF(AND($D$8=1,#REF!&gt;0),S$15&amp;", "&amp;S$16&amp;", "&amp;$A72&amp;", "&amp;$B72&amp;", "&amp;$C72&amp;"; ","")</f>
        <v>#REF!</v>
      </c>
      <c r="K72" s="298" t="e">
        <f>IF(AND($D$8=1,#REF!&gt;0),T$15&amp;", "&amp;T$16&amp;", "&amp;$A72&amp;", "&amp;$B72&amp;", "&amp;$C72&amp;"; ","")</f>
        <v>#REF!</v>
      </c>
      <c r="L72" s="293" t="e">
        <f>IF(AND($D$8=1,#REF!&gt;0),U$15&amp;", "&amp;U$16&amp;", "&amp;$A72&amp;", "&amp;$B72&amp;", "&amp;$C72&amp;"; ","")</f>
        <v>#REF!</v>
      </c>
      <c r="M72" s="50"/>
      <c r="N72" s="295"/>
      <c r="O72" s="10"/>
      <c r="P72" s="264" t="e">
        <f>IF(AND($E$8=1,#REF!&lt;0),D$14&amp;", "&amp;D$15&amp;", "&amp;D$16&amp;", "&amp;$A72&amp;", "&amp;$B72&amp;", "&amp;$C72&amp;"; ","")</f>
        <v>#REF!</v>
      </c>
      <c r="Q72" s="255" t="e">
        <f>IF(AND($E$8=1,#REF!&lt;0),E$14&amp;", "&amp;E$15&amp;", "&amp;E$16&amp;", "&amp;$A72&amp;", "&amp;$B72&amp;", "&amp;$C72&amp;"; ","")</f>
        <v>#REF!</v>
      </c>
      <c r="R72" s="256" t="e">
        <f>IF(AND($E$8=1,#REF!&lt;0),F$14&amp;", "&amp;F$15&amp;", "&amp;F$16&amp;", "&amp;$A72&amp;", "&amp;$B72&amp;", "&amp;$C72&amp;"; ","")</f>
        <v>#REF!</v>
      </c>
      <c r="S72" s="255" t="e">
        <f>IF(AND($E$8=1,#REF!&lt;0),G$14&amp;", "&amp;G$15&amp;", "&amp;G$16&amp;", "&amp;$A72&amp;", "&amp;$B72&amp;", "&amp;$C72&amp;"; ","")</f>
        <v>#REF!</v>
      </c>
      <c r="T72" s="298" t="e">
        <f>IF(AND($E$8=1,#REF!&lt;0),H$14&amp;", "&amp;H$15&amp;", "&amp;H$16&amp;", "&amp;$A72&amp;", "&amp;$B72&amp;", "&amp;$C72&amp;"; ","")</f>
        <v>#REF!</v>
      </c>
      <c r="U72" s="298" t="e">
        <f>IF(AND($E$8=1,#REF!&lt;0),I$14&amp;", "&amp;I$15&amp;", "&amp;I$16&amp;", "&amp;$A72&amp;", "&amp;$B72&amp;", "&amp;$C72&amp;"; ","")</f>
        <v>#REF!</v>
      </c>
      <c r="V72" s="264" t="e">
        <f>IF(AND($E$8=1,#REF!&lt;0),J$14&amp;", "&amp;J$15&amp;", "&amp;J$16&amp;", "&amp;$A72&amp;", "&amp;$B72&amp;", "&amp;$C72&amp;"; ","")</f>
        <v>#REF!</v>
      </c>
      <c r="W72" s="255" t="e">
        <f>IF(AND($E$8=1,#REF!&lt;0),K$14&amp;", "&amp;K$15&amp;", "&amp;K$16&amp;", "&amp;$A72&amp;", "&amp;$B72&amp;", "&amp;$C72&amp;"; ","")</f>
        <v>#REF!</v>
      </c>
      <c r="X72" s="256" t="e">
        <f>IF(AND($E$8=1,#REF!&lt;0),L$14&amp;", "&amp;L$15&amp;", "&amp;L$16&amp;", "&amp;$A72&amp;", "&amp;$B72&amp;", "&amp;$C72&amp;"; ","")</f>
        <v>#REF!</v>
      </c>
      <c r="Y72" s="255" t="e">
        <f>IF(AND($E$8=1,#REF!&lt;0),M$14&amp;", "&amp;M$15&amp;", "&amp;M$16&amp;", "&amp;$A72&amp;", "&amp;$B72&amp;", "&amp;$C72&amp;"; ","")</f>
        <v>#REF!</v>
      </c>
      <c r="Z72" s="298" t="e">
        <f>IF(AND($E$8=1,#REF!&lt;0),N$14&amp;", "&amp;N$15&amp;", "&amp;N$16&amp;", "&amp;$A72&amp;", "&amp;$B72&amp;", "&amp;$C72&amp;"; ","")</f>
        <v>#REF!</v>
      </c>
      <c r="AA72" s="298" t="e">
        <f>IF(AND($E$8=1,#REF!&lt;0),O$14&amp;", "&amp;O$15&amp;", "&amp;O$16&amp;", "&amp;$A72&amp;", "&amp;$B72&amp;", "&amp;$C72&amp;"; ","")</f>
        <v>#REF!</v>
      </c>
      <c r="AB72" s="264" t="e">
        <f>IF(AND($E$8=1,#REF!&lt;0),V$14&amp;", "&amp;V$15&amp;", "&amp;V$16&amp;", "&amp;$A72&amp;", "&amp;$B72&amp;", "&amp;$C72&amp;"; ","")</f>
        <v>#REF!</v>
      </c>
      <c r="AC72" s="255" t="e">
        <f>IF(AND($E$8=1,#REF!&lt;0),W$14&amp;", "&amp;W$15&amp;", "&amp;W$16&amp;", "&amp;$A72&amp;", "&amp;$B72&amp;", "&amp;$C72&amp;"; ","")</f>
        <v>#REF!</v>
      </c>
      <c r="AD72" s="256" t="e">
        <f>IF(AND($E$8=1,#REF!&lt;0),X$14&amp;", "&amp;X$15&amp;", "&amp;X$16&amp;", "&amp;$A72&amp;", "&amp;$B72&amp;", "&amp;$C72&amp;"; ","")</f>
        <v>#REF!</v>
      </c>
      <c r="AE72" s="257" t="e">
        <f>IF(AND($E$8=1,#REF!&lt;0),Y$14&amp;", "&amp;Y$15&amp;", "&amp;Y$16&amp;", "&amp;$A72&amp;", "&amp;$B72&amp;", "&amp;$C72&amp;"; ","")</f>
        <v>#REF!</v>
      </c>
      <c r="AF72" s="256" t="e">
        <f>IF(AND($E$8=1,#REF!&lt;0),Z$14&amp;", "&amp;Z$15&amp;", "&amp;Z$16&amp;", "&amp;$A72&amp;", "&amp;$B72&amp;", "&amp;$C72&amp;"; ","")</f>
        <v>#REF!</v>
      </c>
      <c r="AG72" s="298" t="e">
        <f>IF(AND($E$8=1,#REF!&lt;0),AA$14&amp;", "&amp;AA$15&amp;", "&amp;AA$16&amp;", "&amp;$A72&amp;", "&amp;$B72&amp;", "&amp;$C72&amp;"; ","")</f>
        <v>#REF!</v>
      </c>
      <c r="AH72" s="264" t="e">
        <f>IF(AND($E$8=1,#REF!&lt;0),AB$14&amp;", "&amp;AB$15&amp;", "&amp;AB$16&amp;", "&amp;$A72&amp;", "&amp;$B72&amp;", "&amp;$C72&amp;"; ","")</f>
        <v>#REF!</v>
      </c>
      <c r="AI72" s="255" t="e">
        <f>IF(AND($E$8=1,#REF!&lt;0),AC$14&amp;", "&amp;AC$15&amp;", "&amp;AC$16&amp;", "&amp;$A72&amp;", "&amp;$B72&amp;", "&amp;$C72&amp;"; ","")</f>
        <v>#REF!</v>
      </c>
      <c r="AJ72" s="256" t="e">
        <f>IF(AND($E$8=1,#REF!&lt;0),AD$14&amp;", "&amp;AD$15&amp;", "&amp;AD$16&amp;", "&amp;$A72&amp;", "&amp;$B72&amp;", "&amp;$C72&amp;"; ","")</f>
        <v>#REF!</v>
      </c>
      <c r="AK72" s="257" t="e">
        <f>IF(AND($E$8=1,#REF!&lt;0),AE$14&amp;", "&amp;AE$15&amp;", "&amp;AE$16&amp;", "&amp;$A72&amp;", "&amp;$B72&amp;", "&amp;$C72&amp;"; ","")</f>
        <v>#REF!</v>
      </c>
      <c r="AL72" s="256" t="e">
        <f>IF(AND($E$8=1,#REF!&lt;0),AF$14&amp;", "&amp;AF$15&amp;", "&amp;AF$16&amp;", "&amp;$A72&amp;", "&amp;$B72&amp;", "&amp;$C72&amp;"; ","")</f>
        <v>#REF!</v>
      </c>
      <c r="AM72" s="802" t="e">
        <f>IF(AND($E$8=1,#REF!&lt;0),AG$14&amp;", "&amp;AG$15&amp;", "&amp;AG$16&amp;", "&amp;$A72&amp;", "&amp;$B72&amp;", "&amp;$C72&amp;"; ","")</f>
        <v>#REF!</v>
      </c>
      <c r="AN72" s="50"/>
      <c r="AO72" s="295"/>
      <c r="AP72" s="10"/>
      <c r="AQ72" s="264" t="e">
        <f>IF(AND($F$8=1,ABS(#REF!)&lt;&gt;INT(ABS(#REF!))),D$14&amp;", "&amp;D$15&amp;", "&amp;D$16&amp;", "&amp;$A72&amp;", "&amp;$B72&amp;", "&amp;$C72&amp;"; ","")</f>
        <v>#REF!</v>
      </c>
      <c r="AR72" s="255" t="e">
        <f>IF(AND($F$8=1,ABS(#REF!)&lt;&gt;INT(ABS(#REF!))),E$14&amp;", "&amp;E$15&amp;", "&amp;E$16&amp;", "&amp;$A72&amp;", "&amp;$B72&amp;", "&amp;$C72&amp;"; ","")</f>
        <v>#REF!</v>
      </c>
      <c r="AS72" s="256" t="e">
        <f>IF(AND($F$8=1,ABS(#REF!)&lt;&gt;INT(ABS(#REF!))),F$14&amp;", "&amp;F$15&amp;", "&amp;F$16&amp;", "&amp;$A72&amp;", "&amp;$B72&amp;", "&amp;$C72&amp;"; ","")</f>
        <v>#REF!</v>
      </c>
      <c r="AT72" s="255" t="e">
        <f>IF(AND($F$8=1,ABS(#REF!)&lt;&gt;INT(ABS(#REF!))),G$14&amp;", "&amp;G$15&amp;", "&amp;G$16&amp;", "&amp;$A72&amp;", "&amp;$B72&amp;", "&amp;$C72&amp;"; ","")</f>
        <v>#REF!</v>
      </c>
      <c r="AU72" s="298" t="e">
        <f>IF(AND($F$8=1,ABS(#REF!)&lt;&gt;INT(ABS(#REF!))),H$14&amp;", "&amp;H$15&amp;", "&amp;H$16&amp;", "&amp;$A72&amp;", "&amp;$B72&amp;", "&amp;$C72&amp;"; ","")</f>
        <v>#REF!</v>
      </c>
      <c r="AV72" s="298" t="e">
        <f>IF(AND($F$8=1,ABS(#REF!)&lt;&gt;INT(ABS(#REF!))),I$14&amp;", "&amp;I$15&amp;", "&amp;I$16&amp;", "&amp;$A72&amp;", "&amp;$B72&amp;", "&amp;$C72&amp;"; ","")</f>
        <v>#REF!</v>
      </c>
      <c r="AW72" s="264" t="e">
        <f>IF(AND($F$8=1,ABS(#REF!)&lt;&gt;INT(ABS(#REF!))),J$14&amp;", "&amp;J$15&amp;", "&amp;J$16&amp;", "&amp;$A72&amp;", "&amp;$B72&amp;", "&amp;$C72&amp;"; ","")</f>
        <v>#REF!</v>
      </c>
      <c r="AX72" s="255" t="e">
        <f>IF(AND($F$8=1,ABS(#REF!)&lt;&gt;INT(ABS(#REF!))),K$14&amp;", "&amp;K$15&amp;", "&amp;K$16&amp;", "&amp;$A72&amp;", "&amp;$B72&amp;", "&amp;$C72&amp;"; ","")</f>
        <v>#REF!</v>
      </c>
      <c r="AY72" s="256" t="e">
        <f>IF(AND($F$8=1,ABS(#REF!)&lt;&gt;INT(ABS(#REF!))),L$14&amp;", "&amp;L$15&amp;", "&amp;L$16&amp;", "&amp;$A72&amp;", "&amp;$B72&amp;", "&amp;$C72&amp;"; ","")</f>
        <v>#REF!</v>
      </c>
      <c r="AZ72" s="255" t="e">
        <f>IF(AND($F$8=1,ABS(#REF!)&lt;&gt;INT(ABS(#REF!))),M$14&amp;", "&amp;M$15&amp;", "&amp;M$16&amp;", "&amp;$A72&amp;", "&amp;$B72&amp;", "&amp;$C72&amp;"; ","")</f>
        <v>#REF!</v>
      </c>
      <c r="BA72" s="298" t="e">
        <f>IF(AND($F$8=1,ABS(#REF!)&lt;&gt;INT(ABS(#REF!))),N$14&amp;", "&amp;N$15&amp;", "&amp;N$16&amp;", "&amp;$A72&amp;", "&amp;$B72&amp;", "&amp;$C72&amp;"; ","")</f>
        <v>#REF!</v>
      </c>
      <c r="BB72" s="802" t="e">
        <f>IF(AND($F$8=1,ABS(#REF!)&lt;&gt;INT(ABS(#REF!))),O$14&amp;", "&amp;O$15&amp;", "&amp;O$16&amp;", "&amp;$A72&amp;", "&amp;$B72&amp;", "&amp;$C72&amp;"; ","")</f>
        <v>#REF!</v>
      </c>
      <c r="BC72" s="264" t="e">
        <f>IF(AND($F$8=1,ABS(#REF!)&lt;&gt;INT(ABS(#REF!))),P$14&amp;", "&amp;P$15&amp;", "&amp;P$16&amp;", "&amp;$A72&amp;", "&amp;$B72&amp;", "&amp;$C72&amp;"; ","")</f>
        <v>#REF!</v>
      </c>
      <c r="BD72" s="255" t="e">
        <f>IF(AND($F$8=1,ABS(#REF!)&lt;&gt;INT(ABS(#REF!))),Q$14&amp;", "&amp;Q$15&amp;", "&amp;Q$16&amp;", "&amp;$A72&amp;", "&amp;$B72&amp;", "&amp;$C72&amp;"; ","")</f>
        <v>#REF!</v>
      </c>
      <c r="BE72" s="256" t="e">
        <f>IF(AND($F$8=1,ABS(#REF!)&lt;&gt;INT(ABS(#REF!))),R$14&amp;", "&amp;R$15&amp;", "&amp;R$16&amp;", "&amp;$A72&amp;", "&amp;$B72&amp;", "&amp;$C72&amp;"; ","")</f>
        <v>#REF!</v>
      </c>
      <c r="BF72" s="255" t="e">
        <f>IF(AND($F$8=1,ABS(#REF!)&lt;&gt;INT(ABS(#REF!))),S$14&amp;", "&amp;S$15&amp;", "&amp;S$16&amp;", "&amp;$A72&amp;", "&amp;$B72&amp;", "&amp;$C72&amp;"; ","")</f>
        <v>#REF!</v>
      </c>
      <c r="BG72" s="298" t="e">
        <f>IF(AND($F$8=1,ABS(#REF!)&lt;&gt;INT(ABS(#REF!))),T$14&amp;", "&amp;T$15&amp;", "&amp;T$16&amp;", "&amp;$A72&amp;", "&amp;$B72&amp;", "&amp;$C72&amp;"; ","")</f>
        <v>#REF!</v>
      </c>
      <c r="BH72" s="802" t="e">
        <f>IF(AND($F$8=1,ABS(#REF!)&lt;&gt;INT(ABS(#REF!))),U$14&amp;", "&amp;U$15&amp;", "&amp;U$16&amp;", "&amp;$A72&amp;", "&amp;$B72&amp;", "&amp;$C72&amp;"; ","")</f>
        <v>#REF!</v>
      </c>
      <c r="BI72" s="264" t="e">
        <f>IF(AND($F$8=1,ABS(#REF!)&lt;&gt;INT(ABS(#REF!))),V$14&amp;", "&amp;V$15&amp;", "&amp;V$16&amp;", "&amp;$A72&amp;", "&amp;$B72&amp;", "&amp;$C72&amp;"; ","")</f>
        <v>#REF!</v>
      </c>
      <c r="BJ72" s="255" t="e">
        <f>IF(AND($F$8=1,ABS(#REF!)&lt;&gt;INT(ABS(#REF!))),W$14&amp;", "&amp;W$15&amp;", "&amp;W$16&amp;", "&amp;$A72&amp;", "&amp;$B72&amp;", "&amp;$C72&amp;"; ","")</f>
        <v>#REF!</v>
      </c>
      <c r="BK72" s="256" t="e">
        <f>IF(AND($F$8=1,ABS(#REF!)&lt;&gt;INT(ABS(#REF!))),X$14&amp;", "&amp;X$15&amp;", "&amp;X$16&amp;", "&amp;$A72&amp;", "&amp;$B72&amp;", "&amp;$C72&amp;"; ","")</f>
        <v>#REF!</v>
      </c>
      <c r="BL72" s="255" t="e">
        <f>IF(AND($F$8=1,ABS(#REF!)&lt;&gt;INT(ABS(#REF!))),Y$14&amp;", "&amp;Y$15&amp;", "&amp;Y$16&amp;", "&amp;$A72&amp;", "&amp;$B72&amp;", "&amp;$C72&amp;"; ","")</f>
        <v>#REF!</v>
      </c>
      <c r="BM72" s="298" t="e">
        <f>IF(AND($F$8=1,ABS(#REF!)&lt;&gt;INT(ABS(#REF!))),Z$14&amp;", "&amp;Z$15&amp;", "&amp;Z$16&amp;", "&amp;$A72&amp;", "&amp;$B72&amp;", "&amp;$C72&amp;"; ","")</f>
        <v>#REF!</v>
      </c>
      <c r="BN72" s="802" t="e">
        <f>IF(AND($F$8=1,ABS(#REF!)&lt;&gt;INT(ABS(#REF!))),AA$14&amp;", "&amp;AA$15&amp;", "&amp;AA$16&amp;", "&amp;$A72&amp;", "&amp;$B72&amp;", "&amp;$C72&amp;"; ","")</f>
        <v>#REF!</v>
      </c>
      <c r="BO72" s="50"/>
      <c r="BP72" s="295"/>
      <c r="BQ72" s="10"/>
      <c r="BR72" s="286"/>
      <c r="BS72" s="287"/>
      <c r="BT72" s="301"/>
      <c r="BU72" s="287"/>
      <c r="BV72" s="303"/>
      <c r="BW72" s="303"/>
      <c r="BX72" s="286"/>
      <c r="BY72" s="287"/>
      <c r="BZ72" s="301"/>
      <c r="CA72" s="287"/>
      <c r="CB72" s="303"/>
      <c r="CC72" s="804"/>
      <c r="CD72" s="303"/>
      <c r="CE72" s="808"/>
      <c r="CF72" s="303"/>
      <c r="CG72" s="808"/>
      <c r="CH72" s="303"/>
      <c r="CI72" s="303"/>
      <c r="CJ72" s="286"/>
      <c r="CK72" s="287"/>
      <c r="CL72" s="301"/>
      <c r="CM72" s="287"/>
      <c r="CN72" s="303"/>
      <c r="CO72" s="302"/>
      <c r="CP72" s="50"/>
      <c r="CQ72" s="3"/>
      <c r="CR72" s="3"/>
      <c r="CS72" s="3"/>
      <c r="CT72" s="3"/>
      <c r="CU72" s="38" t="s">
        <v>124</v>
      </c>
      <c r="CV72" s="872" t="e">
        <f>CV$46</f>
        <v>#REF!</v>
      </c>
      <c r="CW72" s="873" t="e">
        <f>CW$46</f>
        <v>#REF!</v>
      </c>
      <c r="CX72" s="828" t="e">
        <f>CV$46</f>
        <v>#REF!</v>
      </c>
      <c r="CY72" s="825" t="e">
        <f>CW$46</f>
        <v>#REF!</v>
      </c>
      <c r="CZ72" s="784" t="e">
        <f>CV$46</f>
        <v>#REF!</v>
      </c>
      <c r="DA72" s="785" t="e">
        <f>CW$46</f>
        <v>#REF!</v>
      </c>
      <c r="DB72" s="874" t="e">
        <f>DB$46</f>
        <v>#REF!</v>
      </c>
      <c r="DC72" s="873" t="e">
        <f>DC$46</f>
        <v>#REF!</v>
      </c>
      <c r="DD72" s="828" t="e">
        <f>DB$46</f>
        <v>#REF!</v>
      </c>
      <c r="DE72" s="825" t="e">
        <f>DC$46</f>
        <v>#REF!</v>
      </c>
      <c r="DF72" s="784" t="e">
        <f>DB$46</f>
        <v>#REF!</v>
      </c>
      <c r="DG72" s="785" t="e">
        <f>DC$46</f>
        <v>#REF!</v>
      </c>
      <c r="DH72" s="874" t="e">
        <f>DH$46</f>
        <v>#REF!</v>
      </c>
      <c r="DI72" s="873" t="e">
        <f>DI$46</f>
        <v>#REF!</v>
      </c>
      <c r="DJ72" s="828" t="e">
        <f>DH$46</f>
        <v>#REF!</v>
      </c>
      <c r="DK72" s="825" t="e">
        <f>DI$46</f>
        <v>#REF!</v>
      </c>
      <c r="DL72" s="784" t="e">
        <f>DH$46</f>
        <v>#REF!</v>
      </c>
      <c r="DM72" s="785" t="e">
        <f>DI$46</f>
        <v>#REF!</v>
      </c>
      <c r="DN72" s="874" t="e">
        <f>DN$46</f>
        <v>#REF!</v>
      </c>
      <c r="DO72" s="873" t="e">
        <f>DO$46</f>
        <v>#REF!</v>
      </c>
      <c r="DP72" s="828" t="e">
        <f>DN$46</f>
        <v>#REF!</v>
      </c>
      <c r="DQ72" s="825" t="e">
        <f>DO$46</f>
        <v>#REF!</v>
      </c>
      <c r="DR72" s="784" t="e">
        <f>DN$46</f>
        <v>#REF!</v>
      </c>
      <c r="DS72" s="785" t="e">
        <f>DO$46</f>
        <v>#REF!</v>
      </c>
      <c r="DT72" s="874" t="e">
        <f>DT$46</f>
        <v>#REF!</v>
      </c>
      <c r="DU72" s="873" t="e">
        <f>DU$46</f>
        <v>#REF!</v>
      </c>
      <c r="DV72" s="828" t="e">
        <f>DT$46</f>
        <v>#REF!</v>
      </c>
      <c r="DW72" s="825" t="e">
        <f>DU$46</f>
        <v>#REF!</v>
      </c>
      <c r="DX72" s="784" t="e">
        <f>DT$46</f>
        <v>#REF!</v>
      </c>
      <c r="DY72" s="785" t="e">
        <f>DU$46</f>
        <v>#REF!</v>
      </c>
      <c r="DZ72" s="3"/>
      <c r="EA72" s="295"/>
      <c r="EB72" s="10"/>
      <c r="EC72" s="264" t="e">
        <f>IF(AND($I$8=1,#REF!&lt;&gt;ROUND(#REF!,2)),AB$15&amp;", "&amp;AB$16&amp;", "&amp;$A72&amp;", "&amp;$B72&amp;", "&amp;$C72&amp;"; ","")</f>
        <v>#REF!</v>
      </c>
      <c r="ED72" s="255" t="e">
        <f>IF(AND($I$8=1,#REF!&lt;&gt;ROUND(#REF!,2)),AC$15&amp;", "&amp;AC$16&amp;", "&amp;$A72&amp;", "&amp;$B72&amp;", "&amp;$C72&amp;"; ","")</f>
        <v>#REF!</v>
      </c>
      <c r="EE72" s="256" t="e">
        <f>IF(AND($I$8=1,#REF!&lt;&gt;ROUND(#REF!,2)),AD$15&amp;", "&amp;AD$16&amp;", "&amp;$A72&amp;", "&amp;$B72&amp;", "&amp;$C72&amp;"; ","")</f>
        <v>#REF!</v>
      </c>
      <c r="EF72" s="255" t="e">
        <f>IF(AND($I$8=1,#REF!&lt;&gt;ROUND(#REF!,2)),AE$15&amp;", "&amp;AE$16&amp;", "&amp;$A72&amp;", "&amp;$B72&amp;", "&amp;$C72&amp;"; ","")</f>
        <v>#REF!</v>
      </c>
      <c r="EG72" s="298" t="e">
        <f>IF(AND($I$8=1,#REF!&lt;&gt;ROUND(#REF!,2)),AF$15&amp;", "&amp;AF$16&amp;", "&amp;$A72&amp;", "&amp;$B72&amp;", "&amp;$C72&amp;"; ","")</f>
        <v>#REF!</v>
      </c>
      <c r="EH72" s="293" t="e">
        <f>IF(AND($I$8=1,#REF!&lt;&gt;ROUND(#REF!,2)),AG$15&amp;", "&amp;AG$16&amp;", "&amp;$A72&amp;", "&amp;$B72&amp;", "&amp;$C72&amp;"; ","")</f>
        <v>#REF!</v>
      </c>
      <c r="EI72" s="50"/>
      <c r="EJ72" s="295"/>
      <c r="EK72" s="10"/>
      <c r="EL72" s="264" t="e">
        <f>IF(AND($J$8=1,#REF!&gt;#REF!),AB$15&amp;", "&amp;AB$16&amp;", "&amp;$A72&amp;", "&amp;$B72&amp;", "&amp;$C72&amp;"; ","")</f>
        <v>#REF!</v>
      </c>
      <c r="EM72" s="255" t="e">
        <f>IF(AND($J$8=1,#REF!&gt;#REF!),AC$15&amp;", "&amp;AC$16&amp;", "&amp;$A72&amp;", "&amp;$B72&amp;", "&amp;$C72&amp;"; ","")</f>
        <v>#REF!</v>
      </c>
      <c r="EN72" s="256" t="e">
        <f>IF(AND($J$8=1,#REF!&gt;#REF!),AD$15&amp;", "&amp;AD$16&amp;", "&amp;$A72&amp;", "&amp;$B72&amp;", "&amp;$C72&amp;"; ","")</f>
        <v>#REF!</v>
      </c>
      <c r="EO72" s="255" t="e">
        <f>IF(AND($J$8=1,#REF!&gt;#REF!),AE$15&amp;", "&amp;AE$16&amp;", "&amp;$A72&amp;", "&amp;$B72&amp;", "&amp;$C72&amp;"; ","")</f>
        <v>#REF!</v>
      </c>
      <c r="EP72" s="254" t="e">
        <f>IF(AND($J$8=1,#REF!&gt;#REF!),AF$15&amp;", "&amp;AF$16&amp;", "&amp;$A72&amp;", "&amp;$B72&amp;", "&amp;$C72&amp;"; ","")</f>
        <v>#REF!</v>
      </c>
      <c r="EQ72" s="293" t="e">
        <f>IF(AND($J$8=1,#REF!&gt;#REF!),AG$15&amp;", "&amp;AG$16&amp;", "&amp;$A72&amp;", "&amp;$B72&amp;", "&amp;$C72&amp;"; ","")</f>
        <v>#REF!</v>
      </c>
      <c r="ER72" s="50"/>
      <c r="ES72" s="295"/>
      <c r="ET72" s="10"/>
      <c r="EU72" s="264" t="e">
        <f>IF(AND($K$8=1,#REF!&gt;0),IF((#REF!/#REF!)&lt;0.03,AB$15&amp;", "&amp;AB$16&amp;", "&amp;$A72&amp;", "&amp;$B72&amp;", "&amp;$C72&amp;"; ",""),"")</f>
        <v>#REF!</v>
      </c>
      <c r="EV72" s="255" t="e">
        <f>IF(AND($K$8=1,#REF!&gt;0),IF((#REF!/#REF!)&lt;0.03,AC$15&amp;", "&amp;AC$16&amp;", "&amp;$A72&amp;", "&amp;$B72&amp;", "&amp;$C72&amp;"; ",""),"")</f>
        <v>#REF!</v>
      </c>
      <c r="EW72" s="256" t="e">
        <f>IF(AND($K$8=1,#REF!&gt;0),IF((#REF!/#REF!)&lt;0.03,AD$15&amp;", "&amp;AD$16&amp;", "&amp;$A72&amp;", "&amp;$B72&amp;", "&amp;$C72&amp;"; ",""),"")</f>
        <v>#REF!</v>
      </c>
      <c r="EX72" s="255" t="e">
        <f>IF(AND($K$8=1,#REF!&gt;0),IF((#REF!/#REF!)&lt;0.03,AE$15&amp;", "&amp;AE$16&amp;", "&amp;$A72&amp;", "&amp;$B72&amp;", "&amp;$C72&amp;"; ",""),"")</f>
        <v>#REF!</v>
      </c>
      <c r="EY72" s="254" t="e">
        <f>IF(AND($K$8=1,#REF!&gt;0),IF((#REF!/#REF!)&lt;0.03,AF$15&amp;", "&amp;AF$16&amp;", "&amp;$A72&amp;", "&amp;$B72&amp;", "&amp;$C72&amp;"; ",""),"")</f>
        <v>#REF!</v>
      </c>
      <c r="EZ72" s="293" t="e">
        <f>IF(AND($K$8=1,#REF!&gt;0),IF((#REF!/#REF!)&lt;0.03,AG$15&amp;", "&amp;AG$16&amp;", "&amp;$A72&amp;", "&amp;$B72&amp;", "&amp;$C72&amp;"; ",""),"")</f>
        <v>#REF!</v>
      </c>
      <c r="FA72" s="50"/>
      <c r="FB72" s="3"/>
      <c r="FC72" s="323"/>
      <c r="FD72" s="10"/>
      <c r="FE72" s="264" t="e">
        <f>IF(AND($Q$8=1,SUM(#REF!,#REF!)&gt;$FC$22,#REF!=0),P$15&amp;", "&amp;P$16&amp;", "&amp;$A72&amp;", "&amp;$B72&amp;", "&amp;$C72&amp;"; ","")</f>
        <v>#REF!</v>
      </c>
      <c r="FF72" s="255" t="e">
        <f>IF(AND($Q$8=1,SUM(#REF!,#REF!)&gt;$FC$22,#REF!=0),Q$15&amp;", "&amp;Q$16&amp;", "&amp;$A72&amp;", "&amp;$B72&amp;", "&amp;$C72&amp;"; ","")</f>
        <v>#REF!</v>
      </c>
      <c r="FG72" s="256" t="e">
        <f>IF(AND($Q$8=1,SUM(#REF!,#REF!)&gt;$FC$22,#REF!=0),R$15&amp;", "&amp;R$16&amp;", "&amp;$A72&amp;", "&amp;$B72&amp;", "&amp;$C72&amp;"; ","")</f>
        <v>#REF!</v>
      </c>
      <c r="FH72" s="255" t="e">
        <f>IF(AND($Q$8=1,SUM(#REF!,#REF!)&gt;$FC$22,#REF!=0),S$15&amp;", "&amp;S$16&amp;", "&amp;$A72&amp;", "&amp;$B72&amp;", "&amp;$C72&amp;"; ","")</f>
        <v>#REF!</v>
      </c>
      <c r="FI72" s="254" t="e">
        <f>IF(AND($Q$8=1,SUM(#REF!,#REF!)&gt;$FC$22,#REF!=0),T$15&amp;", "&amp;T$16&amp;", "&amp;$A72&amp;", "&amp;$B72&amp;", "&amp;$C72&amp;"; ","")</f>
        <v>#REF!</v>
      </c>
      <c r="FJ72" s="293" t="e">
        <f>IF(AND($Q$8=1,SUM(#REF!,#REF!)&gt;$FC$22,#REF!=0),U$15&amp;", "&amp;U$16&amp;", "&amp;$A72&amp;", "&amp;$B72&amp;", "&amp;$C72&amp;"; ","")</f>
        <v>#REF!</v>
      </c>
      <c r="FK72" s="324"/>
      <c r="FL72" s="323"/>
      <c r="FM72" s="10"/>
      <c r="FN72" s="264" t="e">
        <f>IF(AND($R$8=1,SUM(#REF!,#REF!)&gt;0,SUM(#REF!,#REF!)=ABS(#REF!)),P$15&amp;", "&amp;P$16&amp;", "&amp;$A72&amp;", "&amp;$B72&amp;", "&amp;$C72&amp;"; ","")</f>
        <v>#REF!</v>
      </c>
      <c r="FO72" s="255" t="e">
        <f>IF(AND($R$8=1,SUM(#REF!,#REF!)&gt;0,SUM(#REF!,#REF!)=ABS(#REF!)),Q$15&amp;", "&amp;Q$16&amp;", "&amp;$A72&amp;", "&amp;$B72&amp;", "&amp;$C72&amp;"; ","")</f>
        <v>#REF!</v>
      </c>
      <c r="FP72" s="256" t="e">
        <f>IF(AND($R$8=1,SUM(#REF!,#REF!)&gt;0,SUM(#REF!,#REF!)=ABS(#REF!)),R$15&amp;", "&amp;R$16&amp;", "&amp;$A72&amp;", "&amp;$B72&amp;", "&amp;$C72&amp;"; ","")</f>
        <v>#REF!</v>
      </c>
      <c r="FQ72" s="255" t="e">
        <f>IF(AND($R$8=1,SUM(#REF!,#REF!)&gt;0,SUM(#REF!,#REF!)=ABS(#REF!)),S$15&amp;", "&amp;S$16&amp;", "&amp;$A72&amp;", "&amp;$B72&amp;", "&amp;$C72&amp;"; ","")</f>
        <v>#REF!</v>
      </c>
      <c r="FR72" s="254" t="e">
        <f>IF(AND($R$8=1,SUM(#REF!,#REF!)&gt;0,SUM(#REF!,#REF!)=ABS(#REF!)),T$15&amp;", "&amp;T$16&amp;", "&amp;$A72&amp;", "&amp;$B72&amp;", "&amp;$C72&amp;"; ","")</f>
        <v>#REF!</v>
      </c>
      <c r="FS72" s="293" t="e">
        <f>IF(AND($R$8=1,SUM(#REF!,#REF!)&gt;0,SUM(#REF!,#REF!)=ABS(#REF!)),U$15&amp;", "&amp;U$16&amp;", "&amp;$A72&amp;", "&amp;$B72&amp;", "&amp;$C72&amp;"; ","")</f>
        <v>#REF!</v>
      </c>
      <c r="FT72" s="324"/>
      <c r="FU72" s="3"/>
      <c r="FV72" s="3"/>
      <c r="FW72" s="3"/>
      <c r="FX72" s="3"/>
      <c r="FY72" s="3"/>
      <c r="FZ72" s="3"/>
      <c r="GA72" s="3"/>
      <c r="GB72" s="3"/>
      <c r="GC72" s="3"/>
      <c r="GD72" s="323"/>
      <c r="GE72" s="10"/>
      <c r="GF72" s="264" t="e">
        <f>IF(AND($T$8=1,#REF!&gt;0,EU72=""),IF((#REF!/#REF!)&lt;0.25,AB$15&amp;", "&amp;AB$16&amp;", "&amp;$A72&amp;", "&amp;$B72&amp;", "&amp;$C72&amp;"; ",""),"")</f>
        <v>#REF!</v>
      </c>
      <c r="GG72" s="255" t="e">
        <f>IF(AND($T$8=1,#REF!&gt;0,EV72=""),IF((#REF!/#REF!)&lt;0.25,AC$15&amp;", "&amp;AC$16&amp;", "&amp;$A72&amp;", "&amp;$B72&amp;", "&amp;$C72&amp;"; ",""),"")</f>
        <v>#REF!</v>
      </c>
      <c r="GH72" s="256" t="e">
        <f>IF(AND($T$8=1,#REF!&gt;0,EW72=""),IF((#REF!/#REF!)&lt;0.25,AD$15&amp;", "&amp;AD$16&amp;", "&amp;$A72&amp;", "&amp;$B72&amp;", "&amp;$C72&amp;"; ",""),"")</f>
        <v>#REF!</v>
      </c>
      <c r="GI72" s="255" t="e">
        <f>IF(AND($T$8=1,#REF!&gt;0,EX72=""),IF((#REF!/#REF!)&lt;0.25,AE$15&amp;", "&amp;AE$16&amp;", "&amp;$A72&amp;", "&amp;$B72&amp;", "&amp;$C72&amp;"; ",""),"")</f>
        <v>#REF!</v>
      </c>
      <c r="GJ72" s="254" t="e">
        <f>IF(AND($T$8=1,#REF!&gt;0,EY72=""),IF((#REF!/#REF!)&lt;0.25,AF$15&amp;", "&amp;AF$16&amp;", "&amp;$A72&amp;", "&amp;$B72&amp;", "&amp;$C72&amp;"; ",""),"")</f>
        <v>#REF!</v>
      </c>
      <c r="GK72" s="293" t="e">
        <f>IF(AND($T$8=1,#REF!&gt;0,EZ72=""),IF((#REF!/#REF!)&lt;0.25,AG$15&amp;", "&amp;AG$16&amp;", "&amp;$A72&amp;", "&amp;$B72&amp;", "&amp;$C72&amp;"; ",""),"")</f>
        <v>#REF!</v>
      </c>
      <c r="GL72" s="324"/>
      <c r="GM72" s="323"/>
      <c r="GN72" s="10"/>
      <c r="GO72" s="264" t="e">
        <f>IF(AND($U$8=1,$B72="Long length",#REF!&lt;&gt;0),D$15&amp;", "&amp;D$16&amp;", "&amp;$A72&amp;", "&amp;$B72&amp;", "&amp;$C72&amp;"; ","")</f>
        <v>#REF!</v>
      </c>
      <c r="GP72" s="255" t="e">
        <f>IF(AND($U$8=1,$B72="Long length",#REF!&lt;&gt;0),E$15&amp;", "&amp;E$16&amp;", "&amp;$A72&amp;", "&amp;$B72&amp;", "&amp;$C72&amp;"; ","")</f>
        <v>#REF!</v>
      </c>
      <c r="GQ72" s="256" t="e">
        <f>IF(AND($U$8=1,$B72="Long length",#REF!&lt;&gt;0),F$15&amp;", "&amp;F$16&amp;", "&amp;$A72&amp;", "&amp;$B72&amp;", "&amp;$C72&amp;"; ","")</f>
        <v>#REF!</v>
      </c>
      <c r="GR72" s="255" t="e">
        <f>IF(AND($U$8=1,$B72="Long length",#REF!&lt;&gt;0),G$15&amp;", "&amp;G$16&amp;", "&amp;$A72&amp;", "&amp;$B72&amp;", "&amp;$C72&amp;"; ","")</f>
        <v>#REF!</v>
      </c>
      <c r="GS72" s="254" t="e">
        <f>IF(AND($U$8=1,$B72="Long length",#REF!&lt;&gt;0),H$15&amp;", "&amp;H$16&amp;", "&amp;$A72&amp;", "&amp;$B72&amp;", "&amp;$C72&amp;"; ","")</f>
        <v>#REF!</v>
      </c>
      <c r="GT72" s="293" t="e">
        <f>IF(AND($U$8=1,$B72="Long length",#REF!&lt;&gt;0),I$15&amp;", "&amp;I$16&amp;", "&amp;$A72&amp;", "&amp;$B72&amp;", "&amp;$C72&amp;"; ","")</f>
        <v>#REF!</v>
      </c>
      <c r="GU72" s="324"/>
    </row>
    <row r="73" spans="1:203" ht="13.5" x14ac:dyDescent="0.2">
      <c r="A73" s="3" t="s">
        <v>11304</v>
      </c>
      <c r="B73" s="3" t="s">
        <v>11274</v>
      </c>
      <c r="C73" s="3" t="s">
        <v>11284</v>
      </c>
      <c r="E73" s="295"/>
      <c r="F73" s="10"/>
      <c r="G73" s="265" t="e">
        <f>IF(AND($D$8=1,#REF!&gt;0),P$15&amp;", "&amp;P$16&amp;", "&amp;$A73&amp;", "&amp;$B73&amp;", "&amp;$C73&amp;"; ","")</f>
        <v>#REF!</v>
      </c>
      <c r="H73" s="258" t="e">
        <f>IF(AND($D$8=1,#REF!&gt;0),Q$15&amp;", "&amp;Q$16&amp;", "&amp;$A73&amp;", "&amp;$B73&amp;", "&amp;$C73&amp;"; ","")</f>
        <v>#REF!</v>
      </c>
      <c r="I73" s="259" t="e">
        <f>IF(AND($D$8=1,#REF!&gt;0),R$15&amp;", "&amp;R$16&amp;", "&amp;$A73&amp;", "&amp;$B73&amp;", "&amp;$C73&amp;"; ","")</f>
        <v>#REF!</v>
      </c>
      <c r="J73" s="258" t="e">
        <f>IF(AND($D$8=1,#REF!&gt;0),S$15&amp;", "&amp;S$16&amp;", "&amp;$A73&amp;", "&amp;$B73&amp;", "&amp;$C73&amp;"; ","")</f>
        <v>#REF!</v>
      </c>
      <c r="K73" s="299" t="e">
        <f>IF(AND($D$8=1,#REF!&gt;0),T$15&amp;", "&amp;T$16&amp;", "&amp;$A73&amp;", "&amp;$B73&amp;", "&amp;$C73&amp;"; ","")</f>
        <v>#REF!</v>
      </c>
      <c r="L73" s="266" t="e">
        <f>IF(AND($D$8=1,#REF!&gt;0),U$15&amp;", "&amp;U$16&amp;", "&amp;$A73&amp;", "&amp;$B73&amp;", "&amp;$C73&amp;"; ","")</f>
        <v>#REF!</v>
      </c>
      <c r="M73" s="50"/>
      <c r="N73" s="295"/>
      <c r="O73" s="10"/>
      <c r="P73" s="265" t="e">
        <f>IF(AND($E$8=1,#REF!&lt;0),D$14&amp;", "&amp;D$15&amp;", "&amp;D$16&amp;", "&amp;$A73&amp;", "&amp;$B73&amp;", "&amp;$C73&amp;"; ","")</f>
        <v>#REF!</v>
      </c>
      <c r="Q73" s="258" t="e">
        <f>IF(AND($E$8=1,#REF!&lt;0),E$14&amp;", "&amp;E$15&amp;", "&amp;E$16&amp;", "&amp;$A73&amp;", "&amp;$B73&amp;", "&amp;$C73&amp;"; ","")</f>
        <v>#REF!</v>
      </c>
      <c r="R73" s="259" t="e">
        <f>IF(AND($E$8=1,#REF!&lt;0),F$14&amp;", "&amp;F$15&amp;", "&amp;F$16&amp;", "&amp;$A73&amp;", "&amp;$B73&amp;", "&amp;$C73&amp;"; ","")</f>
        <v>#REF!</v>
      </c>
      <c r="S73" s="258" t="e">
        <f>IF(AND($E$8=1,#REF!&lt;0),G$14&amp;", "&amp;G$15&amp;", "&amp;G$16&amp;", "&amp;$A73&amp;", "&amp;$B73&amp;", "&amp;$C73&amp;"; ","")</f>
        <v>#REF!</v>
      </c>
      <c r="T73" s="299" t="e">
        <f>IF(AND($E$8=1,#REF!&lt;0),H$14&amp;", "&amp;H$15&amp;", "&amp;H$16&amp;", "&amp;$A73&amp;", "&amp;$B73&amp;", "&amp;$C73&amp;"; ","")</f>
        <v>#REF!</v>
      </c>
      <c r="U73" s="299" t="e">
        <f>IF(AND($E$8=1,#REF!&lt;0),I$14&amp;", "&amp;I$15&amp;", "&amp;I$16&amp;", "&amp;$A73&amp;", "&amp;$B73&amp;", "&amp;$C73&amp;"; ","")</f>
        <v>#REF!</v>
      </c>
      <c r="V73" s="265" t="e">
        <f>IF(AND($E$8=1,#REF!&lt;0),J$14&amp;", "&amp;J$15&amp;", "&amp;J$16&amp;", "&amp;$A73&amp;", "&amp;$B73&amp;", "&amp;$C73&amp;"; ","")</f>
        <v>#REF!</v>
      </c>
      <c r="W73" s="258" t="e">
        <f>IF(AND($E$8=1,#REF!&lt;0),K$14&amp;", "&amp;K$15&amp;", "&amp;K$16&amp;", "&amp;$A73&amp;", "&amp;$B73&amp;", "&amp;$C73&amp;"; ","")</f>
        <v>#REF!</v>
      </c>
      <c r="X73" s="259" t="e">
        <f>IF(AND($E$8=1,#REF!&lt;0),L$14&amp;", "&amp;L$15&amp;", "&amp;L$16&amp;", "&amp;$A73&amp;", "&amp;$B73&amp;", "&amp;$C73&amp;"; ","")</f>
        <v>#REF!</v>
      </c>
      <c r="Y73" s="258" t="e">
        <f>IF(AND($E$8=1,#REF!&lt;0),M$14&amp;", "&amp;M$15&amp;", "&amp;M$16&amp;", "&amp;$A73&amp;", "&amp;$B73&amp;", "&amp;$C73&amp;"; ","")</f>
        <v>#REF!</v>
      </c>
      <c r="Z73" s="299" t="e">
        <f>IF(AND($E$8=1,#REF!&lt;0),N$14&amp;", "&amp;N$15&amp;", "&amp;N$16&amp;", "&amp;$A73&amp;", "&amp;$B73&amp;", "&amp;$C73&amp;"; ","")</f>
        <v>#REF!</v>
      </c>
      <c r="AA73" s="299" t="e">
        <f>IF(AND($E$8=1,#REF!&lt;0),O$14&amp;", "&amp;O$15&amp;", "&amp;O$16&amp;", "&amp;$A73&amp;", "&amp;$B73&amp;", "&amp;$C73&amp;"; ","")</f>
        <v>#REF!</v>
      </c>
      <c r="AB73" s="265" t="e">
        <f>IF(AND($E$8=1,#REF!&lt;0),V$14&amp;", "&amp;V$15&amp;", "&amp;V$16&amp;", "&amp;$A73&amp;", "&amp;$B73&amp;", "&amp;$C73&amp;"; ","")</f>
        <v>#REF!</v>
      </c>
      <c r="AC73" s="258" t="e">
        <f>IF(AND($E$8=1,#REF!&lt;0),W$14&amp;", "&amp;W$15&amp;", "&amp;W$16&amp;", "&amp;$A73&amp;", "&amp;$B73&amp;", "&amp;$C73&amp;"; ","")</f>
        <v>#REF!</v>
      </c>
      <c r="AD73" s="259" t="e">
        <f>IF(AND($E$8=1,#REF!&lt;0),X$14&amp;", "&amp;X$15&amp;", "&amp;X$16&amp;", "&amp;$A73&amp;", "&amp;$B73&amp;", "&amp;$C73&amp;"; ","")</f>
        <v>#REF!</v>
      </c>
      <c r="AE73" s="794" t="e">
        <f>IF(AND($E$8=1,#REF!&lt;0),Y$14&amp;", "&amp;Y$15&amp;", "&amp;Y$16&amp;", "&amp;$A73&amp;", "&amp;$B73&amp;", "&amp;$C73&amp;"; ","")</f>
        <v>#REF!</v>
      </c>
      <c r="AF73" s="259" t="e">
        <f>IF(AND($E$8=1,#REF!&lt;0),Z$14&amp;", "&amp;Z$15&amp;", "&amp;Z$16&amp;", "&amp;$A73&amp;", "&amp;$B73&amp;", "&amp;$C73&amp;"; ","")</f>
        <v>#REF!</v>
      </c>
      <c r="AG73" s="299" t="e">
        <f>IF(AND($E$8=1,#REF!&lt;0),AA$14&amp;", "&amp;AA$15&amp;", "&amp;AA$16&amp;", "&amp;$A73&amp;", "&amp;$B73&amp;", "&amp;$C73&amp;"; ","")</f>
        <v>#REF!</v>
      </c>
      <c r="AH73" s="265" t="e">
        <f>IF(AND($E$8=1,#REF!&lt;0),AB$14&amp;", "&amp;AB$15&amp;", "&amp;AB$16&amp;", "&amp;$A73&amp;", "&amp;$B73&amp;", "&amp;$C73&amp;"; ","")</f>
        <v>#REF!</v>
      </c>
      <c r="AI73" s="258" t="e">
        <f>IF(AND($E$8=1,#REF!&lt;0),AC$14&amp;", "&amp;AC$15&amp;", "&amp;AC$16&amp;", "&amp;$A73&amp;", "&amp;$B73&amp;", "&amp;$C73&amp;"; ","")</f>
        <v>#REF!</v>
      </c>
      <c r="AJ73" s="259" t="e">
        <f>IF(AND($E$8=1,#REF!&lt;0),AD$14&amp;", "&amp;AD$15&amp;", "&amp;AD$16&amp;", "&amp;$A73&amp;", "&amp;$B73&amp;", "&amp;$C73&amp;"; ","")</f>
        <v>#REF!</v>
      </c>
      <c r="AK73" s="794" t="e">
        <f>IF(AND($E$8=1,#REF!&lt;0),AE$14&amp;", "&amp;AE$15&amp;", "&amp;AE$16&amp;", "&amp;$A73&amp;", "&amp;$B73&amp;", "&amp;$C73&amp;"; ","")</f>
        <v>#REF!</v>
      </c>
      <c r="AL73" s="259" t="e">
        <f>IF(AND($E$8=1,#REF!&lt;0),AF$14&amp;", "&amp;AF$15&amp;", "&amp;AF$16&amp;", "&amp;$A73&amp;", "&amp;$B73&amp;", "&amp;$C73&amp;"; ","")</f>
        <v>#REF!</v>
      </c>
      <c r="AM73" s="803" t="e">
        <f>IF(AND($E$8=1,#REF!&lt;0),AG$14&amp;", "&amp;AG$15&amp;", "&amp;AG$16&amp;", "&amp;$A73&amp;", "&amp;$B73&amp;", "&amp;$C73&amp;"; ","")</f>
        <v>#REF!</v>
      </c>
      <c r="AN73" s="50"/>
      <c r="AO73" s="295"/>
      <c r="AP73" s="10"/>
      <c r="AQ73" s="265" t="e">
        <f>IF(AND($F$8=1,ABS(#REF!)&lt;&gt;INT(ABS(#REF!))),D$14&amp;", "&amp;D$15&amp;", "&amp;D$16&amp;", "&amp;$A73&amp;", "&amp;$B73&amp;", "&amp;$C73&amp;"; ","")</f>
        <v>#REF!</v>
      </c>
      <c r="AR73" s="258" t="e">
        <f>IF(AND($F$8=1,ABS(#REF!)&lt;&gt;INT(ABS(#REF!))),E$14&amp;", "&amp;E$15&amp;", "&amp;E$16&amp;", "&amp;$A73&amp;", "&amp;$B73&amp;", "&amp;$C73&amp;"; ","")</f>
        <v>#REF!</v>
      </c>
      <c r="AS73" s="259" t="e">
        <f>IF(AND($F$8=1,ABS(#REF!)&lt;&gt;INT(ABS(#REF!))),F$14&amp;", "&amp;F$15&amp;", "&amp;F$16&amp;", "&amp;$A73&amp;", "&amp;$B73&amp;", "&amp;$C73&amp;"; ","")</f>
        <v>#REF!</v>
      </c>
      <c r="AT73" s="258" t="e">
        <f>IF(AND($F$8=1,ABS(#REF!)&lt;&gt;INT(ABS(#REF!))),G$14&amp;", "&amp;G$15&amp;", "&amp;G$16&amp;", "&amp;$A73&amp;", "&amp;$B73&amp;", "&amp;$C73&amp;"; ","")</f>
        <v>#REF!</v>
      </c>
      <c r="AU73" s="299" t="e">
        <f>IF(AND($F$8=1,ABS(#REF!)&lt;&gt;INT(ABS(#REF!))),H$14&amp;", "&amp;H$15&amp;", "&amp;H$16&amp;", "&amp;$A73&amp;", "&amp;$B73&amp;", "&amp;$C73&amp;"; ","")</f>
        <v>#REF!</v>
      </c>
      <c r="AV73" s="299" t="e">
        <f>IF(AND($F$8=1,ABS(#REF!)&lt;&gt;INT(ABS(#REF!))),I$14&amp;", "&amp;I$15&amp;", "&amp;I$16&amp;", "&amp;$A73&amp;", "&amp;$B73&amp;", "&amp;$C73&amp;"; ","")</f>
        <v>#REF!</v>
      </c>
      <c r="AW73" s="265" t="e">
        <f>IF(AND($F$8=1,ABS(#REF!)&lt;&gt;INT(ABS(#REF!))),J$14&amp;", "&amp;J$15&amp;", "&amp;J$16&amp;", "&amp;$A73&amp;", "&amp;$B73&amp;", "&amp;$C73&amp;"; ","")</f>
        <v>#REF!</v>
      </c>
      <c r="AX73" s="258" t="e">
        <f>IF(AND($F$8=1,ABS(#REF!)&lt;&gt;INT(ABS(#REF!))),K$14&amp;", "&amp;K$15&amp;", "&amp;K$16&amp;", "&amp;$A73&amp;", "&amp;$B73&amp;", "&amp;$C73&amp;"; ","")</f>
        <v>#REF!</v>
      </c>
      <c r="AY73" s="259" t="e">
        <f>IF(AND($F$8=1,ABS(#REF!)&lt;&gt;INT(ABS(#REF!))),L$14&amp;", "&amp;L$15&amp;", "&amp;L$16&amp;", "&amp;$A73&amp;", "&amp;$B73&amp;", "&amp;$C73&amp;"; ","")</f>
        <v>#REF!</v>
      </c>
      <c r="AZ73" s="258" t="e">
        <f>IF(AND($F$8=1,ABS(#REF!)&lt;&gt;INT(ABS(#REF!))),M$14&amp;", "&amp;M$15&amp;", "&amp;M$16&amp;", "&amp;$A73&amp;", "&amp;$B73&amp;", "&amp;$C73&amp;"; ","")</f>
        <v>#REF!</v>
      </c>
      <c r="BA73" s="299" t="e">
        <f>IF(AND($F$8=1,ABS(#REF!)&lt;&gt;INT(ABS(#REF!))),N$14&amp;", "&amp;N$15&amp;", "&amp;N$16&amp;", "&amp;$A73&amp;", "&amp;$B73&amp;", "&amp;$C73&amp;"; ","")</f>
        <v>#REF!</v>
      </c>
      <c r="BB73" s="803" t="e">
        <f>IF(AND($F$8=1,ABS(#REF!)&lt;&gt;INT(ABS(#REF!))),O$14&amp;", "&amp;O$15&amp;", "&amp;O$16&amp;", "&amp;$A73&amp;", "&amp;$B73&amp;", "&amp;$C73&amp;"; ","")</f>
        <v>#REF!</v>
      </c>
      <c r="BC73" s="265" t="e">
        <f>IF(AND($F$8=1,ABS(#REF!)&lt;&gt;INT(ABS(#REF!))),P$14&amp;", "&amp;P$15&amp;", "&amp;P$16&amp;", "&amp;$A73&amp;", "&amp;$B73&amp;", "&amp;$C73&amp;"; ","")</f>
        <v>#REF!</v>
      </c>
      <c r="BD73" s="258" t="e">
        <f>IF(AND($F$8=1,ABS(#REF!)&lt;&gt;INT(ABS(#REF!))),Q$14&amp;", "&amp;Q$15&amp;", "&amp;Q$16&amp;", "&amp;$A73&amp;", "&amp;$B73&amp;", "&amp;$C73&amp;"; ","")</f>
        <v>#REF!</v>
      </c>
      <c r="BE73" s="259" t="e">
        <f>IF(AND($F$8=1,ABS(#REF!)&lt;&gt;INT(ABS(#REF!))),R$14&amp;", "&amp;R$15&amp;", "&amp;R$16&amp;", "&amp;$A73&amp;", "&amp;$B73&amp;", "&amp;$C73&amp;"; ","")</f>
        <v>#REF!</v>
      </c>
      <c r="BF73" s="258" t="e">
        <f>IF(AND($F$8=1,ABS(#REF!)&lt;&gt;INT(ABS(#REF!))),S$14&amp;", "&amp;S$15&amp;", "&amp;S$16&amp;", "&amp;$A73&amp;", "&amp;$B73&amp;", "&amp;$C73&amp;"; ","")</f>
        <v>#REF!</v>
      </c>
      <c r="BG73" s="299" t="e">
        <f>IF(AND($F$8=1,ABS(#REF!)&lt;&gt;INT(ABS(#REF!))),T$14&amp;", "&amp;T$15&amp;", "&amp;T$16&amp;", "&amp;$A73&amp;", "&amp;$B73&amp;", "&amp;$C73&amp;"; ","")</f>
        <v>#REF!</v>
      </c>
      <c r="BH73" s="803" t="e">
        <f>IF(AND($F$8=1,ABS(#REF!)&lt;&gt;INT(ABS(#REF!))),U$14&amp;", "&amp;U$15&amp;", "&amp;U$16&amp;", "&amp;$A73&amp;", "&amp;$B73&amp;", "&amp;$C73&amp;"; ","")</f>
        <v>#REF!</v>
      </c>
      <c r="BI73" s="265" t="e">
        <f>IF(AND($F$8=1,ABS(#REF!)&lt;&gt;INT(ABS(#REF!))),V$14&amp;", "&amp;V$15&amp;", "&amp;V$16&amp;", "&amp;$A73&amp;", "&amp;$B73&amp;", "&amp;$C73&amp;"; ","")</f>
        <v>#REF!</v>
      </c>
      <c r="BJ73" s="258" t="e">
        <f>IF(AND($F$8=1,ABS(#REF!)&lt;&gt;INT(ABS(#REF!))),W$14&amp;", "&amp;W$15&amp;", "&amp;W$16&amp;", "&amp;$A73&amp;", "&amp;$B73&amp;", "&amp;$C73&amp;"; ","")</f>
        <v>#REF!</v>
      </c>
      <c r="BK73" s="259" t="e">
        <f>IF(AND($F$8=1,ABS(#REF!)&lt;&gt;INT(ABS(#REF!))),X$14&amp;", "&amp;X$15&amp;", "&amp;X$16&amp;", "&amp;$A73&amp;", "&amp;$B73&amp;", "&amp;$C73&amp;"; ","")</f>
        <v>#REF!</v>
      </c>
      <c r="BL73" s="258" t="e">
        <f>IF(AND($F$8=1,ABS(#REF!)&lt;&gt;INT(ABS(#REF!))),Y$14&amp;", "&amp;Y$15&amp;", "&amp;Y$16&amp;", "&amp;$A73&amp;", "&amp;$B73&amp;", "&amp;$C73&amp;"; ","")</f>
        <v>#REF!</v>
      </c>
      <c r="BM73" s="299" t="e">
        <f>IF(AND($F$8=1,ABS(#REF!)&lt;&gt;INT(ABS(#REF!))),Z$14&amp;", "&amp;Z$15&amp;", "&amp;Z$16&amp;", "&amp;$A73&amp;", "&amp;$B73&amp;", "&amp;$C73&amp;"; ","")</f>
        <v>#REF!</v>
      </c>
      <c r="BN73" s="803" t="e">
        <f>IF(AND($F$8=1,ABS(#REF!)&lt;&gt;INT(ABS(#REF!))),AA$14&amp;", "&amp;AA$15&amp;", "&amp;AA$16&amp;", "&amp;$A73&amp;", "&amp;$B73&amp;", "&amp;$C73&amp;"; ","")</f>
        <v>#REF!</v>
      </c>
      <c r="BO73" s="50"/>
      <c r="BP73" s="295"/>
      <c r="BQ73" s="10"/>
      <c r="BR73" s="281"/>
      <c r="BS73" s="280"/>
      <c r="BT73" s="288"/>
      <c r="BU73" s="280"/>
      <c r="BV73" s="305"/>
      <c r="BW73" s="305"/>
      <c r="BX73" s="281"/>
      <c r="BY73" s="280"/>
      <c r="BZ73" s="288"/>
      <c r="CA73" s="280"/>
      <c r="CB73" s="305"/>
      <c r="CC73" s="805"/>
      <c r="CD73" s="305"/>
      <c r="CE73" s="809"/>
      <c r="CF73" s="305"/>
      <c r="CG73" s="809"/>
      <c r="CH73" s="305"/>
      <c r="CI73" s="305"/>
      <c r="CJ73" s="281"/>
      <c r="CK73" s="280"/>
      <c r="CL73" s="288"/>
      <c r="CM73" s="280"/>
      <c r="CN73" s="305"/>
      <c r="CO73" s="304"/>
      <c r="CP73" s="50"/>
      <c r="CQ73" s="3"/>
      <c r="CR73" s="3"/>
      <c r="CS73" s="3"/>
      <c r="CT73" s="3"/>
      <c r="CU73" s="38" t="s">
        <v>124</v>
      </c>
      <c r="CV73" s="875" t="e">
        <f>CV$47</f>
        <v>#REF!</v>
      </c>
      <c r="CW73" s="779" t="e">
        <f>CW$47</f>
        <v>#REF!</v>
      </c>
      <c r="CX73" s="778" t="e">
        <f>CV$47</f>
        <v>#REF!</v>
      </c>
      <c r="CY73" s="791" t="e">
        <f>CW$47</f>
        <v>#REF!</v>
      </c>
      <c r="CZ73" s="786" t="e">
        <f>CV$47</f>
        <v>#REF!</v>
      </c>
      <c r="DA73" s="787" t="e">
        <f>CW$47</f>
        <v>#REF!</v>
      </c>
      <c r="DB73" s="876" t="e">
        <f>DB$47</f>
        <v>#REF!</v>
      </c>
      <c r="DC73" s="779" t="e">
        <f>DC$47</f>
        <v>#REF!</v>
      </c>
      <c r="DD73" s="778" t="e">
        <f>DB$47</f>
        <v>#REF!</v>
      </c>
      <c r="DE73" s="791" t="e">
        <f>DC$47</f>
        <v>#REF!</v>
      </c>
      <c r="DF73" s="786" t="e">
        <f>DB$47</f>
        <v>#REF!</v>
      </c>
      <c r="DG73" s="787" t="e">
        <f>DC$47</f>
        <v>#REF!</v>
      </c>
      <c r="DH73" s="875" t="e">
        <f>DH$47</f>
        <v>#REF!</v>
      </c>
      <c r="DI73" s="779" t="e">
        <f>DI$47</f>
        <v>#REF!</v>
      </c>
      <c r="DJ73" s="778" t="e">
        <f>DH$47</f>
        <v>#REF!</v>
      </c>
      <c r="DK73" s="791" t="e">
        <f>DI$47</f>
        <v>#REF!</v>
      </c>
      <c r="DL73" s="786" t="e">
        <f>DH$47</f>
        <v>#REF!</v>
      </c>
      <c r="DM73" s="787" t="e">
        <f>DI$47</f>
        <v>#REF!</v>
      </c>
      <c r="DN73" s="875" t="e">
        <f>DN$47</f>
        <v>#REF!</v>
      </c>
      <c r="DO73" s="877" t="e">
        <f>DO$47</f>
        <v>#REF!</v>
      </c>
      <c r="DP73" s="878" t="e">
        <f>DN$47</f>
        <v>#REF!</v>
      </c>
      <c r="DQ73" s="791" t="e">
        <f>DO$47</f>
        <v>#REF!</v>
      </c>
      <c r="DR73" s="786" t="e">
        <f>DN$47</f>
        <v>#REF!</v>
      </c>
      <c r="DS73" s="787" t="e">
        <f>DO$47</f>
        <v>#REF!</v>
      </c>
      <c r="DT73" s="875" t="e">
        <f>DT$47</f>
        <v>#REF!</v>
      </c>
      <c r="DU73" s="779" t="e">
        <f>DU$47</f>
        <v>#REF!</v>
      </c>
      <c r="DV73" s="778" t="e">
        <f>DT$47</f>
        <v>#REF!</v>
      </c>
      <c r="DW73" s="791" t="e">
        <f>DU$47</f>
        <v>#REF!</v>
      </c>
      <c r="DX73" s="786" t="e">
        <f>DT$47</f>
        <v>#REF!</v>
      </c>
      <c r="DY73" s="787" t="e">
        <f>DU$47</f>
        <v>#REF!</v>
      </c>
      <c r="DZ73" s="3"/>
      <c r="EA73" s="295"/>
      <c r="EB73" s="10"/>
      <c r="EC73" s="265" t="e">
        <f>IF(AND($I$8=1,#REF!&lt;&gt;ROUND(#REF!,2)),AB$15&amp;", "&amp;AB$16&amp;", "&amp;$A73&amp;", "&amp;$B73&amp;", "&amp;$C73&amp;"; ","")</f>
        <v>#REF!</v>
      </c>
      <c r="ED73" s="258" t="e">
        <f>IF(AND($I$8=1,#REF!&lt;&gt;ROUND(#REF!,2)),AC$15&amp;", "&amp;AC$16&amp;", "&amp;$A73&amp;", "&amp;$B73&amp;", "&amp;$C73&amp;"; ","")</f>
        <v>#REF!</v>
      </c>
      <c r="EE73" s="259" t="e">
        <f>IF(AND($I$8=1,#REF!&lt;&gt;ROUND(#REF!,2)),AD$15&amp;", "&amp;AD$16&amp;", "&amp;$A73&amp;", "&amp;$B73&amp;", "&amp;$C73&amp;"; ","")</f>
        <v>#REF!</v>
      </c>
      <c r="EF73" s="258" t="e">
        <f>IF(AND($I$8=1,#REF!&lt;&gt;ROUND(#REF!,2)),AE$15&amp;", "&amp;AE$16&amp;", "&amp;$A73&amp;", "&amp;$B73&amp;", "&amp;$C73&amp;"; ","")</f>
        <v>#REF!</v>
      </c>
      <c r="EG73" s="299" t="e">
        <f>IF(AND($I$8=1,#REF!&lt;&gt;ROUND(#REF!,2)),AF$15&amp;", "&amp;AF$16&amp;", "&amp;$A73&amp;", "&amp;$B73&amp;", "&amp;$C73&amp;"; ","")</f>
        <v>#REF!</v>
      </c>
      <c r="EH73" s="266" t="e">
        <f>IF(AND($I$8=1,#REF!&lt;&gt;ROUND(#REF!,2)),AG$15&amp;", "&amp;AG$16&amp;", "&amp;$A73&amp;", "&amp;$B73&amp;", "&amp;$C73&amp;"; ","")</f>
        <v>#REF!</v>
      </c>
      <c r="EI73" s="50"/>
      <c r="EJ73" s="295"/>
      <c r="EK73" s="10"/>
      <c r="EL73" s="265" t="e">
        <f>IF(AND($J$8=1,#REF!&gt;#REF!),AB$15&amp;", "&amp;AB$16&amp;", "&amp;$A73&amp;", "&amp;$B73&amp;", "&amp;$C73&amp;"; ","")</f>
        <v>#REF!</v>
      </c>
      <c r="EM73" s="258" t="e">
        <f>IF(AND($J$8=1,#REF!&gt;#REF!),AC$15&amp;", "&amp;AC$16&amp;", "&amp;$A73&amp;", "&amp;$B73&amp;", "&amp;$C73&amp;"; ","")</f>
        <v>#REF!</v>
      </c>
      <c r="EN73" s="259" t="e">
        <f>IF(AND($J$8=1,#REF!&gt;#REF!),AD$15&amp;", "&amp;AD$16&amp;", "&amp;$A73&amp;", "&amp;$B73&amp;", "&amp;$C73&amp;"; ","")</f>
        <v>#REF!</v>
      </c>
      <c r="EO73" s="258" t="e">
        <f>IF(AND($J$8=1,#REF!&gt;#REF!),AE$15&amp;", "&amp;AE$16&amp;", "&amp;$A73&amp;", "&amp;$B73&amp;", "&amp;$C73&amp;"; ","")</f>
        <v>#REF!</v>
      </c>
      <c r="EP73" s="812" t="e">
        <f>IF(AND($J$8=1,#REF!&gt;#REF!),AF$15&amp;", "&amp;AF$16&amp;", "&amp;$A73&amp;", "&amp;$B73&amp;", "&amp;$C73&amp;"; ","")</f>
        <v>#REF!</v>
      </c>
      <c r="EQ73" s="266" t="e">
        <f>IF(AND($J$8=1,#REF!&gt;#REF!),AG$15&amp;", "&amp;AG$16&amp;", "&amp;$A73&amp;", "&amp;$B73&amp;", "&amp;$C73&amp;"; ","")</f>
        <v>#REF!</v>
      </c>
      <c r="ER73" s="50"/>
      <c r="ES73" s="295"/>
      <c r="ET73" s="10"/>
      <c r="EU73" s="265" t="e">
        <f>IF(AND($K$8=1,#REF!&gt;0),IF((#REF!/#REF!)&lt;0.03,AB$15&amp;", "&amp;AB$16&amp;", "&amp;$A73&amp;", "&amp;$B73&amp;", "&amp;$C73&amp;"; ",""),"")</f>
        <v>#REF!</v>
      </c>
      <c r="EV73" s="258" t="e">
        <f>IF(AND($K$8=1,#REF!&gt;0),IF((#REF!/#REF!)&lt;0.03,AC$15&amp;", "&amp;AC$16&amp;", "&amp;$A73&amp;", "&amp;$B73&amp;", "&amp;$C73&amp;"; ",""),"")</f>
        <v>#REF!</v>
      </c>
      <c r="EW73" s="259" t="e">
        <f>IF(AND($K$8=1,#REF!&gt;0),IF((#REF!/#REF!)&lt;0.03,AD$15&amp;", "&amp;AD$16&amp;", "&amp;$A73&amp;", "&amp;$B73&amp;", "&amp;$C73&amp;"; ",""),"")</f>
        <v>#REF!</v>
      </c>
      <c r="EX73" s="258" t="e">
        <f>IF(AND($K$8=1,#REF!&gt;0),IF((#REF!/#REF!)&lt;0.03,AE$15&amp;", "&amp;AE$16&amp;", "&amp;$A73&amp;", "&amp;$B73&amp;", "&amp;$C73&amp;"; ",""),"")</f>
        <v>#REF!</v>
      </c>
      <c r="EY73" s="812" t="e">
        <f>IF(AND($K$8=1,#REF!&gt;0),IF((#REF!/#REF!)&lt;0.03,AF$15&amp;", "&amp;AF$16&amp;", "&amp;$A73&amp;", "&amp;$B73&amp;", "&amp;$C73&amp;"; ",""),"")</f>
        <v>#REF!</v>
      </c>
      <c r="EZ73" s="266" t="e">
        <f>IF(AND($K$8=1,#REF!&gt;0),IF((#REF!/#REF!)&lt;0.03,AG$15&amp;", "&amp;AG$16&amp;", "&amp;$A73&amp;", "&amp;$B73&amp;", "&amp;$C73&amp;"; ",""),"")</f>
        <v>#REF!</v>
      </c>
      <c r="FA73" s="50"/>
      <c r="FB73" s="3"/>
      <c r="FC73" s="323"/>
      <c r="FD73" s="10"/>
      <c r="FE73" s="265" t="e">
        <f>IF(AND($Q$8=1,SUM(#REF!,#REF!)&gt;$FC$22,#REF!=0),P$15&amp;", "&amp;P$16&amp;", "&amp;$A73&amp;", "&amp;$B73&amp;", "&amp;$C73&amp;"; ","")</f>
        <v>#REF!</v>
      </c>
      <c r="FF73" s="258" t="e">
        <f>IF(AND($Q$8=1,SUM(#REF!,#REF!)&gt;$FC$22,#REF!=0),Q$15&amp;", "&amp;Q$16&amp;", "&amp;$A73&amp;", "&amp;$B73&amp;", "&amp;$C73&amp;"; ","")</f>
        <v>#REF!</v>
      </c>
      <c r="FG73" s="259" t="e">
        <f>IF(AND($Q$8=1,SUM(#REF!,#REF!)&gt;$FC$22,#REF!=0),R$15&amp;", "&amp;R$16&amp;", "&amp;$A73&amp;", "&amp;$B73&amp;", "&amp;$C73&amp;"; ","")</f>
        <v>#REF!</v>
      </c>
      <c r="FH73" s="258" t="e">
        <f>IF(AND($Q$8=1,SUM(#REF!,#REF!)&gt;$FC$22,#REF!=0),S$15&amp;", "&amp;S$16&amp;", "&amp;$A73&amp;", "&amp;$B73&amp;", "&amp;$C73&amp;"; ","")</f>
        <v>#REF!</v>
      </c>
      <c r="FI73" s="812" t="e">
        <f>IF(AND($Q$8=1,SUM(#REF!,#REF!)&gt;$FC$22,#REF!=0),T$15&amp;", "&amp;T$16&amp;", "&amp;$A73&amp;", "&amp;$B73&amp;", "&amp;$C73&amp;"; ","")</f>
        <v>#REF!</v>
      </c>
      <c r="FJ73" s="266" t="e">
        <f>IF(AND($Q$8=1,SUM(#REF!,#REF!)&gt;$FC$22,#REF!=0),U$15&amp;", "&amp;U$16&amp;", "&amp;$A73&amp;", "&amp;$B73&amp;", "&amp;$C73&amp;"; ","")</f>
        <v>#REF!</v>
      </c>
      <c r="FK73" s="324"/>
      <c r="FL73" s="323"/>
      <c r="FM73" s="10"/>
      <c r="FN73" s="265" t="e">
        <f>IF(AND($R$8=1,SUM(#REF!,#REF!)&gt;0,SUM(#REF!,#REF!)=ABS(#REF!)),P$15&amp;", "&amp;P$16&amp;", "&amp;$A73&amp;", "&amp;$B73&amp;", "&amp;$C73&amp;"; ","")</f>
        <v>#REF!</v>
      </c>
      <c r="FO73" s="258" t="e">
        <f>IF(AND($R$8=1,SUM(#REF!,#REF!)&gt;0,SUM(#REF!,#REF!)=ABS(#REF!)),Q$15&amp;", "&amp;Q$16&amp;", "&amp;$A73&amp;", "&amp;$B73&amp;", "&amp;$C73&amp;"; ","")</f>
        <v>#REF!</v>
      </c>
      <c r="FP73" s="259" t="e">
        <f>IF(AND($R$8=1,SUM(#REF!,#REF!)&gt;0,SUM(#REF!,#REF!)=ABS(#REF!)),R$15&amp;", "&amp;R$16&amp;", "&amp;$A73&amp;", "&amp;$B73&amp;", "&amp;$C73&amp;"; ","")</f>
        <v>#REF!</v>
      </c>
      <c r="FQ73" s="258" t="e">
        <f>IF(AND($R$8=1,SUM(#REF!,#REF!)&gt;0,SUM(#REF!,#REF!)=ABS(#REF!)),S$15&amp;", "&amp;S$16&amp;", "&amp;$A73&amp;", "&amp;$B73&amp;", "&amp;$C73&amp;"; ","")</f>
        <v>#REF!</v>
      </c>
      <c r="FR73" s="812" t="e">
        <f>IF(AND($R$8=1,SUM(#REF!,#REF!)&gt;0,SUM(#REF!,#REF!)=ABS(#REF!)),T$15&amp;", "&amp;T$16&amp;", "&amp;$A73&amp;", "&amp;$B73&amp;", "&amp;$C73&amp;"; ","")</f>
        <v>#REF!</v>
      </c>
      <c r="FS73" s="266" t="e">
        <f>IF(AND($R$8=1,SUM(#REF!,#REF!)&gt;0,SUM(#REF!,#REF!)=ABS(#REF!)),U$15&amp;", "&amp;U$16&amp;", "&amp;$A73&amp;", "&amp;$B73&amp;", "&amp;$C73&amp;"; ","")</f>
        <v>#REF!</v>
      </c>
      <c r="FT73" s="324"/>
      <c r="FU73" s="3"/>
      <c r="FV73" s="3"/>
      <c r="FW73" s="3"/>
      <c r="FX73" s="3"/>
      <c r="FY73" s="3"/>
      <c r="FZ73" s="3"/>
      <c r="GA73" s="3"/>
      <c r="GB73" s="3"/>
      <c r="GC73" s="3"/>
      <c r="GD73" s="323"/>
      <c r="GE73" s="10"/>
      <c r="GF73" s="265" t="e">
        <f>IF(AND($T$8=1,#REF!&gt;0,EU73=""),IF((#REF!/#REF!)&lt;0.25,AB$15&amp;", "&amp;AB$16&amp;", "&amp;$A73&amp;", "&amp;$B73&amp;", "&amp;$C73&amp;"; ",""),"")</f>
        <v>#REF!</v>
      </c>
      <c r="GG73" s="258" t="e">
        <f>IF(AND($T$8=1,#REF!&gt;0,EV73=""),IF((#REF!/#REF!)&lt;0.25,AC$15&amp;", "&amp;AC$16&amp;", "&amp;$A73&amp;", "&amp;$B73&amp;", "&amp;$C73&amp;"; ",""),"")</f>
        <v>#REF!</v>
      </c>
      <c r="GH73" s="259" t="e">
        <f>IF(AND($T$8=1,#REF!&gt;0,EW73=""),IF((#REF!/#REF!)&lt;0.25,AD$15&amp;", "&amp;AD$16&amp;", "&amp;$A73&amp;", "&amp;$B73&amp;", "&amp;$C73&amp;"; ",""),"")</f>
        <v>#REF!</v>
      </c>
      <c r="GI73" s="258" t="e">
        <f>IF(AND($T$8=1,#REF!&gt;0,EX73=""),IF((#REF!/#REF!)&lt;0.25,AE$15&amp;", "&amp;AE$16&amp;", "&amp;$A73&amp;", "&amp;$B73&amp;", "&amp;$C73&amp;"; ",""),"")</f>
        <v>#REF!</v>
      </c>
      <c r="GJ73" s="812" t="e">
        <f>IF(AND($T$8=1,#REF!&gt;0,EY73=""),IF((#REF!/#REF!)&lt;0.25,AF$15&amp;", "&amp;AF$16&amp;", "&amp;$A73&amp;", "&amp;$B73&amp;", "&amp;$C73&amp;"; ",""),"")</f>
        <v>#REF!</v>
      </c>
      <c r="GK73" s="266" t="e">
        <f>IF(AND($T$8=1,#REF!&gt;0,EZ73=""),IF((#REF!/#REF!)&lt;0.25,AG$15&amp;", "&amp;AG$16&amp;", "&amp;$A73&amp;", "&amp;$B73&amp;", "&amp;$C73&amp;"; ",""),"")</f>
        <v>#REF!</v>
      </c>
      <c r="GL73" s="324"/>
      <c r="GM73" s="323"/>
      <c r="GN73" s="10"/>
      <c r="GO73" s="265" t="e">
        <f>IF(AND($U$8=1,$B73="Long length",#REF!&lt;&gt;0),D$15&amp;", "&amp;D$16&amp;", "&amp;$A73&amp;", "&amp;$B73&amp;", "&amp;$C73&amp;"; ","")</f>
        <v>#REF!</v>
      </c>
      <c r="GP73" s="258" t="e">
        <f>IF(AND($U$8=1,$B73="Long length",#REF!&lt;&gt;0),E$15&amp;", "&amp;E$16&amp;", "&amp;$A73&amp;", "&amp;$B73&amp;", "&amp;$C73&amp;"; ","")</f>
        <v>#REF!</v>
      </c>
      <c r="GQ73" s="259" t="e">
        <f>IF(AND($U$8=1,$B73="Long length",#REF!&lt;&gt;0),F$15&amp;", "&amp;F$16&amp;", "&amp;$A73&amp;", "&amp;$B73&amp;", "&amp;$C73&amp;"; ","")</f>
        <v>#REF!</v>
      </c>
      <c r="GR73" s="258" t="e">
        <f>IF(AND($U$8=1,$B73="Long length",#REF!&lt;&gt;0),G$15&amp;", "&amp;G$16&amp;", "&amp;$A73&amp;", "&amp;$B73&amp;", "&amp;$C73&amp;"; ","")</f>
        <v>#REF!</v>
      </c>
      <c r="GS73" s="812" t="e">
        <f>IF(AND($U$8=1,$B73="Long length",#REF!&lt;&gt;0),H$15&amp;", "&amp;H$16&amp;", "&amp;$A73&amp;", "&amp;$B73&amp;", "&amp;$C73&amp;"; ","")</f>
        <v>#REF!</v>
      </c>
      <c r="GT73" s="266" t="e">
        <f>IF(AND($U$8=1,$B73="Long length",#REF!&lt;&gt;0),I$15&amp;", "&amp;I$16&amp;", "&amp;$A73&amp;", "&amp;$B73&amp;", "&amp;$C73&amp;"; ","")</f>
        <v>#REF!</v>
      </c>
      <c r="GU73" s="324"/>
    </row>
    <row r="74" spans="1:203" ht="13.5" x14ac:dyDescent="0.2">
      <c r="A74" s="3" t="s">
        <v>11304</v>
      </c>
      <c r="B74" s="3" t="s">
        <v>11286</v>
      </c>
      <c r="C74" s="3" t="s">
        <v>11275</v>
      </c>
      <c r="E74" s="295"/>
      <c r="F74" s="10"/>
      <c r="G74" s="265" t="e">
        <f>IF(AND($D$8=1,#REF!&gt;0),P$15&amp;", "&amp;P$16&amp;", "&amp;$A74&amp;", "&amp;$B74&amp;", "&amp;$C74&amp;"; ","")</f>
        <v>#REF!</v>
      </c>
      <c r="H74" s="258" t="e">
        <f>IF(AND($D$8=1,#REF!&gt;0),Q$15&amp;", "&amp;Q$16&amp;", "&amp;$A74&amp;", "&amp;$B74&amp;", "&amp;$C74&amp;"; ","")</f>
        <v>#REF!</v>
      </c>
      <c r="I74" s="259" t="e">
        <f>IF(AND($D$8=1,#REF!&gt;0),R$15&amp;", "&amp;R$16&amp;", "&amp;$A74&amp;", "&amp;$B74&amp;", "&amp;$C74&amp;"; ","")</f>
        <v>#REF!</v>
      </c>
      <c r="J74" s="258" t="e">
        <f>IF(AND($D$8=1,#REF!&gt;0),S$15&amp;", "&amp;S$16&amp;", "&amp;$A74&amp;", "&amp;$B74&amp;", "&amp;$C74&amp;"; ","")</f>
        <v>#REF!</v>
      </c>
      <c r="K74" s="299" t="e">
        <f>IF(AND($D$8=1,#REF!&gt;0),T$15&amp;", "&amp;T$16&amp;", "&amp;$A74&amp;", "&amp;$B74&amp;", "&amp;$C74&amp;"; ","")</f>
        <v>#REF!</v>
      </c>
      <c r="L74" s="266" t="e">
        <f>IF(AND($D$8=1,#REF!&gt;0),U$15&amp;", "&amp;U$16&amp;", "&amp;$A74&amp;", "&amp;$B74&amp;", "&amp;$C74&amp;"; ","")</f>
        <v>#REF!</v>
      </c>
      <c r="M74" s="50"/>
      <c r="N74" s="295"/>
      <c r="O74" s="10"/>
      <c r="P74" s="265" t="e">
        <f>IF(AND($E$8=1,#REF!&lt;0),D$14&amp;", "&amp;D$15&amp;", "&amp;D$16&amp;", "&amp;$A74&amp;", "&amp;$B74&amp;", "&amp;$C74&amp;"; ","")</f>
        <v>#REF!</v>
      </c>
      <c r="Q74" s="258" t="e">
        <f>IF(AND($E$8=1,#REF!&lt;0),E$14&amp;", "&amp;E$15&amp;", "&amp;E$16&amp;", "&amp;$A74&amp;", "&amp;$B74&amp;", "&amp;$C74&amp;"; ","")</f>
        <v>#REF!</v>
      </c>
      <c r="R74" s="259" t="e">
        <f>IF(AND($E$8=1,#REF!&lt;0),F$14&amp;", "&amp;F$15&amp;", "&amp;F$16&amp;", "&amp;$A74&amp;", "&amp;$B74&amp;", "&amp;$C74&amp;"; ","")</f>
        <v>#REF!</v>
      </c>
      <c r="S74" s="258" t="e">
        <f>IF(AND($E$8=1,#REF!&lt;0),G$14&amp;", "&amp;G$15&amp;", "&amp;G$16&amp;", "&amp;$A74&amp;", "&amp;$B74&amp;", "&amp;$C74&amp;"; ","")</f>
        <v>#REF!</v>
      </c>
      <c r="T74" s="299" t="e">
        <f>IF(AND($E$8=1,#REF!&lt;0),H$14&amp;", "&amp;H$15&amp;", "&amp;H$16&amp;", "&amp;$A74&amp;", "&amp;$B74&amp;", "&amp;$C74&amp;"; ","")</f>
        <v>#REF!</v>
      </c>
      <c r="U74" s="299" t="e">
        <f>IF(AND($E$8=1,#REF!&lt;0),I$14&amp;", "&amp;I$15&amp;", "&amp;I$16&amp;", "&amp;$A74&amp;", "&amp;$B74&amp;", "&amp;$C74&amp;"; ","")</f>
        <v>#REF!</v>
      </c>
      <c r="V74" s="265" t="e">
        <f>IF(AND($E$8=1,#REF!&lt;0),J$14&amp;", "&amp;J$15&amp;", "&amp;J$16&amp;", "&amp;$A74&amp;", "&amp;$B74&amp;", "&amp;$C74&amp;"; ","")</f>
        <v>#REF!</v>
      </c>
      <c r="W74" s="258" t="e">
        <f>IF(AND($E$8=1,#REF!&lt;0),K$14&amp;", "&amp;K$15&amp;", "&amp;K$16&amp;", "&amp;$A74&amp;", "&amp;$B74&amp;", "&amp;$C74&amp;"; ","")</f>
        <v>#REF!</v>
      </c>
      <c r="X74" s="259" t="e">
        <f>IF(AND($E$8=1,#REF!&lt;0),L$14&amp;", "&amp;L$15&amp;", "&amp;L$16&amp;", "&amp;$A74&amp;", "&amp;$B74&amp;", "&amp;$C74&amp;"; ","")</f>
        <v>#REF!</v>
      </c>
      <c r="Y74" s="258" t="e">
        <f>IF(AND($E$8=1,#REF!&lt;0),M$14&amp;", "&amp;M$15&amp;", "&amp;M$16&amp;", "&amp;$A74&amp;", "&amp;$B74&amp;", "&amp;$C74&amp;"; ","")</f>
        <v>#REF!</v>
      </c>
      <c r="Z74" s="299" t="e">
        <f>IF(AND($E$8=1,#REF!&lt;0),N$14&amp;", "&amp;N$15&amp;", "&amp;N$16&amp;", "&amp;$A74&amp;", "&amp;$B74&amp;", "&amp;$C74&amp;"; ","")</f>
        <v>#REF!</v>
      </c>
      <c r="AA74" s="299" t="e">
        <f>IF(AND($E$8=1,#REF!&lt;0),O$14&amp;", "&amp;O$15&amp;", "&amp;O$16&amp;", "&amp;$A74&amp;", "&amp;$B74&amp;", "&amp;$C74&amp;"; ","")</f>
        <v>#REF!</v>
      </c>
      <c r="AB74" s="265" t="e">
        <f>IF(AND($E$8=1,#REF!&lt;0),V$14&amp;", "&amp;V$15&amp;", "&amp;V$16&amp;", "&amp;$A74&amp;", "&amp;$B74&amp;", "&amp;$C74&amp;"; ","")</f>
        <v>#REF!</v>
      </c>
      <c r="AC74" s="258" t="e">
        <f>IF(AND($E$8=1,#REF!&lt;0),W$14&amp;", "&amp;W$15&amp;", "&amp;W$16&amp;", "&amp;$A74&amp;", "&amp;$B74&amp;", "&amp;$C74&amp;"; ","")</f>
        <v>#REF!</v>
      </c>
      <c r="AD74" s="259" t="e">
        <f>IF(AND($E$8=1,#REF!&lt;0),X$14&amp;", "&amp;X$15&amp;", "&amp;X$16&amp;", "&amp;$A74&amp;", "&amp;$B74&amp;", "&amp;$C74&amp;"; ","")</f>
        <v>#REF!</v>
      </c>
      <c r="AE74" s="794" t="e">
        <f>IF(AND($E$8=1,#REF!&lt;0),Y$14&amp;", "&amp;Y$15&amp;", "&amp;Y$16&amp;", "&amp;$A74&amp;", "&amp;$B74&amp;", "&amp;$C74&amp;"; ","")</f>
        <v>#REF!</v>
      </c>
      <c r="AF74" s="259" t="e">
        <f>IF(AND($E$8=1,#REF!&lt;0),Z$14&amp;", "&amp;Z$15&amp;", "&amp;Z$16&amp;", "&amp;$A74&amp;", "&amp;$B74&amp;", "&amp;$C74&amp;"; ","")</f>
        <v>#REF!</v>
      </c>
      <c r="AG74" s="299" t="e">
        <f>IF(AND($E$8=1,#REF!&lt;0),AA$14&amp;", "&amp;AA$15&amp;", "&amp;AA$16&amp;", "&amp;$A74&amp;", "&amp;$B74&amp;", "&amp;$C74&amp;"; ","")</f>
        <v>#REF!</v>
      </c>
      <c r="AH74" s="265" t="e">
        <f>IF(AND($E$8=1,#REF!&lt;0),AB$14&amp;", "&amp;AB$15&amp;", "&amp;AB$16&amp;", "&amp;$A74&amp;", "&amp;$B74&amp;", "&amp;$C74&amp;"; ","")</f>
        <v>#REF!</v>
      </c>
      <c r="AI74" s="258" t="e">
        <f>IF(AND($E$8=1,#REF!&lt;0),AC$14&amp;", "&amp;AC$15&amp;", "&amp;AC$16&amp;", "&amp;$A74&amp;", "&amp;$B74&amp;", "&amp;$C74&amp;"; ","")</f>
        <v>#REF!</v>
      </c>
      <c r="AJ74" s="259" t="e">
        <f>IF(AND($E$8=1,#REF!&lt;0),AD$14&amp;", "&amp;AD$15&amp;", "&amp;AD$16&amp;", "&amp;$A74&amp;", "&amp;$B74&amp;", "&amp;$C74&amp;"; ","")</f>
        <v>#REF!</v>
      </c>
      <c r="AK74" s="794" t="e">
        <f>IF(AND($E$8=1,#REF!&lt;0),AE$14&amp;", "&amp;AE$15&amp;", "&amp;AE$16&amp;", "&amp;$A74&amp;", "&amp;$B74&amp;", "&amp;$C74&amp;"; ","")</f>
        <v>#REF!</v>
      </c>
      <c r="AL74" s="259" t="e">
        <f>IF(AND($E$8=1,#REF!&lt;0),AF$14&amp;", "&amp;AF$15&amp;", "&amp;AF$16&amp;", "&amp;$A74&amp;", "&amp;$B74&amp;", "&amp;$C74&amp;"; ","")</f>
        <v>#REF!</v>
      </c>
      <c r="AM74" s="803" t="e">
        <f>IF(AND($E$8=1,#REF!&lt;0),AG$14&amp;", "&amp;AG$15&amp;", "&amp;AG$16&amp;", "&amp;$A74&amp;", "&amp;$B74&amp;", "&amp;$C74&amp;"; ","")</f>
        <v>#REF!</v>
      </c>
      <c r="AN74" s="50"/>
      <c r="AO74" s="295"/>
      <c r="AP74" s="10"/>
      <c r="AQ74" s="265" t="e">
        <f>IF(AND($F$8=1,ABS(#REF!)&lt;&gt;INT(ABS(#REF!))),D$14&amp;", "&amp;D$15&amp;", "&amp;D$16&amp;", "&amp;$A74&amp;", "&amp;$B74&amp;", "&amp;$C74&amp;"; ","")</f>
        <v>#REF!</v>
      </c>
      <c r="AR74" s="258" t="e">
        <f>IF(AND($F$8=1,ABS(#REF!)&lt;&gt;INT(ABS(#REF!))),E$14&amp;", "&amp;E$15&amp;", "&amp;E$16&amp;", "&amp;$A74&amp;", "&amp;$B74&amp;", "&amp;$C74&amp;"; ","")</f>
        <v>#REF!</v>
      </c>
      <c r="AS74" s="259" t="e">
        <f>IF(AND($F$8=1,ABS(#REF!)&lt;&gt;INT(ABS(#REF!))),F$14&amp;", "&amp;F$15&amp;", "&amp;F$16&amp;", "&amp;$A74&amp;", "&amp;$B74&amp;", "&amp;$C74&amp;"; ","")</f>
        <v>#REF!</v>
      </c>
      <c r="AT74" s="258" t="e">
        <f>IF(AND($F$8=1,ABS(#REF!)&lt;&gt;INT(ABS(#REF!))),G$14&amp;", "&amp;G$15&amp;", "&amp;G$16&amp;", "&amp;$A74&amp;", "&amp;$B74&amp;", "&amp;$C74&amp;"; ","")</f>
        <v>#REF!</v>
      </c>
      <c r="AU74" s="299" t="e">
        <f>IF(AND($F$8=1,ABS(#REF!)&lt;&gt;INT(ABS(#REF!))),H$14&amp;", "&amp;H$15&amp;", "&amp;H$16&amp;", "&amp;$A74&amp;", "&amp;$B74&amp;", "&amp;$C74&amp;"; ","")</f>
        <v>#REF!</v>
      </c>
      <c r="AV74" s="299" t="e">
        <f>IF(AND($F$8=1,ABS(#REF!)&lt;&gt;INT(ABS(#REF!))),I$14&amp;", "&amp;I$15&amp;", "&amp;I$16&amp;", "&amp;$A74&amp;", "&amp;$B74&amp;", "&amp;$C74&amp;"; ","")</f>
        <v>#REF!</v>
      </c>
      <c r="AW74" s="265" t="e">
        <f>IF(AND($F$8=1,ABS(#REF!)&lt;&gt;INT(ABS(#REF!))),J$14&amp;", "&amp;J$15&amp;", "&amp;J$16&amp;", "&amp;$A74&amp;", "&amp;$B74&amp;", "&amp;$C74&amp;"; ","")</f>
        <v>#REF!</v>
      </c>
      <c r="AX74" s="258" t="e">
        <f>IF(AND($F$8=1,ABS(#REF!)&lt;&gt;INT(ABS(#REF!))),K$14&amp;", "&amp;K$15&amp;", "&amp;K$16&amp;", "&amp;$A74&amp;", "&amp;$B74&amp;", "&amp;$C74&amp;"; ","")</f>
        <v>#REF!</v>
      </c>
      <c r="AY74" s="259" t="e">
        <f>IF(AND($F$8=1,ABS(#REF!)&lt;&gt;INT(ABS(#REF!))),L$14&amp;", "&amp;L$15&amp;", "&amp;L$16&amp;", "&amp;$A74&amp;", "&amp;$B74&amp;", "&amp;$C74&amp;"; ","")</f>
        <v>#REF!</v>
      </c>
      <c r="AZ74" s="258" t="e">
        <f>IF(AND($F$8=1,ABS(#REF!)&lt;&gt;INT(ABS(#REF!))),M$14&amp;", "&amp;M$15&amp;", "&amp;M$16&amp;", "&amp;$A74&amp;", "&amp;$B74&amp;", "&amp;$C74&amp;"; ","")</f>
        <v>#REF!</v>
      </c>
      <c r="BA74" s="299" t="e">
        <f>IF(AND($F$8=1,ABS(#REF!)&lt;&gt;INT(ABS(#REF!))),N$14&amp;", "&amp;N$15&amp;", "&amp;N$16&amp;", "&amp;$A74&amp;", "&amp;$B74&amp;", "&amp;$C74&amp;"; ","")</f>
        <v>#REF!</v>
      </c>
      <c r="BB74" s="803" t="e">
        <f>IF(AND($F$8=1,ABS(#REF!)&lt;&gt;INT(ABS(#REF!))),O$14&amp;", "&amp;O$15&amp;", "&amp;O$16&amp;", "&amp;$A74&amp;", "&amp;$B74&amp;", "&amp;$C74&amp;"; ","")</f>
        <v>#REF!</v>
      </c>
      <c r="BC74" s="265" t="e">
        <f>IF(AND($F$8=1,ABS(#REF!)&lt;&gt;INT(ABS(#REF!))),P$14&amp;", "&amp;P$15&amp;", "&amp;P$16&amp;", "&amp;$A74&amp;", "&amp;$B74&amp;", "&amp;$C74&amp;"; ","")</f>
        <v>#REF!</v>
      </c>
      <c r="BD74" s="258" t="e">
        <f>IF(AND($F$8=1,ABS(#REF!)&lt;&gt;INT(ABS(#REF!))),Q$14&amp;", "&amp;Q$15&amp;", "&amp;Q$16&amp;", "&amp;$A74&amp;", "&amp;$B74&amp;", "&amp;$C74&amp;"; ","")</f>
        <v>#REF!</v>
      </c>
      <c r="BE74" s="259" t="e">
        <f>IF(AND($F$8=1,ABS(#REF!)&lt;&gt;INT(ABS(#REF!))),R$14&amp;", "&amp;R$15&amp;", "&amp;R$16&amp;", "&amp;$A74&amp;", "&amp;$B74&amp;", "&amp;$C74&amp;"; ","")</f>
        <v>#REF!</v>
      </c>
      <c r="BF74" s="258" t="e">
        <f>IF(AND($F$8=1,ABS(#REF!)&lt;&gt;INT(ABS(#REF!))),S$14&amp;", "&amp;S$15&amp;", "&amp;S$16&amp;", "&amp;$A74&amp;", "&amp;$B74&amp;", "&amp;$C74&amp;"; ","")</f>
        <v>#REF!</v>
      </c>
      <c r="BG74" s="299" t="e">
        <f>IF(AND($F$8=1,ABS(#REF!)&lt;&gt;INT(ABS(#REF!))),T$14&amp;", "&amp;T$15&amp;", "&amp;T$16&amp;", "&amp;$A74&amp;", "&amp;$B74&amp;", "&amp;$C74&amp;"; ","")</f>
        <v>#REF!</v>
      </c>
      <c r="BH74" s="803" t="e">
        <f>IF(AND($F$8=1,ABS(#REF!)&lt;&gt;INT(ABS(#REF!))),U$14&amp;", "&amp;U$15&amp;", "&amp;U$16&amp;", "&amp;$A74&amp;", "&amp;$B74&amp;", "&amp;$C74&amp;"; ","")</f>
        <v>#REF!</v>
      </c>
      <c r="BI74" s="265" t="e">
        <f>IF(AND($F$8=1,ABS(#REF!)&lt;&gt;INT(ABS(#REF!))),V$14&amp;", "&amp;V$15&amp;", "&amp;V$16&amp;", "&amp;$A74&amp;", "&amp;$B74&amp;", "&amp;$C74&amp;"; ","")</f>
        <v>#REF!</v>
      </c>
      <c r="BJ74" s="258" t="e">
        <f>IF(AND($F$8=1,ABS(#REF!)&lt;&gt;INT(ABS(#REF!))),W$14&amp;", "&amp;W$15&amp;", "&amp;W$16&amp;", "&amp;$A74&amp;", "&amp;$B74&amp;", "&amp;$C74&amp;"; ","")</f>
        <v>#REF!</v>
      </c>
      <c r="BK74" s="259" t="e">
        <f>IF(AND($F$8=1,ABS(#REF!)&lt;&gt;INT(ABS(#REF!))),X$14&amp;", "&amp;X$15&amp;", "&amp;X$16&amp;", "&amp;$A74&amp;", "&amp;$B74&amp;", "&amp;$C74&amp;"; ","")</f>
        <v>#REF!</v>
      </c>
      <c r="BL74" s="258" t="e">
        <f>IF(AND($F$8=1,ABS(#REF!)&lt;&gt;INT(ABS(#REF!))),Y$14&amp;", "&amp;Y$15&amp;", "&amp;Y$16&amp;", "&amp;$A74&amp;", "&amp;$B74&amp;", "&amp;$C74&amp;"; ","")</f>
        <v>#REF!</v>
      </c>
      <c r="BM74" s="299" t="e">
        <f>IF(AND($F$8=1,ABS(#REF!)&lt;&gt;INT(ABS(#REF!))),Z$14&amp;", "&amp;Z$15&amp;", "&amp;Z$16&amp;", "&amp;$A74&amp;", "&amp;$B74&amp;", "&amp;$C74&amp;"; ","")</f>
        <v>#REF!</v>
      </c>
      <c r="BN74" s="803" t="e">
        <f>IF(AND($F$8=1,ABS(#REF!)&lt;&gt;INT(ABS(#REF!))),AA$14&amp;", "&amp;AA$15&amp;", "&amp;AA$16&amp;", "&amp;$A74&amp;", "&amp;$B74&amp;", "&amp;$C74&amp;"; ","")</f>
        <v>#REF!</v>
      </c>
      <c r="BO74" s="50"/>
      <c r="BP74" s="295"/>
      <c r="BQ74" s="10"/>
      <c r="BR74" s="281"/>
      <c r="BS74" s="280"/>
      <c r="BT74" s="288"/>
      <c r="BU74" s="280"/>
      <c r="BV74" s="305"/>
      <c r="BW74" s="305"/>
      <c r="BX74" s="281"/>
      <c r="BY74" s="280"/>
      <c r="BZ74" s="288"/>
      <c r="CA74" s="280"/>
      <c r="CB74" s="305"/>
      <c r="CC74" s="805"/>
      <c r="CD74" s="305"/>
      <c r="CE74" s="809"/>
      <c r="CF74" s="305"/>
      <c r="CG74" s="809"/>
      <c r="CH74" s="305"/>
      <c r="CI74" s="305"/>
      <c r="CJ74" s="281"/>
      <c r="CK74" s="280"/>
      <c r="CL74" s="288"/>
      <c r="CM74" s="280"/>
      <c r="CN74" s="305"/>
      <c r="CO74" s="304"/>
      <c r="CP74" s="50"/>
      <c r="CQ74" s="3"/>
      <c r="CR74" s="3"/>
      <c r="CS74" s="3"/>
      <c r="CT74" s="3"/>
      <c r="CU74" s="38" t="s">
        <v>124</v>
      </c>
      <c r="CV74" s="879" t="e">
        <f>CV$48</f>
        <v>#REF!</v>
      </c>
      <c r="CW74" s="880" t="e">
        <f>CW$48</f>
        <v>#REF!</v>
      </c>
      <c r="CX74" s="829" t="e">
        <f>CV$48</f>
        <v>#REF!</v>
      </c>
      <c r="CY74" s="826" t="e">
        <f>CW$48</f>
        <v>#REF!</v>
      </c>
      <c r="CZ74" s="788" t="e">
        <f>CV$48</f>
        <v>#REF!</v>
      </c>
      <c r="DA74" s="789" t="e">
        <f>CW$48</f>
        <v>#REF!</v>
      </c>
      <c r="DB74" s="881" t="e">
        <f>DB$48</f>
        <v>#REF!</v>
      </c>
      <c r="DC74" s="880" t="e">
        <f>DC$48</f>
        <v>#REF!</v>
      </c>
      <c r="DD74" s="829" t="e">
        <f>DB$48</f>
        <v>#REF!</v>
      </c>
      <c r="DE74" s="826" t="e">
        <f>DC$48</f>
        <v>#REF!</v>
      </c>
      <c r="DF74" s="788" t="e">
        <f>DB$48</f>
        <v>#REF!</v>
      </c>
      <c r="DG74" s="789" t="e">
        <f>DC$48</f>
        <v>#REF!</v>
      </c>
      <c r="DH74" s="879" t="e">
        <f>DH$48</f>
        <v>#REF!</v>
      </c>
      <c r="DI74" s="880" t="e">
        <f>DI$48</f>
        <v>#REF!</v>
      </c>
      <c r="DJ74" s="829" t="e">
        <f>DH$48</f>
        <v>#REF!</v>
      </c>
      <c r="DK74" s="826" t="e">
        <f>DI$48</f>
        <v>#REF!</v>
      </c>
      <c r="DL74" s="788" t="e">
        <f>DH$48</f>
        <v>#REF!</v>
      </c>
      <c r="DM74" s="789" t="e">
        <f>DI$48</f>
        <v>#REF!</v>
      </c>
      <c r="DN74" s="879" t="e">
        <f>DN$48</f>
        <v>#REF!</v>
      </c>
      <c r="DO74" s="880" t="e">
        <f>DO$48</f>
        <v>#REF!</v>
      </c>
      <c r="DP74" s="829" t="e">
        <f>DN$48</f>
        <v>#REF!</v>
      </c>
      <c r="DQ74" s="826" t="e">
        <f>DO$48</f>
        <v>#REF!</v>
      </c>
      <c r="DR74" s="788" t="e">
        <f>DN$48</f>
        <v>#REF!</v>
      </c>
      <c r="DS74" s="789" t="e">
        <f>DO$48</f>
        <v>#REF!</v>
      </c>
      <c r="DT74" s="879" t="e">
        <f>DT$48</f>
        <v>#REF!</v>
      </c>
      <c r="DU74" s="880" t="e">
        <f>DU$48</f>
        <v>#REF!</v>
      </c>
      <c r="DV74" s="829" t="e">
        <f>DT$48</f>
        <v>#REF!</v>
      </c>
      <c r="DW74" s="826" t="e">
        <f>DU$48</f>
        <v>#REF!</v>
      </c>
      <c r="DX74" s="788" t="e">
        <f>DT$48</f>
        <v>#REF!</v>
      </c>
      <c r="DY74" s="789" t="e">
        <f>DU$48</f>
        <v>#REF!</v>
      </c>
      <c r="DZ74" s="3"/>
      <c r="EA74" s="295"/>
      <c r="EB74" s="10"/>
      <c r="EC74" s="265" t="e">
        <f>IF(AND($I$8=1,#REF!&lt;&gt;ROUND(#REF!,2)),AB$15&amp;", "&amp;AB$16&amp;", "&amp;$A74&amp;", "&amp;$B74&amp;", "&amp;$C74&amp;"; ","")</f>
        <v>#REF!</v>
      </c>
      <c r="ED74" s="258" t="e">
        <f>IF(AND($I$8=1,#REF!&lt;&gt;ROUND(#REF!,2)),AC$15&amp;", "&amp;AC$16&amp;", "&amp;$A74&amp;", "&amp;$B74&amp;", "&amp;$C74&amp;"; ","")</f>
        <v>#REF!</v>
      </c>
      <c r="EE74" s="259" t="e">
        <f>IF(AND($I$8=1,#REF!&lt;&gt;ROUND(#REF!,2)),AD$15&amp;", "&amp;AD$16&amp;", "&amp;$A74&amp;", "&amp;$B74&amp;", "&amp;$C74&amp;"; ","")</f>
        <v>#REF!</v>
      </c>
      <c r="EF74" s="258" t="e">
        <f>IF(AND($I$8=1,#REF!&lt;&gt;ROUND(#REF!,2)),AE$15&amp;", "&amp;AE$16&amp;", "&amp;$A74&amp;", "&amp;$B74&amp;", "&amp;$C74&amp;"; ","")</f>
        <v>#REF!</v>
      </c>
      <c r="EG74" s="299" t="e">
        <f>IF(AND($I$8=1,#REF!&lt;&gt;ROUND(#REF!,2)),AF$15&amp;", "&amp;AF$16&amp;", "&amp;$A74&amp;", "&amp;$B74&amp;", "&amp;$C74&amp;"; ","")</f>
        <v>#REF!</v>
      </c>
      <c r="EH74" s="266" t="e">
        <f>IF(AND($I$8=1,#REF!&lt;&gt;ROUND(#REF!,2)),AG$15&amp;", "&amp;AG$16&amp;", "&amp;$A74&amp;", "&amp;$B74&amp;", "&amp;$C74&amp;"; ","")</f>
        <v>#REF!</v>
      </c>
      <c r="EI74" s="50"/>
      <c r="EJ74" s="295"/>
      <c r="EK74" s="10"/>
      <c r="EL74" s="265" t="e">
        <f>IF(AND($J$8=1,#REF!&gt;#REF!),AB$15&amp;", "&amp;AB$16&amp;", "&amp;$A74&amp;", "&amp;$B74&amp;", "&amp;$C74&amp;"; ","")</f>
        <v>#REF!</v>
      </c>
      <c r="EM74" s="258" t="e">
        <f>IF(AND($J$8=1,#REF!&gt;#REF!),AC$15&amp;", "&amp;AC$16&amp;", "&amp;$A74&amp;", "&amp;$B74&amp;", "&amp;$C74&amp;"; ","")</f>
        <v>#REF!</v>
      </c>
      <c r="EN74" s="259" t="e">
        <f>IF(AND($J$8=1,#REF!&gt;#REF!),AD$15&amp;", "&amp;AD$16&amp;", "&amp;$A74&amp;", "&amp;$B74&amp;", "&amp;$C74&amp;"; ","")</f>
        <v>#REF!</v>
      </c>
      <c r="EO74" s="258" t="e">
        <f>IF(AND($J$8=1,#REF!&gt;#REF!),AE$15&amp;", "&amp;AE$16&amp;", "&amp;$A74&amp;", "&amp;$B74&amp;", "&amp;$C74&amp;"; ","")</f>
        <v>#REF!</v>
      </c>
      <c r="EP74" s="812" t="e">
        <f>IF(AND($J$8=1,#REF!&gt;#REF!),AF$15&amp;", "&amp;AF$16&amp;", "&amp;$A74&amp;", "&amp;$B74&amp;", "&amp;$C74&amp;"; ","")</f>
        <v>#REF!</v>
      </c>
      <c r="EQ74" s="266" t="e">
        <f>IF(AND($J$8=1,#REF!&gt;#REF!),AG$15&amp;", "&amp;AG$16&amp;", "&amp;$A74&amp;", "&amp;$B74&amp;", "&amp;$C74&amp;"; ","")</f>
        <v>#REF!</v>
      </c>
      <c r="ER74" s="50"/>
      <c r="ES74" s="295"/>
      <c r="ET74" s="10"/>
      <c r="EU74" s="265" t="e">
        <f>IF(AND($K$8=1,#REF!&gt;0),IF((#REF!/#REF!)&lt;0.03,AB$15&amp;", "&amp;AB$16&amp;", "&amp;$A74&amp;", "&amp;$B74&amp;", "&amp;$C74&amp;"; ",""),"")</f>
        <v>#REF!</v>
      </c>
      <c r="EV74" s="258" t="e">
        <f>IF(AND($K$8=1,#REF!&gt;0),IF((#REF!/#REF!)&lt;0.03,AC$15&amp;", "&amp;AC$16&amp;", "&amp;$A74&amp;", "&amp;$B74&amp;", "&amp;$C74&amp;"; ",""),"")</f>
        <v>#REF!</v>
      </c>
      <c r="EW74" s="259" t="e">
        <f>IF(AND($K$8=1,#REF!&gt;0),IF((#REF!/#REF!)&lt;0.03,AD$15&amp;", "&amp;AD$16&amp;", "&amp;$A74&amp;", "&amp;$B74&amp;", "&amp;$C74&amp;"; ",""),"")</f>
        <v>#REF!</v>
      </c>
      <c r="EX74" s="258" t="e">
        <f>IF(AND($K$8=1,#REF!&gt;0),IF((#REF!/#REF!)&lt;0.03,AE$15&amp;", "&amp;AE$16&amp;", "&amp;$A74&amp;", "&amp;$B74&amp;", "&amp;$C74&amp;"; ",""),"")</f>
        <v>#REF!</v>
      </c>
      <c r="EY74" s="812" t="e">
        <f>IF(AND($K$8=1,#REF!&gt;0),IF((#REF!/#REF!)&lt;0.03,AF$15&amp;", "&amp;AF$16&amp;", "&amp;$A74&amp;", "&amp;$B74&amp;", "&amp;$C74&amp;"; ",""),"")</f>
        <v>#REF!</v>
      </c>
      <c r="EZ74" s="266" t="e">
        <f>IF(AND($K$8=1,#REF!&gt;0),IF((#REF!/#REF!)&lt;0.03,AG$15&amp;", "&amp;AG$16&amp;", "&amp;$A74&amp;", "&amp;$B74&amp;", "&amp;$C74&amp;"; ",""),"")</f>
        <v>#REF!</v>
      </c>
      <c r="FA74" s="50"/>
      <c r="FB74" s="3"/>
      <c r="FC74" s="323"/>
      <c r="FD74" s="10"/>
      <c r="FE74" s="265" t="e">
        <f>IF(AND($Q$8=1,SUM(#REF!,#REF!)&gt;$FC$22,#REF!=0),P$15&amp;", "&amp;P$16&amp;", "&amp;$A74&amp;", "&amp;$B74&amp;", "&amp;$C74&amp;"; ","")</f>
        <v>#REF!</v>
      </c>
      <c r="FF74" s="258" t="e">
        <f>IF(AND($Q$8=1,SUM(#REF!,#REF!)&gt;$FC$22,#REF!=0),Q$15&amp;", "&amp;Q$16&amp;", "&amp;$A74&amp;", "&amp;$B74&amp;", "&amp;$C74&amp;"; ","")</f>
        <v>#REF!</v>
      </c>
      <c r="FG74" s="259" t="e">
        <f>IF(AND($Q$8=1,SUM(#REF!,#REF!)&gt;$FC$22,#REF!=0),R$15&amp;", "&amp;R$16&amp;", "&amp;$A74&amp;", "&amp;$B74&amp;", "&amp;$C74&amp;"; ","")</f>
        <v>#REF!</v>
      </c>
      <c r="FH74" s="258" t="e">
        <f>IF(AND($Q$8=1,SUM(#REF!,#REF!)&gt;$FC$22,#REF!=0),S$15&amp;", "&amp;S$16&amp;", "&amp;$A74&amp;", "&amp;$B74&amp;", "&amp;$C74&amp;"; ","")</f>
        <v>#REF!</v>
      </c>
      <c r="FI74" s="812" t="e">
        <f>IF(AND($Q$8=1,SUM(#REF!,#REF!)&gt;$FC$22,#REF!=0),T$15&amp;", "&amp;T$16&amp;", "&amp;$A74&amp;", "&amp;$B74&amp;", "&amp;$C74&amp;"; ","")</f>
        <v>#REF!</v>
      </c>
      <c r="FJ74" s="266" t="e">
        <f>IF(AND($Q$8=1,SUM(#REF!,#REF!)&gt;$FC$22,#REF!=0),U$15&amp;", "&amp;U$16&amp;", "&amp;$A74&amp;", "&amp;$B74&amp;", "&amp;$C74&amp;"; ","")</f>
        <v>#REF!</v>
      </c>
      <c r="FK74" s="324"/>
      <c r="FL74" s="323"/>
      <c r="FM74" s="10"/>
      <c r="FN74" s="265" t="e">
        <f>IF(AND($R$8=1,SUM(#REF!,#REF!)&gt;0,SUM(#REF!,#REF!)=ABS(#REF!)),P$15&amp;", "&amp;P$16&amp;", "&amp;$A74&amp;", "&amp;$B74&amp;", "&amp;$C74&amp;"; ","")</f>
        <v>#REF!</v>
      </c>
      <c r="FO74" s="258" t="e">
        <f>IF(AND($R$8=1,SUM(#REF!,#REF!)&gt;0,SUM(#REF!,#REF!)=ABS(#REF!)),Q$15&amp;", "&amp;Q$16&amp;", "&amp;$A74&amp;", "&amp;$B74&amp;", "&amp;$C74&amp;"; ","")</f>
        <v>#REF!</v>
      </c>
      <c r="FP74" s="259" t="e">
        <f>IF(AND($R$8=1,SUM(#REF!,#REF!)&gt;0,SUM(#REF!,#REF!)=ABS(#REF!)),R$15&amp;", "&amp;R$16&amp;", "&amp;$A74&amp;", "&amp;$B74&amp;", "&amp;$C74&amp;"; ","")</f>
        <v>#REF!</v>
      </c>
      <c r="FQ74" s="258" t="e">
        <f>IF(AND($R$8=1,SUM(#REF!,#REF!)&gt;0,SUM(#REF!,#REF!)=ABS(#REF!)),S$15&amp;", "&amp;S$16&amp;", "&amp;$A74&amp;", "&amp;$B74&amp;", "&amp;$C74&amp;"; ","")</f>
        <v>#REF!</v>
      </c>
      <c r="FR74" s="812" t="e">
        <f>IF(AND($R$8=1,SUM(#REF!,#REF!)&gt;0,SUM(#REF!,#REF!)=ABS(#REF!)),T$15&amp;", "&amp;T$16&amp;", "&amp;$A74&amp;", "&amp;$B74&amp;", "&amp;$C74&amp;"; ","")</f>
        <v>#REF!</v>
      </c>
      <c r="FS74" s="266" t="e">
        <f>IF(AND($R$8=1,SUM(#REF!,#REF!)&gt;0,SUM(#REF!,#REF!)=ABS(#REF!)),U$15&amp;", "&amp;U$16&amp;", "&amp;$A74&amp;", "&amp;$B74&amp;", "&amp;$C74&amp;"; ","")</f>
        <v>#REF!</v>
      </c>
      <c r="FT74" s="324"/>
      <c r="FU74" s="3"/>
      <c r="FV74" s="3"/>
      <c r="FW74" s="3"/>
      <c r="FX74" s="3"/>
      <c r="FY74" s="3"/>
      <c r="FZ74" s="3"/>
      <c r="GA74" s="3"/>
      <c r="GB74" s="3"/>
      <c r="GC74" s="3"/>
      <c r="GD74" s="323"/>
      <c r="GE74" s="10"/>
      <c r="GF74" s="265" t="e">
        <f>IF(AND($T$8=1,#REF!&gt;0,EU74=""),IF((#REF!/#REF!)&lt;0.25,AB$15&amp;", "&amp;AB$16&amp;", "&amp;$A74&amp;", "&amp;$B74&amp;", "&amp;$C74&amp;"; ",""),"")</f>
        <v>#REF!</v>
      </c>
      <c r="GG74" s="258" t="e">
        <f>IF(AND($T$8=1,#REF!&gt;0,EV74=""),IF((#REF!/#REF!)&lt;0.25,AC$15&amp;", "&amp;AC$16&amp;", "&amp;$A74&amp;", "&amp;$B74&amp;", "&amp;$C74&amp;"; ",""),"")</f>
        <v>#REF!</v>
      </c>
      <c r="GH74" s="259" t="e">
        <f>IF(AND($T$8=1,#REF!&gt;0,EW74=""),IF((#REF!/#REF!)&lt;0.25,AD$15&amp;", "&amp;AD$16&amp;", "&amp;$A74&amp;", "&amp;$B74&amp;", "&amp;$C74&amp;"; ",""),"")</f>
        <v>#REF!</v>
      </c>
      <c r="GI74" s="258" t="e">
        <f>IF(AND($T$8=1,#REF!&gt;0,EX74=""),IF((#REF!/#REF!)&lt;0.25,AE$15&amp;", "&amp;AE$16&amp;", "&amp;$A74&amp;", "&amp;$B74&amp;", "&amp;$C74&amp;"; ",""),"")</f>
        <v>#REF!</v>
      </c>
      <c r="GJ74" s="812" t="e">
        <f>IF(AND($T$8=1,#REF!&gt;0,EY74=""),IF((#REF!/#REF!)&lt;0.25,AF$15&amp;", "&amp;AF$16&amp;", "&amp;$A74&amp;", "&amp;$B74&amp;", "&amp;$C74&amp;"; ",""),"")</f>
        <v>#REF!</v>
      </c>
      <c r="GK74" s="266" t="e">
        <f>IF(AND($T$8=1,#REF!&gt;0,EZ74=""),IF((#REF!/#REF!)&lt;0.25,AG$15&amp;", "&amp;AG$16&amp;", "&amp;$A74&amp;", "&amp;$B74&amp;", "&amp;$C74&amp;"; ",""),"")</f>
        <v>#REF!</v>
      </c>
      <c r="GL74" s="324"/>
      <c r="GM74" s="323"/>
      <c r="GN74" s="10"/>
      <c r="GO74" s="265" t="e">
        <f>IF(AND($U$8=1,$B74="Long length",#REF!&lt;&gt;0),D$15&amp;", "&amp;D$16&amp;", "&amp;$A74&amp;", "&amp;$B74&amp;", "&amp;$C74&amp;"; ","")</f>
        <v>#REF!</v>
      </c>
      <c r="GP74" s="258" t="e">
        <f>IF(AND($U$8=1,$B74="Long length",#REF!&lt;&gt;0),E$15&amp;", "&amp;E$16&amp;", "&amp;$A74&amp;", "&amp;$B74&amp;", "&amp;$C74&amp;"; ","")</f>
        <v>#REF!</v>
      </c>
      <c r="GQ74" s="259" t="e">
        <f>IF(AND($U$8=1,$B74="Long length",#REF!&lt;&gt;0),F$15&amp;", "&amp;F$16&amp;", "&amp;$A74&amp;", "&amp;$B74&amp;", "&amp;$C74&amp;"; ","")</f>
        <v>#REF!</v>
      </c>
      <c r="GR74" s="258" t="e">
        <f>IF(AND($U$8=1,$B74="Long length",#REF!&lt;&gt;0),G$15&amp;", "&amp;G$16&amp;", "&amp;$A74&amp;", "&amp;$B74&amp;", "&amp;$C74&amp;"; ","")</f>
        <v>#REF!</v>
      </c>
      <c r="GS74" s="812" t="e">
        <f>IF(AND($U$8=1,$B74="Long length",#REF!&lt;&gt;0),H$15&amp;", "&amp;H$16&amp;", "&amp;$A74&amp;", "&amp;$B74&amp;", "&amp;$C74&amp;"; ","")</f>
        <v>#REF!</v>
      </c>
      <c r="GT74" s="266" t="e">
        <f>IF(AND($U$8=1,$B74="Long length",#REF!&lt;&gt;0),I$15&amp;", "&amp;I$16&amp;", "&amp;$A74&amp;", "&amp;$B74&amp;", "&amp;$C74&amp;"; ","")</f>
        <v>#REF!</v>
      </c>
      <c r="GU74" s="324"/>
    </row>
    <row r="75" spans="1:203" ht="13.5" x14ac:dyDescent="0.2">
      <c r="A75" s="3" t="s">
        <v>11304</v>
      </c>
      <c r="B75" s="3" t="s">
        <v>11286</v>
      </c>
      <c r="C75" s="3" t="s">
        <v>11284</v>
      </c>
      <c r="E75" s="295"/>
      <c r="F75" s="10"/>
      <c r="G75" s="265" t="e">
        <f>IF(AND($D$8=1,#REF!&gt;0),P$15&amp;", "&amp;P$16&amp;", "&amp;$A75&amp;", "&amp;$B75&amp;", "&amp;$C75&amp;"; ","")</f>
        <v>#REF!</v>
      </c>
      <c r="H75" s="258" t="e">
        <f>IF(AND($D$8=1,#REF!&gt;0),Q$15&amp;", "&amp;Q$16&amp;", "&amp;$A75&amp;", "&amp;$B75&amp;", "&amp;$C75&amp;"; ","")</f>
        <v>#REF!</v>
      </c>
      <c r="I75" s="259" t="e">
        <f>IF(AND($D$8=1,#REF!&gt;0),R$15&amp;", "&amp;R$16&amp;", "&amp;$A75&amp;", "&amp;$B75&amp;", "&amp;$C75&amp;"; ","")</f>
        <v>#REF!</v>
      </c>
      <c r="J75" s="258" t="e">
        <f>IF(AND($D$8=1,#REF!&gt;0),S$15&amp;", "&amp;S$16&amp;", "&amp;$A75&amp;", "&amp;$B75&amp;", "&amp;$C75&amp;"; ","")</f>
        <v>#REF!</v>
      </c>
      <c r="K75" s="299" t="e">
        <f>IF(AND($D$8=1,#REF!&gt;0),T$15&amp;", "&amp;T$16&amp;", "&amp;$A75&amp;", "&amp;$B75&amp;", "&amp;$C75&amp;"; ","")</f>
        <v>#REF!</v>
      </c>
      <c r="L75" s="266" t="e">
        <f>IF(AND($D$8=1,#REF!&gt;0),U$15&amp;", "&amp;U$16&amp;", "&amp;$A75&amp;", "&amp;$B75&amp;", "&amp;$C75&amp;"; ","")</f>
        <v>#REF!</v>
      </c>
      <c r="M75" s="50"/>
      <c r="N75" s="295"/>
      <c r="O75" s="10"/>
      <c r="P75" s="265" t="e">
        <f>IF(AND($E$8=1,#REF!&lt;0),D$14&amp;", "&amp;D$15&amp;", "&amp;D$16&amp;", "&amp;$A75&amp;", "&amp;$B75&amp;", "&amp;$C75&amp;"; ","")</f>
        <v>#REF!</v>
      </c>
      <c r="Q75" s="258" t="e">
        <f>IF(AND($E$8=1,#REF!&lt;0),E$14&amp;", "&amp;E$15&amp;", "&amp;E$16&amp;", "&amp;$A75&amp;", "&amp;$B75&amp;", "&amp;$C75&amp;"; ","")</f>
        <v>#REF!</v>
      </c>
      <c r="R75" s="259" t="e">
        <f>IF(AND($E$8=1,#REF!&lt;0),F$14&amp;", "&amp;F$15&amp;", "&amp;F$16&amp;", "&amp;$A75&amp;", "&amp;$B75&amp;", "&amp;$C75&amp;"; ","")</f>
        <v>#REF!</v>
      </c>
      <c r="S75" s="258" t="e">
        <f>IF(AND($E$8=1,#REF!&lt;0),G$14&amp;", "&amp;G$15&amp;", "&amp;G$16&amp;", "&amp;$A75&amp;", "&amp;$B75&amp;", "&amp;$C75&amp;"; ","")</f>
        <v>#REF!</v>
      </c>
      <c r="T75" s="299" t="e">
        <f>IF(AND($E$8=1,#REF!&lt;0),H$14&amp;", "&amp;H$15&amp;", "&amp;H$16&amp;", "&amp;$A75&amp;", "&amp;$B75&amp;", "&amp;$C75&amp;"; ","")</f>
        <v>#REF!</v>
      </c>
      <c r="U75" s="299" t="e">
        <f>IF(AND($E$8=1,#REF!&lt;0),I$14&amp;", "&amp;I$15&amp;", "&amp;I$16&amp;", "&amp;$A75&amp;", "&amp;$B75&amp;", "&amp;$C75&amp;"; ","")</f>
        <v>#REF!</v>
      </c>
      <c r="V75" s="265" t="e">
        <f>IF(AND($E$8=1,#REF!&lt;0),J$14&amp;", "&amp;J$15&amp;", "&amp;J$16&amp;", "&amp;$A75&amp;", "&amp;$B75&amp;", "&amp;$C75&amp;"; ","")</f>
        <v>#REF!</v>
      </c>
      <c r="W75" s="258" t="e">
        <f>IF(AND($E$8=1,#REF!&lt;0),K$14&amp;", "&amp;K$15&amp;", "&amp;K$16&amp;", "&amp;$A75&amp;", "&amp;$B75&amp;", "&amp;$C75&amp;"; ","")</f>
        <v>#REF!</v>
      </c>
      <c r="X75" s="259" t="e">
        <f>IF(AND($E$8=1,#REF!&lt;0),L$14&amp;", "&amp;L$15&amp;", "&amp;L$16&amp;", "&amp;$A75&amp;", "&amp;$B75&amp;", "&amp;$C75&amp;"; ","")</f>
        <v>#REF!</v>
      </c>
      <c r="Y75" s="258" t="e">
        <f>IF(AND($E$8=1,#REF!&lt;0),M$14&amp;", "&amp;M$15&amp;", "&amp;M$16&amp;", "&amp;$A75&amp;", "&amp;$B75&amp;", "&amp;$C75&amp;"; ","")</f>
        <v>#REF!</v>
      </c>
      <c r="Z75" s="299" t="e">
        <f>IF(AND($E$8=1,#REF!&lt;0),N$14&amp;", "&amp;N$15&amp;", "&amp;N$16&amp;", "&amp;$A75&amp;", "&amp;$B75&amp;", "&amp;$C75&amp;"; ","")</f>
        <v>#REF!</v>
      </c>
      <c r="AA75" s="299" t="e">
        <f>IF(AND($E$8=1,#REF!&lt;0),O$14&amp;", "&amp;O$15&amp;", "&amp;O$16&amp;", "&amp;$A75&amp;", "&amp;$B75&amp;", "&amp;$C75&amp;"; ","")</f>
        <v>#REF!</v>
      </c>
      <c r="AB75" s="265" t="e">
        <f>IF(AND($E$8=1,#REF!&lt;0),V$14&amp;", "&amp;V$15&amp;", "&amp;V$16&amp;", "&amp;$A75&amp;", "&amp;$B75&amp;", "&amp;$C75&amp;"; ","")</f>
        <v>#REF!</v>
      </c>
      <c r="AC75" s="258" t="e">
        <f>IF(AND($E$8=1,#REF!&lt;0),W$14&amp;", "&amp;W$15&amp;", "&amp;W$16&amp;", "&amp;$A75&amp;", "&amp;$B75&amp;", "&amp;$C75&amp;"; ","")</f>
        <v>#REF!</v>
      </c>
      <c r="AD75" s="259" t="e">
        <f>IF(AND($E$8=1,#REF!&lt;0),X$14&amp;", "&amp;X$15&amp;", "&amp;X$16&amp;", "&amp;$A75&amp;", "&amp;$B75&amp;", "&amp;$C75&amp;"; ","")</f>
        <v>#REF!</v>
      </c>
      <c r="AE75" s="794" t="e">
        <f>IF(AND($E$8=1,#REF!&lt;0),Y$14&amp;", "&amp;Y$15&amp;", "&amp;Y$16&amp;", "&amp;$A75&amp;", "&amp;$B75&amp;", "&amp;$C75&amp;"; ","")</f>
        <v>#REF!</v>
      </c>
      <c r="AF75" s="259" t="e">
        <f>IF(AND($E$8=1,#REF!&lt;0),Z$14&amp;", "&amp;Z$15&amp;", "&amp;Z$16&amp;", "&amp;$A75&amp;", "&amp;$B75&amp;", "&amp;$C75&amp;"; ","")</f>
        <v>#REF!</v>
      </c>
      <c r="AG75" s="299" t="e">
        <f>IF(AND($E$8=1,#REF!&lt;0),AA$14&amp;", "&amp;AA$15&amp;", "&amp;AA$16&amp;", "&amp;$A75&amp;", "&amp;$B75&amp;", "&amp;$C75&amp;"; ","")</f>
        <v>#REF!</v>
      </c>
      <c r="AH75" s="265" t="e">
        <f>IF(AND($E$8=1,#REF!&lt;0),AB$14&amp;", "&amp;AB$15&amp;", "&amp;AB$16&amp;", "&amp;$A75&amp;", "&amp;$B75&amp;", "&amp;$C75&amp;"; ","")</f>
        <v>#REF!</v>
      </c>
      <c r="AI75" s="258" t="e">
        <f>IF(AND($E$8=1,#REF!&lt;0),AC$14&amp;", "&amp;AC$15&amp;", "&amp;AC$16&amp;", "&amp;$A75&amp;", "&amp;$B75&amp;", "&amp;$C75&amp;"; ","")</f>
        <v>#REF!</v>
      </c>
      <c r="AJ75" s="259" t="e">
        <f>IF(AND($E$8=1,#REF!&lt;0),AD$14&amp;", "&amp;AD$15&amp;", "&amp;AD$16&amp;", "&amp;$A75&amp;", "&amp;$B75&amp;", "&amp;$C75&amp;"; ","")</f>
        <v>#REF!</v>
      </c>
      <c r="AK75" s="794" t="e">
        <f>IF(AND($E$8=1,#REF!&lt;0),AE$14&amp;", "&amp;AE$15&amp;", "&amp;AE$16&amp;", "&amp;$A75&amp;", "&amp;$B75&amp;", "&amp;$C75&amp;"; ","")</f>
        <v>#REF!</v>
      </c>
      <c r="AL75" s="259" t="e">
        <f>IF(AND($E$8=1,#REF!&lt;0),AF$14&amp;", "&amp;AF$15&amp;", "&amp;AF$16&amp;", "&amp;$A75&amp;", "&amp;$B75&amp;", "&amp;$C75&amp;"; ","")</f>
        <v>#REF!</v>
      </c>
      <c r="AM75" s="803" t="e">
        <f>IF(AND($E$8=1,#REF!&lt;0),AG$14&amp;", "&amp;AG$15&amp;", "&amp;AG$16&amp;", "&amp;$A75&amp;", "&amp;$B75&amp;", "&amp;$C75&amp;"; ","")</f>
        <v>#REF!</v>
      </c>
      <c r="AN75" s="50"/>
      <c r="AO75" s="295"/>
      <c r="AP75" s="10"/>
      <c r="AQ75" s="265" t="e">
        <f>IF(AND($F$8=1,ABS(#REF!)&lt;&gt;INT(ABS(#REF!))),D$14&amp;", "&amp;D$15&amp;", "&amp;D$16&amp;", "&amp;$A75&amp;", "&amp;$B75&amp;", "&amp;$C75&amp;"; ","")</f>
        <v>#REF!</v>
      </c>
      <c r="AR75" s="258" t="e">
        <f>IF(AND($F$8=1,ABS(#REF!)&lt;&gt;INT(ABS(#REF!))),E$14&amp;", "&amp;E$15&amp;", "&amp;E$16&amp;", "&amp;$A75&amp;", "&amp;$B75&amp;", "&amp;$C75&amp;"; ","")</f>
        <v>#REF!</v>
      </c>
      <c r="AS75" s="259" t="e">
        <f>IF(AND($F$8=1,ABS(#REF!)&lt;&gt;INT(ABS(#REF!))),F$14&amp;", "&amp;F$15&amp;", "&amp;F$16&amp;", "&amp;$A75&amp;", "&amp;$B75&amp;", "&amp;$C75&amp;"; ","")</f>
        <v>#REF!</v>
      </c>
      <c r="AT75" s="258" t="e">
        <f>IF(AND($F$8=1,ABS(#REF!)&lt;&gt;INT(ABS(#REF!))),G$14&amp;", "&amp;G$15&amp;", "&amp;G$16&amp;", "&amp;$A75&amp;", "&amp;$B75&amp;", "&amp;$C75&amp;"; ","")</f>
        <v>#REF!</v>
      </c>
      <c r="AU75" s="299" t="e">
        <f>IF(AND($F$8=1,ABS(#REF!)&lt;&gt;INT(ABS(#REF!))),H$14&amp;", "&amp;H$15&amp;", "&amp;H$16&amp;", "&amp;$A75&amp;", "&amp;$B75&amp;", "&amp;$C75&amp;"; ","")</f>
        <v>#REF!</v>
      </c>
      <c r="AV75" s="299" t="e">
        <f>IF(AND($F$8=1,ABS(#REF!)&lt;&gt;INT(ABS(#REF!))),I$14&amp;", "&amp;I$15&amp;", "&amp;I$16&amp;", "&amp;$A75&amp;", "&amp;$B75&amp;", "&amp;$C75&amp;"; ","")</f>
        <v>#REF!</v>
      </c>
      <c r="AW75" s="265" t="e">
        <f>IF(AND($F$8=1,ABS(#REF!)&lt;&gt;INT(ABS(#REF!))),J$14&amp;", "&amp;J$15&amp;", "&amp;J$16&amp;", "&amp;$A75&amp;", "&amp;$B75&amp;", "&amp;$C75&amp;"; ","")</f>
        <v>#REF!</v>
      </c>
      <c r="AX75" s="258" t="e">
        <f>IF(AND($F$8=1,ABS(#REF!)&lt;&gt;INT(ABS(#REF!))),K$14&amp;", "&amp;K$15&amp;", "&amp;K$16&amp;", "&amp;$A75&amp;", "&amp;$B75&amp;", "&amp;$C75&amp;"; ","")</f>
        <v>#REF!</v>
      </c>
      <c r="AY75" s="259" t="e">
        <f>IF(AND($F$8=1,ABS(#REF!)&lt;&gt;INT(ABS(#REF!))),L$14&amp;", "&amp;L$15&amp;", "&amp;L$16&amp;", "&amp;$A75&amp;", "&amp;$B75&amp;", "&amp;$C75&amp;"; ","")</f>
        <v>#REF!</v>
      </c>
      <c r="AZ75" s="258" t="e">
        <f>IF(AND($F$8=1,ABS(#REF!)&lt;&gt;INT(ABS(#REF!))),M$14&amp;", "&amp;M$15&amp;", "&amp;M$16&amp;", "&amp;$A75&amp;", "&amp;$B75&amp;", "&amp;$C75&amp;"; ","")</f>
        <v>#REF!</v>
      </c>
      <c r="BA75" s="299" t="e">
        <f>IF(AND($F$8=1,ABS(#REF!)&lt;&gt;INT(ABS(#REF!))),N$14&amp;", "&amp;N$15&amp;", "&amp;N$16&amp;", "&amp;$A75&amp;", "&amp;$B75&amp;", "&amp;$C75&amp;"; ","")</f>
        <v>#REF!</v>
      </c>
      <c r="BB75" s="803" t="e">
        <f>IF(AND($F$8=1,ABS(#REF!)&lt;&gt;INT(ABS(#REF!))),O$14&amp;", "&amp;O$15&amp;", "&amp;O$16&amp;", "&amp;$A75&amp;", "&amp;$B75&amp;", "&amp;$C75&amp;"; ","")</f>
        <v>#REF!</v>
      </c>
      <c r="BC75" s="265" t="e">
        <f>IF(AND($F$8=1,ABS(#REF!)&lt;&gt;INT(ABS(#REF!))),P$14&amp;", "&amp;P$15&amp;", "&amp;P$16&amp;", "&amp;$A75&amp;", "&amp;$B75&amp;", "&amp;$C75&amp;"; ","")</f>
        <v>#REF!</v>
      </c>
      <c r="BD75" s="258" t="e">
        <f>IF(AND($F$8=1,ABS(#REF!)&lt;&gt;INT(ABS(#REF!))),Q$14&amp;", "&amp;Q$15&amp;", "&amp;Q$16&amp;", "&amp;$A75&amp;", "&amp;$B75&amp;", "&amp;$C75&amp;"; ","")</f>
        <v>#REF!</v>
      </c>
      <c r="BE75" s="259" t="e">
        <f>IF(AND($F$8=1,ABS(#REF!)&lt;&gt;INT(ABS(#REF!))),R$14&amp;", "&amp;R$15&amp;", "&amp;R$16&amp;", "&amp;$A75&amp;", "&amp;$B75&amp;", "&amp;$C75&amp;"; ","")</f>
        <v>#REF!</v>
      </c>
      <c r="BF75" s="258" t="e">
        <f>IF(AND($F$8=1,ABS(#REF!)&lt;&gt;INT(ABS(#REF!))),S$14&amp;", "&amp;S$15&amp;", "&amp;S$16&amp;", "&amp;$A75&amp;", "&amp;$B75&amp;", "&amp;$C75&amp;"; ","")</f>
        <v>#REF!</v>
      </c>
      <c r="BG75" s="299" t="e">
        <f>IF(AND($F$8=1,ABS(#REF!)&lt;&gt;INT(ABS(#REF!))),T$14&amp;", "&amp;T$15&amp;", "&amp;T$16&amp;", "&amp;$A75&amp;", "&amp;$B75&amp;", "&amp;$C75&amp;"; ","")</f>
        <v>#REF!</v>
      </c>
      <c r="BH75" s="803" t="e">
        <f>IF(AND($F$8=1,ABS(#REF!)&lt;&gt;INT(ABS(#REF!))),U$14&amp;", "&amp;U$15&amp;", "&amp;U$16&amp;", "&amp;$A75&amp;", "&amp;$B75&amp;", "&amp;$C75&amp;"; ","")</f>
        <v>#REF!</v>
      </c>
      <c r="BI75" s="265" t="e">
        <f>IF(AND($F$8=1,ABS(#REF!)&lt;&gt;INT(ABS(#REF!))),V$14&amp;", "&amp;V$15&amp;", "&amp;V$16&amp;", "&amp;$A75&amp;", "&amp;$B75&amp;", "&amp;$C75&amp;"; ","")</f>
        <v>#REF!</v>
      </c>
      <c r="BJ75" s="258" t="e">
        <f>IF(AND($F$8=1,ABS(#REF!)&lt;&gt;INT(ABS(#REF!))),W$14&amp;", "&amp;W$15&amp;", "&amp;W$16&amp;", "&amp;$A75&amp;", "&amp;$B75&amp;", "&amp;$C75&amp;"; ","")</f>
        <v>#REF!</v>
      </c>
      <c r="BK75" s="259" t="e">
        <f>IF(AND($F$8=1,ABS(#REF!)&lt;&gt;INT(ABS(#REF!))),X$14&amp;", "&amp;X$15&amp;", "&amp;X$16&amp;", "&amp;$A75&amp;", "&amp;$B75&amp;", "&amp;$C75&amp;"; ","")</f>
        <v>#REF!</v>
      </c>
      <c r="BL75" s="258" t="e">
        <f>IF(AND($F$8=1,ABS(#REF!)&lt;&gt;INT(ABS(#REF!))),Y$14&amp;", "&amp;Y$15&amp;", "&amp;Y$16&amp;", "&amp;$A75&amp;", "&amp;$B75&amp;", "&amp;$C75&amp;"; ","")</f>
        <v>#REF!</v>
      </c>
      <c r="BM75" s="299" t="e">
        <f>IF(AND($F$8=1,ABS(#REF!)&lt;&gt;INT(ABS(#REF!))),Z$14&amp;", "&amp;Z$15&amp;", "&amp;Z$16&amp;", "&amp;$A75&amp;", "&amp;$B75&amp;", "&amp;$C75&amp;"; ","")</f>
        <v>#REF!</v>
      </c>
      <c r="BN75" s="803" t="e">
        <f>IF(AND($F$8=1,ABS(#REF!)&lt;&gt;INT(ABS(#REF!))),AA$14&amp;", "&amp;AA$15&amp;", "&amp;AA$16&amp;", "&amp;$A75&amp;", "&amp;$B75&amp;", "&amp;$C75&amp;"; ","")</f>
        <v>#REF!</v>
      </c>
      <c r="BO75" s="50"/>
      <c r="BP75" s="295"/>
      <c r="BQ75" s="10"/>
      <c r="BR75" s="281"/>
      <c r="BS75" s="280"/>
      <c r="BT75" s="288"/>
      <c r="BU75" s="280"/>
      <c r="BV75" s="305"/>
      <c r="BW75" s="305"/>
      <c r="BX75" s="281"/>
      <c r="BY75" s="280"/>
      <c r="BZ75" s="288"/>
      <c r="CA75" s="280"/>
      <c r="CB75" s="305"/>
      <c r="CC75" s="805"/>
      <c r="CD75" s="305"/>
      <c r="CE75" s="809"/>
      <c r="CF75" s="305"/>
      <c r="CG75" s="809"/>
      <c r="CH75" s="305"/>
      <c r="CI75" s="305"/>
      <c r="CJ75" s="281"/>
      <c r="CK75" s="280"/>
      <c r="CL75" s="288"/>
      <c r="CM75" s="280"/>
      <c r="CN75" s="305"/>
      <c r="CO75" s="304"/>
      <c r="CP75" s="50"/>
      <c r="CQ75" s="3"/>
      <c r="CR75" s="3"/>
      <c r="CS75" s="3"/>
      <c r="CT75" s="3"/>
      <c r="CU75" s="38" t="s">
        <v>124</v>
      </c>
      <c r="CV75" s="868" t="e">
        <f>CV$45</f>
        <v>#REF!</v>
      </c>
      <c r="CW75" s="582" t="e">
        <f>CW$45</f>
        <v>#REF!</v>
      </c>
      <c r="CX75" s="581" t="e">
        <f>CV$45</f>
        <v>#REF!</v>
      </c>
      <c r="CY75" s="790" t="e">
        <f>CW$45</f>
        <v>#REF!</v>
      </c>
      <c r="CZ75" s="782" t="e">
        <f>CV$45</f>
        <v>#REF!</v>
      </c>
      <c r="DA75" s="783" t="e">
        <f>CW$45</f>
        <v>#REF!</v>
      </c>
      <c r="DB75" s="869" t="e">
        <f>DB$45</f>
        <v>#REF!</v>
      </c>
      <c r="DC75" s="582" t="e">
        <f>DC$45</f>
        <v>#REF!</v>
      </c>
      <c r="DD75" s="581" t="e">
        <f>DB$45</f>
        <v>#REF!</v>
      </c>
      <c r="DE75" s="790" t="e">
        <f>DC$45</f>
        <v>#REF!</v>
      </c>
      <c r="DF75" s="782" t="e">
        <f>DB$45</f>
        <v>#REF!</v>
      </c>
      <c r="DG75" s="783" t="e">
        <f>DC$45</f>
        <v>#REF!</v>
      </c>
      <c r="DH75" s="868" t="e">
        <f>DH$45</f>
        <v>#REF!</v>
      </c>
      <c r="DI75" s="582" t="e">
        <f>DI$45</f>
        <v>#REF!</v>
      </c>
      <c r="DJ75" s="581" t="e">
        <f>DH$45</f>
        <v>#REF!</v>
      </c>
      <c r="DK75" s="790" t="e">
        <f>DI$45</f>
        <v>#REF!</v>
      </c>
      <c r="DL75" s="782" t="e">
        <f>DH$45</f>
        <v>#REF!</v>
      </c>
      <c r="DM75" s="783" t="e">
        <f>DI$45</f>
        <v>#REF!</v>
      </c>
      <c r="DN75" s="868" t="e">
        <f>DN$45</f>
        <v>#REF!</v>
      </c>
      <c r="DO75" s="870" t="e">
        <f>DO$45</f>
        <v>#REF!</v>
      </c>
      <c r="DP75" s="871" t="e">
        <f>DN$45</f>
        <v>#REF!</v>
      </c>
      <c r="DQ75" s="790" t="e">
        <f>DO$45</f>
        <v>#REF!</v>
      </c>
      <c r="DR75" s="782" t="e">
        <f>DN$45</f>
        <v>#REF!</v>
      </c>
      <c r="DS75" s="783" t="e">
        <f>DO$45</f>
        <v>#REF!</v>
      </c>
      <c r="DT75" s="868" t="e">
        <f>DT$45</f>
        <v>#REF!</v>
      </c>
      <c r="DU75" s="582" t="e">
        <f>DU$45</f>
        <v>#REF!</v>
      </c>
      <c r="DV75" s="581" t="e">
        <f>DT$45</f>
        <v>#REF!</v>
      </c>
      <c r="DW75" s="790" t="e">
        <f>DU$45</f>
        <v>#REF!</v>
      </c>
      <c r="DX75" s="782" t="e">
        <f>DT$45</f>
        <v>#REF!</v>
      </c>
      <c r="DY75" s="783" t="e">
        <f>DU$45</f>
        <v>#REF!</v>
      </c>
      <c r="DZ75" s="3"/>
      <c r="EA75" s="295"/>
      <c r="EB75" s="10"/>
      <c r="EC75" s="265" t="e">
        <f>IF(AND($I$8=1,#REF!&lt;&gt;ROUND(#REF!,2)),AB$15&amp;", "&amp;AB$16&amp;", "&amp;$A75&amp;", "&amp;$B75&amp;", "&amp;$C75&amp;"; ","")</f>
        <v>#REF!</v>
      </c>
      <c r="ED75" s="258" t="e">
        <f>IF(AND($I$8=1,#REF!&lt;&gt;ROUND(#REF!,2)),AC$15&amp;", "&amp;AC$16&amp;", "&amp;$A75&amp;", "&amp;$B75&amp;", "&amp;$C75&amp;"; ","")</f>
        <v>#REF!</v>
      </c>
      <c r="EE75" s="259" t="e">
        <f>IF(AND($I$8=1,#REF!&lt;&gt;ROUND(#REF!,2)),AD$15&amp;", "&amp;AD$16&amp;", "&amp;$A75&amp;", "&amp;$B75&amp;", "&amp;$C75&amp;"; ","")</f>
        <v>#REF!</v>
      </c>
      <c r="EF75" s="258" t="e">
        <f>IF(AND($I$8=1,#REF!&lt;&gt;ROUND(#REF!,2)),AE$15&amp;", "&amp;AE$16&amp;", "&amp;$A75&amp;", "&amp;$B75&amp;", "&amp;$C75&amp;"; ","")</f>
        <v>#REF!</v>
      </c>
      <c r="EG75" s="299" t="e">
        <f>IF(AND($I$8=1,#REF!&lt;&gt;ROUND(#REF!,2)),AF$15&amp;", "&amp;AF$16&amp;", "&amp;$A75&amp;", "&amp;$B75&amp;", "&amp;$C75&amp;"; ","")</f>
        <v>#REF!</v>
      </c>
      <c r="EH75" s="266" t="e">
        <f>IF(AND($I$8=1,#REF!&lt;&gt;ROUND(#REF!,2)),AG$15&amp;", "&amp;AG$16&amp;", "&amp;$A75&amp;", "&amp;$B75&amp;", "&amp;$C75&amp;"; ","")</f>
        <v>#REF!</v>
      </c>
      <c r="EI75" s="50"/>
      <c r="EJ75" s="295"/>
      <c r="EK75" s="10"/>
      <c r="EL75" s="265" t="e">
        <f>IF(AND($J$8=1,#REF!&gt;#REF!),AB$15&amp;", "&amp;AB$16&amp;", "&amp;$A75&amp;", "&amp;$B75&amp;", "&amp;$C75&amp;"; ","")</f>
        <v>#REF!</v>
      </c>
      <c r="EM75" s="258" t="e">
        <f>IF(AND($J$8=1,#REF!&gt;#REF!),AC$15&amp;", "&amp;AC$16&amp;", "&amp;$A75&amp;", "&amp;$B75&amp;", "&amp;$C75&amp;"; ","")</f>
        <v>#REF!</v>
      </c>
      <c r="EN75" s="259" t="e">
        <f>IF(AND($J$8=1,#REF!&gt;#REF!),AD$15&amp;", "&amp;AD$16&amp;", "&amp;$A75&amp;", "&amp;$B75&amp;", "&amp;$C75&amp;"; ","")</f>
        <v>#REF!</v>
      </c>
      <c r="EO75" s="258" t="e">
        <f>IF(AND($J$8=1,#REF!&gt;#REF!),AE$15&amp;", "&amp;AE$16&amp;", "&amp;$A75&amp;", "&amp;$B75&amp;", "&amp;$C75&amp;"; ","")</f>
        <v>#REF!</v>
      </c>
      <c r="EP75" s="812" t="e">
        <f>IF(AND($J$8=1,#REF!&gt;#REF!),AF$15&amp;", "&amp;AF$16&amp;", "&amp;$A75&amp;", "&amp;$B75&amp;", "&amp;$C75&amp;"; ","")</f>
        <v>#REF!</v>
      </c>
      <c r="EQ75" s="266" t="e">
        <f>IF(AND($J$8=1,#REF!&gt;#REF!),AG$15&amp;", "&amp;AG$16&amp;", "&amp;$A75&amp;", "&amp;$B75&amp;", "&amp;$C75&amp;"; ","")</f>
        <v>#REF!</v>
      </c>
      <c r="ER75" s="50"/>
      <c r="ES75" s="295"/>
      <c r="ET75" s="10"/>
      <c r="EU75" s="265" t="e">
        <f>IF(AND($K$8=1,#REF!&gt;0),IF((#REF!/#REF!)&lt;0.03,AB$15&amp;", "&amp;AB$16&amp;", "&amp;$A75&amp;", "&amp;$B75&amp;", "&amp;$C75&amp;"; ",""),"")</f>
        <v>#REF!</v>
      </c>
      <c r="EV75" s="258" t="e">
        <f>IF(AND($K$8=1,#REF!&gt;0),IF((#REF!/#REF!)&lt;0.03,AC$15&amp;", "&amp;AC$16&amp;", "&amp;$A75&amp;", "&amp;$B75&amp;", "&amp;$C75&amp;"; ",""),"")</f>
        <v>#REF!</v>
      </c>
      <c r="EW75" s="259" t="e">
        <f>IF(AND($K$8=1,#REF!&gt;0),IF((#REF!/#REF!)&lt;0.03,AD$15&amp;", "&amp;AD$16&amp;", "&amp;$A75&amp;", "&amp;$B75&amp;", "&amp;$C75&amp;"; ",""),"")</f>
        <v>#REF!</v>
      </c>
      <c r="EX75" s="258" t="e">
        <f>IF(AND($K$8=1,#REF!&gt;0),IF((#REF!/#REF!)&lt;0.03,AE$15&amp;", "&amp;AE$16&amp;", "&amp;$A75&amp;", "&amp;$B75&amp;", "&amp;$C75&amp;"; ",""),"")</f>
        <v>#REF!</v>
      </c>
      <c r="EY75" s="812" t="e">
        <f>IF(AND($K$8=1,#REF!&gt;0),IF((#REF!/#REF!)&lt;0.03,AF$15&amp;", "&amp;AF$16&amp;", "&amp;$A75&amp;", "&amp;$B75&amp;", "&amp;$C75&amp;"; ",""),"")</f>
        <v>#REF!</v>
      </c>
      <c r="EZ75" s="266" t="e">
        <f>IF(AND($K$8=1,#REF!&gt;0),IF((#REF!/#REF!)&lt;0.03,AG$15&amp;", "&amp;AG$16&amp;", "&amp;$A75&amp;", "&amp;$B75&amp;", "&amp;$C75&amp;"; ",""),"")</f>
        <v>#REF!</v>
      </c>
      <c r="FA75" s="50"/>
      <c r="FB75" s="3"/>
      <c r="FC75" s="323"/>
      <c r="FD75" s="10"/>
      <c r="FE75" s="265" t="e">
        <f>IF(AND($Q$8=1,SUM(#REF!,#REF!)&gt;$FC$22,#REF!=0),P$15&amp;", "&amp;P$16&amp;", "&amp;$A75&amp;", "&amp;$B75&amp;", "&amp;$C75&amp;"; ","")</f>
        <v>#REF!</v>
      </c>
      <c r="FF75" s="258" t="e">
        <f>IF(AND($Q$8=1,SUM(#REF!,#REF!)&gt;$FC$22,#REF!=0),Q$15&amp;", "&amp;Q$16&amp;", "&amp;$A75&amp;", "&amp;$B75&amp;", "&amp;$C75&amp;"; ","")</f>
        <v>#REF!</v>
      </c>
      <c r="FG75" s="259" t="e">
        <f>IF(AND($Q$8=1,SUM(#REF!,#REF!)&gt;$FC$22,#REF!=0),R$15&amp;", "&amp;R$16&amp;", "&amp;$A75&amp;", "&amp;$B75&amp;", "&amp;$C75&amp;"; ","")</f>
        <v>#REF!</v>
      </c>
      <c r="FH75" s="258" t="e">
        <f>IF(AND($Q$8=1,SUM(#REF!,#REF!)&gt;$FC$22,#REF!=0),S$15&amp;", "&amp;S$16&amp;", "&amp;$A75&amp;", "&amp;$B75&amp;", "&amp;$C75&amp;"; ","")</f>
        <v>#REF!</v>
      </c>
      <c r="FI75" s="812" t="e">
        <f>IF(AND($Q$8=1,SUM(#REF!,#REF!)&gt;$FC$22,#REF!=0),T$15&amp;", "&amp;T$16&amp;", "&amp;$A75&amp;", "&amp;$B75&amp;", "&amp;$C75&amp;"; ","")</f>
        <v>#REF!</v>
      </c>
      <c r="FJ75" s="266" t="e">
        <f>IF(AND($Q$8=1,SUM(#REF!,#REF!)&gt;$FC$22,#REF!=0),U$15&amp;", "&amp;U$16&amp;", "&amp;$A75&amp;", "&amp;$B75&amp;", "&amp;$C75&amp;"; ","")</f>
        <v>#REF!</v>
      </c>
      <c r="FK75" s="324"/>
      <c r="FL75" s="323"/>
      <c r="FM75" s="10"/>
      <c r="FN75" s="265" t="e">
        <f>IF(AND($R$8=1,SUM(#REF!,#REF!)&gt;0,SUM(#REF!,#REF!)=ABS(#REF!)),P$15&amp;", "&amp;P$16&amp;", "&amp;$A75&amp;", "&amp;$B75&amp;", "&amp;$C75&amp;"; ","")</f>
        <v>#REF!</v>
      </c>
      <c r="FO75" s="258" t="e">
        <f>IF(AND($R$8=1,SUM(#REF!,#REF!)&gt;0,SUM(#REF!,#REF!)=ABS(#REF!)),Q$15&amp;", "&amp;Q$16&amp;", "&amp;$A75&amp;", "&amp;$B75&amp;", "&amp;$C75&amp;"; ","")</f>
        <v>#REF!</v>
      </c>
      <c r="FP75" s="259" t="e">
        <f>IF(AND($R$8=1,SUM(#REF!,#REF!)&gt;0,SUM(#REF!,#REF!)=ABS(#REF!)),R$15&amp;", "&amp;R$16&amp;", "&amp;$A75&amp;", "&amp;$B75&amp;", "&amp;$C75&amp;"; ","")</f>
        <v>#REF!</v>
      </c>
      <c r="FQ75" s="258" t="e">
        <f>IF(AND($R$8=1,SUM(#REF!,#REF!)&gt;0,SUM(#REF!,#REF!)=ABS(#REF!)),S$15&amp;", "&amp;S$16&amp;", "&amp;$A75&amp;", "&amp;$B75&amp;", "&amp;$C75&amp;"; ","")</f>
        <v>#REF!</v>
      </c>
      <c r="FR75" s="812" t="e">
        <f>IF(AND($R$8=1,SUM(#REF!,#REF!)&gt;0,SUM(#REF!,#REF!)=ABS(#REF!)),T$15&amp;", "&amp;T$16&amp;", "&amp;$A75&amp;", "&amp;$B75&amp;", "&amp;$C75&amp;"; ","")</f>
        <v>#REF!</v>
      </c>
      <c r="FS75" s="266" t="e">
        <f>IF(AND($R$8=1,SUM(#REF!,#REF!)&gt;0,SUM(#REF!,#REF!)=ABS(#REF!)),U$15&amp;", "&amp;U$16&amp;", "&amp;$A75&amp;", "&amp;$B75&amp;", "&amp;$C75&amp;"; ","")</f>
        <v>#REF!</v>
      </c>
      <c r="FT75" s="324"/>
      <c r="FU75" s="3"/>
      <c r="FV75" s="3"/>
      <c r="FW75" s="3"/>
      <c r="FX75" s="3"/>
      <c r="FY75" s="3"/>
      <c r="FZ75" s="3"/>
      <c r="GA75" s="3"/>
      <c r="GB75" s="3"/>
      <c r="GC75" s="3"/>
      <c r="GD75" s="323"/>
      <c r="GE75" s="10"/>
      <c r="GF75" s="265" t="e">
        <f>IF(AND($T$8=1,#REF!&gt;0,EU75=""),IF((#REF!/#REF!)&lt;0.25,AB$15&amp;", "&amp;AB$16&amp;", "&amp;$A75&amp;", "&amp;$B75&amp;", "&amp;$C75&amp;"; ",""),"")</f>
        <v>#REF!</v>
      </c>
      <c r="GG75" s="258" t="e">
        <f>IF(AND($T$8=1,#REF!&gt;0,EV75=""),IF((#REF!/#REF!)&lt;0.25,AC$15&amp;", "&amp;AC$16&amp;", "&amp;$A75&amp;", "&amp;$B75&amp;", "&amp;$C75&amp;"; ",""),"")</f>
        <v>#REF!</v>
      </c>
      <c r="GH75" s="259" t="e">
        <f>IF(AND($T$8=1,#REF!&gt;0,EW75=""),IF((#REF!/#REF!)&lt;0.25,AD$15&amp;", "&amp;AD$16&amp;", "&amp;$A75&amp;", "&amp;$B75&amp;", "&amp;$C75&amp;"; ",""),"")</f>
        <v>#REF!</v>
      </c>
      <c r="GI75" s="258" t="e">
        <f>IF(AND($T$8=1,#REF!&gt;0,EX75=""),IF((#REF!/#REF!)&lt;0.25,AE$15&amp;", "&amp;AE$16&amp;", "&amp;$A75&amp;", "&amp;$B75&amp;", "&amp;$C75&amp;"; ",""),"")</f>
        <v>#REF!</v>
      </c>
      <c r="GJ75" s="812" t="e">
        <f>IF(AND($T$8=1,#REF!&gt;0,EY75=""),IF((#REF!/#REF!)&lt;0.25,AF$15&amp;", "&amp;AF$16&amp;", "&amp;$A75&amp;", "&amp;$B75&amp;", "&amp;$C75&amp;"; ",""),"")</f>
        <v>#REF!</v>
      </c>
      <c r="GK75" s="266" t="e">
        <f>IF(AND($T$8=1,#REF!&gt;0,EZ75=""),IF((#REF!/#REF!)&lt;0.25,AG$15&amp;", "&amp;AG$16&amp;", "&amp;$A75&amp;", "&amp;$B75&amp;", "&amp;$C75&amp;"; ",""),"")</f>
        <v>#REF!</v>
      </c>
      <c r="GL75" s="324"/>
      <c r="GM75" s="323"/>
      <c r="GN75" s="10"/>
      <c r="GO75" s="265" t="e">
        <f>IF(AND($U$8=1,$B75="Long length",#REF!&lt;&gt;0),D$15&amp;", "&amp;D$16&amp;", "&amp;$A75&amp;", "&amp;$B75&amp;", "&amp;$C75&amp;"; ","")</f>
        <v>#REF!</v>
      </c>
      <c r="GP75" s="258" t="e">
        <f>IF(AND($U$8=1,$B75="Long length",#REF!&lt;&gt;0),E$15&amp;", "&amp;E$16&amp;", "&amp;$A75&amp;", "&amp;$B75&amp;", "&amp;$C75&amp;"; ","")</f>
        <v>#REF!</v>
      </c>
      <c r="GQ75" s="259" t="e">
        <f>IF(AND($U$8=1,$B75="Long length",#REF!&lt;&gt;0),F$15&amp;", "&amp;F$16&amp;", "&amp;$A75&amp;", "&amp;$B75&amp;", "&amp;$C75&amp;"; ","")</f>
        <v>#REF!</v>
      </c>
      <c r="GR75" s="258" t="e">
        <f>IF(AND($U$8=1,$B75="Long length",#REF!&lt;&gt;0),G$15&amp;", "&amp;G$16&amp;", "&amp;$A75&amp;", "&amp;$B75&amp;", "&amp;$C75&amp;"; ","")</f>
        <v>#REF!</v>
      </c>
      <c r="GS75" s="812" t="e">
        <f>IF(AND($U$8=1,$B75="Long length",#REF!&lt;&gt;0),H$15&amp;", "&amp;H$16&amp;", "&amp;$A75&amp;", "&amp;$B75&amp;", "&amp;$C75&amp;"; ","")</f>
        <v>#REF!</v>
      </c>
      <c r="GT75" s="266" t="e">
        <f>IF(AND($U$8=1,$B75="Long length",#REF!&lt;&gt;0),I$15&amp;", "&amp;I$16&amp;", "&amp;$A75&amp;", "&amp;$B75&amp;", "&amp;$C75&amp;"; ","")</f>
        <v>#REF!</v>
      </c>
      <c r="GU75" s="324"/>
    </row>
    <row r="76" spans="1:203" ht="13.5" x14ac:dyDescent="0.2">
      <c r="A76" s="3" t="s">
        <v>11305</v>
      </c>
      <c r="B76" s="3" t="s">
        <v>11274</v>
      </c>
      <c r="C76" s="3" t="s">
        <v>11275</v>
      </c>
      <c r="E76" s="295"/>
      <c r="F76" s="10"/>
      <c r="G76" s="264" t="e">
        <f>IF(AND($D$8=1,#REF!&gt;0),P$15&amp;", "&amp;P$16&amp;", "&amp;$A76&amp;", "&amp;$B76&amp;", "&amp;$C76&amp;"; ","")</f>
        <v>#REF!</v>
      </c>
      <c r="H76" s="255" t="e">
        <f>IF(AND($D$8=1,#REF!&gt;0),Q$15&amp;", "&amp;Q$16&amp;", "&amp;$A76&amp;", "&amp;$B76&amp;", "&amp;$C76&amp;"; ","")</f>
        <v>#REF!</v>
      </c>
      <c r="I76" s="256" t="e">
        <f>IF(AND($D$8=1,#REF!&gt;0),R$15&amp;", "&amp;R$16&amp;", "&amp;$A76&amp;", "&amp;$B76&amp;", "&amp;$C76&amp;"; ","")</f>
        <v>#REF!</v>
      </c>
      <c r="J76" s="255" t="e">
        <f>IF(AND($D$8=1,#REF!&gt;0),S$15&amp;", "&amp;S$16&amp;", "&amp;$A76&amp;", "&amp;$B76&amp;", "&amp;$C76&amp;"; ","")</f>
        <v>#REF!</v>
      </c>
      <c r="K76" s="298" t="e">
        <f>IF(AND($D$8=1,#REF!&gt;0),T$15&amp;", "&amp;T$16&amp;", "&amp;$A76&amp;", "&amp;$B76&amp;", "&amp;$C76&amp;"; ","")</f>
        <v>#REF!</v>
      </c>
      <c r="L76" s="293" t="e">
        <f>IF(AND($D$8=1,#REF!&gt;0),U$15&amp;", "&amp;U$16&amp;", "&amp;$A76&amp;", "&amp;$B76&amp;", "&amp;$C76&amp;"; ","")</f>
        <v>#REF!</v>
      </c>
      <c r="M76" s="50"/>
      <c r="N76" s="295"/>
      <c r="O76" s="10"/>
      <c r="P76" s="264" t="e">
        <f>IF(AND($E$8=1,#REF!&lt;0),D$14&amp;", "&amp;D$15&amp;", "&amp;D$16&amp;", "&amp;$A76&amp;", "&amp;$B76&amp;", "&amp;$C76&amp;"; ","")</f>
        <v>#REF!</v>
      </c>
      <c r="Q76" s="255" t="e">
        <f>IF(AND($E$8=1,#REF!&lt;0),E$14&amp;", "&amp;E$15&amp;", "&amp;E$16&amp;", "&amp;$A76&amp;", "&amp;$B76&amp;", "&amp;$C76&amp;"; ","")</f>
        <v>#REF!</v>
      </c>
      <c r="R76" s="256" t="e">
        <f>IF(AND($E$8=1,#REF!&lt;0),F$14&amp;", "&amp;F$15&amp;", "&amp;F$16&amp;", "&amp;$A76&amp;", "&amp;$B76&amp;", "&amp;$C76&amp;"; ","")</f>
        <v>#REF!</v>
      </c>
      <c r="S76" s="255" t="e">
        <f>IF(AND($E$8=1,#REF!&lt;0),G$14&amp;", "&amp;G$15&amp;", "&amp;G$16&amp;", "&amp;$A76&amp;", "&amp;$B76&amp;", "&amp;$C76&amp;"; ","")</f>
        <v>#REF!</v>
      </c>
      <c r="T76" s="298" t="e">
        <f>IF(AND($E$8=1,#REF!&lt;0),H$14&amp;", "&amp;H$15&amp;", "&amp;H$16&amp;", "&amp;$A76&amp;", "&amp;$B76&amp;", "&amp;$C76&amp;"; ","")</f>
        <v>#REF!</v>
      </c>
      <c r="U76" s="298" t="e">
        <f>IF(AND($E$8=1,#REF!&lt;0),I$14&amp;", "&amp;I$15&amp;", "&amp;I$16&amp;", "&amp;$A76&amp;", "&amp;$B76&amp;", "&amp;$C76&amp;"; ","")</f>
        <v>#REF!</v>
      </c>
      <c r="V76" s="264" t="e">
        <f>IF(AND($E$8=1,#REF!&lt;0),J$14&amp;", "&amp;J$15&amp;", "&amp;J$16&amp;", "&amp;$A76&amp;", "&amp;$B76&amp;", "&amp;$C76&amp;"; ","")</f>
        <v>#REF!</v>
      </c>
      <c r="W76" s="255" t="e">
        <f>IF(AND($E$8=1,#REF!&lt;0),K$14&amp;", "&amp;K$15&amp;", "&amp;K$16&amp;", "&amp;$A76&amp;", "&amp;$B76&amp;", "&amp;$C76&amp;"; ","")</f>
        <v>#REF!</v>
      </c>
      <c r="X76" s="256" t="e">
        <f>IF(AND($E$8=1,#REF!&lt;0),L$14&amp;", "&amp;L$15&amp;", "&amp;L$16&amp;", "&amp;$A76&amp;", "&amp;$B76&amp;", "&amp;$C76&amp;"; ","")</f>
        <v>#REF!</v>
      </c>
      <c r="Y76" s="255" t="e">
        <f>IF(AND($E$8=1,#REF!&lt;0),M$14&amp;", "&amp;M$15&amp;", "&amp;M$16&amp;", "&amp;$A76&amp;", "&amp;$B76&amp;", "&amp;$C76&amp;"; ","")</f>
        <v>#REF!</v>
      </c>
      <c r="Z76" s="298" t="e">
        <f>IF(AND($E$8=1,#REF!&lt;0),N$14&amp;", "&amp;N$15&amp;", "&amp;N$16&amp;", "&amp;$A76&amp;", "&amp;$B76&amp;", "&amp;$C76&amp;"; ","")</f>
        <v>#REF!</v>
      </c>
      <c r="AA76" s="298" t="e">
        <f>IF(AND($E$8=1,#REF!&lt;0),O$14&amp;", "&amp;O$15&amp;", "&amp;O$16&amp;", "&amp;$A76&amp;", "&amp;$B76&amp;", "&amp;$C76&amp;"; ","")</f>
        <v>#REF!</v>
      </c>
      <c r="AB76" s="264" t="e">
        <f>IF(AND($E$8=1,#REF!&lt;0),V$14&amp;", "&amp;V$15&amp;", "&amp;V$16&amp;", "&amp;$A76&amp;", "&amp;$B76&amp;", "&amp;$C76&amp;"; ","")</f>
        <v>#REF!</v>
      </c>
      <c r="AC76" s="255" t="e">
        <f>IF(AND($E$8=1,#REF!&lt;0),W$14&amp;", "&amp;W$15&amp;", "&amp;W$16&amp;", "&amp;$A76&amp;", "&amp;$B76&amp;", "&amp;$C76&amp;"; ","")</f>
        <v>#REF!</v>
      </c>
      <c r="AD76" s="256" t="e">
        <f>IF(AND($E$8=1,#REF!&lt;0),X$14&amp;", "&amp;X$15&amp;", "&amp;X$16&amp;", "&amp;$A76&amp;", "&amp;$B76&amp;", "&amp;$C76&amp;"; ","")</f>
        <v>#REF!</v>
      </c>
      <c r="AE76" s="257" t="e">
        <f>IF(AND($E$8=1,#REF!&lt;0),Y$14&amp;", "&amp;Y$15&amp;", "&amp;Y$16&amp;", "&amp;$A76&amp;", "&amp;$B76&amp;", "&amp;$C76&amp;"; ","")</f>
        <v>#REF!</v>
      </c>
      <c r="AF76" s="256" t="e">
        <f>IF(AND($E$8=1,#REF!&lt;0),Z$14&amp;", "&amp;Z$15&amp;", "&amp;Z$16&amp;", "&amp;$A76&amp;", "&amp;$B76&amp;", "&amp;$C76&amp;"; ","")</f>
        <v>#REF!</v>
      </c>
      <c r="AG76" s="298" t="e">
        <f>IF(AND($E$8=1,#REF!&lt;0),AA$14&amp;", "&amp;AA$15&amp;", "&amp;AA$16&amp;", "&amp;$A76&amp;", "&amp;$B76&amp;", "&amp;$C76&amp;"; ","")</f>
        <v>#REF!</v>
      </c>
      <c r="AH76" s="264" t="e">
        <f>IF(AND($E$8=1,#REF!&lt;0),AB$14&amp;", "&amp;AB$15&amp;", "&amp;AB$16&amp;", "&amp;$A76&amp;", "&amp;$B76&amp;", "&amp;$C76&amp;"; ","")</f>
        <v>#REF!</v>
      </c>
      <c r="AI76" s="255" t="e">
        <f>IF(AND($E$8=1,#REF!&lt;0),AC$14&amp;", "&amp;AC$15&amp;", "&amp;AC$16&amp;", "&amp;$A76&amp;", "&amp;$B76&amp;", "&amp;$C76&amp;"; ","")</f>
        <v>#REF!</v>
      </c>
      <c r="AJ76" s="256" t="e">
        <f>IF(AND($E$8=1,#REF!&lt;0),AD$14&amp;", "&amp;AD$15&amp;", "&amp;AD$16&amp;", "&amp;$A76&amp;", "&amp;$B76&amp;", "&amp;$C76&amp;"; ","")</f>
        <v>#REF!</v>
      </c>
      <c r="AK76" s="257" t="e">
        <f>IF(AND($E$8=1,#REF!&lt;0),AE$14&amp;", "&amp;AE$15&amp;", "&amp;AE$16&amp;", "&amp;$A76&amp;", "&amp;$B76&amp;", "&amp;$C76&amp;"; ","")</f>
        <v>#REF!</v>
      </c>
      <c r="AL76" s="256" t="e">
        <f>IF(AND($E$8=1,#REF!&lt;0),AF$14&amp;", "&amp;AF$15&amp;", "&amp;AF$16&amp;", "&amp;$A76&amp;", "&amp;$B76&amp;", "&amp;$C76&amp;"; ","")</f>
        <v>#REF!</v>
      </c>
      <c r="AM76" s="802" t="e">
        <f>IF(AND($E$8=1,#REF!&lt;0),AG$14&amp;", "&amp;AG$15&amp;", "&amp;AG$16&amp;", "&amp;$A76&amp;", "&amp;$B76&amp;", "&amp;$C76&amp;"; ","")</f>
        <v>#REF!</v>
      </c>
      <c r="AN76" s="50"/>
      <c r="AO76" s="295"/>
      <c r="AP76" s="10"/>
      <c r="AQ76" s="264" t="e">
        <f>IF(AND($F$8=1,ABS(#REF!)&lt;&gt;INT(ABS(#REF!))),D$14&amp;", "&amp;D$15&amp;", "&amp;D$16&amp;", "&amp;$A76&amp;", "&amp;$B76&amp;", "&amp;$C76&amp;"; ","")</f>
        <v>#REF!</v>
      </c>
      <c r="AR76" s="255" t="e">
        <f>IF(AND($F$8=1,ABS(#REF!)&lt;&gt;INT(ABS(#REF!))),E$14&amp;", "&amp;E$15&amp;", "&amp;E$16&amp;", "&amp;$A76&amp;", "&amp;$B76&amp;", "&amp;$C76&amp;"; ","")</f>
        <v>#REF!</v>
      </c>
      <c r="AS76" s="256" t="e">
        <f>IF(AND($F$8=1,ABS(#REF!)&lt;&gt;INT(ABS(#REF!))),F$14&amp;", "&amp;F$15&amp;", "&amp;F$16&amp;", "&amp;$A76&amp;", "&amp;$B76&amp;", "&amp;$C76&amp;"; ","")</f>
        <v>#REF!</v>
      </c>
      <c r="AT76" s="255" t="e">
        <f>IF(AND($F$8=1,ABS(#REF!)&lt;&gt;INT(ABS(#REF!))),G$14&amp;", "&amp;G$15&amp;", "&amp;G$16&amp;", "&amp;$A76&amp;", "&amp;$B76&amp;", "&amp;$C76&amp;"; ","")</f>
        <v>#REF!</v>
      </c>
      <c r="AU76" s="298" t="e">
        <f>IF(AND($F$8=1,ABS(#REF!)&lt;&gt;INT(ABS(#REF!))),H$14&amp;", "&amp;H$15&amp;", "&amp;H$16&amp;", "&amp;$A76&amp;", "&amp;$B76&amp;", "&amp;$C76&amp;"; ","")</f>
        <v>#REF!</v>
      </c>
      <c r="AV76" s="298" t="e">
        <f>IF(AND($F$8=1,ABS(#REF!)&lt;&gt;INT(ABS(#REF!))),I$14&amp;", "&amp;I$15&amp;", "&amp;I$16&amp;", "&amp;$A76&amp;", "&amp;$B76&amp;", "&amp;$C76&amp;"; ","")</f>
        <v>#REF!</v>
      </c>
      <c r="AW76" s="264" t="e">
        <f>IF(AND($F$8=1,ABS(#REF!)&lt;&gt;INT(ABS(#REF!))),J$14&amp;", "&amp;J$15&amp;", "&amp;J$16&amp;", "&amp;$A76&amp;", "&amp;$B76&amp;", "&amp;$C76&amp;"; ","")</f>
        <v>#REF!</v>
      </c>
      <c r="AX76" s="255" t="e">
        <f>IF(AND($F$8=1,ABS(#REF!)&lt;&gt;INT(ABS(#REF!))),K$14&amp;", "&amp;K$15&amp;", "&amp;K$16&amp;", "&amp;$A76&amp;", "&amp;$B76&amp;", "&amp;$C76&amp;"; ","")</f>
        <v>#REF!</v>
      </c>
      <c r="AY76" s="256" t="e">
        <f>IF(AND($F$8=1,ABS(#REF!)&lt;&gt;INT(ABS(#REF!))),L$14&amp;", "&amp;L$15&amp;", "&amp;L$16&amp;", "&amp;$A76&amp;", "&amp;$B76&amp;", "&amp;$C76&amp;"; ","")</f>
        <v>#REF!</v>
      </c>
      <c r="AZ76" s="255" t="e">
        <f>IF(AND($F$8=1,ABS(#REF!)&lt;&gt;INT(ABS(#REF!))),M$14&amp;", "&amp;M$15&amp;", "&amp;M$16&amp;", "&amp;$A76&amp;", "&amp;$B76&amp;", "&amp;$C76&amp;"; ","")</f>
        <v>#REF!</v>
      </c>
      <c r="BA76" s="298" t="e">
        <f>IF(AND($F$8=1,ABS(#REF!)&lt;&gt;INT(ABS(#REF!))),N$14&amp;", "&amp;N$15&amp;", "&amp;N$16&amp;", "&amp;$A76&amp;", "&amp;$B76&amp;", "&amp;$C76&amp;"; ","")</f>
        <v>#REF!</v>
      </c>
      <c r="BB76" s="802" t="e">
        <f>IF(AND($F$8=1,ABS(#REF!)&lt;&gt;INT(ABS(#REF!))),O$14&amp;", "&amp;O$15&amp;", "&amp;O$16&amp;", "&amp;$A76&amp;", "&amp;$B76&amp;", "&amp;$C76&amp;"; ","")</f>
        <v>#REF!</v>
      </c>
      <c r="BC76" s="264" t="e">
        <f>IF(AND($F$8=1,ABS(#REF!)&lt;&gt;INT(ABS(#REF!))),P$14&amp;", "&amp;P$15&amp;", "&amp;P$16&amp;", "&amp;$A76&amp;", "&amp;$B76&amp;", "&amp;$C76&amp;"; ","")</f>
        <v>#REF!</v>
      </c>
      <c r="BD76" s="255" t="e">
        <f>IF(AND($F$8=1,ABS(#REF!)&lt;&gt;INT(ABS(#REF!))),Q$14&amp;", "&amp;Q$15&amp;", "&amp;Q$16&amp;", "&amp;$A76&amp;", "&amp;$B76&amp;", "&amp;$C76&amp;"; ","")</f>
        <v>#REF!</v>
      </c>
      <c r="BE76" s="256" t="e">
        <f>IF(AND($F$8=1,ABS(#REF!)&lt;&gt;INT(ABS(#REF!))),R$14&amp;", "&amp;R$15&amp;", "&amp;R$16&amp;", "&amp;$A76&amp;", "&amp;$B76&amp;", "&amp;$C76&amp;"; ","")</f>
        <v>#REF!</v>
      </c>
      <c r="BF76" s="255" t="e">
        <f>IF(AND($F$8=1,ABS(#REF!)&lt;&gt;INT(ABS(#REF!))),S$14&amp;", "&amp;S$15&amp;", "&amp;S$16&amp;", "&amp;$A76&amp;", "&amp;$B76&amp;", "&amp;$C76&amp;"; ","")</f>
        <v>#REF!</v>
      </c>
      <c r="BG76" s="298" t="e">
        <f>IF(AND($F$8=1,ABS(#REF!)&lt;&gt;INT(ABS(#REF!))),T$14&amp;", "&amp;T$15&amp;", "&amp;T$16&amp;", "&amp;$A76&amp;", "&amp;$B76&amp;", "&amp;$C76&amp;"; ","")</f>
        <v>#REF!</v>
      </c>
      <c r="BH76" s="802" t="e">
        <f>IF(AND($F$8=1,ABS(#REF!)&lt;&gt;INT(ABS(#REF!))),U$14&amp;", "&amp;U$15&amp;", "&amp;U$16&amp;", "&amp;$A76&amp;", "&amp;$B76&amp;", "&amp;$C76&amp;"; ","")</f>
        <v>#REF!</v>
      </c>
      <c r="BI76" s="264" t="e">
        <f>IF(AND($F$8=1,ABS(#REF!)&lt;&gt;INT(ABS(#REF!))),V$14&amp;", "&amp;V$15&amp;", "&amp;V$16&amp;", "&amp;$A76&amp;", "&amp;$B76&amp;", "&amp;$C76&amp;"; ","")</f>
        <v>#REF!</v>
      </c>
      <c r="BJ76" s="255" t="e">
        <f>IF(AND($F$8=1,ABS(#REF!)&lt;&gt;INT(ABS(#REF!))),W$14&amp;", "&amp;W$15&amp;", "&amp;W$16&amp;", "&amp;$A76&amp;", "&amp;$B76&amp;", "&amp;$C76&amp;"; ","")</f>
        <v>#REF!</v>
      </c>
      <c r="BK76" s="256" t="e">
        <f>IF(AND($F$8=1,ABS(#REF!)&lt;&gt;INT(ABS(#REF!))),X$14&amp;", "&amp;X$15&amp;", "&amp;X$16&amp;", "&amp;$A76&amp;", "&amp;$B76&amp;", "&amp;$C76&amp;"; ","")</f>
        <v>#REF!</v>
      </c>
      <c r="BL76" s="255" t="e">
        <f>IF(AND($F$8=1,ABS(#REF!)&lt;&gt;INT(ABS(#REF!))),Y$14&amp;", "&amp;Y$15&amp;", "&amp;Y$16&amp;", "&amp;$A76&amp;", "&amp;$B76&amp;", "&amp;$C76&amp;"; ","")</f>
        <v>#REF!</v>
      </c>
      <c r="BM76" s="298" t="e">
        <f>IF(AND($F$8=1,ABS(#REF!)&lt;&gt;INT(ABS(#REF!))),Z$14&amp;", "&amp;Z$15&amp;", "&amp;Z$16&amp;", "&amp;$A76&amp;", "&amp;$B76&amp;", "&amp;$C76&amp;"; ","")</f>
        <v>#REF!</v>
      </c>
      <c r="BN76" s="802" t="e">
        <f>IF(AND($F$8=1,ABS(#REF!)&lt;&gt;INT(ABS(#REF!))),AA$14&amp;", "&amp;AA$15&amp;", "&amp;AA$16&amp;", "&amp;$A76&amp;", "&amp;$B76&amp;", "&amp;$C76&amp;"; ","")</f>
        <v>#REF!</v>
      </c>
      <c r="BO76" s="50"/>
      <c r="BP76" s="295"/>
      <c r="BQ76" s="10"/>
      <c r="BR76" s="286"/>
      <c r="BS76" s="287"/>
      <c r="BT76" s="301"/>
      <c r="BU76" s="287"/>
      <c r="BV76" s="303"/>
      <c r="BW76" s="303"/>
      <c r="BX76" s="286"/>
      <c r="BY76" s="287"/>
      <c r="BZ76" s="301"/>
      <c r="CA76" s="287"/>
      <c r="CB76" s="303"/>
      <c r="CC76" s="804"/>
      <c r="CD76" s="303"/>
      <c r="CE76" s="808"/>
      <c r="CF76" s="303"/>
      <c r="CG76" s="808"/>
      <c r="CH76" s="303"/>
      <c r="CI76" s="303"/>
      <c r="CJ76" s="286"/>
      <c r="CK76" s="287"/>
      <c r="CL76" s="301"/>
      <c r="CM76" s="287"/>
      <c r="CN76" s="303"/>
      <c r="CO76" s="302"/>
      <c r="CP76" s="50"/>
      <c r="CQ76" s="3"/>
      <c r="CR76" s="3"/>
      <c r="CS76" s="3"/>
      <c r="CT76" s="3"/>
      <c r="CU76" s="38" t="s">
        <v>124</v>
      </c>
      <c r="CV76" s="872" t="e">
        <f>CV$46</f>
        <v>#REF!</v>
      </c>
      <c r="CW76" s="873" t="e">
        <f>CW$46</f>
        <v>#REF!</v>
      </c>
      <c r="CX76" s="828" t="e">
        <f>CV$46</f>
        <v>#REF!</v>
      </c>
      <c r="CY76" s="825" t="e">
        <f>CW$46</f>
        <v>#REF!</v>
      </c>
      <c r="CZ76" s="784" t="e">
        <f>CV$46</f>
        <v>#REF!</v>
      </c>
      <c r="DA76" s="785" t="e">
        <f>CW$46</f>
        <v>#REF!</v>
      </c>
      <c r="DB76" s="874" t="e">
        <f>DB$46</f>
        <v>#REF!</v>
      </c>
      <c r="DC76" s="873" t="e">
        <f>DC$46</f>
        <v>#REF!</v>
      </c>
      <c r="DD76" s="828" t="e">
        <f>DB$46</f>
        <v>#REF!</v>
      </c>
      <c r="DE76" s="825" t="e">
        <f>DC$46</f>
        <v>#REF!</v>
      </c>
      <c r="DF76" s="784" t="e">
        <f>DB$46</f>
        <v>#REF!</v>
      </c>
      <c r="DG76" s="785" t="e">
        <f>DC$46</f>
        <v>#REF!</v>
      </c>
      <c r="DH76" s="874" t="e">
        <f>DH$46</f>
        <v>#REF!</v>
      </c>
      <c r="DI76" s="873" t="e">
        <f>DI$46</f>
        <v>#REF!</v>
      </c>
      <c r="DJ76" s="828" t="e">
        <f>DH$46</f>
        <v>#REF!</v>
      </c>
      <c r="DK76" s="825" t="e">
        <f>DI$46</f>
        <v>#REF!</v>
      </c>
      <c r="DL76" s="784" t="e">
        <f>DH$46</f>
        <v>#REF!</v>
      </c>
      <c r="DM76" s="785" t="e">
        <f>DI$46</f>
        <v>#REF!</v>
      </c>
      <c r="DN76" s="874" t="e">
        <f>DN$46</f>
        <v>#REF!</v>
      </c>
      <c r="DO76" s="873" t="e">
        <f>DO$46</f>
        <v>#REF!</v>
      </c>
      <c r="DP76" s="828" t="e">
        <f>DN$46</f>
        <v>#REF!</v>
      </c>
      <c r="DQ76" s="825" t="e">
        <f>DO$46</f>
        <v>#REF!</v>
      </c>
      <c r="DR76" s="784" t="e">
        <f>DN$46</f>
        <v>#REF!</v>
      </c>
      <c r="DS76" s="785" t="e">
        <f>DO$46</f>
        <v>#REF!</v>
      </c>
      <c r="DT76" s="874" t="e">
        <f>DT$46</f>
        <v>#REF!</v>
      </c>
      <c r="DU76" s="873" t="e">
        <f>DU$46</f>
        <v>#REF!</v>
      </c>
      <c r="DV76" s="828" t="e">
        <f>DT$46</f>
        <v>#REF!</v>
      </c>
      <c r="DW76" s="825" t="e">
        <f>DU$46</f>
        <v>#REF!</v>
      </c>
      <c r="DX76" s="784" t="e">
        <f>DT$46</f>
        <v>#REF!</v>
      </c>
      <c r="DY76" s="785" t="e">
        <f>DU$46</f>
        <v>#REF!</v>
      </c>
      <c r="DZ76" s="3"/>
      <c r="EA76" s="295"/>
      <c r="EB76" s="10"/>
      <c r="EC76" s="264" t="e">
        <f>IF(AND($I$8=1,#REF!&lt;&gt;ROUND(#REF!,2)),AB$15&amp;", "&amp;AB$16&amp;", "&amp;$A76&amp;", "&amp;$B76&amp;", "&amp;$C76&amp;"; ","")</f>
        <v>#REF!</v>
      </c>
      <c r="ED76" s="255" t="e">
        <f>IF(AND($I$8=1,#REF!&lt;&gt;ROUND(#REF!,2)),AC$15&amp;", "&amp;AC$16&amp;", "&amp;$A76&amp;", "&amp;$B76&amp;", "&amp;$C76&amp;"; ","")</f>
        <v>#REF!</v>
      </c>
      <c r="EE76" s="256" t="e">
        <f>IF(AND($I$8=1,#REF!&lt;&gt;ROUND(#REF!,2)),AD$15&amp;", "&amp;AD$16&amp;", "&amp;$A76&amp;", "&amp;$B76&amp;", "&amp;$C76&amp;"; ","")</f>
        <v>#REF!</v>
      </c>
      <c r="EF76" s="255" t="e">
        <f>IF(AND($I$8=1,#REF!&lt;&gt;ROUND(#REF!,2)),AE$15&amp;", "&amp;AE$16&amp;", "&amp;$A76&amp;", "&amp;$B76&amp;", "&amp;$C76&amp;"; ","")</f>
        <v>#REF!</v>
      </c>
      <c r="EG76" s="298" t="e">
        <f>IF(AND($I$8=1,#REF!&lt;&gt;ROUND(#REF!,2)),AF$15&amp;", "&amp;AF$16&amp;", "&amp;$A76&amp;", "&amp;$B76&amp;", "&amp;$C76&amp;"; ","")</f>
        <v>#REF!</v>
      </c>
      <c r="EH76" s="293" t="e">
        <f>IF(AND($I$8=1,#REF!&lt;&gt;ROUND(#REF!,2)),AG$15&amp;", "&amp;AG$16&amp;", "&amp;$A76&amp;", "&amp;$B76&amp;", "&amp;$C76&amp;"; ","")</f>
        <v>#REF!</v>
      </c>
      <c r="EI76" s="50"/>
      <c r="EJ76" s="295"/>
      <c r="EK76" s="10"/>
      <c r="EL76" s="264" t="e">
        <f>IF(AND($J$8=1,#REF!&gt;#REF!),AB$15&amp;", "&amp;AB$16&amp;", "&amp;$A76&amp;", "&amp;$B76&amp;", "&amp;$C76&amp;"; ","")</f>
        <v>#REF!</v>
      </c>
      <c r="EM76" s="255" t="e">
        <f>IF(AND($J$8=1,#REF!&gt;#REF!),AC$15&amp;", "&amp;AC$16&amp;", "&amp;$A76&amp;", "&amp;$B76&amp;", "&amp;$C76&amp;"; ","")</f>
        <v>#REF!</v>
      </c>
      <c r="EN76" s="256" t="e">
        <f>IF(AND($J$8=1,#REF!&gt;#REF!),AD$15&amp;", "&amp;AD$16&amp;", "&amp;$A76&amp;", "&amp;$B76&amp;", "&amp;$C76&amp;"; ","")</f>
        <v>#REF!</v>
      </c>
      <c r="EO76" s="255" t="e">
        <f>IF(AND($J$8=1,#REF!&gt;#REF!),AE$15&amp;", "&amp;AE$16&amp;", "&amp;$A76&amp;", "&amp;$B76&amp;", "&amp;$C76&amp;"; ","")</f>
        <v>#REF!</v>
      </c>
      <c r="EP76" s="254" t="e">
        <f>IF(AND($J$8=1,#REF!&gt;#REF!),AF$15&amp;", "&amp;AF$16&amp;", "&amp;$A76&amp;", "&amp;$B76&amp;", "&amp;$C76&amp;"; ","")</f>
        <v>#REF!</v>
      </c>
      <c r="EQ76" s="293" t="e">
        <f>IF(AND($J$8=1,#REF!&gt;#REF!),AG$15&amp;", "&amp;AG$16&amp;", "&amp;$A76&amp;", "&amp;$B76&amp;", "&amp;$C76&amp;"; ","")</f>
        <v>#REF!</v>
      </c>
      <c r="ER76" s="50"/>
      <c r="ES76" s="295"/>
      <c r="ET76" s="10"/>
      <c r="EU76" s="264" t="e">
        <f>IF(AND($K$8=1,#REF!&gt;0),IF((#REF!/#REF!)&lt;0.03,AB$15&amp;", "&amp;AB$16&amp;", "&amp;$A76&amp;", "&amp;$B76&amp;", "&amp;$C76&amp;"; ",""),"")</f>
        <v>#REF!</v>
      </c>
      <c r="EV76" s="255" t="e">
        <f>IF(AND($K$8=1,#REF!&gt;0),IF((#REF!/#REF!)&lt;0.03,AC$15&amp;", "&amp;AC$16&amp;", "&amp;$A76&amp;", "&amp;$B76&amp;", "&amp;$C76&amp;"; ",""),"")</f>
        <v>#REF!</v>
      </c>
      <c r="EW76" s="256" t="e">
        <f>IF(AND($K$8=1,#REF!&gt;0),IF((#REF!/#REF!)&lt;0.03,AD$15&amp;", "&amp;AD$16&amp;", "&amp;$A76&amp;", "&amp;$B76&amp;", "&amp;$C76&amp;"; ",""),"")</f>
        <v>#REF!</v>
      </c>
      <c r="EX76" s="255" t="e">
        <f>IF(AND($K$8=1,#REF!&gt;0),IF((#REF!/#REF!)&lt;0.03,AE$15&amp;", "&amp;AE$16&amp;", "&amp;$A76&amp;", "&amp;$B76&amp;", "&amp;$C76&amp;"; ",""),"")</f>
        <v>#REF!</v>
      </c>
      <c r="EY76" s="254" t="e">
        <f>IF(AND($K$8=1,#REF!&gt;0),IF((#REF!/#REF!)&lt;0.03,AF$15&amp;", "&amp;AF$16&amp;", "&amp;$A76&amp;", "&amp;$B76&amp;", "&amp;$C76&amp;"; ",""),"")</f>
        <v>#REF!</v>
      </c>
      <c r="EZ76" s="293" t="e">
        <f>IF(AND($K$8=1,#REF!&gt;0),IF((#REF!/#REF!)&lt;0.03,AG$15&amp;", "&amp;AG$16&amp;", "&amp;$A76&amp;", "&amp;$B76&amp;", "&amp;$C76&amp;"; ",""),"")</f>
        <v>#REF!</v>
      </c>
      <c r="FA76" s="50"/>
      <c r="FB76" s="3"/>
      <c r="FC76" s="323"/>
      <c r="FD76" s="10"/>
      <c r="FE76" s="264" t="e">
        <f>IF(AND($Q$8=1,SUM(#REF!,#REF!)&gt;$FC$22,#REF!=0),P$15&amp;", "&amp;P$16&amp;", "&amp;$A76&amp;", "&amp;$B76&amp;", "&amp;$C76&amp;"; ","")</f>
        <v>#REF!</v>
      </c>
      <c r="FF76" s="255" t="e">
        <f>IF(AND($Q$8=1,SUM(#REF!,#REF!)&gt;$FC$22,#REF!=0),Q$15&amp;", "&amp;Q$16&amp;", "&amp;$A76&amp;", "&amp;$B76&amp;", "&amp;$C76&amp;"; ","")</f>
        <v>#REF!</v>
      </c>
      <c r="FG76" s="256" t="e">
        <f>IF(AND($Q$8=1,SUM(#REF!,#REF!)&gt;$FC$22,#REF!=0),R$15&amp;", "&amp;R$16&amp;", "&amp;$A76&amp;", "&amp;$B76&amp;", "&amp;$C76&amp;"; ","")</f>
        <v>#REF!</v>
      </c>
      <c r="FH76" s="255" t="e">
        <f>IF(AND($Q$8=1,SUM(#REF!,#REF!)&gt;$FC$22,#REF!=0),S$15&amp;", "&amp;S$16&amp;", "&amp;$A76&amp;", "&amp;$B76&amp;", "&amp;$C76&amp;"; ","")</f>
        <v>#REF!</v>
      </c>
      <c r="FI76" s="254" t="e">
        <f>IF(AND($Q$8=1,SUM(#REF!,#REF!)&gt;$FC$22,#REF!=0),T$15&amp;", "&amp;T$16&amp;", "&amp;$A76&amp;", "&amp;$B76&amp;", "&amp;$C76&amp;"; ","")</f>
        <v>#REF!</v>
      </c>
      <c r="FJ76" s="293" t="e">
        <f>IF(AND($Q$8=1,SUM(#REF!,#REF!)&gt;$FC$22,#REF!=0),U$15&amp;", "&amp;U$16&amp;", "&amp;$A76&amp;", "&amp;$B76&amp;", "&amp;$C76&amp;"; ","")</f>
        <v>#REF!</v>
      </c>
      <c r="FK76" s="324"/>
      <c r="FL76" s="323"/>
      <c r="FM76" s="10"/>
      <c r="FN76" s="264" t="e">
        <f>IF(AND($R$8=1,SUM(#REF!,#REF!)&gt;0,SUM(#REF!,#REF!)=ABS(#REF!)),P$15&amp;", "&amp;P$16&amp;", "&amp;$A76&amp;", "&amp;$B76&amp;", "&amp;$C76&amp;"; ","")</f>
        <v>#REF!</v>
      </c>
      <c r="FO76" s="255" t="e">
        <f>IF(AND($R$8=1,SUM(#REF!,#REF!)&gt;0,SUM(#REF!,#REF!)=ABS(#REF!)),Q$15&amp;", "&amp;Q$16&amp;", "&amp;$A76&amp;", "&amp;$B76&amp;", "&amp;$C76&amp;"; ","")</f>
        <v>#REF!</v>
      </c>
      <c r="FP76" s="256" t="e">
        <f>IF(AND($R$8=1,SUM(#REF!,#REF!)&gt;0,SUM(#REF!,#REF!)=ABS(#REF!)),R$15&amp;", "&amp;R$16&amp;", "&amp;$A76&amp;", "&amp;$B76&amp;", "&amp;$C76&amp;"; ","")</f>
        <v>#REF!</v>
      </c>
      <c r="FQ76" s="255" t="e">
        <f>IF(AND($R$8=1,SUM(#REF!,#REF!)&gt;0,SUM(#REF!,#REF!)=ABS(#REF!)),S$15&amp;", "&amp;S$16&amp;", "&amp;$A76&amp;", "&amp;$B76&amp;", "&amp;$C76&amp;"; ","")</f>
        <v>#REF!</v>
      </c>
      <c r="FR76" s="254" t="e">
        <f>IF(AND($R$8=1,SUM(#REF!,#REF!)&gt;0,SUM(#REF!,#REF!)=ABS(#REF!)),T$15&amp;", "&amp;T$16&amp;", "&amp;$A76&amp;", "&amp;$B76&amp;", "&amp;$C76&amp;"; ","")</f>
        <v>#REF!</v>
      </c>
      <c r="FS76" s="293" t="e">
        <f>IF(AND($R$8=1,SUM(#REF!,#REF!)&gt;0,SUM(#REF!,#REF!)=ABS(#REF!)),U$15&amp;", "&amp;U$16&amp;", "&amp;$A76&amp;", "&amp;$B76&amp;", "&amp;$C76&amp;"; ","")</f>
        <v>#REF!</v>
      </c>
      <c r="FT76" s="324"/>
      <c r="FU76" s="3"/>
      <c r="FV76" s="3"/>
      <c r="FW76" s="3"/>
      <c r="FX76" s="3"/>
      <c r="FY76" s="3"/>
      <c r="FZ76" s="3"/>
      <c r="GA76" s="3"/>
      <c r="GB76" s="3"/>
      <c r="GC76" s="3"/>
      <c r="GD76" s="323"/>
      <c r="GE76" s="10"/>
      <c r="GF76" s="264" t="e">
        <f>IF(AND($T$8=1,#REF!&gt;0,EU76=""),IF((#REF!/#REF!)&lt;0.25,AB$15&amp;", "&amp;AB$16&amp;", "&amp;$A76&amp;", "&amp;$B76&amp;", "&amp;$C76&amp;"; ",""),"")</f>
        <v>#REF!</v>
      </c>
      <c r="GG76" s="255" t="e">
        <f>IF(AND($T$8=1,#REF!&gt;0,EV76=""),IF((#REF!/#REF!)&lt;0.25,AC$15&amp;", "&amp;AC$16&amp;", "&amp;$A76&amp;", "&amp;$B76&amp;", "&amp;$C76&amp;"; ",""),"")</f>
        <v>#REF!</v>
      </c>
      <c r="GH76" s="256" t="e">
        <f>IF(AND($T$8=1,#REF!&gt;0,EW76=""),IF((#REF!/#REF!)&lt;0.25,AD$15&amp;", "&amp;AD$16&amp;", "&amp;$A76&amp;", "&amp;$B76&amp;", "&amp;$C76&amp;"; ",""),"")</f>
        <v>#REF!</v>
      </c>
      <c r="GI76" s="255" t="e">
        <f>IF(AND($T$8=1,#REF!&gt;0,EX76=""),IF((#REF!/#REF!)&lt;0.25,AE$15&amp;", "&amp;AE$16&amp;", "&amp;$A76&amp;", "&amp;$B76&amp;", "&amp;$C76&amp;"; ",""),"")</f>
        <v>#REF!</v>
      </c>
      <c r="GJ76" s="254" t="e">
        <f>IF(AND($T$8=1,#REF!&gt;0,EY76=""),IF((#REF!/#REF!)&lt;0.25,AF$15&amp;", "&amp;AF$16&amp;", "&amp;$A76&amp;", "&amp;$B76&amp;", "&amp;$C76&amp;"; ",""),"")</f>
        <v>#REF!</v>
      </c>
      <c r="GK76" s="293" t="e">
        <f>IF(AND($T$8=1,#REF!&gt;0,EZ76=""),IF((#REF!/#REF!)&lt;0.25,AG$15&amp;", "&amp;AG$16&amp;", "&amp;$A76&amp;", "&amp;$B76&amp;", "&amp;$C76&amp;"; ",""),"")</f>
        <v>#REF!</v>
      </c>
      <c r="GL76" s="324"/>
      <c r="GM76" s="323"/>
      <c r="GN76" s="10"/>
      <c r="GO76" s="264" t="e">
        <f>IF(AND($U$8=1,$B76="Long length",#REF!&lt;&gt;0),D$15&amp;", "&amp;D$16&amp;", "&amp;$A76&amp;", "&amp;$B76&amp;", "&amp;$C76&amp;"; ","")</f>
        <v>#REF!</v>
      </c>
      <c r="GP76" s="255" t="e">
        <f>IF(AND($U$8=1,$B76="Long length",#REF!&lt;&gt;0),E$15&amp;", "&amp;E$16&amp;", "&amp;$A76&amp;", "&amp;$B76&amp;", "&amp;$C76&amp;"; ","")</f>
        <v>#REF!</v>
      </c>
      <c r="GQ76" s="256" t="e">
        <f>IF(AND($U$8=1,$B76="Long length",#REF!&lt;&gt;0),F$15&amp;", "&amp;F$16&amp;", "&amp;$A76&amp;", "&amp;$B76&amp;", "&amp;$C76&amp;"; ","")</f>
        <v>#REF!</v>
      </c>
      <c r="GR76" s="255" t="e">
        <f>IF(AND($U$8=1,$B76="Long length",#REF!&lt;&gt;0),G$15&amp;", "&amp;G$16&amp;", "&amp;$A76&amp;", "&amp;$B76&amp;", "&amp;$C76&amp;"; ","")</f>
        <v>#REF!</v>
      </c>
      <c r="GS76" s="254" t="e">
        <f>IF(AND($U$8=1,$B76="Long length",#REF!&lt;&gt;0),H$15&amp;", "&amp;H$16&amp;", "&amp;$A76&amp;", "&amp;$B76&amp;", "&amp;$C76&amp;"; ","")</f>
        <v>#REF!</v>
      </c>
      <c r="GT76" s="293" t="e">
        <f>IF(AND($U$8=1,$B76="Long length",#REF!&lt;&gt;0),I$15&amp;", "&amp;I$16&amp;", "&amp;$A76&amp;", "&amp;$B76&amp;", "&amp;$C76&amp;"; ","")</f>
        <v>#REF!</v>
      </c>
      <c r="GU76" s="324"/>
    </row>
    <row r="77" spans="1:203" ht="13.5" x14ac:dyDescent="0.2">
      <c r="A77" s="3" t="s">
        <v>11305</v>
      </c>
      <c r="B77" s="3" t="s">
        <v>11274</v>
      </c>
      <c r="C77" s="3" t="s">
        <v>11284</v>
      </c>
      <c r="E77" s="295"/>
      <c r="F77" s="10"/>
      <c r="G77" s="265" t="e">
        <f>IF(AND($D$8=1,#REF!&gt;0),P$15&amp;", "&amp;P$16&amp;", "&amp;$A77&amp;", "&amp;$B77&amp;", "&amp;$C77&amp;"; ","")</f>
        <v>#REF!</v>
      </c>
      <c r="H77" s="258" t="e">
        <f>IF(AND($D$8=1,#REF!&gt;0),Q$15&amp;", "&amp;Q$16&amp;", "&amp;$A77&amp;", "&amp;$B77&amp;", "&amp;$C77&amp;"; ","")</f>
        <v>#REF!</v>
      </c>
      <c r="I77" s="259" t="e">
        <f>IF(AND($D$8=1,#REF!&gt;0),R$15&amp;", "&amp;R$16&amp;", "&amp;$A77&amp;", "&amp;$B77&amp;", "&amp;$C77&amp;"; ","")</f>
        <v>#REF!</v>
      </c>
      <c r="J77" s="258" t="e">
        <f>IF(AND($D$8=1,#REF!&gt;0),S$15&amp;", "&amp;S$16&amp;", "&amp;$A77&amp;", "&amp;$B77&amp;", "&amp;$C77&amp;"; ","")</f>
        <v>#REF!</v>
      </c>
      <c r="K77" s="299" t="e">
        <f>IF(AND($D$8=1,#REF!&gt;0),T$15&amp;", "&amp;T$16&amp;", "&amp;$A77&amp;", "&amp;$B77&amp;", "&amp;$C77&amp;"; ","")</f>
        <v>#REF!</v>
      </c>
      <c r="L77" s="266" t="e">
        <f>IF(AND($D$8=1,#REF!&gt;0),U$15&amp;", "&amp;U$16&amp;", "&amp;$A77&amp;", "&amp;$B77&amp;", "&amp;$C77&amp;"; ","")</f>
        <v>#REF!</v>
      </c>
      <c r="M77" s="50"/>
      <c r="N77" s="295"/>
      <c r="O77" s="10"/>
      <c r="P77" s="265" t="e">
        <f>IF(AND($E$8=1,#REF!&lt;0),D$14&amp;", "&amp;D$15&amp;", "&amp;D$16&amp;", "&amp;$A77&amp;", "&amp;$B77&amp;", "&amp;$C77&amp;"; ","")</f>
        <v>#REF!</v>
      </c>
      <c r="Q77" s="258" t="e">
        <f>IF(AND($E$8=1,#REF!&lt;0),E$14&amp;", "&amp;E$15&amp;", "&amp;E$16&amp;", "&amp;$A77&amp;", "&amp;$B77&amp;", "&amp;$C77&amp;"; ","")</f>
        <v>#REF!</v>
      </c>
      <c r="R77" s="259" t="e">
        <f>IF(AND($E$8=1,#REF!&lt;0),F$14&amp;", "&amp;F$15&amp;", "&amp;F$16&amp;", "&amp;$A77&amp;", "&amp;$B77&amp;", "&amp;$C77&amp;"; ","")</f>
        <v>#REF!</v>
      </c>
      <c r="S77" s="258" t="e">
        <f>IF(AND($E$8=1,#REF!&lt;0),G$14&amp;", "&amp;G$15&amp;", "&amp;G$16&amp;", "&amp;$A77&amp;", "&amp;$B77&amp;", "&amp;$C77&amp;"; ","")</f>
        <v>#REF!</v>
      </c>
      <c r="T77" s="299" t="e">
        <f>IF(AND($E$8=1,#REF!&lt;0),H$14&amp;", "&amp;H$15&amp;", "&amp;H$16&amp;", "&amp;$A77&amp;", "&amp;$B77&amp;", "&amp;$C77&amp;"; ","")</f>
        <v>#REF!</v>
      </c>
      <c r="U77" s="299" t="e">
        <f>IF(AND($E$8=1,#REF!&lt;0),I$14&amp;", "&amp;I$15&amp;", "&amp;I$16&amp;", "&amp;$A77&amp;", "&amp;$B77&amp;", "&amp;$C77&amp;"; ","")</f>
        <v>#REF!</v>
      </c>
      <c r="V77" s="265" t="e">
        <f>IF(AND($E$8=1,#REF!&lt;0),J$14&amp;", "&amp;J$15&amp;", "&amp;J$16&amp;", "&amp;$A77&amp;", "&amp;$B77&amp;", "&amp;$C77&amp;"; ","")</f>
        <v>#REF!</v>
      </c>
      <c r="W77" s="258" t="e">
        <f>IF(AND($E$8=1,#REF!&lt;0),K$14&amp;", "&amp;K$15&amp;", "&amp;K$16&amp;", "&amp;$A77&amp;", "&amp;$B77&amp;", "&amp;$C77&amp;"; ","")</f>
        <v>#REF!</v>
      </c>
      <c r="X77" s="259" t="e">
        <f>IF(AND($E$8=1,#REF!&lt;0),L$14&amp;", "&amp;L$15&amp;", "&amp;L$16&amp;", "&amp;$A77&amp;", "&amp;$B77&amp;", "&amp;$C77&amp;"; ","")</f>
        <v>#REF!</v>
      </c>
      <c r="Y77" s="258" t="e">
        <f>IF(AND($E$8=1,#REF!&lt;0),M$14&amp;", "&amp;M$15&amp;", "&amp;M$16&amp;", "&amp;$A77&amp;", "&amp;$B77&amp;", "&amp;$C77&amp;"; ","")</f>
        <v>#REF!</v>
      </c>
      <c r="Z77" s="299" t="e">
        <f>IF(AND($E$8=1,#REF!&lt;0),N$14&amp;", "&amp;N$15&amp;", "&amp;N$16&amp;", "&amp;$A77&amp;", "&amp;$B77&amp;", "&amp;$C77&amp;"; ","")</f>
        <v>#REF!</v>
      </c>
      <c r="AA77" s="299" t="e">
        <f>IF(AND($E$8=1,#REF!&lt;0),O$14&amp;", "&amp;O$15&amp;", "&amp;O$16&amp;", "&amp;$A77&amp;", "&amp;$B77&amp;", "&amp;$C77&amp;"; ","")</f>
        <v>#REF!</v>
      </c>
      <c r="AB77" s="265" t="e">
        <f>IF(AND($E$8=1,#REF!&lt;0),V$14&amp;", "&amp;V$15&amp;", "&amp;V$16&amp;", "&amp;$A77&amp;", "&amp;$B77&amp;", "&amp;$C77&amp;"; ","")</f>
        <v>#REF!</v>
      </c>
      <c r="AC77" s="258" t="e">
        <f>IF(AND($E$8=1,#REF!&lt;0),W$14&amp;", "&amp;W$15&amp;", "&amp;W$16&amp;", "&amp;$A77&amp;", "&amp;$B77&amp;", "&amp;$C77&amp;"; ","")</f>
        <v>#REF!</v>
      </c>
      <c r="AD77" s="259" t="e">
        <f>IF(AND($E$8=1,#REF!&lt;0),X$14&amp;", "&amp;X$15&amp;", "&amp;X$16&amp;", "&amp;$A77&amp;", "&amp;$B77&amp;", "&amp;$C77&amp;"; ","")</f>
        <v>#REF!</v>
      </c>
      <c r="AE77" s="794" t="e">
        <f>IF(AND($E$8=1,#REF!&lt;0),Y$14&amp;", "&amp;Y$15&amp;", "&amp;Y$16&amp;", "&amp;$A77&amp;", "&amp;$B77&amp;", "&amp;$C77&amp;"; ","")</f>
        <v>#REF!</v>
      </c>
      <c r="AF77" s="259" t="e">
        <f>IF(AND($E$8=1,#REF!&lt;0),Z$14&amp;", "&amp;Z$15&amp;", "&amp;Z$16&amp;", "&amp;$A77&amp;", "&amp;$B77&amp;", "&amp;$C77&amp;"; ","")</f>
        <v>#REF!</v>
      </c>
      <c r="AG77" s="299" t="e">
        <f>IF(AND($E$8=1,#REF!&lt;0),AA$14&amp;", "&amp;AA$15&amp;", "&amp;AA$16&amp;", "&amp;$A77&amp;", "&amp;$B77&amp;", "&amp;$C77&amp;"; ","")</f>
        <v>#REF!</v>
      </c>
      <c r="AH77" s="265" t="e">
        <f>IF(AND($E$8=1,#REF!&lt;0),AB$14&amp;", "&amp;AB$15&amp;", "&amp;AB$16&amp;", "&amp;$A77&amp;", "&amp;$B77&amp;", "&amp;$C77&amp;"; ","")</f>
        <v>#REF!</v>
      </c>
      <c r="AI77" s="258" t="e">
        <f>IF(AND($E$8=1,#REF!&lt;0),AC$14&amp;", "&amp;AC$15&amp;", "&amp;AC$16&amp;", "&amp;$A77&amp;", "&amp;$B77&amp;", "&amp;$C77&amp;"; ","")</f>
        <v>#REF!</v>
      </c>
      <c r="AJ77" s="259" t="e">
        <f>IF(AND($E$8=1,#REF!&lt;0),AD$14&amp;", "&amp;AD$15&amp;", "&amp;AD$16&amp;", "&amp;$A77&amp;", "&amp;$B77&amp;", "&amp;$C77&amp;"; ","")</f>
        <v>#REF!</v>
      </c>
      <c r="AK77" s="794" t="e">
        <f>IF(AND($E$8=1,#REF!&lt;0),AE$14&amp;", "&amp;AE$15&amp;", "&amp;AE$16&amp;", "&amp;$A77&amp;", "&amp;$B77&amp;", "&amp;$C77&amp;"; ","")</f>
        <v>#REF!</v>
      </c>
      <c r="AL77" s="259" t="e">
        <f>IF(AND($E$8=1,#REF!&lt;0),AF$14&amp;", "&amp;AF$15&amp;", "&amp;AF$16&amp;", "&amp;$A77&amp;", "&amp;$B77&amp;", "&amp;$C77&amp;"; ","")</f>
        <v>#REF!</v>
      </c>
      <c r="AM77" s="803" t="e">
        <f>IF(AND($E$8=1,#REF!&lt;0),AG$14&amp;", "&amp;AG$15&amp;", "&amp;AG$16&amp;", "&amp;$A77&amp;", "&amp;$B77&amp;", "&amp;$C77&amp;"; ","")</f>
        <v>#REF!</v>
      </c>
      <c r="AN77" s="50"/>
      <c r="AO77" s="295"/>
      <c r="AP77" s="10"/>
      <c r="AQ77" s="265" t="e">
        <f>IF(AND($F$8=1,ABS(#REF!)&lt;&gt;INT(ABS(#REF!))),D$14&amp;", "&amp;D$15&amp;", "&amp;D$16&amp;", "&amp;$A77&amp;", "&amp;$B77&amp;", "&amp;$C77&amp;"; ","")</f>
        <v>#REF!</v>
      </c>
      <c r="AR77" s="258" t="e">
        <f>IF(AND($F$8=1,ABS(#REF!)&lt;&gt;INT(ABS(#REF!))),E$14&amp;", "&amp;E$15&amp;", "&amp;E$16&amp;", "&amp;$A77&amp;", "&amp;$B77&amp;", "&amp;$C77&amp;"; ","")</f>
        <v>#REF!</v>
      </c>
      <c r="AS77" s="259" t="e">
        <f>IF(AND($F$8=1,ABS(#REF!)&lt;&gt;INT(ABS(#REF!))),F$14&amp;", "&amp;F$15&amp;", "&amp;F$16&amp;", "&amp;$A77&amp;", "&amp;$B77&amp;", "&amp;$C77&amp;"; ","")</f>
        <v>#REF!</v>
      </c>
      <c r="AT77" s="258" t="e">
        <f>IF(AND($F$8=1,ABS(#REF!)&lt;&gt;INT(ABS(#REF!))),G$14&amp;", "&amp;G$15&amp;", "&amp;G$16&amp;", "&amp;$A77&amp;", "&amp;$B77&amp;", "&amp;$C77&amp;"; ","")</f>
        <v>#REF!</v>
      </c>
      <c r="AU77" s="299" t="e">
        <f>IF(AND($F$8=1,ABS(#REF!)&lt;&gt;INT(ABS(#REF!))),H$14&amp;", "&amp;H$15&amp;", "&amp;H$16&amp;", "&amp;$A77&amp;", "&amp;$B77&amp;", "&amp;$C77&amp;"; ","")</f>
        <v>#REF!</v>
      </c>
      <c r="AV77" s="299" t="e">
        <f>IF(AND($F$8=1,ABS(#REF!)&lt;&gt;INT(ABS(#REF!))),I$14&amp;", "&amp;I$15&amp;", "&amp;I$16&amp;", "&amp;$A77&amp;", "&amp;$B77&amp;", "&amp;$C77&amp;"; ","")</f>
        <v>#REF!</v>
      </c>
      <c r="AW77" s="265" t="e">
        <f>IF(AND($F$8=1,ABS(#REF!)&lt;&gt;INT(ABS(#REF!))),J$14&amp;", "&amp;J$15&amp;", "&amp;J$16&amp;", "&amp;$A77&amp;", "&amp;$B77&amp;", "&amp;$C77&amp;"; ","")</f>
        <v>#REF!</v>
      </c>
      <c r="AX77" s="258" t="e">
        <f>IF(AND($F$8=1,ABS(#REF!)&lt;&gt;INT(ABS(#REF!))),K$14&amp;", "&amp;K$15&amp;", "&amp;K$16&amp;", "&amp;$A77&amp;", "&amp;$B77&amp;", "&amp;$C77&amp;"; ","")</f>
        <v>#REF!</v>
      </c>
      <c r="AY77" s="259" t="e">
        <f>IF(AND($F$8=1,ABS(#REF!)&lt;&gt;INT(ABS(#REF!))),L$14&amp;", "&amp;L$15&amp;", "&amp;L$16&amp;", "&amp;$A77&amp;", "&amp;$B77&amp;", "&amp;$C77&amp;"; ","")</f>
        <v>#REF!</v>
      </c>
      <c r="AZ77" s="258" t="e">
        <f>IF(AND($F$8=1,ABS(#REF!)&lt;&gt;INT(ABS(#REF!))),M$14&amp;", "&amp;M$15&amp;", "&amp;M$16&amp;", "&amp;$A77&amp;", "&amp;$B77&amp;", "&amp;$C77&amp;"; ","")</f>
        <v>#REF!</v>
      </c>
      <c r="BA77" s="299" t="e">
        <f>IF(AND($F$8=1,ABS(#REF!)&lt;&gt;INT(ABS(#REF!))),N$14&amp;", "&amp;N$15&amp;", "&amp;N$16&amp;", "&amp;$A77&amp;", "&amp;$B77&amp;", "&amp;$C77&amp;"; ","")</f>
        <v>#REF!</v>
      </c>
      <c r="BB77" s="803" t="e">
        <f>IF(AND($F$8=1,ABS(#REF!)&lt;&gt;INT(ABS(#REF!))),O$14&amp;", "&amp;O$15&amp;", "&amp;O$16&amp;", "&amp;$A77&amp;", "&amp;$B77&amp;", "&amp;$C77&amp;"; ","")</f>
        <v>#REF!</v>
      </c>
      <c r="BC77" s="265" t="e">
        <f>IF(AND($F$8=1,ABS(#REF!)&lt;&gt;INT(ABS(#REF!))),P$14&amp;", "&amp;P$15&amp;", "&amp;P$16&amp;", "&amp;$A77&amp;", "&amp;$B77&amp;", "&amp;$C77&amp;"; ","")</f>
        <v>#REF!</v>
      </c>
      <c r="BD77" s="258" t="e">
        <f>IF(AND($F$8=1,ABS(#REF!)&lt;&gt;INT(ABS(#REF!))),Q$14&amp;", "&amp;Q$15&amp;", "&amp;Q$16&amp;", "&amp;$A77&amp;", "&amp;$B77&amp;", "&amp;$C77&amp;"; ","")</f>
        <v>#REF!</v>
      </c>
      <c r="BE77" s="259" t="e">
        <f>IF(AND($F$8=1,ABS(#REF!)&lt;&gt;INT(ABS(#REF!))),R$14&amp;", "&amp;R$15&amp;", "&amp;R$16&amp;", "&amp;$A77&amp;", "&amp;$B77&amp;", "&amp;$C77&amp;"; ","")</f>
        <v>#REF!</v>
      </c>
      <c r="BF77" s="258" t="e">
        <f>IF(AND($F$8=1,ABS(#REF!)&lt;&gt;INT(ABS(#REF!))),S$14&amp;", "&amp;S$15&amp;", "&amp;S$16&amp;", "&amp;$A77&amp;", "&amp;$B77&amp;", "&amp;$C77&amp;"; ","")</f>
        <v>#REF!</v>
      </c>
      <c r="BG77" s="299" t="e">
        <f>IF(AND($F$8=1,ABS(#REF!)&lt;&gt;INT(ABS(#REF!))),T$14&amp;", "&amp;T$15&amp;", "&amp;T$16&amp;", "&amp;$A77&amp;", "&amp;$B77&amp;", "&amp;$C77&amp;"; ","")</f>
        <v>#REF!</v>
      </c>
      <c r="BH77" s="803" t="e">
        <f>IF(AND($F$8=1,ABS(#REF!)&lt;&gt;INT(ABS(#REF!))),U$14&amp;", "&amp;U$15&amp;", "&amp;U$16&amp;", "&amp;$A77&amp;", "&amp;$B77&amp;", "&amp;$C77&amp;"; ","")</f>
        <v>#REF!</v>
      </c>
      <c r="BI77" s="265" t="e">
        <f>IF(AND($F$8=1,ABS(#REF!)&lt;&gt;INT(ABS(#REF!))),V$14&amp;", "&amp;V$15&amp;", "&amp;V$16&amp;", "&amp;$A77&amp;", "&amp;$B77&amp;", "&amp;$C77&amp;"; ","")</f>
        <v>#REF!</v>
      </c>
      <c r="BJ77" s="258" t="e">
        <f>IF(AND($F$8=1,ABS(#REF!)&lt;&gt;INT(ABS(#REF!))),W$14&amp;", "&amp;W$15&amp;", "&amp;W$16&amp;", "&amp;$A77&amp;", "&amp;$B77&amp;", "&amp;$C77&amp;"; ","")</f>
        <v>#REF!</v>
      </c>
      <c r="BK77" s="259" t="e">
        <f>IF(AND($F$8=1,ABS(#REF!)&lt;&gt;INT(ABS(#REF!))),X$14&amp;", "&amp;X$15&amp;", "&amp;X$16&amp;", "&amp;$A77&amp;", "&amp;$B77&amp;", "&amp;$C77&amp;"; ","")</f>
        <v>#REF!</v>
      </c>
      <c r="BL77" s="258" t="e">
        <f>IF(AND($F$8=1,ABS(#REF!)&lt;&gt;INT(ABS(#REF!))),Y$14&amp;", "&amp;Y$15&amp;", "&amp;Y$16&amp;", "&amp;$A77&amp;", "&amp;$B77&amp;", "&amp;$C77&amp;"; ","")</f>
        <v>#REF!</v>
      </c>
      <c r="BM77" s="299" t="e">
        <f>IF(AND($F$8=1,ABS(#REF!)&lt;&gt;INT(ABS(#REF!))),Z$14&amp;", "&amp;Z$15&amp;", "&amp;Z$16&amp;", "&amp;$A77&amp;", "&amp;$B77&amp;", "&amp;$C77&amp;"; ","")</f>
        <v>#REF!</v>
      </c>
      <c r="BN77" s="803" t="e">
        <f>IF(AND($F$8=1,ABS(#REF!)&lt;&gt;INT(ABS(#REF!))),AA$14&amp;", "&amp;AA$15&amp;", "&amp;AA$16&amp;", "&amp;$A77&amp;", "&amp;$B77&amp;", "&amp;$C77&amp;"; ","")</f>
        <v>#REF!</v>
      </c>
      <c r="BO77" s="50"/>
      <c r="BP77" s="295"/>
      <c r="BQ77" s="10"/>
      <c r="BR77" s="281"/>
      <c r="BS77" s="280"/>
      <c r="BT77" s="288"/>
      <c r="BU77" s="280"/>
      <c r="BV77" s="305"/>
      <c r="BW77" s="305"/>
      <c r="BX77" s="281"/>
      <c r="BY77" s="280"/>
      <c r="BZ77" s="288"/>
      <c r="CA77" s="280"/>
      <c r="CB77" s="305"/>
      <c r="CC77" s="805"/>
      <c r="CD77" s="305"/>
      <c r="CE77" s="809"/>
      <c r="CF77" s="305"/>
      <c r="CG77" s="809"/>
      <c r="CH77" s="305"/>
      <c r="CI77" s="305"/>
      <c r="CJ77" s="281"/>
      <c r="CK77" s="280"/>
      <c r="CL77" s="288"/>
      <c r="CM77" s="280"/>
      <c r="CN77" s="305"/>
      <c r="CO77" s="304"/>
      <c r="CP77" s="50"/>
      <c r="CQ77" s="3"/>
      <c r="CR77" s="3"/>
      <c r="CS77" s="3"/>
      <c r="CT77" s="3"/>
      <c r="CU77" s="38" t="s">
        <v>124</v>
      </c>
      <c r="CV77" s="875" t="e">
        <f>CV$47</f>
        <v>#REF!</v>
      </c>
      <c r="CW77" s="779" t="e">
        <f>CW$47</f>
        <v>#REF!</v>
      </c>
      <c r="CX77" s="778" t="e">
        <f>CV$47</f>
        <v>#REF!</v>
      </c>
      <c r="CY77" s="791" t="e">
        <f>CW$47</f>
        <v>#REF!</v>
      </c>
      <c r="CZ77" s="786" t="e">
        <f>CV$47</f>
        <v>#REF!</v>
      </c>
      <c r="DA77" s="787" t="e">
        <f>CW$47</f>
        <v>#REF!</v>
      </c>
      <c r="DB77" s="876" t="e">
        <f>DB$47</f>
        <v>#REF!</v>
      </c>
      <c r="DC77" s="779" t="e">
        <f>DC$47</f>
        <v>#REF!</v>
      </c>
      <c r="DD77" s="778" t="e">
        <f>DB$47</f>
        <v>#REF!</v>
      </c>
      <c r="DE77" s="791" t="e">
        <f>DC$47</f>
        <v>#REF!</v>
      </c>
      <c r="DF77" s="786" t="e">
        <f>DB$47</f>
        <v>#REF!</v>
      </c>
      <c r="DG77" s="787" t="e">
        <f>DC$47</f>
        <v>#REF!</v>
      </c>
      <c r="DH77" s="875" t="e">
        <f>DH$47</f>
        <v>#REF!</v>
      </c>
      <c r="DI77" s="779" t="e">
        <f>DI$47</f>
        <v>#REF!</v>
      </c>
      <c r="DJ77" s="778" t="e">
        <f>DH$47</f>
        <v>#REF!</v>
      </c>
      <c r="DK77" s="791" t="e">
        <f>DI$47</f>
        <v>#REF!</v>
      </c>
      <c r="DL77" s="786" t="e">
        <f>DH$47</f>
        <v>#REF!</v>
      </c>
      <c r="DM77" s="787" t="e">
        <f>DI$47</f>
        <v>#REF!</v>
      </c>
      <c r="DN77" s="875" t="e">
        <f>DN$47</f>
        <v>#REF!</v>
      </c>
      <c r="DO77" s="877" t="e">
        <f>DO$47</f>
        <v>#REF!</v>
      </c>
      <c r="DP77" s="878" t="e">
        <f>DN$47</f>
        <v>#REF!</v>
      </c>
      <c r="DQ77" s="791" t="e">
        <f>DO$47</f>
        <v>#REF!</v>
      </c>
      <c r="DR77" s="786" t="e">
        <f>DN$47</f>
        <v>#REF!</v>
      </c>
      <c r="DS77" s="787" t="e">
        <f>DO$47</f>
        <v>#REF!</v>
      </c>
      <c r="DT77" s="875" t="e">
        <f>DT$47</f>
        <v>#REF!</v>
      </c>
      <c r="DU77" s="779" t="e">
        <f>DU$47</f>
        <v>#REF!</v>
      </c>
      <c r="DV77" s="778" t="e">
        <f>DT$47</f>
        <v>#REF!</v>
      </c>
      <c r="DW77" s="791" t="e">
        <f>DU$47</f>
        <v>#REF!</v>
      </c>
      <c r="DX77" s="786" t="e">
        <f>DT$47</f>
        <v>#REF!</v>
      </c>
      <c r="DY77" s="787" t="e">
        <f>DU$47</f>
        <v>#REF!</v>
      </c>
      <c r="DZ77" s="3"/>
      <c r="EA77" s="295"/>
      <c r="EB77" s="10"/>
      <c r="EC77" s="265" t="e">
        <f>IF(AND($I$8=1,#REF!&lt;&gt;ROUND(#REF!,2)),AB$15&amp;", "&amp;AB$16&amp;", "&amp;$A77&amp;", "&amp;$B77&amp;", "&amp;$C77&amp;"; ","")</f>
        <v>#REF!</v>
      </c>
      <c r="ED77" s="258" t="e">
        <f>IF(AND($I$8=1,#REF!&lt;&gt;ROUND(#REF!,2)),AC$15&amp;", "&amp;AC$16&amp;", "&amp;$A77&amp;", "&amp;$B77&amp;", "&amp;$C77&amp;"; ","")</f>
        <v>#REF!</v>
      </c>
      <c r="EE77" s="259" t="e">
        <f>IF(AND($I$8=1,#REF!&lt;&gt;ROUND(#REF!,2)),AD$15&amp;", "&amp;AD$16&amp;", "&amp;$A77&amp;", "&amp;$B77&amp;", "&amp;$C77&amp;"; ","")</f>
        <v>#REF!</v>
      </c>
      <c r="EF77" s="258" t="e">
        <f>IF(AND($I$8=1,#REF!&lt;&gt;ROUND(#REF!,2)),AE$15&amp;", "&amp;AE$16&amp;", "&amp;$A77&amp;", "&amp;$B77&amp;", "&amp;$C77&amp;"; ","")</f>
        <v>#REF!</v>
      </c>
      <c r="EG77" s="299" t="e">
        <f>IF(AND($I$8=1,#REF!&lt;&gt;ROUND(#REF!,2)),AF$15&amp;", "&amp;AF$16&amp;", "&amp;$A77&amp;", "&amp;$B77&amp;", "&amp;$C77&amp;"; ","")</f>
        <v>#REF!</v>
      </c>
      <c r="EH77" s="266" t="e">
        <f>IF(AND($I$8=1,#REF!&lt;&gt;ROUND(#REF!,2)),AG$15&amp;", "&amp;AG$16&amp;", "&amp;$A77&amp;", "&amp;$B77&amp;", "&amp;$C77&amp;"; ","")</f>
        <v>#REF!</v>
      </c>
      <c r="EI77" s="50"/>
      <c r="EJ77" s="295"/>
      <c r="EK77" s="10"/>
      <c r="EL77" s="265" t="e">
        <f>IF(AND($J$8=1,#REF!&gt;#REF!),AB$15&amp;", "&amp;AB$16&amp;", "&amp;$A77&amp;", "&amp;$B77&amp;", "&amp;$C77&amp;"; ","")</f>
        <v>#REF!</v>
      </c>
      <c r="EM77" s="258" t="e">
        <f>IF(AND($J$8=1,#REF!&gt;#REF!),AC$15&amp;", "&amp;AC$16&amp;", "&amp;$A77&amp;", "&amp;$B77&amp;", "&amp;$C77&amp;"; ","")</f>
        <v>#REF!</v>
      </c>
      <c r="EN77" s="259" t="e">
        <f>IF(AND($J$8=1,#REF!&gt;#REF!),AD$15&amp;", "&amp;AD$16&amp;", "&amp;$A77&amp;", "&amp;$B77&amp;", "&amp;$C77&amp;"; ","")</f>
        <v>#REF!</v>
      </c>
      <c r="EO77" s="258" t="e">
        <f>IF(AND($J$8=1,#REF!&gt;#REF!),AE$15&amp;", "&amp;AE$16&amp;", "&amp;$A77&amp;", "&amp;$B77&amp;", "&amp;$C77&amp;"; ","")</f>
        <v>#REF!</v>
      </c>
      <c r="EP77" s="812" t="e">
        <f>IF(AND($J$8=1,#REF!&gt;#REF!),AF$15&amp;", "&amp;AF$16&amp;", "&amp;$A77&amp;", "&amp;$B77&amp;", "&amp;$C77&amp;"; ","")</f>
        <v>#REF!</v>
      </c>
      <c r="EQ77" s="266" t="e">
        <f>IF(AND($J$8=1,#REF!&gt;#REF!),AG$15&amp;", "&amp;AG$16&amp;", "&amp;$A77&amp;", "&amp;$B77&amp;", "&amp;$C77&amp;"; ","")</f>
        <v>#REF!</v>
      </c>
      <c r="ER77" s="50"/>
      <c r="ES77" s="295"/>
      <c r="ET77" s="10"/>
      <c r="EU77" s="265" t="e">
        <f>IF(AND($K$8=1,#REF!&gt;0),IF((#REF!/#REF!)&lt;0.03,AB$15&amp;", "&amp;AB$16&amp;", "&amp;$A77&amp;", "&amp;$B77&amp;", "&amp;$C77&amp;"; ",""),"")</f>
        <v>#REF!</v>
      </c>
      <c r="EV77" s="258" t="e">
        <f>IF(AND($K$8=1,#REF!&gt;0),IF((#REF!/#REF!)&lt;0.03,AC$15&amp;", "&amp;AC$16&amp;", "&amp;$A77&amp;", "&amp;$B77&amp;", "&amp;$C77&amp;"; ",""),"")</f>
        <v>#REF!</v>
      </c>
      <c r="EW77" s="259" t="e">
        <f>IF(AND($K$8=1,#REF!&gt;0),IF((#REF!/#REF!)&lt;0.03,AD$15&amp;", "&amp;AD$16&amp;", "&amp;$A77&amp;", "&amp;$B77&amp;", "&amp;$C77&amp;"; ",""),"")</f>
        <v>#REF!</v>
      </c>
      <c r="EX77" s="258" t="e">
        <f>IF(AND($K$8=1,#REF!&gt;0),IF((#REF!/#REF!)&lt;0.03,AE$15&amp;", "&amp;AE$16&amp;", "&amp;$A77&amp;", "&amp;$B77&amp;", "&amp;$C77&amp;"; ",""),"")</f>
        <v>#REF!</v>
      </c>
      <c r="EY77" s="812" t="e">
        <f>IF(AND($K$8=1,#REF!&gt;0),IF((#REF!/#REF!)&lt;0.03,AF$15&amp;", "&amp;AF$16&amp;", "&amp;$A77&amp;", "&amp;$B77&amp;", "&amp;$C77&amp;"; ",""),"")</f>
        <v>#REF!</v>
      </c>
      <c r="EZ77" s="266" t="e">
        <f>IF(AND($K$8=1,#REF!&gt;0),IF((#REF!/#REF!)&lt;0.03,AG$15&amp;", "&amp;AG$16&amp;", "&amp;$A77&amp;", "&amp;$B77&amp;", "&amp;$C77&amp;"; ",""),"")</f>
        <v>#REF!</v>
      </c>
      <c r="FA77" s="50"/>
      <c r="FB77" s="3"/>
      <c r="FC77" s="323"/>
      <c r="FD77" s="10"/>
      <c r="FE77" s="265" t="e">
        <f>IF(AND($Q$8=1,SUM(#REF!,#REF!)&gt;$FC$22,#REF!=0),P$15&amp;", "&amp;P$16&amp;", "&amp;$A77&amp;", "&amp;$B77&amp;", "&amp;$C77&amp;"; ","")</f>
        <v>#REF!</v>
      </c>
      <c r="FF77" s="258" t="e">
        <f>IF(AND($Q$8=1,SUM(#REF!,#REF!)&gt;$FC$22,#REF!=0),Q$15&amp;", "&amp;Q$16&amp;", "&amp;$A77&amp;", "&amp;$B77&amp;", "&amp;$C77&amp;"; ","")</f>
        <v>#REF!</v>
      </c>
      <c r="FG77" s="259" t="e">
        <f>IF(AND($Q$8=1,SUM(#REF!,#REF!)&gt;$FC$22,#REF!=0),R$15&amp;", "&amp;R$16&amp;", "&amp;$A77&amp;", "&amp;$B77&amp;", "&amp;$C77&amp;"; ","")</f>
        <v>#REF!</v>
      </c>
      <c r="FH77" s="258" t="e">
        <f>IF(AND($Q$8=1,SUM(#REF!,#REF!)&gt;$FC$22,#REF!=0),S$15&amp;", "&amp;S$16&amp;", "&amp;$A77&amp;", "&amp;$B77&amp;", "&amp;$C77&amp;"; ","")</f>
        <v>#REF!</v>
      </c>
      <c r="FI77" s="812" t="e">
        <f>IF(AND($Q$8=1,SUM(#REF!,#REF!)&gt;$FC$22,#REF!=0),T$15&amp;", "&amp;T$16&amp;", "&amp;$A77&amp;", "&amp;$B77&amp;", "&amp;$C77&amp;"; ","")</f>
        <v>#REF!</v>
      </c>
      <c r="FJ77" s="266" t="e">
        <f>IF(AND($Q$8=1,SUM(#REF!,#REF!)&gt;$FC$22,#REF!=0),U$15&amp;", "&amp;U$16&amp;", "&amp;$A77&amp;", "&amp;$B77&amp;", "&amp;$C77&amp;"; ","")</f>
        <v>#REF!</v>
      </c>
      <c r="FK77" s="324"/>
      <c r="FL77" s="323"/>
      <c r="FM77" s="10"/>
      <c r="FN77" s="265" t="e">
        <f>IF(AND($R$8=1,SUM(#REF!,#REF!)&gt;0,SUM(#REF!,#REF!)=ABS(#REF!)),P$15&amp;", "&amp;P$16&amp;", "&amp;$A77&amp;", "&amp;$B77&amp;", "&amp;$C77&amp;"; ","")</f>
        <v>#REF!</v>
      </c>
      <c r="FO77" s="258" t="e">
        <f>IF(AND($R$8=1,SUM(#REF!,#REF!)&gt;0,SUM(#REF!,#REF!)=ABS(#REF!)),Q$15&amp;", "&amp;Q$16&amp;", "&amp;$A77&amp;", "&amp;$B77&amp;", "&amp;$C77&amp;"; ","")</f>
        <v>#REF!</v>
      </c>
      <c r="FP77" s="259" t="e">
        <f>IF(AND($R$8=1,SUM(#REF!,#REF!)&gt;0,SUM(#REF!,#REF!)=ABS(#REF!)),R$15&amp;", "&amp;R$16&amp;", "&amp;$A77&amp;", "&amp;$B77&amp;", "&amp;$C77&amp;"; ","")</f>
        <v>#REF!</v>
      </c>
      <c r="FQ77" s="258" t="e">
        <f>IF(AND($R$8=1,SUM(#REF!,#REF!)&gt;0,SUM(#REF!,#REF!)=ABS(#REF!)),S$15&amp;", "&amp;S$16&amp;", "&amp;$A77&amp;", "&amp;$B77&amp;", "&amp;$C77&amp;"; ","")</f>
        <v>#REF!</v>
      </c>
      <c r="FR77" s="812" t="e">
        <f>IF(AND($R$8=1,SUM(#REF!,#REF!)&gt;0,SUM(#REF!,#REF!)=ABS(#REF!)),T$15&amp;", "&amp;T$16&amp;", "&amp;$A77&amp;", "&amp;$B77&amp;", "&amp;$C77&amp;"; ","")</f>
        <v>#REF!</v>
      </c>
      <c r="FS77" s="266" t="e">
        <f>IF(AND($R$8=1,SUM(#REF!,#REF!)&gt;0,SUM(#REF!,#REF!)=ABS(#REF!)),U$15&amp;", "&amp;U$16&amp;", "&amp;$A77&amp;", "&amp;$B77&amp;", "&amp;$C77&amp;"; ","")</f>
        <v>#REF!</v>
      </c>
      <c r="FT77" s="324"/>
      <c r="FU77" s="3"/>
      <c r="FV77" s="3"/>
      <c r="FW77" s="3"/>
      <c r="FX77" s="3"/>
      <c r="FY77" s="3"/>
      <c r="FZ77" s="3"/>
      <c r="GA77" s="3"/>
      <c r="GB77" s="3"/>
      <c r="GC77" s="3"/>
      <c r="GD77" s="323"/>
      <c r="GE77" s="10"/>
      <c r="GF77" s="265" t="e">
        <f>IF(AND($T$8=1,#REF!&gt;0,EU77=""),IF((#REF!/#REF!)&lt;0.25,AB$15&amp;", "&amp;AB$16&amp;", "&amp;$A77&amp;", "&amp;$B77&amp;", "&amp;$C77&amp;"; ",""),"")</f>
        <v>#REF!</v>
      </c>
      <c r="GG77" s="258" t="e">
        <f>IF(AND($T$8=1,#REF!&gt;0,EV77=""),IF((#REF!/#REF!)&lt;0.25,AC$15&amp;", "&amp;AC$16&amp;", "&amp;$A77&amp;", "&amp;$B77&amp;", "&amp;$C77&amp;"; ",""),"")</f>
        <v>#REF!</v>
      </c>
      <c r="GH77" s="259" t="e">
        <f>IF(AND($T$8=1,#REF!&gt;0,EW77=""),IF((#REF!/#REF!)&lt;0.25,AD$15&amp;", "&amp;AD$16&amp;", "&amp;$A77&amp;", "&amp;$B77&amp;", "&amp;$C77&amp;"; ",""),"")</f>
        <v>#REF!</v>
      </c>
      <c r="GI77" s="258" t="e">
        <f>IF(AND($T$8=1,#REF!&gt;0,EX77=""),IF((#REF!/#REF!)&lt;0.25,AE$15&amp;", "&amp;AE$16&amp;", "&amp;$A77&amp;", "&amp;$B77&amp;", "&amp;$C77&amp;"; ",""),"")</f>
        <v>#REF!</v>
      </c>
      <c r="GJ77" s="812" t="e">
        <f>IF(AND($T$8=1,#REF!&gt;0,EY77=""),IF((#REF!/#REF!)&lt;0.25,AF$15&amp;", "&amp;AF$16&amp;", "&amp;$A77&amp;", "&amp;$B77&amp;", "&amp;$C77&amp;"; ",""),"")</f>
        <v>#REF!</v>
      </c>
      <c r="GK77" s="266" t="e">
        <f>IF(AND($T$8=1,#REF!&gt;0,EZ77=""),IF((#REF!/#REF!)&lt;0.25,AG$15&amp;", "&amp;AG$16&amp;", "&amp;$A77&amp;", "&amp;$B77&amp;", "&amp;$C77&amp;"; ",""),"")</f>
        <v>#REF!</v>
      </c>
      <c r="GL77" s="324"/>
      <c r="GM77" s="323"/>
      <c r="GN77" s="10"/>
      <c r="GO77" s="265" t="e">
        <f>IF(AND($U$8=1,$B77="Long length",#REF!&lt;&gt;0),D$15&amp;", "&amp;D$16&amp;", "&amp;$A77&amp;", "&amp;$B77&amp;", "&amp;$C77&amp;"; ","")</f>
        <v>#REF!</v>
      </c>
      <c r="GP77" s="258" t="e">
        <f>IF(AND($U$8=1,$B77="Long length",#REF!&lt;&gt;0),E$15&amp;", "&amp;E$16&amp;", "&amp;$A77&amp;", "&amp;$B77&amp;", "&amp;$C77&amp;"; ","")</f>
        <v>#REF!</v>
      </c>
      <c r="GQ77" s="259" t="e">
        <f>IF(AND($U$8=1,$B77="Long length",#REF!&lt;&gt;0),F$15&amp;", "&amp;F$16&amp;", "&amp;$A77&amp;", "&amp;$B77&amp;", "&amp;$C77&amp;"; ","")</f>
        <v>#REF!</v>
      </c>
      <c r="GR77" s="258" t="e">
        <f>IF(AND($U$8=1,$B77="Long length",#REF!&lt;&gt;0),G$15&amp;", "&amp;G$16&amp;", "&amp;$A77&amp;", "&amp;$B77&amp;", "&amp;$C77&amp;"; ","")</f>
        <v>#REF!</v>
      </c>
      <c r="GS77" s="812" t="e">
        <f>IF(AND($U$8=1,$B77="Long length",#REF!&lt;&gt;0),H$15&amp;", "&amp;H$16&amp;", "&amp;$A77&amp;", "&amp;$B77&amp;", "&amp;$C77&amp;"; ","")</f>
        <v>#REF!</v>
      </c>
      <c r="GT77" s="266" t="e">
        <f>IF(AND($U$8=1,$B77="Long length",#REF!&lt;&gt;0),I$15&amp;", "&amp;I$16&amp;", "&amp;$A77&amp;", "&amp;$B77&amp;", "&amp;$C77&amp;"; ","")</f>
        <v>#REF!</v>
      </c>
      <c r="GU77" s="324"/>
    </row>
    <row r="78" spans="1:203" ht="13.5" x14ac:dyDescent="0.2">
      <c r="A78" s="3" t="s">
        <v>11305</v>
      </c>
      <c r="B78" s="3" t="s">
        <v>11286</v>
      </c>
      <c r="C78" s="3" t="s">
        <v>11275</v>
      </c>
      <c r="E78" s="295"/>
      <c r="F78" s="10"/>
      <c r="G78" s="265" t="e">
        <f>IF(AND($D$8=1,#REF!&gt;0),P$15&amp;", "&amp;P$16&amp;", "&amp;$A78&amp;", "&amp;$B78&amp;", "&amp;$C78&amp;"; ","")</f>
        <v>#REF!</v>
      </c>
      <c r="H78" s="258" t="e">
        <f>IF(AND($D$8=1,#REF!&gt;0),Q$15&amp;", "&amp;Q$16&amp;", "&amp;$A78&amp;", "&amp;$B78&amp;", "&amp;$C78&amp;"; ","")</f>
        <v>#REF!</v>
      </c>
      <c r="I78" s="259" t="e">
        <f>IF(AND($D$8=1,#REF!&gt;0),R$15&amp;", "&amp;R$16&amp;", "&amp;$A78&amp;", "&amp;$B78&amp;", "&amp;$C78&amp;"; ","")</f>
        <v>#REF!</v>
      </c>
      <c r="J78" s="258" t="e">
        <f>IF(AND($D$8=1,#REF!&gt;0),S$15&amp;", "&amp;S$16&amp;", "&amp;$A78&amp;", "&amp;$B78&amp;", "&amp;$C78&amp;"; ","")</f>
        <v>#REF!</v>
      </c>
      <c r="K78" s="299" t="e">
        <f>IF(AND($D$8=1,#REF!&gt;0),T$15&amp;", "&amp;T$16&amp;", "&amp;$A78&amp;", "&amp;$B78&amp;", "&amp;$C78&amp;"; ","")</f>
        <v>#REF!</v>
      </c>
      <c r="L78" s="266" t="e">
        <f>IF(AND($D$8=1,#REF!&gt;0),U$15&amp;", "&amp;U$16&amp;", "&amp;$A78&amp;", "&amp;$B78&amp;", "&amp;$C78&amp;"; ","")</f>
        <v>#REF!</v>
      </c>
      <c r="M78" s="50"/>
      <c r="N78" s="295"/>
      <c r="O78" s="10"/>
      <c r="P78" s="265" t="e">
        <f>IF(AND($E$8=1,#REF!&lt;0),D$14&amp;", "&amp;D$15&amp;", "&amp;D$16&amp;", "&amp;$A78&amp;", "&amp;$B78&amp;", "&amp;$C78&amp;"; ","")</f>
        <v>#REF!</v>
      </c>
      <c r="Q78" s="258" t="e">
        <f>IF(AND($E$8=1,#REF!&lt;0),E$14&amp;", "&amp;E$15&amp;", "&amp;E$16&amp;", "&amp;$A78&amp;", "&amp;$B78&amp;", "&amp;$C78&amp;"; ","")</f>
        <v>#REF!</v>
      </c>
      <c r="R78" s="259" t="e">
        <f>IF(AND($E$8=1,#REF!&lt;0),F$14&amp;", "&amp;F$15&amp;", "&amp;F$16&amp;", "&amp;$A78&amp;", "&amp;$B78&amp;", "&amp;$C78&amp;"; ","")</f>
        <v>#REF!</v>
      </c>
      <c r="S78" s="258" t="e">
        <f>IF(AND($E$8=1,#REF!&lt;0),G$14&amp;", "&amp;G$15&amp;", "&amp;G$16&amp;", "&amp;$A78&amp;", "&amp;$B78&amp;", "&amp;$C78&amp;"; ","")</f>
        <v>#REF!</v>
      </c>
      <c r="T78" s="299" t="e">
        <f>IF(AND($E$8=1,#REF!&lt;0),H$14&amp;", "&amp;H$15&amp;", "&amp;H$16&amp;", "&amp;$A78&amp;", "&amp;$B78&amp;", "&amp;$C78&amp;"; ","")</f>
        <v>#REF!</v>
      </c>
      <c r="U78" s="299" t="e">
        <f>IF(AND($E$8=1,#REF!&lt;0),I$14&amp;", "&amp;I$15&amp;", "&amp;I$16&amp;", "&amp;$A78&amp;", "&amp;$B78&amp;", "&amp;$C78&amp;"; ","")</f>
        <v>#REF!</v>
      </c>
      <c r="V78" s="265" t="e">
        <f>IF(AND($E$8=1,#REF!&lt;0),J$14&amp;", "&amp;J$15&amp;", "&amp;J$16&amp;", "&amp;$A78&amp;", "&amp;$B78&amp;", "&amp;$C78&amp;"; ","")</f>
        <v>#REF!</v>
      </c>
      <c r="W78" s="258" t="e">
        <f>IF(AND($E$8=1,#REF!&lt;0),K$14&amp;", "&amp;K$15&amp;", "&amp;K$16&amp;", "&amp;$A78&amp;", "&amp;$B78&amp;", "&amp;$C78&amp;"; ","")</f>
        <v>#REF!</v>
      </c>
      <c r="X78" s="259" t="e">
        <f>IF(AND($E$8=1,#REF!&lt;0),L$14&amp;", "&amp;L$15&amp;", "&amp;L$16&amp;", "&amp;$A78&amp;", "&amp;$B78&amp;", "&amp;$C78&amp;"; ","")</f>
        <v>#REF!</v>
      </c>
      <c r="Y78" s="258" t="e">
        <f>IF(AND($E$8=1,#REF!&lt;0),M$14&amp;", "&amp;M$15&amp;", "&amp;M$16&amp;", "&amp;$A78&amp;", "&amp;$B78&amp;", "&amp;$C78&amp;"; ","")</f>
        <v>#REF!</v>
      </c>
      <c r="Z78" s="299" t="e">
        <f>IF(AND($E$8=1,#REF!&lt;0),N$14&amp;", "&amp;N$15&amp;", "&amp;N$16&amp;", "&amp;$A78&amp;", "&amp;$B78&amp;", "&amp;$C78&amp;"; ","")</f>
        <v>#REF!</v>
      </c>
      <c r="AA78" s="299" t="e">
        <f>IF(AND($E$8=1,#REF!&lt;0),O$14&amp;", "&amp;O$15&amp;", "&amp;O$16&amp;", "&amp;$A78&amp;", "&amp;$B78&amp;", "&amp;$C78&amp;"; ","")</f>
        <v>#REF!</v>
      </c>
      <c r="AB78" s="265" t="e">
        <f>IF(AND($E$8=1,#REF!&lt;0),V$14&amp;", "&amp;V$15&amp;", "&amp;V$16&amp;", "&amp;$A78&amp;", "&amp;$B78&amp;", "&amp;$C78&amp;"; ","")</f>
        <v>#REF!</v>
      </c>
      <c r="AC78" s="258" t="e">
        <f>IF(AND($E$8=1,#REF!&lt;0),W$14&amp;", "&amp;W$15&amp;", "&amp;W$16&amp;", "&amp;$A78&amp;", "&amp;$B78&amp;", "&amp;$C78&amp;"; ","")</f>
        <v>#REF!</v>
      </c>
      <c r="AD78" s="259" t="e">
        <f>IF(AND($E$8=1,#REF!&lt;0),X$14&amp;", "&amp;X$15&amp;", "&amp;X$16&amp;", "&amp;$A78&amp;", "&amp;$B78&amp;", "&amp;$C78&amp;"; ","")</f>
        <v>#REF!</v>
      </c>
      <c r="AE78" s="794" t="e">
        <f>IF(AND($E$8=1,#REF!&lt;0),Y$14&amp;", "&amp;Y$15&amp;", "&amp;Y$16&amp;", "&amp;$A78&amp;", "&amp;$B78&amp;", "&amp;$C78&amp;"; ","")</f>
        <v>#REF!</v>
      </c>
      <c r="AF78" s="259" t="e">
        <f>IF(AND($E$8=1,#REF!&lt;0),Z$14&amp;", "&amp;Z$15&amp;", "&amp;Z$16&amp;", "&amp;$A78&amp;", "&amp;$B78&amp;", "&amp;$C78&amp;"; ","")</f>
        <v>#REF!</v>
      </c>
      <c r="AG78" s="299" t="e">
        <f>IF(AND($E$8=1,#REF!&lt;0),AA$14&amp;", "&amp;AA$15&amp;", "&amp;AA$16&amp;", "&amp;$A78&amp;", "&amp;$B78&amp;", "&amp;$C78&amp;"; ","")</f>
        <v>#REF!</v>
      </c>
      <c r="AH78" s="265" t="e">
        <f>IF(AND($E$8=1,#REF!&lt;0),AB$14&amp;", "&amp;AB$15&amp;", "&amp;AB$16&amp;", "&amp;$A78&amp;", "&amp;$B78&amp;", "&amp;$C78&amp;"; ","")</f>
        <v>#REF!</v>
      </c>
      <c r="AI78" s="258" t="e">
        <f>IF(AND($E$8=1,#REF!&lt;0),AC$14&amp;", "&amp;AC$15&amp;", "&amp;AC$16&amp;", "&amp;$A78&amp;", "&amp;$B78&amp;", "&amp;$C78&amp;"; ","")</f>
        <v>#REF!</v>
      </c>
      <c r="AJ78" s="259" t="e">
        <f>IF(AND($E$8=1,#REF!&lt;0),AD$14&amp;", "&amp;AD$15&amp;", "&amp;AD$16&amp;", "&amp;$A78&amp;", "&amp;$B78&amp;", "&amp;$C78&amp;"; ","")</f>
        <v>#REF!</v>
      </c>
      <c r="AK78" s="794" t="e">
        <f>IF(AND($E$8=1,#REF!&lt;0),AE$14&amp;", "&amp;AE$15&amp;", "&amp;AE$16&amp;", "&amp;$A78&amp;", "&amp;$B78&amp;", "&amp;$C78&amp;"; ","")</f>
        <v>#REF!</v>
      </c>
      <c r="AL78" s="259" t="e">
        <f>IF(AND($E$8=1,#REF!&lt;0),AF$14&amp;", "&amp;AF$15&amp;", "&amp;AF$16&amp;", "&amp;$A78&amp;", "&amp;$B78&amp;", "&amp;$C78&amp;"; ","")</f>
        <v>#REF!</v>
      </c>
      <c r="AM78" s="803" t="e">
        <f>IF(AND($E$8=1,#REF!&lt;0),AG$14&amp;", "&amp;AG$15&amp;", "&amp;AG$16&amp;", "&amp;$A78&amp;", "&amp;$B78&amp;", "&amp;$C78&amp;"; ","")</f>
        <v>#REF!</v>
      </c>
      <c r="AN78" s="50"/>
      <c r="AO78" s="295"/>
      <c r="AP78" s="10"/>
      <c r="AQ78" s="265" t="e">
        <f>IF(AND($F$8=1,ABS(#REF!)&lt;&gt;INT(ABS(#REF!))),D$14&amp;", "&amp;D$15&amp;", "&amp;D$16&amp;", "&amp;$A78&amp;", "&amp;$B78&amp;", "&amp;$C78&amp;"; ","")</f>
        <v>#REF!</v>
      </c>
      <c r="AR78" s="258" t="e">
        <f>IF(AND($F$8=1,ABS(#REF!)&lt;&gt;INT(ABS(#REF!))),E$14&amp;", "&amp;E$15&amp;", "&amp;E$16&amp;", "&amp;$A78&amp;", "&amp;$B78&amp;", "&amp;$C78&amp;"; ","")</f>
        <v>#REF!</v>
      </c>
      <c r="AS78" s="259" t="e">
        <f>IF(AND($F$8=1,ABS(#REF!)&lt;&gt;INT(ABS(#REF!))),F$14&amp;", "&amp;F$15&amp;", "&amp;F$16&amp;", "&amp;$A78&amp;", "&amp;$B78&amp;", "&amp;$C78&amp;"; ","")</f>
        <v>#REF!</v>
      </c>
      <c r="AT78" s="258" t="e">
        <f>IF(AND($F$8=1,ABS(#REF!)&lt;&gt;INT(ABS(#REF!))),G$14&amp;", "&amp;G$15&amp;", "&amp;G$16&amp;", "&amp;$A78&amp;", "&amp;$B78&amp;", "&amp;$C78&amp;"; ","")</f>
        <v>#REF!</v>
      </c>
      <c r="AU78" s="299" t="e">
        <f>IF(AND($F$8=1,ABS(#REF!)&lt;&gt;INT(ABS(#REF!))),H$14&amp;", "&amp;H$15&amp;", "&amp;H$16&amp;", "&amp;$A78&amp;", "&amp;$B78&amp;", "&amp;$C78&amp;"; ","")</f>
        <v>#REF!</v>
      </c>
      <c r="AV78" s="299" t="e">
        <f>IF(AND($F$8=1,ABS(#REF!)&lt;&gt;INT(ABS(#REF!))),I$14&amp;", "&amp;I$15&amp;", "&amp;I$16&amp;", "&amp;$A78&amp;", "&amp;$B78&amp;", "&amp;$C78&amp;"; ","")</f>
        <v>#REF!</v>
      </c>
      <c r="AW78" s="265" t="e">
        <f>IF(AND($F$8=1,ABS(#REF!)&lt;&gt;INT(ABS(#REF!))),J$14&amp;", "&amp;J$15&amp;", "&amp;J$16&amp;", "&amp;$A78&amp;", "&amp;$B78&amp;", "&amp;$C78&amp;"; ","")</f>
        <v>#REF!</v>
      </c>
      <c r="AX78" s="258" t="e">
        <f>IF(AND($F$8=1,ABS(#REF!)&lt;&gt;INT(ABS(#REF!))),K$14&amp;", "&amp;K$15&amp;", "&amp;K$16&amp;", "&amp;$A78&amp;", "&amp;$B78&amp;", "&amp;$C78&amp;"; ","")</f>
        <v>#REF!</v>
      </c>
      <c r="AY78" s="259" t="e">
        <f>IF(AND($F$8=1,ABS(#REF!)&lt;&gt;INT(ABS(#REF!))),L$14&amp;", "&amp;L$15&amp;", "&amp;L$16&amp;", "&amp;$A78&amp;", "&amp;$B78&amp;", "&amp;$C78&amp;"; ","")</f>
        <v>#REF!</v>
      </c>
      <c r="AZ78" s="258" t="e">
        <f>IF(AND($F$8=1,ABS(#REF!)&lt;&gt;INT(ABS(#REF!))),M$14&amp;", "&amp;M$15&amp;", "&amp;M$16&amp;", "&amp;$A78&amp;", "&amp;$B78&amp;", "&amp;$C78&amp;"; ","")</f>
        <v>#REF!</v>
      </c>
      <c r="BA78" s="299" t="e">
        <f>IF(AND($F$8=1,ABS(#REF!)&lt;&gt;INT(ABS(#REF!))),N$14&amp;", "&amp;N$15&amp;", "&amp;N$16&amp;", "&amp;$A78&amp;", "&amp;$B78&amp;", "&amp;$C78&amp;"; ","")</f>
        <v>#REF!</v>
      </c>
      <c r="BB78" s="803" t="e">
        <f>IF(AND($F$8=1,ABS(#REF!)&lt;&gt;INT(ABS(#REF!))),O$14&amp;", "&amp;O$15&amp;", "&amp;O$16&amp;", "&amp;$A78&amp;", "&amp;$B78&amp;", "&amp;$C78&amp;"; ","")</f>
        <v>#REF!</v>
      </c>
      <c r="BC78" s="265" t="e">
        <f>IF(AND($F$8=1,ABS(#REF!)&lt;&gt;INT(ABS(#REF!))),P$14&amp;", "&amp;P$15&amp;", "&amp;P$16&amp;", "&amp;$A78&amp;", "&amp;$B78&amp;", "&amp;$C78&amp;"; ","")</f>
        <v>#REF!</v>
      </c>
      <c r="BD78" s="258" t="e">
        <f>IF(AND($F$8=1,ABS(#REF!)&lt;&gt;INT(ABS(#REF!))),Q$14&amp;", "&amp;Q$15&amp;", "&amp;Q$16&amp;", "&amp;$A78&amp;", "&amp;$B78&amp;", "&amp;$C78&amp;"; ","")</f>
        <v>#REF!</v>
      </c>
      <c r="BE78" s="259" t="e">
        <f>IF(AND($F$8=1,ABS(#REF!)&lt;&gt;INT(ABS(#REF!))),R$14&amp;", "&amp;R$15&amp;", "&amp;R$16&amp;", "&amp;$A78&amp;", "&amp;$B78&amp;", "&amp;$C78&amp;"; ","")</f>
        <v>#REF!</v>
      </c>
      <c r="BF78" s="258" t="e">
        <f>IF(AND($F$8=1,ABS(#REF!)&lt;&gt;INT(ABS(#REF!))),S$14&amp;", "&amp;S$15&amp;", "&amp;S$16&amp;", "&amp;$A78&amp;", "&amp;$B78&amp;", "&amp;$C78&amp;"; ","")</f>
        <v>#REF!</v>
      </c>
      <c r="BG78" s="299" t="e">
        <f>IF(AND($F$8=1,ABS(#REF!)&lt;&gt;INT(ABS(#REF!))),T$14&amp;", "&amp;T$15&amp;", "&amp;T$16&amp;", "&amp;$A78&amp;", "&amp;$B78&amp;", "&amp;$C78&amp;"; ","")</f>
        <v>#REF!</v>
      </c>
      <c r="BH78" s="803" t="e">
        <f>IF(AND($F$8=1,ABS(#REF!)&lt;&gt;INT(ABS(#REF!))),U$14&amp;", "&amp;U$15&amp;", "&amp;U$16&amp;", "&amp;$A78&amp;", "&amp;$B78&amp;", "&amp;$C78&amp;"; ","")</f>
        <v>#REF!</v>
      </c>
      <c r="BI78" s="265" t="e">
        <f>IF(AND($F$8=1,ABS(#REF!)&lt;&gt;INT(ABS(#REF!))),V$14&amp;", "&amp;V$15&amp;", "&amp;V$16&amp;", "&amp;$A78&amp;", "&amp;$B78&amp;", "&amp;$C78&amp;"; ","")</f>
        <v>#REF!</v>
      </c>
      <c r="BJ78" s="258" t="e">
        <f>IF(AND($F$8=1,ABS(#REF!)&lt;&gt;INT(ABS(#REF!))),W$14&amp;", "&amp;W$15&amp;", "&amp;W$16&amp;", "&amp;$A78&amp;", "&amp;$B78&amp;", "&amp;$C78&amp;"; ","")</f>
        <v>#REF!</v>
      </c>
      <c r="BK78" s="259" t="e">
        <f>IF(AND($F$8=1,ABS(#REF!)&lt;&gt;INT(ABS(#REF!))),X$14&amp;", "&amp;X$15&amp;", "&amp;X$16&amp;", "&amp;$A78&amp;", "&amp;$B78&amp;", "&amp;$C78&amp;"; ","")</f>
        <v>#REF!</v>
      </c>
      <c r="BL78" s="258" t="e">
        <f>IF(AND($F$8=1,ABS(#REF!)&lt;&gt;INT(ABS(#REF!))),Y$14&amp;", "&amp;Y$15&amp;", "&amp;Y$16&amp;", "&amp;$A78&amp;", "&amp;$B78&amp;", "&amp;$C78&amp;"; ","")</f>
        <v>#REF!</v>
      </c>
      <c r="BM78" s="299" t="e">
        <f>IF(AND($F$8=1,ABS(#REF!)&lt;&gt;INT(ABS(#REF!))),Z$14&amp;", "&amp;Z$15&amp;", "&amp;Z$16&amp;", "&amp;$A78&amp;", "&amp;$B78&amp;", "&amp;$C78&amp;"; ","")</f>
        <v>#REF!</v>
      </c>
      <c r="BN78" s="803" t="e">
        <f>IF(AND($F$8=1,ABS(#REF!)&lt;&gt;INT(ABS(#REF!))),AA$14&amp;", "&amp;AA$15&amp;", "&amp;AA$16&amp;", "&amp;$A78&amp;", "&amp;$B78&amp;", "&amp;$C78&amp;"; ","")</f>
        <v>#REF!</v>
      </c>
      <c r="BO78" s="50"/>
      <c r="BP78" s="295"/>
      <c r="BQ78" s="10"/>
      <c r="BR78" s="281"/>
      <c r="BS78" s="280"/>
      <c r="BT78" s="288"/>
      <c r="BU78" s="280"/>
      <c r="BV78" s="305"/>
      <c r="BW78" s="305"/>
      <c r="BX78" s="281"/>
      <c r="BY78" s="280"/>
      <c r="BZ78" s="288"/>
      <c r="CA78" s="280"/>
      <c r="CB78" s="305"/>
      <c r="CC78" s="805"/>
      <c r="CD78" s="305"/>
      <c r="CE78" s="809"/>
      <c r="CF78" s="305"/>
      <c r="CG78" s="809"/>
      <c r="CH78" s="305"/>
      <c r="CI78" s="305"/>
      <c r="CJ78" s="281"/>
      <c r="CK78" s="280"/>
      <c r="CL78" s="288"/>
      <c r="CM78" s="280"/>
      <c r="CN78" s="305"/>
      <c r="CO78" s="304"/>
      <c r="CP78" s="50"/>
      <c r="CQ78" s="3"/>
      <c r="CR78" s="3"/>
      <c r="CS78" s="3"/>
      <c r="CT78" s="3"/>
      <c r="CU78" s="38" t="s">
        <v>124</v>
      </c>
      <c r="CV78" s="879" t="e">
        <f>CV$48</f>
        <v>#REF!</v>
      </c>
      <c r="CW78" s="880" t="e">
        <f>CW$48</f>
        <v>#REF!</v>
      </c>
      <c r="CX78" s="829" t="e">
        <f>CV$48</f>
        <v>#REF!</v>
      </c>
      <c r="CY78" s="826" t="e">
        <f>CW$48</f>
        <v>#REF!</v>
      </c>
      <c r="CZ78" s="788" t="e">
        <f>CV$48</f>
        <v>#REF!</v>
      </c>
      <c r="DA78" s="789" t="e">
        <f>CW$48</f>
        <v>#REF!</v>
      </c>
      <c r="DB78" s="881" t="e">
        <f>DB$48</f>
        <v>#REF!</v>
      </c>
      <c r="DC78" s="880" t="e">
        <f>DC$48</f>
        <v>#REF!</v>
      </c>
      <c r="DD78" s="829" t="e">
        <f>DB$48</f>
        <v>#REF!</v>
      </c>
      <c r="DE78" s="826" t="e">
        <f>DC$48</f>
        <v>#REF!</v>
      </c>
      <c r="DF78" s="788" t="e">
        <f>DB$48</f>
        <v>#REF!</v>
      </c>
      <c r="DG78" s="789" t="e">
        <f>DC$48</f>
        <v>#REF!</v>
      </c>
      <c r="DH78" s="879" t="e">
        <f>DH$48</f>
        <v>#REF!</v>
      </c>
      <c r="DI78" s="880" t="e">
        <f>DI$48</f>
        <v>#REF!</v>
      </c>
      <c r="DJ78" s="829" t="e">
        <f>DH$48</f>
        <v>#REF!</v>
      </c>
      <c r="DK78" s="826" t="e">
        <f>DI$48</f>
        <v>#REF!</v>
      </c>
      <c r="DL78" s="788" t="e">
        <f>DH$48</f>
        <v>#REF!</v>
      </c>
      <c r="DM78" s="789" t="e">
        <f>DI$48</f>
        <v>#REF!</v>
      </c>
      <c r="DN78" s="879" t="e">
        <f>DN$48</f>
        <v>#REF!</v>
      </c>
      <c r="DO78" s="880" t="e">
        <f>DO$48</f>
        <v>#REF!</v>
      </c>
      <c r="DP78" s="829" t="e">
        <f>DN$48</f>
        <v>#REF!</v>
      </c>
      <c r="DQ78" s="826" t="e">
        <f>DO$48</f>
        <v>#REF!</v>
      </c>
      <c r="DR78" s="788" t="e">
        <f>DN$48</f>
        <v>#REF!</v>
      </c>
      <c r="DS78" s="789" t="e">
        <f>DO$48</f>
        <v>#REF!</v>
      </c>
      <c r="DT78" s="879" t="e">
        <f>DT$48</f>
        <v>#REF!</v>
      </c>
      <c r="DU78" s="880" t="e">
        <f>DU$48</f>
        <v>#REF!</v>
      </c>
      <c r="DV78" s="829" t="e">
        <f>DT$48</f>
        <v>#REF!</v>
      </c>
      <c r="DW78" s="826" t="e">
        <f>DU$48</f>
        <v>#REF!</v>
      </c>
      <c r="DX78" s="788" t="e">
        <f>DT$48</f>
        <v>#REF!</v>
      </c>
      <c r="DY78" s="789" t="e">
        <f>DU$48</f>
        <v>#REF!</v>
      </c>
      <c r="DZ78" s="3"/>
      <c r="EA78" s="295"/>
      <c r="EB78" s="10"/>
      <c r="EC78" s="265" t="e">
        <f>IF(AND($I$8=1,#REF!&lt;&gt;ROUND(#REF!,2)),AB$15&amp;", "&amp;AB$16&amp;", "&amp;$A78&amp;", "&amp;$B78&amp;", "&amp;$C78&amp;"; ","")</f>
        <v>#REF!</v>
      </c>
      <c r="ED78" s="258" t="e">
        <f>IF(AND($I$8=1,#REF!&lt;&gt;ROUND(#REF!,2)),AC$15&amp;", "&amp;AC$16&amp;", "&amp;$A78&amp;", "&amp;$B78&amp;", "&amp;$C78&amp;"; ","")</f>
        <v>#REF!</v>
      </c>
      <c r="EE78" s="259" t="e">
        <f>IF(AND($I$8=1,#REF!&lt;&gt;ROUND(#REF!,2)),AD$15&amp;", "&amp;AD$16&amp;", "&amp;$A78&amp;", "&amp;$B78&amp;", "&amp;$C78&amp;"; ","")</f>
        <v>#REF!</v>
      </c>
      <c r="EF78" s="258" t="e">
        <f>IF(AND($I$8=1,#REF!&lt;&gt;ROUND(#REF!,2)),AE$15&amp;", "&amp;AE$16&amp;", "&amp;$A78&amp;", "&amp;$B78&amp;", "&amp;$C78&amp;"; ","")</f>
        <v>#REF!</v>
      </c>
      <c r="EG78" s="299" t="e">
        <f>IF(AND($I$8=1,#REF!&lt;&gt;ROUND(#REF!,2)),AF$15&amp;", "&amp;AF$16&amp;", "&amp;$A78&amp;", "&amp;$B78&amp;", "&amp;$C78&amp;"; ","")</f>
        <v>#REF!</v>
      </c>
      <c r="EH78" s="266" t="e">
        <f>IF(AND($I$8=1,#REF!&lt;&gt;ROUND(#REF!,2)),AG$15&amp;", "&amp;AG$16&amp;", "&amp;$A78&amp;", "&amp;$B78&amp;", "&amp;$C78&amp;"; ","")</f>
        <v>#REF!</v>
      </c>
      <c r="EI78" s="50"/>
      <c r="EJ78" s="295"/>
      <c r="EK78" s="10"/>
      <c r="EL78" s="265" t="e">
        <f>IF(AND($J$8=1,#REF!&gt;#REF!),AB$15&amp;", "&amp;AB$16&amp;", "&amp;$A78&amp;", "&amp;$B78&amp;", "&amp;$C78&amp;"; ","")</f>
        <v>#REF!</v>
      </c>
      <c r="EM78" s="258" t="e">
        <f>IF(AND($J$8=1,#REF!&gt;#REF!),AC$15&amp;", "&amp;AC$16&amp;", "&amp;$A78&amp;", "&amp;$B78&amp;", "&amp;$C78&amp;"; ","")</f>
        <v>#REF!</v>
      </c>
      <c r="EN78" s="259" t="e">
        <f>IF(AND($J$8=1,#REF!&gt;#REF!),AD$15&amp;", "&amp;AD$16&amp;", "&amp;$A78&amp;", "&amp;$B78&amp;", "&amp;$C78&amp;"; ","")</f>
        <v>#REF!</v>
      </c>
      <c r="EO78" s="258" t="e">
        <f>IF(AND($J$8=1,#REF!&gt;#REF!),AE$15&amp;", "&amp;AE$16&amp;", "&amp;$A78&amp;", "&amp;$B78&amp;", "&amp;$C78&amp;"; ","")</f>
        <v>#REF!</v>
      </c>
      <c r="EP78" s="812" t="e">
        <f>IF(AND($J$8=1,#REF!&gt;#REF!),AF$15&amp;", "&amp;AF$16&amp;", "&amp;$A78&amp;", "&amp;$B78&amp;", "&amp;$C78&amp;"; ","")</f>
        <v>#REF!</v>
      </c>
      <c r="EQ78" s="266" t="e">
        <f>IF(AND($J$8=1,#REF!&gt;#REF!),AG$15&amp;", "&amp;AG$16&amp;", "&amp;$A78&amp;", "&amp;$B78&amp;", "&amp;$C78&amp;"; ","")</f>
        <v>#REF!</v>
      </c>
      <c r="ER78" s="50"/>
      <c r="ES78" s="295"/>
      <c r="ET78" s="10"/>
      <c r="EU78" s="265" t="e">
        <f>IF(AND($K$8=1,#REF!&gt;0),IF((#REF!/#REF!)&lt;0.03,AB$15&amp;", "&amp;AB$16&amp;", "&amp;$A78&amp;", "&amp;$B78&amp;", "&amp;$C78&amp;"; ",""),"")</f>
        <v>#REF!</v>
      </c>
      <c r="EV78" s="258" t="e">
        <f>IF(AND($K$8=1,#REF!&gt;0),IF((#REF!/#REF!)&lt;0.03,AC$15&amp;", "&amp;AC$16&amp;", "&amp;$A78&amp;", "&amp;$B78&amp;", "&amp;$C78&amp;"; ",""),"")</f>
        <v>#REF!</v>
      </c>
      <c r="EW78" s="259" t="e">
        <f>IF(AND($K$8=1,#REF!&gt;0),IF((#REF!/#REF!)&lt;0.03,AD$15&amp;", "&amp;AD$16&amp;", "&amp;$A78&amp;", "&amp;$B78&amp;", "&amp;$C78&amp;"; ",""),"")</f>
        <v>#REF!</v>
      </c>
      <c r="EX78" s="258" t="e">
        <f>IF(AND($K$8=1,#REF!&gt;0),IF((#REF!/#REF!)&lt;0.03,AE$15&amp;", "&amp;AE$16&amp;", "&amp;$A78&amp;", "&amp;$B78&amp;", "&amp;$C78&amp;"; ",""),"")</f>
        <v>#REF!</v>
      </c>
      <c r="EY78" s="812" t="e">
        <f>IF(AND($K$8=1,#REF!&gt;0),IF((#REF!/#REF!)&lt;0.03,AF$15&amp;", "&amp;AF$16&amp;", "&amp;$A78&amp;", "&amp;$B78&amp;", "&amp;$C78&amp;"; ",""),"")</f>
        <v>#REF!</v>
      </c>
      <c r="EZ78" s="266" t="e">
        <f>IF(AND($K$8=1,#REF!&gt;0),IF((#REF!/#REF!)&lt;0.03,AG$15&amp;", "&amp;AG$16&amp;", "&amp;$A78&amp;", "&amp;$B78&amp;", "&amp;$C78&amp;"; ",""),"")</f>
        <v>#REF!</v>
      </c>
      <c r="FA78" s="50"/>
      <c r="FB78" s="3"/>
      <c r="FC78" s="323"/>
      <c r="FD78" s="10"/>
      <c r="FE78" s="265" t="e">
        <f>IF(AND($Q$8=1,SUM(#REF!,#REF!)&gt;$FC$22,#REF!=0),P$15&amp;", "&amp;P$16&amp;", "&amp;$A78&amp;", "&amp;$B78&amp;", "&amp;$C78&amp;"; ","")</f>
        <v>#REF!</v>
      </c>
      <c r="FF78" s="258" t="e">
        <f>IF(AND($Q$8=1,SUM(#REF!,#REF!)&gt;$FC$22,#REF!=0),Q$15&amp;", "&amp;Q$16&amp;", "&amp;$A78&amp;", "&amp;$B78&amp;", "&amp;$C78&amp;"; ","")</f>
        <v>#REF!</v>
      </c>
      <c r="FG78" s="259" t="e">
        <f>IF(AND($Q$8=1,SUM(#REF!,#REF!)&gt;$FC$22,#REF!=0),R$15&amp;", "&amp;R$16&amp;", "&amp;$A78&amp;", "&amp;$B78&amp;", "&amp;$C78&amp;"; ","")</f>
        <v>#REF!</v>
      </c>
      <c r="FH78" s="258" t="e">
        <f>IF(AND($Q$8=1,SUM(#REF!,#REF!)&gt;$FC$22,#REF!=0),S$15&amp;", "&amp;S$16&amp;", "&amp;$A78&amp;", "&amp;$B78&amp;", "&amp;$C78&amp;"; ","")</f>
        <v>#REF!</v>
      </c>
      <c r="FI78" s="812" t="e">
        <f>IF(AND($Q$8=1,SUM(#REF!,#REF!)&gt;$FC$22,#REF!=0),T$15&amp;", "&amp;T$16&amp;", "&amp;$A78&amp;", "&amp;$B78&amp;", "&amp;$C78&amp;"; ","")</f>
        <v>#REF!</v>
      </c>
      <c r="FJ78" s="266" t="e">
        <f>IF(AND($Q$8=1,SUM(#REF!,#REF!)&gt;$FC$22,#REF!=0),U$15&amp;", "&amp;U$16&amp;", "&amp;$A78&amp;", "&amp;$B78&amp;", "&amp;$C78&amp;"; ","")</f>
        <v>#REF!</v>
      </c>
      <c r="FK78" s="324"/>
      <c r="FL78" s="323"/>
      <c r="FM78" s="10"/>
      <c r="FN78" s="265" t="e">
        <f>IF(AND($R$8=1,SUM(#REF!,#REF!)&gt;0,SUM(#REF!,#REF!)=ABS(#REF!)),P$15&amp;", "&amp;P$16&amp;", "&amp;$A78&amp;", "&amp;$B78&amp;", "&amp;$C78&amp;"; ","")</f>
        <v>#REF!</v>
      </c>
      <c r="FO78" s="258" t="e">
        <f>IF(AND($R$8=1,SUM(#REF!,#REF!)&gt;0,SUM(#REF!,#REF!)=ABS(#REF!)),Q$15&amp;", "&amp;Q$16&amp;", "&amp;$A78&amp;", "&amp;$B78&amp;", "&amp;$C78&amp;"; ","")</f>
        <v>#REF!</v>
      </c>
      <c r="FP78" s="259" t="e">
        <f>IF(AND($R$8=1,SUM(#REF!,#REF!)&gt;0,SUM(#REF!,#REF!)=ABS(#REF!)),R$15&amp;", "&amp;R$16&amp;", "&amp;$A78&amp;", "&amp;$B78&amp;", "&amp;$C78&amp;"; ","")</f>
        <v>#REF!</v>
      </c>
      <c r="FQ78" s="258" t="e">
        <f>IF(AND($R$8=1,SUM(#REF!,#REF!)&gt;0,SUM(#REF!,#REF!)=ABS(#REF!)),S$15&amp;", "&amp;S$16&amp;", "&amp;$A78&amp;", "&amp;$B78&amp;", "&amp;$C78&amp;"; ","")</f>
        <v>#REF!</v>
      </c>
      <c r="FR78" s="812" t="e">
        <f>IF(AND($R$8=1,SUM(#REF!,#REF!)&gt;0,SUM(#REF!,#REF!)=ABS(#REF!)),T$15&amp;", "&amp;T$16&amp;", "&amp;$A78&amp;", "&amp;$B78&amp;", "&amp;$C78&amp;"; ","")</f>
        <v>#REF!</v>
      </c>
      <c r="FS78" s="266" t="e">
        <f>IF(AND($R$8=1,SUM(#REF!,#REF!)&gt;0,SUM(#REF!,#REF!)=ABS(#REF!)),U$15&amp;", "&amp;U$16&amp;", "&amp;$A78&amp;", "&amp;$B78&amp;", "&amp;$C78&amp;"; ","")</f>
        <v>#REF!</v>
      </c>
      <c r="FT78" s="324"/>
      <c r="FU78" s="3"/>
      <c r="FV78" s="3"/>
      <c r="FW78" s="3"/>
      <c r="FX78" s="3"/>
      <c r="FY78" s="3"/>
      <c r="FZ78" s="3"/>
      <c r="GA78" s="3"/>
      <c r="GB78" s="3"/>
      <c r="GC78" s="3"/>
      <c r="GD78" s="323"/>
      <c r="GE78" s="10"/>
      <c r="GF78" s="265" t="e">
        <f>IF(AND($T$8=1,#REF!&gt;0,EU78=""),IF((#REF!/#REF!)&lt;0.25,AB$15&amp;", "&amp;AB$16&amp;", "&amp;$A78&amp;", "&amp;$B78&amp;", "&amp;$C78&amp;"; ",""),"")</f>
        <v>#REF!</v>
      </c>
      <c r="GG78" s="258" t="e">
        <f>IF(AND($T$8=1,#REF!&gt;0,EV78=""),IF((#REF!/#REF!)&lt;0.25,AC$15&amp;", "&amp;AC$16&amp;", "&amp;$A78&amp;", "&amp;$B78&amp;", "&amp;$C78&amp;"; ",""),"")</f>
        <v>#REF!</v>
      </c>
      <c r="GH78" s="259" t="e">
        <f>IF(AND($T$8=1,#REF!&gt;0,EW78=""),IF((#REF!/#REF!)&lt;0.25,AD$15&amp;", "&amp;AD$16&amp;", "&amp;$A78&amp;", "&amp;$B78&amp;", "&amp;$C78&amp;"; ",""),"")</f>
        <v>#REF!</v>
      </c>
      <c r="GI78" s="258" t="e">
        <f>IF(AND($T$8=1,#REF!&gt;0,EX78=""),IF((#REF!/#REF!)&lt;0.25,AE$15&amp;", "&amp;AE$16&amp;", "&amp;$A78&amp;", "&amp;$B78&amp;", "&amp;$C78&amp;"; ",""),"")</f>
        <v>#REF!</v>
      </c>
      <c r="GJ78" s="812" t="e">
        <f>IF(AND($T$8=1,#REF!&gt;0,EY78=""),IF((#REF!/#REF!)&lt;0.25,AF$15&amp;", "&amp;AF$16&amp;", "&amp;$A78&amp;", "&amp;$B78&amp;", "&amp;$C78&amp;"; ",""),"")</f>
        <v>#REF!</v>
      </c>
      <c r="GK78" s="266" t="e">
        <f>IF(AND($T$8=1,#REF!&gt;0,EZ78=""),IF((#REF!/#REF!)&lt;0.25,AG$15&amp;", "&amp;AG$16&amp;", "&amp;$A78&amp;", "&amp;$B78&amp;", "&amp;$C78&amp;"; ",""),"")</f>
        <v>#REF!</v>
      </c>
      <c r="GL78" s="324"/>
      <c r="GM78" s="323"/>
      <c r="GN78" s="10"/>
      <c r="GO78" s="265" t="e">
        <f>IF(AND($U$8=1,$B78="Long length",#REF!&lt;&gt;0),D$15&amp;", "&amp;D$16&amp;", "&amp;$A78&amp;", "&amp;$B78&amp;", "&amp;$C78&amp;"; ","")</f>
        <v>#REF!</v>
      </c>
      <c r="GP78" s="258" t="e">
        <f>IF(AND($U$8=1,$B78="Long length",#REF!&lt;&gt;0),E$15&amp;", "&amp;E$16&amp;", "&amp;$A78&amp;", "&amp;$B78&amp;", "&amp;$C78&amp;"; ","")</f>
        <v>#REF!</v>
      </c>
      <c r="GQ78" s="259" t="e">
        <f>IF(AND($U$8=1,$B78="Long length",#REF!&lt;&gt;0),F$15&amp;", "&amp;F$16&amp;", "&amp;$A78&amp;", "&amp;$B78&amp;", "&amp;$C78&amp;"; ","")</f>
        <v>#REF!</v>
      </c>
      <c r="GR78" s="258" t="e">
        <f>IF(AND($U$8=1,$B78="Long length",#REF!&lt;&gt;0),G$15&amp;", "&amp;G$16&amp;", "&amp;$A78&amp;", "&amp;$B78&amp;", "&amp;$C78&amp;"; ","")</f>
        <v>#REF!</v>
      </c>
      <c r="GS78" s="812" t="e">
        <f>IF(AND($U$8=1,$B78="Long length",#REF!&lt;&gt;0),H$15&amp;", "&amp;H$16&amp;", "&amp;$A78&amp;", "&amp;$B78&amp;", "&amp;$C78&amp;"; ","")</f>
        <v>#REF!</v>
      </c>
      <c r="GT78" s="266" t="e">
        <f>IF(AND($U$8=1,$B78="Long length",#REF!&lt;&gt;0),I$15&amp;", "&amp;I$16&amp;", "&amp;$A78&amp;", "&amp;$B78&amp;", "&amp;$C78&amp;"; ","")</f>
        <v>#REF!</v>
      </c>
      <c r="GU78" s="324"/>
    </row>
    <row r="79" spans="1:203" ht="13.5" x14ac:dyDescent="0.2">
      <c r="A79" s="3" t="s">
        <v>11305</v>
      </c>
      <c r="B79" s="3" t="s">
        <v>11286</v>
      </c>
      <c r="C79" s="3" t="s">
        <v>11284</v>
      </c>
      <c r="E79" s="295"/>
      <c r="F79" s="10"/>
      <c r="G79" s="265" t="e">
        <f>IF(AND($D$8=1,#REF!&gt;0),P$15&amp;", "&amp;P$16&amp;", "&amp;$A79&amp;", "&amp;$B79&amp;", "&amp;$C79&amp;"; ","")</f>
        <v>#REF!</v>
      </c>
      <c r="H79" s="258" t="e">
        <f>IF(AND($D$8=1,#REF!&gt;0),Q$15&amp;", "&amp;Q$16&amp;", "&amp;$A79&amp;", "&amp;$B79&amp;", "&amp;$C79&amp;"; ","")</f>
        <v>#REF!</v>
      </c>
      <c r="I79" s="259" t="e">
        <f>IF(AND($D$8=1,#REF!&gt;0),R$15&amp;", "&amp;R$16&amp;", "&amp;$A79&amp;", "&amp;$B79&amp;", "&amp;$C79&amp;"; ","")</f>
        <v>#REF!</v>
      </c>
      <c r="J79" s="258" t="e">
        <f>IF(AND($D$8=1,#REF!&gt;0),S$15&amp;", "&amp;S$16&amp;", "&amp;$A79&amp;", "&amp;$B79&amp;", "&amp;$C79&amp;"; ","")</f>
        <v>#REF!</v>
      </c>
      <c r="K79" s="299" t="e">
        <f>IF(AND($D$8=1,#REF!&gt;0),T$15&amp;", "&amp;T$16&amp;", "&amp;$A79&amp;", "&amp;$B79&amp;", "&amp;$C79&amp;"; ","")</f>
        <v>#REF!</v>
      </c>
      <c r="L79" s="266" t="e">
        <f>IF(AND($D$8=1,#REF!&gt;0),U$15&amp;", "&amp;U$16&amp;", "&amp;$A79&amp;", "&amp;$B79&amp;", "&amp;$C79&amp;"; ","")</f>
        <v>#REF!</v>
      </c>
      <c r="M79" s="50"/>
      <c r="N79" s="295"/>
      <c r="O79" s="10"/>
      <c r="P79" s="265" t="e">
        <f>IF(AND($E$8=1,#REF!&lt;0),D$14&amp;", "&amp;D$15&amp;", "&amp;D$16&amp;", "&amp;$A79&amp;", "&amp;$B79&amp;", "&amp;$C79&amp;"; ","")</f>
        <v>#REF!</v>
      </c>
      <c r="Q79" s="258" t="e">
        <f>IF(AND($E$8=1,#REF!&lt;0),E$14&amp;", "&amp;E$15&amp;", "&amp;E$16&amp;", "&amp;$A79&amp;", "&amp;$B79&amp;", "&amp;$C79&amp;"; ","")</f>
        <v>#REF!</v>
      </c>
      <c r="R79" s="259" t="e">
        <f>IF(AND($E$8=1,#REF!&lt;0),F$14&amp;", "&amp;F$15&amp;", "&amp;F$16&amp;", "&amp;$A79&amp;", "&amp;$B79&amp;", "&amp;$C79&amp;"; ","")</f>
        <v>#REF!</v>
      </c>
      <c r="S79" s="258" t="e">
        <f>IF(AND($E$8=1,#REF!&lt;0),G$14&amp;", "&amp;G$15&amp;", "&amp;G$16&amp;", "&amp;$A79&amp;", "&amp;$B79&amp;", "&amp;$C79&amp;"; ","")</f>
        <v>#REF!</v>
      </c>
      <c r="T79" s="299" t="e">
        <f>IF(AND($E$8=1,#REF!&lt;0),H$14&amp;", "&amp;H$15&amp;", "&amp;H$16&amp;", "&amp;$A79&amp;", "&amp;$B79&amp;", "&amp;$C79&amp;"; ","")</f>
        <v>#REF!</v>
      </c>
      <c r="U79" s="299" t="e">
        <f>IF(AND($E$8=1,#REF!&lt;0),I$14&amp;", "&amp;I$15&amp;", "&amp;I$16&amp;", "&amp;$A79&amp;", "&amp;$B79&amp;", "&amp;$C79&amp;"; ","")</f>
        <v>#REF!</v>
      </c>
      <c r="V79" s="265" t="e">
        <f>IF(AND($E$8=1,#REF!&lt;0),J$14&amp;", "&amp;J$15&amp;", "&amp;J$16&amp;", "&amp;$A79&amp;", "&amp;$B79&amp;", "&amp;$C79&amp;"; ","")</f>
        <v>#REF!</v>
      </c>
      <c r="W79" s="258" t="e">
        <f>IF(AND($E$8=1,#REF!&lt;0),K$14&amp;", "&amp;K$15&amp;", "&amp;K$16&amp;", "&amp;$A79&amp;", "&amp;$B79&amp;", "&amp;$C79&amp;"; ","")</f>
        <v>#REF!</v>
      </c>
      <c r="X79" s="259" t="e">
        <f>IF(AND($E$8=1,#REF!&lt;0),L$14&amp;", "&amp;L$15&amp;", "&amp;L$16&amp;", "&amp;$A79&amp;", "&amp;$B79&amp;", "&amp;$C79&amp;"; ","")</f>
        <v>#REF!</v>
      </c>
      <c r="Y79" s="258" t="e">
        <f>IF(AND($E$8=1,#REF!&lt;0),M$14&amp;", "&amp;M$15&amp;", "&amp;M$16&amp;", "&amp;$A79&amp;", "&amp;$B79&amp;", "&amp;$C79&amp;"; ","")</f>
        <v>#REF!</v>
      </c>
      <c r="Z79" s="299" t="e">
        <f>IF(AND($E$8=1,#REF!&lt;0),N$14&amp;", "&amp;N$15&amp;", "&amp;N$16&amp;", "&amp;$A79&amp;", "&amp;$B79&amp;", "&amp;$C79&amp;"; ","")</f>
        <v>#REF!</v>
      </c>
      <c r="AA79" s="299" t="e">
        <f>IF(AND($E$8=1,#REF!&lt;0),O$14&amp;", "&amp;O$15&amp;", "&amp;O$16&amp;", "&amp;$A79&amp;", "&amp;$B79&amp;", "&amp;$C79&amp;"; ","")</f>
        <v>#REF!</v>
      </c>
      <c r="AB79" s="265" t="e">
        <f>IF(AND($E$8=1,#REF!&lt;0),V$14&amp;", "&amp;V$15&amp;", "&amp;V$16&amp;", "&amp;$A79&amp;", "&amp;$B79&amp;", "&amp;$C79&amp;"; ","")</f>
        <v>#REF!</v>
      </c>
      <c r="AC79" s="258" t="e">
        <f>IF(AND($E$8=1,#REF!&lt;0),W$14&amp;", "&amp;W$15&amp;", "&amp;W$16&amp;", "&amp;$A79&amp;", "&amp;$B79&amp;", "&amp;$C79&amp;"; ","")</f>
        <v>#REF!</v>
      </c>
      <c r="AD79" s="259" t="e">
        <f>IF(AND($E$8=1,#REF!&lt;0),X$14&amp;", "&amp;X$15&amp;", "&amp;X$16&amp;", "&amp;$A79&amp;", "&amp;$B79&amp;", "&amp;$C79&amp;"; ","")</f>
        <v>#REF!</v>
      </c>
      <c r="AE79" s="794" t="e">
        <f>IF(AND($E$8=1,#REF!&lt;0),Y$14&amp;", "&amp;Y$15&amp;", "&amp;Y$16&amp;", "&amp;$A79&amp;", "&amp;$B79&amp;", "&amp;$C79&amp;"; ","")</f>
        <v>#REF!</v>
      </c>
      <c r="AF79" s="259" t="e">
        <f>IF(AND($E$8=1,#REF!&lt;0),Z$14&amp;", "&amp;Z$15&amp;", "&amp;Z$16&amp;", "&amp;$A79&amp;", "&amp;$B79&amp;", "&amp;$C79&amp;"; ","")</f>
        <v>#REF!</v>
      </c>
      <c r="AG79" s="299" t="e">
        <f>IF(AND($E$8=1,#REF!&lt;0),AA$14&amp;", "&amp;AA$15&amp;", "&amp;AA$16&amp;", "&amp;$A79&amp;", "&amp;$B79&amp;", "&amp;$C79&amp;"; ","")</f>
        <v>#REF!</v>
      </c>
      <c r="AH79" s="265" t="e">
        <f>IF(AND($E$8=1,#REF!&lt;0),AB$14&amp;", "&amp;AB$15&amp;", "&amp;AB$16&amp;", "&amp;$A79&amp;", "&amp;$B79&amp;", "&amp;$C79&amp;"; ","")</f>
        <v>#REF!</v>
      </c>
      <c r="AI79" s="258" t="e">
        <f>IF(AND($E$8=1,#REF!&lt;0),AC$14&amp;", "&amp;AC$15&amp;", "&amp;AC$16&amp;", "&amp;$A79&amp;", "&amp;$B79&amp;", "&amp;$C79&amp;"; ","")</f>
        <v>#REF!</v>
      </c>
      <c r="AJ79" s="259" t="e">
        <f>IF(AND($E$8=1,#REF!&lt;0),AD$14&amp;", "&amp;AD$15&amp;", "&amp;AD$16&amp;", "&amp;$A79&amp;", "&amp;$B79&amp;", "&amp;$C79&amp;"; ","")</f>
        <v>#REF!</v>
      </c>
      <c r="AK79" s="794" t="e">
        <f>IF(AND($E$8=1,#REF!&lt;0),AE$14&amp;", "&amp;AE$15&amp;", "&amp;AE$16&amp;", "&amp;$A79&amp;", "&amp;$B79&amp;", "&amp;$C79&amp;"; ","")</f>
        <v>#REF!</v>
      </c>
      <c r="AL79" s="259" t="e">
        <f>IF(AND($E$8=1,#REF!&lt;0),AF$14&amp;", "&amp;AF$15&amp;", "&amp;AF$16&amp;", "&amp;$A79&amp;", "&amp;$B79&amp;", "&amp;$C79&amp;"; ","")</f>
        <v>#REF!</v>
      </c>
      <c r="AM79" s="803" t="e">
        <f>IF(AND($E$8=1,#REF!&lt;0),AG$14&amp;", "&amp;AG$15&amp;", "&amp;AG$16&amp;", "&amp;$A79&amp;", "&amp;$B79&amp;", "&amp;$C79&amp;"; ","")</f>
        <v>#REF!</v>
      </c>
      <c r="AN79" s="50"/>
      <c r="AO79" s="295"/>
      <c r="AP79" s="10"/>
      <c r="AQ79" s="265" t="e">
        <f>IF(AND($F$8=1,ABS(#REF!)&lt;&gt;INT(ABS(#REF!))),D$14&amp;", "&amp;D$15&amp;", "&amp;D$16&amp;", "&amp;$A79&amp;", "&amp;$B79&amp;", "&amp;$C79&amp;"; ","")</f>
        <v>#REF!</v>
      </c>
      <c r="AR79" s="258" t="e">
        <f>IF(AND($F$8=1,ABS(#REF!)&lt;&gt;INT(ABS(#REF!))),E$14&amp;", "&amp;E$15&amp;", "&amp;E$16&amp;", "&amp;$A79&amp;", "&amp;$B79&amp;", "&amp;$C79&amp;"; ","")</f>
        <v>#REF!</v>
      </c>
      <c r="AS79" s="259" t="e">
        <f>IF(AND($F$8=1,ABS(#REF!)&lt;&gt;INT(ABS(#REF!))),F$14&amp;", "&amp;F$15&amp;", "&amp;F$16&amp;", "&amp;$A79&amp;", "&amp;$B79&amp;", "&amp;$C79&amp;"; ","")</f>
        <v>#REF!</v>
      </c>
      <c r="AT79" s="258" t="e">
        <f>IF(AND($F$8=1,ABS(#REF!)&lt;&gt;INT(ABS(#REF!))),G$14&amp;", "&amp;G$15&amp;", "&amp;G$16&amp;", "&amp;$A79&amp;", "&amp;$B79&amp;", "&amp;$C79&amp;"; ","")</f>
        <v>#REF!</v>
      </c>
      <c r="AU79" s="299" t="e">
        <f>IF(AND($F$8=1,ABS(#REF!)&lt;&gt;INT(ABS(#REF!))),H$14&amp;", "&amp;H$15&amp;", "&amp;H$16&amp;", "&amp;$A79&amp;", "&amp;$B79&amp;", "&amp;$C79&amp;"; ","")</f>
        <v>#REF!</v>
      </c>
      <c r="AV79" s="299" t="e">
        <f>IF(AND($F$8=1,ABS(#REF!)&lt;&gt;INT(ABS(#REF!))),I$14&amp;", "&amp;I$15&amp;", "&amp;I$16&amp;", "&amp;$A79&amp;", "&amp;$B79&amp;", "&amp;$C79&amp;"; ","")</f>
        <v>#REF!</v>
      </c>
      <c r="AW79" s="265" t="e">
        <f>IF(AND($F$8=1,ABS(#REF!)&lt;&gt;INT(ABS(#REF!))),J$14&amp;", "&amp;J$15&amp;", "&amp;J$16&amp;", "&amp;$A79&amp;", "&amp;$B79&amp;", "&amp;$C79&amp;"; ","")</f>
        <v>#REF!</v>
      </c>
      <c r="AX79" s="258" t="e">
        <f>IF(AND($F$8=1,ABS(#REF!)&lt;&gt;INT(ABS(#REF!))),K$14&amp;", "&amp;K$15&amp;", "&amp;K$16&amp;", "&amp;$A79&amp;", "&amp;$B79&amp;", "&amp;$C79&amp;"; ","")</f>
        <v>#REF!</v>
      </c>
      <c r="AY79" s="259" t="e">
        <f>IF(AND($F$8=1,ABS(#REF!)&lt;&gt;INT(ABS(#REF!))),L$14&amp;", "&amp;L$15&amp;", "&amp;L$16&amp;", "&amp;$A79&amp;", "&amp;$B79&amp;", "&amp;$C79&amp;"; ","")</f>
        <v>#REF!</v>
      </c>
      <c r="AZ79" s="258" t="e">
        <f>IF(AND($F$8=1,ABS(#REF!)&lt;&gt;INT(ABS(#REF!))),M$14&amp;", "&amp;M$15&amp;", "&amp;M$16&amp;", "&amp;$A79&amp;", "&amp;$B79&amp;", "&amp;$C79&amp;"; ","")</f>
        <v>#REF!</v>
      </c>
      <c r="BA79" s="299" t="e">
        <f>IF(AND($F$8=1,ABS(#REF!)&lt;&gt;INT(ABS(#REF!))),N$14&amp;", "&amp;N$15&amp;", "&amp;N$16&amp;", "&amp;$A79&amp;", "&amp;$B79&amp;", "&amp;$C79&amp;"; ","")</f>
        <v>#REF!</v>
      </c>
      <c r="BB79" s="803" t="e">
        <f>IF(AND($F$8=1,ABS(#REF!)&lt;&gt;INT(ABS(#REF!))),O$14&amp;", "&amp;O$15&amp;", "&amp;O$16&amp;", "&amp;$A79&amp;", "&amp;$B79&amp;", "&amp;$C79&amp;"; ","")</f>
        <v>#REF!</v>
      </c>
      <c r="BC79" s="265" t="e">
        <f>IF(AND($F$8=1,ABS(#REF!)&lt;&gt;INT(ABS(#REF!))),P$14&amp;", "&amp;P$15&amp;", "&amp;P$16&amp;", "&amp;$A79&amp;", "&amp;$B79&amp;", "&amp;$C79&amp;"; ","")</f>
        <v>#REF!</v>
      </c>
      <c r="BD79" s="258" t="e">
        <f>IF(AND($F$8=1,ABS(#REF!)&lt;&gt;INT(ABS(#REF!))),Q$14&amp;", "&amp;Q$15&amp;", "&amp;Q$16&amp;", "&amp;$A79&amp;", "&amp;$B79&amp;", "&amp;$C79&amp;"; ","")</f>
        <v>#REF!</v>
      </c>
      <c r="BE79" s="259" t="e">
        <f>IF(AND($F$8=1,ABS(#REF!)&lt;&gt;INT(ABS(#REF!))),R$14&amp;", "&amp;R$15&amp;", "&amp;R$16&amp;", "&amp;$A79&amp;", "&amp;$B79&amp;", "&amp;$C79&amp;"; ","")</f>
        <v>#REF!</v>
      </c>
      <c r="BF79" s="258" t="e">
        <f>IF(AND($F$8=1,ABS(#REF!)&lt;&gt;INT(ABS(#REF!))),S$14&amp;", "&amp;S$15&amp;", "&amp;S$16&amp;", "&amp;$A79&amp;", "&amp;$B79&amp;", "&amp;$C79&amp;"; ","")</f>
        <v>#REF!</v>
      </c>
      <c r="BG79" s="299" t="e">
        <f>IF(AND($F$8=1,ABS(#REF!)&lt;&gt;INT(ABS(#REF!))),T$14&amp;", "&amp;T$15&amp;", "&amp;T$16&amp;", "&amp;$A79&amp;", "&amp;$B79&amp;", "&amp;$C79&amp;"; ","")</f>
        <v>#REF!</v>
      </c>
      <c r="BH79" s="803" t="e">
        <f>IF(AND($F$8=1,ABS(#REF!)&lt;&gt;INT(ABS(#REF!))),U$14&amp;", "&amp;U$15&amp;", "&amp;U$16&amp;", "&amp;$A79&amp;", "&amp;$B79&amp;", "&amp;$C79&amp;"; ","")</f>
        <v>#REF!</v>
      </c>
      <c r="BI79" s="265" t="e">
        <f>IF(AND($F$8=1,ABS(#REF!)&lt;&gt;INT(ABS(#REF!))),V$14&amp;", "&amp;V$15&amp;", "&amp;V$16&amp;", "&amp;$A79&amp;", "&amp;$B79&amp;", "&amp;$C79&amp;"; ","")</f>
        <v>#REF!</v>
      </c>
      <c r="BJ79" s="258" t="e">
        <f>IF(AND($F$8=1,ABS(#REF!)&lt;&gt;INT(ABS(#REF!))),W$14&amp;", "&amp;W$15&amp;", "&amp;W$16&amp;", "&amp;$A79&amp;", "&amp;$B79&amp;", "&amp;$C79&amp;"; ","")</f>
        <v>#REF!</v>
      </c>
      <c r="BK79" s="259" t="e">
        <f>IF(AND($F$8=1,ABS(#REF!)&lt;&gt;INT(ABS(#REF!))),X$14&amp;", "&amp;X$15&amp;", "&amp;X$16&amp;", "&amp;$A79&amp;", "&amp;$B79&amp;", "&amp;$C79&amp;"; ","")</f>
        <v>#REF!</v>
      </c>
      <c r="BL79" s="258" t="e">
        <f>IF(AND($F$8=1,ABS(#REF!)&lt;&gt;INT(ABS(#REF!))),Y$14&amp;", "&amp;Y$15&amp;", "&amp;Y$16&amp;", "&amp;$A79&amp;", "&amp;$B79&amp;", "&amp;$C79&amp;"; ","")</f>
        <v>#REF!</v>
      </c>
      <c r="BM79" s="299" t="e">
        <f>IF(AND($F$8=1,ABS(#REF!)&lt;&gt;INT(ABS(#REF!))),Z$14&amp;", "&amp;Z$15&amp;", "&amp;Z$16&amp;", "&amp;$A79&amp;", "&amp;$B79&amp;", "&amp;$C79&amp;"; ","")</f>
        <v>#REF!</v>
      </c>
      <c r="BN79" s="803" t="e">
        <f>IF(AND($F$8=1,ABS(#REF!)&lt;&gt;INT(ABS(#REF!))),AA$14&amp;", "&amp;AA$15&amp;", "&amp;AA$16&amp;", "&amp;$A79&amp;", "&amp;$B79&amp;", "&amp;$C79&amp;"; ","")</f>
        <v>#REF!</v>
      </c>
      <c r="BO79" s="50"/>
      <c r="BP79" s="295"/>
      <c r="BQ79" s="10"/>
      <c r="BR79" s="281"/>
      <c r="BS79" s="280"/>
      <c r="BT79" s="288"/>
      <c r="BU79" s="280"/>
      <c r="BV79" s="305"/>
      <c r="BW79" s="305"/>
      <c r="BX79" s="281"/>
      <c r="BY79" s="280"/>
      <c r="BZ79" s="288"/>
      <c r="CA79" s="280"/>
      <c r="CB79" s="305"/>
      <c r="CC79" s="805"/>
      <c r="CD79" s="305"/>
      <c r="CE79" s="809"/>
      <c r="CF79" s="305"/>
      <c r="CG79" s="809"/>
      <c r="CH79" s="305"/>
      <c r="CI79" s="305"/>
      <c r="CJ79" s="281"/>
      <c r="CK79" s="280"/>
      <c r="CL79" s="288"/>
      <c r="CM79" s="280"/>
      <c r="CN79" s="305"/>
      <c r="CO79" s="304"/>
      <c r="CP79" s="50"/>
      <c r="CQ79" s="3"/>
      <c r="CR79" s="3"/>
      <c r="CS79" s="3"/>
      <c r="CT79" s="3"/>
      <c r="CU79" s="38" t="s">
        <v>124</v>
      </c>
      <c r="CV79" s="868" t="e">
        <f>CV$45</f>
        <v>#REF!</v>
      </c>
      <c r="CW79" s="582" t="e">
        <f>CW$45</f>
        <v>#REF!</v>
      </c>
      <c r="CX79" s="581" t="e">
        <f>CV$45</f>
        <v>#REF!</v>
      </c>
      <c r="CY79" s="790" t="e">
        <f>CW$45</f>
        <v>#REF!</v>
      </c>
      <c r="CZ79" s="782" t="e">
        <f>CV$45</f>
        <v>#REF!</v>
      </c>
      <c r="DA79" s="783" t="e">
        <f>CW$45</f>
        <v>#REF!</v>
      </c>
      <c r="DB79" s="869" t="e">
        <f>DB$45</f>
        <v>#REF!</v>
      </c>
      <c r="DC79" s="582" t="e">
        <f>DC$45</f>
        <v>#REF!</v>
      </c>
      <c r="DD79" s="581" t="e">
        <f>DB$45</f>
        <v>#REF!</v>
      </c>
      <c r="DE79" s="790" t="e">
        <f>DC$45</f>
        <v>#REF!</v>
      </c>
      <c r="DF79" s="782" t="e">
        <f>DB$45</f>
        <v>#REF!</v>
      </c>
      <c r="DG79" s="783" t="e">
        <f>DC$45</f>
        <v>#REF!</v>
      </c>
      <c r="DH79" s="868" t="e">
        <f>DH$45</f>
        <v>#REF!</v>
      </c>
      <c r="DI79" s="582" t="e">
        <f>DI$45</f>
        <v>#REF!</v>
      </c>
      <c r="DJ79" s="581" t="e">
        <f>DH$45</f>
        <v>#REF!</v>
      </c>
      <c r="DK79" s="790" t="e">
        <f>DI$45</f>
        <v>#REF!</v>
      </c>
      <c r="DL79" s="782" t="e">
        <f>DH$45</f>
        <v>#REF!</v>
      </c>
      <c r="DM79" s="783" t="e">
        <f>DI$45</f>
        <v>#REF!</v>
      </c>
      <c r="DN79" s="868" t="e">
        <f>DN$45</f>
        <v>#REF!</v>
      </c>
      <c r="DO79" s="870" t="e">
        <f>DO$45</f>
        <v>#REF!</v>
      </c>
      <c r="DP79" s="871" t="e">
        <f>DN$45</f>
        <v>#REF!</v>
      </c>
      <c r="DQ79" s="790" t="e">
        <f>DO$45</f>
        <v>#REF!</v>
      </c>
      <c r="DR79" s="782" t="e">
        <f>DN$45</f>
        <v>#REF!</v>
      </c>
      <c r="DS79" s="783" t="e">
        <f>DO$45</f>
        <v>#REF!</v>
      </c>
      <c r="DT79" s="868" t="e">
        <f>DT$45</f>
        <v>#REF!</v>
      </c>
      <c r="DU79" s="582" t="e">
        <f>DU$45</f>
        <v>#REF!</v>
      </c>
      <c r="DV79" s="581" t="e">
        <f>DT$45</f>
        <v>#REF!</v>
      </c>
      <c r="DW79" s="790" t="e">
        <f>DU$45</f>
        <v>#REF!</v>
      </c>
      <c r="DX79" s="782" t="e">
        <f>DT$45</f>
        <v>#REF!</v>
      </c>
      <c r="DY79" s="783" t="e">
        <f>DU$45</f>
        <v>#REF!</v>
      </c>
      <c r="DZ79" s="3"/>
      <c r="EA79" s="295"/>
      <c r="EB79" s="10"/>
      <c r="EC79" s="265" t="e">
        <f>IF(AND($I$8=1,#REF!&lt;&gt;ROUND(#REF!,2)),AB$15&amp;", "&amp;AB$16&amp;", "&amp;$A79&amp;", "&amp;$B79&amp;", "&amp;$C79&amp;"; ","")</f>
        <v>#REF!</v>
      </c>
      <c r="ED79" s="258" t="e">
        <f>IF(AND($I$8=1,#REF!&lt;&gt;ROUND(#REF!,2)),AC$15&amp;", "&amp;AC$16&amp;", "&amp;$A79&amp;", "&amp;$B79&amp;", "&amp;$C79&amp;"; ","")</f>
        <v>#REF!</v>
      </c>
      <c r="EE79" s="259" t="e">
        <f>IF(AND($I$8=1,#REF!&lt;&gt;ROUND(#REF!,2)),AD$15&amp;", "&amp;AD$16&amp;", "&amp;$A79&amp;", "&amp;$B79&amp;", "&amp;$C79&amp;"; ","")</f>
        <v>#REF!</v>
      </c>
      <c r="EF79" s="258" t="e">
        <f>IF(AND($I$8=1,#REF!&lt;&gt;ROUND(#REF!,2)),AE$15&amp;", "&amp;AE$16&amp;", "&amp;$A79&amp;", "&amp;$B79&amp;", "&amp;$C79&amp;"; ","")</f>
        <v>#REF!</v>
      </c>
      <c r="EG79" s="299" t="e">
        <f>IF(AND($I$8=1,#REF!&lt;&gt;ROUND(#REF!,2)),AF$15&amp;", "&amp;AF$16&amp;", "&amp;$A79&amp;", "&amp;$B79&amp;", "&amp;$C79&amp;"; ","")</f>
        <v>#REF!</v>
      </c>
      <c r="EH79" s="266" t="e">
        <f>IF(AND($I$8=1,#REF!&lt;&gt;ROUND(#REF!,2)),AG$15&amp;", "&amp;AG$16&amp;", "&amp;$A79&amp;", "&amp;$B79&amp;", "&amp;$C79&amp;"; ","")</f>
        <v>#REF!</v>
      </c>
      <c r="EI79" s="50"/>
      <c r="EJ79" s="295"/>
      <c r="EK79" s="10"/>
      <c r="EL79" s="265" t="e">
        <f>IF(AND($J$8=1,#REF!&gt;#REF!),AB$15&amp;", "&amp;AB$16&amp;", "&amp;$A79&amp;", "&amp;$B79&amp;", "&amp;$C79&amp;"; ","")</f>
        <v>#REF!</v>
      </c>
      <c r="EM79" s="258" t="e">
        <f>IF(AND($J$8=1,#REF!&gt;#REF!),AC$15&amp;", "&amp;AC$16&amp;", "&amp;$A79&amp;", "&amp;$B79&amp;", "&amp;$C79&amp;"; ","")</f>
        <v>#REF!</v>
      </c>
      <c r="EN79" s="259" t="e">
        <f>IF(AND($J$8=1,#REF!&gt;#REF!),AD$15&amp;", "&amp;AD$16&amp;", "&amp;$A79&amp;", "&amp;$B79&amp;", "&amp;$C79&amp;"; ","")</f>
        <v>#REF!</v>
      </c>
      <c r="EO79" s="258" t="e">
        <f>IF(AND($J$8=1,#REF!&gt;#REF!),AE$15&amp;", "&amp;AE$16&amp;", "&amp;$A79&amp;", "&amp;$B79&amp;", "&amp;$C79&amp;"; ","")</f>
        <v>#REF!</v>
      </c>
      <c r="EP79" s="812" t="e">
        <f>IF(AND($J$8=1,#REF!&gt;#REF!),AF$15&amp;", "&amp;AF$16&amp;", "&amp;$A79&amp;", "&amp;$B79&amp;", "&amp;$C79&amp;"; ","")</f>
        <v>#REF!</v>
      </c>
      <c r="EQ79" s="266" t="e">
        <f>IF(AND($J$8=1,#REF!&gt;#REF!),AG$15&amp;", "&amp;AG$16&amp;", "&amp;$A79&amp;", "&amp;$B79&amp;", "&amp;$C79&amp;"; ","")</f>
        <v>#REF!</v>
      </c>
      <c r="ER79" s="50"/>
      <c r="ES79" s="295"/>
      <c r="ET79" s="10"/>
      <c r="EU79" s="265" t="e">
        <f>IF(AND($K$8=1,#REF!&gt;0),IF((#REF!/#REF!)&lt;0.03,AB$15&amp;", "&amp;AB$16&amp;", "&amp;$A79&amp;", "&amp;$B79&amp;", "&amp;$C79&amp;"; ",""),"")</f>
        <v>#REF!</v>
      </c>
      <c r="EV79" s="258" t="e">
        <f>IF(AND($K$8=1,#REF!&gt;0),IF((#REF!/#REF!)&lt;0.03,AC$15&amp;", "&amp;AC$16&amp;", "&amp;$A79&amp;", "&amp;$B79&amp;", "&amp;$C79&amp;"; ",""),"")</f>
        <v>#REF!</v>
      </c>
      <c r="EW79" s="259" t="e">
        <f>IF(AND($K$8=1,#REF!&gt;0),IF((#REF!/#REF!)&lt;0.03,AD$15&amp;", "&amp;AD$16&amp;", "&amp;$A79&amp;", "&amp;$B79&amp;", "&amp;$C79&amp;"; ",""),"")</f>
        <v>#REF!</v>
      </c>
      <c r="EX79" s="258" t="e">
        <f>IF(AND($K$8=1,#REF!&gt;0),IF((#REF!/#REF!)&lt;0.03,AE$15&amp;", "&amp;AE$16&amp;", "&amp;$A79&amp;", "&amp;$B79&amp;", "&amp;$C79&amp;"; ",""),"")</f>
        <v>#REF!</v>
      </c>
      <c r="EY79" s="812" t="e">
        <f>IF(AND($K$8=1,#REF!&gt;0),IF((#REF!/#REF!)&lt;0.03,AF$15&amp;", "&amp;AF$16&amp;", "&amp;$A79&amp;", "&amp;$B79&amp;", "&amp;$C79&amp;"; ",""),"")</f>
        <v>#REF!</v>
      </c>
      <c r="EZ79" s="266" t="e">
        <f>IF(AND($K$8=1,#REF!&gt;0),IF((#REF!/#REF!)&lt;0.03,AG$15&amp;", "&amp;AG$16&amp;", "&amp;$A79&amp;", "&amp;$B79&amp;", "&amp;$C79&amp;"; ",""),"")</f>
        <v>#REF!</v>
      </c>
      <c r="FA79" s="50"/>
      <c r="FB79" s="3"/>
      <c r="FC79" s="323"/>
      <c r="FD79" s="10"/>
      <c r="FE79" s="265" t="e">
        <f>IF(AND($Q$8=1,SUM(#REF!,#REF!)&gt;$FC$22,#REF!=0),P$15&amp;", "&amp;P$16&amp;", "&amp;$A79&amp;", "&amp;$B79&amp;", "&amp;$C79&amp;"; ","")</f>
        <v>#REF!</v>
      </c>
      <c r="FF79" s="258" t="e">
        <f>IF(AND($Q$8=1,SUM(#REF!,#REF!)&gt;$FC$22,#REF!=0),Q$15&amp;", "&amp;Q$16&amp;", "&amp;$A79&amp;", "&amp;$B79&amp;", "&amp;$C79&amp;"; ","")</f>
        <v>#REF!</v>
      </c>
      <c r="FG79" s="259" t="e">
        <f>IF(AND($Q$8=1,SUM(#REF!,#REF!)&gt;$FC$22,#REF!=0),R$15&amp;", "&amp;R$16&amp;", "&amp;$A79&amp;", "&amp;$B79&amp;", "&amp;$C79&amp;"; ","")</f>
        <v>#REF!</v>
      </c>
      <c r="FH79" s="258" t="e">
        <f>IF(AND($Q$8=1,SUM(#REF!,#REF!)&gt;$FC$22,#REF!=0),S$15&amp;", "&amp;S$16&amp;", "&amp;$A79&amp;", "&amp;$B79&amp;", "&amp;$C79&amp;"; ","")</f>
        <v>#REF!</v>
      </c>
      <c r="FI79" s="812" t="e">
        <f>IF(AND($Q$8=1,SUM(#REF!,#REF!)&gt;$FC$22,#REF!=0),T$15&amp;", "&amp;T$16&amp;", "&amp;$A79&amp;", "&amp;$B79&amp;", "&amp;$C79&amp;"; ","")</f>
        <v>#REF!</v>
      </c>
      <c r="FJ79" s="266" t="e">
        <f>IF(AND($Q$8=1,SUM(#REF!,#REF!)&gt;$FC$22,#REF!=0),U$15&amp;", "&amp;U$16&amp;", "&amp;$A79&amp;", "&amp;$B79&amp;", "&amp;$C79&amp;"; ","")</f>
        <v>#REF!</v>
      </c>
      <c r="FK79" s="324"/>
      <c r="FL79" s="323"/>
      <c r="FM79" s="10"/>
      <c r="FN79" s="265" t="e">
        <f>IF(AND($R$8=1,SUM(#REF!,#REF!)&gt;0,SUM(#REF!,#REF!)=ABS(#REF!)),P$15&amp;", "&amp;P$16&amp;", "&amp;$A79&amp;", "&amp;$B79&amp;", "&amp;$C79&amp;"; ","")</f>
        <v>#REF!</v>
      </c>
      <c r="FO79" s="258" t="e">
        <f>IF(AND($R$8=1,SUM(#REF!,#REF!)&gt;0,SUM(#REF!,#REF!)=ABS(#REF!)),Q$15&amp;", "&amp;Q$16&amp;", "&amp;$A79&amp;", "&amp;$B79&amp;", "&amp;$C79&amp;"; ","")</f>
        <v>#REF!</v>
      </c>
      <c r="FP79" s="259" t="e">
        <f>IF(AND($R$8=1,SUM(#REF!,#REF!)&gt;0,SUM(#REF!,#REF!)=ABS(#REF!)),R$15&amp;", "&amp;R$16&amp;", "&amp;$A79&amp;", "&amp;$B79&amp;", "&amp;$C79&amp;"; ","")</f>
        <v>#REF!</v>
      </c>
      <c r="FQ79" s="258" t="e">
        <f>IF(AND($R$8=1,SUM(#REF!,#REF!)&gt;0,SUM(#REF!,#REF!)=ABS(#REF!)),S$15&amp;", "&amp;S$16&amp;", "&amp;$A79&amp;", "&amp;$B79&amp;", "&amp;$C79&amp;"; ","")</f>
        <v>#REF!</v>
      </c>
      <c r="FR79" s="812" t="e">
        <f>IF(AND($R$8=1,SUM(#REF!,#REF!)&gt;0,SUM(#REF!,#REF!)=ABS(#REF!)),T$15&amp;", "&amp;T$16&amp;", "&amp;$A79&amp;", "&amp;$B79&amp;", "&amp;$C79&amp;"; ","")</f>
        <v>#REF!</v>
      </c>
      <c r="FS79" s="266" t="e">
        <f>IF(AND($R$8=1,SUM(#REF!,#REF!)&gt;0,SUM(#REF!,#REF!)=ABS(#REF!)),U$15&amp;", "&amp;U$16&amp;", "&amp;$A79&amp;", "&amp;$B79&amp;", "&amp;$C79&amp;"; ","")</f>
        <v>#REF!</v>
      </c>
      <c r="FT79" s="324"/>
      <c r="FU79" s="3"/>
      <c r="FV79" s="3"/>
      <c r="FW79" s="3"/>
      <c r="FX79" s="3"/>
      <c r="FY79" s="3"/>
      <c r="FZ79" s="3"/>
      <c r="GA79" s="3"/>
      <c r="GB79" s="3"/>
      <c r="GC79" s="3"/>
      <c r="GD79" s="323"/>
      <c r="GE79" s="10"/>
      <c r="GF79" s="265" t="e">
        <f>IF(AND($T$8=1,#REF!&gt;0,EU79=""),IF((#REF!/#REF!)&lt;0.25,AB$15&amp;", "&amp;AB$16&amp;", "&amp;$A79&amp;", "&amp;$B79&amp;", "&amp;$C79&amp;"; ",""),"")</f>
        <v>#REF!</v>
      </c>
      <c r="GG79" s="258" t="e">
        <f>IF(AND($T$8=1,#REF!&gt;0,EV79=""),IF((#REF!/#REF!)&lt;0.25,AC$15&amp;", "&amp;AC$16&amp;", "&amp;$A79&amp;", "&amp;$B79&amp;", "&amp;$C79&amp;"; ",""),"")</f>
        <v>#REF!</v>
      </c>
      <c r="GH79" s="259" t="e">
        <f>IF(AND($T$8=1,#REF!&gt;0,EW79=""),IF((#REF!/#REF!)&lt;0.25,AD$15&amp;", "&amp;AD$16&amp;", "&amp;$A79&amp;", "&amp;$B79&amp;", "&amp;$C79&amp;"; ",""),"")</f>
        <v>#REF!</v>
      </c>
      <c r="GI79" s="258" t="e">
        <f>IF(AND($T$8=1,#REF!&gt;0,EX79=""),IF((#REF!/#REF!)&lt;0.25,AE$15&amp;", "&amp;AE$16&amp;", "&amp;$A79&amp;", "&amp;$B79&amp;", "&amp;$C79&amp;"; ",""),"")</f>
        <v>#REF!</v>
      </c>
      <c r="GJ79" s="812" t="e">
        <f>IF(AND($T$8=1,#REF!&gt;0,EY79=""),IF((#REF!/#REF!)&lt;0.25,AF$15&amp;", "&amp;AF$16&amp;", "&amp;$A79&amp;", "&amp;$B79&amp;", "&amp;$C79&amp;"; ",""),"")</f>
        <v>#REF!</v>
      </c>
      <c r="GK79" s="266" t="e">
        <f>IF(AND($T$8=1,#REF!&gt;0,EZ79=""),IF((#REF!/#REF!)&lt;0.25,AG$15&amp;", "&amp;AG$16&amp;", "&amp;$A79&amp;", "&amp;$B79&amp;", "&amp;$C79&amp;"; ",""),"")</f>
        <v>#REF!</v>
      </c>
      <c r="GL79" s="324"/>
      <c r="GM79" s="323"/>
      <c r="GN79" s="10"/>
      <c r="GO79" s="265" t="e">
        <f>IF(AND($U$8=1,$B79="Long length",#REF!&lt;&gt;0),D$15&amp;", "&amp;D$16&amp;", "&amp;$A79&amp;", "&amp;$B79&amp;", "&amp;$C79&amp;"; ","")</f>
        <v>#REF!</v>
      </c>
      <c r="GP79" s="258" t="e">
        <f>IF(AND($U$8=1,$B79="Long length",#REF!&lt;&gt;0),E$15&amp;", "&amp;E$16&amp;", "&amp;$A79&amp;", "&amp;$B79&amp;", "&amp;$C79&amp;"; ","")</f>
        <v>#REF!</v>
      </c>
      <c r="GQ79" s="259" t="e">
        <f>IF(AND($U$8=1,$B79="Long length",#REF!&lt;&gt;0),F$15&amp;", "&amp;F$16&amp;", "&amp;$A79&amp;", "&amp;$B79&amp;", "&amp;$C79&amp;"; ","")</f>
        <v>#REF!</v>
      </c>
      <c r="GR79" s="258" t="e">
        <f>IF(AND($U$8=1,$B79="Long length",#REF!&lt;&gt;0),G$15&amp;", "&amp;G$16&amp;", "&amp;$A79&amp;", "&amp;$B79&amp;", "&amp;$C79&amp;"; ","")</f>
        <v>#REF!</v>
      </c>
      <c r="GS79" s="812" t="e">
        <f>IF(AND($U$8=1,$B79="Long length",#REF!&lt;&gt;0),H$15&amp;", "&amp;H$16&amp;", "&amp;$A79&amp;", "&amp;$B79&amp;", "&amp;$C79&amp;"; ","")</f>
        <v>#REF!</v>
      </c>
      <c r="GT79" s="266" t="e">
        <f>IF(AND($U$8=1,$B79="Long length",#REF!&lt;&gt;0),I$15&amp;", "&amp;I$16&amp;", "&amp;$A79&amp;", "&amp;$B79&amp;", "&amp;$C79&amp;"; ","")</f>
        <v>#REF!</v>
      </c>
      <c r="GU79" s="324"/>
    </row>
    <row r="80" spans="1:203" ht="13.5" x14ac:dyDescent="0.2">
      <c r="A80" s="3" t="s">
        <v>11306</v>
      </c>
      <c r="B80" s="3" t="s">
        <v>11274</v>
      </c>
      <c r="C80" s="3" t="s">
        <v>11275</v>
      </c>
      <c r="E80" s="295"/>
      <c r="F80" s="10"/>
      <c r="G80" s="264" t="e">
        <f>IF(AND($D$8=1,#REF!&gt;0),P$15&amp;", "&amp;P$16&amp;", "&amp;$A80&amp;", "&amp;$B80&amp;", "&amp;$C80&amp;"; ","")</f>
        <v>#REF!</v>
      </c>
      <c r="H80" s="255" t="e">
        <f>IF(AND($D$8=1,#REF!&gt;0),Q$15&amp;", "&amp;Q$16&amp;", "&amp;$A80&amp;", "&amp;$B80&amp;", "&amp;$C80&amp;"; ","")</f>
        <v>#REF!</v>
      </c>
      <c r="I80" s="256" t="e">
        <f>IF(AND($D$8=1,#REF!&gt;0),R$15&amp;", "&amp;R$16&amp;", "&amp;$A80&amp;", "&amp;$B80&amp;", "&amp;$C80&amp;"; ","")</f>
        <v>#REF!</v>
      </c>
      <c r="J80" s="255" t="e">
        <f>IF(AND($D$8=1,#REF!&gt;0),S$15&amp;", "&amp;S$16&amp;", "&amp;$A80&amp;", "&amp;$B80&amp;", "&amp;$C80&amp;"; ","")</f>
        <v>#REF!</v>
      </c>
      <c r="K80" s="298" t="e">
        <f>IF(AND($D$8=1,#REF!&gt;0),T$15&amp;", "&amp;T$16&amp;", "&amp;$A80&amp;", "&amp;$B80&amp;", "&amp;$C80&amp;"; ","")</f>
        <v>#REF!</v>
      </c>
      <c r="L80" s="293" t="e">
        <f>IF(AND($D$8=1,#REF!&gt;0),U$15&amp;", "&amp;U$16&amp;", "&amp;$A80&amp;", "&amp;$B80&amp;", "&amp;$C80&amp;"; ","")</f>
        <v>#REF!</v>
      </c>
      <c r="M80" s="50"/>
      <c r="N80" s="295"/>
      <c r="O80" s="10"/>
      <c r="P80" s="264" t="e">
        <f>IF(AND($E$8=1,#REF!&lt;0),D$14&amp;", "&amp;D$15&amp;", "&amp;D$16&amp;", "&amp;$A80&amp;", "&amp;$B80&amp;", "&amp;$C80&amp;"; ","")</f>
        <v>#REF!</v>
      </c>
      <c r="Q80" s="255" t="e">
        <f>IF(AND($E$8=1,#REF!&lt;0),E$14&amp;", "&amp;E$15&amp;", "&amp;E$16&amp;", "&amp;$A80&amp;", "&amp;$B80&amp;", "&amp;$C80&amp;"; ","")</f>
        <v>#REF!</v>
      </c>
      <c r="R80" s="256" t="e">
        <f>IF(AND($E$8=1,#REF!&lt;0),F$14&amp;", "&amp;F$15&amp;", "&amp;F$16&amp;", "&amp;$A80&amp;", "&amp;$B80&amp;", "&amp;$C80&amp;"; ","")</f>
        <v>#REF!</v>
      </c>
      <c r="S80" s="255" t="e">
        <f>IF(AND($E$8=1,#REF!&lt;0),G$14&amp;", "&amp;G$15&amp;", "&amp;G$16&amp;", "&amp;$A80&amp;", "&amp;$B80&amp;", "&amp;$C80&amp;"; ","")</f>
        <v>#REF!</v>
      </c>
      <c r="T80" s="298" t="e">
        <f>IF(AND($E$8=1,#REF!&lt;0),H$14&amp;", "&amp;H$15&amp;", "&amp;H$16&amp;", "&amp;$A80&amp;", "&amp;$B80&amp;", "&amp;$C80&amp;"; ","")</f>
        <v>#REF!</v>
      </c>
      <c r="U80" s="298" t="e">
        <f>IF(AND($E$8=1,#REF!&lt;0),I$14&amp;", "&amp;I$15&amp;", "&amp;I$16&amp;", "&amp;$A80&amp;", "&amp;$B80&amp;", "&amp;$C80&amp;"; ","")</f>
        <v>#REF!</v>
      </c>
      <c r="V80" s="264" t="e">
        <f>IF(AND($E$8=1,#REF!&lt;0),J$14&amp;", "&amp;J$15&amp;", "&amp;J$16&amp;", "&amp;$A80&amp;", "&amp;$B80&amp;", "&amp;$C80&amp;"; ","")</f>
        <v>#REF!</v>
      </c>
      <c r="W80" s="255" t="e">
        <f>IF(AND($E$8=1,#REF!&lt;0),K$14&amp;", "&amp;K$15&amp;", "&amp;K$16&amp;", "&amp;$A80&amp;", "&amp;$B80&amp;", "&amp;$C80&amp;"; ","")</f>
        <v>#REF!</v>
      </c>
      <c r="X80" s="256" t="e">
        <f>IF(AND($E$8=1,#REF!&lt;0),L$14&amp;", "&amp;L$15&amp;", "&amp;L$16&amp;", "&amp;$A80&amp;", "&amp;$B80&amp;", "&amp;$C80&amp;"; ","")</f>
        <v>#REF!</v>
      </c>
      <c r="Y80" s="255" t="e">
        <f>IF(AND($E$8=1,#REF!&lt;0),M$14&amp;", "&amp;M$15&amp;", "&amp;M$16&amp;", "&amp;$A80&amp;", "&amp;$B80&amp;", "&amp;$C80&amp;"; ","")</f>
        <v>#REF!</v>
      </c>
      <c r="Z80" s="298" t="e">
        <f>IF(AND($E$8=1,#REF!&lt;0),N$14&amp;", "&amp;N$15&amp;", "&amp;N$16&amp;", "&amp;$A80&amp;", "&amp;$B80&amp;", "&amp;$C80&amp;"; ","")</f>
        <v>#REF!</v>
      </c>
      <c r="AA80" s="298" t="e">
        <f>IF(AND($E$8=1,#REF!&lt;0),O$14&amp;", "&amp;O$15&amp;", "&amp;O$16&amp;", "&amp;$A80&amp;", "&amp;$B80&amp;", "&amp;$C80&amp;"; ","")</f>
        <v>#REF!</v>
      </c>
      <c r="AB80" s="264" t="e">
        <f>IF(AND($E$8=1,#REF!&lt;0),V$14&amp;", "&amp;V$15&amp;", "&amp;V$16&amp;", "&amp;$A80&amp;", "&amp;$B80&amp;", "&amp;$C80&amp;"; ","")</f>
        <v>#REF!</v>
      </c>
      <c r="AC80" s="255" t="e">
        <f>IF(AND($E$8=1,#REF!&lt;0),W$14&amp;", "&amp;W$15&amp;", "&amp;W$16&amp;", "&amp;$A80&amp;", "&amp;$B80&amp;", "&amp;$C80&amp;"; ","")</f>
        <v>#REF!</v>
      </c>
      <c r="AD80" s="256" t="e">
        <f>IF(AND($E$8=1,#REF!&lt;0),X$14&amp;", "&amp;X$15&amp;", "&amp;X$16&amp;", "&amp;$A80&amp;", "&amp;$B80&amp;", "&amp;$C80&amp;"; ","")</f>
        <v>#REF!</v>
      </c>
      <c r="AE80" s="257" t="e">
        <f>IF(AND($E$8=1,#REF!&lt;0),Y$14&amp;", "&amp;Y$15&amp;", "&amp;Y$16&amp;", "&amp;$A80&amp;", "&amp;$B80&amp;", "&amp;$C80&amp;"; ","")</f>
        <v>#REF!</v>
      </c>
      <c r="AF80" s="256" t="e">
        <f>IF(AND($E$8=1,#REF!&lt;0),Z$14&amp;", "&amp;Z$15&amp;", "&amp;Z$16&amp;", "&amp;$A80&amp;", "&amp;$B80&amp;", "&amp;$C80&amp;"; ","")</f>
        <v>#REF!</v>
      </c>
      <c r="AG80" s="298" t="e">
        <f>IF(AND($E$8=1,#REF!&lt;0),AA$14&amp;", "&amp;AA$15&amp;", "&amp;AA$16&amp;", "&amp;$A80&amp;", "&amp;$B80&amp;", "&amp;$C80&amp;"; ","")</f>
        <v>#REF!</v>
      </c>
      <c r="AH80" s="264" t="e">
        <f>IF(AND($E$8=1,#REF!&lt;0),AB$14&amp;", "&amp;AB$15&amp;", "&amp;AB$16&amp;", "&amp;$A80&amp;", "&amp;$B80&amp;", "&amp;$C80&amp;"; ","")</f>
        <v>#REF!</v>
      </c>
      <c r="AI80" s="255" t="e">
        <f>IF(AND($E$8=1,#REF!&lt;0),AC$14&amp;", "&amp;AC$15&amp;", "&amp;AC$16&amp;", "&amp;$A80&amp;", "&amp;$B80&amp;", "&amp;$C80&amp;"; ","")</f>
        <v>#REF!</v>
      </c>
      <c r="AJ80" s="256" t="e">
        <f>IF(AND($E$8=1,#REF!&lt;0),AD$14&amp;", "&amp;AD$15&amp;", "&amp;AD$16&amp;", "&amp;$A80&amp;", "&amp;$B80&amp;", "&amp;$C80&amp;"; ","")</f>
        <v>#REF!</v>
      </c>
      <c r="AK80" s="257" t="e">
        <f>IF(AND($E$8=1,#REF!&lt;0),AE$14&amp;", "&amp;AE$15&amp;", "&amp;AE$16&amp;", "&amp;$A80&amp;", "&amp;$B80&amp;", "&amp;$C80&amp;"; ","")</f>
        <v>#REF!</v>
      </c>
      <c r="AL80" s="256" t="e">
        <f>IF(AND($E$8=1,#REF!&lt;0),AF$14&amp;", "&amp;AF$15&amp;", "&amp;AF$16&amp;", "&amp;$A80&amp;", "&amp;$B80&amp;", "&amp;$C80&amp;"; ","")</f>
        <v>#REF!</v>
      </c>
      <c r="AM80" s="802" t="e">
        <f>IF(AND($E$8=1,#REF!&lt;0),AG$14&amp;", "&amp;AG$15&amp;", "&amp;AG$16&amp;", "&amp;$A80&amp;", "&amp;$B80&amp;", "&amp;$C80&amp;"; ","")</f>
        <v>#REF!</v>
      </c>
      <c r="AN80" s="50"/>
      <c r="AO80" s="295"/>
      <c r="AP80" s="10"/>
      <c r="AQ80" s="264" t="e">
        <f>IF(AND($F$8=1,ABS(#REF!)&lt;&gt;INT(ABS(#REF!))),D$14&amp;", "&amp;D$15&amp;", "&amp;D$16&amp;", "&amp;$A80&amp;", "&amp;$B80&amp;", "&amp;$C80&amp;"; ","")</f>
        <v>#REF!</v>
      </c>
      <c r="AR80" s="255" t="e">
        <f>IF(AND($F$8=1,ABS(#REF!)&lt;&gt;INT(ABS(#REF!))),E$14&amp;", "&amp;E$15&amp;", "&amp;E$16&amp;", "&amp;$A80&amp;", "&amp;$B80&amp;", "&amp;$C80&amp;"; ","")</f>
        <v>#REF!</v>
      </c>
      <c r="AS80" s="256" t="e">
        <f>IF(AND($F$8=1,ABS(#REF!)&lt;&gt;INT(ABS(#REF!))),F$14&amp;", "&amp;F$15&amp;", "&amp;F$16&amp;", "&amp;$A80&amp;", "&amp;$B80&amp;", "&amp;$C80&amp;"; ","")</f>
        <v>#REF!</v>
      </c>
      <c r="AT80" s="255" t="e">
        <f>IF(AND($F$8=1,ABS(#REF!)&lt;&gt;INT(ABS(#REF!))),G$14&amp;", "&amp;G$15&amp;", "&amp;G$16&amp;", "&amp;$A80&amp;", "&amp;$B80&amp;", "&amp;$C80&amp;"; ","")</f>
        <v>#REF!</v>
      </c>
      <c r="AU80" s="298" t="e">
        <f>IF(AND($F$8=1,ABS(#REF!)&lt;&gt;INT(ABS(#REF!))),H$14&amp;", "&amp;H$15&amp;", "&amp;H$16&amp;", "&amp;$A80&amp;", "&amp;$B80&amp;", "&amp;$C80&amp;"; ","")</f>
        <v>#REF!</v>
      </c>
      <c r="AV80" s="298" t="e">
        <f>IF(AND($F$8=1,ABS(#REF!)&lt;&gt;INT(ABS(#REF!))),I$14&amp;", "&amp;I$15&amp;", "&amp;I$16&amp;", "&amp;$A80&amp;", "&amp;$B80&amp;", "&amp;$C80&amp;"; ","")</f>
        <v>#REF!</v>
      </c>
      <c r="AW80" s="264" t="e">
        <f>IF(AND($F$8=1,ABS(#REF!)&lt;&gt;INT(ABS(#REF!))),J$14&amp;", "&amp;J$15&amp;", "&amp;J$16&amp;", "&amp;$A80&amp;", "&amp;$B80&amp;", "&amp;$C80&amp;"; ","")</f>
        <v>#REF!</v>
      </c>
      <c r="AX80" s="255" t="e">
        <f>IF(AND($F$8=1,ABS(#REF!)&lt;&gt;INT(ABS(#REF!))),K$14&amp;", "&amp;K$15&amp;", "&amp;K$16&amp;", "&amp;$A80&amp;", "&amp;$B80&amp;", "&amp;$C80&amp;"; ","")</f>
        <v>#REF!</v>
      </c>
      <c r="AY80" s="256" t="e">
        <f>IF(AND($F$8=1,ABS(#REF!)&lt;&gt;INT(ABS(#REF!))),L$14&amp;", "&amp;L$15&amp;", "&amp;L$16&amp;", "&amp;$A80&amp;", "&amp;$B80&amp;", "&amp;$C80&amp;"; ","")</f>
        <v>#REF!</v>
      </c>
      <c r="AZ80" s="255" t="e">
        <f>IF(AND($F$8=1,ABS(#REF!)&lt;&gt;INT(ABS(#REF!))),M$14&amp;", "&amp;M$15&amp;", "&amp;M$16&amp;", "&amp;$A80&amp;", "&amp;$B80&amp;", "&amp;$C80&amp;"; ","")</f>
        <v>#REF!</v>
      </c>
      <c r="BA80" s="298" t="e">
        <f>IF(AND($F$8=1,ABS(#REF!)&lt;&gt;INT(ABS(#REF!))),N$14&amp;", "&amp;N$15&amp;", "&amp;N$16&amp;", "&amp;$A80&amp;", "&amp;$B80&amp;", "&amp;$C80&amp;"; ","")</f>
        <v>#REF!</v>
      </c>
      <c r="BB80" s="802" t="e">
        <f>IF(AND($F$8=1,ABS(#REF!)&lt;&gt;INT(ABS(#REF!))),O$14&amp;", "&amp;O$15&amp;", "&amp;O$16&amp;", "&amp;$A80&amp;", "&amp;$B80&amp;", "&amp;$C80&amp;"; ","")</f>
        <v>#REF!</v>
      </c>
      <c r="BC80" s="264" t="e">
        <f>IF(AND($F$8=1,ABS(#REF!)&lt;&gt;INT(ABS(#REF!))),P$14&amp;", "&amp;P$15&amp;", "&amp;P$16&amp;", "&amp;$A80&amp;", "&amp;$B80&amp;", "&amp;$C80&amp;"; ","")</f>
        <v>#REF!</v>
      </c>
      <c r="BD80" s="255" t="e">
        <f>IF(AND($F$8=1,ABS(#REF!)&lt;&gt;INT(ABS(#REF!))),Q$14&amp;", "&amp;Q$15&amp;", "&amp;Q$16&amp;", "&amp;$A80&amp;", "&amp;$B80&amp;", "&amp;$C80&amp;"; ","")</f>
        <v>#REF!</v>
      </c>
      <c r="BE80" s="256" t="e">
        <f>IF(AND($F$8=1,ABS(#REF!)&lt;&gt;INT(ABS(#REF!))),R$14&amp;", "&amp;R$15&amp;", "&amp;R$16&amp;", "&amp;$A80&amp;", "&amp;$B80&amp;", "&amp;$C80&amp;"; ","")</f>
        <v>#REF!</v>
      </c>
      <c r="BF80" s="255" t="e">
        <f>IF(AND($F$8=1,ABS(#REF!)&lt;&gt;INT(ABS(#REF!))),S$14&amp;", "&amp;S$15&amp;", "&amp;S$16&amp;", "&amp;$A80&amp;", "&amp;$B80&amp;", "&amp;$C80&amp;"; ","")</f>
        <v>#REF!</v>
      </c>
      <c r="BG80" s="298" t="e">
        <f>IF(AND($F$8=1,ABS(#REF!)&lt;&gt;INT(ABS(#REF!))),T$14&amp;", "&amp;T$15&amp;", "&amp;T$16&amp;", "&amp;$A80&amp;", "&amp;$B80&amp;", "&amp;$C80&amp;"; ","")</f>
        <v>#REF!</v>
      </c>
      <c r="BH80" s="802" t="e">
        <f>IF(AND($F$8=1,ABS(#REF!)&lt;&gt;INT(ABS(#REF!))),U$14&amp;", "&amp;U$15&amp;", "&amp;U$16&amp;", "&amp;$A80&amp;", "&amp;$B80&amp;", "&amp;$C80&amp;"; ","")</f>
        <v>#REF!</v>
      </c>
      <c r="BI80" s="264" t="e">
        <f>IF(AND($F$8=1,ABS(#REF!)&lt;&gt;INT(ABS(#REF!))),V$14&amp;", "&amp;V$15&amp;", "&amp;V$16&amp;", "&amp;$A80&amp;", "&amp;$B80&amp;", "&amp;$C80&amp;"; ","")</f>
        <v>#REF!</v>
      </c>
      <c r="BJ80" s="255" t="e">
        <f>IF(AND($F$8=1,ABS(#REF!)&lt;&gt;INT(ABS(#REF!))),W$14&amp;", "&amp;W$15&amp;", "&amp;W$16&amp;", "&amp;$A80&amp;", "&amp;$B80&amp;", "&amp;$C80&amp;"; ","")</f>
        <v>#REF!</v>
      </c>
      <c r="BK80" s="256" t="e">
        <f>IF(AND($F$8=1,ABS(#REF!)&lt;&gt;INT(ABS(#REF!))),X$14&amp;", "&amp;X$15&amp;", "&amp;X$16&amp;", "&amp;$A80&amp;", "&amp;$B80&amp;", "&amp;$C80&amp;"; ","")</f>
        <v>#REF!</v>
      </c>
      <c r="BL80" s="255" t="e">
        <f>IF(AND($F$8=1,ABS(#REF!)&lt;&gt;INT(ABS(#REF!))),Y$14&amp;", "&amp;Y$15&amp;", "&amp;Y$16&amp;", "&amp;$A80&amp;", "&amp;$B80&amp;", "&amp;$C80&amp;"; ","")</f>
        <v>#REF!</v>
      </c>
      <c r="BM80" s="298" t="e">
        <f>IF(AND($F$8=1,ABS(#REF!)&lt;&gt;INT(ABS(#REF!))),Z$14&amp;", "&amp;Z$15&amp;", "&amp;Z$16&amp;", "&amp;$A80&amp;", "&amp;$B80&amp;", "&amp;$C80&amp;"; ","")</f>
        <v>#REF!</v>
      </c>
      <c r="BN80" s="802" t="e">
        <f>IF(AND($F$8=1,ABS(#REF!)&lt;&gt;INT(ABS(#REF!))),AA$14&amp;", "&amp;AA$15&amp;", "&amp;AA$16&amp;", "&amp;$A80&amp;", "&amp;$B80&amp;", "&amp;$C80&amp;"; ","")</f>
        <v>#REF!</v>
      </c>
      <c r="BO80" s="50"/>
      <c r="BP80" s="295"/>
      <c r="BQ80" s="10"/>
      <c r="BR80" s="286"/>
      <c r="BS80" s="287"/>
      <c r="BT80" s="301"/>
      <c r="BU80" s="287"/>
      <c r="BV80" s="303"/>
      <c r="BW80" s="303"/>
      <c r="BX80" s="286"/>
      <c r="BY80" s="287"/>
      <c r="BZ80" s="301"/>
      <c r="CA80" s="287"/>
      <c r="CB80" s="303"/>
      <c r="CC80" s="804"/>
      <c r="CD80" s="303"/>
      <c r="CE80" s="808"/>
      <c r="CF80" s="303"/>
      <c r="CG80" s="808"/>
      <c r="CH80" s="303"/>
      <c r="CI80" s="303"/>
      <c r="CJ80" s="286"/>
      <c r="CK80" s="287"/>
      <c r="CL80" s="301"/>
      <c r="CM80" s="287"/>
      <c r="CN80" s="303"/>
      <c r="CO80" s="302"/>
      <c r="CP80" s="50"/>
      <c r="CQ80" s="3"/>
      <c r="CR80" s="3"/>
      <c r="CS80" s="3"/>
      <c r="CT80" s="3"/>
      <c r="CU80" s="38" t="s">
        <v>124</v>
      </c>
      <c r="CV80" s="872" t="e">
        <f>CV$46</f>
        <v>#REF!</v>
      </c>
      <c r="CW80" s="873" t="e">
        <f>CW$46</f>
        <v>#REF!</v>
      </c>
      <c r="CX80" s="828" t="e">
        <f>CV$46</f>
        <v>#REF!</v>
      </c>
      <c r="CY80" s="825" t="e">
        <f>CW$46</f>
        <v>#REF!</v>
      </c>
      <c r="CZ80" s="784" t="e">
        <f>CV$46</f>
        <v>#REF!</v>
      </c>
      <c r="DA80" s="785" t="e">
        <f>CW$46</f>
        <v>#REF!</v>
      </c>
      <c r="DB80" s="874" t="e">
        <f>DB$46</f>
        <v>#REF!</v>
      </c>
      <c r="DC80" s="873" t="e">
        <f>DC$46</f>
        <v>#REF!</v>
      </c>
      <c r="DD80" s="828" t="e">
        <f>DB$46</f>
        <v>#REF!</v>
      </c>
      <c r="DE80" s="825" t="e">
        <f>DC$46</f>
        <v>#REF!</v>
      </c>
      <c r="DF80" s="784" t="e">
        <f>DB$46</f>
        <v>#REF!</v>
      </c>
      <c r="DG80" s="785" t="e">
        <f>DC$46</f>
        <v>#REF!</v>
      </c>
      <c r="DH80" s="874" t="e">
        <f>DH$46</f>
        <v>#REF!</v>
      </c>
      <c r="DI80" s="873" t="e">
        <f>DI$46</f>
        <v>#REF!</v>
      </c>
      <c r="DJ80" s="828" t="e">
        <f>DH$46</f>
        <v>#REF!</v>
      </c>
      <c r="DK80" s="825" t="e">
        <f>DI$46</f>
        <v>#REF!</v>
      </c>
      <c r="DL80" s="784" t="e">
        <f>DH$46</f>
        <v>#REF!</v>
      </c>
      <c r="DM80" s="785" t="e">
        <f>DI$46</f>
        <v>#REF!</v>
      </c>
      <c r="DN80" s="874" t="e">
        <f>DN$46</f>
        <v>#REF!</v>
      </c>
      <c r="DO80" s="873" t="e">
        <f>DO$46</f>
        <v>#REF!</v>
      </c>
      <c r="DP80" s="828" t="e">
        <f>DN$46</f>
        <v>#REF!</v>
      </c>
      <c r="DQ80" s="825" t="e">
        <f>DO$46</f>
        <v>#REF!</v>
      </c>
      <c r="DR80" s="784" t="e">
        <f>DN$46</f>
        <v>#REF!</v>
      </c>
      <c r="DS80" s="785" t="e">
        <f>DO$46</f>
        <v>#REF!</v>
      </c>
      <c r="DT80" s="874" t="e">
        <f>DT$46</f>
        <v>#REF!</v>
      </c>
      <c r="DU80" s="873" t="e">
        <f>DU$46</f>
        <v>#REF!</v>
      </c>
      <c r="DV80" s="828" t="e">
        <f>DT$46</f>
        <v>#REF!</v>
      </c>
      <c r="DW80" s="825" t="e">
        <f>DU$46</f>
        <v>#REF!</v>
      </c>
      <c r="DX80" s="784" t="e">
        <f>DT$46</f>
        <v>#REF!</v>
      </c>
      <c r="DY80" s="785" t="e">
        <f>DU$46</f>
        <v>#REF!</v>
      </c>
      <c r="DZ80" s="3"/>
      <c r="EA80" s="295"/>
      <c r="EB80" s="10"/>
      <c r="EC80" s="264" t="e">
        <f>IF(AND($I$8=1,#REF!&lt;&gt;ROUND(#REF!,2)),AB$15&amp;", "&amp;AB$16&amp;", "&amp;$A80&amp;", "&amp;$B80&amp;", "&amp;$C80&amp;"; ","")</f>
        <v>#REF!</v>
      </c>
      <c r="ED80" s="255" t="e">
        <f>IF(AND($I$8=1,#REF!&lt;&gt;ROUND(#REF!,2)),AC$15&amp;", "&amp;AC$16&amp;", "&amp;$A80&amp;", "&amp;$B80&amp;", "&amp;$C80&amp;"; ","")</f>
        <v>#REF!</v>
      </c>
      <c r="EE80" s="256" t="e">
        <f>IF(AND($I$8=1,#REF!&lt;&gt;ROUND(#REF!,2)),AD$15&amp;", "&amp;AD$16&amp;", "&amp;$A80&amp;", "&amp;$B80&amp;", "&amp;$C80&amp;"; ","")</f>
        <v>#REF!</v>
      </c>
      <c r="EF80" s="255" t="e">
        <f>IF(AND($I$8=1,#REF!&lt;&gt;ROUND(#REF!,2)),AE$15&amp;", "&amp;AE$16&amp;", "&amp;$A80&amp;", "&amp;$B80&amp;", "&amp;$C80&amp;"; ","")</f>
        <v>#REF!</v>
      </c>
      <c r="EG80" s="298" t="e">
        <f>IF(AND($I$8=1,#REF!&lt;&gt;ROUND(#REF!,2)),AF$15&amp;", "&amp;AF$16&amp;", "&amp;$A80&amp;", "&amp;$B80&amp;", "&amp;$C80&amp;"; ","")</f>
        <v>#REF!</v>
      </c>
      <c r="EH80" s="293" t="e">
        <f>IF(AND($I$8=1,#REF!&lt;&gt;ROUND(#REF!,2)),AG$15&amp;", "&amp;AG$16&amp;", "&amp;$A80&amp;", "&amp;$B80&amp;", "&amp;$C80&amp;"; ","")</f>
        <v>#REF!</v>
      </c>
      <c r="EI80" s="50"/>
      <c r="EJ80" s="295"/>
      <c r="EK80" s="10"/>
      <c r="EL80" s="264" t="e">
        <f>IF(AND($J$8=1,#REF!&gt;#REF!),AB$15&amp;", "&amp;AB$16&amp;", "&amp;$A80&amp;", "&amp;$B80&amp;", "&amp;$C80&amp;"; ","")</f>
        <v>#REF!</v>
      </c>
      <c r="EM80" s="255" t="e">
        <f>IF(AND($J$8=1,#REF!&gt;#REF!),AC$15&amp;", "&amp;AC$16&amp;", "&amp;$A80&amp;", "&amp;$B80&amp;", "&amp;$C80&amp;"; ","")</f>
        <v>#REF!</v>
      </c>
      <c r="EN80" s="256" t="e">
        <f>IF(AND($J$8=1,#REF!&gt;#REF!),AD$15&amp;", "&amp;AD$16&amp;", "&amp;$A80&amp;", "&amp;$B80&amp;", "&amp;$C80&amp;"; ","")</f>
        <v>#REF!</v>
      </c>
      <c r="EO80" s="255" t="e">
        <f>IF(AND($J$8=1,#REF!&gt;#REF!),AE$15&amp;", "&amp;AE$16&amp;", "&amp;$A80&amp;", "&amp;$B80&amp;", "&amp;$C80&amp;"; ","")</f>
        <v>#REF!</v>
      </c>
      <c r="EP80" s="254" t="e">
        <f>IF(AND($J$8=1,#REF!&gt;#REF!),AF$15&amp;", "&amp;AF$16&amp;", "&amp;$A80&amp;", "&amp;$B80&amp;", "&amp;$C80&amp;"; ","")</f>
        <v>#REF!</v>
      </c>
      <c r="EQ80" s="293" t="e">
        <f>IF(AND($J$8=1,#REF!&gt;#REF!),AG$15&amp;", "&amp;AG$16&amp;", "&amp;$A80&amp;", "&amp;$B80&amp;", "&amp;$C80&amp;"; ","")</f>
        <v>#REF!</v>
      </c>
      <c r="ER80" s="50"/>
      <c r="ES80" s="295"/>
      <c r="ET80" s="10"/>
      <c r="EU80" s="264" t="e">
        <f>IF(AND($K$8=1,#REF!&gt;0),IF((#REF!/#REF!)&lt;0.03,AB$15&amp;", "&amp;AB$16&amp;", "&amp;$A80&amp;", "&amp;$B80&amp;", "&amp;$C80&amp;"; ",""),"")</f>
        <v>#REF!</v>
      </c>
      <c r="EV80" s="255" t="e">
        <f>IF(AND($K$8=1,#REF!&gt;0),IF((#REF!/#REF!)&lt;0.03,AC$15&amp;", "&amp;AC$16&amp;", "&amp;$A80&amp;", "&amp;$B80&amp;", "&amp;$C80&amp;"; ",""),"")</f>
        <v>#REF!</v>
      </c>
      <c r="EW80" s="256" t="e">
        <f>IF(AND($K$8=1,#REF!&gt;0),IF((#REF!/#REF!)&lt;0.03,AD$15&amp;", "&amp;AD$16&amp;", "&amp;$A80&amp;", "&amp;$B80&amp;", "&amp;$C80&amp;"; ",""),"")</f>
        <v>#REF!</v>
      </c>
      <c r="EX80" s="255" t="e">
        <f>IF(AND($K$8=1,#REF!&gt;0),IF((#REF!/#REF!)&lt;0.03,AE$15&amp;", "&amp;AE$16&amp;", "&amp;$A80&amp;", "&amp;$B80&amp;", "&amp;$C80&amp;"; ",""),"")</f>
        <v>#REF!</v>
      </c>
      <c r="EY80" s="254" t="e">
        <f>IF(AND($K$8=1,#REF!&gt;0),IF((#REF!/#REF!)&lt;0.03,AF$15&amp;", "&amp;AF$16&amp;", "&amp;$A80&amp;", "&amp;$B80&amp;", "&amp;$C80&amp;"; ",""),"")</f>
        <v>#REF!</v>
      </c>
      <c r="EZ80" s="293" t="e">
        <f>IF(AND($K$8=1,#REF!&gt;0),IF((#REF!/#REF!)&lt;0.03,AG$15&amp;", "&amp;AG$16&amp;", "&amp;$A80&amp;", "&amp;$B80&amp;", "&amp;$C80&amp;"; ",""),"")</f>
        <v>#REF!</v>
      </c>
      <c r="FA80" s="50"/>
      <c r="FB80" s="3"/>
      <c r="FC80" s="323"/>
      <c r="FD80" s="10"/>
      <c r="FE80" s="264" t="e">
        <f>IF(AND($Q$8=1,SUM(#REF!,#REF!)&gt;$FC$22,#REF!=0),P$15&amp;", "&amp;P$16&amp;", "&amp;$A80&amp;", "&amp;$B80&amp;", "&amp;$C80&amp;"; ","")</f>
        <v>#REF!</v>
      </c>
      <c r="FF80" s="255" t="e">
        <f>IF(AND($Q$8=1,SUM(#REF!,#REF!)&gt;$FC$22,#REF!=0),Q$15&amp;", "&amp;Q$16&amp;", "&amp;$A80&amp;", "&amp;$B80&amp;", "&amp;$C80&amp;"; ","")</f>
        <v>#REF!</v>
      </c>
      <c r="FG80" s="256" t="e">
        <f>IF(AND($Q$8=1,SUM(#REF!,#REF!)&gt;$FC$22,#REF!=0),R$15&amp;", "&amp;R$16&amp;", "&amp;$A80&amp;", "&amp;$B80&amp;", "&amp;$C80&amp;"; ","")</f>
        <v>#REF!</v>
      </c>
      <c r="FH80" s="255" t="e">
        <f>IF(AND($Q$8=1,SUM(#REF!,#REF!)&gt;$FC$22,#REF!=0),S$15&amp;", "&amp;S$16&amp;", "&amp;$A80&amp;", "&amp;$B80&amp;", "&amp;$C80&amp;"; ","")</f>
        <v>#REF!</v>
      </c>
      <c r="FI80" s="254" t="e">
        <f>IF(AND($Q$8=1,SUM(#REF!,#REF!)&gt;$FC$22,#REF!=0),T$15&amp;", "&amp;T$16&amp;", "&amp;$A80&amp;", "&amp;$B80&amp;", "&amp;$C80&amp;"; ","")</f>
        <v>#REF!</v>
      </c>
      <c r="FJ80" s="293" t="e">
        <f>IF(AND($Q$8=1,SUM(#REF!,#REF!)&gt;$FC$22,#REF!=0),U$15&amp;", "&amp;U$16&amp;", "&amp;$A80&amp;", "&amp;$B80&amp;", "&amp;$C80&amp;"; ","")</f>
        <v>#REF!</v>
      </c>
      <c r="FK80" s="324"/>
      <c r="FL80" s="323"/>
      <c r="FM80" s="10"/>
      <c r="FN80" s="264" t="e">
        <f>IF(AND($R$8=1,SUM(#REF!,#REF!)&gt;0,SUM(#REF!,#REF!)=ABS(#REF!)),P$15&amp;", "&amp;P$16&amp;", "&amp;$A80&amp;", "&amp;$B80&amp;", "&amp;$C80&amp;"; ","")</f>
        <v>#REF!</v>
      </c>
      <c r="FO80" s="255" t="e">
        <f>IF(AND($R$8=1,SUM(#REF!,#REF!)&gt;0,SUM(#REF!,#REF!)=ABS(#REF!)),Q$15&amp;", "&amp;Q$16&amp;", "&amp;$A80&amp;", "&amp;$B80&amp;", "&amp;$C80&amp;"; ","")</f>
        <v>#REF!</v>
      </c>
      <c r="FP80" s="256" t="e">
        <f>IF(AND($R$8=1,SUM(#REF!,#REF!)&gt;0,SUM(#REF!,#REF!)=ABS(#REF!)),R$15&amp;", "&amp;R$16&amp;", "&amp;$A80&amp;", "&amp;$B80&amp;", "&amp;$C80&amp;"; ","")</f>
        <v>#REF!</v>
      </c>
      <c r="FQ80" s="255" t="e">
        <f>IF(AND($R$8=1,SUM(#REF!,#REF!)&gt;0,SUM(#REF!,#REF!)=ABS(#REF!)),S$15&amp;", "&amp;S$16&amp;", "&amp;$A80&amp;", "&amp;$B80&amp;", "&amp;$C80&amp;"; ","")</f>
        <v>#REF!</v>
      </c>
      <c r="FR80" s="254" t="e">
        <f>IF(AND($R$8=1,SUM(#REF!,#REF!)&gt;0,SUM(#REF!,#REF!)=ABS(#REF!)),T$15&amp;", "&amp;T$16&amp;", "&amp;$A80&amp;", "&amp;$B80&amp;", "&amp;$C80&amp;"; ","")</f>
        <v>#REF!</v>
      </c>
      <c r="FS80" s="293" t="e">
        <f>IF(AND($R$8=1,SUM(#REF!,#REF!)&gt;0,SUM(#REF!,#REF!)=ABS(#REF!)),U$15&amp;", "&amp;U$16&amp;", "&amp;$A80&amp;", "&amp;$B80&amp;", "&amp;$C80&amp;"; ","")</f>
        <v>#REF!</v>
      </c>
      <c r="FT80" s="324"/>
      <c r="FU80" s="3"/>
      <c r="FV80" s="3"/>
      <c r="FW80" s="3"/>
      <c r="FX80" s="3"/>
      <c r="FY80" s="3"/>
      <c r="FZ80" s="3"/>
      <c r="GA80" s="3"/>
      <c r="GB80" s="3"/>
      <c r="GC80" s="3"/>
      <c r="GD80" s="323"/>
      <c r="GE80" s="10"/>
      <c r="GF80" s="264" t="e">
        <f>IF(AND($T$8=1,#REF!&gt;0,EU80=""),IF((#REF!/#REF!)&lt;0.25,AB$15&amp;", "&amp;AB$16&amp;", "&amp;$A80&amp;", "&amp;$B80&amp;", "&amp;$C80&amp;"; ",""),"")</f>
        <v>#REF!</v>
      </c>
      <c r="GG80" s="255" t="e">
        <f>IF(AND($T$8=1,#REF!&gt;0,EV80=""),IF((#REF!/#REF!)&lt;0.25,AC$15&amp;", "&amp;AC$16&amp;", "&amp;$A80&amp;", "&amp;$B80&amp;", "&amp;$C80&amp;"; ",""),"")</f>
        <v>#REF!</v>
      </c>
      <c r="GH80" s="256" t="e">
        <f>IF(AND($T$8=1,#REF!&gt;0,EW80=""),IF((#REF!/#REF!)&lt;0.25,AD$15&amp;", "&amp;AD$16&amp;", "&amp;$A80&amp;", "&amp;$B80&amp;", "&amp;$C80&amp;"; ",""),"")</f>
        <v>#REF!</v>
      </c>
      <c r="GI80" s="255" t="e">
        <f>IF(AND($T$8=1,#REF!&gt;0,EX80=""),IF((#REF!/#REF!)&lt;0.25,AE$15&amp;", "&amp;AE$16&amp;", "&amp;$A80&amp;", "&amp;$B80&amp;", "&amp;$C80&amp;"; ",""),"")</f>
        <v>#REF!</v>
      </c>
      <c r="GJ80" s="254" t="e">
        <f>IF(AND($T$8=1,#REF!&gt;0,EY80=""),IF((#REF!/#REF!)&lt;0.25,AF$15&amp;", "&amp;AF$16&amp;", "&amp;$A80&amp;", "&amp;$B80&amp;", "&amp;$C80&amp;"; ",""),"")</f>
        <v>#REF!</v>
      </c>
      <c r="GK80" s="293" t="e">
        <f>IF(AND($T$8=1,#REF!&gt;0,EZ80=""),IF((#REF!/#REF!)&lt;0.25,AG$15&amp;", "&amp;AG$16&amp;", "&amp;$A80&amp;", "&amp;$B80&amp;", "&amp;$C80&amp;"; ",""),"")</f>
        <v>#REF!</v>
      </c>
      <c r="GL80" s="324"/>
      <c r="GM80" s="323"/>
      <c r="GN80" s="10"/>
      <c r="GO80" s="264" t="e">
        <f>IF(AND($U$8=1,$B80="Long length",#REF!&lt;&gt;0),D$15&amp;", "&amp;D$16&amp;", "&amp;$A80&amp;", "&amp;$B80&amp;", "&amp;$C80&amp;"; ","")</f>
        <v>#REF!</v>
      </c>
      <c r="GP80" s="255" t="e">
        <f>IF(AND($U$8=1,$B80="Long length",#REF!&lt;&gt;0),E$15&amp;", "&amp;E$16&amp;", "&amp;$A80&amp;", "&amp;$B80&amp;", "&amp;$C80&amp;"; ","")</f>
        <v>#REF!</v>
      </c>
      <c r="GQ80" s="256" t="e">
        <f>IF(AND($U$8=1,$B80="Long length",#REF!&lt;&gt;0),F$15&amp;", "&amp;F$16&amp;", "&amp;$A80&amp;", "&amp;$B80&amp;", "&amp;$C80&amp;"; ","")</f>
        <v>#REF!</v>
      </c>
      <c r="GR80" s="255" t="e">
        <f>IF(AND($U$8=1,$B80="Long length",#REF!&lt;&gt;0),G$15&amp;", "&amp;G$16&amp;", "&amp;$A80&amp;", "&amp;$B80&amp;", "&amp;$C80&amp;"; ","")</f>
        <v>#REF!</v>
      </c>
      <c r="GS80" s="254" t="e">
        <f>IF(AND($U$8=1,$B80="Long length",#REF!&lt;&gt;0),H$15&amp;", "&amp;H$16&amp;", "&amp;$A80&amp;", "&amp;$B80&amp;", "&amp;$C80&amp;"; ","")</f>
        <v>#REF!</v>
      </c>
      <c r="GT80" s="293" t="e">
        <f>IF(AND($U$8=1,$B80="Long length",#REF!&lt;&gt;0),I$15&amp;", "&amp;I$16&amp;", "&amp;$A80&amp;", "&amp;$B80&amp;", "&amp;$C80&amp;"; ","")</f>
        <v>#REF!</v>
      </c>
      <c r="GU80" s="324"/>
    </row>
    <row r="81" spans="1:203" ht="13.5" x14ac:dyDescent="0.2">
      <c r="A81" s="3" t="s">
        <v>11306</v>
      </c>
      <c r="B81" s="3" t="s">
        <v>11274</v>
      </c>
      <c r="C81" s="3" t="s">
        <v>11284</v>
      </c>
      <c r="E81" s="295"/>
      <c r="F81" s="10"/>
      <c r="G81" s="265" t="e">
        <f>IF(AND($D$8=1,#REF!&gt;0),P$15&amp;", "&amp;P$16&amp;", "&amp;$A81&amp;", "&amp;$B81&amp;", "&amp;$C81&amp;"; ","")</f>
        <v>#REF!</v>
      </c>
      <c r="H81" s="258" t="e">
        <f>IF(AND($D$8=1,#REF!&gt;0),Q$15&amp;", "&amp;Q$16&amp;", "&amp;$A81&amp;", "&amp;$B81&amp;", "&amp;$C81&amp;"; ","")</f>
        <v>#REF!</v>
      </c>
      <c r="I81" s="259" t="e">
        <f>IF(AND($D$8=1,#REF!&gt;0),R$15&amp;", "&amp;R$16&amp;", "&amp;$A81&amp;", "&amp;$B81&amp;", "&amp;$C81&amp;"; ","")</f>
        <v>#REF!</v>
      </c>
      <c r="J81" s="258" t="e">
        <f>IF(AND($D$8=1,#REF!&gt;0),S$15&amp;", "&amp;S$16&amp;", "&amp;$A81&amp;", "&amp;$B81&amp;", "&amp;$C81&amp;"; ","")</f>
        <v>#REF!</v>
      </c>
      <c r="K81" s="299" t="e">
        <f>IF(AND($D$8=1,#REF!&gt;0),T$15&amp;", "&amp;T$16&amp;", "&amp;$A81&amp;", "&amp;$B81&amp;", "&amp;$C81&amp;"; ","")</f>
        <v>#REF!</v>
      </c>
      <c r="L81" s="266" t="e">
        <f>IF(AND($D$8=1,#REF!&gt;0),U$15&amp;", "&amp;U$16&amp;", "&amp;$A81&amp;", "&amp;$B81&amp;", "&amp;$C81&amp;"; ","")</f>
        <v>#REF!</v>
      </c>
      <c r="M81" s="50"/>
      <c r="N81" s="295"/>
      <c r="O81" s="10"/>
      <c r="P81" s="265" t="e">
        <f>IF(AND($E$8=1,#REF!&lt;0),D$14&amp;", "&amp;D$15&amp;", "&amp;D$16&amp;", "&amp;$A81&amp;", "&amp;$B81&amp;", "&amp;$C81&amp;"; ","")</f>
        <v>#REF!</v>
      </c>
      <c r="Q81" s="258" t="e">
        <f>IF(AND($E$8=1,#REF!&lt;0),E$14&amp;", "&amp;E$15&amp;", "&amp;E$16&amp;", "&amp;$A81&amp;", "&amp;$B81&amp;", "&amp;$C81&amp;"; ","")</f>
        <v>#REF!</v>
      </c>
      <c r="R81" s="259" t="e">
        <f>IF(AND($E$8=1,#REF!&lt;0),F$14&amp;", "&amp;F$15&amp;", "&amp;F$16&amp;", "&amp;$A81&amp;", "&amp;$B81&amp;", "&amp;$C81&amp;"; ","")</f>
        <v>#REF!</v>
      </c>
      <c r="S81" s="258" t="e">
        <f>IF(AND($E$8=1,#REF!&lt;0),G$14&amp;", "&amp;G$15&amp;", "&amp;G$16&amp;", "&amp;$A81&amp;", "&amp;$B81&amp;", "&amp;$C81&amp;"; ","")</f>
        <v>#REF!</v>
      </c>
      <c r="T81" s="299" t="e">
        <f>IF(AND($E$8=1,#REF!&lt;0),H$14&amp;", "&amp;H$15&amp;", "&amp;H$16&amp;", "&amp;$A81&amp;", "&amp;$B81&amp;", "&amp;$C81&amp;"; ","")</f>
        <v>#REF!</v>
      </c>
      <c r="U81" s="299" t="e">
        <f>IF(AND($E$8=1,#REF!&lt;0),I$14&amp;", "&amp;I$15&amp;", "&amp;I$16&amp;", "&amp;$A81&amp;", "&amp;$B81&amp;", "&amp;$C81&amp;"; ","")</f>
        <v>#REF!</v>
      </c>
      <c r="V81" s="265" t="e">
        <f>IF(AND($E$8=1,#REF!&lt;0),J$14&amp;", "&amp;J$15&amp;", "&amp;J$16&amp;", "&amp;$A81&amp;", "&amp;$B81&amp;", "&amp;$C81&amp;"; ","")</f>
        <v>#REF!</v>
      </c>
      <c r="W81" s="258" t="e">
        <f>IF(AND($E$8=1,#REF!&lt;0),K$14&amp;", "&amp;K$15&amp;", "&amp;K$16&amp;", "&amp;$A81&amp;", "&amp;$B81&amp;", "&amp;$C81&amp;"; ","")</f>
        <v>#REF!</v>
      </c>
      <c r="X81" s="259" t="e">
        <f>IF(AND($E$8=1,#REF!&lt;0),L$14&amp;", "&amp;L$15&amp;", "&amp;L$16&amp;", "&amp;$A81&amp;", "&amp;$B81&amp;", "&amp;$C81&amp;"; ","")</f>
        <v>#REF!</v>
      </c>
      <c r="Y81" s="258" t="e">
        <f>IF(AND($E$8=1,#REF!&lt;0),M$14&amp;", "&amp;M$15&amp;", "&amp;M$16&amp;", "&amp;$A81&amp;", "&amp;$B81&amp;", "&amp;$C81&amp;"; ","")</f>
        <v>#REF!</v>
      </c>
      <c r="Z81" s="299" t="e">
        <f>IF(AND($E$8=1,#REF!&lt;0),N$14&amp;", "&amp;N$15&amp;", "&amp;N$16&amp;", "&amp;$A81&amp;", "&amp;$B81&amp;", "&amp;$C81&amp;"; ","")</f>
        <v>#REF!</v>
      </c>
      <c r="AA81" s="299" t="e">
        <f>IF(AND($E$8=1,#REF!&lt;0),O$14&amp;", "&amp;O$15&amp;", "&amp;O$16&amp;", "&amp;$A81&amp;", "&amp;$B81&amp;", "&amp;$C81&amp;"; ","")</f>
        <v>#REF!</v>
      </c>
      <c r="AB81" s="265" t="e">
        <f>IF(AND($E$8=1,#REF!&lt;0),V$14&amp;", "&amp;V$15&amp;", "&amp;V$16&amp;", "&amp;$A81&amp;", "&amp;$B81&amp;", "&amp;$C81&amp;"; ","")</f>
        <v>#REF!</v>
      </c>
      <c r="AC81" s="258" t="e">
        <f>IF(AND($E$8=1,#REF!&lt;0),W$14&amp;", "&amp;W$15&amp;", "&amp;W$16&amp;", "&amp;$A81&amp;", "&amp;$B81&amp;", "&amp;$C81&amp;"; ","")</f>
        <v>#REF!</v>
      </c>
      <c r="AD81" s="259" t="e">
        <f>IF(AND($E$8=1,#REF!&lt;0),X$14&amp;", "&amp;X$15&amp;", "&amp;X$16&amp;", "&amp;$A81&amp;", "&amp;$B81&amp;", "&amp;$C81&amp;"; ","")</f>
        <v>#REF!</v>
      </c>
      <c r="AE81" s="794" t="e">
        <f>IF(AND($E$8=1,#REF!&lt;0),Y$14&amp;", "&amp;Y$15&amp;", "&amp;Y$16&amp;", "&amp;$A81&amp;", "&amp;$B81&amp;", "&amp;$C81&amp;"; ","")</f>
        <v>#REF!</v>
      </c>
      <c r="AF81" s="259" t="e">
        <f>IF(AND($E$8=1,#REF!&lt;0),Z$14&amp;", "&amp;Z$15&amp;", "&amp;Z$16&amp;", "&amp;$A81&amp;", "&amp;$B81&amp;", "&amp;$C81&amp;"; ","")</f>
        <v>#REF!</v>
      </c>
      <c r="AG81" s="299" t="e">
        <f>IF(AND($E$8=1,#REF!&lt;0),AA$14&amp;", "&amp;AA$15&amp;", "&amp;AA$16&amp;", "&amp;$A81&amp;", "&amp;$B81&amp;", "&amp;$C81&amp;"; ","")</f>
        <v>#REF!</v>
      </c>
      <c r="AH81" s="265" t="e">
        <f>IF(AND($E$8=1,#REF!&lt;0),AB$14&amp;", "&amp;AB$15&amp;", "&amp;AB$16&amp;", "&amp;$A81&amp;", "&amp;$B81&amp;", "&amp;$C81&amp;"; ","")</f>
        <v>#REF!</v>
      </c>
      <c r="AI81" s="258" t="e">
        <f>IF(AND($E$8=1,#REF!&lt;0),AC$14&amp;", "&amp;AC$15&amp;", "&amp;AC$16&amp;", "&amp;$A81&amp;", "&amp;$B81&amp;", "&amp;$C81&amp;"; ","")</f>
        <v>#REF!</v>
      </c>
      <c r="AJ81" s="259" t="e">
        <f>IF(AND($E$8=1,#REF!&lt;0),AD$14&amp;", "&amp;AD$15&amp;", "&amp;AD$16&amp;", "&amp;$A81&amp;", "&amp;$B81&amp;", "&amp;$C81&amp;"; ","")</f>
        <v>#REF!</v>
      </c>
      <c r="AK81" s="794" t="e">
        <f>IF(AND($E$8=1,#REF!&lt;0),AE$14&amp;", "&amp;AE$15&amp;", "&amp;AE$16&amp;", "&amp;$A81&amp;", "&amp;$B81&amp;", "&amp;$C81&amp;"; ","")</f>
        <v>#REF!</v>
      </c>
      <c r="AL81" s="259" t="e">
        <f>IF(AND($E$8=1,#REF!&lt;0),AF$14&amp;", "&amp;AF$15&amp;", "&amp;AF$16&amp;", "&amp;$A81&amp;", "&amp;$B81&amp;", "&amp;$C81&amp;"; ","")</f>
        <v>#REF!</v>
      </c>
      <c r="AM81" s="803" t="e">
        <f>IF(AND($E$8=1,#REF!&lt;0),AG$14&amp;", "&amp;AG$15&amp;", "&amp;AG$16&amp;", "&amp;$A81&amp;", "&amp;$B81&amp;", "&amp;$C81&amp;"; ","")</f>
        <v>#REF!</v>
      </c>
      <c r="AN81" s="50"/>
      <c r="AO81" s="295"/>
      <c r="AP81" s="10"/>
      <c r="AQ81" s="265" t="e">
        <f>IF(AND($F$8=1,ABS(#REF!)&lt;&gt;INT(ABS(#REF!))),D$14&amp;", "&amp;D$15&amp;", "&amp;D$16&amp;", "&amp;$A81&amp;", "&amp;$B81&amp;", "&amp;$C81&amp;"; ","")</f>
        <v>#REF!</v>
      </c>
      <c r="AR81" s="258" t="e">
        <f>IF(AND($F$8=1,ABS(#REF!)&lt;&gt;INT(ABS(#REF!))),E$14&amp;", "&amp;E$15&amp;", "&amp;E$16&amp;", "&amp;$A81&amp;", "&amp;$B81&amp;", "&amp;$C81&amp;"; ","")</f>
        <v>#REF!</v>
      </c>
      <c r="AS81" s="259" t="e">
        <f>IF(AND($F$8=1,ABS(#REF!)&lt;&gt;INT(ABS(#REF!))),F$14&amp;", "&amp;F$15&amp;", "&amp;F$16&amp;", "&amp;$A81&amp;", "&amp;$B81&amp;", "&amp;$C81&amp;"; ","")</f>
        <v>#REF!</v>
      </c>
      <c r="AT81" s="258" t="e">
        <f>IF(AND($F$8=1,ABS(#REF!)&lt;&gt;INT(ABS(#REF!))),G$14&amp;", "&amp;G$15&amp;", "&amp;G$16&amp;", "&amp;$A81&amp;", "&amp;$B81&amp;", "&amp;$C81&amp;"; ","")</f>
        <v>#REF!</v>
      </c>
      <c r="AU81" s="299" t="e">
        <f>IF(AND($F$8=1,ABS(#REF!)&lt;&gt;INT(ABS(#REF!))),H$14&amp;", "&amp;H$15&amp;", "&amp;H$16&amp;", "&amp;$A81&amp;", "&amp;$B81&amp;", "&amp;$C81&amp;"; ","")</f>
        <v>#REF!</v>
      </c>
      <c r="AV81" s="299" t="e">
        <f>IF(AND($F$8=1,ABS(#REF!)&lt;&gt;INT(ABS(#REF!))),I$14&amp;", "&amp;I$15&amp;", "&amp;I$16&amp;", "&amp;$A81&amp;", "&amp;$B81&amp;", "&amp;$C81&amp;"; ","")</f>
        <v>#REF!</v>
      </c>
      <c r="AW81" s="265" t="e">
        <f>IF(AND($F$8=1,ABS(#REF!)&lt;&gt;INT(ABS(#REF!))),J$14&amp;", "&amp;J$15&amp;", "&amp;J$16&amp;", "&amp;$A81&amp;", "&amp;$B81&amp;", "&amp;$C81&amp;"; ","")</f>
        <v>#REF!</v>
      </c>
      <c r="AX81" s="258" t="e">
        <f>IF(AND($F$8=1,ABS(#REF!)&lt;&gt;INT(ABS(#REF!))),K$14&amp;", "&amp;K$15&amp;", "&amp;K$16&amp;", "&amp;$A81&amp;", "&amp;$B81&amp;", "&amp;$C81&amp;"; ","")</f>
        <v>#REF!</v>
      </c>
      <c r="AY81" s="259" t="e">
        <f>IF(AND($F$8=1,ABS(#REF!)&lt;&gt;INT(ABS(#REF!))),L$14&amp;", "&amp;L$15&amp;", "&amp;L$16&amp;", "&amp;$A81&amp;", "&amp;$B81&amp;", "&amp;$C81&amp;"; ","")</f>
        <v>#REF!</v>
      </c>
      <c r="AZ81" s="258" t="e">
        <f>IF(AND($F$8=1,ABS(#REF!)&lt;&gt;INT(ABS(#REF!))),M$14&amp;", "&amp;M$15&amp;", "&amp;M$16&amp;", "&amp;$A81&amp;", "&amp;$B81&amp;", "&amp;$C81&amp;"; ","")</f>
        <v>#REF!</v>
      </c>
      <c r="BA81" s="299" t="e">
        <f>IF(AND($F$8=1,ABS(#REF!)&lt;&gt;INT(ABS(#REF!))),N$14&amp;", "&amp;N$15&amp;", "&amp;N$16&amp;", "&amp;$A81&amp;", "&amp;$B81&amp;", "&amp;$C81&amp;"; ","")</f>
        <v>#REF!</v>
      </c>
      <c r="BB81" s="803" t="e">
        <f>IF(AND($F$8=1,ABS(#REF!)&lt;&gt;INT(ABS(#REF!))),O$14&amp;", "&amp;O$15&amp;", "&amp;O$16&amp;", "&amp;$A81&amp;", "&amp;$B81&amp;", "&amp;$C81&amp;"; ","")</f>
        <v>#REF!</v>
      </c>
      <c r="BC81" s="265" t="e">
        <f>IF(AND($F$8=1,ABS(#REF!)&lt;&gt;INT(ABS(#REF!))),P$14&amp;", "&amp;P$15&amp;", "&amp;P$16&amp;", "&amp;$A81&amp;", "&amp;$B81&amp;", "&amp;$C81&amp;"; ","")</f>
        <v>#REF!</v>
      </c>
      <c r="BD81" s="258" t="e">
        <f>IF(AND($F$8=1,ABS(#REF!)&lt;&gt;INT(ABS(#REF!))),Q$14&amp;", "&amp;Q$15&amp;", "&amp;Q$16&amp;", "&amp;$A81&amp;", "&amp;$B81&amp;", "&amp;$C81&amp;"; ","")</f>
        <v>#REF!</v>
      </c>
      <c r="BE81" s="259" t="e">
        <f>IF(AND($F$8=1,ABS(#REF!)&lt;&gt;INT(ABS(#REF!))),R$14&amp;", "&amp;R$15&amp;", "&amp;R$16&amp;", "&amp;$A81&amp;", "&amp;$B81&amp;", "&amp;$C81&amp;"; ","")</f>
        <v>#REF!</v>
      </c>
      <c r="BF81" s="258" t="e">
        <f>IF(AND($F$8=1,ABS(#REF!)&lt;&gt;INT(ABS(#REF!))),S$14&amp;", "&amp;S$15&amp;", "&amp;S$16&amp;", "&amp;$A81&amp;", "&amp;$B81&amp;", "&amp;$C81&amp;"; ","")</f>
        <v>#REF!</v>
      </c>
      <c r="BG81" s="299" t="e">
        <f>IF(AND($F$8=1,ABS(#REF!)&lt;&gt;INT(ABS(#REF!))),T$14&amp;", "&amp;T$15&amp;", "&amp;T$16&amp;", "&amp;$A81&amp;", "&amp;$B81&amp;", "&amp;$C81&amp;"; ","")</f>
        <v>#REF!</v>
      </c>
      <c r="BH81" s="803" t="e">
        <f>IF(AND($F$8=1,ABS(#REF!)&lt;&gt;INT(ABS(#REF!))),U$14&amp;", "&amp;U$15&amp;", "&amp;U$16&amp;", "&amp;$A81&amp;", "&amp;$B81&amp;", "&amp;$C81&amp;"; ","")</f>
        <v>#REF!</v>
      </c>
      <c r="BI81" s="265" t="e">
        <f>IF(AND($F$8=1,ABS(#REF!)&lt;&gt;INT(ABS(#REF!))),V$14&amp;", "&amp;V$15&amp;", "&amp;V$16&amp;", "&amp;$A81&amp;", "&amp;$B81&amp;", "&amp;$C81&amp;"; ","")</f>
        <v>#REF!</v>
      </c>
      <c r="BJ81" s="258" t="e">
        <f>IF(AND($F$8=1,ABS(#REF!)&lt;&gt;INT(ABS(#REF!))),W$14&amp;", "&amp;W$15&amp;", "&amp;W$16&amp;", "&amp;$A81&amp;", "&amp;$B81&amp;", "&amp;$C81&amp;"; ","")</f>
        <v>#REF!</v>
      </c>
      <c r="BK81" s="259" t="e">
        <f>IF(AND($F$8=1,ABS(#REF!)&lt;&gt;INT(ABS(#REF!))),X$14&amp;", "&amp;X$15&amp;", "&amp;X$16&amp;", "&amp;$A81&amp;", "&amp;$B81&amp;", "&amp;$C81&amp;"; ","")</f>
        <v>#REF!</v>
      </c>
      <c r="BL81" s="258" t="e">
        <f>IF(AND($F$8=1,ABS(#REF!)&lt;&gt;INT(ABS(#REF!))),Y$14&amp;", "&amp;Y$15&amp;", "&amp;Y$16&amp;", "&amp;$A81&amp;", "&amp;$B81&amp;", "&amp;$C81&amp;"; ","")</f>
        <v>#REF!</v>
      </c>
      <c r="BM81" s="299" t="e">
        <f>IF(AND($F$8=1,ABS(#REF!)&lt;&gt;INT(ABS(#REF!))),Z$14&amp;", "&amp;Z$15&amp;", "&amp;Z$16&amp;", "&amp;$A81&amp;", "&amp;$B81&amp;", "&amp;$C81&amp;"; ","")</f>
        <v>#REF!</v>
      </c>
      <c r="BN81" s="803" t="e">
        <f>IF(AND($F$8=1,ABS(#REF!)&lt;&gt;INT(ABS(#REF!))),AA$14&amp;", "&amp;AA$15&amp;", "&amp;AA$16&amp;", "&amp;$A81&amp;", "&amp;$B81&amp;", "&amp;$C81&amp;"; ","")</f>
        <v>#REF!</v>
      </c>
      <c r="BO81" s="50"/>
      <c r="BP81" s="295"/>
      <c r="BQ81" s="10"/>
      <c r="BR81" s="281"/>
      <c r="BS81" s="280"/>
      <c r="BT81" s="288"/>
      <c r="BU81" s="280"/>
      <c r="BV81" s="305"/>
      <c r="BW81" s="305"/>
      <c r="BX81" s="281"/>
      <c r="BY81" s="280"/>
      <c r="BZ81" s="288"/>
      <c r="CA81" s="280"/>
      <c r="CB81" s="305"/>
      <c r="CC81" s="805"/>
      <c r="CD81" s="305"/>
      <c r="CE81" s="809"/>
      <c r="CF81" s="305"/>
      <c r="CG81" s="809"/>
      <c r="CH81" s="305"/>
      <c r="CI81" s="305"/>
      <c r="CJ81" s="281"/>
      <c r="CK81" s="280"/>
      <c r="CL81" s="288"/>
      <c r="CM81" s="280"/>
      <c r="CN81" s="305"/>
      <c r="CO81" s="304"/>
      <c r="CP81" s="50"/>
      <c r="CQ81" s="3"/>
      <c r="CR81" s="3"/>
      <c r="CS81" s="3"/>
      <c r="CT81" s="3"/>
      <c r="CU81" s="38" t="s">
        <v>124</v>
      </c>
      <c r="CV81" s="875" t="e">
        <f>CV$47</f>
        <v>#REF!</v>
      </c>
      <c r="CW81" s="779" t="e">
        <f>CW$47</f>
        <v>#REF!</v>
      </c>
      <c r="CX81" s="778" t="e">
        <f>CV$47</f>
        <v>#REF!</v>
      </c>
      <c r="CY81" s="791" t="e">
        <f>CW$47</f>
        <v>#REF!</v>
      </c>
      <c r="CZ81" s="786" t="e">
        <f>CV$47</f>
        <v>#REF!</v>
      </c>
      <c r="DA81" s="787" t="e">
        <f>CW$47</f>
        <v>#REF!</v>
      </c>
      <c r="DB81" s="876" t="e">
        <f>DB$47</f>
        <v>#REF!</v>
      </c>
      <c r="DC81" s="779" t="e">
        <f>DC$47</f>
        <v>#REF!</v>
      </c>
      <c r="DD81" s="778" t="e">
        <f>DB$47</f>
        <v>#REF!</v>
      </c>
      <c r="DE81" s="791" t="e">
        <f>DC$47</f>
        <v>#REF!</v>
      </c>
      <c r="DF81" s="786" t="e">
        <f>DB$47</f>
        <v>#REF!</v>
      </c>
      <c r="DG81" s="787" t="e">
        <f>DC$47</f>
        <v>#REF!</v>
      </c>
      <c r="DH81" s="875" t="e">
        <f>DH$47</f>
        <v>#REF!</v>
      </c>
      <c r="DI81" s="779" t="e">
        <f>DI$47</f>
        <v>#REF!</v>
      </c>
      <c r="DJ81" s="778" t="e">
        <f>DH$47</f>
        <v>#REF!</v>
      </c>
      <c r="DK81" s="791" t="e">
        <f>DI$47</f>
        <v>#REF!</v>
      </c>
      <c r="DL81" s="786" t="e">
        <f>DH$47</f>
        <v>#REF!</v>
      </c>
      <c r="DM81" s="787" t="e">
        <f>DI$47</f>
        <v>#REF!</v>
      </c>
      <c r="DN81" s="875" t="e">
        <f>DN$47</f>
        <v>#REF!</v>
      </c>
      <c r="DO81" s="877" t="e">
        <f>DO$47</f>
        <v>#REF!</v>
      </c>
      <c r="DP81" s="878" t="e">
        <f>DN$47</f>
        <v>#REF!</v>
      </c>
      <c r="DQ81" s="791" t="e">
        <f>DO$47</f>
        <v>#REF!</v>
      </c>
      <c r="DR81" s="786" t="e">
        <f>DN$47</f>
        <v>#REF!</v>
      </c>
      <c r="DS81" s="787" t="e">
        <f>DO$47</f>
        <v>#REF!</v>
      </c>
      <c r="DT81" s="875" t="e">
        <f>DT$47</f>
        <v>#REF!</v>
      </c>
      <c r="DU81" s="779" t="e">
        <f>DU$47</f>
        <v>#REF!</v>
      </c>
      <c r="DV81" s="778" t="e">
        <f>DT$47</f>
        <v>#REF!</v>
      </c>
      <c r="DW81" s="791" t="e">
        <f>DU$47</f>
        <v>#REF!</v>
      </c>
      <c r="DX81" s="786" t="e">
        <f>DT$47</f>
        <v>#REF!</v>
      </c>
      <c r="DY81" s="787" t="e">
        <f>DU$47</f>
        <v>#REF!</v>
      </c>
      <c r="DZ81" s="3"/>
      <c r="EA81" s="295"/>
      <c r="EB81" s="10"/>
      <c r="EC81" s="265" t="e">
        <f>IF(AND($I$8=1,#REF!&lt;&gt;ROUND(#REF!,2)),AB$15&amp;", "&amp;AB$16&amp;", "&amp;$A81&amp;", "&amp;$B81&amp;", "&amp;$C81&amp;"; ","")</f>
        <v>#REF!</v>
      </c>
      <c r="ED81" s="258" t="e">
        <f>IF(AND($I$8=1,#REF!&lt;&gt;ROUND(#REF!,2)),AC$15&amp;", "&amp;AC$16&amp;", "&amp;$A81&amp;", "&amp;$B81&amp;", "&amp;$C81&amp;"; ","")</f>
        <v>#REF!</v>
      </c>
      <c r="EE81" s="259" t="e">
        <f>IF(AND($I$8=1,#REF!&lt;&gt;ROUND(#REF!,2)),AD$15&amp;", "&amp;AD$16&amp;", "&amp;$A81&amp;", "&amp;$B81&amp;", "&amp;$C81&amp;"; ","")</f>
        <v>#REF!</v>
      </c>
      <c r="EF81" s="258" t="e">
        <f>IF(AND($I$8=1,#REF!&lt;&gt;ROUND(#REF!,2)),AE$15&amp;", "&amp;AE$16&amp;", "&amp;$A81&amp;", "&amp;$B81&amp;", "&amp;$C81&amp;"; ","")</f>
        <v>#REF!</v>
      </c>
      <c r="EG81" s="299" t="e">
        <f>IF(AND($I$8=1,#REF!&lt;&gt;ROUND(#REF!,2)),AF$15&amp;", "&amp;AF$16&amp;", "&amp;$A81&amp;", "&amp;$B81&amp;", "&amp;$C81&amp;"; ","")</f>
        <v>#REF!</v>
      </c>
      <c r="EH81" s="266" t="e">
        <f>IF(AND($I$8=1,#REF!&lt;&gt;ROUND(#REF!,2)),AG$15&amp;", "&amp;AG$16&amp;", "&amp;$A81&amp;", "&amp;$B81&amp;", "&amp;$C81&amp;"; ","")</f>
        <v>#REF!</v>
      </c>
      <c r="EI81" s="50"/>
      <c r="EJ81" s="295"/>
      <c r="EK81" s="10"/>
      <c r="EL81" s="265" t="e">
        <f>IF(AND($J$8=1,#REF!&gt;#REF!),AB$15&amp;", "&amp;AB$16&amp;", "&amp;$A81&amp;", "&amp;$B81&amp;", "&amp;$C81&amp;"; ","")</f>
        <v>#REF!</v>
      </c>
      <c r="EM81" s="258" t="e">
        <f>IF(AND($J$8=1,#REF!&gt;#REF!),AC$15&amp;", "&amp;AC$16&amp;", "&amp;$A81&amp;", "&amp;$B81&amp;", "&amp;$C81&amp;"; ","")</f>
        <v>#REF!</v>
      </c>
      <c r="EN81" s="259" t="e">
        <f>IF(AND($J$8=1,#REF!&gt;#REF!),AD$15&amp;", "&amp;AD$16&amp;", "&amp;$A81&amp;", "&amp;$B81&amp;", "&amp;$C81&amp;"; ","")</f>
        <v>#REF!</v>
      </c>
      <c r="EO81" s="258" t="e">
        <f>IF(AND($J$8=1,#REF!&gt;#REF!),AE$15&amp;", "&amp;AE$16&amp;", "&amp;$A81&amp;", "&amp;$B81&amp;", "&amp;$C81&amp;"; ","")</f>
        <v>#REF!</v>
      </c>
      <c r="EP81" s="812" t="e">
        <f>IF(AND($J$8=1,#REF!&gt;#REF!),AF$15&amp;", "&amp;AF$16&amp;", "&amp;$A81&amp;", "&amp;$B81&amp;", "&amp;$C81&amp;"; ","")</f>
        <v>#REF!</v>
      </c>
      <c r="EQ81" s="266" t="e">
        <f>IF(AND($J$8=1,#REF!&gt;#REF!),AG$15&amp;", "&amp;AG$16&amp;", "&amp;$A81&amp;", "&amp;$B81&amp;", "&amp;$C81&amp;"; ","")</f>
        <v>#REF!</v>
      </c>
      <c r="ER81" s="50"/>
      <c r="ES81" s="295"/>
      <c r="ET81" s="10"/>
      <c r="EU81" s="265" t="e">
        <f>IF(AND($K$8=1,#REF!&gt;0),IF((#REF!/#REF!)&lt;0.03,AB$15&amp;", "&amp;AB$16&amp;", "&amp;$A81&amp;", "&amp;$B81&amp;", "&amp;$C81&amp;"; ",""),"")</f>
        <v>#REF!</v>
      </c>
      <c r="EV81" s="258" t="e">
        <f>IF(AND($K$8=1,#REF!&gt;0),IF((#REF!/#REF!)&lt;0.03,AC$15&amp;", "&amp;AC$16&amp;", "&amp;$A81&amp;", "&amp;$B81&amp;", "&amp;$C81&amp;"; ",""),"")</f>
        <v>#REF!</v>
      </c>
      <c r="EW81" s="259" t="e">
        <f>IF(AND($K$8=1,#REF!&gt;0),IF((#REF!/#REF!)&lt;0.03,AD$15&amp;", "&amp;AD$16&amp;", "&amp;$A81&amp;", "&amp;$B81&amp;", "&amp;$C81&amp;"; ",""),"")</f>
        <v>#REF!</v>
      </c>
      <c r="EX81" s="258" t="e">
        <f>IF(AND($K$8=1,#REF!&gt;0),IF((#REF!/#REF!)&lt;0.03,AE$15&amp;", "&amp;AE$16&amp;", "&amp;$A81&amp;", "&amp;$B81&amp;", "&amp;$C81&amp;"; ",""),"")</f>
        <v>#REF!</v>
      </c>
      <c r="EY81" s="812" t="e">
        <f>IF(AND($K$8=1,#REF!&gt;0),IF((#REF!/#REF!)&lt;0.03,AF$15&amp;", "&amp;AF$16&amp;", "&amp;$A81&amp;", "&amp;$B81&amp;", "&amp;$C81&amp;"; ",""),"")</f>
        <v>#REF!</v>
      </c>
      <c r="EZ81" s="266" t="e">
        <f>IF(AND($K$8=1,#REF!&gt;0),IF((#REF!/#REF!)&lt;0.03,AG$15&amp;", "&amp;AG$16&amp;", "&amp;$A81&amp;", "&amp;$B81&amp;", "&amp;$C81&amp;"; ",""),"")</f>
        <v>#REF!</v>
      </c>
      <c r="FA81" s="50"/>
      <c r="FB81" s="3"/>
      <c r="FC81" s="323"/>
      <c r="FD81" s="10"/>
      <c r="FE81" s="265" t="e">
        <f>IF(AND($Q$8=1,SUM(#REF!,#REF!)&gt;$FC$22,#REF!=0),P$15&amp;", "&amp;P$16&amp;", "&amp;$A81&amp;", "&amp;$B81&amp;", "&amp;$C81&amp;"; ","")</f>
        <v>#REF!</v>
      </c>
      <c r="FF81" s="258" t="e">
        <f>IF(AND($Q$8=1,SUM(#REF!,#REF!)&gt;$FC$22,#REF!=0),Q$15&amp;", "&amp;Q$16&amp;", "&amp;$A81&amp;", "&amp;$B81&amp;", "&amp;$C81&amp;"; ","")</f>
        <v>#REF!</v>
      </c>
      <c r="FG81" s="259" t="e">
        <f>IF(AND($Q$8=1,SUM(#REF!,#REF!)&gt;$FC$22,#REF!=0),R$15&amp;", "&amp;R$16&amp;", "&amp;$A81&amp;", "&amp;$B81&amp;", "&amp;$C81&amp;"; ","")</f>
        <v>#REF!</v>
      </c>
      <c r="FH81" s="258" t="e">
        <f>IF(AND($Q$8=1,SUM(#REF!,#REF!)&gt;$FC$22,#REF!=0),S$15&amp;", "&amp;S$16&amp;", "&amp;$A81&amp;", "&amp;$B81&amp;", "&amp;$C81&amp;"; ","")</f>
        <v>#REF!</v>
      </c>
      <c r="FI81" s="812" t="e">
        <f>IF(AND($Q$8=1,SUM(#REF!,#REF!)&gt;$FC$22,#REF!=0),T$15&amp;", "&amp;T$16&amp;", "&amp;$A81&amp;", "&amp;$B81&amp;", "&amp;$C81&amp;"; ","")</f>
        <v>#REF!</v>
      </c>
      <c r="FJ81" s="266" t="e">
        <f>IF(AND($Q$8=1,SUM(#REF!,#REF!)&gt;$FC$22,#REF!=0),U$15&amp;", "&amp;U$16&amp;", "&amp;$A81&amp;", "&amp;$B81&amp;", "&amp;$C81&amp;"; ","")</f>
        <v>#REF!</v>
      </c>
      <c r="FK81" s="324"/>
      <c r="FL81" s="323"/>
      <c r="FM81" s="10"/>
      <c r="FN81" s="265" t="e">
        <f>IF(AND($R$8=1,SUM(#REF!,#REF!)&gt;0,SUM(#REF!,#REF!)=ABS(#REF!)),P$15&amp;", "&amp;P$16&amp;", "&amp;$A81&amp;", "&amp;$B81&amp;", "&amp;$C81&amp;"; ","")</f>
        <v>#REF!</v>
      </c>
      <c r="FO81" s="258" t="e">
        <f>IF(AND($R$8=1,SUM(#REF!,#REF!)&gt;0,SUM(#REF!,#REF!)=ABS(#REF!)),Q$15&amp;", "&amp;Q$16&amp;", "&amp;$A81&amp;", "&amp;$B81&amp;", "&amp;$C81&amp;"; ","")</f>
        <v>#REF!</v>
      </c>
      <c r="FP81" s="259" t="e">
        <f>IF(AND($R$8=1,SUM(#REF!,#REF!)&gt;0,SUM(#REF!,#REF!)=ABS(#REF!)),R$15&amp;", "&amp;R$16&amp;", "&amp;$A81&amp;", "&amp;$B81&amp;", "&amp;$C81&amp;"; ","")</f>
        <v>#REF!</v>
      </c>
      <c r="FQ81" s="258" t="e">
        <f>IF(AND($R$8=1,SUM(#REF!,#REF!)&gt;0,SUM(#REF!,#REF!)=ABS(#REF!)),S$15&amp;", "&amp;S$16&amp;", "&amp;$A81&amp;", "&amp;$B81&amp;", "&amp;$C81&amp;"; ","")</f>
        <v>#REF!</v>
      </c>
      <c r="FR81" s="812" t="e">
        <f>IF(AND($R$8=1,SUM(#REF!,#REF!)&gt;0,SUM(#REF!,#REF!)=ABS(#REF!)),T$15&amp;", "&amp;T$16&amp;", "&amp;$A81&amp;", "&amp;$B81&amp;", "&amp;$C81&amp;"; ","")</f>
        <v>#REF!</v>
      </c>
      <c r="FS81" s="266" t="e">
        <f>IF(AND($R$8=1,SUM(#REF!,#REF!)&gt;0,SUM(#REF!,#REF!)=ABS(#REF!)),U$15&amp;", "&amp;U$16&amp;", "&amp;$A81&amp;", "&amp;$B81&amp;", "&amp;$C81&amp;"; ","")</f>
        <v>#REF!</v>
      </c>
      <c r="FT81" s="324"/>
      <c r="FU81" s="3"/>
      <c r="FV81" s="3"/>
      <c r="FW81" s="3"/>
      <c r="FX81" s="3"/>
      <c r="FY81" s="3"/>
      <c r="FZ81" s="3"/>
      <c r="GA81" s="3"/>
      <c r="GB81" s="3"/>
      <c r="GC81" s="3"/>
      <c r="GD81" s="323"/>
      <c r="GE81" s="10"/>
      <c r="GF81" s="265" t="e">
        <f>IF(AND($T$8=1,#REF!&gt;0,EU81=""),IF((#REF!/#REF!)&lt;0.25,AB$15&amp;", "&amp;AB$16&amp;", "&amp;$A81&amp;", "&amp;$B81&amp;", "&amp;$C81&amp;"; ",""),"")</f>
        <v>#REF!</v>
      </c>
      <c r="GG81" s="258" t="e">
        <f>IF(AND($T$8=1,#REF!&gt;0,EV81=""),IF((#REF!/#REF!)&lt;0.25,AC$15&amp;", "&amp;AC$16&amp;", "&amp;$A81&amp;", "&amp;$B81&amp;", "&amp;$C81&amp;"; ",""),"")</f>
        <v>#REF!</v>
      </c>
      <c r="GH81" s="259" t="e">
        <f>IF(AND($T$8=1,#REF!&gt;0,EW81=""),IF((#REF!/#REF!)&lt;0.25,AD$15&amp;", "&amp;AD$16&amp;", "&amp;$A81&amp;", "&amp;$B81&amp;", "&amp;$C81&amp;"; ",""),"")</f>
        <v>#REF!</v>
      </c>
      <c r="GI81" s="258" t="e">
        <f>IF(AND($T$8=1,#REF!&gt;0,EX81=""),IF((#REF!/#REF!)&lt;0.25,AE$15&amp;", "&amp;AE$16&amp;", "&amp;$A81&amp;", "&amp;$B81&amp;", "&amp;$C81&amp;"; ",""),"")</f>
        <v>#REF!</v>
      </c>
      <c r="GJ81" s="812" t="e">
        <f>IF(AND($T$8=1,#REF!&gt;0,EY81=""),IF((#REF!/#REF!)&lt;0.25,AF$15&amp;", "&amp;AF$16&amp;", "&amp;$A81&amp;", "&amp;$B81&amp;", "&amp;$C81&amp;"; ",""),"")</f>
        <v>#REF!</v>
      </c>
      <c r="GK81" s="266" t="e">
        <f>IF(AND($T$8=1,#REF!&gt;0,EZ81=""),IF((#REF!/#REF!)&lt;0.25,AG$15&amp;", "&amp;AG$16&amp;", "&amp;$A81&amp;", "&amp;$B81&amp;", "&amp;$C81&amp;"; ",""),"")</f>
        <v>#REF!</v>
      </c>
      <c r="GL81" s="324"/>
      <c r="GM81" s="323"/>
      <c r="GN81" s="10"/>
      <c r="GO81" s="265" t="e">
        <f>IF(AND($U$8=1,$B81="Long length",#REF!&lt;&gt;0),D$15&amp;", "&amp;D$16&amp;", "&amp;$A81&amp;", "&amp;$B81&amp;", "&amp;$C81&amp;"; ","")</f>
        <v>#REF!</v>
      </c>
      <c r="GP81" s="258" t="e">
        <f>IF(AND($U$8=1,$B81="Long length",#REF!&lt;&gt;0),E$15&amp;", "&amp;E$16&amp;", "&amp;$A81&amp;", "&amp;$B81&amp;", "&amp;$C81&amp;"; ","")</f>
        <v>#REF!</v>
      </c>
      <c r="GQ81" s="259" t="e">
        <f>IF(AND($U$8=1,$B81="Long length",#REF!&lt;&gt;0),F$15&amp;", "&amp;F$16&amp;", "&amp;$A81&amp;", "&amp;$B81&amp;", "&amp;$C81&amp;"; ","")</f>
        <v>#REF!</v>
      </c>
      <c r="GR81" s="258" t="e">
        <f>IF(AND($U$8=1,$B81="Long length",#REF!&lt;&gt;0),G$15&amp;", "&amp;G$16&amp;", "&amp;$A81&amp;", "&amp;$B81&amp;", "&amp;$C81&amp;"; ","")</f>
        <v>#REF!</v>
      </c>
      <c r="GS81" s="812" t="e">
        <f>IF(AND($U$8=1,$B81="Long length",#REF!&lt;&gt;0),H$15&amp;", "&amp;H$16&amp;", "&amp;$A81&amp;", "&amp;$B81&amp;", "&amp;$C81&amp;"; ","")</f>
        <v>#REF!</v>
      </c>
      <c r="GT81" s="266" t="e">
        <f>IF(AND($U$8=1,$B81="Long length",#REF!&lt;&gt;0),I$15&amp;", "&amp;I$16&amp;", "&amp;$A81&amp;", "&amp;$B81&amp;", "&amp;$C81&amp;"; ","")</f>
        <v>#REF!</v>
      </c>
      <c r="GU81" s="324"/>
    </row>
    <row r="82" spans="1:203" ht="13.5" x14ac:dyDescent="0.2">
      <c r="A82" s="3" t="s">
        <v>11306</v>
      </c>
      <c r="B82" s="3" t="s">
        <v>11286</v>
      </c>
      <c r="C82" s="3" t="s">
        <v>11275</v>
      </c>
      <c r="E82" s="295"/>
      <c r="F82" s="10"/>
      <c r="G82" s="265" t="e">
        <f>IF(AND($D$8=1,#REF!&gt;0),P$15&amp;", "&amp;P$16&amp;", "&amp;$A82&amp;", "&amp;$B82&amp;", "&amp;$C82&amp;"; ","")</f>
        <v>#REF!</v>
      </c>
      <c r="H82" s="258" t="e">
        <f>IF(AND($D$8=1,#REF!&gt;0),Q$15&amp;", "&amp;Q$16&amp;", "&amp;$A82&amp;", "&amp;$B82&amp;", "&amp;$C82&amp;"; ","")</f>
        <v>#REF!</v>
      </c>
      <c r="I82" s="259" t="e">
        <f>IF(AND($D$8=1,#REF!&gt;0),R$15&amp;", "&amp;R$16&amp;", "&amp;$A82&amp;", "&amp;$B82&amp;", "&amp;$C82&amp;"; ","")</f>
        <v>#REF!</v>
      </c>
      <c r="J82" s="258" t="e">
        <f>IF(AND($D$8=1,#REF!&gt;0),S$15&amp;", "&amp;S$16&amp;", "&amp;$A82&amp;", "&amp;$B82&amp;", "&amp;$C82&amp;"; ","")</f>
        <v>#REF!</v>
      </c>
      <c r="K82" s="299" t="e">
        <f>IF(AND($D$8=1,#REF!&gt;0),T$15&amp;", "&amp;T$16&amp;", "&amp;$A82&amp;", "&amp;$B82&amp;", "&amp;$C82&amp;"; ","")</f>
        <v>#REF!</v>
      </c>
      <c r="L82" s="266" t="e">
        <f>IF(AND($D$8=1,#REF!&gt;0),U$15&amp;", "&amp;U$16&amp;", "&amp;$A82&amp;", "&amp;$B82&amp;", "&amp;$C82&amp;"; ","")</f>
        <v>#REF!</v>
      </c>
      <c r="M82" s="50"/>
      <c r="N82" s="295"/>
      <c r="O82" s="10"/>
      <c r="P82" s="265" t="e">
        <f>IF(AND($E$8=1,#REF!&lt;0),D$14&amp;", "&amp;D$15&amp;", "&amp;D$16&amp;", "&amp;$A82&amp;", "&amp;$B82&amp;", "&amp;$C82&amp;"; ","")</f>
        <v>#REF!</v>
      </c>
      <c r="Q82" s="258" t="e">
        <f>IF(AND($E$8=1,#REF!&lt;0),E$14&amp;", "&amp;E$15&amp;", "&amp;E$16&amp;", "&amp;$A82&amp;", "&amp;$B82&amp;", "&amp;$C82&amp;"; ","")</f>
        <v>#REF!</v>
      </c>
      <c r="R82" s="259" t="e">
        <f>IF(AND($E$8=1,#REF!&lt;0),F$14&amp;", "&amp;F$15&amp;", "&amp;F$16&amp;", "&amp;$A82&amp;", "&amp;$B82&amp;", "&amp;$C82&amp;"; ","")</f>
        <v>#REF!</v>
      </c>
      <c r="S82" s="258" t="e">
        <f>IF(AND($E$8=1,#REF!&lt;0),G$14&amp;", "&amp;G$15&amp;", "&amp;G$16&amp;", "&amp;$A82&amp;", "&amp;$B82&amp;", "&amp;$C82&amp;"; ","")</f>
        <v>#REF!</v>
      </c>
      <c r="T82" s="299" t="e">
        <f>IF(AND($E$8=1,#REF!&lt;0),H$14&amp;", "&amp;H$15&amp;", "&amp;H$16&amp;", "&amp;$A82&amp;", "&amp;$B82&amp;", "&amp;$C82&amp;"; ","")</f>
        <v>#REF!</v>
      </c>
      <c r="U82" s="299" t="e">
        <f>IF(AND($E$8=1,#REF!&lt;0),I$14&amp;", "&amp;I$15&amp;", "&amp;I$16&amp;", "&amp;$A82&amp;", "&amp;$B82&amp;", "&amp;$C82&amp;"; ","")</f>
        <v>#REF!</v>
      </c>
      <c r="V82" s="265" t="e">
        <f>IF(AND($E$8=1,#REF!&lt;0),J$14&amp;", "&amp;J$15&amp;", "&amp;J$16&amp;", "&amp;$A82&amp;", "&amp;$B82&amp;", "&amp;$C82&amp;"; ","")</f>
        <v>#REF!</v>
      </c>
      <c r="W82" s="258" t="e">
        <f>IF(AND($E$8=1,#REF!&lt;0),K$14&amp;", "&amp;K$15&amp;", "&amp;K$16&amp;", "&amp;$A82&amp;", "&amp;$B82&amp;", "&amp;$C82&amp;"; ","")</f>
        <v>#REF!</v>
      </c>
      <c r="X82" s="259" t="e">
        <f>IF(AND($E$8=1,#REF!&lt;0),L$14&amp;", "&amp;L$15&amp;", "&amp;L$16&amp;", "&amp;$A82&amp;", "&amp;$B82&amp;", "&amp;$C82&amp;"; ","")</f>
        <v>#REF!</v>
      </c>
      <c r="Y82" s="258" t="e">
        <f>IF(AND($E$8=1,#REF!&lt;0),M$14&amp;", "&amp;M$15&amp;", "&amp;M$16&amp;", "&amp;$A82&amp;", "&amp;$B82&amp;", "&amp;$C82&amp;"; ","")</f>
        <v>#REF!</v>
      </c>
      <c r="Z82" s="299" t="e">
        <f>IF(AND($E$8=1,#REF!&lt;0),N$14&amp;", "&amp;N$15&amp;", "&amp;N$16&amp;", "&amp;$A82&amp;", "&amp;$B82&amp;", "&amp;$C82&amp;"; ","")</f>
        <v>#REF!</v>
      </c>
      <c r="AA82" s="299" t="e">
        <f>IF(AND($E$8=1,#REF!&lt;0),O$14&amp;", "&amp;O$15&amp;", "&amp;O$16&amp;", "&amp;$A82&amp;", "&amp;$B82&amp;", "&amp;$C82&amp;"; ","")</f>
        <v>#REF!</v>
      </c>
      <c r="AB82" s="265" t="e">
        <f>IF(AND($E$8=1,#REF!&lt;0),V$14&amp;", "&amp;V$15&amp;", "&amp;V$16&amp;", "&amp;$A82&amp;", "&amp;$B82&amp;", "&amp;$C82&amp;"; ","")</f>
        <v>#REF!</v>
      </c>
      <c r="AC82" s="258" t="e">
        <f>IF(AND($E$8=1,#REF!&lt;0),W$14&amp;", "&amp;W$15&amp;", "&amp;W$16&amp;", "&amp;$A82&amp;", "&amp;$B82&amp;", "&amp;$C82&amp;"; ","")</f>
        <v>#REF!</v>
      </c>
      <c r="AD82" s="259" t="e">
        <f>IF(AND($E$8=1,#REF!&lt;0),X$14&amp;", "&amp;X$15&amp;", "&amp;X$16&amp;", "&amp;$A82&amp;", "&amp;$B82&amp;", "&amp;$C82&amp;"; ","")</f>
        <v>#REF!</v>
      </c>
      <c r="AE82" s="794" t="e">
        <f>IF(AND($E$8=1,#REF!&lt;0),Y$14&amp;", "&amp;Y$15&amp;", "&amp;Y$16&amp;", "&amp;$A82&amp;", "&amp;$B82&amp;", "&amp;$C82&amp;"; ","")</f>
        <v>#REF!</v>
      </c>
      <c r="AF82" s="259" t="e">
        <f>IF(AND($E$8=1,#REF!&lt;0),Z$14&amp;", "&amp;Z$15&amp;", "&amp;Z$16&amp;", "&amp;$A82&amp;", "&amp;$B82&amp;", "&amp;$C82&amp;"; ","")</f>
        <v>#REF!</v>
      </c>
      <c r="AG82" s="299" t="e">
        <f>IF(AND($E$8=1,#REF!&lt;0),AA$14&amp;", "&amp;AA$15&amp;", "&amp;AA$16&amp;", "&amp;$A82&amp;", "&amp;$B82&amp;", "&amp;$C82&amp;"; ","")</f>
        <v>#REF!</v>
      </c>
      <c r="AH82" s="265" t="e">
        <f>IF(AND($E$8=1,#REF!&lt;0),AB$14&amp;", "&amp;AB$15&amp;", "&amp;AB$16&amp;", "&amp;$A82&amp;", "&amp;$B82&amp;", "&amp;$C82&amp;"; ","")</f>
        <v>#REF!</v>
      </c>
      <c r="AI82" s="258" t="e">
        <f>IF(AND($E$8=1,#REF!&lt;0),AC$14&amp;", "&amp;AC$15&amp;", "&amp;AC$16&amp;", "&amp;$A82&amp;", "&amp;$B82&amp;", "&amp;$C82&amp;"; ","")</f>
        <v>#REF!</v>
      </c>
      <c r="AJ82" s="259" t="e">
        <f>IF(AND($E$8=1,#REF!&lt;0),AD$14&amp;", "&amp;AD$15&amp;", "&amp;AD$16&amp;", "&amp;$A82&amp;", "&amp;$B82&amp;", "&amp;$C82&amp;"; ","")</f>
        <v>#REF!</v>
      </c>
      <c r="AK82" s="794" t="e">
        <f>IF(AND($E$8=1,#REF!&lt;0),AE$14&amp;", "&amp;AE$15&amp;", "&amp;AE$16&amp;", "&amp;$A82&amp;", "&amp;$B82&amp;", "&amp;$C82&amp;"; ","")</f>
        <v>#REF!</v>
      </c>
      <c r="AL82" s="259" t="e">
        <f>IF(AND($E$8=1,#REF!&lt;0),AF$14&amp;", "&amp;AF$15&amp;", "&amp;AF$16&amp;", "&amp;$A82&amp;", "&amp;$B82&amp;", "&amp;$C82&amp;"; ","")</f>
        <v>#REF!</v>
      </c>
      <c r="AM82" s="803" t="e">
        <f>IF(AND($E$8=1,#REF!&lt;0),AG$14&amp;", "&amp;AG$15&amp;", "&amp;AG$16&amp;", "&amp;$A82&amp;", "&amp;$B82&amp;", "&amp;$C82&amp;"; ","")</f>
        <v>#REF!</v>
      </c>
      <c r="AN82" s="50"/>
      <c r="AO82" s="295"/>
      <c r="AP82" s="10"/>
      <c r="AQ82" s="265" t="e">
        <f>IF(AND($F$8=1,ABS(#REF!)&lt;&gt;INT(ABS(#REF!))),D$14&amp;", "&amp;D$15&amp;", "&amp;D$16&amp;", "&amp;$A82&amp;", "&amp;$B82&amp;", "&amp;$C82&amp;"; ","")</f>
        <v>#REF!</v>
      </c>
      <c r="AR82" s="258" t="e">
        <f>IF(AND($F$8=1,ABS(#REF!)&lt;&gt;INT(ABS(#REF!))),E$14&amp;", "&amp;E$15&amp;", "&amp;E$16&amp;", "&amp;$A82&amp;", "&amp;$B82&amp;", "&amp;$C82&amp;"; ","")</f>
        <v>#REF!</v>
      </c>
      <c r="AS82" s="259" t="e">
        <f>IF(AND($F$8=1,ABS(#REF!)&lt;&gt;INT(ABS(#REF!))),F$14&amp;", "&amp;F$15&amp;", "&amp;F$16&amp;", "&amp;$A82&amp;", "&amp;$B82&amp;", "&amp;$C82&amp;"; ","")</f>
        <v>#REF!</v>
      </c>
      <c r="AT82" s="258" t="e">
        <f>IF(AND($F$8=1,ABS(#REF!)&lt;&gt;INT(ABS(#REF!))),G$14&amp;", "&amp;G$15&amp;", "&amp;G$16&amp;", "&amp;$A82&amp;", "&amp;$B82&amp;", "&amp;$C82&amp;"; ","")</f>
        <v>#REF!</v>
      </c>
      <c r="AU82" s="299" t="e">
        <f>IF(AND($F$8=1,ABS(#REF!)&lt;&gt;INT(ABS(#REF!))),H$14&amp;", "&amp;H$15&amp;", "&amp;H$16&amp;", "&amp;$A82&amp;", "&amp;$B82&amp;", "&amp;$C82&amp;"; ","")</f>
        <v>#REF!</v>
      </c>
      <c r="AV82" s="299" t="e">
        <f>IF(AND($F$8=1,ABS(#REF!)&lt;&gt;INT(ABS(#REF!))),I$14&amp;", "&amp;I$15&amp;", "&amp;I$16&amp;", "&amp;$A82&amp;", "&amp;$B82&amp;", "&amp;$C82&amp;"; ","")</f>
        <v>#REF!</v>
      </c>
      <c r="AW82" s="265" t="e">
        <f>IF(AND($F$8=1,ABS(#REF!)&lt;&gt;INT(ABS(#REF!))),J$14&amp;", "&amp;J$15&amp;", "&amp;J$16&amp;", "&amp;$A82&amp;", "&amp;$B82&amp;", "&amp;$C82&amp;"; ","")</f>
        <v>#REF!</v>
      </c>
      <c r="AX82" s="258" t="e">
        <f>IF(AND($F$8=1,ABS(#REF!)&lt;&gt;INT(ABS(#REF!))),K$14&amp;", "&amp;K$15&amp;", "&amp;K$16&amp;", "&amp;$A82&amp;", "&amp;$B82&amp;", "&amp;$C82&amp;"; ","")</f>
        <v>#REF!</v>
      </c>
      <c r="AY82" s="259" t="e">
        <f>IF(AND($F$8=1,ABS(#REF!)&lt;&gt;INT(ABS(#REF!))),L$14&amp;", "&amp;L$15&amp;", "&amp;L$16&amp;", "&amp;$A82&amp;", "&amp;$B82&amp;", "&amp;$C82&amp;"; ","")</f>
        <v>#REF!</v>
      </c>
      <c r="AZ82" s="258" t="e">
        <f>IF(AND($F$8=1,ABS(#REF!)&lt;&gt;INT(ABS(#REF!))),M$14&amp;", "&amp;M$15&amp;", "&amp;M$16&amp;", "&amp;$A82&amp;", "&amp;$B82&amp;", "&amp;$C82&amp;"; ","")</f>
        <v>#REF!</v>
      </c>
      <c r="BA82" s="299" t="e">
        <f>IF(AND($F$8=1,ABS(#REF!)&lt;&gt;INT(ABS(#REF!))),N$14&amp;", "&amp;N$15&amp;", "&amp;N$16&amp;", "&amp;$A82&amp;", "&amp;$B82&amp;", "&amp;$C82&amp;"; ","")</f>
        <v>#REF!</v>
      </c>
      <c r="BB82" s="803" t="e">
        <f>IF(AND($F$8=1,ABS(#REF!)&lt;&gt;INT(ABS(#REF!))),O$14&amp;", "&amp;O$15&amp;", "&amp;O$16&amp;", "&amp;$A82&amp;", "&amp;$B82&amp;", "&amp;$C82&amp;"; ","")</f>
        <v>#REF!</v>
      </c>
      <c r="BC82" s="265" t="e">
        <f>IF(AND($F$8=1,ABS(#REF!)&lt;&gt;INT(ABS(#REF!))),P$14&amp;", "&amp;P$15&amp;", "&amp;P$16&amp;", "&amp;$A82&amp;", "&amp;$B82&amp;", "&amp;$C82&amp;"; ","")</f>
        <v>#REF!</v>
      </c>
      <c r="BD82" s="258" t="e">
        <f>IF(AND($F$8=1,ABS(#REF!)&lt;&gt;INT(ABS(#REF!))),Q$14&amp;", "&amp;Q$15&amp;", "&amp;Q$16&amp;", "&amp;$A82&amp;", "&amp;$B82&amp;", "&amp;$C82&amp;"; ","")</f>
        <v>#REF!</v>
      </c>
      <c r="BE82" s="259" t="e">
        <f>IF(AND($F$8=1,ABS(#REF!)&lt;&gt;INT(ABS(#REF!))),R$14&amp;", "&amp;R$15&amp;", "&amp;R$16&amp;", "&amp;$A82&amp;", "&amp;$B82&amp;", "&amp;$C82&amp;"; ","")</f>
        <v>#REF!</v>
      </c>
      <c r="BF82" s="258" t="e">
        <f>IF(AND($F$8=1,ABS(#REF!)&lt;&gt;INT(ABS(#REF!))),S$14&amp;", "&amp;S$15&amp;", "&amp;S$16&amp;", "&amp;$A82&amp;", "&amp;$B82&amp;", "&amp;$C82&amp;"; ","")</f>
        <v>#REF!</v>
      </c>
      <c r="BG82" s="299" t="e">
        <f>IF(AND($F$8=1,ABS(#REF!)&lt;&gt;INT(ABS(#REF!))),T$14&amp;", "&amp;T$15&amp;", "&amp;T$16&amp;", "&amp;$A82&amp;", "&amp;$B82&amp;", "&amp;$C82&amp;"; ","")</f>
        <v>#REF!</v>
      </c>
      <c r="BH82" s="803" t="e">
        <f>IF(AND($F$8=1,ABS(#REF!)&lt;&gt;INT(ABS(#REF!))),U$14&amp;", "&amp;U$15&amp;", "&amp;U$16&amp;", "&amp;$A82&amp;", "&amp;$B82&amp;", "&amp;$C82&amp;"; ","")</f>
        <v>#REF!</v>
      </c>
      <c r="BI82" s="265" t="e">
        <f>IF(AND($F$8=1,ABS(#REF!)&lt;&gt;INT(ABS(#REF!))),V$14&amp;", "&amp;V$15&amp;", "&amp;V$16&amp;", "&amp;$A82&amp;", "&amp;$B82&amp;", "&amp;$C82&amp;"; ","")</f>
        <v>#REF!</v>
      </c>
      <c r="BJ82" s="258" t="e">
        <f>IF(AND($F$8=1,ABS(#REF!)&lt;&gt;INT(ABS(#REF!))),W$14&amp;", "&amp;W$15&amp;", "&amp;W$16&amp;", "&amp;$A82&amp;", "&amp;$B82&amp;", "&amp;$C82&amp;"; ","")</f>
        <v>#REF!</v>
      </c>
      <c r="BK82" s="259" t="e">
        <f>IF(AND($F$8=1,ABS(#REF!)&lt;&gt;INT(ABS(#REF!))),X$14&amp;", "&amp;X$15&amp;", "&amp;X$16&amp;", "&amp;$A82&amp;", "&amp;$B82&amp;", "&amp;$C82&amp;"; ","")</f>
        <v>#REF!</v>
      </c>
      <c r="BL82" s="258" t="e">
        <f>IF(AND($F$8=1,ABS(#REF!)&lt;&gt;INT(ABS(#REF!))),Y$14&amp;", "&amp;Y$15&amp;", "&amp;Y$16&amp;", "&amp;$A82&amp;", "&amp;$B82&amp;", "&amp;$C82&amp;"; ","")</f>
        <v>#REF!</v>
      </c>
      <c r="BM82" s="299" t="e">
        <f>IF(AND($F$8=1,ABS(#REF!)&lt;&gt;INT(ABS(#REF!))),Z$14&amp;", "&amp;Z$15&amp;", "&amp;Z$16&amp;", "&amp;$A82&amp;", "&amp;$B82&amp;", "&amp;$C82&amp;"; ","")</f>
        <v>#REF!</v>
      </c>
      <c r="BN82" s="803" t="e">
        <f>IF(AND($F$8=1,ABS(#REF!)&lt;&gt;INT(ABS(#REF!))),AA$14&amp;", "&amp;AA$15&amp;", "&amp;AA$16&amp;", "&amp;$A82&amp;", "&amp;$B82&amp;", "&amp;$C82&amp;"; ","")</f>
        <v>#REF!</v>
      </c>
      <c r="BO82" s="50"/>
      <c r="BP82" s="295"/>
      <c r="BQ82" s="10"/>
      <c r="BR82" s="281"/>
      <c r="BS82" s="280"/>
      <c r="BT82" s="288"/>
      <c r="BU82" s="280"/>
      <c r="BV82" s="305"/>
      <c r="BW82" s="305"/>
      <c r="BX82" s="281"/>
      <c r="BY82" s="280"/>
      <c r="BZ82" s="288"/>
      <c r="CA82" s="280"/>
      <c r="CB82" s="305"/>
      <c r="CC82" s="805"/>
      <c r="CD82" s="305"/>
      <c r="CE82" s="809"/>
      <c r="CF82" s="305"/>
      <c r="CG82" s="809"/>
      <c r="CH82" s="305"/>
      <c r="CI82" s="305"/>
      <c r="CJ82" s="281"/>
      <c r="CK82" s="280"/>
      <c r="CL82" s="288"/>
      <c r="CM82" s="280"/>
      <c r="CN82" s="305"/>
      <c r="CO82" s="304"/>
      <c r="CP82" s="50"/>
      <c r="CQ82" s="3"/>
      <c r="CR82" s="3"/>
      <c r="CS82" s="3"/>
      <c r="CT82" s="3"/>
      <c r="CU82" s="38" t="s">
        <v>124</v>
      </c>
      <c r="CV82" s="879" t="e">
        <f>CV$48</f>
        <v>#REF!</v>
      </c>
      <c r="CW82" s="880" t="e">
        <f>CW$48</f>
        <v>#REF!</v>
      </c>
      <c r="CX82" s="829" t="e">
        <f>CV$48</f>
        <v>#REF!</v>
      </c>
      <c r="CY82" s="826" t="e">
        <f>CW$48</f>
        <v>#REF!</v>
      </c>
      <c r="CZ82" s="788" t="e">
        <f>CV$48</f>
        <v>#REF!</v>
      </c>
      <c r="DA82" s="789" t="e">
        <f>CW$48</f>
        <v>#REF!</v>
      </c>
      <c r="DB82" s="881" t="e">
        <f>DB$48</f>
        <v>#REF!</v>
      </c>
      <c r="DC82" s="880" t="e">
        <f>DC$48</f>
        <v>#REF!</v>
      </c>
      <c r="DD82" s="829" t="e">
        <f>DB$48</f>
        <v>#REF!</v>
      </c>
      <c r="DE82" s="826" t="e">
        <f>DC$48</f>
        <v>#REF!</v>
      </c>
      <c r="DF82" s="788" t="e">
        <f>DB$48</f>
        <v>#REF!</v>
      </c>
      <c r="DG82" s="789" t="e">
        <f>DC$48</f>
        <v>#REF!</v>
      </c>
      <c r="DH82" s="879" t="e">
        <f>DH$48</f>
        <v>#REF!</v>
      </c>
      <c r="DI82" s="880" t="e">
        <f>DI$48</f>
        <v>#REF!</v>
      </c>
      <c r="DJ82" s="829" t="e">
        <f>DH$48</f>
        <v>#REF!</v>
      </c>
      <c r="DK82" s="826" t="e">
        <f>DI$48</f>
        <v>#REF!</v>
      </c>
      <c r="DL82" s="788" t="e">
        <f>DH$48</f>
        <v>#REF!</v>
      </c>
      <c r="DM82" s="789" t="e">
        <f>DI$48</f>
        <v>#REF!</v>
      </c>
      <c r="DN82" s="879" t="e">
        <f>DN$48</f>
        <v>#REF!</v>
      </c>
      <c r="DO82" s="880" t="e">
        <f>DO$48</f>
        <v>#REF!</v>
      </c>
      <c r="DP82" s="829" t="e">
        <f>DN$48</f>
        <v>#REF!</v>
      </c>
      <c r="DQ82" s="826" t="e">
        <f>DO$48</f>
        <v>#REF!</v>
      </c>
      <c r="DR82" s="788" t="e">
        <f>DN$48</f>
        <v>#REF!</v>
      </c>
      <c r="DS82" s="789" t="e">
        <f>DO$48</f>
        <v>#REF!</v>
      </c>
      <c r="DT82" s="879" t="e">
        <f>DT$48</f>
        <v>#REF!</v>
      </c>
      <c r="DU82" s="880" t="e">
        <f>DU$48</f>
        <v>#REF!</v>
      </c>
      <c r="DV82" s="829" t="e">
        <f>DT$48</f>
        <v>#REF!</v>
      </c>
      <c r="DW82" s="826" t="e">
        <f>DU$48</f>
        <v>#REF!</v>
      </c>
      <c r="DX82" s="788" t="e">
        <f>DT$48</f>
        <v>#REF!</v>
      </c>
      <c r="DY82" s="789" t="e">
        <f>DU$48</f>
        <v>#REF!</v>
      </c>
      <c r="DZ82" s="3"/>
      <c r="EA82" s="295"/>
      <c r="EB82" s="10"/>
      <c r="EC82" s="265" t="e">
        <f>IF(AND($I$8=1,#REF!&lt;&gt;ROUND(#REF!,2)),AB$15&amp;", "&amp;AB$16&amp;", "&amp;$A82&amp;", "&amp;$B82&amp;", "&amp;$C82&amp;"; ","")</f>
        <v>#REF!</v>
      </c>
      <c r="ED82" s="258" t="e">
        <f>IF(AND($I$8=1,#REF!&lt;&gt;ROUND(#REF!,2)),AC$15&amp;", "&amp;AC$16&amp;", "&amp;$A82&amp;", "&amp;$B82&amp;", "&amp;$C82&amp;"; ","")</f>
        <v>#REF!</v>
      </c>
      <c r="EE82" s="259" t="e">
        <f>IF(AND($I$8=1,#REF!&lt;&gt;ROUND(#REF!,2)),AD$15&amp;", "&amp;AD$16&amp;", "&amp;$A82&amp;", "&amp;$B82&amp;", "&amp;$C82&amp;"; ","")</f>
        <v>#REF!</v>
      </c>
      <c r="EF82" s="258" t="e">
        <f>IF(AND($I$8=1,#REF!&lt;&gt;ROUND(#REF!,2)),AE$15&amp;", "&amp;AE$16&amp;", "&amp;$A82&amp;", "&amp;$B82&amp;", "&amp;$C82&amp;"; ","")</f>
        <v>#REF!</v>
      </c>
      <c r="EG82" s="299" t="e">
        <f>IF(AND($I$8=1,#REF!&lt;&gt;ROUND(#REF!,2)),AF$15&amp;", "&amp;AF$16&amp;", "&amp;$A82&amp;", "&amp;$B82&amp;", "&amp;$C82&amp;"; ","")</f>
        <v>#REF!</v>
      </c>
      <c r="EH82" s="266" t="e">
        <f>IF(AND($I$8=1,#REF!&lt;&gt;ROUND(#REF!,2)),AG$15&amp;", "&amp;AG$16&amp;", "&amp;$A82&amp;", "&amp;$B82&amp;", "&amp;$C82&amp;"; ","")</f>
        <v>#REF!</v>
      </c>
      <c r="EI82" s="50"/>
      <c r="EJ82" s="295"/>
      <c r="EK82" s="10"/>
      <c r="EL82" s="265" t="e">
        <f>IF(AND($J$8=1,#REF!&gt;#REF!),AB$15&amp;", "&amp;AB$16&amp;", "&amp;$A82&amp;", "&amp;$B82&amp;", "&amp;$C82&amp;"; ","")</f>
        <v>#REF!</v>
      </c>
      <c r="EM82" s="258" t="e">
        <f>IF(AND($J$8=1,#REF!&gt;#REF!),AC$15&amp;", "&amp;AC$16&amp;", "&amp;$A82&amp;", "&amp;$B82&amp;", "&amp;$C82&amp;"; ","")</f>
        <v>#REF!</v>
      </c>
      <c r="EN82" s="259" t="e">
        <f>IF(AND($J$8=1,#REF!&gt;#REF!),AD$15&amp;", "&amp;AD$16&amp;", "&amp;$A82&amp;", "&amp;$B82&amp;", "&amp;$C82&amp;"; ","")</f>
        <v>#REF!</v>
      </c>
      <c r="EO82" s="258" t="e">
        <f>IF(AND($J$8=1,#REF!&gt;#REF!),AE$15&amp;", "&amp;AE$16&amp;", "&amp;$A82&amp;", "&amp;$B82&amp;", "&amp;$C82&amp;"; ","")</f>
        <v>#REF!</v>
      </c>
      <c r="EP82" s="812" t="e">
        <f>IF(AND($J$8=1,#REF!&gt;#REF!),AF$15&amp;", "&amp;AF$16&amp;", "&amp;$A82&amp;", "&amp;$B82&amp;", "&amp;$C82&amp;"; ","")</f>
        <v>#REF!</v>
      </c>
      <c r="EQ82" s="266" t="e">
        <f>IF(AND($J$8=1,#REF!&gt;#REF!),AG$15&amp;", "&amp;AG$16&amp;", "&amp;$A82&amp;", "&amp;$B82&amp;", "&amp;$C82&amp;"; ","")</f>
        <v>#REF!</v>
      </c>
      <c r="ER82" s="50"/>
      <c r="ES82" s="295"/>
      <c r="ET82" s="10"/>
      <c r="EU82" s="265" t="e">
        <f>IF(AND($K$8=1,#REF!&gt;0),IF((#REF!/#REF!)&lt;0.03,AB$15&amp;", "&amp;AB$16&amp;", "&amp;$A82&amp;", "&amp;$B82&amp;", "&amp;$C82&amp;"; ",""),"")</f>
        <v>#REF!</v>
      </c>
      <c r="EV82" s="258" t="e">
        <f>IF(AND($K$8=1,#REF!&gt;0),IF((#REF!/#REF!)&lt;0.03,AC$15&amp;", "&amp;AC$16&amp;", "&amp;$A82&amp;", "&amp;$B82&amp;", "&amp;$C82&amp;"; ",""),"")</f>
        <v>#REF!</v>
      </c>
      <c r="EW82" s="259" t="e">
        <f>IF(AND($K$8=1,#REF!&gt;0),IF((#REF!/#REF!)&lt;0.03,AD$15&amp;", "&amp;AD$16&amp;", "&amp;$A82&amp;", "&amp;$B82&amp;", "&amp;$C82&amp;"; ",""),"")</f>
        <v>#REF!</v>
      </c>
      <c r="EX82" s="258" t="e">
        <f>IF(AND($K$8=1,#REF!&gt;0),IF((#REF!/#REF!)&lt;0.03,AE$15&amp;", "&amp;AE$16&amp;", "&amp;$A82&amp;", "&amp;$B82&amp;", "&amp;$C82&amp;"; ",""),"")</f>
        <v>#REF!</v>
      </c>
      <c r="EY82" s="812" t="e">
        <f>IF(AND($K$8=1,#REF!&gt;0),IF((#REF!/#REF!)&lt;0.03,AF$15&amp;", "&amp;AF$16&amp;", "&amp;$A82&amp;", "&amp;$B82&amp;", "&amp;$C82&amp;"; ",""),"")</f>
        <v>#REF!</v>
      </c>
      <c r="EZ82" s="266" t="e">
        <f>IF(AND($K$8=1,#REF!&gt;0),IF((#REF!/#REF!)&lt;0.03,AG$15&amp;", "&amp;AG$16&amp;", "&amp;$A82&amp;", "&amp;$B82&amp;", "&amp;$C82&amp;"; ",""),"")</f>
        <v>#REF!</v>
      </c>
      <c r="FA82" s="50"/>
      <c r="FB82" s="3"/>
      <c r="FC82" s="323"/>
      <c r="FD82" s="10"/>
      <c r="FE82" s="265" t="e">
        <f>IF(AND($Q$8=1,SUM(#REF!,#REF!)&gt;$FC$22,#REF!=0),P$15&amp;", "&amp;P$16&amp;", "&amp;$A82&amp;", "&amp;$B82&amp;", "&amp;$C82&amp;"; ","")</f>
        <v>#REF!</v>
      </c>
      <c r="FF82" s="258" t="e">
        <f>IF(AND($Q$8=1,SUM(#REF!,#REF!)&gt;$FC$22,#REF!=0),Q$15&amp;", "&amp;Q$16&amp;", "&amp;$A82&amp;", "&amp;$B82&amp;", "&amp;$C82&amp;"; ","")</f>
        <v>#REF!</v>
      </c>
      <c r="FG82" s="259" t="e">
        <f>IF(AND($Q$8=1,SUM(#REF!,#REF!)&gt;$FC$22,#REF!=0),R$15&amp;", "&amp;R$16&amp;", "&amp;$A82&amp;", "&amp;$B82&amp;", "&amp;$C82&amp;"; ","")</f>
        <v>#REF!</v>
      </c>
      <c r="FH82" s="258" t="e">
        <f>IF(AND($Q$8=1,SUM(#REF!,#REF!)&gt;$FC$22,#REF!=0),S$15&amp;", "&amp;S$16&amp;", "&amp;$A82&amp;", "&amp;$B82&amp;", "&amp;$C82&amp;"; ","")</f>
        <v>#REF!</v>
      </c>
      <c r="FI82" s="812" t="e">
        <f>IF(AND($Q$8=1,SUM(#REF!,#REF!)&gt;$FC$22,#REF!=0),T$15&amp;", "&amp;T$16&amp;", "&amp;$A82&amp;", "&amp;$B82&amp;", "&amp;$C82&amp;"; ","")</f>
        <v>#REF!</v>
      </c>
      <c r="FJ82" s="266" t="e">
        <f>IF(AND($Q$8=1,SUM(#REF!,#REF!)&gt;$FC$22,#REF!=0),U$15&amp;", "&amp;U$16&amp;", "&amp;$A82&amp;", "&amp;$B82&amp;", "&amp;$C82&amp;"; ","")</f>
        <v>#REF!</v>
      </c>
      <c r="FK82" s="324"/>
      <c r="FL82" s="323"/>
      <c r="FM82" s="10"/>
      <c r="FN82" s="265" t="e">
        <f>IF(AND($R$8=1,SUM(#REF!,#REF!)&gt;0,SUM(#REF!,#REF!)=ABS(#REF!)),P$15&amp;", "&amp;P$16&amp;", "&amp;$A82&amp;", "&amp;$B82&amp;", "&amp;$C82&amp;"; ","")</f>
        <v>#REF!</v>
      </c>
      <c r="FO82" s="258" t="e">
        <f>IF(AND($R$8=1,SUM(#REF!,#REF!)&gt;0,SUM(#REF!,#REF!)=ABS(#REF!)),Q$15&amp;", "&amp;Q$16&amp;", "&amp;$A82&amp;", "&amp;$B82&amp;", "&amp;$C82&amp;"; ","")</f>
        <v>#REF!</v>
      </c>
      <c r="FP82" s="259" t="e">
        <f>IF(AND($R$8=1,SUM(#REF!,#REF!)&gt;0,SUM(#REF!,#REF!)=ABS(#REF!)),R$15&amp;", "&amp;R$16&amp;", "&amp;$A82&amp;", "&amp;$B82&amp;", "&amp;$C82&amp;"; ","")</f>
        <v>#REF!</v>
      </c>
      <c r="FQ82" s="258" t="e">
        <f>IF(AND($R$8=1,SUM(#REF!,#REF!)&gt;0,SUM(#REF!,#REF!)=ABS(#REF!)),S$15&amp;", "&amp;S$16&amp;", "&amp;$A82&amp;", "&amp;$B82&amp;", "&amp;$C82&amp;"; ","")</f>
        <v>#REF!</v>
      </c>
      <c r="FR82" s="812" t="e">
        <f>IF(AND($R$8=1,SUM(#REF!,#REF!)&gt;0,SUM(#REF!,#REF!)=ABS(#REF!)),T$15&amp;", "&amp;T$16&amp;", "&amp;$A82&amp;", "&amp;$B82&amp;", "&amp;$C82&amp;"; ","")</f>
        <v>#REF!</v>
      </c>
      <c r="FS82" s="266" t="e">
        <f>IF(AND($R$8=1,SUM(#REF!,#REF!)&gt;0,SUM(#REF!,#REF!)=ABS(#REF!)),U$15&amp;", "&amp;U$16&amp;", "&amp;$A82&amp;", "&amp;$B82&amp;", "&amp;$C82&amp;"; ","")</f>
        <v>#REF!</v>
      </c>
      <c r="FT82" s="324"/>
      <c r="FU82" s="3"/>
      <c r="FV82" s="3"/>
      <c r="FW82" s="3"/>
      <c r="FX82" s="3"/>
      <c r="FY82" s="3"/>
      <c r="FZ82" s="3"/>
      <c r="GA82" s="3"/>
      <c r="GB82" s="3"/>
      <c r="GC82" s="3"/>
      <c r="GD82" s="323"/>
      <c r="GE82" s="10"/>
      <c r="GF82" s="265" t="e">
        <f>IF(AND($T$8=1,#REF!&gt;0,EU82=""),IF((#REF!/#REF!)&lt;0.25,AB$15&amp;", "&amp;AB$16&amp;", "&amp;$A82&amp;", "&amp;$B82&amp;", "&amp;$C82&amp;"; ",""),"")</f>
        <v>#REF!</v>
      </c>
      <c r="GG82" s="258" t="e">
        <f>IF(AND($T$8=1,#REF!&gt;0,EV82=""),IF((#REF!/#REF!)&lt;0.25,AC$15&amp;", "&amp;AC$16&amp;", "&amp;$A82&amp;", "&amp;$B82&amp;", "&amp;$C82&amp;"; ",""),"")</f>
        <v>#REF!</v>
      </c>
      <c r="GH82" s="259" t="e">
        <f>IF(AND($T$8=1,#REF!&gt;0,EW82=""),IF((#REF!/#REF!)&lt;0.25,AD$15&amp;", "&amp;AD$16&amp;", "&amp;$A82&amp;", "&amp;$B82&amp;", "&amp;$C82&amp;"; ",""),"")</f>
        <v>#REF!</v>
      </c>
      <c r="GI82" s="258" t="e">
        <f>IF(AND($T$8=1,#REF!&gt;0,EX82=""),IF((#REF!/#REF!)&lt;0.25,AE$15&amp;", "&amp;AE$16&amp;", "&amp;$A82&amp;", "&amp;$B82&amp;", "&amp;$C82&amp;"; ",""),"")</f>
        <v>#REF!</v>
      </c>
      <c r="GJ82" s="812" t="e">
        <f>IF(AND($T$8=1,#REF!&gt;0,EY82=""),IF((#REF!/#REF!)&lt;0.25,AF$15&amp;", "&amp;AF$16&amp;", "&amp;$A82&amp;", "&amp;$B82&amp;", "&amp;$C82&amp;"; ",""),"")</f>
        <v>#REF!</v>
      </c>
      <c r="GK82" s="266" t="e">
        <f>IF(AND($T$8=1,#REF!&gt;0,EZ82=""),IF((#REF!/#REF!)&lt;0.25,AG$15&amp;", "&amp;AG$16&amp;", "&amp;$A82&amp;", "&amp;$B82&amp;", "&amp;$C82&amp;"; ",""),"")</f>
        <v>#REF!</v>
      </c>
      <c r="GL82" s="324"/>
      <c r="GM82" s="323"/>
      <c r="GN82" s="10"/>
      <c r="GO82" s="265" t="e">
        <f>IF(AND($U$8=1,$B82="Long length",#REF!&lt;&gt;0),D$15&amp;", "&amp;D$16&amp;", "&amp;$A82&amp;", "&amp;$B82&amp;", "&amp;$C82&amp;"; ","")</f>
        <v>#REF!</v>
      </c>
      <c r="GP82" s="258" t="e">
        <f>IF(AND($U$8=1,$B82="Long length",#REF!&lt;&gt;0),E$15&amp;", "&amp;E$16&amp;", "&amp;$A82&amp;", "&amp;$B82&amp;", "&amp;$C82&amp;"; ","")</f>
        <v>#REF!</v>
      </c>
      <c r="GQ82" s="259" t="e">
        <f>IF(AND($U$8=1,$B82="Long length",#REF!&lt;&gt;0),F$15&amp;", "&amp;F$16&amp;", "&amp;$A82&amp;", "&amp;$B82&amp;", "&amp;$C82&amp;"; ","")</f>
        <v>#REF!</v>
      </c>
      <c r="GR82" s="258" t="e">
        <f>IF(AND($U$8=1,$B82="Long length",#REF!&lt;&gt;0),G$15&amp;", "&amp;G$16&amp;", "&amp;$A82&amp;", "&amp;$B82&amp;", "&amp;$C82&amp;"; ","")</f>
        <v>#REF!</v>
      </c>
      <c r="GS82" s="812" t="e">
        <f>IF(AND($U$8=1,$B82="Long length",#REF!&lt;&gt;0),H$15&amp;", "&amp;H$16&amp;", "&amp;$A82&amp;", "&amp;$B82&amp;", "&amp;$C82&amp;"; ","")</f>
        <v>#REF!</v>
      </c>
      <c r="GT82" s="266" t="e">
        <f>IF(AND($U$8=1,$B82="Long length",#REF!&lt;&gt;0),I$15&amp;", "&amp;I$16&amp;", "&amp;$A82&amp;", "&amp;$B82&amp;", "&amp;$C82&amp;"; ","")</f>
        <v>#REF!</v>
      </c>
      <c r="GU82" s="324"/>
    </row>
    <row r="83" spans="1:203" ht="13.5" x14ac:dyDescent="0.2">
      <c r="A83" s="3" t="s">
        <v>11306</v>
      </c>
      <c r="B83" s="3" t="s">
        <v>11286</v>
      </c>
      <c r="C83" s="3" t="s">
        <v>11284</v>
      </c>
      <c r="E83" s="295"/>
      <c r="F83" s="10"/>
      <c r="G83" s="314" t="e">
        <f>IF(AND($D$8=1,#REF!&gt;0),P$15&amp;", "&amp;P$16&amp;", "&amp;$A83&amp;", "&amp;$B83&amp;", "&amp;$C83&amp;"; ","")</f>
        <v>#REF!</v>
      </c>
      <c r="H83" s="315" t="e">
        <f>IF(AND($D$8=1,#REF!&gt;0),Q$15&amp;", "&amp;Q$16&amp;", "&amp;$A83&amp;", "&amp;$B83&amp;", "&amp;$C83&amp;"; ","")</f>
        <v>#REF!</v>
      </c>
      <c r="I83" s="316" t="e">
        <f>IF(AND($D$8=1,#REF!&gt;0),R$15&amp;", "&amp;R$16&amp;", "&amp;$A83&amp;", "&amp;$B83&amp;", "&amp;$C83&amp;"; ","")</f>
        <v>#REF!</v>
      </c>
      <c r="J83" s="315" t="e">
        <f>IF(AND($D$8=1,#REF!&gt;0),S$15&amp;", "&amp;S$16&amp;", "&amp;$A83&amp;", "&amp;$B83&amp;", "&amp;$C83&amp;"; ","")</f>
        <v>#REF!</v>
      </c>
      <c r="K83" s="318" t="e">
        <f>IF(AND($D$8=1,#REF!&gt;0),T$15&amp;", "&amp;T$16&amp;", "&amp;$A83&amp;", "&amp;$B83&amp;", "&amp;$C83&amp;"; ","")</f>
        <v>#REF!</v>
      </c>
      <c r="L83" s="317" t="e">
        <f>IF(AND($D$8=1,#REF!&gt;0),U$15&amp;", "&amp;U$16&amp;", "&amp;$A83&amp;", "&amp;$B83&amp;", "&amp;$C83&amp;"; ","")</f>
        <v>#REF!</v>
      </c>
      <c r="M83" s="50"/>
      <c r="N83" s="295"/>
      <c r="O83" s="10"/>
      <c r="P83" s="267" t="e">
        <f>IF(AND($E$8=1,#REF!&lt;0),D$14&amp;", "&amp;D$15&amp;", "&amp;D$16&amp;", "&amp;$A83&amp;", "&amp;$B83&amp;", "&amp;$C83&amp;"; ","")</f>
        <v>#REF!</v>
      </c>
      <c r="Q83" s="268" t="e">
        <f>IF(AND($E$8=1,#REF!&lt;0),E$14&amp;", "&amp;E$15&amp;", "&amp;E$16&amp;", "&amp;$A83&amp;", "&amp;$B83&amp;", "&amp;$C83&amp;"; ","")</f>
        <v>#REF!</v>
      </c>
      <c r="R83" s="269" t="e">
        <f>IF(AND($E$8=1,#REF!&lt;0),F$14&amp;", "&amp;F$15&amp;", "&amp;F$16&amp;", "&amp;$A83&amp;", "&amp;$B83&amp;", "&amp;$C83&amp;"; ","")</f>
        <v>#REF!</v>
      </c>
      <c r="S83" s="268" t="e">
        <f>IF(AND($E$8=1,#REF!&lt;0),G$14&amp;", "&amp;G$15&amp;", "&amp;G$16&amp;", "&amp;$A83&amp;", "&amp;$B83&amp;", "&amp;$C83&amp;"; ","")</f>
        <v>#REF!</v>
      </c>
      <c r="T83" s="300" t="e">
        <f>IF(AND($E$8=1,#REF!&lt;0),H$14&amp;", "&amp;H$15&amp;", "&amp;H$16&amp;", "&amp;$A83&amp;", "&amp;$B83&amp;", "&amp;$C83&amp;"; ","")</f>
        <v>#REF!</v>
      </c>
      <c r="U83" s="300" t="e">
        <f>IF(AND($E$8=1,#REF!&lt;0),I$14&amp;", "&amp;I$15&amp;", "&amp;I$16&amp;", "&amp;$A83&amp;", "&amp;$B83&amp;", "&amp;$C83&amp;"; ","")</f>
        <v>#REF!</v>
      </c>
      <c r="V83" s="267" t="e">
        <f>IF(AND($E$8=1,#REF!&lt;0),J$14&amp;", "&amp;J$15&amp;", "&amp;J$16&amp;", "&amp;$A83&amp;", "&amp;$B83&amp;", "&amp;$C83&amp;"; ","")</f>
        <v>#REF!</v>
      </c>
      <c r="W83" s="268" t="e">
        <f>IF(AND($E$8=1,#REF!&lt;0),K$14&amp;", "&amp;K$15&amp;", "&amp;K$16&amp;", "&amp;$A83&amp;", "&amp;$B83&amp;", "&amp;$C83&amp;"; ","")</f>
        <v>#REF!</v>
      </c>
      <c r="X83" s="269" t="e">
        <f>IF(AND($E$8=1,#REF!&lt;0),L$14&amp;", "&amp;L$15&amp;", "&amp;L$16&amp;", "&amp;$A83&amp;", "&amp;$B83&amp;", "&amp;$C83&amp;"; ","")</f>
        <v>#REF!</v>
      </c>
      <c r="Y83" s="268" t="e">
        <f>IF(AND($E$8=1,#REF!&lt;0),M$14&amp;", "&amp;M$15&amp;", "&amp;M$16&amp;", "&amp;$A83&amp;", "&amp;$B83&amp;", "&amp;$C83&amp;"; ","")</f>
        <v>#REF!</v>
      </c>
      <c r="Z83" s="300" t="e">
        <f>IF(AND($E$8=1,#REF!&lt;0),N$14&amp;", "&amp;N$15&amp;", "&amp;N$16&amp;", "&amp;$A83&amp;", "&amp;$B83&amp;", "&amp;$C83&amp;"; ","")</f>
        <v>#REF!</v>
      </c>
      <c r="AA83" s="300" t="e">
        <f>IF(AND($E$8=1,#REF!&lt;0),O$14&amp;", "&amp;O$15&amp;", "&amp;O$16&amp;", "&amp;$A83&amp;", "&amp;$B83&amp;", "&amp;$C83&amp;"; ","")</f>
        <v>#REF!</v>
      </c>
      <c r="AB83" s="267" t="e">
        <f>IF(AND($E$8=1,#REF!&lt;0),V$14&amp;", "&amp;V$15&amp;", "&amp;V$16&amp;", "&amp;$A83&amp;", "&amp;$B83&amp;", "&amp;$C83&amp;"; ","")</f>
        <v>#REF!</v>
      </c>
      <c r="AC83" s="268" t="e">
        <f>IF(AND($E$8=1,#REF!&lt;0),W$14&amp;", "&amp;W$15&amp;", "&amp;W$16&amp;", "&amp;$A83&amp;", "&amp;$B83&amp;", "&amp;$C83&amp;"; ","")</f>
        <v>#REF!</v>
      </c>
      <c r="AD83" s="269" t="e">
        <f>IF(AND($E$8=1,#REF!&lt;0),X$14&amp;", "&amp;X$15&amp;", "&amp;X$16&amp;", "&amp;$A83&amp;", "&amp;$B83&amp;", "&amp;$C83&amp;"; ","")</f>
        <v>#REF!</v>
      </c>
      <c r="AE83" s="841" t="e">
        <f>IF(AND($E$8=1,#REF!&lt;0),Y$14&amp;", "&amp;Y$15&amp;", "&amp;Y$16&amp;", "&amp;$A83&amp;", "&amp;$B83&amp;", "&amp;$C83&amp;"; ","")</f>
        <v>#REF!</v>
      </c>
      <c r="AF83" s="269" t="e">
        <f>IF(AND($E$8=1,#REF!&lt;0),Z$14&amp;", "&amp;Z$15&amp;", "&amp;Z$16&amp;", "&amp;$A83&amp;", "&amp;$B83&amp;", "&amp;$C83&amp;"; ","")</f>
        <v>#REF!</v>
      </c>
      <c r="AG83" s="300" t="e">
        <f>IF(AND($E$8=1,#REF!&lt;0),AA$14&amp;", "&amp;AA$15&amp;", "&amp;AA$16&amp;", "&amp;$A83&amp;", "&amp;$B83&amp;", "&amp;$C83&amp;"; ","")</f>
        <v>#REF!</v>
      </c>
      <c r="AH83" s="267" t="e">
        <f>IF(AND($E$8=1,#REF!&lt;0),AB$14&amp;", "&amp;AB$15&amp;", "&amp;AB$16&amp;", "&amp;$A83&amp;", "&amp;$B83&amp;", "&amp;$C83&amp;"; ","")</f>
        <v>#REF!</v>
      </c>
      <c r="AI83" s="268" t="e">
        <f>IF(AND($E$8=1,#REF!&lt;0),AC$14&amp;", "&amp;AC$15&amp;", "&amp;AC$16&amp;", "&amp;$A83&amp;", "&amp;$B83&amp;", "&amp;$C83&amp;"; ","")</f>
        <v>#REF!</v>
      </c>
      <c r="AJ83" s="269" t="e">
        <f>IF(AND($E$8=1,#REF!&lt;0),AD$14&amp;", "&amp;AD$15&amp;", "&amp;AD$16&amp;", "&amp;$A83&amp;", "&amp;$B83&amp;", "&amp;$C83&amp;"; ","")</f>
        <v>#REF!</v>
      </c>
      <c r="AK83" s="841" t="e">
        <f>IF(AND($E$8=1,#REF!&lt;0),AE$14&amp;", "&amp;AE$15&amp;", "&amp;AE$16&amp;", "&amp;$A83&amp;", "&amp;$B83&amp;", "&amp;$C83&amp;"; ","")</f>
        <v>#REF!</v>
      </c>
      <c r="AL83" s="269" t="e">
        <f>IF(AND($E$8=1,#REF!&lt;0),AF$14&amp;", "&amp;AF$15&amp;", "&amp;AF$16&amp;", "&amp;$A83&amp;", "&amp;$B83&amp;", "&amp;$C83&amp;"; ","")</f>
        <v>#REF!</v>
      </c>
      <c r="AM83" s="801" t="e">
        <f>IF(AND($E$8=1,#REF!&lt;0),AG$14&amp;", "&amp;AG$15&amp;", "&amp;AG$16&amp;", "&amp;$A83&amp;", "&amp;$B83&amp;", "&amp;$C83&amp;"; ","")</f>
        <v>#REF!</v>
      </c>
      <c r="AN83" s="50"/>
      <c r="AO83" s="295"/>
      <c r="AP83" s="10"/>
      <c r="AQ83" s="314" t="e">
        <f>IF(AND($F$8=1,ABS(#REF!)&lt;&gt;INT(ABS(#REF!))),D$14&amp;", "&amp;D$15&amp;", "&amp;D$16&amp;", "&amp;$A83&amp;", "&amp;$B83&amp;", "&amp;$C83&amp;"; ","")</f>
        <v>#REF!</v>
      </c>
      <c r="AR83" s="315" t="e">
        <f>IF(AND($F$8=1,ABS(#REF!)&lt;&gt;INT(ABS(#REF!))),E$14&amp;", "&amp;E$15&amp;", "&amp;E$16&amp;", "&amp;$A83&amp;", "&amp;$B83&amp;", "&amp;$C83&amp;"; ","")</f>
        <v>#REF!</v>
      </c>
      <c r="AS83" s="316" t="e">
        <f>IF(AND($F$8=1,ABS(#REF!)&lt;&gt;INT(ABS(#REF!))),F$14&amp;", "&amp;F$15&amp;", "&amp;F$16&amp;", "&amp;$A83&amp;", "&amp;$B83&amp;", "&amp;$C83&amp;"; ","")</f>
        <v>#REF!</v>
      </c>
      <c r="AT83" s="315" t="e">
        <f>IF(AND($F$8=1,ABS(#REF!)&lt;&gt;INT(ABS(#REF!))),G$14&amp;", "&amp;G$15&amp;", "&amp;G$16&amp;", "&amp;$A83&amp;", "&amp;$B83&amp;", "&amp;$C83&amp;"; ","")</f>
        <v>#REF!</v>
      </c>
      <c r="AU83" s="318" t="e">
        <f>IF(AND($F$8=1,ABS(#REF!)&lt;&gt;INT(ABS(#REF!))),H$14&amp;", "&amp;H$15&amp;", "&amp;H$16&amp;", "&amp;$A83&amp;", "&amp;$B83&amp;", "&amp;$C83&amp;"; ","")</f>
        <v>#REF!</v>
      </c>
      <c r="AV83" s="318" t="e">
        <f>IF(AND($F$8=1,ABS(#REF!)&lt;&gt;INT(ABS(#REF!))),I$14&amp;", "&amp;I$15&amp;", "&amp;I$16&amp;", "&amp;$A83&amp;", "&amp;$B83&amp;", "&amp;$C83&amp;"; ","")</f>
        <v>#REF!</v>
      </c>
      <c r="AW83" s="314" t="e">
        <f>IF(AND($F$8=1,ABS(#REF!)&lt;&gt;INT(ABS(#REF!))),J$14&amp;", "&amp;J$15&amp;", "&amp;J$16&amp;", "&amp;$A83&amp;", "&amp;$B83&amp;", "&amp;$C83&amp;"; ","")</f>
        <v>#REF!</v>
      </c>
      <c r="AX83" s="315" t="e">
        <f>IF(AND($F$8=1,ABS(#REF!)&lt;&gt;INT(ABS(#REF!))),K$14&amp;", "&amp;K$15&amp;", "&amp;K$16&amp;", "&amp;$A83&amp;", "&amp;$B83&amp;", "&amp;$C83&amp;"; ","")</f>
        <v>#REF!</v>
      </c>
      <c r="AY83" s="316" t="e">
        <f>IF(AND($F$8=1,ABS(#REF!)&lt;&gt;INT(ABS(#REF!))),L$14&amp;", "&amp;L$15&amp;", "&amp;L$16&amp;", "&amp;$A83&amp;", "&amp;$B83&amp;", "&amp;$C83&amp;"; ","")</f>
        <v>#REF!</v>
      </c>
      <c r="AZ83" s="315" t="e">
        <f>IF(AND($F$8=1,ABS(#REF!)&lt;&gt;INT(ABS(#REF!))),M$14&amp;", "&amp;M$15&amp;", "&amp;M$16&amp;", "&amp;$A83&amp;", "&amp;$B83&amp;", "&amp;$C83&amp;"; ","")</f>
        <v>#REF!</v>
      </c>
      <c r="BA83" s="318" t="e">
        <f>IF(AND($F$8=1,ABS(#REF!)&lt;&gt;INT(ABS(#REF!))),N$14&amp;", "&amp;N$15&amp;", "&amp;N$16&amp;", "&amp;$A83&amp;", "&amp;$B83&amp;", "&amp;$C83&amp;"; ","")</f>
        <v>#REF!</v>
      </c>
      <c r="BB83" s="822" t="e">
        <f>IF(AND($F$8=1,ABS(#REF!)&lt;&gt;INT(ABS(#REF!))),O$14&amp;", "&amp;O$15&amp;", "&amp;O$16&amp;", "&amp;$A83&amp;", "&amp;$B83&amp;", "&amp;$C83&amp;"; ","")</f>
        <v>#REF!</v>
      </c>
      <c r="BC83" s="314" t="e">
        <f>IF(AND($F$8=1,ABS(#REF!)&lt;&gt;INT(ABS(#REF!))),P$14&amp;", "&amp;P$15&amp;", "&amp;P$16&amp;", "&amp;$A83&amp;", "&amp;$B83&amp;", "&amp;$C83&amp;"; ","")</f>
        <v>#REF!</v>
      </c>
      <c r="BD83" s="315" t="e">
        <f>IF(AND($F$8=1,ABS(#REF!)&lt;&gt;INT(ABS(#REF!))),Q$14&amp;", "&amp;Q$15&amp;", "&amp;Q$16&amp;", "&amp;$A83&amp;", "&amp;$B83&amp;", "&amp;$C83&amp;"; ","")</f>
        <v>#REF!</v>
      </c>
      <c r="BE83" s="316" t="e">
        <f>IF(AND($F$8=1,ABS(#REF!)&lt;&gt;INT(ABS(#REF!))),R$14&amp;", "&amp;R$15&amp;", "&amp;R$16&amp;", "&amp;$A83&amp;", "&amp;$B83&amp;", "&amp;$C83&amp;"; ","")</f>
        <v>#REF!</v>
      </c>
      <c r="BF83" s="315" t="e">
        <f>IF(AND($F$8=1,ABS(#REF!)&lt;&gt;INT(ABS(#REF!))),S$14&amp;", "&amp;S$15&amp;", "&amp;S$16&amp;", "&amp;$A83&amp;", "&amp;$B83&amp;", "&amp;$C83&amp;"; ","")</f>
        <v>#REF!</v>
      </c>
      <c r="BG83" s="318" t="e">
        <f>IF(AND($F$8=1,ABS(#REF!)&lt;&gt;INT(ABS(#REF!))),T$14&amp;", "&amp;T$15&amp;", "&amp;T$16&amp;", "&amp;$A83&amp;", "&amp;$B83&amp;", "&amp;$C83&amp;"; ","")</f>
        <v>#REF!</v>
      </c>
      <c r="BH83" s="822" t="e">
        <f>IF(AND($F$8=1,ABS(#REF!)&lt;&gt;INT(ABS(#REF!))),U$14&amp;", "&amp;U$15&amp;", "&amp;U$16&amp;", "&amp;$A83&amp;", "&amp;$B83&amp;", "&amp;$C83&amp;"; ","")</f>
        <v>#REF!</v>
      </c>
      <c r="BI83" s="314" t="e">
        <f>IF(AND($F$8=1,ABS(#REF!)&lt;&gt;INT(ABS(#REF!))),V$14&amp;", "&amp;V$15&amp;", "&amp;V$16&amp;", "&amp;$A83&amp;", "&amp;$B83&amp;", "&amp;$C83&amp;"; ","")</f>
        <v>#REF!</v>
      </c>
      <c r="BJ83" s="315" t="e">
        <f>IF(AND($F$8=1,ABS(#REF!)&lt;&gt;INT(ABS(#REF!))),W$14&amp;", "&amp;W$15&amp;", "&amp;W$16&amp;", "&amp;$A83&amp;", "&amp;$B83&amp;", "&amp;$C83&amp;"; ","")</f>
        <v>#REF!</v>
      </c>
      <c r="BK83" s="316" t="e">
        <f>IF(AND($F$8=1,ABS(#REF!)&lt;&gt;INT(ABS(#REF!))),X$14&amp;", "&amp;X$15&amp;", "&amp;X$16&amp;", "&amp;$A83&amp;", "&amp;$B83&amp;", "&amp;$C83&amp;"; ","")</f>
        <v>#REF!</v>
      </c>
      <c r="BL83" s="315" t="e">
        <f>IF(AND($F$8=1,ABS(#REF!)&lt;&gt;INT(ABS(#REF!))),Y$14&amp;", "&amp;Y$15&amp;", "&amp;Y$16&amp;", "&amp;$A83&amp;", "&amp;$B83&amp;", "&amp;$C83&amp;"; ","")</f>
        <v>#REF!</v>
      </c>
      <c r="BM83" s="318" t="e">
        <f>IF(AND($F$8=1,ABS(#REF!)&lt;&gt;INT(ABS(#REF!))),Z$14&amp;", "&amp;Z$15&amp;", "&amp;Z$16&amp;", "&amp;$A83&amp;", "&amp;$B83&amp;", "&amp;$C83&amp;"; ","")</f>
        <v>#REF!</v>
      </c>
      <c r="BN83" s="822" t="e">
        <f>IF(AND($F$8=1,ABS(#REF!)&lt;&gt;INT(ABS(#REF!))),AA$14&amp;", "&amp;AA$15&amp;", "&amp;AA$16&amp;", "&amp;$A83&amp;", "&amp;$B83&amp;", "&amp;$C83&amp;"; ","")</f>
        <v>#REF!</v>
      </c>
      <c r="BO83" s="50"/>
      <c r="BP83" s="295"/>
      <c r="BQ83" s="10"/>
      <c r="BR83" s="281"/>
      <c r="BS83" s="280"/>
      <c r="BT83" s="288"/>
      <c r="BU83" s="280"/>
      <c r="BV83" s="305"/>
      <c r="BW83" s="305"/>
      <c r="BX83" s="281"/>
      <c r="BY83" s="280"/>
      <c r="BZ83" s="288"/>
      <c r="CA83" s="280"/>
      <c r="CB83" s="305"/>
      <c r="CC83" s="805"/>
      <c r="CD83" s="305"/>
      <c r="CE83" s="809"/>
      <c r="CF83" s="305"/>
      <c r="CG83" s="809"/>
      <c r="CH83" s="305"/>
      <c r="CI83" s="305"/>
      <c r="CJ83" s="281"/>
      <c r="CK83" s="280"/>
      <c r="CL83" s="288"/>
      <c r="CM83" s="280"/>
      <c r="CN83" s="305"/>
      <c r="CO83" s="304"/>
      <c r="CP83" s="50"/>
      <c r="CQ83" s="3"/>
      <c r="CR83" s="3"/>
      <c r="CS83" s="3"/>
      <c r="CT83" s="3"/>
      <c r="CU83" s="38" t="s">
        <v>101</v>
      </c>
      <c r="CV83" s="868" t="e">
        <f>CV$41</f>
        <v>#REF!</v>
      </c>
      <c r="CW83" s="582" t="e">
        <f>CW$41</f>
        <v>#REF!</v>
      </c>
      <c r="CX83" s="581" t="e">
        <f>CV$41</f>
        <v>#REF!</v>
      </c>
      <c r="CY83" s="790" t="e">
        <f>CW$41</f>
        <v>#REF!</v>
      </c>
      <c r="CZ83" s="782" t="e">
        <f>CV$41</f>
        <v>#REF!</v>
      </c>
      <c r="DA83" s="783" t="e">
        <f>CW$41</f>
        <v>#REF!</v>
      </c>
      <c r="DB83" s="869" t="e">
        <f>DB$41</f>
        <v>#REF!</v>
      </c>
      <c r="DC83" s="582" t="e">
        <f>DC$41</f>
        <v>#REF!</v>
      </c>
      <c r="DD83" s="581" t="e">
        <f>DB$41</f>
        <v>#REF!</v>
      </c>
      <c r="DE83" s="790" t="e">
        <f>DC$41</f>
        <v>#REF!</v>
      </c>
      <c r="DF83" s="782" t="e">
        <f>DB$41</f>
        <v>#REF!</v>
      </c>
      <c r="DG83" s="783" t="e">
        <f>DC$41</f>
        <v>#REF!</v>
      </c>
      <c r="DH83" s="868" t="e">
        <f>DH$41</f>
        <v>#REF!</v>
      </c>
      <c r="DI83" s="582" t="e">
        <f>DI$41</f>
        <v>#REF!</v>
      </c>
      <c r="DJ83" s="581" t="e">
        <f>DH$41</f>
        <v>#REF!</v>
      </c>
      <c r="DK83" s="790" t="e">
        <f>DI$41</f>
        <v>#REF!</v>
      </c>
      <c r="DL83" s="782" t="e">
        <f>DH$41</f>
        <v>#REF!</v>
      </c>
      <c r="DM83" s="783" t="e">
        <f>DI$41</f>
        <v>#REF!</v>
      </c>
      <c r="DN83" s="868" t="e">
        <f>DN$41</f>
        <v>#REF!</v>
      </c>
      <c r="DO83" s="870" t="e">
        <f>DO$41</f>
        <v>#REF!</v>
      </c>
      <c r="DP83" s="871" t="e">
        <f>DN$41</f>
        <v>#REF!</v>
      </c>
      <c r="DQ83" s="790" t="e">
        <f>DO$41</f>
        <v>#REF!</v>
      </c>
      <c r="DR83" s="782" t="e">
        <f>DN$41</f>
        <v>#REF!</v>
      </c>
      <c r="DS83" s="783" t="e">
        <f>DO$41</f>
        <v>#REF!</v>
      </c>
      <c r="DT83" s="868" t="e">
        <f>DT$41</f>
        <v>#REF!</v>
      </c>
      <c r="DU83" s="582" t="e">
        <f>DU$41</f>
        <v>#REF!</v>
      </c>
      <c r="DV83" s="581" t="e">
        <f>DT$41</f>
        <v>#REF!</v>
      </c>
      <c r="DW83" s="790" t="e">
        <f>DU$41</f>
        <v>#REF!</v>
      </c>
      <c r="DX83" s="782" t="e">
        <f>DT$41</f>
        <v>#REF!</v>
      </c>
      <c r="DY83" s="783" t="e">
        <f>DU$41</f>
        <v>#REF!</v>
      </c>
      <c r="DZ83" s="3"/>
      <c r="EA83" s="295"/>
      <c r="EB83" s="10"/>
      <c r="EC83" s="314" t="e">
        <f>IF(AND($I$8=1,#REF!&lt;&gt;ROUND(#REF!,2)),AB$15&amp;", "&amp;AB$16&amp;", "&amp;$A83&amp;", "&amp;$B83&amp;", "&amp;$C83&amp;"; ","")</f>
        <v>#REF!</v>
      </c>
      <c r="ED83" s="315" t="e">
        <f>IF(AND($I$8=1,#REF!&lt;&gt;ROUND(#REF!,2)),AC$15&amp;", "&amp;AC$16&amp;", "&amp;$A83&amp;", "&amp;$B83&amp;", "&amp;$C83&amp;"; ","")</f>
        <v>#REF!</v>
      </c>
      <c r="EE83" s="316" t="e">
        <f>IF(AND($I$8=1,#REF!&lt;&gt;ROUND(#REF!,2)),AD$15&amp;", "&amp;AD$16&amp;", "&amp;$A83&amp;", "&amp;$B83&amp;", "&amp;$C83&amp;"; ","")</f>
        <v>#REF!</v>
      </c>
      <c r="EF83" s="315" t="e">
        <f>IF(AND($I$8=1,#REF!&lt;&gt;ROUND(#REF!,2)),AE$15&amp;", "&amp;AE$16&amp;", "&amp;$A83&amp;", "&amp;$B83&amp;", "&amp;$C83&amp;"; ","")</f>
        <v>#REF!</v>
      </c>
      <c r="EG83" s="318" t="e">
        <f>IF(AND($I$8=1,#REF!&lt;&gt;ROUND(#REF!,2)),AF$15&amp;", "&amp;AF$16&amp;", "&amp;$A83&amp;", "&amp;$B83&amp;", "&amp;$C83&amp;"; ","")</f>
        <v>#REF!</v>
      </c>
      <c r="EH83" s="317" t="e">
        <f>IF(AND($I$8=1,#REF!&lt;&gt;ROUND(#REF!,2)),AG$15&amp;", "&amp;AG$16&amp;", "&amp;$A83&amp;", "&amp;$B83&amp;", "&amp;$C83&amp;"; ","")</f>
        <v>#REF!</v>
      </c>
      <c r="EI83" s="50"/>
      <c r="EJ83" s="295"/>
      <c r="EK83" s="10"/>
      <c r="EL83" s="267" t="e">
        <f>IF(AND($J$8=1,#REF!&gt;#REF!),AB$15&amp;", "&amp;AB$16&amp;", "&amp;$A83&amp;", "&amp;$B83&amp;", "&amp;$C83&amp;"; ","")</f>
        <v>#REF!</v>
      </c>
      <c r="EM83" s="268" t="e">
        <f>IF(AND($J$8=1,#REF!&gt;#REF!),AC$15&amp;", "&amp;AC$16&amp;", "&amp;$A83&amp;", "&amp;$B83&amp;", "&amp;$C83&amp;"; ","")</f>
        <v>#REF!</v>
      </c>
      <c r="EN83" s="269" t="e">
        <f>IF(AND($J$8=1,#REF!&gt;#REF!),AD$15&amp;", "&amp;AD$16&amp;", "&amp;$A83&amp;", "&amp;$B83&amp;", "&amp;$C83&amp;"; ","")</f>
        <v>#REF!</v>
      </c>
      <c r="EO83" s="268" t="e">
        <f>IF(AND($J$8=1,#REF!&gt;#REF!),AE$15&amp;", "&amp;AE$16&amp;", "&amp;$A83&amp;", "&amp;$B83&amp;", "&amp;$C83&amp;"; ","")</f>
        <v>#REF!</v>
      </c>
      <c r="EP83" s="848" t="e">
        <f>IF(AND($J$8=1,#REF!&gt;#REF!),AF$15&amp;", "&amp;AF$16&amp;", "&amp;$A83&amp;", "&amp;$B83&amp;", "&amp;$C83&amp;"; ","")</f>
        <v>#REF!</v>
      </c>
      <c r="EQ83" s="270" t="e">
        <f>IF(AND($J$8=1,#REF!&gt;#REF!),AG$15&amp;", "&amp;AG$16&amp;", "&amp;$A83&amp;", "&amp;$B83&amp;", "&amp;$C83&amp;"; ","")</f>
        <v>#REF!</v>
      </c>
      <c r="ER83" s="50"/>
      <c r="ES83" s="295"/>
      <c r="ET83" s="10"/>
      <c r="EU83" s="314" t="e">
        <f>IF(AND($K$8=1,#REF!&gt;0),IF((#REF!/#REF!)&lt;0.03,AB$15&amp;", "&amp;AB$16&amp;", "&amp;$A83&amp;", "&amp;$B83&amp;", "&amp;$C83&amp;"; ",""),"")</f>
        <v>#REF!</v>
      </c>
      <c r="EV83" s="315" t="e">
        <f>IF(AND($K$8=1,#REF!&gt;0),IF((#REF!/#REF!)&lt;0.03,AC$15&amp;", "&amp;AC$16&amp;", "&amp;$A83&amp;", "&amp;$B83&amp;", "&amp;$C83&amp;"; ",""),"")</f>
        <v>#REF!</v>
      </c>
      <c r="EW83" s="316" t="e">
        <f>IF(AND($K$8=1,#REF!&gt;0),IF((#REF!/#REF!)&lt;0.03,AD$15&amp;", "&amp;AD$16&amp;", "&amp;$A83&amp;", "&amp;$B83&amp;", "&amp;$C83&amp;"; ",""),"")</f>
        <v>#REF!</v>
      </c>
      <c r="EX83" s="315" t="e">
        <f>IF(AND($K$8=1,#REF!&gt;0),IF((#REF!/#REF!)&lt;0.03,AE$15&amp;", "&amp;AE$16&amp;", "&amp;$A83&amp;", "&amp;$B83&amp;", "&amp;$C83&amp;"; ",""),"")</f>
        <v>#REF!</v>
      </c>
      <c r="EY83" s="849" t="e">
        <f>IF(AND($K$8=1,#REF!&gt;0),IF((#REF!/#REF!)&lt;0.03,AF$15&amp;", "&amp;AF$16&amp;", "&amp;$A83&amp;", "&amp;$B83&amp;", "&amp;$C83&amp;"; ",""),"")</f>
        <v>#REF!</v>
      </c>
      <c r="EZ83" s="317" t="e">
        <f>IF(AND($K$8=1,#REF!&gt;0),IF((#REF!/#REF!)&lt;0.03,AG$15&amp;", "&amp;AG$16&amp;", "&amp;$A83&amp;", "&amp;$B83&amp;", "&amp;$C83&amp;"; ",""),"")</f>
        <v>#REF!</v>
      </c>
      <c r="FA83" s="50"/>
      <c r="FB83" s="3"/>
      <c r="FC83" s="323"/>
      <c r="FD83" s="10"/>
      <c r="FE83" s="267" t="e">
        <f>IF(AND($Q$8=1,SUM(#REF!,#REF!)&gt;$FC$22,#REF!=0),P$15&amp;", "&amp;P$16&amp;", "&amp;$A83&amp;", "&amp;$B83&amp;", "&amp;$C83&amp;"; ","")</f>
        <v>#REF!</v>
      </c>
      <c r="FF83" s="268" t="e">
        <f>IF(AND($Q$8=1,SUM(#REF!,#REF!)&gt;$FC$22,#REF!=0),Q$15&amp;", "&amp;Q$16&amp;", "&amp;$A83&amp;", "&amp;$B83&amp;", "&amp;$C83&amp;"; ","")</f>
        <v>#REF!</v>
      </c>
      <c r="FG83" s="269" t="e">
        <f>IF(AND($Q$8=1,SUM(#REF!,#REF!)&gt;$FC$22,#REF!=0),R$15&amp;", "&amp;R$16&amp;", "&amp;$A83&amp;", "&amp;$B83&amp;", "&amp;$C83&amp;"; ","")</f>
        <v>#REF!</v>
      </c>
      <c r="FH83" s="268" t="e">
        <f>IF(AND($Q$8=1,SUM(#REF!,#REF!)&gt;$FC$22,#REF!=0),S$15&amp;", "&amp;S$16&amp;", "&amp;$A83&amp;", "&amp;$B83&amp;", "&amp;$C83&amp;"; ","")</f>
        <v>#REF!</v>
      </c>
      <c r="FI83" s="848" t="e">
        <f>IF(AND($Q$8=1,SUM(#REF!,#REF!)&gt;$FC$22,#REF!=0),T$15&amp;", "&amp;T$16&amp;", "&amp;$A83&amp;", "&amp;$B83&amp;", "&amp;$C83&amp;"; ","")</f>
        <v>#REF!</v>
      </c>
      <c r="FJ83" s="270" t="e">
        <f>IF(AND($Q$8=1,SUM(#REF!,#REF!)&gt;$FC$22,#REF!=0),U$15&amp;", "&amp;U$16&amp;", "&amp;$A83&amp;", "&amp;$B83&amp;", "&amp;$C83&amp;"; ","")</f>
        <v>#REF!</v>
      </c>
      <c r="FK83" s="324"/>
      <c r="FL83" s="323"/>
      <c r="FM83" s="10"/>
      <c r="FN83" s="267" t="e">
        <f>IF(AND($R$8=1,SUM(#REF!,#REF!)&gt;0,SUM(#REF!,#REF!)=ABS(#REF!)),P$15&amp;", "&amp;P$16&amp;", "&amp;$A83&amp;", "&amp;$B83&amp;", "&amp;$C83&amp;"; ","")</f>
        <v>#REF!</v>
      </c>
      <c r="FO83" s="268" t="e">
        <f>IF(AND($R$8=1,SUM(#REF!,#REF!)&gt;0,SUM(#REF!,#REF!)=ABS(#REF!)),Q$15&amp;", "&amp;Q$16&amp;", "&amp;$A83&amp;", "&amp;$B83&amp;", "&amp;$C83&amp;"; ","")</f>
        <v>#REF!</v>
      </c>
      <c r="FP83" s="269" t="e">
        <f>IF(AND($R$8=1,SUM(#REF!,#REF!)&gt;0,SUM(#REF!,#REF!)=ABS(#REF!)),R$15&amp;", "&amp;R$16&amp;", "&amp;$A83&amp;", "&amp;$B83&amp;", "&amp;$C83&amp;"; ","")</f>
        <v>#REF!</v>
      </c>
      <c r="FQ83" s="268" t="e">
        <f>IF(AND($R$8=1,SUM(#REF!,#REF!)&gt;0,SUM(#REF!,#REF!)=ABS(#REF!)),S$15&amp;", "&amp;S$16&amp;", "&amp;$A83&amp;", "&amp;$B83&amp;", "&amp;$C83&amp;"; ","")</f>
        <v>#REF!</v>
      </c>
      <c r="FR83" s="848" t="e">
        <f>IF(AND($R$8=1,SUM(#REF!,#REF!)&gt;0,SUM(#REF!,#REF!)=ABS(#REF!)),T$15&amp;", "&amp;T$16&amp;", "&amp;$A83&amp;", "&amp;$B83&amp;", "&amp;$C83&amp;"; ","")</f>
        <v>#REF!</v>
      </c>
      <c r="FS83" s="270" t="e">
        <f>IF(AND($R$8=1,SUM(#REF!,#REF!)&gt;0,SUM(#REF!,#REF!)=ABS(#REF!)),U$15&amp;", "&amp;U$16&amp;", "&amp;$A83&amp;", "&amp;$B83&amp;", "&amp;$C83&amp;"; ","")</f>
        <v>#REF!</v>
      </c>
      <c r="FT83" s="324"/>
      <c r="FU83" s="3"/>
      <c r="FV83" s="3"/>
      <c r="FW83" s="3"/>
      <c r="FX83" s="3"/>
      <c r="FY83" s="3"/>
      <c r="FZ83" s="3"/>
      <c r="GA83" s="3"/>
      <c r="GB83" s="3"/>
      <c r="GC83" s="3"/>
      <c r="GD83" s="323"/>
      <c r="GE83" s="10"/>
      <c r="GF83" s="267" t="e">
        <f>IF(AND($T$8=1,#REF!&gt;0,EU83=""),IF((#REF!/#REF!)&lt;0.25,AB$15&amp;", "&amp;AB$16&amp;", "&amp;$A83&amp;", "&amp;$B83&amp;", "&amp;$C83&amp;"; ",""),"")</f>
        <v>#REF!</v>
      </c>
      <c r="GG83" s="268" t="e">
        <f>IF(AND($T$8=1,#REF!&gt;0,EV83=""),IF((#REF!/#REF!)&lt;0.25,AC$15&amp;", "&amp;AC$16&amp;", "&amp;$A83&amp;", "&amp;$B83&amp;", "&amp;$C83&amp;"; ",""),"")</f>
        <v>#REF!</v>
      </c>
      <c r="GH83" s="269" t="e">
        <f>IF(AND($T$8=1,#REF!&gt;0,EW83=""),IF((#REF!/#REF!)&lt;0.25,AD$15&amp;", "&amp;AD$16&amp;", "&amp;$A83&amp;", "&amp;$B83&amp;", "&amp;$C83&amp;"; ",""),"")</f>
        <v>#REF!</v>
      </c>
      <c r="GI83" s="268" t="e">
        <f>IF(AND($T$8=1,#REF!&gt;0,EX83=""),IF((#REF!/#REF!)&lt;0.25,AE$15&amp;", "&amp;AE$16&amp;", "&amp;$A83&amp;", "&amp;$B83&amp;", "&amp;$C83&amp;"; ",""),"")</f>
        <v>#REF!</v>
      </c>
      <c r="GJ83" s="848" t="e">
        <f>IF(AND($T$8=1,#REF!&gt;0,EY83=""),IF((#REF!/#REF!)&lt;0.25,AF$15&amp;", "&amp;AF$16&amp;", "&amp;$A83&amp;", "&amp;$B83&amp;", "&amp;$C83&amp;"; ",""),"")</f>
        <v>#REF!</v>
      </c>
      <c r="GK83" s="270" t="e">
        <f>IF(AND($T$8=1,#REF!&gt;0,EZ83=""),IF((#REF!/#REF!)&lt;0.25,AG$15&amp;", "&amp;AG$16&amp;", "&amp;$A83&amp;", "&amp;$B83&amp;", "&amp;$C83&amp;"; ",""),"")</f>
        <v>#REF!</v>
      </c>
      <c r="GL83" s="324"/>
      <c r="GM83" s="323"/>
      <c r="GN83" s="10"/>
      <c r="GO83" s="267" t="e">
        <f>IF(AND($U$8=1,$B83="Long length",#REF!&lt;&gt;0),D$15&amp;", "&amp;D$16&amp;", "&amp;$A83&amp;", "&amp;$B83&amp;", "&amp;$C83&amp;"; ","")</f>
        <v>#REF!</v>
      </c>
      <c r="GP83" s="268" t="e">
        <f>IF(AND($U$8=1,$B83="Long length",#REF!&lt;&gt;0),E$15&amp;", "&amp;E$16&amp;", "&amp;$A83&amp;", "&amp;$B83&amp;", "&amp;$C83&amp;"; ","")</f>
        <v>#REF!</v>
      </c>
      <c r="GQ83" s="269" t="e">
        <f>IF(AND($U$8=1,$B83="Long length",#REF!&lt;&gt;0),F$15&amp;", "&amp;F$16&amp;", "&amp;$A83&amp;", "&amp;$B83&amp;", "&amp;$C83&amp;"; ","")</f>
        <v>#REF!</v>
      </c>
      <c r="GR83" s="268" t="e">
        <f>IF(AND($U$8=1,$B83="Long length",#REF!&lt;&gt;0),G$15&amp;", "&amp;G$16&amp;", "&amp;$A83&amp;", "&amp;$B83&amp;", "&amp;$C83&amp;"; ","")</f>
        <v>#REF!</v>
      </c>
      <c r="GS83" s="848" t="e">
        <f>IF(AND($U$8=1,$B83="Long length",#REF!&lt;&gt;0),H$15&amp;", "&amp;H$16&amp;", "&amp;$A83&amp;", "&amp;$B83&amp;", "&amp;$C83&amp;"; ","")</f>
        <v>#REF!</v>
      </c>
      <c r="GT83" s="270" t="e">
        <f>IF(AND($U$8=1,$B83="Long length",#REF!&lt;&gt;0),I$15&amp;", "&amp;I$16&amp;", "&amp;$A83&amp;", "&amp;$B83&amp;", "&amp;$C83&amp;"; ","")</f>
        <v>#REF!</v>
      </c>
      <c r="GU83" s="324"/>
    </row>
    <row r="84" spans="1:203" ht="13.5" x14ac:dyDescent="0.2">
      <c r="A84" s="3" t="s">
        <v>11233</v>
      </c>
      <c r="B84" s="3" t="s">
        <v>11274</v>
      </c>
      <c r="C84" s="3" t="s">
        <v>11275</v>
      </c>
      <c r="E84" s="295"/>
      <c r="F84" s="10"/>
      <c r="G84" s="10"/>
      <c r="H84" s="10"/>
      <c r="I84" s="10"/>
      <c r="J84" s="10"/>
      <c r="K84" s="10"/>
      <c r="L84" s="10"/>
      <c r="M84" s="50"/>
      <c r="N84" s="295"/>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295"/>
      <c r="AP84" s="10"/>
      <c r="BO84" s="50"/>
      <c r="BP84" s="295"/>
      <c r="BQ84" s="10"/>
      <c r="BR84" s="286"/>
      <c r="BS84" s="287"/>
      <c r="BT84" s="301"/>
      <c r="BU84" s="287"/>
      <c r="BV84" s="303"/>
      <c r="BW84" s="303"/>
      <c r="BX84" s="286"/>
      <c r="BY84" s="287"/>
      <c r="BZ84" s="301"/>
      <c r="CA84" s="287"/>
      <c r="CB84" s="303"/>
      <c r="CC84" s="804"/>
      <c r="CD84" s="303"/>
      <c r="CE84" s="808"/>
      <c r="CF84" s="303"/>
      <c r="CG84" s="808"/>
      <c r="CH84" s="303"/>
      <c r="CI84" s="303"/>
      <c r="CJ84" s="286"/>
      <c r="CK84" s="287"/>
      <c r="CL84" s="301"/>
      <c r="CM84" s="287"/>
      <c r="CN84" s="303"/>
      <c r="CO84" s="302"/>
      <c r="CP84" s="50"/>
      <c r="CQ84" s="3"/>
      <c r="CR84" s="3"/>
      <c r="CS84" s="3"/>
      <c r="CT84" s="3"/>
      <c r="CU84" s="38" t="s">
        <v>101</v>
      </c>
      <c r="CV84" s="872" t="e">
        <f>CV$42</f>
        <v>#REF!</v>
      </c>
      <c r="CW84" s="873" t="e">
        <f>CW$42</f>
        <v>#REF!</v>
      </c>
      <c r="CX84" s="828" t="e">
        <f>CV$42</f>
        <v>#REF!</v>
      </c>
      <c r="CY84" s="825" t="e">
        <f>CW$42</f>
        <v>#REF!</v>
      </c>
      <c r="CZ84" s="784" t="e">
        <f>CV$42</f>
        <v>#REF!</v>
      </c>
      <c r="DA84" s="785" t="e">
        <f>CW$42</f>
        <v>#REF!</v>
      </c>
      <c r="DB84" s="874" t="e">
        <f>DB$42</f>
        <v>#REF!</v>
      </c>
      <c r="DC84" s="873" t="e">
        <f>DC$42</f>
        <v>#REF!</v>
      </c>
      <c r="DD84" s="828" t="e">
        <f>DB$42</f>
        <v>#REF!</v>
      </c>
      <c r="DE84" s="825" t="e">
        <f>DC$42</f>
        <v>#REF!</v>
      </c>
      <c r="DF84" s="784" t="e">
        <f>DB$42</f>
        <v>#REF!</v>
      </c>
      <c r="DG84" s="785" t="e">
        <f>DC$42</f>
        <v>#REF!</v>
      </c>
      <c r="DH84" s="874" t="e">
        <f>DH$42</f>
        <v>#REF!</v>
      </c>
      <c r="DI84" s="873" t="e">
        <f>DI$42</f>
        <v>#REF!</v>
      </c>
      <c r="DJ84" s="828" t="e">
        <f>DH$42</f>
        <v>#REF!</v>
      </c>
      <c r="DK84" s="825" t="e">
        <f>DI$42</f>
        <v>#REF!</v>
      </c>
      <c r="DL84" s="784" t="e">
        <f>DH$42</f>
        <v>#REF!</v>
      </c>
      <c r="DM84" s="785" t="e">
        <f>DI$42</f>
        <v>#REF!</v>
      </c>
      <c r="DN84" s="874" t="e">
        <f>DN$42</f>
        <v>#REF!</v>
      </c>
      <c r="DO84" s="873" t="e">
        <f>DO$42</f>
        <v>#REF!</v>
      </c>
      <c r="DP84" s="828" t="e">
        <f>DN$42</f>
        <v>#REF!</v>
      </c>
      <c r="DQ84" s="825" t="e">
        <f>DO$42</f>
        <v>#REF!</v>
      </c>
      <c r="DR84" s="784" t="e">
        <f>DN$42</f>
        <v>#REF!</v>
      </c>
      <c r="DS84" s="785" t="e">
        <f>DO$42</f>
        <v>#REF!</v>
      </c>
      <c r="DT84" s="874" t="e">
        <f>DT$42</f>
        <v>#REF!</v>
      </c>
      <c r="DU84" s="873" t="e">
        <f>DU$42</f>
        <v>#REF!</v>
      </c>
      <c r="DV84" s="828" t="e">
        <f>DT$42</f>
        <v>#REF!</v>
      </c>
      <c r="DW84" s="825" t="e">
        <f>DU$42</f>
        <v>#REF!</v>
      </c>
      <c r="DX84" s="784" t="e">
        <f>DT$42</f>
        <v>#REF!</v>
      </c>
      <c r="DY84" s="785" t="e">
        <f>DU$42</f>
        <v>#REF!</v>
      </c>
      <c r="DZ84" s="3"/>
      <c r="EA84" s="295"/>
      <c r="EB84" s="10"/>
      <c r="EC84" s="10"/>
      <c r="ED84" s="10"/>
      <c r="EE84" s="10"/>
      <c r="EF84" s="10"/>
      <c r="EG84" s="10"/>
      <c r="EH84" s="10"/>
      <c r="EI84" s="50"/>
      <c r="EJ84" s="295"/>
      <c r="EK84" s="10"/>
      <c r="EL84" s="10"/>
      <c r="EM84" s="10"/>
      <c r="EN84" s="10"/>
      <c r="EO84" s="10"/>
      <c r="EP84" s="10"/>
      <c r="EQ84" s="10"/>
      <c r="ER84" s="50"/>
      <c r="ES84" s="295"/>
      <c r="ET84" s="10"/>
      <c r="EU84" s="10"/>
      <c r="EV84" s="10"/>
      <c r="EW84" s="10"/>
      <c r="EX84" s="10"/>
      <c r="EY84" s="10"/>
      <c r="EZ84" s="10"/>
      <c r="FA84" s="50"/>
      <c r="FB84" s="3"/>
      <c r="FC84" s="323"/>
      <c r="FD84" s="10"/>
      <c r="FE84" s="10"/>
      <c r="FF84" s="10"/>
      <c r="FG84" s="10"/>
      <c r="FH84" s="10"/>
      <c r="FI84" s="664"/>
      <c r="FJ84" s="10"/>
      <c r="FK84" s="324"/>
      <c r="FL84" s="323"/>
      <c r="FM84" s="10"/>
      <c r="FN84" s="10"/>
      <c r="FO84" s="10"/>
      <c r="FP84" s="10"/>
      <c r="FQ84" s="10"/>
      <c r="FR84" s="10"/>
      <c r="FS84" s="10"/>
      <c r="FT84" s="324"/>
      <c r="FU84" s="3"/>
      <c r="FV84" s="3"/>
      <c r="FW84" s="3"/>
      <c r="FX84" s="3"/>
      <c r="FY84" s="3"/>
      <c r="FZ84" s="3"/>
      <c r="GA84" s="3"/>
      <c r="GB84" s="3"/>
      <c r="GC84" s="3"/>
      <c r="GD84" s="323"/>
      <c r="GE84" s="10"/>
      <c r="GF84" s="10"/>
      <c r="GG84" s="10"/>
      <c r="GH84" s="10"/>
      <c r="GI84" s="10"/>
      <c r="GJ84" s="10"/>
      <c r="GK84" s="10"/>
      <c r="GL84" s="324"/>
      <c r="GM84" s="323"/>
      <c r="GN84" s="10"/>
      <c r="GO84" s="10"/>
      <c r="GP84" s="10"/>
      <c r="GQ84" s="10"/>
      <c r="GR84" s="10"/>
      <c r="GS84" s="10"/>
      <c r="GT84" s="10"/>
      <c r="GU84" s="324"/>
    </row>
    <row r="85" spans="1:203" ht="13.5" x14ac:dyDescent="0.2">
      <c r="A85" s="3" t="s">
        <v>11233</v>
      </c>
      <c r="B85" s="3" t="s">
        <v>11274</v>
      </c>
      <c r="C85" s="3" t="s">
        <v>11284</v>
      </c>
      <c r="E85" s="295"/>
      <c r="F85" s="10"/>
      <c r="G85" s="821" t="e">
        <f t="shared" ref="G85:L85" si="10">G20&amp;G21&amp;G22&amp;G23&amp;G24&amp;G25&amp;G26&amp;G27&amp;G28&amp;G29&amp;G30&amp;G31&amp;G32&amp;G33&amp;G34&amp;G35&amp;G36&amp;G37&amp;G38&amp;G39&amp;G40&amp;G41&amp;G42&amp;G43&amp;G44&amp;G45&amp;G46&amp;G47&amp;G48&amp;G49&amp;G50&amp;G51&amp;G52&amp;G53&amp;G54&amp;G55&amp;G56&amp;G57&amp;G58&amp;G59&amp;G60&amp;G61&amp;G62&amp;G63&amp;G64&amp;G65&amp;G66&amp;G67&amp;G68&amp;G69&amp;G70&amp;G71&amp;G72&amp;G73&amp;G74&amp;G75&amp;G76&amp;G77&amp;G78&amp;G79&amp;G80&amp;G81&amp;G82&amp;G83</f>
        <v>#REF!</v>
      </c>
      <c r="H85" s="797" t="e">
        <f t="shared" si="10"/>
        <v>#REF!</v>
      </c>
      <c r="I85" s="797" t="e">
        <f t="shared" si="10"/>
        <v>#REF!</v>
      </c>
      <c r="J85" s="797" t="e">
        <f t="shared" si="10"/>
        <v>#REF!</v>
      </c>
      <c r="K85" s="797" t="e">
        <f t="shared" si="10"/>
        <v>#REF!</v>
      </c>
      <c r="L85" s="800" t="e">
        <f t="shared" si="10"/>
        <v>#REF!</v>
      </c>
      <c r="M85" s="50"/>
      <c r="N85" s="295"/>
      <c r="O85" s="10"/>
      <c r="P85" s="821" t="e">
        <f t="shared" ref="P85:AM85" si="11">P20&amp;P21&amp;P22&amp;P23&amp;P24&amp;P25&amp;P26&amp;P27&amp;P28&amp;P29&amp;P30&amp;P31&amp;P32&amp;P33&amp;P34&amp;P35&amp;P36&amp;P37&amp;P38&amp;P39&amp;P40&amp;P41&amp;P42&amp;P43&amp;P44&amp;P45&amp;P46&amp;P47&amp;P48&amp;P49&amp;P50&amp;P51&amp;P52&amp;P53&amp;P54&amp;P55&amp;P56&amp;P57&amp;P58&amp;P59&amp;P60&amp;P61&amp;P62&amp;P63&amp;P64&amp;P65&amp;P66&amp;P67&amp;P68&amp;P69&amp;P70&amp;P71&amp;P72&amp;P73&amp;P74&amp;P75&amp;P76&amp;P77&amp;P78&amp;P79&amp;P80&amp;P81&amp;P82&amp;P83</f>
        <v>#REF!</v>
      </c>
      <c r="Q85" s="797" t="e">
        <f t="shared" si="11"/>
        <v>#REF!</v>
      </c>
      <c r="R85" s="797" t="e">
        <f t="shared" si="11"/>
        <v>#REF!</v>
      </c>
      <c r="S85" s="797" t="e">
        <f t="shared" si="11"/>
        <v>#REF!</v>
      </c>
      <c r="T85" s="797" t="e">
        <f t="shared" si="11"/>
        <v>#REF!</v>
      </c>
      <c r="U85" s="797" t="e">
        <f t="shared" si="11"/>
        <v>#REF!</v>
      </c>
      <c r="V85" s="821" t="e">
        <f t="shared" si="11"/>
        <v>#REF!</v>
      </c>
      <c r="W85" s="797" t="e">
        <f t="shared" si="11"/>
        <v>#REF!</v>
      </c>
      <c r="X85" s="797" t="e">
        <f t="shared" si="11"/>
        <v>#REF!</v>
      </c>
      <c r="Y85" s="797" t="e">
        <f t="shared" si="11"/>
        <v>#REF!</v>
      </c>
      <c r="Z85" s="797" t="e">
        <f t="shared" si="11"/>
        <v>#REF!</v>
      </c>
      <c r="AA85" s="797" t="e">
        <f t="shared" si="11"/>
        <v>#REF!</v>
      </c>
      <c r="AB85" s="821" t="e">
        <f t="shared" si="11"/>
        <v>#REF!</v>
      </c>
      <c r="AC85" s="797" t="e">
        <f t="shared" si="11"/>
        <v>#REF!</v>
      </c>
      <c r="AD85" s="797" t="e">
        <f t="shared" si="11"/>
        <v>#REF!</v>
      </c>
      <c r="AE85" s="797" t="e">
        <f t="shared" si="11"/>
        <v>#REF!</v>
      </c>
      <c r="AF85" s="797" t="e">
        <f t="shared" si="11"/>
        <v>#REF!</v>
      </c>
      <c r="AG85" s="797" t="e">
        <f t="shared" si="11"/>
        <v>#REF!</v>
      </c>
      <c r="AH85" s="821" t="e">
        <f t="shared" si="11"/>
        <v>#REF!</v>
      </c>
      <c r="AI85" s="797" t="e">
        <f t="shared" si="11"/>
        <v>#REF!</v>
      </c>
      <c r="AJ85" s="797" t="e">
        <f t="shared" si="11"/>
        <v>#REF!</v>
      </c>
      <c r="AK85" s="797" t="e">
        <f t="shared" si="11"/>
        <v>#REF!</v>
      </c>
      <c r="AL85" s="797" t="e">
        <f t="shared" si="11"/>
        <v>#REF!</v>
      </c>
      <c r="AM85" s="800" t="e">
        <f t="shared" si="11"/>
        <v>#REF!</v>
      </c>
      <c r="AN85" s="10"/>
      <c r="AO85" s="295"/>
      <c r="AP85" s="10"/>
      <c r="AQ85" s="821" t="e">
        <f t="shared" ref="AQ85:BN85" si="12">AQ20&amp;AQ21&amp;AQ22&amp;AQ23&amp;AQ24&amp;AQ25&amp;AQ26&amp;AQ27&amp;AQ28&amp;AQ29&amp;AQ30&amp;AQ31&amp;AQ32&amp;AQ33&amp;AQ34&amp;AQ35&amp;AQ36&amp;AQ37&amp;AQ38&amp;AQ39&amp;AQ40&amp;AQ41&amp;AQ42&amp;AQ43&amp;AQ44&amp;AQ45&amp;AQ46&amp;AQ47&amp;AQ48&amp;AQ49&amp;AQ50&amp;AQ51&amp;AQ52&amp;AQ53&amp;AQ54&amp;AQ55&amp;AQ56&amp;AQ57&amp;AQ58&amp;AQ59&amp;AQ60&amp;AQ61&amp;AQ62&amp;AQ63&amp;AQ64&amp;AQ65&amp;AQ66&amp;AQ67&amp;AQ68&amp;AQ69&amp;AQ70&amp;AQ71&amp;AQ72&amp;AQ73&amp;AQ74&amp;AQ75&amp;AQ76&amp;AQ77&amp;AQ78&amp;AQ79&amp;AQ80&amp;AQ81&amp;AQ82&amp;AQ83</f>
        <v>#REF!</v>
      </c>
      <c r="AR85" s="797" t="e">
        <f t="shared" si="12"/>
        <v>#REF!</v>
      </c>
      <c r="AS85" s="797" t="e">
        <f t="shared" si="12"/>
        <v>#REF!</v>
      </c>
      <c r="AT85" s="797" t="e">
        <f t="shared" si="12"/>
        <v>#REF!</v>
      </c>
      <c r="AU85" s="797" t="e">
        <f t="shared" si="12"/>
        <v>#REF!</v>
      </c>
      <c r="AV85" s="797" t="e">
        <f t="shared" si="12"/>
        <v>#REF!</v>
      </c>
      <c r="AW85" s="821" t="e">
        <f t="shared" si="12"/>
        <v>#REF!</v>
      </c>
      <c r="AX85" s="797" t="e">
        <f t="shared" si="12"/>
        <v>#REF!</v>
      </c>
      <c r="AY85" s="797" t="e">
        <f t="shared" si="12"/>
        <v>#REF!</v>
      </c>
      <c r="AZ85" s="797" t="e">
        <f t="shared" si="12"/>
        <v>#REF!</v>
      </c>
      <c r="BA85" s="797" t="e">
        <f t="shared" si="12"/>
        <v>#REF!</v>
      </c>
      <c r="BB85" s="797" t="e">
        <f t="shared" si="12"/>
        <v>#REF!</v>
      </c>
      <c r="BC85" s="821" t="e">
        <f t="shared" si="12"/>
        <v>#REF!</v>
      </c>
      <c r="BD85" s="797" t="e">
        <f t="shared" si="12"/>
        <v>#REF!</v>
      </c>
      <c r="BE85" s="797" t="e">
        <f t="shared" si="12"/>
        <v>#REF!</v>
      </c>
      <c r="BF85" s="797" t="e">
        <f t="shared" si="12"/>
        <v>#REF!</v>
      </c>
      <c r="BG85" s="797" t="e">
        <f t="shared" si="12"/>
        <v>#REF!</v>
      </c>
      <c r="BH85" s="797" t="e">
        <f t="shared" si="12"/>
        <v>#REF!</v>
      </c>
      <c r="BI85" s="821" t="e">
        <f t="shared" si="12"/>
        <v>#REF!</v>
      </c>
      <c r="BJ85" s="797" t="e">
        <f t="shared" si="12"/>
        <v>#REF!</v>
      </c>
      <c r="BK85" s="797" t="e">
        <f t="shared" si="12"/>
        <v>#REF!</v>
      </c>
      <c r="BL85" s="797" t="e">
        <f t="shared" si="12"/>
        <v>#REF!</v>
      </c>
      <c r="BM85" s="797" t="e">
        <f t="shared" si="12"/>
        <v>#REF!</v>
      </c>
      <c r="BN85" s="797" t="e">
        <f t="shared" si="12"/>
        <v>#REF!</v>
      </c>
      <c r="BO85" s="151"/>
      <c r="BP85" s="295"/>
      <c r="BQ85" s="10"/>
      <c r="BR85" s="281"/>
      <c r="BS85" s="280"/>
      <c r="BT85" s="288"/>
      <c r="BU85" s="280"/>
      <c r="BV85" s="305"/>
      <c r="BW85" s="305"/>
      <c r="BX85" s="281"/>
      <c r="BY85" s="280"/>
      <c r="BZ85" s="288"/>
      <c r="CA85" s="280"/>
      <c r="CB85" s="305"/>
      <c r="CC85" s="805"/>
      <c r="CD85" s="305"/>
      <c r="CE85" s="809"/>
      <c r="CF85" s="305"/>
      <c r="CG85" s="809"/>
      <c r="CH85" s="305"/>
      <c r="CI85" s="305"/>
      <c r="CJ85" s="281"/>
      <c r="CK85" s="280"/>
      <c r="CL85" s="288"/>
      <c r="CM85" s="280"/>
      <c r="CN85" s="305"/>
      <c r="CO85" s="304"/>
      <c r="CP85" s="50"/>
      <c r="CQ85" s="3"/>
      <c r="CR85" s="3"/>
      <c r="CS85" s="3"/>
      <c r="CT85" s="3"/>
      <c r="CU85" s="38" t="s">
        <v>101</v>
      </c>
      <c r="CV85" s="875" t="e">
        <f>CV$43</f>
        <v>#REF!</v>
      </c>
      <c r="CW85" s="779" t="e">
        <f>CW$43</f>
        <v>#REF!</v>
      </c>
      <c r="CX85" s="778" t="e">
        <f>CV$43</f>
        <v>#REF!</v>
      </c>
      <c r="CY85" s="791" t="e">
        <f>CW$43</f>
        <v>#REF!</v>
      </c>
      <c r="CZ85" s="786" t="e">
        <f>CV$43</f>
        <v>#REF!</v>
      </c>
      <c r="DA85" s="787" t="e">
        <f>CW$43</f>
        <v>#REF!</v>
      </c>
      <c r="DB85" s="876" t="e">
        <f>DB$43</f>
        <v>#REF!</v>
      </c>
      <c r="DC85" s="779" t="e">
        <f>DC$43</f>
        <v>#REF!</v>
      </c>
      <c r="DD85" s="778" t="e">
        <f>DB$43</f>
        <v>#REF!</v>
      </c>
      <c r="DE85" s="791" t="e">
        <f>DC$43</f>
        <v>#REF!</v>
      </c>
      <c r="DF85" s="786" t="e">
        <f>DB$43</f>
        <v>#REF!</v>
      </c>
      <c r="DG85" s="787" t="e">
        <f>DC$43</f>
        <v>#REF!</v>
      </c>
      <c r="DH85" s="875" t="e">
        <f>DH$43</f>
        <v>#REF!</v>
      </c>
      <c r="DI85" s="779" t="e">
        <f>DI$43</f>
        <v>#REF!</v>
      </c>
      <c r="DJ85" s="778" t="e">
        <f>DH$43</f>
        <v>#REF!</v>
      </c>
      <c r="DK85" s="791" t="e">
        <f>DI$43</f>
        <v>#REF!</v>
      </c>
      <c r="DL85" s="786" t="e">
        <f>DH$43</f>
        <v>#REF!</v>
      </c>
      <c r="DM85" s="787" t="e">
        <f>DI$43</f>
        <v>#REF!</v>
      </c>
      <c r="DN85" s="875" t="e">
        <f>DN$43</f>
        <v>#REF!</v>
      </c>
      <c r="DO85" s="877" t="e">
        <f>DO$43</f>
        <v>#REF!</v>
      </c>
      <c r="DP85" s="878" t="e">
        <f>DN$43</f>
        <v>#REF!</v>
      </c>
      <c r="DQ85" s="791" t="e">
        <f>DO$43</f>
        <v>#REF!</v>
      </c>
      <c r="DR85" s="786" t="e">
        <f>DN$43</f>
        <v>#REF!</v>
      </c>
      <c r="DS85" s="787" t="e">
        <f>DO$43</f>
        <v>#REF!</v>
      </c>
      <c r="DT85" s="875" t="e">
        <f>DT$43</f>
        <v>#REF!</v>
      </c>
      <c r="DU85" s="779" t="e">
        <f>DU$43</f>
        <v>#REF!</v>
      </c>
      <c r="DV85" s="778" t="e">
        <f>DT$43</f>
        <v>#REF!</v>
      </c>
      <c r="DW85" s="791" t="e">
        <f>DU$43</f>
        <v>#REF!</v>
      </c>
      <c r="DX85" s="786" t="e">
        <f>DT$43</f>
        <v>#REF!</v>
      </c>
      <c r="DY85" s="787" t="e">
        <f>DU$43</f>
        <v>#REF!</v>
      </c>
      <c r="DZ85" s="3"/>
      <c r="EA85" s="295"/>
      <c r="EB85" s="10"/>
      <c r="EC85" s="821" t="e">
        <f t="shared" ref="EC85:EH85" si="13">EC20&amp;EC21&amp;EC22&amp;EC23&amp;EC24&amp;EC25&amp;EC26&amp;EC27&amp;EC28&amp;EC29&amp;EC30&amp;EC31&amp;EC32&amp;EC33&amp;EC34&amp;EC35&amp;EC36&amp;EC37&amp;EC38&amp;EC39&amp;EC40&amp;EC41&amp;EC42&amp;EC43&amp;EC44&amp;EC45&amp;EC46&amp;EC47&amp;EC48&amp;EC49&amp;EC50&amp;EC51&amp;EC52&amp;EC53&amp;EC54&amp;EC55&amp;EC56&amp;EC57&amp;EC58&amp;EC59&amp;EC60&amp;EC61&amp;EC62&amp;EC63&amp;EC64&amp;EC65&amp;EC66&amp;EC67&amp;EC68&amp;EC69&amp;EC70&amp;EC71&amp;EC72&amp;EC73&amp;EC74&amp;EC75&amp;EC76&amp;EC77&amp;EC78&amp;EC79&amp;EC80&amp;EC81&amp;EC82&amp;EC83</f>
        <v>#REF!</v>
      </c>
      <c r="ED85" s="797" t="e">
        <f t="shared" si="13"/>
        <v>#REF!</v>
      </c>
      <c r="EE85" s="797" t="e">
        <f t="shared" si="13"/>
        <v>#REF!</v>
      </c>
      <c r="EF85" s="797" t="e">
        <f t="shared" si="13"/>
        <v>#REF!</v>
      </c>
      <c r="EG85" s="797" t="e">
        <f t="shared" si="13"/>
        <v>#REF!</v>
      </c>
      <c r="EH85" s="800" t="e">
        <f t="shared" si="13"/>
        <v>#REF!</v>
      </c>
      <c r="EI85" s="50"/>
      <c r="EJ85" s="295"/>
      <c r="EK85" s="10"/>
      <c r="EL85" s="821" t="e">
        <f t="shared" ref="EL85:EQ85" si="14">EL20&amp;EL21&amp;EL22&amp;EL23&amp;EL24&amp;EL25&amp;EL26&amp;EL27&amp;EL28&amp;EL29&amp;EL30&amp;EL31&amp;EL32&amp;EL33&amp;EL34&amp;EL35&amp;EL36&amp;EL37&amp;EL38&amp;EL39&amp;EL40&amp;EL41&amp;EL42&amp;EL43&amp;EL44&amp;EL45&amp;EL46&amp;EL47&amp;EL48&amp;EL49&amp;EL50&amp;EL51&amp;EL52&amp;EL53&amp;EL54&amp;EL55&amp;EL56&amp;EL57&amp;EL58&amp;EL59&amp;EL60&amp;EL61&amp;EL62&amp;EL63&amp;EL64&amp;EL65&amp;EL66&amp;EL67&amp;EL68&amp;EL69&amp;EL70&amp;EL71&amp;EL72&amp;EL73&amp;EL74&amp;EL75&amp;EL76&amp;EL77&amp;EL78&amp;EL79&amp;EL80&amp;EL81&amp;EL82&amp;EL83</f>
        <v>#REF!</v>
      </c>
      <c r="EM85" s="797" t="e">
        <f t="shared" si="14"/>
        <v>#REF!</v>
      </c>
      <c r="EN85" s="797" t="e">
        <f t="shared" si="14"/>
        <v>#REF!</v>
      </c>
      <c r="EO85" s="797" t="e">
        <f t="shared" si="14"/>
        <v>#REF!</v>
      </c>
      <c r="EP85" s="797" t="e">
        <f t="shared" si="14"/>
        <v>#REF!</v>
      </c>
      <c r="EQ85" s="800" t="e">
        <f t="shared" si="14"/>
        <v>#REF!</v>
      </c>
      <c r="ER85" s="50"/>
      <c r="ES85" s="295"/>
      <c r="ET85" s="10"/>
      <c r="EU85" s="821" t="e">
        <f t="shared" ref="EU85:EZ85" si="15">EU20&amp;EU21&amp;EU22&amp;EU23&amp;EU24&amp;EU25&amp;EU26&amp;EU27&amp;EU28&amp;EU29&amp;EU30&amp;EU31&amp;EU32&amp;EU33&amp;EU34&amp;EU35&amp;EU36&amp;EU37&amp;EU38&amp;EU39&amp;EU40&amp;EU41&amp;EU42&amp;EU43&amp;EU44&amp;EU45&amp;EU46&amp;EU47&amp;EU48&amp;EU49&amp;EU50&amp;EU51&amp;EU52&amp;EU53&amp;EU54&amp;EU55&amp;EU56&amp;EU57&amp;EU58&amp;EU59&amp;EU60&amp;EU61&amp;EU62&amp;EU63&amp;EU64&amp;EU65&amp;EU66&amp;EU67&amp;EU68&amp;EU69&amp;EU70&amp;EU71&amp;EU72&amp;EU73&amp;EU74&amp;EU75&amp;EU76&amp;EU77&amp;EU78&amp;EU79&amp;EU80&amp;EU81&amp;EU82&amp;EU83</f>
        <v>#REF!</v>
      </c>
      <c r="EV85" s="797" t="e">
        <f t="shared" si="15"/>
        <v>#REF!</v>
      </c>
      <c r="EW85" s="797" t="e">
        <f t="shared" si="15"/>
        <v>#REF!</v>
      </c>
      <c r="EX85" s="797" t="e">
        <f t="shared" si="15"/>
        <v>#REF!</v>
      </c>
      <c r="EY85" s="797" t="e">
        <f t="shared" si="15"/>
        <v>#REF!</v>
      </c>
      <c r="EZ85" s="800" t="e">
        <f t="shared" si="15"/>
        <v>#REF!</v>
      </c>
      <c r="FA85" s="50"/>
      <c r="FB85" s="3"/>
      <c r="FC85" s="323"/>
      <c r="FD85" s="10"/>
      <c r="FE85" s="821" t="e">
        <f t="shared" ref="FE85:FJ85" si="16">FE20&amp;FE21&amp;FE22&amp;FE23&amp;FE24&amp;FE25&amp;FE26&amp;FE27&amp;FE28&amp;FE29&amp;FE30&amp;FE31&amp;FE32&amp;FE33&amp;FE34&amp;FE35&amp;FE36&amp;FE37&amp;FE38&amp;FE39&amp;FE40&amp;FE41&amp;FE42&amp;FE43&amp;FE44&amp;FE45&amp;FE46&amp;FE47&amp;FE48&amp;FE49&amp;FE50&amp;FE51&amp;FE52&amp;FE53&amp;FE54&amp;FE55&amp;FE56&amp;FE57&amp;FE58&amp;FE59&amp;FE60&amp;FE61&amp;FE62&amp;FE63&amp;FE64&amp;FE65&amp;FE66&amp;FE67&amp;FE68&amp;FE69&amp;FE70&amp;FE71&amp;FE72&amp;FE73&amp;FE74&amp;FE75&amp;FE76&amp;FE77&amp;FE78&amp;FE79&amp;FE80&amp;FE81&amp;FE82&amp;FE83</f>
        <v>#REF!</v>
      </c>
      <c r="FF85" s="797" t="e">
        <f t="shared" si="16"/>
        <v>#REF!</v>
      </c>
      <c r="FG85" s="797" t="e">
        <f t="shared" si="16"/>
        <v>#REF!</v>
      </c>
      <c r="FH85" s="797" t="e">
        <f t="shared" si="16"/>
        <v>#REF!</v>
      </c>
      <c r="FI85" s="19" t="e">
        <f t="shared" si="16"/>
        <v>#REF!</v>
      </c>
      <c r="FJ85" s="800" t="e">
        <f t="shared" si="16"/>
        <v>#REF!</v>
      </c>
      <c r="FK85" s="850"/>
      <c r="FL85" s="323"/>
      <c r="FM85" s="10"/>
      <c r="FN85" s="821" t="e">
        <f t="shared" ref="FN85:FS85" si="17">FN20&amp;FN21&amp;FN22&amp;FN23&amp;FN24&amp;FN25&amp;FN26&amp;FN27&amp;FN28&amp;FN29&amp;FN30&amp;FN31&amp;FN32&amp;FN33&amp;FN34&amp;FN35&amp;FN36&amp;FN37&amp;FN38&amp;FN39&amp;FN40&amp;FN41&amp;FN42&amp;FN43&amp;FN44&amp;FN45&amp;FN46&amp;FN47&amp;FN48&amp;FN49&amp;FN50&amp;FN51&amp;FN52&amp;FN53&amp;FN54&amp;FN55&amp;FN56&amp;FN57&amp;FN58&amp;FN59&amp;FN60&amp;FN61&amp;FN62&amp;FN63&amp;FN64&amp;FN65&amp;FN66&amp;FN67&amp;FN68&amp;FN69&amp;FN70&amp;FN71&amp;FN72&amp;FN73&amp;FN74&amp;FN75&amp;FN76&amp;FN77&amp;FN78&amp;FN79&amp;FN80&amp;FN81&amp;FN82&amp;FN83</f>
        <v>#REF!</v>
      </c>
      <c r="FO85" s="797" t="e">
        <f t="shared" si="17"/>
        <v>#REF!</v>
      </c>
      <c r="FP85" s="797" t="e">
        <f t="shared" si="17"/>
        <v>#REF!</v>
      </c>
      <c r="FQ85" s="797" t="e">
        <f t="shared" si="17"/>
        <v>#REF!</v>
      </c>
      <c r="FR85" s="797" t="e">
        <f t="shared" si="17"/>
        <v>#REF!</v>
      </c>
      <c r="FS85" s="800" t="e">
        <f t="shared" si="17"/>
        <v>#REF!</v>
      </c>
      <c r="FT85" s="324"/>
      <c r="FU85" s="3"/>
      <c r="FV85" s="3"/>
      <c r="FW85" s="3"/>
      <c r="FX85" s="3"/>
      <c r="FY85" s="3"/>
      <c r="FZ85" s="3"/>
      <c r="GA85" s="3"/>
      <c r="GB85" s="3"/>
      <c r="GC85" s="3"/>
      <c r="GD85" s="323"/>
      <c r="GE85" s="10"/>
      <c r="GF85" s="821" t="e">
        <f t="shared" ref="GF85:GK85" si="18">GF20&amp;GF21&amp;GF22&amp;GF23&amp;GF24&amp;GF25&amp;GF26&amp;GF27&amp;GF28&amp;GF29&amp;GF30&amp;GF31&amp;GF32&amp;GF33&amp;GF34&amp;GF35&amp;GF36&amp;GF37&amp;GF38&amp;GF39&amp;GF40&amp;GF41&amp;GF42&amp;GF43&amp;GF44&amp;GF45&amp;GF46&amp;GF47&amp;GF48&amp;GF49&amp;GF50&amp;GF51&amp;GF52&amp;GF53&amp;GF54&amp;GF55&amp;GF56&amp;GF57&amp;GF58&amp;GF59&amp;GF60&amp;GF61&amp;GF62&amp;GF63&amp;GF64&amp;GF65&amp;GF66&amp;GF67&amp;GF68&amp;GF69&amp;GF70&amp;GF71&amp;GF72&amp;GF73&amp;GF74&amp;GF75&amp;GF76&amp;GF77&amp;GF78&amp;GF79&amp;GF80&amp;GF81&amp;GF82&amp;GF83</f>
        <v>#REF!</v>
      </c>
      <c r="GG85" s="797" t="e">
        <f t="shared" si="18"/>
        <v>#REF!</v>
      </c>
      <c r="GH85" s="797" t="e">
        <f t="shared" si="18"/>
        <v>#REF!</v>
      </c>
      <c r="GI85" s="797" t="e">
        <f t="shared" si="18"/>
        <v>#REF!</v>
      </c>
      <c r="GJ85" s="797" t="e">
        <f t="shared" si="18"/>
        <v>#REF!</v>
      </c>
      <c r="GK85" s="800" t="e">
        <f t="shared" si="18"/>
        <v>#REF!</v>
      </c>
      <c r="GL85" s="324"/>
      <c r="GM85" s="323"/>
      <c r="GN85" s="10"/>
      <c r="GO85" s="821" t="e">
        <f t="shared" ref="GO85:GT85" si="19">GO20&amp;GO21&amp;GO22&amp;GO23&amp;GO24&amp;GO25&amp;GO26&amp;GO27&amp;GO28&amp;GO29&amp;GO30&amp;GO31&amp;GO32&amp;GO33&amp;GO34&amp;GO35&amp;GO36&amp;GO37&amp;GO38&amp;GO39&amp;GO40&amp;GO41&amp;GO42&amp;GO43&amp;GO44&amp;GO45&amp;GO46&amp;GO47&amp;GO48&amp;GO49&amp;GO50&amp;GO51&amp;GO52&amp;GO53&amp;GO54&amp;GO55&amp;GO56&amp;GO57&amp;GO58&amp;GO59&amp;GO60&amp;GO61&amp;GO62&amp;GO63&amp;GO64&amp;GO65&amp;GO66&amp;GO67&amp;GO68&amp;GO69&amp;GO70&amp;GO71&amp;GO72&amp;GO73&amp;GO74&amp;GO75&amp;GO76&amp;GO77&amp;GO78&amp;GO79&amp;GO80&amp;GO81&amp;GO82&amp;GO83</f>
        <v>#REF!</v>
      </c>
      <c r="GP85" s="797" t="e">
        <f t="shared" si="19"/>
        <v>#REF!</v>
      </c>
      <c r="GQ85" s="797" t="e">
        <f t="shared" si="19"/>
        <v>#REF!</v>
      </c>
      <c r="GR85" s="797" t="e">
        <f t="shared" si="19"/>
        <v>#REF!</v>
      </c>
      <c r="GS85" s="797" t="e">
        <f t="shared" si="19"/>
        <v>#REF!</v>
      </c>
      <c r="GT85" s="800" t="e">
        <f t="shared" si="19"/>
        <v>#REF!</v>
      </c>
      <c r="GU85" s="324"/>
    </row>
    <row r="86" spans="1:203" ht="13.5" x14ac:dyDescent="0.2">
      <c r="A86" s="3" t="s">
        <v>11233</v>
      </c>
      <c r="B86" s="3" t="s">
        <v>11274</v>
      </c>
      <c r="C86" s="3" t="s">
        <v>11325</v>
      </c>
      <c r="E86" s="295"/>
      <c r="F86" s="10"/>
      <c r="G86" s="10"/>
      <c r="H86" s="10"/>
      <c r="I86" s="10"/>
      <c r="J86" s="10"/>
      <c r="K86" s="10"/>
      <c r="L86" s="10"/>
      <c r="M86" s="50"/>
      <c r="N86" s="295"/>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295"/>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50"/>
      <c r="BP86" s="295"/>
      <c r="BQ86" s="10"/>
      <c r="BR86" s="281"/>
      <c r="BS86" s="280"/>
      <c r="BT86" s="288"/>
      <c r="BU86" s="280"/>
      <c r="BV86" s="305"/>
      <c r="BW86" s="305"/>
      <c r="BX86" s="281"/>
      <c r="BY86" s="280"/>
      <c r="BZ86" s="288"/>
      <c r="CA86" s="280"/>
      <c r="CB86" s="305"/>
      <c r="CC86" s="805"/>
      <c r="CD86" s="305"/>
      <c r="CE86" s="809"/>
      <c r="CF86" s="305"/>
      <c r="CG86" s="809"/>
      <c r="CH86" s="305"/>
      <c r="CI86" s="305"/>
      <c r="CJ86" s="281"/>
      <c r="CK86" s="280"/>
      <c r="CL86" s="288"/>
      <c r="CM86" s="280"/>
      <c r="CN86" s="305"/>
      <c r="CO86" s="304"/>
      <c r="CP86" s="50"/>
      <c r="CQ86" s="3"/>
      <c r="CR86" s="3"/>
      <c r="CS86" s="3"/>
      <c r="CT86" s="3"/>
      <c r="CU86" s="38" t="s">
        <v>101</v>
      </c>
      <c r="CV86" s="879" t="e">
        <f>CV$44</f>
        <v>#REF!</v>
      </c>
      <c r="CW86" s="880" t="e">
        <f>CW$44</f>
        <v>#REF!</v>
      </c>
      <c r="CX86" s="829" t="e">
        <f>CV$44</f>
        <v>#REF!</v>
      </c>
      <c r="CY86" s="826" t="e">
        <f>CW$44</f>
        <v>#REF!</v>
      </c>
      <c r="CZ86" s="788" t="e">
        <f>CV$44</f>
        <v>#REF!</v>
      </c>
      <c r="DA86" s="789" t="e">
        <f>CW$44</f>
        <v>#REF!</v>
      </c>
      <c r="DB86" s="881" t="e">
        <f>DB$44</f>
        <v>#REF!</v>
      </c>
      <c r="DC86" s="880" t="e">
        <f>DC$44</f>
        <v>#REF!</v>
      </c>
      <c r="DD86" s="829" t="e">
        <f>DB$44</f>
        <v>#REF!</v>
      </c>
      <c r="DE86" s="826" t="e">
        <f>DC$44</f>
        <v>#REF!</v>
      </c>
      <c r="DF86" s="788" t="e">
        <f>DB$44</f>
        <v>#REF!</v>
      </c>
      <c r="DG86" s="789" t="e">
        <f>DC$44</f>
        <v>#REF!</v>
      </c>
      <c r="DH86" s="879" t="e">
        <f>DH$44</f>
        <v>#REF!</v>
      </c>
      <c r="DI86" s="880" t="e">
        <f>DI$44</f>
        <v>#REF!</v>
      </c>
      <c r="DJ86" s="829" t="e">
        <f>DH$44</f>
        <v>#REF!</v>
      </c>
      <c r="DK86" s="826" t="e">
        <f>DI$44</f>
        <v>#REF!</v>
      </c>
      <c r="DL86" s="788" t="e">
        <f>DH$44</f>
        <v>#REF!</v>
      </c>
      <c r="DM86" s="789" t="e">
        <f>DI$44</f>
        <v>#REF!</v>
      </c>
      <c r="DN86" s="879" t="e">
        <f>DN$44</f>
        <v>#REF!</v>
      </c>
      <c r="DO86" s="880" t="e">
        <f>DO$44</f>
        <v>#REF!</v>
      </c>
      <c r="DP86" s="829" t="e">
        <f>DN$44</f>
        <v>#REF!</v>
      </c>
      <c r="DQ86" s="826" t="e">
        <f>DO$44</f>
        <v>#REF!</v>
      </c>
      <c r="DR86" s="788" t="e">
        <f>DN$44</f>
        <v>#REF!</v>
      </c>
      <c r="DS86" s="789" t="e">
        <f>DO$44</f>
        <v>#REF!</v>
      </c>
      <c r="DT86" s="879" t="e">
        <f>DT$44</f>
        <v>#REF!</v>
      </c>
      <c r="DU86" s="880" t="e">
        <f>DU$44</f>
        <v>#REF!</v>
      </c>
      <c r="DV86" s="829" t="e">
        <f>DT$44</f>
        <v>#REF!</v>
      </c>
      <c r="DW86" s="826" t="e">
        <f>DU$44</f>
        <v>#REF!</v>
      </c>
      <c r="DX86" s="788" t="e">
        <f>DT$44</f>
        <v>#REF!</v>
      </c>
      <c r="DY86" s="789" t="e">
        <f>DU$44</f>
        <v>#REF!</v>
      </c>
      <c r="DZ86" s="3"/>
      <c r="EA86" s="295"/>
      <c r="EB86" s="10"/>
      <c r="EC86" s="10"/>
      <c r="ED86" s="10"/>
      <c r="EE86" s="10"/>
      <c r="EF86" s="10"/>
      <c r="EG86" s="10"/>
      <c r="EH86" s="10"/>
      <c r="EI86" s="50"/>
      <c r="EJ86" s="295"/>
      <c r="EK86" s="10"/>
      <c r="EL86" s="10"/>
      <c r="EM86" s="10"/>
      <c r="EN86" s="10"/>
      <c r="EO86" s="10"/>
      <c r="EP86" s="10"/>
      <c r="EQ86" s="10"/>
      <c r="ER86" s="50"/>
      <c r="ES86" s="295"/>
      <c r="ET86" s="10"/>
      <c r="EU86" s="10"/>
      <c r="EV86" s="10"/>
      <c r="EW86" s="10"/>
      <c r="EX86" s="10"/>
      <c r="EY86" s="10"/>
      <c r="EZ86" s="10"/>
      <c r="FA86" s="50"/>
      <c r="FB86" s="3"/>
      <c r="FC86" s="323"/>
      <c r="FD86" s="10"/>
      <c r="FE86" s="10"/>
      <c r="FF86" s="10"/>
      <c r="FG86" s="10"/>
      <c r="FH86" s="10"/>
      <c r="FI86" s="689"/>
      <c r="FJ86" s="689"/>
      <c r="FK86" s="324"/>
      <c r="FL86" s="323"/>
      <c r="FM86" s="10"/>
      <c r="FN86" s="10"/>
      <c r="FO86" s="10"/>
      <c r="FP86" s="10"/>
      <c r="FQ86" s="10"/>
      <c r="FR86" s="10"/>
      <c r="FS86" s="10"/>
      <c r="FT86" s="324"/>
      <c r="FU86" s="3"/>
      <c r="FV86" s="3"/>
      <c r="FW86" s="3"/>
      <c r="FX86" s="3"/>
      <c r="FY86" s="3"/>
      <c r="FZ86" s="3"/>
      <c r="GA86" s="3"/>
      <c r="GB86" s="3"/>
      <c r="GC86" s="3"/>
      <c r="GD86" s="323"/>
      <c r="GE86" s="10"/>
      <c r="GF86" s="10"/>
      <c r="GG86" s="10"/>
      <c r="GH86" s="10"/>
      <c r="GI86" s="10"/>
      <c r="GJ86" s="10"/>
      <c r="GK86" s="10"/>
      <c r="GL86" s="324"/>
      <c r="GM86" s="323"/>
      <c r="GN86" s="10"/>
      <c r="GO86" s="10"/>
      <c r="GP86" s="10"/>
      <c r="GQ86" s="10"/>
      <c r="GR86" s="10"/>
      <c r="GS86" s="10"/>
      <c r="GT86" s="10"/>
      <c r="GU86" s="324"/>
    </row>
    <row r="87" spans="1:203" ht="13.5" x14ac:dyDescent="0.2">
      <c r="A87" s="3" t="s">
        <v>11233</v>
      </c>
      <c r="B87" s="3" t="s">
        <v>11274</v>
      </c>
      <c r="C87" s="3" t="s">
        <v>11326</v>
      </c>
      <c r="E87" s="295"/>
      <c r="F87" s="10"/>
      <c r="G87" s="621" t="e">
        <f>G85&amp;H85&amp;I85&amp;J85&amp;K85&amp;L85</f>
        <v>#REF!</v>
      </c>
      <c r="H87" s="10"/>
      <c r="I87" s="10"/>
      <c r="J87" s="10"/>
      <c r="K87" s="10"/>
      <c r="L87" s="10"/>
      <c r="M87" s="50"/>
      <c r="N87" s="295"/>
      <c r="O87" s="621" t="e">
        <f>P87&amp;V87&amp;AB87&amp;AH87</f>
        <v>#REF!</v>
      </c>
      <c r="P87" s="621" t="e">
        <f>P85&amp;Q85&amp;R85&amp;S85&amp;T85&amp;U85</f>
        <v>#REF!</v>
      </c>
      <c r="Q87" s="10"/>
      <c r="R87" s="10"/>
      <c r="S87" s="10"/>
      <c r="T87" s="10"/>
      <c r="U87" s="10"/>
      <c r="V87" s="621" t="e">
        <f>V85&amp;W85&amp;X85&amp;Y85&amp;Z85&amp;AA85</f>
        <v>#REF!</v>
      </c>
      <c r="W87" s="10"/>
      <c r="X87" s="10"/>
      <c r="Y87" s="10"/>
      <c r="Z87" s="10"/>
      <c r="AA87" s="10"/>
      <c r="AB87" s="621" t="e">
        <f>AB85&amp;AC85&amp;AD85&amp;AE85&amp;AF85&amp;AG85</f>
        <v>#REF!</v>
      </c>
      <c r="AC87" s="10"/>
      <c r="AD87" s="10"/>
      <c r="AE87" s="10"/>
      <c r="AF87" s="10"/>
      <c r="AG87" s="10"/>
      <c r="AH87" s="621" t="e">
        <f>AH85&amp;AI85&amp;AJ85&amp;AK85&amp;AL85&amp;AM85</f>
        <v>#REF!</v>
      </c>
      <c r="AI87" s="10"/>
      <c r="AJ87" s="10"/>
      <c r="AK87" s="10"/>
      <c r="AL87" s="10"/>
      <c r="AM87" s="10"/>
      <c r="AN87" s="10"/>
      <c r="AO87" s="295"/>
      <c r="AP87" s="621" t="e">
        <f>AQ87&amp;AW87&amp;BC87&amp;BI87</f>
        <v>#REF!</v>
      </c>
      <c r="AQ87" s="621" t="e">
        <f>AQ85&amp;AR85&amp;AS85&amp;AT85&amp;AU85&amp;AV85</f>
        <v>#REF!</v>
      </c>
      <c r="AR87" s="10"/>
      <c r="AS87" s="10"/>
      <c r="AT87" s="10"/>
      <c r="AU87" s="10"/>
      <c r="AV87" s="10"/>
      <c r="AW87" s="621" t="e">
        <f>AW85&amp;AX85&amp;AY85&amp;AZ85&amp;BA85&amp;BB85</f>
        <v>#REF!</v>
      </c>
      <c r="AX87" s="10"/>
      <c r="AY87" s="10"/>
      <c r="AZ87" s="10"/>
      <c r="BA87" s="10"/>
      <c r="BB87" s="10"/>
      <c r="BC87" s="621" t="e">
        <f>BC85&amp;BD85&amp;BE85&amp;BF85&amp;BG85&amp;BH85</f>
        <v>#REF!</v>
      </c>
      <c r="BD87" s="10"/>
      <c r="BE87" s="10"/>
      <c r="BF87" s="10"/>
      <c r="BG87" s="10"/>
      <c r="BH87" s="10"/>
      <c r="BI87" s="621" t="e">
        <f>BI85&amp;BJ85&amp;BK85&amp;BL85&amp;BM85&amp;BN85</f>
        <v>#REF!</v>
      </c>
      <c r="BJ87" s="10"/>
      <c r="BK87" s="10"/>
      <c r="BL87" s="10"/>
      <c r="BM87" s="10"/>
      <c r="BN87" s="10"/>
      <c r="BO87" s="50"/>
      <c r="BP87" s="295"/>
      <c r="BQ87" s="10"/>
      <c r="BR87" s="282"/>
      <c r="BS87" s="283"/>
      <c r="BT87" s="289"/>
      <c r="BU87" s="283"/>
      <c r="BV87" s="307"/>
      <c r="BW87" s="307"/>
      <c r="BX87" s="282"/>
      <c r="BY87" s="283"/>
      <c r="BZ87" s="289"/>
      <c r="CA87" s="283"/>
      <c r="CB87" s="307"/>
      <c r="CC87" s="842"/>
      <c r="CD87" s="307"/>
      <c r="CE87" s="844"/>
      <c r="CF87" s="307"/>
      <c r="CG87" s="844"/>
      <c r="CH87" s="307"/>
      <c r="CI87" s="307"/>
      <c r="CJ87" s="282"/>
      <c r="CK87" s="283"/>
      <c r="CL87" s="289"/>
      <c r="CM87" s="283"/>
      <c r="CN87" s="307"/>
      <c r="CO87" s="306"/>
      <c r="CP87" s="50"/>
      <c r="CQ87" s="3"/>
      <c r="CR87" s="3"/>
      <c r="CS87" s="3"/>
      <c r="CT87" s="3"/>
      <c r="CU87" s="38" t="s">
        <v>101</v>
      </c>
      <c r="CV87" s="363" t="e">
        <f>CV$41</f>
        <v>#REF!</v>
      </c>
      <c r="CW87" s="582" t="e">
        <f>CW$41</f>
        <v>#REF!</v>
      </c>
      <c r="CX87" s="581" t="e">
        <f>CV$41</f>
        <v>#REF!</v>
      </c>
      <c r="CY87" s="790" t="e">
        <f>CW$41</f>
        <v>#REF!</v>
      </c>
      <c r="CZ87" s="782" t="e">
        <f>CV$41</f>
        <v>#REF!</v>
      </c>
      <c r="DA87" s="783" t="e">
        <f>CW$41</f>
        <v>#REF!</v>
      </c>
      <c r="DB87" s="780" t="e">
        <f>DB$41</f>
        <v>#REF!</v>
      </c>
      <c r="DC87" s="582" t="e">
        <f>DC$41</f>
        <v>#REF!</v>
      </c>
      <c r="DD87" s="581" t="e">
        <f>DB$41</f>
        <v>#REF!</v>
      </c>
      <c r="DE87" s="790" t="e">
        <f>DC$41</f>
        <v>#REF!</v>
      </c>
      <c r="DF87" s="782" t="e">
        <f>DB$41</f>
        <v>#REF!</v>
      </c>
      <c r="DG87" s="783" t="e">
        <f>DC$41</f>
        <v>#REF!</v>
      </c>
      <c r="DH87" s="363" t="e">
        <f>DH$41</f>
        <v>#REF!</v>
      </c>
      <c r="DI87" s="582" t="e">
        <f>DI$41</f>
        <v>#REF!</v>
      </c>
      <c r="DJ87" s="581" t="e">
        <f>DH$41</f>
        <v>#REF!</v>
      </c>
      <c r="DK87" s="790" t="e">
        <f>DI$41</f>
        <v>#REF!</v>
      </c>
      <c r="DL87" s="782" t="e">
        <f>DH$41</f>
        <v>#REF!</v>
      </c>
      <c r="DM87" s="783" t="e">
        <f>DI$41</f>
        <v>#REF!</v>
      </c>
      <c r="DN87" s="868" t="e">
        <f>DN$41</f>
        <v>#REF!</v>
      </c>
      <c r="DO87" s="870" t="e">
        <f>DO$41</f>
        <v>#REF!</v>
      </c>
      <c r="DP87" s="871" t="e">
        <f>DN$41</f>
        <v>#REF!</v>
      </c>
      <c r="DQ87" s="790" t="e">
        <f>DO$41</f>
        <v>#REF!</v>
      </c>
      <c r="DR87" s="782" t="e">
        <f>DN$41</f>
        <v>#REF!</v>
      </c>
      <c r="DS87" s="783" t="e">
        <f>DO$41</f>
        <v>#REF!</v>
      </c>
      <c r="DT87" s="363" t="e">
        <f>DT$41</f>
        <v>#REF!</v>
      </c>
      <c r="DU87" s="582" t="e">
        <f>DU$41</f>
        <v>#REF!</v>
      </c>
      <c r="DV87" s="581" t="e">
        <f>DT$41</f>
        <v>#REF!</v>
      </c>
      <c r="DW87" s="790" t="e">
        <f>DU$41</f>
        <v>#REF!</v>
      </c>
      <c r="DX87" s="782" t="e">
        <f>DT$41</f>
        <v>#REF!</v>
      </c>
      <c r="DY87" s="783" t="e">
        <f>DU$41</f>
        <v>#REF!</v>
      </c>
      <c r="DZ87" s="3"/>
      <c r="EA87" s="295"/>
      <c r="EB87" s="10"/>
      <c r="EC87" s="621" t="e">
        <f>EC85&amp;ED85&amp;EE85&amp;EF85&amp;EG85&amp;EH85</f>
        <v>#REF!</v>
      </c>
      <c r="ED87" s="10"/>
      <c r="EE87" s="10"/>
      <c r="EF87" s="10"/>
      <c r="EG87" s="10"/>
      <c r="EH87" s="10"/>
      <c r="EI87" s="50"/>
      <c r="EJ87" s="295"/>
      <c r="EK87" s="10"/>
      <c r="EL87" s="621" t="e">
        <f>EL85&amp;EM85&amp;EN85&amp;EO85&amp;EP85&amp;EQ85</f>
        <v>#REF!</v>
      </c>
      <c r="EM87" s="10"/>
      <c r="EN87" s="10"/>
      <c r="EO87" s="10"/>
      <c r="EP87" s="10"/>
      <c r="EQ87" s="10"/>
      <c r="ER87" s="50"/>
      <c r="ES87" s="295"/>
      <c r="ET87" s="10"/>
      <c r="EU87" s="621" t="e">
        <f>EU85&amp;EV85&amp;EW85&amp;EX85&amp;EY85&amp;EZ85</f>
        <v>#REF!</v>
      </c>
      <c r="EV87" s="10"/>
      <c r="EW87" s="10"/>
      <c r="EX87" s="10"/>
      <c r="EY87" s="10"/>
      <c r="EZ87" s="10"/>
      <c r="FA87" s="50"/>
      <c r="FB87" s="3"/>
      <c r="FC87" s="323"/>
      <c r="FD87" s="10"/>
      <c r="FE87" s="621" t="e">
        <f>FE85&amp;FF85&amp;FG85&amp;FH85&amp;FI85&amp;FJ85</f>
        <v>#REF!</v>
      </c>
      <c r="FF87" s="10"/>
      <c r="FG87" s="10"/>
      <c r="FH87" s="10"/>
      <c r="FI87" s="10"/>
      <c r="FJ87" s="10"/>
      <c r="FK87" s="324"/>
      <c r="FL87" s="323"/>
      <c r="FM87" s="10"/>
      <c r="FN87" s="621" t="e">
        <f>FN85&amp;FO85&amp;FP85&amp;FQ85&amp;FR85&amp;FS85</f>
        <v>#REF!</v>
      </c>
      <c r="FO87" s="10"/>
      <c r="FP87" s="10"/>
      <c r="FQ87" s="10"/>
      <c r="FR87" s="10"/>
      <c r="FS87" s="10"/>
      <c r="FT87" s="324"/>
      <c r="FU87" s="3"/>
      <c r="FV87" s="3"/>
      <c r="FW87" s="3"/>
      <c r="FX87" s="3"/>
      <c r="FY87" s="3"/>
      <c r="FZ87" s="3"/>
      <c r="GA87" s="3"/>
      <c r="GB87" s="3"/>
      <c r="GC87" s="3"/>
      <c r="GD87" s="323"/>
      <c r="GE87" s="10"/>
      <c r="GF87" s="621" t="e">
        <f>GF85&amp;GG85&amp;GH85&amp;GI85&amp;GJ85&amp;GK85</f>
        <v>#REF!</v>
      </c>
      <c r="GG87" s="10"/>
      <c r="GH87" s="10"/>
      <c r="GI87" s="10"/>
      <c r="GJ87" s="10"/>
      <c r="GK87" s="10"/>
      <c r="GL87" s="324"/>
      <c r="GM87" s="323"/>
      <c r="GN87" s="10"/>
      <c r="GO87" s="621" t="e">
        <f>GO85&amp;GP85&amp;GQ85&amp;GR85&amp;GS85&amp;GT85</f>
        <v>#REF!</v>
      </c>
      <c r="GP87" s="10"/>
      <c r="GQ87" s="10"/>
      <c r="GR87" s="10"/>
      <c r="GS87" s="10"/>
      <c r="GT87" s="10"/>
      <c r="GU87" s="324"/>
    </row>
    <row r="88" spans="1:203" ht="13.5" x14ac:dyDescent="0.2">
      <c r="A88" s="3" t="s">
        <v>11233</v>
      </c>
      <c r="B88" s="3" t="s">
        <v>11286</v>
      </c>
      <c r="C88" s="3" t="s">
        <v>11275</v>
      </c>
      <c r="E88" s="296"/>
      <c r="F88" s="48"/>
      <c r="G88" s="48"/>
      <c r="H88" s="48"/>
      <c r="I88" s="48"/>
      <c r="J88" s="48"/>
      <c r="K88" s="48"/>
      <c r="L88" s="48"/>
      <c r="M88" s="72"/>
      <c r="N88" s="296"/>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296"/>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72"/>
      <c r="BP88" s="295"/>
      <c r="BQ88" s="10"/>
      <c r="BR88" s="281"/>
      <c r="BS88" s="280"/>
      <c r="BT88" s="288"/>
      <c r="BU88" s="280"/>
      <c r="BV88" s="305"/>
      <c r="BW88" s="305"/>
      <c r="BX88" s="281"/>
      <c r="BY88" s="280"/>
      <c r="BZ88" s="288"/>
      <c r="CA88" s="280"/>
      <c r="CB88" s="305"/>
      <c r="CC88" s="805"/>
      <c r="CD88" s="305"/>
      <c r="CE88" s="809"/>
      <c r="CF88" s="305"/>
      <c r="CG88" s="809"/>
      <c r="CH88" s="305"/>
      <c r="CI88" s="305"/>
      <c r="CJ88" s="281"/>
      <c r="CK88" s="280"/>
      <c r="CL88" s="288"/>
      <c r="CM88" s="280"/>
      <c r="CN88" s="305"/>
      <c r="CO88" s="304"/>
      <c r="CP88" s="50"/>
      <c r="CQ88" s="3"/>
      <c r="CR88" s="3"/>
      <c r="CS88" s="3"/>
      <c r="CT88" s="3"/>
      <c r="CU88" s="38" t="s">
        <v>101</v>
      </c>
      <c r="CV88" s="872" t="e">
        <f>CV$42</f>
        <v>#REF!</v>
      </c>
      <c r="CW88" s="873" t="e">
        <f>CW$42</f>
        <v>#REF!</v>
      </c>
      <c r="CX88" s="828" t="e">
        <f>CV$42</f>
        <v>#REF!</v>
      </c>
      <c r="CY88" s="825" t="e">
        <f>CW$42</f>
        <v>#REF!</v>
      </c>
      <c r="CZ88" s="784" t="e">
        <f>CV$42</f>
        <v>#REF!</v>
      </c>
      <c r="DA88" s="785" t="e">
        <f>CW$42</f>
        <v>#REF!</v>
      </c>
      <c r="DB88" s="874" t="e">
        <f>DB$42</f>
        <v>#REF!</v>
      </c>
      <c r="DC88" s="873" t="e">
        <f>DC$42</f>
        <v>#REF!</v>
      </c>
      <c r="DD88" s="828" t="e">
        <f>DB$42</f>
        <v>#REF!</v>
      </c>
      <c r="DE88" s="825" t="e">
        <f>DC$42</f>
        <v>#REF!</v>
      </c>
      <c r="DF88" s="784" t="e">
        <f>DB$42</f>
        <v>#REF!</v>
      </c>
      <c r="DG88" s="785" t="e">
        <f>DC$42</f>
        <v>#REF!</v>
      </c>
      <c r="DH88" s="874" t="e">
        <f>DH$42</f>
        <v>#REF!</v>
      </c>
      <c r="DI88" s="873" t="e">
        <f>DI$42</f>
        <v>#REF!</v>
      </c>
      <c r="DJ88" s="828" t="e">
        <f>DH$42</f>
        <v>#REF!</v>
      </c>
      <c r="DK88" s="825" t="e">
        <f>DI$42</f>
        <v>#REF!</v>
      </c>
      <c r="DL88" s="784" t="e">
        <f>DH$42</f>
        <v>#REF!</v>
      </c>
      <c r="DM88" s="785" t="e">
        <f>DI$42</f>
        <v>#REF!</v>
      </c>
      <c r="DN88" s="874" t="e">
        <f>DN$42</f>
        <v>#REF!</v>
      </c>
      <c r="DO88" s="873" t="e">
        <f>DO$42</f>
        <v>#REF!</v>
      </c>
      <c r="DP88" s="828" t="e">
        <f>DN$42</f>
        <v>#REF!</v>
      </c>
      <c r="DQ88" s="825" t="e">
        <f>DO$42</f>
        <v>#REF!</v>
      </c>
      <c r="DR88" s="784" t="e">
        <f>DN$42</f>
        <v>#REF!</v>
      </c>
      <c r="DS88" s="785" t="e">
        <f>DO$42</f>
        <v>#REF!</v>
      </c>
      <c r="DT88" s="874" t="e">
        <f>DT$42</f>
        <v>#REF!</v>
      </c>
      <c r="DU88" s="873" t="e">
        <f>DU$42</f>
        <v>#REF!</v>
      </c>
      <c r="DV88" s="828" t="e">
        <f>DT$42</f>
        <v>#REF!</v>
      </c>
      <c r="DW88" s="825" t="e">
        <f>DU$42</f>
        <v>#REF!</v>
      </c>
      <c r="DX88" s="784" t="e">
        <f>DT$42</f>
        <v>#REF!</v>
      </c>
      <c r="DY88" s="785" t="e">
        <f>DU$42</f>
        <v>#REF!</v>
      </c>
      <c r="DZ88" s="3"/>
      <c r="EA88" s="296"/>
      <c r="EB88" s="48"/>
      <c r="EC88" s="48"/>
      <c r="ED88" s="48"/>
      <c r="EE88" s="48"/>
      <c r="EF88" s="48"/>
      <c r="EG88" s="48"/>
      <c r="EH88" s="48"/>
      <c r="EI88" s="72"/>
      <c r="EJ88" s="296"/>
      <c r="EK88" s="48"/>
      <c r="EL88" s="48"/>
      <c r="EM88" s="48"/>
      <c r="EN88" s="48"/>
      <c r="EO88" s="48"/>
      <c r="EP88" s="48"/>
      <c r="EQ88" s="48"/>
      <c r="ER88" s="72"/>
      <c r="ES88" s="296"/>
      <c r="ET88" s="48"/>
      <c r="EU88" s="48"/>
      <c r="EV88" s="48"/>
      <c r="EW88" s="48"/>
      <c r="EX88" s="48"/>
      <c r="EY88" s="48"/>
      <c r="EZ88" s="48"/>
      <c r="FA88" s="72"/>
      <c r="FB88" s="3"/>
      <c r="FC88" s="326"/>
      <c r="FD88" s="327"/>
      <c r="FE88" s="327"/>
      <c r="FF88" s="327"/>
      <c r="FG88" s="327"/>
      <c r="FH88" s="327"/>
      <c r="FI88" s="327"/>
      <c r="FJ88" s="327"/>
      <c r="FK88" s="328"/>
      <c r="FL88" s="326"/>
      <c r="FM88" s="327"/>
      <c r="FN88" s="327"/>
      <c r="FO88" s="327"/>
      <c r="FP88" s="327"/>
      <c r="FQ88" s="327"/>
      <c r="FR88" s="327"/>
      <c r="FS88" s="327"/>
      <c r="FT88" s="328"/>
      <c r="FU88" s="3"/>
      <c r="FV88" s="3"/>
      <c r="FW88" s="3"/>
      <c r="FX88" s="3"/>
      <c r="FY88" s="3"/>
      <c r="FZ88" s="3"/>
      <c r="GA88" s="3"/>
      <c r="GB88" s="3"/>
      <c r="GC88" s="3"/>
      <c r="GD88" s="326"/>
      <c r="GE88" s="327"/>
      <c r="GF88" s="327"/>
      <c r="GG88" s="327"/>
      <c r="GH88" s="327"/>
      <c r="GI88" s="327"/>
      <c r="GJ88" s="327"/>
      <c r="GK88" s="327"/>
      <c r="GL88" s="328"/>
      <c r="GM88" s="326"/>
      <c r="GN88" s="327"/>
      <c r="GO88" s="327"/>
      <c r="GP88" s="327"/>
      <c r="GQ88" s="327"/>
      <c r="GR88" s="327"/>
      <c r="GS88" s="327"/>
      <c r="GT88" s="327"/>
      <c r="GU88" s="328"/>
    </row>
    <row r="89" spans="1:203" ht="13.5" x14ac:dyDescent="0.2">
      <c r="A89" s="3" t="s">
        <v>11233</v>
      </c>
      <c r="B89" s="3" t="s">
        <v>11286</v>
      </c>
      <c r="C89" s="3" t="s">
        <v>11284</v>
      </c>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49"/>
      <c r="AO89" s="10"/>
      <c r="AP89" s="10"/>
      <c r="BO89" s="50"/>
      <c r="BP89" s="295"/>
      <c r="BQ89" s="10"/>
      <c r="BR89" s="281"/>
      <c r="BS89" s="280"/>
      <c r="BT89" s="288"/>
      <c r="BU89" s="280"/>
      <c r="BV89" s="305"/>
      <c r="BW89" s="305"/>
      <c r="BX89" s="281"/>
      <c r="BY89" s="280"/>
      <c r="BZ89" s="288"/>
      <c r="CA89" s="280"/>
      <c r="CB89" s="305"/>
      <c r="CC89" s="805"/>
      <c r="CD89" s="305"/>
      <c r="CE89" s="809"/>
      <c r="CF89" s="305"/>
      <c r="CG89" s="809"/>
      <c r="CH89" s="305"/>
      <c r="CI89" s="305"/>
      <c r="CJ89" s="281"/>
      <c r="CK89" s="280"/>
      <c r="CL89" s="288"/>
      <c r="CM89" s="280"/>
      <c r="CN89" s="305"/>
      <c r="CO89" s="304"/>
      <c r="CP89" s="50"/>
      <c r="CQ89" s="3"/>
      <c r="CR89" s="3"/>
      <c r="CS89" s="3"/>
      <c r="CT89" s="3"/>
      <c r="CU89" s="38" t="s">
        <v>101</v>
      </c>
      <c r="CV89" s="393" t="e">
        <f>CV$43</f>
        <v>#REF!</v>
      </c>
      <c r="CW89" s="779" t="e">
        <f>CW$43</f>
        <v>#REF!</v>
      </c>
      <c r="CX89" s="778" t="e">
        <f>CV$43</f>
        <v>#REF!</v>
      </c>
      <c r="CY89" s="791" t="e">
        <f>CW$43</f>
        <v>#REF!</v>
      </c>
      <c r="CZ89" s="786" t="e">
        <f>CV$43</f>
        <v>#REF!</v>
      </c>
      <c r="DA89" s="787" t="e">
        <f>CW$43</f>
        <v>#REF!</v>
      </c>
      <c r="DB89" s="781" t="e">
        <f>DB$43</f>
        <v>#REF!</v>
      </c>
      <c r="DC89" s="779" t="e">
        <f>DC$43</f>
        <v>#REF!</v>
      </c>
      <c r="DD89" s="778" t="e">
        <f>DB$43</f>
        <v>#REF!</v>
      </c>
      <c r="DE89" s="791" t="e">
        <f>DC$43</f>
        <v>#REF!</v>
      </c>
      <c r="DF89" s="786" t="e">
        <f>DB$43</f>
        <v>#REF!</v>
      </c>
      <c r="DG89" s="787" t="e">
        <f>DC$43</f>
        <v>#REF!</v>
      </c>
      <c r="DH89" s="393" t="e">
        <f>DH$43</f>
        <v>#REF!</v>
      </c>
      <c r="DI89" s="779" t="e">
        <f>DI$43</f>
        <v>#REF!</v>
      </c>
      <c r="DJ89" s="778" t="e">
        <f>DH$43</f>
        <v>#REF!</v>
      </c>
      <c r="DK89" s="791" t="e">
        <f>DI$43</f>
        <v>#REF!</v>
      </c>
      <c r="DL89" s="786" t="e">
        <f>DH$43</f>
        <v>#REF!</v>
      </c>
      <c r="DM89" s="787" t="e">
        <f>DI$43</f>
        <v>#REF!</v>
      </c>
      <c r="DN89" s="875" t="e">
        <f>DN$43</f>
        <v>#REF!</v>
      </c>
      <c r="DO89" s="877" t="e">
        <f>DO$43</f>
        <v>#REF!</v>
      </c>
      <c r="DP89" s="878" t="e">
        <f>DN$43</f>
        <v>#REF!</v>
      </c>
      <c r="DQ89" s="791" t="e">
        <f>DO$43</f>
        <v>#REF!</v>
      </c>
      <c r="DR89" s="786" t="e">
        <f>DN$43</f>
        <v>#REF!</v>
      </c>
      <c r="DS89" s="787" t="e">
        <f>DO$43</f>
        <v>#REF!</v>
      </c>
      <c r="DT89" s="393" t="e">
        <f>DT$43</f>
        <v>#REF!</v>
      </c>
      <c r="DU89" s="779" t="e">
        <f>DU$43</f>
        <v>#REF!</v>
      </c>
      <c r="DV89" s="778" t="e">
        <f>DT$43</f>
        <v>#REF!</v>
      </c>
      <c r="DW89" s="791" t="e">
        <f>DU$43</f>
        <v>#REF!</v>
      </c>
      <c r="DX89" s="786" t="e">
        <f>DT$43</f>
        <v>#REF!</v>
      </c>
      <c r="DY89" s="787" t="e">
        <f>DU$43</f>
        <v>#REF!</v>
      </c>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row>
    <row r="90" spans="1:203" ht="13.5" x14ac:dyDescent="0.2">
      <c r="A90" s="3" t="s">
        <v>11233</v>
      </c>
      <c r="B90" s="3" t="s">
        <v>11286</v>
      </c>
      <c r="C90" s="3" t="s">
        <v>11325</v>
      </c>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10"/>
      <c r="AO90" s="10"/>
      <c r="AP90" s="10"/>
      <c r="BO90" s="50"/>
      <c r="BP90" s="295"/>
      <c r="BQ90" s="10"/>
      <c r="BR90" s="281"/>
      <c r="BS90" s="280"/>
      <c r="BT90" s="288"/>
      <c r="BU90" s="280"/>
      <c r="BV90" s="305"/>
      <c r="BW90" s="305"/>
      <c r="BX90" s="281"/>
      <c r="BY90" s="280"/>
      <c r="BZ90" s="288"/>
      <c r="CA90" s="280"/>
      <c r="CB90" s="305"/>
      <c r="CC90" s="805"/>
      <c r="CD90" s="305"/>
      <c r="CE90" s="809"/>
      <c r="CF90" s="305"/>
      <c r="CG90" s="809"/>
      <c r="CH90" s="305"/>
      <c r="CI90" s="305"/>
      <c r="CJ90" s="281"/>
      <c r="CK90" s="280"/>
      <c r="CL90" s="288"/>
      <c r="CM90" s="280"/>
      <c r="CN90" s="305"/>
      <c r="CO90" s="304"/>
      <c r="CP90" s="50"/>
      <c r="CQ90" s="3"/>
      <c r="CR90" s="3"/>
      <c r="CS90" s="3"/>
      <c r="CT90" s="3"/>
      <c r="CU90" s="38" t="s">
        <v>101</v>
      </c>
      <c r="CV90" s="879" t="e">
        <f>CV$44</f>
        <v>#REF!</v>
      </c>
      <c r="CW90" s="880" t="e">
        <f>CW$44</f>
        <v>#REF!</v>
      </c>
      <c r="CX90" s="829" t="e">
        <f>CV$44</f>
        <v>#REF!</v>
      </c>
      <c r="CY90" s="826" t="e">
        <f>CW$44</f>
        <v>#REF!</v>
      </c>
      <c r="CZ90" s="788" t="e">
        <f>CV$44</f>
        <v>#REF!</v>
      </c>
      <c r="DA90" s="789" t="e">
        <f>CW$44</f>
        <v>#REF!</v>
      </c>
      <c r="DB90" s="881" t="e">
        <f>DB$44</f>
        <v>#REF!</v>
      </c>
      <c r="DC90" s="880" t="e">
        <f>DC$44</f>
        <v>#REF!</v>
      </c>
      <c r="DD90" s="829" t="e">
        <f>DB$44</f>
        <v>#REF!</v>
      </c>
      <c r="DE90" s="826" t="e">
        <f>DC$44</f>
        <v>#REF!</v>
      </c>
      <c r="DF90" s="788" t="e">
        <f>DB$44</f>
        <v>#REF!</v>
      </c>
      <c r="DG90" s="789" t="e">
        <f>DC$44</f>
        <v>#REF!</v>
      </c>
      <c r="DH90" s="879" t="e">
        <f>DH$44</f>
        <v>#REF!</v>
      </c>
      <c r="DI90" s="880" t="e">
        <f>DI$44</f>
        <v>#REF!</v>
      </c>
      <c r="DJ90" s="829" t="e">
        <f>DH$44</f>
        <v>#REF!</v>
      </c>
      <c r="DK90" s="826" t="e">
        <f>DI$44</f>
        <v>#REF!</v>
      </c>
      <c r="DL90" s="788" t="e">
        <f>DH$44</f>
        <v>#REF!</v>
      </c>
      <c r="DM90" s="789" t="e">
        <f>DI$44</f>
        <v>#REF!</v>
      </c>
      <c r="DN90" s="879" t="e">
        <f>DN$44</f>
        <v>#REF!</v>
      </c>
      <c r="DO90" s="880" t="e">
        <f>DO$44</f>
        <v>#REF!</v>
      </c>
      <c r="DP90" s="829" t="e">
        <f>DN$44</f>
        <v>#REF!</v>
      </c>
      <c r="DQ90" s="826" t="e">
        <f>DO$44</f>
        <v>#REF!</v>
      </c>
      <c r="DR90" s="788" t="e">
        <f>DN$44</f>
        <v>#REF!</v>
      </c>
      <c r="DS90" s="789" t="e">
        <f>DO$44</f>
        <v>#REF!</v>
      </c>
      <c r="DT90" s="879" t="e">
        <f>DT$44</f>
        <v>#REF!</v>
      </c>
      <c r="DU90" s="880" t="e">
        <f>DU$44</f>
        <v>#REF!</v>
      </c>
      <c r="DV90" s="829" t="e">
        <f>DT$44</f>
        <v>#REF!</v>
      </c>
      <c r="DW90" s="826" t="e">
        <f>DU$44</f>
        <v>#REF!</v>
      </c>
      <c r="DX90" s="788" t="e">
        <f>DT$44</f>
        <v>#REF!</v>
      </c>
      <c r="DY90" s="789" t="e">
        <f>DU$44</f>
        <v>#REF!</v>
      </c>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row>
    <row r="91" spans="1:203" ht="13.5" x14ac:dyDescent="0.2">
      <c r="A91" s="3" t="s">
        <v>11233</v>
      </c>
      <c r="B91" s="3" t="s">
        <v>11286</v>
      </c>
      <c r="C91" s="3" t="s">
        <v>11326</v>
      </c>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10"/>
      <c r="AO91" s="10"/>
      <c r="AP91" s="10"/>
      <c r="BO91" s="50"/>
      <c r="BP91" s="295"/>
      <c r="BQ91" s="10"/>
      <c r="BR91" s="284"/>
      <c r="BS91" s="285"/>
      <c r="BT91" s="308"/>
      <c r="BU91" s="285"/>
      <c r="BV91" s="310"/>
      <c r="BW91" s="310"/>
      <c r="BX91" s="284"/>
      <c r="BY91" s="285"/>
      <c r="BZ91" s="308"/>
      <c r="CA91" s="285"/>
      <c r="CB91" s="310"/>
      <c r="CC91" s="816"/>
      <c r="CD91" s="310"/>
      <c r="CE91" s="815"/>
      <c r="CF91" s="310"/>
      <c r="CG91" s="815"/>
      <c r="CH91" s="310"/>
      <c r="CI91" s="310"/>
      <c r="CJ91" s="284"/>
      <c r="CK91" s="285"/>
      <c r="CL91" s="308"/>
      <c r="CM91" s="285"/>
      <c r="CN91" s="310"/>
      <c r="CO91" s="309"/>
      <c r="CP91" s="50"/>
      <c r="CQ91" s="3"/>
      <c r="CR91" s="3"/>
      <c r="CS91" s="3"/>
      <c r="CT91" s="3"/>
      <c r="CU91" s="38" t="s">
        <v>101</v>
      </c>
      <c r="CV91" s="363" t="e">
        <f>CV$41</f>
        <v>#REF!</v>
      </c>
      <c r="CW91" s="582" t="e">
        <f>CW$41</f>
        <v>#REF!</v>
      </c>
      <c r="CX91" s="581" t="e">
        <f>CV$41</f>
        <v>#REF!</v>
      </c>
      <c r="CY91" s="790" t="e">
        <f>CW$41</f>
        <v>#REF!</v>
      </c>
      <c r="CZ91" s="782" t="e">
        <f>CV$41</f>
        <v>#REF!</v>
      </c>
      <c r="DA91" s="783" t="e">
        <f>CW$41</f>
        <v>#REF!</v>
      </c>
      <c r="DB91" s="780" t="e">
        <f>DB$41</f>
        <v>#REF!</v>
      </c>
      <c r="DC91" s="582" t="e">
        <f>DC$41</f>
        <v>#REF!</v>
      </c>
      <c r="DD91" s="581" t="e">
        <f>DB$41</f>
        <v>#REF!</v>
      </c>
      <c r="DE91" s="790" t="e">
        <f>DC$41</f>
        <v>#REF!</v>
      </c>
      <c r="DF91" s="782" t="e">
        <f>DB$41</f>
        <v>#REF!</v>
      </c>
      <c r="DG91" s="783" t="e">
        <f>DC$41</f>
        <v>#REF!</v>
      </c>
      <c r="DH91" s="363" t="e">
        <f>DH$41</f>
        <v>#REF!</v>
      </c>
      <c r="DI91" s="582" t="e">
        <f>DI$41</f>
        <v>#REF!</v>
      </c>
      <c r="DJ91" s="581" t="e">
        <f>DH$41</f>
        <v>#REF!</v>
      </c>
      <c r="DK91" s="790" t="e">
        <f>DI$41</f>
        <v>#REF!</v>
      </c>
      <c r="DL91" s="782" t="e">
        <f>DH$41</f>
        <v>#REF!</v>
      </c>
      <c r="DM91" s="783" t="e">
        <f>DI$41</f>
        <v>#REF!</v>
      </c>
      <c r="DN91" s="868" t="e">
        <f>DN$41</f>
        <v>#REF!</v>
      </c>
      <c r="DO91" s="870" t="e">
        <f>DO$41</f>
        <v>#REF!</v>
      </c>
      <c r="DP91" s="871" t="e">
        <f>DN$41</f>
        <v>#REF!</v>
      </c>
      <c r="DQ91" s="790" t="e">
        <f>DO$41</f>
        <v>#REF!</v>
      </c>
      <c r="DR91" s="782" t="e">
        <f>DN$41</f>
        <v>#REF!</v>
      </c>
      <c r="DS91" s="783" t="e">
        <f>DO$41</f>
        <v>#REF!</v>
      </c>
      <c r="DT91" s="363" t="e">
        <f>DT$41</f>
        <v>#REF!</v>
      </c>
      <c r="DU91" s="582" t="e">
        <f>DU$41</f>
        <v>#REF!</v>
      </c>
      <c r="DV91" s="581" t="e">
        <f>DT$41</f>
        <v>#REF!</v>
      </c>
      <c r="DW91" s="790" t="e">
        <f>DU$41</f>
        <v>#REF!</v>
      </c>
      <c r="DX91" s="782" t="e">
        <f>DT$41</f>
        <v>#REF!</v>
      </c>
      <c r="DY91" s="783" t="e">
        <f>DU$41</f>
        <v>#REF!</v>
      </c>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row>
    <row r="92" spans="1:203" ht="13.5" x14ac:dyDescent="0.2">
      <c r="A92" s="3" t="s">
        <v>11233</v>
      </c>
      <c r="B92" s="3"/>
      <c r="C92" s="3" t="s">
        <v>11023</v>
      </c>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50"/>
      <c r="BP92" s="295"/>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50"/>
      <c r="CQ92" s="3"/>
      <c r="CR92" s="3"/>
      <c r="CS92" s="3"/>
      <c r="CT92" s="3"/>
      <c r="CU92" s="38" t="s">
        <v>101</v>
      </c>
      <c r="CV92" s="872" t="e">
        <f>CV$42</f>
        <v>#REF!</v>
      </c>
      <c r="CW92" s="873" t="e">
        <f>CW$42</f>
        <v>#REF!</v>
      </c>
      <c r="CX92" s="828" t="e">
        <f>CV$42</f>
        <v>#REF!</v>
      </c>
      <c r="CY92" s="825" t="e">
        <f>CW$42</f>
        <v>#REF!</v>
      </c>
      <c r="CZ92" s="784" t="e">
        <f>CV$42</f>
        <v>#REF!</v>
      </c>
      <c r="DA92" s="785" t="e">
        <f>CW$42</f>
        <v>#REF!</v>
      </c>
      <c r="DB92" s="874" t="e">
        <f>DB$42</f>
        <v>#REF!</v>
      </c>
      <c r="DC92" s="873" t="e">
        <f>DC$42</f>
        <v>#REF!</v>
      </c>
      <c r="DD92" s="828" t="e">
        <f>DB$42</f>
        <v>#REF!</v>
      </c>
      <c r="DE92" s="825" t="e">
        <f>DC$42</f>
        <v>#REF!</v>
      </c>
      <c r="DF92" s="784" t="e">
        <f>DB$42</f>
        <v>#REF!</v>
      </c>
      <c r="DG92" s="785" t="e">
        <f>DC$42</f>
        <v>#REF!</v>
      </c>
      <c r="DH92" s="874" t="e">
        <f>DH$42</f>
        <v>#REF!</v>
      </c>
      <c r="DI92" s="873" t="e">
        <f>DI$42</f>
        <v>#REF!</v>
      </c>
      <c r="DJ92" s="828" t="e">
        <f>DH$42</f>
        <v>#REF!</v>
      </c>
      <c r="DK92" s="825" t="e">
        <f>DI$42</f>
        <v>#REF!</v>
      </c>
      <c r="DL92" s="784" t="e">
        <f>DH$42</f>
        <v>#REF!</v>
      </c>
      <c r="DM92" s="785" t="e">
        <f>DI$42</f>
        <v>#REF!</v>
      </c>
      <c r="DN92" s="874" t="e">
        <f>DN$42</f>
        <v>#REF!</v>
      </c>
      <c r="DO92" s="873" t="e">
        <f>DO$42</f>
        <v>#REF!</v>
      </c>
      <c r="DP92" s="828" t="e">
        <f>DN$42</f>
        <v>#REF!</v>
      </c>
      <c r="DQ92" s="825" t="e">
        <f>DO$42</f>
        <v>#REF!</v>
      </c>
      <c r="DR92" s="784" t="e">
        <f>DN$42</f>
        <v>#REF!</v>
      </c>
      <c r="DS92" s="785" t="e">
        <f>DO$42</f>
        <v>#REF!</v>
      </c>
      <c r="DT92" s="874" t="e">
        <f>DT$42</f>
        <v>#REF!</v>
      </c>
      <c r="DU92" s="873" t="e">
        <f>DU$42</f>
        <v>#REF!</v>
      </c>
      <c r="DV92" s="828" t="e">
        <f>DT$42</f>
        <v>#REF!</v>
      </c>
      <c r="DW92" s="825" t="e">
        <f>DU$42</f>
        <v>#REF!</v>
      </c>
      <c r="DX92" s="784" t="e">
        <f>DT$42</f>
        <v>#REF!</v>
      </c>
      <c r="DY92" s="785" t="e">
        <f>DU$42</f>
        <v>#REF!</v>
      </c>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row>
    <row r="93" spans="1:203" ht="13.5" x14ac:dyDescent="0.2">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BP93" s="295"/>
      <c r="BQ93" s="10"/>
      <c r="BR93" s="821" t="e">
        <f>BR20&amp;BR21&amp;BR22&amp;BR23&amp;BR24&amp;BR25&amp;BR26&amp;BR27&amp;BR28&amp;BR29&amp;BR30&amp;BR31&amp;BR32&amp;BR33&amp;BR34&amp;BR35&amp;BR36&amp;BR37&amp;BR38&amp;BR39&amp;BR40&amp;BR41&amp;BR42&amp;BR43&amp;BR44&amp;BR45&amp;BR46&amp;BR47&amp;BR48&amp;BR49&amp;BR50&amp;BR51&amp;BR52&amp;BR53&amp;BR54&amp;BR55&amp;BR56&amp;BR57&amp;BR58&amp;BR59&amp;BR60&amp;BR61&amp;BR62&amp;BR63&amp;BR64&amp;BR65&amp;BR66&amp;BR67&amp;BR68&amp;BR69&amp;BR70&amp;BR71&amp;BR72&amp;BR73&amp;BR74&amp;BR75&amp;BR76&amp;BR77&amp;BR78&amp;BR79&amp;BR80&amp;BR81&amp;BR82&amp;BR83&amp;BR84&amp;BR85&amp;BR86&amp;BR87&amp;BR88&amp;BR89&amp;BR90&amp;BR91</f>
        <v>#REF!</v>
      </c>
      <c r="BS93" s="797" t="e">
        <f t="shared" ref="BS93:CO93" si="20">BS20&amp;BS21&amp;BS22&amp;BS23&amp;BS24&amp;BS25&amp;BS26&amp;BS27&amp;BS28&amp;BS29&amp;BS30&amp;BS31&amp;BS32&amp;BS33&amp;BS34&amp;BS35&amp;BS36&amp;BS37&amp;BS38&amp;BS39&amp;BS40&amp;BS41&amp;BS42&amp;BS43&amp;BS44&amp;BS45&amp;BS46&amp;BS47&amp;BS48&amp;BS49&amp;BS50&amp;BS51&amp;BS52&amp;BS53&amp;BS54&amp;BS55&amp;BS56&amp;BS57&amp;BS58&amp;BS59&amp;BS60&amp;BS61&amp;BS62&amp;BS63&amp;BS64&amp;BS65&amp;BS66&amp;BS67&amp;BS68&amp;BS69&amp;BS70&amp;BS71&amp;BS72&amp;BS73&amp;BS74&amp;BS75&amp;BS76&amp;BS77&amp;BS78&amp;BS79&amp;BS80&amp;BS81&amp;BS82&amp;BS83&amp;BS84&amp;BS85&amp;BS86&amp;BS87&amp;BS88&amp;BS89&amp;BS90&amp;BS91</f>
        <v>#REF!</v>
      </c>
      <c r="BT93" s="797" t="e">
        <f t="shared" si="20"/>
        <v>#REF!</v>
      </c>
      <c r="BU93" s="797" t="e">
        <f t="shared" si="20"/>
        <v>#REF!</v>
      </c>
      <c r="BV93" s="797" t="e">
        <f t="shared" si="20"/>
        <v>#REF!</v>
      </c>
      <c r="BW93" s="797" t="e">
        <f t="shared" si="20"/>
        <v>#REF!</v>
      </c>
      <c r="BX93" s="821" t="e">
        <f t="shared" si="20"/>
        <v>#REF!</v>
      </c>
      <c r="BY93" s="797" t="e">
        <f t="shared" si="20"/>
        <v>#REF!</v>
      </c>
      <c r="BZ93" s="797" t="e">
        <f t="shared" si="20"/>
        <v>#REF!</v>
      </c>
      <c r="CA93" s="797" t="e">
        <f t="shared" si="20"/>
        <v>#REF!</v>
      </c>
      <c r="CB93" s="797" t="e">
        <f t="shared" si="20"/>
        <v>#REF!</v>
      </c>
      <c r="CC93" s="797" t="e">
        <f t="shared" si="20"/>
        <v>#REF!</v>
      </c>
      <c r="CD93" s="821" t="e">
        <f t="shared" si="20"/>
        <v>#REF!</v>
      </c>
      <c r="CE93" s="797" t="e">
        <f t="shared" si="20"/>
        <v>#REF!</v>
      </c>
      <c r="CF93" s="797" t="e">
        <f t="shared" si="20"/>
        <v>#REF!</v>
      </c>
      <c r="CG93" s="797" t="e">
        <f t="shared" si="20"/>
        <v>#REF!</v>
      </c>
      <c r="CH93" s="797" t="e">
        <f t="shared" si="20"/>
        <v>#REF!</v>
      </c>
      <c r="CI93" s="797" t="e">
        <f t="shared" si="20"/>
        <v>#REF!</v>
      </c>
      <c r="CJ93" s="821" t="e">
        <f t="shared" si="20"/>
        <v>#REF!</v>
      </c>
      <c r="CK93" s="797" t="e">
        <f t="shared" si="20"/>
        <v>#REF!</v>
      </c>
      <c r="CL93" s="797" t="e">
        <f t="shared" si="20"/>
        <v>#REF!</v>
      </c>
      <c r="CM93" s="797" t="e">
        <f t="shared" si="20"/>
        <v>#REF!</v>
      </c>
      <c r="CN93" s="797" t="e">
        <f t="shared" si="20"/>
        <v>#REF!</v>
      </c>
      <c r="CO93" s="800" t="e">
        <f t="shared" si="20"/>
        <v>#REF!</v>
      </c>
      <c r="CP93" s="50"/>
      <c r="CQ93" s="3"/>
      <c r="CR93" s="3"/>
      <c r="CS93" s="3"/>
      <c r="CT93" s="3"/>
      <c r="CU93" s="38" t="s">
        <v>101</v>
      </c>
      <c r="CV93" s="393" t="e">
        <f>CV$43</f>
        <v>#REF!</v>
      </c>
      <c r="CW93" s="779" t="e">
        <f>CW$43</f>
        <v>#REF!</v>
      </c>
      <c r="CX93" s="778" t="e">
        <f>CV$43</f>
        <v>#REF!</v>
      </c>
      <c r="CY93" s="791" t="e">
        <f>CW$43</f>
        <v>#REF!</v>
      </c>
      <c r="CZ93" s="786" t="e">
        <f>CV$43</f>
        <v>#REF!</v>
      </c>
      <c r="DA93" s="787" t="e">
        <f>CW$43</f>
        <v>#REF!</v>
      </c>
      <c r="DB93" s="781" t="e">
        <f>DB$43</f>
        <v>#REF!</v>
      </c>
      <c r="DC93" s="779" t="e">
        <f>DC$43</f>
        <v>#REF!</v>
      </c>
      <c r="DD93" s="778" t="e">
        <f>DB$43</f>
        <v>#REF!</v>
      </c>
      <c r="DE93" s="791" t="e">
        <f>DC$43</f>
        <v>#REF!</v>
      </c>
      <c r="DF93" s="786" t="e">
        <f>DB$43</f>
        <v>#REF!</v>
      </c>
      <c r="DG93" s="787" t="e">
        <f>DC$43</f>
        <v>#REF!</v>
      </c>
      <c r="DH93" s="393" t="e">
        <f>DH$43</f>
        <v>#REF!</v>
      </c>
      <c r="DI93" s="779" t="e">
        <f>DI$43</f>
        <v>#REF!</v>
      </c>
      <c r="DJ93" s="778" t="e">
        <f>DH$43</f>
        <v>#REF!</v>
      </c>
      <c r="DK93" s="791" t="e">
        <f>DI$43</f>
        <v>#REF!</v>
      </c>
      <c r="DL93" s="786" t="e">
        <f>DH$43</f>
        <v>#REF!</v>
      </c>
      <c r="DM93" s="787" t="e">
        <f>DI$43</f>
        <v>#REF!</v>
      </c>
      <c r="DN93" s="875" t="e">
        <f>DN$43</f>
        <v>#REF!</v>
      </c>
      <c r="DO93" s="877" t="e">
        <f>DO$43</f>
        <v>#REF!</v>
      </c>
      <c r="DP93" s="878" t="e">
        <f>DN$43</f>
        <v>#REF!</v>
      </c>
      <c r="DQ93" s="791" t="e">
        <f>DO$43</f>
        <v>#REF!</v>
      </c>
      <c r="DR93" s="786" t="e">
        <f>DN$43</f>
        <v>#REF!</v>
      </c>
      <c r="DS93" s="787" t="e">
        <f>DO$43</f>
        <v>#REF!</v>
      </c>
      <c r="DT93" s="393" t="e">
        <f>DT$43</f>
        <v>#REF!</v>
      </c>
      <c r="DU93" s="779" t="e">
        <f>DU$43</f>
        <v>#REF!</v>
      </c>
      <c r="DV93" s="778" t="e">
        <f>DT$43</f>
        <v>#REF!</v>
      </c>
      <c r="DW93" s="791" t="e">
        <f>DU$43</f>
        <v>#REF!</v>
      </c>
      <c r="DX93" s="786" t="e">
        <f>DT$43</f>
        <v>#REF!</v>
      </c>
      <c r="DY93" s="787" t="e">
        <f>DU$43</f>
        <v>#REF!</v>
      </c>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row>
    <row r="94" spans="1:203" ht="13.5" x14ac:dyDescent="0.2">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BP94" s="295"/>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50"/>
      <c r="CQ94" s="3"/>
      <c r="CR94" s="3"/>
      <c r="CS94" s="3"/>
      <c r="CT94" s="3"/>
      <c r="CU94" s="38" t="s">
        <v>101</v>
      </c>
      <c r="CV94" s="879" t="e">
        <f>CV$44</f>
        <v>#REF!</v>
      </c>
      <c r="CW94" s="880" t="e">
        <f>CW$44</f>
        <v>#REF!</v>
      </c>
      <c r="CX94" s="829" t="e">
        <f>CV$44</f>
        <v>#REF!</v>
      </c>
      <c r="CY94" s="826" t="e">
        <f>CW$44</f>
        <v>#REF!</v>
      </c>
      <c r="CZ94" s="788" t="e">
        <f>CV$44</f>
        <v>#REF!</v>
      </c>
      <c r="DA94" s="789" t="e">
        <f>CW$44</f>
        <v>#REF!</v>
      </c>
      <c r="DB94" s="881" t="e">
        <f>DB$44</f>
        <v>#REF!</v>
      </c>
      <c r="DC94" s="880" t="e">
        <f>DC$44</f>
        <v>#REF!</v>
      </c>
      <c r="DD94" s="829" t="e">
        <f>DB$44</f>
        <v>#REF!</v>
      </c>
      <c r="DE94" s="826" t="e">
        <f>DC$44</f>
        <v>#REF!</v>
      </c>
      <c r="DF94" s="788" t="e">
        <f>DB$44</f>
        <v>#REF!</v>
      </c>
      <c r="DG94" s="789" t="e">
        <f>DC$44</f>
        <v>#REF!</v>
      </c>
      <c r="DH94" s="879" t="e">
        <f>DH$44</f>
        <v>#REF!</v>
      </c>
      <c r="DI94" s="880" t="e">
        <f>DI$44</f>
        <v>#REF!</v>
      </c>
      <c r="DJ94" s="829" t="e">
        <f>DH$44</f>
        <v>#REF!</v>
      </c>
      <c r="DK94" s="826" t="e">
        <f>DI$44</f>
        <v>#REF!</v>
      </c>
      <c r="DL94" s="788" t="e">
        <f>DH$44</f>
        <v>#REF!</v>
      </c>
      <c r="DM94" s="789" t="e">
        <f>DI$44</f>
        <v>#REF!</v>
      </c>
      <c r="DN94" s="879" t="e">
        <f>DN$44</f>
        <v>#REF!</v>
      </c>
      <c r="DO94" s="880" t="e">
        <f>DO$44</f>
        <v>#REF!</v>
      </c>
      <c r="DP94" s="829" t="e">
        <f>DN$44</f>
        <v>#REF!</v>
      </c>
      <c r="DQ94" s="826" t="e">
        <f>DO$44</f>
        <v>#REF!</v>
      </c>
      <c r="DR94" s="788" t="e">
        <f>DN$44</f>
        <v>#REF!</v>
      </c>
      <c r="DS94" s="789" t="e">
        <f>DO$44</f>
        <v>#REF!</v>
      </c>
      <c r="DT94" s="879" t="e">
        <f>DT$44</f>
        <v>#REF!</v>
      </c>
      <c r="DU94" s="880" t="e">
        <f>DU$44</f>
        <v>#REF!</v>
      </c>
      <c r="DV94" s="829" t="e">
        <f>DT$44</f>
        <v>#REF!</v>
      </c>
      <c r="DW94" s="826" t="e">
        <f>DU$44</f>
        <v>#REF!</v>
      </c>
      <c r="DX94" s="788" t="e">
        <f>DT$44</f>
        <v>#REF!</v>
      </c>
      <c r="DY94" s="789" t="e">
        <f>DU$44</f>
        <v>#REF!</v>
      </c>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row>
    <row r="95" spans="1:203" ht="13.5" x14ac:dyDescent="0.2">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BP95" s="295"/>
      <c r="BQ95" s="621" t="e">
        <f>BR95&amp;BX95&amp;CD95&amp;CJ95</f>
        <v>#REF!</v>
      </c>
      <c r="BR95" s="621" t="e">
        <f>BR93&amp;BS93&amp;BT93&amp;BU93&amp;BV93&amp;BW93</f>
        <v>#REF!</v>
      </c>
      <c r="BS95" s="10"/>
      <c r="BT95" s="10"/>
      <c r="BU95" s="10"/>
      <c r="BV95" s="10"/>
      <c r="BW95" s="10"/>
      <c r="BX95" s="621" t="e">
        <f>BX93&amp;BY93&amp;BZ93&amp;CA93&amp;CB93&amp;CC93</f>
        <v>#REF!</v>
      </c>
      <c r="BY95" s="10"/>
      <c r="BZ95" s="10"/>
      <c r="CA95" s="10"/>
      <c r="CB95" s="10"/>
      <c r="CC95" s="10"/>
      <c r="CD95" s="621" t="e">
        <f>CD93&amp;CE93&amp;CF93&amp;CG93&amp;CH93&amp;CI93</f>
        <v>#REF!</v>
      </c>
      <c r="CE95" s="10"/>
      <c r="CF95" s="10"/>
      <c r="CG95" s="10"/>
      <c r="CH95" s="10"/>
      <c r="CI95" s="10"/>
      <c r="CJ95" s="621" t="e">
        <f>CJ93&amp;CK93&amp;CL93&amp;CM93&amp;CN93&amp;CO93</f>
        <v>#REF!</v>
      </c>
      <c r="CK95" s="10"/>
      <c r="CL95" s="10"/>
      <c r="CM95" s="10"/>
      <c r="CN95" s="10"/>
      <c r="CO95" s="10"/>
      <c r="CP95" s="50"/>
      <c r="CQ95" s="3"/>
      <c r="CR95" s="3"/>
      <c r="CS95" s="3"/>
      <c r="CT95" s="3"/>
      <c r="CU95" s="38" t="s">
        <v>101</v>
      </c>
      <c r="CV95" s="363" t="e">
        <f>CV$41</f>
        <v>#REF!</v>
      </c>
      <c r="CW95" s="582" t="e">
        <f>CW$41</f>
        <v>#REF!</v>
      </c>
      <c r="CX95" s="581" t="e">
        <f>CV$41</f>
        <v>#REF!</v>
      </c>
      <c r="CY95" s="790" t="e">
        <f>CW$41</f>
        <v>#REF!</v>
      </c>
      <c r="CZ95" s="782" t="e">
        <f>CV$41</f>
        <v>#REF!</v>
      </c>
      <c r="DA95" s="783" t="e">
        <f>CW$41</f>
        <v>#REF!</v>
      </c>
      <c r="DB95" s="780" t="e">
        <f>DB$41</f>
        <v>#REF!</v>
      </c>
      <c r="DC95" s="582" t="e">
        <f>DC$41</f>
        <v>#REF!</v>
      </c>
      <c r="DD95" s="581" t="e">
        <f>DB$41</f>
        <v>#REF!</v>
      </c>
      <c r="DE95" s="790" t="e">
        <f>DC$41</f>
        <v>#REF!</v>
      </c>
      <c r="DF95" s="782" t="e">
        <f>DB$41</f>
        <v>#REF!</v>
      </c>
      <c r="DG95" s="783" t="e">
        <f>DC$41</f>
        <v>#REF!</v>
      </c>
      <c r="DH95" s="363" t="e">
        <f>DH$41</f>
        <v>#REF!</v>
      </c>
      <c r="DI95" s="582" t="e">
        <f>DI$41</f>
        <v>#REF!</v>
      </c>
      <c r="DJ95" s="581" t="e">
        <f>DH$41</f>
        <v>#REF!</v>
      </c>
      <c r="DK95" s="790" t="e">
        <f>DI$41</f>
        <v>#REF!</v>
      </c>
      <c r="DL95" s="782" t="e">
        <f>DH$41</f>
        <v>#REF!</v>
      </c>
      <c r="DM95" s="783" t="e">
        <f>DI$41</f>
        <v>#REF!</v>
      </c>
      <c r="DN95" s="868" t="e">
        <f>DN$41</f>
        <v>#REF!</v>
      </c>
      <c r="DO95" s="870" t="e">
        <f>DO$41</f>
        <v>#REF!</v>
      </c>
      <c r="DP95" s="871" t="e">
        <f>DN$41</f>
        <v>#REF!</v>
      </c>
      <c r="DQ95" s="790" t="e">
        <f>DO$41</f>
        <v>#REF!</v>
      </c>
      <c r="DR95" s="782" t="e">
        <f>DN$41</f>
        <v>#REF!</v>
      </c>
      <c r="DS95" s="783" t="e">
        <f>DO$41</f>
        <v>#REF!</v>
      </c>
      <c r="DT95" s="363" t="e">
        <f>DT$41</f>
        <v>#REF!</v>
      </c>
      <c r="DU95" s="582" t="e">
        <f>DU$41</f>
        <v>#REF!</v>
      </c>
      <c r="DV95" s="581" t="e">
        <f>DT$41</f>
        <v>#REF!</v>
      </c>
      <c r="DW95" s="790" t="e">
        <f>DU$41</f>
        <v>#REF!</v>
      </c>
      <c r="DX95" s="782" t="e">
        <f>DT$41</f>
        <v>#REF!</v>
      </c>
      <c r="DY95" s="783" t="e">
        <f>DU$41</f>
        <v>#REF!</v>
      </c>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row>
    <row r="96" spans="1:203" ht="13.5" x14ac:dyDescent="0.2">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BP96" s="296"/>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72"/>
      <c r="CQ96" s="3"/>
      <c r="CR96" s="3"/>
      <c r="CS96" s="3"/>
      <c r="CT96" s="3"/>
      <c r="CU96" s="38" t="s">
        <v>101</v>
      </c>
      <c r="CV96" s="872" t="e">
        <f>CV$42</f>
        <v>#REF!</v>
      </c>
      <c r="CW96" s="873" t="e">
        <f>CW$42</f>
        <v>#REF!</v>
      </c>
      <c r="CX96" s="828" t="e">
        <f>CV$42</f>
        <v>#REF!</v>
      </c>
      <c r="CY96" s="825" t="e">
        <f>CW$42</f>
        <v>#REF!</v>
      </c>
      <c r="CZ96" s="784" t="e">
        <f>CV$42</f>
        <v>#REF!</v>
      </c>
      <c r="DA96" s="785" t="e">
        <f>CW$42</f>
        <v>#REF!</v>
      </c>
      <c r="DB96" s="874" t="e">
        <f>DB$42</f>
        <v>#REF!</v>
      </c>
      <c r="DC96" s="873" t="e">
        <f>DC$42</f>
        <v>#REF!</v>
      </c>
      <c r="DD96" s="828" t="e">
        <f>DB$42</f>
        <v>#REF!</v>
      </c>
      <c r="DE96" s="825" t="e">
        <f>DC$42</f>
        <v>#REF!</v>
      </c>
      <c r="DF96" s="784" t="e">
        <f>DB$42</f>
        <v>#REF!</v>
      </c>
      <c r="DG96" s="785" t="e">
        <f>DC$42</f>
        <v>#REF!</v>
      </c>
      <c r="DH96" s="874" t="e">
        <f>DH$42</f>
        <v>#REF!</v>
      </c>
      <c r="DI96" s="873" t="e">
        <f>DI$42</f>
        <v>#REF!</v>
      </c>
      <c r="DJ96" s="828" t="e">
        <f>DH$42</f>
        <v>#REF!</v>
      </c>
      <c r="DK96" s="825" t="e">
        <f>DI$42</f>
        <v>#REF!</v>
      </c>
      <c r="DL96" s="784" t="e">
        <f>DH$42</f>
        <v>#REF!</v>
      </c>
      <c r="DM96" s="785" t="e">
        <f>DI$42</f>
        <v>#REF!</v>
      </c>
      <c r="DN96" s="874" t="e">
        <f>DN$42</f>
        <v>#REF!</v>
      </c>
      <c r="DO96" s="873" t="e">
        <f>DO$42</f>
        <v>#REF!</v>
      </c>
      <c r="DP96" s="828" t="e">
        <f>DN$42</f>
        <v>#REF!</v>
      </c>
      <c r="DQ96" s="825" t="e">
        <f>DO$42</f>
        <v>#REF!</v>
      </c>
      <c r="DR96" s="784" t="e">
        <f>DN$42</f>
        <v>#REF!</v>
      </c>
      <c r="DS96" s="785" t="e">
        <f>DO$42</f>
        <v>#REF!</v>
      </c>
      <c r="DT96" s="874" t="e">
        <f>DT$42</f>
        <v>#REF!</v>
      </c>
      <c r="DU96" s="873" t="e">
        <f>DU$42</f>
        <v>#REF!</v>
      </c>
      <c r="DV96" s="828" t="e">
        <f>DT$42</f>
        <v>#REF!</v>
      </c>
      <c r="DW96" s="825" t="e">
        <f>DU$42</f>
        <v>#REF!</v>
      </c>
      <c r="DX96" s="784" t="e">
        <f>DT$42</f>
        <v>#REF!</v>
      </c>
      <c r="DY96" s="785" t="e">
        <f>DU$42</f>
        <v>#REF!</v>
      </c>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row>
    <row r="97" spans="99:129" ht="13.5" x14ac:dyDescent="0.2">
      <c r="CU97" s="38" t="s">
        <v>101</v>
      </c>
      <c r="CV97" s="393" t="e">
        <f>CV$43</f>
        <v>#REF!</v>
      </c>
      <c r="CW97" s="779" t="e">
        <f>CW$43</f>
        <v>#REF!</v>
      </c>
      <c r="CX97" s="778" t="e">
        <f>CV$43</f>
        <v>#REF!</v>
      </c>
      <c r="CY97" s="791" t="e">
        <f>CW$43</f>
        <v>#REF!</v>
      </c>
      <c r="CZ97" s="786" t="e">
        <f>CV$43</f>
        <v>#REF!</v>
      </c>
      <c r="DA97" s="787" t="e">
        <f>CW$43</f>
        <v>#REF!</v>
      </c>
      <c r="DB97" s="781" t="e">
        <f>DB$43</f>
        <v>#REF!</v>
      </c>
      <c r="DC97" s="779" t="e">
        <f>DC$43</f>
        <v>#REF!</v>
      </c>
      <c r="DD97" s="778" t="e">
        <f>DB$43</f>
        <v>#REF!</v>
      </c>
      <c r="DE97" s="791" t="e">
        <f>DC$43</f>
        <v>#REF!</v>
      </c>
      <c r="DF97" s="786" t="e">
        <f>DB$43</f>
        <v>#REF!</v>
      </c>
      <c r="DG97" s="787" t="e">
        <f>DC$43</f>
        <v>#REF!</v>
      </c>
      <c r="DH97" s="393" t="e">
        <f>DH$43</f>
        <v>#REF!</v>
      </c>
      <c r="DI97" s="779" t="e">
        <f>DI$43</f>
        <v>#REF!</v>
      </c>
      <c r="DJ97" s="778" t="e">
        <f>DH$43</f>
        <v>#REF!</v>
      </c>
      <c r="DK97" s="791" t="e">
        <f>DI$43</f>
        <v>#REF!</v>
      </c>
      <c r="DL97" s="786" t="e">
        <f>DH$43</f>
        <v>#REF!</v>
      </c>
      <c r="DM97" s="787" t="e">
        <f>DI$43</f>
        <v>#REF!</v>
      </c>
      <c r="DN97" s="875" t="e">
        <f>DN$43</f>
        <v>#REF!</v>
      </c>
      <c r="DO97" s="877" t="e">
        <f>DO$43</f>
        <v>#REF!</v>
      </c>
      <c r="DP97" s="878" t="e">
        <f>DN$43</f>
        <v>#REF!</v>
      </c>
      <c r="DQ97" s="791" t="e">
        <f>DO$43</f>
        <v>#REF!</v>
      </c>
      <c r="DR97" s="786" t="e">
        <f>DN$43</f>
        <v>#REF!</v>
      </c>
      <c r="DS97" s="787" t="e">
        <f>DO$43</f>
        <v>#REF!</v>
      </c>
      <c r="DT97" s="393" t="e">
        <f>DT$43</f>
        <v>#REF!</v>
      </c>
      <c r="DU97" s="779" t="e">
        <f>DU$43</f>
        <v>#REF!</v>
      </c>
      <c r="DV97" s="778" t="e">
        <f>DT$43</f>
        <v>#REF!</v>
      </c>
      <c r="DW97" s="791" t="e">
        <f>DU$43</f>
        <v>#REF!</v>
      </c>
      <c r="DX97" s="786" t="e">
        <f>DT$43</f>
        <v>#REF!</v>
      </c>
      <c r="DY97" s="787" t="e">
        <f>DU$43</f>
        <v>#REF!</v>
      </c>
    </row>
    <row r="98" spans="99:129" ht="13.5" x14ac:dyDescent="0.2">
      <c r="CU98" s="38" t="s">
        <v>101</v>
      </c>
      <c r="CV98" s="879" t="e">
        <f>CV$44</f>
        <v>#REF!</v>
      </c>
      <c r="CW98" s="880" t="e">
        <f>CW$44</f>
        <v>#REF!</v>
      </c>
      <c r="CX98" s="829" t="e">
        <f>CV$44</f>
        <v>#REF!</v>
      </c>
      <c r="CY98" s="826" t="e">
        <f>CW$44</f>
        <v>#REF!</v>
      </c>
      <c r="CZ98" s="788" t="e">
        <f>CV$44</f>
        <v>#REF!</v>
      </c>
      <c r="DA98" s="789" t="e">
        <f>CW$44</f>
        <v>#REF!</v>
      </c>
      <c r="DB98" s="881" t="e">
        <f>DB$44</f>
        <v>#REF!</v>
      </c>
      <c r="DC98" s="880" t="e">
        <f>DC$44</f>
        <v>#REF!</v>
      </c>
      <c r="DD98" s="829" t="e">
        <f>DB$44</f>
        <v>#REF!</v>
      </c>
      <c r="DE98" s="826" t="e">
        <f>DC$44</f>
        <v>#REF!</v>
      </c>
      <c r="DF98" s="788" t="e">
        <f>DB$44</f>
        <v>#REF!</v>
      </c>
      <c r="DG98" s="789" t="e">
        <f>DC$44</f>
        <v>#REF!</v>
      </c>
      <c r="DH98" s="879" t="e">
        <f>DH$44</f>
        <v>#REF!</v>
      </c>
      <c r="DI98" s="880" t="e">
        <f>DI$44</f>
        <v>#REF!</v>
      </c>
      <c r="DJ98" s="829" t="e">
        <f>DH$44</f>
        <v>#REF!</v>
      </c>
      <c r="DK98" s="826" t="e">
        <f>DI$44</f>
        <v>#REF!</v>
      </c>
      <c r="DL98" s="788" t="e">
        <f>DH$44</f>
        <v>#REF!</v>
      </c>
      <c r="DM98" s="789" t="e">
        <f>DI$44</f>
        <v>#REF!</v>
      </c>
      <c r="DN98" s="879" t="e">
        <f>DN$44</f>
        <v>#REF!</v>
      </c>
      <c r="DO98" s="880" t="e">
        <f>DO$44</f>
        <v>#REF!</v>
      </c>
      <c r="DP98" s="829" t="e">
        <f>DN$44</f>
        <v>#REF!</v>
      </c>
      <c r="DQ98" s="826" t="e">
        <f>DO$44</f>
        <v>#REF!</v>
      </c>
      <c r="DR98" s="788" t="e">
        <f>DN$44</f>
        <v>#REF!</v>
      </c>
      <c r="DS98" s="789" t="e">
        <f>DO$44</f>
        <v>#REF!</v>
      </c>
      <c r="DT98" s="879" t="e">
        <f>DT$44</f>
        <v>#REF!</v>
      </c>
      <c r="DU98" s="880" t="e">
        <f>DU$44</f>
        <v>#REF!</v>
      </c>
      <c r="DV98" s="829" t="e">
        <f>DT$44</f>
        <v>#REF!</v>
      </c>
      <c r="DW98" s="826" t="e">
        <f>DU$44</f>
        <v>#REF!</v>
      </c>
      <c r="DX98" s="788" t="e">
        <f>DT$44</f>
        <v>#REF!</v>
      </c>
      <c r="DY98" s="789" t="e">
        <f>DU$44</f>
        <v>#REF!</v>
      </c>
    </row>
    <row r="99" spans="99:129" ht="13.5" x14ac:dyDescent="0.2">
      <c r="CU99" s="38" t="s">
        <v>101</v>
      </c>
      <c r="CV99" s="868" t="e">
        <f>CV$41</f>
        <v>#REF!</v>
      </c>
      <c r="CW99" s="582" t="e">
        <f>CW$41</f>
        <v>#REF!</v>
      </c>
      <c r="CX99" s="581" t="e">
        <f>CV$41</f>
        <v>#REF!</v>
      </c>
      <c r="CY99" s="790" t="e">
        <f>CW$41</f>
        <v>#REF!</v>
      </c>
      <c r="CZ99" s="782" t="e">
        <f>CV$41</f>
        <v>#REF!</v>
      </c>
      <c r="DA99" s="783" t="e">
        <f>CW$41</f>
        <v>#REF!</v>
      </c>
      <c r="DB99" s="869" t="e">
        <f>DB$41</f>
        <v>#REF!</v>
      </c>
      <c r="DC99" s="582" t="e">
        <f>DC$41</f>
        <v>#REF!</v>
      </c>
      <c r="DD99" s="581" t="e">
        <f>DB$41</f>
        <v>#REF!</v>
      </c>
      <c r="DE99" s="790" t="e">
        <f>DC$41</f>
        <v>#REF!</v>
      </c>
      <c r="DF99" s="782" t="e">
        <f>DB$41</f>
        <v>#REF!</v>
      </c>
      <c r="DG99" s="783" t="e">
        <f>DC$41</f>
        <v>#REF!</v>
      </c>
      <c r="DH99" s="868" t="e">
        <f>DH$41</f>
        <v>#REF!</v>
      </c>
      <c r="DI99" s="582" t="e">
        <f>DI$41</f>
        <v>#REF!</v>
      </c>
      <c r="DJ99" s="581" t="e">
        <f>DH$41</f>
        <v>#REF!</v>
      </c>
      <c r="DK99" s="790" t="e">
        <f>DI$41</f>
        <v>#REF!</v>
      </c>
      <c r="DL99" s="782" t="e">
        <f>DH$41</f>
        <v>#REF!</v>
      </c>
      <c r="DM99" s="783" t="e">
        <f>DI$41</f>
        <v>#REF!</v>
      </c>
      <c r="DN99" s="868" t="e">
        <f>DN$41</f>
        <v>#REF!</v>
      </c>
      <c r="DO99" s="870" t="e">
        <f>DO$41</f>
        <v>#REF!</v>
      </c>
      <c r="DP99" s="871" t="e">
        <f>DN$41</f>
        <v>#REF!</v>
      </c>
      <c r="DQ99" s="790" t="e">
        <f>DO$41</f>
        <v>#REF!</v>
      </c>
      <c r="DR99" s="782" t="e">
        <f>DN$41</f>
        <v>#REF!</v>
      </c>
      <c r="DS99" s="783" t="e">
        <f>DO$41</f>
        <v>#REF!</v>
      </c>
      <c r="DT99" s="868" t="e">
        <f>DT$41</f>
        <v>#REF!</v>
      </c>
      <c r="DU99" s="582" t="e">
        <f>DU$41</f>
        <v>#REF!</v>
      </c>
      <c r="DV99" s="581" t="e">
        <f>DT$41</f>
        <v>#REF!</v>
      </c>
      <c r="DW99" s="790" t="e">
        <f>DU$41</f>
        <v>#REF!</v>
      </c>
      <c r="DX99" s="782" t="e">
        <f>DT$41</f>
        <v>#REF!</v>
      </c>
      <c r="DY99" s="783" t="e">
        <f>DU$41</f>
        <v>#REF!</v>
      </c>
    </row>
    <row r="100" spans="99:129" ht="13.5" x14ac:dyDescent="0.2">
      <c r="CU100" s="38" t="s">
        <v>101</v>
      </c>
      <c r="CV100" s="872" t="e">
        <f>CV$42</f>
        <v>#REF!</v>
      </c>
      <c r="CW100" s="873" t="e">
        <f>CW$42</f>
        <v>#REF!</v>
      </c>
      <c r="CX100" s="828" t="e">
        <f>CV$42</f>
        <v>#REF!</v>
      </c>
      <c r="CY100" s="825" t="e">
        <f>CW$42</f>
        <v>#REF!</v>
      </c>
      <c r="CZ100" s="784" t="e">
        <f>CV$42</f>
        <v>#REF!</v>
      </c>
      <c r="DA100" s="785" t="e">
        <f>CW$42</f>
        <v>#REF!</v>
      </c>
      <c r="DB100" s="874" t="e">
        <f>DB$42</f>
        <v>#REF!</v>
      </c>
      <c r="DC100" s="873" t="e">
        <f>DC$42</f>
        <v>#REF!</v>
      </c>
      <c r="DD100" s="828" t="e">
        <f>DB$42</f>
        <v>#REF!</v>
      </c>
      <c r="DE100" s="825" t="e">
        <f>DC$42</f>
        <v>#REF!</v>
      </c>
      <c r="DF100" s="784" t="e">
        <f>DB$42</f>
        <v>#REF!</v>
      </c>
      <c r="DG100" s="785" t="e">
        <f>DC$42</f>
        <v>#REF!</v>
      </c>
      <c r="DH100" s="874" t="e">
        <f>DH$42</f>
        <v>#REF!</v>
      </c>
      <c r="DI100" s="873" t="e">
        <f>DI$42</f>
        <v>#REF!</v>
      </c>
      <c r="DJ100" s="828" t="e">
        <f>DH$42</f>
        <v>#REF!</v>
      </c>
      <c r="DK100" s="825" t="e">
        <f>DI$42</f>
        <v>#REF!</v>
      </c>
      <c r="DL100" s="784" t="e">
        <f>DH$42</f>
        <v>#REF!</v>
      </c>
      <c r="DM100" s="785" t="e">
        <f>DI$42</f>
        <v>#REF!</v>
      </c>
      <c r="DN100" s="874" t="e">
        <f>DN$42</f>
        <v>#REF!</v>
      </c>
      <c r="DO100" s="873" t="e">
        <f>DO$42</f>
        <v>#REF!</v>
      </c>
      <c r="DP100" s="828" t="e">
        <f>DN$42</f>
        <v>#REF!</v>
      </c>
      <c r="DQ100" s="825" t="e">
        <f>DO$42</f>
        <v>#REF!</v>
      </c>
      <c r="DR100" s="784" t="e">
        <f>DN$42</f>
        <v>#REF!</v>
      </c>
      <c r="DS100" s="785" t="e">
        <f>DO$42</f>
        <v>#REF!</v>
      </c>
      <c r="DT100" s="874" t="e">
        <f>DT$42</f>
        <v>#REF!</v>
      </c>
      <c r="DU100" s="873" t="e">
        <f>DU$42</f>
        <v>#REF!</v>
      </c>
      <c r="DV100" s="828" t="e">
        <f>DT$42</f>
        <v>#REF!</v>
      </c>
      <c r="DW100" s="825" t="e">
        <f>DU$42</f>
        <v>#REF!</v>
      </c>
      <c r="DX100" s="784" t="e">
        <f>DT$42</f>
        <v>#REF!</v>
      </c>
      <c r="DY100" s="785" t="e">
        <f>DU$42</f>
        <v>#REF!</v>
      </c>
    </row>
    <row r="101" spans="99:129" ht="13.5" x14ac:dyDescent="0.2">
      <c r="CU101" s="38" t="s">
        <v>101</v>
      </c>
      <c r="CV101" s="875" t="e">
        <f>CV$43</f>
        <v>#REF!</v>
      </c>
      <c r="CW101" s="779" t="e">
        <f>CW$43</f>
        <v>#REF!</v>
      </c>
      <c r="CX101" s="778" t="e">
        <f>CV$43</f>
        <v>#REF!</v>
      </c>
      <c r="CY101" s="791" t="e">
        <f>CW$43</f>
        <v>#REF!</v>
      </c>
      <c r="CZ101" s="786" t="e">
        <f>CV$43</f>
        <v>#REF!</v>
      </c>
      <c r="DA101" s="787" t="e">
        <f>CW$43</f>
        <v>#REF!</v>
      </c>
      <c r="DB101" s="876" t="e">
        <f>DB$43</f>
        <v>#REF!</v>
      </c>
      <c r="DC101" s="779" t="e">
        <f>DC$43</f>
        <v>#REF!</v>
      </c>
      <c r="DD101" s="778" t="e">
        <f>DB$43</f>
        <v>#REF!</v>
      </c>
      <c r="DE101" s="791" t="e">
        <f>DC$43</f>
        <v>#REF!</v>
      </c>
      <c r="DF101" s="786" t="e">
        <f>DB$43</f>
        <v>#REF!</v>
      </c>
      <c r="DG101" s="787" t="e">
        <f>DC$43</f>
        <v>#REF!</v>
      </c>
      <c r="DH101" s="875" t="e">
        <f>DH$43</f>
        <v>#REF!</v>
      </c>
      <c r="DI101" s="779" t="e">
        <f>DI$43</f>
        <v>#REF!</v>
      </c>
      <c r="DJ101" s="778" t="e">
        <f>DH$43</f>
        <v>#REF!</v>
      </c>
      <c r="DK101" s="791" t="e">
        <f>DI$43</f>
        <v>#REF!</v>
      </c>
      <c r="DL101" s="786" t="e">
        <f>DH$43</f>
        <v>#REF!</v>
      </c>
      <c r="DM101" s="787" t="e">
        <f>DI$43</f>
        <v>#REF!</v>
      </c>
      <c r="DN101" s="875" t="e">
        <f>DN$43</f>
        <v>#REF!</v>
      </c>
      <c r="DO101" s="877" t="e">
        <f>DO$43</f>
        <v>#REF!</v>
      </c>
      <c r="DP101" s="878" t="e">
        <f>DN$43</f>
        <v>#REF!</v>
      </c>
      <c r="DQ101" s="791" t="e">
        <f>DO$43</f>
        <v>#REF!</v>
      </c>
      <c r="DR101" s="786" t="e">
        <f>DN$43</f>
        <v>#REF!</v>
      </c>
      <c r="DS101" s="787" t="e">
        <f>DO$43</f>
        <v>#REF!</v>
      </c>
      <c r="DT101" s="875" t="e">
        <f>DT$43</f>
        <v>#REF!</v>
      </c>
      <c r="DU101" s="779" t="e">
        <f>DU$43</f>
        <v>#REF!</v>
      </c>
      <c r="DV101" s="778" t="e">
        <f>DT$43</f>
        <v>#REF!</v>
      </c>
      <c r="DW101" s="791" t="e">
        <f>DU$43</f>
        <v>#REF!</v>
      </c>
      <c r="DX101" s="786" t="e">
        <f>DT$43</f>
        <v>#REF!</v>
      </c>
      <c r="DY101" s="787" t="e">
        <f>DU$43</f>
        <v>#REF!</v>
      </c>
    </row>
    <row r="102" spans="99:129" ht="13.5" x14ac:dyDescent="0.2">
      <c r="CU102" s="38" t="s">
        <v>101</v>
      </c>
      <c r="CV102" s="879" t="e">
        <f>CV$44</f>
        <v>#REF!</v>
      </c>
      <c r="CW102" s="880" t="e">
        <f>CW$44</f>
        <v>#REF!</v>
      </c>
      <c r="CX102" s="829" t="e">
        <f>CV$44</f>
        <v>#REF!</v>
      </c>
      <c r="CY102" s="826" t="e">
        <f>CW$44</f>
        <v>#REF!</v>
      </c>
      <c r="CZ102" s="788" t="e">
        <f>CV$44</f>
        <v>#REF!</v>
      </c>
      <c r="DA102" s="789" t="e">
        <f>CW$44</f>
        <v>#REF!</v>
      </c>
      <c r="DB102" s="881" t="e">
        <f>DB$44</f>
        <v>#REF!</v>
      </c>
      <c r="DC102" s="880" t="e">
        <f>DC$44</f>
        <v>#REF!</v>
      </c>
      <c r="DD102" s="829" t="e">
        <f>DB$44</f>
        <v>#REF!</v>
      </c>
      <c r="DE102" s="826" t="e">
        <f>DC$44</f>
        <v>#REF!</v>
      </c>
      <c r="DF102" s="788" t="e">
        <f>DB$44</f>
        <v>#REF!</v>
      </c>
      <c r="DG102" s="789" t="e">
        <f>DC$44</f>
        <v>#REF!</v>
      </c>
      <c r="DH102" s="879" t="e">
        <f>DH$44</f>
        <v>#REF!</v>
      </c>
      <c r="DI102" s="880" t="e">
        <f>DI$44</f>
        <v>#REF!</v>
      </c>
      <c r="DJ102" s="829" t="e">
        <f>DH$44</f>
        <v>#REF!</v>
      </c>
      <c r="DK102" s="826" t="e">
        <f>DI$44</f>
        <v>#REF!</v>
      </c>
      <c r="DL102" s="788" t="e">
        <f>DH$44</f>
        <v>#REF!</v>
      </c>
      <c r="DM102" s="789" t="e">
        <f>DI$44</f>
        <v>#REF!</v>
      </c>
      <c r="DN102" s="879" t="e">
        <f>DN$44</f>
        <v>#REF!</v>
      </c>
      <c r="DO102" s="880" t="e">
        <f>DO$44</f>
        <v>#REF!</v>
      </c>
      <c r="DP102" s="829" t="e">
        <f>DN$44</f>
        <v>#REF!</v>
      </c>
      <c r="DQ102" s="826" t="e">
        <f>DO$44</f>
        <v>#REF!</v>
      </c>
      <c r="DR102" s="788" t="e">
        <f>DN$44</f>
        <v>#REF!</v>
      </c>
      <c r="DS102" s="789" t="e">
        <f>DO$44</f>
        <v>#REF!</v>
      </c>
      <c r="DT102" s="879" t="e">
        <f>DT$44</f>
        <v>#REF!</v>
      </c>
      <c r="DU102" s="880" t="e">
        <f>DU$44</f>
        <v>#REF!</v>
      </c>
      <c r="DV102" s="829" t="e">
        <f>DT$44</f>
        <v>#REF!</v>
      </c>
      <c r="DW102" s="826" t="e">
        <f>DU$44</f>
        <v>#REF!</v>
      </c>
      <c r="DX102" s="788" t="e">
        <f>DT$44</f>
        <v>#REF!</v>
      </c>
      <c r="DY102" s="789" t="e">
        <f>DU$44</f>
        <v>#REF!</v>
      </c>
    </row>
    <row r="103" spans="99:129" ht="13.5" x14ac:dyDescent="0.2">
      <c r="CU103" s="38" t="s">
        <v>101</v>
      </c>
      <c r="CV103" s="363" t="e">
        <f>CV$41</f>
        <v>#REF!</v>
      </c>
      <c r="CW103" s="582" t="e">
        <f>CW$41</f>
        <v>#REF!</v>
      </c>
      <c r="CX103" s="581" t="e">
        <f>CV$41</f>
        <v>#REF!</v>
      </c>
      <c r="CY103" s="790" t="e">
        <f>CW$41</f>
        <v>#REF!</v>
      </c>
      <c r="CZ103" s="782" t="e">
        <f>CV$41</f>
        <v>#REF!</v>
      </c>
      <c r="DA103" s="783" t="e">
        <f>CW$41</f>
        <v>#REF!</v>
      </c>
      <c r="DB103" s="780" t="e">
        <f>DB$41</f>
        <v>#REF!</v>
      </c>
      <c r="DC103" s="582" t="e">
        <f>DC$41</f>
        <v>#REF!</v>
      </c>
      <c r="DD103" s="581" t="e">
        <f>DB$41</f>
        <v>#REF!</v>
      </c>
      <c r="DE103" s="790" t="e">
        <f>DC$41</f>
        <v>#REF!</v>
      </c>
      <c r="DF103" s="782" t="e">
        <f>DB$41</f>
        <v>#REF!</v>
      </c>
      <c r="DG103" s="783" t="e">
        <f>DC$41</f>
        <v>#REF!</v>
      </c>
      <c r="DH103" s="363" t="e">
        <f>DH$41</f>
        <v>#REF!</v>
      </c>
      <c r="DI103" s="582" t="e">
        <f>DI$41</f>
        <v>#REF!</v>
      </c>
      <c r="DJ103" s="581" t="e">
        <f>DH$41</f>
        <v>#REF!</v>
      </c>
      <c r="DK103" s="790" t="e">
        <f>DI$41</f>
        <v>#REF!</v>
      </c>
      <c r="DL103" s="782" t="e">
        <f>DH$41</f>
        <v>#REF!</v>
      </c>
      <c r="DM103" s="783" t="e">
        <f>DI$41</f>
        <v>#REF!</v>
      </c>
      <c r="DN103" s="868" t="e">
        <f>DN$41</f>
        <v>#REF!</v>
      </c>
      <c r="DO103" s="870" t="e">
        <f>DO$41</f>
        <v>#REF!</v>
      </c>
      <c r="DP103" s="871" t="e">
        <f>DN$41</f>
        <v>#REF!</v>
      </c>
      <c r="DQ103" s="790" t="e">
        <f>DO$41</f>
        <v>#REF!</v>
      </c>
      <c r="DR103" s="782" t="e">
        <f>DN$41</f>
        <v>#REF!</v>
      </c>
      <c r="DS103" s="783" t="e">
        <f>DO$41</f>
        <v>#REF!</v>
      </c>
      <c r="DT103" s="363" t="e">
        <f>DT$41</f>
        <v>#REF!</v>
      </c>
      <c r="DU103" s="582" t="e">
        <f>DU$41</f>
        <v>#REF!</v>
      </c>
      <c r="DV103" s="581" t="e">
        <f>DT$41</f>
        <v>#REF!</v>
      </c>
      <c r="DW103" s="790" t="e">
        <f>DU$41</f>
        <v>#REF!</v>
      </c>
      <c r="DX103" s="782" t="e">
        <f>DT$41</f>
        <v>#REF!</v>
      </c>
      <c r="DY103" s="783" t="e">
        <f>DU$41</f>
        <v>#REF!</v>
      </c>
    </row>
    <row r="104" spans="99:129" ht="13.5" x14ac:dyDescent="0.2">
      <c r="CU104" s="38" t="s">
        <v>101</v>
      </c>
      <c r="CV104" s="872" t="e">
        <f>CV$42</f>
        <v>#REF!</v>
      </c>
      <c r="CW104" s="873" t="e">
        <f>CW$42</f>
        <v>#REF!</v>
      </c>
      <c r="CX104" s="828" t="e">
        <f>CV$42</f>
        <v>#REF!</v>
      </c>
      <c r="CY104" s="825" t="e">
        <f>CW$42</f>
        <v>#REF!</v>
      </c>
      <c r="CZ104" s="784" t="e">
        <f>CV$42</f>
        <v>#REF!</v>
      </c>
      <c r="DA104" s="785" t="e">
        <f>CW$42</f>
        <v>#REF!</v>
      </c>
      <c r="DB104" s="874" t="e">
        <f>DB$42</f>
        <v>#REF!</v>
      </c>
      <c r="DC104" s="873" t="e">
        <f>DC$42</f>
        <v>#REF!</v>
      </c>
      <c r="DD104" s="828" t="e">
        <f>DB$42</f>
        <v>#REF!</v>
      </c>
      <c r="DE104" s="825" t="e">
        <f>DC$42</f>
        <v>#REF!</v>
      </c>
      <c r="DF104" s="784" t="e">
        <f>DB$42</f>
        <v>#REF!</v>
      </c>
      <c r="DG104" s="785" t="e">
        <f>DC$42</f>
        <v>#REF!</v>
      </c>
      <c r="DH104" s="874" t="e">
        <f>DH$42</f>
        <v>#REF!</v>
      </c>
      <c r="DI104" s="873" t="e">
        <f>DI$42</f>
        <v>#REF!</v>
      </c>
      <c r="DJ104" s="828" t="e">
        <f>DH$42</f>
        <v>#REF!</v>
      </c>
      <c r="DK104" s="825" t="e">
        <f>DI$42</f>
        <v>#REF!</v>
      </c>
      <c r="DL104" s="784" t="e">
        <f>DH$42</f>
        <v>#REF!</v>
      </c>
      <c r="DM104" s="785" t="e">
        <f>DI$42</f>
        <v>#REF!</v>
      </c>
      <c r="DN104" s="874" t="e">
        <f>DN$42</f>
        <v>#REF!</v>
      </c>
      <c r="DO104" s="873" t="e">
        <f>DO$42</f>
        <v>#REF!</v>
      </c>
      <c r="DP104" s="828" t="e">
        <f>DN$42</f>
        <v>#REF!</v>
      </c>
      <c r="DQ104" s="825" t="e">
        <f>DO$42</f>
        <v>#REF!</v>
      </c>
      <c r="DR104" s="784" t="e">
        <f>DN$42</f>
        <v>#REF!</v>
      </c>
      <c r="DS104" s="785" t="e">
        <f>DO$42</f>
        <v>#REF!</v>
      </c>
      <c r="DT104" s="874" t="e">
        <f>DT$42</f>
        <v>#REF!</v>
      </c>
      <c r="DU104" s="873" t="e">
        <f>DU$42</f>
        <v>#REF!</v>
      </c>
      <c r="DV104" s="828" t="e">
        <f>DT$42</f>
        <v>#REF!</v>
      </c>
      <c r="DW104" s="825" t="e">
        <f>DU$42</f>
        <v>#REF!</v>
      </c>
      <c r="DX104" s="784" t="e">
        <f>DT$42</f>
        <v>#REF!</v>
      </c>
      <c r="DY104" s="785" t="e">
        <f>DU$42</f>
        <v>#REF!</v>
      </c>
    </row>
    <row r="105" spans="99:129" ht="13.5" x14ac:dyDescent="0.2">
      <c r="CU105" s="38" t="s">
        <v>101</v>
      </c>
      <c r="CV105" s="393" t="e">
        <f>CV$43</f>
        <v>#REF!</v>
      </c>
      <c r="CW105" s="779" t="e">
        <f>CW$43</f>
        <v>#REF!</v>
      </c>
      <c r="CX105" s="778" t="e">
        <f>CV$43</f>
        <v>#REF!</v>
      </c>
      <c r="CY105" s="791" t="e">
        <f>CW$43</f>
        <v>#REF!</v>
      </c>
      <c r="CZ105" s="786" t="e">
        <f>CV$43</f>
        <v>#REF!</v>
      </c>
      <c r="DA105" s="787" t="e">
        <f>CW$43</f>
        <v>#REF!</v>
      </c>
      <c r="DB105" s="781" t="e">
        <f>DB$43</f>
        <v>#REF!</v>
      </c>
      <c r="DC105" s="779" t="e">
        <f>DC$43</f>
        <v>#REF!</v>
      </c>
      <c r="DD105" s="778" t="e">
        <f>DB$43</f>
        <v>#REF!</v>
      </c>
      <c r="DE105" s="791" t="e">
        <f>DC$43</f>
        <v>#REF!</v>
      </c>
      <c r="DF105" s="786" t="e">
        <f>DB$43</f>
        <v>#REF!</v>
      </c>
      <c r="DG105" s="787" t="e">
        <f>DC$43</f>
        <v>#REF!</v>
      </c>
      <c r="DH105" s="393" t="e">
        <f>DH$43</f>
        <v>#REF!</v>
      </c>
      <c r="DI105" s="779" t="e">
        <f>DI$43</f>
        <v>#REF!</v>
      </c>
      <c r="DJ105" s="778" t="e">
        <f>DH$43</f>
        <v>#REF!</v>
      </c>
      <c r="DK105" s="791" t="e">
        <f>DI$43</f>
        <v>#REF!</v>
      </c>
      <c r="DL105" s="786" t="e">
        <f>DH$43</f>
        <v>#REF!</v>
      </c>
      <c r="DM105" s="787" t="e">
        <f>DI$43</f>
        <v>#REF!</v>
      </c>
      <c r="DN105" s="875" t="e">
        <f>DN$43</f>
        <v>#REF!</v>
      </c>
      <c r="DO105" s="877" t="e">
        <f>DO$43</f>
        <v>#REF!</v>
      </c>
      <c r="DP105" s="878" t="e">
        <f>DN$43</f>
        <v>#REF!</v>
      </c>
      <c r="DQ105" s="791" t="e">
        <f>DO$43</f>
        <v>#REF!</v>
      </c>
      <c r="DR105" s="786" t="e">
        <f>DN$43</f>
        <v>#REF!</v>
      </c>
      <c r="DS105" s="787" t="e">
        <f>DO$43</f>
        <v>#REF!</v>
      </c>
      <c r="DT105" s="393" t="e">
        <f>DT$43</f>
        <v>#REF!</v>
      </c>
      <c r="DU105" s="779" t="e">
        <f>DU$43</f>
        <v>#REF!</v>
      </c>
      <c r="DV105" s="778" t="e">
        <f>DT$43</f>
        <v>#REF!</v>
      </c>
      <c r="DW105" s="791" t="e">
        <f>DU$43</f>
        <v>#REF!</v>
      </c>
      <c r="DX105" s="786" t="e">
        <f>DT$43</f>
        <v>#REF!</v>
      </c>
      <c r="DY105" s="787" t="e">
        <f>DU$43</f>
        <v>#REF!</v>
      </c>
    </row>
    <row r="106" spans="99:129" ht="13.5" x14ac:dyDescent="0.2">
      <c r="CU106" s="38" t="s">
        <v>101</v>
      </c>
      <c r="CV106" s="879" t="e">
        <f>CV$44</f>
        <v>#REF!</v>
      </c>
      <c r="CW106" s="880" t="e">
        <f>CW$44</f>
        <v>#REF!</v>
      </c>
      <c r="CX106" s="829" t="e">
        <f>CV$44</f>
        <v>#REF!</v>
      </c>
      <c r="CY106" s="826" t="e">
        <f>CW$44</f>
        <v>#REF!</v>
      </c>
      <c r="CZ106" s="788" t="e">
        <f>CV$44</f>
        <v>#REF!</v>
      </c>
      <c r="DA106" s="789" t="e">
        <f>CW$44</f>
        <v>#REF!</v>
      </c>
      <c r="DB106" s="881" t="e">
        <f>DB$44</f>
        <v>#REF!</v>
      </c>
      <c r="DC106" s="880" t="e">
        <f>DC$44</f>
        <v>#REF!</v>
      </c>
      <c r="DD106" s="829" t="e">
        <f>DB$44</f>
        <v>#REF!</v>
      </c>
      <c r="DE106" s="826" t="e">
        <f>DC$44</f>
        <v>#REF!</v>
      </c>
      <c r="DF106" s="788" t="e">
        <f>DB$44</f>
        <v>#REF!</v>
      </c>
      <c r="DG106" s="789" t="e">
        <f>DC$44</f>
        <v>#REF!</v>
      </c>
      <c r="DH106" s="879" t="e">
        <f>DH$44</f>
        <v>#REF!</v>
      </c>
      <c r="DI106" s="880" t="e">
        <f>DI$44</f>
        <v>#REF!</v>
      </c>
      <c r="DJ106" s="829" t="e">
        <f>DH$44</f>
        <v>#REF!</v>
      </c>
      <c r="DK106" s="826" t="e">
        <f>DI$44</f>
        <v>#REF!</v>
      </c>
      <c r="DL106" s="788" t="e">
        <f>DH$44</f>
        <v>#REF!</v>
      </c>
      <c r="DM106" s="789" t="e">
        <f>DI$44</f>
        <v>#REF!</v>
      </c>
      <c r="DN106" s="879" t="e">
        <f>DN$44</f>
        <v>#REF!</v>
      </c>
      <c r="DO106" s="880" t="e">
        <f>DO$44</f>
        <v>#REF!</v>
      </c>
      <c r="DP106" s="829" t="e">
        <f>DN$44</f>
        <v>#REF!</v>
      </c>
      <c r="DQ106" s="826" t="e">
        <f>DO$44</f>
        <v>#REF!</v>
      </c>
      <c r="DR106" s="788" t="e">
        <f>DN$44</f>
        <v>#REF!</v>
      </c>
      <c r="DS106" s="789" t="e">
        <f>DO$44</f>
        <v>#REF!</v>
      </c>
      <c r="DT106" s="879" t="e">
        <f>DT$44</f>
        <v>#REF!</v>
      </c>
      <c r="DU106" s="880" t="e">
        <f>DU$44</f>
        <v>#REF!</v>
      </c>
      <c r="DV106" s="829" t="e">
        <f>DT$44</f>
        <v>#REF!</v>
      </c>
      <c r="DW106" s="826" t="e">
        <f>DU$44</f>
        <v>#REF!</v>
      </c>
      <c r="DX106" s="788" t="e">
        <f>DT$44</f>
        <v>#REF!</v>
      </c>
      <c r="DY106" s="789" t="e">
        <f>DU$44</f>
        <v>#REF!</v>
      </c>
    </row>
    <row r="107" spans="99:129" ht="13.5" x14ac:dyDescent="0.2">
      <c r="CU107" s="38" t="s">
        <v>101</v>
      </c>
      <c r="CV107" s="868" t="e">
        <f>CV$41</f>
        <v>#REF!</v>
      </c>
      <c r="CW107" s="582" t="e">
        <f>CW$41</f>
        <v>#REF!</v>
      </c>
      <c r="CX107" s="581" t="e">
        <f>CV$41</f>
        <v>#REF!</v>
      </c>
      <c r="CY107" s="790" t="e">
        <f>CW$41</f>
        <v>#REF!</v>
      </c>
      <c r="CZ107" s="782" t="e">
        <f>CV$41</f>
        <v>#REF!</v>
      </c>
      <c r="DA107" s="783" t="e">
        <f>CW$41</f>
        <v>#REF!</v>
      </c>
      <c r="DB107" s="869" t="e">
        <f>DB$41</f>
        <v>#REF!</v>
      </c>
      <c r="DC107" s="582" t="e">
        <f>DC$41</f>
        <v>#REF!</v>
      </c>
      <c r="DD107" s="581" t="e">
        <f>DB$41</f>
        <v>#REF!</v>
      </c>
      <c r="DE107" s="790" t="e">
        <f>DC$41</f>
        <v>#REF!</v>
      </c>
      <c r="DF107" s="782" t="e">
        <f>DB$41</f>
        <v>#REF!</v>
      </c>
      <c r="DG107" s="783" t="e">
        <f>DC$41</f>
        <v>#REF!</v>
      </c>
      <c r="DH107" s="868" t="e">
        <f>DH$41</f>
        <v>#REF!</v>
      </c>
      <c r="DI107" s="582" t="e">
        <f>DI$41</f>
        <v>#REF!</v>
      </c>
      <c r="DJ107" s="581" t="e">
        <f>DH$41</f>
        <v>#REF!</v>
      </c>
      <c r="DK107" s="790" t="e">
        <f>DI$41</f>
        <v>#REF!</v>
      </c>
      <c r="DL107" s="782" t="e">
        <f>DH$41</f>
        <v>#REF!</v>
      </c>
      <c r="DM107" s="783" t="e">
        <f>DI$41</f>
        <v>#REF!</v>
      </c>
      <c r="DN107" s="868" t="e">
        <f>DN$41</f>
        <v>#REF!</v>
      </c>
      <c r="DO107" s="870" t="e">
        <f>DO$41</f>
        <v>#REF!</v>
      </c>
      <c r="DP107" s="871" t="e">
        <f>DN$41</f>
        <v>#REF!</v>
      </c>
      <c r="DQ107" s="790" t="e">
        <f>DO$41</f>
        <v>#REF!</v>
      </c>
      <c r="DR107" s="782" t="e">
        <f>DN$41</f>
        <v>#REF!</v>
      </c>
      <c r="DS107" s="783" t="e">
        <f>DO$41</f>
        <v>#REF!</v>
      </c>
      <c r="DT107" s="868" t="e">
        <f>DT$41</f>
        <v>#REF!</v>
      </c>
      <c r="DU107" s="582" t="e">
        <f>DU$41</f>
        <v>#REF!</v>
      </c>
      <c r="DV107" s="581" t="e">
        <f>DT$41</f>
        <v>#REF!</v>
      </c>
      <c r="DW107" s="790" t="e">
        <f>DU$41</f>
        <v>#REF!</v>
      </c>
      <c r="DX107" s="782" t="e">
        <f>DT$41</f>
        <v>#REF!</v>
      </c>
      <c r="DY107" s="783" t="e">
        <f>DU$41</f>
        <v>#REF!</v>
      </c>
    </row>
    <row r="108" spans="99:129" ht="13.5" x14ac:dyDescent="0.2">
      <c r="CU108" s="38" t="s">
        <v>101</v>
      </c>
      <c r="CV108" s="872" t="e">
        <f>CV$42</f>
        <v>#REF!</v>
      </c>
      <c r="CW108" s="873" t="e">
        <f>CW$42</f>
        <v>#REF!</v>
      </c>
      <c r="CX108" s="828" t="e">
        <f>CV$42</f>
        <v>#REF!</v>
      </c>
      <c r="CY108" s="825" t="e">
        <f>CW$42</f>
        <v>#REF!</v>
      </c>
      <c r="CZ108" s="784" t="e">
        <f>CV$42</f>
        <v>#REF!</v>
      </c>
      <c r="DA108" s="785" t="e">
        <f>CW$42</f>
        <v>#REF!</v>
      </c>
      <c r="DB108" s="874" t="e">
        <f>DB$42</f>
        <v>#REF!</v>
      </c>
      <c r="DC108" s="873" t="e">
        <f>DC$42</f>
        <v>#REF!</v>
      </c>
      <c r="DD108" s="828" t="e">
        <f>DB$42</f>
        <v>#REF!</v>
      </c>
      <c r="DE108" s="825" t="e">
        <f>DC$42</f>
        <v>#REF!</v>
      </c>
      <c r="DF108" s="784" t="e">
        <f>DB$42</f>
        <v>#REF!</v>
      </c>
      <c r="DG108" s="785" t="e">
        <f>DC$42</f>
        <v>#REF!</v>
      </c>
      <c r="DH108" s="874" t="e">
        <f>DH$42</f>
        <v>#REF!</v>
      </c>
      <c r="DI108" s="873" t="e">
        <f>DI$42</f>
        <v>#REF!</v>
      </c>
      <c r="DJ108" s="828" t="e">
        <f>DH$42</f>
        <v>#REF!</v>
      </c>
      <c r="DK108" s="825" t="e">
        <f>DI$42</f>
        <v>#REF!</v>
      </c>
      <c r="DL108" s="784" t="e">
        <f>DH$42</f>
        <v>#REF!</v>
      </c>
      <c r="DM108" s="785" t="e">
        <f>DI$42</f>
        <v>#REF!</v>
      </c>
      <c r="DN108" s="874" t="e">
        <f>DN$42</f>
        <v>#REF!</v>
      </c>
      <c r="DO108" s="873" t="e">
        <f>DO$42</f>
        <v>#REF!</v>
      </c>
      <c r="DP108" s="828" t="e">
        <f>DN$42</f>
        <v>#REF!</v>
      </c>
      <c r="DQ108" s="825" t="e">
        <f>DO$42</f>
        <v>#REF!</v>
      </c>
      <c r="DR108" s="784" t="e">
        <f>DN$42</f>
        <v>#REF!</v>
      </c>
      <c r="DS108" s="785" t="e">
        <f>DO$42</f>
        <v>#REF!</v>
      </c>
      <c r="DT108" s="874" t="e">
        <f>DT$42</f>
        <v>#REF!</v>
      </c>
      <c r="DU108" s="873" t="e">
        <f>DU$42</f>
        <v>#REF!</v>
      </c>
      <c r="DV108" s="828" t="e">
        <f>DT$42</f>
        <v>#REF!</v>
      </c>
      <c r="DW108" s="825" t="e">
        <f>DU$42</f>
        <v>#REF!</v>
      </c>
      <c r="DX108" s="784" t="e">
        <f>DT$42</f>
        <v>#REF!</v>
      </c>
      <c r="DY108" s="785" t="e">
        <f>DU$42</f>
        <v>#REF!</v>
      </c>
    </row>
    <row r="109" spans="99:129" ht="13.5" x14ac:dyDescent="0.2">
      <c r="CU109" s="38" t="s">
        <v>101</v>
      </c>
      <c r="CV109" s="875" t="e">
        <f>CV$43</f>
        <v>#REF!</v>
      </c>
      <c r="CW109" s="779" t="e">
        <f>CW$43</f>
        <v>#REF!</v>
      </c>
      <c r="CX109" s="778" t="e">
        <f>CV$43</f>
        <v>#REF!</v>
      </c>
      <c r="CY109" s="791" t="e">
        <f>CW$43</f>
        <v>#REF!</v>
      </c>
      <c r="CZ109" s="786" t="e">
        <f>CV$43</f>
        <v>#REF!</v>
      </c>
      <c r="DA109" s="787" t="e">
        <f>CW$43</f>
        <v>#REF!</v>
      </c>
      <c r="DB109" s="876" t="e">
        <f>DB$43</f>
        <v>#REF!</v>
      </c>
      <c r="DC109" s="779" t="e">
        <f>DC$43</f>
        <v>#REF!</v>
      </c>
      <c r="DD109" s="778" t="e">
        <f>DB$43</f>
        <v>#REF!</v>
      </c>
      <c r="DE109" s="791" t="e">
        <f>DC$43</f>
        <v>#REF!</v>
      </c>
      <c r="DF109" s="786" t="e">
        <f>DB$43</f>
        <v>#REF!</v>
      </c>
      <c r="DG109" s="787" t="e">
        <f>DC$43</f>
        <v>#REF!</v>
      </c>
      <c r="DH109" s="875" t="e">
        <f>DH$43</f>
        <v>#REF!</v>
      </c>
      <c r="DI109" s="779" t="e">
        <f>DI$43</f>
        <v>#REF!</v>
      </c>
      <c r="DJ109" s="778" t="e">
        <f>DH$43</f>
        <v>#REF!</v>
      </c>
      <c r="DK109" s="791" t="e">
        <f>DI$43</f>
        <v>#REF!</v>
      </c>
      <c r="DL109" s="786" t="e">
        <f>DH$43</f>
        <v>#REF!</v>
      </c>
      <c r="DM109" s="787" t="e">
        <f>DI$43</f>
        <v>#REF!</v>
      </c>
      <c r="DN109" s="875" t="e">
        <f>DN$43</f>
        <v>#REF!</v>
      </c>
      <c r="DO109" s="877" t="e">
        <f>DO$43</f>
        <v>#REF!</v>
      </c>
      <c r="DP109" s="878" t="e">
        <f>DN$43</f>
        <v>#REF!</v>
      </c>
      <c r="DQ109" s="791" t="e">
        <f>DO$43</f>
        <v>#REF!</v>
      </c>
      <c r="DR109" s="786" t="e">
        <f>DN$43</f>
        <v>#REF!</v>
      </c>
      <c r="DS109" s="787" t="e">
        <f>DO$43</f>
        <v>#REF!</v>
      </c>
      <c r="DT109" s="875" t="e">
        <f>DT$43</f>
        <v>#REF!</v>
      </c>
      <c r="DU109" s="779" t="e">
        <f>DU$43</f>
        <v>#REF!</v>
      </c>
      <c r="DV109" s="778" t="e">
        <f>DT$43</f>
        <v>#REF!</v>
      </c>
      <c r="DW109" s="791" t="e">
        <f>DU$43</f>
        <v>#REF!</v>
      </c>
      <c r="DX109" s="786" t="e">
        <f>DT$43</f>
        <v>#REF!</v>
      </c>
      <c r="DY109" s="787" t="e">
        <f>DU$43</f>
        <v>#REF!</v>
      </c>
    </row>
    <row r="110" spans="99:129" ht="13.5" x14ac:dyDescent="0.2">
      <c r="CU110" s="38" t="s">
        <v>101</v>
      </c>
      <c r="CV110" s="879" t="e">
        <f>CV$44</f>
        <v>#REF!</v>
      </c>
      <c r="CW110" s="880" t="e">
        <f>CW$44</f>
        <v>#REF!</v>
      </c>
      <c r="CX110" s="829" t="e">
        <f>CV$44</f>
        <v>#REF!</v>
      </c>
      <c r="CY110" s="826" t="e">
        <f>CW$44</f>
        <v>#REF!</v>
      </c>
      <c r="CZ110" s="788" t="e">
        <f>CV$44</f>
        <v>#REF!</v>
      </c>
      <c r="DA110" s="789" t="e">
        <f>CW$44</f>
        <v>#REF!</v>
      </c>
      <c r="DB110" s="881" t="e">
        <f>DB$44</f>
        <v>#REF!</v>
      </c>
      <c r="DC110" s="880" t="e">
        <f>DC$44</f>
        <v>#REF!</v>
      </c>
      <c r="DD110" s="829" t="e">
        <f>DB$44</f>
        <v>#REF!</v>
      </c>
      <c r="DE110" s="826" t="e">
        <f>DC$44</f>
        <v>#REF!</v>
      </c>
      <c r="DF110" s="788" t="e">
        <f>DB$44</f>
        <v>#REF!</v>
      </c>
      <c r="DG110" s="789" t="e">
        <f>DC$44</f>
        <v>#REF!</v>
      </c>
      <c r="DH110" s="879" t="e">
        <f>DH$44</f>
        <v>#REF!</v>
      </c>
      <c r="DI110" s="880" t="e">
        <f>DI$44</f>
        <v>#REF!</v>
      </c>
      <c r="DJ110" s="829" t="e">
        <f>DH$44</f>
        <v>#REF!</v>
      </c>
      <c r="DK110" s="826" t="e">
        <f>DI$44</f>
        <v>#REF!</v>
      </c>
      <c r="DL110" s="788" t="e">
        <f>DH$44</f>
        <v>#REF!</v>
      </c>
      <c r="DM110" s="789" t="e">
        <f>DI$44</f>
        <v>#REF!</v>
      </c>
      <c r="DN110" s="879" t="e">
        <f>DN$44</f>
        <v>#REF!</v>
      </c>
      <c r="DO110" s="880" t="e">
        <f>DO$44</f>
        <v>#REF!</v>
      </c>
      <c r="DP110" s="829" t="e">
        <f>DN$44</f>
        <v>#REF!</v>
      </c>
      <c r="DQ110" s="826" t="e">
        <f>DO$44</f>
        <v>#REF!</v>
      </c>
      <c r="DR110" s="788" t="e">
        <f>DN$44</f>
        <v>#REF!</v>
      </c>
      <c r="DS110" s="789" t="e">
        <f>DO$44</f>
        <v>#REF!</v>
      </c>
      <c r="DT110" s="879" t="e">
        <f>DT$44</f>
        <v>#REF!</v>
      </c>
      <c r="DU110" s="880" t="e">
        <f>DU$44</f>
        <v>#REF!</v>
      </c>
      <c r="DV110" s="829" t="e">
        <f>DT$44</f>
        <v>#REF!</v>
      </c>
      <c r="DW110" s="826" t="e">
        <f>DU$44</f>
        <v>#REF!</v>
      </c>
      <c r="DX110" s="788" t="e">
        <f>DT$44</f>
        <v>#REF!</v>
      </c>
      <c r="DY110" s="789" t="e">
        <f>DU$44</f>
        <v>#REF!</v>
      </c>
    </row>
    <row r="111" spans="99:129" ht="13.5" x14ac:dyDescent="0.2">
      <c r="CU111" s="38" t="s">
        <v>101</v>
      </c>
      <c r="CV111" s="363" t="e">
        <f>CV$41</f>
        <v>#REF!</v>
      </c>
      <c r="CW111" s="582" t="e">
        <f>CW$41</f>
        <v>#REF!</v>
      </c>
      <c r="CX111" s="581" t="e">
        <f>CV$41</f>
        <v>#REF!</v>
      </c>
      <c r="CY111" s="790" t="e">
        <f>CW$41</f>
        <v>#REF!</v>
      </c>
      <c r="CZ111" s="782" t="e">
        <f>CV$41</f>
        <v>#REF!</v>
      </c>
      <c r="DA111" s="783" t="e">
        <f>CW$41</f>
        <v>#REF!</v>
      </c>
      <c r="DB111" s="780" t="e">
        <f>DB$41</f>
        <v>#REF!</v>
      </c>
      <c r="DC111" s="582" t="e">
        <f>DC$41</f>
        <v>#REF!</v>
      </c>
      <c r="DD111" s="581" t="e">
        <f>DB$41</f>
        <v>#REF!</v>
      </c>
      <c r="DE111" s="790" t="e">
        <f>DC$41</f>
        <v>#REF!</v>
      </c>
      <c r="DF111" s="782" t="e">
        <f>DB$41</f>
        <v>#REF!</v>
      </c>
      <c r="DG111" s="783" t="e">
        <f>DC$41</f>
        <v>#REF!</v>
      </c>
      <c r="DH111" s="363" t="e">
        <f>DH$41</f>
        <v>#REF!</v>
      </c>
      <c r="DI111" s="582" t="e">
        <f>DI$41</f>
        <v>#REF!</v>
      </c>
      <c r="DJ111" s="581" t="e">
        <f>DH$41</f>
        <v>#REF!</v>
      </c>
      <c r="DK111" s="790" t="e">
        <f>DI$41</f>
        <v>#REF!</v>
      </c>
      <c r="DL111" s="782" t="e">
        <f>DH$41</f>
        <v>#REF!</v>
      </c>
      <c r="DM111" s="783" t="e">
        <f>DI$41</f>
        <v>#REF!</v>
      </c>
      <c r="DN111" s="868" t="e">
        <f>DN$41</f>
        <v>#REF!</v>
      </c>
      <c r="DO111" s="870" t="e">
        <f>DO$41</f>
        <v>#REF!</v>
      </c>
      <c r="DP111" s="871" t="e">
        <f>DN$41</f>
        <v>#REF!</v>
      </c>
      <c r="DQ111" s="790" t="e">
        <f>DO$41</f>
        <v>#REF!</v>
      </c>
      <c r="DR111" s="782" t="e">
        <f>DN$41</f>
        <v>#REF!</v>
      </c>
      <c r="DS111" s="783" t="e">
        <f>DO$41</f>
        <v>#REF!</v>
      </c>
      <c r="DT111" s="363" t="e">
        <f>DT$41</f>
        <v>#REF!</v>
      </c>
      <c r="DU111" s="582" t="e">
        <f>DU$41</f>
        <v>#REF!</v>
      </c>
      <c r="DV111" s="581" t="e">
        <f>DT$41</f>
        <v>#REF!</v>
      </c>
      <c r="DW111" s="790" t="e">
        <f>DU$41</f>
        <v>#REF!</v>
      </c>
      <c r="DX111" s="782" t="e">
        <f>DT$41</f>
        <v>#REF!</v>
      </c>
      <c r="DY111" s="783" t="e">
        <f>DU$41</f>
        <v>#REF!</v>
      </c>
    </row>
    <row r="112" spans="99:129" ht="13.5" x14ac:dyDescent="0.2">
      <c r="CU112" s="38" t="s">
        <v>101</v>
      </c>
      <c r="CV112" s="872" t="e">
        <f>CV$42</f>
        <v>#REF!</v>
      </c>
      <c r="CW112" s="873" t="e">
        <f>CW$42</f>
        <v>#REF!</v>
      </c>
      <c r="CX112" s="828" t="e">
        <f>CV$42</f>
        <v>#REF!</v>
      </c>
      <c r="CY112" s="825" t="e">
        <f>CW$42</f>
        <v>#REF!</v>
      </c>
      <c r="CZ112" s="784" t="e">
        <f>CV$42</f>
        <v>#REF!</v>
      </c>
      <c r="DA112" s="785" t="e">
        <f>CW$42</f>
        <v>#REF!</v>
      </c>
      <c r="DB112" s="874" t="e">
        <f>DB$42</f>
        <v>#REF!</v>
      </c>
      <c r="DC112" s="873" t="e">
        <f>DC$42</f>
        <v>#REF!</v>
      </c>
      <c r="DD112" s="828" t="e">
        <f>DB$42</f>
        <v>#REF!</v>
      </c>
      <c r="DE112" s="825" t="e">
        <f>DC$42</f>
        <v>#REF!</v>
      </c>
      <c r="DF112" s="784" t="e">
        <f>DB$42</f>
        <v>#REF!</v>
      </c>
      <c r="DG112" s="785" t="e">
        <f>DC$42</f>
        <v>#REF!</v>
      </c>
      <c r="DH112" s="874" t="e">
        <f>DH$42</f>
        <v>#REF!</v>
      </c>
      <c r="DI112" s="873" t="e">
        <f>DI$42</f>
        <v>#REF!</v>
      </c>
      <c r="DJ112" s="828" t="e">
        <f>DH$42</f>
        <v>#REF!</v>
      </c>
      <c r="DK112" s="825" t="e">
        <f>DI$42</f>
        <v>#REF!</v>
      </c>
      <c r="DL112" s="784" t="e">
        <f>DH$42</f>
        <v>#REF!</v>
      </c>
      <c r="DM112" s="785" t="e">
        <f>DI$42</f>
        <v>#REF!</v>
      </c>
      <c r="DN112" s="874" t="e">
        <f>DN$42</f>
        <v>#REF!</v>
      </c>
      <c r="DO112" s="873" t="e">
        <f>DO$42</f>
        <v>#REF!</v>
      </c>
      <c r="DP112" s="828" t="e">
        <f>DN$42</f>
        <v>#REF!</v>
      </c>
      <c r="DQ112" s="825" t="e">
        <f>DO$42</f>
        <v>#REF!</v>
      </c>
      <c r="DR112" s="784" t="e">
        <f>DN$42</f>
        <v>#REF!</v>
      </c>
      <c r="DS112" s="785" t="e">
        <f>DO$42</f>
        <v>#REF!</v>
      </c>
      <c r="DT112" s="874" t="e">
        <f>DT$42</f>
        <v>#REF!</v>
      </c>
      <c r="DU112" s="873" t="e">
        <f>DU$42</f>
        <v>#REF!</v>
      </c>
      <c r="DV112" s="828" t="e">
        <f>DT$42</f>
        <v>#REF!</v>
      </c>
      <c r="DW112" s="825" t="e">
        <f>DU$42</f>
        <v>#REF!</v>
      </c>
      <c r="DX112" s="784" t="e">
        <f>DT$42</f>
        <v>#REF!</v>
      </c>
      <c r="DY112" s="785" t="e">
        <f>DU$42</f>
        <v>#REF!</v>
      </c>
    </row>
    <row r="113" spans="99:129" ht="13.5" x14ac:dyDescent="0.2">
      <c r="CU113" s="38" t="s">
        <v>101</v>
      </c>
      <c r="CV113" s="393" t="e">
        <f>CV$43</f>
        <v>#REF!</v>
      </c>
      <c r="CW113" s="779" t="e">
        <f>CW$43</f>
        <v>#REF!</v>
      </c>
      <c r="CX113" s="778" t="e">
        <f>CV$43</f>
        <v>#REF!</v>
      </c>
      <c r="CY113" s="791" t="e">
        <f>CW$43</f>
        <v>#REF!</v>
      </c>
      <c r="CZ113" s="786" t="e">
        <f>CV$43</f>
        <v>#REF!</v>
      </c>
      <c r="DA113" s="787" t="e">
        <f>CW$43</f>
        <v>#REF!</v>
      </c>
      <c r="DB113" s="781" t="e">
        <f>DB$43</f>
        <v>#REF!</v>
      </c>
      <c r="DC113" s="779" t="e">
        <f>DC$43</f>
        <v>#REF!</v>
      </c>
      <c r="DD113" s="778" t="e">
        <f>DB$43</f>
        <v>#REF!</v>
      </c>
      <c r="DE113" s="791" t="e">
        <f>DC$43</f>
        <v>#REF!</v>
      </c>
      <c r="DF113" s="786" t="e">
        <f>DB$43</f>
        <v>#REF!</v>
      </c>
      <c r="DG113" s="787" t="e">
        <f>DC$43</f>
        <v>#REF!</v>
      </c>
      <c r="DH113" s="393" t="e">
        <f>DH$43</f>
        <v>#REF!</v>
      </c>
      <c r="DI113" s="779" t="e">
        <f>DI$43</f>
        <v>#REF!</v>
      </c>
      <c r="DJ113" s="778" t="e">
        <f>DH$43</f>
        <v>#REF!</v>
      </c>
      <c r="DK113" s="791" t="e">
        <f>DI$43</f>
        <v>#REF!</v>
      </c>
      <c r="DL113" s="786" t="e">
        <f>DH$43</f>
        <v>#REF!</v>
      </c>
      <c r="DM113" s="787" t="e">
        <f>DI$43</f>
        <v>#REF!</v>
      </c>
      <c r="DN113" s="875" t="e">
        <f>DN$43</f>
        <v>#REF!</v>
      </c>
      <c r="DO113" s="877" t="e">
        <f>DO$43</f>
        <v>#REF!</v>
      </c>
      <c r="DP113" s="878" t="e">
        <f>DN$43</f>
        <v>#REF!</v>
      </c>
      <c r="DQ113" s="791" t="e">
        <f>DO$43</f>
        <v>#REF!</v>
      </c>
      <c r="DR113" s="786" t="e">
        <f>DN$43</f>
        <v>#REF!</v>
      </c>
      <c r="DS113" s="787" t="e">
        <f>DO$43</f>
        <v>#REF!</v>
      </c>
      <c r="DT113" s="393" t="e">
        <f>DT$43</f>
        <v>#REF!</v>
      </c>
      <c r="DU113" s="779" t="e">
        <f>DU$43</f>
        <v>#REF!</v>
      </c>
      <c r="DV113" s="778" t="e">
        <f>DT$43</f>
        <v>#REF!</v>
      </c>
      <c r="DW113" s="791" t="e">
        <f>DU$43</f>
        <v>#REF!</v>
      </c>
      <c r="DX113" s="786" t="e">
        <f>DT$43</f>
        <v>#REF!</v>
      </c>
      <c r="DY113" s="787" t="e">
        <f>DU$43</f>
        <v>#REF!</v>
      </c>
    </row>
    <row r="114" spans="99:129" ht="13.5" x14ac:dyDescent="0.2">
      <c r="CU114" s="38" t="s">
        <v>101</v>
      </c>
      <c r="CV114" s="879" t="e">
        <f>CV$44</f>
        <v>#REF!</v>
      </c>
      <c r="CW114" s="880" t="e">
        <f>CW$44</f>
        <v>#REF!</v>
      </c>
      <c r="CX114" s="829" t="e">
        <f>CV$44</f>
        <v>#REF!</v>
      </c>
      <c r="CY114" s="826" t="e">
        <f>CW$44</f>
        <v>#REF!</v>
      </c>
      <c r="CZ114" s="788" t="e">
        <f>CV$44</f>
        <v>#REF!</v>
      </c>
      <c r="DA114" s="789" t="e">
        <f>CW$44</f>
        <v>#REF!</v>
      </c>
      <c r="DB114" s="881" t="e">
        <f>DB$44</f>
        <v>#REF!</v>
      </c>
      <c r="DC114" s="880" t="e">
        <f>DC$44</f>
        <v>#REF!</v>
      </c>
      <c r="DD114" s="829" t="e">
        <f>DB$44</f>
        <v>#REF!</v>
      </c>
      <c r="DE114" s="826" t="e">
        <f>DC$44</f>
        <v>#REF!</v>
      </c>
      <c r="DF114" s="788" t="e">
        <f>DB$44</f>
        <v>#REF!</v>
      </c>
      <c r="DG114" s="789" t="e">
        <f>DC$44</f>
        <v>#REF!</v>
      </c>
      <c r="DH114" s="879" t="e">
        <f>DH$44</f>
        <v>#REF!</v>
      </c>
      <c r="DI114" s="880" t="e">
        <f>DI$44</f>
        <v>#REF!</v>
      </c>
      <c r="DJ114" s="829" t="e">
        <f>DH$44</f>
        <v>#REF!</v>
      </c>
      <c r="DK114" s="826" t="e">
        <f>DI$44</f>
        <v>#REF!</v>
      </c>
      <c r="DL114" s="788" t="e">
        <f>DH$44</f>
        <v>#REF!</v>
      </c>
      <c r="DM114" s="789" t="e">
        <f>DI$44</f>
        <v>#REF!</v>
      </c>
      <c r="DN114" s="879" t="e">
        <f>DN$44</f>
        <v>#REF!</v>
      </c>
      <c r="DO114" s="880" t="e">
        <f>DO$44</f>
        <v>#REF!</v>
      </c>
      <c r="DP114" s="829" t="e">
        <f>DN$44</f>
        <v>#REF!</v>
      </c>
      <c r="DQ114" s="826" t="e">
        <f>DO$44</f>
        <v>#REF!</v>
      </c>
      <c r="DR114" s="788" t="e">
        <f>DN$44</f>
        <v>#REF!</v>
      </c>
      <c r="DS114" s="789" t="e">
        <f>DO$44</f>
        <v>#REF!</v>
      </c>
      <c r="DT114" s="879" t="e">
        <f>DT$44</f>
        <v>#REF!</v>
      </c>
      <c r="DU114" s="880" t="e">
        <f>DU$44</f>
        <v>#REF!</v>
      </c>
      <c r="DV114" s="829" t="e">
        <f>DT$44</f>
        <v>#REF!</v>
      </c>
      <c r="DW114" s="826" t="e">
        <f>DU$44</f>
        <v>#REF!</v>
      </c>
      <c r="DX114" s="788" t="e">
        <f>DT$44</f>
        <v>#REF!</v>
      </c>
      <c r="DY114" s="789" t="e">
        <f>DU$44</f>
        <v>#REF!</v>
      </c>
    </row>
    <row r="115" spans="99:129" ht="13.5" x14ac:dyDescent="0.2">
      <c r="CU115" s="38" t="s">
        <v>101</v>
      </c>
      <c r="CV115" s="363" t="e">
        <f>CV$41</f>
        <v>#REF!</v>
      </c>
      <c r="CW115" s="582" t="e">
        <f>CW$41</f>
        <v>#REF!</v>
      </c>
      <c r="CX115" s="581" t="e">
        <f>CV$41</f>
        <v>#REF!</v>
      </c>
      <c r="CY115" s="790" t="e">
        <f>CW$41</f>
        <v>#REF!</v>
      </c>
      <c r="CZ115" s="782" t="e">
        <f>CV$41</f>
        <v>#REF!</v>
      </c>
      <c r="DA115" s="783" t="e">
        <f>CW$41</f>
        <v>#REF!</v>
      </c>
      <c r="DB115" s="780" t="e">
        <f>DB$41</f>
        <v>#REF!</v>
      </c>
      <c r="DC115" s="582" t="e">
        <f>DC$41</f>
        <v>#REF!</v>
      </c>
      <c r="DD115" s="581" t="e">
        <f>DB$41</f>
        <v>#REF!</v>
      </c>
      <c r="DE115" s="790" t="e">
        <f>DC$41</f>
        <v>#REF!</v>
      </c>
      <c r="DF115" s="782" t="e">
        <f>DB$41</f>
        <v>#REF!</v>
      </c>
      <c r="DG115" s="783" t="e">
        <f>DC$41</f>
        <v>#REF!</v>
      </c>
      <c r="DH115" s="363" t="e">
        <f>DH$41</f>
        <v>#REF!</v>
      </c>
      <c r="DI115" s="582" t="e">
        <f>DI$41</f>
        <v>#REF!</v>
      </c>
      <c r="DJ115" s="581" t="e">
        <f>DH$41</f>
        <v>#REF!</v>
      </c>
      <c r="DK115" s="790" t="e">
        <f>DI$41</f>
        <v>#REF!</v>
      </c>
      <c r="DL115" s="782" t="e">
        <f>DH$41</f>
        <v>#REF!</v>
      </c>
      <c r="DM115" s="783" t="e">
        <f>DI$41</f>
        <v>#REF!</v>
      </c>
      <c r="DN115" s="868" t="e">
        <f>DN$41</f>
        <v>#REF!</v>
      </c>
      <c r="DO115" s="870" t="e">
        <f>DO$41</f>
        <v>#REF!</v>
      </c>
      <c r="DP115" s="871" t="e">
        <f>DN$41</f>
        <v>#REF!</v>
      </c>
      <c r="DQ115" s="790" t="e">
        <f>DO$41</f>
        <v>#REF!</v>
      </c>
      <c r="DR115" s="782" t="e">
        <f>DN$41</f>
        <v>#REF!</v>
      </c>
      <c r="DS115" s="783" t="e">
        <f>DO$41</f>
        <v>#REF!</v>
      </c>
      <c r="DT115" s="363" t="e">
        <f>DT$41</f>
        <v>#REF!</v>
      </c>
      <c r="DU115" s="582" t="e">
        <f>DU$41</f>
        <v>#REF!</v>
      </c>
      <c r="DV115" s="581" t="e">
        <f>DT$41</f>
        <v>#REF!</v>
      </c>
      <c r="DW115" s="790" t="e">
        <f>DU$41</f>
        <v>#REF!</v>
      </c>
      <c r="DX115" s="782" t="e">
        <f>DT$41</f>
        <v>#REF!</v>
      </c>
      <c r="DY115" s="783" t="e">
        <f>DU$41</f>
        <v>#REF!</v>
      </c>
    </row>
    <row r="116" spans="99:129" ht="13.5" x14ac:dyDescent="0.2">
      <c r="CU116" s="38" t="s">
        <v>101</v>
      </c>
      <c r="CV116" s="872" t="e">
        <f>CV$42</f>
        <v>#REF!</v>
      </c>
      <c r="CW116" s="873" t="e">
        <f>CW$42</f>
        <v>#REF!</v>
      </c>
      <c r="CX116" s="828" t="e">
        <f>CV$42</f>
        <v>#REF!</v>
      </c>
      <c r="CY116" s="825" t="e">
        <f>CW$42</f>
        <v>#REF!</v>
      </c>
      <c r="CZ116" s="784" t="e">
        <f>CV$42</f>
        <v>#REF!</v>
      </c>
      <c r="DA116" s="785" t="e">
        <f>CW$42</f>
        <v>#REF!</v>
      </c>
      <c r="DB116" s="874" t="e">
        <f>DB$42</f>
        <v>#REF!</v>
      </c>
      <c r="DC116" s="873" t="e">
        <f>DC$42</f>
        <v>#REF!</v>
      </c>
      <c r="DD116" s="828" t="e">
        <f>DB$42</f>
        <v>#REF!</v>
      </c>
      <c r="DE116" s="825" t="e">
        <f>DC$42</f>
        <v>#REF!</v>
      </c>
      <c r="DF116" s="784" t="e">
        <f>DB$42</f>
        <v>#REF!</v>
      </c>
      <c r="DG116" s="785" t="e">
        <f>DC$42</f>
        <v>#REF!</v>
      </c>
      <c r="DH116" s="874" t="e">
        <f>DH$42</f>
        <v>#REF!</v>
      </c>
      <c r="DI116" s="873" t="e">
        <f>DI$42</f>
        <v>#REF!</v>
      </c>
      <c r="DJ116" s="828" t="e">
        <f>DH$42</f>
        <v>#REF!</v>
      </c>
      <c r="DK116" s="825" t="e">
        <f>DI$42</f>
        <v>#REF!</v>
      </c>
      <c r="DL116" s="784" t="e">
        <f>DH$42</f>
        <v>#REF!</v>
      </c>
      <c r="DM116" s="785" t="e">
        <f>DI$42</f>
        <v>#REF!</v>
      </c>
      <c r="DN116" s="874" t="e">
        <f>DN$42</f>
        <v>#REF!</v>
      </c>
      <c r="DO116" s="873" t="e">
        <f>DO$42</f>
        <v>#REF!</v>
      </c>
      <c r="DP116" s="828" t="e">
        <f>DN$42</f>
        <v>#REF!</v>
      </c>
      <c r="DQ116" s="825" t="e">
        <f>DO$42</f>
        <v>#REF!</v>
      </c>
      <c r="DR116" s="784" t="e">
        <f>DN$42</f>
        <v>#REF!</v>
      </c>
      <c r="DS116" s="785" t="e">
        <f>DO$42</f>
        <v>#REF!</v>
      </c>
      <c r="DT116" s="874" t="e">
        <f>DT$42</f>
        <v>#REF!</v>
      </c>
      <c r="DU116" s="873" t="e">
        <f>DU$42</f>
        <v>#REF!</v>
      </c>
      <c r="DV116" s="828" t="e">
        <f>DT$42</f>
        <v>#REF!</v>
      </c>
      <c r="DW116" s="825" t="e">
        <f>DU$42</f>
        <v>#REF!</v>
      </c>
      <c r="DX116" s="784" t="e">
        <f>DT$42</f>
        <v>#REF!</v>
      </c>
      <c r="DY116" s="785" t="e">
        <f>DU$42</f>
        <v>#REF!</v>
      </c>
    </row>
    <row r="117" spans="99:129" ht="13.5" x14ac:dyDescent="0.2">
      <c r="CU117" s="38" t="s">
        <v>101</v>
      </c>
      <c r="CV117" s="393" t="e">
        <f>CV$43</f>
        <v>#REF!</v>
      </c>
      <c r="CW117" s="779" t="e">
        <f>CW$43</f>
        <v>#REF!</v>
      </c>
      <c r="CX117" s="778" t="e">
        <f>CV$43</f>
        <v>#REF!</v>
      </c>
      <c r="CY117" s="791" t="e">
        <f>CW$43</f>
        <v>#REF!</v>
      </c>
      <c r="CZ117" s="786" t="e">
        <f>CV$43</f>
        <v>#REF!</v>
      </c>
      <c r="DA117" s="787" t="e">
        <f>CW$43</f>
        <v>#REF!</v>
      </c>
      <c r="DB117" s="781" t="e">
        <f>DB$43</f>
        <v>#REF!</v>
      </c>
      <c r="DC117" s="779" t="e">
        <f>DC$43</f>
        <v>#REF!</v>
      </c>
      <c r="DD117" s="778" t="e">
        <f>DB$43</f>
        <v>#REF!</v>
      </c>
      <c r="DE117" s="791" t="e">
        <f>DC$43</f>
        <v>#REF!</v>
      </c>
      <c r="DF117" s="786" t="e">
        <f>DB$43</f>
        <v>#REF!</v>
      </c>
      <c r="DG117" s="787" t="e">
        <f>DC$43</f>
        <v>#REF!</v>
      </c>
      <c r="DH117" s="393" t="e">
        <f>DH$43</f>
        <v>#REF!</v>
      </c>
      <c r="DI117" s="779" t="e">
        <f>DI$43</f>
        <v>#REF!</v>
      </c>
      <c r="DJ117" s="778" t="e">
        <f>DH$43</f>
        <v>#REF!</v>
      </c>
      <c r="DK117" s="791" t="e">
        <f>DI$43</f>
        <v>#REF!</v>
      </c>
      <c r="DL117" s="786" t="e">
        <f>DH$43</f>
        <v>#REF!</v>
      </c>
      <c r="DM117" s="787" t="e">
        <f>DI$43</f>
        <v>#REF!</v>
      </c>
      <c r="DN117" s="875" t="e">
        <f>DN$43</f>
        <v>#REF!</v>
      </c>
      <c r="DO117" s="877" t="e">
        <f>DO$43</f>
        <v>#REF!</v>
      </c>
      <c r="DP117" s="878" t="e">
        <f>DN$43</f>
        <v>#REF!</v>
      </c>
      <c r="DQ117" s="791" t="e">
        <f>DO$43</f>
        <v>#REF!</v>
      </c>
      <c r="DR117" s="786" t="e">
        <f>DN$43</f>
        <v>#REF!</v>
      </c>
      <c r="DS117" s="787" t="e">
        <f>DO$43</f>
        <v>#REF!</v>
      </c>
      <c r="DT117" s="393" t="e">
        <f>DT$43</f>
        <v>#REF!</v>
      </c>
      <c r="DU117" s="779" t="e">
        <f>DU$43</f>
        <v>#REF!</v>
      </c>
      <c r="DV117" s="778" t="e">
        <f>DT$43</f>
        <v>#REF!</v>
      </c>
      <c r="DW117" s="791" t="e">
        <f>DU$43</f>
        <v>#REF!</v>
      </c>
      <c r="DX117" s="786" t="e">
        <f>DT$43</f>
        <v>#REF!</v>
      </c>
      <c r="DY117" s="787" t="e">
        <f>DU$43</f>
        <v>#REF!</v>
      </c>
    </row>
    <row r="118" spans="99:129" ht="13.5" x14ac:dyDescent="0.2">
      <c r="CU118" s="38" t="s">
        <v>101</v>
      </c>
      <c r="CV118" s="879" t="e">
        <f>CV$44</f>
        <v>#REF!</v>
      </c>
      <c r="CW118" s="880" t="e">
        <f>CW$44</f>
        <v>#REF!</v>
      </c>
      <c r="CX118" s="829" t="e">
        <f>CV$44</f>
        <v>#REF!</v>
      </c>
      <c r="CY118" s="826" t="e">
        <f>CW$44</f>
        <v>#REF!</v>
      </c>
      <c r="CZ118" s="788" t="e">
        <f>CV$44</f>
        <v>#REF!</v>
      </c>
      <c r="DA118" s="789" t="e">
        <f>CW$44</f>
        <v>#REF!</v>
      </c>
      <c r="DB118" s="881" t="e">
        <f>DB$44</f>
        <v>#REF!</v>
      </c>
      <c r="DC118" s="880" t="e">
        <f>DC$44</f>
        <v>#REF!</v>
      </c>
      <c r="DD118" s="829" t="e">
        <f>DB$44</f>
        <v>#REF!</v>
      </c>
      <c r="DE118" s="826" t="e">
        <f>DC$44</f>
        <v>#REF!</v>
      </c>
      <c r="DF118" s="788" t="e">
        <f>DB$44</f>
        <v>#REF!</v>
      </c>
      <c r="DG118" s="789" t="e">
        <f>DC$44</f>
        <v>#REF!</v>
      </c>
      <c r="DH118" s="879" t="e">
        <f>DH$44</f>
        <v>#REF!</v>
      </c>
      <c r="DI118" s="880" t="e">
        <f>DI$44</f>
        <v>#REF!</v>
      </c>
      <c r="DJ118" s="829" t="e">
        <f>DH$44</f>
        <v>#REF!</v>
      </c>
      <c r="DK118" s="826" t="e">
        <f>DI$44</f>
        <v>#REF!</v>
      </c>
      <c r="DL118" s="788" t="e">
        <f>DH$44</f>
        <v>#REF!</v>
      </c>
      <c r="DM118" s="789" t="e">
        <f>DI$44</f>
        <v>#REF!</v>
      </c>
      <c r="DN118" s="879" t="e">
        <f>DN$44</f>
        <v>#REF!</v>
      </c>
      <c r="DO118" s="880" t="e">
        <f>DO$44</f>
        <v>#REF!</v>
      </c>
      <c r="DP118" s="829" t="e">
        <f>DN$44</f>
        <v>#REF!</v>
      </c>
      <c r="DQ118" s="826" t="e">
        <f>DO$44</f>
        <v>#REF!</v>
      </c>
      <c r="DR118" s="788" t="e">
        <f>DN$44</f>
        <v>#REF!</v>
      </c>
      <c r="DS118" s="789" t="e">
        <f>DO$44</f>
        <v>#REF!</v>
      </c>
      <c r="DT118" s="879" t="e">
        <f>DT$44</f>
        <v>#REF!</v>
      </c>
      <c r="DU118" s="880" t="e">
        <f>DU$44</f>
        <v>#REF!</v>
      </c>
      <c r="DV118" s="829" t="e">
        <f>DT$44</f>
        <v>#REF!</v>
      </c>
      <c r="DW118" s="826" t="e">
        <f>DU$44</f>
        <v>#REF!</v>
      </c>
      <c r="DX118" s="788" t="e">
        <f>DT$44</f>
        <v>#REF!</v>
      </c>
      <c r="DY118" s="789" t="e">
        <f>DU$44</f>
        <v>#REF!</v>
      </c>
    </row>
    <row r="119" spans="99:129" ht="13.5" x14ac:dyDescent="0.2">
      <c r="CU119" s="38" t="s">
        <v>101</v>
      </c>
      <c r="CV119" s="868" t="e">
        <f>CV$41</f>
        <v>#REF!</v>
      </c>
      <c r="CW119" s="582" t="e">
        <f>CW$41</f>
        <v>#REF!</v>
      </c>
      <c r="CX119" s="581" t="e">
        <f>CV$41</f>
        <v>#REF!</v>
      </c>
      <c r="CY119" s="790" t="e">
        <f>CW$41</f>
        <v>#REF!</v>
      </c>
      <c r="CZ119" s="782" t="e">
        <f>CV$41</f>
        <v>#REF!</v>
      </c>
      <c r="DA119" s="783" t="e">
        <f>CW$41</f>
        <v>#REF!</v>
      </c>
      <c r="DB119" s="869" t="e">
        <f>DB$41</f>
        <v>#REF!</v>
      </c>
      <c r="DC119" s="582" t="e">
        <f>DC$41</f>
        <v>#REF!</v>
      </c>
      <c r="DD119" s="581" t="e">
        <f>DB$41</f>
        <v>#REF!</v>
      </c>
      <c r="DE119" s="790" t="e">
        <f>DC$41</f>
        <v>#REF!</v>
      </c>
      <c r="DF119" s="782" t="e">
        <f>DB$41</f>
        <v>#REF!</v>
      </c>
      <c r="DG119" s="783" t="e">
        <f>DC$41</f>
        <v>#REF!</v>
      </c>
      <c r="DH119" s="868" t="e">
        <f>DH$41</f>
        <v>#REF!</v>
      </c>
      <c r="DI119" s="582" t="e">
        <f>DI$41</f>
        <v>#REF!</v>
      </c>
      <c r="DJ119" s="581" t="e">
        <f>DH$41</f>
        <v>#REF!</v>
      </c>
      <c r="DK119" s="790" t="e">
        <f>DI$41</f>
        <v>#REF!</v>
      </c>
      <c r="DL119" s="782" t="e">
        <f>DH$41</f>
        <v>#REF!</v>
      </c>
      <c r="DM119" s="783" t="e">
        <f>DI$41</f>
        <v>#REF!</v>
      </c>
      <c r="DN119" s="868" t="e">
        <f>DN$41</f>
        <v>#REF!</v>
      </c>
      <c r="DO119" s="870" t="e">
        <f>DO$41</f>
        <v>#REF!</v>
      </c>
      <c r="DP119" s="871" t="e">
        <f>DN$41</f>
        <v>#REF!</v>
      </c>
      <c r="DQ119" s="790" t="e">
        <f>DO$41</f>
        <v>#REF!</v>
      </c>
      <c r="DR119" s="782" t="e">
        <f>DN$41</f>
        <v>#REF!</v>
      </c>
      <c r="DS119" s="783" t="e">
        <f>DO$41</f>
        <v>#REF!</v>
      </c>
      <c r="DT119" s="868" t="e">
        <f>DT$41</f>
        <v>#REF!</v>
      </c>
      <c r="DU119" s="582" t="e">
        <f>DU$41</f>
        <v>#REF!</v>
      </c>
      <c r="DV119" s="581" t="e">
        <f>DT$41</f>
        <v>#REF!</v>
      </c>
      <c r="DW119" s="790" t="e">
        <f>DU$41</f>
        <v>#REF!</v>
      </c>
      <c r="DX119" s="782" t="e">
        <f>DT$41</f>
        <v>#REF!</v>
      </c>
      <c r="DY119" s="783" t="e">
        <f>DU$41</f>
        <v>#REF!</v>
      </c>
    </row>
    <row r="120" spans="99:129" ht="13.5" x14ac:dyDescent="0.2">
      <c r="CU120" s="38" t="s">
        <v>101</v>
      </c>
      <c r="CV120" s="872" t="e">
        <f>CV$42</f>
        <v>#REF!</v>
      </c>
      <c r="CW120" s="873" t="e">
        <f>CW$42</f>
        <v>#REF!</v>
      </c>
      <c r="CX120" s="828" t="e">
        <f>CV$42</f>
        <v>#REF!</v>
      </c>
      <c r="CY120" s="825" t="e">
        <f>CW$42</f>
        <v>#REF!</v>
      </c>
      <c r="CZ120" s="784" t="e">
        <f>CV$42</f>
        <v>#REF!</v>
      </c>
      <c r="DA120" s="785" t="e">
        <f>CW$42</f>
        <v>#REF!</v>
      </c>
      <c r="DB120" s="874" t="e">
        <f>DB$42</f>
        <v>#REF!</v>
      </c>
      <c r="DC120" s="873" t="e">
        <f>DC$42</f>
        <v>#REF!</v>
      </c>
      <c r="DD120" s="828" t="e">
        <f>DB$42</f>
        <v>#REF!</v>
      </c>
      <c r="DE120" s="825" t="e">
        <f>DC$42</f>
        <v>#REF!</v>
      </c>
      <c r="DF120" s="784" t="e">
        <f>DB$42</f>
        <v>#REF!</v>
      </c>
      <c r="DG120" s="785" t="e">
        <f>DC$42</f>
        <v>#REF!</v>
      </c>
      <c r="DH120" s="874" t="e">
        <f>DH$42</f>
        <v>#REF!</v>
      </c>
      <c r="DI120" s="873" t="e">
        <f>DI$42</f>
        <v>#REF!</v>
      </c>
      <c r="DJ120" s="828" t="e">
        <f>DH$42</f>
        <v>#REF!</v>
      </c>
      <c r="DK120" s="825" t="e">
        <f>DI$42</f>
        <v>#REF!</v>
      </c>
      <c r="DL120" s="784" t="e">
        <f>DH$42</f>
        <v>#REF!</v>
      </c>
      <c r="DM120" s="785" t="e">
        <f>DI$42</f>
        <v>#REF!</v>
      </c>
      <c r="DN120" s="874" t="e">
        <f>DN$42</f>
        <v>#REF!</v>
      </c>
      <c r="DO120" s="873" t="e">
        <f>DO$42</f>
        <v>#REF!</v>
      </c>
      <c r="DP120" s="828" t="e">
        <f>DN$42</f>
        <v>#REF!</v>
      </c>
      <c r="DQ120" s="825" t="e">
        <f>DO$42</f>
        <v>#REF!</v>
      </c>
      <c r="DR120" s="784" t="e">
        <f>DN$42</f>
        <v>#REF!</v>
      </c>
      <c r="DS120" s="785" t="e">
        <f>DO$42</f>
        <v>#REF!</v>
      </c>
      <c r="DT120" s="874" t="e">
        <f>DT$42</f>
        <v>#REF!</v>
      </c>
      <c r="DU120" s="873" t="e">
        <f>DU$42</f>
        <v>#REF!</v>
      </c>
      <c r="DV120" s="828" t="e">
        <f>DT$42</f>
        <v>#REF!</v>
      </c>
      <c r="DW120" s="825" t="e">
        <f>DU$42</f>
        <v>#REF!</v>
      </c>
      <c r="DX120" s="784" t="e">
        <f>DT$42</f>
        <v>#REF!</v>
      </c>
      <c r="DY120" s="785" t="e">
        <f>DU$42</f>
        <v>#REF!</v>
      </c>
    </row>
    <row r="121" spans="99:129" ht="13.5" x14ac:dyDescent="0.2">
      <c r="CU121" s="38" t="s">
        <v>101</v>
      </c>
      <c r="CV121" s="875" t="e">
        <f>CV$43</f>
        <v>#REF!</v>
      </c>
      <c r="CW121" s="779" t="e">
        <f>CW$43</f>
        <v>#REF!</v>
      </c>
      <c r="CX121" s="778" t="e">
        <f>CV$43</f>
        <v>#REF!</v>
      </c>
      <c r="CY121" s="791" t="e">
        <f>CW$43</f>
        <v>#REF!</v>
      </c>
      <c r="CZ121" s="786" t="e">
        <f>CV$43</f>
        <v>#REF!</v>
      </c>
      <c r="DA121" s="787" t="e">
        <f>CW$43</f>
        <v>#REF!</v>
      </c>
      <c r="DB121" s="876" t="e">
        <f>DB$43</f>
        <v>#REF!</v>
      </c>
      <c r="DC121" s="779" t="e">
        <f>DC$43</f>
        <v>#REF!</v>
      </c>
      <c r="DD121" s="778" t="e">
        <f>DB$43</f>
        <v>#REF!</v>
      </c>
      <c r="DE121" s="791" t="e">
        <f>DC$43</f>
        <v>#REF!</v>
      </c>
      <c r="DF121" s="786" t="e">
        <f>DB$43</f>
        <v>#REF!</v>
      </c>
      <c r="DG121" s="787" t="e">
        <f>DC$43</f>
        <v>#REF!</v>
      </c>
      <c r="DH121" s="875" t="e">
        <f>DH$43</f>
        <v>#REF!</v>
      </c>
      <c r="DI121" s="779" t="e">
        <f>DI$43</f>
        <v>#REF!</v>
      </c>
      <c r="DJ121" s="778" t="e">
        <f>DH$43</f>
        <v>#REF!</v>
      </c>
      <c r="DK121" s="791" t="e">
        <f>DI$43</f>
        <v>#REF!</v>
      </c>
      <c r="DL121" s="786" t="e">
        <f>DH$43</f>
        <v>#REF!</v>
      </c>
      <c r="DM121" s="787" t="e">
        <f>DI$43</f>
        <v>#REF!</v>
      </c>
      <c r="DN121" s="875" t="e">
        <f>DN$43</f>
        <v>#REF!</v>
      </c>
      <c r="DO121" s="877" t="e">
        <f>DO$43</f>
        <v>#REF!</v>
      </c>
      <c r="DP121" s="878" t="e">
        <f>DN$43</f>
        <v>#REF!</v>
      </c>
      <c r="DQ121" s="791" t="e">
        <f>DO$43</f>
        <v>#REF!</v>
      </c>
      <c r="DR121" s="786" t="e">
        <f>DN$43</f>
        <v>#REF!</v>
      </c>
      <c r="DS121" s="787" t="e">
        <f>DO$43</f>
        <v>#REF!</v>
      </c>
      <c r="DT121" s="875" t="e">
        <f>DT$43</f>
        <v>#REF!</v>
      </c>
      <c r="DU121" s="779" t="e">
        <f>DU$43</f>
        <v>#REF!</v>
      </c>
      <c r="DV121" s="778" t="e">
        <f>DT$43</f>
        <v>#REF!</v>
      </c>
      <c r="DW121" s="791" t="e">
        <f>DU$43</f>
        <v>#REF!</v>
      </c>
      <c r="DX121" s="786" t="e">
        <f>DT$43</f>
        <v>#REF!</v>
      </c>
      <c r="DY121" s="787" t="e">
        <f>DU$43</f>
        <v>#REF!</v>
      </c>
    </row>
    <row r="122" spans="99:129" ht="13.5" x14ac:dyDescent="0.2">
      <c r="CU122" s="38" t="s">
        <v>101</v>
      </c>
      <c r="CV122" s="882" t="e">
        <f>CV$44</f>
        <v>#REF!</v>
      </c>
      <c r="CW122" s="883" t="e">
        <f>CW$44</f>
        <v>#REF!</v>
      </c>
      <c r="CX122" s="884" t="e">
        <f>CV$44</f>
        <v>#REF!</v>
      </c>
      <c r="CY122" s="855" t="e">
        <f>CW$44</f>
        <v>#REF!</v>
      </c>
      <c r="CZ122" s="856" t="e">
        <f>CV$44</f>
        <v>#REF!</v>
      </c>
      <c r="DA122" s="857" t="e">
        <f>CW$44</f>
        <v>#REF!</v>
      </c>
      <c r="DB122" s="882" t="e">
        <f>DB$44</f>
        <v>#REF!</v>
      </c>
      <c r="DC122" s="883" t="e">
        <f>DC$44</f>
        <v>#REF!</v>
      </c>
      <c r="DD122" s="884" t="e">
        <f>DB$44</f>
        <v>#REF!</v>
      </c>
      <c r="DE122" s="855" t="e">
        <f>DC$44</f>
        <v>#REF!</v>
      </c>
      <c r="DF122" s="856" t="e">
        <f>DB$44</f>
        <v>#REF!</v>
      </c>
      <c r="DG122" s="857" t="e">
        <f>DC$44</f>
        <v>#REF!</v>
      </c>
      <c r="DH122" s="882" t="e">
        <f>DH$44</f>
        <v>#REF!</v>
      </c>
      <c r="DI122" s="883" t="e">
        <f>DI$44</f>
        <v>#REF!</v>
      </c>
      <c r="DJ122" s="884" t="e">
        <f>DH$44</f>
        <v>#REF!</v>
      </c>
      <c r="DK122" s="855" t="e">
        <f>DI$44</f>
        <v>#REF!</v>
      </c>
      <c r="DL122" s="856" t="e">
        <f>DH$44</f>
        <v>#REF!</v>
      </c>
      <c r="DM122" s="857" t="e">
        <f>DI$44</f>
        <v>#REF!</v>
      </c>
      <c r="DN122" s="882" t="e">
        <f>DN$44</f>
        <v>#REF!</v>
      </c>
      <c r="DO122" s="883" t="e">
        <f>DO$44</f>
        <v>#REF!</v>
      </c>
      <c r="DP122" s="884" t="e">
        <f>DN$44</f>
        <v>#REF!</v>
      </c>
      <c r="DQ122" s="855" t="e">
        <f>DO$44</f>
        <v>#REF!</v>
      </c>
      <c r="DR122" s="856" t="e">
        <f>DN$44</f>
        <v>#REF!</v>
      </c>
      <c r="DS122" s="857" t="e">
        <f>DO$44</f>
        <v>#REF!</v>
      </c>
      <c r="DT122" s="882" t="e">
        <f>DT$44</f>
        <v>#REF!</v>
      </c>
      <c r="DU122" s="883" t="e">
        <f>DU$44</f>
        <v>#REF!</v>
      </c>
      <c r="DV122" s="884" t="e">
        <f>DT$44</f>
        <v>#REF!</v>
      </c>
      <c r="DW122" s="855" t="e">
        <f>DU$44</f>
        <v>#REF!</v>
      </c>
      <c r="DX122" s="856" t="e">
        <f>DT$44</f>
        <v>#REF!</v>
      </c>
      <c r="DY122" s="857" t="e">
        <f>DU$44</f>
        <v>#REF!</v>
      </c>
    </row>
  </sheetData>
  <mergeCells count="14">
    <mergeCell ref="CR59:CT61"/>
    <mergeCell ref="EA20:EB21"/>
    <mergeCell ref="E20:F21"/>
    <mergeCell ref="N20:O21"/>
    <mergeCell ref="AO20:AP21"/>
    <mergeCell ref="BP20:BQ21"/>
    <mergeCell ref="CQ21:CR22"/>
    <mergeCell ref="GM20:GN21"/>
    <mergeCell ref="EJ20:EK21"/>
    <mergeCell ref="ES20:ET21"/>
    <mergeCell ref="FC20:FD21"/>
    <mergeCell ref="FL20:FM21"/>
    <mergeCell ref="GD20:GE21"/>
    <mergeCell ref="FU20:FV22"/>
  </mergeCells>
  <conditionalFormatting sqref="DH59:DM122">
    <cfRule type="expression" dxfId="4" priority="5">
      <formula>IF(CY67&lt;&gt;"",1,0)</formula>
    </cfRule>
  </conditionalFormatting>
  <conditionalFormatting sqref="CV59:DG122">
    <cfRule type="expression" dxfId="3" priority="4">
      <formula>IF(DH67&lt;&gt;"",1,0)</formula>
    </cfRule>
  </conditionalFormatting>
  <conditionalFormatting sqref="DN59:DY122">
    <cfRule type="expression" dxfId="2" priority="3">
      <formula>IF(DT67&lt;&gt;"",1,0)</formula>
    </cfRule>
  </conditionalFormatting>
  <conditionalFormatting sqref="CV59:DS66 CV83:DS122">
    <cfRule type="expression" dxfId="1" priority="2">
      <formula>IF(EI67&lt;&gt;"",1,0)</formula>
    </cfRule>
  </conditionalFormatting>
  <conditionalFormatting sqref="CV67:DS82">
    <cfRule type="expression" dxfId="0" priority="1">
      <formula>IF(FJ75&lt;&gt;"",1,0)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167"/>
  <sheetViews>
    <sheetView topLeftCell="P1" workbookViewId="0">
      <selection activeCell="AB8" sqref="AB8"/>
    </sheetView>
  </sheetViews>
  <sheetFormatPr defaultColWidth="9.140625" defaultRowHeight="12.75" x14ac:dyDescent="0.2"/>
  <cols>
    <col min="1" max="1" width="9.140625" style="3"/>
    <col min="2" max="2" width="17.5703125" style="3" customWidth="1"/>
    <col min="3" max="3" width="17" style="3" customWidth="1"/>
    <col min="4" max="4" width="18.85546875" style="3" customWidth="1"/>
    <col min="5" max="23" width="9.140625" style="3" customWidth="1"/>
    <col min="24" max="26" width="9.140625" style="3"/>
    <col min="27" max="27" width="27.5703125" style="3" bestFit="1" customWidth="1"/>
    <col min="28" max="38" width="9.140625" style="3"/>
    <col min="39" max="39" width="16.28515625" style="3" bestFit="1" customWidth="1"/>
    <col min="40" max="40" width="30.28515625" style="3" bestFit="1" customWidth="1"/>
    <col min="41" max="16384" width="9.140625" style="3"/>
  </cols>
  <sheetData>
    <row r="1" spans="1:45" ht="18" x14ac:dyDescent="0.25">
      <c r="A1" s="713" t="s">
        <v>90</v>
      </c>
    </row>
    <row r="3" spans="1:45" ht="15.75" x14ac:dyDescent="0.25">
      <c r="B3" s="291" t="s">
        <v>91</v>
      </c>
      <c r="X3" s="291"/>
      <c r="AB3" s="291" t="s">
        <v>37</v>
      </c>
      <c r="AC3" s="291"/>
      <c r="AD3" s="291"/>
      <c r="AE3" s="291" t="s">
        <v>38</v>
      </c>
      <c r="AF3" s="291"/>
      <c r="AG3" s="291"/>
      <c r="AH3" s="291" t="s">
        <v>39</v>
      </c>
      <c r="AL3" s="291" t="s">
        <v>41</v>
      </c>
    </row>
    <row r="4" spans="1:45" ht="13.5" thickBot="1" x14ac:dyDescent="0.25">
      <c r="X4" s="44"/>
      <c r="Y4" s="44"/>
      <c r="Z4" s="44"/>
      <c r="AA4" s="37"/>
      <c r="AB4" s="189"/>
      <c r="AC4" s="1296"/>
      <c r="AD4" s="1296"/>
      <c r="AE4" s="189"/>
      <c r="AF4" s="1297"/>
      <c r="AG4" s="1297"/>
      <c r="AH4" s="189"/>
      <c r="AI4" s="22"/>
      <c r="AJ4" s="22"/>
    </row>
    <row r="5" spans="1:45" ht="12.75" customHeight="1" x14ac:dyDescent="0.2">
      <c r="B5" s="152"/>
      <c r="C5" s="153"/>
      <c r="D5" s="154"/>
      <c r="E5" s="90" t="s">
        <v>92</v>
      </c>
      <c r="F5" s="89"/>
      <c r="G5" s="89"/>
      <c r="H5" s="96"/>
      <c r="I5" s="89"/>
      <c r="J5" s="89"/>
      <c r="K5" s="96"/>
      <c r="L5" s="89"/>
      <c r="M5" s="91"/>
      <c r="N5" s="90" t="s">
        <v>93</v>
      </c>
      <c r="O5" s="89"/>
      <c r="P5" s="89"/>
      <c r="Q5" s="96"/>
      <c r="R5" s="89"/>
      <c r="S5" s="89"/>
      <c r="T5" s="96"/>
      <c r="U5" s="89"/>
      <c r="V5" s="97"/>
      <c r="W5" s="22"/>
      <c r="X5" s="1298"/>
      <c r="Y5" s="1299"/>
      <c r="Z5" s="1299"/>
      <c r="AA5" s="1300"/>
      <c r="AB5" s="233" t="s">
        <v>50</v>
      </c>
      <c r="AC5" s="215"/>
      <c r="AD5" s="215"/>
      <c r="AE5" s="233" t="s">
        <v>51</v>
      </c>
      <c r="AF5" s="215"/>
      <c r="AG5" s="215"/>
      <c r="AH5" s="233" t="s">
        <v>52</v>
      </c>
      <c r="AI5" s="215"/>
      <c r="AJ5" s="216"/>
      <c r="AL5" s="1298"/>
      <c r="AM5" s="1299"/>
      <c r="AN5" s="1299"/>
      <c r="AO5" s="234" t="s">
        <v>94</v>
      </c>
      <c r="AP5" s="1301"/>
      <c r="AQ5" s="235" t="s">
        <v>95</v>
      </c>
      <c r="AR5" s="1302"/>
      <c r="AS5" s="1603" t="s">
        <v>96</v>
      </c>
    </row>
    <row r="6" spans="1:45" ht="38.25" x14ac:dyDescent="0.2">
      <c r="B6" s="155"/>
      <c r="C6" s="1303"/>
      <c r="D6" s="156"/>
      <c r="E6" s="1607" t="s">
        <v>94</v>
      </c>
      <c r="F6" s="1608"/>
      <c r="G6" s="1609"/>
      <c r="H6" s="1607" t="s">
        <v>95</v>
      </c>
      <c r="I6" s="1608"/>
      <c r="J6" s="1609"/>
      <c r="K6" s="1607" t="s">
        <v>97</v>
      </c>
      <c r="L6" s="1608"/>
      <c r="M6" s="1609"/>
      <c r="N6" s="1607" t="s">
        <v>94</v>
      </c>
      <c r="O6" s="1608"/>
      <c r="P6" s="1609"/>
      <c r="Q6" s="1607" t="s">
        <v>95</v>
      </c>
      <c r="R6" s="1608"/>
      <c r="S6" s="1609"/>
      <c r="T6" s="1607" t="s">
        <v>97</v>
      </c>
      <c r="U6" s="1608"/>
      <c r="V6" s="1610"/>
      <c r="W6" s="186"/>
      <c r="X6" s="1304"/>
      <c r="Y6" s="44"/>
      <c r="Z6" s="44"/>
      <c r="AA6" s="1305"/>
      <c r="AB6" s="1306"/>
      <c r="AC6" s="190"/>
      <c r="AD6" s="191"/>
      <c r="AE6" s="1306"/>
      <c r="AF6" s="190"/>
      <c r="AG6" s="190"/>
      <c r="AH6" s="1306"/>
      <c r="AI6" s="190"/>
      <c r="AJ6" s="217"/>
      <c r="AL6" s="1307"/>
      <c r="AM6" s="44"/>
      <c r="AN6" s="44"/>
      <c r="AO6" s="1308" t="s">
        <v>67</v>
      </c>
      <c r="AP6" s="180" t="s">
        <v>98</v>
      </c>
      <c r="AQ6" s="168" t="s">
        <v>67</v>
      </c>
      <c r="AR6" s="180" t="s">
        <v>98</v>
      </c>
      <c r="AS6" s="1604"/>
    </row>
    <row r="7" spans="1:45" ht="25.5" customHeight="1" x14ac:dyDescent="0.2">
      <c r="B7" s="157" t="s">
        <v>58</v>
      </c>
      <c r="C7" s="158" t="s">
        <v>60</v>
      </c>
      <c r="D7" s="159" t="s">
        <v>62</v>
      </c>
      <c r="E7" s="92" t="s">
        <v>58</v>
      </c>
      <c r="F7" s="93" t="s">
        <v>60</v>
      </c>
      <c r="G7" s="185" t="s">
        <v>62</v>
      </c>
      <c r="H7" s="92" t="s">
        <v>58</v>
      </c>
      <c r="I7" s="93" t="s">
        <v>60</v>
      </c>
      <c r="J7" s="185" t="s">
        <v>62</v>
      </c>
      <c r="K7" s="92" t="s">
        <v>58</v>
      </c>
      <c r="L7" s="93" t="s">
        <v>60</v>
      </c>
      <c r="M7" s="185" t="s">
        <v>62</v>
      </c>
      <c r="N7" s="92" t="s">
        <v>58</v>
      </c>
      <c r="O7" s="93" t="s">
        <v>60</v>
      </c>
      <c r="P7" s="93" t="s">
        <v>62</v>
      </c>
      <c r="Q7" s="92" t="s">
        <v>58</v>
      </c>
      <c r="R7" s="93" t="s">
        <v>60</v>
      </c>
      <c r="S7" s="93" t="s">
        <v>62</v>
      </c>
      <c r="T7" s="92" t="s">
        <v>58</v>
      </c>
      <c r="U7" s="93" t="s">
        <v>60</v>
      </c>
      <c r="V7" s="99" t="s">
        <v>62</v>
      </c>
      <c r="W7" s="167"/>
      <c r="X7" s="218" t="s">
        <v>99</v>
      </c>
      <c r="Y7" s="134" t="s">
        <v>72</v>
      </c>
      <c r="Z7" s="105" t="s">
        <v>70</v>
      </c>
      <c r="AA7" s="1309"/>
      <c r="AB7" s="92" t="s">
        <v>94</v>
      </c>
      <c r="AC7" s="93" t="s">
        <v>95</v>
      </c>
      <c r="AD7" s="185" t="s">
        <v>96</v>
      </c>
      <c r="AE7" s="92" t="s">
        <v>94</v>
      </c>
      <c r="AF7" s="93" t="s">
        <v>95</v>
      </c>
      <c r="AG7" s="93" t="s">
        <v>96</v>
      </c>
      <c r="AH7" s="92" t="s">
        <v>94</v>
      </c>
      <c r="AI7" s="93" t="s">
        <v>95</v>
      </c>
      <c r="AJ7" s="99" t="s">
        <v>96</v>
      </c>
      <c r="AL7" s="236" t="s">
        <v>100</v>
      </c>
      <c r="AM7" s="237" t="s">
        <v>70</v>
      </c>
      <c r="AN7" s="105" t="s">
        <v>71</v>
      </c>
      <c r="AO7" s="92" t="s">
        <v>73</v>
      </c>
      <c r="AP7" s="181" t="s">
        <v>74</v>
      </c>
      <c r="AQ7" s="1310" t="s">
        <v>73</v>
      </c>
      <c r="AR7" s="181" t="s">
        <v>74</v>
      </c>
      <c r="AS7" s="99"/>
    </row>
    <row r="8" spans="1:45" ht="12.75" customHeight="1" x14ac:dyDescent="0.2">
      <c r="B8" s="160" t="str">
        <f>IF(Courses!B13&lt;&gt;"",CONCATENATE(Courses!E13,"/",Courses!M13,"/",Courses!K13),"")</f>
        <v/>
      </c>
      <c r="C8" s="1311" t="str">
        <f>IF(AND(Courses!B13&lt;&gt;"",Courses!G13&lt;&gt;""),CONCATENATE(Courses!G13,"/",Courses!M13,"/",Courses!K13),"")</f>
        <v/>
      </c>
      <c r="D8" s="161" t="str">
        <f>IF(AND(Courses!B13&lt;&gt;"",Courses!I13&lt;&gt;""),CONCATENATE(Courses!I13,"/",Courses!M13,"/",Courses!K13),"")</f>
        <v/>
      </c>
      <c r="E8" s="1312">
        <f>IF(AND('Courses Valid'!C20=0,Courses!E13&lt;&gt;"",Courses!F13&gt;0,SUM(Courses!N13,Courses!O13)&gt;0),Courses!F13*SUM(Courses!N13,Courses!O13),0)</f>
        <v>0</v>
      </c>
      <c r="F8" s="102">
        <f>IF(AND('Courses Valid'!C20=0,Courses!G13&lt;&gt;"",Courses!H13&gt;0,SUM(Courses!N13,Courses!O13)&gt;0),Courses!H13*SUM(Courses!N13,Courses!O13),0)</f>
        <v>0</v>
      </c>
      <c r="G8" s="245">
        <f>IF(AND('Courses Valid'!C20=0,Courses!I13&lt;&gt;"",Courses!J13&gt;0,SUM(Courses!N13,Courses!O13)&gt;0),Courses!J13*SUM(Courses!N13,Courses!O13),0)</f>
        <v>0</v>
      </c>
      <c r="H8" s="1312">
        <f>IF(AND('Courses Valid'!C20=0,Courses!E13&lt;&gt;"",Courses!F13&gt;0,SUM(Courses!P13,Courses!Q13)&gt;0),Courses!F13*SUM(Courses!P13,Courses!Q13),0)</f>
        <v>0</v>
      </c>
      <c r="I8" s="102">
        <f>IF(AND('Courses Valid'!C20=0,Courses!G13&lt;&gt;"",Courses!H13&gt;0,SUM(Courses!P13,Courses!Q13)&gt;0),Courses!H13*SUM(Courses!P13,Courses!Q13),0)</f>
        <v>0</v>
      </c>
      <c r="J8" s="245">
        <f>IF(AND('Courses Valid'!C20=0,Courses!I13&lt;&gt;"",Courses!J13&gt;0,SUM(Courses!P13,Courses!Q13)&gt;0),Courses!J13*SUM(Courses!P13,Courses!Q13),0)</f>
        <v>0</v>
      </c>
      <c r="K8" s="1312">
        <f>IF(AND('Courses Valid'!C20=0,Courses!E13&lt;&gt;"",Courses!F13&gt;0,Courses!R13&gt;0),Courses!F13*Courses!R13,0)</f>
        <v>0</v>
      </c>
      <c r="L8" s="102">
        <f>IF(AND('Courses Valid'!C20=0,Courses!G13&lt;&gt;"",Courses!H13&gt;0,Courses!R13&gt;0),Courses!H13*Courses!R13,0)</f>
        <v>0</v>
      </c>
      <c r="M8" s="245">
        <f>IF(AND('Courses Valid'!C20=0,Courses!I13&lt;&gt;"",Courses!J13&gt;0,Courses!R13&gt;0),Courses!J13*Courses!R13,0)</f>
        <v>0</v>
      </c>
      <c r="N8" s="1312">
        <f>IF(AND('Courses Valid'!C20=0,Courses!E13&lt;&gt;"",Courses!F13&gt;0,SUM(Courses!X13,Courses!Y13)&gt;0),Courses!F13*SUM(Courses!X13,Courses!Y13),0)</f>
        <v>0</v>
      </c>
      <c r="O8" s="246">
        <f>IF(AND('Courses Valid'!C20=0,Courses!G13&lt;&gt;"",Courses!H13&gt;0,SUM(Courses!X13,Courses!Y13)&gt;0),Courses!H13*SUM(Courses!X13,Courses!Y13),0)</f>
        <v>0</v>
      </c>
      <c r="P8" s="246">
        <f>IF(AND('Courses Valid'!C20=0,Courses!I13&lt;&gt;"",Courses!J13&gt;0,SUM(Courses!X13,Courses!Y13)&gt;0),Courses!J13*SUM(Courses!X13,Courses!Y13),0)</f>
        <v>0</v>
      </c>
      <c r="Q8" s="1312">
        <f>IF(AND('Courses Valid'!C20=0,Courses!E13&lt;&gt;"",Courses!F13&gt;0,SUM(Courses!Z13,Courses!AA13)&gt;0),Courses!F13*SUM(Courses!Z13,Courses!AA13),0)</f>
        <v>0</v>
      </c>
      <c r="R8" s="102">
        <f>IF(AND('Courses Valid'!C20=0,Courses!G13&lt;&gt;"",Courses!H13&gt;0,SUM(Courses!Z13,Courses!AA13)&gt;0),Courses!H13*SUM(Courses!Z13,Courses!AA13),0)</f>
        <v>0</v>
      </c>
      <c r="S8" s="245">
        <f>IF(AND('Courses Valid'!C20=0,Courses!I13&lt;&gt;"",Courses!J13&gt;0,SUM(Courses!Z13,Courses!AA13)&gt;0),Courses!J13*SUM(Courses!Z13,Courses!AA13),0)</f>
        <v>0</v>
      </c>
      <c r="T8" s="102">
        <f>IF(AND('Courses Valid'!C20=0,Courses!E13&lt;&gt;"",Courses!F13&gt;0,Courses!AB13&gt;0),Courses!F13*Courses!AB13,0)</f>
        <v>0</v>
      </c>
      <c r="U8" s="102">
        <f>IF(AND('Courses Valid'!C20=0,Courses!G13&lt;&gt;"",Courses!H13&gt;0,Courses!AB13&gt;0),Courses!H13*Courses!AB13,0)</f>
        <v>0</v>
      </c>
      <c r="V8" s="247">
        <f>IF(AND('Courses Valid'!C20=0,Courses!I13&lt;&gt;"",Courses!J13&gt;0,Courses!AB13&gt;0),Courses!J13*Courses!AB13,0)</f>
        <v>0</v>
      </c>
      <c r="W8" s="102"/>
      <c r="X8" s="219" t="s">
        <v>101</v>
      </c>
      <c r="Y8" s="1313" t="s">
        <v>102</v>
      </c>
      <c r="Z8" s="1314" t="s">
        <v>103</v>
      </c>
      <c r="AA8" s="1315" t="s">
        <v>104</v>
      </c>
      <c r="AB8" s="192">
        <f>SUM(SUMIF($B$8:$B$167,$AA8,$E$8:$E$167),SUMIF($C$8:$C$167,$AA8,$F$8:$F$167),SUMIF($D$8:$D$167,$AA8,$G$8:$G$167))</f>
        <v>0</v>
      </c>
      <c r="AC8" s="193">
        <f>SUM(SUMIF($B$8:$B$167,$AA8,$H$8:$H$167),SUMIF($C$8:$C$167,$AA8,$I$8:$I$167),SUMIF($D$8:$D$167,$AA8,$J$8:$J$167))</f>
        <v>0</v>
      </c>
      <c r="AD8" s="194">
        <f>SUM(SUMIF($B$8:$B$167,$AA8,$K$8:$K$167),SUMIF($C$8:$C$167,$AA8,$L$8:$L$167),SUMIF($D$8:$D$167,$AA8,$M$8:$M$167))</f>
        <v>0</v>
      </c>
      <c r="AE8" s="1316"/>
      <c r="AF8" s="1317"/>
      <c r="AG8" s="1318"/>
      <c r="AH8" s="192">
        <f>SUM(SUMIF($B$8:$B$167,$AA8,$N$8:$N$167),SUMIF($C$8:$C$167,$AA8,$O$8:$O$167),SUMIF($D$8:$D$167,$AA8,$P$8:$P$167))</f>
        <v>0</v>
      </c>
      <c r="AI8" s="193">
        <f>SUM(SUMIF($B$8:$B$167,$AA8,$Q$8:$Q$167),SUMIF($C$8:$C$167,$AA8,$R$8:$R$167),SUMIF($D$8:$D$167,$AA8,$S$8:$S$167))</f>
        <v>0</v>
      </c>
      <c r="AJ8" s="220">
        <f>SUM(SUMIF($B$8:$B$167,$AA8,$T$8:$T$167),SUMIF($C$8:$C$167,$AA8,$U$8:$U$167),SUMIF($D$8:$D$167,$AA8,$V$8:$V$167))</f>
        <v>0</v>
      </c>
      <c r="AL8" s="1605" t="s">
        <v>105</v>
      </c>
      <c r="AM8" s="932" t="s">
        <v>103</v>
      </c>
      <c r="AN8" s="1319" t="s">
        <v>106</v>
      </c>
      <c r="AO8" s="918">
        <f>SUM(SUMIFS(Courses!N$13:N$214,Courses!$K$13:$K$214,'Column 1'!$AM8,Courses!$L$13:$L$214,'Column 1'!$AN8),SUMIFS(Courses!S$13:S$214,Courses!$K$13:$K$214,'Column 1'!$AM8,Courses!$L$13:$L$214,'Column 1'!$AN8))</f>
        <v>0</v>
      </c>
      <c r="AP8" s="919">
        <f>SUM(SUMIFS(Courses!O$13:O$214,Courses!$K$13:$K$214,'Column 1'!$AM8,Courses!$L$13:$L$214,'Column 1'!$AN8),SUMIFS(Courses!T$13:T$214,Courses!$K$13:$K$214,'Column 1'!$AM8,Courses!$L$13:$L$214,'Column 1'!$AN8))</f>
        <v>0</v>
      </c>
      <c r="AQ8" s="920">
        <f>SUM(SUMIFS(Courses!P$13:P$214,Courses!$K$13:$K$214,'Column 1'!$AM8,Courses!$L$13:$L$214,'Column 1'!$AN8),SUMIFS(Courses!U$13:U$214,Courses!$K$13:$K$214,'Column 1'!$AM8,Courses!$L$13:$L$214,'Column 1'!$AN8))</f>
        <v>0</v>
      </c>
      <c r="AR8" s="919">
        <f>SUM(SUMIFS(Courses!Q$13:Q$214,Courses!$K$13:$K$214,'Column 1'!$AM8,Courses!$L$13:$L$214,'Column 1'!$AN8),SUMIFS(Courses!V$13:V$214,Courses!$K$13:$K$214,'Column 1'!$AM8,Courses!$L$13:$L$214,'Column 1'!$AN8))</f>
        <v>0</v>
      </c>
      <c r="AS8" s="921">
        <f>SUM(SUMIFS(Courses!R$13:R$214,Courses!$K$13:$K$214,'Column 1'!$AM8,Courses!$L$13:$L$214,'Column 1'!$AN8),SUMIFS(Courses!W$13:W$214,Courses!$K$13:$K$214,'Column 1'!$AM8,Courses!$L$13:$L$214,'Column 1'!$AN8))</f>
        <v>0</v>
      </c>
    </row>
    <row r="9" spans="1:45" x14ac:dyDescent="0.2">
      <c r="B9" s="714" t="str">
        <f>IF(Courses!B14&lt;&gt;"",CONCATENATE(Courses!E14,"/",Courses!M14,"/",Courses!K14),"")</f>
        <v/>
      </c>
      <c r="C9" s="1311" t="str">
        <f>IF(AND(Courses!B14&lt;&gt;"",Courses!G14&lt;&gt;""),CONCATENATE(Courses!G14,"/",Courses!M14,"/",Courses!K14),"")</f>
        <v/>
      </c>
      <c r="D9" s="161" t="str">
        <f>IF(AND(Courses!B14&lt;&gt;"",Courses!I14&lt;&gt;""),CONCATENATE(Courses!I14,"/",Courses!M14,"/",Courses!K14),"")</f>
        <v/>
      </c>
      <c r="E9" s="1312">
        <f>IF(AND('Courses Valid'!C21=0,Courses!E14&lt;&gt;"",Courses!F14&gt;0,SUM(Courses!N14,Courses!O14)&gt;0),Courses!F14*SUM(Courses!N14,Courses!O14),0)</f>
        <v>0</v>
      </c>
      <c r="F9" s="102">
        <f>IF(AND('Courses Valid'!C21=0,Courses!G14&lt;&gt;"",Courses!H14&gt;0,SUM(Courses!N14,Courses!O14)&gt;0),Courses!H14*SUM(Courses!N14,Courses!O14),0)</f>
        <v>0</v>
      </c>
      <c r="G9" s="245">
        <f>IF(AND('Courses Valid'!C21=0,Courses!I14&lt;&gt;"",Courses!J14&gt;0,SUM(Courses!N14,Courses!O14)&gt;0),Courses!J14*SUM(Courses!N14,Courses!O14),0)</f>
        <v>0</v>
      </c>
      <c r="H9" s="1312">
        <f>IF(AND('Courses Valid'!C21=0,Courses!E14&lt;&gt;"",Courses!F14&gt;0,SUM(Courses!P14,Courses!Q14)&gt;0),Courses!F14*SUM(Courses!P14,Courses!Q14),0)</f>
        <v>0</v>
      </c>
      <c r="I9" s="102">
        <f>IF(AND('Courses Valid'!C21=0,Courses!G14&lt;&gt;"",Courses!H14&gt;0,SUM(Courses!P14,Courses!Q14)&gt;0),Courses!H14*SUM(Courses!P14,Courses!Q14),0)</f>
        <v>0</v>
      </c>
      <c r="J9" s="245">
        <f>IF(AND('Courses Valid'!C21=0,Courses!I14&lt;&gt;"",Courses!J14&gt;0,SUM(Courses!P14,Courses!Q14)&gt;0),Courses!J14*SUM(Courses!P14,Courses!Q14),0)</f>
        <v>0</v>
      </c>
      <c r="K9" s="1312">
        <f>IF(AND('Courses Valid'!C21=0,Courses!E14&lt;&gt;"",Courses!F14&gt;0,Courses!R14&gt;0),Courses!F14*Courses!R14,0)</f>
        <v>0</v>
      </c>
      <c r="L9" s="102">
        <f>IF(AND('Courses Valid'!C21=0,Courses!G14&lt;&gt;"",Courses!H14&gt;0,Courses!R14&gt;0),Courses!H14*Courses!R14,0)</f>
        <v>0</v>
      </c>
      <c r="M9" s="245">
        <f>IF(AND('Courses Valid'!C21=0,Courses!I14&lt;&gt;"",Courses!J14&gt;0,Courses!R14&gt;0),Courses!J14*Courses!R14,0)</f>
        <v>0</v>
      </c>
      <c r="N9" s="246">
        <f>IF(AND('Courses Valid'!C21=0,Courses!E14&lt;&gt;"",Courses!F14&gt;0,SUM(Courses!X14,Courses!Y14)&gt;0),Courses!F14*SUM(Courses!X14,Courses!Y14),0)</f>
        <v>0</v>
      </c>
      <c r="O9" s="246">
        <f>IF(AND('Courses Valid'!C21=0,Courses!G14&lt;&gt;"",Courses!H14&gt;0,SUM(Courses!X14,Courses!Y14)&gt;0),Courses!H14*SUM(Courses!X14,Courses!Y14),0)</f>
        <v>0</v>
      </c>
      <c r="P9" s="246">
        <f>IF(AND('Courses Valid'!C21=0,Courses!I14&lt;&gt;"",Courses!J14&gt;0,SUM(Courses!X14,Courses!Y14)&gt;0),Courses!J14*SUM(Courses!X14,Courses!Y14),0)</f>
        <v>0</v>
      </c>
      <c r="Q9" s="1312">
        <f>IF(AND('Courses Valid'!C21=0,Courses!E14&lt;&gt;"",Courses!F14&gt;0,SUM(Courses!Z14,Courses!AA14)&gt;0),Courses!F14*SUM(Courses!Z14,Courses!AA14),0)</f>
        <v>0</v>
      </c>
      <c r="R9" s="102">
        <f>IF(AND('Courses Valid'!C21=0,Courses!G14&lt;&gt;"",Courses!H14&gt;0,SUM(Courses!Z14,Courses!AA14)&gt;0),Courses!H14*SUM(Courses!Z14,Courses!AA14),0)</f>
        <v>0</v>
      </c>
      <c r="S9" s="245">
        <f>IF(AND('Courses Valid'!C21=0,Courses!I14&lt;&gt;"",Courses!J14&gt;0,SUM(Courses!Z14,Courses!AA14)&gt;0),Courses!J14*SUM(Courses!Z14,Courses!AA14),0)</f>
        <v>0</v>
      </c>
      <c r="T9" s="102">
        <f>IF(AND('Courses Valid'!C21=0,Courses!E14&lt;&gt;"",Courses!F14&gt;0,Courses!AB14&gt;0),Courses!F14*Courses!AB14,0)</f>
        <v>0</v>
      </c>
      <c r="U9" s="102">
        <f>IF(AND('Courses Valid'!C21=0,Courses!G14&lt;&gt;"",Courses!H14&gt;0,Courses!AB14&gt;0),Courses!H14*Courses!AB14,0)</f>
        <v>0</v>
      </c>
      <c r="V9" s="247">
        <f>IF(AND('Courses Valid'!C21=0,Courses!I14&lt;&gt;"",Courses!J14&gt;0,Courses!AB14&gt;0),Courses!J14*Courses!AB14,0)</f>
        <v>0</v>
      </c>
      <c r="W9" s="102"/>
      <c r="X9" s="221"/>
      <c r="Y9" s="22"/>
      <c r="Z9" s="35" t="s">
        <v>107</v>
      </c>
      <c r="AA9" s="94" t="s">
        <v>108</v>
      </c>
      <c r="AB9" s="113">
        <f t="shared" ref="AB9:AB39" si="0">SUM(SUMIF($B$8:$B$167,$AA9,$E$8:$E$167),SUMIF($C$8:$C$167,$AA9,$F$8:$F$167),SUMIF($D$8:$D$167,$AA9,$G$8:$G$167))</f>
        <v>0</v>
      </c>
      <c r="AC9" s="114">
        <f t="shared" ref="AC9:AC39" si="1">SUM(SUMIF($B$8:$B$167,$AA9,$H$8:$H$167),SUMIF($C$8:$C$167,$AA9,$I$8:$I$167),SUMIF($D$8:$D$167,$AA9,$J$8:$J$167))</f>
        <v>0</v>
      </c>
      <c r="AD9" s="115">
        <f t="shared" ref="AD9:AD39" si="2">SUM(SUMIF($B$8:$B$167,$AA9,$K$8:$K$167),SUMIF($C$8:$C$167,$AA9,$L$8:$L$167),SUMIF($D$8:$D$167,$AA9,$M$8:$M$167))</f>
        <v>0</v>
      </c>
      <c r="AE9" s="1320"/>
      <c r="AF9" s="195"/>
      <c r="AG9" s="196"/>
      <c r="AH9" s="113">
        <f t="shared" ref="AH9:AH39" si="3">SUM(SUMIF($B$8:$B$167,$AA9,$N$8:$N$167),SUMIF($C$8:$C$167,$AA9,$O$8:$O$167),SUMIF($D$8:$D$167,$AA9,$P$8:$P$167))</f>
        <v>0</v>
      </c>
      <c r="AI9" s="114">
        <f t="shared" ref="AI9:AI39" si="4">SUM(SUMIF($B$8:$B$167,$AA9,$Q$8:$Q$167),SUMIF($C$8:$C$167,$AA9,$R$8:$R$167),SUMIF($D$8:$D$167,$AA9,$S$8:$S$167))</f>
        <v>0</v>
      </c>
      <c r="AJ9" s="222">
        <f t="shared" ref="AJ9:AJ39" si="5">SUM(SUMIF($B$8:$B$167,$AA9,$T$8:$T$167),SUMIF($C$8:$C$167,$AA9,$U$8:$U$167),SUMIF($D$8:$D$167,$AA9,$V$8:$V$167))</f>
        <v>0</v>
      </c>
      <c r="AL9" s="1606"/>
      <c r="AM9" s="916" t="s">
        <v>103</v>
      </c>
      <c r="AN9" s="182" t="s">
        <v>109</v>
      </c>
      <c r="AO9" s="922">
        <f>SUM(SUMIFS(Courses!N$13:N$214,Courses!$K$13:$K$214,'Column 1'!$AM9,Courses!$L$13:$L$214,'Column 1'!$AN9),SUMIFS(Courses!S$13:S$214,Courses!$K$13:$K$214,'Column 1'!$AM9,Courses!$L$13:$L$214,'Column 1'!$AN9))</f>
        <v>0</v>
      </c>
      <c r="AP9" s="923">
        <f>SUM(SUMIFS(Courses!O$13:O$214,Courses!$K$13:$K$214,'Column 1'!$AM9,Courses!$L$13:$L$214,'Column 1'!$AN9),SUMIFS(Courses!T$13:T$214,Courses!$K$13:$K$214,'Column 1'!$AM9,Courses!$L$13:$L$214,'Column 1'!$AN9))</f>
        <v>0</v>
      </c>
      <c r="AQ9" s="924">
        <f>SUM(SUMIFS(Courses!P$13:P$214,Courses!$K$13:$K$214,'Column 1'!$AM9,Courses!$L$13:$L$214,'Column 1'!$AN9),SUMIFS(Courses!U$13:U$214,Courses!$K$13:$K$214,'Column 1'!$AM9,Courses!$L$13:$L$214,'Column 1'!$AN9))</f>
        <v>0</v>
      </c>
      <c r="AR9" s="923">
        <f>SUM(SUMIFS(Courses!Q$13:Q$214,Courses!$K$13:$K$214,'Column 1'!$AM9,Courses!$L$13:$L$214,'Column 1'!$AN9),SUMIFS(Courses!V$13:V$214,Courses!$K$13:$K$214,'Column 1'!$AM9,Courses!$L$13:$L$214,'Column 1'!$AN9))</f>
        <v>0</v>
      </c>
      <c r="AS9" s="925">
        <f>SUM(SUMIFS(Courses!R$13:R$214,Courses!$K$13:$K$214,'Column 1'!$AM9,Courses!$L$13:$L$214,'Column 1'!$AN9),SUMIFS(Courses!W$13:W$214,Courses!$K$13:$K$214,'Column 1'!$AM9,Courses!$L$13:$L$214,'Column 1'!$AN9))</f>
        <v>0</v>
      </c>
    </row>
    <row r="10" spans="1:45" x14ac:dyDescent="0.2">
      <c r="B10" s="714" t="str">
        <f>IF(Courses!B15&lt;&gt;"",CONCATENATE(Courses!E15,"/",Courses!M15,"/",Courses!K15),"")</f>
        <v/>
      </c>
      <c r="C10" s="1311" t="str">
        <f>IF(AND(Courses!B15&lt;&gt;"",Courses!G15&lt;&gt;""),CONCATENATE(Courses!G15,"/",Courses!M15,"/",Courses!K15),"")</f>
        <v/>
      </c>
      <c r="D10" s="161" t="str">
        <f>IF(AND(Courses!B15&lt;&gt;"",Courses!I15&lt;&gt;""),CONCATENATE(Courses!I15,"/",Courses!M15,"/",Courses!K15),"")</f>
        <v/>
      </c>
      <c r="E10" s="1312">
        <f>IF(AND('Courses Valid'!C22=0,Courses!E15&lt;&gt;"",Courses!F15&gt;0,SUM(Courses!N15,Courses!O15)&gt;0),Courses!F15*SUM(Courses!N15,Courses!O15),0)</f>
        <v>0</v>
      </c>
      <c r="F10" s="102">
        <f>IF(AND('Courses Valid'!C22=0,Courses!G15&lt;&gt;"",Courses!H15&gt;0,SUM(Courses!N15,Courses!O15)&gt;0),Courses!H15*SUM(Courses!N15,Courses!O15),0)</f>
        <v>0</v>
      </c>
      <c r="G10" s="245">
        <f>IF(AND('Courses Valid'!C22=0,Courses!I15&lt;&gt;"",Courses!J15&gt;0,SUM(Courses!N15,Courses!O15)&gt;0),Courses!J15*SUM(Courses!N15,Courses!O15),0)</f>
        <v>0</v>
      </c>
      <c r="H10" s="1312">
        <f>IF(AND('Courses Valid'!C22=0,Courses!E15&lt;&gt;"",Courses!F15&gt;0,SUM(Courses!P15,Courses!Q15)&gt;0),Courses!F15*SUM(Courses!P15,Courses!Q15),0)</f>
        <v>0</v>
      </c>
      <c r="I10" s="102">
        <f>IF(AND('Courses Valid'!C22=0,Courses!G15&lt;&gt;"",Courses!H15&gt;0,SUM(Courses!P15,Courses!Q15)&gt;0),Courses!H15*SUM(Courses!P15,Courses!Q15),0)</f>
        <v>0</v>
      </c>
      <c r="J10" s="245">
        <f>IF(AND('Courses Valid'!C22=0,Courses!I15&lt;&gt;"",Courses!J15&gt;0,SUM(Courses!P15,Courses!Q15)&gt;0),Courses!J15*SUM(Courses!P15,Courses!Q15),0)</f>
        <v>0</v>
      </c>
      <c r="K10" s="1312">
        <f>IF(AND('Courses Valid'!C22=0,Courses!E15&lt;&gt;"",Courses!F15&gt;0,Courses!R15&gt;0),Courses!F15*Courses!R15,0)</f>
        <v>0</v>
      </c>
      <c r="L10" s="102">
        <f>IF(AND('Courses Valid'!C22=0,Courses!G15&lt;&gt;"",Courses!H15&gt;0,Courses!R15&gt;0),Courses!H15*Courses!R15,0)</f>
        <v>0</v>
      </c>
      <c r="M10" s="245">
        <f>IF(AND('Courses Valid'!C22=0,Courses!I15&lt;&gt;"",Courses!J15&gt;0,Courses!R15&gt;0),Courses!J15*Courses!R15,0)</f>
        <v>0</v>
      </c>
      <c r="N10" s="246">
        <f>IF(AND('Courses Valid'!C22=0,Courses!E15&lt;&gt;"",Courses!F15&gt;0,SUM(Courses!X15,Courses!Y15)&gt;0),Courses!F15*SUM(Courses!X15,Courses!Y15),0)</f>
        <v>0</v>
      </c>
      <c r="O10" s="246">
        <f>IF(AND('Courses Valid'!C22=0,Courses!G15&lt;&gt;"",Courses!H15&gt;0,SUM(Courses!X15,Courses!Y15)&gt;0),Courses!H15*SUM(Courses!X15,Courses!Y15),0)</f>
        <v>0</v>
      </c>
      <c r="P10" s="246">
        <f>IF(AND('Courses Valid'!C22=0,Courses!I15&lt;&gt;"",Courses!J15&gt;0,SUM(Courses!X15,Courses!Y15)&gt;0),Courses!J15*SUM(Courses!X15,Courses!Y15),0)</f>
        <v>0</v>
      </c>
      <c r="Q10" s="1312">
        <f>IF(AND('Courses Valid'!C22=0,Courses!E15&lt;&gt;"",Courses!F15&gt;0,SUM(Courses!Z15,Courses!AA15)&gt;0),Courses!F15*SUM(Courses!Z15,Courses!AA15),0)</f>
        <v>0</v>
      </c>
      <c r="R10" s="102">
        <f>IF(AND('Courses Valid'!C22=0,Courses!G15&lt;&gt;"",Courses!H15&gt;0,SUM(Courses!Z15,Courses!AA15)&gt;0),Courses!H15*SUM(Courses!Z15,Courses!AA15),0)</f>
        <v>0</v>
      </c>
      <c r="S10" s="245">
        <f>IF(AND('Courses Valid'!C22=0,Courses!I15&lt;&gt;"",Courses!J15&gt;0,SUM(Courses!Z15,Courses!AA15)&gt;0),Courses!J15*SUM(Courses!Z15,Courses!AA15),0)</f>
        <v>0</v>
      </c>
      <c r="T10" s="102">
        <f>IF(AND('Courses Valid'!C22=0,Courses!E15&lt;&gt;"",Courses!F15&gt;0,Courses!AB15&gt;0),Courses!F15*Courses!AB15,0)</f>
        <v>0</v>
      </c>
      <c r="U10" s="102">
        <f>IF(AND('Courses Valid'!C22=0,Courses!G15&lt;&gt;"",Courses!H15&gt;0,Courses!AB15&gt;0),Courses!H15*Courses!AB15,0)</f>
        <v>0</v>
      </c>
      <c r="V10" s="247">
        <f>IF(AND('Courses Valid'!C22=0,Courses!I15&lt;&gt;"",Courses!J15&gt;0,Courses!AB15&gt;0),Courses!J15*Courses!AB15,0)</f>
        <v>0</v>
      </c>
      <c r="W10" s="102"/>
      <c r="X10" s="221"/>
      <c r="Y10" s="22"/>
      <c r="Z10" s="35" t="s">
        <v>110</v>
      </c>
      <c r="AA10" s="94" t="s">
        <v>111</v>
      </c>
      <c r="AB10" s="111">
        <f t="shared" si="0"/>
        <v>0</v>
      </c>
      <c r="AC10" s="118">
        <f t="shared" si="1"/>
        <v>0</v>
      </c>
      <c r="AD10" s="112">
        <f t="shared" si="2"/>
        <v>0</v>
      </c>
      <c r="AE10" s="1320"/>
      <c r="AF10" s="195"/>
      <c r="AG10" s="196"/>
      <c r="AH10" s="111">
        <f t="shared" si="3"/>
        <v>0</v>
      </c>
      <c r="AI10" s="118">
        <f t="shared" si="4"/>
        <v>0</v>
      </c>
      <c r="AJ10" s="223">
        <f t="shared" si="5"/>
        <v>0</v>
      </c>
      <c r="AL10" s="1606"/>
      <c r="AM10" s="917" t="s">
        <v>103</v>
      </c>
      <c r="AN10" s="933" t="s">
        <v>112</v>
      </c>
      <c r="AO10" s="926">
        <f>SUM(SUMIFS(Courses!N$13:N$214,Courses!$K$13:$K$214,'Column 1'!$AM10,Courses!$L$13:$L$214,'Column 1'!$AN10),SUMIFS(Courses!S$13:S$214,Courses!$K$13:$K$214,'Column 1'!$AM10,Courses!$L$13:$L$214,'Column 1'!$AN10))</f>
        <v>0</v>
      </c>
      <c r="AP10" s="927">
        <f>SUM(SUMIFS(Courses!O$13:O$214,Courses!$K$13:$K$214,'Column 1'!$AM10,Courses!$L$13:$L$214,'Column 1'!$AN10),SUMIFS(Courses!T$13:T$214,Courses!$K$13:$K$214,'Column 1'!$AM10,Courses!$L$13:$L$214,'Column 1'!$AN10))</f>
        <v>0</v>
      </c>
      <c r="AQ10" s="928">
        <f>SUM(SUMIFS(Courses!P$13:P$214,Courses!$K$13:$K$214,'Column 1'!$AM10,Courses!$L$13:$L$214,'Column 1'!$AN10),SUMIFS(Courses!U$13:U$214,Courses!$K$13:$K$214,'Column 1'!$AM10,Courses!$L$13:$L$214,'Column 1'!$AN10))</f>
        <v>0</v>
      </c>
      <c r="AR10" s="927">
        <f>SUM(SUMIFS(Courses!Q$13:Q$214,Courses!$K$13:$K$214,'Column 1'!$AM10,Courses!$L$13:$L$214,'Column 1'!$AN10),SUMIFS(Courses!V$13:V$214,Courses!$K$13:$K$214,'Column 1'!$AM10,Courses!$L$13:$L$214,'Column 1'!$AN10))</f>
        <v>0</v>
      </c>
      <c r="AS10" s="929">
        <f>SUM(SUMIFS(Courses!R$13:R$214,Courses!$K$13:$K$214,'Column 1'!$AM10,Courses!$L$13:$L$214,'Column 1'!$AN10),SUMIFS(Courses!W$13:W$214,Courses!$K$13:$K$214,'Column 1'!$AM10,Courses!$L$13:$L$214,'Column 1'!$AN10))</f>
        <v>0</v>
      </c>
    </row>
    <row r="11" spans="1:45" x14ac:dyDescent="0.2">
      <c r="B11" s="714" t="str">
        <f>IF(Courses!B18&lt;&gt;"",CONCATENATE(Courses!E18,"/",Courses!M18,"/",Courses!K18),"")</f>
        <v/>
      </c>
      <c r="C11" s="1311" t="str">
        <f>IF(AND(Courses!B18&lt;&gt;"",Courses!G18&lt;&gt;""),CONCATENATE(Courses!G18,"/",Courses!M18,"/",Courses!K18),"")</f>
        <v/>
      </c>
      <c r="D11" s="161" t="str">
        <f>IF(AND(Courses!B18&lt;&gt;"",Courses!I18&lt;&gt;""),CONCATENATE(Courses!I18,"/",Courses!M18,"/",Courses!K18),"")</f>
        <v/>
      </c>
      <c r="E11" s="1312">
        <f>IF(AND('Courses Valid'!C23=0,Courses!E18&lt;&gt;"",Courses!F18&gt;0,SUM(Courses!N18,Courses!O18)&gt;0),Courses!F18*SUM(Courses!N18,Courses!O18),0)</f>
        <v>0</v>
      </c>
      <c r="F11" s="102">
        <f>IF(AND('Courses Valid'!C23=0,Courses!G18&lt;&gt;"",Courses!H18&gt;0,SUM(Courses!N18,Courses!O18)&gt;0),Courses!H18*SUM(Courses!N18,Courses!O18),0)</f>
        <v>0</v>
      </c>
      <c r="G11" s="245">
        <f>IF(AND('Courses Valid'!C23=0,Courses!I18&lt;&gt;"",Courses!J18&gt;0,SUM(Courses!N18,Courses!O18)&gt;0),Courses!J18*SUM(Courses!N18,Courses!O18),0)</f>
        <v>0</v>
      </c>
      <c r="H11" s="1312">
        <f>IF(AND('Courses Valid'!C23=0,Courses!E18&lt;&gt;"",Courses!F18&gt;0,SUM(Courses!P18,Courses!Q18)&gt;0),Courses!F18*SUM(Courses!P18,Courses!Q18),0)</f>
        <v>0</v>
      </c>
      <c r="I11" s="102">
        <f>IF(AND('Courses Valid'!C23=0,Courses!G18&lt;&gt;"",Courses!H18&gt;0,SUM(Courses!P18,Courses!Q18)&gt;0),Courses!H18*SUM(Courses!P18,Courses!Q18),0)</f>
        <v>0</v>
      </c>
      <c r="J11" s="245">
        <f>IF(AND('Courses Valid'!C23=0,Courses!I18&lt;&gt;"",Courses!J18&gt;0,SUM(Courses!P18,Courses!Q18)&gt;0),Courses!J18*SUM(Courses!P18,Courses!Q18),0)</f>
        <v>0</v>
      </c>
      <c r="K11" s="1312">
        <f>IF(AND('Courses Valid'!C23=0,Courses!E18&lt;&gt;"",Courses!F18&gt;0,Courses!R18&gt;0),Courses!F18*Courses!R18,0)</f>
        <v>0</v>
      </c>
      <c r="L11" s="102">
        <f>IF(AND('Courses Valid'!C23=0,Courses!G18&lt;&gt;"",Courses!H18&gt;0,Courses!R18&gt;0),Courses!H18*Courses!R18,0)</f>
        <v>0</v>
      </c>
      <c r="M11" s="245">
        <f>IF(AND('Courses Valid'!C23=0,Courses!I18&lt;&gt;"",Courses!J18&gt;0,Courses!R18&gt;0),Courses!J18*Courses!R18,0)</f>
        <v>0</v>
      </c>
      <c r="N11" s="246">
        <f>IF(AND('Courses Valid'!C23=0,Courses!E18&lt;&gt;"",Courses!F18&gt;0,SUM(Courses!X18,Courses!Y18)&gt;0),Courses!F18*SUM(Courses!X18,Courses!Y18),0)</f>
        <v>0</v>
      </c>
      <c r="O11" s="246">
        <f>IF(AND('Courses Valid'!C23=0,Courses!G18&lt;&gt;"",Courses!H18&gt;0,SUM(Courses!X18,Courses!Y18)&gt;0),Courses!H18*SUM(Courses!X18,Courses!Y18),0)</f>
        <v>0</v>
      </c>
      <c r="P11" s="246">
        <f>IF(AND('Courses Valid'!C23=0,Courses!I18&lt;&gt;"",Courses!J18&gt;0,SUM(Courses!X18,Courses!Y18)&gt;0),Courses!J18*SUM(Courses!X18,Courses!Y18),0)</f>
        <v>0</v>
      </c>
      <c r="Q11" s="1312">
        <f>IF(AND('Courses Valid'!C23=0,Courses!E18&lt;&gt;"",Courses!F18&gt;0,SUM(Courses!Z18,Courses!AA18)&gt;0),Courses!F18*SUM(Courses!Z18,Courses!AA18),0)</f>
        <v>0</v>
      </c>
      <c r="R11" s="102">
        <f>IF(AND('Courses Valid'!C23=0,Courses!G18&lt;&gt;"",Courses!H18&gt;0,SUM(Courses!Z18,Courses!AA18)&gt;0),Courses!H18*SUM(Courses!Z18,Courses!AA18),0)</f>
        <v>0</v>
      </c>
      <c r="S11" s="245">
        <f>IF(AND('Courses Valid'!C23=0,Courses!I18&lt;&gt;"",Courses!J18&gt;0,SUM(Courses!Z18,Courses!AA18)&gt;0),Courses!J18*SUM(Courses!Z18,Courses!AA18),0)</f>
        <v>0</v>
      </c>
      <c r="T11" s="102">
        <f>IF(AND('Courses Valid'!C23=0,Courses!E18&lt;&gt;"",Courses!F18&gt;0,Courses!AB18&gt;0),Courses!F18*Courses!AB18,0)</f>
        <v>0</v>
      </c>
      <c r="U11" s="102">
        <f>IF(AND('Courses Valid'!C23=0,Courses!G18&lt;&gt;"",Courses!H18&gt;0,Courses!AB18&gt;0),Courses!H18*Courses!AB18,0)</f>
        <v>0</v>
      </c>
      <c r="V11" s="247">
        <f>IF(AND('Courses Valid'!C23=0,Courses!I18&lt;&gt;"",Courses!J18&gt;0,Courses!AB18&gt;0),Courses!J18*Courses!AB18,0)</f>
        <v>0</v>
      </c>
      <c r="W11" s="102"/>
      <c r="X11" s="224"/>
      <c r="Y11" s="22"/>
      <c r="Z11" s="35" t="s">
        <v>113</v>
      </c>
      <c r="AA11" s="94" t="s">
        <v>114</v>
      </c>
      <c r="AB11" s="106">
        <f t="shared" si="0"/>
        <v>0</v>
      </c>
      <c r="AC11" s="197">
        <f t="shared" si="1"/>
        <v>0</v>
      </c>
      <c r="AD11" s="198">
        <f t="shared" si="2"/>
        <v>0</v>
      </c>
      <c r="AE11" s="1320"/>
      <c r="AF11" s="195"/>
      <c r="AG11" s="196"/>
      <c r="AH11" s="111">
        <f t="shared" si="3"/>
        <v>0</v>
      </c>
      <c r="AI11" s="118">
        <f t="shared" si="4"/>
        <v>0</v>
      </c>
      <c r="AJ11" s="223">
        <f t="shared" si="5"/>
        <v>0</v>
      </c>
      <c r="AL11" s="1606"/>
      <c r="AM11" s="980" t="s">
        <v>107</v>
      </c>
      <c r="AN11" s="981" t="s">
        <v>115</v>
      </c>
      <c r="AO11" s="982">
        <f>SUM(SUMIFS(Courses!N$13:N$214,Courses!$K$13:$K$214,'Column 1'!$AM11,Courses!$L$13:$L$214,'Column 1'!$AN11),SUMIFS(Courses!S$13:S$214,Courses!$K$13:$K$214,'Column 1'!$AM11,Courses!$L$13:$L$214,'Column 1'!$AN11))</f>
        <v>0</v>
      </c>
      <c r="AP11" s="983">
        <f>SUM(SUMIFS(Courses!O$13:O$214,Courses!$K$13:$K$214,'Column 1'!$AM11,Courses!$L$13:$L$214,'Column 1'!$AN11),SUMIFS(Courses!T$13:T$214,Courses!$K$13:$K$214,'Column 1'!$AM11,Courses!$L$13:$L$214,'Column 1'!$AN11))</f>
        <v>0</v>
      </c>
      <c r="AQ11" s="984">
        <f>SUM(SUMIFS(Courses!P$13:P$214,Courses!$K$13:$K$214,'Column 1'!$AM11,Courses!$L$13:$L$214,'Column 1'!$AN11),SUMIFS(Courses!U$13:U$214,Courses!$K$13:$K$214,'Column 1'!$AM11,Courses!$L$13:$L$214,'Column 1'!$AN11))</f>
        <v>0</v>
      </c>
      <c r="AR11" s="983">
        <f>SUM(SUMIFS(Courses!Q$13:Q$214,Courses!$K$13:$K$214,'Column 1'!$AM11,Courses!$L$13:$L$214,'Column 1'!$AN11),SUMIFS(Courses!V$13:V$214,Courses!$K$13:$K$214,'Column 1'!$AM11,Courses!$L$13:$L$214,'Column 1'!$AN11))</f>
        <v>0</v>
      </c>
      <c r="AS11" s="985">
        <f>SUM(SUMIFS(Courses!R$13:R$214,Courses!$K$13:$K$214,'Column 1'!$AM11,Courses!$L$13:$L$214,'Column 1'!$AN11),SUMIFS(Courses!W$13:W$214,Courses!$K$13:$K$214,'Column 1'!$AM11,Courses!$L$13:$L$214,'Column 1'!$AN11))</f>
        <v>0</v>
      </c>
    </row>
    <row r="12" spans="1:45" x14ac:dyDescent="0.2">
      <c r="B12" s="714" t="str">
        <f>IF(Courses!B19&lt;&gt;"",CONCATENATE(Courses!E19,"/",Courses!M19,"/",Courses!K19),"")</f>
        <v/>
      </c>
      <c r="C12" s="1311" t="str">
        <f>IF(AND(Courses!B19&lt;&gt;"",Courses!G19&lt;&gt;""),CONCATENATE(Courses!G19,"/",Courses!M19,"/",Courses!K19),"")</f>
        <v/>
      </c>
      <c r="D12" s="161" t="str">
        <f>IF(AND(Courses!B19&lt;&gt;"",Courses!I19&lt;&gt;""),CONCATENATE(Courses!I19,"/",Courses!M19,"/",Courses!K19),"")</f>
        <v/>
      </c>
      <c r="E12" s="1312">
        <f>IF(AND('Courses Valid'!C24=0,Courses!E19&lt;&gt;"",Courses!F19&gt;0,SUM(Courses!N19,Courses!O19)&gt;0),Courses!F19*SUM(Courses!N19,Courses!O19),0)</f>
        <v>0</v>
      </c>
      <c r="F12" s="102">
        <f>IF(AND('Courses Valid'!C24=0,Courses!G19&lt;&gt;"",Courses!H19&gt;0,SUM(Courses!N19,Courses!O19)&gt;0),Courses!H19*SUM(Courses!N19,Courses!O19),0)</f>
        <v>0</v>
      </c>
      <c r="G12" s="245">
        <f>IF(AND('Courses Valid'!C24=0,Courses!I19&lt;&gt;"",Courses!J19&gt;0,SUM(Courses!N19,Courses!O19)&gt;0),Courses!J19*SUM(Courses!N19,Courses!O19),0)</f>
        <v>0</v>
      </c>
      <c r="H12" s="1312">
        <f>IF(AND('Courses Valid'!C24=0,Courses!E19&lt;&gt;"",Courses!F19&gt;0,SUM(Courses!P19,Courses!Q19)&gt;0),Courses!F19*SUM(Courses!P19,Courses!Q19),0)</f>
        <v>0</v>
      </c>
      <c r="I12" s="102">
        <f>IF(AND('Courses Valid'!C24=0,Courses!G19&lt;&gt;"",Courses!H19&gt;0,SUM(Courses!P19,Courses!Q19)&gt;0),Courses!H19*SUM(Courses!P19,Courses!Q19),0)</f>
        <v>0</v>
      </c>
      <c r="J12" s="245">
        <f>IF(AND('Courses Valid'!C24=0,Courses!I19&lt;&gt;"",Courses!J19&gt;0,SUM(Courses!P19,Courses!Q19)&gt;0),Courses!J19*SUM(Courses!P19,Courses!Q19),0)</f>
        <v>0</v>
      </c>
      <c r="K12" s="1312">
        <f>IF(AND('Courses Valid'!C24=0,Courses!E19&lt;&gt;"",Courses!F19&gt;0,Courses!R19&gt;0),Courses!F19*Courses!R19,0)</f>
        <v>0</v>
      </c>
      <c r="L12" s="102">
        <f>IF(AND('Courses Valid'!C24=0,Courses!G19&lt;&gt;"",Courses!H19&gt;0,Courses!R19&gt;0),Courses!H19*Courses!R19,0)</f>
        <v>0</v>
      </c>
      <c r="M12" s="245">
        <f>IF(AND('Courses Valid'!C24=0,Courses!I19&lt;&gt;"",Courses!J19&gt;0,Courses!R19&gt;0),Courses!J19*Courses!R19,0)</f>
        <v>0</v>
      </c>
      <c r="N12" s="246">
        <f>IF(AND('Courses Valid'!C24=0,Courses!E19&lt;&gt;"",Courses!F19&gt;0,SUM(Courses!X19,Courses!Y19)&gt;0),Courses!F19*SUM(Courses!X19,Courses!Y19),0)</f>
        <v>0</v>
      </c>
      <c r="O12" s="246">
        <f>IF(AND('Courses Valid'!C24=0,Courses!G19&lt;&gt;"",Courses!H19&gt;0,SUM(Courses!X19,Courses!Y19)&gt;0),Courses!H19*SUM(Courses!X19,Courses!Y19),0)</f>
        <v>0</v>
      </c>
      <c r="P12" s="246">
        <f>IF(AND('Courses Valid'!C24=0,Courses!I19&lt;&gt;"",Courses!J19&gt;0,SUM(Courses!X19,Courses!Y19)&gt;0),Courses!J19*SUM(Courses!X19,Courses!Y19),0)</f>
        <v>0</v>
      </c>
      <c r="Q12" s="1312">
        <f>IF(AND('Courses Valid'!C24=0,Courses!E19&lt;&gt;"",Courses!F19&gt;0,SUM(Courses!Z19,Courses!AA19)&gt;0),Courses!F19*SUM(Courses!Z19,Courses!AA19),0)</f>
        <v>0</v>
      </c>
      <c r="R12" s="102">
        <f>IF(AND('Courses Valid'!C24=0,Courses!G19&lt;&gt;"",Courses!H19&gt;0,SUM(Courses!Z19,Courses!AA19)&gt;0),Courses!H19*SUM(Courses!Z19,Courses!AA19),0)</f>
        <v>0</v>
      </c>
      <c r="S12" s="245">
        <f>IF(AND('Courses Valid'!C24=0,Courses!I19&lt;&gt;"",Courses!J19&gt;0,SUM(Courses!Z19,Courses!AA19)&gt;0),Courses!J19*SUM(Courses!Z19,Courses!AA19),0)</f>
        <v>0</v>
      </c>
      <c r="T12" s="102">
        <f>IF(AND('Courses Valid'!C24=0,Courses!E19&lt;&gt;"",Courses!F19&gt;0,Courses!AB19&gt;0),Courses!F19*Courses!AB19,0)</f>
        <v>0</v>
      </c>
      <c r="U12" s="102">
        <f>IF(AND('Courses Valid'!C24=0,Courses!G19&lt;&gt;"",Courses!H19&gt;0,Courses!AB19&gt;0),Courses!H19*Courses!AB19,0)</f>
        <v>0</v>
      </c>
      <c r="V12" s="247">
        <f>IF(AND('Courses Valid'!C24=0,Courses!I19&lt;&gt;"",Courses!J19&gt;0,Courses!AB19&gt;0),Courses!J19*Courses!AB19,0)</f>
        <v>0</v>
      </c>
      <c r="W12" s="102"/>
      <c r="X12" s="224"/>
      <c r="Y12" s="1321" t="s">
        <v>116</v>
      </c>
      <c r="Z12" s="33" t="s">
        <v>103</v>
      </c>
      <c r="AA12" s="95" t="s">
        <v>117</v>
      </c>
      <c r="AB12" s="107">
        <f t="shared" si="0"/>
        <v>0</v>
      </c>
      <c r="AC12" s="116">
        <f t="shared" si="1"/>
        <v>0</v>
      </c>
      <c r="AD12" s="108">
        <f t="shared" si="2"/>
        <v>0</v>
      </c>
      <c r="AE12" s="1320"/>
      <c r="AF12" s="195"/>
      <c r="AG12" s="196"/>
      <c r="AH12" s="107">
        <f t="shared" si="3"/>
        <v>0</v>
      </c>
      <c r="AI12" s="116">
        <f t="shared" si="4"/>
        <v>0</v>
      </c>
      <c r="AJ12" s="225">
        <f t="shared" si="5"/>
        <v>0</v>
      </c>
      <c r="AL12" s="938"/>
      <c r="AM12" s="910"/>
      <c r="AN12" s="987" t="s">
        <v>118</v>
      </c>
      <c r="AO12" s="926">
        <f>SUM(SUMIFS(Courses!N$13:N$214,Courses!$K$13:$K$214,'Column 1'!$AM12,Courses!$L$13:$L$214,'Column 1'!$AN12),SUMIFS(Courses!S$13:S$214,Courses!$K$13:$K$214,'Column 1'!$AM12,Courses!$L$13:$L$214,'Column 1'!$AN12))</f>
        <v>0</v>
      </c>
      <c r="AP12" s="927">
        <f>SUM(SUMIFS(Courses!O$13:O$214,Courses!$K$13:$K$214,'Column 1'!$AM12,Courses!$L$13:$L$214,'Column 1'!$AN12),SUMIFS(Courses!T$13:T$214,Courses!$K$13:$K$214,'Column 1'!$AM12,Courses!$L$13:$L$214,'Column 1'!$AN12))</f>
        <v>0</v>
      </c>
      <c r="AQ12" s="928">
        <f>SUM(SUMIFS(Courses!P$13:P$214,Courses!$K$13:$K$214,'Column 1'!$AM12,Courses!$L$13:$L$214,'Column 1'!$AN12),SUMIFS(Courses!U$13:U$214,Courses!$K$13:$K$214,'Column 1'!$AM12,Courses!$L$13:$L$214,'Column 1'!$AN12))</f>
        <v>0</v>
      </c>
      <c r="AR12" s="927">
        <f>SUM(SUMIFS(Courses!Q$13:Q$214,Courses!$K$13:$K$214,'Column 1'!$AM12,Courses!$L$13:$L$214,'Column 1'!$AN12),SUMIFS(Courses!V$13:V$214,Courses!$K$13:$K$214,'Column 1'!$AM12,Courses!$L$13:$L$214,'Column 1'!$AN12))</f>
        <v>0</v>
      </c>
      <c r="AS12" s="929">
        <f>SUM(SUMIFS(Courses!R$13:R$214,Courses!$K$13:$K$214,'Column 1'!$AM12,Courses!$L$13:$L$214,'Column 1'!$AN12),SUMIFS(Courses!W$13:W$214,Courses!$K$13:$K$214,'Column 1'!$AM12,Courses!$L$13:$L$214,'Column 1'!$AN12))</f>
        <v>0</v>
      </c>
    </row>
    <row r="13" spans="1:45" x14ac:dyDescent="0.2">
      <c r="B13" s="714" t="str">
        <f>IF(Courses!B20&lt;&gt;"",CONCATENATE(Courses!E20,"/",Courses!M20,"/",Courses!K20),"")</f>
        <v/>
      </c>
      <c r="C13" s="1311" t="str">
        <f>IF(AND(Courses!B20&lt;&gt;"",Courses!G20&lt;&gt;""),CONCATENATE(Courses!G20,"/",Courses!M20,"/",Courses!K20),"")</f>
        <v/>
      </c>
      <c r="D13" s="161" t="str">
        <f>IF(AND(Courses!B20&lt;&gt;"",Courses!I20&lt;&gt;""),CONCATENATE(Courses!I20,"/",Courses!M20,"/",Courses!K20),"")</f>
        <v/>
      </c>
      <c r="E13" s="1312">
        <f>IF(AND('Courses Valid'!C25=0,Courses!E20&lt;&gt;"",Courses!F20&gt;0,SUM(Courses!N20,Courses!O20)&gt;0),Courses!F20*SUM(Courses!N20,Courses!O20),0)</f>
        <v>0</v>
      </c>
      <c r="F13" s="102">
        <f>IF(AND('Courses Valid'!C25=0,Courses!G20&lt;&gt;"",Courses!H20&gt;0,SUM(Courses!N20,Courses!O20)&gt;0),Courses!H20*SUM(Courses!N20,Courses!O20),0)</f>
        <v>0</v>
      </c>
      <c r="G13" s="245">
        <f>IF(AND('Courses Valid'!C25=0,Courses!I20&lt;&gt;"",Courses!J20&gt;0,SUM(Courses!N20,Courses!O20)&gt;0),Courses!J20*SUM(Courses!N20,Courses!O20),0)</f>
        <v>0</v>
      </c>
      <c r="H13" s="1312">
        <f>IF(AND('Courses Valid'!C25=0,Courses!E20&lt;&gt;"",Courses!F20&gt;0,SUM(Courses!P20,Courses!Q20)&gt;0),Courses!F20*SUM(Courses!P20,Courses!Q20),0)</f>
        <v>0</v>
      </c>
      <c r="I13" s="102">
        <f>IF(AND('Courses Valid'!C25=0,Courses!G20&lt;&gt;"",Courses!H20&gt;0,SUM(Courses!P20,Courses!Q20)&gt;0),Courses!H20*SUM(Courses!P20,Courses!Q20),0)</f>
        <v>0</v>
      </c>
      <c r="J13" s="245">
        <f>IF(AND('Courses Valid'!C25=0,Courses!I20&lt;&gt;"",Courses!J20&gt;0,SUM(Courses!P20,Courses!Q20)&gt;0),Courses!J20*SUM(Courses!P20,Courses!Q20),0)</f>
        <v>0</v>
      </c>
      <c r="K13" s="1312">
        <f>IF(AND('Courses Valid'!C25=0,Courses!E20&lt;&gt;"",Courses!F20&gt;0,Courses!R20&gt;0),Courses!F20*Courses!R20,0)</f>
        <v>0</v>
      </c>
      <c r="L13" s="102">
        <f>IF(AND('Courses Valid'!C25=0,Courses!G20&lt;&gt;"",Courses!H20&gt;0,Courses!R20&gt;0),Courses!H20*Courses!R20,0)</f>
        <v>0</v>
      </c>
      <c r="M13" s="245">
        <f>IF(AND('Courses Valid'!C25=0,Courses!I20&lt;&gt;"",Courses!J20&gt;0,Courses!R20&gt;0),Courses!J20*Courses!R20,0)</f>
        <v>0</v>
      </c>
      <c r="N13" s="246">
        <f>IF(AND('Courses Valid'!C25=0,Courses!E20&lt;&gt;"",Courses!F20&gt;0,SUM(Courses!X20,Courses!Y20)&gt;0),Courses!F20*SUM(Courses!X20,Courses!Y20),0)</f>
        <v>0</v>
      </c>
      <c r="O13" s="246">
        <f>IF(AND('Courses Valid'!C25=0,Courses!G20&lt;&gt;"",Courses!H20&gt;0,SUM(Courses!X20,Courses!Y20)&gt;0),Courses!H20*SUM(Courses!X20,Courses!Y20),0)</f>
        <v>0</v>
      </c>
      <c r="P13" s="246">
        <f>IF(AND('Courses Valid'!C25=0,Courses!I20&lt;&gt;"",Courses!J20&gt;0,SUM(Courses!X20,Courses!Y20)&gt;0),Courses!J20*SUM(Courses!X20,Courses!Y20),0)</f>
        <v>0</v>
      </c>
      <c r="Q13" s="1312">
        <f>IF(AND('Courses Valid'!C25=0,Courses!E20&lt;&gt;"",Courses!F20&gt;0,SUM(Courses!Z20,Courses!AA20)&gt;0),Courses!F20*SUM(Courses!Z20,Courses!AA20),0)</f>
        <v>0</v>
      </c>
      <c r="R13" s="102">
        <f>IF(AND('Courses Valid'!C25=0,Courses!G20&lt;&gt;"",Courses!H20&gt;0,SUM(Courses!Z20,Courses!AA20)&gt;0),Courses!H20*SUM(Courses!Z20,Courses!AA20),0)</f>
        <v>0</v>
      </c>
      <c r="S13" s="245">
        <f>IF(AND('Courses Valid'!C25=0,Courses!I20&lt;&gt;"",Courses!J20&gt;0,SUM(Courses!Z20,Courses!AA20)&gt;0),Courses!J20*SUM(Courses!Z20,Courses!AA20),0)</f>
        <v>0</v>
      </c>
      <c r="T13" s="102">
        <f>IF(AND('Courses Valid'!C25=0,Courses!E20&lt;&gt;"",Courses!F20&gt;0,Courses!AB20&gt;0),Courses!F20*Courses!AB20,0)</f>
        <v>0</v>
      </c>
      <c r="U13" s="102">
        <f>IF(AND('Courses Valid'!C25=0,Courses!G20&lt;&gt;"",Courses!H20&gt;0,Courses!AB20&gt;0),Courses!H20*Courses!AB20,0)</f>
        <v>0</v>
      </c>
      <c r="V13" s="247">
        <f>IF(AND('Courses Valid'!C25=0,Courses!I20&lt;&gt;"",Courses!J20&gt;0,Courses!AB20&gt;0),Courses!J20*Courses!AB20,0)</f>
        <v>0</v>
      </c>
      <c r="W13" s="102"/>
      <c r="X13" s="224"/>
      <c r="Y13" s="120"/>
      <c r="Z13" s="35" t="s">
        <v>107</v>
      </c>
      <c r="AA13" s="94" t="s">
        <v>119</v>
      </c>
      <c r="AB13" s="113">
        <f t="shared" si="0"/>
        <v>0</v>
      </c>
      <c r="AC13" s="114">
        <f t="shared" si="1"/>
        <v>0</v>
      </c>
      <c r="AD13" s="115">
        <f t="shared" si="2"/>
        <v>0</v>
      </c>
      <c r="AE13" s="1320"/>
      <c r="AF13" s="195"/>
      <c r="AG13" s="196"/>
      <c r="AH13" s="113">
        <f t="shared" si="3"/>
        <v>0</v>
      </c>
      <c r="AI13" s="114">
        <f t="shared" si="4"/>
        <v>0</v>
      </c>
      <c r="AJ13" s="222">
        <f t="shared" si="5"/>
        <v>0</v>
      </c>
      <c r="AL13" s="238"/>
      <c r="AM13" s="916" t="s">
        <v>120</v>
      </c>
      <c r="AN13" s="183" t="s">
        <v>115</v>
      </c>
      <c r="AO13" s="922">
        <f>SUM(SUMIFS(Courses!N$13:N$214,Courses!$K$13:$K$214,'Column 1'!$AM13,Courses!$L$13:$L$214,'Column 1'!$AN13),SUMIFS(Courses!S$13:S$214,Courses!$K$13:$K$214,'Column 1'!$AM13,Courses!$L$13:$L$214,'Column 1'!$AN13))</f>
        <v>0</v>
      </c>
      <c r="AP13" s="923">
        <f>SUM(SUMIFS(Courses!O$13:O$214,Courses!$K$13:$K$214,'Column 1'!$AM13,Courses!$L$13:$L$214,'Column 1'!$AN13),SUMIFS(Courses!T$13:T$214,Courses!$K$13:$K$214,'Column 1'!$AM13,Courses!$L$13:$L$214,'Column 1'!$AN13))</f>
        <v>0</v>
      </c>
      <c r="AQ13" s="924">
        <f>SUM(SUMIFS(Courses!P$13:P$214,Courses!$K$13:$K$214,'Column 1'!$AM13,Courses!$L$13:$L$214,'Column 1'!$AN13),SUMIFS(Courses!U$13:U$214,Courses!$K$13:$K$214,'Column 1'!$AM13,Courses!$L$13:$L$214,'Column 1'!$AN13))</f>
        <v>0</v>
      </c>
      <c r="AR13" s="923">
        <f>SUM(SUMIFS(Courses!Q$13:Q$214,Courses!$K$13:$K$214,'Column 1'!$AM13,Courses!$L$13:$L$214,'Column 1'!$AN13),SUMIFS(Courses!V$13:V$214,Courses!$K$13:$K$214,'Column 1'!$AM13,Courses!$L$13:$L$214,'Column 1'!$AN13))</f>
        <v>0</v>
      </c>
      <c r="AS13" s="925">
        <f>SUM(SUMIFS(Courses!R$13:R$214,Courses!$K$13:$K$214,'Column 1'!$AM13,Courses!$L$13:$L$214,'Column 1'!$AN13),SUMIFS(Courses!W$13:W$214,Courses!$K$13:$K$214,'Column 1'!$AM13,Courses!$L$13:$L$214,'Column 1'!$AN13))</f>
        <v>0</v>
      </c>
    </row>
    <row r="14" spans="1:45" x14ac:dyDescent="0.2">
      <c r="B14" s="714" t="str">
        <f>IF(Courses!B21&lt;&gt;"",CONCATENATE(Courses!E21,"/",Courses!M21,"/",Courses!K21),"")</f>
        <v/>
      </c>
      <c r="C14" s="1311" t="str">
        <f>IF(AND(Courses!B21&lt;&gt;"",Courses!G21&lt;&gt;""),CONCATENATE(Courses!G21,"/",Courses!M21,"/",Courses!K21),"")</f>
        <v/>
      </c>
      <c r="D14" s="161" t="str">
        <f>IF(AND(Courses!B21&lt;&gt;"",Courses!I21&lt;&gt;""),CONCATENATE(Courses!I21,"/",Courses!M21,"/",Courses!K21),"")</f>
        <v/>
      </c>
      <c r="E14" s="1312">
        <f>IF(AND('Courses Valid'!C26=0,Courses!E21&lt;&gt;"",Courses!F21&gt;0,SUM(Courses!N21,Courses!O21)&gt;0),Courses!F21*SUM(Courses!N21,Courses!O21),0)</f>
        <v>0</v>
      </c>
      <c r="F14" s="102">
        <f>IF(AND('Courses Valid'!C26=0,Courses!G21&lt;&gt;"",Courses!H21&gt;0,SUM(Courses!N21,Courses!O21)&gt;0),Courses!H21*SUM(Courses!N21,Courses!O21),0)</f>
        <v>0</v>
      </c>
      <c r="G14" s="245">
        <f>IF(AND('Courses Valid'!C26=0,Courses!I21&lt;&gt;"",Courses!J21&gt;0,SUM(Courses!N21,Courses!O21)&gt;0),Courses!J21*SUM(Courses!N21,Courses!O21),0)</f>
        <v>0</v>
      </c>
      <c r="H14" s="1312">
        <f>IF(AND('Courses Valid'!C26=0,Courses!E21&lt;&gt;"",Courses!F21&gt;0,SUM(Courses!P21,Courses!Q21)&gt;0),Courses!F21*SUM(Courses!P21,Courses!Q21),0)</f>
        <v>0</v>
      </c>
      <c r="I14" s="102">
        <f>IF(AND('Courses Valid'!C26=0,Courses!G21&lt;&gt;"",Courses!H21&gt;0,SUM(Courses!P21,Courses!Q21)&gt;0),Courses!H21*SUM(Courses!P21,Courses!Q21),0)</f>
        <v>0</v>
      </c>
      <c r="J14" s="245">
        <f>IF(AND('Courses Valid'!C26=0,Courses!I21&lt;&gt;"",Courses!J21&gt;0,SUM(Courses!P21,Courses!Q21)&gt;0),Courses!J21*SUM(Courses!P21,Courses!Q21),0)</f>
        <v>0</v>
      </c>
      <c r="K14" s="1312">
        <f>IF(AND('Courses Valid'!C26=0,Courses!E21&lt;&gt;"",Courses!F21&gt;0,Courses!R21&gt;0),Courses!F21*Courses!R21,0)</f>
        <v>0</v>
      </c>
      <c r="L14" s="102">
        <f>IF(AND('Courses Valid'!C26=0,Courses!G21&lt;&gt;"",Courses!H21&gt;0,Courses!R21&gt;0),Courses!H21*Courses!R21,0)</f>
        <v>0</v>
      </c>
      <c r="M14" s="245">
        <f>IF(AND('Courses Valid'!C26=0,Courses!I21&lt;&gt;"",Courses!J21&gt;0,Courses!R21&gt;0),Courses!J21*Courses!R21,0)</f>
        <v>0</v>
      </c>
      <c r="N14" s="246">
        <f>IF(AND('Courses Valid'!C26=0,Courses!E21&lt;&gt;"",Courses!F21&gt;0,SUM(Courses!X21,Courses!Y21)&gt;0),Courses!F21*SUM(Courses!X21,Courses!Y21),0)</f>
        <v>0</v>
      </c>
      <c r="O14" s="246">
        <f>IF(AND('Courses Valid'!C26=0,Courses!G21&lt;&gt;"",Courses!H21&gt;0,SUM(Courses!X21,Courses!Y21)&gt;0),Courses!H21*SUM(Courses!X21,Courses!Y21),0)</f>
        <v>0</v>
      </c>
      <c r="P14" s="246">
        <f>IF(AND('Courses Valid'!C26=0,Courses!I21&lt;&gt;"",Courses!J21&gt;0,SUM(Courses!X21,Courses!Y21)&gt;0),Courses!J21*SUM(Courses!X21,Courses!Y21),0)</f>
        <v>0</v>
      </c>
      <c r="Q14" s="1312">
        <f>IF(AND('Courses Valid'!C26=0,Courses!E21&lt;&gt;"",Courses!F21&gt;0,SUM(Courses!Z21,Courses!AA21)&gt;0),Courses!F21*SUM(Courses!Z21,Courses!AA21),0)</f>
        <v>0</v>
      </c>
      <c r="R14" s="102">
        <f>IF(AND('Courses Valid'!C26=0,Courses!G21&lt;&gt;"",Courses!H21&gt;0,SUM(Courses!Z21,Courses!AA21)&gt;0),Courses!H21*SUM(Courses!Z21,Courses!AA21),0)</f>
        <v>0</v>
      </c>
      <c r="S14" s="245">
        <f>IF(AND('Courses Valid'!C26=0,Courses!I21&lt;&gt;"",Courses!J21&gt;0,SUM(Courses!Z21,Courses!AA21)&gt;0),Courses!J21*SUM(Courses!Z21,Courses!AA21),0)</f>
        <v>0</v>
      </c>
      <c r="T14" s="102">
        <f>IF(AND('Courses Valid'!C26=0,Courses!E21&lt;&gt;"",Courses!F21&gt;0,Courses!AB21&gt;0),Courses!F21*Courses!AB21,0)</f>
        <v>0</v>
      </c>
      <c r="U14" s="102">
        <f>IF(AND('Courses Valid'!C26=0,Courses!G21&lt;&gt;"",Courses!H21&gt;0,Courses!AB21&gt;0),Courses!H21*Courses!AB21,0)</f>
        <v>0</v>
      </c>
      <c r="V14" s="247">
        <f>IF(AND('Courses Valid'!C26=0,Courses!I21&lt;&gt;"",Courses!J21&gt;0,Courses!AB21&gt;0),Courses!J21*Courses!AB21,0)</f>
        <v>0</v>
      </c>
      <c r="W14" s="102"/>
      <c r="X14" s="224"/>
      <c r="Y14" s="120"/>
      <c r="Z14" s="35" t="s">
        <v>110</v>
      </c>
      <c r="AA14" s="94" t="s">
        <v>121</v>
      </c>
      <c r="AB14" s="111">
        <f t="shared" si="0"/>
        <v>0</v>
      </c>
      <c r="AC14" s="118">
        <f t="shared" si="1"/>
        <v>0</v>
      </c>
      <c r="AD14" s="112">
        <f t="shared" si="2"/>
        <v>0</v>
      </c>
      <c r="AE14" s="1320"/>
      <c r="AF14" s="195"/>
      <c r="AG14" s="196"/>
      <c r="AH14" s="111">
        <f t="shared" si="3"/>
        <v>0</v>
      </c>
      <c r="AI14" s="118">
        <f t="shared" si="4"/>
        <v>0</v>
      </c>
      <c r="AJ14" s="223">
        <f t="shared" si="5"/>
        <v>0</v>
      </c>
      <c r="AL14" s="239"/>
      <c r="AM14" s="917" t="s">
        <v>120</v>
      </c>
      <c r="AN14" s="934" t="s">
        <v>122</v>
      </c>
      <c r="AO14" s="926">
        <f>SUM(SUMIFS(Courses!N$13:N$214,Courses!$K$13:$K$214,'Column 1'!$AM14,Courses!$L$13:$L$214,'Column 1'!$AN14),SUMIFS(Courses!S$13:S$214,Courses!$K$13:$K$214,'Column 1'!$AM14,Courses!$L$13:$L$214,'Column 1'!$AN14))</f>
        <v>0</v>
      </c>
      <c r="AP14" s="927">
        <f>SUM(SUMIFS(Courses!O$13:O$214,Courses!$K$13:$K$214,'Column 1'!$AM14,Courses!$L$13:$L$214,'Column 1'!$AN14),SUMIFS(Courses!T$13:T$214,Courses!$K$13:$K$214,'Column 1'!$AM14,Courses!$L$13:$L$214,'Column 1'!$AN14))</f>
        <v>0</v>
      </c>
      <c r="AQ14" s="928">
        <f>SUM(SUMIFS(Courses!P$13:P$214,Courses!$K$13:$K$214,'Column 1'!$AM14,Courses!$L$13:$L$214,'Column 1'!$AN14),SUMIFS(Courses!U$13:U$214,Courses!$K$13:$K$214,'Column 1'!$AM14,Courses!$L$13:$L$214,'Column 1'!$AN14))</f>
        <v>0</v>
      </c>
      <c r="AR14" s="927">
        <f>SUM(SUMIFS(Courses!Q$13:Q$214,Courses!$K$13:$K$214,'Column 1'!$AM14,Courses!$L$13:$L$214,'Column 1'!$AN14),SUMIFS(Courses!V$13:V$214,Courses!$K$13:$K$214,'Column 1'!$AM14,Courses!$L$13:$L$214,'Column 1'!$AN14))</f>
        <v>0</v>
      </c>
      <c r="AS14" s="929">
        <f>SUM(SUMIFS(Courses!R$13:R$214,Courses!$K$13:$K$214,'Column 1'!$AM14,Courses!$L$13:$L$214,'Column 1'!$AN14),SUMIFS(Courses!W$13:W$214,Courses!$K$13:$K$214,'Column 1'!$AM14,Courses!$L$13:$L$214,'Column 1'!$AN14))</f>
        <v>0</v>
      </c>
    </row>
    <row r="15" spans="1:45" x14ac:dyDescent="0.2">
      <c r="B15" s="714" t="str">
        <f>IF(Courses!B22&lt;&gt;"",CONCATENATE(Courses!E22,"/",Courses!M22,"/",Courses!K22),"")</f>
        <v/>
      </c>
      <c r="C15" s="1311" t="str">
        <f>IF(AND(Courses!B22&lt;&gt;"",Courses!G22&lt;&gt;""),CONCATENATE(Courses!G22,"/",Courses!M22,"/",Courses!K22),"")</f>
        <v/>
      </c>
      <c r="D15" s="161" t="str">
        <f>IF(AND(Courses!B22&lt;&gt;"",Courses!I22&lt;&gt;""),CONCATENATE(Courses!I22,"/",Courses!M22,"/",Courses!K22),"")</f>
        <v/>
      </c>
      <c r="E15" s="1312">
        <f>IF(AND('Courses Valid'!C27=0,Courses!E22&lt;&gt;"",Courses!F22&gt;0,SUM(Courses!N22,Courses!O22)&gt;0),Courses!F22*SUM(Courses!N22,Courses!O22),0)</f>
        <v>0</v>
      </c>
      <c r="F15" s="102">
        <f>IF(AND('Courses Valid'!C27=0,Courses!G22&lt;&gt;"",Courses!H22&gt;0,SUM(Courses!N22,Courses!O22)&gt;0),Courses!H22*SUM(Courses!N22,Courses!O22),0)</f>
        <v>0</v>
      </c>
      <c r="G15" s="245">
        <f>IF(AND('Courses Valid'!C27=0,Courses!I22&lt;&gt;"",Courses!J22&gt;0,SUM(Courses!N22,Courses!O22)&gt;0),Courses!J22*SUM(Courses!N22,Courses!O22),0)</f>
        <v>0</v>
      </c>
      <c r="H15" s="1312">
        <f>IF(AND('Courses Valid'!C27=0,Courses!E22&lt;&gt;"",Courses!F22&gt;0,SUM(Courses!P22,Courses!Q22)&gt;0),Courses!F22*SUM(Courses!P22,Courses!Q22),0)</f>
        <v>0</v>
      </c>
      <c r="I15" s="102">
        <f>IF(AND('Courses Valid'!C27=0,Courses!G22&lt;&gt;"",Courses!H22&gt;0,SUM(Courses!P22,Courses!Q22)&gt;0),Courses!H22*SUM(Courses!P22,Courses!Q22),0)</f>
        <v>0</v>
      </c>
      <c r="J15" s="245">
        <f>IF(AND('Courses Valid'!C27=0,Courses!I22&lt;&gt;"",Courses!J22&gt;0,SUM(Courses!P22,Courses!Q22)&gt;0),Courses!J22*SUM(Courses!P22,Courses!Q22),0)</f>
        <v>0</v>
      </c>
      <c r="K15" s="1312">
        <f>IF(AND('Courses Valid'!C27=0,Courses!E22&lt;&gt;"",Courses!F22&gt;0,Courses!R22&gt;0),Courses!F22*Courses!R22,0)</f>
        <v>0</v>
      </c>
      <c r="L15" s="102">
        <f>IF(AND('Courses Valid'!C27=0,Courses!G22&lt;&gt;"",Courses!H22&gt;0,Courses!R22&gt;0),Courses!H22*Courses!R22,0)</f>
        <v>0</v>
      </c>
      <c r="M15" s="245">
        <f>IF(AND('Courses Valid'!C27=0,Courses!I22&lt;&gt;"",Courses!J22&gt;0,Courses!R22&gt;0),Courses!J22*Courses!R22,0)</f>
        <v>0</v>
      </c>
      <c r="N15" s="246">
        <f>IF(AND('Courses Valid'!C27=0,Courses!E22&lt;&gt;"",Courses!F22&gt;0,SUM(Courses!X22,Courses!Y22)&gt;0),Courses!F22*SUM(Courses!X22,Courses!Y22),0)</f>
        <v>0</v>
      </c>
      <c r="O15" s="246">
        <f>IF(AND('Courses Valid'!C27=0,Courses!G22&lt;&gt;"",Courses!H22&gt;0,SUM(Courses!X22,Courses!Y22)&gt;0),Courses!H22*SUM(Courses!X22,Courses!Y22),0)</f>
        <v>0</v>
      </c>
      <c r="P15" s="246">
        <f>IF(AND('Courses Valid'!C27=0,Courses!I22&lt;&gt;"",Courses!J22&gt;0,SUM(Courses!X22,Courses!Y22)&gt;0),Courses!J22*SUM(Courses!X22,Courses!Y22),0)</f>
        <v>0</v>
      </c>
      <c r="Q15" s="1312">
        <f>IF(AND('Courses Valid'!C27=0,Courses!E22&lt;&gt;"",Courses!F22&gt;0,SUM(Courses!Z22,Courses!AA22)&gt;0),Courses!F22*SUM(Courses!Z22,Courses!AA22),0)</f>
        <v>0</v>
      </c>
      <c r="R15" s="102">
        <f>IF(AND('Courses Valid'!C27=0,Courses!G22&lt;&gt;"",Courses!H22&gt;0,SUM(Courses!Z22,Courses!AA22)&gt;0),Courses!H22*SUM(Courses!Z22,Courses!AA22),0)</f>
        <v>0</v>
      </c>
      <c r="S15" s="245">
        <f>IF(AND('Courses Valid'!C27=0,Courses!I22&lt;&gt;"",Courses!J22&gt;0,SUM(Courses!Z22,Courses!AA22)&gt;0),Courses!J22*SUM(Courses!Z22,Courses!AA22),0)</f>
        <v>0</v>
      </c>
      <c r="T15" s="102">
        <f>IF(AND('Courses Valid'!C27=0,Courses!E22&lt;&gt;"",Courses!F22&gt;0,Courses!AB22&gt;0),Courses!F22*Courses!AB22,0)</f>
        <v>0</v>
      </c>
      <c r="U15" s="102">
        <f>IF(AND('Courses Valid'!C27=0,Courses!G22&lt;&gt;"",Courses!H22&gt;0,Courses!AB22&gt;0),Courses!H22*Courses!AB22,0)</f>
        <v>0</v>
      </c>
      <c r="V15" s="247">
        <f>IF(AND('Courses Valid'!C27=0,Courses!I22&lt;&gt;"",Courses!J22&gt;0,Courses!AB22&gt;0),Courses!J22*Courses!AB22,0)</f>
        <v>0</v>
      </c>
      <c r="W15" s="102"/>
      <c r="X15" s="226"/>
      <c r="Y15" s="134"/>
      <c r="Z15" s="105" t="s">
        <v>113</v>
      </c>
      <c r="AA15" s="94" t="s">
        <v>123</v>
      </c>
      <c r="AB15" s="109">
        <f t="shared" si="0"/>
        <v>0</v>
      </c>
      <c r="AC15" s="117">
        <f t="shared" si="1"/>
        <v>0</v>
      </c>
      <c r="AD15" s="110">
        <f t="shared" si="2"/>
        <v>0</v>
      </c>
      <c r="AE15" s="1320"/>
      <c r="AF15" s="195"/>
      <c r="AG15" s="196"/>
      <c r="AH15" s="111">
        <f t="shared" si="3"/>
        <v>0</v>
      </c>
      <c r="AI15" s="118">
        <f t="shared" si="4"/>
        <v>0</v>
      </c>
      <c r="AJ15" s="223">
        <f t="shared" si="5"/>
        <v>0</v>
      </c>
      <c r="AK15" s="939"/>
      <c r="AL15" s="239"/>
      <c r="AM15" s="916" t="s">
        <v>113</v>
      </c>
      <c r="AN15" s="183" t="s">
        <v>115</v>
      </c>
      <c r="AO15" s="922">
        <f>SUM(SUMIFS(Courses!N$13:N$214,Courses!$K$13:$K$214,'Column 1'!$AM15,Courses!$L$13:$L$214,'Column 1'!$AN15),SUMIFS(Courses!S$13:S$214,Courses!$K$13:$K$214,'Column 1'!$AM15,Courses!$L$13:$L$214,'Column 1'!$AN15))</f>
        <v>0</v>
      </c>
      <c r="AP15" s="923">
        <f>SUM(SUMIFS(Courses!O$13:O$214,Courses!$K$13:$K$214,'Column 1'!$AM15,Courses!$L$13:$L$214,'Column 1'!$AN15),SUMIFS(Courses!T$13:T$214,Courses!$K$13:$K$214,'Column 1'!$AM15,Courses!$L$13:$L$214,'Column 1'!$AN15))</f>
        <v>0</v>
      </c>
      <c r="AQ15" s="924">
        <f>SUM(SUMIFS(Courses!P$13:P$214,Courses!$K$13:$K$214,'Column 1'!$AM15,Courses!$L$13:$L$214,'Column 1'!$AN15),SUMIFS(Courses!U$13:U$214,Courses!$K$13:$K$214,'Column 1'!$AM15,Courses!$L$13:$L$214,'Column 1'!$AN15))</f>
        <v>0</v>
      </c>
      <c r="AR15" s="923">
        <f>SUM(SUMIFS(Courses!Q$13:Q$214,Courses!$K$13:$K$214,'Column 1'!$AM15,Courses!$L$13:$L$214,'Column 1'!$AN15),SUMIFS(Courses!V$13:V$214,Courses!$K$13:$K$214,'Column 1'!$AM15,Courses!$L$13:$L$214,'Column 1'!$AN15))</f>
        <v>0</v>
      </c>
      <c r="AS15" s="925">
        <f>SUM(SUMIFS(Courses!R$13:R$214,Courses!$K$13:$K$214,'Column 1'!$AM15,Courses!$L$13:$L$214,'Column 1'!$AN15),SUMIFS(Courses!W$13:W$214,Courses!$K$13:$K$214,'Column 1'!$AM15,Courses!$L$13:$L$214,'Column 1'!$AN15))</f>
        <v>0</v>
      </c>
    </row>
    <row r="16" spans="1:45" x14ac:dyDescent="0.2">
      <c r="B16" s="714" t="str">
        <f>IF(Courses!B23&lt;&gt;"",CONCATENATE(Courses!E23,"/",Courses!M23,"/",Courses!K23),"")</f>
        <v/>
      </c>
      <c r="C16" s="1311" t="str">
        <f>IF(AND(Courses!B23&lt;&gt;"",Courses!G23&lt;&gt;""),CONCATENATE(Courses!G23,"/",Courses!M23,"/",Courses!K23),"")</f>
        <v/>
      </c>
      <c r="D16" s="161" t="str">
        <f>IF(AND(Courses!B23&lt;&gt;"",Courses!I23&lt;&gt;""),CONCATENATE(Courses!I23,"/",Courses!M23,"/",Courses!K23),"")</f>
        <v/>
      </c>
      <c r="E16" s="1312">
        <f>IF(AND('Courses Valid'!C28=0,Courses!E23&lt;&gt;"",Courses!F23&gt;0,SUM(Courses!N23,Courses!O23)&gt;0),Courses!F23*SUM(Courses!N23,Courses!O23),0)</f>
        <v>0</v>
      </c>
      <c r="F16" s="102">
        <f>IF(AND('Courses Valid'!C28=0,Courses!G23&lt;&gt;"",Courses!H23&gt;0,SUM(Courses!N23,Courses!O23)&gt;0),Courses!H23*SUM(Courses!N23,Courses!O23),0)</f>
        <v>0</v>
      </c>
      <c r="G16" s="245">
        <f>IF(AND('Courses Valid'!C28=0,Courses!I23&lt;&gt;"",Courses!J23&gt;0,SUM(Courses!N23,Courses!O23)&gt;0),Courses!J23*SUM(Courses!N23,Courses!O23),0)</f>
        <v>0</v>
      </c>
      <c r="H16" s="1312">
        <f>IF(AND('Courses Valid'!C28=0,Courses!E23&lt;&gt;"",Courses!F23&gt;0,SUM(Courses!P23,Courses!Q23)&gt;0),Courses!F23*SUM(Courses!P23,Courses!Q23),0)</f>
        <v>0</v>
      </c>
      <c r="I16" s="102">
        <f>IF(AND('Courses Valid'!C28=0,Courses!G23&lt;&gt;"",Courses!H23&gt;0,SUM(Courses!P23,Courses!Q23)&gt;0),Courses!H23*SUM(Courses!P23,Courses!Q23),0)</f>
        <v>0</v>
      </c>
      <c r="J16" s="245">
        <f>IF(AND('Courses Valid'!C28=0,Courses!I23&lt;&gt;"",Courses!J23&gt;0,SUM(Courses!P23,Courses!Q23)&gt;0),Courses!J23*SUM(Courses!P23,Courses!Q23),0)</f>
        <v>0</v>
      </c>
      <c r="K16" s="1312">
        <f>IF(AND('Courses Valid'!C28=0,Courses!E23&lt;&gt;"",Courses!F23&gt;0,Courses!R23&gt;0),Courses!F23*Courses!R23,0)</f>
        <v>0</v>
      </c>
      <c r="L16" s="102">
        <f>IF(AND('Courses Valid'!C28=0,Courses!G23&lt;&gt;"",Courses!H23&gt;0,Courses!R23&gt;0),Courses!H23*Courses!R23,0)</f>
        <v>0</v>
      </c>
      <c r="M16" s="245">
        <f>IF(AND('Courses Valid'!C28=0,Courses!I23&lt;&gt;"",Courses!J23&gt;0,Courses!R23&gt;0),Courses!J23*Courses!R23,0)</f>
        <v>0</v>
      </c>
      <c r="N16" s="246">
        <f>IF(AND('Courses Valid'!C28=0,Courses!E23&lt;&gt;"",Courses!F23&gt;0,SUM(Courses!X23,Courses!Y23)&gt;0),Courses!F23*SUM(Courses!X23,Courses!Y23),0)</f>
        <v>0</v>
      </c>
      <c r="O16" s="246">
        <f>IF(AND('Courses Valid'!C28=0,Courses!G23&lt;&gt;"",Courses!H23&gt;0,SUM(Courses!X23,Courses!Y23)&gt;0),Courses!H23*SUM(Courses!X23,Courses!Y23),0)</f>
        <v>0</v>
      </c>
      <c r="P16" s="246">
        <f>IF(AND('Courses Valid'!C28=0,Courses!I23&lt;&gt;"",Courses!J23&gt;0,SUM(Courses!X23,Courses!Y23)&gt;0),Courses!J23*SUM(Courses!X23,Courses!Y23),0)</f>
        <v>0</v>
      </c>
      <c r="Q16" s="1312">
        <f>IF(AND('Courses Valid'!C28=0,Courses!E23&lt;&gt;"",Courses!F23&gt;0,SUM(Courses!Z23,Courses!AA23)&gt;0),Courses!F23*SUM(Courses!Z23,Courses!AA23),0)</f>
        <v>0</v>
      </c>
      <c r="R16" s="102">
        <f>IF(AND('Courses Valid'!C28=0,Courses!G23&lt;&gt;"",Courses!H23&gt;0,SUM(Courses!Z23,Courses!AA23)&gt;0),Courses!H23*SUM(Courses!Z23,Courses!AA23),0)</f>
        <v>0</v>
      </c>
      <c r="S16" s="245">
        <f>IF(AND('Courses Valid'!C28=0,Courses!I23&lt;&gt;"",Courses!J23&gt;0,SUM(Courses!Z23,Courses!AA23)&gt;0),Courses!J23*SUM(Courses!Z23,Courses!AA23),0)</f>
        <v>0</v>
      </c>
      <c r="T16" s="102">
        <f>IF(AND('Courses Valid'!C28=0,Courses!E23&lt;&gt;"",Courses!F23&gt;0,Courses!AB23&gt;0),Courses!F23*Courses!AB23,0)</f>
        <v>0</v>
      </c>
      <c r="U16" s="102">
        <f>IF(AND('Courses Valid'!C28=0,Courses!G23&lt;&gt;"",Courses!H23&gt;0,Courses!AB23&gt;0),Courses!H23*Courses!AB23,0)</f>
        <v>0</v>
      </c>
      <c r="V16" s="247">
        <f>IF(AND('Courses Valid'!C28=0,Courses!I23&lt;&gt;"",Courses!J23&gt;0,Courses!AB23&gt;0),Courses!J23*Courses!AB23,0)</f>
        <v>0</v>
      </c>
      <c r="W16" s="102"/>
      <c r="X16" s="219" t="s">
        <v>124</v>
      </c>
      <c r="Y16" s="1313" t="s">
        <v>102</v>
      </c>
      <c r="Z16" s="1314" t="s">
        <v>103</v>
      </c>
      <c r="AA16" s="1315" t="s">
        <v>125</v>
      </c>
      <c r="AB16" s="192">
        <f t="shared" si="0"/>
        <v>0</v>
      </c>
      <c r="AC16" s="193">
        <f t="shared" si="1"/>
        <v>0</v>
      </c>
      <c r="AD16" s="194">
        <f t="shared" si="2"/>
        <v>0</v>
      </c>
      <c r="AE16" s="1320"/>
      <c r="AF16" s="195"/>
      <c r="AG16" s="196"/>
      <c r="AH16" s="192">
        <f t="shared" si="3"/>
        <v>0</v>
      </c>
      <c r="AI16" s="193">
        <f t="shared" si="4"/>
        <v>0</v>
      </c>
      <c r="AJ16" s="220">
        <f t="shared" si="5"/>
        <v>0</v>
      </c>
      <c r="AL16" s="986"/>
      <c r="AM16" s="916" t="s">
        <v>113</v>
      </c>
      <c r="AN16" s="657" t="s">
        <v>126</v>
      </c>
      <c r="AO16" s="937">
        <f>SUM(SUMIFS(Courses!N$13:N$214,Courses!$K$13:$K$214,'Column 1'!$AM16,Courses!$L$13:$L$214,'Column 1'!$AN16),SUMIFS(Courses!S$13:S$214,Courses!$K$13:$K$214,'Column 1'!$AM16,Courses!$L$13:$L$214,'Column 1'!$AN16))</f>
        <v>0</v>
      </c>
      <c r="AP16" s="935">
        <f>SUM(SUMIFS(Courses!O$13:O$214,Courses!$K$13:$K$214,'Column 1'!$AM16,Courses!$L$13:$L$214,'Column 1'!$AN16),SUMIFS(Courses!T$13:T$214,Courses!$K$13:$K$214,'Column 1'!$AM16,Courses!$L$13:$L$214,'Column 1'!$AN16))</f>
        <v>0</v>
      </c>
      <c r="AQ16" s="930">
        <f>SUM(SUMIFS(Courses!P$13:P$214,Courses!$K$13:$K$214,'Column 1'!$AM16,Courses!$L$13:$L$214,'Column 1'!$AN16),SUMIFS(Courses!U$13:U$214,Courses!$K$13:$K$214,'Column 1'!$AM16,Courses!$L$13:$L$214,'Column 1'!$AN16))</f>
        <v>0</v>
      </c>
      <c r="AR16" s="930">
        <f>SUM(SUMIFS(Courses!Q$13:Q$214,Courses!$K$13:$K$214,'Column 1'!$AM16,Courses!$L$13:$L$214,'Column 1'!$AN16),SUMIFS(Courses!V$13:V$214,Courses!$K$13:$K$214,'Column 1'!$AM16,Courses!$L$13:$L$214,'Column 1'!$AN16))</f>
        <v>0</v>
      </c>
      <c r="AS16" s="941">
        <f>SUM(SUMIFS(Courses!R$13:R$214,Courses!$K$13:$K$214,'Column 1'!$AM16,Courses!$L$13:$L$214,'Column 1'!$AN16),SUMIFS(Courses!W$13:W$214,Courses!$K$13:$K$214,'Column 1'!$AM16,Courses!$L$13:$L$214,'Column 1'!$AN16))</f>
        <v>0</v>
      </c>
    </row>
    <row r="17" spans="2:46" x14ac:dyDescent="0.2">
      <c r="B17" s="714" t="str">
        <f>IF(Courses!B24&lt;&gt;"",CONCATENATE(Courses!E24,"/",Courses!M24,"/",Courses!K24),"")</f>
        <v/>
      </c>
      <c r="C17" s="1311" t="str">
        <f>IF(AND(Courses!B24&lt;&gt;"",Courses!G24&lt;&gt;""),CONCATENATE(Courses!G24,"/",Courses!M24,"/",Courses!K24),"")</f>
        <v/>
      </c>
      <c r="D17" s="161" t="str">
        <f>IF(AND(Courses!B24&lt;&gt;"",Courses!I24&lt;&gt;""),CONCATENATE(Courses!I24,"/",Courses!M24,"/",Courses!K24),"")</f>
        <v/>
      </c>
      <c r="E17" s="1312">
        <f>IF(AND('Courses Valid'!C29=0,Courses!E24&lt;&gt;"",Courses!F24&gt;0,SUM(Courses!N24,Courses!O24)&gt;0),Courses!F24*SUM(Courses!N24,Courses!O24),0)</f>
        <v>0</v>
      </c>
      <c r="F17" s="102">
        <f>IF(AND('Courses Valid'!C29=0,Courses!G24&lt;&gt;"",Courses!H24&gt;0,SUM(Courses!N24,Courses!O24)&gt;0),Courses!H24*SUM(Courses!N24,Courses!O24),0)</f>
        <v>0</v>
      </c>
      <c r="G17" s="245">
        <f>IF(AND('Courses Valid'!C29=0,Courses!I24&lt;&gt;"",Courses!J24&gt;0,SUM(Courses!N24,Courses!O24)&gt;0),Courses!J24*SUM(Courses!N24,Courses!O24),0)</f>
        <v>0</v>
      </c>
      <c r="H17" s="1312">
        <f>IF(AND('Courses Valid'!C29=0,Courses!E24&lt;&gt;"",Courses!F24&gt;0,SUM(Courses!P24,Courses!Q24)&gt;0),Courses!F24*SUM(Courses!P24,Courses!Q24),0)</f>
        <v>0</v>
      </c>
      <c r="I17" s="102">
        <f>IF(AND('Courses Valid'!C29=0,Courses!G24&lt;&gt;"",Courses!H24&gt;0,SUM(Courses!P24,Courses!Q24)&gt;0),Courses!H24*SUM(Courses!P24,Courses!Q24),0)</f>
        <v>0</v>
      </c>
      <c r="J17" s="245">
        <f>IF(AND('Courses Valid'!C29=0,Courses!I24&lt;&gt;"",Courses!J24&gt;0,SUM(Courses!P24,Courses!Q24)&gt;0),Courses!J24*SUM(Courses!P24,Courses!Q24),0)</f>
        <v>0</v>
      </c>
      <c r="K17" s="1312">
        <f>IF(AND('Courses Valid'!C29=0,Courses!E24&lt;&gt;"",Courses!F24&gt;0,Courses!R24&gt;0),Courses!F24*Courses!R24,0)</f>
        <v>0</v>
      </c>
      <c r="L17" s="102">
        <f>IF(AND('Courses Valid'!C29=0,Courses!G24&lt;&gt;"",Courses!H24&gt;0,Courses!R24&gt;0),Courses!H24*Courses!R24,0)</f>
        <v>0</v>
      </c>
      <c r="M17" s="245">
        <f>IF(AND('Courses Valid'!C29=0,Courses!I24&lt;&gt;"",Courses!J24&gt;0,Courses!R24&gt;0),Courses!J24*Courses!R24,0)</f>
        <v>0</v>
      </c>
      <c r="N17" s="246">
        <f>IF(AND('Courses Valid'!C29=0,Courses!E24&lt;&gt;"",Courses!F24&gt;0,SUM(Courses!X24,Courses!Y24)&gt;0),Courses!F24*SUM(Courses!X24,Courses!Y24),0)</f>
        <v>0</v>
      </c>
      <c r="O17" s="246">
        <f>IF(AND('Courses Valid'!C29=0,Courses!G24&lt;&gt;"",Courses!H24&gt;0,SUM(Courses!X24,Courses!Y24)&gt;0),Courses!H24*SUM(Courses!X24,Courses!Y24),0)</f>
        <v>0</v>
      </c>
      <c r="P17" s="246">
        <f>IF(AND('Courses Valid'!C29=0,Courses!I24&lt;&gt;"",Courses!J24&gt;0,SUM(Courses!X24,Courses!Y24)&gt;0),Courses!J24*SUM(Courses!X24,Courses!Y24),0)</f>
        <v>0</v>
      </c>
      <c r="Q17" s="1312">
        <f>IF(AND('Courses Valid'!C29=0,Courses!E24&lt;&gt;"",Courses!F24&gt;0,SUM(Courses!Z24,Courses!AA24)&gt;0),Courses!F24*SUM(Courses!Z24,Courses!AA24),0)</f>
        <v>0</v>
      </c>
      <c r="R17" s="102">
        <f>IF(AND('Courses Valid'!C29=0,Courses!G24&lt;&gt;"",Courses!H24&gt;0,SUM(Courses!Z24,Courses!AA24)&gt;0),Courses!H24*SUM(Courses!Z24,Courses!AA24),0)</f>
        <v>0</v>
      </c>
      <c r="S17" s="245">
        <f>IF(AND('Courses Valid'!C29=0,Courses!I24&lt;&gt;"",Courses!J24&gt;0,SUM(Courses!Z24,Courses!AA24)&gt;0),Courses!J24*SUM(Courses!Z24,Courses!AA24),0)</f>
        <v>0</v>
      </c>
      <c r="T17" s="102">
        <f>IF(AND('Courses Valid'!C29=0,Courses!E24&lt;&gt;"",Courses!F24&gt;0,Courses!AB24&gt;0),Courses!F24*Courses!AB24,0)</f>
        <v>0</v>
      </c>
      <c r="U17" s="102">
        <f>IF(AND('Courses Valid'!C29=0,Courses!G24&lt;&gt;"",Courses!H24&gt;0,Courses!AB24&gt;0),Courses!H24*Courses!AB24,0)</f>
        <v>0</v>
      </c>
      <c r="V17" s="247">
        <f>IF(AND('Courses Valid'!C29=0,Courses!I24&lt;&gt;"",Courses!J24&gt;0,Courses!AB24&gt;0),Courses!J24*Courses!AB24,0)</f>
        <v>0</v>
      </c>
      <c r="W17" s="102"/>
      <c r="X17" s="221"/>
      <c r="Y17" s="22"/>
      <c r="Z17" s="35" t="s">
        <v>107</v>
      </c>
      <c r="AA17" s="94" t="s">
        <v>127</v>
      </c>
      <c r="AB17" s="113">
        <f t="shared" si="0"/>
        <v>0</v>
      </c>
      <c r="AC17" s="114">
        <f t="shared" si="1"/>
        <v>0</v>
      </c>
      <c r="AD17" s="115">
        <f t="shared" si="2"/>
        <v>0</v>
      </c>
      <c r="AE17" s="1320"/>
      <c r="AF17" s="195"/>
      <c r="AG17" s="196"/>
      <c r="AH17" s="113">
        <f t="shared" si="3"/>
        <v>0</v>
      </c>
      <c r="AI17" s="114">
        <f t="shared" si="4"/>
        <v>0</v>
      </c>
      <c r="AJ17" s="222">
        <f t="shared" si="5"/>
        <v>0</v>
      </c>
      <c r="AL17" s="240" t="s">
        <v>52</v>
      </c>
      <c r="AM17" s="932" t="s">
        <v>103</v>
      </c>
      <c r="AN17" s="1319" t="s">
        <v>106</v>
      </c>
      <c r="AO17" s="918">
        <f>SUMIFS(Courses!X$13:X$214,Courses!$K$13:$K$214,'Column 1'!$AM17,Courses!$L$13:$L$214,'Column 1'!$AN17)</f>
        <v>0</v>
      </c>
      <c r="AP17" s="919">
        <f>SUMIFS(Courses!Y$13:Y$214,Courses!$K$13:$K$214,'Column 1'!$AM17,Courses!$L$13:$L$214,'Column 1'!$AN17)</f>
        <v>0</v>
      </c>
      <c r="AQ17" s="920">
        <f>SUMIFS(Courses!Z$13:Z$214,Courses!$K$13:$K$214,'Column 1'!$AM17,Courses!$L$13:$L$214,'Column 1'!$AN17)</f>
        <v>0</v>
      </c>
      <c r="AR17" s="919">
        <f>SUMIFS(Courses!AA$13:AA$214,Courses!$K$13:$K$214,'Column 1'!$AM17,Courses!$L$13:$L$214,'Column 1'!$AN17)</f>
        <v>0</v>
      </c>
      <c r="AS17" s="921">
        <f>SUMIFS(Courses!AB$13:AB$214,Courses!$K$13:$K$214,'Column 1'!$AM17,Courses!$L$13:$L$214,'Column 1'!$AN17)</f>
        <v>0</v>
      </c>
    </row>
    <row r="18" spans="2:46" x14ac:dyDescent="0.2">
      <c r="B18" s="714" t="str">
        <f>IF(Courses!B25&lt;&gt;"",CONCATENATE(Courses!E25,"/",Courses!M25,"/",Courses!K25),"")</f>
        <v/>
      </c>
      <c r="C18" s="1322" t="str">
        <f>IF(AND(Courses!B25&lt;&gt;"",Courses!G25&lt;&gt;""),CONCATENATE(Courses!G25,"/",Courses!M25,"/",Courses!K25),"")</f>
        <v/>
      </c>
      <c r="D18" s="161" t="str">
        <f>IF(AND(Courses!B25&lt;&gt;"",Courses!I25&lt;&gt;""),CONCATENATE(Courses!I25,"/",Courses!M25,"/",Courses!K25),"")</f>
        <v/>
      </c>
      <c r="E18" s="1312">
        <f>IF(AND('Courses Valid'!C30=0,Courses!E25&lt;&gt;"",Courses!F25&gt;0,SUM(Courses!N25,Courses!O25)&gt;0),Courses!F25*SUM(Courses!N25,Courses!O25),0)</f>
        <v>0</v>
      </c>
      <c r="F18" s="102">
        <f>IF(AND('Courses Valid'!C30=0,Courses!G25&lt;&gt;"",Courses!H25&gt;0,SUM(Courses!N25,Courses!O25)&gt;0),Courses!H25*SUM(Courses!N25,Courses!O25),0)</f>
        <v>0</v>
      </c>
      <c r="G18" s="245">
        <f>IF(AND('Courses Valid'!C30=0,Courses!I25&lt;&gt;"",Courses!J25&gt;0,SUM(Courses!N25,Courses!O25)&gt;0),Courses!J25*SUM(Courses!N25,Courses!O25),0)</f>
        <v>0</v>
      </c>
      <c r="H18" s="1312">
        <f>IF(AND('Courses Valid'!C30=0,Courses!E25&lt;&gt;"",Courses!F25&gt;0,SUM(Courses!P25,Courses!Q25)&gt;0),Courses!F25*SUM(Courses!P25,Courses!Q25),0)</f>
        <v>0</v>
      </c>
      <c r="I18" s="102">
        <f>IF(AND('Courses Valid'!C30=0,Courses!G25&lt;&gt;"",Courses!H25&gt;0,SUM(Courses!P25,Courses!Q25)&gt;0),Courses!H25*SUM(Courses!P25,Courses!Q25),0)</f>
        <v>0</v>
      </c>
      <c r="J18" s="245">
        <f>IF(AND('Courses Valid'!C30=0,Courses!I25&lt;&gt;"",Courses!J25&gt;0,SUM(Courses!P25,Courses!Q25)&gt;0),Courses!J25*SUM(Courses!P25,Courses!Q25),0)</f>
        <v>0</v>
      </c>
      <c r="K18" s="1312">
        <f>IF(AND('Courses Valid'!C30=0,Courses!E25&lt;&gt;"",Courses!F25&gt;0,Courses!R25&gt;0),Courses!F25*Courses!R25,0)</f>
        <v>0</v>
      </c>
      <c r="L18" s="102">
        <f>IF(AND('Courses Valid'!C30=0,Courses!G25&lt;&gt;"",Courses!H25&gt;0,Courses!R25&gt;0),Courses!H25*Courses!R25,0)</f>
        <v>0</v>
      </c>
      <c r="M18" s="245">
        <f>IF(AND('Courses Valid'!C30=0,Courses!I25&lt;&gt;"",Courses!J25&gt;0,Courses!R25&gt;0),Courses!J25*Courses!R25,0)</f>
        <v>0</v>
      </c>
      <c r="N18" s="246">
        <f>IF(AND('Courses Valid'!C30=0,Courses!E25&lt;&gt;"",Courses!F25&gt;0,SUM(Courses!X25,Courses!Y25)&gt;0),Courses!F25*SUM(Courses!X25,Courses!Y25),0)</f>
        <v>0</v>
      </c>
      <c r="O18" s="246">
        <f>IF(AND('Courses Valid'!C30=0,Courses!G25&lt;&gt;"",Courses!H25&gt;0,SUM(Courses!X25,Courses!Y25)&gt;0),Courses!H25*SUM(Courses!X25,Courses!Y25),0)</f>
        <v>0</v>
      </c>
      <c r="P18" s="246">
        <f>IF(AND('Courses Valid'!C30=0,Courses!I25&lt;&gt;"",Courses!J25&gt;0,SUM(Courses!X25,Courses!Y25)&gt;0),Courses!J25*SUM(Courses!X25,Courses!Y25),0)</f>
        <v>0</v>
      </c>
      <c r="Q18" s="1312">
        <f>IF(AND('Courses Valid'!C30=0,Courses!E25&lt;&gt;"",Courses!F25&gt;0,SUM(Courses!Z25,Courses!AA25)&gt;0),Courses!F25*SUM(Courses!Z25,Courses!AA25),0)</f>
        <v>0</v>
      </c>
      <c r="R18" s="102">
        <f>IF(AND('Courses Valid'!C30=0,Courses!G25&lt;&gt;"",Courses!H25&gt;0,SUM(Courses!Z25,Courses!AA25)&gt;0),Courses!H25*SUM(Courses!Z25,Courses!AA25),0)</f>
        <v>0</v>
      </c>
      <c r="S18" s="245">
        <f>IF(AND('Courses Valid'!C30=0,Courses!I25&lt;&gt;"",Courses!J25&gt;0,SUM(Courses!Z25,Courses!AA25)&gt;0),Courses!J25*SUM(Courses!Z25,Courses!AA25),0)</f>
        <v>0</v>
      </c>
      <c r="T18" s="102">
        <f>IF(AND('Courses Valid'!C30=0,Courses!E25&lt;&gt;"",Courses!F25&gt;0,Courses!AB25&gt;0),Courses!F25*Courses!AB25,0)</f>
        <v>0</v>
      </c>
      <c r="U18" s="102">
        <f>IF(AND('Courses Valid'!C30=0,Courses!G25&lt;&gt;"",Courses!H25&gt;0,Courses!AB25&gt;0),Courses!H25*Courses!AB25,0)</f>
        <v>0</v>
      </c>
      <c r="V18" s="247">
        <f>IF(AND('Courses Valid'!C30=0,Courses!I25&lt;&gt;"",Courses!J25&gt;0,Courses!AB25&gt;0),Courses!J25*Courses!AB25,0)</f>
        <v>0</v>
      </c>
      <c r="W18" s="102"/>
      <c r="X18" s="221"/>
      <c r="Y18" s="22"/>
      <c r="Z18" s="35" t="s">
        <v>110</v>
      </c>
      <c r="AA18" s="94" t="s">
        <v>128</v>
      </c>
      <c r="AB18" s="111">
        <f t="shared" si="0"/>
        <v>0</v>
      </c>
      <c r="AC18" s="118">
        <f t="shared" si="1"/>
        <v>0</v>
      </c>
      <c r="AD18" s="112">
        <f t="shared" si="2"/>
        <v>0</v>
      </c>
      <c r="AE18" s="1320"/>
      <c r="AF18" s="195"/>
      <c r="AG18" s="196"/>
      <c r="AH18" s="111">
        <f t="shared" si="3"/>
        <v>0</v>
      </c>
      <c r="AI18" s="118">
        <f t="shared" si="4"/>
        <v>0</v>
      </c>
      <c r="AJ18" s="223">
        <f t="shared" si="5"/>
        <v>0</v>
      </c>
      <c r="AL18" s="241"/>
      <c r="AM18" s="931" t="s">
        <v>103</v>
      </c>
      <c r="AN18" s="182" t="s">
        <v>109</v>
      </c>
      <c r="AO18" s="922">
        <f>SUMIFS(Courses!X$13:X$214,Courses!$K$13:$K$214,'Column 1'!$AM18,Courses!$L$13:$L$214,'Column 1'!$AN18)</f>
        <v>0</v>
      </c>
      <c r="AP18" s="923">
        <f>SUMIFS(Courses!Y$13:Y$214,Courses!$K$13:$K$214,'Column 1'!$AM18,Courses!$L$13:$L$214,'Column 1'!$AN18)</f>
        <v>0</v>
      </c>
      <c r="AQ18" s="924">
        <f>SUMIFS(Courses!Z$13:Z$214,Courses!$K$13:$K$214,'Column 1'!$AM18,Courses!$L$13:$L$214,'Column 1'!$AN18)</f>
        <v>0</v>
      </c>
      <c r="AR18" s="923">
        <f>SUMIFS(Courses!AA$13:AA$214,Courses!$K$13:$K$214,'Column 1'!$AM18,Courses!$L$13:$L$214,'Column 1'!$AN18)</f>
        <v>0</v>
      </c>
      <c r="AS18" s="925">
        <f>SUMIFS(Courses!AB$13:AB$214,Courses!$K$13:$K$214,'Column 1'!$AM18,Courses!$L$13:$L$214,'Column 1'!$AN18)</f>
        <v>0</v>
      </c>
    </row>
    <row r="19" spans="2:46" x14ac:dyDescent="0.2">
      <c r="B19" s="714" t="str">
        <f>IF(Courses!B26&lt;&gt;"",CONCATENATE(Courses!E26,"/",Courses!M26,"/",Courses!K26),"")</f>
        <v/>
      </c>
      <c r="C19" s="1322" t="str">
        <f>IF(AND(Courses!B26&lt;&gt;"",Courses!G26&lt;&gt;""),CONCATENATE(Courses!G26,"/",Courses!M26,"/",Courses!K26),"")</f>
        <v/>
      </c>
      <c r="D19" s="161" t="str">
        <f>IF(AND(Courses!B26&lt;&gt;"",Courses!I26&lt;&gt;""),CONCATENATE(Courses!I26,"/",Courses!M26,"/",Courses!K26),"")</f>
        <v/>
      </c>
      <c r="E19" s="1312">
        <f>IF(AND('Courses Valid'!C31=0,Courses!E26&lt;&gt;"",Courses!F26&gt;0,SUM(Courses!N26,Courses!O26)&gt;0),Courses!F26*SUM(Courses!N26,Courses!O26),0)</f>
        <v>0</v>
      </c>
      <c r="F19" s="102">
        <f>IF(AND('Courses Valid'!C31=0,Courses!G26&lt;&gt;"",Courses!H26&gt;0,SUM(Courses!N26,Courses!O26)&gt;0),Courses!H26*SUM(Courses!N26,Courses!O26),0)</f>
        <v>0</v>
      </c>
      <c r="G19" s="245">
        <f>IF(AND('Courses Valid'!C31=0,Courses!I26&lt;&gt;"",Courses!J26&gt;0,SUM(Courses!N26,Courses!O26)&gt;0),Courses!J26*SUM(Courses!N26,Courses!O26),0)</f>
        <v>0</v>
      </c>
      <c r="H19" s="1312">
        <f>IF(AND('Courses Valid'!C31=0,Courses!E26&lt;&gt;"",Courses!F26&gt;0,SUM(Courses!P26,Courses!Q26)&gt;0),Courses!F26*SUM(Courses!P26,Courses!Q26),0)</f>
        <v>0</v>
      </c>
      <c r="I19" s="102">
        <f>IF(AND('Courses Valid'!C31=0,Courses!G26&lt;&gt;"",Courses!H26&gt;0,SUM(Courses!P26,Courses!Q26)&gt;0),Courses!H26*SUM(Courses!P26,Courses!Q26),0)</f>
        <v>0</v>
      </c>
      <c r="J19" s="245">
        <f>IF(AND('Courses Valid'!C31=0,Courses!I26&lt;&gt;"",Courses!J26&gt;0,SUM(Courses!P26,Courses!Q26)&gt;0),Courses!J26*SUM(Courses!P26,Courses!Q26),0)</f>
        <v>0</v>
      </c>
      <c r="K19" s="1312">
        <f>IF(AND('Courses Valid'!C31=0,Courses!E26&lt;&gt;"",Courses!F26&gt;0,Courses!R26&gt;0),Courses!F26*Courses!R26,0)</f>
        <v>0</v>
      </c>
      <c r="L19" s="102">
        <f>IF(AND('Courses Valid'!C31=0,Courses!G26&lt;&gt;"",Courses!H26&gt;0,Courses!R26&gt;0),Courses!H26*Courses!R26,0)</f>
        <v>0</v>
      </c>
      <c r="M19" s="245">
        <f>IF(AND('Courses Valid'!C31=0,Courses!I26&lt;&gt;"",Courses!J26&gt;0,Courses!R26&gt;0),Courses!J26*Courses!R26,0)</f>
        <v>0</v>
      </c>
      <c r="N19" s="246">
        <f>IF(AND('Courses Valid'!C31=0,Courses!E26&lt;&gt;"",Courses!F26&gt;0,SUM(Courses!X26,Courses!Y26)&gt;0),Courses!F26*SUM(Courses!X26,Courses!Y26),0)</f>
        <v>0</v>
      </c>
      <c r="O19" s="246">
        <f>IF(AND('Courses Valid'!C31=0,Courses!G26&lt;&gt;"",Courses!H26&gt;0,SUM(Courses!X26,Courses!Y26)&gt;0),Courses!H26*SUM(Courses!X26,Courses!Y26),0)</f>
        <v>0</v>
      </c>
      <c r="P19" s="246">
        <f>IF(AND('Courses Valid'!C31=0,Courses!I26&lt;&gt;"",Courses!J26&gt;0,SUM(Courses!X26,Courses!Y26)&gt;0),Courses!J26*SUM(Courses!X26,Courses!Y26),0)</f>
        <v>0</v>
      </c>
      <c r="Q19" s="1312">
        <f>IF(AND('Courses Valid'!C31=0,Courses!E26&lt;&gt;"",Courses!F26&gt;0,SUM(Courses!Z26,Courses!AA26)&gt;0),Courses!F26*SUM(Courses!Z26,Courses!AA26),0)</f>
        <v>0</v>
      </c>
      <c r="R19" s="102">
        <f>IF(AND('Courses Valid'!C31=0,Courses!G26&lt;&gt;"",Courses!H26&gt;0,SUM(Courses!Z26,Courses!AA26)&gt;0),Courses!H26*SUM(Courses!Z26,Courses!AA26),0)</f>
        <v>0</v>
      </c>
      <c r="S19" s="245">
        <f>IF(AND('Courses Valid'!C31=0,Courses!I26&lt;&gt;"",Courses!J26&gt;0,SUM(Courses!Z26,Courses!AA26)&gt;0),Courses!J26*SUM(Courses!Z26,Courses!AA26),0)</f>
        <v>0</v>
      </c>
      <c r="T19" s="102">
        <f>IF(AND('Courses Valid'!C31=0,Courses!E26&lt;&gt;"",Courses!F26&gt;0,Courses!AB26&gt;0),Courses!F26*Courses!AB26,0)</f>
        <v>0</v>
      </c>
      <c r="U19" s="102">
        <f>IF(AND('Courses Valid'!C31=0,Courses!G26&lt;&gt;"",Courses!H26&gt;0,Courses!AB26&gt;0),Courses!H26*Courses!AB26,0)</f>
        <v>0</v>
      </c>
      <c r="V19" s="247">
        <f>IF(AND('Courses Valid'!C31=0,Courses!I26&lt;&gt;"",Courses!J26&gt;0,Courses!AB26&gt;0),Courses!J26*Courses!AB26,0)</f>
        <v>0</v>
      </c>
      <c r="W19" s="102"/>
      <c r="X19" s="227"/>
      <c r="Y19" s="22"/>
      <c r="Z19" s="35" t="s">
        <v>113</v>
      </c>
      <c r="AA19" s="94" t="s">
        <v>129</v>
      </c>
      <c r="AB19" s="111">
        <f t="shared" si="0"/>
        <v>0</v>
      </c>
      <c r="AC19" s="118">
        <f t="shared" si="1"/>
        <v>0</v>
      </c>
      <c r="AD19" s="112">
        <f t="shared" si="2"/>
        <v>0</v>
      </c>
      <c r="AE19" s="1320"/>
      <c r="AF19" s="195"/>
      <c r="AG19" s="196"/>
      <c r="AH19" s="111">
        <f t="shared" si="3"/>
        <v>0</v>
      </c>
      <c r="AI19" s="118">
        <f t="shared" si="4"/>
        <v>0</v>
      </c>
      <c r="AJ19" s="223">
        <f t="shared" si="5"/>
        <v>0</v>
      </c>
      <c r="AL19" s="242"/>
      <c r="AM19" s="936" t="s">
        <v>103</v>
      </c>
      <c r="AN19" s="933" t="s">
        <v>112</v>
      </c>
      <c r="AO19" s="926">
        <f>SUMIFS(Courses!X$13:X$214,Courses!$K$13:$K$214,'Column 1'!$AM19,Courses!$L$13:$L$214,'Column 1'!$AN19)</f>
        <v>0</v>
      </c>
      <c r="AP19" s="927">
        <f>SUMIFS(Courses!Y$13:Y$214,Courses!$K$13:$K$214,'Column 1'!$AM19,Courses!$L$13:$L$214,'Column 1'!$AN19)</f>
        <v>0</v>
      </c>
      <c r="AQ19" s="928">
        <f>SUMIFS(Courses!Z$13:Z$214,Courses!$K$13:$K$214,'Column 1'!$AM19,Courses!$L$13:$L$214,'Column 1'!$AN19)</f>
        <v>0</v>
      </c>
      <c r="AR19" s="927">
        <f>SUMIFS(Courses!AA$13:AA$214,Courses!$K$13:$K$214,'Column 1'!$AM19,Courses!$L$13:$L$214,'Column 1'!$AN19)</f>
        <v>0</v>
      </c>
      <c r="AS19" s="929">
        <f>SUMIFS(Courses!AB$13:AB$214,Courses!$K$13:$K$214,'Column 1'!$AM19,Courses!$L$13:$L$214,'Column 1'!$AN19)</f>
        <v>0</v>
      </c>
    </row>
    <row r="20" spans="2:46" x14ac:dyDescent="0.2">
      <c r="B20" s="714" t="str">
        <f>IF(Courses!B27&lt;&gt;"",CONCATENATE(Courses!E27,"/",Courses!M27,"/",Courses!K27),"")</f>
        <v/>
      </c>
      <c r="C20" s="1322" t="str">
        <f>IF(AND(Courses!B27&lt;&gt;"",Courses!G27&lt;&gt;""),CONCATENATE(Courses!G27,"/",Courses!M27,"/",Courses!K27),"")</f>
        <v/>
      </c>
      <c r="D20" s="715" t="str">
        <f>IF(AND(Courses!B27&lt;&gt;"",Courses!I27&lt;&gt;""),CONCATENATE(Courses!I27,"/",Courses!M27,"/",Courses!K27),"")</f>
        <v/>
      </c>
      <c r="E20" s="1312">
        <f>IF(AND('Courses Valid'!C32=0,Courses!E27&lt;&gt;"",Courses!F27&gt;0,SUM(Courses!N27,Courses!O27)&gt;0),Courses!F27*SUM(Courses!N27,Courses!O27),0)</f>
        <v>0</v>
      </c>
      <c r="F20" s="102">
        <f>IF(AND('Courses Valid'!C32=0,Courses!G27&lt;&gt;"",Courses!H27&gt;0,SUM(Courses!N27,Courses!O27)&gt;0),Courses!H27*SUM(Courses!N27,Courses!O27),0)</f>
        <v>0</v>
      </c>
      <c r="G20" s="245">
        <f>IF(AND('Courses Valid'!C32=0,Courses!I27&lt;&gt;"",Courses!J27&gt;0,SUM(Courses!N27,Courses!O27)&gt;0),Courses!J27*SUM(Courses!N27,Courses!O27),0)</f>
        <v>0</v>
      </c>
      <c r="H20" s="1312">
        <f>IF(AND('Courses Valid'!C32=0,Courses!E27&lt;&gt;"",Courses!F27&gt;0,SUM(Courses!P27,Courses!Q27)&gt;0),Courses!F27*SUM(Courses!P27,Courses!Q27),0)</f>
        <v>0</v>
      </c>
      <c r="I20" s="102">
        <f>IF(AND('Courses Valid'!C32=0,Courses!G27&lt;&gt;"",Courses!H27&gt;0,SUM(Courses!P27,Courses!Q27)&gt;0),Courses!H27*SUM(Courses!P27,Courses!Q27),0)</f>
        <v>0</v>
      </c>
      <c r="J20" s="245">
        <f>IF(AND('Courses Valid'!C32=0,Courses!I27&lt;&gt;"",Courses!J27&gt;0,SUM(Courses!P27,Courses!Q27)&gt;0),Courses!J27*SUM(Courses!P27,Courses!Q27),0)</f>
        <v>0</v>
      </c>
      <c r="K20" s="1312">
        <f>IF(AND('Courses Valid'!C32=0,Courses!E27&lt;&gt;"",Courses!F27&gt;0,Courses!R27&gt;0),Courses!F27*Courses!R27,0)</f>
        <v>0</v>
      </c>
      <c r="L20" s="102">
        <f>IF(AND('Courses Valid'!C32=0,Courses!G27&lt;&gt;"",Courses!H27&gt;0,Courses!R27&gt;0),Courses!H27*Courses!R27,0)</f>
        <v>0</v>
      </c>
      <c r="M20" s="245">
        <f>IF(AND('Courses Valid'!C32=0,Courses!I27&lt;&gt;"",Courses!J27&gt;0,Courses!R27&gt;0),Courses!J27*Courses!R27,0)</f>
        <v>0</v>
      </c>
      <c r="N20" s="246">
        <f>IF(AND('Courses Valid'!C32=0,Courses!E27&lt;&gt;"",Courses!F27&gt;0,SUM(Courses!X27,Courses!Y27)&gt;0),Courses!F27*SUM(Courses!X27,Courses!Y27),0)</f>
        <v>0</v>
      </c>
      <c r="O20" s="246">
        <f>IF(AND('Courses Valid'!C32=0,Courses!G27&lt;&gt;"",Courses!H27&gt;0,SUM(Courses!X27,Courses!Y27)&gt;0),Courses!H27*SUM(Courses!X27,Courses!Y27),0)</f>
        <v>0</v>
      </c>
      <c r="P20" s="246">
        <f>IF(AND('Courses Valid'!C32=0,Courses!I27&lt;&gt;"",Courses!J27&gt;0,SUM(Courses!X27,Courses!Y27)&gt;0),Courses!J27*SUM(Courses!X27,Courses!Y27),0)</f>
        <v>0</v>
      </c>
      <c r="Q20" s="1312">
        <f>IF(AND('Courses Valid'!C32=0,Courses!E27&lt;&gt;"",Courses!F27&gt;0,SUM(Courses!Z27,Courses!AA27)&gt;0),Courses!F27*SUM(Courses!Z27,Courses!AA27),0)</f>
        <v>0</v>
      </c>
      <c r="R20" s="102">
        <f>IF(AND('Courses Valid'!C32=0,Courses!G27&lt;&gt;"",Courses!H27&gt;0,SUM(Courses!Z27,Courses!AA27)&gt;0),Courses!H27*SUM(Courses!Z27,Courses!AA27),0)</f>
        <v>0</v>
      </c>
      <c r="S20" s="245">
        <f>IF(AND('Courses Valid'!C32=0,Courses!I27&lt;&gt;"",Courses!J27&gt;0,SUM(Courses!Z27,Courses!AA27)&gt;0),Courses!J27*SUM(Courses!Z27,Courses!AA27),0)</f>
        <v>0</v>
      </c>
      <c r="T20" s="102">
        <f>IF(AND('Courses Valid'!C32=0,Courses!E27&lt;&gt;"",Courses!F27&gt;0,Courses!AB27&gt;0),Courses!F27*Courses!AB27,0)</f>
        <v>0</v>
      </c>
      <c r="U20" s="102">
        <f>IF(AND('Courses Valid'!C32=0,Courses!G27&lt;&gt;"",Courses!H27&gt;0,Courses!AB27&gt;0),Courses!H27*Courses!AB27,0)</f>
        <v>0</v>
      </c>
      <c r="V20" s="247">
        <f>IF(AND('Courses Valid'!C32=0,Courses!I27&lt;&gt;"",Courses!J27&gt;0,Courses!AB27&gt;0),Courses!J27*Courses!AB27,0)</f>
        <v>0</v>
      </c>
      <c r="W20" s="102"/>
      <c r="X20" s="224"/>
      <c r="Y20" s="1321" t="s">
        <v>116</v>
      </c>
      <c r="Z20" s="33" t="s">
        <v>103</v>
      </c>
      <c r="AA20" s="95" t="s">
        <v>130</v>
      </c>
      <c r="AB20" s="107">
        <f t="shared" si="0"/>
        <v>0</v>
      </c>
      <c r="AC20" s="116">
        <f t="shared" si="1"/>
        <v>0</v>
      </c>
      <c r="AD20" s="108">
        <f t="shared" si="2"/>
        <v>0</v>
      </c>
      <c r="AE20" s="1320"/>
      <c r="AF20" s="195"/>
      <c r="AG20" s="196"/>
      <c r="AH20" s="107">
        <f t="shared" si="3"/>
        <v>0</v>
      </c>
      <c r="AI20" s="116">
        <f t="shared" si="4"/>
        <v>0</v>
      </c>
      <c r="AJ20" s="225">
        <f t="shared" si="5"/>
        <v>0</v>
      </c>
      <c r="AL20" s="242"/>
      <c r="AM20" s="980" t="s">
        <v>107</v>
      </c>
      <c r="AN20" s="981" t="s">
        <v>115</v>
      </c>
      <c r="AO20" s="982">
        <f>SUMIFS(Courses!X$13:X$214,Courses!$K$13:$K$214,'Column 1'!$AM20,Courses!$L$13:$L$214,'Column 1'!$AN20)</f>
        <v>0</v>
      </c>
      <c r="AP20" s="983">
        <f>SUMIFS(Courses!Y$13:Y$214,Courses!$K$13:$K$214,'Column 1'!$AM20,Courses!$L$13:$L$214,'Column 1'!$AN20)</f>
        <v>0</v>
      </c>
      <c r="AQ20" s="984">
        <f>SUMIFS(Courses!Z$13:Z$214,Courses!$K$13:$K$214,'Column 1'!$AM20,Courses!$L$13:$L$214,'Column 1'!$AN20)</f>
        <v>0</v>
      </c>
      <c r="AR20" s="983">
        <f>SUMIFS(Courses!AA$13:AA$214,Courses!$K$13:$K$214,'Column 1'!$AM20,Courses!$L$13:$L$214,'Column 1'!$AN20)</f>
        <v>0</v>
      </c>
      <c r="AS20" s="985">
        <f>SUMIFS(Courses!AB$13:AB$214,Courses!$K$13:$K$214,'Column 1'!$AM20,Courses!$L$13:$L$214,'Column 1'!$AN20)</f>
        <v>0</v>
      </c>
    </row>
    <row r="21" spans="2:46" x14ac:dyDescent="0.2">
      <c r="B21" s="714" t="str">
        <f>IF(Courses!B28&lt;&gt;"",CONCATENATE(Courses!E28,"/",Courses!M28,"/",Courses!K28),"")</f>
        <v/>
      </c>
      <c r="C21" s="1322" t="str">
        <f>IF(AND(Courses!B28&lt;&gt;"",Courses!G28&lt;&gt;""),CONCATENATE(Courses!G28,"/",Courses!M28,"/",Courses!K28),"")</f>
        <v/>
      </c>
      <c r="D21" s="715" t="str">
        <f>IF(AND(Courses!B28&lt;&gt;"",Courses!I28&lt;&gt;""),CONCATENATE(Courses!I28,"/",Courses!M28,"/",Courses!K28),"")</f>
        <v/>
      </c>
      <c r="E21" s="1312">
        <f>IF(AND('Courses Valid'!C33=0,Courses!E28&lt;&gt;"",Courses!F28&gt;0,SUM(Courses!N28,Courses!O28)&gt;0),Courses!F28*SUM(Courses!N28,Courses!O28),0)</f>
        <v>0</v>
      </c>
      <c r="F21" s="102">
        <f>IF(AND('Courses Valid'!C33=0,Courses!G28&lt;&gt;"",Courses!H28&gt;0,SUM(Courses!N28,Courses!O28)&gt;0),Courses!H28*SUM(Courses!N28,Courses!O28),0)</f>
        <v>0</v>
      </c>
      <c r="G21" s="245">
        <f>IF(AND('Courses Valid'!C33=0,Courses!I28&lt;&gt;"",Courses!J28&gt;0,SUM(Courses!N28,Courses!O28)&gt;0),Courses!J28*SUM(Courses!N28,Courses!O28),0)</f>
        <v>0</v>
      </c>
      <c r="H21" s="1312">
        <f>IF(AND('Courses Valid'!C33=0,Courses!E28&lt;&gt;"",Courses!F28&gt;0,SUM(Courses!P28,Courses!Q28)&gt;0),Courses!F28*SUM(Courses!P28,Courses!Q28),0)</f>
        <v>0</v>
      </c>
      <c r="I21" s="102">
        <f>IF(AND('Courses Valid'!C33=0,Courses!G28&lt;&gt;"",Courses!H28&gt;0,SUM(Courses!P28,Courses!Q28)&gt;0),Courses!H28*SUM(Courses!P28,Courses!Q28),0)</f>
        <v>0</v>
      </c>
      <c r="J21" s="245">
        <f>IF(AND('Courses Valid'!C33=0,Courses!I28&lt;&gt;"",Courses!J28&gt;0,SUM(Courses!P28,Courses!Q28)&gt;0),Courses!J28*SUM(Courses!P28,Courses!Q28),0)</f>
        <v>0</v>
      </c>
      <c r="K21" s="1312">
        <f>IF(AND('Courses Valid'!C33=0,Courses!E28&lt;&gt;"",Courses!F28&gt;0,Courses!R28&gt;0),Courses!F28*Courses!R28,0)</f>
        <v>0</v>
      </c>
      <c r="L21" s="102">
        <f>IF(AND('Courses Valid'!C33=0,Courses!G28&lt;&gt;"",Courses!H28&gt;0,Courses!R28&gt;0),Courses!H28*Courses!R28,0)</f>
        <v>0</v>
      </c>
      <c r="M21" s="245">
        <f>IF(AND('Courses Valid'!C33=0,Courses!I28&lt;&gt;"",Courses!J28&gt;0,Courses!R28&gt;0),Courses!J28*Courses!R28,0)</f>
        <v>0</v>
      </c>
      <c r="N21" s="246">
        <f>IF(AND('Courses Valid'!C33=0,Courses!E28&lt;&gt;"",Courses!F28&gt;0,SUM(Courses!X28,Courses!Y28)&gt;0),Courses!F28*SUM(Courses!X28,Courses!Y28),0)</f>
        <v>0</v>
      </c>
      <c r="O21" s="246">
        <f>IF(AND('Courses Valid'!C33=0,Courses!G28&lt;&gt;"",Courses!H28&gt;0,SUM(Courses!X28,Courses!Y28)&gt;0),Courses!H28*SUM(Courses!X28,Courses!Y28),0)</f>
        <v>0</v>
      </c>
      <c r="P21" s="246">
        <f>IF(AND('Courses Valid'!C33=0,Courses!I28&lt;&gt;"",Courses!J28&gt;0,SUM(Courses!X28,Courses!Y28)&gt;0),Courses!J28*SUM(Courses!X28,Courses!Y28),0)</f>
        <v>0</v>
      </c>
      <c r="Q21" s="1312">
        <f>IF(AND('Courses Valid'!C33=0,Courses!E28&lt;&gt;"",Courses!F28&gt;0,SUM(Courses!Z28,Courses!AA28)&gt;0),Courses!F28*SUM(Courses!Z28,Courses!AA28),0)</f>
        <v>0</v>
      </c>
      <c r="R21" s="102">
        <f>IF(AND('Courses Valid'!C33=0,Courses!G28&lt;&gt;"",Courses!H28&gt;0,SUM(Courses!Z28,Courses!AA28)&gt;0),Courses!H28*SUM(Courses!Z28,Courses!AA28),0)</f>
        <v>0</v>
      </c>
      <c r="S21" s="245">
        <f>IF(AND('Courses Valid'!C33=0,Courses!I28&lt;&gt;"",Courses!J28&gt;0,SUM(Courses!Z28,Courses!AA28)&gt;0),Courses!J28*SUM(Courses!Z28,Courses!AA28),0)</f>
        <v>0</v>
      </c>
      <c r="T21" s="102">
        <f>IF(AND('Courses Valid'!C33=0,Courses!E28&lt;&gt;"",Courses!F28&gt;0,Courses!AB28&gt;0),Courses!F28*Courses!AB28,0)</f>
        <v>0</v>
      </c>
      <c r="U21" s="102">
        <f>IF(AND('Courses Valid'!C33=0,Courses!G28&lt;&gt;"",Courses!H28&gt;0,Courses!AB28&gt;0),Courses!H28*Courses!AB28,0)</f>
        <v>0</v>
      </c>
      <c r="V21" s="247">
        <f>IF(AND('Courses Valid'!C33=0,Courses!I28&lt;&gt;"",Courses!J28&gt;0,Courses!AB28&gt;0),Courses!J28*Courses!AB28,0)</f>
        <v>0</v>
      </c>
      <c r="W21" s="102"/>
      <c r="X21" s="224"/>
      <c r="Y21" s="120"/>
      <c r="Z21" s="35" t="s">
        <v>107</v>
      </c>
      <c r="AA21" s="94" t="s">
        <v>131</v>
      </c>
      <c r="AB21" s="113">
        <f t="shared" si="0"/>
        <v>0</v>
      </c>
      <c r="AC21" s="114">
        <f t="shared" si="1"/>
        <v>0</v>
      </c>
      <c r="AD21" s="115">
        <f t="shared" si="2"/>
        <v>0</v>
      </c>
      <c r="AE21" s="1320"/>
      <c r="AF21" s="195"/>
      <c r="AG21" s="196"/>
      <c r="AH21" s="113">
        <f t="shared" si="3"/>
        <v>0</v>
      </c>
      <c r="AI21" s="114">
        <f t="shared" si="4"/>
        <v>0</v>
      </c>
      <c r="AJ21" s="222">
        <f t="shared" si="5"/>
        <v>0</v>
      </c>
      <c r="AL21" s="938"/>
      <c r="AM21" s="910"/>
      <c r="AN21" s="987" t="s">
        <v>118</v>
      </c>
      <c r="AO21" s="926">
        <f>SUMIFS(Courses!X$13:X$214,Courses!$K$13:$K$214,'Column 1'!$AM21,Courses!$L$13:$L$214,'Column 1'!$AN21)</f>
        <v>0</v>
      </c>
      <c r="AP21" s="927">
        <f>SUMIFS(Courses!Y$13:Y$214,Courses!$K$13:$K$214,'Column 1'!$AM21,Courses!$L$13:$L$214,'Column 1'!$AN21)</f>
        <v>0</v>
      </c>
      <c r="AQ21" s="928">
        <f>SUMIFS(Courses!Z$13:Z$214,Courses!$K$13:$K$214,'Column 1'!$AM21,Courses!$L$13:$L$214,'Column 1'!$AN21)</f>
        <v>0</v>
      </c>
      <c r="AR21" s="927">
        <f>SUMIFS(Courses!AA$13:AA$214,Courses!$K$13:$K$214,'Column 1'!$AM21,Courses!$L$13:$L$214,'Column 1'!$AN21)</f>
        <v>0</v>
      </c>
      <c r="AS21" s="929">
        <f>SUMIFS(Courses!AB$13:AB$214,Courses!$K$13:$K$214,'Column 1'!$AM21,Courses!$L$13:$L$214,'Column 1'!$AN21)</f>
        <v>0</v>
      </c>
      <c r="AT21" s="938"/>
    </row>
    <row r="22" spans="2:46" x14ac:dyDescent="0.2">
      <c r="B22" s="714" t="str">
        <f>IF(Courses!B29&lt;&gt;"",CONCATENATE(Courses!E29,"/",Courses!M29,"/",Courses!K29),"")</f>
        <v/>
      </c>
      <c r="C22" s="1322" t="str">
        <f>IF(AND(Courses!B29&lt;&gt;"",Courses!G29&lt;&gt;""),CONCATENATE(Courses!G29,"/",Courses!M29,"/",Courses!K29),"")</f>
        <v/>
      </c>
      <c r="D22" s="715" t="str">
        <f>IF(AND(Courses!B29&lt;&gt;"",Courses!I29&lt;&gt;""),CONCATENATE(Courses!I29,"/",Courses!M29,"/",Courses!K29),"")</f>
        <v/>
      </c>
      <c r="E22" s="1312">
        <f>IF(AND('Courses Valid'!C34=0,Courses!E29&lt;&gt;"",Courses!F29&gt;0,SUM(Courses!N29,Courses!O29)&gt;0),Courses!F29*SUM(Courses!N29,Courses!O29),0)</f>
        <v>0</v>
      </c>
      <c r="F22" s="102">
        <f>IF(AND('Courses Valid'!C34=0,Courses!G29&lt;&gt;"",Courses!H29&gt;0,SUM(Courses!N29,Courses!O29)&gt;0),Courses!H29*SUM(Courses!N29,Courses!O29),0)</f>
        <v>0</v>
      </c>
      <c r="G22" s="245">
        <f>IF(AND('Courses Valid'!C34=0,Courses!I29&lt;&gt;"",Courses!J29&gt;0,SUM(Courses!N29,Courses!O29)&gt;0),Courses!J29*SUM(Courses!N29,Courses!O29),0)</f>
        <v>0</v>
      </c>
      <c r="H22" s="1312">
        <f>IF(AND('Courses Valid'!C34=0,Courses!E29&lt;&gt;"",Courses!F29&gt;0,SUM(Courses!P29,Courses!Q29)&gt;0),Courses!F29*SUM(Courses!P29,Courses!Q29),0)</f>
        <v>0</v>
      </c>
      <c r="I22" s="102">
        <f>IF(AND('Courses Valid'!C34=0,Courses!G29&lt;&gt;"",Courses!H29&gt;0,SUM(Courses!P29,Courses!Q29)&gt;0),Courses!H29*SUM(Courses!P29,Courses!Q29),0)</f>
        <v>0</v>
      </c>
      <c r="J22" s="245">
        <f>IF(AND('Courses Valid'!C34=0,Courses!I29&lt;&gt;"",Courses!J29&gt;0,SUM(Courses!P29,Courses!Q29)&gt;0),Courses!J29*SUM(Courses!P29,Courses!Q29),0)</f>
        <v>0</v>
      </c>
      <c r="K22" s="1312">
        <f>IF(AND('Courses Valid'!C34=0,Courses!E29&lt;&gt;"",Courses!F29&gt;0,Courses!R29&gt;0),Courses!F29*Courses!R29,0)</f>
        <v>0</v>
      </c>
      <c r="L22" s="102">
        <f>IF(AND('Courses Valid'!C34=0,Courses!G29&lt;&gt;"",Courses!H29&gt;0,Courses!R29&gt;0),Courses!H29*Courses!R29,0)</f>
        <v>0</v>
      </c>
      <c r="M22" s="245">
        <f>IF(AND('Courses Valid'!C34=0,Courses!I29&lt;&gt;"",Courses!J29&gt;0,Courses!R29&gt;0),Courses!J29*Courses!R29,0)</f>
        <v>0</v>
      </c>
      <c r="N22" s="246">
        <f>IF(AND('Courses Valid'!C34=0,Courses!E29&lt;&gt;"",Courses!F29&gt;0,SUM(Courses!X29,Courses!Y29)&gt;0),Courses!F29*SUM(Courses!X29,Courses!Y29),0)</f>
        <v>0</v>
      </c>
      <c r="O22" s="246">
        <f>IF(AND('Courses Valid'!C34=0,Courses!G29&lt;&gt;"",Courses!H29&gt;0,SUM(Courses!X29,Courses!Y29)&gt;0),Courses!H29*SUM(Courses!X29,Courses!Y29),0)</f>
        <v>0</v>
      </c>
      <c r="P22" s="246">
        <f>IF(AND('Courses Valid'!C34=0,Courses!I29&lt;&gt;"",Courses!J29&gt;0,SUM(Courses!X29,Courses!Y29)&gt;0),Courses!J29*SUM(Courses!X29,Courses!Y29),0)</f>
        <v>0</v>
      </c>
      <c r="Q22" s="1312">
        <f>IF(AND('Courses Valid'!C34=0,Courses!E29&lt;&gt;"",Courses!F29&gt;0,SUM(Courses!Z29,Courses!AA29)&gt;0),Courses!F29*SUM(Courses!Z29,Courses!AA29),0)</f>
        <v>0</v>
      </c>
      <c r="R22" s="102">
        <f>IF(AND('Courses Valid'!C34=0,Courses!G29&lt;&gt;"",Courses!H29&gt;0,SUM(Courses!Z29,Courses!AA29)&gt;0),Courses!H29*SUM(Courses!Z29,Courses!AA29),0)</f>
        <v>0</v>
      </c>
      <c r="S22" s="245">
        <f>IF(AND('Courses Valid'!C34=0,Courses!I29&lt;&gt;"",Courses!J29&gt;0,SUM(Courses!Z29,Courses!AA29)&gt;0),Courses!J29*SUM(Courses!Z29,Courses!AA29),0)</f>
        <v>0</v>
      </c>
      <c r="T22" s="102">
        <f>IF(AND('Courses Valid'!C34=0,Courses!E29&lt;&gt;"",Courses!F29&gt;0,Courses!AB29&gt;0),Courses!F29*Courses!AB29,0)</f>
        <v>0</v>
      </c>
      <c r="U22" s="102">
        <f>IF(AND('Courses Valid'!C34=0,Courses!G29&lt;&gt;"",Courses!H29&gt;0,Courses!AB29&gt;0),Courses!H29*Courses!AB29,0)</f>
        <v>0</v>
      </c>
      <c r="V22" s="247">
        <f>IF(AND('Courses Valid'!C34=0,Courses!I29&lt;&gt;"",Courses!J29&gt;0,Courses!AB29&gt;0),Courses!J29*Courses!AB29,0)</f>
        <v>0</v>
      </c>
      <c r="W22" s="102"/>
      <c r="X22" s="224"/>
      <c r="Y22" s="120"/>
      <c r="Z22" s="35" t="s">
        <v>110</v>
      </c>
      <c r="AA22" s="94" t="s">
        <v>132</v>
      </c>
      <c r="AB22" s="111">
        <f t="shared" si="0"/>
        <v>0</v>
      </c>
      <c r="AC22" s="118">
        <f t="shared" si="1"/>
        <v>0</v>
      </c>
      <c r="AD22" s="112">
        <f t="shared" si="2"/>
        <v>0</v>
      </c>
      <c r="AE22" s="1320"/>
      <c r="AF22" s="195"/>
      <c r="AG22" s="196"/>
      <c r="AH22" s="111">
        <f t="shared" si="3"/>
        <v>0</v>
      </c>
      <c r="AI22" s="118">
        <f t="shared" si="4"/>
        <v>0</v>
      </c>
      <c r="AJ22" s="223">
        <f t="shared" si="5"/>
        <v>0</v>
      </c>
      <c r="AL22" s="238"/>
      <c r="AM22" s="916" t="s">
        <v>120</v>
      </c>
      <c r="AN22" s="183" t="s">
        <v>115</v>
      </c>
      <c r="AO22" s="922">
        <f>SUMIFS(Courses!X$13:X$214,Courses!$K$13:$K$214,'Column 1'!$AM22,Courses!$L$13:$L$214,'Column 1'!$AN22)</f>
        <v>0</v>
      </c>
      <c r="AP22" s="923">
        <f>SUMIFS(Courses!Y$13:Y$214,Courses!$K$13:$K$214,'Column 1'!$AM22,Courses!$L$13:$L$214,'Column 1'!$AN22)</f>
        <v>0</v>
      </c>
      <c r="AQ22" s="924">
        <f>SUMIFS(Courses!Z$13:Z$214,Courses!$K$13:$K$214,'Column 1'!$AM22,Courses!$L$13:$L$214,'Column 1'!$AN22)</f>
        <v>0</v>
      </c>
      <c r="AR22" s="923">
        <f>SUMIFS(Courses!AA$13:AA$214,Courses!$K$13:$K$214,'Column 1'!$AM22,Courses!$L$13:$L$214,'Column 1'!$AN22)</f>
        <v>0</v>
      </c>
      <c r="AS22" s="925">
        <f>SUMIFS(Courses!AB$13:AB$214,Courses!$K$13:$K$214,'Column 1'!$AM22,Courses!$L$13:$L$214,'Column 1'!$AN22)</f>
        <v>0</v>
      </c>
    </row>
    <row r="23" spans="2:46" x14ac:dyDescent="0.2">
      <c r="B23" s="714" t="str">
        <f>IF(Courses!B30&lt;&gt;"",CONCATENATE(Courses!E30,"/",Courses!M30,"/",Courses!K30),"")</f>
        <v/>
      </c>
      <c r="C23" s="1322" t="str">
        <f>IF(AND(Courses!B30&lt;&gt;"",Courses!G30&lt;&gt;""),CONCATENATE(Courses!G30,"/",Courses!M30,"/",Courses!K30),"")</f>
        <v/>
      </c>
      <c r="D23" s="715" t="str">
        <f>IF(AND(Courses!B30&lt;&gt;"",Courses!I30&lt;&gt;""),CONCATENATE(Courses!I30,"/",Courses!M30,"/",Courses!K30),"")</f>
        <v/>
      </c>
      <c r="E23" s="1312">
        <f>IF(AND('Courses Valid'!C35=0,Courses!E30&lt;&gt;"",Courses!F30&gt;0,SUM(Courses!N30,Courses!O30)&gt;0),Courses!F30*SUM(Courses!N30,Courses!O30),0)</f>
        <v>0</v>
      </c>
      <c r="F23" s="102">
        <f>IF(AND('Courses Valid'!C35=0,Courses!G30&lt;&gt;"",Courses!H30&gt;0,SUM(Courses!N30,Courses!O30)&gt;0),Courses!H30*SUM(Courses!N30,Courses!O30),0)</f>
        <v>0</v>
      </c>
      <c r="G23" s="245">
        <f>IF(AND('Courses Valid'!C35=0,Courses!I30&lt;&gt;"",Courses!J30&gt;0,SUM(Courses!N30,Courses!O30)&gt;0),Courses!J30*SUM(Courses!N30,Courses!O30),0)</f>
        <v>0</v>
      </c>
      <c r="H23" s="1312">
        <f>IF(AND('Courses Valid'!C35=0,Courses!E30&lt;&gt;"",Courses!F30&gt;0,SUM(Courses!P30,Courses!Q30)&gt;0),Courses!F30*SUM(Courses!P30,Courses!Q30),0)</f>
        <v>0</v>
      </c>
      <c r="I23" s="102">
        <f>IF(AND('Courses Valid'!C35=0,Courses!G30&lt;&gt;"",Courses!H30&gt;0,SUM(Courses!P30,Courses!Q30)&gt;0),Courses!H30*SUM(Courses!P30,Courses!Q30),0)</f>
        <v>0</v>
      </c>
      <c r="J23" s="245">
        <f>IF(AND('Courses Valid'!C35=0,Courses!I30&lt;&gt;"",Courses!J30&gt;0,SUM(Courses!P30,Courses!Q30)&gt;0),Courses!J30*SUM(Courses!P30,Courses!Q30),0)</f>
        <v>0</v>
      </c>
      <c r="K23" s="1312">
        <f>IF(AND('Courses Valid'!C35=0,Courses!E30&lt;&gt;"",Courses!F30&gt;0,Courses!R30&gt;0),Courses!F30*Courses!R30,0)</f>
        <v>0</v>
      </c>
      <c r="L23" s="102">
        <f>IF(AND('Courses Valid'!C35=0,Courses!G30&lt;&gt;"",Courses!H30&gt;0,Courses!R30&gt;0),Courses!H30*Courses!R30,0)</f>
        <v>0</v>
      </c>
      <c r="M23" s="245">
        <f>IF(AND('Courses Valid'!C35=0,Courses!I30&lt;&gt;"",Courses!J30&gt;0,Courses!R30&gt;0),Courses!J30*Courses!R30,0)</f>
        <v>0</v>
      </c>
      <c r="N23" s="246">
        <f>IF(AND('Courses Valid'!C35=0,Courses!E30&lt;&gt;"",Courses!F30&gt;0,SUM(Courses!X30,Courses!Y30)&gt;0),Courses!F30*SUM(Courses!X30,Courses!Y30),0)</f>
        <v>0</v>
      </c>
      <c r="O23" s="246">
        <f>IF(AND('Courses Valid'!C35=0,Courses!G30&lt;&gt;"",Courses!H30&gt;0,SUM(Courses!X30,Courses!Y30)&gt;0),Courses!H30*SUM(Courses!X30,Courses!Y30),0)</f>
        <v>0</v>
      </c>
      <c r="P23" s="246">
        <f>IF(AND('Courses Valid'!C35=0,Courses!I30&lt;&gt;"",Courses!J30&gt;0,SUM(Courses!X30,Courses!Y30)&gt;0),Courses!J30*SUM(Courses!X30,Courses!Y30),0)</f>
        <v>0</v>
      </c>
      <c r="Q23" s="1312">
        <f>IF(AND('Courses Valid'!C35=0,Courses!E30&lt;&gt;"",Courses!F30&gt;0,SUM(Courses!Z30,Courses!AA30)&gt;0),Courses!F30*SUM(Courses!Z30,Courses!AA30),0)</f>
        <v>0</v>
      </c>
      <c r="R23" s="102">
        <f>IF(AND('Courses Valid'!C35=0,Courses!G30&lt;&gt;"",Courses!H30&gt;0,SUM(Courses!Z30,Courses!AA30)&gt;0),Courses!H30*SUM(Courses!Z30,Courses!AA30),0)</f>
        <v>0</v>
      </c>
      <c r="S23" s="245">
        <f>IF(AND('Courses Valid'!C35=0,Courses!I30&lt;&gt;"",Courses!J30&gt;0,SUM(Courses!Z30,Courses!AA30)&gt;0),Courses!J30*SUM(Courses!Z30,Courses!AA30),0)</f>
        <v>0</v>
      </c>
      <c r="T23" s="102">
        <f>IF(AND('Courses Valid'!C35=0,Courses!E30&lt;&gt;"",Courses!F30&gt;0,Courses!AB30&gt;0),Courses!F30*Courses!AB30,0)</f>
        <v>0</v>
      </c>
      <c r="U23" s="102">
        <f>IF(AND('Courses Valid'!C35=0,Courses!G30&lt;&gt;"",Courses!H30&gt;0,Courses!AB30&gt;0),Courses!H30*Courses!AB30,0)</f>
        <v>0</v>
      </c>
      <c r="V23" s="247">
        <f>IF(AND('Courses Valid'!C35=0,Courses!I30&lt;&gt;"",Courses!J30&gt;0,Courses!AB30&gt;0),Courses!J30*Courses!AB30,0)</f>
        <v>0</v>
      </c>
      <c r="W23" s="102"/>
      <c r="X23" s="224"/>
      <c r="Y23" s="22"/>
      <c r="Z23" s="35" t="s">
        <v>113</v>
      </c>
      <c r="AA23" s="94" t="s">
        <v>133</v>
      </c>
      <c r="AB23" s="109">
        <f t="shared" si="0"/>
        <v>0</v>
      </c>
      <c r="AC23" s="117">
        <f t="shared" si="1"/>
        <v>0</v>
      </c>
      <c r="AD23" s="110">
        <f t="shared" si="2"/>
        <v>0</v>
      </c>
      <c r="AE23" s="199"/>
      <c r="AF23" s="228"/>
      <c r="AG23" s="200"/>
      <c r="AH23" s="109">
        <f t="shared" si="3"/>
        <v>0</v>
      </c>
      <c r="AI23" s="117">
        <f t="shared" si="4"/>
        <v>0</v>
      </c>
      <c r="AJ23" s="229">
        <f t="shared" si="5"/>
        <v>0</v>
      </c>
      <c r="AL23" s="239"/>
      <c r="AM23" s="917" t="s">
        <v>120</v>
      </c>
      <c r="AN23" s="934" t="s">
        <v>122</v>
      </c>
      <c r="AO23" s="926">
        <f>SUMIFS(Courses!X$13:X$214,Courses!$K$13:$K$214,'Column 1'!$AM23,Courses!$L$13:$L$214,'Column 1'!$AN23)</f>
        <v>0</v>
      </c>
      <c r="AP23" s="927">
        <f>SUMIFS(Courses!Y$13:Y$214,Courses!$K$13:$K$214,'Column 1'!$AM23,Courses!$L$13:$L$214,'Column 1'!$AN23)</f>
        <v>0</v>
      </c>
      <c r="AQ23" s="928">
        <f>SUMIFS(Courses!Z$13:Z$214,Courses!$K$13:$K$214,'Column 1'!$AM23,Courses!$L$13:$L$214,'Column 1'!$AN23)</f>
        <v>0</v>
      </c>
      <c r="AR23" s="927">
        <f>SUMIFS(Courses!AA$13:AA$214,Courses!$K$13:$K$214,'Column 1'!$AM23,Courses!$L$13:$L$214,'Column 1'!$AN23)</f>
        <v>0</v>
      </c>
      <c r="AS23" s="929">
        <f>SUMIFS(Courses!AB$13:AB$214,Courses!$K$13:$K$214,'Column 1'!$AM23,Courses!$L$13:$L$214,'Column 1'!$AN23)</f>
        <v>0</v>
      </c>
    </row>
    <row r="24" spans="2:46" x14ac:dyDescent="0.2">
      <c r="B24" s="714" t="str">
        <f>IF(Courses!B31&lt;&gt;"",CONCATENATE(Courses!E31,"/",Courses!M31,"/",Courses!K31),"")</f>
        <v/>
      </c>
      <c r="C24" s="1322" t="str">
        <f>IF(AND(Courses!B31&lt;&gt;"",Courses!G31&lt;&gt;""),CONCATENATE(Courses!G31,"/",Courses!M31,"/",Courses!K31),"")</f>
        <v/>
      </c>
      <c r="D24" s="715" t="str">
        <f>IF(AND(Courses!B31&lt;&gt;"",Courses!I31&lt;&gt;""),CONCATENATE(Courses!I31,"/",Courses!M31,"/",Courses!K31),"")</f>
        <v/>
      </c>
      <c r="E24" s="1312">
        <f>IF(AND('Courses Valid'!C36=0,Courses!E31&lt;&gt;"",Courses!F31&gt;0,SUM(Courses!N31,Courses!O31)&gt;0),Courses!F31*SUM(Courses!N31,Courses!O31),0)</f>
        <v>0</v>
      </c>
      <c r="F24" s="102">
        <f>IF(AND('Courses Valid'!C36=0,Courses!G31&lt;&gt;"",Courses!H31&gt;0,SUM(Courses!N31,Courses!O31)&gt;0),Courses!H31*SUM(Courses!N31,Courses!O31),0)</f>
        <v>0</v>
      </c>
      <c r="G24" s="245">
        <f>IF(AND('Courses Valid'!C36=0,Courses!I31&lt;&gt;"",Courses!J31&gt;0,SUM(Courses!N31,Courses!O31)&gt;0),Courses!J31*SUM(Courses!N31,Courses!O31),0)</f>
        <v>0</v>
      </c>
      <c r="H24" s="1312">
        <f>IF(AND('Courses Valid'!C36=0,Courses!E31&lt;&gt;"",Courses!F31&gt;0,SUM(Courses!P31,Courses!Q31)&gt;0),Courses!F31*SUM(Courses!P31,Courses!Q31),0)</f>
        <v>0</v>
      </c>
      <c r="I24" s="102">
        <f>IF(AND('Courses Valid'!C36=0,Courses!G31&lt;&gt;"",Courses!H31&gt;0,SUM(Courses!P31,Courses!Q31)&gt;0),Courses!H31*SUM(Courses!P31,Courses!Q31),0)</f>
        <v>0</v>
      </c>
      <c r="J24" s="245">
        <f>IF(AND('Courses Valid'!C36=0,Courses!I31&lt;&gt;"",Courses!J31&gt;0,SUM(Courses!P31,Courses!Q31)&gt;0),Courses!J31*SUM(Courses!P31,Courses!Q31),0)</f>
        <v>0</v>
      </c>
      <c r="K24" s="1312">
        <f>IF(AND('Courses Valid'!C36=0,Courses!E31&lt;&gt;"",Courses!F31&gt;0,Courses!R31&gt;0),Courses!F31*Courses!R31,0)</f>
        <v>0</v>
      </c>
      <c r="L24" s="102">
        <f>IF(AND('Courses Valid'!C36=0,Courses!G31&lt;&gt;"",Courses!H31&gt;0,Courses!R31&gt;0),Courses!H31*Courses!R31,0)</f>
        <v>0</v>
      </c>
      <c r="M24" s="245">
        <f>IF(AND('Courses Valid'!C36=0,Courses!I31&lt;&gt;"",Courses!J31&gt;0,Courses!R31&gt;0),Courses!J31*Courses!R31,0)</f>
        <v>0</v>
      </c>
      <c r="N24" s="246">
        <f>IF(AND('Courses Valid'!C36=0,Courses!E31&lt;&gt;"",Courses!F31&gt;0,SUM(Courses!X31,Courses!Y31)&gt;0),Courses!F31*SUM(Courses!X31,Courses!Y31),0)</f>
        <v>0</v>
      </c>
      <c r="O24" s="246">
        <f>IF(AND('Courses Valid'!C36=0,Courses!G31&lt;&gt;"",Courses!H31&gt;0,SUM(Courses!X31,Courses!Y31)&gt;0),Courses!H31*SUM(Courses!X31,Courses!Y31),0)</f>
        <v>0</v>
      </c>
      <c r="P24" s="246">
        <f>IF(AND('Courses Valid'!C36=0,Courses!I31&lt;&gt;"",Courses!J31&gt;0,SUM(Courses!X31,Courses!Y31)&gt;0),Courses!J31*SUM(Courses!X31,Courses!Y31),0)</f>
        <v>0</v>
      </c>
      <c r="Q24" s="1312">
        <f>IF(AND('Courses Valid'!C36=0,Courses!E31&lt;&gt;"",Courses!F31&gt;0,SUM(Courses!Z31,Courses!AA31)&gt;0),Courses!F31*SUM(Courses!Z31,Courses!AA31),0)</f>
        <v>0</v>
      </c>
      <c r="R24" s="102">
        <f>IF(AND('Courses Valid'!C36=0,Courses!G31&lt;&gt;"",Courses!H31&gt;0,SUM(Courses!Z31,Courses!AA31)&gt;0),Courses!H31*SUM(Courses!Z31,Courses!AA31),0)</f>
        <v>0</v>
      </c>
      <c r="S24" s="245">
        <f>IF(AND('Courses Valid'!C36=0,Courses!I31&lt;&gt;"",Courses!J31&gt;0,SUM(Courses!Z31,Courses!AA31)&gt;0),Courses!J31*SUM(Courses!Z31,Courses!AA31),0)</f>
        <v>0</v>
      </c>
      <c r="T24" s="102">
        <f>IF(AND('Courses Valid'!C36=0,Courses!E31&lt;&gt;"",Courses!F31&gt;0,Courses!AB31&gt;0),Courses!F31*Courses!AB31,0)</f>
        <v>0</v>
      </c>
      <c r="U24" s="102">
        <f>IF(AND('Courses Valid'!C36=0,Courses!G31&lt;&gt;"",Courses!H31&gt;0,Courses!AB31&gt;0),Courses!H31*Courses!AB31,0)</f>
        <v>0</v>
      </c>
      <c r="V24" s="247">
        <f>IF(AND('Courses Valid'!C36=0,Courses!I31&lt;&gt;"",Courses!J31&gt;0,Courses!AB31&gt;0),Courses!J31*Courses!AB31,0)</f>
        <v>0</v>
      </c>
      <c r="W24" s="102"/>
      <c r="X24" s="219" t="s">
        <v>134</v>
      </c>
      <c r="Y24" s="1313" t="s">
        <v>102</v>
      </c>
      <c r="Z24" s="1314" t="s">
        <v>103</v>
      </c>
      <c r="AA24" s="1315" t="s">
        <v>135</v>
      </c>
      <c r="AB24" s="192">
        <f t="shared" si="0"/>
        <v>0</v>
      </c>
      <c r="AC24" s="193">
        <f t="shared" si="1"/>
        <v>0</v>
      </c>
      <c r="AD24" s="194">
        <f t="shared" si="2"/>
        <v>0</v>
      </c>
      <c r="AE24" s="201">
        <f>SUM(SUMIF(Courses!$K$13:$K$174,$Z24,Courses!$S$13:$S$174),SUMIF(Courses!$K$13:$K$174,$Z24,Courses!$T$13:$T$174))</f>
        <v>0</v>
      </c>
      <c r="AF24" s="202">
        <f>SUM(SUMIF(Courses!$K$13:$K$174,$Z24,Courses!$U$13:$U$174),SUMIF(Courses!$K$13:$K$174,$Z24,Courses!$V$13:$V$174))</f>
        <v>0</v>
      </c>
      <c r="AG24" s="203">
        <f>SUMIF(Courses!$K$13:$K$174,$Z24,Courses!$W$13:$W$174)</f>
        <v>0</v>
      </c>
      <c r="AH24" s="192">
        <f t="shared" si="3"/>
        <v>0</v>
      </c>
      <c r="AI24" s="193">
        <f t="shared" si="4"/>
        <v>0</v>
      </c>
      <c r="AJ24" s="220">
        <f t="shared" si="5"/>
        <v>0</v>
      </c>
      <c r="AL24" s="938"/>
      <c r="AM24" s="624" t="s">
        <v>113</v>
      </c>
      <c r="AN24" s="657" t="s">
        <v>115</v>
      </c>
      <c r="AO24" s="942">
        <f>SUMIFS(Courses!X$13:X$214,Courses!$K$13:$K$214,'Column 1'!$AM24,Courses!$L$13:$L$214,'Column 1'!$AN24)</f>
        <v>0</v>
      </c>
      <c r="AP24" s="930">
        <f>SUMIFS(Courses!Y$13:Y$214,Courses!$K$13:$K$214,'Column 1'!$AM24,Courses!$L$13:$L$214,'Column 1'!$AN24)</f>
        <v>0</v>
      </c>
      <c r="AQ24" s="943">
        <f>SUMIFS(Courses!Z$13:Z$214,Courses!$K$13:$K$214,'Column 1'!$AM24,Courses!$L$13:$L$214,'Column 1'!$AN24)</f>
        <v>0</v>
      </c>
      <c r="AR24" s="944">
        <f>SUMIFS(Courses!AA$13:AA$214,Courses!$K$13:$K$214,'Column 1'!$AM24,Courses!$L$13:$L$214,'Column 1'!$AN24)</f>
        <v>0</v>
      </c>
      <c r="AS24" s="945">
        <f>SUMIFS(Courses!AB$13:AB$214,Courses!$K$13:$K$214,'Column 1'!$AM24,Courses!$L$13:$L$214,'Column 1'!$AN24)</f>
        <v>0</v>
      </c>
    </row>
    <row r="25" spans="2:46" ht="13.5" thickBot="1" x14ac:dyDescent="0.25">
      <c r="B25" s="714" t="str">
        <f>IF(Courses!B32&lt;&gt;"",CONCATENATE(Courses!E32,"/",Courses!M32,"/",Courses!K32),"")</f>
        <v/>
      </c>
      <c r="C25" s="1322" t="str">
        <f>IF(AND(Courses!B32&lt;&gt;"",Courses!G32&lt;&gt;""),CONCATENATE(Courses!G32,"/",Courses!M32,"/",Courses!K32),"")</f>
        <v/>
      </c>
      <c r="D25" s="715" t="str">
        <f>IF(AND(Courses!B32&lt;&gt;"",Courses!I32&lt;&gt;""),CONCATENATE(Courses!I32,"/",Courses!M32,"/",Courses!K32),"")</f>
        <v/>
      </c>
      <c r="E25" s="1312">
        <f>IF(AND('Courses Valid'!C37=0,Courses!E32&lt;&gt;"",Courses!F32&gt;0,SUM(Courses!N32,Courses!O32)&gt;0),Courses!F32*SUM(Courses!N32,Courses!O32),0)</f>
        <v>0</v>
      </c>
      <c r="F25" s="102">
        <f>IF(AND('Courses Valid'!C37=0,Courses!G32&lt;&gt;"",Courses!H32&gt;0,SUM(Courses!N32,Courses!O32)&gt;0),Courses!H32*SUM(Courses!N32,Courses!O32),0)</f>
        <v>0</v>
      </c>
      <c r="G25" s="245">
        <f>IF(AND('Courses Valid'!C37=0,Courses!I32&lt;&gt;"",Courses!J32&gt;0,SUM(Courses!N32,Courses!O32)&gt;0),Courses!J32*SUM(Courses!N32,Courses!O32),0)</f>
        <v>0</v>
      </c>
      <c r="H25" s="1312">
        <f>IF(AND('Courses Valid'!C37=0,Courses!E32&lt;&gt;"",Courses!F32&gt;0,SUM(Courses!P32,Courses!Q32)&gt;0),Courses!F32*SUM(Courses!P32,Courses!Q32),0)</f>
        <v>0</v>
      </c>
      <c r="I25" s="102">
        <f>IF(AND('Courses Valid'!C37=0,Courses!G32&lt;&gt;"",Courses!H32&gt;0,SUM(Courses!P32,Courses!Q32)&gt;0),Courses!H32*SUM(Courses!P32,Courses!Q32),0)</f>
        <v>0</v>
      </c>
      <c r="J25" s="245">
        <f>IF(AND('Courses Valid'!C37=0,Courses!I32&lt;&gt;"",Courses!J32&gt;0,SUM(Courses!P32,Courses!Q32)&gt;0),Courses!J32*SUM(Courses!P32,Courses!Q32),0)</f>
        <v>0</v>
      </c>
      <c r="K25" s="1312">
        <f>IF(AND('Courses Valid'!C37=0,Courses!E32&lt;&gt;"",Courses!F32&gt;0,Courses!R32&gt;0),Courses!F32*Courses!R32,0)</f>
        <v>0</v>
      </c>
      <c r="L25" s="102">
        <f>IF(AND('Courses Valid'!C37=0,Courses!G32&lt;&gt;"",Courses!H32&gt;0,Courses!R32&gt;0),Courses!H32*Courses!R32,0)</f>
        <v>0</v>
      </c>
      <c r="M25" s="245">
        <f>IF(AND('Courses Valid'!C37=0,Courses!I32&lt;&gt;"",Courses!J32&gt;0,Courses!R32&gt;0),Courses!J32*Courses!R32,0)</f>
        <v>0</v>
      </c>
      <c r="N25" s="246">
        <f>IF(AND('Courses Valid'!C37=0,Courses!E32&lt;&gt;"",Courses!F32&gt;0,SUM(Courses!X32,Courses!Y32)&gt;0),Courses!F32*SUM(Courses!X32,Courses!Y32),0)</f>
        <v>0</v>
      </c>
      <c r="O25" s="246">
        <f>IF(AND('Courses Valid'!C37=0,Courses!G32&lt;&gt;"",Courses!H32&gt;0,SUM(Courses!X32,Courses!Y32)&gt;0),Courses!H32*SUM(Courses!X32,Courses!Y32),0)</f>
        <v>0</v>
      </c>
      <c r="P25" s="246">
        <f>IF(AND('Courses Valid'!C37=0,Courses!I32&lt;&gt;"",Courses!J32&gt;0,SUM(Courses!X32,Courses!Y32)&gt;0),Courses!J32*SUM(Courses!X32,Courses!Y32),0)</f>
        <v>0</v>
      </c>
      <c r="Q25" s="1312">
        <f>IF(AND('Courses Valid'!C37=0,Courses!E32&lt;&gt;"",Courses!F32&gt;0,SUM(Courses!Z32,Courses!AA32)&gt;0),Courses!F32*SUM(Courses!Z32,Courses!AA32),0)</f>
        <v>0</v>
      </c>
      <c r="R25" s="102">
        <f>IF(AND('Courses Valid'!C37=0,Courses!G32&lt;&gt;"",Courses!H32&gt;0,SUM(Courses!Z32,Courses!AA32)&gt;0),Courses!H32*SUM(Courses!Z32,Courses!AA32),0)</f>
        <v>0</v>
      </c>
      <c r="S25" s="245">
        <f>IF(AND('Courses Valid'!C37=0,Courses!I32&lt;&gt;"",Courses!J32&gt;0,SUM(Courses!Z32,Courses!AA32)&gt;0),Courses!J32*SUM(Courses!Z32,Courses!AA32),0)</f>
        <v>0</v>
      </c>
      <c r="T25" s="102">
        <f>IF(AND('Courses Valid'!C37=0,Courses!E32&lt;&gt;"",Courses!F32&gt;0,Courses!AB32&gt;0),Courses!F32*Courses!AB32,0)</f>
        <v>0</v>
      </c>
      <c r="U25" s="102">
        <f>IF(AND('Courses Valid'!C37=0,Courses!G32&lt;&gt;"",Courses!H32&gt;0,Courses!AB32&gt;0),Courses!H32*Courses!AB32,0)</f>
        <v>0</v>
      </c>
      <c r="V25" s="247">
        <f>IF(AND('Courses Valid'!C37=0,Courses!I32&lt;&gt;"",Courses!J32&gt;0,Courses!AB32&gt;0),Courses!J32*Courses!AB32,0)</f>
        <v>0</v>
      </c>
      <c r="W25" s="102"/>
      <c r="X25" s="221"/>
      <c r="Y25" s="22"/>
      <c r="Z25" s="35" t="s">
        <v>107</v>
      </c>
      <c r="AA25" s="94" t="s">
        <v>136</v>
      </c>
      <c r="AB25" s="113">
        <f t="shared" si="0"/>
        <v>0</v>
      </c>
      <c r="AC25" s="114">
        <f t="shared" si="1"/>
        <v>0</v>
      </c>
      <c r="AD25" s="115">
        <f t="shared" si="2"/>
        <v>0</v>
      </c>
      <c r="AE25" s="163">
        <f>SUM(SUMIF(Courses!$K$13:$K$174,$Z25,Courses!$S$13:$S$174),SUMIF(Courses!$K$13:$K$174,$Z25,Courses!$T$13:$T$174))</f>
        <v>0</v>
      </c>
      <c r="AF25" s="164">
        <f>SUM(SUMIF(Courses!$K$13:$K$174,$Z25,Courses!$U$13:$U$174),SUMIF(Courses!$K$13:$K$174,$Z25,Courses!$V$13:$V$174))</f>
        <v>0</v>
      </c>
      <c r="AG25" s="204">
        <f>SUMIF(Courses!$K$13:$K$174,$Z25,Courses!$W$13:$W$174)</f>
        <v>0</v>
      </c>
      <c r="AH25" s="113">
        <f t="shared" si="3"/>
        <v>0</v>
      </c>
      <c r="AI25" s="114">
        <f t="shared" si="4"/>
        <v>0</v>
      </c>
      <c r="AJ25" s="222">
        <f t="shared" si="5"/>
        <v>0</v>
      </c>
      <c r="AL25" s="243"/>
      <c r="AM25" s="624" t="s">
        <v>113</v>
      </c>
      <c r="AN25" s="244" t="s">
        <v>126</v>
      </c>
      <c r="AO25" s="946">
        <f>SUMIFS(Courses!X$13:X$214,Courses!$K$13:$K$214,'Column 1'!$AM25,Courses!$L$13:$L$214,'Column 1'!$AN25)</f>
        <v>0</v>
      </c>
      <c r="AP25" s="947">
        <f>SUMIFS(Courses!Y$13:Y$214,Courses!$K$13:$K$214,'Column 1'!$AM25,Courses!$L$13:$L$214,'Column 1'!$AN25)</f>
        <v>0</v>
      </c>
      <c r="AQ25" s="948">
        <f>SUMIFS(Courses!Z$13:Z$214,Courses!$K$13:$K$214,'Column 1'!$AM25,Courses!$L$13:$L$214,'Column 1'!$AN25)</f>
        <v>0</v>
      </c>
      <c r="AR25" s="947">
        <f>SUMIFS(Courses!AA$13:AA$214,Courses!$K$13:$K$214,'Column 1'!$AM25,Courses!$L$13:$L$214,'Column 1'!$AN25)</f>
        <v>0</v>
      </c>
      <c r="AS25" s="949">
        <f>SUMIFS(Courses!AB$13:AB$214,Courses!$K$13:$K$214,'Column 1'!$AM25,Courses!$L$13:$L$214,'Column 1'!$AN25)</f>
        <v>0</v>
      </c>
    </row>
    <row r="26" spans="2:46" x14ac:dyDescent="0.2">
      <c r="B26" s="714" t="str">
        <f>IF(Courses!B33&lt;&gt;"",CONCATENATE(Courses!E33,"/",Courses!M33,"/",Courses!K33),"")</f>
        <v/>
      </c>
      <c r="C26" s="1322" t="str">
        <f>IF(AND(Courses!B33&lt;&gt;"",Courses!G33&lt;&gt;""),CONCATENATE(Courses!G33,"/",Courses!M33,"/",Courses!K33),"")</f>
        <v/>
      </c>
      <c r="D26" s="715" t="str">
        <f>IF(AND(Courses!B33&lt;&gt;"",Courses!I33&lt;&gt;""),CONCATENATE(Courses!I33,"/",Courses!M33,"/",Courses!K33),"")</f>
        <v/>
      </c>
      <c r="E26" s="1312">
        <f>IF(AND('Courses Valid'!C38=0,Courses!E33&lt;&gt;"",Courses!F33&gt;0,SUM(Courses!N33,Courses!O33)&gt;0),Courses!F33*SUM(Courses!N33,Courses!O33),0)</f>
        <v>0</v>
      </c>
      <c r="F26" s="102">
        <f>IF(AND('Courses Valid'!C38=0,Courses!G33&lt;&gt;"",Courses!H33&gt;0,SUM(Courses!N33,Courses!O33)&gt;0),Courses!H33*SUM(Courses!N33,Courses!O33),0)</f>
        <v>0</v>
      </c>
      <c r="G26" s="245">
        <f>IF(AND('Courses Valid'!C38=0,Courses!I33&lt;&gt;"",Courses!J33&gt;0,SUM(Courses!N33,Courses!O33)&gt;0),Courses!J33*SUM(Courses!N33,Courses!O33),0)</f>
        <v>0</v>
      </c>
      <c r="H26" s="1312">
        <f>IF(AND('Courses Valid'!C38=0,Courses!E33&lt;&gt;"",Courses!F33&gt;0,SUM(Courses!P33,Courses!Q33)&gt;0),Courses!F33*SUM(Courses!P33,Courses!Q33),0)</f>
        <v>0</v>
      </c>
      <c r="I26" s="102">
        <f>IF(AND('Courses Valid'!C38=0,Courses!G33&lt;&gt;"",Courses!H33&gt;0,SUM(Courses!P33,Courses!Q33)&gt;0),Courses!H33*SUM(Courses!P33,Courses!Q33),0)</f>
        <v>0</v>
      </c>
      <c r="J26" s="245">
        <f>IF(AND('Courses Valid'!C38=0,Courses!I33&lt;&gt;"",Courses!J33&gt;0,SUM(Courses!P33,Courses!Q33)&gt;0),Courses!J33*SUM(Courses!P33,Courses!Q33),0)</f>
        <v>0</v>
      </c>
      <c r="K26" s="1312">
        <f>IF(AND('Courses Valid'!C38=0,Courses!E33&lt;&gt;"",Courses!F33&gt;0,Courses!R33&gt;0),Courses!F33*Courses!R33,0)</f>
        <v>0</v>
      </c>
      <c r="L26" s="102">
        <f>IF(AND('Courses Valid'!C38=0,Courses!G33&lt;&gt;"",Courses!H33&gt;0,Courses!R33&gt;0),Courses!H33*Courses!R33,0)</f>
        <v>0</v>
      </c>
      <c r="M26" s="245">
        <f>IF(AND('Courses Valid'!C38=0,Courses!I33&lt;&gt;"",Courses!J33&gt;0,Courses!R33&gt;0),Courses!J33*Courses!R33,0)</f>
        <v>0</v>
      </c>
      <c r="N26" s="246">
        <f>IF(AND('Courses Valid'!C38=0,Courses!E33&lt;&gt;"",Courses!F33&gt;0,SUM(Courses!X33,Courses!Y33)&gt;0),Courses!F33*SUM(Courses!X33,Courses!Y33),0)</f>
        <v>0</v>
      </c>
      <c r="O26" s="246">
        <f>IF(AND('Courses Valid'!C38=0,Courses!G33&lt;&gt;"",Courses!H33&gt;0,SUM(Courses!X33,Courses!Y33)&gt;0),Courses!H33*SUM(Courses!X33,Courses!Y33),0)</f>
        <v>0</v>
      </c>
      <c r="P26" s="246">
        <f>IF(AND('Courses Valid'!C38=0,Courses!I33&lt;&gt;"",Courses!J33&gt;0,SUM(Courses!X33,Courses!Y33)&gt;0),Courses!J33*SUM(Courses!X33,Courses!Y33),0)</f>
        <v>0</v>
      </c>
      <c r="Q26" s="1312">
        <f>IF(AND('Courses Valid'!C38=0,Courses!E33&lt;&gt;"",Courses!F33&gt;0,SUM(Courses!Z33,Courses!AA33)&gt;0),Courses!F33*SUM(Courses!Z33,Courses!AA33),0)</f>
        <v>0</v>
      </c>
      <c r="R26" s="102">
        <f>IF(AND('Courses Valid'!C38=0,Courses!G33&lt;&gt;"",Courses!H33&gt;0,SUM(Courses!Z33,Courses!AA33)&gt;0),Courses!H33*SUM(Courses!Z33,Courses!AA33),0)</f>
        <v>0</v>
      </c>
      <c r="S26" s="245">
        <f>IF(AND('Courses Valid'!C38=0,Courses!I33&lt;&gt;"",Courses!J33&gt;0,SUM(Courses!Z33,Courses!AA33)&gt;0),Courses!J33*SUM(Courses!Z33,Courses!AA33),0)</f>
        <v>0</v>
      </c>
      <c r="T26" s="102">
        <f>IF(AND('Courses Valid'!C38=0,Courses!E33&lt;&gt;"",Courses!F33&gt;0,Courses!AB33&gt;0),Courses!F33*Courses!AB33,0)</f>
        <v>0</v>
      </c>
      <c r="U26" s="102">
        <f>IF(AND('Courses Valid'!C38=0,Courses!G33&lt;&gt;"",Courses!H33&gt;0,Courses!AB33&gt;0),Courses!H33*Courses!AB33,0)</f>
        <v>0</v>
      </c>
      <c r="V26" s="247">
        <f>IF(AND('Courses Valid'!C38=0,Courses!I33&lt;&gt;"",Courses!J33&gt;0,Courses!AB33&gt;0),Courses!J33*Courses!AB33,0)</f>
        <v>0</v>
      </c>
      <c r="W26" s="102"/>
      <c r="X26" s="221"/>
      <c r="Y26" s="22"/>
      <c r="Z26" s="35" t="s">
        <v>110</v>
      </c>
      <c r="AA26" s="94" t="s">
        <v>137</v>
      </c>
      <c r="AB26" s="111">
        <f t="shared" si="0"/>
        <v>0</v>
      </c>
      <c r="AC26" s="118">
        <f t="shared" si="1"/>
        <v>0</v>
      </c>
      <c r="AD26" s="112">
        <f t="shared" si="2"/>
        <v>0</v>
      </c>
      <c r="AE26" s="165">
        <f>SUM(SUMIF(Courses!$K$13:$K$174,$Z26,Courses!$S$13:$S$174),SUMIF(Courses!$K$13:$K$174,$Z26,Courses!$T$13:$T$174))</f>
        <v>0</v>
      </c>
      <c r="AF26" s="166">
        <f>SUM(SUMIF(Courses!$K$13:$K$174,$Z26,Courses!$U$13:$U$174),SUMIF(Courses!$K$13:$K$174,$Z26,Courses!$V$13:$V$174))</f>
        <v>0</v>
      </c>
      <c r="AG26" s="205">
        <f>SUMIF(Courses!$K$13:$K$174,$Z26,Courses!$W$13:$W$174)</f>
        <v>0</v>
      </c>
      <c r="AH26" s="111">
        <f t="shared" si="3"/>
        <v>0</v>
      </c>
      <c r="AI26" s="118">
        <f t="shared" si="4"/>
        <v>0</v>
      </c>
      <c r="AJ26" s="223">
        <f t="shared" si="5"/>
        <v>0</v>
      </c>
      <c r="AM26" s="940"/>
    </row>
    <row r="27" spans="2:46" x14ac:dyDescent="0.2">
      <c r="B27" s="714" t="str">
        <f>IF(Courses!B34&lt;&gt;"",CONCATENATE(Courses!E34,"/",Courses!M34,"/",Courses!K34),"")</f>
        <v/>
      </c>
      <c r="C27" s="1322" t="str">
        <f>IF(AND(Courses!B34&lt;&gt;"",Courses!G34&lt;&gt;""),CONCATENATE(Courses!G34,"/",Courses!M34,"/",Courses!K34),"")</f>
        <v/>
      </c>
      <c r="D27" s="715" t="str">
        <f>IF(AND(Courses!B34&lt;&gt;"",Courses!I34&lt;&gt;""),CONCATENATE(Courses!I34,"/",Courses!M34,"/",Courses!K34),"")</f>
        <v/>
      </c>
      <c r="E27" s="1312">
        <f>IF(AND('Courses Valid'!C39=0,Courses!E34&lt;&gt;"",Courses!F34&gt;0,SUM(Courses!N34,Courses!O34)&gt;0),Courses!F34*SUM(Courses!N34,Courses!O34),0)</f>
        <v>0</v>
      </c>
      <c r="F27" s="102">
        <f>IF(AND('Courses Valid'!C39=0,Courses!G34&lt;&gt;"",Courses!H34&gt;0,SUM(Courses!N34,Courses!O34)&gt;0),Courses!H34*SUM(Courses!N34,Courses!O34),0)</f>
        <v>0</v>
      </c>
      <c r="G27" s="245">
        <f>IF(AND('Courses Valid'!C39=0,Courses!I34&lt;&gt;"",Courses!J34&gt;0,SUM(Courses!N34,Courses!O34)&gt;0),Courses!J34*SUM(Courses!N34,Courses!O34),0)</f>
        <v>0</v>
      </c>
      <c r="H27" s="1312">
        <f>IF(AND('Courses Valid'!C39=0,Courses!E34&lt;&gt;"",Courses!F34&gt;0,SUM(Courses!P34,Courses!Q34)&gt;0),Courses!F34*SUM(Courses!P34,Courses!Q34),0)</f>
        <v>0</v>
      </c>
      <c r="I27" s="102">
        <f>IF(AND('Courses Valid'!C39=0,Courses!G34&lt;&gt;"",Courses!H34&gt;0,SUM(Courses!P34,Courses!Q34)&gt;0),Courses!H34*SUM(Courses!P34,Courses!Q34),0)</f>
        <v>0</v>
      </c>
      <c r="J27" s="245">
        <f>IF(AND('Courses Valid'!C39=0,Courses!I34&lt;&gt;"",Courses!J34&gt;0,SUM(Courses!P34,Courses!Q34)&gt;0),Courses!J34*SUM(Courses!P34,Courses!Q34),0)</f>
        <v>0</v>
      </c>
      <c r="K27" s="1312">
        <f>IF(AND('Courses Valid'!C39=0,Courses!E34&lt;&gt;"",Courses!F34&gt;0,Courses!R34&gt;0),Courses!F34*Courses!R34,0)</f>
        <v>0</v>
      </c>
      <c r="L27" s="102">
        <f>IF(AND('Courses Valid'!C39=0,Courses!G34&lt;&gt;"",Courses!H34&gt;0,Courses!R34&gt;0),Courses!H34*Courses!R34,0)</f>
        <v>0</v>
      </c>
      <c r="M27" s="245">
        <f>IF(AND('Courses Valid'!C39=0,Courses!I34&lt;&gt;"",Courses!J34&gt;0,Courses!R34&gt;0),Courses!J34*Courses!R34,0)</f>
        <v>0</v>
      </c>
      <c r="N27" s="246">
        <f>IF(AND('Courses Valid'!C39=0,Courses!E34&lt;&gt;"",Courses!F34&gt;0,SUM(Courses!X34,Courses!Y34)&gt;0),Courses!F34*SUM(Courses!X34,Courses!Y34),0)</f>
        <v>0</v>
      </c>
      <c r="O27" s="246">
        <f>IF(AND('Courses Valid'!C39=0,Courses!G34&lt;&gt;"",Courses!H34&gt;0,SUM(Courses!X34,Courses!Y34)&gt;0),Courses!H34*SUM(Courses!X34,Courses!Y34),0)</f>
        <v>0</v>
      </c>
      <c r="P27" s="246">
        <f>IF(AND('Courses Valid'!C39=0,Courses!I34&lt;&gt;"",Courses!J34&gt;0,SUM(Courses!X34,Courses!Y34)&gt;0),Courses!J34*SUM(Courses!X34,Courses!Y34),0)</f>
        <v>0</v>
      </c>
      <c r="Q27" s="1312">
        <f>IF(AND('Courses Valid'!C39=0,Courses!E34&lt;&gt;"",Courses!F34&gt;0,SUM(Courses!Z34,Courses!AA34)&gt;0),Courses!F34*SUM(Courses!Z34,Courses!AA34),0)</f>
        <v>0</v>
      </c>
      <c r="R27" s="102">
        <f>IF(AND('Courses Valid'!C39=0,Courses!G34&lt;&gt;"",Courses!H34&gt;0,SUM(Courses!Z34,Courses!AA34)&gt;0),Courses!H34*SUM(Courses!Z34,Courses!AA34),0)</f>
        <v>0</v>
      </c>
      <c r="S27" s="245">
        <f>IF(AND('Courses Valid'!C39=0,Courses!I34&lt;&gt;"",Courses!J34&gt;0,SUM(Courses!Z34,Courses!AA34)&gt;0),Courses!J34*SUM(Courses!Z34,Courses!AA34),0)</f>
        <v>0</v>
      </c>
      <c r="T27" s="102">
        <f>IF(AND('Courses Valid'!C39=0,Courses!E34&lt;&gt;"",Courses!F34&gt;0,Courses!AB34&gt;0),Courses!F34*Courses!AB34,0)</f>
        <v>0</v>
      </c>
      <c r="U27" s="102">
        <f>IF(AND('Courses Valid'!C39=0,Courses!G34&lt;&gt;"",Courses!H34&gt;0,Courses!AB34&gt;0),Courses!H34*Courses!AB34,0)</f>
        <v>0</v>
      </c>
      <c r="V27" s="247">
        <f>IF(AND('Courses Valid'!C39=0,Courses!I34&lt;&gt;"",Courses!J34&gt;0,Courses!AB34&gt;0),Courses!J34*Courses!AB34,0)</f>
        <v>0</v>
      </c>
      <c r="W27" s="102"/>
      <c r="X27" s="227"/>
      <c r="Y27" s="22"/>
      <c r="Z27" s="35" t="s">
        <v>113</v>
      </c>
      <c r="AA27" s="94" t="s">
        <v>138</v>
      </c>
      <c r="AB27" s="111">
        <f t="shared" si="0"/>
        <v>0</v>
      </c>
      <c r="AC27" s="118">
        <f t="shared" si="1"/>
        <v>0</v>
      </c>
      <c r="AD27" s="112">
        <f t="shared" si="2"/>
        <v>0</v>
      </c>
      <c r="AE27" s="206">
        <f>SUM(SUMIF(Courses!$K$13:$K$174,$Z27,Courses!$S$13:$S$174),SUMIF(Courses!$K$13:$K$174,$Z27,Courses!$T$13:$T$174))</f>
        <v>0</v>
      </c>
      <c r="AF27" s="207">
        <f>SUM(SUMIF(Courses!$K$13:$K$174,$Z27,Courses!$U$13:$U$174),SUMIF(Courses!$K$13:$K$174,$Z27,Courses!$V$13:$V$174))</f>
        <v>0</v>
      </c>
      <c r="AG27" s="208">
        <f>SUMIF(Courses!$K$13:$K$174,$Z27,Courses!$W$13:$W$174)</f>
        <v>0</v>
      </c>
      <c r="AH27" s="111">
        <f t="shared" si="3"/>
        <v>0</v>
      </c>
      <c r="AI27" s="118">
        <f t="shared" si="4"/>
        <v>0</v>
      </c>
      <c r="AJ27" s="223">
        <f t="shared" si="5"/>
        <v>0</v>
      </c>
    </row>
    <row r="28" spans="2:46" x14ac:dyDescent="0.2">
      <c r="B28" s="714" t="str">
        <f>IF(Courses!B35&lt;&gt;"",CONCATENATE(Courses!E35,"/",Courses!M35,"/",Courses!K35),"")</f>
        <v/>
      </c>
      <c r="C28" s="1322" t="str">
        <f>IF(AND(Courses!B35&lt;&gt;"",Courses!G35&lt;&gt;""),CONCATENATE(Courses!G35,"/",Courses!M35,"/",Courses!K35),"")</f>
        <v/>
      </c>
      <c r="D28" s="715" t="str">
        <f>IF(AND(Courses!B35&lt;&gt;"",Courses!I35&lt;&gt;""),CONCATENATE(Courses!I35,"/",Courses!M35,"/",Courses!K35),"")</f>
        <v/>
      </c>
      <c r="E28" s="1312">
        <f>IF(AND('Courses Valid'!C40=0,Courses!E35&lt;&gt;"",Courses!F35&gt;0,SUM(Courses!N35,Courses!O35)&gt;0),Courses!F35*SUM(Courses!N35,Courses!O35),0)</f>
        <v>0</v>
      </c>
      <c r="F28" s="102">
        <f>IF(AND('Courses Valid'!C40=0,Courses!G35&lt;&gt;"",Courses!H35&gt;0,SUM(Courses!N35,Courses!O35)&gt;0),Courses!H35*SUM(Courses!N35,Courses!O35),0)</f>
        <v>0</v>
      </c>
      <c r="G28" s="245">
        <f>IF(AND('Courses Valid'!C40=0,Courses!I35&lt;&gt;"",Courses!J35&gt;0,SUM(Courses!N35,Courses!O35)&gt;0),Courses!J35*SUM(Courses!N35,Courses!O35),0)</f>
        <v>0</v>
      </c>
      <c r="H28" s="1312">
        <f>IF(AND('Courses Valid'!C40=0,Courses!E35&lt;&gt;"",Courses!F35&gt;0,SUM(Courses!P35,Courses!Q35)&gt;0),Courses!F35*SUM(Courses!P35,Courses!Q35),0)</f>
        <v>0</v>
      </c>
      <c r="I28" s="102">
        <f>IF(AND('Courses Valid'!C40=0,Courses!G35&lt;&gt;"",Courses!H35&gt;0,SUM(Courses!P35,Courses!Q35)&gt;0),Courses!H35*SUM(Courses!P35,Courses!Q35),0)</f>
        <v>0</v>
      </c>
      <c r="J28" s="245">
        <f>IF(AND('Courses Valid'!C40=0,Courses!I35&lt;&gt;"",Courses!J35&gt;0,SUM(Courses!P35,Courses!Q35)&gt;0),Courses!J35*SUM(Courses!P35,Courses!Q35),0)</f>
        <v>0</v>
      </c>
      <c r="K28" s="1312">
        <f>IF(AND('Courses Valid'!C40=0,Courses!E35&lt;&gt;"",Courses!F35&gt;0,Courses!R35&gt;0),Courses!F35*Courses!R35,0)</f>
        <v>0</v>
      </c>
      <c r="L28" s="102">
        <f>IF(AND('Courses Valid'!C40=0,Courses!G35&lt;&gt;"",Courses!H35&gt;0,Courses!R35&gt;0),Courses!H35*Courses!R35,0)</f>
        <v>0</v>
      </c>
      <c r="M28" s="245">
        <f>IF(AND('Courses Valid'!C40=0,Courses!I35&lt;&gt;"",Courses!J35&gt;0,Courses!R35&gt;0),Courses!J35*Courses!R35,0)</f>
        <v>0</v>
      </c>
      <c r="N28" s="246">
        <f>IF(AND('Courses Valid'!C40=0,Courses!E35&lt;&gt;"",Courses!F35&gt;0,SUM(Courses!X35,Courses!Y35)&gt;0),Courses!F35*SUM(Courses!X35,Courses!Y35),0)</f>
        <v>0</v>
      </c>
      <c r="O28" s="246">
        <f>IF(AND('Courses Valid'!C40=0,Courses!G35&lt;&gt;"",Courses!H35&gt;0,SUM(Courses!X35,Courses!Y35)&gt;0),Courses!H35*SUM(Courses!X35,Courses!Y35),0)</f>
        <v>0</v>
      </c>
      <c r="P28" s="246">
        <f>IF(AND('Courses Valid'!C40=0,Courses!I35&lt;&gt;"",Courses!J35&gt;0,SUM(Courses!X35,Courses!Y35)&gt;0),Courses!J35*SUM(Courses!X35,Courses!Y35),0)</f>
        <v>0</v>
      </c>
      <c r="Q28" s="1312">
        <f>IF(AND('Courses Valid'!C40=0,Courses!E35&lt;&gt;"",Courses!F35&gt;0,SUM(Courses!Z35,Courses!AA35)&gt;0),Courses!F35*SUM(Courses!Z35,Courses!AA35),0)</f>
        <v>0</v>
      </c>
      <c r="R28" s="102">
        <f>IF(AND('Courses Valid'!C40=0,Courses!G35&lt;&gt;"",Courses!H35&gt;0,SUM(Courses!Z35,Courses!AA35)&gt;0),Courses!H35*SUM(Courses!Z35,Courses!AA35),0)</f>
        <v>0</v>
      </c>
      <c r="S28" s="245">
        <f>IF(AND('Courses Valid'!C40=0,Courses!I35&lt;&gt;"",Courses!J35&gt;0,SUM(Courses!Z35,Courses!AA35)&gt;0),Courses!J35*SUM(Courses!Z35,Courses!AA35),0)</f>
        <v>0</v>
      </c>
      <c r="T28" s="102">
        <f>IF(AND('Courses Valid'!C40=0,Courses!E35&lt;&gt;"",Courses!F35&gt;0,Courses!AB35&gt;0),Courses!F35*Courses!AB35,0)</f>
        <v>0</v>
      </c>
      <c r="U28" s="102">
        <f>IF(AND('Courses Valid'!C40=0,Courses!G35&lt;&gt;"",Courses!H35&gt;0,Courses!AB35&gt;0),Courses!H35*Courses!AB35,0)</f>
        <v>0</v>
      </c>
      <c r="V28" s="247">
        <f>IF(AND('Courses Valid'!C40=0,Courses!I35&lt;&gt;"",Courses!J35&gt;0,Courses!AB35&gt;0),Courses!J35*Courses!AB35,0)</f>
        <v>0</v>
      </c>
      <c r="W28" s="102"/>
      <c r="X28" s="224"/>
      <c r="Y28" s="1321" t="s">
        <v>116</v>
      </c>
      <c r="Z28" s="33" t="s">
        <v>103</v>
      </c>
      <c r="AA28" s="95" t="s">
        <v>139</v>
      </c>
      <c r="AB28" s="107">
        <f t="shared" si="0"/>
        <v>0</v>
      </c>
      <c r="AC28" s="116">
        <f t="shared" si="1"/>
        <v>0</v>
      </c>
      <c r="AD28" s="108">
        <f t="shared" si="2"/>
        <v>0</v>
      </c>
      <c r="AE28" s="1316"/>
      <c r="AF28" s="1317"/>
      <c r="AG28" s="1318"/>
      <c r="AH28" s="107">
        <f t="shared" si="3"/>
        <v>0</v>
      </c>
      <c r="AI28" s="116">
        <f t="shared" si="4"/>
        <v>0</v>
      </c>
      <c r="AJ28" s="225">
        <f t="shared" si="5"/>
        <v>0</v>
      </c>
    </row>
    <row r="29" spans="2:46" x14ac:dyDescent="0.2">
      <c r="B29" s="714" t="str">
        <f>IF(Courses!B36&lt;&gt;"",CONCATENATE(Courses!E36,"/",Courses!M36,"/",Courses!K36),"")</f>
        <v/>
      </c>
      <c r="C29" s="1322" t="str">
        <f>IF(AND(Courses!B36&lt;&gt;"",Courses!G36&lt;&gt;""),CONCATENATE(Courses!G36,"/",Courses!M36,"/",Courses!K36),"")</f>
        <v/>
      </c>
      <c r="D29" s="715" t="str">
        <f>IF(AND(Courses!B36&lt;&gt;"",Courses!I36&lt;&gt;""),CONCATENATE(Courses!I36,"/",Courses!M36,"/",Courses!K36),"")</f>
        <v/>
      </c>
      <c r="E29" s="1312">
        <f>IF(AND('Courses Valid'!C41=0,Courses!E36&lt;&gt;"",Courses!F36&gt;0,SUM(Courses!N36,Courses!O36)&gt;0),Courses!F36*SUM(Courses!N36,Courses!O36),0)</f>
        <v>0</v>
      </c>
      <c r="F29" s="102">
        <f>IF(AND('Courses Valid'!C41=0,Courses!G36&lt;&gt;"",Courses!H36&gt;0,SUM(Courses!N36,Courses!O36)&gt;0),Courses!H36*SUM(Courses!N36,Courses!O36),0)</f>
        <v>0</v>
      </c>
      <c r="G29" s="245">
        <f>IF(AND('Courses Valid'!C41=0,Courses!I36&lt;&gt;"",Courses!J36&gt;0,SUM(Courses!N36,Courses!O36)&gt;0),Courses!J36*SUM(Courses!N36,Courses!O36),0)</f>
        <v>0</v>
      </c>
      <c r="H29" s="1312">
        <f>IF(AND('Courses Valid'!C41=0,Courses!E36&lt;&gt;"",Courses!F36&gt;0,SUM(Courses!P36,Courses!Q36)&gt;0),Courses!F36*SUM(Courses!P36,Courses!Q36),0)</f>
        <v>0</v>
      </c>
      <c r="I29" s="102">
        <f>IF(AND('Courses Valid'!C41=0,Courses!G36&lt;&gt;"",Courses!H36&gt;0,SUM(Courses!P36,Courses!Q36)&gt;0),Courses!H36*SUM(Courses!P36,Courses!Q36),0)</f>
        <v>0</v>
      </c>
      <c r="J29" s="245">
        <f>IF(AND('Courses Valid'!C41=0,Courses!I36&lt;&gt;"",Courses!J36&gt;0,SUM(Courses!P36,Courses!Q36)&gt;0),Courses!J36*SUM(Courses!P36,Courses!Q36),0)</f>
        <v>0</v>
      </c>
      <c r="K29" s="1312">
        <f>IF(AND('Courses Valid'!C41=0,Courses!E36&lt;&gt;"",Courses!F36&gt;0,Courses!R36&gt;0),Courses!F36*Courses!R36,0)</f>
        <v>0</v>
      </c>
      <c r="L29" s="102">
        <f>IF(AND('Courses Valid'!C41=0,Courses!G36&lt;&gt;"",Courses!H36&gt;0,Courses!R36&gt;0),Courses!H36*Courses!R36,0)</f>
        <v>0</v>
      </c>
      <c r="M29" s="245">
        <f>IF(AND('Courses Valid'!C41=0,Courses!I36&lt;&gt;"",Courses!J36&gt;0,Courses!R36&gt;0),Courses!J36*Courses!R36,0)</f>
        <v>0</v>
      </c>
      <c r="N29" s="246">
        <f>IF(AND('Courses Valid'!C41=0,Courses!E36&lt;&gt;"",Courses!F36&gt;0,SUM(Courses!X36,Courses!Y36)&gt;0),Courses!F36*SUM(Courses!X36,Courses!Y36),0)</f>
        <v>0</v>
      </c>
      <c r="O29" s="246">
        <f>IF(AND('Courses Valid'!C41=0,Courses!G36&lt;&gt;"",Courses!H36&gt;0,SUM(Courses!X36,Courses!Y36)&gt;0),Courses!H36*SUM(Courses!X36,Courses!Y36),0)</f>
        <v>0</v>
      </c>
      <c r="P29" s="246">
        <f>IF(AND('Courses Valid'!C41=0,Courses!I36&lt;&gt;"",Courses!J36&gt;0,SUM(Courses!X36,Courses!Y36)&gt;0),Courses!J36*SUM(Courses!X36,Courses!Y36),0)</f>
        <v>0</v>
      </c>
      <c r="Q29" s="1312">
        <f>IF(AND('Courses Valid'!C41=0,Courses!E36&lt;&gt;"",Courses!F36&gt;0,SUM(Courses!Z36,Courses!AA36)&gt;0),Courses!F36*SUM(Courses!Z36,Courses!AA36),0)</f>
        <v>0</v>
      </c>
      <c r="R29" s="102">
        <f>IF(AND('Courses Valid'!C41=0,Courses!G36&lt;&gt;"",Courses!H36&gt;0,SUM(Courses!Z36,Courses!AA36)&gt;0),Courses!H36*SUM(Courses!Z36,Courses!AA36),0)</f>
        <v>0</v>
      </c>
      <c r="S29" s="245">
        <f>IF(AND('Courses Valid'!C41=0,Courses!I36&lt;&gt;"",Courses!J36&gt;0,SUM(Courses!Z36,Courses!AA36)&gt;0),Courses!J36*SUM(Courses!Z36,Courses!AA36),0)</f>
        <v>0</v>
      </c>
      <c r="T29" s="102">
        <f>IF(AND('Courses Valid'!C41=0,Courses!E36&lt;&gt;"",Courses!F36&gt;0,Courses!AB36&gt;0),Courses!F36*Courses!AB36,0)</f>
        <v>0</v>
      </c>
      <c r="U29" s="102">
        <f>IF(AND('Courses Valid'!C41=0,Courses!G36&lt;&gt;"",Courses!H36&gt;0,Courses!AB36&gt;0),Courses!H36*Courses!AB36,0)</f>
        <v>0</v>
      </c>
      <c r="V29" s="247">
        <f>IF(AND('Courses Valid'!C41=0,Courses!I36&lt;&gt;"",Courses!J36&gt;0,Courses!AB36&gt;0),Courses!J36*Courses!AB36,0)</f>
        <v>0</v>
      </c>
      <c r="W29" s="102"/>
      <c r="X29" s="224"/>
      <c r="Y29" s="120"/>
      <c r="Z29" s="35" t="s">
        <v>107</v>
      </c>
      <c r="AA29" s="94" t="s">
        <v>140</v>
      </c>
      <c r="AB29" s="113">
        <f t="shared" si="0"/>
        <v>0</v>
      </c>
      <c r="AC29" s="114">
        <f t="shared" si="1"/>
        <v>0</v>
      </c>
      <c r="AD29" s="115">
        <f t="shared" si="2"/>
        <v>0</v>
      </c>
      <c r="AE29" s="1320"/>
      <c r="AF29" s="195"/>
      <c r="AG29" s="196"/>
      <c r="AH29" s="113">
        <f t="shared" si="3"/>
        <v>0</v>
      </c>
      <c r="AI29" s="114">
        <f t="shared" si="4"/>
        <v>0</v>
      </c>
      <c r="AJ29" s="222">
        <f t="shared" si="5"/>
        <v>0</v>
      </c>
    </row>
    <row r="30" spans="2:46" x14ac:dyDescent="0.2">
      <c r="B30" s="714" t="str">
        <f>IF(Courses!B37&lt;&gt;"",CONCATENATE(Courses!E37,"/",Courses!M37,"/",Courses!K37),"")</f>
        <v/>
      </c>
      <c r="C30" s="1322" t="str">
        <f>IF(AND(Courses!B37&lt;&gt;"",Courses!G37&lt;&gt;""),CONCATENATE(Courses!G37,"/",Courses!M37,"/",Courses!K37),"")</f>
        <v/>
      </c>
      <c r="D30" s="715" t="str">
        <f>IF(AND(Courses!B37&lt;&gt;"",Courses!I37&lt;&gt;""),CONCATENATE(Courses!I37,"/",Courses!M37,"/",Courses!K37),"")</f>
        <v/>
      </c>
      <c r="E30" s="1312">
        <f>IF(AND('Courses Valid'!C42=0,Courses!E37&lt;&gt;"",Courses!F37&gt;0,SUM(Courses!N37,Courses!O37)&gt;0),Courses!F37*SUM(Courses!N37,Courses!O37),0)</f>
        <v>0</v>
      </c>
      <c r="F30" s="102">
        <f>IF(AND('Courses Valid'!C42=0,Courses!G37&lt;&gt;"",Courses!H37&gt;0,SUM(Courses!N37,Courses!O37)&gt;0),Courses!H37*SUM(Courses!N37,Courses!O37),0)</f>
        <v>0</v>
      </c>
      <c r="G30" s="245">
        <f>IF(AND('Courses Valid'!C42=0,Courses!I37&lt;&gt;"",Courses!J37&gt;0,SUM(Courses!N37,Courses!O37)&gt;0),Courses!J37*SUM(Courses!N37,Courses!O37),0)</f>
        <v>0</v>
      </c>
      <c r="H30" s="1312">
        <f>IF(AND('Courses Valid'!C42=0,Courses!E37&lt;&gt;"",Courses!F37&gt;0,SUM(Courses!P37,Courses!Q37)&gt;0),Courses!F37*SUM(Courses!P37,Courses!Q37),0)</f>
        <v>0</v>
      </c>
      <c r="I30" s="102">
        <f>IF(AND('Courses Valid'!C42=0,Courses!G37&lt;&gt;"",Courses!H37&gt;0,SUM(Courses!P37,Courses!Q37)&gt;0),Courses!H37*SUM(Courses!P37,Courses!Q37),0)</f>
        <v>0</v>
      </c>
      <c r="J30" s="245">
        <f>IF(AND('Courses Valid'!C42=0,Courses!I37&lt;&gt;"",Courses!J37&gt;0,SUM(Courses!P37,Courses!Q37)&gt;0),Courses!J37*SUM(Courses!P37,Courses!Q37),0)</f>
        <v>0</v>
      </c>
      <c r="K30" s="1312">
        <f>IF(AND('Courses Valid'!C42=0,Courses!E37&lt;&gt;"",Courses!F37&gt;0,Courses!R37&gt;0),Courses!F37*Courses!R37,0)</f>
        <v>0</v>
      </c>
      <c r="L30" s="102">
        <f>IF(AND('Courses Valid'!C42=0,Courses!G37&lt;&gt;"",Courses!H37&gt;0,Courses!R37&gt;0),Courses!H37*Courses!R37,0)</f>
        <v>0</v>
      </c>
      <c r="M30" s="245">
        <f>IF(AND('Courses Valid'!C42=0,Courses!I37&lt;&gt;"",Courses!J37&gt;0,Courses!R37&gt;0),Courses!J37*Courses!R37,0)</f>
        <v>0</v>
      </c>
      <c r="N30" s="246">
        <f>IF(AND('Courses Valid'!C42=0,Courses!E37&lt;&gt;"",Courses!F37&gt;0,SUM(Courses!X37,Courses!Y37)&gt;0),Courses!F37*SUM(Courses!X37,Courses!Y37),0)</f>
        <v>0</v>
      </c>
      <c r="O30" s="246">
        <f>IF(AND('Courses Valid'!C42=0,Courses!G37&lt;&gt;"",Courses!H37&gt;0,SUM(Courses!X37,Courses!Y37)&gt;0),Courses!H37*SUM(Courses!X37,Courses!Y37),0)</f>
        <v>0</v>
      </c>
      <c r="P30" s="246">
        <f>IF(AND('Courses Valid'!C42=0,Courses!I37&lt;&gt;"",Courses!J37&gt;0,SUM(Courses!X37,Courses!Y37)&gt;0),Courses!J37*SUM(Courses!X37,Courses!Y37),0)</f>
        <v>0</v>
      </c>
      <c r="Q30" s="1312">
        <f>IF(AND('Courses Valid'!C42=0,Courses!E37&lt;&gt;"",Courses!F37&gt;0,SUM(Courses!Z37,Courses!AA37)&gt;0),Courses!F37*SUM(Courses!Z37,Courses!AA37),0)</f>
        <v>0</v>
      </c>
      <c r="R30" s="102">
        <f>IF(AND('Courses Valid'!C42=0,Courses!G37&lt;&gt;"",Courses!H37&gt;0,SUM(Courses!Z37,Courses!AA37)&gt;0),Courses!H37*SUM(Courses!Z37,Courses!AA37),0)</f>
        <v>0</v>
      </c>
      <c r="S30" s="245">
        <f>IF(AND('Courses Valid'!C42=0,Courses!I37&lt;&gt;"",Courses!J37&gt;0,SUM(Courses!Z37,Courses!AA37)&gt;0),Courses!J37*SUM(Courses!Z37,Courses!AA37),0)</f>
        <v>0</v>
      </c>
      <c r="T30" s="102">
        <f>IF(AND('Courses Valid'!C42=0,Courses!E37&lt;&gt;"",Courses!F37&gt;0,Courses!AB37&gt;0),Courses!F37*Courses!AB37,0)</f>
        <v>0</v>
      </c>
      <c r="U30" s="102">
        <f>IF(AND('Courses Valid'!C42=0,Courses!G37&lt;&gt;"",Courses!H37&gt;0,Courses!AB37&gt;0),Courses!H37*Courses!AB37,0)</f>
        <v>0</v>
      </c>
      <c r="V30" s="247">
        <f>IF(AND('Courses Valid'!C42=0,Courses!I37&lt;&gt;"",Courses!J37&gt;0,Courses!AB37&gt;0),Courses!J37*Courses!AB37,0)</f>
        <v>0</v>
      </c>
      <c r="W30" s="102"/>
      <c r="X30" s="224"/>
      <c r="Y30" s="120"/>
      <c r="Z30" s="35" t="s">
        <v>110</v>
      </c>
      <c r="AA30" s="94" t="s">
        <v>141</v>
      </c>
      <c r="AB30" s="111">
        <f t="shared" si="0"/>
        <v>0</v>
      </c>
      <c r="AC30" s="118">
        <f t="shared" si="1"/>
        <v>0</v>
      </c>
      <c r="AD30" s="112">
        <f t="shared" si="2"/>
        <v>0</v>
      </c>
      <c r="AE30" s="1320"/>
      <c r="AF30" s="195"/>
      <c r="AG30" s="196"/>
      <c r="AH30" s="111">
        <f t="shared" si="3"/>
        <v>0</v>
      </c>
      <c r="AI30" s="118">
        <f t="shared" si="4"/>
        <v>0</v>
      </c>
      <c r="AJ30" s="223">
        <f t="shared" si="5"/>
        <v>0</v>
      </c>
    </row>
    <row r="31" spans="2:46" x14ac:dyDescent="0.2">
      <c r="B31" s="714" t="str">
        <f>IF(Courses!B38&lt;&gt;"",CONCATENATE(Courses!E38,"/",Courses!M38,"/",Courses!K38),"")</f>
        <v/>
      </c>
      <c r="C31" s="1322" t="str">
        <f>IF(AND(Courses!B38&lt;&gt;"",Courses!G38&lt;&gt;""),CONCATENATE(Courses!G38,"/",Courses!M38,"/",Courses!K38),"")</f>
        <v/>
      </c>
      <c r="D31" s="715" t="str">
        <f>IF(AND(Courses!B38&lt;&gt;"",Courses!I38&lt;&gt;""),CONCATENATE(Courses!I38,"/",Courses!M38,"/",Courses!K38),"")</f>
        <v/>
      </c>
      <c r="E31" s="1312">
        <f>IF(AND('Courses Valid'!C43=0,Courses!E38&lt;&gt;"",Courses!F38&gt;0,SUM(Courses!N38,Courses!O38)&gt;0),Courses!F38*SUM(Courses!N38,Courses!O38),0)</f>
        <v>0</v>
      </c>
      <c r="F31" s="102">
        <f>IF(AND('Courses Valid'!C43=0,Courses!G38&lt;&gt;"",Courses!H38&gt;0,SUM(Courses!N38,Courses!O38)&gt;0),Courses!H38*SUM(Courses!N38,Courses!O38),0)</f>
        <v>0</v>
      </c>
      <c r="G31" s="245">
        <f>IF(AND('Courses Valid'!C43=0,Courses!I38&lt;&gt;"",Courses!J38&gt;0,SUM(Courses!N38,Courses!O38)&gt;0),Courses!J38*SUM(Courses!N38,Courses!O38),0)</f>
        <v>0</v>
      </c>
      <c r="H31" s="1312">
        <f>IF(AND('Courses Valid'!C43=0,Courses!E38&lt;&gt;"",Courses!F38&gt;0,SUM(Courses!P38,Courses!Q38)&gt;0),Courses!F38*SUM(Courses!P38,Courses!Q38),0)</f>
        <v>0</v>
      </c>
      <c r="I31" s="102">
        <f>IF(AND('Courses Valid'!C43=0,Courses!G38&lt;&gt;"",Courses!H38&gt;0,SUM(Courses!P38,Courses!Q38)&gt;0),Courses!H38*SUM(Courses!P38,Courses!Q38),0)</f>
        <v>0</v>
      </c>
      <c r="J31" s="245">
        <f>IF(AND('Courses Valid'!C43=0,Courses!I38&lt;&gt;"",Courses!J38&gt;0,SUM(Courses!P38,Courses!Q38)&gt;0),Courses!J38*SUM(Courses!P38,Courses!Q38),0)</f>
        <v>0</v>
      </c>
      <c r="K31" s="1312">
        <f>IF(AND('Courses Valid'!C43=0,Courses!E38&lt;&gt;"",Courses!F38&gt;0,Courses!R38&gt;0),Courses!F38*Courses!R38,0)</f>
        <v>0</v>
      </c>
      <c r="L31" s="102">
        <f>IF(AND('Courses Valid'!C43=0,Courses!G38&lt;&gt;"",Courses!H38&gt;0,Courses!R38&gt;0),Courses!H38*Courses!R38,0)</f>
        <v>0</v>
      </c>
      <c r="M31" s="245">
        <f>IF(AND('Courses Valid'!C43=0,Courses!I38&lt;&gt;"",Courses!J38&gt;0,Courses!R38&gt;0),Courses!J38*Courses!R38,0)</f>
        <v>0</v>
      </c>
      <c r="N31" s="246">
        <f>IF(AND('Courses Valid'!C43=0,Courses!E38&lt;&gt;"",Courses!F38&gt;0,SUM(Courses!X38,Courses!Y38)&gt;0),Courses!F38*SUM(Courses!X38,Courses!Y38),0)</f>
        <v>0</v>
      </c>
      <c r="O31" s="246">
        <f>IF(AND('Courses Valid'!C43=0,Courses!G38&lt;&gt;"",Courses!H38&gt;0,SUM(Courses!X38,Courses!Y38)&gt;0),Courses!H38*SUM(Courses!X38,Courses!Y38),0)</f>
        <v>0</v>
      </c>
      <c r="P31" s="246">
        <f>IF(AND('Courses Valid'!C43=0,Courses!I38&lt;&gt;"",Courses!J38&gt;0,SUM(Courses!X38,Courses!Y38)&gt;0),Courses!J38*SUM(Courses!X38,Courses!Y38),0)</f>
        <v>0</v>
      </c>
      <c r="Q31" s="1312">
        <f>IF(AND('Courses Valid'!C43=0,Courses!E38&lt;&gt;"",Courses!F38&gt;0,SUM(Courses!Z38,Courses!AA38)&gt;0),Courses!F38*SUM(Courses!Z38,Courses!AA38),0)</f>
        <v>0</v>
      </c>
      <c r="R31" s="102">
        <f>IF(AND('Courses Valid'!C43=0,Courses!G38&lt;&gt;"",Courses!H38&gt;0,SUM(Courses!Z38,Courses!AA38)&gt;0),Courses!H38*SUM(Courses!Z38,Courses!AA38),0)</f>
        <v>0</v>
      </c>
      <c r="S31" s="245">
        <f>IF(AND('Courses Valid'!C43=0,Courses!I38&lt;&gt;"",Courses!J38&gt;0,SUM(Courses!Z38,Courses!AA38)&gt;0),Courses!J38*SUM(Courses!Z38,Courses!AA38),0)</f>
        <v>0</v>
      </c>
      <c r="T31" s="102">
        <f>IF(AND('Courses Valid'!C43=0,Courses!E38&lt;&gt;"",Courses!F38&gt;0,Courses!AB38&gt;0),Courses!F38*Courses!AB38,0)</f>
        <v>0</v>
      </c>
      <c r="U31" s="102">
        <f>IF(AND('Courses Valid'!C43=0,Courses!G38&lt;&gt;"",Courses!H38&gt;0,Courses!AB38&gt;0),Courses!H38*Courses!AB38,0)</f>
        <v>0</v>
      </c>
      <c r="V31" s="247">
        <f>IF(AND('Courses Valid'!C43=0,Courses!I38&lt;&gt;"",Courses!J38&gt;0,Courses!AB38&gt;0),Courses!J38*Courses!AB38,0)</f>
        <v>0</v>
      </c>
      <c r="W31" s="102"/>
      <c r="X31" s="224"/>
      <c r="Y31" s="22"/>
      <c r="Z31" s="35" t="s">
        <v>113</v>
      </c>
      <c r="AA31" s="94" t="s">
        <v>142</v>
      </c>
      <c r="AB31" s="109">
        <f t="shared" si="0"/>
        <v>0</v>
      </c>
      <c r="AC31" s="117">
        <f t="shared" si="1"/>
        <v>0</v>
      </c>
      <c r="AD31" s="110">
        <f t="shared" si="2"/>
        <v>0</v>
      </c>
      <c r="AE31" s="1320"/>
      <c r="AF31" s="195"/>
      <c r="AG31" s="196"/>
      <c r="AH31" s="109">
        <f t="shared" si="3"/>
        <v>0</v>
      </c>
      <c r="AI31" s="117">
        <f t="shared" si="4"/>
        <v>0</v>
      </c>
      <c r="AJ31" s="229">
        <f t="shared" si="5"/>
        <v>0</v>
      </c>
    </row>
    <row r="32" spans="2:46" ht="13.5" customHeight="1" x14ac:dyDescent="0.2">
      <c r="B32" s="714" t="str">
        <f>IF(Courses!B39&lt;&gt;"",CONCATENATE(Courses!E39,"/",Courses!M39,"/",Courses!K39),"")</f>
        <v/>
      </c>
      <c r="C32" s="1322" t="str">
        <f>IF(AND(Courses!B39&lt;&gt;"",Courses!G39&lt;&gt;""),CONCATENATE(Courses!G39,"/",Courses!M39,"/",Courses!K39),"")</f>
        <v/>
      </c>
      <c r="D32" s="715" t="str">
        <f>IF(AND(Courses!B39&lt;&gt;"",Courses!I39&lt;&gt;""),CONCATENATE(Courses!I39,"/",Courses!M39,"/",Courses!K39),"")</f>
        <v/>
      </c>
      <c r="E32" s="1312">
        <f>IF(AND('Courses Valid'!C44=0,Courses!E39&lt;&gt;"",Courses!F39&gt;0,SUM(Courses!N39,Courses!O39)&gt;0),Courses!F39*SUM(Courses!N39,Courses!O39),0)</f>
        <v>0</v>
      </c>
      <c r="F32" s="102">
        <f>IF(AND('Courses Valid'!C44=0,Courses!G39&lt;&gt;"",Courses!H39&gt;0,SUM(Courses!N39,Courses!O39)&gt;0),Courses!H39*SUM(Courses!N39,Courses!O39),0)</f>
        <v>0</v>
      </c>
      <c r="G32" s="245">
        <f>IF(AND('Courses Valid'!C44=0,Courses!I39&lt;&gt;"",Courses!J39&gt;0,SUM(Courses!N39,Courses!O39)&gt;0),Courses!J39*SUM(Courses!N39,Courses!O39),0)</f>
        <v>0</v>
      </c>
      <c r="H32" s="1312">
        <f>IF(AND('Courses Valid'!C44=0,Courses!E39&lt;&gt;"",Courses!F39&gt;0,SUM(Courses!P39,Courses!Q39)&gt;0),Courses!F39*SUM(Courses!P39,Courses!Q39),0)</f>
        <v>0</v>
      </c>
      <c r="I32" s="102">
        <f>IF(AND('Courses Valid'!C44=0,Courses!G39&lt;&gt;"",Courses!H39&gt;0,SUM(Courses!P39,Courses!Q39)&gt;0),Courses!H39*SUM(Courses!P39,Courses!Q39),0)</f>
        <v>0</v>
      </c>
      <c r="J32" s="245">
        <f>IF(AND('Courses Valid'!C44=0,Courses!I39&lt;&gt;"",Courses!J39&gt;0,SUM(Courses!P39,Courses!Q39)&gt;0),Courses!J39*SUM(Courses!P39,Courses!Q39),0)</f>
        <v>0</v>
      </c>
      <c r="K32" s="1312">
        <f>IF(AND('Courses Valid'!C44=0,Courses!E39&lt;&gt;"",Courses!F39&gt;0,Courses!R39&gt;0),Courses!F39*Courses!R39,0)</f>
        <v>0</v>
      </c>
      <c r="L32" s="102">
        <f>IF(AND('Courses Valid'!C44=0,Courses!G39&lt;&gt;"",Courses!H39&gt;0,Courses!R39&gt;0),Courses!H39*Courses!R39,0)</f>
        <v>0</v>
      </c>
      <c r="M32" s="245">
        <f>IF(AND('Courses Valid'!C44=0,Courses!I39&lt;&gt;"",Courses!J39&gt;0,Courses!R39&gt;0),Courses!J39*Courses!R39,0)</f>
        <v>0</v>
      </c>
      <c r="N32" s="246">
        <f>IF(AND('Courses Valid'!C44=0,Courses!E39&lt;&gt;"",Courses!F39&gt;0,SUM(Courses!X39,Courses!Y39)&gt;0),Courses!F39*SUM(Courses!X39,Courses!Y39),0)</f>
        <v>0</v>
      </c>
      <c r="O32" s="246">
        <f>IF(AND('Courses Valid'!C44=0,Courses!G39&lt;&gt;"",Courses!H39&gt;0,SUM(Courses!X39,Courses!Y39)&gt;0),Courses!H39*SUM(Courses!X39,Courses!Y39),0)</f>
        <v>0</v>
      </c>
      <c r="P32" s="246">
        <f>IF(AND('Courses Valid'!C44=0,Courses!I39&lt;&gt;"",Courses!J39&gt;0,SUM(Courses!X39,Courses!Y39)&gt;0),Courses!J39*SUM(Courses!X39,Courses!Y39),0)</f>
        <v>0</v>
      </c>
      <c r="Q32" s="1312">
        <f>IF(AND('Courses Valid'!C44=0,Courses!E39&lt;&gt;"",Courses!F39&gt;0,SUM(Courses!Z39,Courses!AA39)&gt;0),Courses!F39*SUM(Courses!Z39,Courses!AA39),0)</f>
        <v>0</v>
      </c>
      <c r="R32" s="102">
        <f>IF(AND('Courses Valid'!C44=0,Courses!G39&lt;&gt;"",Courses!H39&gt;0,SUM(Courses!Z39,Courses!AA39)&gt;0),Courses!H39*SUM(Courses!Z39,Courses!AA39),0)</f>
        <v>0</v>
      </c>
      <c r="S32" s="245">
        <f>IF(AND('Courses Valid'!C44=0,Courses!I39&lt;&gt;"",Courses!J39&gt;0,SUM(Courses!Z39,Courses!AA39)&gt;0),Courses!J39*SUM(Courses!Z39,Courses!AA39),0)</f>
        <v>0</v>
      </c>
      <c r="T32" s="102">
        <f>IF(AND('Courses Valid'!C44=0,Courses!E39&lt;&gt;"",Courses!F39&gt;0,Courses!AB39&gt;0),Courses!F39*Courses!AB39,0)</f>
        <v>0</v>
      </c>
      <c r="U32" s="102">
        <f>IF(AND('Courses Valid'!C44=0,Courses!G39&lt;&gt;"",Courses!H39&gt;0,Courses!AB39&gt;0),Courses!H39*Courses!AB39,0)</f>
        <v>0</v>
      </c>
      <c r="V32" s="247">
        <f>IF(AND('Courses Valid'!C44=0,Courses!I39&lt;&gt;"",Courses!J39&gt;0,Courses!AB39&gt;0),Courses!J39*Courses!AB39,0)</f>
        <v>0</v>
      </c>
      <c r="W32" s="102"/>
      <c r="X32" s="219" t="s">
        <v>143</v>
      </c>
      <c r="Y32" s="1313" t="s">
        <v>102</v>
      </c>
      <c r="Z32" s="1314" t="s">
        <v>103</v>
      </c>
      <c r="AA32" s="1315" t="s">
        <v>144</v>
      </c>
      <c r="AB32" s="192">
        <f t="shared" si="0"/>
        <v>0</v>
      </c>
      <c r="AC32" s="193">
        <f t="shared" si="1"/>
        <v>0</v>
      </c>
      <c r="AD32" s="194">
        <f t="shared" si="2"/>
        <v>0</v>
      </c>
      <c r="AE32" s="1320"/>
      <c r="AF32" s="195"/>
      <c r="AG32" s="196"/>
      <c r="AH32" s="192">
        <f t="shared" si="3"/>
        <v>0</v>
      </c>
      <c r="AI32" s="193">
        <f t="shared" si="4"/>
        <v>0</v>
      </c>
      <c r="AJ32" s="220">
        <f t="shared" si="5"/>
        <v>0</v>
      </c>
    </row>
    <row r="33" spans="2:46" x14ac:dyDescent="0.2">
      <c r="B33" s="714" t="str">
        <f>IF(Courses!B40&lt;&gt;"",CONCATENATE(Courses!E40,"/",Courses!M40,"/",Courses!K40),"")</f>
        <v/>
      </c>
      <c r="C33" s="1322" t="str">
        <f>IF(AND(Courses!B40&lt;&gt;"",Courses!G40&lt;&gt;""),CONCATENATE(Courses!G40,"/",Courses!M40,"/",Courses!K40),"")</f>
        <v/>
      </c>
      <c r="D33" s="715" t="str">
        <f>IF(AND(Courses!B40&lt;&gt;"",Courses!I40&lt;&gt;""),CONCATENATE(Courses!I40,"/",Courses!M40,"/",Courses!K40),"")</f>
        <v/>
      </c>
      <c r="E33" s="1312">
        <f>IF(AND('Courses Valid'!C45=0,Courses!E40&lt;&gt;"",Courses!F40&gt;0,SUM(Courses!N40,Courses!O40)&gt;0),Courses!F40*SUM(Courses!N40,Courses!O40),0)</f>
        <v>0</v>
      </c>
      <c r="F33" s="102">
        <f>IF(AND('Courses Valid'!C45=0,Courses!G40&lt;&gt;"",Courses!H40&gt;0,SUM(Courses!N40,Courses!O40)&gt;0),Courses!H40*SUM(Courses!N40,Courses!O40),0)</f>
        <v>0</v>
      </c>
      <c r="G33" s="245">
        <f>IF(AND('Courses Valid'!C45=0,Courses!I40&lt;&gt;"",Courses!J40&gt;0,SUM(Courses!N40,Courses!O40)&gt;0),Courses!J40*SUM(Courses!N40,Courses!O40),0)</f>
        <v>0</v>
      </c>
      <c r="H33" s="1312">
        <f>IF(AND('Courses Valid'!C45=0,Courses!E40&lt;&gt;"",Courses!F40&gt;0,SUM(Courses!P40,Courses!Q40)&gt;0),Courses!F40*SUM(Courses!P40,Courses!Q40),0)</f>
        <v>0</v>
      </c>
      <c r="I33" s="102">
        <f>IF(AND('Courses Valid'!C45=0,Courses!G40&lt;&gt;"",Courses!H40&gt;0,SUM(Courses!P40,Courses!Q40)&gt;0),Courses!H40*SUM(Courses!P40,Courses!Q40),0)</f>
        <v>0</v>
      </c>
      <c r="J33" s="245">
        <f>IF(AND('Courses Valid'!C45=0,Courses!I40&lt;&gt;"",Courses!J40&gt;0,SUM(Courses!P40,Courses!Q40)&gt;0),Courses!J40*SUM(Courses!P40,Courses!Q40),0)</f>
        <v>0</v>
      </c>
      <c r="K33" s="1312">
        <f>IF(AND('Courses Valid'!C45=0,Courses!E40&lt;&gt;"",Courses!F40&gt;0,Courses!R40&gt;0),Courses!F40*Courses!R40,0)</f>
        <v>0</v>
      </c>
      <c r="L33" s="102">
        <f>IF(AND('Courses Valid'!C45=0,Courses!G40&lt;&gt;"",Courses!H40&gt;0,Courses!R40&gt;0),Courses!H40*Courses!R40,0)</f>
        <v>0</v>
      </c>
      <c r="M33" s="245">
        <f>IF(AND('Courses Valid'!C45=0,Courses!I40&lt;&gt;"",Courses!J40&gt;0,Courses!R40&gt;0),Courses!J40*Courses!R40,0)</f>
        <v>0</v>
      </c>
      <c r="N33" s="246">
        <f>IF(AND('Courses Valid'!C45=0,Courses!E40&lt;&gt;"",Courses!F40&gt;0,SUM(Courses!X40,Courses!Y40)&gt;0),Courses!F40*SUM(Courses!X40,Courses!Y40),0)</f>
        <v>0</v>
      </c>
      <c r="O33" s="246">
        <f>IF(AND('Courses Valid'!C45=0,Courses!G40&lt;&gt;"",Courses!H40&gt;0,SUM(Courses!X40,Courses!Y40)&gt;0),Courses!H40*SUM(Courses!X40,Courses!Y40),0)</f>
        <v>0</v>
      </c>
      <c r="P33" s="246">
        <f>IF(AND('Courses Valid'!C45=0,Courses!I40&lt;&gt;"",Courses!J40&gt;0,SUM(Courses!X40,Courses!Y40)&gt;0),Courses!J40*SUM(Courses!X40,Courses!Y40),0)</f>
        <v>0</v>
      </c>
      <c r="Q33" s="1312">
        <f>IF(AND('Courses Valid'!C45=0,Courses!E40&lt;&gt;"",Courses!F40&gt;0,SUM(Courses!Z40,Courses!AA40)&gt;0),Courses!F40*SUM(Courses!Z40,Courses!AA40),0)</f>
        <v>0</v>
      </c>
      <c r="R33" s="102">
        <f>IF(AND('Courses Valid'!C45=0,Courses!G40&lt;&gt;"",Courses!H40&gt;0,SUM(Courses!Z40,Courses!AA40)&gt;0),Courses!H40*SUM(Courses!Z40,Courses!AA40),0)</f>
        <v>0</v>
      </c>
      <c r="S33" s="245">
        <f>IF(AND('Courses Valid'!C45=0,Courses!I40&lt;&gt;"",Courses!J40&gt;0,SUM(Courses!Z40,Courses!AA40)&gt;0),Courses!J40*SUM(Courses!Z40,Courses!AA40),0)</f>
        <v>0</v>
      </c>
      <c r="T33" s="102">
        <f>IF(AND('Courses Valid'!C45=0,Courses!E40&lt;&gt;"",Courses!F40&gt;0,Courses!AB40&gt;0),Courses!F40*Courses!AB40,0)</f>
        <v>0</v>
      </c>
      <c r="U33" s="102">
        <f>IF(AND('Courses Valid'!C45=0,Courses!G40&lt;&gt;"",Courses!H40&gt;0,Courses!AB40&gt;0),Courses!H40*Courses!AB40,0)</f>
        <v>0</v>
      </c>
      <c r="V33" s="247">
        <f>IF(AND('Courses Valid'!C45=0,Courses!I40&lt;&gt;"",Courses!J40&gt;0,Courses!AB40&gt;0),Courses!J40*Courses!AB40,0)</f>
        <v>0</v>
      </c>
      <c r="W33" s="102"/>
      <c r="X33" s="221"/>
      <c r="Y33" s="22"/>
      <c r="Z33" s="35" t="s">
        <v>107</v>
      </c>
      <c r="AA33" s="94" t="s">
        <v>145</v>
      </c>
      <c r="AB33" s="113">
        <f t="shared" si="0"/>
        <v>0</v>
      </c>
      <c r="AC33" s="114">
        <f t="shared" si="1"/>
        <v>0</v>
      </c>
      <c r="AD33" s="115">
        <f t="shared" si="2"/>
        <v>0</v>
      </c>
      <c r="AE33" s="1320"/>
      <c r="AF33" s="195"/>
      <c r="AG33" s="196"/>
      <c r="AH33" s="113">
        <f t="shared" si="3"/>
        <v>0</v>
      </c>
      <c r="AI33" s="114">
        <f t="shared" si="4"/>
        <v>0</v>
      </c>
      <c r="AJ33" s="222">
        <f t="shared" si="5"/>
        <v>0</v>
      </c>
    </row>
    <row r="34" spans="2:46" x14ac:dyDescent="0.2">
      <c r="B34" s="714" t="str">
        <f>IF(Courses!B41&lt;&gt;"",CONCATENATE(Courses!E41,"/",Courses!M41,"/",Courses!K41),"")</f>
        <v/>
      </c>
      <c r="C34" s="1322" t="str">
        <f>IF(AND(Courses!B41&lt;&gt;"",Courses!G41&lt;&gt;""),CONCATENATE(Courses!G41,"/",Courses!M41,"/",Courses!K41),"")</f>
        <v/>
      </c>
      <c r="D34" s="715" t="str">
        <f>IF(AND(Courses!B41&lt;&gt;"",Courses!I41&lt;&gt;""),CONCATENATE(Courses!I41,"/",Courses!M41,"/",Courses!K41),"")</f>
        <v/>
      </c>
      <c r="E34" s="1312">
        <f>IF(AND('Courses Valid'!C46=0,Courses!E41&lt;&gt;"",Courses!F41&gt;0,SUM(Courses!N41,Courses!O41)&gt;0),Courses!F41*SUM(Courses!N41,Courses!O41),0)</f>
        <v>0</v>
      </c>
      <c r="F34" s="102">
        <f>IF(AND('Courses Valid'!C46=0,Courses!G41&lt;&gt;"",Courses!H41&gt;0,SUM(Courses!N41,Courses!O41)&gt;0),Courses!H41*SUM(Courses!N41,Courses!O41),0)</f>
        <v>0</v>
      </c>
      <c r="G34" s="245">
        <f>IF(AND('Courses Valid'!C46=0,Courses!I41&lt;&gt;"",Courses!J41&gt;0,SUM(Courses!N41,Courses!O41)&gt;0),Courses!J41*SUM(Courses!N41,Courses!O41),0)</f>
        <v>0</v>
      </c>
      <c r="H34" s="1312">
        <f>IF(AND('Courses Valid'!C46=0,Courses!E41&lt;&gt;"",Courses!F41&gt;0,SUM(Courses!P41,Courses!Q41)&gt;0),Courses!F41*SUM(Courses!P41,Courses!Q41),0)</f>
        <v>0</v>
      </c>
      <c r="I34" s="102">
        <f>IF(AND('Courses Valid'!C46=0,Courses!G41&lt;&gt;"",Courses!H41&gt;0,SUM(Courses!P41,Courses!Q41)&gt;0),Courses!H41*SUM(Courses!P41,Courses!Q41),0)</f>
        <v>0</v>
      </c>
      <c r="J34" s="245">
        <f>IF(AND('Courses Valid'!C46=0,Courses!I41&lt;&gt;"",Courses!J41&gt;0,SUM(Courses!P41,Courses!Q41)&gt;0),Courses!J41*SUM(Courses!P41,Courses!Q41),0)</f>
        <v>0</v>
      </c>
      <c r="K34" s="1312">
        <f>IF(AND('Courses Valid'!C46=0,Courses!E41&lt;&gt;"",Courses!F41&gt;0,Courses!R41&gt;0),Courses!F41*Courses!R41,0)</f>
        <v>0</v>
      </c>
      <c r="L34" s="102">
        <f>IF(AND('Courses Valid'!C46=0,Courses!G41&lt;&gt;"",Courses!H41&gt;0,Courses!R41&gt;0),Courses!H41*Courses!R41,0)</f>
        <v>0</v>
      </c>
      <c r="M34" s="245">
        <f>IF(AND('Courses Valid'!C46=0,Courses!I41&lt;&gt;"",Courses!J41&gt;0,Courses!R41&gt;0),Courses!J41*Courses!R41,0)</f>
        <v>0</v>
      </c>
      <c r="N34" s="246">
        <f>IF(AND('Courses Valid'!C46=0,Courses!E41&lt;&gt;"",Courses!F41&gt;0,SUM(Courses!X41,Courses!Y41)&gt;0),Courses!F41*SUM(Courses!X41,Courses!Y41),0)</f>
        <v>0</v>
      </c>
      <c r="O34" s="246">
        <f>IF(AND('Courses Valid'!C46=0,Courses!G41&lt;&gt;"",Courses!H41&gt;0,SUM(Courses!X41,Courses!Y41)&gt;0),Courses!H41*SUM(Courses!X41,Courses!Y41),0)</f>
        <v>0</v>
      </c>
      <c r="P34" s="246">
        <f>IF(AND('Courses Valid'!C46=0,Courses!I41&lt;&gt;"",Courses!J41&gt;0,SUM(Courses!X41,Courses!Y41)&gt;0),Courses!J41*SUM(Courses!X41,Courses!Y41),0)</f>
        <v>0</v>
      </c>
      <c r="Q34" s="1312">
        <f>IF(AND('Courses Valid'!C46=0,Courses!E41&lt;&gt;"",Courses!F41&gt;0,SUM(Courses!Z41,Courses!AA41)&gt;0),Courses!F41*SUM(Courses!Z41,Courses!AA41),0)</f>
        <v>0</v>
      </c>
      <c r="R34" s="102">
        <f>IF(AND('Courses Valid'!C46=0,Courses!G41&lt;&gt;"",Courses!H41&gt;0,SUM(Courses!Z41,Courses!AA41)&gt;0),Courses!H41*SUM(Courses!Z41,Courses!AA41),0)</f>
        <v>0</v>
      </c>
      <c r="S34" s="245">
        <f>IF(AND('Courses Valid'!C46=0,Courses!I41&lt;&gt;"",Courses!J41&gt;0,SUM(Courses!Z41,Courses!AA41)&gt;0),Courses!J41*SUM(Courses!Z41,Courses!AA41),0)</f>
        <v>0</v>
      </c>
      <c r="T34" s="102">
        <f>IF(AND('Courses Valid'!C46=0,Courses!E41&lt;&gt;"",Courses!F41&gt;0,Courses!AB41&gt;0),Courses!F41*Courses!AB41,0)</f>
        <v>0</v>
      </c>
      <c r="U34" s="102">
        <f>IF(AND('Courses Valid'!C46=0,Courses!G41&lt;&gt;"",Courses!H41&gt;0,Courses!AB41&gt;0),Courses!H41*Courses!AB41,0)</f>
        <v>0</v>
      </c>
      <c r="V34" s="247">
        <f>IF(AND('Courses Valid'!C46=0,Courses!I41&lt;&gt;"",Courses!J41&gt;0,Courses!AB41&gt;0),Courses!J41*Courses!AB41,0)</f>
        <v>0</v>
      </c>
      <c r="W34" s="102"/>
      <c r="X34" s="221"/>
      <c r="Y34" s="22"/>
      <c r="Z34" s="35" t="s">
        <v>110</v>
      </c>
      <c r="AA34" s="94" t="s">
        <v>146</v>
      </c>
      <c r="AB34" s="111">
        <f t="shared" si="0"/>
        <v>0</v>
      </c>
      <c r="AC34" s="118">
        <f t="shared" si="1"/>
        <v>0</v>
      </c>
      <c r="AD34" s="112">
        <f t="shared" si="2"/>
        <v>0</v>
      </c>
      <c r="AE34" s="1320"/>
      <c r="AF34" s="195"/>
      <c r="AG34" s="196"/>
      <c r="AH34" s="111">
        <f t="shared" si="3"/>
        <v>0</v>
      </c>
      <c r="AI34" s="118">
        <f t="shared" si="4"/>
        <v>0</v>
      </c>
      <c r="AJ34" s="223">
        <f t="shared" si="5"/>
        <v>0</v>
      </c>
    </row>
    <row r="35" spans="2:46" x14ac:dyDescent="0.2">
      <c r="B35" s="714" t="str">
        <f>IF(Courses!B42&lt;&gt;"",CONCATENATE(Courses!E42,"/",Courses!M42,"/",Courses!K42),"")</f>
        <v/>
      </c>
      <c r="C35" s="1322" t="str">
        <f>IF(AND(Courses!B42&lt;&gt;"",Courses!G42&lt;&gt;""),CONCATENATE(Courses!G42,"/",Courses!M42,"/",Courses!K42),"")</f>
        <v/>
      </c>
      <c r="D35" s="715" t="str">
        <f>IF(AND(Courses!B42&lt;&gt;"",Courses!I42&lt;&gt;""),CONCATENATE(Courses!I42,"/",Courses!M42,"/",Courses!K42),"")</f>
        <v/>
      </c>
      <c r="E35" s="1312">
        <f>IF(AND('Courses Valid'!C47=0,Courses!E42&lt;&gt;"",Courses!F42&gt;0,SUM(Courses!N42,Courses!O42)&gt;0),Courses!F42*SUM(Courses!N42,Courses!O42),0)</f>
        <v>0</v>
      </c>
      <c r="F35" s="102">
        <f>IF(AND('Courses Valid'!C47=0,Courses!G42&lt;&gt;"",Courses!H42&gt;0,SUM(Courses!N42,Courses!O42)&gt;0),Courses!H42*SUM(Courses!N42,Courses!O42),0)</f>
        <v>0</v>
      </c>
      <c r="G35" s="245">
        <f>IF(AND('Courses Valid'!C47=0,Courses!I42&lt;&gt;"",Courses!J42&gt;0,SUM(Courses!N42,Courses!O42)&gt;0),Courses!J42*SUM(Courses!N42,Courses!O42),0)</f>
        <v>0</v>
      </c>
      <c r="H35" s="1312">
        <f>IF(AND('Courses Valid'!C47=0,Courses!E42&lt;&gt;"",Courses!F42&gt;0,SUM(Courses!P42,Courses!Q42)&gt;0),Courses!F42*SUM(Courses!P42,Courses!Q42),0)</f>
        <v>0</v>
      </c>
      <c r="I35" s="102">
        <f>IF(AND('Courses Valid'!C47=0,Courses!G42&lt;&gt;"",Courses!H42&gt;0,SUM(Courses!P42,Courses!Q42)&gt;0),Courses!H42*SUM(Courses!P42,Courses!Q42),0)</f>
        <v>0</v>
      </c>
      <c r="J35" s="245">
        <f>IF(AND('Courses Valid'!C47=0,Courses!I42&lt;&gt;"",Courses!J42&gt;0,SUM(Courses!P42,Courses!Q42)&gt;0),Courses!J42*SUM(Courses!P42,Courses!Q42),0)</f>
        <v>0</v>
      </c>
      <c r="K35" s="1312">
        <f>IF(AND('Courses Valid'!C47=0,Courses!E42&lt;&gt;"",Courses!F42&gt;0,Courses!R42&gt;0),Courses!F42*Courses!R42,0)</f>
        <v>0</v>
      </c>
      <c r="L35" s="102">
        <f>IF(AND('Courses Valid'!C47=0,Courses!G42&lt;&gt;"",Courses!H42&gt;0,Courses!R42&gt;0),Courses!H42*Courses!R42,0)</f>
        <v>0</v>
      </c>
      <c r="M35" s="245">
        <f>IF(AND('Courses Valid'!C47=0,Courses!I42&lt;&gt;"",Courses!J42&gt;0,Courses!R42&gt;0),Courses!J42*Courses!R42,0)</f>
        <v>0</v>
      </c>
      <c r="N35" s="246">
        <f>IF(AND('Courses Valid'!C47=0,Courses!E42&lt;&gt;"",Courses!F42&gt;0,SUM(Courses!X42,Courses!Y42)&gt;0),Courses!F42*SUM(Courses!X42,Courses!Y42),0)</f>
        <v>0</v>
      </c>
      <c r="O35" s="246">
        <f>IF(AND('Courses Valid'!C47=0,Courses!G42&lt;&gt;"",Courses!H42&gt;0,SUM(Courses!X42,Courses!Y42)&gt;0),Courses!H42*SUM(Courses!X42,Courses!Y42),0)</f>
        <v>0</v>
      </c>
      <c r="P35" s="246">
        <f>IF(AND('Courses Valid'!C47=0,Courses!I42&lt;&gt;"",Courses!J42&gt;0,SUM(Courses!X42,Courses!Y42)&gt;0),Courses!J42*SUM(Courses!X42,Courses!Y42),0)</f>
        <v>0</v>
      </c>
      <c r="Q35" s="1312">
        <f>IF(AND('Courses Valid'!C47=0,Courses!E42&lt;&gt;"",Courses!F42&gt;0,SUM(Courses!Z42,Courses!AA42)&gt;0),Courses!F42*SUM(Courses!Z42,Courses!AA42),0)</f>
        <v>0</v>
      </c>
      <c r="R35" s="102">
        <f>IF(AND('Courses Valid'!C47=0,Courses!G42&lt;&gt;"",Courses!H42&gt;0,SUM(Courses!Z42,Courses!AA42)&gt;0),Courses!H42*SUM(Courses!Z42,Courses!AA42),0)</f>
        <v>0</v>
      </c>
      <c r="S35" s="245">
        <f>IF(AND('Courses Valid'!C47=0,Courses!I42&lt;&gt;"",Courses!J42&gt;0,SUM(Courses!Z42,Courses!AA42)&gt;0),Courses!J42*SUM(Courses!Z42,Courses!AA42),0)</f>
        <v>0</v>
      </c>
      <c r="T35" s="102">
        <f>IF(AND('Courses Valid'!C47=0,Courses!E42&lt;&gt;"",Courses!F42&gt;0,Courses!AB42&gt;0),Courses!F42*Courses!AB42,0)</f>
        <v>0</v>
      </c>
      <c r="U35" s="102">
        <f>IF(AND('Courses Valid'!C47=0,Courses!G42&lt;&gt;"",Courses!H42&gt;0,Courses!AB42&gt;0),Courses!H42*Courses!AB42,0)</f>
        <v>0</v>
      </c>
      <c r="V35" s="247">
        <f>IF(AND('Courses Valid'!C47=0,Courses!I42&lt;&gt;"",Courses!J42&gt;0,Courses!AB42&gt;0),Courses!J42*Courses!AB42,0)</f>
        <v>0</v>
      </c>
      <c r="W35" s="102"/>
      <c r="X35" s="224"/>
      <c r="Y35" s="22"/>
      <c r="Z35" s="35" t="s">
        <v>113</v>
      </c>
      <c r="AA35" s="94" t="s">
        <v>147</v>
      </c>
      <c r="AB35" s="111">
        <f t="shared" si="0"/>
        <v>0</v>
      </c>
      <c r="AC35" s="118">
        <f t="shared" si="1"/>
        <v>0</v>
      </c>
      <c r="AD35" s="112">
        <f t="shared" si="2"/>
        <v>0</v>
      </c>
      <c r="AE35" s="1320"/>
      <c r="AF35" s="195"/>
      <c r="AG35" s="196"/>
      <c r="AH35" s="111">
        <f t="shared" si="3"/>
        <v>0</v>
      </c>
      <c r="AI35" s="118">
        <f t="shared" si="4"/>
        <v>0</v>
      </c>
      <c r="AJ35" s="223">
        <f t="shared" si="5"/>
        <v>0</v>
      </c>
      <c r="AK35" s="938"/>
      <c r="AT35" s="10"/>
    </row>
    <row r="36" spans="2:46" x14ac:dyDescent="0.2">
      <c r="B36" s="714" t="str">
        <f>IF(Courses!B43&lt;&gt;"",CONCATENATE(Courses!E43,"/",Courses!M43,"/",Courses!K43),"")</f>
        <v/>
      </c>
      <c r="C36" s="1322" t="str">
        <f>IF(AND(Courses!B43&lt;&gt;"",Courses!G43&lt;&gt;""),CONCATENATE(Courses!G43,"/",Courses!M43,"/",Courses!K43),"")</f>
        <v/>
      </c>
      <c r="D36" s="715" t="str">
        <f>IF(AND(Courses!B43&lt;&gt;"",Courses!I43&lt;&gt;""),CONCATENATE(Courses!I43,"/",Courses!M43,"/",Courses!K43),"")</f>
        <v/>
      </c>
      <c r="E36" s="1312">
        <f>IF(AND('Courses Valid'!C48=0,Courses!E43&lt;&gt;"",Courses!F43&gt;0,SUM(Courses!N43,Courses!O43)&gt;0),Courses!F43*SUM(Courses!N43,Courses!O43),0)</f>
        <v>0</v>
      </c>
      <c r="F36" s="102">
        <f>IF(AND('Courses Valid'!C48=0,Courses!G43&lt;&gt;"",Courses!H43&gt;0,SUM(Courses!N43,Courses!O43)&gt;0),Courses!H43*SUM(Courses!N43,Courses!O43),0)</f>
        <v>0</v>
      </c>
      <c r="G36" s="245">
        <f>IF(AND('Courses Valid'!C48=0,Courses!I43&lt;&gt;"",Courses!J43&gt;0,SUM(Courses!N43,Courses!O43)&gt;0),Courses!J43*SUM(Courses!N43,Courses!O43),0)</f>
        <v>0</v>
      </c>
      <c r="H36" s="1312">
        <f>IF(AND('Courses Valid'!C48=0,Courses!E43&lt;&gt;"",Courses!F43&gt;0,SUM(Courses!P43,Courses!Q43)&gt;0),Courses!F43*SUM(Courses!P43,Courses!Q43),0)</f>
        <v>0</v>
      </c>
      <c r="I36" s="102">
        <f>IF(AND('Courses Valid'!C48=0,Courses!G43&lt;&gt;"",Courses!H43&gt;0,SUM(Courses!P43,Courses!Q43)&gt;0),Courses!H43*SUM(Courses!P43,Courses!Q43),0)</f>
        <v>0</v>
      </c>
      <c r="J36" s="245">
        <f>IF(AND('Courses Valid'!C48=0,Courses!I43&lt;&gt;"",Courses!J43&gt;0,SUM(Courses!P43,Courses!Q43)&gt;0),Courses!J43*SUM(Courses!P43,Courses!Q43),0)</f>
        <v>0</v>
      </c>
      <c r="K36" s="1312">
        <f>IF(AND('Courses Valid'!C48=0,Courses!E43&lt;&gt;"",Courses!F43&gt;0,Courses!R43&gt;0),Courses!F43*Courses!R43,0)</f>
        <v>0</v>
      </c>
      <c r="L36" s="102">
        <f>IF(AND('Courses Valid'!C48=0,Courses!G43&lt;&gt;"",Courses!H43&gt;0,Courses!R43&gt;0),Courses!H43*Courses!R43,0)</f>
        <v>0</v>
      </c>
      <c r="M36" s="245">
        <f>IF(AND('Courses Valid'!C48=0,Courses!I43&lt;&gt;"",Courses!J43&gt;0,Courses!R43&gt;0),Courses!J43*Courses!R43,0)</f>
        <v>0</v>
      </c>
      <c r="N36" s="246">
        <f>IF(AND('Courses Valid'!C48=0,Courses!E43&lt;&gt;"",Courses!F43&gt;0,SUM(Courses!X43,Courses!Y43)&gt;0),Courses!F43*SUM(Courses!X43,Courses!Y43),0)</f>
        <v>0</v>
      </c>
      <c r="O36" s="246">
        <f>IF(AND('Courses Valid'!C48=0,Courses!G43&lt;&gt;"",Courses!H43&gt;0,SUM(Courses!X43,Courses!Y43)&gt;0),Courses!H43*SUM(Courses!X43,Courses!Y43),0)</f>
        <v>0</v>
      </c>
      <c r="P36" s="246">
        <f>IF(AND('Courses Valid'!C48=0,Courses!I43&lt;&gt;"",Courses!J43&gt;0,SUM(Courses!X43,Courses!Y43)&gt;0),Courses!J43*SUM(Courses!X43,Courses!Y43),0)</f>
        <v>0</v>
      </c>
      <c r="Q36" s="1312">
        <f>IF(AND('Courses Valid'!C48=0,Courses!E43&lt;&gt;"",Courses!F43&gt;0,SUM(Courses!Z43,Courses!AA43)&gt;0),Courses!F43*SUM(Courses!Z43,Courses!AA43),0)</f>
        <v>0</v>
      </c>
      <c r="R36" s="102">
        <f>IF(AND('Courses Valid'!C48=0,Courses!G43&lt;&gt;"",Courses!H43&gt;0,SUM(Courses!Z43,Courses!AA43)&gt;0),Courses!H43*SUM(Courses!Z43,Courses!AA43),0)</f>
        <v>0</v>
      </c>
      <c r="S36" s="245">
        <f>IF(AND('Courses Valid'!C48=0,Courses!I43&lt;&gt;"",Courses!J43&gt;0,SUM(Courses!Z43,Courses!AA43)&gt;0),Courses!J43*SUM(Courses!Z43,Courses!AA43),0)</f>
        <v>0</v>
      </c>
      <c r="T36" s="102">
        <f>IF(AND('Courses Valid'!C48=0,Courses!E43&lt;&gt;"",Courses!F43&gt;0,Courses!AB43&gt;0),Courses!F43*Courses!AB43,0)</f>
        <v>0</v>
      </c>
      <c r="U36" s="102">
        <f>IF(AND('Courses Valid'!C48=0,Courses!G43&lt;&gt;"",Courses!H43&gt;0,Courses!AB43&gt;0),Courses!H43*Courses!AB43,0)</f>
        <v>0</v>
      </c>
      <c r="V36" s="247">
        <f>IF(AND('Courses Valid'!C48=0,Courses!I43&lt;&gt;"",Courses!J43&gt;0,Courses!AB43&gt;0),Courses!J43*Courses!AB43,0)</f>
        <v>0</v>
      </c>
      <c r="W36" s="102"/>
      <c r="X36" s="1323"/>
      <c r="Y36" s="1321" t="s">
        <v>116</v>
      </c>
      <c r="Z36" s="33" t="s">
        <v>103</v>
      </c>
      <c r="AA36" s="95" t="s">
        <v>148</v>
      </c>
      <c r="AB36" s="107">
        <f t="shared" si="0"/>
        <v>0</v>
      </c>
      <c r="AC36" s="116">
        <f t="shared" si="1"/>
        <v>0</v>
      </c>
      <c r="AD36" s="108">
        <f t="shared" si="2"/>
        <v>0</v>
      </c>
      <c r="AE36" s="1320"/>
      <c r="AF36" s="195"/>
      <c r="AG36" s="196"/>
      <c r="AH36" s="107">
        <f t="shared" si="3"/>
        <v>0</v>
      </c>
      <c r="AI36" s="116">
        <f t="shared" si="4"/>
        <v>0</v>
      </c>
      <c r="AJ36" s="225">
        <f t="shared" si="5"/>
        <v>0</v>
      </c>
    </row>
    <row r="37" spans="2:46" x14ac:dyDescent="0.2">
      <c r="B37" s="714" t="str">
        <f>IF(Courses!B44&lt;&gt;"",CONCATENATE(Courses!E44,"/",Courses!M44,"/",Courses!K44),"")</f>
        <v/>
      </c>
      <c r="C37" s="1322" t="str">
        <f>IF(AND(Courses!B44&lt;&gt;"",Courses!G44&lt;&gt;""),CONCATENATE(Courses!G44,"/",Courses!M44,"/",Courses!K44),"")</f>
        <v/>
      </c>
      <c r="D37" s="715" t="str">
        <f>IF(AND(Courses!B44&lt;&gt;"",Courses!I44&lt;&gt;""),CONCATENATE(Courses!I44,"/",Courses!M44,"/",Courses!K44),"")</f>
        <v/>
      </c>
      <c r="E37" s="1312">
        <f>IF(AND('Courses Valid'!C49=0,Courses!E44&lt;&gt;"",Courses!F44&gt;0,SUM(Courses!N44,Courses!O44)&gt;0),Courses!F44*SUM(Courses!N44,Courses!O44),0)</f>
        <v>0</v>
      </c>
      <c r="F37" s="102">
        <f>IF(AND('Courses Valid'!C49=0,Courses!G44&lt;&gt;"",Courses!H44&gt;0,SUM(Courses!N44,Courses!O44)&gt;0),Courses!H44*SUM(Courses!N44,Courses!O44),0)</f>
        <v>0</v>
      </c>
      <c r="G37" s="245">
        <f>IF(AND('Courses Valid'!C49=0,Courses!I44&lt;&gt;"",Courses!J44&gt;0,SUM(Courses!N44,Courses!O44)&gt;0),Courses!J44*SUM(Courses!N44,Courses!O44),0)</f>
        <v>0</v>
      </c>
      <c r="H37" s="1312">
        <f>IF(AND('Courses Valid'!C49=0,Courses!E44&lt;&gt;"",Courses!F44&gt;0,SUM(Courses!P44,Courses!Q44)&gt;0),Courses!F44*SUM(Courses!P44,Courses!Q44),0)</f>
        <v>0</v>
      </c>
      <c r="I37" s="102">
        <f>IF(AND('Courses Valid'!C49=0,Courses!G44&lt;&gt;"",Courses!H44&gt;0,SUM(Courses!P44,Courses!Q44)&gt;0),Courses!H44*SUM(Courses!P44,Courses!Q44),0)</f>
        <v>0</v>
      </c>
      <c r="J37" s="245">
        <f>IF(AND('Courses Valid'!C49=0,Courses!I44&lt;&gt;"",Courses!J44&gt;0,SUM(Courses!P44,Courses!Q44)&gt;0),Courses!J44*SUM(Courses!P44,Courses!Q44),0)</f>
        <v>0</v>
      </c>
      <c r="K37" s="1312">
        <f>IF(AND('Courses Valid'!C49=0,Courses!E44&lt;&gt;"",Courses!F44&gt;0,Courses!R44&gt;0),Courses!F44*Courses!R44,0)</f>
        <v>0</v>
      </c>
      <c r="L37" s="102">
        <f>IF(AND('Courses Valid'!C49=0,Courses!G44&lt;&gt;"",Courses!H44&gt;0,Courses!R44&gt;0),Courses!H44*Courses!R44,0)</f>
        <v>0</v>
      </c>
      <c r="M37" s="245">
        <f>IF(AND('Courses Valid'!C49=0,Courses!I44&lt;&gt;"",Courses!J44&gt;0,Courses!R44&gt;0),Courses!J44*Courses!R44,0)</f>
        <v>0</v>
      </c>
      <c r="N37" s="246">
        <f>IF(AND('Courses Valid'!C49=0,Courses!E44&lt;&gt;"",Courses!F44&gt;0,SUM(Courses!X44,Courses!Y44)&gt;0),Courses!F44*SUM(Courses!X44,Courses!Y44),0)</f>
        <v>0</v>
      </c>
      <c r="O37" s="246">
        <f>IF(AND('Courses Valid'!C49=0,Courses!G44&lt;&gt;"",Courses!H44&gt;0,SUM(Courses!X44,Courses!Y44)&gt;0),Courses!H44*SUM(Courses!X44,Courses!Y44),0)</f>
        <v>0</v>
      </c>
      <c r="P37" s="246">
        <f>IF(AND('Courses Valid'!C49=0,Courses!I44&lt;&gt;"",Courses!J44&gt;0,SUM(Courses!X44,Courses!Y44)&gt;0),Courses!J44*SUM(Courses!X44,Courses!Y44),0)</f>
        <v>0</v>
      </c>
      <c r="Q37" s="1312">
        <f>IF(AND('Courses Valid'!C49=0,Courses!E44&lt;&gt;"",Courses!F44&gt;0,SUM(Courses!Z44,Courses!AA44)&gt;0),Courses!F44*SUM(Courses!Z44,Courses!AA44),0)</f>
        <v>0</v>
      </c>
      <c r="R37" s="102">
        <f>IF(AND('Courses Valid'!C49=0,Courses!G44&lt;&gt;"",Courses!H44&gt;0,SUM(Courses!Z44,Courses!AA44)&gt;0),Courses!H44*SUM(Courses!Z44,Courses!AA44),0)</f>
        <v>0</v>
      </c>
      <c r="S37" s="245">
        <f>IF(AND('Courses Valid'!C49=0,Courses!I44&lt;&gt;"",Courses!J44&gt;0,SUM(Courses!Z44,Courses!AA44)&gt;0),Courses!J44*SUM(Courses!Z44,Courses!AA44),0)</f>
        <v>0</v>
      </c>
      <c r="T37" s="102">
        <f>IF(AND('Courses Valid'!C49=0,Courses!E44&lt;&gt;"",Courses!F44&gt;0,Courses!AB44&gt;0),Courses!F44*Courses!AB44,0)</f>
        <v>0</v>
      </c>
      <c r="U37" s="102">
        <f>IF(AND('Courses Valid'!C49=0,Courses!G44&lt;&gt;"",Courses!H44&gt;0,Courses!AB44&gt;0),Courses!H44*Courses!AB44,0)</f>
        <v>0</v>
      </c>
      <c r="V37" s="247">
        <f>IF(AND('Courses Valid'!C49=0,Courses!I44&lt;&gt;"",Courses!J44&gt;0,Courses!AB44&gt;0),Courses!J44*Courses!AB44,0)</f>
        <v>0</v>
      </c>
      <c r="W37" s="102"/>
      <c r="X37" s="1323"/>
      <c r="Y37" s="120"/>
      <c r="Z37" s="35" t="s">
        <v>107</v>
      </c>
      <c r="AA37" s="94" t="s">
        <v>149</v>
      </c>
      <c r="AB37" s="113">
        <f t="shared" si="0"/>
        <v>0</v>
      </c>
      <c r="AC37" s="114">
        <f t="shared" si="1"/>
        <v>0</v>
      </c>
      <c r="AD37" s="115">
        <f t="shared" si="2"/>
        <v>0</v>
      </c>
      <c r="AE37" s="1320"/>
      <c r="AF37" s="195"/>
      <c r="AG37" s="196"/>
      <c r="AH37" s="113">
        <f t="shared" si="3"/>
        <v>0</v>
      </c>
      <c r="AI37" s="114">
        <f t="shared" si="4"/>
        <v>0</v>
      </c>
      <c r="AJ37" s="222">
        <f t="shared" si="5"/>
        <v>0</v>
      </c>
    </row>
    <row r="38" spans="2:46" x14ac:dyDescent="0.2">
      <c r="B38" s="714" t="str">
        <f>IF(Courses!B45&lt;&gt;"",CONCATENATE(Courses!E45,"/",Courses!M45,"/",Courses!K45),"")</f>
        <v/>
      </c>
      <c r="C38" s="1322" t="str">
        <f>IF(AND(Courses!B45&lt;&gt;"",Courses!G45&lt;&gt;""),CONCATENATE(Courses!G45,"/",Courses!M45,"/",Courses!K45),"")</f>
        <v/>
      </c>
      <c r="D38" s="715" t="str">
        <f>IF(AND(Courses!B45&lt;&gt;"",Courses!I45&lt;&gt;""),CONCATENATE(Courses!I45,"/",Courses!M45,"/",Courses!K45),"")</f>
        <v/>
      </c>
      <c r="E38" s="1312">
        <f>IF(AND('Courses Valid'!C50=0,Courses!E45&lt;&gt;"",Courses!F45&gt;0,SUM(Courses!N45,Courses!O45)&gt;0),Courses!F45*SUM(Courses!N45,Courses!O45),0)</f>
        <v>0</v>
      </c>
      <c r="F38" s="102">
        <f>IF(AND('Courses Valid'!C50=0,Courses!G45&lt;&gt;"",Courses!H45&gt;0,SUM(Courses!N45,Courses!O45)&gt;0),Courses!H45*SUM(Courses!N45,Courses!O45),0)</f>
        <v>0</v>
      </c>
      <c r="G38" s="245">
        <f>IF(AND('Courses Valid'!C50=0,Courses!I45&lt;&gt;"",Courses!J45&gt;0,SUM(Courses!N45,Courses!O45)&gt;0),Courses!J45*SUM(Courses!N45,Courses!O45),0)</f>
        <v>0</v>
      </c>
      <c r="H38" s="1312">
        <f>IF(AND('Courses Valid'!C50=0,Courses!E45&lt;&gt;"",Courses!F45&gt;0,SUM(Courses!P45,Courses!Q45)&gt;0),Courses!F45*SUM(Courses!P45,Courses!Q45),0)</f>
        <v>0</v>
      </c>
      <c r="I38" s="102">
        <f>IF(AND('Courses Valid'!C50=0,Courses!G45&lt;&gt;"",Courses!H45&gt;0,SUM(Courses!P45,Courses!Q45)&gt;0),Courses!H45*SUM(Courses!P45,Courses!Q45),0)</f>
        <v>0</v>
      </c>
      <c r="J38" s="245">
        <f>IF(AND('Courses Valid'!C50=0,Courses!I45&lt;&gt;"",Courses!J45&gt;0,SUM(Courses!P45,Courses!Q45)&gt;0),Courses!J45*SUM(Courses!P45,Courses!Q45),0)</f>
        <v>0</v>
      </c>
      <c r="K38" s="1312">
        <f>IF(AND('Courses Valid'!C50=0,Courses!E45&lt;&gt;"",Courses!F45&gt;0,Courses!R45&gt;0),Courses!F45*Courses!R45,0)</f>
        <v>0</v>
      </c>
      <c r="L38" s="102">
        <f>IF(AND('Courses Valid'!C50=0,Courses!G45&lt;&gt;"",Courses!H45&gt;0,Courses!R45&gt;0),Courses!H45*Courses!R45,0)</f>
        <v>0</v>
      </c>
      <c r="M38" s="245">
        <f>IF(AND('Courses Valid'!C50=0,Courses!I45&lt;&gt;"",Courses!J45&gt;0,Courses!R45&gt;0),Courses!J45*Courses!R45,0)</f>
        <v>0</v>
      </c>
      <c r="N38" s="246">
        <f>IF(AND('Courses Valid'!C50=0,Courses!E45&lt;&gt;"",Courses!F45&gt;0,SUM(Courses!X45,Courses!Y45)&gt;0),Courses!F45*SUM(Courses!X45,Courses!Y45),0)</f>
        <v>0</v>
      </c>
      <c r="O38" s="246">
        <f>IF(AND('Courses Valid'!C50=0,Courses!G45&lt;&gt;"",Courses!H45&gt;0,SUM(Courses!X45,Courses!Y45)&gt;0),Courses!H45*SUM(Courses!X45,Courses!Y45),0)</f>
        <v>0</v>
      </c>
      <c r="P38" s="246">
        <f>IF(AND('Courses Valid'!C50=0,Courses!I45&lt;&gt;"",Courses!J45&gt;0,SUM(Courses!X45,Courses!Y45)&gt;0),Courses!J45*SUM(Courses!X45,Courses!Y45),0)</f>
        <v>0</v>
      </c>
      <c r="Q38" s="1312">
        <f>IF(AND('Courses Valid'!C50=0,Courses!E45&lt;&gt;"",Courses!F45&gt;0,SUM(Courses!Z45,Courses!AA45)&gt;0),Courses!F45*SUM(Courses!Z45,Courses!AA45),0)</f>
        <v>0</v>
      </c>
      <c r="R38" s="102">
        <f>IF(AND('Courses Valid'!C50=0,Courses!G45&lt;&gt;"",Courses!H45&gt;0,SUM(Courses!Z45,Courses!AA45)&gt;0),Courses!H45*SUM(Courses!Z45,Courses!AA45),0)</f>
        <v>0</v>
      </c>
      <c r="S38" s="245">
        <f>IF(AND('Courses Valid'!C50=0,Courses!I45&lt;&gt;"",Courses!J45&gt;0,SUM(Courses!Z45,Courses!AA45)&gt;0),Courses!J45*SUM(Courses!Z45,Courses!AA45),0)</f>
        <v>0</v>
      </c>
      <c r="T38" s="102">
        <f>IF(AND('Courses Valid'!C50=0,Courses!E45&lt;&gt;"",Courses!F45&gt;0,Courses!AB45&gt;0),Courses!F45*Courses!AB45,0)</f>
        <v>0</v>
      </c>
      <c r="U38" s="102">
        <f>IF(AND('Courses Valid'!C50=0,Courses!G45&lt;&gt;"",Courses!H45&gt;0,Courses!AB45&gt;0),Courses!H45*Courses!AB45,0)</f>
        <v>0</v>
      </c>
      <c r="V38" s="247">
        <f>IF(AND('Courses Valid'!C50=0,Courses!I45&lt;&gt;"",Courses!J45&gt;0,Courses!AB45&gt;0),Courses!J45*Courses!AB45,0)</f>
        <v>0</v>
      </c>
      <c r="W38" s="102"/>
      <c r="X38" s="1323"/>
      <c r="Y38" s="120"/>
      <c r="Z38" s="35" t="s">
        <v>110</v>
      </c>
      <c r="AA38" s="94" t="s">
        <v>150</v>
      </c>
      <c r="AB38" s="111">
        <f t="shared" si="0"/>
        <v>0</v>
      </c>
      <c r="AC38" s="118">
        <f t="shared" si="1"/>
        <v>0</v>
      </c>
      <c r="AD38" s="112">
        <f t="shared" si="2"/>
        <v>0</v>
      </c>
      <c r="AE38" s="1320"/>
      <c r="AF38" s="195"/>
      <c r="AG38" s="196"/>
      <c r="AH38" s="111">
        <f t="shared" si="3"/>
        <v>0</v>
      </c>
      <c r="AI38" s="118">
        <f t="shared" si="4"/>
        <v>0</v>
      </c>
      <c r="AJ38" s="223">
        <f t="shared" si="5"/>
        <v>0</v>
      </c>
    </row>
    <row r="39" spans="2:46" ht="13.5" thickBot="1" x14ac:dyDescent="0.25">
      <c r="B39" s="714" t="str">
        <f>IF(Courses!B46&lt;&gt;"",CONCATENATE(Courses!E46,"/",Courses!M46,"/",Courses!K46),"")</f>
        <v/>
      </c>
      <c r="C39" s="1322" t="str">
        <f>IF(AND(Courses!B46&lt;&gt;"",Courses!G46&lt;&gt;""),CONCATENATE(Courses!G46,"/",Courses!M46,"/",Courses!K46),"")</f>
        <v/>
      </c>
      <c r="D39" s="715" t="str">
        <f>IF(AND(Courses!B46&lt;&gt;"",Courses!I46&lt;&gt;""),CONCATENATE(Courses!I46,"/",Courses!M46,"/",Courses!K46),"")</f>
        <v/>
      </c>
      <c r="E39" s="1312">
        <f>IF(AND('Courses Valid'!C51=0,Courses!E46&lt;&gt;"",Courses!F46&gt;0,SUM(Courses!N46,Courses!O46)&gt;0),Courses!F46*SUM(Courses!N46,Courses!O46),0)</f>
        <v>0</v>
      </c>
      <c r="F39" s="102">
        <f>IF(AND('Courses Valid'!C51=0,Courses!G46&lt;&gt;"",Courses!H46&gt;0,SUM(Courses!N46,Courses!O46)&gt;0),Courses!H46*SUM(Courses!N46,Courses!O46),0)</f>
        <v>0</v>
      </c>
      <c r="G39" s="245">
        <f>IF(AND('Courses Valid'!C51=0,Courses!I46&lt;&gt;"",Courses!J46&gt;0,SUM(Courses!N46,Courses!O46)&gt;0),Courses!J46*SUM(Courses!N46,Courses!O46),0)</f>
        <v>0</v>
      </c>
      <c r="H39" s="1312">
        <f>IF(AND('Courses Valid'!C51=0,Courses!E46&lt;&gt;"",Courses!F46&gt;0,SUM(Courses!P46,Courses!Q46)&gt;0),Courses!F46*SUM(Courses!P46,Courses!Q46),0)</f>
        <v>0</v>
      </c>
      <c r="I39" s="102">
        <f>IF(AND('Courses Valid'!C51=0,Courses!G46&lt;&gt;"",Courses!H46&gt;0,SUM(Courses!P46,Courses!Q46)&gt;0),Courses!H46*SUM(Courses!P46,Courses!Q46),0)</f>
        <v>0</v>
      </c>
      <c r="J39" s="245">
        <f>IF(AND('Courses Valid'!C51=0,Courses!I46&lt;&gt;"",Courses!J46&gt;0,SUM(Courses!P46,Courses!Q46)&gt;0),Courses!J46*SUM(Courses!P46,Courses!Q46),0)</f>
        <v>0</v>
      </c>
      <c r="K39" s="1312">
        <f>IF(AND('Courses Valid'!C51=0,Courses!E46&lt;&gt;"",Courses!F46&gt;0,Courses!R46&gt;0),Courses!F46*Courses!R46,0)</f>
        <v>0</v>
      </c>
      <c r="L39" s="102">
        <f>IF(AND('Courses Valid'!C51=0,Courses!G46&lt;&gt;"",Courses!H46&gt;0,Courses!R46&gt;0),Courses!H46*Courses!R46,0)</f>
        <v>0</v>
      </c>
      <c r="M39" s="245">
        <f>IF(AND('Courses Valid'!C51=0,Courses!I46&lt;&gt;"",Courses!J46&gt;0,Courses!R46&gt;0),Courses!J46*Courses!R46,0)</f>
        <v>0</v>
      </c>
      <c r="N39" s="246">
        <f>IF(AND('Courses Valid'!C51=0,Courses!E46&lt;&gt;"",Courses!F46&gt;0,SUM(Courses!X46,Courses!Y46)&gt;0),Courses!F46*SUM(Courses!X46,Courses!Y46),0)</f>
        <v>0</v>
      </c>
      <c r="O39" s="246">
        <f>IF(AND('Courses Valid'!C51=0,Courses!G46&lt;&gt;"",Courses!H46&gt;0,SUM(Courses!X46,Courses!Y46)&gt;0),Courses!H46*SUM(Courses!X46,Courses!Y46),0)</f>
        <v>0</v>
      </c>
      <c r="P39" s="246">
        <f>IF(AND('Courses Valid'!C51=0,Courses!I46&lt;&gt;"",Courses!J46&gt;0,SUM(Courses!X46,Courses!Y46)&gt;0),Courses!J46*SUM(Courses!X46,Courses!Y46),0)</f>
        <v>0</v>
      </c>
      <c r="Q39" s="1312">
        <f>IF(AND('Courses Valid'!C51=0,Courses!E46&lt;&gt;"",Courses!F46&gt;0,SUM(Courses!Z46,Courses!AA46)&gt;0),Courses!F46*SUM(Courses!Z46,Courses!AA46),0)</f>
        <v>0</v>
      </c>
      <c r="R39" s="102">
        <f>IF(AND('Courses Valid'!C51=0,Courses!G46&lt;&gt;"",Courses!H46&gt;0,SUM(Courses!Z46,Courses!AA46)&gt;0),Courses!H46*SUM(Courses!Z46,Courses!AA46),0)</f>
        <v>0</v>
      </c>
      <c r="S39" s="245">
        <f>IF(AND('Courses Valid'!C51=0,Courses!I46&lt;&gt;"",Courses!J46&gt;0,SUM(Courses!Z46,Courses!AA46)&gt;0),Courses!J46*SUM(Courses!Z46,Courses!AA46),0)</f>
        <v>0</v>
      </c>
      <c r="T39" s="102">
        <f>IF(AND('Courses Valid'!C51=0,Courses!E46&lt;&gt;"",Courses!F46&gt;0,Courses!AB46&gt;0),Courses!F46*Courses!AB46,0)</f>
        <v>0</v>
      </c>
      <c r="U39" s="102">
        <f>IF(AND('Courses Valid'!C51=0,Courses!G46&lt;&gt;"",Courses!H46&gt;0,Courses!AB46&gt;0),Courses!H46*Courses!AB46,0)</f>
        <v>0</v>
      </c>
      <c r="V39" s="247">
        <f>IF(AND('Courses Valid'!C51=0,Courses!I46&lt;&gt;"",Courses!J46&gt;0,Courses!AB46&gt;0),Courses!J46*Courses!AB46,0)</f>
        <v>0</v>
      </c>
      <c r="W39" s="102"/>
      <c r="X39" s="1324"/>
      <c r="Y39" s="1325"/>
      <c r="Z39" s="1326" t="s">
        <v>113</v>
      </c>
      <c r="AA39" s="230" t="s">
        <v>151</v>
      </c>
      <c r="AB39" s="209">
        <f t="shared" si="0"/>
        <v>0</v>
      </c>
      <c r="AC39" s="210">
        <f t="shared" si="1"/>
        <v>0</v>
      </c>
      <c r="AD39" s="211">
        <f t="shared" si="2"/>
        <v>0</v>
      </c>
      <c r="AE39" s="212"/>
      <c r="AF39" s="213"/>
      <c r="AG39" s="214"/>
      <c r="AH39" s="209">
        <f t="shared" si="3"/>
        <v>0</v>
      </c>
      <c r="AI39" s="210">
        <f t="shared" si="4"/>
        <v>0</v>
      </c>
      <c r="AJ39" s="231">
        <f t="shared" si="5"/>
        <v>0</v>
      </c>
    </row>
    <row r="40" spans="2:46" x14ac:dyDescent="0.2">
      <c r="B40" s="714" t="str">
        <f>IF(Courses!B47&lt;&gt;"",CONCATENATE(Courses!E47,"/",Courses!M47,"/",Courses!K47),"")</f>
        <v/>
      </c>
      <c r="C40" s="1322" t="str">
        <f>IF(AND(Courses!B47&lt;&gt;"",Courses!G47&lt;&gt;""),CONCATENATE(Courses!G47,"/",Courses!M47,"/",Courses!K47),"")</f>
        <v/>
      </c>
      <c r="D40" s="715" t="str">
        <f>IF(AND(Courses!B47&lt;&gt;"",Courses!I47&lt;&gt;""),CONCATENATE(Courses!I47,"/",Courses!M47,"/",Courses!K47),"")</f>
        <v/>
      </c>
      <c r="E40" s="1312">
        <f>IF(AND('Courses Valid'!C52=0,Courses!E47&lt;&gt;"",Courses!F47&gt;0,SUM(Courses!N47,Courses!O47)&gt;0),Courses!F47*SUM(Courses!N47,Courses!O47),0)</f>
        <v>0</v>
      </c>
      <c r="F40" s="102">
        <f>IF(AND('Courses Valid'!C52=0,Courses!G47&lt;&gt;"",Courses!H47&gt;0,SUM(Courses!N47,Courses!O47)&gt;0),Courses!H47*SUM(Courses!N47,Courses!O47),0)</f>
        <v>0</v>
      </c>
      <c r="G40" s="245">
        <f>IF(AND('Courses Valid'!C52=0,Courses!I47&lt;&gt;"",Courses!J47&gt;0,SUM(Courses!N47,Courses!O47)&gt;0),Courses!J47*SUM(Courses!N47,Courses!O47),0)</f>
        <v>0</v>
      </c>
      <c r="H40" s="1312">
        <f>IF(AND('Courses Valid'!C52=0,Courses!E47&lt;&gt;"",Courses!F47&gt;0,SUM(Courses!P47,Courses!Q47)&gt;0),Courses!F47*SUM(Courses!P47,Courses!Q47),0)</f>
        <v>0</v>
      </c>
      <c r="I40" s="102">
        <f>IF(AND('Courses Valid'!C52=0,Courses!G47&lt;&gt;"",Courses!H47&gt;0,SUM(Courses!P47,Courses!Q47)&gt;0),Courses!H47*SUM(Courses!P47,Courses!Q47),0)</f>
        <v>0</v>
      </c>
      <c r="J40" s="245">
        <f>IF(AND('Courses Valid'!C52=0,Courses!I47&lt;&gt;"",Courses!J47&gt;0,SUM(Courses!P47,Courses!Q47)&gt;0),Courses!J47*SUM(Courses!P47,Courses!Q47),0)</f>
        <v>0</v>
      </c>
      <c r="K40" s="1312">
        <f>IF(AND('Courses Valid'!C52=0,Courses!E47&lt;&gt;"",Courses!F47&gt;0,Courses!R47&gt;0),Courses!F47*Courses!R47,0)</f>
        <v>0</v>
      </c>
      <c r="L40" s="102">
        <f>IF(AND('Courses Valid'!C52=0,Courses!G47&lt;&gt;"",Courses!H47&gt;0,Courses!R47&gt;0),Courses!H47*Courses!R47,0)</f>
        <v>0</v>
      </c>
      <c r="M40" s="245">
        <f>IF(AND('Courses Valid'!C52=0,Courses!I47&lt;&gt;"",Courses!J47&gt;0,Courses!R47&gt;0),Courses!J47*Courses!R47,0)</f>
        <v>0</v>
      </c>
      <c r="N40" s="246">
        <f>IF(AND('Courses Valid'!C52=0,Courses!E47&lt;&gt;"",Courses!F47&gt;0,SUM(Courses!X47,Courses!Y47)&gt;0),Courses!F47*SUM(Courses!X47,Courses!Y47),0)</f>
        <v>0</v>
      </c>
      <c r="O40" s="246">
        <f>IF(AND('Courses Valid'!C52=0,Courses!G47&lt;&gt;"",Courses!H47&gt;0,SUM(Courses!X47,Courses!Y47)&gt;0),Courses!H47*SUM(Courses!X47,Courses!Y47),0)</f>
        <v>0</v>
      </c>
      <c r="P40" s="246">
        <f>IF(AND('Courses Valid'!C52=0,Courses!I47&lt;&gt;"",Courses!J47&gt;0,SUM(Courses!X47,Courses!Y47)&gt;0),Courses!J47*SUM(Courses!X47,Courses!Y47),0)</f>
        <v>0</v>
      </c>
      <c r="Q40" s="1312">
        <f>IF(AND('Courses Valid'!C52=0,Courses!E47&lt;&gt;"",Courses!F47&gt;0,SUM(Courses!Z47,Courses!AA47)&gt;0),Courses!F47*SUM(Courses!Z47,Courses!AA47),0)</f>
        <v>0</v>
      </c>
      <c r="R40" s="102">
        <f>IF(AND('Courses Valid'!C52=0,Courses!G47&lt;&gt;"",Courses!H47&gt;0,SUM(Courses!Z47,Courses!AA47)&gt;0),Courses!H47*SUM(Courses!Z47,Courses!AA47),0)</f>
        <v>0</v>
      </c>
      <c r="S40" s="245">
        <f>IF(AND('Courses Valid'!C52=0,Courses!I47&lt;&gt;"",Courses!J47&gt;0,SUM(Courses!Z47,Courses!AA47)&gt;0),Courses!J47*SUM(Courses!Z47,Courses!AA47),0)</f>
        <v>0</v>
      </c>
      <c r="T40" s="102">
        <f>IF(AND('Courses Valid'!C52=0,Courses!E47&lt;&gt;"",Courses!F47&gt;0,Courses!AB47&gt;0),Courses!F47*Courses!AB47,0)</f>
        <v>0</v>
      </c>
      <c r="U40" s="102">
        <f>IF(AND('Courses Valid'!C52=0,Courses!G47&lt;&gt;"",Courses!H47&gt;0,Courses!AB47&gt;0),Courses!H47*Courses!AB47,0)</f>
        <v>0</v>
      </c>
      <c r="V40" s="247">
        <f>IF(AND('Courses Valid'!C52=0,Courses!I47&lt;&gt;"",Courses!J47&gt;0,Courses!AB47&gt;0),Courses!J47*Courses!AB47,0)</f>
        <v>0</v>
      </c>
      <c r="W40" s="102"/>
    </row>
    <row r="41" spans="2:46" x14ac:dyDescent="0.2">
      <c r="B41" s="714" t="str">
        <f>IF(Courses!B48&lt;&gt;"",CONCATENATE(Courses!E48,"/",Courses!M48,"/",Courses!K48),"")</f>
        <v/>
      </c>
      <c r="C41" s="1322" t="str">
        <f>IF(AND(Courses!B48&lt;&gt;"",Courses!G48&lt;&gt;""),CONCATENATE(Courses!G48,"/",Courses!M48,"/",Courses!K48),"")</f>
        <v/>
      </c>
      <c r="D41" s="715" t="str">
        <f>IF(AND(Courses!B48&lt;&gt;"",Courses!I48&lt;&gt;""),CONCATENATE(Courses!I48,"/",Courses!M48,"/",Courses!K48),"")</f>
        <v/>
      </c>
      <c r="E41" s="1312">
        <f>IF(AND('Courses Valid'!C53=0,Courses!E48&lt;&gt;"",Courses!F48&gt;0,SUM(Courses!N48,Courses!O48)&gt;0),Courses!F48*SUM(Courses!N48,Courses!O48),0)</f>
        <v>0</v>
      </c>
      <c r="F41" s="102">
        <f>IF(AND('Courses Valid'!C53=0,Courses!G48&lt;&gt;"",Courses!H48&gt;0,SUM(Courses!N48,Courses!O48)&gt;0),Courses!H48*SUM(Courses!N48,Courses!O48),0)</f>
        <v>0</v>
      </c>
      <c r="G41" s="245">
        <f>IF(AND('Courses Valid'!C53=0,Courses!I48&lt;&gt;"",Courses!J48&gt;0,SUM(Courses!N48,Courses!O48)&gt;0),Courses!J48*SUM(Courses!N48,Courses!O48),0)</f>
        <v>0</v>
      </c>
      <c r="H41" s="1312">
        <f>IF(AND('Courses Valid'!C53=0,Courses!E48&lt;&gt;"",Courses!F48&gt;0,SUM(Courses!P48,Courses!Q48)&gt;0),Courses!F48*SUM(Courses!P48,Courses!Q48),0)</f>
        <v>0</v>
      </c>
      <c r="I41" s="102">
        <f>IF(AND('Courses Valid'!C53=0,Courses!G48&lt;&gt;"",Courses!H48&gt;0,SUM(Courses!P48,Courses!Q48)&gt;0),Courses!H48*SUM(Courses!P48,Courses!Q48),0)</f>
        <v>0</v>
      </c>
      <c r="J41" s="245">
        <f>IF(AND('Courses Valid'!C53=0,Courses!I48&lt;&gt;"",Courses!J48&gt;0,SUM(Courses!P48,Courses!Q48)&gt;0),Courses!J48*SUM(Courses!P48,Courses!Q48),0)</f>
        <v>0</v>
      </c>
      <c r="K41" s="1312">
        <f>IF(AND('Courses Valid'!C53=0,Courses!E48&lt;&gt;"",Courses!F48&gt;0,Courses!R48&gt;0),Courses!F48*Courses!R48,0)</f>
        <v>0</v>
      </c>
      <c r="L41" s="102">
        <f>IF(AND('Courses Valid'!C53=0,Courses!G48&lt;&gt;"",Courses!H48&gt;0,Courses!R48&gt;0),Courses!H48*Courses!R48,0)</f>
        <v>0</v>
      </c>
      <c r="M41" s="245">
        <f>IF(AND('Courses Valid'!C53=0,Courses!I48&lt;&gt;"",Courses!J48&gt;0,Courses!R48&gt;0),Courses!J48*Courses!R48,0)</f>
        <v>0</v>
      </c>
      <c r="N41" s="246">
        <f>IF(AND('Courses Valid'!C53=0,Courses!E48&lt;&gt;"",Courses!F48&gt;0,SUM(Courses!X48,Courses!Y48)&gt;0),Courses!F48*SUM(Courses!X48,Courses!Y48),0)</f>
        <v>0</v>
      </c>
      <c r="O41" s="246">
        <f>IF(AND('Courses Valid'!C53=0,Courses!G48&lt;&gt;"",Courses!H48&gt;0,SUM(Courses!X48,Courses!Y48)&gt;0),Courses!H48*SUM(Courses!X48,Courses!Y48),0)</f>
        <v>0</v>
      </c>
      <c r="P41" s="246">
        <f>IF(AND('Courses Valid'!C53=0,Courses!I48&lt;&gt;"",Courses!J48&gt;0,SUM(Courses!X48,Courses!Y48)&gt;0),Courses!J48*SUM(Courses!X48,Courses!Y48),0)</f>
        <v>0</v>
      </c>
      <c r="Q41" s="1312">
        <f>IF(AND('Courses Valid'!C53=0,Courses!E48&lt;&gt;"",Courses!F48&gt;0,SUM(Courses!Z48,Courses!AA48)&gt;0),Courses!F48*SUM(Courses!Z48,Courses!AA48),0)</f>
        <v>0</v>
      </c>
      <c r="R41" s="102">
        <f>IF(AND('Courses Valid'!C53=0,Courses!G48&lt;&gt;"",Courses!H48&gt;0,SUM(Courses!Z48,Courses!AA48)&gt;0),Courses!H48*SUM(Courses!Z48,Courses!AA48),0)</f>
        <v>0</v>
      </c>
      <c r="S41" s="245">
        <f>IF(AND('Courses Valid'!C53=0,Courses!I48&lt;&gt;"",Courses!J48&gt;0,SUM(Courses!Z48,Courses!AA48)&gt;0),Courses!J48*SUM(Courses!Z48,Courses!AA48),0)</f>
        <v>0</v>
      </c>
      <c r="T41" s="102">
        <f>IF(AND('Courses Valid'!C53=0,Courses!E48&lt;&gt;"",Courses!F48&gt;0,Courses!AB48&gt;0),Courses!F48*Courses!AB48,0)</f>
        <v>0</v>
      </c>
      <c r="U41" s="102">
        <f>IF(AND('Courses Valid'!C53=0,Courses!G48&lt;&gt;"",Courses!H48&gt;0,Courses!AB48&gt;0),Courses!H48*Courses!AB48,0)</f>
        <v>0</v>
      </c>
      <c r="V41" s="247">
        <f>IF(AND('Courses Valid'!C53=0,Courses!I48&lt;&gt;"",Courses!J48&gt;0,Courses!AB48&gt;0),Courses!J48*Courses!AB48,0)</f>
        <v>0</v>
      </c>
      <c r="W41" s="102"/>
    </row>
    <row r="42" spans="2:46" x14ac:dyDescent="0.2">
      <c r="B42" s="714" t="str">
        <f>IF(Courses!B49&lt;&gt;"",CONCATENATE(Courses!E49,"/",Courses!M49,"/",Courses!K49),"")</f>
        <v/>
      </c>
      <c r="C42" s="1322" t="str">
        <f>IF(AND(Courses!B49&lt;&gt;"",Courses!G49&lt;&gt;""),CONCATENATE(Courses!G49,"/",Courses!M49,"/",Courses!K49),"")</f>
        <v/>
      </c>
      <c r="D42" s="715" t="str">
        <f>IF(AND(Courses!B49&lt;&gt;"",Courses!I49&lt;&gt;""),CONCATENATE(Courses!I49,"/",Courses!M49,"/",Courses!K49),"")</f>
        <v/>
      </c>
      <c r="E42" s="1312">
        <f>IF(AND('Courses Valid'!C54=0,Courses!E49&lt;&gt;"",Courses!F49&gt;0,SUM(Courses!N49,Courses!O49)&gt;0),Courses!F49*SUM(Courses!N49,Courses!O49),0)</f>
        <v>0</v>
      </c>
      <c r="F42" s="102">
        <f>IF(AND('Courses Valid'!C54=0,Courses!G49&lt;&gt;"",Courses!H49&gt;0,SUM(Courses!N49,Courses!O49)&gt;0),Courses!H49*SUM(Courses!N49,Courses!O49),0)</f>
        <v>0</v>
      </c>
      <c r="G42" s="245">
        <f>IF(AND('Courses Valid'!C54=0,Courses!I49&lt;&gt;"",Courses!J49&gt;0,SUM(Courses!N49,Courses!O49)&gt;0),Courses!J49*SUM(Courses!N49,Courses!O49),0)</f>
        <v>0</v>
      </c>
      <c r="H42" s="1312">
        <f>IF(AND('Courses Valid'!C54=0,Courses!E49&lt;&gt;"",Courses!F49&gt;0,SUM(Courses!P49,Courses!Q49)&gt;0),Courses!F49*SUM(Courses!P49,Courses!Q49),0)</f>
        <v>0</v>
      </c>
      <c r="I42" s="102">
        <f>IF(AND('Courses Valid'!C54=0,Courses!G49&lt;&gt;"",Courses!H49&gt;0,SUM(Courses!P49,Courses!Q49)&gt;0),Courses!H49*SUM(Courses!P49,Courses!Q49),0)</f>
        <v>0</v>
      </c>
      <c r="J42" s="245">
        <f>IF(AND('Courses Valid'!C54=0,Courses!I49&lt;&gt;"",Courses!J49&gt;0,SUM(Courses!P49,Courses!Q49)&gt;0),Courses!J49*SUM(Courses!P49,Courses!Q49),0)</f>
        <v>0</v>
      </c>
      <c r="K42" s="1312">
        <f>IF(AND('Courses Valid'!C54=0,Courses!E49&lt;&gt;"",Courses!F49&gt;0,Courses!R49&gt;0),Courses!F49*Courses!R49,0)</f>
        <v>0</v>
      </c>
      <c r="L42" s="102">
        <f>IF(AND('Courses Valid'!C54=0,Courses!G49&lt;&gt;"",Courses!H49&gt;0,Courses!R49&gt;0),Courses!H49*Courses!R49,0)</f>
        <v>0</v>
      </c>
      <c r="M42" s="245">
        <f>IF(AND('Courses Valid'!C54=0,Courses!I49&lt;&gt;"",Courses!J49&gt;0,Courses!R49&gt;0),Courses!J49*Courses!R49,0)</f>
        <v>0</v>
      </c>
      <c r="N42" s="246">
        <f>IF(AND('Courses Valid'!C54=0,Courses!E49&lt;&gt;"",Courses!F49&gt;0,SUM(Courses!X49,Courses!Y49)&gt;0),Courses!F49*SUM(Courses!X49,Courses!Y49),0)</f>
        <v>0</v>
      </c>
      <c r="O42" s="246">
        <f>IF(AND('Courses Valid'!C54=0,Courses!G49&lt;&gt;"",Courses!H49&gt;0,SUM(Courses!X49,Courses!Y49)&gt;0),Courses!H49*SUM(Courses!X49,Courses!Y49),0)</f>
        <v>0</v>
      </c>
      <c r="P42" s="246">
        <f>IF(AND('Courses Valid'!C54=0,Courses!I49&lt;&gt;"",Courses!J49&gt;0,SUM(Courses!X49,Courses!Y49)&gt;0),Courses!J49*SUM(Courses!X49,Courses!Y49),0)</f>
        <v>0</v>
      </c>
      <c r="Q42" s="1312">
        <f>IF(AND('Courses Valid'!C54=0,Courses!E49&lt;&gt;"",Courses!F49&gt;0,SUM(Courses!Z49,Courses!AA49)&gt;0),Courses!F49*SUM(Courses!Z49,Courses!AA49),0)</f>
        <v>0</v>
      </c>
      <c r="R42" s="102">
        <f>IF(AND('Courses Valid'!C54=0,Courses!G49&lt;&gt;"",Courses!H49&gt;0,SUM(Courses!Z49,Courses!AA49)&gt;0),Courses!H49*SUM(Courses!Z49,Courses!AA49),0)</f>
        <v>0</v>
      </c>
      <c r="S42" s="245">
        <f>IF(AND('Courses Valid'!C54=0,Courses!I49&lt;&gt;"",Courses!J49&gt;0,SUM(Courses!Z49,Courses!AA49)&gt;0),Courses!J49*SUM(Courses!Z49,Courses!AA49),0)</f>
        <v>0</v>
      </c>
      <c r="T42" s="102">
        <f>IF(AND('Courses Valid'!C54=0,Courses!E49&lt;&gt;"",Courses!F49&gt;0,Courses!AB49&gt;0),Courses!F49*Courses!AB49,0)</f>
        <v>0</v>
      </c>
      <c r="U42" s="102">
        <f>IF(AND('Courses Valid'!C54=0,Courses!G49&lt;&gt;"",Courses!H49&gt;0,Courses!AB49&gt;0),Courses!H49*Courses!AB49,0)</f>
        <v>0</v>
      </c>
      <c r="V42" s="247">
        <f>IF(AND('Courses Valid'!C54=0,Courses!I49&lt;&gt;"",Courses!J49&gt;0,Courses!AB49&gt;0),Courses!J49*Courses!AB49,0)</f>
        <v>0</v>
      </c>
      <c r="W42" s="102"/>
      <c r="AT42" s="10"/>
    </row>
    <row r="43" spans="2:46" x14ac:dyDescent="0.2">
      <c r="B43" s="714" t="str">
        <f>IF(Courses!B50&lt;&gt;"",CONCATENATE(Courses!E50,"/",Courses!M50,"/",Courses!K50),"")</f>
        <v/>
      </c>
      <c r="C43" s="1322" t="str">
        <f>IF(AND(Courses!B50&lt;&gt;"",Courses!G50&lt;&gt;""),CONCATENATE(Courses!G50,"/",Courses!M50,"/",Courses!K50),"")</f>
        <v/>
      </c>
      <c r="D43" s="715" t="str">
        <f>IF(AND(Courses!B50&lt;&gt;"",Courses!I50&lt;&gt;""),CONCATENATE(Courses!I50,"/",Courses!M50,"/",Courses!K50),"")</f>
        <v/>
      </c>
      <c r="E43" s="1312">
        <f>IF(AND('Courses Valid'!C55=0,Courses!E50&lt;&gt;"",Courses!F50&gt;0,SUM(Courses!N50,Courses!O50)&gt;0),Courses!F50*SUM(Courses!N50,Courses!O50),0)</f>
        <v>0</v>
      </c>
      <c r="F43" s="102">
        <f>IF(AND('Courses Valid'!C55=0,Courses!G50&lt;&gt;"",Courses!H50&gt;0,SUM(Courses!N50,Courses!O50)&gt;0),Courses!H50*SUM(Courses!N50,Courses!O50),0)</f>
        <v>0</v>
      </c>
      <c r="G43" s="245">
        <f>IF(AND('Courses Valid'!C55=0,Courses!I50&lt;&gt;"",Courses!J50&gt;0,SUM(Courses!N50,Courses!O50)&gt;0),Courses!J50*SUM(Courses!N50,Courses!O50),0)</f>
        <v>0</v>
      </c>
      <c r="H43" s="1312">
        <f>IF(AND('Courses Valid'!C55=0,Courses!E50&lt;&gt;"",Courses!F50&gt;0,SUM(Courses!P50,Courses!Q50)&gt;0),Courses!F50*SUM(Courses!P50,Courses!Q50),0)</f>
        <v>0</v>
      </c>
      <c r="I43" s="102">
        <f>IF(AND('Courses Valid'!C55=0,Courses!G50&lt;&gt;"",Courses!H50&gt;0,SUM(Courses!P50,Courses!Q50)&gt;0),Courses!H50*SUM(Courses!P50,Courses!Q50),0)</f>
        <v>0</v>
      </c>
      <c r="J43" s="245">
        <f>IF(AND('Courses Valid'!C55=0,Courses!I50&lt;&gt;"",Courses!J50&gt;0,SUM(Courses!P50,Courses!Q50)&gt;0),Courses!J50*SUM(Courses!P50,Courses!Q50),0)</f>
        <v>0</v>
      </c>
      <c r="K43" s="1312">
        <f>IF(AND('Courses Valid'!C55=0,Courses!E50&lt;&gt;"",Courses!F50&gt;0,Courses!R50&gt;0),Courses!F50*Courses!R50,0)</f>
        <v>0</v>
      </c>
      <c r="L43" s="102">
        <f>IF(AND('Courses Valid'!C55=0,Courses!G50&lt;&gt;"",Courses!H50&gt;0,Courses!R50&gt;0),Courses!H50*Courses!R50,0)</f>
        <v>0</v>
      </c>
      <c r="M43" s="245">
        <f>IF(AND('Courses Valid'!C55=0,Courses!I50&lt;&gt;"",Courses!J50&gt;0,Courses!R50&gt;0),Courses!J50*Courses!R50,0)</f>
        <v>0</v>
      </c>
      <c r="N43" s="246">
        <f>IF(AND('Courses Valid'!C55=0,Courses!E50&lt;&gt;"",Courses!F50&gt;0,SUM(Courses!X50,Courses!Y50)&gt;0),Courses!F50*SUM(Courses!X50,Courses!Y50),0)</f>
        <v>0</v>
      </c>
      <c r="O43" s="246">
        <f>IF(AND('Courses Valid'!C55=0,Courses!G50&lt;&gt;"",Courses!H50&gt;0,SUM(Courses!X50,Courses!Y50)&gt;0),Courses!H50*SUM(Courses!X50,Courses!Y50),0)</f>
        <v>0</v>
      </c>
      <c r="P43" s="246">
        <f>IF(AND('Courses Valid'!C55=0,Courses!I50&lt;&gt;"",Courses!J50&gt;0,SUM(Courses!X50,Courses!Y50)&gt;0),Courses!J50*SUM(Courses!X50,Courses!Y50),0)</f>
        <v>0</v>
      </c>
      <c r="Q43" s="1312">
        <f>IF(AND('Courses Valid'!C55=0,Courses!E50&lt;&gt;"",Courses!F50&gt;0,SUM(Courses!Z50,Courses!AA50)&gt;0),Courses!F50*SUM(Courses!Z50,Courses!AA50),0)</f>
        <v>0</v>
      </c>
      <c r="R43" s="102">
        <f>IF(AND('Courses Valid'!C55=0,Courses!G50&lt;&gt;"",Courses!H50&gt;0,SUM(Courses!Z50,Courses!AA50)&gt;0),Courses!H50*SUM(Courses!Z50,Courses!AA50),0)</f>
        <v>0</v>
      </c>
      <c r="S43" s="245">
        <f>IF(AND('Courses Valid'!C55=0,Courses!I50&lt;&gt;"",Courses!J50&gt;0,SUM(Courses!Z50,Courses!AA50)&gt;0),Courses!J50*SUM(Courses!Z50,Courses!AA50),0)</f>
        <v>0</v>
      </c>
      <c r="T43" s="102">
        <f>IF(AND('Courses Valid'!C55=0,Courses!E50&lt;&gt;"",Courses!F50&gt;0,Courses!AB50&gt;0),Courses!F50*Courses!AB50,0)</f>
        <v>0</v>
      </c>
      <c r="U43" s="102">
        <f>IF(AND('Courses Valid'!C55=0,Courses!G50&lt;&gt;"",Courses!H50&gt;0,Courses!AB50&gt;0),Courses!H50*Courses!AB50,0)</f>
        <v>0</v>
      </c>
      <c r="V43" s="247">
        <f>IF(AND('Courses Valid'!C55=0,Courses!I50&lt;&gt;"",Courses!J50&gt;0,Courses!AB50&gt;0),Courses!J50*Courses!AB50,0)</f>
        <v>0</v>
      </c>
      <c r="W43" s="102"/>
    </row>
    <row r="44" spans="2:46" x14ac:dyDescent="0.2">
      <c r="B44" s="714" t="str">
        <f>IF(Courses!B51&lt;&gt;"",CONCATENATE(Courses!E51,"/",Courses!M51,"/",Courses!K51),"")</f>
        <v/>
      </c>
      <c r="C44" s="1322" t="str">
        <f>IF(AND(Courses!B51&lt;&gt;"",Courses!G51&lt;&gt;""),CONCATENATE(Courses!G51,"/",Courses!M51,"/",Courses!K51),"")</f>
        <v/>
      </c>
      <c r="D44" s="715" t="str">
        <f>IF(AND(Courses!B51&lt;&gt;"",Courses!I51&lt;&gt;""),CONCATENATE(Courses!I51,"/",Courses!M51,"/",Courses!K51),"")</f>
        <v/>
      </c>
      <c r="E44" s="1312">
        <f>IF(AND('Courses Valid'!C56=0,Courses!E51&lt;&gt;"",Courses!F51&gt;0,SUM(Courses!N51,Courses!O51)&gt;0),Courses!F51*SUM(Courses!N51,Courses!O51),0)</f>
        <v>0</v>
      </c>
      <c r="F44" s="102">
        <f>IF(AND('Courses Valid'!C56=0,Courses!G51&lt;&gt;"",Courses!H51&gt;0,SUM(Courses!N51,Courses!O51)&gt;0),Courses!H51*SUM(Courses!N51,Courses!O51),0)</f>
        <v>0</v>
      </c>
      <c r="G44" s="245">
        <f>IF(AND('Courses Valid'!C56=0,Courses!I51&lt;&gt;"",Courses!J51&gt;0,SUM(Courses!N51,Courses!O51)&gt;0),Courses!J51*SUM(Courses!N51,Courses!O51),0)</f>
        <v>0</v>
      </c>
      <c r="H44" s="1312">
        <f>IF(AND('Courses Valid'!C56=0,Courses!E51&lt;&gt;"",Courses!F51&gt;0,SUM(Courses!P51,Courses!Q51)&gt;0),Courses!F51*SUM(Courses!P51,Courses!Q51),0)</f>
        <v>0</v>
      </c>
      <c r="I44" s="102">
        <f>IF(AND('Courses Valid'!C56=0,Courses!G51&lt;&gt;"",Courses!H51&gt;0,SUM(Courses!P51,Courses!Q51)&gt;0),Courses!H51*SUM(Courses!P51,Courses!Q51),0)</f>
        <v>0</v>
      </c>
      <c r="J44" s="245">
        <f>IF(AND('Courses Valid'!C56=0,Courses!I51&lt;&gt;"",Courses!J51&gt;0,SUM(Courses!P51,Courses!Q51)&gt;0),Courses!J51*SUM(Courses!P51,Courses!Q51),0)</f>
        <v>0</v>
      </c>
      <c r="K44" s="1312">
        <f>IF(AND('Courses Valid'!C56=0,Courses!E51&lt;&gt;"",Courses!F51&gt;0,Courses!R51&gt;0),Courses!F51*Courses!R51,0)</f>
        <v>0</v>
      </c>
      <c r="L44" s="102">
        <f>IF(AND('Courses Valid'!C56=0,Courses!G51&lt;&gt;"",Courses!H51&gt;0,Courses!R51&gt;0),Courses!H51*Courses!R51,0)</f>
        <v>0</v>
      </c>
      <c r="M44" s="245">
        <f>IF(AND('Courses Valid'!C56=0,Courses!I51&lt;&gt;"",Courses!J51&gt;0,Courses!R51&gt;0),Courses!J51*Courses!R51,0)</f>
        <v>0</v>
      </c>
      <c r="N44" s="246">
        <f>IF(AND('Courses Valid'!C56=0,Courses!E51&lt;&gt;"",Courses!F51&gt;0,SUM(Courses!X51,Courses!Y51)&gt;0),Courses!F51*SUM(Courses!X51,Courses!Y51),0)</f>
        <v>0</v>
      </c>
      <c r="O44" s="246">
        <f>IF(AND('Courses Valid'!C56=0,Courses!G51&lt;&gt;"",Courses!H51&gt;0,SUM(Courses!X51,Courses!Y51)&gt;0),Courses!H51*SUM(Courses!X51,Courses!Y51),0)</f>
        <v>0</v>
      </c>
      <c r="P44" s="246">
        <f>IF(AND('Courses Valid'!C56=0,Courses!I51&lt;&gt;"",Courses!J51&gt;0,SUM(Courses!X51,Courses!Y51)&gt;0),Courses!J51*SUM(Courses!X51,Courses!Y51),0)</f>
        <v>0</v>
      </c>
      <c r="Q44" s="1312">
        <f>IF(AND('Courses Valid'!C56=0,Courses!E51&lt;&gt;"",Courses!F51&gt;0,SUM(Courses!Z51,Courses!AA51)&gt;0),Courses!F51*SUM(Courses!Z51,Courses!AA51),0)</f>
        <v>0</v>
      </c>
      <c r="R44" s="102">
        <f>IF(AND('Courses Valid'!C56=0,Courses!G51&lt;&gt;"",Courses!H51&gt;0,SUM(Courses!Z51,Courses!AA51)&gt;0),Courses!H51*SUM(Courses!Z51,Courses!AA51),0)</f>
        <v>0</v>
      </c>
      <c r="S44" s="245">
        <f>IF(AND('Courses Valid'!C56=0,Courses!I51&lt;&gt;"",Courses!J51&gt;0,SUM(Courses!Z51,Courses!AA51)&gt;0),Courses!J51*SUM(Courses!Z51,Courses!AA51),0)</f>
        <v>0</v>
      </c>
      <c r="T44" s="102">
        <f>IF(AND('Courses Valid'!C56=0,Courses!E51&lt;&gt;"",Courses!F51&gt;0,Courses!AB51&gt;0),Courses!F51*Courses!AB51,0)</f>
        <v>0</v>
      </c>
      <c r="U44" s="102">
        <f>IF(AND('Courses Valid'!C56=0,Courses!G51&lt;&gt;"",Courses!H51&gt;0,Courses!AB51&gt;0),Courses!H51*Courses!AB51,0)</f>
        <v>0</v>
      </c>
      <c r="V44" s="247">
        <f>IF(AND('Courses Valid'!C56=0,Courses!I51&lt;&gt;"",Courses!J51&gt;0,Courses!AB51&gt;0),Courses!J51*Courses!AB51,0)</f>
        <v>0</v>
      </c>
      <c r="W44" s="102"/>
      <c r="AM44" s="10"/>
    </row>
    <row r="45" spans="2:46" x14ac:dyDescent="0.2">
      <c r="B45" s="714" t="str">
        <f>IF(Courses!B52&lt;&gt;"",CONCATENATE(Courses!E52,"/",Courses!M52,"/",Courses!K52),"")</f>
        <v/>
      </c>
      <c r="C45" s="1322" t="str">
        <f>IF(AND(Courses!B52&lt;&gt;"",Courses!G52&lt;&gt;""),CONCATENATE(Courses!G52,"/",Courses!M52,"/",Courses!K52),"")</f>
        <v/>
      </c>
      <c r="D45" s="715" t="str">
        <f>IF(AND(Courses!B52&lt;&gt;"",Courses!I52&lt;&gt;""),CONCATENATE(Courses!I52,"/",Courses!M52,"/",Courses!K52),"")</f>
        <v/>
      </c>
      <c r="E45" s="1312">
        <f>IF(AND('Courses Valid'!C57=0,Courses!E52&lt;&gt;"",Courses!F52&gt;0,SUM(Courses!N52,Courses!O52)&gt;0),Courses!F52*SUM(Courses!N52,Courses!O52),0)</f>
        <v>0</v>
      </c>
      <c r="F45" s="102">
        <f>IF(AND('Courses Valid'!C57=0,Courses!G52&lt;&gt;"",Courses!H52&gt;0,SUM(Courses!N52,Courses!O52)&gt;0),Courses!H52*SUM(Courses!N52,Courses!O52),0)</f>
        <v>0</v>
      </c>
      <c r="G45" s="245">
        <f>IF(AND('Courses Valid'!C57=0,Courses!I52&lt;&gt;"",Courses!J52&gt;0,SUM(Courses!N52,Courses!O52)&gt;0),Courses!J52*SUM(Courses!N52,Courses!O52),0)</f>
        <v>0</v>
      </c>
      <c r="H45" s="1312">
        <f>IF(AND('Courses Valid'!C57=0,Courses!E52&lt;&gt;"",Courses!F52&gt;0,SUM(Courses!P52,Courses!Q52)&gt;0),Courses!F52*SUM(Courses!P52,Courses!Q52),0)</f>
        <v>0</v>
      </c>
      <c r="I45" s="102">
        <f>IF(AND('Courses Valid'!C57=0,Courses!G52&lt;&gt;"",Courses!H52&gt;0,SUM(Courses!P52,Courses!Q52)&gt;0),Courses!H52*SUM(Courses!P52,Courses!Q52),0)</f>
        <v>0</v>
      </c>
      <c r="J45" s="245">
        <f>IF(AND('Courses Valid'!C57=0,Courses!I52&lt;&gt;"",Courses!J52&gt;0,SUM(Courses!P52,Courses!Q52)&gt;0),Courses!J52*SUM(Courses!P52,Courses!Q52),0)</f>
        <v>0</v>
      </c>
      <c r="K45" s="1312">
        <f>IF(AND('Courses Valid'!C57=0,Courses!E52&lt;&gt;"",Courses!F52&gt;0,Courses!R52&gt;0),Courses!F52*Courses!R52,0)</f>
        <v>0</v>
      </c>
      <c r="L45" s="102">
        <f>IF(AND('Courses Valid'!C57=0,Courses!G52&lt;&gt;"",Courses!H52&gt;0,Courses!R52&gt;0),Courses!H52*Courses!R52,0)</f>
        <v>0</v>
      </c>
      <c r="M45" s="245">
        <f>IF(AND('Courses Valid'!C57=0,Courses!I52&lt;&gt;"",Courses!J52&gt;0,Courses!R52&gt;0),Courses!J52*Courses!R52,0)</f>
        <v>0</v>
      </c>
      <c r="N45" s="246">
        <f>IF(AND('Courses Valid'!C57=0,Courses!E52&lt;&gt;"",Courses!F52&gt;0,SUM(Courses!X52,Courses!Y52)&gt;0),Courses!F52*SUM(Courses!X52,Courses!Y52),0)</f>
        <v>0</v>
      </c>
      <c r="O45" s="246">
        <f>IF(AND('Courses Valid'!C57=0,Courses!G52&lt;&gt;"",Courses!H52&gt;0,SUM(Courses!X52,Courses!Y52)&gt;0),Courses!H52*SUM(Courses!X52,Courses!Y52),0)</f>
        <v>0</v>
      </c>
      <c r="P45" s="246">
        <f>IF(AND('Courses Valid'!C57=0,Courses!I52&lt;&gt;"",Courses!J52&gt;0,SUM(Courses!X52,Courses!Y52)&gt;0),Courses!J52*SUM(Courses!X52,Courses!Y52),0)</f>
        <v>0</v>
      </c>
      <c r="Q45" s="1312">
        <f>IF(AND('Courses Valid'!C57=0,Courses!E52&lt;&gt;"",Courses!F52&gt;0,SUM(Courses!Z52,Courses!AA52)&gt;0),Courses!F52*SUM(Courses!Z52,Courses!AA52),0)</f>
        <v>0</v>
      </c>
      <c r="R45" s="102">
        <f>IF(AND('Courses Valid'!C57=0,Courses!G52&lt;&gt;"",Courses!H52&gt;0,SUM(Courses!Z52,Courses!AA52)&gt;0),Courses!H52*SUM(Courses!Z52,Courses!AA52),0)</f>
        <v>0</v>
      </c>
      <c r="S45" s="245">
        <f>IF(AND('Courses Valid'!C57=0,Courses!I52&lt;&gt;"",Courses!J52&gt;0,SUM(Courses!Z52,Courses!AA52)&gt;0),Courses!J52*SUM(Courses!Z52,Courses!AA52),0)</f>
        <v>0</v>
      </c>
      <c r="T45" s="102">
        <f>IF(AND('Courses Valid'!C57=0,Courses!E52&lt;&gt;"",Courses!F52&gt;0,Courses!AB52&gt;0),Courses!F52*Courses!AB52,0)</f>
        <v>0</v>
      </c>
      <c r="U45" s="102">
        <f>IF(AND('Courses Valid'!C57=0,Courses!G52&lt;&gt;"",Courses!H52&gt;0,Courses!AB52&gt;0),Courses!H52*Courses!AB52,0)</f>
        <v>0</v>
      </c>
      <c r="V45" s="247">
        <f>IF(AND('Courses Valid'!C57=0,Courses!I52&lt;&gt;"",Courses!J52&gt;0,Courses!AB52&gt;0),Courses!J52*Courses!AB52,0)</f>
        <v>0</v>
      </c>
      <c r="W45" s="102"/>
    </row>
    <row r="46" spans="2:46" x14ac:dyDescent="0.2">
      <c r="B46" s="714" t="str">
        <f>IF(Courses!B53&lt;&gt;"",CONCATENATE(Courses!E53,"/",Courses!M53,"/",Courses!K53),"")</f>
        <v/>
      </c>
      <c r="C46" s="1322" t="str">
        <f>IF(AND(Courses!B53&lt;&gt;"",Courses!G53&lt;&gt;""),CONCATENATE(Courses!G53,"/",Courses!M53,"/",Courses!K53),"")</f>
        <v/>
      </c>
      <c r="D46" s="715" t="str">
        <f>IF(AND(Courses!B53&lt;&gt;"",Courses!I53&lt;&gt;""),CONCATENATE(Courses!I53,"/",Courses!M53,"/",Courses!K53),"")</f>
        <v/>
      </c>
      <c r="E46" s="1312">
        <f>IF(AND('Courses Valid'!C58=0,Courses!E53&lt;&gt;"",Courses!F53&gt;0,SUM(Courses!N53,Courses!O53)&gt;0),Courses!F53*SUM(Courses!N53,Courses!O53),0)</f>
        <v>0</v>
      </c>
      <c r="F46" s="102">
        <f>IF(AND('Courses Valid'!C58=0,Courses!G53&lt;&gt;"",Courses!H53&gt;0,SUM(Courses!N53,Courses!O53)&gt;0),Courses!H53*SUM(Courses!N53,Courses!O53),0)</f>
        <v>0</v>
      </c>
      <c r="G46" s="245">
        <f>IF(AND('Courses Valid'!C58=0,Courses!I53&lt;&gt;"",Courses!J53&gt;0,SUM(Courses!N53,Courses!O53)&gt;0),Courses!J53*SUM(Courses!N53,Courses!O53),0)</f>
        <v>0</v>
      </c>
      <c r="H46" s="1312">
        <f>IF(AND('Courses Valid'!C58=0,Courses!E53&lt;&gt;"",Courses!F53&gt;0,SUM(Courses!P53,Courses!Q53)&gt;0),Courses!F53*SUM(Courses!P53,Courses!Q53),0)</f>
        <v>0</v>
      </c>
      <c r="I46" s="102">
        <f>IF(AND('Courses Valid'!C58=0,Courses!G53&lt;&gt;"",Courses!H53&gt;0,SUM(Courses!P53,Courses!Q53)&gt;0),Courses!H53*SUM(Courses!P53,Courses!Q53),0)</f>
        <v>0</v>
      </c>
      <c r="J46" s="245">
        <f>IF(AND('Courses Valid'!C58=0,Courses!I53&lt;&gt;"",Courses!J53&gt;0,SUM(Courses!P53,Courses!Q53)&gt;0),Courses!J53*SUM(Courses!P53,Courses!Q53),0)</f>
        <v>0</v>
      </c>
      <c r="K46" s="1312">
        <f>IF(AND('Courses Valid'!C58=0,Courses!E53&lt;&gt;"",Courses!F53&gt;0,Courses!R53&gt;0),Courses!F53*Courses!R53,0)</f>
        <v>0</v>
      </c>
      <c r="L46" s="102">
        <f>IF(AND('Courses Valid'!C58=0,Courses!G53&lt;&gt;"",Courses!H53&gt;0,Courses!R53&gt;0),Courses!H53*Courses!R53,0)</f>
        <v>0</v>
      </c>
      <c r="M46" s="245">
        <f>IF(AND('Courses Valid'!C58=0,Courses!I53&lt;&gt;"",Courses!J53&gt;0,Courses!R53&gt;0),Courses!J53*Courses!R53,0)</f>
        <v>0</v>
      </c>
      <c r="N46" s="246">
        <f>IF(AND('Courses Valid'!C58=0,Courses!E53&lt;&gt;"",Courses!F53&gt;0,SUM(Courses!X53,Courses!Y53)&gt;0),Courses!F53*SUM(Courses!X53,Courses!Y53),0)</f>
        <v>0</v>
      </c>
      <c r="O46" s="246">
        <f>IF(AND('Courses Valid'!C58=0,Courses!G53&lt;&gt;"",Courses!H53&gt;0,SUM(Courses!X53,Courses!Y53)&gt;0),Courses!H53*SUM(Courses!X53,Courses!Y53),0)</f>
        <v>0</v>
      </c>
      <c r="P46" s="246">
        <f>IF(AND('Courses Valid'!C58=0,Courses!I53&lt;&gt;"",Courses!J53&gt;0,SUM(Courses!X53,Courses!Y53)&gt;0),Courses!J53*SUM(Courses!X53,Courses!Y53),0)</f>
        <v>0</v>
      </c>
      <c r="Q46" s="1312">
        <f>IF(AND('Courses Valid'!C58=0,Courses!E53&lt;&gt;"",Courses!F53&gt;0,SUM(Courses!Z53,Courses!AA53)&gt;0),Courses!F53*SUM(Courses!Z53,Courses!AA53),0)</f>
        <v>0</v>
      </c>
      <c r="R46" s="102">
        <f>IF(AND('Courses Valid'!C58=0,Courses!G53&lt;&gt;"",Courses!H53&gt;0,SUM(Courses!Z53,Courses!AA53)&gt;0),Courses!H53*SUM(Courses!Z53,Courses!AA53),0)</f>
        <v>0</v>
      </c>
      <c r="S46" s="245">
        <f>IF(AND('Courses Valid'!C58=0,Courses!I53&lt;&gt;"",Courses!J53&gt;0,SUM(Courses!Z53,Courses!AA53)&gt;0),Courses!J53*SUM(Courses!Z53,Courses!AA53),0)</f>
        <v>0</v>
      </c>
      <c r="T46" s="102">
        <f>IF(AND('Courses Valid'!C58=0,Courses!E53&lt;&gt;"",Courses!F53&gt;0,Courses!AB53&gt;0),Courses!F53*Courses!AB53,0)</f>
        <v>0</v>
      </c>
      <c r="U46" s="102">
        <f>IF(AND('Courses Valid'!C58=0,Courses!G53&lt;&gt;"",Courses!H53&gt;0,Courses!AB53&gt;0),Courses!H53*Courses!AB53,0)</f>
        <v>0</v>
      </c>
      <c r="V46" s="247">
        <f>IF(AND('Courses Valid'!C58=0,Courses!I53&lt;&gt;"",Courses!J53&gt;0,Courses!AB53&gt;0),Courses!J53*Courses!AB53,0)</f>
        <v>0</v>
      </c>
      <c r="W46" s="102"/>
    </row>
    <row r="47" spans="2:46" x14ac:dyDescent="0.2">
      <c r="B47" s="714" t="str">
        <f>IF(Courses!B54&lt;&gt;"",CONCATENATE(Courses!E54,"/",Courses!M54,"/",Courses!K54),"")</f>
        <v/>
      </c>
      <c r="C47" s="1322" t="str">
        <f>IF(AND(Courses!B54&lt;&gt;"",Courses!G54&lt;&gt;""),CONCATENATE(Courses!G54,"/",Courses!M54,"/",Courses!K54),"")</f>
        <v/>
      </c>
      <c r="D47" s="715" t="str">
        <f>IF(AND(Courses!B54&lt;&gt;"",Courses!I54&lt;&gt;""),CONCATENATE(Courses!I54,"/",Courses!M54,"/",Courses!K54),"")</f>
        <v/>
      </c>
      <c r="E47" s="1312">
        <f>IF(AND('Courses Valid'!C59=0,Courses!E54&lt;&gt;"",Courses!F54&gt;0,SUM(Courses!N54,Courses!O54)&gt;0),Courses!F54*SUM(Courses!N54,Courses!O54),0)</f>
        <v>0</v>
      </c>
      <c r="F47" s="102">
        <f>IF(AND('Courses Valid'!C59=0,Courses!G54&lt;&gt;"",Courses!H54&gt;0,SUM(Courses!N54,Courses!O54)&gt;0),Courses!H54*SUM(Courses!N54,Courses!O54),0)</f>
        <v>0</v>
      </c>
      <c r="G47" s="245">
        <f>IF(AND('Courses Valid'!C59=0,Courses!I54&lt;&gt;"",Courses!J54&gt;0,SUM(Courses!N54,Courses!O54)&gt;0),Courses!J54*SUM(Courses!N54,Courses!O54),0)</f>
        <v>0</v>
      </c>
      <c r="H47" s="1312">
        <f>IF(AND('Courses Valid'!C59=0,Courses!E54&lt;&gt;"",Courses!F54&gt;0,SUM(Courses!P54,Courses!Q54)&gt;0),Courses!F54*SUM(Courses!P54,Courses!Q54),0)</f>
        <v>0</v>
      </c>
      <c r="I47" s="102">
        <f>IF(AND('Courses Valid'!C59=0,Courses!G54&lt;&gt;"",Courses!H54&gt;0,SUM(Courses!P54,Courses!Q54)&gt;0),Courses!H54*SUM(Courses!P54,Courses!Q54),0)</f>
        <v>0</v>
      </c>
      <c r="J47" s="245">
        <f>IF(AND('Courses Valid'!C59=0,Courses!I54&lt;&gt;"",Courses!J54&gt;0,SUM(Courses!P54,Courses!Q54)&gt;0),Courses!J54*SUM(Courses!P54,Courses!Q54),0)</f>
        <v>0</v>
      </c>
      <c r="K47" s="1312">
        <f>IF(AND('Courses Valid'!C59=0,Courses!E54&lt;&gt;"",Courses!F54&gt;0,Courses!R54&gt;0),Courses!F54*Courses!R54,0)</f>
        <v>0</v>
      </c>
      <c r="L47" s="102">
        <f>IF(AND('Courses Valid'!C59=0,Courses!G54&lt;&gt;"",Courses!H54&gt;0,Courses!R54&gt;0),Courses!H54*Courses!R54,0)</f>
        <v>0</v>
      </c>
      <c r="M47" s="245">
        <f>IF(AND('Courses Valid'!C59=0,Courses!I54&lt;&gt;"",Courses!J54&gt;0,Courses!R54&gt;0),Courses!J54*Courses!R54,0)</f>
        <v>0</v>
      </c>
      <c r="N47" s="246">
        <f>IF(AND('Courses Valid'!C59=0,Courses!E54&lt;&gt;"",Courses!F54&gt;0,SUM(Courses!X54,Courses!Y54)&gt;0),Courses!F54*SUM(Courses!X54,Courses!Y54),0)</f>
        <v>0</v>
      </c>
      <c r="O47" s="246">
        <f>IF(AND('Courses Valid'!C59=0,Courses!G54&lt;&gt;"",Courses!H54&gt;0,SUM(Courses!X54,Courses!Y54)&gt;0),Courses!H54*SUM(Courses!X54,Courses!Y54),0)</f>
        <v>0</v>
      </c>
      <c r="P47" s="246">
        <f>IF(AND('Courses Valid'!C59=0,Courses!I54&lt;&gt;"",Courses!J54&gt;0,SUM(Courses!X54,Courses!Y54)&gt;0),Courses!J54*SUM(Courses!X54,Courses!Y54),0)</f>
        <v>0</v>
      </c>
      <c r="Q47" s="1312">
        <f>IF(AND('Courses Valid'!C59=0,Courses!E54&lt;&gt;"",Courses!F54&gt;0,SUM(Courses!Z54,Courses!AA54)&gt;0),Courses!F54*SUM(Courses!Z54,Courses!AA54),0)</f>
        <v>0</v>
      </c>
      <c r="R47" s="102">
        <f>IF(AND('Courses Valid'!C59=0,Courses!G54&lt;&gt;"",Courses!H54&gt;0,SUM(Courses!Z54,Courses!AA54)&gt;0),Courses!H54*SUM(Courses!Z54,Courses!AA54),0)</f>
        <v>0</v>
      </c>
      <c r="S47" s="245">
        <f>IF(AND('Courses Valid'!C59=0,Courses!I54&lt;&gt;"",Courses!J54&gt;0,SUM(Courses!Z54,Courses!AA54)&gt;0),Courses!J54*SUM(Courses!Z54,Courses!AA54),0)</f>
        <v>0</v>
      </c>
      <c r="T47" s="102">
        <f>IF(AND('Courses Valid'!C59=0,Courses!E54&lt;&gt;"",Courses!F54&gt;0,Courses!AB54&gt;0),Courses!F54*Courses!AB54,0)</f>
        <v>0</v>
      </c>
      <c r="U47" s="102">
        <f>IF(AND('Courses Valid'!C59=0,Courses!G54&lt;&gt;"",Courses!H54&gt;0,Courses!AB54&gt;0),Courses!H54*Courses!AB54,0)</f>
        <v>0</v>
      </c>
      <c r="V47" s="247">
        <f>IF(AND('Courses Valid'!C59=0,Courses!I54&lt;&gt;"",Courses!J54&gt;0,Courses!AB54&gt;0),Courses!J54*Courses!AB54,0)</f>
        <v>0</v>
      </c>
      <c r="W47" s="102"/>
    </row>
    <row r="48" spans="2:46" x14ac:dyDescent="0.2">
      <c r="B48" s="714" t="str">
        <f>IF(Courses!B55&lt;&gt;"",CONCATENATE(Courses!E55,"/",Courses!M55,"/",Courses!K55),"")</f>
        <v/>
      </c>
      <c r="C48" s="1322" t="str">
        <f>IF(AND(Courses!B55&lt;&gt;"",Courses!G55&lt;&gt;""),CONCATENATE(Courses!G55,"/",Courses!M55,"/",Courses!K55),"")</f>
        <v/>
      </c>
      <c r="D48" s="715" t="str">
        <f>IF(AND(Courses!B55&lt;&gt;"",Courses!I55&lt;&gt;""),CONCATENATE(Courses!I55,"/",Courses!M55,"/",Courses!K55),"")</f>
        <v/>
      </c>
      <c r="E48" s="1312">
        <f>IF(AND('Courses Valid'!C60=0,Courses!E55&lt;&gt;"",Courses!F55&gt;0,SUM(Courses!N55,Courses!O55)&gt;0),Courses!F55*SUM(Courses!N55,Courses!O55),0)</f>
        <v>0</v>
      </c>
      <c r="F48" s="102">
        <f>IF(AND('Courses Valid'!C60=0,Courses!G55&lt;&gt;"",Courses!H55&gt;0,SUM(Courses!N55,Courses!O55)&gt;0),Courses!H55*SUM(Courses!N55,Courses!O55),0)</f>
        <v>0</v>
      </c>
      <c r="G48" s="245">
        <f>IF(AND('Courses Valid'!C60=0,Courses!I55&lt;&gt;"",Courses!J55&gt;0,SUM(Courses!N55,Courses!O55)&gt;0),Courses!J55*SUM(Courses!N55,Courses!O55),0)</f>
        <v>0</v>
      </c>
      <c r="H48" s="1312">
        <f>IF(AND('Courses Valid'!C60=0,Courses!E55&lt;&gt;"",Courses!F55&gt;0,SUM(Courses!P55,Courses!Q55)&gt;0),Courses!F55*SUM(Courses!P55,Courses!Q55),0)</f>
        <v>0</v>
      </c>
      <c r="I48" s="102">
        <f>IF(AND('Courses Valid'!C60=0,Courses!G55&lt;&gt;"",Courses!H55&gt;0,SUM(Courses!P55,Courses!Q55)&gt;0),Courses!H55*SUM(Courses!P55,Courses!Q55),0)</f>
        <v>0</v>
      </c>
      <c r="J48" s="245">
        <f>IF(AND('Courses Valid'!C60=0,Courses!I55&lt;&gt;"",Courses!J55&gt;0,SUM(Courses!P55,Courses!Q55)&gt;0),Courses!J55*SUM(Courses!P55,Courses!Q55),0)</f>
        <v>0</v>
      </c>
      <c r="K48" s="1312">
        <f>IF(AND('Courses Valid'!C60=0,Courses!E55&lt;&gt;"",Courses!F55&gt;0,Courses!R55&gt;0),Courses!F55*Courses!R55,0)</f>
        <v>0</v>
      </c>
      <c r="L48" s="102">
        <f>IF(AND('Courses Valid'!C60=0,Courses!G55&lt;&gt;"",Courses!H55&gt;0,Courses!R55&gt;0),Courses!H55*Courses!R55,0)</f>
        <v>0</v>
      </c>
      <c r="M48" s="245">
        <f>IF(AND('Courses Valid'!C60=0,Courses!I55&lt;&gt;"",Courses!J55&gt;0,Courses!R55&gt;0),Courses!J55*Courses!R55,0)</f>
        <v>0</v>
      </c>
      <c r="N48" s="246">
        <f>IF(AND('Courses Valid'!C60=0,Courses!E55&lt;&gt;"",Courses!F55&gt;0,SUM(Courses!X55,Courses!Y55)&gt;0),Courses!F55*SUM(Courses!X55,Courses!Y55),0)</f>
        <v>0</v>
      </c>
      <c r="O48" s="246">
        <f>IF(AND('Courses Valid'!C60=0,Courses!G55&lt;&gt;"",Courses!H55&gt;0,SUM(Courses!X55,Courses!Y55)&gt;0),Courses!H55*SUM(Courses!X55,Courses!Y55),0)</f>
        <v>0</v>
      </c>
      <c r="P48" s="246">
        <f>IF(AND('Courses Valid'!C60=0,Courses!I55&lt;&gt;"",Courses!J55&gt;0,SUM(Courses!X55,Courses!Y55)&gt;0),Courses!J55*SUM(Courses!X55,Courses!Y55),0)</f>
        <v>0</v>
      </c>
      <c r="Q48" s="1312">
        <f>IF(AND('Courses Valid'!C60=0,Courses!E55&lt;&gt;"",Courses!F55&gt;0,SUM(Courses!Z55,Courses!AA55)&gt;0),Courses!F55*SUM(Courses!Z55,Courses!AA55),0)</f>
        <v>0</v>
      </c>
      <c r="R48" s="102">
        <f>IF(AND('Courses Valid'!C60=0,Courses!G55&lt;&gt;"",Courses!H55&gt;0,SUM(Courses!Z55,Courses!AA55)&gt;0),Courses!H55*SUM(Courses!Z55,Courses!AA55),0)</f>
        <v>0</v>
      </c>
      <c r="S48" s="245">
        <f>IF(AND('Courses Valid'!C60=0,Courses!I55&lt;&gt;"",Courses!J55&gt;0,SUM(Courses!Z55,Courses!AA55)&gt;0),Courses!J55*SUM(Courses!Z55,Courses!AA55),0)</f>
        <v>0</v>
      </c>
      <c r="T48" s="102">
        <f>IF(AND('Courses Valid'!C60=0,Courses!E55&lt;&gt;"",Courses!F55&gt;0,Courses!AB55&gt;0),Courses!F55*Courses!AB55,0)</f>
        <v>0</v>
      </c>
      <c r="U48" s="102">
        <f>IF(AND('Courses Valid'!C60=0,Courses!G55&lt;&gt;"",Courses!H55&gt;0,Courses!AB55&gt;0),Courses!H55*Courses!AB55,0)</f>
        <v>0</v>
      </c>
      <c r="V48" s="247">
        <f>IF(AND('Courses Valid'!C60=0,Courses!I55&lt;&gt;"",Courses!J55&gt;0,Courses!AB55&gt;0),Courses!J55*Courses!AB55,0)</f>
        <v>0</v>
      </c>
      <c r="W48" s="102"/>
    </row>
    <row r="49" spans="2:23" x14ac:dyDescent="0.2">
      <c r="B49" s="714" t="str">
        <f>IF(Courses!B56&lt;&gt;"",CONCATENATE(Courses!E56,"/",Courses!M56,"/",Courses!K56),"")</f>
        <v/>
      </c>
      <c r="C49" s="1322" t="str">
        <f>IF(AND(Courses!B56&lt;&gt;"",Courses!G56&lt;&gt;""),CONCATENATE(Courses!G56,"/",Courses!M56,"/",Courses!K56),"")</f>
        <v/>
      </c>
      <c r="D49" s="715" t="str">
        <f>IF(AND(Courses!B56&lt;&gt;"",Courses!I56&lt;&gt;""),CONCATENATE(Courses!I56,"/",Courses!M56,"/",Courses!K56),"")</f>
        <v/>
      </c>
      <c r="E49" s="1312">
        <f>IF(AND('Courses Valid'!C61=0,Courses!E56&lt;&gt;"",Courses!F56&gt;0,SUM(Courses!N56,Courses!O56)&gt;0),Courses!F56*SUM(Courses!N56,Courses!O56),0)</f>
        <v>0</v>
      </c>
      <c r="F49" s="102">
        <f>IF(AND('Courses Valid'!C61=0,Courses!G56&lt;&gt;"",Courses!H56&gt;0,SUM(Courses!N56,Courses!O56)&gt;0),Courses!H56*SUM(Courses!N56,Courses!O56),0)</f>
        <v>0</v>
      </c>
      <c r="G49" s="245">
        <f>IF(AND('Courses Valid'!C61=0,Courses!I56&lt;&gt;"",Courses!J56&gt;0,SUM(Courses!N56,Courses!O56)&gt;0),Courses!J56*SUM(Courses!N56,Courses!O56),0)</f>
        <v>0</v>
      </c>
      <c r="H49" s="1312">
        <f>IF(AND('Courses Valid'!C61=0,Courses!E56&lt;&gt;"",Courses!F56&gt;0,SUM(Courses!P56,Courses!Q56)&gt;0),Courses!F56*SUM(Courses!P56,Courses!Q56),0)</f>
        <v>0</v>
      </c>
      <c r="I49" s="102">
        <f>IF(AND('Courses Valid'!C61=0,Courses!G56&lt;&gt;"",Courses!H56&gt;0,SUM(Courses!P56,Courses!Q56)&gt;0),Courses!H56*SUM(Courses!P56,Courses!Q56),0)</f>
        <v>0</v>
      </c>
      <c r="J49" s="245">
        <f>IF(AND('Courses Valid'!C61=0,Courses!I56&lt;&gt;"",Courses!J56&gt;0,SUM(Courses!P56,Courses!Q56)&gt;0),Courses!J56*SUM(Courses!P56,Courses!Q56),0)</f>
        <v>0</v>
      </c>
      <c r="K49" s="1312">
        <f>IF(AND('Courses Valid'!C61=0,Courses!E56&lt;&gt;"",Courses!F56&gt;0,Courses!R56&gt;0),Courses!F56*Courses!R56,0)</f>
        <v>0</v>
      </c>
      <c r="L49" s="102">
        <f>IF(AND('Courses Valid'!C61=0,Courses!G56&lt;&gt;"",Courses!H56&gt;0,Courses!R56&gt;0),Courses!H56*Courses!R56,0)</f>
        <v>0</v>
      </c>
      <c r="M49" s="245">
        <f>IF(AND('Courses Valid'!C61=0,Courses!I56&lt;&gt;"",Courses!J56&gt;0,Courses!R56&gt;0),Courses!J56*Courses!R56,0)</f>
        <v>0</v>
      </c>
      <c r="N49" s="246">
        <f>IF(AND('Courses Valid'!C61=0,Courses!E56&lt;&gt;"",Courses!F56&gt;0,SUM(Courses!X56,Courses!Y56)&gt;0),Courses!F56*SUM(Courses!X56,Courses!Y56),0)</f>
        <v>0</v>
      </c>
      <c r="O49" s="246">
        <f>IF(AND('Courses Valid'!C61=0,Courses!G56&lt;&gt;"",Courses!H56&gt;0,SUM(Courses!X56,Courses!Y56)&gt;0),Courses!H56*SUM(Courses!X56,Courses!Y56),0)</f>
        <v>0</v>
      </c>
      <c r="P49" s="246">
        <f>IF(AND('Courses Valid'!C61=0,Courses!I56&lt;&gt;"",Courses!J56&gt;0,SUM(Courses!X56,Courses!Y56)&gt;0),Courses!J56*SUM(Courses!X56,Courses!Y56),0)</f>
        <v>0</v>
      </c>
      <c r="Q49" s="1312">
        <f>IF(AND('Courses Valid'!C61=0,Courses!E56&lt;&gt;"",Courses!F56&gt;0,SUM(Courses!Z56,Courses!AA56)&gt;0),Courses!F56*SUM(Courses!Z56,Courses!AA56),0)</f>
        <v>0</v>
      </c>
      <c r="R49" s="102">
        <f>IF(AND('Courses Valid'!C61=0,Courses!G56&lt;&gt;"",Courses!H56&gt;0,SUM(Courses!Z56,Courses!AA56)&gt;0),Courses!H56*SUM(Courses!Z56,Courses!AA56),0)</f>
        <v>0</v>
      </c>
      <c r="S49" s="245">
        <f>IF(AND('Courses Valid'!C61=0,Courses!I56&lt;&gt;"",Courses!J56&gt;0,SUM(Courses!Z56,Courses!AA56)&gt;0),Courses!J56*SUM(Courses!Z56,Courses!AA56),0)</f>
        <v>0</v>
      </c>
      <c r="T49" s="102">
        <f>IF(AND('Courses Valid'!C61=0,Courses!E56&lt;&gt;"",Courses!F56&gt;0,Courses!AB56&gt;0),Courses!F56*Courses!AB56,0)</f>
        <v>0</v>
      </c>
      <c r="U49" s="102">
        <f>IF(AND('Courses Valid'!C61=0,Courses!G56&lt;&gt;"",Courses!H56&gt;0,Courses!AB56&gt;0),Courses!H56*Courses!AB56,0)</f>
        <v>0</v>
      </c>
      <c r="V49" s="247">
        <f>IF(AND('Courses Valid'!C61=0,Courses!I56&lt;&gt;"",Courses!J56&gt;0,Courses!AB56&gt;0),Courses!J56*Courses!AB56,0)</f>
        <v>0</v>
      </c>
      <c r="W49" s="102"/>
    </row>
    <row r="50" spans="2:23" x14ac:dyDescent="0.2">
      <c r="B50" s="714" t="str">
        <f>IF(Courses!B57&lt;&gt;"",CONCATENATE(Courses!E57,"/",Courses!M57,"/",Courses!K57),"")</f>
        <v/>
      </c>
      <c r="C50" s="1322" t="str">
        <f>IF(AND(Courses!B57&lt;&gt;"",Courses!G57&lt;&gt;""),CONCATENATE(Courses!G57,"/",Courses!M57,"/",Courses!K57),"")</f>
        <v/>
      </c>
      <c r="D50" s="715" t="str">
        <f>IF(AND(Courses!B57&lt;&gt;"",Courses!I57&lt;&gt;""),CONCATENATE(Courses!I57,"/",Courses!M57,"/",Courses!K57),"")</f>
        <v/>
      </c>
      <c r="E50" s="1312">
        <f>IF(AND('Courses Valid'!C62=0,Courses!E57&lt;&gt;"",Courses!F57&gt;0,SUM(Courses!N57,Courses!O57)&gt;0),Courses!F57*SUM(Courses!N57,Courses!O57),0)</f>
        <v>0</v>
      </c>
      <c r="F50" s="102">
        <f>IF(AND('Courses Valid'!C62=0,Courses!G57&lt;&gt;"",Courses!H57&gt;0,SUM(Courses!N57,Courses!O57)&gt;0),Courses!H57*SUM(Courses!N57,Courses!O57),0)</f>
        <v>0</v>
      </c>
      <c r="G50" s="245">
        <f>IF(AND('Courses Valid'!C62=0,Courses!I57&lt;&gt;"",Courses!J57&gt;0,SUM(Courses!N57,Courses!O57)&gt;0),Courses!J57*SUM(Courses!N57,Courses!O57),0)</f>
        <v>0</v>
      </c>
      <c r="H50" s="1312">
        <f>IF(AND('Courses Valid'!C62=0,Courses!E57&lt;&gt;"",Courses!F57&gt;0,SUM(Courses!P57,Courses!Q57)&gt;0),Courses!F57*SUM(Courses!P57,Courses!Q57),0)</f>
        <v>0</v>
      </c>
      <c r="I50" s="102">
        <f>IF(AND('Courses Valid'!C62=0,Courses!G57&lt;&gt;"",Courses!H57&gt;0,SUM(Courses!P57,Courses!Q57)&gt;0),Courses!H57*SUM(Courses!P57,Courses!Q57),0)</f>
        <v>0</v>
      </c>
      <c r="J50" s="245">
        <f>IF(AND('Courses Valid'!C62=0,Courses!I57&lt;&gt;"",Courses!J57&gt;0,SUM(Courses!P57,Courses!Q57)&gt;0),Courses!J57*SUM(Courses!P57,Courses!Q57),0)</f>
        <v>0</v>
      </c>
      <c r="K50" s="1312">
        <f>IF(AND('Courses Valid'!C62=0,Courses!E57&lt;&gt;"",Courses!F57&gt;0,Courses!R57&gt;0),Courses!F57*Courses!R57,0)</f>
        <v>0</v>
      </c>
      <c r="L50" s="102">
        <f>IF(AND('Courses Valid'!C62=0,Courses!G57&lt;&gt;"",Courses!H57&gt;0,Courses!R57&gt;0),Courses!H57*Courses!R57,0)</f>
        <v>0</v>
      </c>
      <c r="M50" s="245">
        <f>IF(AND('Courses Valid'!C62=0,Courses!I57&lt;&gt;"",Courses!J57&gt;0,Courses!R57&gt;0),Courses!J57*Courses!R57,0)</f>
        <v>0</v>
      </c>
      <c r="N50" s="246">
        <f>IF(AND('Courses Valid'!C62=0,Courses!E57&lt;&gt;"",Courses!F57&gt;0,SUM(Courses!X57,Courses!Y57)&gt;0),Courses!F57*SUM(Courses!X57,Courses!Y57),0)</f>
        <v>0</v>
      </c>
      <c r="O50" s="246">
        <f>IF(AND('Courses Valid'!C62=0,Courses!G57&lt;&gt;"",Courses!H57&gt;0,SUM(Courses!X57,Courses!Y57)&gt;0),Courses!H57*SUM(Courses!X57,Courses!Y57),0)</f>
        <v>0</v>
      </c>
      <c r="P50" s="246">
        <f>IF(AND('Courses Valid'!C62=0,Courses!I57&lt;&gt;"",Courses!J57&gt;0,SUM(Courses!X57,Courses!Y57)&gt;0),Courses!J57*SUM(Courses!X57,Courses!Y57),0)</f>
        <v>0</v>
      </c>
      <c r="Q50" s="1312">
        <f>IF(AND('Courses Valid'!C62=0,Courses!E57&lt;&gt;"",Courses!F57&gt;0,SUM(Courses!Z57,Courses!AA57)&gt;0),Courses!F57*SUM(Courses!Z57,Courses!AA57),0)</f>
        <v>0</v>
      </c>
      <c r="R50" s="102">
        <f>IF(AND('Courses Valid'!C62=0,Courses!G57&lt;&gt;"",Courses!H57&gt;0,SUM(Courses!Z57,Courses!AA57)&gt;0),Courses!H57*SUM(Courses!Z57,Courses!AA57),0)</f>
        <v>0</v>
      </c>
      <c r="S50" s="245">
        <f>IF(AND('Courses Valid'!C62=0,Courses!I57&lt;&gt;"",Courses!J57&gt;0,SUM(Courses!Z57,Courses!AA57)&gt;0),Courses!J57*SUM(Courses!Z57,Courses!AA57),0)</f>
        <v>0</v>
      </c>
      <c r="T50" s="102">
        <f>IF(AND('Courses Valid'!C62=0,Courses!E57&lt;&gt;"",Courses!F57&gt;0,Courses!AB57&gt;0),Courses!F57*Courses!AB57,0)</f>
        <v>0</v>
      </c>
      <c r="U50" s="102">
        <f>IF(AND('Courses Valid'!C62=0,Courses!G57&lt;&gt;"",Courses!H57&gt;0,Courses!AB57&gt;0),Courses!H57*Courses!AB57,0)</f>
        <v>0</v>
      </c>
      <c r="V50" s="247">
        <f>IF(AND('Courses Valid'!C62=0,Courses!I57&lt;&gt;"",Courses!J57&gt;0,Courses!AB57&gt;0),Courses!J57*Courses!AB57,0)</f>
        <v>0</v>
      </c>
      <c r="W50" s="102"/>
    </row>
    <row r="51" spans="2:23" x14ac:dyDescent="0.2">
      <c r="B51" s="714" t="str">
        <f>IF(Courses!B58&lt;&gt;"",CONCATENATE(Courses!E58,"/",Courses!M58,"/",Courses!K58),"")</f>
        <v/>
      </c>
      <c r="C51" s="1322" t="str">
        <f>IF(AND(Courses!B58&lt;&gt;"",Courses!G58&lt;&gt;""),CONCATENATE(Courses!G58,"/",Courses!M58,"/",Courses!K58),"")</f>
        <v/>
      </c>
      <c r="D51" s="715" t="str">
        <f>IF(AND(Courses!B58&lt;&gt;"",Courses!I58&lt;&gt;""),CONCATENATE(Courses!I58,"/",Courses!M58,"/",Courses!K58),"")</f>
        <v/>
      </c>
      <c r="E51" s="1312">
        <f>IF(AND('Courses Valid'!C63=0,Courses!E58&lt;&gt;"",Courses!F58&gt;0,SUM(Courses!N58,Courses!O58)&gt;0),Courses!F58*SUM(Courses!N58,Courses!O58),0)</f>
        <v>0</v>
      </c>
      <c r="F51" s="102">
        <f>IF(AND('Courses Valid'!C63=0,Courses!G58&lt;&gt;"",Courses!H58&gt;0,SUM(Courses!N58,Courses!O58)&gt;0),Courses!H58*SUM(Courses!N58,Courses!O58),0)</f>
        <v>0</v>
      </c>
      <c r="G51" s="245">
        <f>IF(AND('Courses Valid'!C63=0,Courses!I58&lt;&gt;"",Courses!J58&gt;0,SUM(Courses!N58,Courses!O58)&gt;0),Courses!J58*SUM(Courses!N58,Courses!O58),0)</f>
        <v>0</v>
      </c>
      <c r="H51" s="1312">
        <f>IF(AND('Courses Valid'!C63=0,Courses!E58&lt;&gt;"",Courses!F58&gt;0,SUM(Courses!P58,Courses!Q58)&gt;0),Courses!F58*SUM(Courses!P58,Courses!Q58),0)</f>
        <v>0</v>
      </c>
      <c r="I51" s="102">
        <f>IF(AND('Courses Valid'!C63=0,Courses!G58&lt;&gt;"",Courses!H58&gt;0,SUM(Courses!P58,Courses!Q58)&gt;0),Courses!H58*SUM(Courses!P58,Courses!Q58),0)</f>
        <v>0</v>
      </c>
      <c r="J51" s="245">
        <f>IF(AND('Courses Valid'!C63=0,Courses!I58&lt;&gt;"",Courses!J58&gt;0,SUM(Courses!P58,Courses!Q58)&gt;0),Courses!J58*SUM(Courses!P58,Courses!Q58),0)</f>
        <v>0</v>
      </c>
      <c r="K51" s="1312">
        <f>IF(AND('Courses Valid'!C63=0,Courses!E58&lt;&gt;"",Courses!F58&gt;0,Courses!R58&gt;0),Courses!F58*Courses!R58,0)</f>
        <v>0</v>
      </c>
      <c r="L51" s="102">
        <f>IF(AND('Courses Valid'!C63=0,Courses!G58&lt;&gt;"",Courses!H58&gt;0,Courses!R58&gt;0),Courses!H58*Courses!R58,0)</f>
        <v>0</v>
      </c>
      <c r="M51" s="245">
        <f>IF(AND('Courses Valid'!C63=0,Courses!I58&lt;&gt;"",Courses!J58&gt;0,Courses!R58&gt;0),Courses!J58*Courses!R58,0)</f>
        <v>0</v>
      </c>
      <c r="N51" s="246">
        <f>IF(AND('Courses Valid'!C63=0,Courses!E58&lt;&gt;"",Courses!F58&gt;0,SUM(Courses!X58,Courses!Y58)&gt;0),Courses!F58*SUM(Courses!X58,Courses!Y58),0)</f>
        <v>0</v>
      </c>
      <c r="O51" s="246">
        <f>IF(AND('Courses Valid'!C63=0,Courses!G58&lt;&gt;"",Courses!H58&gt;0,SUM(Courses!X58,Courses!Y58)&gt;0),Courses!H58*SUM(Courses!X58,Courses!Y58),0)</f>
        <v>0</v>
      </c>
      <c r="P51" s="246">
        <f>IF(AND('Courses Valid'!C63=0,Courses!I58&lt;&gt;"",Courses!J58&gt;0,SUM(Courses!X58,Courses!Y58)&gt;0),Courses!J58*SUM(Courses!X58,Courses!Y58),0)</f>
        <v>0</v>
      </c>
      <c r="Q51" s="1312">
        <f>IF(AND('Courses Valid'!C63=0,Courses!E58&lt;&gt;"",Courses!F58&gt;0,SUM(Courses!Z58,Courses!AA58)&gt;0),Courses!F58*SUM(Courses!Z58,Courses!AA58),0)</f>
        <v>0</v>
      </c>
      <c r="R51" s="102">
        <f>IF(AND('Courses Valid'!C63=0,Courses!G58&lt;&gt;"",Courses!H58&gt;0,SUM(Courses!Z58,Courses!AA58)&gt;0),Courses!H58*SUM(Courses!Z58,Courses!AA58),0)</f>
        <v>0</v>
      </c>
      <c r="S51" s="245">
        <f>IF(AND('Courses Valid'!C63=0,Courses!I58&lt;&gt;"",Courses!J58&gt;0,SUM(Courses!Z58,Courses!AA58)&gt;0),Courses!J58*SUM(Courses!Z58,Courses!AA58),0)</f>
        <v>0</v>
      </c>
      <c r="T51" s="102">
        <f>IF(AND('Courses Valid'!C63=0,Courses!E58&lt;&gt;"",Courses!F58&gt;0,Courses!AB58&gt;0),Courses!F58*Courses!AB58,0)</f>
        <v>0</v>
      </c>
      <c r="U51" s="102">
        <f>IF(AND('Courses Valid'!C63=0,Courses!G58&lt;&gt;"",Courses!H58&gt;0,Courses!AB58&gt;0),Courses!H58*Courses!AB58,0)</f>
        <v>0</v>
      </c>
      <c r="V51" s="247">
        <f>IF(AND('Courses Valid'!C63=0,Courses!I58&lt;&gt;"",Courses!J58&gt;0,Courses!AB58&gt;0),Courses!J58*Courses!AB58,0)</f>
        <v>0</v>
      </c>
      <c r="W51" s="102"/>
    </row>
    <row r="52" spans="2:23" x14ac:dyDescent="0.2">
      <c r="B52" s="714" t="str">
        <f>IF(Courses!B59&lt;&gt;"",CONCATENATE(Courses!E59,"/",Courses!M59,"/",Courses!K59),"")</f>
        <v/>
      </c>
      <c r="C52" s="1322" t="str">
        <f>IF(AND(Courses!B59&lt;&gt;"",Courses!G59&lt;&gt;""),CONCATENATE(Courses!G59,"/",Courses!M59,"/",Courses!K59),"")</f>
        <v/>
      </c>
      <c r="D52" s="715" t="str">
        <f>IF(AND(Courses!B59&lt;&gt;"",Courses!I59&lt;&gt;""),CONCATENATE(Courses!I59,"/",Courses!M59,"/",Courses!K59),"")</f>
        <v/>
      </c>
      <c r="E52" s="1312">
        <f>IF(AND('Courses Valid'!C64=0,Courses!E59&lt;&gt;"",Courses!F59&gt;0,SUM(Courses!N59,Courses!O59)&gt;0),Courses!F59*SUM(Courses!N59,Courses!O59),0)</f>
        <v>0</v>
      </c>
      <c r="F52" s="102">
        <f>IF(AND('Courses Valid'!C64=0,Courses!G59&lt;&gt;"",Courses!H59&gt;0,SUM(Courses!N59,Courses!O59)&gt;0),Courses!H59*SUM(Courses!N59,Courses!O59),0)</f>
        <v>0</v>
      </c>
      <c r="G52" s="245">
        <f>IF(AND('Courses Valid'!C64=0,Courses!I59&lt;&gt;"",Courses!J59&gt;0,SUM(Courses!N59,Courses!O59)&gt;0),Courses!J59*SUM(Courses!N59,Courses!O59),0)</f>
        <v>0</v>
      </c>
      <c r="H52" s="1312">
        <f>IF(AND('Courses Valid'!C64=0,Courses!E59&lt;&gt;"",Courses!F59&gt;0,SUM(Courses!P59,Courses!Q59)&gt;0),Courses!F59*SUM(Courses!P59,Courses!Q59),0)</f>
        <v>0</v>
      </c>
      <c r="I52" s="102">
        <f>IF(AND('Courses Valid'!C64=0,Courses!G59&lt;&gt;"",Courses!H59&gt;0,SUM(Courses!P59,Courses!Q59)&gt;0),Courses!H59*SUM(Courses!P59,Courses!Q59),0)</f>
        <v>0</v>
      </c>
      <c r="J52" s="245">
        <f>IF(AND('Courses Valid'!C64=0,Courses!I59&lt;&gt;"",Courses!J59&gt;0,SUM(Courses!P59,Courses!Q59)&gt;0),Courses!J59*SUM(Courses!P59,Courses!Q59),0)</f>
        <v>0</v>
      </c>
      <c r="K52" s="1312">
        <f>IF(AND('Courses Valid'!C64=0,Courses!E59&lt;&gt;"",Courses!F59&gt;0,Courses!R59&gt;0),Courses!F59*Courses!R59,0)</f>
        <v>0</v>
      </c>
      <c r="L52" s="102">
        <f>IF(AND('Courses Valid'!C64=0,Courses!G59&lt;&gt;"",Courses!H59&gt;0,Courses!R59&gt;0),Courses!H59*Courses!R59,0)</f>
        <v>0</v>
      </c>
      <c r="M52" s="245">
        <f>IF(AND('Courses Valid'!C64=0,Courses!I59&lt;&gt;"",Courses!J59&gt;0,Courses!R59&gt;0),Courses!J59*Courses!R59,0)</f>
        <v>0</v>
      </c>
      <c r="N52" s="246">
        <f>IF(AND('Courses Valid'!C64=0,Courses!E59&lt;&gt;"",Courses!F59&gt;0,SUM(Courses!X59,Courses!Y59)&gt;0),Courses!F59*SUM(Courses!X59,Courses!Y59),0)</f>
        <v>0</v>
      </c>
      <c r="O52" s="246">
        <f>IF(AND('Courses Valid'!C64=0,Courses!G59&lt;&gt;"",Courses!H59&gt;0,SUM(Courses!X59,Courses!Y59)&gt;0),Courses!H59*SUM(Courses!X59,Courses!Y59),0)</f>
        <v>0</v>
      </c>
      <c r="P52" s="246">
        <f>IF(AND('Courses Valid'!C64=0,Courses!I59&lt;&gt;"",Courses!J59&gt;0,SUM(Courses!X59,Courses!Y59)&gt;0),Courses!J59*SUM(Courses!X59,Courses!Y59),0)</f>
        <v>0</v>
      </c>
      <c r="Q52" s="1312">
        <f>IF(AND('Courses Valid'!C64=0,Courses!E59&lt;&gt;"",Courses!F59&gt;0,SUM(Courses!Z59,Courses!AA59)&gt;0),Courses!F59*SUM(Courses!Z59,Courses!AA59),0)</f>
        <v>0</v>
      </c>
      <c r="R52" s="102">
        <f>IF(AND('Courses Valid'!C64=0,Courses!G59&lt;&gt;"",Courses!H59&gt;0,SUM(Courses!Z59,Courses!AA59)&gt;0),Courses!H59*SUM(Courses!Z59,Courses!AA59),0)</f>
        <v>0</v>
      </c>
      <c r="S52" s="245">
        <f>IF(AND('Courses Valid'!C64=0,Courses!I59&lt;&gt;"",Courses!J59&gt;0,SUM(Courses!Z59,Courses!AA59)&gt;0),Courses!J59*SUM(Courses!Z59,Courses!AA59),0)</f>
        <v>0</v>
      </c>
      <c r="T52" s="102">
        <f>IF(AND('Courses Valid'!C64=0,Courses!E59&lt;&gt;"",Courses!F59&gt;0,Courses!AB59&gt;0),Courses!F59*Courses!AB59,0)</f>
        <v>0</v>
      </c>
      <c r="U52" s="102">
        <f>IF(AND('Courses Valid'!C64=0,Courses!G59&lt;&gt;"",Courses!H59&gt;0,Courses!AB59&gt;0),Courses!H59*Courses!AB59,0)</f>
        <v>0</v>
      </c>
      <c r="V52" s="247">
        <f>IF(AND('Courses Valid'!C64=0,Courses!I59&lt;&gt;"",Courses!J59&gt;0,Courses!AB59&gt;0),Courses!J59*Courses!AB59,0)</f>
        <v>0</v>
      </c>
      <c r="W52" s="102"/>
    </row>
    <row r="53" spans="2:23" x14ac:dyDescent="0.2">
      <c r="B53" s="714" t="str">
        <f>IF(Courses!B60&lt;&gt;"",CONCATENATE(Courses!E60,"/",Courses!M60,"/",Courses!K60),"")</f>
        <v/>
      </c>
      <c r="C53" s="1322" t="str">
        <f>IF(AND(Courses!B60&lt;&gt;"",Courses!G60&lt;&gt;""),CONCATENATE(Courses!G60,"/",Courses!M60,"/",Courses!K60),"")</f>
        <v/>
      </c>
      <c r="D53" s="715" t="str">
        <f>IF(AND(Courses!B60&lt;&gt;"",Courses!I60&lt;&gt;""),CONCATENATE(Courses!I60,"/",Courses!M60,"/",Courses!K60),"")</f>
        <v/>
      </c>
      <c r="E53" s="1312">
        <f>IF(AND('Courses Valid'!C65=0,Courses!E60&lt;&gt;"",Courses!F60&gt;0,SUM(Courses!N60,Courses!O60)&gt;0),Courses!F60*SUM(Courses!N60,Courses!O60),0)</f>
        <v>0</v>
      </c>
      <c r="F53" s="102">
        <f>IF(AND('Courses Valid'!C65=0,Courses!G60&lt;&gt;"",Courses!H60&gt;0,SUM(Courses!N60,Courses!O60)&gt;0),Courses!H60*SUM(Courses!N60,Courses!O60),0)</f>
        <v>0</v>
      </c>
      <c r="G53" s="245">
        <f>IF(AND('Courses Valid'!C65=0,Courses!I60&lt;&gt;"",Courses!J60&gt;0,SUM(Courses!N60,Courses!O60)&gt;0),Courses!J60*SUM(Courses!N60,Courses!O60),0)</f>
        <v>0</v>
      </c>
      <c r="H53" s="1312">
        <f>IF(AND('Courses Valid'!C65=0,Courses!E60&lt;&gt;"",Courses!F60&gt;0,SUM(Courses!P60,Courses!Q60)&gt;0),Courses!F60*SUM(Courses!P60,Courses!Q60),0)</f>
        <v>0</v>
      </c>
      <c r="I53" s="102">
        <f>IF(AND('Courses Valid'!C65=0,Courses!G60&lt;&gt;"",Courses!H60&gt;0,SUM(Courses!P60,Courses!Q60)&gt;0),Courses!H60*SUM(Courses!P60,Courses!Q60),0)</f>
        <v>0</v>
      </c>
      <c r="J53" s="245">
        <f>IF(AND('Courses Valid'!C65=0,Courses!I60&lt;&gt;"",Courses!J60&gt;0,SUM(Courses!P60,Courses!Q60)&gt;0),Courses!J60*SUM(Courses!P60,Courses!Q60),0)</f>
        <v>0</v>
      </c>
      <c r="K53" s="1312">
        <f>IF(AND('Courses Valid'!C65=0,Courses!E60&lt;&gt;"",Courses!F60&gt;0,Courses!R60&gt;0),Courses!F60*Courses!R60,0)</f>
        <v>0</v>
      </c>
      <c r="L53" s="102">
        <f>IF(AND('Courses Valid'!C65=0,Courses!G60&lt;&gt;"",Courses!H60&gt;0,Courses!R60&gt;0),Courses!H60*Courses!R60,0)</f>
        <v>0</v>
      </c>
      <c r="M53" s="245">
        <f>IF(AND('Courses Valid'!C65=0,Courses!I60&lt;&gt;"",Courses!J60&gt;0,Courses!R60&gt;0),Courses!J60*Courses!R60,0)</f>
        <v>0</v>
      </c>
      <c r="N53" s="246">
        <f>IF(AND('Courses Valid'!C65=0,Courses!E60&lt;&gt;"",Courses!F60&gt;0,SUM(Courses!X60,Courses!Y60)&gt;0),Courses!F60*SUM(Courses!X60,Courses!Y60),0)</f>
        <v>0</v>
      </c>
      <c r="O53" s="246">
        <f>IF(AND('Courses Valid'!C65=0,Courses!G60&lt;&gt;"",Courses!H60&gt;0,SUM(Courses!X60,Courses!Y60)&gt;0),Courses!H60*SUM(Courses!X60,Courses!Y60),0)</f>
        <v>0</v>
      </c>
      <c r="P53" s="246">
        <f>IF(AND('Courses Valid'!C65=0,Courses!I60&lt;&gt;"",Courses!J60&gt;0,SUM(Courses!X60,Courses!Y60)&gt;0),Courses!J60*SUM(Courses!X60,Courses!Y60),0)</f>
        <v>0</v>
      </c>
      <c r="Q53" s="1312">
        <f>IF(AND('Courses Valid'!C65=0,Courses!E60&lt;&gt;"",Courses!F60&gt;0,SUM(Courses!Z60,Courses!AA60)&gt;0),Courses!F60*SUM(Courses!Z60,Courses!AA60),0)</f>
        <v>0</v>
      </c>
      <c r="R53" s="102">
        <f>IF(AND('Courses Valid'!C65=0,Courses!G60&lt;&gt;"",Courses!H60&gt;0,SUM(Courses!Z60,Courses!AA60)&gt;0),Courses!H60*SUM(Courses!Z60,Courses!AA60),0)</f>
        <v>0</v>
      </c>
      <c r="S53" s="245">
        <f>IF(AND('Courses Valid'!C65=0,Courses!I60&lt;&gt;"",Courses!J60&gt;0,SUM(Courses!Z60,Courses!AA60)&gt;0),Courses!J60*SUM(Courses!Z60,Courses!AA60),0)</f>
        <v>0</v>
      </c>
      <c r="T53" s="102">
        <f>IF(AND('Courses Valid'!C65=0,Courses!E60&lt;&gt;"",Courses!F60&gt;0,Courses!AB60&gt;0),Courses!F60*Courses!AB60,0)</f>
        <v>0</v>
      </c>
      <c r="U53" s="102">
        <f>IF(AND('Courses Valid'!C65=0,Courses!G60&lt;&gt;"",Courses!H60&gt;0,Courses!AB60&gt;0),Courses!H60*Courses!AB60,0)</f>
        <v>0</v>
      </c>
      <c r="V53" s="247">
        <f>IF(AND('Courses Valid'!C65=0,Courses!I60&lt;&gt;"",Courses!J60&gt;0,Courses!AB60&gt;0),Courses!J60*Courses!AB60,0)</f>
        <v>0</v>
      </c>
      <c r="W53" s="102"/>
    </row>
    <row r="54" spans="2:23" x14ac:dyDescent="0.2">
      <c r="B54" s="714" t="str">
        <f>IF(Courses!B61&lt;&gt;"",CONCATENATE(Courses!E61,"/",Courses!M61,"/",Courses!K61),"")</f>
        <v/>
      </c>
      <c r="C54" s="1322" t="str">
        <f>IF(AND(Courses!B61&lt;&gt;"",Courses!G61&lt;&gt;""),CONCATENATE(Courses!G61,"/",Courses!M61,"/",Courses!K61),"")</f>
        <v/>
      </c>
      <c r="D54" s="715" t="str">
        <f>IF(AND(Courses!B61&lt;&gt;"",Courses!I61&lt;&gt;""),CONCATENATE(Courses!I61,"/",Courses!M61,"/",Courses!K61),"")</f>
        <v/>
      </c>
      <c r="E54" s="1312">
        <f>IF(AND('Courses Valid'!C66=0,Courses!E61&lt;&gt;"",Courses!F61&gt;0,SUM(Courses!N61,Courses!O61)&gt;0),Courses!F61*SUM(Courses!N61,Courses!O61),0)</f>
        <v>0</v>
      </c>
      <c r="F54" s="102">
        <f>IF(AND('Courses Valid'!C66=0,Courses!G61&lt;&gt;"",Courses!H61&gt;0,SUM(Courses!N61,Courses!O61)&gt;0),Courses!H61*SUM(Courses!N61,Courses!O61),0)</f>
        <v>0</v>
      </c>
      <c r="G54" s="245">
        <f>IF(AND('Courses Valid'!C66=0,Courses!I61&lt;&gt;"",Courses!J61&gt;0,SUM(Courses!N61,Courses!O61)&gt;0),Courses!J61*SUM(Courses!N61,Courses!O61),0)</f>
        <v>0</v>
      </c>
      <c r="H54" s="1312">
        <f>IF(AND('Courses Valid'!C66=0,Courses!E61&lt;&gt;"",Courses!F61&gt;0,SUM(Courses!P61,Courses!Q61)&gt;0),Courses!F61*SUM(Courses!P61,Courses!Q61),0)</f>
        <v>0</v>
      </c>
      <c r="I54" s="102">
        <f>IF(AND('Courses Valid'!C66=0,Courses!G61&lt;&gt;"",Courses!H61&gt;0,SUM(Courses!P61,Courses!Q61)&gt;0),Courses!H61*SUM(Courses!P61,Courses!Q61),0)</f>
        <v>0</v>
      </c>
      <c r="J54" s="245">
        <f>IF(AND('Courses Valid'!C66=0,Courses!I61&lt;&gt;"",Courses!J61&gt;0,SUM(Courses!P61,Courses!Q61)&gt;0),Courses!J61*SUM(Courses!P61,Courses!Q61),0)</f>
        <v>0</v>
      </c>
      <c r="K54" s="1312">
        <f>IF(AND('Courses Valid'!C66=0,Courses!E61&lt;&gt;"",Courses!F61&gt;0,Courses!R61&gt;0),Courses!F61*Courses!R61,0)</f>
        <v>0</v>
      </c>
      <c r="L54" s="102">
        <f>IF(AND('Courses Valid'!C66=0,Courses!G61&lt;&gt;"",Courses!H61&gt;0,Courses!R61&gt;0),Courses!H61*Courses!R61,0)</f>
        <v>0</v>
      </c>
      <c r="M54" s="245">
        <f>IF(AND('Courses Valid'!C66=0,Courses!I61&lt;&gt;"",Courses!J61&gt;0,Courses!R61&gt;0),Courses!J61*Courses!R61,0)</f>
        <v>0</v>
      </c>
      <c r="N54" s="246">
        <f>IF(AND('Courses Valid'!C66=0,Courses!E61&lt;&gt;"",Courses!F61&gt;0,SUM(Courses!X61,Courses!Y61)&gt;0),Courses!F61*SUM(Courses!X61,Courses!Y61),0)</f>
        <v>0</v>
      </c>
      <c r="O54" s="246">
        <f>IF(AND('Courses Valid'!C66=0,Courses!G61&lt;&gt;"",Courses!H61&gt;0,SUM(Courses!X61,Courses!Y61)&gt;0),Courses!H61*SUM(Courses!X61,Courses!Y61),0)</f>
        <v>0</v>
      </c>
      <c r="P54" s="246">
        <f>IF(AND('Courses Valid'!C66=0,Courses!I61&lt;&gt;"",Courses!J61&gt;0,SUM(Courses!X61,Courses!Y61)&gt;0),Courses!J61*SUM(Courses!X61,Courses!Y61),0)</f>
        <v>0</v>
      </c>
      <c r="Q54" s="1312">
        <f>IF(AND('Courses Valid'!C66=0,Courses!E61&lt;&gt;"",Courses!F61&gt;0,SUM(Courses!Z61,Courses!AA61)&gt;0),Courses!F61*SUM(Courses!Z61,Courses!AA61),0)</f>
        <v>0</v>
      </c>
      <c r="R54" s="102">
        <f>IF(AND('Courses Valid'!C66=0,Courses!G61&lt;&gt;"",Courses!H61&gt;0,SUM(Courses!Z61,Courses!AA61)&gt;0),Courses!H61*SUM(Courses!Z61,Courses!AA61),0)</f>
        <v>0</v>
      </c>
      <c r="S54" s="245">
        <f>IF(AND('Courses Valid'!C66=0,Courses!I61&lt;&gt;"",Courses!J61&gt;0,SUM(Courses!Z61,Courses!AA61)&gt;0),Courses!J61*SUM(Courses!Z61,Courses!AA61),0)</f>
        <v>0</v>
      </c>
      <c r="T54" s="102">
        <f>IF(AND('Courses Valid'!C66=0,Courses!E61&lt;&gt;"",Courses!F61&gt;0,Courses!AB61&gt;0),Courses!F61*Courses!AB61,0)</f>
        <v>0</v>
      </c>
      <c r="U54" s="102">
        <f>IF(AND('Courses Valid'!C66=0,Courses!G61&lt;&gt;"",Courses!H61&gt;0,Courses!AB61&gt;0),Courses!H61*Courses!AB61,0)</f>
        <v>0</v>
      </c>
      <c r="V54" s="247">
        <f>IF(AND('Courses Valid'!C66=0,Courses!I61&lt;&gt;"",Courses!J61&gt;0,Courses!AB61&gt;0),Courses!J61*Courses!AB61,0)</f>
        <v>0</v>
      </c>
      <c r="W54" s="102"/>
    </row>
    <row r="55" spans="2:23" x14ac:dyDescent="0.2">
      <c r="B55" s="714" t="str">
        <f>IF(Courses!B62&lt;&gt;"",CONCATENATE(Courses!E62,"/",Courses!M62,"/",Courses!K62),"")</f>
        <v/>
      </c>
      <c r="C55" s="1322" t="str">
        <f>IF(AND(Courses!B62&lt;&gt;"",Courses!G62&lt;&gt;""),CONCATENATE(Courses!G62,"/",Courses!M62,"/",Courses!K62),"")</f>
        <v/>
      </c>
      <c r="D55" s="715" t="str">
        <f>IF(AND(Courses!B62&lt;&gt;"",Courses!I62&lt;&gt;""),CONCATENATE(Courses!I62,"/",Courses!M62,"/",Courses!K62),"")</f>
        <v/>
      </c>
      <c r="E55" s="1312">
        <f>IF(AND('Courses Valid'!C67=0,Courses!E62&lt;&gt;"",Courses!F62&gt;0,SUM(Courses!N62,Courses!O62)&gt;0),Courses!F62*SUM(Courses!N62,Courses!O62),0)</f>
        <v>0</v>
      </c>
      <c r="F55" s="102">
        <f>IF(AND('Courses Valid'!C67=0,Courses!G62&lt;&gt;"",Courses!H62&gt;0,SUM(Courses!N62,Courses!O62)&gt;0),Courses!H62*SUM(Courses!N62,Courses!O62),0)</f>
        <v>0</v>
      </c>
      <c r="G55" s="245">
        <f>IF(AND('Courses Valid'!C67=0,Courses!I62&lt;&gt;"",Courses!J62&gt;0,SUM(Courses!N62,Courses!O62)&gt;0),Courses!J62*SUM(Courses!N62,Courses!O62),0)</f>
        <v>0</v>
      </c>
      <c r="H55" s="1312">
        <f>IF(AND('Courses Valid'!C67=0,Courses!E62&lt;&gt;"",Courses!F62&gt;0,SUM(Courses!P62,Courses!Q62)&gt;0),Courses!F62*SUM(Courses!P62,Courses!Q62),0)</f>
        <v>0</v>
      </c>
      <c r="I55" s="102">
        <f>IF(AND('Courses Valid'!C67=0,Courses!G62&lt;&gt;"",Courses!H62&gt;0,SUM(Courses!P62,Courses!Q62)&gt;0),Courses!H62*SUM(Courses!P62,Courses!Q62),0)</f>
        <v>0</v>
      </c>
      <c r="J55" s="245">
        <f>IF(AND('Courses Valid'!C67=0,Courses!I62&lt;&gt;"",Courses!J62&gt;0,SUM(Courses!P62,Courses!Q62)&gt;0),Courses!J62*SUM(Courses!P62,Courses!Q62),0)</f>
        <v>0</v>
      </c>
      <c r="K55" s="1312">
        <f>IF(AND('Courses Valid'!C67=0,Courses!E62&lt;&gt;"",Courses!F62&gt;0,Courses!R62&gt;0),Courses!F62*Courses!R62,0)</f>
        <v>0</v>
      </c>
      <c r="L55" s="102">
        <f>IF(AND('Courses Valid'!C67=0,Courses!G62&lt;&gt;"",Courses!H62&gt;0,Courses!R62&gt;0),Courses!H62*Courses!R62,0)</f>
        <v>0</v>
      </c>
      <c r="M55" s="245">
        <f>IF(AND('Courses Valid'!C67=0,Courses!I62&lt;&gt;"",Courses!J62&gt;0,Courses!R62&gt;0),Courses!J62*Courses!R62,0)</f>
        <v>0</v>
      </c>
      <c r="N55" s="246">
        <f>IF(AND('Courses Valid'!C67=0,Courses!E62&lt;&gt;"",Courses!F62&gt;0,SUM(Courses!X62,Courses!Y62)&gt;0),Courses!F62*SUM(Courses!X62,Courses!Y62),0)</f>
        <v>0</v>
      </c>
      <c r="O55" s="246">
        <f>IF(AND('Courses Valid'!C67=0,Courses!G62&lt;&gt;"",Courses!H62&gt;0,SUM(Courses!X62,Courses!Y62)&gt;0),Courses!H62*SUM(Courses!X62,Courses!Y62),0)</f>
        <v>0</v>
      </c>
      <c r="P55" s="246">
        <f>IF(AND('Courses Valid'!C67=0,Courses!I62&lt;&gt;"",Courses!J62&gt;0,SUM(Courses!X62,Courses!Y62)&gt;0),Courses!J62*SUM(Courses!X62,Courses!Y62),0)</f>
        <v>0</v>
      </c>
      <c r="Q55" s="1312">
        <f>IF(AND('Courses Valid'!C67=0,Courses!E62&lt;&gt;"",Courses!F62&gt;0,SUM(Courses!Z62,Courses!AA62)&gt;0),Courses!F62*SUM(Courses!Z62,Courses!AA62),0)</f>
        <v>0</v>
      </c>
      <c r="R55" s="102">
        <f>IF(AND('Courses Valid'!C67=0,Courses!G62&lt;&gt;"",Courses!H62&gt;0,SUM(Courses!Z62,Courses!AA62)&gt;0),Courses!H62*SUM(Courses!Z62,Courses!AA62),0)</f>
        <v>0</v>
      </c>
      <c r="S55" s="245">
        <f>IF(AND('Courses Valid'!C67=0,Courses!I62&lt;&gt;"",Courses!J62&gt;0,SUM(Courses!Z62,Courses!AA62)&gt;0),Courses!J62*SUM(Courses!Z62,Courses!AA62),0)</f>
        <v>0</v>
      </c>
      <c r="T55" s="102">
        <f>IF(AND('Courses Valid'!C67=0,Courses!E62&lt;&gt;"",Courses!F62&gt;0,Courses!AB62&gt;0),Courses!F62*Courses!AB62,0)</f>
        <v>0</v>
      </c>
      <c r="U55" s="102">
        <f>IF(AND('Courses Valid'!C67=0,Courses!G62&lt;&gt;"",Courses!H62&gt;0,Courses!AB62&gt;0),Courses!H62*Courses!AB62,0)</f>
        <v>0</v>
      </c>
      <c r="V55" s="247">
        <f>IF(AND('Courses Valid'!C67=0,Courses!I62&lt;&gt;"",Courses!J62&gt;0,Courses!AB62&gt;0),Courses!J62*Courses!AB62,0)</f>
        <v>0</v>
      </c>
      <c r="W55" s="102"/>
    </row>
    <row r="56" spans="2:23" x14ac:dyDescent="0.2">
      <c r="B56" s="714" t="str">
        <f>IF(Courses!B63&lt;&gt;"",CONCATENATE(Courses!E63,"/",Courses!M63,"/",Courses!K63),"")</f>
        <v/>
      </c>
      <c r="C56" s="1322" t="str">
        <f>IF(AND(Courses!B63&lt;&gt;"",Courses!G63&lt;&gt;""),CONCATENATE(Courses!G63,"/",Courses!M63,"/",Courses!K63),"")</f>
        <v/>
      </c>
      <c r="D56" s="715" t="str">
        <f>IF(AND(Courses!B63&lt;&gt;"",Courses!I63&lt;&gt;""),CONCATENATE(Courses!I63,"/",Courses!M63,"/",Courses!K63),"")</f>
        <v/>
      </c>
      <c r="E56" s="1312">
        <f>IF(AND('Courses Valid'!C68=0,Courses!E63&lt;&gt;"",Courses!F63&gt;0,SUM(Courses!N63,Courses!O63)&gt;0),Courses!F63*SUM(Courses!N63,Courses!O63),0)</f>
        <v>0</v>
      </c>
      <c r="F56" s="102">
        <f>IF(AND('Courses Valid'!C68=0,Courses!G63&lt;&gt;"",Courses!H63&gt;0,SUM(Courses!N63,Courses!O63)&gt;0),Courses!H63*SUM(Courses!N63,Courses!O63),0)</f>
        <v>0</v>
      </c>
      <c r="G56" s="245">
        <f>IF(AND('Courses Valid'!C68=0,Courses!I63&lt;&gt;"",Courses!J63&gt;0,SUM(Courses!N63,Courses!O63)&gt;0),Courses!J63*SUM(Courses!N63,Courses!O63),0)</f>
        <v>0</v>
      </c>
      <c r="H56" s="1312">
        <f>IF(AND('Courses Valid'!C68=0,Courses!E63&lt;&gt;"",Courses!F63&gt;0,SUM(Courses!P63,Courses!Q63)&gt;0),Courses!F63*SUM(Courses!P63,Courses!Q63),0)</f>
        <v>0</v>
      </c>
      <c r="I56" s="102">
        <f>IF(AND('Courses Valid'!C68=0,Courses!G63&lt;&gt;"",Courses!H63&gt;0,SUM(Courses!P63,Courses!Q63)&gt;0),Courses!H63*SUM(Courses!P63,Courses!Q63),0)</f>
        <v>0</v>
      </c>
      <c r="J56" s="245">
        <f>IF(AND('Courses Valid'!C68=0,Courses!I63&lt;&gt;"",Courses!J63&gt;0,SUM(Courses!P63,Courses!Q63)&gt;0),Courses!J63*SUM(Courses!P63,Courses!Q63),0)</f>
        <v>0</v>
      </c>
      <c r="K56" s="1312">
        <f>IF(AND('Courses Valid'!C68=0,Courses!E63&lt;&gt;"",Courses!F63&gt;0,Courses!R63&gt;0),Courses!F63*Courses!R63,0)</f>
        <v>0</v>
      </c>
      <c r="L56" s="102">
        <f>IF(AND('Courses Valid'!C68=0,Courses!G63&lt;&gt;"",Courses!H63&gt;0,Courses!R63&gt;0),Courses!H63*Courses!R63,0)</f>
        <v>0</v>
      </c>
      <c r="M56" s="245">
        <f>IF(AND('Courses Valid'!C68=0,Courses!I63&lt;&gt;"",Courses!J63&gt;0,Courses!R63&gt;0),Courses!J63*Courses!R63,0)</f>
        <v>0</v>
      </c>
      <c r="N56" s="246">
        <f>IF(AND('Courses Valid'!C68=0,Courses!E63&lt;&gt;"",Courses!F63&gt;0,SUM(Courses!X63,Courses!Y63)&gt;0),Courses!F63*SUM(Courses!X63,Courses!Y63),0)</f>
        <v>0</v>
      </c>
      <c r="O56" s="246">
        <f>IF(AND('Courses Valid'!C68=0,Courses!G63&lt;&gt;"",Courses!H63&gt;0,SUM(Courses!X63,Courses!Y63)&gt;0),Courses!H63*SUM(Courses!X63,Courses!Y63),0)</f>
        <v>0</v>
      </c>
      <c r="P56" s="246">
        <f>IF(AND('Courses Valid'!C68=0,Courses!I63&lt;&gt;"",Courses!J63&gt;0,SUM(Courses!X63,Courses!Y63)&gt;0),Courses!J63*SUM(Courses!X63,Courses!Y63),0)</f>
        <v>0</v>
      </c>
      <c r="Q56" s="1312">
        <f>IF(AND('Courses Valid'!C68=0,Courses!E63&lt;&gt;"",Courses!F63&gt;0,SUM(Courses!Z63,Courses!AA63)&gt;0),Courses!F63*SUM(Courses!Z63,Courses!AA63),0)</f>
        <v>0</v>
      </c>
      <c r="R56" s="102">
        <f>IF(AND('Courses Valid'!C68=0,Courses!G63&lt;&gt;"",Courses!H63&gt;0,SUM(Courses!Z63,Courses!AA63)&gt;0),Courses!H63*SUM(Courses!Z63,Courses!AA63),0)</f>
        <v>0</v>
      </c>
      <c r="S56" s="245">
        <f>IF(AND('Courses Valid'!C68=0,Courses!I63&lt;&gt;"",Courses!J63&gt;0,SUM(Courses!Z63,Courses!AA63)&gt;0),Courses!J63*SUM(Courses!Z63,Courses!AA63),0)</f>
        <v>0</v>
      </c>
      <c r="T56" s="102">
        <f>IF(AND('Courses Valid'!C68=0,Courses!E63&lt;&gt;"",Courses!F63&gt;0,Courses!AB63&gt;0),Courses!F63*Courses!AB63,0)</f>
        <v>0</v>
      </c>
      <c r="U56" s="102">
        <f>IF(AND('Courses Valid'!C68=0,Courses!G63&lt;&gt;"",Courses!H63&gt;0,Courses!AB63&gt;0),Courses!H63*Courses!AB63,0)</f>
        <v>0</v>
      </c>
      <c r="V56" s="247">
        <f>IF(AND('Courses Valid'!C68=0,Courses!I63&lt;&gt;"",Courses!J63&gt;0,Courses!AB63&gt;0),Courses!J63*Courses!AB63,0)</f>
        <v>0</v>
      </c>
      <c r="W56" s="102"/>
    </row>
    <row r="57" spans="2:23" x14ac:dyDescent="0.2">
      <c r="B57" s="714" t="str">
        <f>IF(Courses!B64&lt;&gt;"",CONCATENATE(Courses!E64,"/",Courses!M64,"/",Courses!K64),"")</f>
        <v/>
      </c>
      <c r="C57" s="1322" t="str">
        <f>IF(AND(Courses!B64&lt;&gt;"",Courses!G64&lt;&gt;""),CONCATENATE(Courses!G64,"/",Courses!M64,"/",Courses!K64),"")</f>
        <v/>
      </c>
      <c r="D57" s="715" t="str">
        <f>IF(AND(Courses!B64&lt;&gt;"",Courses!I64&lt;&gt;""),CONCATENATE(Courses!I64,"/",Courses!M64,"/",Courses!K64),"")</f>
        <v/>
      </c>
      <c r="E57" s="1312">
        <f>IF(AND('Courses Valid'!C69=0,Courses!E64&lt;&gt;"",Courses!F64&gt;0,SUM(Courses!N64,Courses!O64)&gt;0),Courses!F64*SUM(Courses!N64,Courses!O64),0)</f>
        <v>0</v>
      </c>
      <c r="F57" s="102">
        <f>IF(AND('Courses Valid'!C69=0,Courses!G64&lt;&gt;"",Courses!H64&gt;0,SUM(Courses!N64,Courses!O64)&gt;0),Courses!H64*SUM(Courses!N64,Courses!O64),0)</f>
        <v>0</v>
      </c>
      <c r="G57" s="245">
        <f>IF(AND('Courses Valid'!C69=0,Courses!I64&lt;&gt;"",Courses!J64&gt;0,SUM(Courses!N64,Courses!O64)&gt;0),Courses!J64*SUM(Courses!N64,Courses!O64),0)</f>
        <v>0</v>
      </c>
      <c r="H57" s="1312">
        <f>IF(AND('Courses Valid'!C69=0,Courses!E64&lt;&gt;"",Courses!F64&gt;0,SUM(Courses!P64,Courses!Q64)&gt;0),Courses!F64*SUM(Courses!P64,Courses!Q64),0)</f>
        <v>0</v>
      </c>
      <c r="I57" s="102">
        <f>IF(AND('Courses Valid'!C69=0,Courses!G64&lt;&gt;"",Courses!H64&gt;0,SUM(Courses!P64,Courses!Q64)&gt;0),Courses!H64*SUM(Courses!P64,Courses!Q64),0)</f>
        <v>0</v>
      </c>
      <c r="J57" s="245">
        <f>IF(AND('Courses Valid'!C69=0,Courses!I64&lt;&gt;"",Courses!J64&gt;0,SUM(Courses!P64,Courses!Q64)&gt;0),Courses!J64*SUM(Courses!P64,Courses!Q64),0)</f>
        <v>0</v>
      </c>
      <c r="K57" s="1312">
        <f>IF(AND('Courses Valid'!C69=0,Courses!E64&lt;&gt;"",Courses!F64&gt;0,Courses!R64&gt;0),Courses!F64*Courses!R64,0)</f>
        <v>0</v>
      </c>
      <c r="L57" s="102">
        <f>IF(AND('Courses Valid'!C69=0,Courses!G64&lt;&gt;"",Courses!H64&gt;0,Courses!R64&gt;0),Courses!H64*Courses!R64,0)</f>
        <v>0</v>
      </c>
      <c r="M57" s="245">
        <f>IF(AND('Courses Valid'!C69=0,Courses!I64&lt;&gt;"",Courses!J64&gt;0,Courses!R64&gt;0),Courses!J64*Courses!R64,0)</f>
        <v>0</v>
      </c>
      <c r="N57" s="246">
        <f>IF(AND('Courses Valid'!C69=0,Courses!E64&lt;&gt;"",Courses!F64&gt;0,SUM(Courses!X64,Courses!Y64)&gt;0),Courses!F64*SUM(Courses!X64,Courses!Y64),0)</f>
        <v>0</v>
      </c>
      <c r="O57" s="246">
        <f>IF(AND('Courses Valid'!C69=0,Courses!G64&lt;&gt;"",Courses!H64&gt;0,SUM(Courses!X64,Courses!Y64)&gt;0),Courses!H64*SUM(Courses!X64,Courses!Y64),0)</f>
        <v>0</v>
      </c>
      <c r="P57" s="246">
        <f>IF(AND('Courses Valid'!C69=0,Courses!I64&lt;&gt;"",Courses!J64&gt;0,SUM(Courses!X64,Courses!Y64)&gt;0),Courses!J64*SUM(Courses!X64,Courses!Y64),0)</f>
        <v>0</v>
      </c>
      <c r="Q57" s="1312">
        <f>IF(AND('Courses Valid'!C69=0,Courses!E64&lt;&gt;"",Courses!F64&gt;0,SUM(Courses!Z64,Courses!AA64)&gt;0),Courses!F64*SUM(Courses!Z64,Courses!AA64),0)</f>
        <v>0</v>
      </c>
      <c r="R57" s="102">
        <f>IF(AND('Courses Valid'!C69=0,Courses!G64&lt;&gt;"",Courses!H64&gt;0,SUM(Courses!Z64,Courses!AA64)&gt;0),Courses!H64*SUM(Courses!Z64,Courses!AA64),0)</f>
        <v>0</v>
      </c>
      <c r="S57" s="245">
        <f>IF(AND('Courses Valid'!C69=0,Courses!I64&lt;&gt;"",Courses!J64&gt;0,SUM(Courses!Z64,Courses!AA64)&gt;0),Courses!J64*SUM(Courses!Z64,Courses!AA64),0)</f>
        <v>0</v>
      </c>
      <c r="T57" s="102">
        <f>IF(AND('Courses Valid'!C69=0,Courses!E64&lt;&gt;"",Courses!F64&gt;0,Courses!AB64&gt;0),Courses!F64*Courses!AB64,0)</f>
        <v>0</v>
      </c>
      <c r="U57" s="102">
        <f>IF(AND('Courses Valid'!C69=0,Courses!G64&lt;&gt;"",Courses!H64&gt;0,Courses!AB64&gt;0),Courses!H64*Courses!AB64,0)</f>
        <v>0</v>
      </c>
      <c r="V57" s="247">
        <f>IF(AND('Courses Valid'!C69=0,Courses!I64&lt;&gt;"",Courses!J64&gt;0,Courses!AB64&gt;0),Courses!J64*Courses!AB64,0)</f>
        <v>0</v>
      </c>
      <c r="W57" s="102"/>
    </row>
    <row r="58" spans="2:23" x14ac:dyDescent="0.2">
      <c r="B58" s="714" t="str">
        <f>IF(Courses!B65&lt;&gt;"",CONCATENATE(Courses!E65,"/",Courses!M65,"/",Courses!K65),"")</f>
        <v/>
      </c>
      <c r="C58" s="1322" t="str">
        <f>IF(AND(Courses!B65&lt;&gt;"",Courses!G65&lt;&gt;""),CONCATENATE(Courses!G65,"/",Courses!M65,"/",Courses!K65),"")</f>
        <v/>
      </c>
      <c r="D58" s="715" t="str">
        <f>IF(AND(Courses!B65&lt;&gt;"",Courses!I65&lt;&gt;""),CONCATENATE(Courses!I65,"/",Courses!M65,"/",Courses!K65),"")</f>
        <v/>
      </c>
      <c r="E58" s="1312">
        <f>IF(AND('Courses Valid'!C70=0,Courses!E65&lt;&gt;"",Courses!F65&gt;0,SUM(Courses!N65,Courses!O65)&gt;0),Courses!F65*SUM(Courses!N65,Courses!O65),0)</f>
        <v>0</v>
      </c>
      <c r="F58" s="102">
        <f>IF(AND('Courses Valid'!C70=0,Courses!G65&lt;&gt;"",Courses!H65&gt;0,SUM(Courses!N65,Courses!O65)&gt;0),Courses!H65*SUM(Courses!N65,Courses!O65),0)</f>
        <v>0</v>
      </c>
      <c r="G58" s="245">
        <f>IF(AND('Courses Valid'!C70=0,Courses!I65&lt;&gt;"",Courses!J65&gt;0,SUM(Courses!N65,Courses!O65)&gt;0),Courses!J65*SUM(Courses!N65,Courses!O65),0)</f>
        <v>0</v>
      </c>
      <c r="H58" s="1312">
        <f>IF(AND('Courses Valid'!C70=0,Courses!E65&lt;&gt;"",Courses!F65&gt;0,SUM(Courses!P65,Courses!Q65)&gt;0),Courses!F65*SUM(Courses!P65,Courses!Q65),0)</f>
        <v>0</v>
      </c>
      <c r="I58" s="102">
        <f>IF(AND('Courses Valid'!C70=0,Courses!G65&lt;&gt;"",Courses!H65&gt;0,SUM(Courses!P65,Courses!Q65)&gt;0),Courses!H65*SUM(Courses!P65,Courses!Q65),0)</f>
        <v>0</v>
      </c>
      <c r="J58" s="245">
        <f>IF(AND('Courses Valid'!C70=0,Courses!I65&lt;&gt;"",Courses!J65&gt;0,SUM(Courses!P65,Courses!Q65)&gt;0),Courses!J65*SUM(Courses!P65,Courses!Q65),0)</f>
        <v>0</v>
      </c>
      <c r="K58" s="1312">
        <f>IF(AND('Courses Valid'!C70=0,Courses!E65&lt;&gt;"",Courses!F65&gt;0,Courses!R65&gt;0),Courses!F65*Courses!R65,0)</f>
        <v>0</v>
      </c>
      <c r="L58" s="102">
        <f>IF(AND('Courses Valid'!C70=0,Courses!G65&lt;&gt;"",Courses!H65&gt;0,Courses!R65&gt;0),Courses!H65*Courses!R65,0)</f>
        <v>0</v>
      </c>
      <c r="M58" s="245">
        <f>IF(AND('Courses Valid'!C70=0,Courses!I65&lt;&gt;"",Courses!J65&gt;0,Courses!R65&gt;0),Courses!J65*Courses!R65,0)</f>
        <v>0</v>
      </c>
      <c r="N58" s="246">
        <f>IF(AND('Courses Valid'!C70=0,Courses!E65&lt;&gt;"",Courses!F65&gt;0,SUM(Courses!X65,Courses!Y65)&gt;0),Courses!F65*SUM(Courses!X65,Courses!Y65),0)</f>
        <v>0</v>
      </c>
      <c r="O58" s="246">
        <f>IF(AND('Courses Valid'!C70=0,Courses!G65&lt;&gt;"",Courses!H65&gt;0,SUM(Courses!X65,Courses!Y65)&gt;0),Courses!H65*SUM(Courses!X65,Courses!Y65),0)</f>
        <v>0</v>
      </c>
      <c r="P58" s="246">
        <f>IF(AND('Courses Valid'!C70=0,Courses!I65&lt;&gt;"",Courses!J65&gt;0,SUM(Courses!X65,Courses!Y65)&gt;0),Courses!J65*SUM(Courses!X65,Courses!Y65),0)</f>
        <v>0</v>
      </c>
      <c r="Q58" s="1312">
        <f>IF(AND('Courses Valid'!C70=0,Courses!E65&lt;&gt;"",Courses!F65&gt;0,SUM(Courses!Z65,Courses!AA65)&gt;0),Courses!F65*SUM(Courses!Z65,Courses!AA65),0)</f>
        <v>0</v>
      </c>
      <c r="R58" s="102">
        <f>IF(AND('Courses Valid'!C70=0,Courses!G65&lt;&gt;"",Courses!H65&gt;0,SUM(Courses!Z65,Courses!AA65)&gt;0),Courses!H65*SUM(Courses!Z65,Courses!AA65),0)</f>
        <v>0</v>
      </c>
      <c r="S58" s="245">
        <f>IF(AND('Courses Valid'!C70=0,Courses!I65&lt;&gt;"",Courses!J65&gt;0,SUM(Courses!Z65,Courses!AA65)&gt;0),Courses!J65*SUM(Courses!Z65,Courses!AA65),0)</f>
        <v>0</v>
      </c>
      <c r="T58" s="102">
        <f>IF(AND('Courses Valid'!C70=0,Courses!E65&lt;&gt;"",Courses!F65&gt;0,Courses!AB65&gt;0),Courses!F65*Courses!AB65,0)</f>
        <v>0</v>
      </c>
      <c r="U58" s="102">
        <f>IF(AND('Courses Valid'!C70=0,Courses!G65&lt;&gt;"",Courses!H65&gt;0,Courses!AB65&gt;0),Courses!H65*Courses!AB65,0)</f>
        <v>0</v>
      </c>
      <c r="V58" s="247">
        <f>IF(AND('Courses Valid'!C70=0,Courses!I65&lt;&gt;"",Courses!J65&gt;0,Courses!AB65&gt;0),Courses!J65*Courses!AB65,0)</f>
        <v>0</v>
      </c>
      <c r="W58" s="102"/>
    </row>
    <row r="59" spans="2:23" x14ac:dyDescent="0.2">
      <c r="B59" s="714" t="str">
        <f>IF(Courses!B66&lt;&gt;"",CONCATENATE(Courses!E66,"/",Courses!M66,"/",Courses!K66),"")</f>
        <v/>
      </c>
      <c r="C59" s="1322" t="str">
        <f>IF(AND(Courses!B66&lt;&gt;"",Courses!G66&lt;&gt;""),CONCATENATE(Courses!G66,"/",Courses!M66,"/",Courses!K66),"")</f>
        <v/>
      </c>
      <c r="D59" s="715" t="str">
        <f>IF(AND(Courses!B66&lt;&gt;"",Courses!I66&lt;&gt;""),CONCATENATE(Courses!I66,"/",Courses!M66,"/",Courses!K66),"")</f>
        <v/>
      </c>
      <c r="E59" s="1312">
        <f>IF(AND('Courses Valid'!C71=0,Courses!E66&lt;&gt;"",Courses!F66&gt;0,SUM(Courses!N66,Courses!O66)&gt;0),Courses!F66*SUM(Courses!N66,Courses!O66),0)</f>
        <v>0</v>
      </c>
      <c r="F59" s="102">
        <f>IF(AND('Courses Valid'!C71=0,Courses!G66&lt;&gt;"",Courses!H66&gt;0,SUM(Courses!N66,Courses!O66)&gt;0),Courses!H66*SUM(Courses!N66,Courses!O66),0)</f>
        <v>0</v>
      </c>
      <c r="G59" s="245">
        <f>IF(AND('Courses Valid'!C71=0,Courses!I66&lt;&gt;"",Courses!J66&gt;0,SUM(Courses!N66,Courses!O66)&gt;0),Courses!J66*SUM(Courses!N66,Courses!O66),0)</f>
        <v>0</v>
      </c>
      <c r="H59" s="1312">
        <f>IF(AND('Courses Valid'!C71=0,Courses!E66&lt;&gt;"",Courses!F66&gt;0,SUM(Courses!P66,Courses!Q66)&gt;0),Courses!F66*SUM(Courses!P66,Courses!Q66),0)</f>
        <v>0</v>
      </c>
      <c r="I59" s="102">
        <f>IF(AND('Courses Valid'!C71=0,Courses!G66&lt;&gt;"",Courses!H66&gt;0,SUM(Courses!P66,Courses!Q66)&gt;0),Courses!H66*SUM(Courses!P66,Courses!Q66),0)</f>
        <v>0</v>
      </c>
      <c r="J59" s="245">
        <f>IF(AND('Courses Valid'!C71=0,Courses!I66&lt;&gt;"",Courses!J66&gt;0,SUM(Courses!P66,Courses!Q66)&gt;0),Courses!J66*SUM(Courses!P66,Courses!Q66),0)</f>
        <v>0</v>
      </c>
      <c r="K59" s="1312">
        <f>IF(AND('Courses Valid'!C71=0,Courses!E66&lt;&gt;"",Courses!F66&gt;0,Courses!R66&gt;0),Courses!F66*Courses!R66,0)</f>
        <v>0</v>
      </c>
      <c r="L59" s="102">
        <f>IF(AND('Courses Valid'!C71=0,Courses!G66&lt;&gt;"",Courses!H66&gt;0,Courses!R66&gt;0),Courses!H66*Courses!R66,0)</f>
        <v>0</v>
      </c>
      <c r="M59" s="245">
        <f>IF(AND('Courses Valid'!C71=0,Courses!I66&lt;&gt;"",Courses!J66&gt;0,Courses!R66&gt;0),Courses!J66*Courses!R66,0)</f>
        <v>0</v>
      </c>
      <c r="N59" s="246">
        <f>IF(AND('Courses Valid'!C71=0,Courses!E66&lt;&gt;"",Courses!F66&gt;0,SUM(Courses!X66,Courses!Y66)&gt;0),Courses!F66*SUM(Courses!X66,Courses!Y66),0)</f>
        <v>0</v>
      </c>
      <c r="O59" s="246">
        <f>IF(AND('Courses Valid'!C71=0,Courses!G66&lt;&gt;"",Courses!H66&gt;0,SUM(Courses!X66,Courses!Y66)&gt;0),Courses!H66*SUM(Courses!X66,Courses!Y66),0)</f>
        <v>0</v>
      </c>
      <c r="P59" s="246">
        <f>IF(AND('Courses Valid'!C71=0,Courses!I66&lt;&gt;"",Courses!J66&gt;0,SUM(Courses!X66,Courses!Y66)&gt;0),Courses!J66*SUM(Courses!X66,Courses!Y66),0)</f>
        <v>0</v>
      </c>
      <c r="Q59" s="1312">
        <f>IF(AND('Courses Valid'!C71=0,Courses!E66&lt;&gt;"",Courses!F66&gt;0,SUM(Courses!Z66,Courses!AA66)&gt;0),Courses!F66*SUM(Courses!Z66,Courses!AA66),0)</f>
        <v>0</v>
      </c>
      <c r="R59" s="102">
        <f>IF(AND('Courses Valid'!C71=0,Courses!G66&lt;&gt;"",Courses!H66&gt;0,SUM(Courses!Z66,Courses!AA66)&gt;0),Courses!H66*SUM(Courses!Z66,Courses!AA66),0)</f>
        <v>0</v>
      </c>
      <c r="S59" s="245">
        <f>IF(AND('Courses Valid'!C71=0,Courses!I66&lt;&gt;"",Courses!J66&gt;0,SUM(Courses!Z66,Courses!AA66)&gt;0),Courses!J66*SUM(Courses!Z66,Courses!AA66),0)</f>
        <v>0</v>
      </c>
      <c r="T59" s="102">
        <f>IF(AND('Courses Valid'!C71=0,Courses!E66&lt;&gt;"",Courses!F66&gt;0,Courses!AB66&gt;0),Courses!F66*Courses!AB66,0)</f>
        <v>0</v>
      </c>
      <c r="U59" s="102">
        <f>IF(AND('Courses Valid'!C71=0,Courses!G66&lt;&gt;"",Courses!H66&gt;0,Courses!AB66&gt;0),Courses!H66*Courses!AB66,0)</f>
        <v>0</v>
      </c>
      <c r="V59" s="247">
        <f>IF(AND('Courses Valid'!C71=0,Courses!I66&lt;&gt;"",Courses!J66&gt;0,Courses!AB66&gt;0),Courses!J66*Courses!AB66,0)</f>
        <v>0</v>
      </c>
      <c r="W59" s="102"/>
    </row>
    <row r="60" spans="2:23" x14ac:dyDescent="0.2">
      <c r="B60" s="714" t="str">
        <f>IF(Courses!B67&lt;&gt;"",CONCATENATE(Courses!E67,"/",Courses!M67,"/",Courses!K67),"")</f>
        <v/>
      </c>
      <c r="C60" s="1322" t="str">
        <f>IF(AND(Courses!B67&lt;&gt;"",Courses!G67&lt;&gt;""),CONCATENATE(Courses!G67,"/",Courses!M67,"/",Courses!K67),"")</f>
        <v/>
      </c>
      <c r="D60" s="715" t="str">
        <f>IF(AND(Courses!B67&lt;&gt;"",Courses!I67&lt;&gt;""),CONCATENATE(Courses!I67,"/",Courses!M67,"/",Courses!K67),"")</f>
        <v/>
      </c>
      <c r="E60" s="1312">
        <f>IF(AND('Courses Valid'!C72=0,Courses!E67&lt;&gt;"",Courses!F67&gt;0,SUM(Courses!N67,Courses!O67)&gt;0),Courses!F67*SUM(Courses!N67,Courses!O67),0)</f>
        <v>0</v>
      </c>
      <c r="F60" s="102">
        <f>IF(AND('Courses Valid'!C72=0,Courses!G67&lt;&gt;"",Courses!H67&gt;0,SUM(Courses!N67,Courses!O67)&gt;0),Courses!H67*SUM(Courses!N67,Courses!O67),0)</f>
        <v>0</v>
      </c>
      <c r="G60" s="245">
        <f>IF(AND('Courses Valid'!C72=0,Courses!I67&lt;&gt;"",Courses!J67&gt;0,SUM(Courses!N67,Courses!O67)&gt;0),Courses!J67*SUM(Courses!N67,Courses!O67),0)</f>
        <v>0</v>
      </c>
      <c r="H60" s="1312">
        <f>IF(AND('Courses Valid'!C72=0,Courses!E67&lt;&gt;"",Courses!F67&gt;0,SUM(Courses!P67,Courses!Q67)&gt;0),Courses!F67*SUM(Courses!P67,Courses!Q67),0)</f>
        <v>0</v>
      </c>
      <c r="I60" s="102">
        <f>IF(AND('Courses Valid'!C72=0,Courses!G67&lt;&gt;"",Courses!H67&gt;0,SUM(Courses!P67,Courses!Q67)&gt;0),Courses!H67*SUM(Courses!P67,Courses!Q67),0)</f>
        <v>0</v>
      </c>
      <c r="J60" s="245">
        <f>IF(AND('Courses Valid'!C72=0,Courses!I67&lt;&gt;"",Courses!J67&gt;0,SUM(Courses!P67,Courses!Q67)&gt;0),Courses!J67*SUM(Courses!P67,Courses!Q67),0)</f>
        <v>0</v>
      </c>
      <c r="K60" s="1312">
        <f>IF(AND('Courses Valid'!C72=0,Courses!E67&lt;&gt;"",Courses!F67&gt;0,Courses!R67&gt;0),Courses!F67*Courses!R67,0)</f>
        <v>0</v>
      </c>
      <c r="L60" s="102">
        <f>IF(AND('Courses Valid'!C72=0,Courses!G67&lt;&gt;"",Courses!H67&gt;0,Courses!R67&gt;0),Courses!H67*Courses!R67,0)</f>
        <v>0</v>
      </c>
      <c r="M60" s="245">
        <f>IF(AND('Courses Valid'!C72=0,Courses!I67&lt;&gt;"",Courses!J67&gt;0,Courses!R67&gt;0),Courses!J67*Courses!R67,0)</f>
        <v>0</v>
      </c>
      <c r="N60" s="246">
        <f>IF(AND('Courses Valid'!C72=0,Courses!E67&lt;&gt;"",Courses!F67&gt;0,SUM(Courses!X67,Courses!Y67)&gt;0),Courses!F67*SUM(Courses!X67,Courses!Y67),0)</f>
        <v>0</v>
      </c>
      <c r="O60" s="246">
        <f>IF(AND('Courses Valid'!C72=0,Courses!G67&lt;&gt;"",Courses!H67&gt;0,SUM(Courses!X67,Courses!Y67)&gt;0),Courses!H67*SUM(Courses!X67,Courses!Y67),0)</f>
        <v>0</v>
      </c>
      <c r="P60" s="246">
        <f>IF(AND('Courses Valid'!C72=0,Courses!I67&lt;&gt;"",Courses!J67&gt;0,SUM(Courses!X67,Courses!Y67)&gt;0),Courses!J67*SUM(Courses!X67,Courses!Y67),0)</f>
        <v>0</v>
      </c>
      <c r="Q60" s="1312">
        <f>IF(AND('Courses Valid'!C72=0,Courses!E67&lt;&gt;"",Courses!F67&gt;0,SUM(Courses!Z67,Courses!AA67)&gt;0),Courses!F67*SUM(Courses!Z67,Courses!AA67),0)</f>
        <v>0</v>
      </c>
      <c r="R60" s="102">
        <f>IF(AND('Courses Valid'!C72=0,Courses!G67&lt;&gt;"",Courses!H67&gt;0,SUM(Courses!Z67,Courses!AA67)&gt;0),Courses!H67*SUM(Courses!Z67,Courses!AA67),0)</f>
        <v>0</v>
      </c>
      <c r="S60" s="245">
        <f>IF(AND('Courses Valid'!C72=0,Courses!I67&lt;&gt;"",Courses!J67&gt;0,SUM(Courses!Z67,Courses!AA67)&gt;0),Courses!J67*SUM(Courses!Z67,Courses!AA67),0)</f>
        <v>0</v>
      </c>
      <c r="T60" s="102">
        <f>IF(AND('Courses Valid'!C72=0,Courses!E67&lt;&gt;"",Courses!F67&gt;0,Courses!AB67&gt;0),Courses!F67*Courses!AB67,0)</f>
        <v>0</v>
      </c>
      <c r="U60" s="102">
        <f>IF(AND('Courses Valid'!C72=0,Courses!G67&lt;&gt;"",Courses!H67&gt;0,Courses!AB67&gt;0),Courses!H67*Courses!AB67,0)</f>
        <v>0</v>
      </c>
      <c r="V60" s="247">
        <f>IF(AND('Courses Valid'!C72=0,Courses!I67&lt;&gt;"",Courses!J67&gt;0,Courses!AB67&gt;0),Courses!J67*Courses!AB67,0)</f>
        <v>0</v>
      </c>
      <c r="W60" s="102"/>
    </row>
    <row r="61" spans="2:23" x14ac:dyDescent="0.2">
      <c r="B61" s="714" t="str">
        <f>IF(Courses!B68&lt;&gt;"",CONCATENATE(Courses!E68,"/",Courses!M68,"/",Courses!K68),"")</f>
        <v/>
      </c>
      <c r="C61" s="1322" t="str">
        <f>IF(AND(Courses!B68&lt;&gt;"",Courses!G68&lt;&gt;""),CONCATENATE(Courses!G68,"/",Courses!M68,"/",Courses!K68),"")</f>
        <v/>
      </c>
      <c r="D61" s="715" t="str">
        <f>IF(AND(Courses!B68&lt;&gt;"",Courses!I68&lt;&gt;""),CONCATENATE(Courses!I68,"/",Courses!M68,"/",Courses!K68),"")</f>
        <v/>
      </c>
      <c r="E61" s="1312">
        <f>IF(AND('Courses Valid'!C73=0,Courses!E68&lt;&gt;"",Courses!F68&gt;0,SUM(Courses!N68,Courses!O68)&gt;0),Courses!F68*SUM(Courses!N68,Courses!O68),0)</f>
        <v>0</v>
      </c>
      <c r="F61" s="102">
        <f>IF(AND('Courses Valid'!C73=0,Courses!G68&lt;&gt;"",Courses!H68&gt;0,SUM(Courses!N68,Courses!O68)&gt;0),Courses!H68*SUM(Courses!N68,Courses!O68),0)</f>
        <v>0</v>
      </c>
      <c r="G61" s="245">
        <f>IF(AND('Courses Valid'!C73=0,Courses!I68&lt;&gt;"",Courses!J68&gt;0,SUM(Courses!N68,Courses!O68)&gt;0),Courses!J68*SUM(Courses!N68,Courses!O68),0)</f>
        <v>0</v>
      </c>
      <c r="H61" s="1312">
        <f>IF(AND('Courses Valid'!C73=0,Courses!E68&lt;&gt;"",Courses!F68&gt;0,SUM(Courses!P68,Courses!Q68)&gt;0),Courses!F68*SUM(Courses!P68,Courses!Q68),0)</f>
        <v>0</v>
      </c>
      <c r="I61" s="102">
        <f>IF(AND('Courses Valid'!C73=0,Courses!G68&lt;&gt;"",Courses!H68&gt;0,SUM(Courses!P68,Courses!Q68)&gt;0),Courses!H68*SUM(Courses!P68,Courses!Q68),0)</f>
        <v>0</v>
      </c>
      <c r="J61" s="245">
        <f>IF(AND('Courses Valid'!C73=0,Courses!I68&lt;&gt;"",Courses!J68&gt;0,SUM(Courses!P68,Courses!Q68)&gt;0),Courses!J68*SUM(Courses!P68,Courses!Q68),0)</f>
        <v>0</v>
      </c>
      <c r="K61" s="1312">
        <f>IF(AND('Courses Valid'!C73=0,Courses!E68&lt;&gt;"",Courses!F68&gt;0,Courses!R68&gt;0),Courses!F68*Courses!R68,0)</f>
        <v>0</v>
      </c>
      <c r="L61" s="102">
        <f>IF(AND('Courses Valid'!C73=0,Courses!G68&lt;&gt;"",Courses!H68&gt;0,Courses!R68&gt;0),Courses!H68*Courses!R68,0)</f>
        <v>0</v>
      </c>
      <c r="M61" s="245">
        <f>IF(AND('Courses Valid'!C73=0,Courses!I68&lt;&gt;"",Courses!J68&gt;0,Courses!R68&gt;0),Courses!J68*Courses!R68,0)</f>
        <v>0</v>
      </c>
      <c r="N61" s="246">
        <f>IF(AND('Courses Valid'!C73=0,Courses!E68&lt;&gt;"",Courses!F68&gt;0,SUM(Courses!X68,Courses!Y68)&gt;0),Courses!F68*SUM(Courses!X68,Courses!Y68),0)</f>
        <v>0</v>
      </c>
      <c r="O61" s="246">
        <f>IF(AND('Courses Valid'!C73=0,Courses!G68&lt;&gt;"",Courses!H68&gt;0,SUM(Courses!X68,Courses!Y68)&gt;0),Courses!H68*SUM(Courses!X68,Courses!Y68),0)</f>
        <v>0</v>
      </c>
      <c r="P61" s="246">
        <f>IF(AND('Courses Valid'!C73=0,Courses!I68&lt;&gt;"",Courses!J68&gt;0,SUM(Courses!X68,Courses!Y68)&gt;0),Courses!J68*SUM(Courses!X68,Courses!Y68),0)</f>
        <v>0</v>
      </c>
      <c r="Q61" s="1312">
        <f>IF(AND('Courses Valid'!C73=0,Courses!E68&lt;&gt;"",Courses!F68&gt;0,SUM(Courses!Z68,Courses!AA68)&gt;0),Courses!F68*SUM(Courses!Z68,Courses!AA68),0)</f>
        <v>0</v>
      </c>
      <c r="R61" s="102">
        <f>IF(AND('Courses Valid'!C73=0,Courses!G68&lt;&gt;"",Courses!H68&gt;0,SUM(Courses!Z68,Courses!AA68)&gt;0),Courses!H68*SUM(Courses!Z68,Courses!AA68),0)</f>
        <v>0</v>
      </c>
      <c r="S61" s="245">
        <f>IF(AND('Courses Valid'!C73=0,Courses!I68&lt;&gt;"",Courses!J68&gt;0,SUM(Courses!Z68,Courses!AA68)&gt;0),Courses!J68*SUM(Courses!Z68,Courses!AA68),0)</f>
        <v>0</v>
      </c>
      <c r="T61" s="102">
        <f>IF(AND('Courses Valid'!C73=0,Courses!E68&lt;&gt;"",Courses!F68&gt;0,Courses!AB68&gt;0),Courses!F68*Courses!AB68,0)</f>
        <v>0</v>
      </c>
      <c r="U61" s="102">
        <f>IF(AND('Courses Valid'!C73=0,Courses!G68&lt;&gt;"",Courses!H68&gt;0,Courses!AB68&gt;0),Courses!H68*Courses!AB68,0)</f>
        <v>0</v>
      </c>
      <c r="V61" s="247">
        <f>IF(AND('Courses Valid'!C73=0,Courses!I68&lt;&gt;"",Courses!J68&gt;0,Courses!AB68&gt;0),Courses!J68*Courses!AB68,0)</f>
        <v>0</v>
      </c>
      <c r="W61" s="102"/>
    </row>
    <row r="62" spans="2:23" x14ac:dyDescent="0.2">
      <c r="B62" s="714" t="str">
        <f>IF(Courses!B69&lt;&gt;"",CONCATENATE(Courses!E69,"/",Courses!M69,"/",Courses!K69),"")</f>
        <v/>
      </c>
      <c r="C62" s="1322" t="str">
        <f>IF(AND(Courses!B69&lt;&gt;"",Courses!G69&lt;&gt;""),CONCATENATE(Courses!G69,"/",Courses!M69,"/",Courses!K69),"")</f>
        <v/>
      </c>
      <c r="D62" s="715" t="str">
        <f>IF(AND(Courses!B69&lt;&gt;"",Courses!I69&lt;&gt;""),CONCATENATE(Courses!I69,"/",Courses!M69,"/",Courses!K69),"")</f>
        <v/>
      </c>
      <c r="E62" s="1312">
        <f>IF(AND('Courses Valid'!C74=0,Courses!E69&lt;&gt;"",Courses!F69&gt;0,SUM(Courses!N69,Courses!O69)&gt;0),Courses!F69*SUM(Courses!N69,Courses!O69),0)</f>
        <v>0</v>
      </c>
      <c r="F62" s="102">
        <f>IF(AND('Courses Valid'!C74=0,Courses!G69&lt;&gt;"",Courses!H69&gt;0,SUM(Courses!N69,Courses!O69)&gt;0),Courses!H69*SUM(Courses!N69,Courses!O69),0)</f>
        <v>0</v>
      </c>
      <c r="G62" s="245">
        <f>IF(AND('Courses Valid'!C74=0,Courses!I69&lt;&gt;"",Courses!J69&gt;0,SUM(Courses!N69,Courses!O69)&gt;0),Courses!J69*SUM(Courses!N69,Courses!O69),0)</f>
        <v>0</v>
      </c>
      <c r="H62" s="1312">
        <f>IF(AND('Courses Valid'!C74=0,Courses!E69&lt;&gt;"",Courses!F69&gt;0,SUM(Courses!P69,Courses!Q69)&gt;0),Courses!F69*SUM(Courses!P69,Courses!Q69),0)</f>
        <v>0</v>
      </c>
      <c r="I62" s="102">
        <f>IF(AND('Courses Valid'!C74=0,Courses!G69&lt;&gt;"",Courses!H69&gt;0,SUM(Courses!P69,Courses!Q69)&gt;0),Courses!H69*SUM(Courses!P69,Courses!Q69),0)</f>
        <v>0</v>
      </c>
      <c r="J62" s="245">
        <f>IF(AND('Courses Valid'!C74=0,Courses!I69&lt;&gt;"",Courses!J69&gt;0,SUM(Courses!P69,Courses!Q69)&gt;0),Courses!J69*SUM(Courses!P69,Courses!Q69),0)</f>
        <v>0</v>
      </c>
      <c r="K62" s="1312">
        <f>IF(AND('Courses Valid'!C74=0,Courses!E69&lt;&gt;"",Courses!F69&gt;0,Courses!R69&gt;0),Courses!F69*Courses!R69,0)</f>
        <v>0</v>
      </c>
      <c r="L62" s="102">
        <f>IF(AND('Courses Valid'!C74=0,Courses!G69&lt;&gt;"",Courses!H69&gt;0,Courses!R69&gt;0),Courses!H69*Courses!R69,0)</f>
        <v>0</v>
      </c>
      <c r="M62" s="245">
        <f>IF(AND('Courses Valid'!C74=0,Courses!I69&lt;&gt;"",Courses!J69&gt;0,Courses!R69&gt;0),Courses!J69*Courses!R69,0)</f>
        <v>0</v>
      </c>
      <c r="N62" s="246">
        <f>IF(AND('Courses Valid'!C74=0,Courses!E69&lt;&gt;"",Courses!F69&gt;0,SUM(Courses!X69,Courses!Y69)&gt;0),Courses!F69*SUM(Courses!X69,Courses!Y69),0)</f>
        <v>0</v>
      </c>
      <c r="O62" s="246">
        <f>IF(AND('Courses Valid'!C74=0,Courses!G69&lt;&gt;"",Courses!H69&gt;0,SUM(Courses!X69,Courses!Y69)&gt;0),Courses!H69*SUM(Courses!X69,Courses!Y69),0)</f>
        <v>0</v>
      </c>
      <c r="P62" s="246">
        <f>IF(AND('Courses Valid'!C74=0,Courses!I69&lt;&gt;"",Courses!J69&gt;0,SUM(Courses!X69,Courses!Y69)&gt;0),Courses!J69*SUM(Courses!X69,Courses!Y69),0)</f>
        <v>0</v>
      </c>
      <c r="Q62" s="1312">
        <f>IF(AND('Courses Valid'!C74=0,Courses!E69&lt;&gt;"",Courses!F69&gt;0,SUM(Courses!Z69,Courses!AA69)&gt;0),Courses!F69*SUM(Courses!Z69,Courses!AA69),0)</f>
        <v>0</v>
      </c>
      <c r="R62" s="102">
        <f>IF(AND('Courses Valid'!C74=0,Courses!G69&lt;&gt;"",Courses!H69&gt;0,SUM(Courses!Z69,Courses!AA69)&gt;0),Courses!H69*SUM(Courses!Z69,Courses!AA69),0)</f>
        <v>0</v>
      </c>
      <c r="S62" s="245">
        <f>IF(AND('Courses Valid'!C74=0,Courses!I69&lt;&gt;"",Courses!J69&gt;0,SUM(Courses!Z69,Courses!AA69)&gt;0),Courses!J69*SUM(Courses!Z69,Courses!AA69),0)</f>
        <v>0</v>
      </c>
      <c r="T62" s="102">
        <f>IF(AND('Courses Valid'!C74=0,Courses!E69&lt;&gt;"",Courses!F69&gt;0,Courses!AB69&gt;0),Courses!F69*Courses!AB69,0)</f>
        <v>0</v>
      </c>
      <c r="U62" s="102">
        <f>IF(AND('Courses Valid'!C74=0,Courses!G69&lt;&gt;"",Courses!H69&gt;0,Courses!AB69&gt;0),Courses!H69*Courses!AB69,0)</f>
        <v>0</v>
      </c>
      <c r="V62" s="247">
        <f>IF(AND('Courses Valid'!C74=0,Courses!I69&lt;&gt;"",Courses!J69&gt;0,Courses!AB69&gt;0),Courses!J69*Courses!AB69,0)</f>
        <v>0</v>
      </c>
      <c r="W62" s="102"/>
    </row>
    <row r="63" spans="2:23" x14ac:dyDescent="0.2">
      <c r="B63" s="714" t="str">
        <f>IF(Courses!B70&lt;&gt;"",CONCATENATE(Courses!E70,"/",Courses!M70,"/",Courses!K70),"")</f>
        <v/>
      </c>
      <c r="C63" s="1322" t="str">
        <f>IF(AND(Courses!B70&lt;&gt;"",Courses!G70&lt;&gt;""),CONCATENATE(Courses!G70,"/",Courses!M70,"/",Courses!K70),"")</f>
        <v/>
      </c>
      <c r="D63" s="715" t="str">
        <f>IF(AND(Courses!B70&lt;&gt;"",Courses!I70&lt;&gt;""),CONCATENATE(Courses!I70,"/",Courses!M70,"/",Courses!K70),"")</f>
        <v/>
      </c>
      <c r="E63" s="1312">
        <f>IF(AND('Courses Valid'!C75=0,Courses!E70&lt;&gt;"",Courses!F70&gt;0,SUM(Courses!N70,Courses!O70)&gt;0),Courses!F70*SUM(Courses!N70,Courses!O70),0)</f>
        <v>0</v>
      </c>
      <c r="F63" s="102">
        <f>IF(AND('Courses Valid'!C75=0,Courses!G70&lt;&gt;"",Courses!H70&gt;0,SUM(Courses!N70,Courses!O70)&gt;0),Courses!H70*SUM(Courses!N70,Courses!O70),0)</f>
        <v>0</v>
      </c>
      <c r="G63" s="245">
        <f>IF(AND('Courses Valid'!C75=0,Courses!I70&lt;&gt;"",Courses!J70&gt;0,SUM(Courses!N70,Courses!O70)&gt;0),Courses!J70*SUM(Courses!N70,Courses!O70),0)</f>
        <v>0</v>
      </c>
      <c r="H63" s="1312">
        <f>IF(AND('Courses Valid'!C75=0,Courses!E70&lt;&gt;"",Courses!F70&gt;0,SUM(Courses!P70,Courses!Q70)&gt;0),Courses!F70*SUM(Courses!P70,Courses!Q70),0)</f>
        <v>0</v>
      </c>
      <c r="I63" s="102">
        <f>IF(AND('Courses Valid'!C75=0,Courses!G70&lt;&gt;"",Courses!H70&gt;0,SUM(Courses!P70,Courses!Q70)&gt;0),Courses!H70*SUM(Courses!P70,Courses!Q70),0)</f>
        <v>0</v>
      </c>
      <c r="J63" s="245">
        <f>IF(AND('Courses Valid'!C75=0,Courses!I70&lt;&gt;"",Courses!J70&gt;0,SUM(Courses!P70,Courses!Q70)&gt;0),Courses!J70*SUM(Courses!P70,Courses!Q70),0)</f>
        <v>0</v>
      </c>
      <c r="K63" s="1312">
        <f>IF(AND('Courses Valid'!C75=0,Courses!E70&lt;&gt;"",Courses!F70&gt;0,Courses!R70&gt;0),Courses!F70*Courses!R70,0)</f>
        <v>0</v>
      </c>
      <c r="L63" s="102">
        <f>IF(AND('Courses Valid'!C75=0,Courses!G70&lt;&gt;"",Courses!H70&gt;0,Courses!R70&gt;0),Courses!H70*Courses!R70,0)</f>
        <v>0</v>
      </c>
      <c r="M63" s="245">
        <f>IF(AND('Courses Valid'!C75=0,Courses!I70&lt;&gt;"",Courses!J70&gt;0,Courses!R70&gt;0),Courses!J70*Courses!R70,0)</f>
        <v>0</v>
      </c>
      <c r="N63" s="246">
        <f>IF(AND('Courses Valid'!C75=0,Courses!E70&lt;&gt;"",Courses!F70&gt;0,SUM(Courses!X70,Courses!Y70)&gt;0),Courses!F70*SUM(Courses!X70,Courses!Y70),0)</f>
        <v>0</v>
      </c>
      <c r="O63" s="246">
        <f>IF(AND('Courses Valid'!C75=0,Courses!G70&lt;&gt;"",Courses!H70&gt;0,SUM(Courses!X70,Courses!Y70)&gt;0),Courses!H70*SUM(Courses!X70,Courses!Y70),0)</f>
        <v>0</v>
      </c>
      <c r="P63" s="246">
        <f>IF(AND('Courses Valid'!C75=0,Courses!I70&lt;&gt;"",Courses!J70&gt;0,SUM(Courses!X70,Courses!Y70)&gt;0),Courses!J70*SUM(Courses!X70,Courses!Y70),0)</f>
        <v>0</v>
      </c>
      <c r="Q63" s="1312">
        <f>IF(AND('Courses Valid'!C75=0,Courses!E70&lt;&gt;"",Courses!F70&gt;0,SUM(Courses!Z70,Courses!AA70)&gt;0),Courses!F70*SUM(Courses!Z70,Courses!AA70),0)</f>
        <v>0</v>
      </c>
      <c r="R63" s="102">
        <f>IF(AND('Courses Valid'!C75=0,Courses!G70&lt;&gt;"",Courses!H70&gt;0,SUM(Courses!Z70,Courses!AA70)&gt;0),Courses!H70*SUM(Courses!Z70,Courses!AA70),0)</f>
        <v>0</v>
      </c>
      <c r="S63" s="245">
        <f>IF(AND('Courses Valid'!C75=0,Courses!I70&lt;&gt;"",Courses!J70&gt;0,SUM(Courses!Z70,Courses!AA70)&gt;0),Courses!J70*SUM(Courses!Z70,Courses!AA70),0)</f>
        <v>0</v>
      </c>
      <c r="T63" s="102">
        <f>IF(AND('Courses Valid'!C75=0,Courses!E70&lt;&gt;"",Courses!F70&gt;0,Courses!AB70&gt;0),Courses!F70*Courses!AB70,0)</f>
        <v>0</v>
      </c>
      <c r="U63" s="102">
        <f>IF(AND('Courses Valid'!C75=0,Courses!G70&lt;&gt;"",Courses!H70&gt;0,Courses!AB70&gt;0),Courses!H70*Courses!AB70,0)</f>
        <v>0</v>
      </c>
      <c r="V63" s="247">
        <f>IF(AND('Courses Valid'!C75=0,Courses!I70&lt;&gt;"",Courses!J70&gt;0,Courses!AB70&gt;0),Courses!J70*Courses!AB70,0)</f>
        <v>0</v>
      </c>
      <c r="W63" s="102"/>
    </row>
    <row r="64" spans="2:23" x14ac:dyDescent="0.2">
      <c r="B64" s="714" t="str">
        <f>IF(Courses!B71&lt;&gt;"",CONCATENATE(Courses!E71,"/",Courses!M71,"/",Courses!K71),"")</f>
        <v/>
      </c>
      <c r="C64" s="1322" t="str">
        <f>IF(AND(Courses!B71&lt;&gt;"",Courses!G71&lt;&gt;""),CONCATENATE(Courses!G71,"/",Courses!M71,"/",Courses!K71),"")</f>
        <v/>
      </c>
      <c r="D64" s="715" t="str">
        <f>IF(AND(Courses!B71&lt;&gt;"",Courses!I71&lt;&gt;""),CONCATENATE(Courses!I71,"/",Courses!M71,"/",Courses!K71),"")</f>
        <v/>
      </c>
      <c r="E64" s="1312">
        <f>IF(AND('Courses Valid'!C76=0,Courses!E71&lt;&gt;"",Courses!F71&gt;0,SUM(Courses!N71,Courses!O71)&gt;0),Courses!F71*SUM(Courses!N71,Courses!O71),0)</f>
        <v>0</v>
      </c>
      <c r="F64" s="102">
        <f>IF(AND('Courses Valid'!C76=0,Courses!G71&lt;&gt;"",Courses!H71&gt;0,SUM(Courses!N71,Courses!O71)&gt;0),Courses!H71*SUM(Courses!N71,Courses!O71),0)</f>
        <v>0</v>
      </c>
      <c r="G64" s="245">
        <f>IF(AND('Courses Valid'!C76=0,Courses!I71&lt;&gt;"",Courses!J71&gt;0,SUM(Courses!N71,Courses!O71)&gt;0),Courses!J71*SUM(Courses!N71,Courses!O71),0)</f>
        <v>0</v>
      </c>
      <c r="H64" s="1312">
        <f>IF(AND('Courses Valid'!C76=0,Courses!E71&lt;&gt;"",Courses!F71&gt;0,SUM(Courses!P71,Courses!Q71)&gt;0),Courses!F71*SUM(Courses!P71,Courses!Q71),0)</f>
        <v>0</v>
      </c>
      <c r="I64" s="102">
        <f>IF(AND('Courses Valid'!C76=0,Courses!G71&lt;&gt;"",Courses!H71&gt;0,SUM(Courses!P71,Courses!Q71)&gt;0),Courses!H71*SUM(Courses!P71,Courses!Q71),0)</f>
        <v>0</v>
      </c>
      <c r="J64" s="245">
        <f>IF(AND('Courses Valid'!C76=0,Courses!I71&lt;&gt;"",Courses!J71&gt;0,SUM(Courses!P71,Courses!Q71)&gt;0),Courses!J71*SUM(Courses!P71,Courses!Q71),0)</f>
        <v>0</v>
      </c>
      <c r="K64" s="1312">
        <f>IF(AND('Courses Valid'!C76=0,Courses!E71&lt;&gt;"",Courses!F71&gt;0,Courses!R71&gt;0),Courses!F71*Courses!R71,0)</f>
        <v>0</v>
      </c>
      <c r="L64" s="102">
        <f>IF(AND('Courses Valid'!C76=0,Courses!G71&lt;&gt;"",Courses!H71&gt;0,Courses!R71&gt;0),Courses!H71*Courses!R71,0)</f>
        <v>0</v>
      </c>
      <c r="M64" s="245">
        <f>IF(AND('Courses Valid'!C76=0,Courses!I71&lt;&gt;"",Courses!J71&gt;0,Courses!R71&gt;0),Courses!J71*Courses!R71,0)</f>
        <v>0</v>
      </c>
      <c r="N64" s="246">
        <f>IF(AND('Courses Valid'!C76=0,Courses!E71&lt;&gt;"",Courses!F71&gt;0,SUM(Courses!X71,Courses!Y71)&gt;0),Courses!F71*SUM(Courses!X71,Courses!Y71),0)</f>
        <v>0</v>
      </c>
      <c r="O64" s="246">
        <f>IF(AND('Courses Valid'!C76=0,Courses!G71&lt;&gt;"",Courses!H71&gt;0,SUM(Courses!X71,Courses!Y71)&gt;0),Courses!H71*SUM(Courses!X71,Courses!Y71),0)</f>
        <v>0</v>
      </c>
      <c r="P64" s="246">
        <f>IF(AND('Courses Valid'!C76=0,Courses!I71&lt;&gt;"",Courses!J71&gt;0,SUM(Courses!X71,Courses!Y71)&gt;0),Courses!J71*SUM(Courses!X71,Courses!Y71),0)</f>
        <v>0</v>
      </c>
      <c r="Q64" s="1312">
        <f>IF(AND('Courses Valid'!C76=0,Courses!E71&lt;&gt;"",Courses!F71&gt;0,SUM(Courses!Z71,Courses!AA71)&gt;0),Courses!F71*SUM(Courses!Z71,Courses!AA71),0)</f>
        <v>0</v>
      </c>
      <c r="R64" s="102">
        <f>IF(AND('Courses Valid'!C76=0,Courses!G71&lt;&gt;"",Courses!H71&gt;0,SUM(Courses!Z71,Courses!AA71)&gt;0),Courses!H71*SUM(Courses!Z71,Courses!AA71),0)</f>
        <v>0</v>
      </c>
      <c r="S64" s="245">
        <f>IF(AND('Courses Valid'!C76=0,Courses!I71&lt;&gt;"",Courses!J71&gt;0,SUM(Courses!Z71,Courses!AA71)&gt;0),Courses!J71*SUM(Courses!Z71,Courses!AA71),0)</f>
        <v>0</v>
      </c>
      <c r="T64" s="102">
        <f>IF(AND('Courses Valid'!C76=0,Courses!E71&lt;&gt;"",Courses!F71&gt;0,Courses!AB71&gt;0),Courses!F71*Courses!AB71,0)</f>
        <v>0</v>
      </c>
      <c r="U64" s="102">
        <f>IF(AND('Courses Valid'!C76=0,Courses!G71&lt;&gt;"",Courses!H71&gt;0,Courses!AB71&gt;0),Courses!H71*Courses!AB71,0)</f>
        <v>0</v>
      </c>
      <c r="V64" s="247">
        <f>IF(AND('Courses Valid'!C76=0,Courses!I71&lt;&gt;"",Courses!J71&gt;0,Courses!AB71&gt;0),Courses!J71*Courses!AB71,0)</f>
        <v>0</v>
      </c>
      <c r="W64" s="102"/>
    </row>
    <row r="65" spans="2:23" x14ac:dyDescent="0.2">
      <c r="B65" s="714" t="str">
        <f>IF(Courses!B72&lt;&gt;"",CONCATENATE(Courses!E72,"/",Courses!M72,"/",Courses!K72),"")</f>
        <v/>
      </c>
      <c r="C65" s="1322" t="str">
        <f>IF(AND(Courses!B72&lt;&gt;"",Courses!G72&lt;&gt;""),CONCATENATE(Courses!G72,"/",Courses!M72,"/",Courses!K72),"")</f>
        <v/>
      </c>
      <c r="D65" s="715" t="str">
        <f>IF(AND(Courses!B72&lt;&gt;"",Courses!I72&lt;&gt;""),CONCATENATE(Courses!I72,"/",Courses!M72,"/",Courses!K72),"")</f>
        <v/>
      </c>
      <c r="E65" s="1312">
        <f>IF(AND('Courses Valid'!C77=0,Courses!E72&lt;&gt;"",Courses!F72&gt;0,SUM(Courses!N72,Courses!O72)&gt;0),Courses!F72*SUM(Courses!N72,Courses!O72),0)</f>
        <v>0</v>
      </c>
      <c r="F65" s="102">
        <f>IF(AND('Courses Valid'!C77=0,Courses!G72&lt;&gt;"",Courses!H72&gt;0,SUM(Courses!N72,Courses!O72)&gt;0),Courses!H72*SUM(Courses!N72,Courses!O72),0)</f>
        <v>0</v>
      </c>
      <c r="G65" s="245">
        <f>IF(AND('Courses Valid'!C77=0,Courses!I72&lt;&gt;"",Courses!J72&gt;0,SUM(Courses!N72,Courses!O72)&gt;0),Courses!J72*SUM(Courses!N72,Courses!O72),0)</f>
        <v>0</v>
      </c>
      <c r="H65" s="1312">
        <f>IF(AND('Courses Valid'!C77=0,Courses!E72&lt;&gt;"",Courses!F72&gt;0,SUM(Courses!P72,Courses!Q72)&gt;0),Courses!F72*SUM(Courses!P72,Courses!Q72),0)</f>
        <v>0</v>
      </c>
      <c r="I65" s="102">
        <f>IF(AND('Courses Valid'!C77=0,Courses!G72&lt;&gt;"",Courses!H72&gt;0,SUM(Courses!P72,Courses!Q72)&gt;0),Courses!H72*SUM(Courses!P72,Courses!Q72),0)</f>
        <v>0</v>
      </c>
      <c r="J65" s="245">
        <f>IF(AND('Courses Valid'!C77=0,Courses!I72&lt;&gt;"",Courses!J72&gt;0,SUM(Courses!P72,Courses!Q72)&gt;0),Courses!J72*SUM(Courses!P72,Courses!Q72),0)</f>
        <v>0</v>
      </c>
      <c r="K65" s="1312">
        <f>IF(AND('Courses Valid'!C77=0,Courses!E72&lt;&gt;"",Courses!F72&gt;0,Courses!R72&gt;0),Courses!F72*Courses!R72,0)</f>
        <v>0</v>
      </c>
      <c r="L65" s="102">
        <f>IF(AND('Courses Valid'!C77=0,Courses!G72&lt;&gt;"",Courses!H72&gt;0,Courses!R72&gt;0),Courses!H72*Courses!R72,0)</f>
        <v>0</v>
      </c>
      <c r="M65" s="245">
        <f>IF(AND('Courses Valid'!C77=0,Courses!I72&lt;&gt;"",Courses!J72&gt;0,Courses!R72&gt;0),Courses!J72*Courses!R72,0)</f>
        <v>0</v>
      </c>
      <c r="N65" s="246">
        <f>IF(AND('Courses Valid'!C77=0,Courses!E72&lt;&gt;"",Courses!F72&gt;0,SUM(Courses!X72,Courses!Y72)&gt;0),Courses!F72*SUM(Courses!X72,Courses!Y72),0)</f>
        <v>0</v>
      </c>
      <c r="O65" s="246">
        <f>IF(AND('Courses Valid'!C77=0,Courses!G72&lt;&gt;"",Courses!H72&gt;0,SUM(Courses!X72,Courses!Y72)&gt;0),Courses!H72*SUM(Courses!X72,Courses!Y72),0)</f>
        <v>0</v>
      </c>
      <c r="P65" s="246">
        <f>IF(AND('Courses Valid'!C77=0,Courses!I72&lt;&gt;"",Courses!J72&gt;0,SUM(Courses!X72,Courses!Y72)&gt;0),Courses!J72*SUM(Courses!X72,Courses!Y72),0)</f>
        <v>0</v>
      </c>
      <c r="Q65" s="1312">
        <f>IF(AND('Courses Valid'!C77=0,Courses!E72&lt;&gt;"",Courses!F72&gt;0,SUM(Courses!Z72,Courses!AA72)&gt;0),Courses!F72*SUM(Courses!Z72,Courses!AA72),0)</f>
        <v>0</v>
      </c>
      <c r="R65" s="102">
        <f>IF(AND('Courses Valid'!C77=0,Courses!G72&lt;&gt;"",Courses!H72&gt;0,SUM(Courses!Z72,Courses!AA72)&gt;0),Courses!H72*SUM(Courses!Z72,Courses!AA72),0)</f>
        <v>0</v>
      </c>
      <c r="S65" s="245">
        <f>IF(AND('Courses Valid'!C77=0,Courses!I72&lt;&gt;"",Courses!J72&gt;0,SUM(Courses!Z72,Courses!AA72)&gt;0),Courses!J72*SUM(Courses!Z72,Courses!AA72),0)</f>
        <v>0</v>
      </c>
      <c r="T65" s="102">
        <f>IF(AND('Courses Valid'!C77=0,Courses!E72&lt;&gt;"",Courses!F72&gt;0,Courses!AB72&gt;0),Courses!F72*Courses!AB72,0)</f>
        <v>0</v>
      </c>
      <c r="U65" s="102">
        <f>IF(AND('Courses Valid'!C77=0,Courses!G72&lt;&gt;"",Courses!H72&gt;0,Courses!AB72&gt;0),Courses!H72*Courses!AB72,0)</f>
        <v>0</v>
      </c>
      <c r="V65" s="247">
        <f>IF(AND('Courses Valid'!C77=0,Courses!I72&lt;&gt;"",Courses!J72&gt;0,Courses!AB72&gt;0),Courses!J72*Courses!AB72,0)</f>
        <v>0</v>
      </c>
      <c r="W65" s="102"/>
    </row>
    <row r="66" spans="2:23" x14ac:dyDescent="0.2">
      <c r="B66" s="714" t="str">
        <f>IF(Courses!B73&lt;&gt;"",CONCATENATE(Courses!E73,"/",Courses!M73,"/",Courses!K73),"")</f>
        <v/>
      </c>
      <c r="C66" s="1322" t="str">
        <f>IF(AND(Courses!B73&lt;&gt;"",Courses!G73&lt;&gt;""),CONCATENATE(Courses!G73,"/",Courses!M73,"/",Courses!K73),"")</f>
        <v/>
      </c>
      <c r="D66" s="715" t="str">
        <f>IF(AND(Courses!B73&lt;&gt;"",Courses!I73&lt;&gt;""),CONCATENATE(Courses!I73,"/",Courses!M73,"/",Courses!K73),"")</f>
        <v/>
      </c>
      <c r="E66" s="1312">
        <f>IF(AND('Courses Valid'!C78=0,Courses!E73&lt;&gt;"",Courses!F73&gt;0,SUM(Courses!N73,Courses!O73)&gt;0),Courses!F73*SUM(Courses!N73,Courses!O73),0)</f>
        <v>0</v>
      </c>
      <c r="F66" s="102">
        <f>IF(AND('Courses Valid'!C78=0,Courses!G73&lt;&gt;"",Courses!H73&gt;0,SUM(Courses!N73,Courses!O73)&gt;0),Courses!H73*SUM(Courses!N73,Courses!O73),0)</f>
        <v>0</v>
      </c>
      <c r="G66" s="245">
        <f>IF(AND('Courses Valid'!C78=0,Courses!I73&lt;&gt;"",Courses!J73&gt;0,SUM(Courses!N73,Courses!O73)&gt;0),Courses!J73*SUM(Courses!N73,Courses!O73),0)</f>
        <v>0</v>
      </c>
      <c r="H66" s="1312">
        <f>IF(AND('Courses Valid'!C78=0,Courses!E73&lt;&gt;"",Courses!F73&gt;0,SUM(Courses!P73,Courses!Q73)&gt;0),Courses!F73*SUM(Courses!P73,Courses!Q73),0)</f>
        <v>0</v>
      </c>
      <c r="I66" s="102">
        <f>IF(AND('Courses Valid'!C78=0,Courses!G73&lt;&gt;"",Courses!H73&gt;0,SUM(Courses!P73,Courses!Q73)&gt;0),Courses!H73*SUM(Courses!P73,Courses!Q73),0)</f>
        <v>0</v>
      </c>
      <c r="J66" s="245">
        <f>IF(AND('Courses Valid'!C78=0,Courses!I73&lt;&gt;"",Courses!J73&gt;0,SUM(Courses!P73,Courses!Q73)&gt;0),Courses!J73*SUM(Courses!P73,Courses!Q73),0)</f>
        <v>0</v>
      </c>
      <c r="K66" s="1312">
        <f>IF(AND('Courses Valid'!C78=0,Courses!E73&lt;&gt;"",Courses!F73&gt;0,Courses!R73&gt;0),Courses!F73*Courses!R73,0)</f>
        <v>0</v>
      </c>
      <c r="L66" s="102">
        <f>IF(AND('Courses Valid'!C78=0,Courses!G73&lt;&gt;"",Courses!H73&gt;0,Courses!R73&gt;0),Courses!H73*Courses!R73,0)</f>
        <v>0</v>
      </c>
      <c r="M66" s="245">
        <f>IF(AND('Courses Valid'!C78=0,Courses!I73&lt;&gt;"",Courses!J73&gt;0,Courses!R73&gt;0),Courses!J73*Courses!R73,0)</f>
        <v>0</v>
      </c>
      <c r="N66" s="246">
        <f>IF(AND('Courses Valid'!C78=0,Courses!E73&lt;&gt;"",Courses!F73&gt;0,SUM(Courses!X73,Courses!Y73)&gt;0),Courses!F73*SUM(Courses!X73,Courses!Y73),0)</f>
        <v>0</v>
      </c>
      <c r="O66" s="246">
        <f>IF(AND('Courses Valid'!C78=0,Courses!G73&lt;&gt;"",Courses!H73&gt;0,SUM(Courses!X73,Courses!Y73)&gt;0),Courses!H73*SUM(Courses!X73,Courses!Y73),0)</f>
        <v>0</v>
      </c>
      <c r="P66" s="246">
        <f>IF(AND('Courses Valid'!C78=0,Courses!I73&lt;&gt;"",Courses!J73&gt;0,SUM(Courses!X73,Courses!Y73)&gt;0),Courses!J73*SUM(Courses!X73,Courses!Y73),0)</f>
        <v>0</v>
      </c>
      <c r="Q66" s="1312">
        <f>IF(AND('Courses Valid'!C78=0,Courses!E73&lt;&gt;"",Courses!F73&gt;0,SUM(Courses!Z73,Courses!AA73)&gt;0),Courses!F73*SUM(Courses!Z73,Courses!AA73),0)</f>
        <v>0</v>
      </c>
      <c r="R66" s="102">
        <f>IF(AND('Courses Valid'!C78=0,Courses!G73&lt;&gt;"",Courses!H73&gt;0,SUM(Courses!Z73,Courses!AA73)&gt;0),Courses!H73*SUM(Courses!Z73,Courses!AA73),0)</f>
        <v>0</v>
      </c>
      <c r="S66" s="245">
        <f>IF(AND('Courses Valid'!C78=0,Courses!I73&lt;&gt;"",Courses!J73&gt;0,SUM(Courses!Z73,Courses!AA73)&gt;0),Courses!J73*SUM(Courses!Z73,Courses!AA73),0)</f>
        <v>0</v>
      </c>
      <c r="T66" s="102">
        <f>IF(AND('Courses Valid'!C78=0,Courses!E73&lt;&gt;"",Courses!F73&gt;0,Courses!AB73&gt;0),Courses!F73*Courses!AB73,0)</f>
        <v>0</v>
      </c>
      <c r="U66" s="102">
        <f>IF(AND('Courses Valid'!C78=0,Courses!G73&lt;&gt;"",Courses!H73&gt;0,Courses!AB73&gt;0),Courses!H73*Courses!AB73,0)</f>
        <v>0</v>
      </c>
      <c r="V66" s="247">
        <f>IF(AND('Courses Valid'!C78=0,Courses!I73&lt;&gt;"",Courses!J73&gt;0,Courses!AB73&gt;0),Courses!J73*Courses!AB73,0)</f>
        <v>0</v>
      </c>
      <c r="W66" s="102"/>
    </row>
    <row r="67" spans="2:23" x14ac:dyDescent="0.2">
      <c r="B67" s="714" t="str">
        <f>IF(Courses!B74&lt;&gt;"",CONCATENATE(Courses!E74,"/",Courses!M74,"/",Courses!K74),"")</f>
        <v/>
      </c>
      <c r="C67" s="1322" t="str">
        <f>IF(AND(Courses!B74&lt;&gt;"",Courses!G74&lt;&gt;""),CONCATENATE(Courses!G74,"/",Courses!M74,"/",Courses!K74),"")</f>
        <v/>
      </c>
      <c r="D67" s="715" t="str">
        <f>IF(AND(Courses!B74&lt;&gt;"",Courses!I74&lt;&gt;""),CONCATENATE(Courses!I74,"/",Courses!M74,"/",Courses!K74),"")</f>
        <v/>
      </c>
      <c r="E67" s="1312">
        <f>IF(AND('Courses Valid'!C79=0,Courses!E74&lt;&gt;"",Courses!F74&gt;0,SUM(Courses!N74,Courses!O74)&gt;0),Courses!F74*SUM(Courses!N74,Courses!O74),0)</f>
        <v>0</v>
      </c>
      <c r="F67" s="102">
        <f>IF(AND('Courses Valid'!C79=0,Courses!G74&lt;&gt;"",Courses!H74&gt;0,SUM(Courses!N74,Courses!O74)&gt;0),Courses!H74*SUM(Courses!N74,Courses!O74),0)</f>
        <v>0</v>
      </c>
      <c r="G67" s="245">
        <f>IF(AND('Courses Valid'!C79=0,Courses!I74&lt;&gt;"",Courses!J74&gt;0,SUM(Courses!N74,Courses!O74)&gt;0),Courses!J74*SUM(Courses!N74,Courses!O74),0)</f>
        <v>0</v>
      </c>
      <c r="H67" s="1312">
        <f>IF(AND('Courses Valid'!C79=0,Courses!E74&lt;&gt;"",Courses!F74&gt;0,SUM(Courses!P74,Courses!Q74)&gt;0),Courses!F74*SUM(Courses!P74,Courses!Q74),0)</f>
        <v>0</v>
      </c>
      <c r="I67" s="102">
        <f>IF(AND('Courses Valid'!C79=0,Courses!G74&lt;&gt;"",Courses!H74&gt;0,SUM(Courses!P74,Courses!Q74)&gt;0),Courses!H74*SUM(Courses!P74,Courses!Q74),0)</f>
        <v>0</v>
      </c>
      <c r="J67" s="245">
        <f>IF(AND('Courses Valid'!C79=0,Courses!I74&lt;&gt;"",Courses!J74&gt;0,SUM(Courses!P74,Courses!Q74)&gt;0),Courses!J74*SUM(Courses!P74,Courses!Q74),0)</f>
        <v>0</v>
      </c>
      <c r="K67" s="1312">
        <f>IF(AND('Courses Valid'!C79=0,Courses!E74&lt;&gt;"",Courses!F74&gt;0,Courses!R74&gt;0),Courses!F74*Courses!R74,0)</f>
        <v>0</v>
      </c>
      <c r="L67" s="102">
        <f>IF(AND('Courses Valid'!C79=0,Courses!G74&lt;&gt;"",Courses!H74&gt;0,Courses!R74&gt;0),Courses!H74*Courses!R74,0)</f>
        <v>0</v>
      </c>
      <c r="M67" s="245">
        <f>IF(AND('Courses Valid'!C79=0,Courses!I74&lt;&gt;"",Courses!J74&gt;0,Courses!R74&gt;0),Courses!J74*Courses!R74,0)</f>
        <v>0</v>
      </c>
      <c r="N67" s="246">
        <f>IF(AND('Courses Valid'!C79=0,Courses!E74&lt;&gt;"",Courses!F74&gt;0,SUM(Courses!X74,Courses!Y74)&gt;0),Courses!F74*SUM(Courses!X74,Courses!Y74),0)</f>
        <v>0</v>
      </c>
      <c r="O67" s="246">
        <f>IF(AND('Courses Valid'!C79=0,Courses!G74&lt;&gt;"",Courses!H74&gt;0,SUM(Courses!X74,Courses!Y74)&gt;0),Courses!H74*SUM(Courses!X74,Courses!Y74),0)</f>
        <v>0</v>
      </c>
      <c r="P67" s="246">
        <f>IF(AND('Courses Valid'!C79=0,Courses!I74&lt;&gt;"",Courses!J74&gt;0,SUM(Courses!X74,Courses!Y74)&gt;0),Courses!J74*SUM(Courses!X74,Courses!Y74),0)</f>
        <v>0</v>
      </c>
      <c r="Q67" s="1312">
        <f>IF(AND('Courses Valid'!C79=0,Courses!E74&lt;&gt;"",Courses!F74&gt;0,SUM(Courses!Z74,Courses!AA74)&gt;0),Courses!F74*SUM(Courses!Z74,Courses!AA74),0)</f>
        <v>0</v>
      </c>
      <c r="R67" s="102">
        <f>IF(AND('Courses Valid'!C79=0,Courses!G74&lt;&gt;"",Courses!H74&gt;0,SUM(Courses!Z74,Courses!AA74)&gt;0),Courses!H74*SUM(Courses!Z74,Courses!AA74),0)</f>
        <v>0</v>
      </c>
      <c r="S67" s="245">
        <f>IF(AND('Courses Valid'!C79=0,Courses!I74&lt;&gt;"",Courses!J74&gt;0,SUM(Courses!Z74,Courses!AA74)&gt;0),Courses!J74*SUM(Courses!Z74,Courses!AA74),0)</f>
        <v>0</v>
      </c>
      <c r="T67" s="102">
        <f>IF(AND('Courses Valid'!C79=0,Courses!E74&lt;&gt;"",Courses!F74&gt;0,Courses!AB74&gt;0),Courses!F74*Courses!AB74,0)</f>
        <v>0</v>
      </c>
      <c r="U67" s="102">
        <f>IF(AND('Courses Valid'!C79=0,Courses!G74&lt;&gt;"",Courses!H74&gt;0,Courses!AB74&gt;0),Courses!H74*Courses!AB74,0)</f>
        <v>0</v>
      </c>
      <c r="V67" s="247">
        <f>IF(AND('Courses Valid'!C79=0,Courses!I74&lt;&gt;"",Courses!J74&gt;0,Courses!AB74&gt;0),Courses!J74*Courses!AB74,0)</f>
        <v>0</v>
      </c>
      <c r="W67" s="102"/>
    </row>
    <row r="68" spans="2:23" x14ac:dyDescent="0.2">
      <c r="B68" s="714" t="str">
        <f>IF(Courses!B75&lt;&gt;"",CONCATENATE(Courses!E75,"/",Courses!M75,"/",Courses!K75),"")</f>
        <v/>
      </c>
      <c r="C68" s="1322" t="str">
        <f>IF(AND(Courses!B75&lt;&gt;"",Courses!G75&lt;&gt;""),CONCATENATE(Courses!G75,"/",Courses!M75,"/",Courses!K75),"")</f>
        <v/>
      </c>
      <c r="D68" s="715" t="str">
        <f>IF(AND(Courses!B75&lt;&gt;"",Courses!I75&lt;&gt;""),CONCATENATE(Courses!I75,"/",Courses!M75,"/",Courses!K75),"")</f>
        <v/>
      </c>
      <c r="E68" s="1312">
        <f>IF(AND('Courses Valid'!C80=0,Courses!E75&lt;&gt;"",Courses!F75&gt;0,SUM(Courses!N75,Courses!O75)&gt;0),Courses!F75*SUM(Courses!N75,Courses!O75),0)</f>
        <v>0</v>
      </c>
      <c r="F68" s="102">
        <f>IF(AND('Courses Valid'!C80=0,Courses!G75&lt;&gt;"",Courses!H75&gt;0,SUM(Courses!N75,Courses!O75)&gt;0),Courses!H75*SUM(Courses!N75,Courses!O75),0)</f>
        <v>0</v>
      </c>
      <c r="G68" s="245">
        <f>IF(AND('Courses Valid'!C80=0,Courses!I75&lt;&gt;"",Courses!J75&gt;0,SUM(Courses!N75,Courses!O75)&gt;0),Courses!J75*SUM(Courses!N75,Courses!O75),0)</f>
        <v>0</v>
      </c>
      <c r="H68" s="1312">
        <f>IF(AND('Courses Valid'!C80=0,Courses!E75&lt;&gt;"",Courses!F75&gt;0,SUM(Courses!P75,Courses!Q75)&gt;0),Courses!F75*SUM(Courses!P75,Courses!Q75),0)</f>
        <v>0</v>
      </c>
      <c r="I68" s="102">
        <f>IF(AND('Courses Valid'!C80=0,Courses!G75&lt;&gt;"",Courses!H75&gt;0,SUM(Courses!P75,Courses!Q75)&gt;0),Courses!H75*SUM(Courses!P75,Courses!Q75),0)</f>
        <v>0</v>
      </c>
      <c r="J68" s="245">
        <f>IF(AND('Courses Valid'!C80=0,Courses!I75&lt;&gt;"",Courses!J75&gt;0,SUM(Courses!P75,Courses!Q75)&gt;0),Courses!J75*SUM(Courses!P75,Courses!Q75),0)</f>
        <v>0</v>
      </c>
      <c r="K68" s="1312">
        <f>IF(AND('Courses Valid'!C80=0,Courses!E75&lt;&gt;"",Courses!F75&gt;0,Courses!R75&gt;0),Courses!F75*Courses!R75,0)</f>
        <v>0</v>
      </c>
      <c r="L68" s="102">
        <f>IF(AND('Courses Valid'!C80=0,Courses!G75&lt;&gt;"",Courses!H75&gt;0,Courses!R75&gt;0),Courses!H75*Courses!R75,0)</f>
        <v>0</v>
      </c>
      <c r="M68" s="245">
        <f>IF(AND('Courses Valid'!C80=0,Courses!I75&lt;&gt;"",Courses!J75&gt;0,Courses!R75&gt;0),Courses!J75*Courses!R75,0)</f>
        <v>0</v>
      </c>
      <c r="N68" s="246">
        <f>IF(AND('Courses Valid'!C80=0,Courses!E75&lt;&gt;"",Courses!F75&gt;0,SUM(Courses!X75,Courses!Y75)&gt;0),Courses!F75*SUM(Courses!X75,Courses!Y75),0)</f>
        <v>0</v>
      </c>
      <c r="O68" s="246">
        <f>IF(AND('Courses Valid'!C80=0,Courses!G75&lt;&gt;"",Courses!H75&gt;0,SUM(Courses!X75,Courses!Y75)&gt;0),Courses!H75*SUM(Courses!X75,Courses!Y75),0)</f>
        <v>0</v>
      </c>
      <c r="P68" s="246">
        <f>IF(AND('Courses Valid'!C80=0,Courses!I75&lt;&gt;"",Courses!J75&gt;0,SUM(Courses!X75,Courses!Y75)&gt;0),Courses!J75*SUM(Courses!X75,Courses!Y75),0)</f>
        <v>0</v>
      </c>
      <c r="Q68" s="1312">
        <f>IF(AND('Courses Valid'!C80=0,Courses!E75&lt;&gt;"",Courses!F75&gt;0,SUM(Courses!Z75,Courses!AA75)&gt;0),Courses!F75*SUM(Courses!Z75,Courses!AA75),0)</f>
        <v>0</v>
      </c>
      <c r="R68" s="102">
        <f>IF(AND('Courses Valid'!C80=0,Courses!G75&lt;&gt;"",Courses!H75&gt;0,SUM(Courses!Z75,Courses!AA75)&gt;0),Courses!H75*SUM(Courses!Z75,Courses!AA75),0)</f>
        <v>0</v>
      </c>
      <c r="S68" s="245">
        <f>IF(AND('Courses Valid'!C80=0,Courses!I75&lt;&gt;"",Courses!J75&gt;0,SUM(Courses!Z75,Courses!AA75)&gt;0),Courses!J75*SUM(Courses!Z75,Courses!AA75),0)</f>
        <v>0</v>
      </c>
      <c r="T68" s="102">
        <f>IF(AND('Courses Valid'!C80=0,Courses!E75&lt;&gt;"",Courses!F75&gt;0,Courses!AB75&gt;0),Courses!F75*Courses!AB75,0)</f>
        <v>0</v>
      </c>
      <c r="U68" s="102">
        <f>IF(AND('Courses Valid'!C80=0,Courses!G75&lt;&gt;"",Courses!H75&gt;0,Courses!AB75&gt;0),Courses!H75*Courses!AB75,0)</f>
        <v>0</v>
      </c>
      <c r="V68" s="247">
        <f>IF(AND('Courses Valid'!C80=0,Courses!I75&lt;&gt;"",Courses!J75&gt;0,Courses!AB75&gt;0),Courses!J75*Courses!AB75,0)</f>
        <v>0</v>
      </c>
      <c r="W68" s="102"/>
    </row>
    <row r="69" spans="2:23" x14ac:dyDescent="0.2">
      <c r="B69" s="714" t="str">
        <f>IF(Courses!B76&lt;&gt;"",CONCATENATE(Courses!E76,"/",Courses!M76,"/",Courses!K76),"")</f>
        <v/>
      </c>
      <c r="C69" s="1322" t="str">
        <f>IF(AND(Courses!B76&lt;&gt;"",Courses!G76&lt;&gt;""),CONCATENATE(Courses!G76,"/",Courses!M76,"/",Courses!K76),"")</f>
        <v/>
      </c>
      <c r="D69" s="715" t="str">
        <f>IF(AND(Courses!B76&lt;&gt;"",Courses!I76&lt;&gt;""),CONCATENATE(Courses!I76,"/",Courses!M76,"/",Courses!K76),"")</f>
        <v/>
      </c>
      <c r="E69" s="1312">
        <f>IF(AND('Courses Valid'!C81=0,Courses!E76&lt;&gt;"",Courses!F76&gt;0,SUM(Courses!N76,Courses!O76)&gt;0),Courses!F76*SUM(Courses!N76,Courses!O76),0)</f>
        <v>0</v>
      </c>
      <c r="F69" s="102">
        <f>IF(AND('Courses Valid'!C81=0,Courses!G76&lt;&gt;"",Courses!H76&gt;0,SUM(Courses!N76,Courses!O76)&gt;0),Courses!H76*SUM(Courses!N76,Courses!O76),0)</f>
        <v>0</v>
      </c>
      <c r="G69" s="245">
        <f>IF(AND('Courses Valid'!C81=0,Courses!I76&lt;&gt;"",Courses!J76&gt;0,SUM(Courses!N76,Courses!O76)&gt;0),Courses!J76*SUM(Courses!N76,Courses!O76),0)</f>
        <v>0</v>
      </c>
      <c r="H69" s="1312">
        <f>IF(AND('Courses Valid'!C81=0,Courses!E76&lt;&gt;"",Courses!F76&gt;0,SUM(Courses!P76,Courses!Q76)&gt;0),Courses!F76*SUM(Courses!P76,Courses!Q76),0)</f>
        <v>0</v>
      </c>
      <c r="I69" s="102">
        <f>IF(AND('Courses Valid'!C81=0,Courses!G76&lt;&gt;"",Courses!H76&gt;0,SUM(Courses!P76,Courses!Q76)&gt;0),Courses!H76*SUM(Courses!P76,Courses!Q76),0)</f>
        <v>0</v>
      </c>
      <c r="J69" s="245">
        <f>IF(AND('Courses Valid'!C81=0,Courses!I76&lt;&gt;"",Courses!J76&gt;0,SUM(Courses!P76,Courses!Q76)&gt;0),Courses!J76*SUM(Courses!P76,Courses!Q76),0)</f>
        <v>0</v>
      </c>
      <c r="K69" s="1312">
        <f>IF(AND('Courses Valid'!C81=0,Courses!E76&lt;&gt;"",Courses!F76&gt;0,Courses!R76&gt;0),Courses!F76*Courses!R76,0)</f>
        <v>0</v>
      </c>
      <c r="L69" s="102">
        <f>IF(AND('Courses Valid'!C81=0,Courses!G76&lt;&gt;"",Courses!H76&gt;0,Courses!R76&gt;0),Courses!H76*Courses!R76,0)</f>
        <v>0</v>
      </c>
      <c r="M69" s="245">
        <f>IF(AND('Courses Valid'!C81=0,Courses!I76&lt;&gt;"",Courses!J76&gt;0,Courses!R76&gt;0),Courses!J76*Courses!R76,0)</f>
        <v>0</v>
      </c>
      <c r="N69" s="246">
        <f>IF(AND('Courses Valid'!C81=0,Courses!E76&lt;&gt;"",Courses!F76&gt;0,SUM(Courses!X76,Courses!Y76)&gt;0),Courses!F76*SUM(Courses!X76,Courses!Y76),0)</f>
        <v>0</v>
      </c>
      <c r="O69" s="246">
        <f>IF(AND('Courses Valid'!C81=0,Courses!G76&lt;&gt;"",Courses!H76&gt;0,SUM(Courses!X76,Courses!Y76)&gt;0),Courses!H76*SUM(Courses!X76,Courses!Y76),0)</f>
        <v>0</v>
      </c>
      <c r="P69" s="246">
        <f>IF(AND('Courses Valid'!C81=0,Courses!I76&lt;&gt;"",Courses!J76&gt;0,SUM(Courses!X76,Courses!Y76)&gt;0),Courses!J76*SUM(Courses!X76,Courses!Y76),0)</f>
        <v>0</v>
      </c>
      <c r="Q69" s="1312">
        <f>IF(AND('Courses Valid'!C81=0,Courses!E76&lt;&gt;"",Courses!F76&gt;0,SUM(Courses!Z76,Courses!AA76)&gt;0),Courses!F76*SUM(Courses!Z76,Courses!AA76),0)</f>
        <v>0</v>
      </c>
      <c r="R69" s="102">
        <f>IF(AND('Courses Valid'!C81=0,Courses!G76&lt;&gt;"",Courses!H76&gt;0,SUM(Courses!Z76,Courses!AA76)&gt;0),Courses!H76*SUM(Courses!Z76,Courses!AA76),0)</f>
        <v>0</v>
      </c>
      <c r="S69" s="245">
        <f>IF(AND('Courses Valid'!C81=0,Courses!I76&lt;&gt;"",Courses!J76&gt;0,SUM(Courses!Z76,Courses!AA76)&gt;0),Courses!J76*SUM(Courses!Z76,Courses!AA76),0)</f>
        <v>0</v>
      </c>
      <c r="T69" s="102">
        <f>IF(AND('Courses Valid'!C81=0,Courses!E76&lt;&gt;"",Courses!F76&gt;0,Courses!AB76&gt;0),Courses!F76*Courses!AB76,0)</f>
        <v>0</v>
      </c>
      <c r="U69" s="102">
        <f>IF(AND('Courses Valid'!C81=0,Courses!G76&lt;&gt;"",Courses!H76&gt;0,Courses!AB76&gt;0),Courses!H76*Courses!AB76,0)</f>
        <v>0</v>
      </c>
      <c r="V69" s="247">
        <f>IF(AND('Courses Valid'!C81=0,Courses!I76&lt;&gt;"",Courses!J76&gt;0,Courses!AB76&gt;0),Courses!J76*Courses!AB76,0)</f>
        <v>0</v>
      </c>
      <c r="W69" s="102"/>
    </row>
    <row r="70" spans="2:23" x14ac:dyDescent="0.2">
      <c r="B70" s="714" t="str">
        <f>IF(Courses!B77&lt;&gt;"",CONCATENATE(Courses!E77,"/",Courses!M77,"/",Courses!K77),"")</f>
        <v/>
      </c>
      <c r="C70" s="1322" t="str">
        <f>IF(AND(Courses!B77&lt;&gt;"",Courses!G77&lt;&gt;""),CONCATENATE(Courses!G77,"/",Courses!M77,"/",Courses!K77),"")</f>
        <v/>
      </c>
      <c r="D70" s="715" t="str">
        <f>IF(AND(Courses!B77&lt;&gt;"",Courses!I77&lt;&gt;""),CONCATENATE(Courses!I77,"/",Courses!M77,"/",Courses!K77),"")</f>
        <v/>
      </c>
      <c r="E70" s="1312">
        <f>IF(AND('Courses Valid'!C82=0,Courses!E77&lt;&gt;"",Courses!F77&gt;0,SUM(Courses!N77,Courses!O77)&gt;0),Courses!F77*SUM(Courses!N77,Courses!O77),0)</f>
        <v>0</v>
      </c>
      <c r="F70" s="102">
        <f>IF(AND('Courses Valid'!C82=0,Courses!G77&lt;&gt;"",Courses!H77&gt;0,SUM(Courses!N77,Courses!O77)&gt;0),Courses!H77*SUM(Courses!N77,Courses!O77),0)</f>
        <v>0</v>
      </c>
      <c r="G70" s="245">
        <f>IF(AND('Courses Valid'!C82=0,Courses!I77&lt;&gt;"",Courses!J77&gt;0,SUM(Courses!N77,Courses!O77)&gt;0),Courses!J77*SUM(Courses!N77,Courses!O77),0)</f>
        <v>0</v>
      </c>
      <c r="H70" s="1312">
        <f>IF(AND('Courses Valid'!C82=0,Courses!E77&lt;&gt;"",Courses!F77&gt;0,SUM(Courses!P77,Courses!Q77)&gt;0),Courses!F77*SUM(Courses!P77,Courses!Q77),0)</f>
        <v>0</v>
      </c>
      <c r="I70" s="102">
        <f>IF(AND('Courses Valid'!C82=0,Courses!G77&lt;&gt;"",Courses!H77&gt;0,SUM(Courses!P77,Courses!Q77)&gt;0),Courses!H77*SUM(Courses!P77,Courses!Q77),0)</f>
        <v>0</v>
      </c>
      <c r="J70" s="245">
        <f>IF(AND('Courses Valid'!C82=0,Courses!I77&lt;&gt;"",Courses!J77&gt;0,SUM(Courses!P77,Courses!Q77)&gt;0),Courses!J77*SUM(Courses!P77,Courses!Q77),0)</f>
        <v>0</v>
      </c>
      <c r="K70" s="1312">
        <f>IF(AND('Courses Valid'!C82=0,Courses!E77&lt;&gt;"",Courses!F77&gt;0,Courses!R77&gt;0),Courses!F77*Courses!R77,0)</f>
        <v>0</v>
      </c>
      <c r="L70" s="102">
        <f>IF(AND('Courses Valid'!C82=0,Courses!G77&lt;&gt;"",Courses!H77&gt;0,Courses!R77&gt;0),Courses!H77*Courses!R77,0)</f>
        <v>0</v>
      </c>
      <c r="M70" s="245">
        <f>IF(AND('Courses Valid'!C82=0,Courses!I77&lt;&gt;"",Courses!J77&gt;0,Courses!R77&gt;0),Courses!J77*Courses!R77,0)</f>
        <v>0</v>
      </c>
      <c r="N70" s="246">
        <f>IF(AND('Courses Valid'!C82=0,Courses!E77&lt;&gt;"",Courses!F77&gt;0,SUM(Courses!X77,Courses!Y77)&gt;0),Courses!F77*SUM(Courses!X77,Courses!Y77),0)</f>
        <v>0</v>
      </c>
      <c r="O70" s="246">
        <f>IF(AND('Courses Valid'!C82=0,Courses!G77&lt;&gt;"",Courses!H77&gt;0,SUM(Courses!X77,Courses!Y77)&gt;0),Courses!H77*SUM(Courses!X77,Courses!Y77),0)</f>
        <v>0</v>
      </c>
      <c r="P70" s="246">
        <f>IF(AND('Courses Valid'!C82=0,Courses!I77&lt;&gt;"",Courses!J77&gt;0,SUM(Courses!X77,Courses!Y77)&gt;0),Courses!J77*SUM(Courses!X77,Courses!Y77),0)</f>
        <v>0</v>
      </c>
      <c r="Q70" s="1312">
        <f>IF(AND('Courses Valid'!C82=0,Courses!E77&lt;&gt;"",Courses!F77&gt;0,SUM(Courses!Z77,Courses!AA77)&gt;0),Courses!F77*SUM(Courses!Z77,Courses!AA77),0)</f>
        <v>0</v>
      </c>
      <c r="R70" s="102">
        <f>IF(AND('Courses Valid'!C82=0,Courses!G77&lt;&gt;"",Courses!H77&gt;0,SUM(Courses!Z77,Courses!AA77)&gt;0),Courses!H77*SUM(Courses!Z77,Courses!AA77),0)</f>
        <v>0</v>
      </c>
      <c r="S70" s="245">
        <f>IF(AND('Courses Valid'!C82=0,Courses!I77&lt;&gt;"",Courses!J77&gt;0,SUM(Courses!Z77,Courses!AA77)&gt;0),Courses!J77*SUM(Courses!Z77,Courses!AA77),0)</f>
        <v>0</v>
      </c>
      <c r="T70" s="102">
        <f>IF(AND('Courses Valid'!C82=0,Courses!E77&lt;&gt;"",Courses!F77&gt;0,Courses!AB77&gt;0),Courses!F77*Courses!AB77,0)</f>
        <v>0</v>
      </c>
      <c r="U70" s="102">
        <f>IF(AND('Courses Valid'!C82=0,Courses!G77&lt;&gt;"",Courses!H77&gt;0,Courses!AB77&gt;0),Courses!H77*Courses!AB77,0)</f>
        <v>0</v>
      </c>
      <c r="V70" s="247">
        <f>IF(AND('Courses Valid'!C82=0,Courses!I77&lt;&gt;"",Courses!J77&gt;0,Courses!AB77&gt;0),Courses!J77*Courses!AB77,0)</f>
        <v>0</v>
      </c>
      <c r="W70" s="102"/>
    </row>
    <row r="71" spans="2:23" x14ac:dyDescent="0.2">
      <c r="B71" s="714" t="str">
        <f>IF(Courses!B78&lt;&gt;"",CONCATENATE(Courses!E78,"/",Courses!M78,"/",Courses!K78),"")</f>
        <v/>
      </c>
      <c r="C71" s="1322" t="str">
        <f>IF(AND(Courses!B78&lt;&gt;"",Courses!G78&lt;&gt;""),CONCATENATE(Courses!G78,"/",Courses!M78,"/",Courses!K78),"")</f>
        <v/>
      </c>
      <c r="D71" s="715" t="str">
        <f>IF(AND(Courses!B78&lt;&gt;"",Courses!I78&lt;&gt;""),CONCATENATE(Courses!I78,"/",Courses!M78,"/",Courses!K78),"")</f>
        <v/>
      </c>
      <c r="E71" s="1312">
        <f>IF(AND('Courses Valid'!C83=0,Courses!E78&lt;&gt;"",Courses!F78&gt;0,SUM(Courses!N78,Courses!O78)&gt;0),Courses!F78*SUM(Courses!N78,Courses!O78),0)</f>
        <v>0</v>
      </c>
      <c r="F71" s="102">
        <f>IF(AND('Courses Valid'!C83=0,Courses!G78&lt;&gt;"",Courses!H78&gt;0,SUM(Courses!N78,Courses!O78)&gt;0),Courses!H78*SUM(Courses!N78,Courses!O78),0)</f>
        <v>0</v>
      </c>
      <c r="G71" s="245">
        <f>IF(AND('Courses Valid'!C83=0,Courses!I78&lt;&gt;"",Courses!J78&gt;0,SUM(Courses!N78,Courses!O78)&gt;0),Courses!J78*SUM(Courses!N78,Courses!O78),0)</f>
        <v>0</v>
      </c>
      <c r="H71" s="1312">
        <f>IF(AND('Courses Valid'!C83=0,Courses!E78&lt;&gt;"",Courses!F78&gt;0,SUM(Courses!P78,Courses!Q78)&gt;0),Courses!F78*SUM(Courses!P78,Courses!Q78),0)</f>
        <v>0</v>
      </c>
      <c r="I71" s="102">
        <f>IF(AND('Courses Valid'!C83=0,Courses!G78&lt;&gt;"",Courses!H78&gt;0,SUM(Courses!P78,Courses!Q78)&gt;0),Courses!H78*SUM(Courses!P78,Courses!Q78),0)</f>
        <v>0</v>
      </c>
      <c r="J71" s="245">
        <f>IF(AND('Courses Valid'!C83=0,Courses!I78&lt;&gt;"",Courses!J78&gt;0,SUM(Courses!P78,Courses!Q78)&gt;0),Courses!J78*SUM(Courses!P78,Courses!Q78),0)</f>
        <v>0</v>
      </c>
      <c r="K71" s="1312">
        <f>IF(AND('Courses Valid'!C83=0,Courses!E78&lt;&gt;"",Courses!F78&gt;0,Courses!R78&gt;0),Courses!F78*Courses!R78,0)</f>
        <v>0</v>
      </c>
      <c r="L71" s="102">
        <f>IF(AND('Courses Valid'!C83=0,Courses!G78&lt;&gt;"",Courses!H78&gt;0,Courses!R78&gt;0),Courses!H78*Courses!R78,0)</f>
        <v>0</v>
      </c>
      <c r="M71" s="245">
        <f>IF(AND('Courses Valid'!C83=0,Courses!I78&lt;&gt;"",Courses!J78&gt;0,Courses!R78&gt;0),Courses!J78*Courses!R78,0)</f>
        <v>0</v>
      </c>
      <c r="N71" s="246">
        <f>IF(AND('Courses Valid'!C83=0,Courses!E78&lt;&gt;"",Courses!F78&gt;0,SUM(Courses!X78,Courses!Y78)&gt;0),Courses!F78*SUM(Courses!X78,Courses!Y78),0)</f>
        <v>0</v>
      </c>
      <c r="O71" s="246">
        <f>IF(AND('Courses Valid'!C83=0,Courses!G78&lt;&gt;"",Courses!H78&gt;0,SUM(Courses!X78,Courses!Y78)&gt;0),Courses!H78*SUM(Courses!X78,Courses!Y78),0)</f>
        <v>0</v>
      </c>
      <c r="P71" s="246">
        <f>IF(AND('Courses Valid'!C83=0,Courses!I78&lt;&gt;"",Courses!J78&gt;0,SUM(Courses!X78,Courses!Y78)&gt;0),Courses!J78*SUM(Courses!X78,Courses!Y78),0)</f>
        <v>0</v>
      </c>
      <c r="Q71" s="1312">
        <f>IF(AND('Courses Valid'!C83=0,Courses!E78&lt;&gt;"",Courses!F78&gt;0,SUM(Courses!Z78,Courses!AA78)&gt;0),Courses!F78*SUM(Courses!Z78,Courses!AA78),0)</f>
        <v>0</v>
      </c>
      <c r="R71" s="102">
        <f>IF(AND('Courses Valid'!C83=0,Courses!G78&lt;&gt;"",Courses!H78&gt;0,SUM(Courses!Z78,Courses!AA78)&gt;0),Courses!H78*SUM(Courses!Z78,Courses!AA78),0)</f>
        <v>0</v>
      </c>
      <c r="S71" s="245">
        <f>IF(AND('Courses Valid'!C83=0,Courses!I78&lt;&gt;"",Courses!J78&gt;0,SUM(Courses!Z78,Courses!AA78)&gt;0),Courses!J78*SUM(Courses!Z78,Courses!AA78),0)</f>
        <v>0</v>
      </c>
      <c r="T71" s="102">
        <f>IF(AND('Courses Valid'!C83=0,Courses!E78&lt;&gt;"",Courses!F78&gt;0,Courses!AB78&gt;0),Courses!F78*Courses!AB78,0)</f>
        <v>0</v>
      </c>
      <c r="U71" s="102">
        <f>IF(AND('Courses Valid'!C83=0,Courses!G78&lt;&gt;"",Courses!H78&gt;0,Courses!AB78&gt;0),Courses!H78*Courses!AB78,0)</f>
        <v>0</v>
      </c>
      <c r="V71" s="247">
        <f>IF(AND('Courses Valid'!C83=0,Courses!I78&lt;&gt;"",Courses!J78&gt;0,Courses!AB78&gt;0),Courses!J78*Courses!AB78,0)</f>
        <v>0</v>
      </c>
      <c r="W71" s="102"/>
    </row>
    <row r="72" spans="2:23" x14ac:dyDescent="0.2">
      <c r="B72" s="714" t="str">
        <f>IF(Courses!B79&lt;&gt;"",CONCATENATE(Courses!E79,"/",Courses!M79,"/",Courses!K79),"")</f>
        <v/>
      </c>
      <c r="C72" s="1322" t="str">
        <f>IF(AND(Courses!B79&lt;&gt;"",Courses!G79&lt;&gt;""),CONCATENATE(Courses!G79,"/",Courses!M79,"/",Courses!K79),"")</f>
        <v/>
      </c>
      <c r="D72" s="715" t="str">
        <f>IF(AND(Courses!B79&lt;&gt;"",Courses!I79&lt;&gt;""),CONCATENATE(Courses!I79,"/",Courses!M79,"/",Courses!K79),"")</f>
        <v/>
      </c>
      <c r="E72" s="1312">
        <f>IF(AND('Courses Valid'!C84=0,Courses!E79&lt;&gt;"",Courses!F79&gt;0,SUM(Courses!N79,Courses!O79)&gt;0),Courses!F79*SUM(Courses!N79,Courses!O79),0)</f>
        <v>0</v>
      </c>
      <c r="F72" s="102">
        <f>IF(AND('Courses Valid'!C84=0,Courses!G79&lt;&gt;"",Courses!H79&gt;0,SUM(Courses!N79,Courses!O79)&gt;0),Courses!H79*SUM(Courses!N79,Courses!O79),0)</f>
        <v>0</v>
      </c>
      <c r="G72" s="245">
        <f>IF(AND('Courses Valid'!C84=0,Courses!I79&lt;&gt;"",Courses!J79&gt;0,SUM(Courses!N79,Courses!O79)&gt;0),Courses!J79*SUM(Courses!N79,Courses!O79),0)</f>
        <v>0</v>
      </c>
      <c r="H72" s="1312">
        <f>IF(AND('Courses Valid'!C84=0,Courses!E79&lt;&gt;"",Courses!F79&gt;0,SUM(Courses!P79,Courses!Q79)&gt;0),Courses!F79*SUM(Courses!P79,Courses!Q79),0)</f>
        <v>0</v>
      </c>
      <c r="I72" s="102">
        <f>IF(AND('Courses Valid'!C84=0,Courses!G79&lt;&gt;"",Courses!H79&gt;0,SUM(Courses!P79,Courses!Q79)&gt;0),Courses!H79*SUM(Courses!P79,Courses!Q79),0)</f>
        <v>0</v>
      </c>
      <c r="J72" s="245">
        <f>IF(AND('Courses Valid'!C84=0,Courses!I79&lt;&gt;"",Courses!J79&gt;0,SUM(Courses!P79,Courses!Q79)&gt;0),Courses!J79*SUM(Courses!P79,Courses!Q79),0)</f>
        <v>0</v>
      </c>
      <c r="K72" s="1312">
        <f>IF(AND('Courses Valid'!C84=0,Courses!E79&lt;&gt;"",Courses!F79&gt;0,Courses!R79&gt;0),Courses!F79*Courses!R79,0)</f>
        <v>0</v>
      </c>
      <c r="L72" s="102">
        <f>IF(AND('Courses Valid'!C84=0,Courses!G79&lt;&gt;"",Courses!H79&gt;0,Courses!R79&gt;0),Courses!H79*Courses!R79,0)</f>
        <v>0</v>
      </c>
      <c r="M72" s="245">
        <f>IF(AND('Courses Valid'!C84=0,Courses!I79&lt;&gt;"",Courses!J79&gt;0,Courses!R79&gt;0),Courses!J79*Courses!R79,0)</f>
        <v>0</v>
      </c>
      <c r="N72" s="246">
        <f>IF(AND('Courses Valid'!C84=0,Courses!E79&lt;&gt;"",Courses!F79&gt;0,SUM(Courses!X79,Courses!Y79)&gt;0),Courses!F79*SUM(Courses!X79,Courses!Y79),0)</f>
        <v>0</v>
      </c>
      <c r="O72" s="246">
        <f>IF(AND('Courses Valid'!C84=0,Courses!G79&lt;&gt;"",Courses!H79&gt;0,SUM(Courses!X79,Courses!Y79)&gt;0),Courses!H79*SUM(Courses!X79,Courses!Y79),0)</f>
        <v>0</v>
      </c>
      <c r="P72" s="246">
        <f>IF(AND('Courses Valid'!C84=0,Courses!I79&lt;&gt;"",Courses!J79&gt;0,SUM(Courses!X79,Courses!Y79)&gt;0),Courses!J79*SUM(Courses!X79,Courses!Y79),0)</f>
        <v>0</v>
      </c>
      <c r="Q72" s="1312">
        <f>IF(AND('Courses Valid'!C84=0,Courses!E79&lt;&gt;"",Courses!F79&gt;0,SUM(Courses!Z79,Courses!AA79)&gt;0),Courses!F79*SUM(Courses!Z79,Courses!AA79),0)</f>
        <v>0</v>
      </c>
      <c r="R72" s="102">
        <f>IF(AND('Courses Valid'!C84=0,Courses!G79&lt;&gt;"",Courses!H79&gt;0,SUM(Courses!Z79,Courses!AA79)&gt;0),Courses!H79*SUM(Courses!Z79,Courses!AA79),0)</f>
        <v>0</v>
      </c>
      <c r="S72" s="245">
        <f>IF(AND('Courses Valid'!C84=0,Courses!I79&lt;&gt;"",Courses!J79&gt;0,SUM(Courses!Z79,Courses!AA79)&gt;0),Courses!J79*SUM(Courses!Z79,Courses!AA79),0)</f>
        <v>0</v>
      </c>
      <c r="T72" s="102">
        <f>IF(AND('Courses Valid'!C84=0,Courses!E79&lt;&gt;"",Courses!F79&gt;0,Courses!AB79&gt;0),Courses!F79*Courses!AB79,0)</f>
        <v>0</v>
      </c>
      <c r="U72" s="102">
        <f>IF(AND('Courses Valid'!C84=0,Courses!G79&lt;&gt;"",Courses!H79&gt;0,Courses!AB79&gt;0),Courses!H79*Courses!AB79,0)</f>
        <v>0</v>
      </c>
      <c r="V72" s="247">
        <f>IF(AND('Courses Valid'!C84=0,Courses!I79&lt;&gt;"",Courses!J79&gt;0,Courses!AB79&gt;0),Courses!J79*Courses!AB79,0)</f>
        <v>0</v>
      </c>
      <c r="W72" s="102"/>
    </row>
    <row r="73" spans="2:23" x14ac:dyDescent="0.2">
      <c r="B73" s="714" t="str">
        <f>IF(Courses!B80&lt;&gt;"",CONCATENATE(Courses!E80,"/",Courses!M80,"/",Courses!K80),"")</f>
        <v/>
      </c>
      <c r="C73" s="1322" t="str">
        <f>IF(AND(Courses!B80&lt;&gt;"",Courses!G80&lt;&gt;""),CONCATENATE(Courses!G80,"/",Courses!M80,"/",Courses!K80),"")</f>
        <v/>
      </c>
      <c r="D73" s="715" t="str">
        <f>IF(AND(Courses!B80&lt;&gt;"",Courses!I80&lt;&gt;""),CONCATENATE(Courses!I80,"/",Courses!M80,"/",Courses!K80),"")</f>
        <v/>
      </c>
      <c r="E73" s="1312">
        <f>IF(AND('Courses Valid'!C85=0,Courses!E80&lt;&gt;"",Courses!F80&gt;0,SUM(Courses!N80,Courses!O80)&gt;0),Courses!F80*SUM(Courses!N80,Courses!O80),0)</f>
        <v>0</v>
      </c>
      <c r="F73" s="102">
        <f>IF(AND('Courses Valid'!C85=0,Courses!G80&lt;&gt;"",Courses!H80&gt;0,SUM(Courses!N80,Courses!O80)&gt;0),Courses!H80*SUM(Courses!N80,Courses!O80),0)</f>
        <v>0</v>
      </c>
      <c r="G73" s="245">
        <f>IF(AND('Courses Valid'!C85=0,Courses!I80&lt;&gt;"",Courses!J80&gt;0,SUM(Courses!N80,Courses!O80)&gt;0),Courses!J80*SUM(Courses!N80,Courses!O80),0)</f>
        <v>0</v>
      </c>
      <c r="H73" s="1312">
        <f>IF(AND('Courses Valid'!C85=0,Courses!E80&lt;&gt;"",Courses!F80&gt;0,SUM(Courses!P80,Courses!Q80)&gt;0),Courses!F80*SUM(Courses!P80,Courses!Q80),0)</f>
        <v>0</v>
      </c>
      <c r="I73" s="102">
        <f>IF(AND('Courses Valid'!C85=0,Courses!G80&lt;&gt;"",Courses!H80&gt;0,SUM(Courses!P80,Courses!Q80)&gt;0),Courses!H80*SUM(Courses!P80,Courses!Q80),0)</f>
        <v>0</v>
      </c>
      <c r="J73" s="245">
        <f>IF(AND('Courses Valid'!C85=0,Courses!I80&lt;&gt;"",Courses!J80&gt;0,SUM(Courses!P80,Courses!Q80)&gt;0),Courses!J80*SUM(Courses!P80,Courses!Q80),0)</f>
        <v>0</v>
      </c>
      <c r="K73" s="1312">
        <f>IF(AND('Courses Valid'!C85=0,Courses!E80&lt;&gt;"",Courses!F80&gt;0,Courses!R80&gt;0),Courses!F80*Courses!R80,0)</f>
        <v>0</v>
      </c>
      <c r="L73" s="102">
        <f>IF(AND('Courses Valid'!C85=0,Courses!G80&lt;&gt;"",Courses!H80&gt;0,Courses!R80&gt;0),Courses!H80*Courses!R80,0)</f>
        <v>0</v>
      </c>
      <c r="M73" s="245">
        <f>IF(AND('Courses Valid'!C85=0,Courses!I80&lt;&gt;"",Courses!J80&gt;0,Courses!R80&gt;0),Courses!J80*Courses!R80,0)</f>
        <v>0</v>
      </c>
      <c r="N73" s="246">
        <f>IF(AND('Courses Valid'!C85=0,Courses!E80&lt;&gt;"",Courses!F80&gt;0,SUM(Courses!X80,Courses!Y80)&gt;0),Courses!F80*SUM(Courses!X80,Courses!Y80),0)</f>
        <v>0</v>
      </c>
      <c r="O73" s="246">
        <f>IF(AND('Courses Valid'!C85=0,Courses!G80&lt;&gt;"",Courses!H80&gt;0,SUM(Courses!X80,Courses!Y80)&gt;0),Courses!H80*SUM(Courses!X80,Courses!Y80),0)</f>
        <v>0</v>
      </c>
      <c r="P73" s="246">
        <f>IF(AND('Courses Valid'!C85=0,Courses!I80&lt;&gt;"",Courses!J80&gt;0,SUM(Courses!X80,Courses!Y80)&gt;0),Courses!J80*SUM(Courses!X80,Courses!Y80),0)</f>
        <v>0</v>
      </c>
      <c r="Q73" s="1312">
        <f>IF(AND('Courses Valid'!C85=0,Courses!E80&lt;&gt;"",Courses!F80&gt;0,SUM(Courses!Z80,Courses!AA80)&gt;0),Courses!F80*SUM(Courses!Z80,Courses!AA80),0)</f>
        <v>0</v>
      </c>
      <c r="R73" s="102">
        <f>IF(AND('Courses Valid'!C85=0,Courses!G80&lt;&gt;"",Courses!H80&gt;0,SUM(Courses!Z80,Courses!AA80)&gt;0),Courses!H80*SUM(Courses!Z80,Courses!AA80),0)</f>
        <v>0</v>
      </c>
      <c r="S73" s="245">
        <f>IF(AND('Courses Valid'!C85=0,Courses!I80&lt;&gt;"",Courses!J80&gt;0,SUM(Courses!Z80,Courses!AA80)&gt;0),Courses!J80*SUM(Courses!Z80,Courses!AA80),0)</f>
        <v>0</v>
      </c>
      <c r="T73" s="102">
        <f>IF(AND('Courses Valid'!C85=0,Courses!E80&lt;&gt;"",Courses!F80&gt;0,Courses!AB80&gt;0),Courses!F80*Courses!AB80,0)</f>
        <v>0</v>
      </c>
      <c r="U73" s="102">
        <f>IF(AND('Courses Valid'!C85=0,Courses!G80&lt;&gt;"",Courses!H80&gt;0,Courses!AB80&gt;0),Courses!H80*Courses!AB80,0)</f>
        <v>0</v>
      </c>
      <c r="V73" s="247">
        <f>IF(AND('Courses Valid'!C85=0,Courses!I80&lt;&gt;"",Courses!J80&gt;0,Courses!AB80&gt;0),Courses!J80*Courses!AB80,0)</f>
        <v>0</v>
      </c>
      <c r="W73" s="102"/>
    </row>
    <row r="74" spans="2:23" x14ac:dyDescent="0.2">
      <c r="B74" s="714" t="str">
        <f>IF(Courses!B81&lt;&gt;"",CONCATENATE(Courses!E81,"/",Courses!M81,"/",Courses!K81),"")</f>
        <v/>
      </c>
      <c r="C74" s="1322" t="str">
        <f>IF(AND(Courses!B81&lt;&gt;"",Courses!G81&lt;&gt;""),CONCATENATE(Courses!G81,"/",Courses!M81,"/",Courses!K81),"")</f>
        <v/>
      </c>
      <c r="D74" s="715" t="str">
        <f>IF(AND(Courses!B81&lt;&gt;"",Courses!I81&lt;&gt;""),CONCATENATE(Courses!I81,"/",Courses!M81,"/",Courses!K81),"")</f>
        <v/>
      </c>
      <c r="E74" s="1312">
        <f>IF(AND('Courses Valid'!C86=0,Courses!E81&lt;&gt;"",Courses!F81&gt;0,SUM(Courses!N81,Courses!O81)&gt;0),Courses!F81*SUM(Courses!N81,Courses!O81),0)</f>
        <v>0</v>
      </c>
      <c r="F74" s="102">
        <f>IF(AND('Courses Valid'!C86=0,Courses!G81&lt;&gt;"",Courses!H81&gt;0,SUM(Courses!N81,Courses!O81)&gt;0),Courses!H81*SUM(Courses!N81,Courses!O81),0)</f>
        <v>0</v>
      </c>
      <c r="G74" s="245">
        <f>IF(AND('Courses Valid'!C86=0,Courses!I81&lt;&gt;"",Courses!J81&gt;0,SUM(Courses!N81,Courses!O81)&gt;0),Courses!J81*SUM(Courses!N81,Courses!O81),0)</f>
        <v>0</v>
      </c>
      <c r="H74" s="1312">
        <f>IF(AND('Courses Valid'!C86=0,Courses!E81&lt;&gt;"",Courses!F81&gt;0,SUM(Courses!P81,Courses!Q81)&gt;0),Courses!F81*SUM(Courses!P81,Courses!Q81),0)</f>
        <v>0</v>
      </c>
      <c r="I74" s="102">
        <f>IF(AND('Courses Valid'!C86=0,Courses!G81&lt;&gt;"",Courses!H81&gt;0,SUM(Courses!P81,Courses!Q81)&gt;0),Courses!H81*SUM(Courses!P81,Courses!Q81),0)</f>
        <v>0</v>
      </c>
      <c r="J74" s="245">
        <f>IF(AND('Courses Valid'!C86=0,Courses!I81&lt;&gt;"",Courses!J81&gt;0,SUM(Courses!P81,Courses!Q81)&gt;0),Courses!J81*SUM(Courses!P81,Courses!Q81),0)</f>
        <v>0</v>
      </c>
      <c r="K74" s="1312">
        <f>IF(AND('Courses Valid'!C86=0,Courses!E81&lt;&gt;"",Courses!F81&gt;0,Courses!R81&gt;0),Courses!F81*Courses!R81,0)</f>
        <v>0</v>
      </c>
      <c r="L74" s="102">
        <f>IF(AND('Courses Valid'!C86=0,Courses!G81&lt;&gt;"",Courses!H81&gt;0,Courses!R81&gt;0),Courses!H81*Courses!R81,0)</f>
        <v>0</v>
      </c>
      <c r="M74" s="245">
        <f>IF(AND('Courses Valid'!C86=0,Courses!I81&lt;&gt;"",Courses!J81&gt;0,Courses!R81&gt;0),Courses!J81*Courses!R81,0)</f>
        <v>0</v>
      </c>
      <c r="N74" s="246">
        <f>IF(AND('Courses Valid'!C86=0,Courses!E81&lt;&gt;"",Courses!F81&gt;0,SUM(Courses!X81,Courses!Y81)&gt;0),Courses!F81*SUM(Courses!X81,Courses!Y81),0)</f>
        <v>0</v>
      </c>
      <c r="O74" s="246">
        <f>IF(AND('Courses Valid'!C86=0,Courses!G81&lt;&gt;"",Courses!H81&gt;0,SUM(Courses!X81,Courses!Y81)&gt;0),Courses!H81*SUM(Courses!X81,Courses!Y81),0)</f>
        <v>0</v>
      </c>
      <c r="P74" s="246">
        <f>IF(AND('Courses Valid'!C86=0,Courses!I81&lt;&gt;"",Courses!J81&gt;0,SUM(Courses!X81,Courses!Y81)&gt;0),Courses!J81*SUM(Courses!X81,Courses!Y81),0)</f>
        <v>0</v>
      </c>
      <c r="Q74" s="1312">
        <f>IF(AND('Courses Valid'!C86=0,Courses!E81&lt;&gt;"",Courses!F81&gt;0,SUM(Courses!Z81,Courses!AA81)&gt;0),Courses!F81*SUM(Courses!Z81,Courses!AA81),0)</f>
        <v>0</v>
      </c>
      <c r="R74" s="102">
        <f>IF(AND('Courses Valid'!C86=0,Courses!G81&lt;&gt;"",Courses!H81&gt;0,SUM(Courses!Z81,Courses!AA81)&gt;0),Courses!H81*SUM(Courses!Z81,Courses!AA81),0)</f>
        <v>0</v>
      </c>
      <c r="S74" s="245">
        <f>IF(AND('Courses Valid'!C86=0,Courses!I81&lt;&gt;"",Courses!J81&gt;0,SUM(Courses!Z81,Courses!AA81)&gt;0),Courses!J81*SUM(Courses!Z81,Courses!AA81),0)</f>
        <v>0</v>
      </c>
      <c r="T74" s="102">
        <f>IF(AND('Courses Valid'!C86=0,Courses!E81&lt;&gt;"",Courses!F81&gt;0,Courses!AB81&gt;0),Courses!F81*Courses!AB81,0)</f>
        <v>0</v>
      </c>
      <c r="U74" s="102">
        <f>IF(AND('Courses Valid'!C86=0,Courses!G81&lt;&gt;"",Courses!H81&gt;0,Courses!AB81&gt;0),Courses!H81*Courses!AB81,0)</f>
        <v>0</v>
      </c>
      <c r="V74" s="247">
        <f>IF(AND('Courses Valid'!C86=0,Courses!I81&lt;&gt;"",Courses!J81&gt;0,Courses!AB81&gt;0),Courses!J81*Courses!AB81,0)</f>
        <v>0</v>
      </c>
      <c r="W74" s="102"/>
    </row>
    <row r="75" spans="2:23" x14ac:dyDescent="0.2">
      <c r="B75" s="714" t="str">
        <f>IF(Courses!B82&lt;&gt;"",CONCATENATE(Courses!E82,"/",Courses!M82,"/",Courses!K82),"")</f>
        <v/>
      </c>
      <c r="C75" s="1322" t="str">
        <f>IF(AND(Courses!B82&lt;&gt;"",Courses!G82&lt;&gt;""),CONCATENATE(Courses!G82,"/",Courses!M82,"/",Courses!K82),"")</f>
        <v/>
      </c>
      <c r="D75" s="715" t="str">
        <f>IF(AND(Courses!B82&lt;&gt;"",Courses!I82&lt;&gt;""),CONCATENATE(Courses!I82,"/",Courses!M82,"/",Courses!K82),"")</f>
        <v/>
      </c>
      <c r="E75" s="1312">
        <f>IF(AND('Courses Valid'!C87=0,Courses!E82&lt;&gt;"",Courses!F82&gt;0,SUM(Courses!N82,Courses!O82)&gt;0),Courses!F82*SUM(Courses!N82,Courses!O82),0)</f>
        <v>0</v>
      </c>
      <c r="F75" s="102">
        <f>IF(AND('Courses Valid'!C87=0,Courses!G82&lt;&gt;"",Courses!H82&gt;0,SUM(Courses!N82,Courses!O82)&gt;0),Courses!H82*SUM(Courses!N82,Courses!O82),0)</f>
        <v>0</v>
      </c>
      <c r="G75" s="245">
        <f>IF(AND('Courses Valid'!C87=0,Courses!I82&lt;&gt;"",Courses!J82&gt;0,SUM(Courses!N82,Courses!O82)&gt;0),Courses!J82*SUM(Courses!N82,Courses!O82),0)</f>
        <v>0</v>
      </c>
      <c r="H75" s="1312">
        <f>IF(AND('Courses Valid'!C87=0,Courses!E82&lt;&gt;"",Courses!F82&gt;0,SUM(Courses!P82,Courses!Q82)&gt;0),Courses!F82*SUM(Courses!P82,Courses!Q82),0)</f>
        <v>0</v>
      </c>
      <c r="I75" s="102">
        <f>IF(AND('Courses Valid'!C87=0,Courses!G82&lt;&gt;"",Courses!H82&gt;0,SUM(Courses!P82,Courses!Q82)&gt;0),Courses!H82*SUM(Courses!P82,Courses!Q82),0)</f>
        <v>0</v>
      </c>
      <c r="J75" s="245">
        <f>IF(AND('Courses Valid'!C87=0,Courses!I82&lt;&gt;"",Courses!J82&gt;0,SUM(Courses!P82,Courses!Q82)&gt;0),Courses!J82*SUM(Courses!P82,Courses!Q82),0)</f>
        <v>0</v>
      </c>
      <c r="K75" s="1312">
        <f>IF(AND('Courses Valid'!C87=0,Courses!E82&lt;&gt;"",Courses!F82&gt;0,Courses!R82&gt;0),Courses!F82*Courses!R82,0)</f>
        <v>0</v>
      </c>
      <c r="L75" s="102">
        <f>IF(AND('Courses Valid'!C87=0,Courses!G82&lt;&gt;"",Courses!H82&gt;0,Courses!R82&gt;0),Courses!H82*Courses!R82,0)</f>
        <v>0</v>
      </c>
      <c r="M75" s="245">
        <f>IF(AND('Courses Valid'!C87=0,Courses!I82&lt;&gt;"",Courses!J82&gt;0,Courses!R82&gt;0),Courses!J82*Courses!R82,0)</f>
        <v>0</v>
      </c>
      <c r="N75" s="246">
        <f>IF(AND('Courses Valid'!C87=0,Courses!E82&lt;&gt;"",Courses!F82&gt;0,SUM(Courses!X82,Courses!Y82)&gt;0),Courses!F82*SUM(Courses!X82,Courses!Y82),0)</f>
        <v>0</v>
      </c>
      <c r="O75" s="246">
        <f>IF(AND('Courses Valid'!C87=0,Courses!G82&lt;&gt;"",Courses!H82&gt;0,SUM(Courses!X82,Courses!Y82)&gt;0),Courses!H82*SUM(Courses!X82,Courses!Y82),0)</f>
        <v>0</v>
      </c>
      <c r="P75" s="246">
        <f>IF(AND('Courses Valid'!C87=0,Courses!I82&lt;&gt;"",Courses!J82&gt;0,SUM(Courses!X82,Courses!Y82)&gt;0),Courses!J82*SUM(Courses!X82,Courses!Y82),0)</f>
        <v>0</v>
      </c>
      <c r="Q75" s="1312">
        <f>IF(AND('Courses Valid'!C87=0,Courses!E82&lt;&gt;"",Courses!F82&gt;0,SUM(Courses!Z82,Courses!AA82)&gt;0),Courses!F82*SUM(Courses!Z82,Courses!AA82),0)</f>
        <v>0</v>
      </c>
      <c r="R75" s="102">
        <f>IF(AND('Courses Valid'!C87=0,Courses!G82&lt;&gt;"",Courses!H82&gt;0,SUM(Courses!Z82,Courses!AA82)&gt;0),Courses!H82*SUM(Courses!Z82,Courses!AA82),0)</f>
        <v>0</v>
      </c>
      <c r="S75" s="245">
        <f>IF(AND('Courses Valid'!C87=0,Courses!I82&lt;&gt;"",Courses!J82&gt;0,SUM(Courses!Z82,Courses!AA82)&gt;0),Courses!J82*SUM(Courses!Z82,Courses!AA82),0)</f>
        <v>0</v>
      </c>
      <c r="T75" s="102">
        <f>IF(AND('Courses Valid'!C87=0,Courses!E82&lt;&gt;"",Courses!F82&gt;0,Courses!AB82&gt;0),Courses!F82*Courses!AB82,0)</f>
        <v>0</v>
      </c>
      <c r="U75" s="102">
        <f>IF(AND('Courses Valid'!C87=0,Courses!G82&lt;&gt;"",Courses!H82&gt;0,Courses!AB82&gt;0),Courses!H82*Courses!AB82,0)</f>
        <v>0</v>
      </c>
      <c r="V75" s="247">
        <f>IF(AND('Courses Valid'!C87=0,Courses!I82&lt;&gt;"",Courses!J82&gt;0,Courses!AB82&gt;0),Courses!J82*Courses!AB82,0)</f>
        <v>0</v>
      </c>
      <c r="W75" s="102"/>
    </row>
    <row r="76" spans="2:23" x14ac:dyDescent="0.2">
      <c r="B76" s="714" t="str">
        <f>IF(Courses!B83&lt;&gt;"",CONCATENATE(Courses!E83,"/",Courses!M83,"/",Courses!K83),"")</f>
        <v/>
      </c>
      <c r="C76" s="1322" t="str">
        <f>IF(AND(Courses!B83&lt;&gt;"",Courses!G83&lt;&gt;""),CONCATENATE(Courses!G83,"/",Courses!M83,"/",Courses!K83),"")</f>
        <v/>
      </c>
      <c r="D76" s="715" t="str">
        <f>IF(AND(Courses!B83&lt;&gt;"",Courses!I83&lt;&gt;""),CONCATENATE(Courses!I83,"/",Courses!M83,"/",Courses!K83),"")</f>
        <v/>
      </c>
      <c r="E76" s="1312">
        <f>IF(AND('Courses Valid'!C88=0,Courses!E83&lt;&gt;"",Courses!F83&gt;0,SUM(Courses!N83,Courses!O83)&gt;0),Courses!F83*SUM(Courses!N83,Courses!O83),0)</f>
        <v>0</v>
      </c>
      <c r="F76" s="102">
        <f>IF(AND('Courses Valid'!C88=0,Courses!G83&lt;&gt;"",Courses!H83&gt;0,SUM(Courses!N83,Courses!O83)&gt;0),Courses!H83*SUM(Courses!N83,Courses!O83),0)</f>
        <v>0</v>
      </c>
      <c r="G76" s="245">
        <f>IF(AND('Courses Valid'!C88=0,Courses!I83&lt;&gt;"",Courses!J83&gt;0,SUM(Courses!N83,Courses!O83)&gt;0),Courses!J83*SUM(Courses!N83,Courses!O83),0)</f>
        <v>0</v>
      </c>
      <c r="H76" s="1312">
        <f>IF(AND('Courses Valid'!C88=0,Courses!E83&lt;&gt;"",Courses!F83&gt;0,SUM(Courses!P83,Courses!Q83)&gt;0),Courses!F83*SUM(Courses!P83,Courses!Q83),0)</f>
        <v>0</v>
      </c>
      <c r="I76" s="102">
        <f>IF(AND('Courses Valid'!C88=0,Courses!G83&lt;&gt;"",Courses!H83&gt;0,SUM(Courses!P83,Courses!Q83)&gt;0),Courses!H83*SUM(Courses!P83,Courses!Q83),0)</f>
        <v>0</v>
      </c>
      <c r="J76" s="245">
        <f>IF(AND('Courses Valid'!C88=0,Courses!I83&lt;&gt;"",Courses!J83&gt;0,SUM(Courses!P83,Courses!Q83)&gt;0),Courses!J83*SUM(Courses!P83,Courses!Q83),0)</f>
        <v>0</v>
      </c>
      <c r="K76" s="1312">
        <f>IF(AND('Courses Valid'!C88=0,Courses!E83&lt;&gt;"",Courses!F83&gt;0,Courses!R83&gt;0),Courses!F83*Courses!R83,0)</f>
        <v>0</v>
      </c>
      <c r="L76" s="102">
        <f>IF(AND('Courses Valid'!C88=0,Courses!G83&lt;&gt;"",Courses!H83&gt;0,Courses!R83&gt;0),Courses!H83*Courses!R83,0)</f>
        <v>0</v>
      </c>
      <c r="M76" s="245">
        <f>IF(AND('Courses Valid'!C88=0,Courses!I83&lt;&gt;"",Courses!J83&gt;0,Courses!R83&gt;0),Courses!J83*Courses!R83,0)</f>
        <v>0</v>
      </c>
      <c r="N76" s="246">
        <f>IF(AND('Courses Valid'!C88=0,Courses!E83&lt;&gt;"",Courses!F83&gt;0,SUM(Courses!X83,Courses!Y83)&gt;0),Courses!F83*SUM(Courses!X83,Courses!Y83),0)</f>
        <v>0</v>
      </c>
      <c r="O76" s="246">
        <f>IF(AND('Courses Valid'!C88=0,Courses!G83&lt;&gt;"",Courses!H83&gt;0,SUM(Courses!X83,Courses!Y83)&gt;0),Courses!H83*SUM(Courses!X83,Courses!Y83),0)</f>
        <v>0</v>
      </c>
      <c r="P76" s="246">
        <f>IF(AND('Courses Valid'!C88=0,Courses!I83&lt;&gt;"",Courses!J83&gt;0,SUM(Courses!X83,Courses!Y83)&gt;0),Courses!J83*SUM(Courses!X83,Courses!Y83),0)</f>
        <v>0</v>
      </c>
      <c r="Q76" s="1312">
        <f>IF(AND('Courses Valid'!C88=0,Courses!E83&lt;&gt;"",Courses!F83&gt;0,SUM(Courses!Z83,Courses!AA83)&gt;0),Courses!F83*SUM(Courses!Z83,Courses!AA83),0)</f>
        <v>0</v>
      </c>
      <c r="R76" s="102">
        <f>IF(AND('Courses Valid'!C88=0,Courses!G83&lt;&gt;"",Courses!H83&gt;0,SUM(Courses!Z83,Courses!AA83)&gt;0),Courses!H83*SUM(Courses!Z83,Courses!AA83),0)</f>
        <v>0</v>
      </c>
      <c r="S76" s="245">
        <f>IF(AND('Courses Valid'!C88=0,Courses!I83&lt;&gt;"",Courses!J83&gt;0,SUM(Courses!Z83,Courses!AA83)&gt;0),Courses!J83*SUM(Courses!Z83,Courses!AA83),0)</f>
        <v>0</v>
      </c>
      <c r="T76" s="102">
        <f>IF(AND('Courses Valid'!C88=0,Courses!E83&lt;&gt;"",Courses!F83&gt;0,Courses!AB83&gt;0),Courses!F83*Courses!AB83,0)</f>
        <v>0</v>
      </c>
      <c r="U76" s="102">
        <f>IF(AND('Courses Valid'!C88=0,Courses!G83&lt;&gt;"",Courses!H83&gt;0,Courses!AB83&gt;0),Courses!H83*Courses!AB83,0)</f>
        <v>0</v>
      </c>
      <c r="V76" s="247">
        <f>IF(AND('Courses Valid'!C88=0,Courses!I83&lt;&gt;"",Courses!J83&gt;0,Courses!AB83&gt;0),Courses!J83*Courses!AB83,0)</f>
        <v>0</v>
      </c>
      <c r="W76" s="102"/>
    </row>
    <row r="77" spans="2:23" x14ac:dyDescent="0.2">
      <c r="B77" s="714" t="str">
        <f>IF(Courses!B84&lt;&gt;"",CONCATENATE(Courses!E84,"/",Courses!M84,"/",Courses!K84),"")</f>
        <v/>
      </c>
      <c r="C77" s="1322" t="str">
        <f>IF(AND(Courses!B84&lt;&gt;"",Courses!G84&lt;&gt;""),CONCATENATE(Courses!G84,"/",Courses!M84,"/",Courses!K84),"")</f>
        <v/>
      </c>
      <c r="D77" s="715" t="str">
        <f>IF(AND(Courses!B84&lt;&gt;"",Courses!I84&lt;&gt;""),CONCATENATE(Courses!I84,"/",Courses!M84,"/",Courses!K84),"")</f>
        <v/>
      </c>
      <c r="E77" s="1312">
        <f>IF(AND('Courses Valid'!C89=0,Courses!E84&lt;&gt;"",Courses!F84&gt;0,SUM(Courses!N84,Courses!O84)&gt;0),Courses!F84*SUM(Courses!N84,Courses!O84),0)</f>
        <v>0</v>
      </c>
      <c r="F77" s="102">
        <f>IF(AND('Courses Valid'!C89=0,Courses!G84&lt;&gt;"",Courses!H84&gt;0,SUM(Courses!N84,Courses!O84)&gt;0),Courses!H84*SUM(Courses!N84,Courses!O84),0)</f>
        <v>0</v>
      </c>
      <c r="G77" s="245">
        <f>IF(AND('Courses Valid'!C89=0,Courses!I84&lt;&gt;"",Courses!J84&gt;0,SUM(Courses!N84,Courses!O84)&gt;0),Courses!J84*SUM(Courses!N84,Courses!O84),0)</f>
        <v>0</v>
      </c>
      <c r="H77" s="1312">
        <f>IF(AND('Courses Valid'!C89=0,Courses!E84&lt;&gt;"",Courses!F84&gt;0,SUM(Courses!P84,Courses!Q84)&gt;0),Courses!F84*SUM(Courses!P84,Courses!Q84),0)</f>
        <v>0</v>
      </c>
      <c r="I77" s="102">
        <f>IF(AND('Courses Valid'!C89=0,Courses!G84&lt;&gt;"",Courses!H84&gt;0,SUM(Courses!P84,Courses!Q84)&gt;0),Courses!H84*SUM(Courses!P84,Courses!Q84),0)</f>
        <v>0</v>
      </c>
      <c r="J77" s="245">
        <f>IF(AND('Courses Valid'!C89=0,Courses!I84&lt;&gt;"",Courses!J84&gt;0,SUM(Courses!P84,Courses!Q84)&gt;0),Courses!J84*SUM(Courses!P84,Courses!Q84),0)</f>
        <v>0</v>
      </c>
      <c r="K77" s="1312">
        <f>IF(AND('Courses Valid'!C89=0,Courses!E84&lt;&gt;"",Courses!F84&gt;0,Courses!R84&gt;0),Courses!F84*Courses!R84,0)</f>
        <v>0</v>
      </c>
      <c r="L77" s="102">
        <f>IF(AND('Courses Valid'!C89=0,Courses!G84&lt;&gt;"",Courses!H84&gt;0,Courses!R84&gt;0),Courses!H84*Courses!R84,0)</f>
        <v>0</v>
      </c>
      <c r="M77" s="245">
        <f>IF(AND('Courses Valid'!C89=0,Courses!I84&lt;&gt;"",Courses!J84&gt;0,Courses!R84&gt;0),Courses!J84*Courses!R84,0)</f>
        <v>0</v>
      </c>
      <c r="N77" s="246">
        <f>IF(AND('Courses Valid'!C89=0,Courses!E84&lt;&gt;"",Courses!F84&gt;0,SUM(Courses!X84,Courses!Y84)&gt;0),Courses!F84*SUM(Courses!X84,Courses!Y84),0)</f>
        <v>0</v>
      </c>
      <c r="O77" s="246">
        <f>IF(AND('Courses Valid'!C89=0,Courses!G84&lt;&gt;"",Courses!H84&gt;0,SUM(Courses!X84,Courses!Y84)&gt;0),Courses!H84*SUM(Courses!X84,Courses!Y84),0)</f>
        <v>0</v>
      </c>
      <c r="P77" s="246">
        <f>IF(AND('Courses Valid'!C89=0,Courses!I84&lt;&gt;"",Courses!J84&gt;0,SUM(Courses!X84,Courses!Y84)&gt;0),Courses!J84*SUM(Courses!X84,Courses!Y84),0)</f>
        <v>0</v>
      </c>
      <c r="Q77" s="1312">
        <f>IF(AND('Courses Valid'!C89=0,Courses!E84&lt;&gt;"",Courses!F84&gt;0,SUM(Courses!Z84,Courses!AA84)&gt;0),Courses!F84*SUM(Courses!Z84,Courses!AA84),0)</f>
        <v>0</v>
      </c>
      <c r="R77" s="102">
        <f>IF(AND('Courses Valid'!C89=0,Courses!G84&lt;&gt;"",Courses!H84&gt;0,SUM(Courses!Z84,Courses!AA84)&gt;0),Courses!H84*SUM(Courses!Z84,Courses!AA84),0)</f>
        <v>0</v>
      </c>
      <c r="S77" s="245">
        <f>IF(AND('Courses Valid'!C89=0,Courses!I84&lt;&gt;"",Courses!J84&gt;0,SUM(Courses!Z84,Courses!AA84)&gt;0),Courses!J84*SUM(Courses!Z84,Courses!AA84),0)</f>
        <v>0</v>
      </c>
      <c r="T77" s="102">
        <f>IF(AND('Courses Valid'!C89=0,Courses!E84&lt;&gt;"",Courses!F84&gt;0,Courses!AB84&gt;0),Courses!F84*Courses!AB84,0)</f>
        <v>0</v>
      </c>
      <c r="U77" s="102">
        <f>IF(AND('Courses Valid'!C89=0,Courses!G84&lt;&gt;"",Courses!H84&gt;0,Courses!AB84&gt;0),Courses!H84*Courses!AB84,0)</f>
        <v>0</v>
      </c>
      <c r="V77" s="247">
        <f>IF(AND('Courses Valid'!C89=0,Courses!I84&lt;&gt;"",Courses!J84&gt;0,Courses!AB84&gt;0),Courses!J84*Courses!AB84,0)</f>
        <v>0</v>
      </c>
      <c r="W77" s="102"/>
    </row>
    <row r="78" spans="2:23" x14ac:dyDescent="0.2">
      <c r="B78" s="714" t="str">
        <f>IF(Courses!B85&lt;&gt;"",CONCATENATE(Courses!E85,"/",Courses!M85,"/",Courses!K85),"")</f>
        <v/>
      </c>
      <c r="C78" s="1322" t="str">
        <f>IF(AND(Courses!B85&lt;&gt;"",Courses!G85&lt;&gt;""),CONCATENATE(Courses!G85,"/",Courses!M85,"/",Courses!K85),"")</f>
        <v/>
      </c>
      <c r="D78" s="715" t="str">
        <f>IF(AND(Courses!B85&lt;&gt;"",Courses!I85&lt;&gt;""),CONCATENATE(Courses!I85,"/",Courses!M85,"/",Courses!K85),"")</f>
        <v/>
      </c>
      <c r="E78" s="1312">
        <f>IF(AND('Courses Valid'!C90=0,Courses!E85&lt;&gt;"",Courses!F85&gt;0,SUM(Courses!N85,Courses!O85)&gt;0),Courses!F85*SUM(Courses!N85,Courses!O85),0)</f>
        <v>0</v>
      </c>
      <c r="F78" s="102">
        <f>IF(AND('Courses Valid'!C90=0,Courses!G85&lt;&gt;"",Courses!H85&gt;0,SUM(Courses!N85,Courses!O85)&gt;0),Courses!H85*SUM(Courses!N85,Courses!O85),0)</f>
        <v>0</v>
      </c>
      <c r="G78" s="245">
        <f>IF(AND('Courses Valid'!C90=0,Courses!I85&lt;&gt;"",Courses!J85&gt;0,SUM(Courses!N85,Courses!O85)&gt;0),Courses!J85*SUM(Courses!N85,Courses!O85),0)</f>
        <v>0</v>
      </c>
      <c r="H78" s="1312">
        <f>IF(AND('Courses Valid'!C90=0,Courses!E85&lt;&gt;"",Courses!F85&gt;0,SUM(Courses!P85,Courses!Q85)&gt;0),Courses!F85*SUM(Courses!P85,Courses!Q85),0)</f>
        <v>0</v>
      </c>
      <c r="I78" s="102">
        <f>IF(AND('Courses Valid'!C90=0,Courses!G85&lt;&gt;"",Courses!H85&gt;0,SUM(Courses!P85,Courses!Q85)&gt;0),Courses!H85*SUM(Courses!P85,Courses!Q85),0)</f>
        <v>0</v>
      </c>
      <c r="J78" s="245">
        <f>IF(AND('Courses Valid'!C90=0,Courses!I85&lt;&gt;"",Courses!J85&gt;0,SUM(Courses!P85,Courses!Q85)&gt;0),Courses!J85*SUM(Courses!P85,Courses!Q85),0)</f>
        <v>0</v>
      </c>
      <c r="K78" s="1312">
        <f>IF(AND('Courses Valid'!C90=0,Courses!E85&lt;&gt;"",Courses!F85&gt;0,Courses!R85&gt;0),Courses!F85*Courses!R85,0)</f>
        <v>0</v>
      </c>
      <c r="L78" s="102">
        <f>IF(AND('Courses Valid'!C90=0,Courses!G85&lt;&gt;"",Courses!H85&gt;0,Courses!R85&gt;0),Courses!H85*Courses!R85,0)</f>
        <v>0</v>
      </c>
      <c r="M78" s="245">
        <f>IF(AND('Courses Valid'!C90=0,Courses!I85&lt;&gt;"",Courses!J85&gt;0,Courses!R85&gt;0),Courses!J85*Courses!R85,0)</f>
        <v>0</v>
      </c>
      <c r="N78" s="246">
        <f>IF(AND('Courses Valid'!C90=0,Courses!E85&lt;&gt;"",Courses!F85&gt;0,SUM(Courses!X85,Courses!Y85)&gt;0),Courses!F85*SUM(Courses!X85,Courses!Y85),0)</f>
        <v>0</v>
      </c>
      <c r="O78" s="246">
        <f>IF(AND('Courses Valid'!C90=0,Courses!G85&lt;&gt;"",Courses!H85&gt;0,SUM(Courses!X85,Courses!Y85)&gt;0),Courses!H85*SUM(Courses!X85,Courses!Y85),0)</f>
        <v>0</v>
      </c>
      <c r="P78" s="246">
        <f>IF(AND('Courses Valid'!C90=0,Courses!I85&lt;&gt;"",Courses!J85&gt;0,SUM(Courses!X85,Courses!Y85)&gt;0),Courses!J85*SUM(Courses!X85,Courses!Y85),0)</f>
        <v>0</v>
      </c>
      <c r="Q78" s="1312">
        <f>IF(AND('Courses Valid'!C90=0,Courses!E85&lt;&gt;"",Courses!F85&gt;0,SUM(Courses!Z85,Courses!AA85)&gt;0),Courses!F85*SUM(Courses!Z85,Courses!AA85),0)</f>
        <v>0</v>
      </c>
      <c r="R78" s="102">
        <f>IF(AND('Courses Valid'!C90=0,Courses!G85&lt;&gt;"",Courses!H85&gt;0,SUM(Courses!Z85,Courses!AA85)&gt;0),Courses!H85*SUM(Courses!Z85,Courses!AA85),0)</f>
        <v>0</v>
      </c>
      <c r="S78" s="245">
        <f>IF(AND('Courses Valid'!C90=0,Courses!I85&lt;&gt;"",Courses!J85&gt;0,SUM(Courses!Z85,Courses!AA85)&gt;0),Courses!J85*SUM(Courses!Z85,Courses!AA85),0)</f>
        <v>0</v>
      </c>
      <c r="T78" s="102">
        <f>IF(AND('Courses Valid'!C90=0,Courses!E85&lt;&gt;"",Courses!F85&gt;0,Courses!AB85&gt;0),Courses!F85*Courses!AB85,0)</f>
        <v>0</v>
      </c>
      <c r="U78" s="102">
        <f>IF(AND('Courses Valid'!C90=0,Courses!G85&lt;&gt;"",Courses!H85&gt;0,Courses!AB85&gt;0),Courses!H85*Courses!AB85,0)</f>
        <v>0</v>
      </c>
      <c r="V78" s="247">
        <f>IF(AND('Courses Valid'!C90=0,Courses!I85&lt;&gt;"",Courses!J85&gt;0,Courses!AB85&gt;0),Courses!J85*Courses!AB85,0)</f>
        <v>0</v>
      </c>
      <c r="W78" s="102"/>
    </row>
    <row r="79" spans="2:23" x14ac:dyDescent="0.2">
      <c r="B79" s="714" t="str">
        <f>IF(Courses!B86&lt;&gt;"",CONCATENATE(Courses!E86,"/",Courses!M86,"/",Courses!K86),"")</f>
        <v/>
      </c>
      <c r="C79" s="1322" t="str">
        <f>IF(AND(Courses!B86&lt;&gt;"",Courses!G86&lt;&gt;""),CONCATENATE(Courses!G86,"/",Courses!M86,"/",Courses!K86),"")</f>
        <v/>
      </c>
      <c r="D79" s="715" t="str">
        <f>IF(AND(Courses!B86&lt;&gt;"",Courses!I86&lt;&gt;""),CONCATENATE(Courses!I86,"/",Courses!M86,"/",Courses!K86),"")</f>
        <v/>
      </c>
      <c r="E79" s="1312">
        <f>IF(AND('Courses Valid'!C91=0,Courses!E86&lt;&gt;"",Courses!F86&gt;0,SUM(Courses!N86,Courses!O86)&gt;0),Courses!F86*SUM(Courses!N86,Courses!O86),0)</f>
        <v>0</v>
      </c>
      <c r="F79" s="102">
        <f>IF(AND('Courses Valid'!C91=0,Courses!G86&lt;&gt;"",Courses!H86&gt;0,SUM(Courses!N86,Courses!O86)&gt;0),Courses!H86*SUM(Courses!N86,Courses!O86),0)</f>
        <v>0</v>
      </c>
      <c r="G79" s="245">
        <f>IF(AND('Courses Valid'!C91=0,Courses!I86&lt;&gt;"",Courses!J86&gt;0,SUM(Courses!N86,Courses!O86)&gt;0),Courses!J86*SUM(Courses!N86,Courses!O86),0)</f>
        <v>0</v>
      </c>
      <c r="H79" s="1312">
        <f>IF(AND('Courses Valid'!C91=0,Courses!E86&lt;&gt;"",Courses!F86&gt;0,SUM(Courses!P86,Courses!Q86)&gt;0),Courses!F86*SUM(Courses!P86,Courses!Q86),0)</f>
        <v>0</v>
      </c>
      <c r="I79" s="102">
        <f>IF(AND('Courses Valid'!C91=0,Courses!G86&lt;&gt;"",Courses!H86&gt;0,SUM(Courses!P86,Courses!Q86)&gt;0),Courses!H86*SUM(Courses!P86,Courses!Q86),0)</f>
        <v>0</v>
      </c>
      <c r="J79" s="245">
        <f>IF(AND('Courses Valid'!C91=0,Courses!I86&lt;&gt;"",Courses!J86&gt;0,SUM(Courses!P86,Courses!Q86)&gt;0),Courses!J86*SUM(Courses!P86,Courses!Q86),0)</f>
        <v>0</v>
      </c>
      <c r="K79" s="1312">
        <f>IF(AND('Courses Valid'!C91=0,Courses!E86&lt;&gt;"",Courses!F86&gt;0,Courses!R86&gt;0),Courses!F86*Courses!R86,0)</f>
        <v>0</v>
      </c>
      <c r="L79" s="102">
        <f>IF(AND('Courses Valid'!C91=0,Courses!G86&lt;&gt;"",Courses!H86&gt;0,Courses!R86&gt;0),Courses!H86*Courses!R86,0)</f>
        <v>0</v>
      </c>
      <c r="M79" s="245">
        <f>IF(AND('Courses Valid'!C91=0,Courses!I86&lt;&gt;"",Courses!J86&gt;0,Courses!R86&gt;0),Courses!J86*Courses!R86,0)</f>
        <v>0</v>
      </c>
      <c r="N79" s="246">
        <f>IF(AND('Courses Valid'!C91=0,Courses!E86&lt;&gt;"",Courses!F86&gt;0,SUM(Courses!X86,Courses!Y86)&gt;0),Courses!F86*SUM(Courses!X86,Courses!Y86),0)</f>
        <v>0</v>
      </c>
      <c r="O79" s="246">
        <f>IF(AND('Courses Valid'!C91=0,Courses!G86&lt;&gt;"",Courses!H86&gt;0,SUM(Courses!X86,Courses!Y86)&gt;0),Courses!H86*SUM(Courses!X86,Courses!Y86),0)</f>
        <v>0</v>
      </c>
      <c r="P79" s="246">
        <f>IF(AND('Courses Valid'!C91=0,Courses!I86&lt;&gt;"",Courses!J86&gt;0,SUM(Courses!X86,Courses!Y86)&gt;0),Courses!J86*SUM(Courses!X86,Courses!Y86),0)</f>
        <v>0</v>
      </c>
      <c r="Q79" s="1312">
        <f>IF(AND('Courses Valid'!C91=0,Courses!E86&lt;&gt;"",Courses!F86&gt;0,SUM(Courses!Z86,Courses!AA86)&gt;0),Courses!F86*SUM(Courses!Z86,Courses!AA86),0)</f>
        <v>0</v>
      </c>
      <c r="R79" s="102">
        <f>IF(AND('Courses Valid'!C91=0,Courses!G86&lt;&gt;"",Courses!H86&gt;0,SUM(Courses!Z86,Courses!AA86)&gt;0),Courses!H86*SUM(Courses!Z86,Courses!AA86),0)</f>
        <v>0</v>
      </c>
      <c r="S79" s="245">
        <f>IF(AND('Courses Valid'!C91=0,Courses!I86&lt;&gt;"",Courses!J86&gt;0,SUM(Courses!Z86,Courses!AA86)&gt;0),Courses!J86*SUM(Courses!Z86,Courses!AA86),0)</f>
        <v>0</v>
      </c>
      <c r="T79" s="102">
        <f>IF(AND('Courses Valid'!C91=0,Courses!E86&lt;&gt;"",Courses!F86&gt;0,Courses!AB86&gt;0),Courses!F86*Courses!AB86,0)</f>
        <v>0</v>
      </c>
      <c r="U79" s="102">
        <f>IF(AND('Courses Valid'!C91=0,Courses!G86&lt;&gt;"",Courses!H86&gt;0,Courses!AB86&gt;0),Courses!H86*Courses!AB86,0)</f>
        <v>0</v>
      </c>
      <c r="V79" s="247">
        <f>IF(AND('Courses Valid'!C91=0,Courses!I86&lt;&gt;"",Courses!J86&gt;0,Courses!AB86&gt;0),Courses!J86*Courses!AB86,0)</f>
        <v>0</v>
      </c>
      <c r="W79" s="102"/>
    </row>
    <row r="80" spans="2:23" x14ac:dyDescent="0.2">
      <c r="B80" s="714" t="str">
        <f>IF(Courses!B87&lt;&gt;"",CONCATENATE(Courses!E87,"/",Courses!M87,"/",Courses!K87),"")</f>
        <v/>
      </c>
      <c r="C80" s="1322" t="str">
        <f>IF(AND(Courses!B87&lt;&gt;"",Courses!G87&lt;&gt;""),CONCATENATE(Courses!G87,"/",Courses!M87,"/",Courses!K87),"")</f>
        <v/>
      </c>
      <c r="D80" s="715" t="str">
        <f>IF(AND(Courses!B87&lt;&gt;"",Courses!I87&lt;&gt;""),CONCATENATE(Courses!I87,"/",Courses!M87,"/",Courses!K87),"")</f>
        <v/>
      </c>
      <c r="E80" s="1312">
        <f>IF(AND('Courses Valid'!C92=0,Courses!E87&lt;&gt;"",Courses!F87&gt;0,SUM(Courses!N87,Courses!O87)&gt;0),Courses!F87*SUM(Courses!N87,Courses!O87),0)</f>
        <v>0</v>
      </c>
      <c r="F80" s="102">
        <f>IF(AND('Courses Valid'!C92=0,Courses!G87&lt;&gt;"",Courses!H87&gt;0,SUM(Courses!N87,Courses!O87)&gt;0),Courses!H87*SUM(Courses!N87,Courses!O87),0)</f>
        <v>0</v>
      </c>
      <c r="G80" s="245">
        <f>IF(AND('Courses Valid'!C92=0,Courses!I87&lt;&gt;"",Courses!J87&gt;0,SUM(Courses!N87,Courses!O87)&gt;0),Courses!J87*SUM(Courses!N87,Courses!O87),0)</f>
        <v>0</v>
      </c>
      <c r="H80" s="1312">
        <f>IF(AND('Courses Valid'!C92=0,Courses!E87&lt;&gt;"",Courses!F87&gt;0,SUM(Courses!P87,Courses!Q87)&gt;0),Courses!F87*SUM(Courses!P87,Courses!Q87),0)</f>
        <v>0</v>
      </c>
      <c r="I80" s="102">
        <f>IF(AND('Courses Valid'!C92=0,Courses!G87&lt;&gt;"",Courses!H87&gt;0,SUM(Courses!P87,Courses!Q87)&gt;0),Courses!H87*SUM(Courses!P87,Courses!Q87),0)</f>
        <v>0</v>
      </c>
      <c r="J80" s="245">
        <f>IF(AND('Courses Valid'!C92=0,Courses!I87&lt;&gt;"",Courses!J87&gt;0,SUM(Courses!P87,Courses!Q87)&gt;0),Courses!J87*SUM(Courses!P87,Courses!Q87),0)</f>
        <v>0</v>
      </c>
      <c r="K80" s="1312">
        <f>IF(AND('Courses Valid'!C92=0,Courses!E87&lt;&gt;"",Courses!F87&gt;0,Courses!R87&gt;0),Courses!F87*Courses!R87,0)</f>
        <v>0</v>
      </c>
      <c r="L80" s="102">
        <f>IF(AND('Courses Valid'!C92=0,Courses!G87&lt;&gt;"",Courses!H87&gt;0,Courses!R87&gt;0),Courses!H87*Courses!R87,0)</f>
        <v>0</v>
      </c>
      <c r="M80" s="245">
        <f>IF(AND('Courses Valid'!C92=0,Courses!I87&lt;&gt;"",Courses!J87&gt;0,Courses!R87&gt;0),Courses!J87*Courses!R87,0)</f>
        <v>0</v>
      </c>
      <c r="N80" s="246">
        <f>IF(AND('Courses Valid'!C92=0,Courses!E87&lt;&gt;"",Courses!F87&gt;0,SUM(Courses!X87,Courses!Y87)&gt;0),Courses!F87*SUM(Courses!X87,Courses!Y87),0)</f>
        <v>0</v>
      </c>
      <c r="O80" s="246">
        <f>IF(AND('Courses Valid'!C92=0,Courses!G87&lt;&gt;"",Courses!H87&gt;0,SUM(Courses!X87,Courses!Y87)&gt;0),Courses!H87*SUM(Courses!X87,Courses!Y87),0)</f>
        <v>0</v>
      </c>
      <c r="P80" s="246">
        <f>IF(AND('Courses Valid'!C92=0,Courses!I87&lt;&gt;"",Courses!J87&gt;0,SUM(Courses!X87,Courses!Y87)&gt;0),Courses!J87*SUM(Courses!X87,Courses!Y87),0)</f>
        <v>0</v>
      </c>
      <c r="Q80" s="1312">
        <f>IF(AND('Courses Valid'!C92=0,Courses!E87&lt;&gt;"",Courses!F87&gt;0,SUM(Courses!Z87,Courses!AA87)&gt;0),Courses!F87*SUM(Courses!Z87,Courses!AA87),0)</f>
        <v>0</v>
      </c>
      <c r="R80" s="102">
        <f>IF(AND('Courses Valid'!C92=0,Courses!G87&lt;&gt;"",Courses!H87&gt;0,SUM(Courses!Z87,Courses!AA87)&gt;0),Courses!H87*SUM(Courses!Z87,Courses!AA87),0)</f>
        <v>0</v>
      </c>
      <c r="S80" s="245">
        <f>IF(AND('Courses Valid'!C92=0,Courses!I87&lt;&gt;"",Courses!J87&gt;0,SUM(Courses!Z87,Courses!AA87)&gt;0),Courses!J87*SUM(Courses!Z87,Courses!AA87),0)</f>
        <v>0</v>
      </c>
      <c r="T80" s="102">
        <f>IF(AND('Courses Valid'!C92=0,Courses!E87&lt;&gt;"",Courses!F87&gt;0,Courses!AB87&gt;0),Courses!F87*Courses!AB87,0)</f>
        <v>0</v>
      </c>
      <c r="U80" s="102">
        <f>IF(AND('Courses Valid'!C92=0,Courses!G87&lt;&gt;"",Courses!H87&gt;0,Courses!AB87&gt;0),Courses!H87*Courses!AB87,0)</f>
        <v>0</v>
      </c>
      <c r="V80" s="247">
        <f>IF(AND('Courses Valid'!C92=0,Courses!I87&lt;&gt;"",Courses!J87&gt;0,Courses!AB87&gt;0),Courses!J87*Courses!AB87,0)</f>
        <v>0</v>
      </c>
      <c r="W80" s="102"/>
    </row>
    <row r="81" spans="2:23" x14ac:dyDescent="0.2">
      <c r="B81" s="714" t="str">
        <f>IF(Courses!B88&lt;&gt;"",CONCATENATE(Courses!E88,"/",Courses!M88,"/",Courses!K88),"")</f>
        <v/>
      </c>
      <c r="C81" s="1322" t="str">
        <f>IF(AND(Courses!B88&lt;&gt;"",Courses!G88&lt;&gt;""),CONCATENATE(Courses!G88,"/",Courses!M88,"/",Courses!K88),"")</f>
        <v/>
      </c>
      <c r="D81" s="715" t="str">
        <f>IF(AND(Courses!B88&lt;&gt;"",Courses!I88&lt;&gt;""),CONCATENATE(Courses!I88,"/",Courses!M88,"/",Courses!K88),"")</f>
        <v/>
      </c>
      <c r="E81" s="1312">
        <f>IF(AND('Courses Valid'!C93=0,Courses!E88&lt;&gt;"",Courses!F88&gt;0,SUM(Courses!N88,Courses!O88)&gt;0),Courses!F88*SUM(Courses!N88,Courses!O88),0)</f>
        <v>0</v>
      </c>
      <c r="F81" s="102">
        <f>IF(AND('Courses Valid'!C93=0,Courses!G88&lt;&gt;"",Courses!H88&gt;0,SUM(Courses!N88,Courses!O88)&gt;0),Courses!H88*SUM(Courses!N88,Courses!O88),0)</f>
        <v>0</v>
      </c>
      <c r="G81" s="245">
        <f>IF(AND('Courses Valid'!C93=0,Courses!I88&lt;&gt;"",Courses!J88&gt;0,SUM(Courses!N88,Courses!O88)&gt;0),Courses!J88*SUM(Courses!N88,Courses!O88),0)</f>
        <v>0</v>
      </c>
      <c r="H81" s="1312">
        <f>IF(AND('Courses Valid'!C93=0,Courses!E88&lt;&gt;"",Courses!F88&gt;0,SUM(Courses!P88,Courses!Q88)&gt;0),Courses!F88*SUM(Courses!P88,Courses!Q88),0)</f>
        <v>0</v>
      </c>
      <c r="I81" s="102">
        <f>IF(AND('Courses Valid'!C93=0,Courses!G88&lt;&gt;"",Courses!H88&gt;0,SUM(Courses!P88,Courses!Q88)&gt;0),Courses!H88*SUM(Courses!P88,Courses!Q88),0)</f>
        <v>0</v>
      </c>
      <c r="J81" s="245">
        <f>IF(AND('Courses Valid'!C93=0,Courses!I88&lt;&gt;"",Courses!J88&gt;0,SUM(Courses!P88,Courses!Q88)&gt;0),Courses!J88*SUM(Courses!P88,Courses!Q88),0)</f>
        <v>0</v>
      </c>
      <c r="K81" s="1312">
        <f>IF(AND('Courses Valid'!C93=0,Courses!E88&lt;&gt;"",Courses!F88&gt;0,Courses!R88&gt;0),Courses!F88*Courses!R88,0)</f>
        <v>0</v>
      </c>
      <c r="L81" s="102">
        <f>IF(AND('Courses Valid'!C93=0,Courses!G88&lt;&gt;"",Courses!H88&gt;0,Courses!R88&gt;0),Courses!H88*Courses!R88,0)</f>
        <v>0</v>
      </c>
      <c r="M81" s="245">
        <f>IF(AND('Courses Valid'!C93=0,Courses!I88&lt;&gt;"",Courses!J88&gt;0,Courses!R88&gt;0),Courses!J88*Courses!R88,0)</f>
        <v>0</v>
      </c>
      <c r="N81" s="246">
        <f>IF(AND('Courses Valid'!C93=0,Courses!E88&lt;&gt;"",Courses!F88&gt;0,SUM(Courses!X88,Courses!Y88)&gt;0),Courses!F88*SUM(Courses!X88,Courses!Y88),0)</f>
        <v>0</v>
      </c>
      <c r="O81" s="246">
        <f>IF(AND('Courses Valid'!C93=0,Courses!G88&lt;&gt;"",Courses!H88&gt;0,SUM(Courses!X88,Courses!Y88)&gt;0),Courses!H88*SUM(Courses!X88,Courses!Y88),0)</f>
        <v>0</v>
      </c>
      <c r="P81" s="246">
        <f>IF(AND('Courses Valid'!C93=0,Courses!I88&lt;&gt;"",Courses!J88&gt;0,SUM(Courses!X88,Courses!Y88)&gt;0),Courses!J88*SUM(Courses!X88,Courses!Y88),0)</f>
        <v>0</v>
      </c>
      <c r="Q81" s="1312">
        <f>IF(AND('Courses Valid'!C93=0,Courses!E88&lt;&gt;"",Courses!F88&gt;0,SUM(Courses!Z88,Courses!AA88)&gt;0),Courses!F88*SUM(Courses!Z88,Courses!AA88),0)</f>
        <v>0</v>
      </c>
      <c r="R81" s="102">
        <f>IF(AND('Courses Valid'!C93=0,Courses!G88&lt;&gt;"",Courses!H88&gt;0,SUM(Courses!Z88,Courses!AA88)&gt;0),Courses!H88*SUM(Courses!Z88,Courses!AA88),0)</f>
        <v>0</v>
      </c>
      <c r="S81" s="245">
        <f>IF(AND('Courses Valid'!C93=0,Courses!I88&lt;&gt;"",Courses!J88&gt;0,SUM(Courses!Z88,Courses!AA88)&gt;0),Courses!J88*SUM(Courses!Z88,Courses!AA88),0)</f>
        <v>0</v>
      </c>
      <c r="T81" s="102">
        <f>IF(AND('Courses Valid'!C93=0,Courses!E88&lt;&gt;"",Courses!F88&gt;0,Courses!AB88&gt;0),Courses!F88*Courses!AB88,0)</f>
        <v>0</v>
      </c>
      <c r="U81" s="102">
        <f>IF(AND('Courses Valid'!C93=0,Courses!G88&lt;&gt;"",Courses!H88&gt;0,Courses!AB88&gt;0),Courses!H88*Courses!AB88,0)</f>
        <v>0</v>
      </c>
      <c r="V81" s="247">
        <f>IF(AND('Courses Valid'!C93=0,Courses!I88&lt;&gt;"",Courses!J88&gt;0,Courses!AB88&gt;0),Courses!J88*Courses!AB88,0)</f>
        <v>0</v>
      </c>
      <c r="W81" s="102"/>
    </row>
    <row r="82" spans="2:23" x14ac:dyDescent="0.2">
      <c r="B82" s="714" t="str">
        <f>IF(Courses!B89&lt;&gt;"",CONCATENATE(Courses!E89,"/",Courses!M89,"/",Courses!K89),"")</f>
        <v/>
      </c>
      <c r="C82" s="1322" t="str">
        <f>IF(AND(Courses!B89&lt;&gt;"",Courses!G89&lt;&gt;""),CONCATENATE(Courses!G89,"/",Courses!M89,"/",Courses!K89),"")</f>
        <v/>
      </c>
      <c r="D82" s="715" t="str">
        <f>IF(AND(Courses!B89&lt;&gt;"",Courses!I89&lt;&gt;""),CONCATENATE(Courses!I89,"/",Courses!M89,"/",Courses!K89),"")</f>
        <v/>
      </c>
      <c r="E82" s="1312">
        <f>IF(AND('Courses Valid'!C94=0,Courses!E89&lt;&gt;"",Courses!F89&gt;0,SUM(Courses!N89,Courses!O89)&gt;0),Courses!F89*SUM(Courses!N89,Courses!O89),0)</f>
        <v>0</v>
      </c>
      <c r="F82" s="102">
        <f>IF(AND('Courses Valid'!C94=0,Courses!G89&lt;&gt;"",Courses!H89&gt;0,SUM(Courses!N89,Courses!O89)&gt;0),Courses!H89*SUM(Courses!N89,Courses!O89),0)</f>
        <v>0</v>
      </c>
      <c r="G82" s="245">
        <f>IF(AND('Courses Valid'!C94=0,Courses!I89&lt;&gt;"",Courses!J89&gt;0,SUM(Courses!N89,Courses!O89)&gt;0),Courses!J89*SUM(Courses!N89,Courses!O89),0)</f>
        <v>0</v>
      </c>
      <c r="H82" s="1312">
        <f>IF(AND('Courses Valid'!C94=0,Courses!E89&lt;&gt;"",Courses!F89&gt;0,SUM(Courses!P89,Courses!Q89)&gt;0),Courses!F89*SUM(Courses!P89,Courses!Q89),0)</f>
        <v>0</v>
      </c>
      <c r="I82" s="102">
        <f>IF(AND('Courses Valid'!C94=0,Courses!G89&lt;&gt;"",Courses!H89&gt;0,SUM(Courses!P89,Courses!Q89)&gt;0),Courses!H89*SUM(Courses!P89,Courses!Q89),0)</f>
        <v>0</v>
      </c>
      <c r="J82" s="245">
        <f>IF(AND('Courses Valid'!C94=0,Courses!I89&lt;&gt;"",Courses!J89&gt;0,SUM(Courses!P89,Courses!Q89)&gt;0),Courses!J89*SUM(Courses!P89,Courses!Q89),0)</f>
        <v>0</v>
      </c>
      <c r="K82" s="1312">
        <f>IF(AND('Courses Valid'!C94=0,Courses!E89&lt;&gt;"",Courses!F89&gt;0,Courses!R89&gt;0),Courses!F89*Courses!R89,0)</f>
        <v>0</v>
      </c>
      <c r="L82" s="102">
        <f>IF(AND('Courses Valid'!C94=0,Courses!G89&lt;&gt;"",Courses!H89&gt;0,Courses!R89&gt;0),Courses!H89*Courses!R89,0)</f>
        <v>0</v>
      </c>
      <c r="M82" s="245">
        <f>IF(AND('Courses Valid'!C94=0,Courses!I89&lt;&gt;"",Courses!J89&gt;0,Courses!R89&gt;0),Courses!J89*Courses!R89,0)</f>
        <v>0</v>
      </c>
      <c r="N82" s="246">
        <f>IF(AND('Courses Valid'!C94=0,Courses!E89&lt;&gt;"",Courses!F89&gt;0,SUM(Courses!X89,Courses!Y89)&gt;0),Courses!F89*SUM(Courses!X89,Courses!Y89),0)</f>
        <v>0</v>
      </c>
      <c r="O82" s="246">
        <f>IF(AND('Courses Valid'!C94=0,Courses!G89&lt;&gt;"",Courses!H89&gt;0,SUM(Courses!X89,Courses!Y89)&gt;0),Courses!H89*SUM(Courses!X89,Courses!Y89),0)</f>
        <v>0</v>
      </c>
      <c r="P82" s="246">
        <f>IF(AND('Courses Valid'!C94=0,Courses!I89&lt;&gt;"",Courses!J89&gt;0,SUM(Courses!X89,Courses!Y89)&gt;0),Courses!J89*SUM(Courses!X89,Courses!Y89),0)</f>
        <v>0</v>
      </c>
      <c r="Q82" s="1312">
        <f>IF(AND('Courses Valid'!C94=0,Courses!E89&lt;&gt;"",Courses!F89&gt;0,SUM(Courses!Z89,Courses!AA89)&gt;0),Courses!F89*SUM(Courses!Z89,Courses!AA89),0)</f>
        <v>0</v>
      </c>
      <c r="R82" s="102">
        <f>IF(AND('Courses Valid'!C94=0,Courses!G89&lt;&gt;"",Courses!H89&gt;0,SUM(Courses!Z89,Courses!AA89)&gt;0),Courses!H89*SUM(Courses!Z89,Courses!AA89),0)</f>
        <v>0</v>
      </c>
      <c r="S82" s="245">
        <f>IF(AND('Courses Valid'!C94=0,Courses!I89&lt;&gt;"",Courses!J89&gt;0,SUM(Courses!Z89,Courses!AA89)&gt;0),Courses!J89*SUM(Courses!Z89,Courses!AA89),0)</f>
        <v>0</v>
      </c>
      <c r="T82" s="102">
        <f>IF(AND('Courses Valid'!C94=0,Courses!E89&lt;&gt;"",Courses!F89&gt;0,Courses!AB89&gt;0),Courses!F89*Courses!AB89,0)</f>
        <v>0</v>
      </c>
      <c r="U82" s="102">
        <f>IF(AND('Courses Valid'!C94=0,Courses!G89&lt;&gt;"",Courses!H89&gt;0,Courses!AB89&gt;0),Courses!H89*Courses!AB89,0)</f>
        <v>0</v>
      </c>
      <c r="V82" s="247">
        <f>IF(AND('Courses Valid'!C94=0,Courses!I89&lt;&gt;"",Courses!J89&gt;0,Courses!AB89&gt;0),Courses!J89*Courses!AB89,0)</f>
        <v>0</v>
      </c>
      <c r="W82" s="102"/>
    </row>
    <row r="83" spans="2:23" x14ac:dyDescent="0.2">
      <c r="B83" s="714" t="str">
        <f>IF(Courses!B90&lt;&gt;"",CONCATENATE(Courses!E90,"/",Courses!M90,"/",Courses!K90),"")</f>
        <v/>
      </c>
      <c r="C83" s="1322" t="str">
        <f>IF(AND(Courses!B90&lt;&gt;"",Courses!G90&lt;&gt;""),CONCATENATE(Courses!G90,"/",Courses!M90,"/",Courses!K90),"")</f>
        <v/>
      </c>
      <c r="D83" s="715" t="str">
        <f>IF(AND(Courses!B90&lt;&gt;"",Courses!I90&lt;&gt;""),CONCATENATE(Courses!I90,"/",Courses!M90,"/",Courses!K90),"")</f>
        <v/>
      </c>
      <c r="E83" s="1312">
        <f>IF(AND('Courses Valid'!C95=0,Courses!E90&lt;&gt;"",Courses!F90&gt;0,SUM(Courses!N90,Courses!O90)&gt;0),Courses!F90*SUM(Courses!N90,Courses!O90),0)</f>
        <v>0</v>
      </c>
      <c r="F83" s="102">
        <f>IF(AND('Courses Valid'!C95=0,Courses!G90&lt;&gt;"",Courses!H90&gt;0,SUM(Courses!N90,Courses!O90)&gt;0),Courses!H90*SUM(Courses!N90,Courses!O90),0)</f>
        <v>0</v>
      </c>
      <c r="G83" s="245">
        <f>IF(AND('Courses Valid'!C95=0,Courses!I90&lt;&gt;"",Courses!J90&gt;0,SUM(Courses!N90,Courses!O90)&gt;0),Courses!J90*SUM(Courses!N90,Courses!O90),0)</f>
        <v>0</v>
      </c>
      <c r="H83" s="1312">
        <f>IF(AND('Courses Valid'!C95=0,Courses!E90&lt;&gt;"",Courses!F90&gt;0,SUM(Courses!P90,Courses!Q90)&gt;0),Courses!F90*SUM(Courses!P90,Courses!Q90),0)</f>
        <v>0</v>
      </c>
      <c r="I83" s="102">
        <f>IF(AND('Courses Valid'!C95=0,Courses!G90&lt;&gt;"",Courses!H90&gt;0,SUM(Courses!P90,Courses!Q90)&gt;0),Courses!H90*SUM(Courses!P90,Courses!Q90),0)</f>
        <v>0</v>
      </c>
      <c r="J83" s="245">
        <f>IF(AND('Courses Valid'!C95=0,Courses!I90&lt;&gt;"",Courses!J90&gt;0,SUM(Courses!P90,Courses!Q90)&gt;0),Courses!J90*SUM(Courses!P90,Courses!Q90),0)</f>
        <v>0</v>
      </c>
      <c r="K83" s="1312">
        <f>IF(AND('Courses Valid'!C95=0,Courses!E90&lt;&gt;"",Courses!F90&gt;0,Courses!R90&gt;0),Courses!F90*Courses!R90,0)</f>
        <v>0</v>
      </c>
      <c r="L83" s="102">
        <f>IF(AND('Courses Valid'!C95=0,Courses!G90&lt;&gt;"",Courses!H90&gt;0,Courses!R90&gt;0),Courses!H90*Courses!R90,0)</f>
        <v>0</v>
      </c>
      <c r="M83" s="245">
        <f>IF(AND('Courses Valid'!C95=0,Courses!I90&lt;&gt;"",Courses!J90&gt;0,Courses!R90&gt;0),Courses!J90*Courses!R90,0)</f>
        <v>0</v>
      </c>
      <c r="N83" s="246">
        <f>IF(AND('Courses Valid'!C95=0,Courses!E90&lt;&gt;"",Courses!F90&gt;0,SUM(Courses!X90,Courses!Y90)&gt;0),Courses!F90*SUM(Courses!X90,Courses!Y90),0)</f>
        <v>0</v>
      </c>
      <c r="O83" s="246">
        <f>IF(AND('Courses Valid'!C95=0,Courses!G90&lt;&gt;"",Courses!H90&gt;0,SUM(Courses!X90,Courses!Y90)&gt;0),Courses!H90*SUM(Courses!X90,Courses!Y90),0)</f>
        <v>0</v>
      </c>
      <c r="P83" s="246">
        <f>IF(AND('Courses Valid'!C95=0,Courses!I90&lt;&gt;"",Courses!J90&gt;0,SUM(Courses!X90,Courses!Y90)&gt;0),Courses!J90*SUM(Courses!X90,Courses!Y90),0)</f>
        <v>0</v>
      </c>
      <c r="Q83" s="1312">
        <f>IF(AND('Courses Valid'!C95=0,Courses!E90&lt;&gt;"",Courses!F90&gt;0,SUM(Courses!Z90,Courses!AA90)&gt;0),Courses!F90*SUM(Courses!Z90,Courses!AA90),0)</f>
        <v>0</v>
      </c>
      <c r="R83" s="102">
        <f>IF(AND('Courses Valid'!C95=0,Courses!G90&lt;&gt;"",Courses!H90&gt;0,SUM(Courses!Z90,Courses!AA90)&gt;0),Courses!H90*SUM(Courses!Z90,Courses!AA90),0)</f>
        <v>0</v>
      </c>
      <c r="S83" s="245">
        <f>IF(AND('Courses Valid'!C95=0,Courses!I90&lt;&gt;"",Courses!J90&gt;0,SUM(Courses!Z90,Courses!AA90)&gt;0),Courses!J90*SUM(Courses!Z90,Courses!AA90),0)</f>
        <v>0</v>
      </c>
      <c r="T83" s="102">
        <f>IF(AND('Courses Valid'!C95=0,Courses!E90&lt;&gt;"",Courses!F90&gt;0,Courses!AB90&gt;0),Courses!F90*Courses!AB90,0)</f>
        <v>0</v>
      </c>
      <c r="U83" s="102">
        <f>IF(AND('Courses Valid'!C95=0,Courses!G90&lt;&gt;"",Courses!H90&gt;0,Courses!AB90&gt;0),Courses!H90*Courses!AB90,0)</f>
        <v>0</v>
      </c>
      <c r="V83" s="247">
        <f>IF(AND('Courses Valid'!C95=0,Courses!I90&lt;&gt;"",Courses!J90&gt;0,Courses!AB90&gt;0),Courses!J90*Courses!AB90,0)</f>
        <v>0</v>
      </c>
      <c r="W83" s="102"/>
    </row>
    <row r="84" spans="2:23" x14ac:dyDescent="0.2">
      <c r="B84" s="714" t="str">
        <f>IF(Courses!B91&lt;&gt;"",CONCATENATE(Courses!E91,"/",Courses!M91,"/",Courses!K91),"")</f>
        <v/>
      </c>
      <c r="C84" s="1322" t="str">
        <f>IF(AND(Courses!B91&lt;&gt;"",Courses!G91&lt;&gt;""),CONCATENATE(Courses!G91,"/",Courses!M91,"/",Courses!K91),"")</f>
        <v/>
      </c>
      <c r="D84" s="715" t="str">
        <f>IF(AND(Courses!B91&lt;&gt;"",Courses!I91&lt;&gt;""),CONCATENATE(Courses!I91,"/",Courses!M91,"/",Courses!K91),"")</f>
        <v/>
      </c>
      <c r="E84" s="1312">
        <f>IF(AND('Courses Valid'!C96=0,Courses!E91&lt;&gt;"",Courses!F91&gt;0,SUM(Courses!N91,Courses!O91)&gt;0),Courses!F91*SUM(Courses!N91,Courses!O91),0)</f>
        <v>0</v>
      </c>
      <c r="F84" s="102">
        <f>IF(AND('Courses Valid'!C96=0,Courses!G91&lt;&gt;"",Courses!H91&gt;0,SUM(Courses!N91,Courses!O91)&gt;0),Courses!H91*SUM(Courses!N91,Courses!O91),0)</f>
        <v>0</v>
      </c>
      <c r="G84" s="245">
        <f>IF(AND('Courses Valid'!C96=0,Courses!I91&lt;&gt;"",Courses!J91&gt;0,SUM(Courses!N91,Courses!O91)&gt;0),Courses!J91*SUM(Courses!N91,Courses!O91),0)</f>
        <v>0</v>
      </c>
      <c r="H84" s="1312">
        <f>IF(AND('Courses Valid'!C96=0,Courses!E91&lt;&gt;"",Courses!F91&gt;0,SUM(Courses!P91,Courses!Q91)&gt;0),Courses!F91*SUM(Courses!P91,Courses!Q91),0)</f>
        <v>0</v>
      </c>
      <c r="I84" s="102">
        <f>IF(AND('Courses Valid'!C96=0,Courses!G91&lt;&gt;"",Courses!H91&gt;0,SUM(Courses!P91,Courses!Q91)&gt;0),Courses!H91*SUM(Courses!P91,Courses!Q91),0)</f>
        <v>0</v>
      </c>
      <c r="J84" s="245">
        <f>IF(AND('Courses Valid'!C96=0,Courses!I91&lt;&gt;"",Courses!J91&gt;0,SUM(Courses!P91,Courses!Q91)&gt;0),Courses!J91*SUM(Courses!P91,Courses!Q91),0)</f>
        <v>0</v>
      </c>
      <c r="K84" s="1312">
        <f>IF(AND('Courses Valid'!C96=0,Courses!E91&lt;&gt;"",Courses!F91&gt;0,Courses!R91&gt;0),Courses!F91*Courses!R91,0)</f>
        <v>0</v>
      </c>
      <c r="L84" s="102">
        <f>IF(AND('Courses Valid'!C96=0,Courses!G91&lt;&gt;"",Courses!H91&gt;0,Courses!R91&gt;0),Courses!H91*Courses!R91,0)</f>
        <v>0</v>
      </c>
      <c r="M84" s="245">
        <f>IF(AND('Courses Valid'!C96=0,Courses!I91&lt;&gt;"",Courses!J91&gt;0,Courses!R91&gt;0),Courses!J91*Courses!R91,0)</f>
        <v>0</v>
      </c>
      <c r="N84" s="246">
        <f>IF(AND('Courses Valid'!C96=0,Courses!E91&lt;&gt;"",Courses!F91&gt;0,SUM(Courses!X91,Courses!Y91)&gt;0),Courses!F91*SUM(Courses!X91,Courses!Y91),0)</f>
        <v>0</v>
      </c>
      <c r="O84" s="246">
        <f>IF(AND('Courses Valid'!C96=0,Courses!G91&lt;&gt;"",Courses!H91&gt;0,SUM(Courses!X91,Courses!Y91)&gt;0),Courses!H91*SUM(Courses!X91,Courses!Y91),0)</f>
        <v>0</v>
      </c>
      <c r="P84" s="246">
        <f>IF(AND('Courses Valid'!C96=0,Courses!I91&lt;&gt;"",Courses!J91&gt;0,SUM(Courses!X91,Courses!Y91)&gt;0),Courses!J91*SUM(Courses!X91,Courses!Y91),0)</f>
        <v>0</v>
      </c>
      <c r="Q84" s="1312">
        <f>IF(AND('Courses Valid'!C96=0,Courses!E91&lt;&gt;"",Courses!F91&gt;0,SUM(Courses!Z91,Courses!AA91)&gt;0),Courses!F91*SUM(Courses!Z91,Courses!AA91),0)</f>
        <v>0</v>
      </c>
      <c r="R84" s="102">
        <f>IF(AND('Courses Valid'!C96=0,Courses!G91&lt;&gt;"",Courses!H91&gt;0,SUM(Courses!Z91,Courses!AA91)&gt;0),Courses!H91*SUM(Courses!Z91,Courses!AA91),0)</f>
        <v>0</v>
      </c>
      <c r="S84" s="245">
        <f>IF(AND('Courses Valid'!C96=0,Courses!I91&lt;&gt;"",Courses!J91&gt;0,SUM(Courses!Z91,Courses!AA91)&gt;0),Courses!J91*SUM(Courses!Z91,Courses!AA91),0)</f>
        <v>0</v>
      </c>
      <c r="T84" s="102">
        <f>IF(AND('Courses Valid'!C96=0,Courses!E91&lt;&gt;"",Courses!F91&gt;0,Courses!AB91&gt;0),Courses!F91*Courses!AB91,0)</f>
        <v>0</v>
      </c>
      <c r="U84" s="102">
        <f>IF(AND('Courses Valid'!C96=0,Courses!G91&lt;&gt;"",Courses!H91&gt;0,Courses!AB91&gt;0),Courses!H91*Courses!AB91,0)</f>
        <v>0</v>
      </c>
      <c r="V84" s="247">
        <f>IF(AND('Courses Valid'!C96=0,Courses!I91&lt;&gt;"",Courses!J91&gt;0,Courses!AB91&gt;0),Courses!J91*Courses!AB91,0)</f>
        <v>0</v>
      </c>
      <c r="W84" s="102"/>
    </row>
    <row r="85" spans="2:23" x14ac:dyDescent="0.2">
      <c r="B85" s="714" t="str">
        <f>IF(Courses!B92&lt;&gt;"",CONCATENATE(Courses!E92,"/",Courses!M92,"/",Courses!K92),"")</f>
        <v/>
      </c>
      <c r="C85" s="1322" t="str">
        <f>IF(AND(Courses!B92&lt;&gt;"",Courses!G92&lt;&gt;""),CONCATENATE(Courses!G92,"/",Courses!M92,"/",Courses!K92),"")</f>
        <v/>
      </c>
      <c r="D85" s="715" t="str">
        <f>IF(AND(Courses!B92&lt;&gt;"",Courses!I92&lt;&gt;""),CONCATENATE(Courses!I92,"/",Courses!M92,"/",Courses!K92),"")</f>
        <v/>
      </c>
      <c r="E85" s="1312">
        <f>IF(AND('Courses Valid'!C97=0,Courses!E92&lt;&gt;"",Courses!F92&gt;0,SUM(Courses!N92,Courses!O92)&gt;0),Courses!F92*SUM(Courses!N92,Courses!O92),0)</f>
        <v>0</v>
      </c>
      <c r="F85" s="102">
        <f>IF(AND('Courses Valid'!C97=0,Courses!G92&lt;&gt;"",Courses!H92&gt;0,SUM(Courses!N92,Courses!O92)&gt;0),Courses!H92*SUM(Courses!N92,Courses!O92),0)</f>
        <v>0</v>
      </c>
      <c r="G85" s="245">
        <f>IF(AND('Courses Valid'!C97=0,Courses!I92&lt;&gt;"",Courses!J92&gt;0,SUM(Courses!N92,Courses!O92)&gt;0),Courses!J92*SUM(Courses!N92,Courses!O92),0)</f>
        <v>0</v>
      </c>
      <c r="H85" s="1312">
        <f>IF(AND('Courses Valid'!C97=0,Courses!E92&lt;&gt;"",Courses!F92&gt;0,SUM(Courses!P92,Courses!Q92)&gt;0),Courses!F92*SUM(Courses!P92,Courses!Q92),0)</f>
        <v>0</v>
      </c>
      <c r="I85" s="102">
        <f>IF(AND('Courses Valid'!C97=0,Courses!G92&lt;&gt;"",Courses!H92&gt;0,SUM(Courses!P92,Courses!Q92)&gt;0),Courses!H92*SUM(Courses!P92,Courses!Q92),0)</f>
        <v>0</v>
      </c>
      <c r="J85" s="245">
        <f>IF(AND('Courses Valid'!C97=0,Courses!I92&lt;&gt;"",Courses!J92&gt;0,SUM(Courses!P92,Courses!Q92)&gt;0),Courses!J92*SUM(Courses!P92,Courses!Q92),0)</f>
        <v>0</v>
      </c>
      <c r="K85" s="1312">
        <f>IF(AND('Courses Valid'!C97=0,Courses!E92&lt;&gt;"",Courses!F92&gt;0,Courses!R92&gt;0),Courses!F92*Courses!R92,0)</f>
        <v>0</v>
      </c>
      <c r="L85" s="102">
        <f>IF(AND('Courses Valid'!C97=0,Courses!G92&lt;&gt;"",Courses!H92&gt;0,Courses!R92&gt;0),Courses!H92*Courses!R92,0)</f>
        <v>0</v>
      </c>
      <c r="M85" s="245">
        <f>IF(AND('Courses Valid'!C97=0,Courses!I92&lt;&gt;"",Courses!J92&gt;0,Courses!R92&gt;0),Courses!J92*Courses!R92,0)</f>
        <v>0</v>
      </c>
      <c r="N85" s="246">
        <f>IF(AND('Courses Valid'!C97=0,Courses!E92&lt;&gt;"",Courses!F92&gt;0,SUM(Courses!X92,Courses!Y92)&gt;0),Courses!F92*SUM(Courses!X92,Courses!Y92),0)</f>
        <v>0</v>
      </c>
      <c r="O85" s="246">
        <f>IF(AND('Courses Valid'!C97=0,Courses!G92&lt;&gt;"",Courses!H92&gt;0,SUM(Courses!X92,Courses!Y92)&gt;0),Courses!H92*SUM(Courses!X92,Courses!Y92),0)</f>
        <v>0</v>
      </c>
      <c r="P85" s="246">
        <f>IF(AND('Courses Valid'!C97=0,Courses!I92&lt;&gt;"",Courses!J92&gt;0,SUM(Courses!X92,Courses!Y92)&gt;0),Courses!J92*SUM(Courses!X92,Courses!Y92),0)</f>
        <v>0</v>
      </c>
      <c r="Q85" s="1312">
        <f>IF(AND('Courses Valid'!C97=0,Courses!E92&lt;&gt;"",Courses!F92&gt;0,SUM(Courses!Z92,Courses!AA92)&gt;0),Courses!F92*SUM(Courses!Z92,Courses!AA92),0)</f>
        <v>0</v>
      </c>
      <c r="R85" s="102">
        <f>IF(AND('Courses Valid'!C97=0,Courses!G92&lt;&gt;"",Courses!H92&gt;0,SUM(Courses!Z92,Courses!AA92)&gt;0),Courses!H92*SUM(Courses!Z92,Courses!AA92),0)</f>
        <v>0</v>
      </c>
      <c r="S85" s="245">
        <f>IF(AND('Courses Valid'!C97=0,Courses!I92&lt;&gt;"",Courses!J92&gt;0,SUM(Courses!Z92,Courses!AA92)&gt;0),Courses!J92*SUM(Courses!Z92,Courses!AA92),0)</f>
        <v>0</v>
      </c>
      <c r="T85" s="102">
        <f>IF(AND('Courses Valid'!C97=0,Courses!E92&lt;&gt;"",Courses!F92&gt;0,Courses!AB92&gt;0),Courses!F92*Courses!AB92,0)</f>
        <v>0</v>
      </c>
      <c r="U85" s="102">
        <f>IF(AND('Courses Valid'!C97=0,Courses!G92&lt;&gt;"",Courses!H92&gt;0,Courses!AB92&gt;0),Courses!H92*Courses!AB92,0)</f>
        <v>0</v>
      </c>
      <c r="V85" s="247">
        <f>IF(AND('Courses Valid'!C97=0,Courses!I92&lt;&gt;"",Courses!J92&gt;0,Courses!AB92&gt;0),Courses!J92*Courses!AB92,0)</f>
        <v>0</v>
      </c>
      <c r="W85" s="102"/>
    </row>
    <row r="86" spans="2:23" x14ac:dyDescent="0.2">
      <c r="B86" s="714" t="str">
        <f>IF(Courses!B93&lt;&gt;"",CONCATENATE(Courses!E93,"/",Courses!M93,"/",Courses!K93),"")</f>
        <v/>
      </c>
      <c r="C86" s="1322" t="str">
        <f>IF(AND(Courses!B93&lt;&gt;"",Courses!G93&lt;&gt;""),CONCATENATE(Courses!G93,"/",Courses!M93,"/",Courses!K93),"")</f>
        <v/>
      </c>
      <c r="D86" s="715" t="str">
        <f>IF(AND(Courses!B93&lt;&gt;"",Courses!I93&lt;&gt;""),CONCATENATE(Courses!I93,"/",Courses!M93,"/",Courses!K93),"")</f>
        <v/>
      </c>
      <c r="E86" s="1312">
        <f>IF(AND('Courses Valid'!C98=0,Courses!E93&lt;&gt;"",Courses!F93&gt;0,SUM(Courses!N93,Courses!O93)&gt;0),Courses!F93*SUM(Courses!N93,Courses!O93),0)</f>
        <v>0</v>
      </c>
      <c r="F86" s="102">
        <f>IF(AND('Courses Valid'!C98=0,Courses!G93&lt;&gt;"",Courses!H93&gt;0,SUM(Courses!N93,Courses!O93)&gt;0),Courses!H93*SUM(Courses!N93,Courses!O93),0)</f>
        <v>0</v>
      </c>
      <c r="G86" s="245">
        <f>IF(AND('Courses Valid'!C98=0,Courses!I93&lt;&gt;"",Courses!J93&gt;0,SUM(Courses!N93,Courses!O93)&gt;0),Courses!J93*SUM(Courses!N93,Courses!O93),0)</f>
        <v>0</v>
      </c>
      <c r="H86" s="1312">
        <f>IF(AND('Courses Valid'!C98=0,Courses!E93&lt;&gt;"",Courses!F93&gt;0,SUM(Courses!P93,Courses!Q93)&gt;0),Courses!F93*SUM(Courses!P93,Courses!Q93),0)</f>
        <v>0</v>
      </c>
      <c r="I86" s="102">
        <f>IF(AND('Courses Valid'!C98=0,Courses!G93&lt;&gt;"",Courses!H93&gt;0,SUM(Courses!P93,Courses!Q93)&gt;0),Courses!H93*SUM(Courses!P93,Courses!Q93),0)</f>
        <v>0</v>
      </c>
      <c r="J86" s="245">
        <f>IF(AND('Courses Valid'!C98=0,Courses!I93&lt;&gt;"",Courses!J93&gt;0,SUM(Courses!P93,Courses!Q93)&gt;0),Courses!J93*SUM(Courses!P93,Courses!Q93),0)</f>
        <v>0</v>
      </c>
      <c r="K86" s="1312">
        <f>IF(AND('Courses Valid'!C98=0,Courses!E93&lt;&gt;"",Courses!F93&gt;0,Courses!R93&gt;0),Courses!F93*Courses!R93,0)</f>
        <v>0</v>
      </c>
      <c r="L86" s="102">
        <f>IF(AND('Courses Valid'!C98=0,Courses!G93&lt;&gt;"",Courses!H93&gt;0,Courses!R93&gt;0),Courses!H93*Courses!R93,0)</f>
        <v>0</v>
      </c>
      <c r="M86" s="245">
        <f>IF(AND('Courses Valid'!C98=0,Courses!I93&lt;&gt;"",Courses!J93&gt;0,Courses!R93&gt;0),Courses!J93*Courses!R93,0)</f>
        <v>0</v>
      </c>
      <c r="N86" s="246">
        <f>IF(AND('Courses Valid'!C98=0,Courses!E93&lt;&gt;"",Courses!F93&gt;0,SUM(Courses!X93,Courses!Y93)&gt;0),Courses!F93*SUM(Courses!X93,Courses!Y93),0)</f>
        <v>0</v>
      </c>
      <c r="O86" s="246">
        <f>IF(AND('Courses Valid'!C98=0,Courses!G93&lt;&gt;"",Courses!H93&gt;0,SUM(Courses!X93,Courses!Y93)&gt;0),Courses!H93*SUM(Courses!X93,Courses!Y93),0)</f>
        <v>0</v>
      </c>
      <c r="P86" s="246">
        <f>IF(AND('Courses Valid'!C98=0,Courses!I93&lt;&gt;"",Courses!J93&gt;0,SUM(Courses!X93,Courses!Y93)&gt;0),Courses!J93*SUM(Courses!X93,Courses!Y93),0)</f>
        <v>0</v>
      </c>
      <c r="Q86" s="1312">
        <f>IF(AND('Courses Valid'!C98=0,Courses!E93&lt;&gt;"",Courses!F93&gt;0,SUM(Courses!Z93,Courses!AA93)&gt;0),Courses!F93*SUM(Courses!Z93,Courses!AA93),0)</f>
        <v>0</v>
      </c>
      <c r="R86" s="102">
        <f>IF(AND('Courses Valid'!C98=0,Courses!G93&lt;&gt;"",Courses!H93&gt;0,SUM(Courses!Z93,Courses!AA93)&gt;0),Courses!H93*SUM(Courses!Z93,Courses!AA93),0)</f>
        <v>0</v>
      </c>
      <c r="S86" s="245">
        <f>IF(AND('Courses Valid'!C98=0,Courses!I93&lt;&gt;"",Courses!J93&gt;0,SUM(Courses!Z93,Courses!AA93)&gt;0),Courses!J93*SUM(Courses!Z93,Courses!AA93),0)</f>
        <v>0</v>
      </c>
      <c r="T86" s="102">
        <f>IF(AND('Courses Valid'!C98=0,Courses!E93&lt;&gt;"",Courses!F93&gt;0,Courses!AB93&gt;0),Courses!F93*Courses!AB93,0)</f>
        <v>0</v>
      </c>
      <c r="U86" s="102">
        <f>IF(AND('Courses Valid'!C98=0,Courses!G93&lt;&gt;"",Courses!H93&gt;0,Courses!AB93&gt;0),Courses!H93*Courses!AB93,0)</f>
        <v>0</v>
      </c>
      <c r="V86" s="247">
        <f>IF(AND('Courses Valid'!C98=0,Courses!I93&lt;&gt;"",Courses!J93&gt;0,Courses!AB93&gt;0),Courses!J93*Courses!AB93,0)</f>
        <v>0</v>
      </c>
      <c r="W86" s="102"/>
    </row>
    <row r="87" spans="2:23" x14ac:dyDescent="0.2">
      <c r="B87" s="714" t="str">
        <f>IF(Courses!B94&lt;&gt;"",CONCATENATE(Courses!E94,"/",Courses!M94,"/",Courses!K94),"")</f>
        <v/>
      </c>
      <c r="C87" s="1322" t="str">
        <f>IF(AND(Courses!B94&lt;&gt;"",Courses!G94&lt;&gt;""),CONCATENATE(Courses!G94,"/",Courses!M94,"/",Courses!K94),"")</f>
        <v/>
      </c>
      <c r="D87" s="715" t="str">
        <f>IF(AND(Courses!B94&lt;&gt;"",Courses!I94&lt;&gt;""),CONCATENATE(Courses!I94,"/",Courses!M94,"/",Courses!K94),"")</f>
        <v/>
      </c>
      <c r="E87" s="1312">
        <f>IF(AND('Courses Valid'!C99=0,Courses!E94&lt;&gt;"",Courses!F94&gt;0,SUM(Courses!N94,Courses!O94)&gt;0),Courses!F94*SUM(Courses!N94,Courses!O94),0)</f>
        <v>0</v>
      </c>
      <c r="F87" s="102">
        <f>IF(AND('Courses Valid'!C99=0,Courses!G94&lt;&gt;"",Courses!H94&gt;0,SUM(Courses!N94,Courses!O94)&gt;0),Courses!H94*SUM(Courses!N94,Courses!O94),0)</f>
        <v>0</v>
      </c>
      <c r="G87" s="245">
        <f>IF(AND('Courses Valid'!C99=0,Courses!I94&lt;&gt;"",Courses!J94&gt;0,SUM(Courses!N94,Courses!O94)&gt;0),Courses!J94*SUM(Courses!N94,Courses!O94),0)</f>
        <v>0</v>
      </c>
      <c r="H87" s="1312">
        <f>IF(AND('Courses Valid'!C99=0,Courses!E94&lt;&gt;"",Courses!F94&gt;0,SUM(Courses!P94,Courses!Q94)&gt;0),Courses!F94*SUM(Courses!P94,Courses!Q94),0)</f>
        <v>0</v>
      </c>
      <c r="I87" s="102">
        <f>IF(AND('Courses Valid'!C99=0,Courses!G94&lt;&gt;"",Courses!H94&gt;0,SUM(Courses!P94,Courses!Q94)&gt;0),Courses!H94*SUM(Courses!P94,Courses!Q94),0)</f>
        <v>0</v>
      </c>
      <c r="J87" s="245">
        <f>IF(AND('Courses Valid'!C99=0,Courses!I94&lt;&gt;"",Courses!J94&gt;0,SUM(Courses!P94,Courses!Q94)&gt;0),Courses!J94*SUM(Courses!P94,Courses!Q94),0)</f>
        <v>0</v>
      </c>
      <c r="K87" s="1312">
        <f>IF(AND('Courses Valid'!C99=0,Courses!E94&lt;&gt;"",Courses!F94&gt;0,Courses!R94&gt;0),Courses!F94*Courses!R94,0)</f>
        <v>0</v>
      </c>
      <c r="L87" s="102">
        <f>IF(AND('Courses Valid'!C99=0,Courses!G94&lt;&gt;"",Courses!H94&gt;0,Courses!R94&gt;0),Courses!H94*Courses!R94,0)</f>
        <v>0</v>
      </c>
      <c r="M87" s="245">
        <f>IF(AND('Courses Valid'!C99=0,Courses!I94&lt;&gt;"",Courses!J94&gt;0,Courses!R94&gt;0),Courses!J94*Courses!R94,0)</f>
        <v>0</v>
      </c>
      <c r="N87" s="246">
        <f>IF(AND('Courses Valid'!C99=0,Courses!E94&lt;&gt;"",Courses!F94&gt;0,SUM(Courses!X94,Courses!Y94)&gt;0),Courses!F94*SUM(Courses!X94,Courses!Y94),0)</f>
        <v>0</v>
      </c>
      <c r="O87" s="246">
        <f>IF(AND('Courses Valid'!C99=0,Courses!G94&lt;&gt;"",Courses!H94&gt;0,SUM(Courses!X94,Courses!Y94)&gt;0),Courses!H94*SUM(Courses!X94,Courses!Y94),0)</f>
        <v>0</v>
      </c>
      <c r="P87" s="246">
        <f>IF(AND('Courses Valid'!C99=0,Courses!I94&lt;&gt;"",Courses!J94&gt;0,SUM(Courses!X94,Courses!Y94)&gt;0),Courses!J94*SUM(Courses!X94,Courses!Y94),0)</f>
        <v>0</v>
      </c>
      <c r="Q87" s="1312">
        <f>IF(AND('Courses Valid'!C99=0,Courses!E94&lt;&gt;"",Courses!F94&gt;0,SUM(Courses!Z94,Courses!AA94)&gt;0),Courses!F94*SUM(Courses!Z94,Courses!AA94),0)</f>
        <v>0</v>
      </c>
      <c r="R87" s="102">
        <f>IF(AND('Courses Valid'!C99=0,Courses!G94&lt;&gt;"",Courses!H94&gt;0,SUM(Courses!Z94,Courses!AA94)&gt;0),Courses!H94*SUM(Courses!Z94,Courses!AA94),0)</f>
        <v>0</v>
      </c>
      <c r="S87" s="245">
        <f>IF(AND('Courses Valid'!C99=0,Courses!I94&lt;&gt;"",Courses!J94&gt;0,SUM(Courses!Z94,Courses!AA94)&gt;0),Courses!J94*SUM(Courses!Z94,Courses!AA94),0)</f>
        <v>0</v>
      </c>
      <c r="T87" s="102">
        <f>IF(AND('Courses Valid'!C99=0,Courses!E94&lt;&gt;"",Courses!F94&gt;0,Courses!AB94&gt;0),Courses!F94*Courses!AB94,0)</f>
        <v>0</v>
      </c>
      <c r="U87" s="102">
        <f>IF(AND('Courses Valid'!C99=0,Courses!G94&lt;&gt;"",Courses!H94&gt;0,Courses!AB94&gt;0),Courses!H94*Courses!AB94,0)</f>
        <v>0</v>
      </c>
      <c r="V87" s="247">
        <f>IF(AND('Courses Valid'!C99=0,Courses!I94&lt;&gt;"",Courses!J94&gt;0,Courses!AB94&gt;0),Courses!J94*Courses!AB94,0)</f>
        <v>0</v>
      </c>
      <c r="W87" s="102"/>
    </row>
    <row r="88" spans="2:23" x14ac:dyDescent="0.2">
      <c r="B88" s="714" t="str">
        <f>IF(Courses!B95&lt;&gt;"",CONCATENATE(Courses!E95,"/",Courses!M95,"/",Courses!K95),"")</f>
        <v/>
      </c>
      <c r="C88" s="1322" t="str">
        <f>IF(AND(Courses!B95&lt;&gt;"",Courses!G95&lt;&gt;""),CONCATENATE(Courses!G95,"/",Courses!M95,"/",Courses!K95),"")</f>
        <v/>
      </c>
      <c r="D88" s="715" t="str">
        <f>IF(AND(Courses!B95&lt;&gt;"",Courses!I95&lt;&gt;""),CONCATENATE(Courses!I95,"/",Courses!M95,"/",Courses!K95),"")</f>
        <v/>
      </c>
      <c r="E88" s="1312">
        <f>IF(AND('Courses Valid'!C100=0,Courses!E95&lt;&gt;"",Courses!F95&gt;0,SUM(Courses!N95,Courses!O95)&gt;0),Courses!F95*SUM(Courses!N95,Courses!O95),0)</f>
        <v>0</v>
      </c>
      <c r="F88" s="102">
        <f>IF(AND('Courses Valid'!C100=0,Courses!G95&lt;&gt;"",Courses!H95&gt;0,SUM(Courses!N95,Courses!O95)&gt;0),Courses!H95*SUM(Courses!N95,Courses!O95),0)</f>
        <v>0</v>
      </c>
      <c r="G88" s="245">
        <f>IF(AND('Courses Valid'!C100=0,Courses!I95&lt;&gt;"",Courses!J95&gt;0,SUM(Courses!N95,Courses!O95)&gt;0),Courses!J95*SUM(Courses!N95,Courses!O95),0)</f>
        <v>0</v>
      </c>
      <c r="H88" s="1312">
        <f>IF(AND('Courses Valid'!C100=0,Courses!E95&lt;&gt;"",Courses!F95&gt;0,SUM(Courses!P95,Courses!Q95)&gt;0),Courses!F95*SUM(Courses!P95,Courses!Q95),0)</f>
        <v>0</v>
      </c>
      <c r="I88" s="102">
        <f>IF(AND('Courses Valid'!C100=0,Courses!G95&lt;&gt;"",Courses!H95&gt;0,SUM(Courses!P95,Courses!Q95)&gt;0),Courses!H95*SUM(Courses!P95,Courses!Q95),0)</f>
        <v>0</v>
      </c>
      <c r="J88" s="245">
        <f>IF(AND('Courses Valid'!C100=0,Courses!I95&lt;&gt;"",Courses!J95&gt;0,SUM(Courses!P95,Courses!Q95)&gt;0),Courses!J95*SUM(Courses!P95,Courses!Q95),0)</f>
        <v>0</v>
      </c>
      <c r="K88" s="1312">
        <f>IF(AND('Courses Valid'!C100=0,Courses!E95&lt;&gt;"",Courses!F95&gt;0,Courses!R95&gt;0),Courses!F95*Courses!R95,0)</f>
        <v>0</v>
      </c>
      <c r="L88" s="102">
        <f>IF(AND('Courses Valid'!C100=0,Courses!G95&lt;&gt;"",Courses!H95&gt;0,Courses!R95&gt;0),Courses!H95*Courses!R95,0)</f>
        <v>0</v>
      </c>
      <c r="M88" s="245">
        <f>IF(AND('Courses Valid'!C100=0,Courses!I95&lt;&gt;"",Courses!J95&gt;0,Courses!R95&gt;0),Courses!J95*Courses!R95,0)</f>
        <v>0</v>
      </c>
      <c r="N88" s="246">
        <f>IF(AND('Courses Valid'!C100=0,Courses!E95&lt;&gt;"",Courses!F95&gt;0,SUM(Courses!X95,Courses!Y95)&gt;0),Courses!F95*SUM(Courses!X95,Courses!Y95),0)</f>
        <v>0</v>
      </c>
      <c r="O88" s="246">
        <f>IF(AND('Courses Valid'!C100=0,Courses!G95&lt;&gt;"",Courses!H95&gt;0,SUM(Courses!X95,Courses!Y95)&gt;0),Courses!H95*SUM(Courses!X95,Courses!Y95),0)</f>
        <v>0</v>
      </c>
      <c r="P88" s="246">
        <f>IF(AND('Courses Valid'!C100=0,Courses!I95&lt;&gt;"",Courses!J95&gt;0,SUM(Courses!X95,Courses!Y95)&gt;0),Courses!J95*SUM(Courses!X95,Courses!Y95),0)</f>
        <v>0</v>
      </c>
      <c r="Q88" s="1312">
        <f>IF(AND('Courses Valid'!C100=0,Courses!E95&lt;&gt;"",Courses!F95&gt;0,SUM(Courses!Z95,Courses!AA95)&gt;0),Courses!F95*SUM(Courses!Z95,Courses!AA95),0)</f>
        <v>0</v>
      </c>
      <c r="R88" s="102">
        <f>IF(AND('Courses Valid'!C100=0,Courses!G95&lt;&gt;"",Courses!H95&gt;0,SUM(Courses!Z95,Courses!AA95)&gt;0),Courses!H95*SUM(Courses!Z95,Courses!AA95),0)</f>
        <v>0</v>
      </c>
      <c r="S88" s="245">
        <f>IF(AND('Courses Valid'!C100=0,Courses!I95&lt;&gt;"",Courses!J95&gt;0,SUM(Courses!Z95,Courses!AA95)&gt;0),Courses!J95*SUM(Courses!Z95,Courses!AA95),0)</f>
        <v>0</v>
      </c>
      <c r="T88" s="102">
        <f>IF(AND('Courses Valid'!C100=0,Courses!E95&lt;&gt;"",Courses!F95&gt;0,Courses!AB95&gt;0),Courses!F95*Courses!AB95,0)</f>
        <v>0</v>
      </c>
      <c r="U88" s="102">
        <f>IF(AND('Courses Valid'!C100=0,Courses!G95&lt;&gt;"",Courses!H95&gt;0,Courses!AB95&gt;0),Courses!H95*Courses!AB95,0)</f>
        <v>0</v>
      </c>
      <c r="V88" s="247">
        <f>IF(AND('Courses Valid'!C100=0,Courses!I95&lt;&gt;"",Courses!J95&gt;0,Courses!AB95&gt;0),Courses!J95*Courses!AB95,0)</f>
        <v>0</v>
      </c>
      <c r="W88" s="102"/>
    </row>
    <row r="89" spans="2:23" x14ac:dyDescent="0.2">
      <c r="B89" s="714" t="str">
        <f>IF(Courses!B96&lt;&gt;"",CONCATENATE(Courses!E96,"/",Courses!M96,"/",Courses!K96),"")</f>
        <v/>
      </c>
      <c r="C89" s="1322" t="str">
        <f>IF(AND(Courses!B96&lt;&gt;"",Courses!G96&lt;&gt;""),CONCATENATE(Courses!G96,"/",Courses!M96,"/",Courses!K96),"")</f>
        <v/>
      </c>
      <c r="D89" s="715" t="str">
        <f>IF(AND(Courses!B96&lt;&gt;"",Courses!I96&lt;&gt;""),CONCATENATE(Courses!I96,"/",Courses!M96,"/",Courses!K96),"")</f>
        <v/>
      </c>
      <c r="E89" s="1312">
        <f>IF(AND('Courses Valid'!C101=0,Courses!E96&lt;&gt;"",Courses!F96&gt;0,SUM(Courses!N96,Courses!O96)&gt;0),Courses!F96*SUM(Courses!N96,Courses!O96),0)</f>
        <v>0</v>
      </c>
      <c r="F89" s="102">
        <f>IF(AND('Courses Valid'!C101=0,Courses!G96&lt;&gt;"",Courses!H96&gt;0,SUM(Courses!N96,Courses!O96)&gt;0),Courses!H96*SUM(Courses!N96,Courses!O96),0)</f>
        <v>0</v>
      </c>
      <c r="G89" s="245">
        <f>IF(AND('Courses Valid'!C101=0,Courses!I96&lt;&gt;"",Courses!J96&gt;0,SUM(Courses!N96,Courses!O96)&gt;0),Courses!J96*SUM(Courses!N96,Courses!O96),0)</f>
        <v>0</v>
      </c>
      <c r="H89" s="1312">
        <f>IF(AND('Courses Valid'!C101=0,Courses!E96&lt;&gt;"",Courses!F96&gt;0,SUM(Courses!P96,Courses!Q96)&gt;0),Courses!F96*SUM(Courses!P96,Courses!Q96),0)</f>
        <v>0</v>
      </c>
      <c r="I89" s="102">
        <f>IF(AND('Courses Valid'!C101=0,Courses!G96&lt;&gt;"",Courses!H96&gt;0,SUM(Courses!P96,Courses!Q96)&gt;0),Courses!H96*SUM(Courses!P96,Courses!Q96),0)</f>
        <v>0</v>
      </c>
      <c r="J89" s="245">
        <f>IF(AND('Courses Valid'!C101=0,Courses!I96&lt;&gt;"",Courses!J96&gt;0,SUM(Courses!P96,Courses!Q96)&gt;0),Courses!J96*SUM(Courses!P96,Courses!Q96),0)</f>
        <v>0</v>
      </c>
      <c r="K89" s="1312">
        <f>IF(AND('Courses Valid'!C101=0,Courses!E96&lt;&gt;"",Courses!F96&gt;0,Courses!R96&gt;0),Courses!F96*Courses!R96,0)</f>
        <v>0</v>
      </c>
      <c r="L89" s="102">
        <f>IF(AND('Courses Valid'!C101=0,Courses!G96&lt;&gt;"",Courses!H96&gt;0,Courses!R96&gt;0),Courses!H96*Courses!R96,0)</f>
        <v>0</v>
      </c>
      <c r="M89" s="245">
        <f>IF(AND('Courses Valid'!C101=0,Courses!I96&lt;&gt;"",Courses!J96&gt;0,Courses!R96&gt;0),Courses!J96*Courses!R96,0)</f>
        <v>0</v>
      </c>
      <c r="N89" s="246">
        <f>IF(AND('Courses Valid'!C101=0,Courses!E96&lt;&gt;"",Courses!F96&gt;0,SUM(Courses!X96,Courses!Y96)&gt;0),Courses!F96*SUM(Courses!X96,Courses!Y96),0)</f>
        <v>0</v>
      </c>
      <c r="O89" s="246">
        <f>IF(AND('Courses Valid'!C101=0,Courses!G96&lt;&gt;"",Courses!H96&gt;0,SUM(Courses!X96,Courses!Y96)&gt;0),Courses!H96*SUM(Courses!X96,Courses!Y96),0)</f>
        <v>0</v>
      </c>
      <c r="P89" s="246">
        <f>IF(AND('Courses Valid'!C101=0,Courses!I96&lt;&gt;"",Courses!J96&gt;0,SUM(Courses!X96,Courses!Y96)&gt;0),Courses!J96*SUM(Courses!X96,Courses!Y96),0)</f>
        <v>0</v>
      </c>
      <c r="Q89" s="1312">
        <f>IF(AND('Courses Valid'!C101=0,Courses!E96&lt;&gt;"",Courses!F96&gt;0,SUM(Courses!Z96,Courses!AA96)&gt;0),Courses!F96*SUM(Courses!Z96,Courses!AA96),0)</f>
        <v>0</v>
      </c>
      <c r="R89" s="102">
        <f>IF(AND('Courses Valid'!C101=0,Courses!G96&lt;&gt;"",Courses!H96&gt;0,SUM(Courses!Z96,Courses!AA96)&gt;0),Courses!H96*SUM(Courses!Z96,Courses!AA96),0)</f>
        <v>0</v>
      </c>
      <c r="S89" s="245">
        <f>IF(AND('Courses Valid'!C101=0,Courses!I96&lt;&gt;"",Courses!J96&gt;0,SUM(Courses!Z96,Courses!AA96)&gt;0),Courses!J96*SUM(Courses!Z96,Courses!AA96),0)</f>
        <v>0</v>
      </c>
      <c r="T89" s="102">
        <f>IF(AND('Courses Valid'!C101=0,Courses!E96&lt;&gt;"",Courses!F96&gt;0,Courses!AB96&gt;0),Courses!F96*Courses!AB96,0)</f>
        <v>0</v>
      </c>
      <c r="U89" s="102">
        <f>IF(AND('Courses Valid'!C101=0,Courses!G96&lt;&gt;"",Courses!H96&gt;0,Courses!AB96&gt;0),Courses!H96*Courses!AB96,0)</f>
        <v>0</v>
      </c>
      <c r="V89" s="247">
        <f>IF(AND('Courses Valid'!C101=0,Courses!I96&lt;&gt;"",Courses!J96&gt;0,Courses!AB96&gt;0),Courses!J96*Courses!AB96,0)</f>
        <v>0</v>
      </c>
      <c r="W89" s="102"/>
    </row>
    <row r="90" spans="2:23" x14ac:dyDescent="0.2">
      <c r="B90" s="714" t="str">
        <f>IF(Courses!B97&lt;&gt;"",CONCATENATE(Courses!E97,"/",Courses!M97,"/",Courses!K97),"")</f>
        <v/>
      </c>
      <c r="C90" s="1322" t="str">
        <f>IF(AND(Courses!B97&lt;&gt;"",Courses!G97&lt;&gt;""),CONCATENATE(Courses!G97,"/",Courses!M97,"/",Courses!K97),"")</f>
        <v/>
      </c>
      <c r="D90" s="715" t="str">
        <f>IF(AND(Courses!B97&lt;&gt;"",Courses!I97&lt;&gt;""),CONCATENATE(Courses!I97,"/",Courses!M97,"/",Courses!K97),"")</f>
        <v/>
      </c>
      <c r="E90" s="1312">
        <f>IF(AND('Courses Valid'!C102=0,Courses!E97&lt;&gt;"",Courses!F97&gt;0,SUM(Courses!N97,Courses!O97)&gt;0),Courses!F97*SUM(Courses!N97,Courses!O97),0)</f>
        <v>0</v>
      </c>
      <c r="F90" s="102">
        <f>IF(AND('Courses Valid'!C102=0,Courses!G97&lt;&gt;"",Courses!H97&gt;0,SUM(Courses!N97,Courses!O97)&gt;0),Courses!H97*SUM(Courses!N97,Courses!O97),0)</f>
        <v>0</v>
      </c>
      <c r="G90" s="245">
        <f>IF(AND('Courses Valid'!C102=0,Courses!I97&lt;&gt;"",Courses!J97&gt;0,SUM(Courses!N97,Courses!O97)&gt;0),Courses!J97*SUM(Courses!N97,Courses!O97),0)</f>
        <v>0</v>
      </c>
      <c r="H90" s="1312">
        <f>IF(AND('Courses Valid'!C102=0,Courses!E97&lt;&gt;"",Courses!F97&gt;0,SUM(Courses!P97,Courses!Q97)&gt;0),Courses!F97*SUM(Courses!P97,Courses!Q97),0)</f>
        <v>0</v>
      </c>
      <c r="I90" s="102">
        <f>IF(AND('Courses Valid'!C102=0,Courses!G97&lt;&gt;"",Courses!H97&gt;0,SUM(Courses!P97,Courses!Q97)&gt;0),Courses!H97*SUM(Courses!P97,Courses!Q97),0)</f>
        <v>0</v>
      </c>
      <c r="J90" s="245">
        <f>IF(AND('Courses Valid'!C102=0,Courses!I97&lt;&gt;"",Courses!J97&gt;0,SUM(Courses!P97,Courses!Q97)&gt;0),Courses!J97*SUM(Courses!P97,Courses!Q97),0)</f>
        <v>0</v>
      </c>
      <c r="K90" s="1312">
        <f>IF(AND('Courses Valid'!C102=0,Courses!E97&lt;&gt;"",Courses!F97&gt;0,Courses!R97&gt;0),Courses!F97*Courses!R97,0)</f>
        <v>0</v>
      </c>
      <c r="L90" s="102">
        <f>IF(AND('Courses Valid'!C102=0,Courses!G97&lt;&gt;"",Courses!H97&gt;0,Courses!R97&gt;0),Courses!H97*Courses!R97,0)</f>
        <v>0</v>
      </c>
      <c r="M90" s="245">
        <f>IF(AND('Courses Valid'!C102=0,Courses!I97&lt;&gt;"",Courses!J97&gt;0,Courses!R97&gt;0),Courses!J97*Courses!R97,0)</f>
        <v>0</v>
      </c>
      <c r="N90" s="246">
        <f>IF(AND('Courses Valid'!C102=0,Courses!E97&lt;&gt;"",Courses!F97&gt;0,SUM(Courses!X97,Courses!Y97)&gt;0),Courses!F97*SUM(Courses!X97,Courses!Y97),0)</f>
        <v>0</v>
      </c>
      <c r="O90" s="246">
        <f>IF(AND('Courses Valid'!C102=0,Courses!G97&lt;&gt;"",Courses!H97&gt;0,SUM(Courses!X97,Courses!Y97)&gt;0),Courses!H97*SUM(Courses!X97,Courses!Y97),0)</f>
        <v>0</v>
      </c>
      <c r="P90" s="246">
        <f>IF(AND('Courses Valid'!C102=0,Courses!I97&lt;&gt;"",Courses!J97&gt;0,SUM(Courses!X97,Courses!Y97)&gt;0),Courses!J97*SUM(Courses!X97,Courses!Y97),0)</f>
        <v>0</v>
      </c>
      <c r="Q90" s="1312">
        <f>IF(AND('Courses Valid'!C102=0,Courses!E97&lt;&gt;"",Courses!F97&gt;0,SUM(Courses!Z97,Courses!AA97)&gt;0),Courses!F97*SUM(Courses!Z97,Courses!AA97),0)</f>
        <v>0</v>
      </c>
      <c r="R90" s="102">
        <f>IF(AND('Courses Valid'!C102=0,Courses!G97&lt;&gt;"",Courses!H97&gt;0,SUM(Courses!Z97,Courses!AA97)&gt;0),Courses!H97*SUM(Courses!Z97,Courses!AA97),0)</f>
        <v>0</v>
      </c>
      <c r="S90" s="245">
        <f>IF(AND('Courses Valid'!C102=0,Courses!I97&lt;&gt;"",Courses!J97&gt;0,SUM(Courses!Z97,Courses!AA97)&gt;0),Courses!J97*SUM(Courses!Z97,Courses!AA97),0)</f>
        <v>0</v>
      </c>
      <c r="T90" s="102">
        <f>IF(AND('Courses Valid'!C102=0,Courses!E97&lt;&gt;"",Courses!F97&gt;0,Courses!AB97&gt;0),Courses!F97*Courses!AB97,0)</f>
        <v>0</v>
      </c>
      <c r="U90" s="102">
        <f>IF(AND('Courses Valid'!C102=0,Courses!G97&lt;&gt;"",Courses!H97&gt;0,Courses!AB97&gt;0),Courses!H97*Courses!AB97,0)</f>
        <v>0</v>
      </c>
      <c r="V90" s="247">
        <f>IF(AND('Courses Valid'!C102=0,Courses!I97&lt;&gt;"",Courses!J97&gt;0,Courses!AB97&gt;0),Courses!J97*Courses!AB97,0)</f>
        <v>0</v>
      </c>
      <c r="W90" s="102"/>
    </row>
    <row r="91" spans="2:23" x14ac:dyDescent="0.2">
      <c r="B91" s="714" t="str">
        <f>IF(Courses!B98&lt;&gt;"",CONCATENATE(Courses!E98,"/",Courses!M98,"/",Courses!K98),"")</f>
        <v/>
      </c>
      <c r="C91" s="1322" t="str">
        <f>IF(AND(Courses!B98&lt;&gt;"",Courses!G98&lt;&gt;""),CONCATENATE(Courses!G98,"/",Courses!M98,"/",Courses!K98),"")</f>
        <v/>
      </c>
      <c r="D91" s="715" t="str">
        <f>IF(AND(Courses!B98&lt;&gt;"",Courses!I98&lt;&gt;""),CONCATENATE(Courses!I98,"/",Courses!M98,"/",Courses!K98),"")</f>
        <v/>
      </c>
      <c r="E91" s="1312">
        <f>IF(AND('Courses Valid'!C103=0,Courses!E98&lt;&gt;"",Courses!F98&gt;0,SUM(Courses!N98,Courses!O98)&gt;0),Courses!F98*SUM(Courses!N98,Courses!O98),0)</f>
        <v>0</v>
      </c>
      <c r="F91" s="102">
        <f>IF(AND('Courses Valid'!C103=0,Courses!G98&lt;&gt;"",Courses!H98&gt;0,SUM(Courses!N98,Courses!O98)&gt;0),Courses!H98*SUM(Courses!N98,Courses!O98),0)</f>
        <v>0</v>
      </c>
      <c r="G91" s="245">
        <f>IF(AND('Courses Valid'!C103=0,Courses!I98&lt;&gt;"",Courses!J98&gt;0,SUM(Courses!N98,Courses!O98)&gt;0),Courses!J98*SUM(Courses!N98,Courses!O98),0)</f>
        <v>0</v>
      </c>
      <c r="H91" s="1312">
        <f>IF(AND('Courses Valid'!C103=0,Courses!E98&lt;&gt;"",Courses!F98&gt;0,SUM(Courses!P98,Courses!Q98)&gt;0),Courses!F98*SUM(Courses!P98,Courses!Q98),0)</f>
        <v>0</v>
      </c>
      <c r="I91" s="102">
        <f>IF(AND('Courses Valid'!C103=0,Courses!G98&lt;&gt;"",Courses!H98&gt;0,SUM(Courses!P98,Courses!Q98)&gt;0),Courses!H98*SUM(Courses!P98,Courses!Q98),0)</f>
        <v>0</v>
      </c>
      <c r="J91" s="245">
        <f>IF(AND('Courses Valid'!C103=0,Courses!I98&lt;&gt;"",Courses!J98&gt;0,SUM(Courses!P98,Courses!Q98)&gt;0),Courses!J98*SUM(Courses!P98,Courses!Q98),0)</f>
        <v>0</v>
      </c>
      <c r="K91" s="1312">
        <f>IF(AND('Courses Valid'!C103=0,Courses!E98&lt;&gt;"",Courses!F98&gt;0,Courses!R98&gt;0),Courses!F98*Courses!R98,0)</f>
        <v>0</v>
      </c>
      <c r="L91" s="102">
        <f>IF(AND('Courses Valid'!C103=0,Courses!G98&lt;&gt;"",Courses!H98&gt;0,Courses!R98&gt;0),Courses!H98*Courses!R98,0)</f>
        <v>0</v>
      </c>
      <c r="M91" s="245">
        <f>IF(AND('Courses Valid'!C103=0,Courses!I98&lt;&gt;"",Courses!J98&gt;0,Courses!R98&gt;0),Courses!J98*Courses!R98,0)</f>
        <v>0</v>
      </c>
      <c r="N91" s="246">
        <f>IF(AND('Courses Valid'!C103=0,Courses!E98&lt;&gt;"",Courses!F98&gt;0,SUM(Courses!X98,Courses!Y98)&gt;0),Courses!F98*SUM(Courses!X98,Courses!Y98),0)</f>
        <v>0</v>
      </c>
      <c r="O91" s="246">
        <f>IF(AND('Courses Valid'!C103=0,Courses!G98&lt;&gt;"",Courses!H98&gt;0,SUM(Courses!X98,Courses!Y98)&gt;0),Courses!H98*SUM(Courses!X98,Courses!Y98),0)</f>
        <v>0</v>
      </c>
      <c r="P91" s="246">
        <f>IF(AND('Courses Valid'!C103=0,Courses!I98&lt;&gt;"",Courses!J98&gt;0,SUM(Courses!X98,Courses!Y98)&gt;0),Courses!J98*SUM(Courses!X98,Courses!Y98),0)</f>
        <v>0</v>
      </c>
      <c r="Q91" s="1312">
        <f>IF(AND('Courses Valid'!C103=0,Courses!E98&lt;&gt;"",Courses!F98&gt;0,SUM(Courses!Z98,Courses!AA98)&gt;0),Courses!F98*SUM(Courses!Z98,Courses!AA98),0)</f>
        <v>0</v>
      </c>
      <c r="R91" s="102">
        <f>IF(AND('Courses Valid'!C103=0,Courses!G98&lt;&gt;"",Courses!H98&gt;0,SUM(Courses!Z98,Courses!AA98)&gt;0),Courses!H98*SUM(Courses!Z98,Courses!AA98),0)</f>
        <v>0</v>
      </c>
      <c r="S91" s="245">
        <f>IF(AND('Courses Valid'!C103=0,Courses!I98&lt;&gt;"",Courses!J98&gt;0,SUM(Courses!Z98,Courses!AA98)&gt;0),Courses!J98*SUM(Courses!Z98,Courses!AA98),0)</f>
        <v>0</v>
      </c>
      <c r="T91" s="102">
        <f>IF(AND('Courses Valid'!C103=0,Courses!E98&lt;&gt;"",Courses!F98&gt;0,Courses!AB98&gt;0),Courses!F98*Courses!AB98,0)</f>
        <v>0</v>
      </c>
      <c r="U91" s="102">
        <f>IF(AND('Courses Valid'!C103=0,Courses!G98&lt;&gt;"",Courses!H98&gt;0,Courses!AB98&gt;0),Courses!H98*Courses!AB98,0)</f>
        <v>0</v>
      </c>
      <c r="V91" s="247">
        <f>IF(AND('Courses Valid'!C103=0,Courses!I98&lt;&gt;"",Courses!J98&gt;0,Courses!AB98&gt;0),Courses!J98*Courses!AB98,0)</f>
        <v>0</v>
      </c>
      <c r="W91" s="102"/>
    </row>
    <row r="92" spans="2:23" x14ac:dyDescent="0.2">
      <c r="B92" s="714" t="str">
        <f>IF(Courses!B99&lt;&gt;"",CONCATENATE(Courses!E99,"/",Courses!M99,"/",Courses!K99),"")</f>
        <v/>
      </c>
      <c r="C92" s="1322" t="str">
        <f>IF(AND(Courses!B99&lt;&gt;"",Courses!G99&lt;&gt;""),CONCATENATE(Courses!G99,"/",Courses!M99,"/",Courses!K99),"")</f>
        <v/>
      </c>
      <c r="D92" s="715" t="str">
        <f>IF(AND(Courses!B99&lt;&gt;"",Courses!I99&lt;&gt;""),CONCATENATE(Courses!I99,"/",Courses!M99,"/",Courses!K99),"")</f>
        <v/>
      </c>
      <c r="E92" s="1312">
        <f>IF(AND('Courses Valid'!C104=0,Courses!E99&lt;&gt;"",Courses!F99&gt;0,SUM(Courses!N99,Courses!O99)&gt;0),Courses!F99*SUM(Courses!N99,Courses!O99),0)</f>
        <v>0</v>
      </c>
      <c r="F92" s="102">
        <f>IF(AND('Courses Valid'!C104=0,Courses!G99&lt;&gt;"",Courses!H99&gt;0,SUM(Courses!N99,Courses!O99)&gt;0),Courses!H99*SUM(Courses!N99,Courses!O99),0)</f>
        <v>0</v>
      </c>
      <c r="G92" s="245">
        <f>IF(AND('Courses Valid'!C104=0,Courses!I99&lt;&gt;"",Courses!J99&gt;0,SUM(Courses!N99,Courses!O99)&gt;0),Courses!J99*SUM(Courses!N99,Courses!O99),0)</f>
        <v>0</v>
      </c>
      <c r="H92" s="1312">
        <f>IF(AND('Courses Valid'!C104=0,Courses!E99&lt;&gt;"",Courses!F99&gt;0,SUM(Courses!P99,Courses!Q99)&gt;0),Courses!F99*SUM(Courses!P99,Courses!Q99),0)</f>
        <v>0</v>
      </c>
      <c r="I92" s="102">
        <f>IF(AND('Courses Valid'!C104=0,Courses!G99&lt;&gt;"",Courses!H99&gt;0,SUM(Courses!P99,Courses!Q99)&gt;0),Courses!H99*SUM(Courses!P99,Courses!Q99),0)</f>
        <v>0</v>
      </c>
      <c r="J92" s="245">
        <f>IF(AND('Courses Valid'!C104=0,Courses!I99&lt;&gt;"",Courses!J99&gt;0,SUM(Courses!P99,Courses!Q99)&gt;0),Courses!J99*SUM(Courses!P99,Courses!Q99),0)</f>
        <v>0</v>
      </c>
      <c r="K92" s="1312">
        <f>IF(AND('Courses Valid'!C104=0,Courses!E99&lt;&gt;"",Courses!F99&gt;0,Courses!R99&gt;0),Courses!F99*Courses!R99,0)</f>
        <v>0</v>
      </c>
      <c r="L92" s="102">
        <f>IF(AND('Courses Valid'!C104=0,Courses!G99&lt;&gt;"",Courses!H99&gt;0,Courses!R99&gt;0),Courses!H99*Courses!R99,0)</f>
        <v>0</v>
      </c>
      <c r="M92" s="245">
        <f>IF(AND('Courses Valid'!C104=0,Courses!I99&lt;&gt;"",Courses!J99&gt;0,Courses!R99&gt;0),Courses!J99*Courses!R99,0)</f>
        <v>0</v>
      </c>
      <c r="N92" s="246">
        <f>IF(AND('Courses Valid'!C104=0,Courses!E99&lt;&gt;"",Courses!F99&gt;0,SUM(Courses!X99,Courses!Y99)&gt;0),Courses!F99*SUM(Courses!X99,Courses!Y99),0)</f>
        <v>0</v>
      </c>
      <c r="O92" s="246">
        <f>IF(AND('Courses Valid'!C104=0,Courses!G99&lt;&gt;"",Courses!H99&gt;0,SUM(Courses!X99,Courses!Y99)&gt;0),Courses!H99*SUM(Courses!X99,Courses!Y99),0)</f>
        <v>0</v>
      </c>
      <c r="P92" s="246">
        <f>IF(AND('Courses Valid'!C104=0,Courses!I99&lt;&gt;"",Courses!J99&gt;0,SUM(Courses!X99,Courses!Y99)&gt;0),Courses!J99*SUM(Courses!X99,Courses!Y99),0)</f>
        <v>0</v>
      </c>
      <c r="Q92" s="1312">
        <f>IF(AND('Courses Valid'!C104=0,Courses!E99&lt;&gt;"",Courses!F99&gt;0,SUM(Courses!Z99,Courses!AA99)&gt;0),Courses!F99*SUM(Courses!Z99,Courses!AA99),0)</f>
        <v>0</v>
      </c>
      <c r="R92" s="102">
        <f>IF(AND('Courses Valid'!C104=0,Courses!G99&lt;&gt;"",Courses!H99&gt;0,SUM(Courses!Z99,Courses!AA99)&gt;0),Courses!H99*SUM(Courses!Z99,Courses!AA99),0)</f>
        <v>0</v>
      </c>
      <c r="S92" s="245">
        <f>IF(AND('Courses Valid'!C104=0,Courses!I99&lt;&gt;"",Courses!J99&gt;0,SUM(Courses!Z99,Courses!AA99)&gt;0),Courses!J99*SUM(Courses!Z99,Courses!AA99),0)</f>
        <v>0</v>
      </c>
      <c r="T92" s="102">
        <f>IF(AND('Courses Valid'!C104=0,Courses!E99&lt;&gt;"",Courses!F99&gt;0,Courses!AB99&gt;0),Courses!F99*Courses!AB99,0)</f>
        <v>0</v>
      </c>
      <c r="U92" s="102">
        <f>IF(AND('Courses Valid'!C104=0,Courses!G99&lt;&gt;"",Courses!H99&gt;0,Courses!AB99&gt;0),Courses!H99*Courses!AB99,0)</f>
        <v>0</v>
      </c>
      <c r="V92" s="247">
        <f>IF(AND('Courses Valid'!C104=0,Courses!I99&lt;&gt;"",Courses!J99&gt;0,Courses!AB99&gt;0),Courses!J99*Courses!AB99,0)</f>
        <v>0</v>
      </c>
      <c r="W92" s="102"/>
    </row>
    <row r="93" spans="2:23" x14ac:dyDescent="0.2">
      <c r="B93" s="714" t="str">
        <f>IF(Courses!B100&lt;&gt;"",CONCATENATE(Courses!E100,"/",Courses!M100,"/",Courses!K100),"")</f>
        <v/>
      </c>
      <c r="C93" s="1322" t="str">
        <f>IF(AND(Courses!B100&lt;&gt;"",Courses!G100&lt;&gt;""),CONCATENATE(Courses!G100,"/",Courses!M100,"/",Courses!K100),"")</f>
        <v/>
      </c>
      <c r="D93" s="715" t="str">
        <f>IF(AND(Courses!B100&lt;&gt;"",Courses!I100&lt;&gt;""),CONCATENATE(Courses!I100,"/",Courses!M100,"/",Courses!K100),"")</f>
        <v/>
      </c>
      <c r="E93" s="1312">
        <f>IF(AND('Courses Valid'!C105=0,Courses!E100&lt;&gt;"",Courses!F100&gt;0,SUM(Courses!N100,Courses!O100)&gt;0),Courses!F100*SUM(Courses!N100,Courses!O100),0)</f>
        <v>0</v>
      </c>
      <c r="F93" s="102">
        <f>IF(AND('Courses Valid'!C105=0,Courses!G100&lt;&gt;"",Courses!H100&gt;0,SUM(Courses!N100,Courses!O100)&gt;0),Courses!H100*SUM(Courses!N100,Courses!O100),0)</f>
        <v>0</v>
      </c>
      <c r="G93" s="245">
        <f>IF(AND('Courses Valid'!C105=0,Courses!I100&lt;&gt;"",Courses!J100&gt;0,SUM(Courses!N100,Courses!O100)&gt;0),Courses!J100*SUM(Courses!N100,Courses!O100),0)</f>
        <v>0</v>
      </c>
      <c r="H93" s="1312">
        <f>IF(AND('Courses Valid'!C105=0,Courses!E100&lt;&gt;"",Courses!F100&gt;0,SUM(Courses!P100,Courses!Q100)&gt;0),Courses!F100*SUM(Courses!P100,Courses!Q100),0)</f>
        <v>0</v>
      </c>
      <c r="I93" s="102">
        <f>IF(AND('Courses Valid'!C105=0,Courses!G100&lt;&gt;"",Courses!H100&gt;0,SUM(Courses!P100,Courses!Q100)&gt;0),Courses!H100*SUM(Courses!P100,Courses!Q100),0)</f>
        <v>0</v>
      </c>
      <c r="J93" s="245">
        <f>IF(AND('Courses Valid'!C105=0,Courses!I100&lt;&gt;"",Courses!J100&gt;0,SUM(Courses!P100,Courses!Q100)&gt;0),Courses!J100*SUM(Courses!P100,Courses!Q100),0)</f>
        <v>0</v>
      </c>
      <c r="K93" s="1312">
        <f>IF(AND('Courses Valid'!C105=0,Courses!E100&lt;&gt;"",Courses!F100&gt;0,Courses!R100&gt;0),Courses!F100*Courses!R100,0)</f>
        <v>0</v>
      </c>
      <c r="L93" s="102">
        <f>IF(AND('Courses Valid'!C105=0,Courses!G100&lt;&gt;"",Courses!H100&gt;0,Courses!R100&gt;0),Courses!H100*Courses!R100,0)</f>
        <v>0</v>
      </c>
      <c r="M93" s="245">
        <f>IF(AND('Courses Valid'!C105=0,Courses!I100&lt;&gt;"",Courses!J100&gt;0,Courses!R100&gt;0),Courses!J100*Courses!R100,0)</f>
        <v>0</v>
      </c>
      <c r="N93" s="246">
        <f>IF(AND('Courses Valid'!C105=0,Courses!E100&lt;&gt;"",Courses!F100&gt;0,SUM(Courses!X100,Courses!Y100)&gt;0),Courses!F100*SUM(Courses!X100,Courses!Y100),0)</f>
        <v>0</v>
      </c>
      <c r="O93" s="246">
        <f>IF(AND('Courses Valid'!C105=0,Courses!G100&lt;&gt;"",Courses!H100&gt;0,SUM(Courses!X100,Courses!Y100)&gt;0),Courses!H100*SUM(Courses!X100,Courses!Y100),0)</f>
        <v>0</v>
      </c>
      <c r="P93" s="246">
        <f>IF(AND('Courses Valid'!C105=0,Courses!I100&lt;&gt;"",Courses!J100&gt;0,SUM(Courses!X100,Courses!Y100)&gt;0),Courses!J100*SUM(Courses!X100,Courses!Y100),0)</f>
        <v>0</v>
      </c>
      <c r="Q93" s="1312">
        <f>IF(AND('Courses Valid'!C105=0,Courses!E100&lt;&gt;"",Courses!F100&gt;0,SUM(Courses!Z100,Courses!AA100)&gt;0),Courses!F100*SUM(Courses!Z100,Courses!AA100),0)</f>
        <v>0</v>
      </c>
      <c r="R93" s="102">
        <f>IF(AND('Courses Valid'!C105=0,Courses!G100&lt;&gt;"",Courses!H100&gt;0,SUM(Courses!Z100,Courses!AA100)&gt;0),Courses!H100*SUM(Courses!Z100,Courses!AA100),0)</f>
        <v>0</v>
      </c>
      <c r="S93" s="245">
        <f>IF(AND('Courses Valid'!C105=0,Courses!I100&lt;&gt;"",Courses!J100&gt;0,SUM(Courses!Z100,Courses!AA100)&gt;0),Courses!J100*SUM(Courses!Z100,Courses!AA100),0)</f>
        <v>0</v>
      </c>
      <c r="T93" s="102">
        <f>IF(AND('Courses Valid'!C105=0,Courses!E100&lt;&gt;"",Courses!F100&gt;0,Courses!AB100&gt;0),Courses!F100*Courses!AB100,0)</f>
        <v>0</v>
      </c>
      <c r="U93" s="102">
        <f>IF(AND('Courses Valid'!C105=0,Courses!G100&lt;&gt;"",Courses!H100&gt;0,Courses!AB100&gt;0),Courses!H100*Courses!AB100,0)</f>
        <v>0</v>
      </c>
      <c r="V93" s="247">
        <f>IF(AND('Courses Valid'!C105=0,Courses!I100&lt;&gt;"",Courses!J100&gt;0,Courses!AB100&gt;0),Courses!J100*Courses!AB100,0)</f>
        <v>0</v>
      </c>
      <c r="W93" s="102"/>
    </row>
    <row r="94" spans="2:23" x14ac:dyDescent="0.2">
      <c r="B94" s="714" t="str">
        <f>IF(Courses!B101&lt;&gt;"",CONCATENATE(Courses!E101,"/",Courses!M101,"/",Courses!K101),"")</f>
        <v/>
      </c>
      <c r="C94" s="1322" t="str">
        <f>IF(AND(Courses!B101&lt;&gt;"",Courses!G101&lt;&gt;""),CONCATENATE(Courses!G101,"/",Courses!M101,"/",Courses!K101),"")</f>
        <v/>
      </c>
      <c r="D94" s="715" t="str">
        <f>IF(AND(Courses!B101&lt;&gt;"",Courses!I101&lt;&gt;""),CONCATENATE(Courses!I101,"/",Courses!M101,"/",Courses!K101),"")</f>
        <v/>
      </c>
      <c r="E94" s="1312">
        <f>IF(AND('Courses Valid'!C106=0,Courses!E101&lt;&gt;"",Courses!F101&gt;0,SUM(Courses!N101,Courses!O101)&gt;0),Courses!F101*SUM(Courses!N101,Courses!O101),0)</f>
        <v>0</v>
      </c>
      <c r="F94" s="102">
        <f>IF(AND('Courses Valid'!C106=0,Courses!G101&lt;&gt;"",Courses!H101&gt;0,SUM(Courses!N101,Courses!O101)&gt;0),Courses!H101*SUM(Courses!N101,Courses!O101),0)</f>
        <v>0</v>
      </c>
      <c r="G94" s="245">
        <f>IF(AND('Courses Valid'!C106=0,Courses!I101&lt;&gt;"",Courses!J101&gt;0,SUM(Courses!N101,Courses!O101)&gt;0),Courses!J101*SUM(Courses!N101,Courses!O101),0)</f>
        <v>0</v>
      </c>
      <c r="H94" s="1312">
        <f>IF(AND('Courses Valid'!C106=0,Courses!E101&lt;&gt;"",Courses!F101&gt;0,SUM(Courses!P101,Courses!Q101)&gt;0),Courses!F101*SUM(Courses!P101,Courses!Q101),0)</f>
        <v>0</v>
      </c>
      <c r="I94" s="102">
        <f>IF(AND('Courses Valid'!C106=0,Courses!G101&lt;&gt;"",Courses!H101&gt;0,SUM(Courses!P101,Courses!Q101)&gt;0),Courses!H101*SUM(Courses!P101,Courses!Q101),0)</f>
        <v>0</v>
      </c>
      <c r="J94" s="245">
        <f>IF(AND('Courses Valid'!C106=0,Courses!I101&lt;&gt;"",Courses!J101&gt;0,SUM(Courses!P101,Courses!Q101)&gt;0),Courses!J101*SUM(Courses!P101,Courses!Q101),0)</f>
        <v>0</v>
      </c>
      <c r="K94" s="1312">
        <f>IF(AND('Courses Valid'!C106=0,Courses!E101&lt;&gt;"",Courses!F101&gt;0,Courses!R101&gt;0),Courses!F101*Courses!R101,0)</f>
        <v>0</v>
      </c>
      <c r="L94" s="102">
        <f>IF(AND('Courses Valid'!C106=0,Courses!G101&lt;&gt;"",Courses!H101&gt;0,Courses!R101&gt;0),Courses!H101*Courses!R101,0)</f>
        <v>0</v>
      </c>
      <c r="M94" s="245">
        <f>IF(AND('Courses Valid'!C106=0,Courses!I101&lt;&gt;"",Courses!J101&gt;0,Courses!R101&gt;0),Courses!J101*Courses!R101,0)</f>
        <v>0</v>
      </c>
      <c r="N94" s="246">
        <f>IF(AND('Courses Valid'!C106=0,Courses!E101&lt;&gt;"",Courses!F101&gt;0,SUM(Courses!X101,Courses!Y101)&gt;0),Courses!F101*SUM(Courses!X101,Courses!Y101),0)</f>
        <v>0</v>
      </c>
      <c r="O94" s="246">
        <f>IF(AND('Courses Valid'!C106=0,Courses!G101&lt;&gt;"",Courses!H101&gt;0,SUM(Courses!X101,Courses!Y101)&gt;0),Courses!H101*SUM(Courses!X101,Courses!Y101),0)</f>
        <v>0</v>
      </c>
      <c r="P94" s="246">
        <f>IF(AND('Courses Valid'!C106=0,Courses!I101&lt;&gt;"",Courses!J101&gt;0,SUM(Courses!X101,Courses!Y101)&gt;0),Courses!J101*SUM(Courses!X101,Courses!Y101),0)</f>
        <v>0</v>
      </c>
      <c r="Q94" s="1312">
        <f>IF(AND('Courses Valid'!C106=0,Courses!E101&lt;&gt;"",Courses!F101&gt;0,SUM(Courses!Z101,Courses!AA101)&gt;0),Courses!F101*SUM(Courses!Z101,Courses!AA101),0)</f>
        <v>0</v>
      </c>
      <c r="R94" s="102">
        <f>IF(AND('Courses Valid'!C106=0,Courses!G101&lt;&gt;"",Courses!H101&gt;0,SUM(Courses!Z101,Courses!AA101)&gt;0),Courses!H101*SUM(Courses!Z101,Courses!AA101),0)</f>
        <v>0</v>
      </c>
      <c r="S94" s="245">
        <f>IF(AND('Courses Valid'!C106=0,Courses!I101&lt;&gt;"",Courses!J101&gt;0,SUM(Courses!Z101,Courses!AA101)&gt;0),Courses!J101*SUM(Courses!Z101,Courses!AA101),0)</f>
        <v>0</v>
      </c>
      <c r="T94" s="102">
        <f>IF(AND('Courses Valid'!C106=0,Courses!E101&lt;&gt;"",Courses!F101&gt;0,Courses!AB101&gt;0),Courses!F101*Courses!AB101,0)</f>
        <v>0</v>
      </c>
      <c r="U94" s="102">
        <f>IF(AND('Courses Valid'!C106=0,Courses!G101&lt;&gt;"",Courses!H101&gt;0,Courses!AB101&gt;0),Courses!H101*Courses!AB101,0)</f>
        <v>0</v>
      </c>
      <c r="V94" s="247">
        <f>IF(AND('Courses Valid'!C106=0,Courses!I101&lt;&gt;"",Courses!J101&gt;0,Courses!AB101&gt;0),Courses!J101*Courses!AB101,0)</f>
        <v>0</v>
      </c>
      <c r="W94" s="102"/>
    </row>
    <row r="95" spans="2:23" x14ac:dyDescent="0.2">
      <c r="B95" s="714" t="str">
        <f>IF(Courses!B102&lt;&gt;"",CONCATENATE(Courses!E102,"/",Courses!M102,"/",Courses!K102),"")</f>
        <v/>
      </c>
      <c r="C95" s="1322" t="str">
        <f>IF(AND(Courses!B102&lt;&gt;"",Courses!G102&lt;&gt;""),CONCATENATE(Courses!G102,"/",Courses!M102,"/",Courses!K102),"")</f>
        <v/>
      </c>
      <c r="D95" s="715" t="str">
        <f>IF(AND(Courses!B102&lt;&gt;"",Courses!I102&lt;&gt;""),CONCATENATE(Courses!I102,"/",Courses!M102,"/",Courses!K102),"")</f>
        <v/>
      </c>
      <c r="E95" s="1312">
        <f>IF(AND('Courses Valid'!C107=0,Courses!E102&lt;&gt;"",Courses!F102&gt;0,SUM(Courses!N102,Courses!O102)&gt;0),Courses!F102*SUM(Courses!N102,Courses!O102),0)</f>
        <v>0</v>
      </c>
      <c r="F95" s="102">
        <f>IF(AND('Courses Valid'!C107=0,Courses!G102&lt;&gt;"",Courses!H102&gt;0,SUM(Courses!N102,Courses!O102)&gt;0),Courses!H102*SUM(Courses!N102,Courses!O102),0)</f>
        <v>0</v>
      </c>
      <c r="G95" s="245">
        <f>IF(AND('Courses Valid'!C107=0,Courses!I102&lt;&gt;"",Courses!J102&gt;0,SUM(Courses!N102,Courses!O102)&gt;0),Courses!J102*SUM(Courses!N102,Courses!O102),0)</f>
        <v>0</v>
      </c>
      <c r="H95" s="1312">
        <f>IF(AND('Courses Valid'!C107=0,Courses!E102&lt;&gt;"",Courses!F102&gt;0,SUM(Courses!P102,Courses!Q102)&gt;0),Courses!F102*SUM(Courses!P102,Courses!Q102),0)</f>
        <v>0</v>
      </c>
      <c r="I95" s="102">
        <f>IF(AND('Courses Valid'!C107=0,Courses!G102&lt;&gt;"",Courses!H102&gt;0,SUM(Courses!P102,Courses!Q102)&gt;0),Courses!H102*SUM(Courses!P102,Courses!Q102),0)</f>
        <v>0</v>
      </c>
      <c r="J95" s="245">
        <f>IF(AND('Courses Valid'!C107=0,Courses!I102&lt;&gt;"",Courses!J102&gt;0,SUM(Courses!P102,Courses!Q102)&gt;0),Courses!J102*SUM(Courses!P102,Courses!Q102),0)</f>
        <v>0</v>
      </c>
      <c r="K95" s="1312">
        <f>IF(AND('Courses Valid'!C107=0,Courses!E102&lt;&gt;"",Courses!F102&gt;0,Courses!R102&gt;0),Courses!F102*Courses!R102,0)</f>
        <v>0</v>
      </c>
      <c r="L95" s="102">
        <f>IF(AND('Courses Valid'!C107=0,Courses!G102&lt;&gt;"",Courses!H102&gt;0,Courses!R102&gt;0),Courses!H102*Courses!R102,0)</f>
        <v>0</v>
      </c>
      <c r="M95" s="245">
        <f>IF(AND('Courses Valid'!C107=0,Courses!I102&lt;&gt;"",Courses!J102&gt;0,Courses!R102&gt;0),Courses!J102*Courses!R102,0)</f>
        <v>0</v>
      </c>
      <c r="N95" s="246">
        <f>IF(AND('Courses Valid'!C107=0,Courses!E102&lt;&gt;"",Courses!F102&gt;0,SUM(Courses!X102,Courses!Y102)&gt;0),Courses!F102*SUM(Courses!X102,Courses!Y102),0)</f>
        <v>0</v>
      </c>
      <c r="O95" s="246">
        <f>IF(AND('Courses Valid'!C107=0,Courses!G102&lt;&gt;"",Courses!H102&gt;0,SUM(Courses!X102,Courses!Y102)&gt;0),Courses!H102*SUM(Courses!X102,Courses!Y102),0)</f>
        <v>0</v>
      </c>
      <c r="P95" s="246">
        <f>IF(AND('Courses Valid'!C107=0,Courses!I102&lt;&gt;"",Courses!J102&gt;0,SUM(Courses!X102,Courses!Y102)&gt;0),Courses!J102*SUM(Courses!X102,Courses!Y102),0)</f>
        <v>0</v>
      </c>
      <c r="Q95" s="1312">
        <f>IF(AND('Courses Valid'!C107=0,Courses!E102&lt;&gt;"",Courses!F102&gt;0,SUM(Courses!Z102,Courses!AA102)&gt;0),Courses!F102*SUM(Courses!Z102,Courses!AA102),0)</f>
        <v>0</v>
      </c>
      <c r="R95" s="102">
        <f>IF(AND('Courses Valid'!C107=0,Courses!G102&lt;&gt;"",Courses!H102&gt;0,SUM(Courses!Z102,Courses!AA102)&gt;0),Courses!H102*SUM(Courses!Z102,Courses!AA102),0)</f>
        <v>0</v>
      </c>
      <c r="S95" s="245">
        <f>IF(AND('Courses Valid'!C107=0,Courses!I102&lt;&gt;"",Courses!J102&gt;0,SUM(Courses!Z102,Courses!AA102)&gt;0),Courses!J102*SUM(Courses!Z102,Courses!AA102),0)</f>
        <v>0</v>
      </c>
      <c r="T95" s="102">
        <f>IF(AND('Courses Valid'!C107=0,Courses!E102&lt;&gt;"",Courses!F102&gt;0,Courses!AB102&gt;0),Courses!F102*Courses!AB102,0)</f>
        <v>0</v>
      </c>
      <c r="U95" s="102">
        <f>IF(AND('Courses Valid'!C107=0,Courses!G102&lt;&gt;"",Courses!H102&gt;0,Courses!AB102&gt;0),Courses!H102*Courses!AB102,0)</f>
        <v>0</v>
      </c>
      <c r="V95" s="247">
        <f>IF(AND('Courses Valid'!C107=0,Courses!I102&lt;&gt;"",Courses!J102&gt;0,Courses!AB102&gt;0),Courses!J102*Courses!AB102,0)</f>
        <v>0</v>
      </c>
      <c r="W95" s="102"/>
    </row>
    <row r="96" spans="2:23" x14ac:dyDescent="0.2">
      <c r="B96" s="714" t="str">
        <f>IF(Courses!B103&lt;&gt;"",CONCATENATE(Courses!E103,"/",Courses!M103,"/",Courses!K103),"")</f>
        <v/>
      </c>
      <c r="C96" s="1322" t="str">
        <f>IF(AND(Courses!B103&lt;&gt;"",Courses!G103&lt;&gt;""),CONCATENATE(Courses!G103,"/",Courses!M103,"/",Courses!K103),"")</f>
        <v/>
      </c>
      <c r="D96" s="715" t="str">
        <f>IF(AND(Courses!B103&lt;&gt;"",Courses!I103&lt;&gt;""),CONCATENATE(Courses!I103,"/",Courses!M103,"/",Courses!K103),"")</f>
        <v/>
      </c>
      <c r="E96" s="1312">
        <f>IF(AND('Courses Valid'!C108=0,Courses!E103&lt;&gt;"",Courses!F103&gt;0,SUM(Courses!N103,Courses!O103)&gt;0),Courses!F103*SUM(Courses!N103,Courses!O103),0)</f>
        <v>0</v>
      </c>
      <c r="F96" s="102">
        <f>IF(AND('Courses Valid'!C108=0,Courses!G103&lt;&gt;"",Courses!H103&gt;0,SUM(Courses!N103,Courses!O103)&gt;0),Courses!H103*SUM(Courses!N103,Courses!O103),0)</f>
        <v>0</v>
      </c>
      <c r="G96" s="245">
        <f>IF(AND('Courses Valid'!C108=0,Courses!I103&lt;&gt;"",Courses!J103&gt;0,SUM(Courses!N103,Courses!O103)&gt;0),Courses!J103*SUM(Courses!N103,Courses!O103),0)</f>
        <v>0</v>
      </c>
      <c r="H96" s="1312">
        <f>IF(AND('Courses Valid'!C108=0,Courses!E103&lt;&gt;"",Courses!F103&gt;0,SUM(Courses!P103,Courses!Q103)&gt;0),Courses!F103*SUM(Courses!P103,Courses!Q103),0)</f>
        <v>0</v>
      </c>
      <c r="I96" s="102">
        <f>IF(AND('Courses Valid'!C108=0,Courses!G103&lt;&gt;"",Courses!H103&gt;0,SUM(Courses!P103,Courses!Q103)&gt;0),Courses!H103*SUM(Courses!P103,Courses!Q103),0)</f>
        <v>0</v>
      </c>
      <c r="J96" s="245">
        <f>IF(AND('Courses Valid'!C108=0,Courses!I103&lt;&gt;"",Courses!J103&gt;0,SUM(Courses!P103,Courses!Q103)&gt;0),Courses!J103*SUM(Courses!P103,Courses!Q103),0)</f>
        <v>0</v>
      </c>
      <c r="K96" s="1312">
        <f>IF(AND('Courses Valid'!C108=0,Courses!E103&lt;&gt;"",Courses!F103&gt;0,Courses!R103&gt;0),Courses!F103*Courses!R103,0)</f>
        <v>0</v>
      </c>
      <c r="L96" s="102">
        <f>IF(AND('Courses Valid'!C108=0,Courses!G103&lt;&gt;"",Courses!H103&gt;0,Courses!R103&gt;0),Courses!H103*Courses!R103,0)</f>
        <v>0</v>
      </c>
      <c r="M96" s="245">
        <f>IF(AND('Courses Valid'!C108=0,Courses!I103&lt;&gt;"",Courses!J103&gt;0,Courses!R103&gt;0),Courses!J103*Courses!R103,0)</f>
        <v>0</v>
      </c>
      <c r="N96" s="246">
        <f>IF(AND('Courses Valid'!C108=0,Courses!E103&lt;&gt;"",Courses!F103&gt;0,SUM(Courses!X103,Courses!Y103)&gt;0),Courses!F103*SUM(Courses!X103,Courses!Y103),0)</f>
        <v>0</v>
      </c>
      <c r="O96" s="246">
        <f>IF(AND('Courses Valid'!C108=0,Courses!G103&lt;&gt;"",Courses!H103&gt;0,SUM(Courses!X103,Courses!Y103)&gt;0),Courses!H103*SUM(Courses!X103,Courses!Y103),0)</f>
        <v>0</v>
      </c>
      <c r="P96" s="246">
        <f>IF(AND('Courses Valid'!C108=0,Courses!I103&lt;&gt;"",Courses!J103&gt;0,SUM(Courses!X103,Courses!Y103)&gt;0),Courses!J103*SUM(Courses!X103,Courses!Y103),0)</f>
        <v>0</v>
      </c>
      <c r="Q96" s="1312">
        <f>IF(AND('Courses Valid'!C108=0,Courses!E103&lt;&gt;"",Courses!F103&gt;0,SUM(Courses!Z103,Courses!AA103)&gt;0),Courses!F103*SUM(Courses!Z103,Courses!AA103),0)</f>
        <v>0</v>
      </c>
      <c r="R96" s="102">
        <f>IF(AND('Courses Valid'!C108=0,Courses!G103&lt;&gt;"",Courses!H103&gt;0,SUM(Courses!Z103,Courses!AA103)&gt;0),Courses!H103*SUM(Courses!Z103,Courses!AA103),0)</f>
        <v>0</v>
      </c>
      <c r="S96" s="245">
        <f>IF(AND('Courses Valid'!C108=0,Courses!I103&lt;&gt;"",Courses!J103&gt;0,SUM(Courses!Z103,Courses!AA103)&gt;0),Courses!J103*SUM(Courses!Z103,Courses!AA103),0)</f>
        <v>0</v>
      </c>
      <c r="T96" s="102">
        <f>IF(AND('Courses Valid'!C108=0,Courses!E103&lt;&gt;"",Courses!F103&gt;0,Courses!AB103&gt;0),Courses!F103*Courses!AB103,0)</f>
        <v>0</v>
      </c>
      <c r="U96" s="102">
        <f>IF(AND('Courses Valid'!C108=0,Courses!G103&lt;&gt;"",Courses!H103&gt;0,Courses!AB103&gt;0),Courses!H103*Courses!AB103,0)</f>
        <v>0</v>
      </c>
      <c r="V96" s="247">
        <f>IF(AND('Courses Valid'!C108=0,Courses!I103&lt;&gt;"",Courses!J103&gt;0,Courses!AB103&gt;0),Courses!J103*Courses!AB103,0)</f>
        <v>0</v>
      </c>
      <c r="W96" s="102"/>
    </row>
    <row r="97" spans="2:23" x14ac:dyDescent="0.2">
      <c r="B97" s="714" t="str">
        <f>IF(Courses!B104&lt;&gt;"",CONCATENATE(Courses!E104,"/",Courses!M104,"/",Courses!K104),"")</f>
        <v/>
      </c>
      <c r="C97" s="1322" t="str">
        <f>IF(AND(Courses!B104&lt;&gt;"",Courses!G104&lt;&gt;""),CONCATENATE(Courses!G104,"/",Courses!M104,"/",Courses!K104),"")</f>
        <v/>
      </c>
      <c r="D97" s="715" t="str">
        <f>IF(AND(Courses!B104&lt;&gt;"",Courses!I104&lt;&gt;""),CONCATENATE(Courses!I104,"/",Courses!M104,"/",Courses!K104),"")</f>
        <v/>
      </c>
      <c r="E97" s="1312">
        <f>IF(AND('Courses Valid'!C109=0,Courses!E104&lt;&gt;"",Courses!F104&gt;0,SUM(Courses!N104,Courses!O104)&gt;0),Courses!F104*SUM(Courses!N104,Courses!O104),0)</f>
        <v>0</v>
      </c>
      <c r="F97" s="102">
        <f>IF(AND('Courses Valid'!C109=0,Courses!G104&lt;&gt;"",Courses!H104&gt;0,SUM(Courses!N104,Courses!O104)&gt;0),Courses!H104*SUM(Courses!N104,Courses!O104),0)</f>
        <v>0</v>
      </c>
      <c r="G97" s="245">
        <f>IF(AND('Courses Valid'!C109=0,Courses!I104&lt;&gt;"",Courses!J104&gt;0,SUM(Courses!N104,Courses!O104)&gt;0),Courses!J104*SUM(Courses!N104,Courses!O104),0)</f>
        <v>0</v>
      </c>
      <c r="H97" s="1312">
        <f>IF(AND('Courses Valid'!C109=0,Courses!E104&lt;&gt;"",Courses!F104&gt;0,SUM(Courses!P104,Courses!Q104)&gt;0),Courses!F104*SUM(Courses!P104,Courses!Q104),0)</f>
        <v>0</v>
      </c>
      <c r="I97" s="102">
        <f>IF(AND('Courses Valid'!C109=0,Courses!G104&lt;&gt;"",Courses!H104&gt;0,SUM(Courses!P104,Courses!Q104)&gt;0),Courses!H104*SUM(Courses!P104,Courses!Q104),0)</f>
        <v>0</v>
      </c>
      <c r="J97" s="245">
        <f>IF(AND('Courses Valid'!C109=0,Courses!I104&lt;&gt;"",Courses!J104&gt;0,SUM(Courses!P104,Courses!Q104)&gt;0),Courses!J104*SUM(Courses!P104,Courses!Q104),0)</f>
        <v>0</v>
      </c>
      <c r="K97" s="1312">
        <f>IF(AND('Courses Valid'!C109=0,Courses!E104&lt;&gt;"",Courses!F104&gt;0,Courses!R104&gt;0),Courses!F104*Courses!R104,0)</f>
        <v>0</v>
      </c>
      <c r="L97" s="102">
        <f>IF(AND('Courses Valid'!C109=0,Courses!G104&lt;&gt;"",Courses!H104&gt;0,Courses!R104&gt;0),Courses!H104*Courses!R104,0)</f>
        <v>0</v>
      </c>
      <c r="M97" s="245">
        <f>IF(AND('Courses Valid'!C109=0,Courses!I104&lt;&gt;"",Courses!J104&gt;0,Courses!R104&gt;0),Courses!J104*Courses!R104,0)</f>
        <v>0</v>
      </c>
      <c r="N97" s="246">
        <f>IF(AND('Courses Valid'!C109=0,Courses!E104&lt;&gt;"",Courses!F104&gt;0,SUM(Courses!X104,Courses!Y104)&gt;0),Courses!F104*SUM(Courses!X104,Courses!Y104),0)</f>
        <v>0</v>
      </c>
      <c r="O97" s="246">
        <f>IF(AND('Courses Valid'!C109=0,Courses!G104&lt;&gt;"",Courses!H104&gt;0,SUM(Courses!X104,Courses!Y104)&gt;0),Courses!H104*SUM(Courses!X104,Courses!Y104),0)</f>
        <v>0</v>
      </c>
      <c r="P97" s="246">
        <f>IF(AND('Courses Valid'!C109=0,Courses!I104&lt;&gt;"",Courses!J104&gt;0,SUM(Courses!X104,Courses!Y104)&gt;0),Courses!J104*SUM(Courses!X104,Courses!Y104),0)</f>
        <v>0</v>
      </c>
      <c r="Q97" s="1312">
        <f>IF(AND('Courses Valid'!C109=0,Courses!E104&lt;&gt;"",Courses!F104&gt;0,SUM(Courses!Z104,Courses!AA104)&gt;0),Courses!F104*SUM(Courses!Z104,Courses!AA104),0)</f>
        <v>0</v>
      </c>
      <c r="R97" s="102">
        <f>IF(AND('Courses Valid'!C109=0,Courses!G104&lt;&gt;"",Courses!H104&gt;0,SUM(Courses!Z104,Courses!AA104)&gt;0),Courses!H104*SUM(Courses!Z104,Courses!AA104),0)</f>
        <v>0</v>
      </c>
      <c r="S97" s="245">
        <f>IF(AND('Courses Valid'!C109=0,Courses!I104&lt;&gt;"",Courses!J104&gt;0,SUM(Courses!Z104,Courses!AA104)&gt;0),Courses!J104*SUM(Courses!Z104,Courses!AA104),0)</f>
        <v>0</v>
      </c>
      <c r="T97" s="102">
        <f>IF(AND('Courses Valid'!C109=0,Courses!E104&lt;&gt;"",Courses!F104&gt;0,Courses!AB104&gt;0),Courses!F104*Courses!AB104,0)</f>
        <v>0</v>
      </c>
      <c r="U97" s="102">
        <f>IF(AND('Courses Valid'!C109=0,Courses!G104&lt;&gt;"",Courses!H104&gt;0,Courses!AB104&gt;0),Courses!H104*Courses!AB104,0)</f>
        <v>0</v>
      </c>
      <c r="V97" s="247">
        <f>IF(AND('Courses Valid'!C109=0,Courses!I104&lt;&gt;"",Courses!J104&gt;0,Courses!AB104&gt;0),Courses!J104*Courses!AB104,0)</f>
        <v>0</v>
      </c>
      <c r="W97" s="102"/>
    </row>
    <row r="98" spans="2:23" x14ac:dyDescent="0.2">
      <c r="B98" s="714" t="str">
        <f>IF(Courses!B105&lt;&gt;"",CONCATENATE(Courses!E105,"/",Courses!M105,"/",Courses!K105),"")</f>
        <v/>
      </c>
      <c r="C98" s="1322" t="str">
        <f>IF(AND(Courses!B105&lt;&gt;"",Courses!G105&lt;&gt;""),CONCATENATE(Courses!G105,"/",Courses!M105,"/",Courses!K105),"")</f>
        <v/>
      </c>
      <c r="D98" s="715" t="str">
        <f>IF(AND(Courses!B105&lt;&gt;"",Courses!I105&lt;&gt;""),CONCATENATE(Courses!I105,"/",Courses!M105,"/",Courses!K105),"")</f>
        <v/>
      </c>
      <c r="E98" s="1312">
        <f>IF(AND('Courses Valid'!C110=0,Courses!E105&lt;&gt;"",Courses!F105&gt;0,SUM(Courses!N105,Courses!O105)&gt;0),Courses!F105*SUM(Courses!N105,Courses!O105),0)</f>
        <v>0</v>
      </c>
      <c r="F98" s="102">
        <f>IF(AND('Courses Valid'!C110=0,Courses!G105&lt;&gt;"",Courses!H105&gt;0,SUM(Courses!N105,Courses!O105)&gt;0),Courses!H105*SUM(Courses!N105,Courses!O105),0)</f>
        <v>0</v>
      </c>
      <c r="G98" s="245">
        <f>IF(AND('Courses Valid'!C110=0,Courses!I105&lt;&gt;"",Courses!J105&gt;0,SUM(Courses!N105,Courses!O105)&gt;0),Courses!J105*SUM(Courses!N105,Courses!O105),0)</f>
        <v>0</v>
      </c>
      <c r="H98" s="1312">
        <f>IF(AND('Courses Valid'!C110=0,Courses!E105&lt;&gt;"",Courses!F105&gt;0,SUM(Courses!P105,Courses!Q105)&gt;0),Courses!F105*SUM(Courses!P105,Courses!Q105),0)</f>
        <v>0</v>
      </c>
      <c r="I98" s="102">
        <f>IF(AND('Courses Valid'!C110=0,Courses!G105&lt;&gt;"",Courses!H105&gt;0,SUM(Courses!P105,Courses!Q105)&gt;0),Courses!H105*SUM(Courses!P105,Courses!Q105),0)</f>
        <v>0</v>
      </c>
      <c r="J98" s="245">
        <f>IF(AND('Courses Valid'!C110=0,Courses!I105&lt;&gt;"",Courses!J105&gt;0,SUM(Courses!P105,Courses!Q105)&gt;0),Courses!J105*SUM(Courses!P105,Courses!Q105),0)</f>
        <v>0</v>
      </c>
      <c r="K98" s="1312">
        <f>IF(AND('Courses Valid'!C110=0,Courses!E105&lt;&gt;"",Courses!F105&gt;0,Courses!R105&gt;0),Courses!F105*Courses!R105,0)</f>
        <v>0</v>
      </c>
      <c r="L98" s="102">
        <f>IF(AND('Courses Valid'!C110=0,Courses!G105&lt;&gt;"",Courses!H105&gt;0,Courses!R105&gt;0),Courses!H105*Courses!R105,0)</f>
        <v>0</v>
      </c>
      <c r="M98" s="245">
        <f>IF(AND('Courses Valid'!C110=0,Courses!I105&lt;&gt;"",Courses!J105&gt;0,Courses!R105&gt;0),Courses!J105*Courses!R105,0)</f>
        <v>0</v>
      </c>
      <c r="N98" s="246">
        <f>IF(AND('Courses Valid'!C110=0,Courses!E105&lt;&gt;"",Courses!F105&gt;0,SUM(Courses!X105,Courses!Y105)&gt;0),Courses!F105*SUM(Courses!X105,Courses!Y105),0)</f>
        <v>0</v>
      </c>
      <c r="O98" s="246">
        <f>IF(AND('Courses Valid'!C110=0,Courses!G105&lt;&gt;"",Courses!H105&gt;0,SUM(Courses!X105,Courses!Y105)&gt;0),Courses!H105*SUM(Courses!X105,Courses!Y105),0)</f>
        <v>0</v>
      </c>
      <c r="P98" s="246">
        <f>IF(AND('Courses Valid'!C110=0,Courses!I105&lt;&gt;"",Courses!J105&gt;0,SUM(Courses!X105,Courses!Y105)&gt;0),Courses!J105*SUM(Courses!X105,Courses!Y105),0)</f>
        <v>0</v>
      </c>
      <c r="Q98" s="1312">
        <f>IF(AND('Courses Valid'!C110=0,Courses!E105&lt;&gt;"",Courses!F105&gt;0,SUM(Courses!Z105,Courses!AA105)&gt;0),Courses!F105*SUM(Courses!Z105,Courses!AA105),0)</f>
        <v>0</v>
      </c>
      <c r="R98" s="102">
        <f>IF(AND('Courses Valid'!C110=0,Courses!G105&lt;&gt;"",Courses!H105&gt;0,SUM(Courses!Z105,Courses!AA105)&gt;0),Courses!H105*SUM(Courses!Z105,Courses!AA105),0)</f>
        <v>0</v>
      </c>
      <c r="S98" s="245">
        <f>IF(AND('Courses Valid'!C110=0,Courses!I105&lt;&gt;"",Courses!J105&gt;0,SUM(Courses!Z105,Courses!AA105)&gt;0),Courses!J105*SUM(Courses!Z105,Courses!AA105),0)</f>
        <v>0</v>
      </c>
      <c r="T98" s="102">
        <f>IF(AND('Courses Valid'!C110=0,Courses!E105&lt;&gt;"",Courses!F105&gt;0,Courses!AB105&gt;0),Courses!F105*Courses!AB105,0)</f>
        <v>0</v>
      </c>
      <c r="U98" s="102">
        <f>IF(AND('Courses Valid'!C110=0,Courses!G105&lt;&gt;"",Courses!H105&gt;0,Courses!AB105&gt;0),Courses!H105*Courses!AB105,0)</f>
        <v>0</v>
      </c>
      <c r="V98" s="247">
        <f>IF(AND('Courses Valid'!C110=0,Courses!I105&lt;&gt;"",Courses!J105&gt;0,Courses!AB105&gt;0),Courses!J105*Courses!AB105,0)</f>
        <v>0</v>
      </c>
      <c r="W98" s="102"/>
    </row>
    <row r="99" spans="2:23" x14ac:dyDescent="0.2">
      <c r="B99" s="714" t="str">
        <f>IF(Courses!B106&lt;&gt;"",CONCATENATE(Courses!E106,"/",Courses!M106,"/",Courses!K106),"")</f>
        <v/>
      </c>
      <c r="C99" s="1322" t="str">
        <f>IF(AND(Courses!B106&lt;&gt;"",Courses!G106&lt;&gt;""),CONCATENATE(Courses!G106,"/",Courses!M106,"/",Courses!K106),"")</f>
        <v/>
      </c>
      <c r="D99" s="715" t="str">
        <f>IF(AND(Courses!B106&lt;&gt;"",Courses!I106&lt;&gt;""),CONCATENATE(Courses!I106,"/",Courses!M106,"/",Courses!K106),"")</f>
        <v/>
      </c>
      <c r="E99" s="1312">
        <f>IF(AND('Courses Valid'!C111=0,Courses!E106&lt;&gt;"",Courses!F106&gt;0,SUM(Courses!N106,Courses!O106)&gt;0),Courses!F106*SUM(Courses!N106,Courses!O106),0)</f>
        <v>0</v>
      </c>
      <c r="F99" s="102">
        <f>IF(AND('Courses Valid'!C111=0,Courses!G106&lt;&gt;"",Courses!H106&gt;0,SUM(Courses!N106,Courses!O106)&gt;0),Courses!H106*SUM(Courses!N106,Courses!O106),0)</f>
        <v>0</v>
      </c>
      <c r="G99" s="245">
        <f>IF(AND('Courses Valid'!C111=0,Courses!I106&lt;&gt;"",Courses!J106&gt;0,SUM(Courses!N106,Courses!O106)&gt;0),Courses!J106*SUM(Courses!N106,Courses!O106),0)</f>
        <v>0</v>
      </c>
      <c r="H99" s="1312">
        <f>IF(AND('Courses Valid'!C111=0,Courses!E106&lt;&gt;"",Courses!F106&gt;0,SUM(Courses!P106,Courses!Q106)&gt;0),Courses!F106*SUM(Courses!P106,Courses!Q106),0)</f>
        <v>0</v>
      </c>
      <c r="I99" s="102">
        <f>IF(AND('Courses Valid'!C111=0,Courses!G106&lt;&gt;"",Courses!H106&gt;0,SUM(Courses!P106,Courses!Q106)&gt;0),Courses!H106*SUM(Courses!P106,Courses!Q106),0)</f>
        <v>0</v>
      </c>
      <c r="J99" s="245">
        <f>IF(AND('Courses Valid'!C111=0,Courses!I106&lt;&gt;"",Courses!J106&gt;0,SUM(Courses!P106,Courses!Q106)&gt;0),Courses!J106*SUM(Courses!P106,Courses!Q106),0)</f>
        <v>0</v>
      </c>
      <c r="K99" s="1312">
        <f>IF(AND('Courses Valid'!C111=0,Courses!E106&lt;&gt;"",Courses!F106&gt;0,Courses!R106&gt;0),Courses!F106*Courses!R106,0)</f>
        <v>0</v>
      </c>
      <c r="L99" s="102">
        <f>IF(AND('Courses Valid'!C111=0,Courses!G106&lt;&gt;"",Courses!H106&gt;0,Courses!R106&gt;0),Courses!H106*Courses!R106,0)</f>
        <v>0</v>
      </c>
      <c r="M99" s="245">
        <f>IF(AND('Courses Valid'!C111=0,Courses!I106&lt;&gt;"",Courses!J106&gt;0,Courses!R106&gt;0),Courses!J106*Courses!R106,0)</f>
        <v>0</v>
      </c>
      <c r="N99" s="246">
        <f>IF(AND('Courses Valid'!C111=0,Courses!E106&lt;&gt;"",Courses!F106&gt;0,SUM(Courses!X106,Courses!Y106)&gt;0),Courses!F106*SUM(Courses!X106,Courses!Y106),0)</f>
        <v>0</v>
      </c>
      <c r="O99" s="246">
        <f>IF(AND('Courses Valid'!C111=0,Courses!G106&lt;&gt;"",Courses!H106&gt;0,SUM(Courses!X106,Courses!Y106)&gt;0),Courses!H106*SUM(Courses!X106,Courses!Y106),0)</f>
        <v>0</v>
      </c>
      <c r="P99" s="246">
        <f>IF(AND('Courses Valid'!C111=0,Courses!I106&lt;&gt;"",Courses!J106&gt;0,SUM(Courses!X106,Courses!Y106)&gt;0),Courses!J106*SUM(Courses!X106,Courses!Y106),0)</f>
        <v>0</v>
      </c>
      <c r="Q99" s="1312">
        <f>IF(AND('Courses Valid'!C111=0,Courses!E106&lt;&gt;"",Courses!F106&gt;0,SUM(Courses!Z106,Courses!AA106)&gt;0),Courses!F106*SUM(Courses!Z106,Courses!AA106),0)</f>
        <v>0</v>
      </c>
      <c r="R99" s="102">
        <f>IF(AND('Courses Valid'!C111=0,Courses!G106&lt;&gt;"",Courses!H106&gt;0,SUM(Courses!Z106,Courses!AA106)&gt;0),Courses!H106*SUM(Courses!Z106,Courses!AA106),0)</f>
        <v>0</v>
      </c>
      <c r="S99" s="245">
        <f>IF(AND('Courses Valid'!C111=0,Courses!I106&lt;&gt;"",Courses!J106&gt;0,SUM(Courses!Z106,Courses!AA106)&gt;0),Courses!J106*SUM(Courses!Z106,Courses!AA106),0)</f>
        <v>0</v>
      </c>
      <c r="T99" s="102">
        <f>IF(AND('Courses Valid'!C111=0,Courses!E106&lt;&gt;"",Courses!F106&gt;0,Courses!AB106&gt;0),Courses!F106*Courses!AB106,0)</f>
        <v>0</v>
      </c>
      <c r="U99" s="102">
        <f>IF(AND('Courses Valid'!C111=0,Courses!G106&lt;&gt;"",Courses!H106&gt;0,Courses!AB106&gt;0),Courses!H106*Courses!AB106,0)</f>
        <v>0</v>
      </c>
      <c r="V99" s="247">
        <f>IF(AND('Courses Valid'!C111=0,Courses!I106&lt;&gt;"",Courses!J106&gt;0,Courses!AB106&gt;0),Courses!J106*Courses!AB106,0)</f>
        <v>0</v>
      </c>
      <c r="W99" s="102"/>
    </row>
    <row r="100" spans="2:23" x14ac:dyDescent="0.2">
      <c r="B100" s="714" t="str">
        <f>IF(Courses!B107&lt;&gt;"",CONCATENATE(Courses!E107,"/",Courses!M107,"/",Courses!K107),"")</f>
        <v/>
      </c>
      <c r="C100" s="1322" t="str">
        <f>IF(AND(Courses!B107&lt;&gt;"",Courses!G107&lt;&gt;""),CONCATENATE(Courses!G107,"/",Courses!M107,"/",Courses!K107),"")</f>
        <v/>
      </c>
      <c r="D100" s="715" t="str">
        <f>IF(AND(Courses!B107&lt;&gt;"",Courses!I107&lt;&gt;""),CONCATENATE(Courses!I107,"/",Courses!M107,"/",Courses!K107),"")</f>
        <v/>
      </c>
      <c r="E100" s="1312">
        <f>IF(AND('Courses Valid'!C112=0,Courses!E107&lt;&gt;"",Courses!F107&gt;0,SUM(Courses!N107,Courses!O107)&gt;0),Courses!F107*SUM(Courses!N107,Courses!O107),0)</f>
        <v>0</v>
      </c>
      <c r="F100" s="102">
        <f>IF(AND('Courses Valid'!C112=0,Courses!G107&lt;&gt;"",Courses!H107&gt;0,SUM(Courses!N107,Courses!O107)&gt;0),Courses!H107*SUM(Courses!N107,Courses!O107),0)</f>
        <v>0</v>
      </c>
      <c r="G100" s="245">
        <f>IF(AND('Courses Valid'!C112=0,Courses!I107&lt;&gt;"",Courses!J107&gt;0,SUM(Courses!N107,Courses!O107)&gt;0),Courses!J107*SUM(Courses!N107,Courses!O107),0)</f>
        <v>0</v>
      </c>
      <c r="H100" s="1312">
        <f>IF(AND('Courses Valid'!C112=0,Courses!E107&lt;&gt;"",Courses!F107&gt;0,SUM(Courses!P107,Courses!Q107)&gt;0),Courses!F107*SUM(Courses!P107,Courses!Q107),0)</f>
        <v>0</v>
      </c>
      <c r="I100" s="102">
        <f>IF(AND('Courses Valid'!C112=0,Courses!G107&lt;&gt;"",Courses!H107&gt;0,SUM(Courses!P107,Courses!Q107)&gt;0),Courses!H107*SUM(Courses!P107,Courses!Q107),0)</f>
        <v>0</v>
      </c>
      <c r="J100" s="245">
        <f>IF(AND('Courses Valid'!C112=0,Courses!I107&lt;&gt;"",Courses!J107&gt;0,SUM(Courses!P107,Courses!Q107)&gt;0),Courses!J107*SUM(Courses!P107,Courses!Q107),0)</f>
        <v>0</v>
      </c>
      <c r="K100" s="1312">
        <f>IF(AND('Courses Valid'!C112=0,Courses!E107&lt;&gt;"",Courses!F107&gt;0,Courses!R107&gt;0),Courses!F107*Courses!R107,0)</f>
        <v>0</v>
      </c>
      <c r="L100" s="102">
        <f>IF(AND('Courses Valid'!C112=0,Courses!G107&lt;&gt;"",Courses!H107&gt;0,Courses!R107&gt;0),Courses!H107*Courses!R107,0)</f>
        <v>0</v>
      </c>
      <c r="M100" s="245">
        <f>IF(AND('Courses Valid'!C112=0,Courses!I107&lt;&gt;"",Courses!J107&gt;0,Courses!R107&gt;0),Courses!J107*Courses!R107,0)</f>
        <v>0</v>
      </c>
      <c r="N100" s="246">
        <f>IF(AND('Courses Valid'!C112=0,Courses!E107&lt;&gt;"",Courses!F107&gt;0,SUM(Courses!X107,Courses!Y107)&gt;0),Courses!F107*SUM(Courses!X107,Courses!Y107),0)</f>
        <v>0</v>
      </c>
      <c r="O100" s="246">
        <f>IF(AND('Courses Valid'!C112=0,Courses!G107&lt;&gt;"",Courses!H107&gt;0,SUM(Courses!X107,Courses!Y107)&gt;0),Courses!H107*SUM(Courses!X107,Courses!Y107),0)</f>
        <v>0</v>
      </c>
      <c r="P100" s="246">
        <f>IF(AND('Courses Valid'!C112=0,Courses!I107&lt;&gt;"",Courses!J107&gt;0,SUM(Courses!X107,Courses!Y107)&gt;0),Courses!J107*SUM(Courses!X107,Courses!Y107),0)</f>
        <v>0</v>
      </c>
      <c r="Q100" s="1312">
        <f>IF(AND('Courses Valid'!C112=0,Courses!E107&lt;&gt;"",Courses!F107&gt;0,SUM(Courses!Z107,Courses!AA107)&gt;0),Courses!F107*SUM(Courses!Z107,Courses!AA107),0)</f>
        <v>0</v>
      </c>
      <c r="R100" s="102">
        <f>IF(AND('Courses Valid'!C112=0,Courses!G107&lt;&gt;"",Courses!H107&gt;0,SUM(Courses!Z107,Courses!AA107)&gt;0),Courses!H107*SUM(Courses!Z107,Courses!AA107),0)</f>
        <v>0</v>
      </c>
      <c r="S100" s="245">
        <f>IF(AND('Courses Valid'!C112=0,Courses!I107&lt;&gt;"",Courses!J107&gt;0,SUM(Courses!Z107,Courses!AA107)&gt;0),Courses!J107*SUM(Courses!Z107,Courses!AA107),0)</f>
        <v>0</v>
      </c>
      <c r="T100" s="102">
        <f>IF(AND('Courses Valid'!C112=0,Courses!E107&lt;&gt;"",Courses!F107&gt;0,Courses!AB107&gt;0),Courses!F107*Courses!AB107,0)</f>
        <v>0</v>
      </c>
      <c r="U100" s="102">
        <f>IF(AND('Courses Valid'!C112=0,Courses!G107&lt;&gt;"",Courses!H107&gt;0,Courses!AB107&gt;0),Courses!H107*Courses!AB107,0)</f>
        <v>0</v>
      </c>
      <c r="V100" s="247">
        <f>IF(AND('Courses Valid'!C112=0,Courses!I107&lt;&gt;"",Courses!J107&gt;0,Courses!AB107&gt;0),Courses!J107*Courses!AB107,0)</f>
        <v>0</v>
      </c>
      <c r="W100" s="102"/>
    </row>
    <row r="101" spans="2:23" x14ac:dyDescent="0.2">
      <c r="B101" s="714" t="str">
        <f>IF(Courses!B108&lt;&gt;"",CONCATENATE(Courses!E108,"/",Courses!M108,"/",Courses!K108),"")</f>
        <v/>
      </c>
      <c r="C101" s="1322" t="str">
        <f>IF(AND(Courses!B108&lt;&gt;"",Courses!G108&lt;&gt;""),CONCATENATE(Courses!G108,"/",Courses!M108,"/",Courses!K108),"")</f>
        <v/>
      </c>
      <c r="D101" s="715" t="str">
        <f>IF(AND(Courses!B108&lt;&gt;"",Courses!I108&lt;&gt;""),CONCATENATE(Courses!I108,"/",Courses!M108,"/",Courses!K108),"")</f>
        <v/>
      </c>
      <c r="E101" s="1312">
        <f>IF(AND('Courses Valid'!C113=0,Courses!E108&lt;&gt;"",Courses!F108&gt;0,SUM(Courses!N108,Courses!O108)&gt;0),Courses!F108*SUM(Courses!N108,Courses!O108),0)</f>
        <v>0</v>
      </c>
      <c r="F101" s="102">
        <f>IF(AND('Courses Valid'!C113=0,Courses!G108&lt;&gt;"",Courses!H108&gt;0,SUM(Courses!N108,Courses!O108)&gt;0),Courses!H108*SUM(Courses!N108,Courses!O108),0)</f>
        <v>0</v>
      </c>
      <c r="G101" s="245">
        <f>IF(AND('Courses Valid'!C113=0,Courses!I108&lt;&gt;"",Courses!J108&gt;0,SUM(Courses!N108,Courses!O108)&gt;0),Courses!J108*SUM(Courses!N108,Courses!O108),0)</f>
        <v>0</v>
      </c>
      <c r="H101" s="1312">
        <f>IF(AND('Courses Valid'!C113=0,Courses!E108&lt;&gt;"",Courses!F108&gt;0,SUM(Courses!P108,Courses!Q108)&gt;0),Courses!F108*SUM(Courses!P108,Courses!Q108),0)</f>
        <v>0</v>
      </c>
      <c r="I101" s="102">
        <f>IF(AND('Courses Valid'!C113=0,Courses!G108&lt;&gt;"",Courses!H108&gt;0,SUM(Courses!P108,Courses!Q108)&gt;0),Courses!H108*SUM(Courses!P108,Courses!Q108),0)</f>
        <v>0</v>
      </c>
      <c r="J101" s="245">
        <f>IF(AND('Courses Valid'!C113=0,Courses!I108&lt;&gt;"",Courses!J108&gt;0,SUM(Courses!P108,Courses!Q108)&gt;0),Courses!J108*SUM(Courses!P108,Courses!Q108),0)</f>
        <v>0</v>
      </c>
      <c r="K101" s="1312">
        <f>IF(AND('Courses Valid'!C113=0,Courses!E108&lt;&gt;"",Courses!F108&gt;0,Courses!R108&gt;0),Courses!F108*Courses!R108,0)</f>
        <v>0</v>
      </c>
      <c r="L101" s="102">
        <f>IF(AND('Courses Valid'!C113=0,Courses!G108&lt;&gt;"",Courses!H108&gt;0,Courses!R108&gt;0),Courses!H108*Courses!R108,0)</f>
        <v>0</v>
      </c>
      <c r="M101" s="245">
        <f>IF(AND('Courses Valid'!C113=0,Courses!I108&lt;&gt;"",Courses!J108&gt;0,Courses!R108&gt;0),Courses!J108*Courses!R108,0)</f>
        <v>0</v>
      </c>
      <c r="N101" s="246">
        <f>IF(AND('Courses Valid'!C113=0,Courses!E108&lt;&gt;"",Courses!F108&gt;0,SUM(Courses!X108,Courses!Y108)&gt;0),Courses!F108*SUM(Courses!X108,Courses!Y108),0)</f>
        <v>0</v>
      </c>
      <c r="O101" s="246">
        <f>IF(AND('Courses Valid'!C113=0,Courses!G108&lt;&gt;"",Courses!H108&gt;0,SUM(Courses!X108,Courses!Y108)&gt;0),Courses!H108*SUM(Courses!X108,Courses!Y108),0)</f>
        <v>0</v>
      </c>
      <c r="P101" s="246">
        <f>IF(AND('Courses Valid'!C113=0,Courses!I108&lt;&gt;"",Courses!J108&gt;0,SUM(Courses!X108,Courses!Y108)&gt;0),Courses!J108*SUM(Courses!X108,Courses!Y108),0)</f>
        <v>0</v>
      </c>
      <c r="Q101" s="1312">
        <f>IF(AND('Courses Valid'!C113=0,Courses!E108&lt;&gt;"",Courses!F108&gt;0,SUM(Courses!Z108,Courses!AA108)&gt;0),Courses!F108*SUM(Courses!Z108,Courses!AA108),0)</f>
        <v>0</v>
      </c>
      <c r="R101" s="102">
        <f>IF(AND('Courses Valid'!C113=0,Courses!G108&lt;&gt;"",Courses!H108&gt;0,SUM(Courses!Z108,Courses!AA108)&gt;0),Courses!H108*SUM(Courses!Z108,Courses!AA108),0)</f>
        <v>0</v>
      </c>
      <c r="S101" s="245">
        <f>IF(AND('Courses Valid'!C113=0,Courses!I108&lt;&gt;"",Courses!J108&gt;0,SUM(Courses!Z108,Courses!AA108)&gt;0),Courses!J108*SUM(Courses!Z108,Courses!AA108),0)</f>
        <v>0</v>
      </c>
      <c r="T101" s="102">
        <f>IF(AND('Courses Valid'!C113=0,Courses!E108&lt;&gt;"",Courses!F108&gt;0,Courses!AB108&gt;0),Courses!F108*Courses!AB108,0)</f>
        <v>0</v>
      </c>
      <c r="U101" s="102">
        <f>IF(AND('Courses Valid'!C113=0,Courses!G108&lt;&gt;"",Courses!H108&gt;0,Courses!AB108&gt;0),Courses!H108*Courses!AB108,0)</f>
        <v>0</v>
      </c>
      <c r="V101" s="247">
        <f>IF(AND('Courses Valid'!C113=0,Courses!I108&lt;&gt;"",Courses!J108&gt;0,Courses!AB108&gt;0),Courses!J108*Courses!AB108,0)</f>
        <v>0</v>
      </c>
      <c r="W101" s="102"/>
    </row>
    <row r="102" spans="2:23" x14ac:dyDescent="0.2">
      <c r="B102" s="714" t="str">
        <f>IF(Courses!B109&lt;&gt;"",CONCATENATE(Courses!E109,"/",Courses!M109,"/",Courses!K109),"")</f>
        <v/>
      </c>
      <c r="C102" s="1322" t="str">
        <f>IF(AND(Courses!B109&lt;&gt;"",Courses!G109&lt;&gt;""),CONCATENATE(Courses!G109,"/",Courses!M109,"/",Courses!K109),"")</f>
        <v/>
      </c>
      <c r="D102" s="715" t="str">
        <f>IF(AND(Courses!B109&lt;&gt;"",Courses!I109&lt;&gt;""),CONCATENATE(Courses!I109,"/",Courses!M109,"/",Courses!K109),"")</f>
        <v/>
      </c>
      <c r="E102" s="1312">
        <f>IF(AND('Courses Valid'!C114=0,Courses!E109&lt;&gt;"",Courses!F109&gt;0,SUM(Courses!N109,Courses!O109)&gt;0),Courses!F109*SUM(Courses!N109,Courses!O109),0)</f>
        <v>0</v>
      </c>
      <c r="F102" s="102">
        <f>IF(AND('Courses Valid'!C114=0,Courses!G109&lt;&gt;"",Courses!H109&gt;0,SUM(Courses!N109,Courses!O109)&gt;0),Courses!H109*SUM(Courses!N109,Courses!O109),0)</f>
        <v>0</v>
      </c>
      <c r="G102" s="245">
        <f>IF(AND('Courses Valid'!C114=0,Courses!I109&lt;&gt;"",Courses!J109&gt;0,SUM(Courses!N109,Courses!O109)&gt;0),Courses!J109*SUM(Courses!N109,Courses!O109),0)</f>
        <v>0</v>
      </c>
      <c r="H102" s="1312">
        <f>IF(AND('Courses Valid'!C114=0,Courses!E109&lt;&gt;"",Courses!F109&gt;0,SUM(Courses!P109,Courses!Q109)&gt;0),Courses!F109*SUM(Courses!P109,Courses!Q109),0)</f>
        <v>0</v>
      </c>
      <c r="I102" s="102">
        <f>IF(AND('Courses Valid'!C114=0,Courses!G109&lt;&gt;"",Courses!H109&gt;0,SUM(Courses!P109,Courses!Q109)&gt;0),Courses!H109*SUM(Courses!P109,Courses!Q109),0)</f>
        <v>0</v>
      </c>
      <c r="J102" s="245">
        <f>IF(AND('Courses Valid'!C114=0,Courses!I109&lt;&gt;"",Courses!J109&gt;0,SUM(Courses!P109,Courses!Q109)&gt;0),Courses!J109*SUM(Courses!P109,Courses!Q109),0)</f>
        <v>0</v>
      </c>
      <c r="K102" s="1312">
        <f>IF(AND('Courses Valid'!C114=0,Courses!E109&lt;&gt;"",Courses!F109&gt;0,Courses!R109&gt;0),Courses!F109*Courses!R109,0)</f>
        <v>0</v>
      </c>
      <c r="L102" s="102">
        <f>IF(AND('Courses Valid'!C114=0,Courses!G109&lt;&gt;"",Courses!H109&gt;0,Courses!R109&gt;0),Courses!H109*Courses!R109,0)</f>
        <v>0</v>
      </c>
      <c r="M102" s="245">
        <f>IF(AND('Courses Valid'!C114=0,Courses!I109&lt;&gt;"",Courses!J109&gt;0,Courses!R109&gt;0),Courses!J109*Courses!R109,0)</f>
        <v>0</v>
      </c>
      <c r="N102" s="246">
        <f>IF(AND('Courses Valid'!C114=0,Courses!E109&lt;&gt;"",Courses!F109&gt;0,SUM(Courses!X109,Courses!Y109)&gt;0),Courses!F109*SUM(Courses!X109,Courses!Y109),0)</f>
        <v>0</v>
      </c>
      <c r="O102" s="246">
        <f>IF(AND('Courses Valid'!C114=0,Courses!G109&lt;&gt;"",Courses!H109&gt;0,SUM(Courses!X109,Courses!Y109)&gt;0),Courses!H109*SUM(Courses!X109,Courses!Y109),0)</f>
        <v>0</v>
      </c>
      <c r="P102" s="246">
        <f>IF(AND('Courses Valid'!C114=0,Courses!I109&lt;&gt;"",Courses!J109&gt;0,SUM(Courses!X109,Courses!Y109)&gt;0),Courses!J109*SUM(Courses!X109,Courses!Y109),0)</f>
        <v>0</v>
      </c>
      <c r="Q102" s="1312">
        <f>IF(AND('Courses Valid'!C114=0,Courses!E109&lt;&gt;"",Courses!F109&gt;0,SUM(Courses!Z109,Courses!AA109)&gt;0),Courses!F109*SUM(Courses!Z109,Courses!AA109),0)</f>
        <v>0</v>
      </c>
      <c r="R102" s="102">
        <f>IF(AND('Courses Valid'!C114=0,Courses!G109&lt;&gt;"",Courses!H109&gt;0,SUM(Courses!Z109,Courses!AA109)&gt;0),Courses!H109*SUM(Courses!Z109,Courses!AA109),0)</f>
        <v>0</v>
      </c>
      <c r="S102" s="245">
        <f>IF(AND('Courses Valid'!C114=0,Courses!I109&lt;&gt;"",Courses!J109&gt;0,SUM(Courses!Z109,Courses!AA109)&gt;0),Courses!J109*SUM(Courses!Z109,Courses!AA109),0)</f>
        <v>0</v>
      </c>
      <c r="T102" s="102">
        <f>IF(AND('Courses Valid'!C114=0,Courses!E109&lt;&gt;"",Courses!F109&gt;0,Courses!AB109&gt;0),Courses!F109*Courses!AB109,0)</f>
        <v>0</v>
      </c>
      <c r="U102" s="102">
        <f>IF(AND('Courses Valid'!C114=0,Courses!G109&lt;&gt;"",Courses!H109&gt;0,Courses!AB109&gt;0),Courses!H109*Courses!AB109,0)</f>
        <v>0</v>
      </c>
      <c r="V102" s="247">
        <f>IF(AND('Courses Valid'!C114=0,Courses!I109&lt;&gt;"",Courses!J109&gt;0,Courses!AB109&gt;0),Courses!J109*Courses!AB109,0)</f>
        <v>0</v>
      </c>
      <c r="W102" s="102"/>
    </row>
    <row r="103" spans="2:23" x14ac:dyDescent="0.2">
      <c r="B103" s="714" t="str">
        <f>IF(Courses!B110&lt;&gt;"",CONCATENATE(Courses!E110,"/",Courses!M110,"/",Courses!K110),"")</f>
        <v/>
      </c>
      <c r="C103" s="1322" t="str">
        <f>IF(AND(Courses!B110&lt;&gt;"",Courses!G110&lt;&gt;""),CONCATENATE(Courses!G110,"/",Courses!M110,"/",Courses!K110),"")</f>
        <v/>
      </c>
      <c r="D103" s="715" t="str">
        <f>IF(AND(Courses!B110&lt;&gt;"",Courses!I110&lt;&gt;""),CONCATENATE(Courses!I110,"/",Courses!M110,"/",Courses!K110),"")</f>
        <v/>
      </c>
      <c r="E103" s="1312">
        <f>IF(AND('Courses Valid'!C115=0,Courses!E110&lt;&gt;"",Courses!F110&gt;0,SUM(Courses!N110,Courses!O110)&gt;0),Courses!F110*SUM(Courses!N110,Courses!O110),0)</f>
        <v>0</v>
      </c>
      <c r="F103" s="102">
        <f>IF(AND('Courses Valid'!C115=0,Courses!G110&lt;&gt;"",Courses!H110&gt;0,SUM(Courses!N110,Courses!O110)&gt;0),Courses!H110*SUM(Courses!N110,Courses!O110),0)</f>
        <v>0</v>
      </c>
      <c r="G103" s="245">
        <f>IF(AND('Courses Valid'!C115=0,Courses!I110&lt;&gt;"",Courses!J110&gt;0,SUM(Courses!N110,Courses!O110)&gt;0),Courses!J110*SUM(Courses!N110,Courses!O110),0)</f>
        <v>0</v>
      </c>
      <c r="H103" s="1312">
        <f>IF(AND('Courses Valid'!C115=0,Courses!E110&lt;&gt;"",Courses!F110&gt;0,SUM(Courses!P110,Courses!Q110)&gt;0),Courses!F110*SUM(Courses!P110,Courses!Q110),0)</f>
        <v>0</v>
      </c>
      <c r="I103" s="102">
        <f>IF(AND('Courses Valid'!C115=0,Courses!G110&lt;&gt;"",Courses!H110&gt;0,SUM(Courses!P110,Courses!Q110)&gt;0),Courses!H110*SUM(Courses!P110,Courses!Q110),0)</f>
        <v>0</v>
      </c>
      <c r="J103" s="245">
        <f>IF(AND('Courses Valid'!C115=0,Courses!I110&lt;&gt;"",Courses!J110&gt;0,SUM(Courses!P110,Courses!Q110)&gt;0),Courses!J110*SUM(Courses!P110,Courses!Q110),0)</f>
        <v>0</v>
      </c>
      <c r="K103" s="1312">
        <f>IF(AND('Courses Valid'!C115=0,Courses!E110&lt;&gt;"",Courses!F110&gt;0,Courses!R110&gt;0),Courses!F110*Courses!R110,0)</f>
        <v>0</v>
      </c>
      <c r="L103" s="102">
        <f>IF(AND('Courses Valid'!C115=0,Courses!G110&lt;&gt;"",Courses!H110&gt;0,Courses!R110&gt;0),Courses!H110*Courses!R110,0)</f>
        <v>0</v>
      </c>
      <c r="M103" s="245">
        <f>IF(AND('Courses Valid'!C115=0,Courses!I110&lt;&gt;"",Courses!J110&gt;0,Courses!R110&gt;0),Courses!J110*Courses!R110,0)</f>
        <v>0</v>
      </c>
      <c r="N103" s="246">
        <f>IF(AND('Courses Valid'!C115=0,Courses!E110&lt;&gt;"",Courses!F110&gt;0,SUM(Courses!X110,Courses!Y110)&gt;0),Courses!F110*SUM(Courses!X110,Courses!Y110),0)</f>
        <v>0</v>
      </c>
      <c r="O103" s="246">
        <f>IF(AND('Courses Valid'!C115=0,Courses!G110&lt;&gt;"",Courses!H110&gt;0,SUM(Courses!X110,Courses!Y110)&gt;0),Courses!H110*SUM(Courses!X110,Courses!Y110),0)</f>
        <v>0</v>
      </c>
      <c r="P103" s="246">
        <f>IF(AND('Courses Valid'!C115=0,Courses!I110&lt;&gt;"",Courses!J110&gt;0,SUM(Courses!X110,Courses!Y110)&gt;0),Courses!J110*SUM(Courses!X110,Courses!Y110),0)</f>
        <v>0</v>
      </c>
      <c r="Q103" s="1312">
        <f>IF(AND('Courses Valid'!C115=0,Courses!E110&lt;&gt;"",Courses!F110&gt;0,SUM(Courses!Z110,Courses!AA110)&gt;0),Courses!F110*SUM(Courses!Z110,Courses!AA110),0)</f>
        <v>0</v>
      </c>
      <c r="R103" s="102">
        <f>IF(AND('Courses Valid'!C115=0,Courses!G110&lt;&gt;"",Courses!H110&gt;0,SUM(Courses!Z110,Courses!AA110)&gt;0),Courses!H110*SUM(Courses!Z110,Courses!AA110),0)</f>
        <v>0</v>
      </c>
      <c r="S103" s="245">
        <f>IF(AND('Courses Valid'!C115=0,Courses!I110&lt;&gt;"",Courses!J110&gt;0,SUM(Courses!Z110,Courses!AA110)&gt;0),Courses!J110*SUM(Courses!Z110,Courses!AA110),0)</f>
        <v>0</v>
      </c>
      <c r="T103" s="102">
        <f>IF(AND('Courses Valid'!C115=0,Courses!E110&lt;&gt;"",Courses!F110&gt;0,Courses!AB110&gt;0),Courses!F110*Courses!AB110,0)</f>
        <v>0</v>
      </c>
      <c r="U103" s="102">
        <f>IF(AND('Courses Valid'!C115=0,Courses!G110&lt;&gt;"",Courses!H110&gt;0,Courses!AB110&gt;0),Courses!H110*Courses!AB110,0)</f>
        <v>0</v>
      </c>
      <c r="V103" s="247">
        <f>IF(AND('Courses Valid'!C115=0,Courses!I110&lt;&gt;"",Courses!J110&gt;0,Courses!AB110&gt;0),Courses!J110*Courses!AB110,0)</f>
        <v>0</v>
      </c>
      <c r="W103" s="102"/>
    </row>
    <row r="104" spans="2:23" x14ac:dyDescent="0.2">
      <c r="B104" s="714" t="str">
        <f>IF(Courses!B111&lt;&gt;"",CONCATENATE(Courses!E111,"/",Courses!M111,"/",Courses!K111),"")</f>
        <v/>
      </c>
      <c r="C104" s="1322" t="str">
        <f>IF(AND(Courses!B111&lt;&gt;"",Courses!G111&lt;&gt;""),CONCATENATE(Courses!G111,"/",Courses!M111,"/",Courses!K111),"")</f>
        <v/>
      </c>
      <c r="D104" s="715" t="str">
        <f>IF(AND(Courses!B111&lt;&gt;"",Courses!I111&lt;&gt;""),CONCATENATE(Courses!I111,"/",Courses!M111,"/",Courses!K111),"")</f>
        <v/>
      </c>
      <c r="E104" s="1312">
        <f>IF(AND('Courses Valid'!C116=0,Courses!E111&lt;&gt;"",Courses!F111&gt;0,SUM(Courses!N111,Courses!O111)&gt;0),Courses!F111*SUM(Courses!N111,Courses!O111),0)</f>
        <v>0</v>
      </c>
      <c r="F104" s="102">
        <f>IF(AND('Courses Valid'!C116=0,Courses!G111&lt;&gt;"",Courses!H111&gt;0,SUM(Courses!N111,Courses!O111)&gt;0),Courses!H111*SUM(Courses!N111,Courses!O111),0)</f>
        <v>0</v>
      </c>
      <c r="G104" s="245">
        <f>IF(AND('Courses Valid'!C116=0,Courses!I111&lt;&gt;"",Courses!J111&gt;0,SUM(Courses!N111,Courses!O111)&gt;0),Courses!J111*SUM(Courses!N111,Courses!O111),0)</f>
        <v>0</v>
      </c>
      <c r="H104" s="1312">
        <f>IF(AND('Courses Valid'!C116=0,Courses!E111&lt;&gt;"",Courses!F111&gt;0,SUM(Courses!P111,Courses!Q111)&gt;0),Courses!F111*SUM(Courses!P111,Courses!Q111),0)</f>
        <v>0</v>
      </c>
      <c r="I104" s="102">
        <f>IF(AND('Courses Valid'!C116=0,Courses!G111&lt;&gt;"",Courses!H111&gt;0,SUM(Courses!P111,Courses!Q111)&gt;0),Courses!H111*SUM(Courses!P111,Courses!Q111),0)</f>
        <v>0</v>
      </c>
      <c r="J104" s="245">
        <f>IF(AND('Courses Valid'!C116=0,Courses!I111&lt;&gt;"",Courses!J111&gt;0,SUM(Courses!P111,Courses!Q111)&gt;0),Courses!J111*SUM(Courses!P111,Courses!Q111),0)</f>
        <v>0</v>
      </c>
      <c r="K104" s="1312">
        <f>IF(AND('Courses Valid'!C116=0,Courses!E111&lt;&gt;"",Courses!F111&gt;0,Courses!R111&gt;0),Courses!F111*Courses!R111,0)</f>
        <v>0</v>
      </c>
      <c r="L104" s="102">
        <f>IF(AND('Courses Valid'!C116=0,Courses!G111&lt;&gt;"",Courses!H111&gt;0,Courses!R111&gt;0),Courses!H111*Courses!R111,0)</f>
        <v>0</v>
      </c>
      <c r="M104" s="245">
        <f>IF(AND('Courses Valid'!C116=0,Courses!I111&lt;&gt;"",Courses!J111&gt;0,Courses!R111&gt;0),Courses!J111*Courses!R111,0)</f>
        <v>0</v>
      </c>
      <c r="N104" s="246">
        <f>IF(AND('Courses Valid'!C116=0,Courses!E111&lt;&gt;"",Courses!F111&gt;0,SUM(Courses!X111,Courses!Y111)&gt;0),Courses!F111*SUM(Courses!X111,Courses!Y111),0)</f>
        <v>0</v>
      </c>
      <c r="O104" s="246">
        <f>IF(AND('Courses Valid'!C116=0,Courses!G111&lt;&gt;"",Courses!H111&gt;0,SUM(Courses!X111,Courses!Y111)&gt;0),Courses!H111*SUM(Courses!X111,Courses!Y111),0)</f>
        <v>0</v>
      </c>
      <c r="P104" s="246">
        <f>IF(AND('Courses Valid'!C116=0,Courses!I111&lt;&gt;"",Courses!J111&gt;0,SUM(Courses!X111,Courses!Y111)&gt;0),Courses!J111*SUM(Courses!X111,Courses!Y111),0)</f>
        <v>0</v>
      </c>
      <c r="Q104" s="1312">
        <f>IF(AND('Courses Valid'!C116=0,Courses!E111&lt;&gt;"",Courses!F111&gt;0,SUM(Courses!Z111,Courses!AA111)&gt;0),Courses!F111*SUM(Courses!Z111,Courses!AA111),0)</f>
        <v>0</v>
      </c>
      <c r="R104" s="102">
        <f>IF(AND('Courses Valid'!C116=0,Courses!G111&lt;&gt;"",Courses!H111&gt;0,SUM(Courses!Z111,Courses!AA111)&gt;0),Courses!H111*SUM(Courses!Z111,Courses!AA111),0)</f>
        <v>0</v>
      </c>
      <c r="S104" s="245">
        <f>IF(AND('Courses Valid'!C116=0,Courses!I111&lt;&gt;"",Courses!J111&gt;0,SUM(Courses!Z111,Courses!AA111)&gt;0),Courses!J111*SUM(Courses!Z111,Courses!AA111),0)</f>
        <v>0</v>
      </c>
      <c r="T104" s="102">
        <f>IF(AND('Courses Valid'!C116=0,Courses!E111&lt;&gt;"",Courses!F111&gt;0,Courses!AB111&gt;0),Courses!F111*Courses!AB111,0)</f>
        <v>0</v>
      </c>
      <c r="U104" s="102">
        <f>IF(AND('Courses Valid'!C116=0,Courses!G111&lt;&gt;"",Courses!H111&gt;0,Courses!AB111&gt;0),Courses!H111*Courses!AB111,0)</f>
        <v>0</v>
      </c>
      <c r="V104" s="247">
        <f>IF(AND('Courses Valid'!C116=0,Courses!I111&lt;&gt;"",Courses!J111&gt;0,Courses!AB111&gt;0),Courses!J111*Courses!AB111,0)</f>
        <v>0</v>
      </c>
      <c r="W104" s="102"/>
    </row>
    <row r="105" spans="2:23" x14ac:dyDescent="0.2">
      <c r="B105" s="714" t="str">
        <f>IF(Courses!B112&lt;&gt;"",CONCATENATE(Courses!E112,"/",Courses!M112,"/",Courses!K112),"")</f>
        <v/>
      </c>
      <c r="C105" s="1322" t="str">
        <f>IF(AND(Courses!B112&lt;&gt;"",Courses!G112&lt;&gt;""),CONCATENATE(Courses!G112,"/",Courses!M112,"/",Courses!K112),"")</f>
        <v/>
      </c>
      <c r="D105" s="715" t="str">
        <f>IF(AND(Courses!B112&lt;&gt;"",Courses!I112&lt;&gt;""),CONCATENATE(Courses!I112,"/",Courses!M112,"/",Courses!K112),"")</f>
        <v/>
      </c>
      <c r="E105" s="1312">
        <f>IF(AND('Courses Valid'!C117=0,Courses!E112&lt;&gt;"",Courses!F112&gt;0,SUM(Courses!N112,Courses!O112)&gt;0),Courses!F112*SUM(Courses!N112,Courses!O112),0)</f>
        <v>0</v>
      </c>
      <c r="F105" s="102">
        <f>IF(AND('Courses Valid'!C117=0,Courses!G112&lt;&gt;"",Courses!H112&gt;0,SUM(Courses!N112,Courses!O112)&gt;0),Courses!H112*SUM(Courses!N112,Courses!O112),0)</f>
        <v>0</v>
      </c>
      <c r="G105" s="245">
        <f>IF(AND('Courses Valid'!C117=0,Courses!I112&lt;&gt;"",Courses!J112&gt;0,SUM(Courses!N112,Courses!O112)&gt;0),Courses!J112*SUM(Courses!N112,Courses!O112),0)</f>
        <v>0</v>
      </c>
      <c r="H105" s="1312">
        <f>IF(AND('Courses Valid'!C117=0,Courses!E112&lt;&gt;"",Courses!F112&gt;0,SUM(Courses!P112,Courses!Q112)&gt;0),Courses!F112*SUM(Courses!P112,Courses!Q112),0)</f>
        <v>0</v>
      </c>
      <c r="I105" s="102">
        <f>IF(AND('Courses Valid'!C117=0,Courses!G112&lt;&gt;"",Courses!H112&gt;0,SUM(Courses!P112,Courses!Q112)&gt;0),Courses!H112*SUM(Courses!P112,Courses!Q112),0)</f>
        <v>0</v>
      </c>
      <c r="J105" s="245">
        <f>IF(AND('Courses Valid'!C117=0,Courses!I112&lt;&gt;"",Courses!J112&gt;0,SUM(Courses!P112,Courses!Q112)&gt;0),Courses!J112*SUM(Courses!P112,Courses!Q112),0)</f>
        <v>0</v>
      </c>
      <c r="K105" s="1312">
        <f>IF(AND('Courses Valid'!C117=0,Courses!E112&lt;&gt;"",Courses!F112&gt;0,Courses!R112&gt;0),Courses!F112*Courses!R112,0)</f>
        <v>0</v>
      </c>
      <c r="L105" s="102">
        <f>IF(AND('Courses Valid'!C117=0,Courses!G112&lt;&gt;"",Courses!H112&gt;0,Courses!R112&gt;0),Courses!H112*Courses!R112,0)</f>
        <v>0</v>
      </c>
      <c r="M105" s="245">
        <f>IF(AND('Courses Valid'!C117=0,Courses!I112&lt;&gt;"",Courses!J112&gt;0,Courses!R112&gt;0),Courses!J112*Courses!R112,0)</f>
        <v>0</v>
      </c>
      <c r="N105" s="246">
        <f>IF(AND('Courses Valid'!C117=0,Courses!E112&lt;&gt;"",Courses!F112&gt;0,SUM(Courses!X112,Courses!Y112)&gt;0),Courses!F112*SUM(Courses!X112,Courses!Y112),0)</f>
        <v>0</v>
      </c>
      <c r="O105" s="246">
        <f>IF(AND('Courses Valid'!C117=0,Courses!G112&lt;&gt;"",Courses!H112&gt;0,SUM(Courses!X112,Courses!Y112)&gt;0),Courses!H112*SUM(Courses!X112,Courses!Y112),0)</f>
        <v>0</v>
      </c>
      <c r="P105" s="246">
        <f>IF(AND('Courses Valid'!C117=0,Courses!I112&lt;&gt;"",Courses!J112&gt;0,SUM(Courses!X112,Courses!Y112)&gt;0),Courses!J112*SUM(Courses!X112,Courses!Y112),0)</f>
        <v>0</v>
      </c>
      <c r="Q105" s="1312">
        <f>IF(AND('Courses Valid'!C117=0,Courses!E112&lt;&gt;"",Courses!F112&gt;0,SUM(Courses!Z112,Courses!AA112)&gt;0),Courses!F112*SUM(Courses!Z112,Courses!AA112),0)</f>
        <v>0</v>
      </c>
      <c r="R105" s="102">
        <f>IF(AND('Courses Valid'!C117=0,Courses!G112&lt;&gt;"",Courses!H112&gt;0,SUM(Courses!Z112,Courses!AA112)&gt;0),Courses!H112*SUM(Courses!Z112,Courses!AA112),0)</f>
        <v>0</v>
      </c>
      <c r="S105" s="245">
        <f>IF(AND('Courses Valid'!C117=0,Courses!I112&lt;&gt;"",Courses!J112&gt;0,SUM(Courses!Z112,Courses!AA112)&gt;0),Courses!J112*SUM(Courses!Z112,Courses!AA112),0)</f>
        <v>0</v>
      </c>
      <c r="T105" s="102">
        <f>IF(AND('Courses Valid'!C117=0,Courses!E112&lt;&gt;"",Courses!F112&gt;0,Courses!AB112&gt;0),Courses!F112*Courses!AB112,0)</f>
        <v>0</v>
      </c>
      <c r="U105" s="102">
        <f>IF(AND('Courses Valid'!C117=0,Courses!G112&lt;&gt;"",Courses!H112&gt;0,Courses!AB112&gt;0),Courses!H112*Courses!AB112,0)</f>
        <v>0</v>
      </c>
      <c r="V105" s="247">
        <f>IF(AND('Courses Valid'!C117=0,Courses!I112&lt;&gt;"",Courses!J112&gt;0,Courses!AB112&gt;0),Courses!J112*Courses!AB112,0)</f>
        <v>0</v>
      </c>
      <c r="W105" s="102"/>
    </row>
    <row r="106" spans="2:23" x14ac:dyDescent="0.2">
      <c r="B106" s="714" t="str">
        <f>IF(Courses!B113&lt;&gt;"",CONCATENATE(Courses!E113,"/",Courses!M113,"/",Courses!K113),"")</f>
        <v/>
      </c>
      <c r="C106" s="1322" t="str">
        <f>IF(AND(Courses!B113&lt;&gt;"",Courses!G113&lt;&gt;""),CONCATENATE(Courses!G113,"/",Courses!M113,"/",Courses!K113),"")</f>
        <v/>
      </c>
      <c r="D106" s="715" t="str">
        <f>IF(AND(Courses!B113&lt;&gt;"",Courses!I113&lt;&gt;""),CONCATENATE(Courses!I113,"/",Courses!M113,"/",Courses!K113),"")</f>
        <v/>
      </c>
      <c r="E106" s="1312">
        <f>IF(AND('Courses Valid'!C118=0,Courses!E113&lt;&gt;"",Courses!F113&gt;0,SUM(Courses!N113,Courses!O113)&gt;0),Courses!F113*SUM(Courses!N113,Courses!O113),0)</f>
        <v>0</v>
      </c>
      <c r="F106" s="102">
        <f>IF(AND('Courses Valid'!C118=0,Courses!G113&lt;&gt;"",Courses!H113&gt;0,SUM(Courses!N113,Courses!O113)&gt;0),Courses!H113*SUM(Courses!N113,Courses!O113),0)</f>
        <v>0</v>
      </c>
      <c r="G106" s="245">
        <f>IF(AND('Courses Valid'!C118=0,Courses!I113&lt;&gt;"",Courses!J113&gt;0,SUM(Courses!N113,Courses!O113)&gt;0),Courses!J113*SUM(Courses!N113,Courses!O113),0)</f>
        <v>0</v>
      </c>
      <c r="H106" s="1312">
        <f>IF(AND('Courses Valid'!C118=0,Courses!E113&lt;&gt;"",Courses!F113&gt;0,SUM(Courses!P113,Courses!Q113)&gt;0),Courses!F113*SUM(Courses!P113,Courses!Q113),0)</f>
        <v>0</v>
      </c>
      <c r="I106" s="102">
        <f>IF(AND('Courses Valid'!C118=0,Courses!G113&lt;&gt;"",Courses!H113&gt;0,SUM(Courses!P113,Courses!Q113)&gt;0),Courses!H113*SUM(Courses!P113,Courses!Q113),0)</f>
        <v>0</v>
      </c>
      <c r="J106" s="245">
        <f>IF(AND('Courses Valid'!C118=0,Courses!I113&lt;&gt;"",Courses!J113&gt;0,SUM(Courses!P113,Courses!Q113)&gt;0),Courses!J113*SUM(Courses!P113,Courses!Q113),0)</f>
        <v>0</v>
      </c>
      <c r="K106" s="1312">
        <f>IF(AND('Courses Valid'!C118=0,Courses!E113&lt;&gt;"",Courses!F113&gt;0,Courses!R113&gt;0),Courses!F113*Courses!R113,0)</f>
        <v>0</v>
      </c>
      <c r="L106" s="102">
        <f>IF(AND('Courses Valid'!C118=0,Courses!G113&lt;&gt;"",Courses!H113&gt;0,Courses!R113&gt;0),Courses!H113*Courses!R113,0)</f>
        <v>0</v>
      </c>
      <c r="M106" s="245">
        <f>IF(AND('Courses Valid'!C118=0,Courses!I113&lt;&gt;"",Courses!J113&gt;0,Courses!R113&gt;0),Courses!J113*Courses!R113,0)</f>
        <v>0</v>
      </c>
      <c r="N106" s="246">
        <f>IF(AND('Courses Valid'!C118=0,Courses!E113&lt;&gt;"",Courses!F113&gt;0,SUM(Courses!X113,Courses!Y113)&gt;0),Courses!F113*SUM(Courses!X113,Courses!Y113),0)</f>
        <v>0</v>
      </c>
      <c r="O106" s="246">
        <f>IF(AND('Courses Valid'!C118=0,Courses!G113&lt;&gt;"",Courses!H113&gt;0,SUM(Courses!X113,Courses!Y113)&gt;0),Courses!H113*SUM(Courses!X113,Courses!Y113),0)</f>
        <v>0</v>
      </c>
      <c r="P106" s="246">
        <f>IF(AND('Courses Valid'!C118=0,Courses!I113&lt;&gt;"",Courses!J113&gt;0,SUM(Courses!X113,Courses!Y113)&gt;0),Courses!J113*SUM(Courses!X113,Courses!Y113),0)</f>
        <v>0</v>
      </c>
      <c r="Q106" s="1312">
        <f>IF(AND('Courses Valid'!C118=0,Courses!E113&lt;&gt;"",Courses!F113&gt;0,SUM(Courses!Z113,Courses!AA113)&gt;0),Courses!F113*SUM(Courses!Z113,Courses!AA113),0)</f>
        <v>0</v>
      </c>
      <c r="R106" s="102">
        <f>IF(AND('Courses Valid'!C118=0,Courses!G113&lt;&gt;"",Courses!H113&gt;0,SUM(Courses!Z113,Courses!AA113)&gt;0),Courses!H113*SUM(Courses!Z113,Courses!AA113),0)</f>
        <v>0</v>
      </c>
      <c r="S106" s="245">
        <f>IF(AND('Courses Valid'!C118=0,Courses!I113&lt;&gt;"",Courses!J113&gt;0,SUM(Courses!Z113,Courses!AA113)&gt;0),Courses!J113*SUM(Courses!Z113,Courses!AA113),0)</f>
        <v>0</v>
      </c>
      <c r="T106" s="102">
        <f>IF(AND('Courses Valid'!C118=0,Courses!E113&lt;&gt;"",Courses!F113&gt;0,Courses!AB113&gt;0),Courses!F113*Courses!AB113,0)</f>
        <v>0</v>
      </c>
      <c r="U106" s="102">
        <f>IF(AND('Courses Valid'!C118=0,Courses!G113&lt;&gt;"",Courses!H113&gt;0,Courses!AB113&gt;0),Courses!H113*Courses!AB113,0)</f>
        <v>0</v>
      </c>
      <c r="V106" s="247">
        <f>IF(AND('Courses Valid'!C118=0,Courses!I113&lt;&gt;"",Courses!J113&gt;0,Courses!AB113&gt;0),Courses!J113*Courses!AB113,0)</f>
        <v>0</v>
      </c>
      <c r="W106" s="102"/>
    </row>
    <row r="107" spans="2:23" x14ac:dyDescent="0.2">
      <c r="B107" s="714" t="str">
        <f>IF(Courses!B114&lt;&gt;"",CONCATENATE(Courses!E114,"/",Courses!M114,"/",Courses!K114),"")</f>
        <v/>
      </c>
      <c r="C107" s="1322" t="str">
        <f>IF(AND(Courses!B114&lt;&gt;"",Courses!G114&lt;&gt;""),CONCATENATE(Courses!G114,"/",Courses!M114,"/",Courses!K114),"")</f>
        <v/>
      </c>
      <c r="D107" s="715" t="str">
        <f>IF(AND(Courses!B114&lt;&gt;"",Courses!I114&lt;&gt;""),CONCATENATE(Courses!I114,"/",Courses!M114,"/",Courses!K114),"")</f>
        <v/>
      </c>
      <c r="E107" s="1312">
        <f>IF(AND('Courses Valid'!C119=0,Courses!E114&lt;&gt;"",Courses!F114&gt;0,SUM(Courses!N114,Courses!O114)&gt;0),Courses!F114*SUM(Courses!N114,Courses!O114),0)</f>
        <v>0</v>
      </c>
      <c r="F107" s="102">
        <f>IF(AND('Courses Valid'!C119=0,Courses!G114&lt;&gt;"",Courses!H114&gt;0,SUM(Courses!N114,Courses!O114)&gt;0),Courses!H114*SUM(Courses!N114,Courses!O114),0)</f>
        <v>0</v>
      </c>
      <c r="G107" s="245">
        <f>IF(AND('Courses Valid'!C119=0,Courses!I114&lt;&gt;"",Courses!J114&gt;0,SUM(Courses!N114,Courses!O114)&gt;0),Courses!J114*SUM(Courses!N114,Courses!O114),0)</f>
        <v>0</v>
      </c>
      <c r="H107" s="1312">
        <f>IF(AND('Courses Valid'!C119=0,Courses!E114&lt;&gt;"",Courses!F114&gt;0,SUM(Courses!P114,Courses!Q114)&gt;0),Courses!F114*SUM(Courses!P114,Courses!Q114),0)</f>
        <v>0</v>
      </c>
      <c r="I107" s="102">
        <f>IF(AND('Courses Valid'!C119=0,Courses!G114&lt;&gt;"",Courses!H114&gt;0,SUM(Courses!P114,Courses!Q114)&gt;0),Courses!H114*SUM(Courses!P114,Courses!Q114),0)</f>
        <v>0</v>
      </c>
      <c r="J107" s="245">
        <f>IF(AND('Courses Valid'!C119=0,Courses!I114&lt;&gt;"",Courses!J114&gt;0,SUM(Courses!P114,Courses!Q114)&gt;0),Courses!J114*SUM(Courses!P114,Courses!Q114),0)</f>
        <v>0</v>
      </c>
      <c r="K107" s="1312">
        <f>IF(AND('Courses Valid'!C119=0,Courses!E114&lt;&gt;"",Courses!F114&gt;0,Courses!R114&gt;0),Courses!F114*Courses!R114,0)</f>
        <v>0</v>
      </c>
      <c r="L107" s="102">
        <f>IF(AND('Courses Valid'!C119=0,Courses!G114&lt;&gt;"",Courses!H114&gt;0,Courses!R114&gt;0),Courses!H114*Courses!R114,0)</f>
        <v>0</v>
      </c>
      <c r="M107" s="245">
        <f>IF(AND('Courses Valid'!C119=0,Courses!I114&lt;&gt;"",Courses!J114&gt;0,Courses!R114&gt;0),Courses!J114*Courses!R114,0)</f>
        <v>0</v>
      </c>
      <c r="N107" s="246">
        <f>IF(AND('Courses Valid'!C119=0,Courses!E114&lt;&gt;"",Courses!F114&gt;0,SUM(Courses!X114,Courses!Y114)&gt;0),Courses!F114*SUM(Courses!X114,Courses!Y114),0)</f>
        <v>0</v>
      </c>
      <c r="O107" s="246">
        <f>IF(AND('Courses Valid'!C119=0,Courses!G114&lt;&gt;"",Courses!H114&gt;0,SUM(Courses!X114,Courses!Y114)&gt;0),Courses!H114*SUM(Courses!X114,Courses!Y114),0)</f>
        <v>0</v>
      </c>
      <c r="P107" s="246">
        <f>IF(AND('Courses Valid'!C119=0,Courses!I114&lt;&gt;"",Courses!J114&gt;0,SUM(Courses!X114,Courses!Y114)&gt;0),Courses!J114*SUM(Courses!X114,Courses!Y114),0)</f>
        <v>0</v>
      </c>
      <c r="Q107" s="1312">
        <f>IF(AND('Courses Valid'!C119=0,Courses!E114&lt;&gt;"",Courses!F114&gt;0,SUM(Courses!Z114,Courses!AA114)&gt;0),Courses!F114*SUM(Courses!Z114,Courses!AA114),0)</f>
        <v>0</v>
      </c>
      <c r="R107" s="102">
        <f>IF(AND('Courses Valid'!C119=0,Courses!G114&lt;&gt;"",Courses!H114&gt;0,SUM(Courses!Z114,Courses!AA114)&gt;0),Courses!H114*SUM(Courses!Z114,Courses!AA114),0)</f>
        <v>0</v>
      </c>
      <c r="S107" s="245">
        <f>IF(AND('Courses Valid'!C119=0,Courses!I114&lt;&gt;"",Courses!J114&gt;0,SUM(Courses!Z114,Courses!AA114)&gt;0),Courses!J114*SUM(Courses!Z114,Courses!AA114),0)</f>
        <v>0</v>
      </c>
      <c r="T107" s="102">
        <f>IF(AND('Courses Valid'!C119=0,Courses!E114&lt;&gt;"",Courses!F114&gt;0,Courses!AB114&gt;0),Courses!F114*Courses!AB114,0)</f>
        <v>0</v>
      </c>
      <c r="U107" s="102">
        <f>IF(AND('Courses Valid'!C119=0,Courses!G114&lt;&gt;"",Courses!H114&gt;0,Courses!AB114&gt;0),Courses!H114*Courses!AB114,0)</f>
        <v>0</v>
      </c>
      <c r="V107" s="247">
        <f>IF(AND('Courses Valid'!C119=0,Courses!I114&lt;&gt;"",Courses!J114&gt;0,Courses!AB114&gt;0),Courses!J114*Courses!AB114,0)</f>
        <v>0</v>
      </c>
      <c r="W107" s="102"/>
    </row>
    <row r="108" spans="2:23" x14ac:dyDescent="0.2">
      <c r="B108" s="714" t="str">
        <f>IF(Courses!B115&lt;&gt;"",CONCATENATE(Courses!E115,"/",Courses!M115,"/",Courses!K115),"")</f>
        <v/>
      </c>
      <c r="C108" s="1322" t="str">
        <f>IF(AND(Courses!B115&lt;&gt;"",Courses!G115&lt;&gt;""),CONCATENATE(Courses!G115,"/",Courses!M115,"/",Courses!K115),"")</f>
        <v/>
      </c>
      <c r="D108" s="715" t="str">
        <f>IF(AND(Courses!B115&lt;&gt;"",Courses!I115&lt;&gt;""),CONCATENATE(Courses!I115,"/",Courses!M115,"/",Courses!K115),"")</f>
        <v/>
      </c>
      <c r="E108" s="1312">
        <f>IF(AND('Courses Valid'!C120=0,Courses!E115&lt;&gt;"",Courses!F115&gt;0,SUM(Courses!N115,Courses!O115)&gt;0),Courses!F115*SUM(Courses!N115,Courses!O115),0)</f>
        <v>0</v>
      </c>
      <c r="F108" s="102">
        <f>IF(AND('Courses Valid'!C120=0,Courses!G115&lt;&gt;"",Courses!H115&gt;0,SUM(Courses!N115,Courses!O115)&gt;0),Courses!H115*SUM(Courses!N115,Courses!O115),0)</f>
        <v>0</v>
      </c>
      <c r="G108" s="245">
        <f>IF(AND('Courses Valid'!C120=0,Courses!I115&lt;&gt;"",Courses!J115&gt;0,SUM(Courses!N115,Courses!O115)&gt;0),Courses!J115*SUM(Courses!N115,Courses!O115),0)</f>
        <v>0</v>
      </c>
      <c r="H108" s="1312">
        <f>IF(AND('Courses Valid'!C120=0,Courses!E115&lt;&gt;"",Courses!F115&gt;0,SUM(Courses!P115,Courses!Q115)&gt;0),Courses!F115*SUM(Courses!P115,Courses!Q115),0)</f>
        <v>0</v>
      </c>
      <c r="I108" s="102">
        <f>IF(AND('Courses Valid'!C120=0,Courses!G115&lt;&gt;"",Courses!H115&gt;0,SUM(Courses!P115,Courses!Q115)&gt;0),Courses!H115*SUM(Courses!P115,Courses!Q115),0)</f>
        <v>0</v>
      </c>
      <c r="J108" s="245">
        <f>IF(AND('Courses Valid'!C120=0,Courses!I115&lt;&gt;"",Courses!J115&gt;0,SUM(Courses!P115,Courses!Q115)&gt;0),Courses!J115*SUM(Courses!P115,Courses!Q115),0)</f>
        <v>0</v>
      </c>
      <c r="K108" s="1312">
        <f>IF(AND('Courses Valid'!C120=0,Courses!E115&lt;&gt;"",Courses!F115&gt;0,Courses!R115&gt;0),Courses!F115*Courses!R115,0)</f>
        <v>0</v>
      </c>
      <c r="L108" s="102">
        <f>IF(AND('Courses Valid'!C120=0,Courses!G115&lt;&gt;"",Courses!H115&gt;0,Courses!R115&gt;0),Courses!H115*Courses!R115,0)</f>
        <v>0</v>
      </c>
      <c r="M108" s="245">
        <f>IF(AND('Courses Valid'!C120=0,Courses!I115&lt;&gt;"",Courses!J115&gt;0,Courses!R115&gt;0),Courses!J115*Courses!R115,0)</f>
        <v>0</v>
      </c>
      <c r="N108" s="246">
        <f>IF(AND('Courses Valid'!C120=0,Courses!E115&lt;&gt;"",Courses!F115&gt;0,SUM(Courses!X115,Courses!Y115)&gt;0),Courses!F115*SUM(Courses!X115,Courses!Y115),0)</f>
        <v>0</v>
      </c>
      <c r="O108" s="246">
        <f>IF(AND('Courses Valid'!C120=0,Courses!G115&lt;&gt;"",Courses!H115&gt;0,SUM(Courses!X115,Courses!Y115)&gt;0),Courses!H115*SUM(Courses!X115,Courses!Y115),0)</f>
        <v>0</v>
      </c>
      <c r="P108" s="246">
        <f>IF(AND('Courses Valid'!C120=0,Courses!I115&lt;&gt;"",Courses!J115&gt;0,SUM(Courses!X115,Courses!Y115)&gt;0),Courses!J115*SUM(Courses!X115,Courses!Y115),0)</f>
        <v>0</v>
      </c>
      <c r="Q108" s="1312">
        <f>IF(AND('Courses Valid'!C120=0,Courses!E115&lt;&gt;"",Courses!F115&gt;0,SUM(Courses!Z115,Courses!AA115)&gt;0),Courses!F115*SUM(Courses!Z115,Courses!AA115),0)</f>
        <v>0</v>
      </c>
      <c r="R108" s="102">
        <f>IF(AND('Courses Valid'!C120=0,Courses!G115&lt;&gt;"",Courses!H115&gt;0,SUM(Courses!Z115,Courses!AA115)&gt;0),Courses!H115*SUM(Courses!Z115,Courses!AA115),0)</f>
        <v>0</v>
      </c>
      <c r="S108" s="245">
        <f>IF(AND('Courses Valid'!C120=0,Courses!I115&lt;&gt;"",Courses!J115&gt;0,SUM(Courses!Z115,Courses!AA115)&gt;0),Courses!J115*SUM(Courses!Z115,Courses!AA115),0)</f>
        <v>0</v>
      </c>
      <c r="T108" s="102">
        <f>IF(AND('Courses Valid'!C120=0,Courses!E115&lt;&gt;"",Courses!F115&gt;0,Courses!AB115&gt;0),Courses!F115*Courses!AB115,0)</f>
        <v>0</v>
      </c>
      <c r="U108" s="102">
        <f>IF(AND('Courses Valid'!C120=0,Courses!G115&lt;&gt;"",Courses!H115&gt;0,Courses!AB115&gt;0),Courses!H115*Courses!AB115,0)</f>
        <v>0</v>
      </c>
      <c r="V108" s="247">
        <f>IF(AND('Courses Valid'!C120=0,Courses!I115&lt;&gt;"",Courses!J115&gt;0,Courses!AB115&gt;0),Courses!J115*Courses!AB115,0)</f>
        <v>0</v>
      </c>
      <c r="W108" s="102"/>
    </row>
    <row r="109" spans="2:23" x14ac:dyDescent="0.2">
      <c r="B109" s="714" t="str">
        <f>IF(Courses!B116&lt;&gt;"",CONCATENATE(Courses!E116,"/",Courses!M116,"/",Courses!K116),"")</f>
        <v/>
      </c>
      <c r="C109" s="1322" t="str">
        <f>IF(AND(Courses!B116&lt;&gt;"",Courses!G116&lt;&gt;""),CONCATENATE(Courses!G116,"/",Courses!M116,"/",Courses!K116),"")</f>
        <v/>
      </c>
      <c r="D109" s="715" t="str">
        <f>IF(AND(Courses!B116&lt;&gt;"",Courses!I116&lt;&gt;""),CONCATENATE(Courses!I116,"/",Courses!M116,"/",Courses!K116),"")</f>
        <v/>
      </c>
      <c r="E109" s="1312">
        <f>IF(AND('Courses Valid'!C121=0,Courses!E116&lt;&gt;"",Courses!F116&gt;0,SUM(Courses!N116,Courses!O116)&gt;0),Courses!F116*SUM(Courses!N116,Courses!O116),0)</f>
        <v>0</v>
      </c>
      <c r="F109" s="102">
        <f>IF(AND('Courses Valid'!C121=0,Courses!G116&lt;&gt;"",Courses!H116&gt;0,SUM(Courses!N116,Courses!O116)&gt;0),Courses!H116*SUM(Courses!N116,Courses!O116),0)</f>
        <v>0</v>
      </c>
      <c r="G109" s="245">
        <f>IF(AND('Courses Valid'!C121=0,Courses!I116&lt;&gt;"",Courses!J116&gt;0,SUM(Courses!N116,Courses!O116)&gt;0),Courses!J116*SUM(Courses!N116,Courses!O116),0)</f>
        <v>0</v>
      </c>
      <c r="H109" s="1312">
        <f>IF(AND('Courses Valid'!C121=0,Courses!E116&lt;&gt;"",Courses!F116&gt;0,SUM(Courses!P116,Courses!Q116)&gt;0),Courses!F116*SUM(Courses!P116,Courses!Q116),0)</f>
        <v>0</v>
      </c>
      <c r="I109" s="102">
        <f>IF(AND('Courses Valid'!C121=0,Courses!G116&lt;&gt;"",Courses!H116&gt;0,SUM(Courses!P116,Courses!Q116)&gt;0),Courses!H116*SUM(Courses!P116,Courses!Q116),0)</f>
        <v>0</v>
      </c>
      <c r="J109" s="245">
        <f>IF(AND('Courses Valid'!C121=0,Courses!I116&lt;&gt;"",Courses!J116&gt;0,SUM(Courses!P116,Courses!Q116)&gt;0),Courses!J116*SUM(Courses!P116,Courses!Q116),0)</f>
        <v>0</v>
      </c>
      <c r="K109" s="1312">
        <f>IF(AND('Courses Valid'!C121=0,Courses!E116&lt;&gt;"",Courses!F116&gt;0,Courses!R116&gt;0),Courses!F116*Courses!R116,0)</f>
        <v>0</v>
      </c>
      <c r="L109" s="102">
        <f>IF(AND('Courses Valid'!C121=0,Courses!G116&lt;&gt;"",Courses!H116&gt;0,Courses!R116&gt;0),Courses!H116*Courses!R116,0)</f>
        <v>0</v>
      </c>
      <c r="M109" s="245">
        <f>IF(AND('Courses Valid'!C121=0,Courses!I116&lt;&gt;"",Courses!J116&gt;0,Courses!R116&gt;0),Courses!J116*Courses!R116,0)</f>
        <v>0</v>
      </c>
      <c r="N109" s="246">
        <f>IF(AND('Courses Valid'!C121=0,Courses!E116&lt;&gt;"",Courses!F116&gt;0,SUM(Courses!X116,Courses!Y116)&gt;0),Courses!F116*SUM(Courses!X116,Courses!Y116),0)</f>
        <v>0</v>
      </c>
      <c r="O109" s="246">
        <f>IF(AND('Courses Valid'!C121=0,Courses!G116&lt;&gt;"",Courses!H116&gt;0,SUM(Courses!X116,Courses!Y116)&gt;0),Courses!H116*SUM(Courses!X116,Courses!Y116),0)</f>
        <v>0</v>
      </c>
      <c r="P109" s="246">
        <f>IF(AND('Courses Valid'!C121=0,Courses!I116&lt;&gt;"",Courses!J116&gt;0,SUM(Courses!X116,Courses!Y116)&gt;0),Courses!J116*SUM(Courses!X116,Courses!Y116),0)</f>
        <v>0</v>
      </c>
      <c r="Q109" s="1312">
        <f>IF(AND('Courses Valid'!C121=0,Courses!E116&lt;&gt;"",Courses!F116&gt;0,SUM(Courses!Z116,Courses!AA116)&gt;0),Courses!F116*SUM(Courses!Z116,Courses!AA116),0)</f>
        <v>0</v>
      </c>
      <c r="R109" s="102">
        <f>IF(AND('Courses Valid'!C121=0,Courses!G116&lt;&gt;"",Courses!H116&gt;0,SUM(Courses!Z116,Courses!AA116)&gt;0),Courses!H116*SUM(Courses!Z116,Courses!AA116),0)</f>
        <v>0</v>
      </c>
      <c r="S109" s="245">
        <f>IF(AND('Courses Valid'!C121=0,Courses!I116&lt;&gt;"",Courses!J116&gt;0,SUM(Courses!Z116,Courses!AA116)&gt;0),Courses!J116*SUM(Courses!Z116,Courses!AA116),0)</f>
        <v>0</v>
      </c>
      <c r="T109" s="102">
        <f>IF(AND('Courses Valid'!C121=0,Courses!E116&lt;&gt;"",Courses!F116&gt;0,Courses!AB116&gt;0),Courses!F116*Courses!AB116,0)</f>
        <v>0</v>
      </c>
      <c r="U109" s="102">
        <f>IF(AND('Courses Valid'!C121=0,Courses!G116&lt;&gt;"",Courses!H116&gt;0,Courses!AB116&gt;0),Courses!H116*Courses!AB116,0)</f>
        <v>0</v>
      </c>
      <c r="V109" s="247">
        <f>IF(AND('Courses Valid'!C121=0,Courses!I116&lt;&gt;"",Courses!J116&gt;0,Courses!AB116&gt;0),Courses!J116*Courses!AB116,0)</f>
        <v>0</v>
      </c>
      <c r="W109" s="102"/>
    </row>
    <row r="110" spans="2:23" x14ac:dyDescent="0.2">
      <c r="B110" s="714" t="str">
        <f>IF(Courses!B117&lt;&gt;"",CONCATENATE(Courses!E117,"/",Courses!M117,"/",Courses!K117),"")</f>
        <v/>
      </c>
      <c r="C110" s="1322" t="str">
        <f>IF(AND(Courses!B117&lt;&gt;"",Courses!G117&lt;&gt;""),CONCATENATE(Courses!G117,"/",Courses!M117,"/",Courses!K117),"")</f>
        <v/>
      </c>
      <c r="D110" s="715" t="str">
        <f>IF(AND(Courses!B117&lt;&gt;"",Courses!I117&lt;&gt;""),CONCATENATE(Courses!I117,"/",Courses!M117,"/",Courses!K117),"")</f>
        <v/>
      </c>
      <c r="E110" s="1312">
        <f>IF(AND('Courses Valid'!C122=0,Courses!E117&lt;&gt;"",Courses!F117&gt;0,SUM(Courses!N117,Courses!O117)&gt;0),Courses!F117*SUM(Courses!N117,Courses!O117),0)</f>
        <v>0</v>
      </c>
      <c r="F110" s="102">
        <f>IF(AND('Courses Valid'!C122=0,Courses!G117&lt;&gt;"",Courses!H117&gt;0,SUM(Courses!N117,Courses!O117)&gt;0),Courses!H117*SUM(Courses!N117,Courses!O117),0)</f>
        <v>0</v>
      </c>
      <c r="G110" s="245">
        <f>IF(AND('Courses Valid'!C122=0,Courses!I117&lt;&gt;"",Courses!J117&gt;0,SUM(Courses!N117,Courses!O117)&gt;0),Courses!J117*SUM(Courses!N117,Courses!O117),0)</f>
        <v>0</v>
      </c>
      <c r="H110" s="1312">
        <f>IF(AND('Courses Valid'!C122=0,Courses!E117&lt;&gt;"",Courses!F117&gt;0,SUM(Courses!P117,Courses!Q117)&gt;0),Courses!F117*SUM(Courses!P117,Courses!Q117),0)</f>
        <v>0</v>
      </c>
      <c r="I110" s="102">
        <f>IF(AND('Courses Valid'!C122=0,Courses!G117&lt;&gt;"",Courses!H117&gt;0,SUM(Courses!P117,Courses!Q117)&gt;0),Courses!H117*SUM(Courses!P117,Courses!Q117),0)</f>
        <v>0</v>
      </c>
      <c r="J110" s="245">
        <f>IF(AND('Courses Valid'!C122=0,Courses!I117&lt;&gt;"",Courses!J117&gt;0,SUM(Courses!P117,Courses!Q117)&gt;0),Courses!J117*SUM(Courses!P117,Courses!Q117),0)</f>
        <v>0</v>
      </c>
      <c r="K110" s="1312">
        <f>IF(AND('Courses Valid'!C122=0,Courses!E117&lt;&gt;"",Courses!F117&gt;0,Courses!R117&gt;0),Courses!F117*Courses!R117,0)</f>
        <v>0</v>
      </c>
      <c r="L110" s="102">
        <f>IF(AND('Courses Valid'!C122=0,Courses!G117&lt;&gt;"",Courses!H117&gt;0,Courses!R117&gt;0),Courses!H117*Courses!R117,0)</f>
        <v>0</v>
      </c>
      <c r="M110" s="245">
        <f>IF(AND('Courses Valid'!C122=0,Courses!I117&lt;&gt;"",Courses!J117&gt;0,Courses!R117&gt;0),Courses!J117*Courses!R117,0)</f>
        <v>0</v>
      </c>
      <c r="N110" s="246">
        <f>IF(AND('Courses Valid'!C122=0,Courses!E117&lt;&gt;"",Courses!F117&gt;0,SUM(Courses!X117,Courses!Y117)&gt;0),Courses!F117*SUM(Courses!X117,Courses!Y117),0)</f>
        <v>0</v>
      </c>
      <c r="O110" s="246">
        <f>IF(AND('Courses Valid'!C122=0,Courses!G117&lt;&gt;"",Courses!H117&gt;0,SUM(Courses!X117,Courses!Y117)&gt;0),Courses!H117*SUM(Courses!X117,Courses!Y117),0)</f>
        <v>0</v>
      </c>
      <c r="P110" s="246">
        <f>IF(AND('Courses Valid'!C122=0,Courses!I117&lt;&gt;"",Courses!J117&gt;0,SUM(Courses!X117,Courses!Y117)&gt;0),Courses!J117*SUM(Courses!X117,Courses!Y117),0)</f>
        <v>0</v>
      </c>
      <c r="Q110" s="1312">
        <f>IF(AND('Courses Valid'!C122=0,Courses!E117&lt;&gt;"",Courses!F117&gt;0,SUM(Courses!Z117,Courses!AA117)&gt;0),Courses!F117*SUM(Courses!Z117,Courses!AA117),0)</f>
        <v>0</v>
      </c>
      <c r="R110" s="102">
        <f>IF(AND('Courses Valid'!C122=0,Courses!G117&lt;&gt;"",Courses!H117&gt;0,SUM(Courses!Z117,Courses!AA117)&gt;0),Courses!H117*SUM(Courses!Z117,Courses!AA117),0)</f>
        <v>0</v>
      </c>
      <c r="S110" s="245">
        <f>IF(AND('Courses Valid'!C122=0,Courses!I117&lt;&gt;"",Courses!J117&gt;0,SUM(Courses!Z117,Courses!AA117)&gt;0),Courses!J117*SUM(Courses!Z117,Courses!AA117),0)</f>
        <v>0</v>
      </c>
      <c r="T110" s="102">
        <f>IF(AND('Courses Valid'!C122=0,Courses!E117&lt;&gt;"",Courses!F117&gt;0,Courses!AB117&gt;0),Courses!F117*Courses!AB117,0)</f>
        <v>0</v>
      </c>
      <c r="U110" s="102">
        <f>IF(AND('Courses Valid'!C122=0,Courses!G117&lt;&gt;"",Courses!H117&gt;0,Courses!AB117&gt;0),Courses!H117*Courses!AB117,0)</f>
        <v>0</v>
      </c>
      <c r="V110" s="247">
        <f>IF(AND('Courses Valid'!C122=0,Courses!I117&lt;&gt;"",Courses!J117&gt;0,Courses!AB117&gt;0),Courses!J117*Courses!AB117,0)</f>
        <v>0</v>
      </c>
      <c r="W110" s="102"/>
    </row>
    <row r="111" spans="2:23" x14ac:dyDescent="0.2">
      <c r="B111" s="714" t="str">
        <f>IF(Courses!B118&lt;&gt;"",CONCATENATE(Courses!E118,"/",Courses!M118,"/",Courses!K118),"")</f>
        <v/>
      </c>
      <c r="C111" s="1322" t="str">
        <f>IF(AND(Courses!B118&lt;&gt;"",Courses!G118&lt;&gt;""),CONCATENATE(Courses!G118,"/",Courses!M118,"/",Courses!K118),"")</f>
        <v/>
      </c>
      <c r="D111" s="715" t="str">
        <f>IF(AND(Courses!B118&lt;&gt;"",Courses!I118&lt;&gt;""),CONCATENATE(Courses!I118,"/",Courses!M118,"/",Courses!K118),"")</f>
        <v/>
      </c>
      <c r="E111" s="1312">
        <f>IF(AND('Courses Valid'!C123=0,Courses!E118&lt;&gt;"",Courses!F118&gt;0,SUM(Courses!N118,Courses!O118)&gt;0),Courses!F118*SUM(Courses!N118,Courses!O118),0)</f>
        <v>0</v>
      </c>
      <c r="F111" s="102">
        <f>IF(AND('Courses Valid'!C123=0,Courses!G118&lt;&gt;"",Courses!H118&gt;0,SUM(Courses!N118,Courses!O118)&gt;0),Courses!H118*SUM(Courses!N118,Courses!O118),0)</f>
        <v>0</v>
      </c>
      <c r="G111" s="245">
        <f>IF(AND('Courses Valid'!C123=0,Courses!I118&lt;&gt;"",Courses!J118&gt;0,SUM(Courses!N118,Courses!O118)&gt;0),Courses!J118*SUM(Courses!N118,Courses!O118),0)</f>
        <v>0</v>
      </c>
      <c r="H111" s="1312">
        <f>IF(AND('Courses Valid'!C123=0,Courses!E118&lt;&gt;"",Courses!F118&gt;0,SUM(Courses!P118,Courses!Q118)&gt;0),Courses!F118*SUM(Courses!P118,Courses!Q118),0)</f>
        <v>0</v>
      </c>
      <c r="I111" s="102">
        <f>IF(AND('Courses Valid'!C123=0,Courses!G118&lt;&gt;"",Courses!H118&gt;0,SUM(Courses!P118,Courses!Q118)&gt;0),Courses!H118*SUM(Courses!P118,Courses!Q118),0)</f>
        <v>0</v>
      </c>
      <c r="J111" s="245">
        <f>IF(AND('Courses Valid'!C123=0,Courses!I118&lt;&gt;"",Courses!J118&gt;0,SUM(Courses!P118,Courses!Q118)&gt;0),Courses!J118*SUM(Courses!P118,Courses!Q118),0)</f>
        <v>0</v>
      </c>
      <c r="K111" s="1312">
        <f>IF(AND('Courses Valid'!C123=0,Courses!E118&lt;&gt;"",Courses!F118&gt;0,Courses!R118&gt;0),Courses!F118*Courses!R118,0)</f>
        <v>0</v>
      </c>
      <c r="L111" s="102">
        <f>IF(AND('Courses Valid'!C123=0,Courses!G118&lt;&gt;"",Courses!H118&gt;0,Courses!R118&gt;0),Courses!H118*Courses!R118,0)</f>
        <v>0</v>
      </c>
      <c r="M111" s="245">
        <f>IF(AND('Courses Valid'!C123=0,Courses!I118&lt;&gt;"",Courses!J118&gt;0,Courses!R118&gt;0),Courses!J118*Courses!R118,0)</f>
        <v>0</v>
      </c>
      <c r="N111" s="246">
        <f>IF(AND('Courses Valid'!C123=0,Courses!E118&lt;&gt;"",Courses!F118&gt;0,SUM(Courses!X118,Courses!Y118)&gt;0),Courses!F118*SUM(Courses!X118,Courses!Y118),0)</f>
        <v>0</v>
      </c>
      <c r="O111" s="246">
        <f>IF(AND('Courses Valid'!C123=0,Courses!G118&lt;&gt;"",Courses!H118&gt;0,SUM(Courses!X118,Courses!Y118)&gt;0),Courses!H118*SUM(Courses!X118,Courses!Y118),0)</f>
        <v>0</v>
      </c>
      <c r="P111" s="246">
        <f>IF(AND('Courses Valid'!C123=0,Courses!I118&lt;&gt;"",Courses!J118&gt;0,SUM(Courses!X118,Courses!Y118)&gt;0),Courses!J118*SUM(Courses!X118,Courses!Y118),0)</f>
        <v>0</v>
      </c>
      <c r="Q111" s="1312">
        <f>IF(AND('Courses Valid'!C123=0,Courses!E118&lt;&gt;"",Courses!F118&gt;0,SUM(Courses!Z118,Courses!AA118)&gt;0),Courses!F118*SUM(Courses!Z118,Courses!AA118),0)</f>
        <v>0</v>
      </c>
      <c r="R111" s="102">
        <f>IF(AND('Courses Valid'!C123=0,Courses!G118&lt;&gt;"",Courses!H118&gt;0,SUM(Courses!Z118,Courses!AA118)&gt;0),Courses!H118*SUM(Courses!Z118,Courses!AA118),0)</f>
        <v>0</v>
      </c>
      <c r="S111" s="245">
        <f>IF(AND('Courses Valid'!C123=0,Courses!I118&lt;&gt;"",Courses!J118&gt;0,SUM(Courses!Z118,Courses!AA118)&gt;0),Courses!J118*SUM(Courses!Z118,Courses!AA118),0)</f>
        <v>0</v>
      </c>
      <c r="T111" s="102">
        <f>IF(AND('Courses Valid'!C123=0,Courses!E118&lt;&gt;"",Courses!F118&gt;0,Courses!AB118&gt;0),Courses!F118*Courses!AB118,0)</f>
        <v>0</v>
      </c>
      <c r="U111" s="102">
        <f>IF(AND('Courses Valid'!C123=0,Courses!G118&lt;&gt;"",Courses!H118&gt;0,Courses!AB118&gt;0),Courses!H118*Courses!AB118,0)</f>
        <v>0</v>
      </c>
      <c r="V111" s="247">
        <f>IF(AND('Courses Valid'!C123=0,Courses!I118&lt;&gt;"",Courses!J118&gt;0,Courses!AB118&gt;0),Courses!J118*Courses!AB118,0)</f>
        <v>0</v>
      </c>
      <c r="W111" s="102"/>
    </row>
    <row r="112" spans="2:23" x14ac:dyDescent="0.2">
      <c r="B112" s="714" t="str">
        <f>IF(Courses!B119&lt;&gt;"",CONCATENATE(Courses!E119,"/",Courses!M119,"/",Courses!K119),"")</f>
        <v/>
      </c>
      <c r="C112" s="1322" t="str">
        <f>IF(AND(Courses!B119&lt;&gt;"",Courses!G119&lt;&gt;""),CONCATENATE(Courses!G119,"/",Courses!M119,"/",Courses!K119),"")</f>
        <v/>
      </c>
      <c r="D112" s="715" t="str">
        <f>IF(AND(Courses!B119&lt;&gt;"",Courses!I119&lt;&gt;""),CONCATENATE(Courses!I119,"/",Courses!M119,"/",Courses!K119),"")</f>
        <v/>
      </c>
      <c r="E112" s="1312">
        <f>IF(AND('Courses Valid'!C124=0,Courses!E119&lt;&gt;"",Courses!F119&gt;0,SUM(Courses!N119,Courses!O119)&gt;0),Courses!F119*SUM(Courses!N119,Courses!O119),0)</f>
        <v>0</v>
      </c>
      <c r="F112" s="102">
        <f>IF(AND('Courses Valid'!C124=0,Courses!G119&lt;&gt;"",Courses!H119&gt;0,SUM(Courses!N119,Courses!O119)&gt;0),Courses!H119*SUM(Courses!N119,Courses!O119),0)</f>
        <v>0</v>
      </c>
      <c r="G112" s="245">
        <f>IF(AND('Courses Valid'!C124=0,Courses!I119&lt;&gt;"",Courses!J119&gt;0,SUM(Courses!N119,Courses!O119)&gt;0),Courses!J119*SUM(Courses!N119,Courses!O119),0)</f>
        <v>0</v>
      </c>
      <c r="H112" s="1312">
        <f>IF(AND('Courses Valid'!C124=0,Courses!E119&lt;&gt;"",Courses!F119&gt;0,SUM(Courses!P119,Courses!Q119)&gt;0),Courses!F119*SUM(Courses!P119,Courses!Q119),0)</f>
        <v>0</v>
      </c>
      <c r="I112" s="102">
        <f>IF(AND('Courses Valid'!C124=0,Courses!G119&lt;&gt;"",Courses!H119&gt;0,SUM(Courses!P119,Courses!Q119)&gt;0),Courses!H119*SUM(Courses!P119,Courses!Q119),0)</f>
        <v>0</v>
      </c>
      <c r="J112" s="245">
        <f>IF(AND('Courses Valid'!C124=0,Courses!I119&lt;&gt;"",Courses!J119&gt;0,SUM(Courses!P119,Courses!Q119)&gt;0),Courses!J119*SUM(Courses!P119,Courses!Q119),0)</f>
        <v>0</v>
      </c>
      <c r="K112" s="1312">
        <f>IF(AND('Courses Valid'!C124=0,Courses!E119&lt;&gt;"",Courses!F119&gt;0,Courses!R119&gt;0),Courses!F119*Courses!R119,0)</f>
        <v>0</v>
      </c>
      <c r="L112" s="102">
        <f>IF(AND('Courses Valid'!C124=0,Courses!G119&lt;&gt;"",Courses!H119&gt;0,Courses!R119&gt;0),Courses!H119*Courses!R119,0)</f>
        <v>0</v>
      </c>
      <c r="M112" s="245">
        <f>IF(AND('Courses Valid'!C124=0,Courses!I119&lt;&gt;"",Courses!J119&gt;0,Courses!R119&gt;0),Courses!J119*Courses!R119,0)</f>
        <v>0</v>
      </c>
      <c r="N112" s="246">
        <f>IF(AND('Courses Valid'!C124=0,Courses!E119&lt;&gt;"",Courses!F119&gt;0,SUM(Courses!X119,Courses!Y119)&gt;0),Courses!F119*SUM(Courses!X119,Courses!Y119),0)</f>
        <v>0</v>
      </c>
      <c r="O112" s="246">
        <f>IF(AND('Courses Valid'!C124=0,Courses!G119&lt;&gt;"",Courses!H119&gt;0,SUM(Courses!X119,Courses!Y119)&gt;0),Courses!H119*SUM(Courses!X119,Courses!Y119),0)</f>
        <v>0</v>
      </c>
      <c r="P112" s="246">
        <f>IF(AND('Courses Valid'!C124=0,Courses!I119&lt;&gt;"",Courses!J119&gt;0,SUM(Courses!X119,Courses!Y119)&gt;0),Courses!J119*SUM(Courses!X119,Courses!Y119),0)</f>
        <v>0</v>
      </c>
      <c r="Q112" s="1312">
        <f>IF(AND('Courses Valid'!C124=0,Courses!E119&lt;&gt;"",Courses!F119&gt;0,SUM(Courses!Z119,Courses!AA119)&gt;0),Courses!F119*SUM(Courses!Z119,Courses!AA119),0)</f>
        <v>0</v>
      </c>
      <c r="R112" s="102">
        <f>IF(AND('Courses Valid'!C124=0,Courses!G119&lt;&gt;"",Courses!H119&gt;0,SUM(Courses!Z119,Courses!AA119)&gt;0),Courses!H119*SUM(Courses!Z119,Courses!AA119),0)</f>
        <v>0</v>
      </c>
      <c r="S112" s="245">
        <f>IF(AND('Courses Valid'!C124=0,Courses!I119&lt;&gt;"",Courses!J119&gt;0,SUM(Courses!Z119,Courses!AA119)&gt;0),Courses!J119*SUM(Courses!Z119,Courses!AA119),0)</f>
        <v>0</v>
      </c>
      <c r="T112" s="102">
        <f>IF(AND('Courses Valid'!C124=0,Courses!E119&lt;&gt;"",Courses!F119&gt;0,Courses!AB119&gt;0),Courses!F119*Courses!AB119,0)</f>
        <v>0</v>
      </c>
      <c r="U112" s="102">
        <f>IF(AND('Courses Valid'!C124=0,Courses!G119&lt;&gt;"",Courses!H119&gt;0,Courses!AB119&gt;0),Courses!H119*Courses!AB119,0)</f>
        <v>0</v>
      </c>
      <c r="V112" s="247">
        <f>IF(AND('Courses Valid'!C124=0,Courses!I119&lt;&gt;"",Courses!J119&gt;0,Courses!AB119&gt;0),Courses!J119*Courses!AB119,0)</f>
        <v>0</v>
      </c>
      <c r="W112" s="102"/>
    </row>
    <row r="113" spans="2:23" x14ac:dyDescent="0.2">
      <c r="B113" s="714" t="str">
        <f>IF(Courses!B120&lt;&gt;"",CONCATENATE(Courses!E120,"/",Courses!M120,"/",Courses!K120),"")</f>
        <v/>
      </c>
      <c r="C113" s="1322" t="str">
        <f>IF(AND(Courses!B120&lt;&gt;"",Courses!G120&lt;&gt;""),CONCATENATE(Courses!G120,"/",Courses!M120,"/",Courses!K120),"")</f>
        <v/>
      </c>
      <c r="D113" s="715" t="str">
        <f>IF(AND(Courses!B120&lt;&gt;"",Courses!I120&lt;&gt;""),CONCATENATE(Courses!I120,"/",Courses!M120,"/",Courses!K120),"")</f>
        <v/>
      </c>
      <c r="E113" s="1312">
        <f>IF(AND('Courses Valid'!C125=0,Courses!E120&lt;&gt;"",Courses!F120&gt;0,SUM(Courses!N120,Courses!O120)&gt;0),Courses!F120*SUM(Courses!N120,Courses!O120),0)</f>
        <v>0</v>
      </c>
      <c r="F113" s="102">
        <f>IF(AND('Courses Valid'!C125=0,Courses!G120&lt;&gt;"",Courses!H120&gt;0,SUM(Courses!N120,Courses!O120)&gt;0),Courses!H120*SUM(Courses!N120,Courses!O120),0)</f>
        <v>0</v>
      </c>
      <c r="G113" s="245">
        <f>IF(AND('Courses Valid'!C125=0,Courses!I120&lt;&gt;"",Courses!J120&gt;0,SUM(Courses!N120,Courses!O120)&gt;0),Courses!J120*SUM(Courses!N120,Courses!O120),0)</f>
        <v>0</v>
      </c>
      <c r="H113" s="1312">
        <f>IF(AND('Courses Valid'!C125=0,Courses!E120&lt;&gt;"",Courses!F120&gt;0,SUM(Courses!P120,Courses!Q120)&gt;0),Courses!F120*SUM(Courses!P120,Courses!Q120),0)</f>
        <v>0</v>
      </c>
      <c r="I113" s="102">
        <f>IF(AND('Courses Valid'!C125=0,Courses!G120&lt;&gt;"",Courses!H120&gt;0,SUM(Courses!P120,Courses!Q120)&gt;0),Courses!H120*SUM(Courses!P120,Courses!Q120),0)</f>
        <v>0</v>
      </c>
      <c r="J113" s="245">
        <f>IF(AND('Courses Valid'!C125=0,Courses!I120&lt;&gt;"",Courses!J120&gt;0,SUM(Courses!P120,Courses!Q120)&gt;0),Courses!J120*SUM(Courses!P120,Courses!Q120),0)</f>
        <v>0</v>
      </c>
      <c r="K113" s="1312">
        <f>IF(AND('Courses Valid'!C125=0,Courses!E120&lt;&gt;"",Courses!F120&gt;0,Courses!R120&gt;0),Courses!F120*Courses!R120,0)</f>
        <v>0</v>
      </c>
      <c r="L113" s="102">
        <f>IF(AND('Courses Valid'!C125=0,Courses!G120&lt;&gt;"",Courses!H120&gt;0,Courses!R120&gt;0),Courses!H120*Courses!R120,0)</f>
        <v>0</v>
      </c>
      <c r="M113" s="245">
        <f>IF(AND('Courses Valid'!C125=0,Courses!I120&lt;&gt;"",Courses!J120&gt;0,Courses!R120&gt;0),Courses!J120*Courses!R120,0)</f>
        <v>0</v>
      </c>
      <c r="N113" s="246">
        <f>IF(AND('Courses Valid'!C125=0,Courses!E120&lt;&gt;"",Courses!F120&gt;0,SUM(Courses!X120,Courses!Y120)&gt;0),Courses!F120*SUM(Courses!X120,Courses!Y120),0)</f>
        <v>0</v>
      </c>
      <c r="O113" s="246">
        <f>IF(AND('Courses Valid'!C125=0,Courses!G120&lt;&gt;"",Courses!H120&gt;0,SUM(Courses!X120,Courses!Y120)&gt;0),Courses!H120*SUM(Courses!X120,Courses!Y120),0)</f>
        <v>0</v>
      </c>
      <c r="P113" s="246">
        <f>IF(AND('Courses Valid'!C125=0,Courses!I120&lt;&gt;"",Courses!J120&gt;0,SUM(Courses!X120,Courses!Y120)&gt;0),Courses!J120*SUM(Courses!X120,Courses!Y120),0)</f>
        <v>0</v>
      </c>
      <c r="Q113" s="1312">
        <f>IF(AND('Courses Valid'!C125=0,Courses!E120&lt;&gt;"",Courses!F120&gt;0,SUM(Courses!Z120,Courses!AA120)&gt;0),Courses!F120*SUM(Courses!Z120,Courses!AA120),0)</f>
        <v>0</v>
      </c>
      <c r="R113" s="102">
        <f>IF(AND('Courses Valid'!C125=0,Courses!G120&lt;&gt;"",Courses!H120&gt;0,SUM(Courses!Z120,Courses!AA120)&gt;0),Courses!H120*SUM(Courses!Z120,Courses!AA120),0)</f>
        <v>0</v>
      </c>
      <c r="S113" s="245">
        <f>IF(AND('Courses Valid'!C125=0,Courses!I120&lt;&gt;"",Courses!J120&gt;0,SUM(Courses!Z120,Courses!AA120)&gt;0),Courses!J120*SUM(Courses!Z120,Courses!AA120),0)</f>
        <v>0</v>
      </c>
      <c r="T113" s="102">
        <f>IF(AND('Courses Valid'!C125=0,Courses!E120&lt;&gt;"",Courses!F120&gt;0,Courses!AB120&gt;0),Courses!F120*Courses!AB120,0)</f>
        <v>0</v>
      </c>
      <c r="U113" s="102">
        <f>IF(AND('Courses Valid'!C125=0,Courses!G120&lt;&gt;"",Courses!H120&gt;0,Courses!AB120&gt;0),Courses!H120*Courses!AB120,0)</f>
        <v>0</v>
      </c>
      <c r="V113" s="247">
        <f>IF(AND('Courses Valid'!C125=0,Courses!I120&lt;&gt;"",Courses!J120&gt;0,Courses!AB120&gt;0),Courses!J120*Courses!AB120,0)</f>
        <v>0</v>
      </c>
      <c r="W113" s="102"/>
    </row>
    <row r="114" spans="2:23" x14ac:dyDescent="0.2">
      <c r="B114" s="714" t="str">
        <f>IF(Courses!B121&lt;&gt;"",CONCATENATE(Courses!E121,"/",Courses!M121,"/",Courses!K121),"")</f>
        <v/>
      </c>
      <c r="C114" s="1322" t="str">
        <f>IF(AND(Courses!B121&lt;&gt;"",Courses!G121&lt;&gt;""),CONCATENATE(Courses!G121,"/",Courses!M121,"/",Courses!K121),"")</f>
        <v/>
      </c>
      <c r="D114" s="715" t="str">
        <f>IF(AND(Courses!B121&lt;&gt;"",Courses!I121&lt;&gt;""),CONCATENATE(Courses!I121,"/",Courses!M121,"/",Courses!K121),"")</f>
        <v/>
      </c>
      <c r="E114" s="1312">
        <f>IF(AND('Courses Valid'!C126=0,Courses!E121&lt;&gt;"",Courses!F121&gt;0,SUM(Courses!N121,Courses!O121)&gt;0),Courses!F121*SUM(Courses!N121,Courses!O121),0)</f>
        <v>0</v>
      </c>
      <c r="F114" s="102">
        <f>IF(AND('Courses Valid'!C126=0,Courses!G121&lt;&gt;"",Courses!H121&gt;0,SUM(Courses!N121,Courses!O121)&gt;0),Courses!H121*SUM(Courses!N121,Courses!O121),0)</f>
        <v>0</v>
      </c>
      <c r="G114" s="245">
        <f>IF(AND('Courses Valid'!C126=0,Courses!I121&lt;&gt;"",Courses!J121&gt;0,SUM(Courses!N121,Courses!O121)&gt;0),Courses!J121*SUM(Courses!N121,Courses!O121),0)</f>
        <v>0</v>
      </c>
      <c r="H114" s="1312">
        <f>IF(AND('Courses Valid'!C126=0,Courses!E121&lt;&gt;"",Courses!F121&gt;0,SUM(Courses!P121,Courses!Q121)&gt;0),Courses!F121*SUM(Courses!P121,Courses!Q121),0)</f>
        <v>0</v>
      </c>
      <c r="I114" s="102">
        <f>IF(AND('Courses Valid'!C126=0,Courses!G121&lt;&gt;"",Courses!H121&gt;0,SUM(Courses!P121,Courses!Q121)&gt;0),Courses!H121*SUM(Courses!P121,Courses!Q121),0)</f>
        <v>0</v>
      </c>
      <c r="J114" s="245">
        <f>IF(AND('Courses Valid'!C126=0,Courses!I121&lt;&gt;"",Courses!J121&gt;0,SUM(Courses!P121,Courses!Q121)&gt;0),Courses!J121*SUM(Courses!P121,Courses!Q121),0)</f>
        <v>0</v>
      </c>
      <c r="K114" s="1312">
        <f>IF(AND('Courses Valid'!C126=0,Courses!E121&lt;&gt;"",Courses!F121&gt;0,Courses!R121&gt;0),Courses!F121*Courses!R121,0)</f>
        <v>0</v>
      </c>
      <c r="L114" s="102">
        <f>IF(AND('Courses Valid'!C126=0,Courses!G121&lt;&gt;"",Courses!H121&gt;0,Courses!R121&gt;0),Courses!H121*Courses!R121,0)</f>
        <v>0</v>
      </c>
      <c r="M114" s="245">
        <f>IF(AND('Courses Valid'!C126=0,Courses!I121&lt;&gt;"",Courses!J121&gt;0,Courses!R121&gt;0),Courses!J121*Courses!R121,0)</f>
        <v>0</v>
      </c>
      <c r="N114" s="246">
        <f>IF(AND('Courses Valid'!C126=0,Courses!E121&lt;&gt;"",Courses!F121&gt;0,SUM(Courses!X121,Courses!Y121)&gt;0),Courses!F121*SUM(Courses!X121,Courses!Y121),0)</f>
        <v>0</v>
      </c>
      <c r="O114" s="246">
        <f>IF(AND('Courses Valid'!C126=0,Courses!G121&lt;&gt;"",Courses!H121&gt;0,SUM(Courses!X121,Courses!Y121)&gt;0),Courses!H121*SUM(Courses!X121,Courses!Y121),0)</f>
        <v>0</v>
      </c>
      <c r="P114" s="246">
        <f>IF(AND('Courses Valid'!C126=0,Courses!I121&lt;&gt;"",Courses!J121&gt;0,SUM(Courses!X121,Courses!Y121)&gt;0),Courses!J121*SUM(Courses!X121,Courses!Y121),0)</f>
        <v>0</v>
      </c>
      <c r="Q114" s="1312">
        <f>IF(AND('Courses Valid'!C126=0,Courses!E121&lt;&gt;"",Courses!F121&gt;0,SUM(Courses!Z121,Courses!AA121)&gt;0),Courses!F121*SUM(Courses!Z121,Courses!AA121),0)</f>
        <v>0</v>
      </c>
      <c r="R114" s="102">
        <f>IF(AND('Courses Valid'!C126=0,Courses!G121&lt;&gt;"",Courses!H121&gt;0,SUM(Courses!Z121,Courses!AA121)&gt;0),Courses!H121*SUM(Courses!Z121,Courses!AA121),0)</f>
        <v>0</v>
      </c>
      <c r="S114" s="245">
        <f>IF(AND('Courses Valid'!C126=0,Courses!I121&lt;&gt;"",Courses!J121&gt;0,SUM(Courses!Z121,Courses!AA121)&gt;0),Courses!J121*SUM(Courses!Z121,Courses!AA121),0)</f>
        <v>0</v>
      </c>
      <c r="T114" s="102">
        <f>IF(AND('Courses Valid'!C126=0,Courses!E121&lt;&gt;"",Courses!F121&gt;0,Courses!AB121&gt;0),Courses!F121*Courses!AB121,0)</f>
        <v>0</v>
      </c>
      <c r="U114" s="102">
        <f>IF(AND('Courses Valid'!C126=0,Courses!G121&lt;&gt;"",Courses!H121&gt;0,Courses!AB121&gt;0),Courses!H121*Courses!AB121,0)</f>
        <v>0</v>
      </c>
      <c r="V114" s="247">
        <f>IF(AND('Courses Valid'!C126=0,Courses!I121&lt;&gt;"",Courses!J121&gt;0,Courses!AB121&gt;0),Courses!J121*Courses!AB121,0)</f>
        <v>0</v>
      </c>
      <c r="W114" s="102"/>
    </row>
    <row r="115" spans="2:23" x14ac:dyDescent="0.2">
      <c r="B115" s="714" t="str">
        <f>IF(Courses!B122&lt;&gt;"",CONCATENATE(Courses!E122,"/",Courses!M122,"/",Courses!K122),"")</f>
        <v/>
      </c>
      <c r="C115" s="1322" t="str">
        <f>IF(AND(Courses!B122&lt;&gt;"",Courses!G122&lt;&gt;""),CONCATENATE(Courses!G122,"/",Courses!M122,"/",Courses!K122),"")</f>
        <v/>
      </c>
      <c r="D115" s="715" t="str">
        <f>IF(AND(Courses!B122&lt;&gt;"",Courses!I122&lt;&gt;""),CONCATENATE(Courses!I122,"/",Courses!M122,"/",Courses!K122),"")</f>
        <v/>
      </c>
      <c r="E115" s="1312">
        <f>IF(AND('Courses Valid'!C127=0,Courses!E122&lt;&gt;"",Courses!F122&gt;0,SUM(Courses!N122,Courses!O122)&gt;0),Courses!F122*SUM(Courses!N122,Courses!O122),0)</f>
        <v>0</v>
      </c>
      <c r="F115" s="102">
        <f>IF(AND('Courses Valid'!C127=0,Courses!G122&lt;&gt;"",Courses!H122&gt;0,SUM(Courses!N122,Courses!O122)&gt;0),Courses!H122*SUM(Courses!N122,Courses!O122),0)</f>
        <v>0</v>
      </c>
      <c r="G115" s="245">
        <f>IF(AND('Courses Valid'!C127=0,Courses!I122&lt;&gt;"",Courses!J122&gt;0,SUM(Courses!N122,Courses!O122)&gt;0),Courses!J122*SUM(Courses!N122,Courses!O122),0)</f>
        <v>0</v>
      </c>
      <c r="H115" s="1312">
        <f>IF(AND('Courses Valid'!C127=0,Courses!E122&lt;&gt;"",Courses!F122&gt;0,SUM(Courses!P122,Courses!Q122)&gt;0),Courses!F122*SUM(Courses!P122,Courses!Q122),0)</f>
        <v>0</v>
      </c>
      <c r="I115" s="102">
        <f>IF(AND('Courses Valid'!C127=0,Courses!G122&lt;&gt;"",Courses!H122&gt;0,SUM(Courses!P122,Courses!Q122)&gt;0),Courses!H122*SUM(Courses!P122,Courses!Q122),0)</f>
        <v>0</v>
      </c>
      <c r="J115" s="245">
        <f>IF(AND('Courses Valid'!C127=0,Courses!I122&lt;&gt;"",Courses!J122&gt;0,SUM(Courses!P122,Courses!Q122)&gt;0),Courses!J122*SUM(Courses!P122,Courses!Q122),0)</f>
        <v>0</v>
      </c>
      <c r="K115" s="1312">
        <f>IF(AND('Courses Valid'!C127=0,Courses!E122&lt;&gt;"",Courses!F122&gt;0,Courses!R122&gt;0),Courses!F122*Courses!R122,0)</f>
        <v>0</v>
      </c>
      <c r="L115" s="102">
        <f>IF(AND('Courses Valid'!C127=0,Courses!G122&lt;&gt;"",Courses!H122&gt;0,Courses!R122&gt;0),Courses!H122*Courses!R122,0)</f>
        <v>0</v>
      </c>
      <c r="M115" s="245">
        <f>IF(AND('Courses Valid'!C127=0,Courses!I122&lt;&gt;"",Courses!J122&gt;0,Courses!R122&gt;0),Courses!J122*Courses!R122,0)</f>
        <v>0</v>
      </c>
      <c r="N115" s="246">
        <f>IF(AND('Courses Valid'!C127=0,Courses!E122&lt;&gt;"",Courses!F122&gt;0,SUM(Courses!X122,Courses!Y122)&gt;0),Courses!F122*SUM(Courses!X122,Courses!Y122),0)</f>
        <v>0</v>
      </c>
      <c r="O115" s="246">
        <f>IF(AND('Courses Valid'!C127=0,Courses!G122&lt;&gt;"",Courses!H122&gt;0,SUM(Courses!X122,Courses!Y122)&gt;0),Courses!H122*SUM(Courses!X122,Courses!Y122),0)</f>
        <v>0</v>
      </c>
      <c r="P115" s="246">
        <f>IF(AND('Courses Valid'!C127=0,Courses!I122&lt;&gt;"",Courses!J122&gt;0,SUM(Courses!X122,Courses!Y122)&gt;0),Courses!J122*SUM(Courses!X122,Courses!Y122),0)</f>
        <v>0</v>
      </c>
      <c r="Q115" s="1312">
        <f>IF(AND('Courses Valid'!C127=0,Courses!E122&lt;&gt;"",Courses!F122&gt;0,SUM(Courses!Z122,Courses!AA122)&gt;0),Courses!F122*SUM(Courses!Z122,Courses!AA122),0)</f>
        <v>0</v>
      </c>
      <c r="R115" s="102">
        <f>IF(AND('Courses Valid'!C127=0,Courses!G122&lt;&gt;"",Courses!H122&gt;0,SUM(Courses!Z122,Courses!AA122)&gt;0),Courses!H122*SUM(Courses!Z122,Courses!AA122),0)</f>
        <v>0</v>
      </c>
      <c r="S115" s="245">
        <f>IF(AND('Courses Valid'!C127=0,Courses!I122&lt;&gt;"",Courses!J122&gt;0,SUM(Courses!Z122,Courses!AA122)&gt;0),Courses!J122*SUM(Courses!Z122,Courses!AA122),0)</f>
        <v>0</v>
      </c>
      <c r="T115" s="102">
        <f>IF(AND('Courses Valid'!C127=0,Courses!E122&lt;&gt;"",Courses!F122&gt;0,Courses!AB122&gt;0),Courses!F122*Courses!AB122,0)</f>
        <v>0</v>
      </c>
      <c r="U115" s="102">
        <f>IF(AND('Courses Valid'!C127=0,Courses!G122&lt;&gt;"",Courses!H122&gt;0,Courses!AB122&gt;0),Courses!H122*Courses!AB122,0)</f>
        <v>0</v>
      </c>
      <c r="V115" s="247">
        <f>IF(AND('Courses Valid'!C127=0,Courses!I122&lt;&gt;"",Courses!J122&gt;0,Courses!AB122&gt;0),Courses!J122*Courses!AB122,0)</f>
        <v>0</v>
      </c>
      <c r="W115" s="102"/>
    </row>
    <row r="116" spans="2:23" x14ac:dyDescent="0.2">
      <c r="B116" s="714" t="str">
        <f>IF(Courses!B123&lt;&gt;"",CONCATENATE(Courses!E123,"/",Courses!M123,"/",Courses!K123),"")</f>
        <v/>
      </c>
      <c r="C116" s="1322" t="str">
        <f>IF(AND(Courses!B123&lt;&gt;"",Courses!G123&lt;&gt;""),CONCATENATE(Courses!G123,"/",Courses!M123,"/",Courses!K123),"")</f>
        <v/>
      </c>
      <c r="D116" s="715" t="str">
        <f>IF(AND(Courses!B123&lt;&gt;"",Courses!I123&lt;&gt;""),CONCATENATE(Courses!I123,"/",Courses!M123,"/",Courses!K123),"")</f>
        <v/>
      </c>
      <c r="E116" s="1312">
        <f>IF(AND('Courses Valid'!C128=0,Courses!E123&lt;&gt;"",Courses!F123&gt;0,SUM(Courses!N123,Courses!O123)&gt;0),Courses!F123*SUM(Courses!N123,Courses!O123),0)</f>
        <v>0</v>
      </c>
      <c r="F116" s="102">
        <f>IF(AND('Courses Valid'!C128=0,Courses!G123&lt;&gt;"",Courses!H123&gt;0,SUM(Courses!N123,Courses!O123)&gt;0),Courses!H123*SUM(Courses!N123,Courses!O123),0)</f>
        <v>0</v>
      </c>
      <c r="G116" s="245">
        <f>IF(AND('Courses Valid'!C128=0,Courses!I123&lt;&gt;"",Courses!J123&gt;0,SUM(Courses!N123,Courses!O123)&gt;0),Courses!J123*SUM(Courses!N123,Courses!O123),0)</f>
        <v>0</v>
      </c>
      <c r="H116" s="1312">
        <f>IF(AND('Courses Valid'!C128=0,Courses!E123&lt;&gt;"",Courses!F123&gt;0,SUM(Courses!P123,Courses!Q123)&gt;0),Courses!F123*SUM(Courses!P123,Courses!Q123),0)</f>
        <v>0</v>
      </c>
      <c r="I116" s="102">
        <f>IF(AND('Courses Valid'!C128=0,Courses!G123&lt;&gt;"",Courses!H123&gt;0,SUM(Courses!P123,Courses!Q123)&gt;0),Courses!H123*SUM(Courses!P123,Courses!Q123),0)</f>
        <v>0</v>
      </c>
      <c r="J116" s="245">
        <f>IF(AND('Courses Valid'!C128=0,Courses!I123&lt;&gt;"",Courses!J123&gt;0,SUM(Courses!P123,Courses!Q123)&gt;0),Courses!J123*SUM(Courses!P123,Courses!Q123),0)</f>
        <v>0</v>
      </c>
      <c r="K116" s="1312">
        <f>IF(AND('Courses Valid'!C128=0,Courses!E123&lt;&gt;"",Courses!F123&gt;0,Courses!R123&gt;0),Courses!F123*Courses!R123,0)</f>
        <v>0</v>
      </c>
      <c r="L116" s="102">
        <f>IF(AND('Courses Valid'!C128=0,Courses!G123&lt;&gt;"",Courses!H123&gt;0,Courses!R123&gt;0),Courses!H123*Courses!R123,0)</f>
        <v>0</v>
      </c>
      <c r="M116" s="245">
        <f>IF(AND('Courses Valid'!C128=0,Courses!I123&lt;&gt;"",Courses!J123&gt;0,Courses!R123&gt;0),Courses!J123*Courses!R123,0)</f>
        <v>0</v>
      </c>
      <c r="N116" s="246">
        <f>IF(AND('Courses Valid'!C128=0,Courses!E123&lt;&gt;"",Courses!F123&gt;0,SUM(Courses!X123,Courses!Y123)&gt;0),Courses!F123*SUM(Courses!X123,Courses!Y123),0)</f>
        <v>0</v>
      </c>
      <c r="O116" s="246">
        <f>IF(AND('Courses Valid'!C128=0,Courses!G123&lt;&gt;"",Courses!H123&gt;0,SUM(Courses!X123,Courses!Y123)&gt;0),Courses!H123*SUM(Courses!X123,Courses!Y123),0)</f>
        <v>0</v>
      </c>
      <c r="P116" s="246">
        <f>IF(AND('Courses Valid'!C128=0,Courses!I123&lt;&gt;"",Courses!J123&gt;0,SUM(Courses!X123,Courses!Y123)&gt;0),Courses!J123*SUM(Courses!X123,Courses!Y123),0)</f>
        <v>0</v>
      </c>
      <c r="Q116" s="1312">
        <f>IF(AND('Courses Valid'!C128=0,Courses!E123&lt;&gt;"",Courses!F123&gt;0,SUM(Courses!Z123,Courses!AA123)&gt;0),Courses!F123*SUM(Courses!Z123,Courses!AA123),0)</f>
        <v>0</v>
      </c>
      <c r="R116" s="102">
        <f>IF(AND('Courses Valid'!C128=0,Courses!G123&lt;&gt;"",Courses!H123&gt;0,SUM(Courses!Z123,Courses!AA123)&gt;0),Courses!H123*SUM(Courses!Z123,Courses!AA123),0)</f>
        <v>0</v>
      </c>
      <c r="S116" s="245">
        <f>IF(AND('Courses Valid'!C128=0,Courses!I123&lt;&gt;"",Courses!J123&gt;0,SUM(Courses!Z123,Courses!AA123)&gt;0),Courses!J123*SUM(Courses!Z123,Courses!AA123),0)</f>
        <v>0</v>
      </c>
      <c r="T116" s="102">
        <f>IF(AND('Courses Valid'!C128=0,Courses!E123&lt;&gt;"",Courses!F123&gt;0,Courses!AB123&gt;0),Courses!F123*Courses!AB123,0)</f>
        <v>0</v>
      </c>
      <c r="U116" s="102">
        <f>IF(AND('Courses Valid'!C128=0,Courses!G123&lt;&gt;"",Courses!H123&gt;0,Courses!AB123&gt;0),Courses!H123*Courses!AB123,0)</f>
        <v>0</v>
      </c>
      <c r="V116" s="247">
        <f>IF(AND('Courses Valid'!C128=0,Courses!I123&lt;&gt;"",Courses!J123&gt;0,Courses!AB123&gt;0),Courses!J123*Courses!AB123,0)</f>
        <v>0</v>
      </c>
      <c r="W116" s="102"/>
    </row>
    <row r="117" spans="2:23" x14ac:dyDescent="0.2">
      <c r="B117" s="714" t="str">
        <f>IF(Courses!B124&lt;&gt;"",CONCATENATE(Courses!E124,"/",Courses!M124,"/",Courses!K124),"")</f>
        <v/>
      </c>
      <c r="C117" s="1322" t="str">
        <f>IF(AND(Courses!B124&lt;&gt;"",Courses!G124&lt;&gt;""),CONCATENATE(Courses!G124,"/",Courses!M124,"/",Courses!K124),"")</f>
        <v/>
      </c>
      <c r="D117" s="715" t="str">
        <f>IF(AND(Courses!B124&lt;&gt;"",Courses!I124&lt;&gt;""),CONCATENATE(Courses!I124,"/",Courses!M124,"/",Courses!K124),"")</f>
        <v/>
      </c>
      <c r="E117" s="1312">
        <f>IF(AND('Courses Valid'!C129=0,Courses!E124&lt;&gt;"",Courses!F124&gt;0,SUM(Courses!N124,Courses!O124)&gt;0),Courses!F124*SUM(Courses!N124,Courses!O124),0)</f>
        <v>0</v>
      </c>
      <c r="F117" s="102">
        <f>IF(AND('Courses Valid'!C129=0,Courses!G124&lt;&gt;"",Courses!H124&gt;0,SUM(Courses!N124,Courses!O124)&gt;0),Courses!H124*SUM(Courses!N124,Courses!O124),0)</f>
        <v>0</v>
      </c>
      <c r="G117" s="245">
        <f>IF(AND('Courses Valid'!C129=0,Courses!I124&lt;&gt;"",Courses!J124&gt;0,SUM(Courses!N124,Courses!O124)&gt;0),Courses!J124*SUM(Courses!N124,Courses!O124),0)</f>
        <v>0</v>
      </c>
      <c r="H117" s="1312">
        <f>IF(AND('Courses Valid'!C129=0,Courses!E124&lt;&gt;"",Courses!F124&gt;0,SUM(Courses!P124,Courses!Q124)&gt;0),Courses!F124*SUM(Courses!P124,Courses!Q124),0)</f>
        <v>0</v>
      </c>
      <c r="I117" s="102">
        <f>IF(AND('Courses Valid'!C129=0,Courses!G124&lt;&gt;"",Courses!H124&gt;0,SUM(Courses!P124,Courses!Q124)&gt;0),Courses!H124*SUM(Courses!P124,Courses!Q124),0)</f>
        <v>0</v>
      </c>
      <c r="J117" s="245">
        <f>IF(AND('Courses Valid'!C129=0,Courses!I124&lt;&gt;"",Courses!J124&gt;0,SUM(Courses!P124,Courses!Q124)&gt;0),Courses!J124*SUM(Courses!P124,Courses!Q124),0)</f>
        <v>0</v>
      </c>
      <c r="K117" s="1312">
        <f>IF(AND('Courses Valid'!C129=0,Courses!E124&lt;&gt;"",Courses!F124&gt;0,Courses!R124&gt;0),Courses!F124*Courses!R124,0)</f>
        <v>0</v>
      </c>
      <c r="L117" s="102">
        <f>IF(AND('Courses Valid'!C129=0,Courses!G124&lt;&gt;"",Courses!H124&gt;0,Courses!R124&gt;0),Courses!H124*Courses!R124,0)</f>
        <v>0</v>
      </c>
      <c r="M117" s="245">
        <f>IF(AND('Courses Valid'!C129=0,Courses!I124&lt;&gt;"",Courses!J124&gt;0,Courses!R124&gt;0),Courses!J124*Courses!R124,0)</f>
        <v>0</v>
      </c>
      <c r="N117" s="246">
        <f>IF(AND('Courses Valid'!C129=0,Courses!E124&lt;&gt;"",Courses!F124&gt;0,SUM(Courses!X124,Courses!Y124)&gt;0),Courses!F124*SUM(Courses!X124,Courses!Y124),0)</f>
        <v>0</v>
      </c>
      <c r="O117" s="246">
        <f>IF(AND('Courses Valid'!C129=0,Courses!G124&lt;&gt;"",Courses!H124&gt;0,SUM(Courses!X124,Courses!Y124)&gt;0),Courses!H124*SUM(Courses!X124,Courses!Y124),0)</f>
        <v>0</v>
      </c>
      <c r="P117" s="246">
        <f>IF(AND('Courses Valid'!C129=0,Courses!I124&lt;&gt;"",Courses!J124&gt;0,SUM(Courses!X124,Courses!Y124)&gt;0),Courses!J124*SUM(Courses!X124,Courses!Y124),0)</f>
        <v>0</v>
      </c>
      <c r="Q117" s="1312">
        <f>IF(AND('Courses Valid'!C129=0,Courses!E124&lt;&gt;"",Courses!F124&gt;0,SUM(Courses!Z124,Courses!AA124)&gt;0),Courses!F124*SUM(Courses!Z124,Courses!AA124),0)</f>
        <v>0</v>
      </c>
      <c r="R117" s="102">
        <f>IF(AND('Courses Valid'!C129=0,Courses!G124&lt;&gt;"",Courses!H124&gt;0,SUM(Courses!Z124,Courses!AA124)&gt;0),Courses!H124*SUM(Courses!Z124,Courses!AA124),0)</f>
        <v>0</v>
      </c>
      <c r="S117" s="245">
        <f>IF(AND('Courses Valid'!C129=0,Courses!I124&lt;&gt;"",Courses!J124&gt;0,SUM(Courses!Z124,Courses!AA124)&gt;0),Courses!J124*SUM(Courses!Z124,Courses!AA124),0)</f>
        <v>0</v>
      </c>
      <c r="T117" s="102">
        <f>IF(AND('Courses Valid'!C129=0,Courses!E124&lt;&gt;"",Courses!F124&gt;0,Courses!AB124&gt;0),Courses!F124*Courses!AB124,0)</f>
        <v>0</v>
      </c>
      <c r="U117" s="102">
        <f>IF(AND('Courses Valid'!C129=0,Courses!G124&lt;&gt;"",Courses!H124&gt;0,Courses!AB124&gt;0),Courses!H124*Courses!AB124,0)</f>
        <v>0</v>
      </c>
      <c r="V117" s="247">
        <f>IF(AND('Courses Valid'!C129=0,Courses!I124&lt;&gt;"",Courses!J124&gt;0,Courses!AB124&gt;0),Courses!J124*Courses!AB124,0)</f>
        <v>0</v>
      </c>
      <c r="W117" s="102"/>
    </row>
    <row r="118" spans="2:23" x14ac:dyDescent="0.2">
      <c r="B118" s="714" t="str">
        <f>IF(Courses!B125&lt;&gt;"",CONCATENATE(Courses!E125,"/",Courses!M125,"/",Courses!K125),"")</f>
        <v/>
      </c>
      <c r="C118" s="1322" t="str">
        <f>IF(AND(Courses!B125&lt;&gt;"",Courses!G125&lt;&gt;""),CONCATENATE(Courses!G125,"/",Courses!M125,"/",Courses!K125),"")</f>
        <v/>
      </c>
      <c r="D118" s="715" t="str">
        <f>IF(AND(Courses!B125&lt;&gt;"",Courses!I125&lt;&gt;""),CONCATENATE(Courses!I125,"/",Courses!M125,"/",Courses!K125),"")</f>
        <v/>
      </c>
      <c r="E118" s="1312">
        <f>IF(AND('Courses Valid'!C130=0,Courses!E125&lt;&gt;"",Courses!F125&gt;0,SUM(Courses!N125,Courses!O125)&gt;0),Courses!F125*SUM(Courses!N125,Courses!O125),0)</f>
        <v>0</v>
      </c>
      <c r="F118" s="102">
        <f>IF(AND('Courses Valid'!C130=0,Courses!G125&lt;&gt;"",Courses!H125&gt;0,SUM(Courses!N125,Courses!O125)&gt;0),Courses!H125*SUM(Courses!N125,Courses!O125),0)</f>
        <v>0</v>
      </c>
      <c r="G118" s="245">
        <f>IF(AND('Courses Valid'!C130=0,Courses!I125&lt;&gt;"",Courses!J125&gt;0,SUM(Courses!N125,Courses!O125)&gt;0),Courses!J125*SUM(Courses!N125,Courses!O125),0)</f>
        <v>0</v>
      </c>
      <c r="H118" s="1312">
        <f>IF(AND('Courses Valid'!C130=0,Courses!E125&lt;&gt;"",Courses!F125&gt;0,SUM(Courses!P125,Courses!Q125)&gt;0),Courses!F125*SUM(Courses!P125,Courses!Q125),0)</f>
        <v>0</v>
      </c>
      <c r="I118" s="102">
        <f>IF(AND('Courses Valid'!C130=0,Courses!G125&lt;&gt;"",Courses!H125&gt;0,SUM(Courses!P125,Courses!Q125)&gt;0),Courses!H125*SUM(Courses!P125,Courses!Q125),0)</f>
        <v>0</v>
      </c>
      <c r="J118" s="245">
        <f>IF(AND('Courses Valid'!C130=0,Courses!I125&lt;&gt;"",Courses!J125&gt;0,SUM(Courses!P125,Courses!Q125)&gt;0),Courses!J125*SUM(Courses!P125,Courses!Q125),0)</f>
        <v>0</v>
      </c>
      <c r="K118" s="1312">
        <f>IF(AND('Courses Valid'!C130=0,Courses!E125&lt;&gt;"",Courses!F125&gt;0,Courses!R125&gt;0),Courses!F125*Courses!R125,0)</f>
        <v>0</v>
      </c>
      <c r="L118" s="102">
        <f>IF(AND('Courses Valid'!C130=0,Courses!G125&lt;&gt;"",Courses!H125&gt;0,Courses!R125&gt;0),Courses!H125*Courses!R125,0)</f>
        <v>0</v>
      </c>
      <c r="M118" s="245">
        <f>IF(AND('Courses Valid'!C130=0,Courses!I125&lt;&gt;"",Courses!J125&gt;0,Courses!R125&gt;0),Courses!J125*Courses!R125,0)</f>
        <v>0</v>
      </c>
      <c r="N118" s="246">
        <f>IF(AND('Courses Valid'!C130=0,Courses!E125&lt;&gt;"",Courses!F125&gt;0,SUM(Courses!X125,Courses!Y125)&gt;0),Courses!F125*SUM(Courses!X125,Courses!Y125),0)</f>
        <v>0</v>
      </c>
      <c r="O118" s="246">
        <f>IF(AND('Courses Valid'!C130=0,Courses!G125&lt;&gt;"",Courses!H125&gt;0,SUM(Courses!X125,Courses!Y125)&gt;0),Courses!H125*SUM(Courses!X125,Courses!Y125),0)</f>
        <v>0</v>
      </c>
      <c r="P118" s="246">
        <f>IF(AND('Courses Valid'!C130=0,Courses!I125&lt;&gt;"",Courses!J125&gt;0,SUM(Courses!X125,Courses!Y125)&gt;0),Courses!J125*SUM(Courses!X125,Courses!Y125),0)</f>
        <v>0</v>
      </c>
      <c r="Q118" s="1312">
        <f>IF(AND('Courses Valid'!C130=0,Courses!E125&lt;&gt;"",Courses!F125&gt;0,SUM(Courses!Z125,Courses!AA125)&gt;0),Courses!F125*SUM(Courses!Z125,Courses!AA125),0)</f>
        <v>0</v>
      </c>
      <c r="R118" s="102">
        <f>IF(AND('Courses Valid'!C130=0,Courses!G125&lt;&gt;"",Courses!H125&gt;0,SUM(Courses!Z125,Courses!AA125)&gt;0),Courses!H125*SUM(Courses!Z125,Courses!AA125),0)</f>
        <v>0</v>
      </c>
      <c r="S118" s="245">
        <f>IF(AND('Courses Valid'!C130=0,Courses!I125&lt;&gt;"",Courses!J125&gt;0,SUM(Courses!Z125,Courses!AA125)&gt;0),Courses!J125*SUM(Courses!Z125,Courses!AA125),0)</f>
        <v>0</v>
      </c>
      <c r="T118" s="102">
        <f>IF(AND('Courses Valid'!C130=0,Courses!E125&lt;&gt;"",Courses!F125&gt;0,Courses!AB125&gt;0),Courses!F125*Courses!AB125,0)</f>
        <v>0</v>
      </c>
      <c r="U118" s="102">
        <f>IF(AND('Courses Valid'!C130=0,Courses!G125&lt;&gt;"",Courses!H125&gt;0,Courses!AB125&gt;0),Courses!H125*Courses!AB125,0)</f>
        <v>0</v>
      </c>
      <c r="V118" s="247">
        <f>IF(AND('Courses Valid'!C130=0,Courses!I125&lt;&gt;"",Courses!J125&gt;0,Courses!AB125&gt;0),Courses!J125*Courses!AB125,0)</f>
        <v>0</v>
      </c>
      <c r="W118" s="102"/>
    </row>
    <row r="119" spans="2:23" x14ac:dyDescent="0.2">
      <c r="B119" s="714" t="str">
        <f>IF(Courses!B126&lt;&gt;"",CONCATENATE(Courses!E126,"/",Courses!M126,"/",Courses!K126),"")</f>
        <v/>
      </c>
      <c r="C119" s="1322" t="str">
        <f>IF(AND(Courses!B126&lt;&gt;"",Courses!G126&lt;&gt;""),CONCATENATE(Courses!G126,"/",Courses!M126,"/",Courses!K126),"")</f>
        <v/>
      </c>
      <c r="D119" s="715" t="str">
        <f>IF(AND(Courses!B126&lt;&gt;"",Courses!I126&lt;&gt;""),CONCATENATE(Courses!I126,"/",Courses!M126,"/",Courses!K126),"")</f>
        <v/>
      </c>
      <c r="E119" s="1312">
        <f>IF(AND('Courses Valid'!C131=0,Courses!E126&lt;&gt;"",Courses!F126&gt;0,SUM(Courses!N126,Courses!O126)&gt;0),Courses!F126*SUM(Courses!N126,Courses!O126),0)</f>
        <v>0</v>
      </c>
      <c r="F119" s="102">
        <f>IF(AND('Courses Valid'!C131=0,Courses!G126&lt;&gt;"",Courses!H126&gt;0,SUM(Courses!N126,Courses!O126)&gt;0),Courses!H126*SUM(Courses!N126,Courses!O126),0)</f>
        <v>0</v>
      </c>
      <c r="G119" s="245">
        <f>IF(AND('Courses Valid'!C131=0,Courses!I126&lt;&gt;"",Courses!J126&gt;0,SUM(Courses!N126,Courses!O126)&gt;0),Courses!J126*SUM(Courses!N126,Courses!O126),0)</f>
        <v>0</v>
      </c>
      <c r="H119" s="1312">
        <f>IF(AND('Courses Valid'!C131=0,Courses!E126&lt;&gt;"",Courses!F126&gt;0,SUM(Courses!P126,Courses!Q126)&gt;0),Courses!F126*SUM(Courses!P126,Courses!Q126),0)</f>
        <v>0</v>
      </c>
      <c r="I119" s="102">
        <f>IF(AND('Courses Valid'!C131=0,Courses!G126&lt;&gt;"",Courses!H126&gt;0,SUM(Courses!P126,Courses!Q126)&gt;0),Courses!H126*SUM(Courses!P126,Courses!Q126),0)</f>
        <v>0</v>
      </c>
      <c r="J119" s="245">
        <f>IF(AND('Courses Valid'!C131=0,Courses!I126&lt;&gt;"",Courses!J126&gt;0,SUM(Courses!P126,Courses!Q126)&gt;0),Courses!J126*SUM(Courses!P126,Courses!Q126),0)</f>
        <v>0</v>
      </c>
      <c r="K119" s="1312">
        <f>IF(AND('Courses Valid'!C131=0,Courses!E126&lt;&gt;"",Courses!F126&gt;0,Courses!R126&gt;0),Courses!F126*Courses!R126,0)</f>
        <v>0</v>
      </c>
      <c r="L119" s="102">
        <f>IF(AND('Courses Valid'!C131=0,Courses!G126&lt;&gt;"",Courses!H126&gt;0,Courses!R126&gt;0),Courses!H126*Courses!R126,0)</f>
        <v>0</v>
      </c>
      <c r="M119" s="245">
        <f>IF(AND('Courses Valid'!C131=0,Courses!I126&lt;&gt;"",Courses!J126&gt;0,Courses!R126&gt;0),Courses!J126*Courses!R126,0)</f>
        <v>0</v>
      </c>
      <c r="N119" s="246">
        <f>IF(AND('Courses Valid'!C131=0,Courses!E126&lt;&gt;"",Courses!F126&gt;0,SUM(Courses!X126,Courses!Y126)&gt;0),Courses!F126*SUM(Courses!X126,Courses!Y126),0)</f>
        <v>0</v>
      </c>
      <c r="O119" s="246">
        <f>IF(AND('Courses Valid'!C131=0,Courses!G126&lt;&gt;"",Courses!H126&gt;0,SUM(Courses!X126,Courses!Y126)&gt;0),Courses!H126*SUM(Courses!X126,Courses!Y126),0)</f>
        <v>0</v>
      </c>
      <c r="P119" s="246">
        <f>IF(AND('Courses Valid'!C131=0,Courses!I126&lt;&gt;"",Courses!J126&gt;0,SUM(Courses!X126,Courses!Y126)&gt;0),Courses!J126*SUM(Courses!X126,Courses!Y126),0)</f>
        <v>0</v>
      </c>
      <c r="Q119" s="1312">
        <f>IF(AND('Courses Valid'!C131=0,Courses!E126&lt;&gt;"",Courses!F126&gt;0,SUM(Courses!Z126,Courses!AA126)&gt;0),Courses!F126*SUM(Courses!Z126,Courses!AA126),0)</f>
        <v>0</v>
      </c>
      <c r="R119" s="102">
        <f>IF(AND('Courses Valid'!C131=0,Courses!G126&lt;&gt;"",Courses!H126&gt;0,SUM(Courses!Z126,Courses!AA126)&gt;0),Courses!H126*SUM(Courses!Z126,Courses!AA126),0)</f>
        <v>0</v>
      </c>
      <c r="S119" s="245">
        <f>IF(AND('Courses Valid'!C131=0,Courses!I126&lt;&gt;"",Courses!J126&gt;0,SUM(Courses!Z126,Courses!AA126)&gt;0),Courses!J126*SUM(Courses!Z126,Courses!AA126),0)</f>
        <v>0</v>
      </c>
      <c r="T119" s="102">
        <f>IF(AND('Courses Valid'!C131=0,Courses!E126&lt;&gt;"",Courses!F126&gt;0,Courses!AB126&gt;0),Courses!F126*Courses!AB126,0)</f>
        <v>0</v>
      </c>
      <c r="U119" s="102">
        <f>IF(AND('Courses Valid'!C131=0,Courses!G126&lt;&gt;"",Courses!H126&gt;0,Courses!AB126&gt;0),Courses!H126*Courses!AB126,0)</f>
        <v>0</v>
      </c>
      <c r="V119" s="247">
        <f>IF(AND('Courses Valid'!C131=0,Courses!I126&lt;&gt;"",Courses!J126&gt;0,Courses!AB126&gt;0),Courses!J126*Courses!AB126,0)</f>
        <v>0</v>
      </c>
      <c r="W119" s="102"/>
    </row>
    <row r="120" spans="2:23" x14ac:dyDescent="0.2">
      <c r="B120" s="714" t="str">
        <f>IF(Courses!B127&lt;&gt;"",CONCATENATE(Courses!E127,"/",Courses!M127,"/",Courses!K127),"")</f>
        <v/>
      </c>
      <c r="C120" s="1322" t="str">
        <f>IF(AND(Courses!B127&lt;&gt;"",Courses!G127&lt;&gt;""),CONCATENATE(Courses!G127,"/",Courses!M127,"/",Courses!K127),"")</f>
        <v/>
      </c>
      <c r="D120" s="715" t="str">
        <f>IF(AND(Courses!B127&lt;&gt;"",Courses!I127&lt;&gt;""),CONCATENATE(Courses!I127,"/",Courses!M127,"/",Courses!K127),"")</f>
        <v/>
      </c>
      <c r="E120" s="1312">
        <f>IF(AND('Courses Valid'!C132=0,Courses!E127&lt;&gt;"",Courses!F127&gt;0,SUM(Courses!N127,Courses!O127)&gt;0),Courses!F127*SUM(Courses!N127,Courses!O127),0)</f>
        <v>0</v>
      </c>
      <c r="F120" s="102">
        <f>IF(AND('Courses Valid'!C132=0,Courses!G127&lt;&gt;"",Courses!H127&gt;0,SUM(Courses!N127,Courses!O127)&gt;0),Courses!H127*SUM(Courses!N127,Courses!O127),0)</f>
        <v>0</v>
      </c>
      <c r="G120" s="245">
        <f>IF(AND('Courses Valid'!C132=0,Courses!I127&lt;&gt;"",Courses!J127&gt;0,SUM(Courses!N127,Courses!O127)&gt;0),Courses!J127*SUM(Courses!N127,Courses!O127),0)</f>
        <v>0</v>
      </c>
      <c r="H120" s="1312">
        <f>IF(AND('Courses Valid'!C132=0,Courses!E127&lt;&gt;"",Courses!F127&gt;0,SUM(Courses!P127,Courses!Q127)&gt;0),Courses!F127*SUM(Courses!P127,Courses!Q127),0)</f>
        <v>0</v>
      </c>
      <c r="I120" s="102">
        <f>IF(AND('Courses Valid'!C132=0,Courses!G127&lt;&gt;"",Courses!H127&gt;0,SUM(Courses!P127,Courses!Q127)&gt;0),Courses!H127*SUM(Courses!P127,Courses!Q127),0)</f>
        <v>0</v>
      </c>
      <c r="J120" s="245">
        <f>IF(AND('Courses Valid'!C132=0,Courses!I127&lt;&gt;"",Courses!J127&gt;0,SUM(Courses!P127,Courses!Q127)&gt;0),Courses!J127*SUM(Courses!P127,Courses!Q127),0)</f>
        <v>0</v>
      </c>
      <c r="K120" s="1312">
        <f>IF(AND('Courses Valid'!C132=0,Courses!E127&lt;&gt;"",Courses!F127&gt;0,Courses!R127&gt;0),Courses!F127*Courses!R127,0)</f>
        <v>0</v>
      </c>
      <c r="L120" s="102">
        <f>IF(AND('Courses Valid'!C132=0,Courses!G127&lt;&gt;"",Courses!H127&gt;0,Courses!R127&gt;0),Courses!H127*Courses!R127,0)</f>
        <v>0</v>
      </c>
      <c r="M120" s="245">
        <f>IF(AND('Courses Valid'!C132=0,Courses!I127&lt;&gt;"",Courses!J127&gt;0,Courses!R127&gt;0),Courses!J127*Courses!R127,0)</f>
        <v>0</v>
      </c>
      <c r="N120" s="246">
        <f>IF(AND('Courses Valid'!C132=0,Courses!E127&lt;&gt;"",Courses!F127&gt;0,SUM(Courses!X127,Courses!Y127)&gt;0),Courses!F127*SUM(Courses!X127,Courses!Y127),0)</f>
        <v>0</v>
      </c>
      <c r="O120" s="246">
        <f>IF(AND('Courses Valid'!C132=0,Courses!G127&lt;&gt;"",Courses!H127&gt;0,SUM(Courses!X127,Courses!Y127)&gt;0),Courses!H127*SUM(Courses!X127,Courses!Y127),0)</f>
        <v>0</v>
      </c>
      <c r="P120" s="246">
        <f>IF(AND('Courses Valid'!C132=0,Courses!I127&lt;&gt;"",Courses!J127&gt;0,SUM(Courses!X127,Courses!Y127)&gt;0),Courses!J127*SUM(Courses!X127,Courses!Y127),0)</f>
        <v>0</v>
      </c>
      <c r="Q120" s="1312">
        <f>IF(AND('Courses Valid'!C132=0,Courses!E127&lt;&gt;"",Courses!F127&gt;0,SUM(Courses!Z127,Courses!AA127)&gt;0),Courses!F127*SUM(Courses!Z127,Courses!AA127),0)</f>
        <v>0</v>
      </c>
      <c r="R120" s="102">
        <f>IF(AND('Courses Valid'!C132=0,Courses!G127&lt;&gt;"",Courses!H127&gt;0,SUM(Courses!Z127,Courses!AA127)&gt;0),Courses!H127*SUM(Courses!Z127,Courses!AA127),0)</f>
        <v>0</v>
      </c>
      <c r="S120" s="245">
        <f>IF(AND('Courses Valid'!C132=0,Courses!I127&lt;&gt;"",Courses!J127&gt;0,SUM(Courses!Z127,Courses!AA127)&gt;0),Courses!J127*SUM(Courses!Z127,Courses!AA127),0)</f>
        <v>0</v>
      </c>
      <c r="T120" s="102">
        <f>IF(AND('Courses Valid'!C132=0,Courses!E127&lt;&gt;"",Courses!F127&gt;0,Courses!AB127&gt;0),Courses!F127*Courses!AB127,0)</f>
        <v>0</v>
      </c>
      <c r="U120" s="102">
        <f>IF(AND('Courses Valid'!C132=0,Courses!G127&lt;&gt;"",Courses!H127&gt;0,Courses!AB127&gt;0),Courses!H127*Courses!AB127,0)</f>
        <v>0</v>
      </c>
      <c r="V120" s="247">
        <f>IF(AND('Courses Valid'!C132=0,Courses!I127&lt;&gt;"",Courses!J127&gt;0,Courses!AB127&gt;0),Courses!J127*Courses!AB127,0)</f>
        <v>0</v>
      </c>
      <c r="W120" s="102"/>
    </row>
    <row r="121" spans="2:23" x14ac:dyDescent="0.2">
      <c r="B121" s="714" t="str">
        <f>IF(Courses!B128&lt;&gt;"",CONCATENATE(Courses!E128,"/",Courses!M128,"/",Courses!K128),"")</f>
        <v/>
      </c>
      <c r="C121" s="1322" t="str">
        <f>IF(AND(Courses!B128&lt;&gt;"",Courses!G128&lt;&gt;""),CONCATENATE(Courses!G128,"/",Courses!M128,"/",Courses!K128),"")</f>
        <v/>
      </c>
      <c r="D121" s="715" t="str">
        <f>IF(AND(Courses!B128&lt;&gt;"",Courses!I128&lt;&gt;""),CONCATENATE(Courses!I128,"/",Courses!M128,"/",Courses!K128),"")</f>
        <v/>
      </c>
      <c r="E121" s="1312">
        <f>IF(AND('Courses Valid'!C133=0,Courses!E128&lt;&gt;"",Courses!F128&gt;0,SUM(Courses!N128,Courses!O128)&gt;0),Courses!F128*SUM(Courses!N128,Courses!O128),0)</f>
        <v>0</v>
      </c>
      <c r="F121" s="102">
        <f>IF(AND('Courses Valid'!C133=0,Courses!G128&lt;&gt;"",Courses!H128&gt;0,SUM(Courses!N128,Courses!O128)&gt;0),Courses!H128*SUM(Courses!N128,Courses!O128),0)</f>
        <v>0</v>
      </c>
      <c r="G121" s="245">
        <f>IF(AND('Courses Valid'!C133=0,Courses!I128&lt;&gt;"",Courses!J128&gt;0,SUM(Courses!N128,Courses!O128)&gt;0),Courses!J128*SUM(Courses!N128,Courses!O128),0)</f>
        <v>0</v>
      </c>
      <c r="H121" s="1312">
        <f>IF(AND('Courses Valid'!C133=0,Courses!E128&lt;&gt;"",Courses!F128&gt;0,SUM(Courses!P128,Courses!Q128)&gt;0),Courses!F128*SUM(Courses!P128,Courses!Q128),0)</f>
        <v>0</v>
      </c>
      <c r="I121" s="102">
        <f>IF(AND('Courses Valid'!C133=0,Courses!G128&lt;&gt;"",Courses!H128&gt;0,SUM(Courses!P128,Courses!Q128)&gt;0),Courses!H128*SUM(Courses!P128,Courses!Q128),0)</f>
        <v>0</v>
      </c>
      <c r="J121" s="245">
        <f>IF(AND('Courses Valid'!C133=0,Courses!I128&lt;&gt;"",Courses!J128&gt;0,SUM(Courses!P128,Courses!Q128)&gt;0),Courses!J128*SUM(Courses!P128,Courses!Q128),0)</f>
        <v>0</v>
      </c>
      <c r="K121" s="1312">
        <f>IF(AND('Courses Valid'!C133=0,Courses!E128&lt;&gt;"",Courses!F128&gt;0,Courses!R128&gt;0),Courses!F128*Courses!R128,0)</f>
        <v>0</v>
      </c>
      <c r="L121" s="102">
        <f>IF(AND('Courses Valid'!C133=0,Courses!G128&lt;&gt;"",Courses!H128&gt;0,Courses!R128&gt;0),Courses!H128*Courses!R128,0)</f>
        <v>0</v>
      </c>
      <c r="M121" s="245">
        <f>IF(AND('Courses Valid'!C133=0,Courses!I128&lt;&gt;"",Courses!J128&gt;0,Courses!R128&gt;0),Courses!J128*Courses!R128,0)</f>
        <v>0</v>
      </c>
      <c r="N121" s="246">
        <f>IF(AND('Courses Valid'!C133=0,Courses!E128&lt;&gt;"",Courses!F128&gt;0,SUM(Courses!X128,Courses!Y128)&gt;0),Courses!F128*SUM(Courses!X128,Courses!Y128),0)</f>
        <v>0</v>
      </c>
      <c r="O121" s="246">
        <f>IF(AND('Courses Valid'!C133=0,Courses!G128&lt;&gt;"",Courses!H128&gt;0,SUM(Courses!X128,Courses!Y128)&gt;0),Courses!H128*SUM(Courses!X128,Courses!Y128),0)</f>
        <v>0</v>
      </c>
      <c r="P121" s="246">
        <f>IF(AND('Courses Valid'!C133=0,Courses!I128&lt;&gt;"",Courses!J128&gt;0,SUM(Courses!X128,Courses!Y128)&gt;0),Courses!J128*SUM(Courses!X128,Courses!Y128),0)</f>
        <v>0</v>
      </c>
      <c r="Q121" s="1312">
        <f>IF(AND('Courses Valid'!C133=0,Courses!E128&lt;&gt;"",Courses!F128&gt;0,SUM(Courses!Z128,Courses!AA128)&gt;0),Courses!F128*SUM(Courses!Z128,Courses!AA128),0)</f>
        <v>0</v>
      </c>
      <c r="R121" s="102">
        <f>IF(AND('Courses Valid'!C133=0,Courses!G128&lt;&gt;"",Courses!H128&gt;0,SUM(Courses!Z128,Courses!AA128)&gt;0),Courses!H128*SUM(Courses!Z128,Courses!AA128),0)</f>
        <v>0</v>
      </c>
      <c r="S121" s="245">
        <f>IF(AND('Courses Valid'!C133=0,Courses!I128&lt;&gt;"",Courses!J128&gt;0,SUM(Courses!Z128,Courses!AA128)&gt;0),Courses!J128*SUM(Courses!Z128,Courses!AA128),0)</f>
        <v>0</v>
      </c>
      <c r="T121" s="102">
        <f>IF(AND('Courses Valid'!C133=0,Courses!E128&lt;&gt;"",Courses!F128&gt;0,Courses!AB128&gt;0),Courses!F128*Courses!AB128,0)</f>
        <v>0</v>
      </c>
      <c r="U121" s="102">
        <f>IF(AND('Courses Valid'!C133=0,Courses!G128&lt;&gt;"",Courses!H128&gt;0,Courses!AB128&gt;0),Courses!H128*Courses!AB128,0)</f>
        <v>0</v>
      </c>
      <c r="V121" s="247">
        <f>IF(AND('Courses Valid'!C133=0,Courses!I128&lt;&gt;"",Courses!J128&gt;0,Courses!AB128&gt;0),Courses!J128*Courses!AB128,0)</f>
        <v>0</v>
      </c>
      <c r="W121" s="102"/>
    </row>
    <row r="122" spans="2:23" x14ac:dyDescent="0.2">
      <c r="B122" s="714" t="str">
        <f>IF(Courses!B129&lt;&gt;"",CONCATENATE(Courses!E129,"/",Courses!M129,"/",Courses!K129),"")</f>
        <v/>
      </c>
      <c r="C122" s="1322" t="str">
        <f>IF(AND(Courses!B129&lt;&gt;"",Courses!G129&lt;&gt;""),CONCATENATE(Courses!G129,"/",Courses!M129,"/",Courses!K129),"")</f>
        <v/>
      </c>
      <c r="D122" s="715" t="str">
        <f>IF(AND(Courses!B129&lt;&gt;"",Courses!I129&lt;&gt;""),CONCATENATE(Courses!I129,"/",Courses!M129,"/",Courses!K129),"")</f>
        <v/>
      </c>
      <c r="E122" s="1312">
        <f>IF(AND('Courses Valid'!C134=0,Courses!E129&lt;&gt;"",Courses!F129&gt;0,SUM(Courses!N129,Courses!O129)&gt;0),Courses!F129*SUM(Courses!N129,Courses!O129),0)</f>
        <v>0</v>
      </c>
      <c r="F122" s="102">
        <f>IF(AND('Courses Valid'!C134=0,Courses!G129&lt;&gt;"",Courses!H129&gt;0,SUM(Courses!N129,Courses!O129)&gt;0),Courses!H129*SUM(Courses!N129,Courses!O129),0)</f>
        <v>0</v>
      </c>
      <c r="G122" s="245">
        <f>IF(AND('Courses Valid'!C134=0,Courses!I129&lt;&gt;"",Courses!J129&gt;0,SUM(Courses!N129,Courses!O129)&gt;0),Courses!J129*SUM(Courses!N129,Courses!O129),0)</f>
        <v>0</v>
      </c>
      <c r="H122" s="1312">
        <f>IF(AND('Courses Valid'!C134=0,Courses!E129&lt;&gt;"",Courses!F129&gt;0,SUM(Courses!P129,Courses!Q129)&gt;0),Courses!F129*SUM(Courses!P129,Courses!Q129),0)</f>
        <v>0</v>
      </c>
      <c r="I122" s="102">
        <f>IF(AND('Courses Valid'!C134=0,Courses!G129&lt;&gt;"",Courses!H129&gt;0,SUM(Courses!P129,Courses!Q129)&gt;0),Courses!H129*SUM(Courses!P129,Courses!Q129),0)</f>
        <v>0</v>
      </c>
      <c r="J122" s="245">
        <f>IF(AND('Courses Valid'!C134=0,Courses!I129&lt;&gt;"",Courses!J129&gt;0,SUM(Courses!P129,Courses!Q129)&gt;0),Courses!J129*SUM(Courses!P129,Courses!Q129),0)</f>
        <v>0</v>
      </c>
      <c r="K122" s="1312">
        <f>IF(AND('Courses Valid'!C134=0,Courses!E129&lt;&gt;"",Courses!F129&gt;0,Courses!R129&gt;0),Courses!F129*Courses!R129,0)</f>
        <v>0</v>
      </c>
      <c r="L122" s="102">
        <f>IF(AND('Courses Valid'!C134=0,Courses!G129&lt;&gt;"",Courses!H129&gt;0,Courses!R129&gt;0),Courses!H129*Courses!R129,0)</f>
        <v>0</v>
      </c>
      <c r="M122" s="245">
        <f>IF(AND('Courses Valid'!C134=0,Courses!I129&lt;&gt;"",Courses!J129&gt;0,Courses!R129&gt;0),Courses!J129*Courses!R129,0)</f>
        <v>0</v>
      </c>
      <c r="N122" s="246">
        <f>IF(AND('Courses Valid'!C134=0,Courses!E129&lt;&gt;"",Courses!F129&gt;0,SUM(Courses!X129,Courses!Y129)&gt;0),Courses!F129*SUM(Courses!X129,Courses!Y129),0)</f>
        <v>0</v>
      </c>
      <c r="O122" s="246">
        <f>IF(AND('Courses Valid'!C134=0,Courses!G129&lt;&gt;"",Courses!H129&gt;0,SUM(Courses!X129,Courses!Y129)&gt;0),Courses!H129*SUM(Courses!X129,Courses!Y129),0)</f>
        <v>0</v>
      </c>
      <c r="P122" s="246">
        <f>IF(AND('Courses Valid'!C134=0,Courses!I129&lt;&gt;"",Courses!J129&gt;0,SUM(Courses!X129,Courses!Y129)&gt;0),Courses!J129*SUM(Courses!X129,Courses!Y129),0)</f>
        <v>0</v>
      </c>
      <c r="Q122" s="1312">
        <f>IF(AND('Courses Valid'!C134=0,Courses!E129&lt;&gt;"",Courses!F129&gt;0,SUM(Courses!Z129,Courses!AA129)&gt;0),Courses!F129*SUM(Courses!Z129,Courses!AA129),0)</f>
        <v>0</v>
      </c>
      <c r="R122" s="102">
        <f>IF(AND('Courses Valid'!C134=0,Courses!G129&lt;&gt;"",Courses!H129&gt;0,SUM(Courses!Z129,Courses!AA129)&gt;0),Courses!H129*SUM(Courses!Z129,Courses!AA129),0)</f>
        <v>0</v>
      </c>
      <c r="S122" s="245">
        <f>IF(AND('Courses Valid'!C134=0,Courses!I129&lt;&gt;"",Courses!J129&gt;0,SUM(Courses!Z129,Courses!AA129)&gt;0),Courses!J129*SUM(Courses!Z129,Courses!AA129),0)</f>
        <v>0</v>
      </c>
      <c r="T122" s="102">
        <f>IF(AND('Courses Valid'!C134=0,Courses!E129&lt;&gt;"",Courses!F129&gt;0,Courses!AB129&gt;0),Courses!F129*Courses!AB129,0)</f>
        <v>0</v>
      </c>
      <c r="U122" s="102">
        <f>IF(AND('Courses Valid'!C134=0,Courses!G129&lt;&gt;"",Courses!H129&gt;0,Courses!AB129&gt;0),Courses!H129*Courses!AB129,0)</f>
        <v>0</v>
      </c>
      <c r="V122" s="247">
        <f>IF(AND('Courses Valid'!C134=0,Courses!I129&lt;&gt;"",Courses!J129&gt;0,Courses!AB129&gt;0),Courses!J129*Courses!AB129,0)</f>
        <v>0</v>
      </c>
      <c r="W122" s="102"/>
    </row>
    <row r="123" spans="2:23" x14ac:dyDescent="0.2">
      <c r="B123" s="714" t="str">
        <f>IF(Courses!B130&lt;&gt;"",CONCATENATE(Courses!E130,"/",Courses!M130,"/",Courses!K130),"")</f>
        <v/>
      </c>
      <c r="C123" s="1322" t="str">
        <f>IF(AND(Courses!B130&lt;&gt;"",Courses!G130&lt;&gt;""),CONCATENATE(Courses!G130,"/",Courses!M130,"/",Courses!K130),"")</f>
        <v/>
      </c>
      <c r="D123" s="715" t="str">
        <f>IF(AND(Courses!B130&lt;&gt;"",Courses!I130&lt;&gt;""),CONCATENATE(Courses!I130,"/",Courses!M130,"/",Courses!K130),"")</f>
        <v/>
      </c>
      <c r="E123" s="1312">
        <f>IF(AND('Courses Valid'!C135=0,Courses!E130&lt;&gt;"",Courses!F130&gt;0,SUM(Courses!N130,Courses!O130)&gt;0),Courses!F130*SUM(Courses!N130,Courses!O130),0)</f>
        <v>0</v>
      </c>
      <c r="F123" s="102">
        <f>IF(AND('Courses Valid'!C135=0,Courses!G130&lt;&gt;"",Courses!H130&gt;0,SUM(Courses!N130,Courses!O130)&gt;0),Courses!H130*SUM(Courses!N130,Courses!O130),0)</f>
        <v>0</v>
      </c>
      <c r="G123" s="245">
        <f>IF(AND('Courses Valid'!C135=0,Courses!I130&lt;&gt;"",Courses!J130&gt;0,SUM(Courses!N130,Courses!O130)&gt;0),Courses!J130*SUM(Courses!N130,Courses!O130),0)</f>
        <v>0</v>
      </c>
      <c r="H123" s="1312">
        <f>IF(AND('Courses Valid'!C135=0,Courses!E130&lt;&gt;"",Courses!F130&gt;0,SUM(Courses!P130,Courses!Q130)&gt;0),Courses!F130*SUM(Courses!P130,Courses!Q130),0)</f>
        <v>0</v>
      </c>
      <c r="I123" s="102">
        <f>IF(AND('Courses Valid'!C135=0,Courses!G130&lt;&gt;"",Courses!H130&gt;0,SUM(Courses!P130,Courses!Q130)&gt;0),Courses!H130*SUM(Courses!P130,Courses!Q130),0)</f>
        <v>0</v>
      </c>
      <c r="J123" s="245">
        <f>IF(AND('Courses Valid'!C135=0,Courses!I130&lt;&gt;"",Courses!J130&gt;0,SUM(Courses!P130,Courses!Q130)&gt;0),Courses!J130*SUM(Courses!P130,Courses!Q130),0)</f>
        <v>0</v>
      </c>
      <c r="K123" s="1312">
        <f>IF(AND('Courses Valid'!C135=0,Courses!E130&lt;&gt;"",Courses!F130&gt;0,Courses!R130&gt;0),Courses!F130*Courses!R130,0)</f>
        <v>0</v>
      </c>
      <c r="L123" s="102">
        <f>IF(AND('Courses Valid'!C135=0,Courses!G130&lt;&gt;"",Courses!H130&gt;0,Courses!R130&gt;0),Courses!H130*Courses!R130,0)</f>
        <v>0</v>
      </c>
      <c r="M123" s="245">
        <f>IF(AND('Courses Valid'!C135=0,Courses!I130&lt;&gt;"",Courses!J130&gt;0,Courses!R130&gt;0),Courses!J130*Courses!R130,0)</f>
        <v>0</v>
      </c>
      <c r="N123" s="246">
        <f>IF(AND('Courses Valid'!C135=0,Courses!E130&lt;&gt;"",Courses!F130&gt;0,SUM(Courses!X130,Courses!Y130)&gt;0),Courses!F130*SUM(Courses!X130,Courses!Y130),0)</f>
        <v>0</v>
      </c>
      <c r="O123" s="246">
        <f>IF(AND('Courses Valid'!C135=0,Courses!G130&lt;&gt;"",Courses!H130&gt;0,SUM(Courses!X130,Courses!Y130)&gt;0),Courses!H130*SUM(Courses!X130,Courses!Y130),0)</f>
        <v>0</v>
      </c>
      <c r="P123" s="246">
        <f>IF(AND('Courses Valid'!C135=0,Courses!I130&lt;&gt;"",Courses!J130&gt;0,SUM(Courses!X130,Courses!Y130)&gt;0),Courses!J130*SUM(Courses!X130,Courses!Y130),0)</f>
        <v>0</v>
      </c>
      <c r="Q123" s="1312">
        <f>IF(AND('Courses Valid'!C135=0,Courses!E130&lt;&gt;"",Courses!F130&gt;0,SUM(Courses!Z130,Courses!AA130)&gt;0),Courses!F130*SUM(Courses!Z130,Courses!AA130),0)</f>
        <v>0</v>
      </c>
      <c r="R123" s="102">
        <f>IF(AND('Courses Valid'!C135=0,Courses!G130&lt;&gt;"",Courses!H130&gt;0,SUM(Courses!Z130,Courses!AA130)&gt;0),Courses!H130*SUM(Courses!Z130,Courses!AA130),0)</f>
        <v>0</v>
      </c>
      <c r="S123" s="245">
        <f>IF(AND('Courses Valid'!C135=0,Courses!I130&lt;&gt;"",Courses!J130&gt;0,SUM(Courses!Z130,Courses!AA130)&gt;0),Courses!J130*SUM(Courses!Z130,Courses!AA130),0)</f>
        <v>0</v>
      </c>
      <c r="T123" s="102">
        <f>IF(AND('Courses Valid'!C135=0,Courses!E130&lt;&gt;"",Courses!F130&gt;0,Courses!AB130&gt;0),Courses!F130*Courses!AB130,0)</f>
        <v>0</v>
      </c>
      <c r="U123" s="102">
        <f>IF(AND('Courses Valid'!C135=0,Courses!G130&lt;&gt;"",Courses!H130&gt;0,Courses!AB130&gt;0),Courses!H130*Courses!AB130,0)</f>
        <v>0</v>
      </c>
      <c r="V123" s="247">
        <f>IF(AND('Courses Valid'!C135=0,Courses!I130&lt;&gt;"",Courses!J130&gt;0,Courses!AB130&gt;0),Courses!J130*Courses!AB130,0)</f>
        <v>0</v>
      </c>
      <c r="W123" s="102"/>
    </row>
    <row r="124" spans="2:23" x14ac:dyDescent="0.2">
      <c r="B124" s="714" t="str">
        <f>IF(Courses!B131&lt;&gt;"",CONCATENATE(Courses!E131,"/",Courses!M131,"/",Courses!K131),"")</f>
        <v/>
      </c>
      <c r="C124" s="1322" t="str">
        <f>IF(AND(Courses!B131&lt;&gt;"",Courses!G131&lt;&gt;""),CONCATENATE(Courses!G131,"/",Courses!M131,"/",Courses!K131),"")</f>
        <v/>
      </c>
      <c r="D124" s="715" t="str">
        <f>IF(AND(Courses!B131&lt;&gt;"",Courses!I131&lt;&gt;""),CONCATENATE(Courses!I131,"/",Courses!M131,"/",Courses!K131),"")</f>
        <v/>
      </c>
      <c r="E124" s="1312">
        <f>IF(AND('Courses Valid'!C136=0,Courses!E131&lt;&gt;"",Courses!F131&gt;0,SUM(Courses!N131,Courses!O131)&gt;0),Courses!F131*SUM(Courses!N131,Courses!O131),0)</f>
        <v>0</v>
      </c>
      <c r="F124" s="102">
        <f>IF(AND('Courses Valid'!C136=0,Courses!G131&lt;&gt;"",Courses!H131&gt;0,SUM(Courses!N131,Courses!O131)&gt;0),Courses!H131*SUM(Courses!N131,Courses!O131),0)</f>
        <v>0</v>
      </c>
      <c r="G124" s="245">
        <f>IF(AND('Courses Valid'!C136=0,Courses!I131&lt;&gt;"",Courses!J131&gt;0,SUM(Courses!N131,Courses!O131)&gt;0),Courses!J131*SUM(Courses!N131,Courses!O131),0)</f>
        <v>0</v>
      </c>
      <c r="H124" s="1312">
        <f>IF(AND('Courses Valid'!C136=0,Courses!E131&lt;&gt;"",Courses!F131&gt;0,SUM(Courses!P131,Courses!Q131)&gt;0),Courses!F131*SUM(Courses!P131,Courses!Q131),0)</f>
        <v>0</v>
      </c>
      <c r="I124" s="102">
        <f>IF(AND('Courses Valid'!C136=0,Courses!G131&lt;&gt;"",Courses!H131&gt;0,SUM(Courses!P131,Courses!Q131)&gt;0),Courses!H131*SUM(Courses!P131,Courses!Q131),0)</f>
        <v>0</v>
      </c>
      <c r="J124" s="245">
        <f>IF(AND('Courses Valid'!C136=0,Courses!I131&lt;&gt;"",Courses!J131&gt;0,SUM(Courses!P131,Courses!Q131)&gt;0),Courses!J131*SUM(Courses!P131,Courses!Q131),0)</f>
        <v>0</v>
      </c>
      <c r="K124" s="1312">
        <f>IF(AND('Courses Valid'!C136=0,Courses!E131&lt;&gt;"",Courses!F131&gt;0,Courses!R131&gt;0),Courses!F131*Courses!R131,0)</f>
        <v>0</v>
      </c>
      <c r="L124" s="102">
        <f>IF(AND('Courses Valid'!C136=0,Courses!G131&lt;&gt;"",Courses!H131&gt;0,Courses!R131&gt;0),Courses!H131*Courses!R131,0)</f>
        <v>0</v>
      </c>
      <c r="M124" s="245">
        <f>IF(AND('Courses Valid'!C136=0,Courses!I131&lt;&gt;"",Courses!J131&gt;0,Courses!R131&gt;0),Courses!J131*Courses!R131,0)</f>
        <v>0</v>
      </c>
      <c r="N124" s="246">
        <f>IF(AND('Courses Valid'!C136=0,Courses!E131&lt;&gt;"",Courses!F131&gt;0,SUM(Courses!X131,Courses!Y131)&gt;0),Courses!F131*SUM(Courses!X131,Courses!Y131),0)</f>
        <v>0</v>
      </c>
      <c r="O124" s="246">
        <f>IF(AND('Courses Valid'!C136=0,Courses!G131&lt;&gt;"",Courses!H131&gt;0,SUM(Courses!X131,Courses!Y131)&gt;0),Courses!H131*SUM(Courses!X131,Courses!Y131),0)</f>
        <v>0</v>
      </c>
      <c r="P124" s="246">
        <f>IF(AND('Courses Valid'!C136=0,Courses!I131&lt;&gt;"",Courses!J131&gt;0,SUM(Courses!X131,Courses!Y131)&gt;0),Courses!J131*SUM(Courses!X131,Courses!Y131),0)</f>
        <v>0</v>
      </c>
      <c r="Q124" s="1312">
        <f>IF(AND('Courses Valid'!C136=0,Courses!E131&lt;&gt;"",Courses!F131&gt;0,SUM(Courses!Z131,Courses!AA131)&gt;0),Courses!F131*SUM(Courses!Z131,Courses!AA131),0)</f>
        <v>0</v>
      </c>
      <c r="R124" s="102">
        <f>IF(AND('Courses Valid'!C136=0,Courses!G131&lt;&gt;"",Courses!H131&gt;0,SUM(Courses!Z131,Courses!AA131)&gt;0),Courses!H131*SUM(Courses!Z131,Courses!AA131),0)</f>
        <v>0</v>
      </c>
      <c r="S124" s="245">
        <f>IF(AND('Courses Valid'!C136=0,Courses!I131&lt;&gt;"",Courses!J131&gt;0,SUM(Courses!Z131,Courses!AA131)&gt;0),Courses!J131*SUM(Courses!Z131,Courses!AA131),0)</f>
        <v>0</v>
      </c>
      <c r="T124" s="102">
        <f>IF(AND('Courses Valid'!C136=0,Courses!E131&lt;&gt;"",Courses!F131&gt;0,Courses!AB131&gt;0),Courses!F131*Courses!AB131,0)</f>
        <v>0</v>
      </c>
      <c r="U124" s="102">
        <f>IF(AND('Courses Valid'!C136=0,Courses!G131&lt;&gt;"",Courses!H131&gt;0,Courses!AB131&gt;0),Courses!H131*Courses!AB131,0)</f>
        <v>0</v>
      </c>
      <c r="V124" s="247">
        <f>IF(AND('Courses Valid'!C136=0,Courses!I131&lt;&gt;"",Courses!J131&gt;0,Courses!AB131&gt;0),Courses!J131*Courses!AB131,0)</f>
        <v>0</v>
      </c>
      <c r="W124" s="102"/>
    </row>
    <row r="125" spans="2:23" x14ac:dyDescent="0.2">
      <c r="B125" s="714" t="str">
        <f>IF(Courses!B132&lt;&gt;"",CONCATENATE(Courses!E132,"/",Courses!M132,"/",Courses!K132),"")</f>
        <v/>
      </c>
      <c r="C125" s="1322" t="str">
        <f>IF(AND(Courses!B132&lt;&gt;"",Courses!G132&lt;&gt;""),CONCATENATE(Courses!G132,"/",Courses!M132,"/",Courses!K132),"")</f>
        <v/>
      </c>
      <c r="D125" s="715" t="str">
        <f>IF(AND(Courses!B132&lt;&gt;"",Courses!I132&lt;&gt;""),CONCATENATE(Courses!I132,"/",Courses!M132,"/",Courses!K132),"")</f>
        <v/>
      </c>
      <c r="E125" s="1312">
        <f>IF(AND('Courses Valid'!C137=0,Courses!E132&lt;&gt;"",Courses!F132&gt;0,SUM(Courses!N132,Courses!O132)&gt;0),Courses!F132*SUM(Courses!N132,Courses!O132),0)</f>
        <v>0</v>
      </c>
      <c r="F125" s="102">
        <f>IF(AND('Courses Valid'!C137=0,Courses!G132&lt;&gt;"",Courses!H132&gt;0,SUM(Courses!N132,Courses!O132)&gt;0),Courses!H132*SUM(Courses!N132,Courses!O132),0)</f>
        <v>0</v>
      </c>
      <c r="G125" s="245">
        <f>IF(AND('Courses Valid'!C137=0,Courses!I132&lt;&gt;"",Courses!J132&gt;0,SUM(Courses!N132,Courses!O132)&gt;0),Courses!J132*SUM(Courses!N132,Courses!O132),0)</f>
        <v>0</v>
      </c>
      <c r="H125" s="1312">
        <f>IF(AND('Courses Valid'!C137=0,Courses!E132&lt;&gt;"",Courses!F132&gt;0,SUM(Courses!P132,Courses!Q132)&gt;0),Courses!F132*SUM(Courses!P132,Courses!Q132),0)</f>
        <v>0</v>
      </c>
      <c r="I125" s="102">
        <f>IF(AND('Courses Valid'!C137=0,Courses!G132&lt;&gt;"",Courses!H132&gt;0,SUM(Courses!P132,Courses!Q132)&gt;0),Courses!H132*SUM(Courses!P132,Courses!Q132),0)</f>
        <v>0</v>
      </c>
      <c r="J125" s="245">
        <f>IF(AND('Courses Valid'!C137=0,Courses!I132&lt;&gt;"",Courses!J132&gt;0,SUM(Courses!P132,Courses!Q132)&gt;0),Courses!J132*SUM(Courses!P132,Courses!Q132),0)</f>
        <v>0</v>
      </c>
      <c r="K125" s="1312">
        <f>IF(AND('Courses Valid'!C137=0,Courses!E132&lt;&gt;"",Courses!F132&gt;0,Courses!R132&gt;0),Courses!F132*Courses!R132,0)</f>
        <v>0</v>
      </c>
      <c r="L125" s="102">
        <f>IF(AND('Courses Valid'!C137=0,Courses!G132&lt;&gt;"",Courses!H132&gt;0,Courses!R132&gt;0),Courses!H132*Courses!R132,0)</f>
        <v>0</v>
      </c>
      <c r="M125" s="245">
        <f>IF(AND('Courses Valid'!C137=0,Courses!I132&lt;&gt;"",Courses!J132&gt;0,Courses!R132&gt;0),Courses!J132*Courses!R132,0)</f>
        <v>0</v>
      </c>
      <c r="N125" s="246">
        <f>IF(AND('Courses Valid'!C137=0,Courses!E132&lt;&gt;"",Courses!F132&gt;0,SUM(Courses!X132,Courses!Y132)&gt;0),Courses!F132*SUM(Courses!X132,Courses!Y132),0)</f>
        <v>0</v>
      </c>
      <c r="O125" s="246">
        <f>IF(AND('Courses Valid'!C137=0,Courses!G132&lt;&gt;"",Courses!H132&gt;0,SUM(Courses!X132,Courses!Y132)&gt;0),Courses!H132*SUM(Courses!X132,Courses!Y132),0)</f>
        <v>0</v>
      </c>
      <c r="P125" s="246">
        <f>IF(AND('Courses Valid'!C137=0,Courses!I132&lt;&gt;"",Courses!J132&gt;0,SUM(Courses!X132,Courses!Y132)&gt;0),Courses!J132*SUM(Courses!X132,Courses!Y132),0)</f>
        <v>0</v>
      </c>
      <c r="Q125" s="1312">
        <f>IF(AND('Courses Valid'!C137=0,Courses!E132&lt;&gt;"",Courses!F132&gt;0,SUM(Courses!Z132,Courses!AA132)&gt;0),Courses!F132*SUM(Courses!Z132,Courses!AA132),0)</f>
        <v>0</v>
      </c>
      <c r="R125" s="102">
        <f>IF(AND('Courses Valid'!C137=0,Courses!G132&lt;&gt;"",Courses!H132&gt;0,SUM(Courses!Z132,Courses!AA132)&gt;0),Courses!H132*SUM(Courses!Z132,Courses!AA132),0)</f>
        <v>0</v>
      </c>
      <c r="S125" s="245">
        <f>IF(AND('Courses Valid'!C137=0,Courses!I132&lt;&gt;"",Courses!J132&gt;0,SUM(Courses!Z132,Courses!AA132)&gt;0),Courses!J132*SUM(Courses!Z132,Courses!AA132),0)</f>
        <v>0</v>
      </c>
      <c r="T125" s="102">
        <f>IF(AND('Courses Valid'!C137=0,Courses!E132&lt;&gt;"",Courses!F132&gt;0,Courses!AB132&gt;0),Courses!F132*Courses!AB132,0)</f>
        <v>0</v>
      </c>
      <c r="U125" s="102">
        <f>IF(AND('Courses Valid'!C137=0,Courses!G132&lt;&gt;"",Courses!H132&gt;0,Courses!AB132&gt;0),Courses!H132*Courses!AB132,0)</f>
        <v>0</v>
      </c>
      <c r="V125" s="247">
        <f>IF(AND('Courses Valid'!C137=0,Courses!I132&lt;&gt;"",Courses!J132&gt;0,Courses!AB132&gt;0),Courses!J132*Courses!AB132,0)</f>
        <v>0</v>
      </c>
      <c r="W125" s="102"/>
    </row>
    <row r="126" spans="2:23" x14ac:dyDescent="0.2">
      <c r="B126" s="714" t="str">
        <f>IF(Courses!B133&lt;&gt;"",CONCATENATE(Courses!E133,"/",Courses!M133,"/",Courses!K133),"")</f>
        <v/>
      </c>
      <c r="C126" s="1322" t="str">
        <f>IF(AND(Courses!B133&lt;&gt;"",Courses!G133&lt;&gt;""),CONCATENATE(Courses!G133,"/",Courses!M133,"/",Courses!K133),"")</f>
        <v/>
      </c>
      <c r="D126" s="715" t="str">
        <f>IF(AND(Courses!B133&lt;&gt;"",Courses!I133&lt;&gt;""),CONCATENATE(Courses!I133,"/",Courses!M133,"/",Courses!K133),"")</f>
        <v/>
      </c>
      <c r="E126" s="1312">
        <f>IF(AND('Courses Valid'!C138=0,Courses!E133&lt;&gt;"",Courses!F133&gt;0,SUM(Courses!N133,Courses!O133)&gt;0),Courses!F133*SUM(Courses!N133,Courses!O133),0)</f>
        <v>0</v>
      </c>
      <c r="F126" s="102">
        <f>IF(AND('Courses Valid'!C138=0,Courses!G133&lt;&gt;"",Courses!H133&gt;0,SUM(Courses!N133,Courses!O133)&gt;0),Courses!H133*SUM(Courses!N133,Courses!O133),0)</f>
        <v>0</v>
      </c>
      <c r="G126" s="245">
        <f>IF(AND('Courses Valid'!C138=0,Courses!I133&lt;&gt;"",Courses!J133&gt;0,SUM(Courses!N133,Courses!O133)&gt;0),Courses!J133*SUM(Courses!N133,Courses!O133),0)</f>
        <v>0</v>
      </c>
      <c r="H126" s="1312">
        <f>IF(AND('Courses Valid'!C138=0,Courses!E133&lt;&gt;"",Courses!F133&gt;0,SUM(Courses!P133,Courses!Q133)&gt;0),Courses!F133*SUM(Courses!P133,Courses!Q133),0)</f>
        <v>0</v>
      </c>
      <c r="I126" s="102">
        <f>IF(AND('Courses Valid'!C138=0,Courses!G133&lt;&gt;"",Courses!H133&gt;0,SUM(Courses!P133,Courses!Q133)&gt;0),Courses!H133*SUM(Courses!P133,Courses!Q133),0)</f>
        <v>0</v>
      </c>
      <c r="J126" s="245">
        <f>IF(AND('Courses Valid'!C138=0,Courses!I133&lt;&gt;"",Courses!J133&gt;0,SUM(Courses!P133,Courses!Q133)&gt;0),Courses!J133*SUM(Courses!P133,Courses!Q133),0)</f>
        <v>0</v>
      </c>
      <c r="K126" s="1312">
        <f>IF(AND('Courses Valid'!C138=0,Courses!E133&lt;&gt;"",Courses!F133&gt;0,Courses!R133&gt;0),Courses!F133*Courses!R133,0)</f>
        <v>0</v>
      </c>
      <c r="L126" s="102">
        <f>IF(AND('Courses Valid'!C138=0,Courses!G133&lt;&gt;"",Courses!H133&gt;0,Courses!R133&gt;0),Courses!H133*Courses!R133,0)</f>
        <v>0</v>
      </c>
      <c r="M126" s="245">
        <f>IF(AND('Courses Valid'!C138=0,Courses!I133&lt;&gt;"",Courses!J133&gt;0,Courses!R133&gt;0),Courses!J133*Courses!R133,0)</f>
        <v>0</v>
      </c>
      <c r="N126" s="246">
        <f>IF(AND('Courses Valid'!C138=0,Courses!E133&lt;&gt;"",Courses!F133&gt;0,SUM(Courses!X133,Courses!Y133)&gt;0),Courses!F133*SUM(Courses!X133,Courses!Y133),0)</f>
        <v>0</v>
      </c>
      <c r="O126" s="246">
        <f>IF(AND('Courses Valid'!C138=0,Courses!G133&lt;&gt;"",Courses!H133&gt;0,SUM(Courses!X133,Courses!Y133)&gt;0),Courses!H133*SUM(Courses!X133,Courses!Y133),0)</f>
        <v>0</v>
      </c>
      <c r="P126" s="246">
        <f>IF(AND('Courses Valid'!C138=0,Courses!I133&lt;&gt;"",Courses!J133&gt;0,SUM(Courses!X133,Courses!Y133)&gt;0),Courses!J133*SUM(Courses!X133,Courses!Y133),0)</f>
        <v>0</v>
      </c>
      <c r="Q126" s="1312">
        <f>IF(AND('Courses Valid'!C138=0,Courses!E133&lt;&gt;"",Courses!F133&gt;0,SUM(Courses!Z133,Courses!AA133)&gt;0),Courses!F133*SUM(Courses!Z133,Courses!AA133),0)</f>
        <v>0</v>
      </c>
      <c r="R126" s="102">
        <f>IF(AND('Courses Valid'!C138=0,Courses!G133&lt;&gt;"",Courses!H133&gt;0,SUM(Courses!Z133,Courses!AA133)&gt;0),Courses!H133*SUM(Courses!Z133,Courses!AA133),0)</f>
        <v>0</v>
      </c>
      <c r="S126" s="245">
        <f>IF(AND('Courses Valid'!C138=0,Courses!I133&lt;&gt;"",Courses!J133&gt;0,SUM(Courses!Z133,Courses!AA133)&gt;0),Courses!J133*SUM(Courses!Z133,Courses!AA133),0)</f>
        <v>0</v>
      </c>
      <c r="T126" s="102">
        <f>IF(AND('Courses Valid'!C138=0,Courses!E133&lt;&gt;"",Courses!F133&gt;0,Courses!AB133&gt;0),Courses!F133*Courses!AB133,0)</f>
        <v>0</v>
      </c>
      <c r="U126" s="102">
        <f>IF(AND('Courses Valid'!C138=0,Courses!G133&lt;&gt;"",Courses!H133&gt;0,Courses!AB133&gt;0),Courses!H133*Courses!AB133,0)</f>
        <v>0</v>
      </c>
      <c r="V126" s="247">
        <f>IF(AND('Courses Valid'!C138=0,Courses!I133&lt;&gt;"",Courses!J133&gt;0,Courses!AB133&gt;0),Courses!J133*Courses!AB133,0)</f>
        <v>0</v>
      </c>
      <c r="W126" s="102"/>
    </row>
    <row r="127" spans="2:23" x14ac:dyDescent="0.2">
      <c r="B127" s="714" t="str">
        <f>IF(Courses!B134&lt;&gt;"",CONCATENATE(Courses!E134,"/",Courses!M134,"/",Courses!K134),"")</f>
        <v/>
      </c>
      <c r="C127" s="1322" t="str">
        <f>IF(AND(Courses!B134&lt;&gt;"",Courses!G134&lt;&gt;""),CONCATENATE(Courses!G134,"/",Courses!M134,"/",Courses!K134),"")</f>
        <v/>
      </c>
      <c r="D127" s="715" t="str">
        <f>IF(AND(Courses!B134&lt;&gt;"",Courses!I134&lt;&gt;""),CONCATENATE(Courses!I134,"/",Courses!M134,"/",Courses!K134),"")</f>
        <v/>
      </c>
      <c r="E127" s="1312">
        <f>IF(AND('Courses Valid'!C139=0,Courses!E134&lt;&gt;"",Courses!F134&gt;0,SUM(Courses!N134,Courses!O134)&gt;0),Courses!F134*SUM(Courses!N134,Courses!O134),0)</f>
        <v>0</v>
      </c>
      <c r="F127" s="102">
        <f>IF(AND('Courses Valid'!C139=0,Courses!G134&lt;&gt;"",Courses!H134&gt;0,SUM(Courses!N134,Courses!O134)&gt;0),Courses!H134*SUM(Courses!N134,Courses!O134),0)</f>
        <v>0</v>
      </c>
      <c r="G127" s="245">
        <f>IF(AND('Courses Valid'!C139=0,Courses!I134&lt;&gt;"",Courses!J134&gt;0,SUM(Courses!N134,Courses!O134)&gt;0),Courses!J134*SUM(Courses!N134,Courses!O134),0)</f>
        <v>0</v>
      </c>
      <c r="H127" s="1312">
        <f>IF(AND('Courses Valid'!C139=0,Courses!E134&lt;&gt;"",Courses!F134&gt;0,SUM(Courses!P134,Courses!Q134)&gt;0),Courses!F134*SUM(Courses!P134,Courses!Q134),0)</f>
        <v>0</v>
      </c>
      <c r="I127" s="102">
        <f>IF(AND('Courses Valid'!C139=0,Courses!G134&lt;&gt;"",Courses!H134&gt;0,SUM(Courses!P134,Courses!Q134)&gt;0),Courses!H134*SUM(Courses!P134,Courses!Q134),0)</f>
        <v>0</v>
      </c>
      <c r="J127" s="245">
        <f>IF(AND('Courses Valid'!C139=0,Courses!I134&lt;&gt;"",Courses!J134&gt;0,SUM(Courses!P134,Courses!Q134)&gt;0),Courses!J134*SUM(Courses!P134,Courses!Q134),0)</f>
        <v>0</v>
      </c>
      <c r="K127" s="1312">
        <f>IF(AND('Courses Valid'!C139=0,Courses!E134&lt;&gt;"",Courses!F134&gt;0,Courses!R134&gt;0),Courses!F134*Courses!R134,0)</f>
        <v>0</v>
      </c>
      <c r="L127" s="102">
        <f>IF(AND('Courses Valid'!C139=0,Courses!G134&lt;&gt;"",Courses!H134&gt;0,Courses!R134&gt;0),Courses!H134*Courses!R134,0)</f>
        <v>0</v>
      </c>
      <c r="M127" s="245">
        <f>IF(AND('Courses Valid'!C139=0,Courses!I134&lt;&gt;"",Courses!J134&gt;0,Courses!R134&gt;0),Courses!J134*Courses!R134,0)</f>
        <v>0</v>
      </c>
      <c r="N127" s="246">
        <f>IF(AND('Courses Valid'!C139=0,Courses!E134&lt;&gt;"",Courses!F134&gt;0,SUM(Courses!X134,Courses!Y134)&gt;0),Courses!F134*SUM(Courses!X134,Courses!Y134),0)</f>
        <v>0</v>
      </c>
      <c r="O127" s="246">
        <f>IF(AND('Courses Valid'!C139=0,Courses!G134&lt;&gt;"",Courses!H134&gt;0,SUM(Courses!X134,Courses!Y134)&gt;0),Courses!H134*SUM(Courses!X134,Courses!Y134),0)</f>
        <v>0</v>
      </c>
      <c r="P127" s="246">
        <f>IF(AND('Courses Valid'!C139=0,Courses!I134&lt;&gt;"",Courses!J134&gt;0,SUM(Courses!X134,Courses!Y134)&gt;0),Courses!J134*SUM(Courses!X134,Courses!Y134),0)</f>
        <v>0</v>
      </c>
      <c r="Q127" s="1312">
        <f>IF(AND('Courses Valid'!C139=0,Courses!E134&lt;&gt;"",Courses!F134&gt;0,SUM(Courses!Z134,Courses!AA134)&gt;0),Courses!F134*SUM(Courses!Z134,Courses!AA134),0)</f>
        <v>0</v>
      </c>
      <c r="R127" s="102">
        <f>IF(AND('Courses Valid'!C139=0,Courses!G134&lt;&gt;"",Courses!H134&gt;0,SUM(Courses!Z134,Courses!AA134)&gt;0),Courses!H134*SUM(Courses!Z134,Courses!AA134),0)</f>
        <v>0</v>
      </c>
      <c r="S127" s="245">
        <f>IF(AND('Courses Valid'!C139=0,Courses!I134&lt;&gt;"",Courses!J134&gt;0,SUM(Courses!Z134,Courses!AA134)&gt;0),Courses!J134*SUM(Courses!Z134,Courses!AA134),0)</f>
        <v>0</v>
      </c>
      <c r="T127" s="102">
        <f>IF(AND('Courses Valid'!C139=0,Courses!E134&lt;&gt;"",Courses!F134&gt;0,Courses!AB134&gt;0),Courses!F134*Courses!AB134,0)</f>
        <v>0</v>
      </c>
      <c r="U127" s="102">
        <f>IF(AND('Courses Valid'!C139=0,Courses!G134&lt;&gt;"",Courses!H134&gt;0,Courses!AB134&gt;0),Courses!H134*Courses!AB134,0)</f>
        <v>0</v>
      </c>
      <c r="V127" s="247">
        <f>IF(AND('Courses Valid'!C139=0,Courses!I134&lt;&gt;"",Courses!J134&gt;0,Courses!AB134&gt;0),Courses!J134*Courses!AB134,0)</f>
        <v>0</v>
      </c>
      <c r="W127" s="102"/>
    </row>
    <row r="128" spans="2:23" x14ac:dyDescent="0.2">
      <c r="B128" s="714" t="str">
        <f>IF(Courses!B135&lt;&gt;"",CONCATENATE(Courses!E135,"/",Courses!M135,"/",Courses!K135),"")</f>
        <v/>
      </c>
      <c r="C128" s="1322" t="str">
        <f>IF(AND(Courses!B135&lt;&gt;"",Courses!G135&lt;&gt;""),CONCATENATE(Courses!G135,"/",Courses!M135,"/",Courses!K135),"")</f>
        <v/>
      </c>
      <c r="D128" s="715" t="str">
        <f>IF(AND(Courses!B135&lt;&gt;"",Courses!I135&lt;&gt;""),CONCATENATE(Courses!I135,"/",Courses!M135,"/",Courses!K135),"")</f>
        <v/>
      </c>
      <c r="E128" s="1312">
        <f>IF(AND('Courses Valid'!C140=0,Courses!E135&lt;&gt;"",Courses!F135&gt;0,SUM(Courses!N135,Courses!O135)&gt;0),Courses!F135*SUM(Courses!N135,Courses!O135),0)</f>
        <v>0</v>
      </c>
      <c r="F128" s="102">
        <f>IF(AND('Courses Valid'!C140=0,Courses!G135&lt;&gt;"",Courses!H135&gt;0,SUM(Courses!N135,Courses!O135)&gt;0),Courses!H135*SUM(Courses!N135,Courses!O135),0)</f>
        <v>0</v>
      </c>
      <c r="G128" s="245">
        <f>IF(AND('Courses Valid'!C140=0,Courses!I135&lt;&gt;"",Courses!J135&gt;0,SUM(Courses!N135,Courses!O135)&gt;0),Courses!J135*SUM(Courses!N135,Courses!O135),0)</f>
        <v>0</v>
      </c>
      <c r="H128" s="1312">
        <f>IF(AND('Courses Valid'!C140=0,Courses!E135&lt;&gt;"",Courses!F135&gt;0,SUM(Courses!P135,Courses!Q135)&gt;0),Courses!F135*SUM(Courses!P135,Courses!Q135),0)</f>
        <v>0</v>
      </c>
      <c r="I128" s="102">
        <f>IF(AND('Courses Valid'!C140=0,Courses!G135&lt;&gt;"",Courses!H135&gt;0,SUM(Courses!P135,Courses!Q135)&gt;0),Courses!H135*SUM(Courses!P135,Courses!Q135),0)</f>
        <v>0</v>
      </c>
      <c r="J128" s="245">
        <f>IF(AND('Courses Valid'!C140=0,Courses!I135&lt;&gt;"",Courses!J135&gt;0,SUM(Courses!P135,Courses!Q135)&gt;0),Courses!J135*SUM(Courses!P135,Courses!Q135),0)</f>
        <v>0</v>
      </c>
      <c r="K128" s="1312">
        <f>IF(AND('Courses Valid'!C140=0,Courses!E135&lt;&gt;"",Courses!F135&gt;0,Courses!R135&gt;0),Courses!F135*Courses!R135,0)</f>
        <v>0</v>
      </c>
      <c r="L128" s="102">
        <f>IF(AND('Courses Valid'!C140=0,Courses!G135&lt;&gt;"",Courses!H135&gt;0,Courses!R135&gt;0),Courses!H135*Courses!R135,0)</f>
        <v>0</v>
      </c>
      <c r="M128" s="245">
        <f>IF(AND('Courses Valid'!C140=0,Courses!I135&lt;&gt;"",Courses!J135&gt;0,Courses!R135&gt;0),Courses!J135*Courses!R135,0)</f>
        <v>0</v>
      </c>
      <c r="N128" s="246">
        <f>IF(AND('Courses Valid'!C140=0,Courses!E135&lt;&gt;"",Courses!F135&gt;0,SUM(Courses!X135,Courses!Y135)&gt;0),Courses!F135*SUM(Courses!X135,Courses!Y135),0)</f>
        <v>0</v>
      </c>
      <c r="O128" s="246">
        <f>IF(AND('Courses Valid'!C140=0,Courses!G135&lt;&gt;"",Courses!H135&gt;0,SUM(Courses!X135,Courses!Y135)&gt;0),Courses!H135*SUM(Courses!X135,Courses!Y135),0)</f>
        <v>0</v>
      </c>
      <c r="P128" s="246">
        <f>IF(AND('Courses Valid'!C140=0,Courses!I135&lt;&gt;"",Courses!J135&gt;0,SUM(Courses!X135,Courses!Y135)&gt;0),Courses!J135*SUM(Courses!X135,Courses!Y135),0)</f>
        <v>0</v>
      </c>
      <c r="Q128" s="1312">
        <f>IF(AND('Courses Valid'!C140=0,Courses!E135&lt;&gt;"",Courses!F135&gt;0,SUM(Courses!Z135,Courses!AA135)&gt;0),Courses!F135*SUM(Courses!Z135,Courses!AA135),0)</f>
        <v>0</v>
      </c>
      <c r="R128" s="102">
        <f>IF(AND('Courses Valid'!C140=0,Courses!G135&lt;&gt;"",Courses!H135&gt;0,SUM(Courses!Z135,Courses!AA135)&gt;0),Courses!H135*SUM(Courses!Z135,Courses!AA135),0)</f>
        <v>0</v>
      </c>
      <c r="S128" s="245">
        <f>IF(AND('Courses Valid'!C140=0,Courses!I135&lt;&gt;"",Courses!J135&gt;0,SUM(Courses!Z135,Courses!AA135)&gt;0),Courses!J135*SUM(Courses!Z135,Courses!AA135),0)</f>
        <v>0</v>
      </c>
      <c r="T128" s="102">
        <f>IF(AND('Courses Valid'!C140=0,Courses!E135&lt;&gt;"",Courses!F135&gt;0,Courses!AB135&gt;0),Courses!F135*Courses!AB135,0)</f>
        <v>0</v>
      </c>
      <c r="U128" s="102">
        <f>IF(AND('Courses Valid'!C140=0,Courses!G135&lt;&gt;"",Courses!H135&gt;0,Courses!AB135&gt;0),Courses!H135*Courses!AB135,0)</f>
        <v>0</v>
      </c>
      <c r="V128" s="247">
        <f>IF(AND('Courses Valid'!C140=0,Courses!I135&lt;&gt;"",Courses!J135&gt;0,Courses!AB135&gt;0),Courses!J135*Courses!AB135,0)</f>
        <v>0</v>
      </c>
      <c r="W128" s="102"/>
    </row>
    <row r="129" spans="2:23" x14ac:dyDescent="0.2">
      <c r="B129" s="714" t="str">
        <f>IF(Courses!B136&lt;&gt;"",CONCATENATE(Courses!E136,"/",Courses!M136,"/",Courses!K136),"")</f>
        <v/>
      </c>
      <c r="C129" s="1322" t="str">
        <f>IF(AND(Courses!B136&lt;&gt;"",Courses!G136&lt;&gt;""),CONCATENATE(Courses!G136,"/",Courses!M136,"/",Courses!K136),"")</f>
        <v/>
      </c>
      <c r="D129" s="715" t="str">
        <f>IF(AND(Courses!B136&lt;&gt;"",Courses!I136&lt;&gt;""),CONCATENATE(Courses!I136,"/",Courses!M136,"/",Courses!K136),"")</f>
        <v/>
      </c>
      <c r="E129" s="1312">
        <f>IF(AND('Courses Valid'!C141=0,Courses!E136&lt;&gt;"",Courses!F136&gt;0,SUM(Courses!N136,Courses!O136)&gt;0),Courses!F136*SUM(Courses!N136,Courses!O136),0)</f>
        <v>0</v>
      </c>
      <c r="F129" s="102">
        <f>IF(AND('Courses Valid'!C141=0,Courses!G136&lt;&gt;"",Courses!H136&gt;0,SUM(Courses!N136,Courses!O136)&gt;0),Courses!H136*SUM(Courses!N136,Courses!O136),0)</f>
        <v>0</v>
      </c>
      <c r="G129" s="245">
        <f>IF(AND('Courses Valid'!C141=0,Courses!I136&lt;&gt;"",Courses!J136&gt;0,SUM(Courses!N136,Courses!O136)&gt;0),Courses!J136*SUM(Courses!N136,Courses!O136),0)</f>
        <v>0</v>
      </c>
      <c r="H129" s="1312">
        <f>IF(AND('Courses Valid'!C141=0,Courses!E136&lt;&gt;"",Courses!F136&gt;0,SUM(Courses!P136,Courses!Q136)&gt;0),Courses!F136*SUM(Courses!P136,Courses!Q136),0)</f>
        <v>0</v>
      </c>
      <c r="I129" s="102">
        <f>IF(AND('Courses Valid'!C141=0,Courses!G136&lt;&gt;"",Courses!H136&gt;0,SUM(Courses!P136,Courses!Q136)&gt;0),Courses!H136*SUM(Courses!P136,Courses!Q136),0)</f>
        <v>0</v>
      </c>
      <c r="J129" s="245">
        <f>IF(AND('Courses Valid'!C141=0,Courses!I136&lt;&gt;"",Courses!J136&gt;0,SUM(Courses!P136,Courses!Q136)&gt;0),Courses!J136*SUM(Courses!P136,Courses!Q136),0)</f>
        <v>0</v>
      </c>
      <c r="K129" s="1312">
        <f>IF(AND('Courses Valid'!C141=0,Courses!E136&lt;&gt;"",Courses!F136&gt;0,Courses!R136&gt;0),Courses!F136*Courses!R136,0)</f>
        <v>0</v>
      </c>
      <c r="L129" s="102">
        <f>IF(AND('Courses Valid'!C141=0,Courses!G136&lt;&gt;"",Courses!H136&gt;0,Courses!R136&gt;0),Courses!H136*Courses!R136,0)</f>
        <v>0</v>
      </c>
      <c r="M129" s="245">
        <f>IF(AND('Courses Valid'!C141=0,Courses!I136&lt;&gt;"",Courses!J136&gt;0,Courses!R136&gt;0),Courses!J136*Courses!R136,0)</f>
        <v>0</v>
      </c>
      <c r="N129" s="246">
        <f>IF(AND('Courses Valid'!C141=0,Courses!E136&lt;&gt;"",Courses!F136&gt;0,SUM(Courses!X136,Courses!Y136)&gt;0),Courses!F136*SUM(Courses!X136,Courses!Y136),0)</f>
        <v>0</v>
      </c>
      <c r="O129" s="246">
        <f>IF(AND('Courses Valid'!C141=0,Courses!G136&lt;&gt;"",Courses!H136&gt;0,SUM(Courses!X136,Courses!Y136)&gt;0),Courses!H136*SUM(Courses!X136,Courses!Y136),0)</f>
        <v>0</v>
      </c>
      <c r="P129" s="246">
        <f>IF(AND('Courses Valid'!C141=0,Courses!I136&lt;&gt;"",Courses!J136&gt;0,SUM(Courses!X136,Courses!Y136)&gt;0),Courses!J136*SUM(Courses!X136,Courses!Y136),0)</f>
        <v>0</v>
      </c>
      <c r="Q129" s="1312">
        <f>IF(AND('Courses Valid'!C141=0,Courses!E136&lt;&gt;"",Courses!F136&gt;0,SUM(Courses!Z136,Courses!AA136)&gt;0),Courses!F136*SUM(Courses!Z136,Courses!AA136),0)</f>
        <v>0</v>
      </c>
      <c r="R129" s="102">
        <f>IF(AND('Courses Valid'!C141=0,Courses!G136&lt;&gt;"",Courses!H136&gt;0,SUM(Courses!Z136,Courses!AA136)&gt;0),Courses!H136*SUM(Courses!Z136,Courses!AA136),0)</f>
        <v>0</v>
      </c>
      <c r="S129" s="245">
        <f>IF(AND('Courses Valid'!C141=0,Courses!I136&lt;&gt;"",Courses!J136&gt;0,SUM(Courses!Z136,Courses!AA136)&gt;0),Courses!J136*SUM(Courses!Z136,Courses!AA136),0)</f>
        <v>0</v>
      </c>
      <c r="T129" s="102">
        <f>IF(AND('Courses Valid'!C141=0,Courses!E136&lt;&gt;"",Courses!F136&gt;0,Courses!AB136&gt;0),Courses!F136*Courses!AB136,0)</f>
        <v>0</v>
      </c>
      <c r="U129" s="102">
        <f>IF(AND('Courses Valid'!C141=0,Courses!G136&lt;&gt;"",Courses!H136&gt;0,Courses!AB136&gt;0),Courses!H136*Courses!AB136,0)</f>
        <v>0</v>
      </c>
      <c r="V129" s="247">
        <f>IF(AND('Courses Valid'!C141=0,Courses!I136&lt;&gt;"",Courses!J136&gt;0,Courses!AB136&gt;0),Courses!J136*Courses!AB136,0)</f>
        <v>0</v>
      </c>
      <c r="W129" s="102"/>
    </row>
    <row r="130" spans="2:23" x14ac:dyDescent="0.2">
      <c r="B130" s="714" t="str">
        <f>IF(Courses!B137&lt;&gt;"",CONCATENATE(Courses!E137,"/",Courses!M137,"/",Courses!K137),"")</f>
        <v/>
      </c>
      <c r="C130" s="1322" t="str">
        <f>IF(AND(Courses!B137&lt;&gt;"",Courses!G137&lt;&gt;""),CONCATENATE(Courses!G137,"/",Courses!M137,"/",Courses!K137),"")</f>
        <v/>
      </c>
      <c r="D130" s="715" t="str">
        <f>IF(AND(Courses!B137&lt;&gt;"",Courses!I137&lt;&gt;""),CONCATENATE(Courses!I137,"/",Courses!M137,"/",Courses!K137),"")</f>
        <v/>
      </c>
      <c r="E130" s="1312">
        <f>IF(AND('Courses Valid'!C142=0,Courses!E137&lt;&gt;"",Courses!F137&gt;0,SUM(Courses!N137,Courses!O137)&gt;0),Courses!F137*SUM(Courses!N137,Courses!O137),0)</f>
        <v>0</v>
      </c>
      <c r="F130" s="102">
        <f>IF(AND('Courses Valid'!C142=0,Courses!G137&lt;&gt;"",Courses!H137&gt;0,SUM(Courses!N137,Courses!O137)&gt;0),Courses!H137*SUM(Courses!N137,Courses!O137),0)</f>
        <v>0</v>
      </c>
      <c r="G130" s="245">
        <f>IF(AND('Courses Valid'!C142=0,Courses!I137&lt;&gt;"",Courses!J137&gt;0,SUM(Courses!N137,Courses!O137)&gt;0),Courses!J137*SUM(Courses!N137,Courses!O137),0)</f>
        <v>0</v>
      </c>
      <c r="H130" s="1312">
        <f>IF(AND('Courses Valid'!C142=0,Courses!E137&lt;&gt;"",Courses!F137&gt;0,SUM(Courses!P137,Courses!Q137)&gt;0),Courses!F137*SUM(Courses!P137,Courses!Q137),0)</f>
        <v>0</v>
      </c>
      <c r="I130" s="102">
        <f>IF(AND('Courses Valid'!C142=0,Courses!G137&lt;&gt;"",Courses!H137&gt;0,SUM(Courses!P137,Courses!Q137)&gt;0),Courses!H137*SUM(Courses!P137,Courses!Q137),0)</f>
        <v>0</v>
      </c>
      <c r="J130" s="245">
        <f>IF(AND('Courses Valid'!C142=0,Courses!I137&lt;&gt;"",Courses!J137&gt;0,SUM(Courses!P137,Courses!Q137)&gt;0),Courses!J137*SUM(Courses!P137,Courses!Q137),0)</f>
        <v>0</v>
      </c>
      <c r="K130" s="1312">
        <f>IF(AND('Courses Valid'!C142=0,Courses!E137&lt;&gt;"",Courses!F137&gt;0,Courses!R137&gt;0),Courses!F137*Courses!R137,0)</f>
        <v>0</v>
      </c>
      <c r="L130" s="102">
        <f>IF(AND('Courses Valid'!C142=0,Courses!G137&lt;&gt;"",Courses!H137&gt;0,Courses!R137&gt;0),Courses!H137*Courses!R137,0)</f>
        <v>0</v>
      </c>
      <c r="M130" s="245">
        <f>IF(AND('Courses Valid'!C142=0,Courses!I137&lt;&gt;"",Courses!J137&gt;0,Courses!R137&gt;0),Courses!J137*Courses!R137,0)</f>
        <v>0</v>
      </c>
      <c r="N130" s="246">
        <f>IF(AND('Courses Valid'!C142=0,Courses!E137&lt;&gt;"",Courses!F137&gt;0,SUM(Courses!X137,Courses!Y137)&gt;0),Courses!F137*SUM(Courses!X137,Courses!Y137),0)</f>
        <v>0</v>
      </c>
      <c r="O130" s="246">
        <f>IF(AND('Courses Valid'!C142=0,Courses!G137&lt;&gt;"",Courses!H137&gt;0,SUM(Courses!X137,Courses!Y137)&gt;0),Courses!H137*SUM(Courses!X137,Courses!Y137),0)</f>
        <v>0</v>
      </c>
      <c r="P130" s="246">
        <f>IF(AND('Courses Valid'!C142=0,Courses!I137&lt;&gt;"",Courses!J137&gt;0,SUM(Courses!X137,Courses!Y137)&gt;0),Courses!J137*SUM(Courses!X137,Courses!Y137),0)</f>
        <v>0</v>
      </c>
      <c r="Q130" s="1312">
        <f>IF(AND('Courses Valid'!C142=0,Courses!E137&lt;&gt;"",Courses!F137&gt;0,SUM(Courses!Z137,Courses!AA137)&gt;0),Courses!F137*SUM(Courses!Z137,Courses!AA137),0)</f>
        <v>0</v>
      </c>
      <c r="R130" s="102">
        <f>IF(AND('Courses Valid'!C142=0,Courses!G137&lt;&gt;"",Courses!H137&gt;0,SUM(Courses!Z137,Courses!AA137)&gt;0),Courses!H137*SUM(Courses!Z137,Courses!AA137),0)</f>
        <v>0</v>
      </c>
      <c r="S130" s="245">
        <f>IF(AND('Courses Valid'!C142=0,Courses!I137&lt;&gt;"",Courses!J137&gt;0,SUM(Courses!Z137,Courses!AA137)&gt;0),Courses!J137*SUM(Courses!Z137,Courses!AA137),0)</f>
        <v>0</v>
      </c>
      <c r="T130" s="102">
        <f>IF(AND('Courses Valid'!C142=0,Courses!E137&lt;&gt;"",Courses!F137&gt;0,Courses!AB137&gt;0),Courses!F137*Courses!AB137,0)</f>
        <v>0</v>
      </c>
      <c r="U130" s="102">
        <f>IF(AND('Courses Valid'!C142=0,Courses!G137&lt;&gt;"",Courses!H137&gt;0,Courses!AB137&gt;0),Courses!H137*Courses!AB137,0)</f>
        <v>0</v>
      </c>
      <c r="V130" s="247">
        <f>IF(AND('Courses Valid'!C142=0,Courses!I137&lt;&gt;"",Courses!J137&gt;0,Courses!AB137&gt;0),Courses!J137*Courses!AB137,0)</f>
        <v>0</v>
      </c>
      <c r="W130" s="102"/>
    </row>
    <row r="131" spans="2:23" x14ac:dyDescent="0.2">
      <c r="B131" s="714" t="str">
        <f>IF(Courses!B138&lt;&gt;"",CONCATENATE(Courses!E138,"/",Courses!M138,"/",Courses!K138),"")</f>
        <v/>
      </c>
      <c r="C131" s="1322" t="str">
        <f>IF(AND(Courses!B138&lt;&gt;"",Courses!G138&lt;&gt;""),CONCATENATE(Courses!G138,"/",Courses!M138,"/",Courses!K138),"")</f>
        <v/>
      </c>
      <c r="D131" s="715" t="str">
        <f>IF(AND(Courses!B138&lt;&gt;"",Courses!I138&lt;&gt;""),CONCATENATE(Courses!I138,"/",Courses!M138,"/",Courses!K138),"")</f>
        <v/>
      </c>
      <c r="E131" s="1312">
        <f>IF(AND('Courses Valid'!C143=0,Courses!E138&lt;&gt;"",Courses!F138&gt;0,SUM(Courses!N138,Courses!O138)&gt;0),Courses!F138*SUM(Courses!N138,Courses!O138),0)</f>
        <v>0</v>
      </c>
      <c r="F131" s="102">
        <f>IF(AND('Courses Valid'!C143=0,Courses!G138&lt;&gt;"",Courses!H138&gt;0,SUM(Courses!N138,Courses!O138)&gt;0),Courses!H138*SUM(Courses!N138,Courses!O138),0)</f>
        <v>0</v>
      </c>
      <c r="G131" s="245">
        <f>IF(AND('Courses Valid'!C143=0,Courses!I138&lt;&gt;"",Courses!J138&gt;0,SUM(Courses!N138,Courses!O138)&gt;0),Courses!J138*SUM(Courses!N138,Courses!O138),0)</f>
        <v>0</v>
      </c>
      <c r="H131" s="1312">
        <f>IF(AND('Courses Valid'!C143=0,Courses!E138&lt;&gt;"",Courses!F138&gt;0,SUM(Courses!P138,Courses!Q138)&gt;0),Courses!F138*SUM(Courses!P138,Courses!Q138),0)</f>
        <v>0</v>
      </c>
      <c r="I131" s="102">
        <f>IF(AND('Courses Valid'!C143=0,Courses!G138&lt;&gt;"",Courses!H138&gt;0,SUM(Courses!P138,Courses!Q138)&gt;0),Courses!H138*SUM(Courses!P138,Courses!Q138),0)</f>
        <v>0</v>
      </c>
      <c r="J131" s="245">
        <f>IF(AND('Courses Valid'!C143=0,Courses!I138&lt;&gt;"",Courses!J138&gt;0,SUM(Courses!P138,Courses!Q138)&gt;0),Courses!J138*SUM(Courses!P138,Courses!Q138),0)</f>
        <v>0</v>
      </c>
      <c r="K131" s="1312">
        <f>IF(AND('Courses Valid'!C143=0,Courses!E138&lt;&gt;"",Courses!F138&gt;0,Courses!R138&gt;0),Courses!F138*Courses!R138,0)</f>
        <v>0</v>
      </c>
      <c r="L131" s="102">
        <f>IF(AND('Courses Valid'!C143=0,Courses!G138&lt;&gt;"",Courses!H138&gt;0,Courses!R138&gt;0),Courses!H138*Courses!R138,0)</f>
        <v>0</v>
      </c>
      <c r="M131" s="245">
        <f>IF(AND('Courses Valid'!C143=0,Courses!I138&lt;&gt;"",Courses!J138&gt;0,Courses!R138&gt;0),Courses!J138*Courses!R138,0)</f>
        <v>0</v>
      </c>
      <c r="N131" s="246">
        <f>IF(AND('Courses Valid'!C143=0,Courses!E138&lt;&gt;"",Courses!F138&gt;0,SUM(Courses!X138,Courses!Y138)&gt;0),Courses!F138*SUM(Courses!X138,Courses!Y138),0)</f>
        <v>0</v>
      </c>
      <c r="O131" s="246">
        <f>IF(AND('Courses Valid'!C143=0,Courses!G138&lt;&gt;"",Courses!H138&gt;0,SUM(Courses!X138,Courses!Y138)&gt;0),Courses!H138*SUM(Courses!X138,Courses!Y138),0)</f>
        <v>0</v>
      </c>
      <c r="P131" s="246">
        <f>IF(AND('Courses Valid'!C143=0,Courses!I138&lt;&gt;"",Courses!J138&gt;0,SUM(Courses!X138,Courses!Y138)&gt;0),Courses!J138*SUM(Courses!X138,Courses!Y138),0)</f>
        <v>0</v>
      </c>
      <c r="Q131" s="1312">
        <f>IF(AND('Courses Valid'!C143=0,Courses!E138&lt;&gt;"",Courses!F138&gt;0,SUM(Courses!Z138,Courses!AA138)&gt;0),Courses!F138*SUM(Courses!Z138,Courses!AA138),0)</f>
        <v>0</v>
      </c>
      <c r="R131" s="102">
        <f>IF(AND('Courses Valid'!C143=0,Courses!G138&lt;&gt;"",Courses!H138&gt;0,SUM(Courses!Z138,Courses!AA138)&gt;0),Courses!H138*SUM(Courses!Z138,Courses!AA138),0)</f>
        <v>0</v>
      </c>
      <c r="S131" s="245">
        <f>IF(AND('Courses Valid'!C143=0,Courses!I138&lt;&gt;"",Courses!J138&gt;0,SUM(Courses!Z138,Courses!AA138)&gt;0),Courses!J138*SUM(Courses!Z138,Courses!AA138),0)</f>
        <v>0</v>
      </c>
      <c r="T131" s="102">
        <f>IF(AND('Courses Valid'!C143=0,Courses!E138&lt;&gt;"",Courses!F138&gt;0,Courses!AB138&gt;0),Courses!F138*Courses!AB138,0)</f>
        <v>0</v>
      </c>
      <c r="U131" s="102">
        <f>IF(AND('Courses Valid'!C143=0,Courses!G138&lt;&gt;"",Courses!H138&gt;0,Courses!AB138&gt;0),Courses!H138*Courses!AB138,0)</f>
        <v>0</v>
      </c>
      <c r="V131" s="247">
        <f>IF(AND('Courses Valid'!C143=0,Courses!I138&lt;&gt;"",Courses!J138&gt;0,Courses!AB138&gt;0),Courses!J138*Courses!AB138,0)</f>
        <v>0</v>
      </c>
      <c r="W131" s="102"/>
    </row>
    <row r="132" spans="2:23" x14ac:dyDescent="0.2">
      <c r="B132" s="714" t="str">
        <f>IF(Courses!B139&lt;&gt;"",CONCATENATE(Courses!E139,"/",Courses!M139,"/",Courses!K139),"")</f>
        <v/>
      </c>
      <c r="C132" s="1322" t="str">
        <f>IF(AND(Courses!B139&lt;&gt;"",Courses!G139&lt;&gt;""),CONCATENATE(Courses!G139,"/",Courses!M139,"/",Courses!K139),"")</f>
        <v/>
      </c>
      <c r="D132" s="715" t="str">
        <f>IF(AND(Courses!B139&lt;&gt;"",Courses!I139&lt;&gt;""),CONCATENATE(Courses!I139,"/",Courses!M139,"/",Courses!K139),"")</f>
        <v/>
      </c>
      <c r="E132" s="1312">
        <f>IF(AND('Courses Valid'!C144=0,Courses!E139&lt;&gt;"",Courses!F139&gt;0,SUM(Courses!N139,Courses!O139)&gt;0),Courses!F139*SUM(Courses!N139,Courses!O139),0)</f>
        <v>0</v>
      </c>
      <c r="F132" s="102">
        <f>IF(AND('Courses Valid'!C144=0,Courses!G139&lt;&gt;"",Courses!H139&gt;0,SUM(Courses!N139,Courses!O139)&gt;0),Courses!H139*SUM(Courses!N139,Courses!O139),0)</f>
        <v>0</v>
      </c>
      <c r="G132" s="245">
        <f>IF(AND('Courses Valid'!C144=0,Courses!I139&lt;&gt;"",Courses!J139&gt;0,SUM(Courses!N139,Courses!O139)&gt;0),Courses!J139*SUM(Courses!N139,Courses!O139),0)</f>
        <v>0</v>
      </c>
      <c r="H132" s="1312">
        <f>IF(AND('Courses Valid'!C144=0,Courses!E139&lt;&gt;"",Courses!F139&gt;0,SUM(Courses!P139,Courses!Q139)&gt;0),Courses!F139*SUM(Courses!P139,Courses!Q139),0)</f>
        <v>0</v>
      </c>
      <c r="I132" s="102">
        <f>IF(AND('Courses Valid'!C144=0,Courses!G139&lt;&gt;"",Courses!H139&gt;0,SUM(Courses!P139,Courses!Q139)&gt;0),Courses!H139*SUM(Courses!P139,Courses!Q139),0)</f>
        <v>0</v>
      </c>
      <c r="J132" s="245">
        <f>IF(AND('Courses Valid'!C144=0,Courses!I139&lt;&gt;"",Courses!J139&gt;0,SUM(Courses!P139,Courses!Q139)&gt;0),Courses!J139*SUM(Courses!P139,Courses!Q139),0)</f>
        <v>0</v>
      </c>
      <c r="K132" s="1312">
        <f>IF(AND('Courses Valid'!C144=0,Courses!E139&lt;&gt;"",Courses!F139&gt;0,Courses!R139&gt;0),Courses!F139*Courses!R139,0)</f>
        <v>0</v>
      </c>
      <c r="L132" s="102">
        <f>IF(AND('Courses Valid'!C144=0,Courses!G139&lt;&gt;"",Courses!H139&gt;0,Courses!R139&gt;0),Courses!H139*Courses!R139,0)</f>
        <v>0</v>
      </c>
      <c r="M132" s="245">
        <f>IF(AND('Courses Valid'!C144=0,Courses!I139&lt;&gt;"",Courses!J139&gt;0,Courses!R139&gt;0),Courses!J139*Courses!R139,0)</f>
        <v>0</v>
      </c>
      <c r="N132" s="246">
        <f>IF(AND('Courses Valid'!C144=0,Courses!E139&lt;&gt;"",Courses!F139&gt;0,SUM(Courses!X139,Courses!Y139)&gt;0),Courses!F139*SUM(Courses!X139,Courses!Y139),0)</f>
        <v>0</v>
      </c>
      <c r="O132" s="246">
        <f>IF(AND('Courses Valid'!C144=0,Courses!G139&lt;&gt;"",Courses!H139&gt;0,SUM(Courses!X139,Courses!Y139)&gt;0),Courses!H139*SUM(Courses!X139,Courses!Y139),0)</f>
        <v>0</v>
      </c>
      <c r="P132" s="246">
        <f>IF(AND('Courses Valid'!C144=0,Courses!I139&lt;&gt;"",Courses!J139&gt;0,SUM(Courses!X139,Courses!Y139)&gt;0),Courses!J139*SUM(Courses!X139,Courses!Y139),0)</f>
        <v>0</v>
      </c>
      <c r="Q132" s="1312">
        <f>IF(AND('Courses Valid'!C144=0,Courses!E139&lt;&gt;"",Courses!F139&gt;0,SUM(Courses!Z139,Courses!AA139)&gt;0),Courses!F139*SUM(Courses!Z139,Courses!AA139),0)</f>
        <v>0</v>
      </c>
      <c r="R132" s="102">
        <f>IF(AND('Courses Valid'!C144=0,Courses!G139&lt;&gt;"",Courses!H139&gt;0,SUM(Courses!Z139,Courses!AA139)&gt;0),Courses!H139*SUM(Courses!Z139,Courses!AA139),0)</f>
        <v>0</v>
      </c>
      <c r="S132" s="245">
        <f>IF(AND('Courses Valid'!C144=0,Courses!I139&lt;&gt;"",Courses!J139&gt;0,SUM(Courses!Z139,Courses!AA139)&gt;0),Courses!J139*SUM(Courses!Z139,Courses!AA139),0)</f>
        <v>0</v>
      </c>
      <c r="T132" s="102">
        <f>IF(AND('Courses Valid'!C144=0,Courses!E139&lt;&gt;"",Courses!F139&gt;0,Courses!AB139&gt;0),Courses!F139*Courses!AB139,0)</f>
        <v>0</v>
      </c>
      <c r="U132" s="102">
        <f>IF(AND('Courses Valid'!C144=0,Courses!G139&lt;&gt;"",Courses!H139&gt;0,Courses!AB139&gt;0),Courses!H139*Courses!AB139,0)</f>
        <v>0</v>
      </c>
      <c r="V132" s="247">
        <f>IF(AND('Courses Valid'!C144=0,Courses!I139&lt;&gt;"",Courses!J139&gt;0,Courses!AB139&gt;0),Courses!J139*Courses!AB139,0)</f>
        <v>0</v>
      </c>
      <c r="W132" s="102"/>
    </row>
    <row r="133" spans="2:23" x14ac:dyDescent="0.2">
      <c r="B133" s="714" t="str">
        <f>IF(Courses!B140&lt;&gt;"",CONCATENATE(Courses!E140,"/",Courses!M140,"/",Courses!K140),"")</f>
        <v/>
      </c>
      <c r="C133" s="1322" t="str">
        <f>IF(AND(Courses!B140&lt;&gt;"",Courses!G140&lt;&gt;""),CONCATENATE(Courses!G140,"/",Courses!M140,"/",Courses!K140),"")</f>
        <v/>
      </c>
      <c r="D133" s="715" t="str">
        <f>IF(AND(Courses!B140&lt;&gt;"",Courses!I140&lt;&gt;""),CONCATENATE(Courses!I140,"/",Courses!M140,"/",Courses!K140),"")</f>
        <v/>
      </c>
      <c r="E133" s="1312">
        <f>IF(AND('Courses Valid'!C145=0,Courses!E140&lt;&gt;"",Courses!F140&gt;0,SUM(Courses!N140,Courses!O140)&gt;0),Courses!F140*SUM(Courses!N140,Courses!O140),0)</f>
        <v>0</v>
      </c>
      <c r="F133" s="102">
        <f>IF(AND('Courses Valid'!C145=0,Courses!G140&lt;&gt;"",Courses!H140&gt;0,SUM(Courses!N140,Courses!O140)&gt;0),Courses!H140*SUM(Courses!N140,Courses!O140),0)</f>
        <v>0</v>
      </c>
      <c r="G133" s="245">
        <f>IF(AND('Courses Valid'!C145=0,Courses!I140&lt;&gt;"",Courses!J140&gt;0,SUM(Courses!N140,Courses!O140)&gt;0),Courses!J140*SUM(Courses!N140,Courses!O140),0)</f>
        <v>0</v>
      </c>
      <c r="H133" s="1312">
        <f>IF(AND('Courses Valid'!C145=0,Courses!E140&lt;&gt;"",Courses!F140&gt;0,SUM(Courses!P140,Courses!Q140)&gt;0),Courses!F140*SUM(Courses!P140,Courses!Q140),0)</f>
        <v>0</v>
      </c>
      <c r="I133" s="102">
        <f>IF(AND('Courses Valid'!C145=0,Courses!G140&lt;&gt;"",Courses!H140&gt;0,SUM(Courses!P140,Courses!Q140)&gt;0),Courses!H140*SUM(Courses!P140,Courses!Q140),0)</f>
        <v>0</v>
      </c>
      <c r="J133" s="245">
        <f>IF(AND('Courses Valid'!C145=0,Courses!I140&lt;&gt;"",Courses!J140&gt;0,SUM(Courses!P140,Courses!Q140)&gt;0),Courses!J140*SUM(Courses!P140,Courses!Q140),0)</f>
        <v>0</v>
      </c>
      <c r="K133" s="1312">
        <f>IF(AND('Courses Valid'!C145=0,Courses!E140&lt;&gt;"",Courses!F140&gt;0,Courses!R140&gt;0),Courses!F140*Courses!R140,0)</f>
        <v>0</v>
      </c>
      <c r="L133" s="102">
        <f>IF(AND('Courses Valid'!C145=0,Courses!G140&lt;&gt;"",Courses!H140&gt;0,Courses!R140&gt;0),Courses!H140*Courses!R140,0)</f>
        <v>0</v>
      </c>
      <c r="M133" s="245">
        <f>IF(AND('Courses Valid'!C145=0,Courses!I140&lt;&gt;"",Courses!J140&gt;0,Courses!R140&gt;0),Courses!J140*Courses!R140,0)</f>
        <v>0</v>
      </c>
      <c r="N133" s="246">
        <f>IF(AND('Courses Valid'!C145=0,Courses!E140&lt;&gt;"",Courses!F140&gt;0,SUM(Courses!X140,Courses!Y140)&gt;0),Courses!F140*SUM(Courses!X140,Courses!Y140),0)</f>
        <v>0</v>
      </c>
      <c r="O133" s="246">
        <f>IF(AND('Courses Valid'!C145=0,Courses!G140&lt;&gt;"",Courses!H140&gt;0,SUM(Courses!X140,Courses!Y140)&gt;0),Courses!H140*SUM(Courses!X140,Courses!Y140),0)</f>
        <v>0</v>
      </c>
      <c r="P133" s="246">
        <f>IF(AND('Courses Valid'!C145=0,Courses!I140&lt;&gt;"",Courses!J140&gt;0,SUM(Courses!X140,Courses!Y140)&gt;0),Courses!J140*SUM(Courses!X140,Courses!Y140),0)</f>
        <v>0</v>
      </c>
      <c r="Q133" s="1312">
        <f>IF(AND('Courses Valid'!C145=0,Courses!E140&lt;&gt;"",Courses!F140&gt;0,SUM(Courses!Z140,Courses!AA140)&gt;0),Courses!F140*SUM(Courses!Z140,Courses!AA140),0)</f>
        <v>0</v>
      </c>
      <c r="R133" s="102">
        <f>IF(AND('Courses Valid'!C145=0,Courses!G140&lt;&gt;"",Courses!H140&gt;0,SUM(Courses!Z140,Courses!AA140)&gt;0),Courses!H140*SUM(Courses!Z140,Courses!AA140),0)</f>
        <v>0</v>
      </c>
      <c r="S133" s="245">
        <f>IF(AND('Courses Valid'!C145=0,Courses!I140&lt;&gt;"",Courses!J140&gt;0,SUM(Courses!Z140,Courses!AA140)&gt;0),Courses!J140*SUM(Courses!Z140,Courses!AA140),0)</f>
        <v>0</v>
      </c>
      <c r="T133" s="102">
        <f>IF(AND('Courses Valid'!C145=0,Courses!E140&lt;&gt;"",Courses!F140&gt;0,Courses!AB140&gt;0),Courses!F140*Courses!AB140,0)</f>
        <v>0</v>
      </c>
      <c r="U133" s="102">
        <f>IF(AND('Courses Valid'!C145=0,Courses!G140&lt;&gt;"",Courses!H140&gt;0,Courses!AB140&gt;0),Courses!H140*Courses!AB140,0)</f>
        <v>0</v>
      </c>
      <c r="V133" s="247">
        <f>IF(AND('Courses Valid'!C145=0,Courses!I140&lt;&gt;"",Courses!J140&gt;0,Courses!AB140&gt;0),Courses!J140*Courses!AB140,0)</f>
        <v>0</v>
      </c>
      <c r="W133" s="102"/>
    </row>
    <row r="134" spans="2:23" x14ac:dyDescent="0.2">
      <c r="B134" s="714" t="str">
        <f>IF(Courses!B141&lt;&gt;"",CONCATENATE(Courses!E141,"/",Courses!M141,"/",Courses!K141),"")</f>
        <v/>
      </c>
      <c r="C134" s="1322" t="str">
        <f>IF(AND(Courses!B141&lt;&gt;"",Courses!G141&lt;&gt;""),CONCATENATE(Courses!G141,"/",Courses!M141,"/",Courses!K141),"")</f>
        <v/>
      </c>
      <c r="D134" s="715" t="str">
        <f>IF(AND(Courses!B141&lt;&gt;"",Courses!I141&lt;&gt;""),CONCATENATE(Courses!I141,"/",Courses!M141,"/",Courses!K141),"")</f>
        <v/>
      </c>
      <c r="E134" s="1312">
        <f>IF(AND('Courses Valid'!C146=0,Courses!E141&lt;&gt;"",Courses!F141&gt;0,SUM(Courses!N141,Courses!O141)&gt;0),Courses!F141*SUM(Courses!N141,Courses!O141),0)</f>
        <v>0</v>
      </c>
      <c r="F134" s="102">
        <f>IF(AND('Courses Valid'!C146=0,Courses!G141&lt;&gt;"",Courses!H141&gt;0,SUM(Courses!N141,Courses!O141)&gt;0),Courses!H141*SUM(Courses!N141,Courses!O141),0)</f>
        <v>0</v>
      </c>
      <c r="G134" s="245">
        <f>IF(AND('Courses Valid'!C146=0,Courses!I141&lt;&gt;"",Courses!J141&gt;0,SUM(Courses!N141,Courses!O141)&gt;0),Courses!J141*SUM(Courses!N141,Courses!O141),0)</f>
        <v>0</v>
      </c>
      <c r="H134" s="1312">
        <f>IF(AND('Courses Valid'!C146=0,Courses!E141&lt;&gt;"",Courses!F141&gt;0,SUM(Courses!P141,Courses!Q141)&gt;0),Courses!F141*SUM(Courses!P141,Courses!Q141),0)</f>
        <v>0</v>
      </c>
      <c r="I134" s="102">
        <f>IF(AND('Courses Valid'!C146=0,Courses!G141&lt;&gt;"",Courses!H141&gt;0,SUM(Courses!P141,Courses!Q141)&gt;0),Courses!H141*SUM(Courses!P141,Courses!Q141),0)</f>
        <v>0</v>
      </c>
      <c r="J134" s="245">
        <f>IF(AND('Courses Valid'!C146=0,Courses!I141&lt;&gt;"",Courses!J141&gt;0,SUM(Courses!P141,Courses!Q141)&gt;0),Courses!J141*SUM(Courses!P141,Courses!Q141),0)</f>
        <v>0</v>
      </c>
      <c r="K134" s="1312">
        <f>IF(AND('Courses Valid'!C146=0,Courses!E141&lt;&gt;"",Courses!F141&gt;0,Courses!R141&gt;0),Courses!F141*Courses!R141,0)</f>
        <v>0</v>
      </c>
      <c r="L134" s="102">
        <f>IF(AND('Courses Valid'!C146=0,Courses!G141&lt;&gt;"",Courses!H141&gt;0,Courses!R141&gt;0),Courses!H141*Courses!R141,0)</f>
        <v>0</v>
      </c>
      <c r="M134" s="245">
        <f>IF(AND('Courses Valid'!C146=0,Courses!I141&lt;&gt;"",Courses!J141&gt;0,Courses!R141&gt;0),Courses!J141*Courses!R141,0)</f>
        <v>0</v>
      </c>
      <c r="N134" s="246">
        <f>IF(AND('Courses Valid'!C146=0,Courses!E141&lt;&gt;"",Courses!F141&gt;0,SUM(Courses!X141,Courses!Y141)&gt;0),Courses!F141*SUM(Courses!X141,Courses!Y141),0)</f>
        <v>0</v>
      </c>
      <c r="O134" s="246">
        <f>IF(AND('Courses Valid'!C146=0,Courses!G141&lt;&gt;"",Courses!H141&gt;0,SUM(Courses!X141,Courses!Y141)&gt;0),Courses!H141*SUM(Courses!X141,Courses!Y141),0)</f>
        <v>0</v>
      </c>
      <c r="P134" s="246">
        <f>IF(AND('Courses Valid'!C146=0,Courses!I141&lt;&gt;"",Courses!J141&gt;0,SUM(Courses!X141,Courses!Y141)&gt;0),Courses!J141*SUM(Courses!X141,Courses!Y141),0)</f>
        <v>0</v>
      </c>
      <c r="Q134" s="1312">
        <f>IF(AND('Courses Valid'!C146=0,Courses!E141&lt;&gt;"",Courses!F141&gt;0,SUM(Courses!Z141,Courses!AA141)&gt;0),Courses!F141*SUM(Courses!Z141,Courses!AA141),0)</f>
        <v>0</v>
      </c>
      <c r="R134" s="102">
        <f>IF(AND('Courses Valid'!C146=0,Courses!G141&lt;&gt;"",Courses!H141&gt;0,SUM(Courses!Z141,Courses!AA141)&gt;0),Courses!H141*SUM(Courses!Z141,Courses!AA141),0)</f>
        <v>0</v>
      </c>
      <c r="S134" s="245">
        <f>IF(AND('Courses Valid'!C146=0,Courses!I141&lt;&gt;"",Courses!J141&gt;0,SUM(Courses!Z141,Courses!AA141)&gt;0),Courses!J141*SUM(Courses!Z141,Courses!AA141),0)</f>
        <v>0</v>
      </c>
      <c r="T134" s="102">
        <f>IF(AND('Courses Valid'!C146=0,Courses!E141&lt;&gt;"",Courses!F141&gt;0,Courses!AB141&gt;0),Courses!F141*Courses!AB141,0)</f>
        <v>0</v>
      </c>
      <c r="U134" s="102">
        <f>IF(AND('Courses Valid'!C146=0,Courses!G141&lt;&gt;"",Courses!H141&gt;0,Courses!AB141&gt;0),Courses!H141*Courses!AB141,0)</f>
        <v>0</v>
      </c>
      <c r="V134" s="247">
        <f>IF(AND('Courses Valid'!C146=0,Courses!I141&lt;&gt;"",Courses!J141&gt;0,Courses!AB141&gt;0),Courses!J141*Courses!AB141,0)</f>
        <v>0</v>
      </c>
      <c r="W134" s="102"/>
    </row>
    <row r="135" spans="2:23" x14ac:dyDescent="0.2">
      <c r="B135" s="714" t="str">
        <f>IF(Courses!B142&lt;&gt;"",CONCATENATE(Courses!E142,"/",Courses!M142,"/",Courses!K142),"")</f>
        <v/>
      </c>
      <c r="C135" s="1322" t="str">
        <f>IF(AND(Courses!B142&lt;&gt;"",Courses!G142&lt;&gt;""),CONCATENATE(Courses!G142,"/",Courses!M142,"/",Courses!K142),"")</f>
        <v/>
      </c>
      <c r="D135" s="715" t="str">
        <f>IF(AND(Courses!B142&lt;&gt;"",Courses!I142&lt;&gt;""),CONCATENATE(Courses!I142,"/",Courses!M142,"/",Courses!K142),"")</f>
        <v/>
      </c>
      <c r="E135" s="1312">
        <f>IF(AND('Courses Valid'!C147=0,Courses!E142&lt;&gt;"",Courses!F142&gt;0,SUM(Courses!N142,Courses!O142)&gt;0),Courses!F142*SUM(Courses!N142,Courses!O142),0)</f>
        <v>0</v>
      </c>
      <c r="F135" s="102">
        <f>IF(AND('Courses Valid'!C147=0,Courses!G142&lt;&gt;"",Courses!H142&gt;0,SUM(Courses!N142,Courses!O142)&gt;0),Courses!H142*SUM(Courses!N142,Courses!O142),0)</f>
        <v>0</v>
      </c>
      <c r="G135" s="245">
        <f>IF(AND('Courses Valid'!C147=0,Courses!I142&lt;&gt;"",Courses!J142&gt;0,SUM(Courses!N142,Courses!O142)&gt;0),Courses!J142*SUM(Courses!N142,Courses!O142),0)</f>
        <v>0</v>
      </c>
      <c r="H135" s="1312">
        <f>IF(AND('Courses Valid'!C147=0,Courses!E142&lt;&gt;"",Courses!F142&gt;0,SUM(Courses!P142,Courses!Q142)&gt;0),Courses!F142*SUM(Courses!P142,Courses!Q142),0)</f>
        <v>0</v>
      </c>
      <c r="I135" s="102">
        <f>IF(AND('Courses Valid'!C147=0,Courses!G142&lt;&gt;"",Courses!H142&gt;0,SUM(Courses!P142,Courses!Q142)&gt;0),Courses!H142*SUM(Courses!P142,Courses!Q142),0)</f>
        <v>0</v>
      </c>
      <c r="J135" s="245">
        <f>IF(AND('Courses Valid'!C147=0,Courses!I142&lt;&gt;"",Courses!J142&gt;0,SUM(Courses!P142,Courses!Q142)&gt;0),Courses!J142*SUM(Courses!P142,Courses!Q142),0)</f>
        <v>0</v>
      </c>
      <c r="K135" s="1312">
        <f>IF(AND('Courses Valid'!C147=0,Courses!E142&lt;&gt;"",Courses!F142&gt;0,Courses!R142&gt;0),Courses!F142*Courses!R142,0)</f>
        <v>0</v>
      </c>
      <c r="L135" s="102">
        <f>IF(AND('Courses Valid'!C147=0,Courses!G142&lt;&gt;"",Courses!H142&gt;0,Courses!R142&gt;0),Courses!H142*Courses!R142,0)</f>
        <v>0</v>
      </c>
      <c r="M135" s="245">
        <f>IF(AND('Courses Valid'!C147=0,Courses!I142&lt;&gt;"",Courses!J142&gt;0,Courses!R142&gt;0),Courses!J142*Courses!R142,0)</f>
        <v>0</v>
      </c>
      <c r="N135" s="246">
        <f>IF(AND('Courses Valid'!C147=0,Courses!E142&lt;&gt;"",Courses!F142&gt;0,SUM(Courses!X142,Courses!Y142)&gt;0),Courses!F142*SUM(Courses!X142,Courses!Y142),0)</f>
        <v>0</v>
      </c>
      <c r="O135" s="246">
        <f>IF(AND('Courses Valid'!C147=0,Courses!G142&lt;&gt;"",Courses!H142&gt;0,SUM(Courses!X142,Courses!Y142)&gt;0),Courses!H142*SUM(Courses!X142,Courses!Y142),0)</f>
        <v>0</v>
      </c>
      <c r="P135" s="246">
        <f>IF(AND('Courses Valid'!C147=0,Courses!I142&lt;&gt;"",Courses!J142&gt;0,SUM(Courses!X142,Courses!Y142)&gt;0),Courses!J142*SUM(Courses!X142,Courses!Y142),0)</f>
        <v>0</v>
      </c>
      <c r="Q135" s="1312">
        <f>IF(AND('Courses Valid'!C147=0,Courses!E142&lt;&gt;"",Courses!F142&gt;0,SUM(Courses!Z142,Courses!AA142)&gt;0),Courses!F142*SUM(Courses!Z142,Courses!AA142),0)</f>
        <v>0</v>
      </c>
      <c r="R135" s="102">
        <f>IF(AND('Courses Valid'!C147=0,Courses!G142&lt;&gt;"",Courses!H142&gt;0,SUM(Courses!Z142,Courses!AA142)&gt;0),Courses!H142*SUM(Courses!Z142,Courses!AA142),0)</f>
        <v>0</v>
      </c>
      <c r="S135" s="245">
        <f>IF(AND('Courses Valid'!C147=0,Courses!I142&lt;&gt;"",Courses!J142&gt;0,SUM(Courses!Z142,Courses!AA142)&gt;0),Courses!J142*SUM(Courses!Z142,Courses!AA142),0)</f>
        <v>0</v>
      </c>
      <c r="T135" s="102">
        <f>IF(AND('Courses Valid'!C147=0,Courses!E142&lt;&gt;"",Courses!F142&gt;0,Courses!AB142&gt;0),Courses!F142*Courses!AB142,0)</f>
        <v>0</v>
      </c>
      <c r="U135" s="102">
        <f>IF(AND('Courses Valid'!C147=0,Courses!G142&lt;&gt;"",Courses!H142&gt;0,Courses!AB142&gt;0),Courses!H142*Courses!AB142,0)</f>
        <v>0</v>
      </c>
      <c r="V135" s="247">
        <f>IF(AND('Courses Valid'!C147=0,Courses!I142&lt;&gt;"",Courses!J142&gt;0,Courses!AB142&gt;0),Courses!J142*Courses!AB142,0)</f>
        <v>0</v>
      </c>
      <c r="W135" s="102"/>
    </row>
    <row r="136" spans="2:23" x14ac:dyDescent="0.2">
      <c r="B136" s="714" t="str">
        <f>IF(Courses!B143&lt;&gt;"",CONCATENATE(Courses!E143,"/",Courses!M143,"/",Courses!K143),"")</f>
        <v/>
      </c>
      <c r="C136" s="1322" t="str">
        <f>IF(AND(Courses!B143&lt;&gt;"",Courses!G143&lt;&gt;""),CONCATENATE(Courses!G143,"/",Courses!M143,"/",Courses!K143),"")</f>
        <v/>
      </c>
      <c r="D136" s="715" t="str">
        <f>IF(AND(Courses!B143&lt;&gt;"",Courses!I143&lt;&gt;""),CONCATENATE(Courses!I143,"/",Courses!M143,"/",Courses!K143),"")</f>
        <v/>
      </c>
      <c r="E136" s="1312">
        <f>IF(AND('Courses Valid'!C148=0,Courses!E143&lt;&gt;"",Courses!F143&gt;0,SUM(Courses!N143,Courses!O143)&gt;0),Courses!F143*SUM(Courses!N143,Courses!O143),0)</f>
        <v>0</v>
      </c>
      <c r="F136" s="102">
        <f>IF(AND('Courses Valid'!C148=0,Courses!G143&lt;&gt;"",Courses!H143&gt;0,SUM(Courses!N143,Courses!O143)&gt;0),Courses!H143*SUM(Courses!N143,Courses!O143),0)</f>
        <v>0</v>
      </c>
      <c r="G136" s="245">
        <f>IF(AND('Courses Valid'!C148=0,Courses!I143&lt;&gt;"",Courses!J143&gt;0,SUM(Courses!N143,Courses!O143)&gt;0),Courses!J143*SUM(Courses!N143,Courses!O143),0)</f>
        <v>0</v>
      </c>
      <c r="H136" s="1312">
        <f>IF(AND('Courses Valid'!C148=0,Courses!E143&lt;&gt;"",Courses!F143&gt;0,SUM(Courses!P143,Courses!Q143)&gt;0),Courses!F143*SUM(Courses!P143,Courses!Q143),0)</f>
        <v>0</v>
      </c>
      <c r="I136" s="102">
        <f>IF(AND('Courses Valid'!C148=0,Courses!G143&lt;&gt;"",Courses!H143&gt;0,SUM(Courses!P143,Courses!Q143)&gt;0),Courses!H143*SUM(Courses!P143,Courses!Q143),0)</f>
        <v>0</v>
      </c>
      <c r="J136" s="245">
        <f>IF(AND('Courses Valid'!C148=0,Courses!I143&lt;&gt;"",Courses!J143&gt;0,SUM(Courses!P143,Courses!Q143)&gt;0),Courses!J143*SUM(Courses!P143,Courses!Q143),0)</f>
        <v>0</v>
      </c>
      <c r="K136" s="1312">
        <f>IF(AND('Courses Valid'!C148=0,Courses!E143&lt;&gt;"",Courses!F143&gt;0,Courses!R143&gt;0),Courses!F143*Courses!R143,0)</f>
        <v>0</v>
      </c>
      <c r="L136" s="102">
        <f>IF(AND('Courses Valid'!C148=0,Courses!G143&lt;&gt;"",Courses!H143&gt;0,Courses!R143&gt;0),Courses!H143*Courses!R143,0)</f>
        <v>0</v>
      </c>
      <c r="M136" s="245">
        <f>IF(AND('Courses Valid'!C148=0,Courses!I143&lt;&gt;"",Courses!J143&gt;0,Courses!R143&gt;0),Courses!J143*Courses!R143,0)</f>
        <v>0</v>
      </c>
      <c r="N136" s="246">
        <f>IF(AND('Courses Valid'!C148=0,Courses!E143&lt;&gt;"",Courses!F143&gt;0,SUM(Courses!X143,Courses!Y143)&gt;0),Courses!F143*SUM(Courses!X143,Courses!Y143),0)</f>
        <v>0</v>
      </c>
      <c r="O136" s="246">
        <f>IF(AND('Courses Valid'!C148=0,Courses!G143&lt;&gt;"",Courses!H143&gt;0,SUM(Courses!X143,Courses!Y143)&gt;0),Courses!H143*SUM(Courses!X143,Courses!Y143),0)</f>
        <v>0</v>
      </c>
      <c r="P136" s="246">
        <f>IF(AND('Courses Valid'!C148=0,Courses!I143&lt;&gt;"",Courses!J143&gt;0,SUM(Courses!X143,Courses!Y143)&gt;0),Courses!J143*SUM(Courses!X143,Courses!Y143),0)</f>
        <v>0</v>
      </c>
      <c r="Q136" s="1312">
        <f>IF(AND('Courses Valid'!C148=0,Courses!E143&lt;&gt;"",Courses!F143&gt;0,SUM(Courses!Z143,Courses!AA143)&gt;0),Courses!F143*SUM(Courses!Z143,Courses!AA143),0)</f>
        <v>0</v>
      </c>
      <c r="R136" s="102">
        <f>IF(AND('Courses Valid'!C148=0,Courses!G143&lt;&gt;"",Courses!H143&gt;0,SUM(Courses!Z143,Courses!AA143)&gt;0),Courses!H143*SUM(Courses!Z143,Courses!AA143),0)</f>
        <v>0</v>
      </c>
      <c r="S136" s="245">
        <f>IF(AND('Courses Valid'!C148=0,Courses!I143&lt;&gt;"",Courses!J143&gt;0,SUM(Courses!Z143,Courses!AA143)&gt;0),Courses!J143*SUM(Courses!Z143,Courses!AA143),0)</f>
        <v>0</v>
      </c>
      <c r="T136" s="102">
        <f>IF(AND('Courses Valid'!C148=0,Courses!E143&lt;&gt;"",Courses!F143&gt;0,Courses!AB143&gt;0),Courses!F143*Courses!AB143,0)</f>
        <v>0</v>
      </c>
      <c r="U136" s="102">
        <f>IF(AND('Courses Valid'!C148=0,Courses!G143&lt;&gt;"",Courses!H143&gt;0,Courses!AB143&gt;0),Courses!H143*Courses!AB143,0)</f>
        <v>0</v>
      </c>
      <c r="V136" s="247">
        <f>IF(AND('Courses Valid'!C148=0,Courses!I143&lt;&gt;"",Courses!J143&gt;0,Courses!AB143&gt;0),Courses!J143*Courses!AB143,0)</f>
        <v>0</v>
      </c>
      <c r="W136" s="102"/>
    </row>
    <row r="137" spans="2:23" x14ac:dyDescent="0.2">
      <c r="B137" s="714" t="str">
        <f>IF(Courses!B144&lt;&gt;"",CONCATENATE(Courses!E144,"/",Courses!M144,"/",Courses!K144),"")</f>
        <v/>
      </c>
      <c r="C137" s="1322" t="str">
        <f>IF(AND(Courses!B144&lt;&gt;"",Courses!G144&lt;&gt;""),CONCATENATE(Courses!G144,"/",Courses!M144,"/",Courses!K144),"")</f>
        <v/>
      </c>
      <c r="D137" s="715" t="str">
        <f>IF(AND(Courses!B144&lt;&gt;"",Courses!I144&lt;&gt;""),CONCATENATE(Courses!I144,"/",Courses!M144,"/",Courses!K144),"")</f>
        <v/>
      </c>
      <c r="E137" s="1312">
        <f>IF(AND('Courses Valid'!C149=0,Courses!E144&lt;&gt;"",Courses!F144&gt;0,SUM(Courses!N144,Courses!O144)&gt;0),Courses!F144*SUM(Courses!N144,Courses!O144),0)</f>
        <v>0</v>
      </c>
      <c r="F137" s="102">
        <f>IF(AND('Courses Valid'!C149=0,Courses!G144&lt;&gt;"",Courses!H144&gt;0,SUM(Courses!N144,Courses!O144)&gt;0),Courses!H144*SUM(Courses!N144,Courses!O144),0)</f>
        <v>0</v>
      </c>
      <c r="G137" s="245">
        <f>IF(AND('Courses Valid'!C149=0,Courses!I144&lt;&gt;"",Courses!J144&gt;0,SUM(Courses!N144,Courses!O144)&gt;0),Courses!J144*SUM(Courses!N144,Courses!O144),0)</f>
        <v>0</v>
      </c>
      <c r="H137" s="1312">
        <f>IF(AND('Courses Valid'!C149=0,Courses!E144&lt;&gt;"",Courses!F144&gt;0,SUM(Courses!P144,Courses!Q144)&gt;0),Courses!F144*SUM(Courses!P144,Courses!Q144),0)</f>
        <v>0</v>
      </c>
      <c r="I137" s="102">
        <f>IF(AND('Courses Valid'!C149=0,Courses!G144&lt;&gt;"",Courses!H144&gt;0,SUM(Courses!P144,Courses!Q144)&gt;0),Courses!H144*SUM(Courses!P144,Courses!Q144),0)</f>
        <v>0</v>
      </c>
      <c r="J137" s="245">
        <f>IF(AND('Courses Valid'!C149=0,Courses!I144&lt;&gt;"",Courses!J144&gt;0,SUM(Courses!P144,Courses!Q144)&gt;0),Courses!J144*SUM(Courses!P144,Courses!Q144),0)</f>
        <v>0</v>
      </c>
      <c r="K137" s="1312">
        <f>IF(AND('Courses Valid'!C149=0,Courses!E144&lt;&gt;"",Courses!F144&gt;0,Courses!R144&gt;0),Courses!F144*Courses!R144,0)</f>
        <v>0</v>
      </c>
      <c r="L137" s="102">
        <f>IF(AND('Courses Valid'!C149=0,Courses!G144&lt;&gt;"",Courses!H144&gt;0,Courses!R144&gt;0),Courses!H144*Courses!R144,0)</f>
        <v>0</v>
      </c>
      <c r="M137" s="245">
        <f>IF(AND('Courses Valid'!C149=0,Courses!I144&lt;&gt;"",Courses!J144&gt;0,Courses!R144&gt;0),Courses!J144*Courses!R144,0)</f>
        <v>0</v>
      </c>
      <c r="N137" s="102">
        <f>IF(AND('Courses Valid'!C149=0,Courses!E144&lt;&gt;"",Courses!F144&gt;0,SUM(Courses!X144,Courses!Y144)&gt;0),Courses!F144*SUM(Courses!X144,Courses!Y144),0)</f>
        <v>0</v>
      </c>
      <c r="O137" s="102">
        <f>IF(AND('Courses Valid'!C149=0,Courses!G144&lt;&gt;"",Courses!H144&gt;0,SUM(Courses!X144,Courses!Y144)&gt;0),Courses!H144*SUM(Courses!X144,Courses!Y144),0)</f>
        <v>0</v>
      </c>
      <c r="P137" s="102">
        <f>IF(AND('Courses Valid'!C149=0,Courses!I144&lt;&gt;"",Courses!J144&gt;0,SUM(Courses!X144,Courses!Y144)&gt;0),Courses!J144*SUM(Courses!X144,Courses!Y144),0)</f>
        <v>0</v>
      </c>
      <c r="Q137" s="1312">
        <f>IF(AND('Courses Valid'!C149=0,Courses!E144&lt;&gt;"",Courses!F144&gt;0,SUM(Courses!Z144,Courses!AA144)&gt;0),Courses!F144*SUM(Courses!Z144,Courses!AA144),0)</f>
        <v>0</v>
      </c>
      <c r="R137" s="102">
        <f>IF(AND('Courses Valid'!C149=0,Courses!G144&lt;&gt;"",Courses!H144&gt;0,SUM(Courses!Z144,Courses!AA144)&gt;0),Courses!H144*SUM(Courses!Z144,Courses!AA144),0)</f>
        <v>0</v>
      </c>
      <c r="S137" s="245">
        <f>IF(AND('Courses Valid'!C149=0,Courses!I144&lt;&gt;"",Courses!J144&gt;0,SUM(Courses!Z144,Courses!AA144)&gt;0),Courses!J144*SUM(Courses!Z144,Courses!AA144),0)</f>
        <v>0</v>
      </c>
      <c r="T137" s="102">
        <f>IF(AND('Courses Valid'!C149=0,Courses!E144&lt;&gt;"",Courses!F144&gt;0,Courses!AB144&gt;0),Courses!F144*Courses!AB144,0)</f>
        <v>0</v>
      </c>
      <c r="U137" s="102">
        <f>IF(AND('Courses Valid'!C149=0,Courses!G144&lt;&gt;"",Courses!H144&gt;0,Courses!AB144&gt;0),Courses!H144*Courses!AB144,0)</f>
        <v>0</v>
      </c>
      <c r="V137" s="247">
        <f>IF(AND('Courses Valid'!C149=0,Courses!I144&lt;&gt;"",Courses!J144&gt;0,Courses!AB144&gt;0),Courses!J144*Courses!AB144,0)</f>
        <v>0</v>
      </c>
      <c r="W137" s="102"/>
    </row>
    <row r="138" spans="2:23" x14ac:dyDescent="0.2">
      <c r="B138" s="716" t="str">
        <f>IF(Courses!B145&lt;&gt;"",CONCATENATE(Courses!E145,"/",Courses!M145,"/",Courses!K145),"")</f>
        <v/>
      </c>
      <c r="C138" s="1322" t="str">
        <f>IF(AND(Courses!B145&lt;&gt;"",Courses!G145&lt;&gt;""),CONCATENATE(Courses!G145,"/",Courses!M145,"/",Courses!K145),"")</f>
        <v/>
      </c>
      <c r="D138" s="715" t="str">
        <f>IF(AND(Courses!B145&lt;&gt;"",Courses!I145&lt;&gt;""),CONCATENATE(Courses!I145,"/",Courses!M145,"/",Courses!K145),"")</f>
        <v/>
      </c>
      <c r="E138" s="1312">
        <f>IF(AND('Courses Valid'!C150=0,Courses!E145&lt;&gt;"",Courses!F145&gt;0,SUM(Courses!N145,Courses!O145)&gt;0),Courses!F145*SUM(Courses!N145,Courses!O145),0)</f>
        <v>0</v>
      </c>
      <c r="F138" s="102">
        <f>IF(AND('Courses Valid'!C150=0,Courses!G145&lt;&gt;"",Courses!H145&gt;0,SUM(Courses!N145,Courses!O145)&gt;0),Courses!H145*SUM(Courses!N145,Courses!O145),0)</f>
        <v>0</v>
      </c>
      <c r="G138" s="102">
        <f>IF(AND('Courses Valid'!C150=0,Courses!I145&lt;&gt;"",Courses!J145&gt;0,SUM(Courses!N145,Courses!O145)&gt;0),Courses!J145*SUM(Courses!N145,Courses!O145),0)</f>
        <v>0</v>
      </c>
      <c r="H138" s="1312">
        <f>IF(AND('Courses Valid'!C150=0,Courses!E145&lt;&gt;"",Courses!F145&gt;0,SUM(Courses!P145,Courses!Q145)&gt;0),Courses!F145*SUM(Courses!P145,Courses!Q145),0)</f>
        <v>0</v>
      </c>
      <c r="I138" s="102">
        <f>IF(AND('Courses Valid'!C150=0,Courses!G145&lt;&gt;"",Courses!H145&gt;0,SUM(Courses!P145,Courses!Q145)&gt;0),Courses!H145*SUM(Courses!P145,Courses!Q145),0)</f>
        <v>0</v>
      </c>
      <c r="J138" s="102">
        <f>IF(AND('Courses Valid'!C150=0,Courses!I145&lt;&gt;"",Courses!J145&gt;0,SUM(Courses!P145,Courses!Q145)&gt;0),Courses!J145*SUM(Courses!P145,Courses!Q145),0)</f>
        <v>0</v>
      </c>
      <c r="K138" s="1312">
        <f>IF(AND('Courses Valid'!C150=0,Courses!E145&lt;&gt;"",Courses!F145&gt;0,Courses!R145&gt;0),Courses!F145*Courses!R145,0)</f>
        <v>0</v>
      </c>
      <c r="L138" s="102">
        <f>IF(AND('Courses Valid'!C150=0,Courses!G145&lt;&gt;"",Courses!H145&gt;0,Courses!R145&gt;0),Courses!H145*Courses!R145,0)</f>
        <v>0</v>
      </c>
      <c r="M138" s="102">
        <f>IF(AND('Courses Valid'!C150=0,Courses!I145&lt;&gt;"",Courses!J145&gt;0,Courses!R145&gt;0),Courses!J145*Courses!R145,0)</f>
        <v>0</v>
      </c>
      <c r="N138" s="1312">
        <f>IF(AND('Courses Valid'!C150=0,Courses!E145&lt;&gt;"",Courses!F145&gt;0,SUM(Courses!X145,Courses!Y145)&gt;0),Courses!F145*SUM(Courses!X145,Courses!Y145),0)</f>
        <v>0</v>
      </c>
      <c r="O138" s="102">
        <f>IF(AND('Courses Valid'!C150=0,Courses!G145&lt;&gt;"",Courses!H145&gt;0,SUM(Courses!X145,Courses!Y145)&gt;0),Courses!H145*SUM(Courses!X145,Courses!Y145),0)</f>
        <v>0</v>
      </c>
      <c r="P138" s="102">
        <f>IF(AND('Courses Valid'!C150=0,Courses!I145&lt;&gt;"",Courses!J145&gt;0,SUM(Courses!X145,Courses!Y145)&gt;0),Courses!J145*SUM(Courses!X145,Courses!Y145),0)</f>
        <v>0</v>
      </c>
      <c r="Q138" s="1312">
        <f>IF(AND('Courses Valid'!C150=0,Courses!E145&lt;&gt;"",Courses!F145&gt;0,SUM(Courses!Z145,Courses!AA145)&gt;0),Courses!F145*SUM(Courses!Z145,Courses!AA145),0)</f>
        <v>0</v>
      </c>
      <c r="R138" s="102">
        <f>IF(AND('Courses Valid'!C150=0,Courses!G145&lt;&gt;"",Courses!H145&gt;0,SUM(Courses!Z145,Courses!AA145)&gt;0),Courses!H145*SUM(Courses!Z145,Courses!AA145),0)</f>
        <v>0</v>
      </c>
      <c r="S138" s="102">
        <f>IF(AND('Courses Valid'!C150=0,Courses!I145&lt;&gt;"",Courses!J145&gt;0,SUM(Courses!Z145,Courses!AA145)&gt;0),Courses!J145*SUM(Courses!Z145,Courses!AA145),0)</f>
        <v>0</v>
      </c>
      <c r="T138" s="1312">
        <f>IF(AND('Courses Valid'!C150=0,Courses!E145&lt;&gt;"",Courses!F145&gt;0,Courses!AB145&gt;0),Courses!F145*Courses!AB145,0)</f>
        <v>0</v>
      </c>
      <c r="U138" s="102">
        <f>IF(AND('Courses Valid'!C150=0,Courses!G145&lt;&gt;"",Courses!H145&gt;0,Courses!AB145&gt;0),Courses!H145*Courses!AB145,0)</f>
        <v>0</v>
      </c>
      <c r="V138" s="247">
        <f>IF(AND('Courses Valid'!C150=0,Courses!I145&lt;&gt;"",Courses!J145&gt;0,Courses!AB145&gt;0),Courses!J145*Courses!AB145,0)</f>
        <v>0</v>
      </c>
      <c r="W138" s="102"/>
    </row>
    <row r="139" spans="2:23" x14ac:dyDescent="0.2">
      <c r="B139" s="716" t="str">
        <f>IF(Courses!B146&lt;&gt;"",CONCATENATE(Courses!E146,"/",Courses!M146,"/",Courses!K146),"")</f>
        <v/>
      </c>
      <c r="C139" s="1322" t="str">
        <f>IF(AND(Courses!B146&lt;&gt;"",Courses!G146&lt;&gt;""),CONCATENATE(Courses!G146,"/",Courses!M146,"/",Courses!K146),"")</f>
        <v/>
      </c>
      <c r="D139" s="715" t="str">
        <f>IF(AND(Courses!B146&lt;&gt;"",Courses!I146&lt;&gt;""),CONCATENATE(Courses!I146,"/",Courses!M146,"/",Courses!K146),"")</f>
        <v/>
      </c>
      <c r="E139" s="1312">
        <f>IF(AND('Courses Valid'!C151=0,Courses!E146&lt;&gt;"",Courses!F146&gt;0,SUM(Courses!N146,Courses!O146)&gt;0),Courses!F146*SUM(Courses!N146,Courses!O146),0)</f>
        <v>0</v>
      </c>
      <c r="F139" s="102">
        <f>IF(AND('Courses Valid'!C151=0,Courses!G146&lt;&gt;"",Courses!H146&gt;0,SUM(Courses!N146,Courses!O146)&gt;0),Courses!H146*SUM(Courses!N146,Courses!O146),0)</f>
        <v>0</v>
      </c>
      <c r="G139" s="102">
        <f>IF(AND('Courses Valid'!C151=0,Courses!I146&lt;&gt;"",Courses!J146&gt;0,SUM(Courses!N146,Courses!O146)&gt;0),Courses!J146*SUM(Courses!N146,Courses!O146),0)</f>
        <v>0</v>
      </c>
      <c r="H139" s="1312">
        <f>IF(AND('Courses Valid'!C151=0,Courses!E146&lt;&gt;"",Courses!F146&gt;0,SUM(Courses!P146,Courses!Q146)&gt;0),Courses!F146*SUM(Courses!P146,Courses!Q146),0)</f>
        <v>0</v>
      </c>
      <c r="I139" s="102">
        <f>IF(AND('Courses Valid'!C151=0,Courses!G146&lt;&gt;"",Courses!H146&gt;0,SUM(Courses!P146,Courses!Q146)&gt;0),Courses!H146*SUM(Courses!P146,Courses!Q146),0)</f>
        <v>0</v>
      </c>
      <c r="J139" s="102">
        <f>IF(AND('Courses Valid'!C151=0,Courses!I146&lt;&gt;"",Courses!J146&gt;0,SUM(Courses!P146,Courses!Q146)&gt;0),Courses!J146*SUM(Courses!P146,Courses!Q146),0)</f>
        <v>0</v>
      </c>
      <c r="K139" s="1312">
        <f>IF(AND('Courses Valid'!C151=0,Courses!E146&lt;&gt;"",Courses!F146&gt;0,Courses!R146&gt;0),Courses!F146*Courses!R146,0)</f>
        <v>0</v>
      </c>
      <c r="L139" s="102">
        <f>IF(AND('Courses Valid'!C151=0,Courses!G146&lt;&gt;"",Courses!H146&gt;0,Courses!R146&gt;0),Courses!H146*Courses!R146,0)</f>
        <v>0</v>
      </c>
      <c r="M139" s="102">
        <f>IF(AND('Courses Valid'!C151=0,Courses!I146&lt;&gt;"",Courses!J146&gt;0,Courses!R146&gt;0),Courses!J146*Courses!R146,0)</f>
        <v>0</v>
      </c>
      <c r="N139" s="1312">
        <f>IF(AND('Courses Valid'!C151=0,Courses!E146&lt;&gt;"",Courses!F146&gt;0,SUM(Courses!X146,Courses!Y146)&gt;0),Courses!F146*SUM(Courses!X146,Courses!Y146),0)</f>
        <v>0</v>
      </c>
      <c r="O139" s="102">
        <f>IF(AND('Courses Valid'!C151=0,Courses!G146&lt;&gt;"",Courses!H146&gt;0,SUM(Courses!X146,Courses!Y146)&gt;0),Courses!H146*SUM(Courses!X146,Courses!Y146),0)</f>
        <v>0</v>
      </c>
      <c r="P139" s="102">
        <f>IF(AND('Courses Valid'!C151=0,Courses!I146&lt;&gt;"",Courses!J146&gt;0,SUM(Courses!X146,Courses!Y146)&gt;0),Courses!J146*SUM(Courses!X146,Courses!Y146),0)</f>
        <v>0</v>
      </c>
      <c r="Q139" s="1312">
        <f>IF(AND('Courses Valid'!C151=0,Courses!E146&lt;&gt;"",Courses!F146&gt;0,SUM(Courses!Z146,Courses!AA146)&gt;0),Courses!F146*SUM(Courses!Z146,Courses!AA146),0)</f>
        <v>0</v>
      </c>
      <c r="R139" s="102">
        <f>IF(AND('Courses Valid'!C151=0,Courses!G146&lt;&gt;"",Courses!H146&gt;0,SUM(Courses!Z146,Courses!AA146)&gt;0),Courses!H146*SUM(Courses!Z146,Courses!AA146),0)</f>
        <v>0</v>
      </c>
      <c r="S139" s="102">
        <f>IF(AND('Courses Valid'!C151=0,Courses!I146&lt;&gt;"",Courses!J146&gt;0,SUM(Courses!Z146,Courses!AA146)&gt;0),Courses!J146*SUM(Courses!Z146,Courses!AA146),0)</f>
        <v>0</v>
      </c>
      <c r="T139" s="1312">
        <f>IF(AND('Courses Valid'!C151=0,Courses!E146&lt;&gt;"",Courses!F146&gt;0,Courses!AB146&gt;0),Courses!F146*Courses!AB146,0)</f>
        <v>0</v>
      </c>
      <c r="U139" s="102">
        <f>IF(AND('Courses Valid'!C151=0,Courses!G146&lt;&gt;"",Courses!H146&gt;0,Courses!AB146&gt;0),Courses!H146*Courses!AB146,0)</f>
        <v>0</v>
      </c>
      <c r="V139" s="247">
        <f>IF(AND('Courses Valid'!C151=0,Courses!I146&lt;&gt;"",Courses!J146&gt;0,Courses!AB146&gt;0),Courses!J146*Courses!AB146,0)</f>
        <v>0</v>
      </c>
      <c r="W139" s="102"/>
    </row>
    <row r="140" spans="2:23" x14ac:dyDescent="0.2">
      <c r="B140" s="716" t="str">
        <f>IF(Courses!B147&lt;&gt;"",CONCATENATE(Courses!E147,"/",Courses!M147,"/",Courses!K147),"")</f>
        <v/>
      </c>
      <c r="C140" s="1322" t="str">
        <f>IF(AND(Courses!B147&lt;&gt;"",Courses!G147&lt;&gt;""),CONCATENATE(Courses!G147,"/",Courses!M147,"/",Courses!K147),"")</f>
        <v/>
      </c>
      <c r="D140" s="715" t="str">
        <f>IF(AND(Courses!B147&lt;&gt;"",Courses!I147&lt;&gt;""),CONCATENATE(Courses!I147,"/",Courses!M147,"/",Courses!K147),"")</f>
        <v/>
      </c>
      <c r="E140" s="1312">
        <f>IF(AND('Courses Valid'!C152=0,Courses!E147&lt;&gt;"",Courses!F147&gt;0,SUM(Courses!N147,Courses!O147)&gt;0),Courses!F147*SUM(Courses!N147,Courses!O147),0)</f>
        <v>0</v>
      </c>
      <c r="F140" s="102">
        <f>IF(AND('Courses Valid'!C152=0,Courses!G147&lt;&gt;"",Courses!H147&gt;0,SUM(Courses!N147,Courses!O147)&gt;0),Courses!H147*SUM(Courses!N147,Courses!O147),0)</f>
        <v>0</v>
      </c>
      <c r="G140" s="102">
        <f>IF(AND('Courses Valid'!C152=0,Courses!I147&lt;&gt;"",Courses!J147&gt;0,SUM(Courses!N147,Courses!O147)&gt;0),Courses!J147*SUM(Courses!N147,Courses!O147),0)</f>
        <v>0</v>
      </c>
      <c r="H140" s="1312">
        <f>IF(AND('Courses Valid'!C152=0,Courses!E147&lt;&gt;"",Courses!F147&gt;0,SUM(Courses!P147,Courses!Q147)&gt;0),Courses!F147*SUM(Courses!P147,Courses!Q147),0)</f>
        <v>0</v>
      </c>
      <c r="I140" s="102">
        <f>IF(AND('Courses Valid'!C152=0,Courses!G147&lt;&gt;"",Courses!H147&gt;0,SUM(Courses!P147,Courses!Q147)&gt;0),Courses!H147*SUM(Courses!P147,Courses!Q147),0)</f>
        <v>0</v>
      </c>
      <c r="J140" s="102">
        <f>IF(AND('Courses Valid'!C152=0,Courses!I147&lt;&gt;"",Courses!J147&gt;0,SUM(Courses!P147,Courses!Q147)&gt;0),Courses!J147*SUM(Courses!P147,Courses!Q147),0)</f>
        <v>0</v>
      </c>
      <c r="K140" s="1312">
        <f>IF(AND('Courses Valid'!C152=0,Courses!E147&lt;&gt;"",Courses!F147&gt;0,Courses!R147&gt;0),Courses!F147*Courses!R147,0)</f>
        <v>0</v>
      </c>
      <c r="L140" s="102">
        <f>IF(AND('Courses Valid'!C152=0,Courses!G147&lt;&gt;"",Courses!H147&gt;0,Courses!R147&gt;0),Courses!H147*Courses!R147,0)</f>
        <v>0</v>
      </c>
      <c r="M140" s="102">
        <f>IF(AND('Courses Valid'!C152=0,Courses!I147&lt;&gt;"",Courses!J147&gt;0,Courses!R147&gt;0),Courses!J147*Courses!R147,0)</f>
        <v>0</v>
      </c>
      <c r="N140" s="1312">
        <f>IF(AND('Courses Valid'!C152=0,Courses!E147&lt;&gt;"",Courses!F147&gt;0,SUM(Courses!X147,Courses!Y147)&gt;0),Courses!F147*SUM(Courses!X147,Courses!Y147),0)</f>
        <v>0</v>
      </c>
      <c r="O140" s="102">
        <f>IF(AND('Courses Valid'!C152=0,Courses!G147&lt;&gt;"",Courses!H147&gt;0,SUM(Courses!X147,Courses!Y147)&gt;0),Courses!H147*SUM(Courses!X147,Courses!Y147),0)</f>
        <v>0</v>
      </c>
      <c r="P140" s="102">
        <f>IF(AND('Courses Valid'!C152=0,Courses!I147&lt;&gt;"",Courses!J147&gt;0,SUM(Courses!X147,Courses!Y147)&gt;0),Courses!J147*SUM(Courses!X147,Courses!Y147),0)</f>
        <v>0</v>
      </c>
      <c r="Q140" s="1312">
        <f>IF(AND('Courses Valid'!C152=0,Courses!E147&lt;&gt;"",Courses!F147&gt;0,SUM(Courses!Z147,Courses!AA147)&gt;0),Courses!F147*SUM(Courses!Z147,Courses!AA147),0)</f>
        <v>0</v>
      </c>
      <c r="R140" s="102">
        <f>IF(AND('Courses Valid'!C152=0,Courses!G147&lt;&gt;"",Courses!H147&gt;0,SUM(Courses!Z147,Courses!AA147)&gt;0),Courses!H147*SUM(Courses!Z147,Courses!AA147),0)</f>
        <v>0</v>
      </c>
      <c r="S140" s="102">
        <f>IF(AND('Courses Valid'!C152=0,Courses!I147&lt;&gt;"",Courses!J147&gt;0,SUM(Courses!Z147,Courses!AA147)&gt;0),Courses!J147*SUM(Courses!Z147,Courses!AA147),0)</f>
        <v>0</v>
      </c>
      <c r="T140" s="1312">
        <f>IF(AND('Courses Valid'!C152=0,Courses!E147&lt;&gt;"",Courses!F147&gt;0,Courses!AB147&gt;0),Courses!F147*Courses!AB147,0)</f>
        <v>0</v>
      </c>
      <c r="U140" s="102">
        <f>IF(AND('Courses Valid'!C152=0,Courses!G147&lt;&gt;"",Courses!H147&gt;0,Courses!AB147&gt;0),Courses!H147*Courses!AB147,0)</f>
        <v>0</v>
      </c>
      <c r="V140" s="247">
        <f>IF(AND('Courses Valid'!C152=0,Courses!I147&lt;&gt;"",Courses!J147&gt;0,Courses!AB147&gt;0),Courses!J147*Courses!AB147,0)</f>
        <v>0</v>
      </c>
      <c r="W140" s="102"/>
    </row>
    <row r="141" spans="2:23" x14ac:dyDescent="0.2">
      <c r="B141" s="716" t="str">
        <f>IF(Courses!B148&lt;&gt;"",CONCATENATE(Courses!E148,"/",Courses!M148,"/",Courses!K148),"")</f>
        <v/>
      </c>
      <c r="C141" s="1322" t="str">
        <f>IF(AND(Courses!B148&lt;&gt;"",Courses!G148&lt;&gt;""),CONCATENATE(Courses!G148,"/",Courses!M148,"/",Courses!K148),"")</f>
        <v/>
      </c>
      <c r="D141" s="715" t="str">
        <f>IF(AND(Courses!B148&lt;&gt;"",Courses!I148&lt;&gt;""),CONCATENATE(Courses!I148,"/",Courses!M148,"/",Courses!K148),"")</f>
        <v/>
      </c>
      <c r="E141" s="1312">
        <f>IF(AND('Courses Valid'!C153=0,Courses!E148&lt;&gt;"",Courses!F148&gt;0,SUM(Courses!N148,Courses!O148)&gt;0),Courses!F148*SUM(Courses!N148,Courses!O148),0)</f>
        <v>0</v>
      </c>
      <c r="F141" s="102">
        <f>IF(AND('Courses Valid'!C153=0,Courses!G148&lt;&gt;"",Courses!H148&gt;0,SUM(Courses!N148,Courses!O148)&gt;0),Courses!H148*SUM(Courses!N148,Courses!O148),0)</f>
        <v>0</v>
      </c>
      <c r="G141" s="102">
        <f>IF(AND('Courses Valid'!C153=0,Courses!I148&lt;&gt;"",Courses!J148&gt;0,SUM(Courses!N148,Courses!O148)&gt;0),Courses!J148*SUM(Courses!N148,Courses!O148),0)</f>
        <v>0</v>
      </c>
      <c r="H141" s="1312">
        <f>IF(AND('Courses Valid'!C153=0,Courses!E148&lt;&gt;"",Courses!F148&gt;0,SUM(Courses!P148,Courses!Q148)&gt;0),Courses!F148*SUM(Courses!P148,Courses!Q148),0)</f>
        <v>0</v>
      </c>
      <c r="I141" s="102">
        <f>IF(AND('Courses Valid'!C153=0,Courses!G148&lt;&gt;"",Courses!H148&gt;0,SUM(Courses!P148,Courses!Q148)&gt;0),Courses!H148*SUM(Courses!P148,Courses!Q148),0)</f>
        <v>0</v>
      </c>
      <c r="J141" s="102">
        <f>IF(AND('Courses Valid'!C153=0,Courses!I148&lt;&gt;"",Courses!J148&gt;0,SUM(Courses!P148,Courses!Q148)&gt;0),Courses!J148*SUM(Courses!P148,Courses!Q148),0)</f>
        <v>0</v>
      </c>
      <c r="K141" s="1312">
        <f>IF(AND('Courses Valid'!C153=0,Courses!E148&lt;&gt;"",Courses!F148&gt;0,Courses!R148&gt;0),Courses!F148*Courses!R148,0)</f>
        <v>0</v>
      </c>
      <c r="L141" s="102">
        <f>IF(AND('Courses Valid'!C153=0,Courses!G148&lt;&gt;"",Courses!H148&gt;0,Courses!R148&gt;0),Courses!H148*Courses!R148,0)</f>
        <v>0</v>
      </c>
      <c r="M141" s="102">
        <f>IF(AND('Courses Valid'!C153=0,Courses!I148&lt;&gt;"",Courses!J148&gt;0,Courses!R148&gt;0),Courses!J148*Courses!R148,0)</f>
        <v>0</v>
      </c>
      <c r="N141" s="1312">
        <f>IF(AND('Courses Valid'!C153=0,Courses!E148&lt;&gt;"",Courses!F148&gt;0,SUM(Courses!X148,Courses!Y148)&gt;0),Courses!F148*SUM(Courses!X148,Courses!Y148),0)</f>
        <v>0</v>
      </c>
      <c r="O141" s="102">
        <f>IF(AND('Courses Valid'!C153=0,Courses!G148&lt;&gt;"",Courses!H148&gt;0,SUM(Courses!X148,Courses!Y148)&gt;0),Courses!H148*SUM(Courses!X148,Courses!Y148),0)</f>
        <v>0</v>
      </c>
      <c r="P141" s="102">
        <f>IF(AND('Courses Valid'!C153=0,Courses!I148&lt;&gt;"",Courses!J148&gt;0,SUM(Courses!X148,Courses!Y148)&gt;0),Courses!J148*SUM(Courses!X148,Courses!Y148),0)</f>
        <v>0</v>
      </c>
      <c r="Q141" s="1312">
        <f>IF(AND('Courses Valid'!C153=0,Courses!E148&lt;&gt;"",Courses!F148&gt;0,SUM(Courses!Z148,Courses!AA148)&gt;0),Courses!F148*SUM(Courses!Z148,Courses!AA148),0)</f>
        <v>0</v>
      </c>
      <c r="R141" s="102">
        <f>IF(AND('Courses Valid'!C153=0,Courses!G148&lt;&gt;"",Courses!H148&gt;0,SUM(Courses!Z148,Courses!AA148)&gt;0),Courses!H148*SUM(Courses!Z148,Courses!AA148),0)</f>
        <v>0</v>
      </c>
      <c r="S141" s="102">
        <f>IF(AND('Courses Valid'!C153=0,Courses!I148&lt;&gt;"",Courses!J148&gt;0,SUM(Courses!Z148,Courses!AA148)&gt;0),Courses!J148*SUM(Courses!Z148,Courses!AA148),0)</f>
        <v>0</v>
      </c>
      <c r="T141" s="1312">
        <f>IF(AND('Courses Valid'!C153=0,Courses!E148&lt;&gt;"",Courses!F148&gt;0,Courses!AB148&gt;0),Courses!F148*Courses!AB148,0)</f>
        <v>0</v>
      </c>
      <c r="U141" s="102">
        <f>IF(AND('Courses Valid'!C153=0,Courses!G148&lt;&gt;"",Courses!H148&gt;0,Courses!AB148&gt;0),Courses!H148*Courses!AB148,0)</f>
        <v>0</v>
      </c>
      <c r="V141" s="247">
        <f>IF(AND('Courses Valid'!C153=0,Courses!I148&lt;&gt;"",Courses!J148&gt;0,Courses!AB148&gt;0),Courses!J148*Courses!AB148,0)</f>
        <v>0</v>
      </c>
      <c r="W141" s="102"/>
    </row>
    <row r="142" spans="2:23" x14ac:dyDescent="0.2">
      <c r="B142" s="716" t="str">
        <f>IF(Courses!B149&lt;&gt;"",CONCATENATE(Courses!E149,"/",Courses!M149,"/",Courses!K149),"")</f>
        <v/>
      </c>
      <c r="C142" s="1322" t="str">
        <f>IF(AND(Courses!B149&lt;&gt;"",Courses!G149&lt;&gt;""),CONCATENATE(Courses!G149,"/",Courses!M149,"/",Courses!K149),"")</f>
        <v/>
      </c>
      <c r="D142" s="715" t="str">
        <f>IF(AND(Courses!B149&lt;&gt;"",Courses!I149&lt;&gt;""),CONCATENATE(Courses!I149,"/",Courses!M149,"/",Courses!K149),"")</f>
        <v/>
      </c>
      <c r="E142" s="1312">
        <f>IF(AND('Courses Valid'!C154=0,Courses!E149&lt;&gt;"",Courses!F149&gt;0,SUM(Courses!N149,Courses!O149)&gt;0),Courses!F149*SUM(Courses!N149,Courses!O149),0)</f>
        <v>0</v>
      </c>
      <c r="F142" s="102">
        <f>IF(AND('Courses Valid'!C154=0,Courses!G149&lt;&gt;"",Courses!H149&gt;0,SUM(Courses!N149,Courses!O149)&gt;0),Courses!H149*SUM(Courses!N149,Courses!O149),0)</f>
        <v>0</v>
      </c>
      <c r="G142" s="102">
        <f>IF(AND('Courses Valid'!C154=0,Courses!I149&lt;&gt;"",Courses!J149&gt;0,SUM(Courses!N149,Courses!O149)&gt;0),Courses!J149*SUM(Courses!N149,Courses!O149),0)</f>
        <v>0</v>
      </c>
      <c r="H142" s="1312">
        <f>IF(AND('Courses Valid'!C154=0,Courses!E149&lt;&gt;"",Courses!F149&gt;0,SUM(Courses!P149,Courses!Q149)&gt;0),Courses!F149*SUM(Courses!P149,Courses!Q149),0)</f>
        <v>0</v>
      </c>
      <c r="I142" s="102">
        <f>IF(AND('Courses Valid'!C154=0,Courses!G149&lt;&gt;"",Courses!H149&gt;0,SUM(Courses!P149,Courses!Q149)&gt;0),Courses!H149*SUM(Courses!P149,Courses!Q149),0)</f>
        <v>0</v>
      </c>
      <c r="J142" s="102">
        <f>IF(AND('Courses Valid'!C154=0,Courses!I149&lt;&gt;"",Courses!J149&gt;0,SUM(Courses!P149,Courses!Q149)&gt;0),Courses!J149*SUM(Courses!P149,Courses!Q149),0)</f>
        <v>0</v>
      </c>
      <c r="K142" s="1312">
        <f>IF(AND('Courses Valid'!C154=0,Courses!E149&lt;&gt;"",Courses!F149&gt;0,Courses!R149&gt;0),Courses!F149*Courses!R149,0)</f>
        <v>0</v>
      </c>
      <c r="L142" s="102">
        <f>IF(AND('Courses Valid'!C154=0,Courses!G149&lt;&gt;"",Courses!H149&gt;0,Courses!R149&gt;0),Courses!H149*Courses!R149,0)</f>
        <v>0</v>
      </c>
      <c r="M142" s="102">
        <f>IF(AND('Courses Valid'!C154=0,Courses!I149&lt;&gt;"",Courses!J149&gt;0,Courses!R149&gt;0),Courses!J149*Courses!R149,0)</f>
        <v>0</v>
      </c>
      <c r="N142" s="1312">
        <f>IF(AND('Courses Valid'!C154=0,Courses!E149&lt;&gt;"",Courses!F149&gt;0,SUM(Courses!X149,Courses!Y149)&gt;0),Courses!F149*SUM(Courses!X149,Courses!Y149),0)</f>
        <v>0</v>
      </c>
      <c r="O142" s="102">
        <f>IF(AND('Courses Valid'!C154=0,Courses!G149&lt;&gt;"",Courses!H149&gt;0,SUM(Courses!X149,Courses!Y149)&gt;0),Courses!H149*SUM(Courses!X149,Courses!Y149),0)</f>
        <v>0</v>
      </c>
      <c r="P142" s="102">
        <f>IF(AND('Courses Valid'!C154=0,Courses!I149&lt;&gt;"",Courses!J149&gt;0,SUM(Courses!X149,Courses!Y149)&gt;0),Courses!J149*SUM(Courses!X149,Courses!Y149),0)</f>
        <v>0</v>
      </c>
      <c r="Q142" s="1312">
        <f>IF(AND('Courses Valid'!C154=0,Courses!E149&lt;&gt;"",Courses!F149&gt;0,SUM(Courses!Z149,Courses!AA149)&gt;0),Courses!F149*SUM(Courses!Z149,Courses!AA149),0)</f>
        <v>0</v>
      </c>
      <c r="R142" s="102">
        <f>IF(AND('Courses Valid'!C154=0,Courses!G149&lt;&gt;"",Courses!H149&gt;0,SUM(Courses!Z149,Courses!AA149)&gt;0),Courses!H149*SUM(Courses!Z149,Courses!AA149),0)</f>
        <v>0</v>
      </c>
      <c r="S142" s="102">
        <f>IF(AND('Courses Valid'!C154=0,Courses!I149&lt;&gt;"",Courses!J149&gt;0,SUM(Courses!Z149,Courses!AA149)&gt;0),Courses!J149*SUM(Courses!Z149,Courses!AA149),0)</f>
        <v>0</v>
      </c>
      <c r="T142" s="1312">
        <f>IF(AND('Courses Valid'!C154=0,Courses!E149&lt;&gt;"",Courses!F149&gt;0,Courses!AB149&gt;0),Courses!F149*Courses!AB149,0)</f>
        <v>0</v>
      </c>
      <c r="U142" s="102">
        <f>IF(AND('Courses Valid'!C154=0,Courses!G149&lt;&gt;"",Courses!H149&gt;0,Courses!AB149&gt;0),Courses!H149*Courses!AB149,0)</f>
        <v>0</v>
      </c>
      <c r="V142" s="247">
        <f>IF(AND('Courses Valid'!C154=0,Courses!I149&lt;&gt;"",Courses!J149&gt;0,Courses!AB149&gt;0),Courses!J149*Courses!AB149,0)</f>
        <v>0</v>
      </c>
      <c r="W142" s="102"/>
    </row>
    <row r="143" spans="2:23" x14ac:dyDescent="0.2">
      <c r="B143" s="716" t="str">
        <f>IF(Courses!B150&lt;&gt;"",CONCATENATE(Courses!E150,"/",Courses!M150,"/",Courses!K150),"")</f>
        <v/>
      </c>
      <c r="C143" s="1322" t="str">
        <f>IF(AND(Courses!B150&lt;&gt;"",Courses!G150&lt;&gt;""),CONCATENATE(Courses!G150,"/",Courses!M150,"/",Courses!K150),"")</f>
        <v/>
      </c>
      <c r="D143" s="715" t="str">
        <f>IF(AND(Courses!B150&lt;&gt;"",Courses!I150&lt;&gt;""),CONCATENATE(Courses!I150,"/",Courses!M150,"/",Courses!K150),"")</f>
        <v/>
      </c>
      <c r="E143" s="1312">
        <f>IF(AND('Courses Valid'!C155=0,Courses!E150&lt;&gt;"",Courses!F150&gt;0,SUM(Courses!N150,Courses!O150)&gt;0),Courses!F150*SUM(Courses!N150,Courses!O150),0)</f>
        <v>0</v>
      </c>
      <c r="F143" s="102">
        <f>IF(AND('Courses Valid'!C155=0,Courses!G150&lt;&gt;"",Courses!H150&gt;0,SUM(Courses!N150,Courses!O150)&gt;0),Courses!H150*SUM(Courses!N150,Courses!O150),0)</f>
        <v>0</v>
      </c>
      <c r="G143" s="102">
        <f>IF(AND('Courses Valid'!C155=0,Courses!I150&lt;&gt;"",Courses!J150&gt;0,SUM(Courses!N150,Courses!O150)&gt;0),Courses!J150*SUM(Courses!N150,Courses!O150),0)</f>
        <v>0</v>
      </c>
      <c r="H143" s="1312">
        <f>IF(AND('Courses Valid'!C155=0,Courses!E150&lt;&gt;"",Courses!F150&gt;0,SUM(Courses!P150,Courses!Q150)&gt;0),Courses!F150*SUM(Courses!P150,Courses!Q150),0)</f>
        <v>0</v>
      </c>
      <c r="I143" s="102">
        <f>IF(AND('Courses Valid'!C155=0,Courses!G150&lt;&gt;"",Courses!H150&gt;0,SUM(Courses!P150,Courses!Q150)&gt;0),Courses!H150*SUM(Courses!P150,Courses!Q150),0)</f>
        <v>0</v>
      </c>
      <c r="J143" s="102">
        <f>IF(AND('Courses Valid'!C155=0,Courses!I150&lt;&gt;"",Courses!J150&gt;0,SUM(Courses!P150,Courses!Q150)&gt;0),Courses!J150*SUM(Courses!P150,Courses!Q150),0)</f>
        <v>0</v>
      </c>
      <c r="K143" s="1312">
        <f>IF(AND('Courses Valid'!C155=0,Courses!E150&lt;&gt;"",Courses!F150&gt;0,Courses!R150&gt;0),Courses!F150*Courses!R150,0)</f>
        <v>0</v>
      </c>
      <c r="L143" s="102">
        <f>IF(AND('Courses Valid'!C155=0,Courses!G150&lt;&gt;"",Courses!H150&gt;0,Courses!R150&gt;0),Courses!H150*Courses!R150,0)</f>
        <v>0</v>
      </c>
      <c r="M143" s="102">
        <f>IF(AND('Courses Valid'!C155=0,Courses!I150&lt;&gt;"",Courses!J150&gt;0,Courses!R150&gt;0),Courses!J150*Courses!R150,0)</f>
        <v>0</v>
      </c>
      <c r="N143" s="1312">
        <f>IF(AND('Courses Valid'!C155=0,Courses!E150&lt;&gt;"",Courses!F150&gt;0,SUM(Courses!X150,Courses!Y150)&gt;0),Courses!F150*SUM(Courses!X150,Courses!Y150),0)</f>
        <v>0</v>
      </c>
      <c r="O143" s="102">
        <f>IF(AND('Courses Valid'!C155=0,Courses!G150&lt;&gt;"",Courses!H150&gt;0,SUM(Courses!X150,Courses!Y150)&gt;0),Courses!H150*SUM(Courses!X150,Courses!Y150),0)</f>
        <v>0</v>
      </c>
      <c r="P143" s="102">
        <f>IF(AND('Courses Valid'!C155=0,Courses!I150&lt;&gt;"",Courses!J150&gt;0,SUM(Courses!X150,Courses!Y150)&gt;0),Courses!J150*SUM(Courses!X150,Courses!Y150),0)</f>
        <v>0</v>
      </c>
      <c r="Q143" s="1312">
        <f>IF(AND('Courses Valid'!C155=0,Courses!E150&lt;&gt;"",Courses!F150&gt;0,SUM(Courses!Z150,Courses!AA150)&gt;0),Courses!F150*SUM(Courses!Z150,Courses!AA150),0)</f>
        <v>0</v>
      </c>
      <c r="R143" s="102">
        <f>IF(AND('Courses Valid'!C155=0,Courses!G150&lt;&gt;"",Courses!H150&gt;0,SUM(Courses!Z150,Courses!AA150)&gt;0),Courses!H150*SUM(Courses!Z150,Courses!AA150),0)</f>
        <v>0</v>
      </c>
      <c r="S143" s="102">
        <f>IF(AND('Courses Valid'!C155=0,Courses!I150&lt;&gt;"",Courses!J150&gt;0,SUM(Courses!Z150,Courses!AA150)&gt;0),Courses!J150*SUM(Courses!Z150,Courses!AA150),0)</f>
        <v>0</v>
      </c>
      <c r="T143" s="1312">
        <f>IF(AND('Courses Valid'!C155=0,Courses!E150&lt;&gt;"",Courses!F150&gt;0,Courses!AB150&gt;0),Courses!F150*Courses!AB150,0)</f>
        <v>0</v>
      </c>
      <c r="U143" s="102">
        <f>IF(AND('Courses Valid'!C155=0,Courses!G150&lt;&gt;"",Courses!H150&gt;0,Courses!AB150&gt;0),Courses!H150*Courses!AB150,0)</f>
        <v>0</v>
      </c>
      <c r="V143" s="247">
        <f>IF(AND('Courses Valid'!C155=0,Courses!I150&lt;&gt;"",Courses!J150&gt;0,Courses!AB150&gt;0),Courses!J150*Courses!AB150,0)</f>
        <v>0</v>
      </c>
      <c r="W143" s="102"/>
    </row>
    <row r="144" spans="2:23" x14ac:dyDescent="0.2">
      <c r="B144" s="716" t="str">
        <f>IF(Courses!B151&lt;&gt;"",CONCATENATE(Courses!E151,"/",Courses!M151,"/",Courses!K151),"")</f>
        <v/>
      </c>
      <c r="C144" s="1322" t="str">
        <f>IF(AND(Courses!B151&lt;&gt;"",Courses!G151&lt;&gt;""),CONCATENATE(Courses!G151,"/",Courses!M151,"/",Courses!K151),"")</f>
        <v/>
      </c>
      <c r="D144" s="715" t="str">
        <f>IF(AND(Courses!B151&lt;&gt;"",Courses!I151&lt;&gt;""),CONCATENATE(Courses!I151,"/",Courses!M151,"/",Courses!K151),"")</f>
        <v/>
      </c>
      <c r="E144" s="1312">
        <f>IF(AND('Courses Valid'!C156=0,Courses!E151&lt;&gt;"",Courses!F151&gt;0,SUM(Courses!N151,Courses!O151)&gt;0),Courses!F151*SUM(Courses!N151,Courses!O151),0)</f>
        <v>0</v>
      </c>
      <c r="F144" s="102">
        <f>IF(AND('Courses Valid'!C156=0,Courses!G151&lt;&gt;"",Courses!H151&gt;0,SUM(Courses!N151,Courses!O151)&gt;0),Courses!H151*SUM(Courses!N151,Courses!O151),0)</f>
        <v>0</v>
      </c>
      <c r="G144" s="102">
        <f>IF(AND('Courses Valid'!C156=0,Courses!I151&lt;&gt;"",Courses!J151&gt;0,SUM(Courses!N151,Courses!O151)&gt;0),Courses!J151*SUM(Courses!N151,Courses!O151),0)</f>
        <v>0</v>
      </c>
      <c r="H144" s="1312">
        <f>IF(AND('Courses Valid'!C156=0,Courses!E151&lt;&gt;"",Courses!F151&gt;0,SUM(Courses!P151,Courses!Q151)&gt;0),Courses!F151*SUM(Courses!P151,Courses!Q151),0)</f>
        <v>0</v>
      </c>
      <c r="I144" s="102">
        <f>IF(AND('Courses Valid'!C156=0,Courses!G151&lt;&gt;"",Courses!H151&gt;0,SUM(Courses!P151,Courses!Q151)&gt;0),Courses!H151*SUM(Courses!P151,Courses!Q151),0)</f>
        <v>0</v>
      </c>
      <c r="J144" s="102">
        <f>IF(AND('Courses Valid'!C156=0,Courses!I151&lt;&gt;"",Courses!J151&gt;0,SUM(Courses!P151,Courses!Q151)&gt;0),Courses!J151*SUM(Courses!P151,Courses!Q151),0)</f>
        <v>0</v>
      </c>
      <c r="K144" s="1312">
        <f>IF(AND('Courses Valid'!C156=0,Courses!E151&lt;&gt;"",Courses!F151&gt;0,Courses!R151&gt;0),Courses!F151*Courses!R151,0)</f>
        <v>0</v>
      </c>
      <c r="L144" s="102">
        <f>IF(AND('Courses Valid'!C156=0,Courses!G151&lt;&gt;"",Courses!H151&gt;0,Courses!R151&gt;0),Courses!H151*Courses!R151,0)</f>
        <v>0</v>
      </c>
      <c r="M144" s="102">
        <f>IF(AND('Courses Valid'!C156=0,Courses!I151&lt;&gt;"",Courses!J151&gt;0,Courses!R151&gt;0),Courses!J151*Courses!R151,0)</f>
        <v>0</v>
      </c>
      <c r="N144" s="1312">
        <f>IF(AND('Courses Valid'!C156=0,Courses!E151&lt;&gt;"",Courses!F151&gt;0,SUM(Courses!X151,Courses!Y151)&gt;0),Courses!F151*SUM(Courses!X151,Courses!Y151),0)</f>
        <v>0</v>
      </c>
      <c r="O144" s="102">
        <f>IF(AND('Courses Valid'!C156=0,Courses!G151&lt;&gt;"",Courses!H151&gt;0,SUM(Courses!X151,Courses!Y151)&gt;0),Courses!H151*SUM(Courses!X151,Courses!Y151),0)</f>
        <v>0</v>
      </c>
      <c r="P144" s="102">
        <f>IF(AND('Courses Valid'!C156=0,Courses!I151&lt;&gt;"",Courses!J151&gt;0,SUM(Courses!X151,Courses!Y151)&gt;0),Courses!J151*SUM(Courses!X151,Courses!Y151),0)</f>
        <v>0</v>
      </c>
      <c r="Q144" s="1312">
        <f>IF(AND('Courses Valid'!C156=0,Courses!E151&lt;&gt;"",Courses!F151&gt;0,SUM(Courses!Z151,Courses!AA151)&gt;0),Courses!F151*SUM(Courses!Z151,Courses!AA151),0)</f>
        <v>0</v>
      </c>
      <c r="R144" s="102">
        <f>IF(AND('Courses Valid'!C156=0,Courses!G151&lt;&gt;"",Courses!H151&gt;0,SUM(Courses!Z151,Courses!AA151)&gt;0),Courses!H151*SUM(Courses!Z151,Courses!AA151),0)</f>
        <v>0</v>
      </c>
      <c r="S144" s="102">
        <f>IF(AND('Courses Valid'!C156=0,Courses!I151&lt;&gt;"",Courses!J151&gt;0,SUM(Courses!Z151,Courses!AA151)&gt;0),Courses!J151*SUM(Courses!Z151,Courses!AA151),0)</f>
        <v>0</v>
      </c>
      <c r="T144" s="1312">
        <f>IF(AND('Courses Valid'!C156=0,Courses!E151&lt;&gt;"",Courses!F151&gt;0,Courses!AB151&gt;0),Courses!F151*Courses!AB151,0)</f>
        <v>0</v>
      </c>
      <c r="U144" s="102">
        <f>IF(AND('Courses Valid'!C156=0,Courses!G151&lt;&gt;"",Courses!H151&gt;0,Courses!AB151&gt;0),Courses!H151*Courses!AB151,0)</f>
        <v>0</v>
      </c>
      <c r="V144" s="247">
        <f>IF(AND('Courses Valid'!C156=0,Courses!I151&lt;&gt;"",Courses!J151&gt;0,Courses!AB151&gt;0),Courses!J151*Courses!AB151,0)</f>
        <v>0</v>
      </c>
      <c r="W144" s="102"/>
    </row>
    <row r="145" spans="2:23" x14ac:dyDescent="0.2">
      <c r="B145" s="716" t="str">
        <f>IF(Courses!B152&lt;&gt;"",CONCATENATE(Courses!E152,"/",Courses!M152,"/",Courses!K152),"")</f>
        <v/>
      </c>
      <c r="C145" s="1322" t="str">
        <f>IF(AND(Courses!B152&lt;&gt;"",Courses!G152&lt;&gt;""),CONCATENATE(Courses!G152,"/",Courses!M152,"/",Courses!K152),"")</f>
        <v/>
      </c>
      <c r="D145" s="715" t="str">
        <f>IF(AND(Courses!B152&lt;&gt;"",Courses!I152&lt;&gt;""),CONCATENATE(Courses!I152,"/",Courses!M152,"/",Courses!K152),"")</f>
        <v/>
      </c>
      <c r="E145" s="1312">
        <f>IF(AND('Courses Valid'!C157=0,Courses!E152&lt;&gt;"",Courses!F152&gt;0,SUM(Courses!N152,Courses!O152)&gt;0),Courses!F152*SUM(Courses!N152,Courses!O152),0)</f>
        <v>0</v>
      </c>
      <c r="F145" s="102">
        <f>IF(AND('Courses Valid'!C157=0,Courses!G152&lt;&gt;"",Courses!H152&gt;0,SUM(Courses!N152,Courses!O152)&gt;0),Courses!H152*SUM(Courses!N152,Courses!O152),0)</f>
        <v>0</v>
      </c>
      <c r="G145" s="102">
        <f>IF(AND('Courses Valid'!C157=0,Courses!I152&lt;&gt;"",Courses!J152&gt;0,SUM(Courses!N152,Courses!O152)&gt;0),Courses!J152*SUM(Courses!N152,Courses!O152),0)</f>
        <v>0</v>
      </c>
      <c r="H145" s="1312">
        <f>IF(AND('Courses Valid'!C157=0,Courses!E152&lt;&gt;"",Courses!F152&gt;0,SUM(Courses!P152,Courses!Q152)&gt;0),Courses!F152*SUM(Courses!P152,Courses!Q152),0)</f>
        <v>0</v>
      </c>
      <c r="I145" s="102">
        <f>IF(AND('Courses Valid'!C157=0,Courses!G152&lt;&gt;"",Courses!H152&gt;0,SUM(Courses!P152,Courses!Q152)&gt;0),Courses!H152*SUM(Courses!P152,Courses!Q152),0)</f>
        <v>0</v>
      </c>
      <c r="J145" s="102">
        <f>IF(AND('Courses Valid'!C157=0,Courses!I152&lt;&gt;"",Courses!J152&gt;0,SUM(Courses!P152,Courses!Q152)&gt;0),Courses!J152*SUM(Courses!P152,Courses!Q152),0)</f>
        <v>0</v>
      </c>
      <c r="K145" s="1312">
        <f>IF(AND('Courses Valid'!C157=0,Courses!E152&lt;&gt;"",Courses!F152&gt;0,Courses!R152&gt;0),Courses!F152*Courses!R152,0)</f>
        <v>0</v>
      </c>
      <c r="L145" s="102">
        <f>IF(AND('Courses Valid'!C157=0,Courses!G152&lt;&gt;"",Courses!H152&gt;0,Courses!R152&gt;0),Courses!H152*Courses!R152,0)</f>
        <v>0</v>
      </c>
      <c r="M145" s="102">
        <f>IF(AND('Courses Valid'!C157=0,Courses!I152&lt;&gt;"",Courses!J152&gt;0,Courses!R152&gt;0),Courses!J152*Courses!R152,0)</f>
        <v>0</v>
      </c>
      <c r="N145" s="1312">
        <f>IF(AND('Courses Valid'!C157=0,Courses!E152&lt;&gt;"",Courses!F152&gt;0,SUM(Courses!X152,Courses!Y152)&gt;0),Courses!F152*SUM(Courses!X152,Courses!Y152),0)</f>
        <v>0</v>
      </c>
      <c r="O145" s="102">
        <f>IF(AND('Courses Valid'!C157=0,Courses!G152&lt;&gt;"",Courses!H152&gt;0,SUM(Courses!X152,Courses!Y152)&gt;0),Courses!H152*SUM(Courses!X152,Courses!Y152),0)</f>
        <v>0</v>
      </c>
      <c r="P145" s="102">
        <f>IF(AND('Courses Valid'!C157=0,Courses!I152&lt;&gt;"",Courses!J152&gt;0,SUM(Courses!X152,Courses!Y152)&gt;0),Courses!J152*SUM(Courses!X152,Courses!Y152),0)</f>
        <v>0</v>
      </c>
      <c r="Q145" s="1312">
        <f>IF(AND('Courses Valid'!C157=0,Courses!E152&lt;&gt;"",Courses!F152&gt;0,SUM(Courses!Z152,Courses!AA152)&gt;0),Courses!F152*SUM(Courses!Z152,Courses!AA152),0)</f>
        <v>0</v>
      </c>
      <c r="R145" s="102">
        <f>IF(AND('Courses Valid'!C157=0,Courses!G152&lt;&gt;"",Courses!H152&gt;0,SUM(Courses!Z152,Courses!AA152)&gt;0),Courses!H152*SUM(Courses!Z152,Courses!AA152),0)</f>
        <v>0</v>
      </c>
      <c r="S145" s="102">
        <f>IF(AND('Courses Valid'!C157=0,Courses!I152&lt;&gt;"",Courses!J152&gt;0,SUM(Courses!Z152,Courses!AA152)&gt;0),Courses!J152*SUM(Courses!Z152,Courses!AA152),0)</f>
        <v>0</v>
      </c>
      <c r="T145" s="1312">
        <f>IF(AND('Courses Valid'!C157=0,Courses!E152&lt;&gt;"",Courses!F152&gt;0,Courses!AB152&gt;0),Courses!F152*Courses!AB152,0)</f>
        <v>0</v>
      </c>
      <c r="U145" s="102">
        <f>IF(AND('Courses Valid'!C157=0,Courses!G152&lt;&gt;"",Courses!H152&gt;0,Courses!AB152&gt;0),Courses!H152*Courses!AB152,0)</f>
        <v>0</v>
      </c>
      <c r="V145" s="247">
        <f>IF(AND('Courses Valid'!C157=0,Courses!I152&lt;&gt;"",Courses!J152&gt;0,Courses!AB152&gt;0),Courses!J152*Courses!AB152,0)</f>
        <v>0</v>
      </c>
      <c r="W145" s="102"/>
    </row>
    <row r="146" spans="2:23" x14ac:dyDescent="0.2">
      <c r="B146" s="716" t="str">
        <f>IF(Courses!B153&lt;&gt;"",CONCATENATE(Courses!E153,"/",Courses!M153,"/",Courses!K153),"")</f>
        <v/>
      </c>
      <c r="C146" s="1322" t="str">
        <f>IF(AND(Courses!B153&lt;&gt;"",Courses!G153&lt;&gt;""),CONCATENATE(Courses!G153,"/",Courses!M153,"/",Courses!K153),"")</f>
        <v/>
      </c>
      <c r="D146" s="715" t="str">
        <f>IF(AND(Courses!B153&lt;&gt;"",Courses!I153&lt;&gt;""),CONCATENATE(Courses!I153,"/",Courses!M153,"/",Courses!K153),"")</f>
        <v/>
      </c>
      <c r="E146" s="1312">
        <f>IF(AND('Courses Valid'!C158=0,Courses!E153&lt;&gt;"",Courses!F153&gt;0,SUM(Courses!N153,Courses!O153)&gt;0),Courses!F153*SUM(Courses!N153,Courses!O153),0)</f>
        <v>0</v>
      </c>
      <c r="F146" s="102">
        <f>IF(AND('Courses Valid'!C158=0,Courses!G153&lt;&gt;"",Courses!H153&gt;0,SUM(Courses!N153,Courses!O153)&gt;0),Courses!H153*SUM(Courses!N153,Courses!O153),0)</f>
        <v>0</v>
      </c>
      <c r="G146" s="102">
        <f>IF(AND('Courses Valid'!C158=0,Courses!I153&lt;&gt;"",Courses!J153&gt;0,SUM(Courses!N153,Courses!O153)&gt;0),Courses!J153*SUM(Courses!N153,Courses!O153),0)</f>
        <v>0</v>
      </c>
      <c r="H146" s="1312">
        <f>IF(AND('Courses Valid'!C158=0,Courses!E153&lt;&gt;"",Courses!F153&gt;0,SUM(Courses!P153,Courses!Q153)&gt;0),Courses!F153*SUM(Courses!P153,Courses!Q153),0)</f>
        <v>0</v>
      </c>
      <c r="I146" s="102">
        <f>IF(AND('Courses Valid'!C158=0,Courses!G153&lt;&gt;"",Courses!H153&gt;0,SUM(Courses!P153,Courses!Q153)&gt;0),Courses!H153*SUM(Courses!P153,Courses!Q153),0)</f>
        <v>0</v>
      </c>
      <c r="J146" s="102">
        <f>IF(AND('Courses Valid'!C158=0,Courses!I153&lt;&gt;"",Courses!J153&gt;0,SUM(Courses!P153,Courses!Q153)&gt;0),Courses!J153*SUM(Courses!P153,Courses!Q153),0)</f>
        <v>0</v>
      </c>
      <c r="K146" s="1312">
        <f>IF(AND('Courses Valid'!C158=0,Courses!E153&lt;&gt;"",Courses!F153&gt;0,Courses!R153&gt;0),Courses!F153*Courses!R153,0)</f>
        <v>0</v>
      </c>
      <c r="L146" s="102">
        <f>IF(AND('Courses Valid'!C158=0,Courses!G153&lt;&gt;"",Courses!H153&gt;0,Courses!R153&gt;0),Courses!H153*Courses!R153,0)</f>
        <v>0</v>
      </c>
      <c r="M146" s="102">
        <f>IF(AND('Courses Valid'!C158=0,Courses!I153&lt;&gt;"",Courses!J153&gt;0,Courses!R153&gt;0),Courses!J153*Courses!R153,0)</f>
        <v>0</v>
      </c>
      <c r="N146" s="1312">
        <f>IF(AND('Courses Valid'!C158=0,Courses!E153&lt;&gt;"",Courses!F153&gt;0,SUM(Courses!X153,Courses!Y153)&gt;0),Courses!F153*SUM(Courses!X153,Courses!Y153),0)</f>
        <v>0</v>
      </c>
      <c r="O146" s="102">
        <f>IF(AND('Courses Valid'!C158=0,Courses!G153&lt;&gt;"",Courses!H153&gt;0,SUM(Courses!X153,Courses!Y153)&gt;0),Courses!H153*SUM(Courses!X153,Courses!Y153),0)</f>
        <v>0</v>
      </c>
      <c r="P146" s="102">
        <f>IF(AND('Courses Valid'!C158=0,Courses!I153&lt;&gt;"",Courses!J153&gt;0,SUM(Courses!X153,Courses!Y153)&gt;0),Courses!J153*SUM(Courses!X153,Courses!Y153),0)</f>
        <v>0</v>
      </c>
      <c r="Q146" s="1312">
        <f>IF(AND('Courses Valid'!C158=0,Courses!E153&lt;&gt;"",Courses!F153&gt;0,SUM(Courses!Z153,Courses!AA153)&gt;0),Courses!F153*SUM(Courses!Z153,Courses!AA153),0)</f>
        <v>0</v>
      </c>
      <c r="R146" s="102">
        <f>IF(AND('Courses Valid'!C158=0,Courses!G153&lt;&gt;"",Courses!H153&gt;0,SUM(Courses!Z153,Courses!AA153)&gt;0),Courses!H153*SUM(Courses!Z153,Courses!AA153),0)</f>
        <v>0</v>
      </c>
      <c r="S146" s="102">
        <f>IF(AND('Courses Valid'!C158=0,Courses!I153&lt;&gt;"",Courses!J153&gt;0,SUM(Courses!Z153,Courses!AA153)&gt;0),Courses!J153*SUM(Courses!Z153,Courses!AA153),0)</f>
        <v>0</v>
      </c>
      <c r="T146" s="1312">
        <f>IF(AND('Courses Valid'!C158=0,Courses!E153&lt;&gt;"",Courses!F153&gt;0,Courses!AB153&gt;0),Courses!F153*Courses!AB153,0)</f>
        <v>0</v>
      </c>
      <c r="U146" s="102">
        <f>IF(AND('Courses Valid'!C158=0,Courses!G153&lt;&gt;"",Courses!H153&gt;0,Courses!AB153&gt;0),Courses!H153*Courses!AB153,0)</f>
        <v>0</v>
      </c>
      <c r="V146" s="247">
        <f>IF(AND('Courses Valid'!C158=0,Courses!I153&lt;&gt;"",Courses!J153&gt;0,Courses!AB153&gt;0),Courses!J153*Courses!AB153,0)</f>
        <v>0</v>
      </c>
      <c r="W146" s="102"/>
    </row>
    <row r="147" spans="2:23" x14ac:dyDescent="0.2">
      <c r="B147" s="716" t="str">
        <f>IF(Courses!B154&lt;&gt;"",CONCATENATE(Courses!E154,"/",Courses!M154,"/",Courses!K154),"")</f>
        <v/>
      </c>
      <c r="C147" s="1322" t="str">
        <f>IF(AND(Courses!B154&lt;&gt;"",Courses!G154&lt;&gt;""),CONCATENATE(Courses!G154,"/",Courses!M154,"/",Courses!K154),"")</f>
        <v/>
      </c>
      <c r="D147" s="715" t="str">
        <f>IF(AND(Courses!B154&lt;&gt;"",Courses!I154&lt;&gt;""),CONCATENATE(Courses!I154,"/",Courses!M154,"/",Courses!K154),"")</f>
        <v/>
      </c>
      <c r="E147" s="1312">
        <f>IF(AND('Courses Valid'!C159=0,Courses!E154&lt;&gt;"",Courses!F154&gt;0,SUM(Courses!N154,Courses!O154)&gt;0),Courses!F154*SUM(Courses!N154,Courses!O154),0)</f>
        <v>0</v>
      </c>
      <c r="F147" s="102">
        <f>IF(AND('Courses Valid'!C159=0,Courses!G154&lt;&gt;"",Courses!H154&gt;0,SUM(Courses!N154,Courses!O154)&gt;0),Courses!H154*SUM(Courses!N154,Courses!O154),0)</f>
        <v>0</v>
      </c>
      <c r="G147" s="102">
        <f>IF(AND('Courses Valid'!C159=0,Courses!I154&lt;&gt;"",Courses!J154&gt;0,SUM(Courses!N154,Courses!O154)&gt;0),Courses!J154*SUM(Courses!N154,Courses!O154),0)</f>
        <v>0</v>
      </c>
      <c r="H147" s="1312">
        <f>IF(AND('Courses Valid'!C159=0,Courses!E154&lt;&gt;"",Courses!F154&gt;0,SUM(Courses!P154,Courses!Q154)&gt;0),Courses!F154*SUM(Courses!P154,Courses!Q154),0)</f>
        <v>0</v>
      </c>
      <c r="I147" s="102">
        <f>IF(AND('Courses Valid'!C159=0,Courses!G154&lt;&gt;"",Courses!H154&gt;0,SUM(Courses!P154,Courses!Q154)&gt;0),Courses!H154*SUM(Courses!P154,Courses!Q154),0)</f>
        <v>0</v>
      </c>
      <c r="J147" s="102">
        <f>IF(AND('Courses Valid'!C159=0,Courses!I154&lt;&gt;"",Courses!J154&gt;0,SUM(Courses!P154,Courses!Q154)&gt;0),Courses!J154*SUM(Courses!P154,Courses!Q154),0)</f>
        <v>0</v>
      </c>
      <c r="K147" s="1312">
        <f>IF(AND('Courses Valid'!C159=0,Courses!E154&lt;&gt;"",Courses!F154&gt;0,Courses!R154&gt;0),Courses!F154*Courses!R154,0)</f>
        <v>0</v>
      </c>
      <c r="L147" s="102">
        <f>IF(AND('Courses Valid'!C159=0,Courses!G154&lt;&gt;"",Courses!H154&gt;0,Courses!R154&gt;0),Courses!H154*Courses!R154,0)</f>
        <v>0</v>
      </c>
      <c r="M147" s="102">
        <f>IF(AND('Courses Valid'!C159=0,Courses!I154&lt;&gt;"",Courses!J154&gt;0,Courses!R154&gt;0),Courses!J154*Courses!R154,0)</f>
        <v>0</v>
      </c>
      <c r="N147" s="1312">
        <f>IF(AND('Courses Valid'!C159=0,Courses!E154&lt;&gt;"",Courses!F154&gt;0,SUM(Courses!X154,Courses!Y154)&gt;0),Courses!F154*SUM(Courses!X154,Courses!Y154),0)</f>
        <v>0</v>
      </c>
      <c r="O147" s="102">
        <f>IF(AND('Courses Valid'!C159=0,Courses!G154&lt;&gt;"",Courses!H154&gt;0,SUM(Courses!X154,Courses!Y154)&gt;0),Courses!H154*SUM(Courses!X154,Courses!Y154),0)</f>
        <v>0</v>
      </c>
      <c r="P147" s="102">
        <f>IF(AND('Courses Valid'!C159=0,Courses!I154&lt;&gt;"",Courses!J154&gt;0,SUM(Courses!X154,Courses!Y154)&gt;0),Courses!J154*SUM(Courses!X154,Courses!Y154),0)</f>
        <v>0</v>
      </c>
      <c r="Q147" s="1312">
        <f>IF(AND('Courses Valid'!C159=0,Courses!E154&lt;&gt;"",Courses!F154&gt;0,SUM(Courses!Z154,Courses!AA154)&gt;0),Courses!F154*SUM(Courses!Z154,Courses!AA154),0)</f>
        <v>0</v>
      </c>
      <c r="R147" s="102">
        <f>IF(AND('Courses Valid'!C159=0,Courses!G154&lt;&gt;"",Courses!H154&gt;0,SUM(Courses!Z154,Courses!AA154)&gt;0),Courses!H154*SUM(Courses!Z154,Courses!AA154),0)</f>
        <v>0</v>
      </c>
      <c r="S147" s="102">
        <f>IF(AND('Courses Valid'!C159=0,Courses!I154&lt;&gt;"",Courses!J154&gt;0,SUM(Courses!Z154,Courses!AA154)&gt;0),Courses!J154*SUM(Courses!Z154,Courses!AA154),0)</f>
        <v>0</v>
      </c>
      <c r="T147" s="1312">
        <f>IF(AND('Courses Valid'!C159=0,Courses!E154&lt;&gt;"",Courses!F154&gt;0,Courses!AB154&gt;0),Courses!F154*Courses!AB154,0)</f>
        <v>0</v>
      </c>
      <c r="U147" s="102">
        <f>IF(AND('Courses Valid'!C159=0,Courses!G154&lt;&gt;"",Courses!H154&gt;0,Courses!AB154&gt;0),Courses!H154*Courses!AB154,0)</f>
        <v>0</v>
      </c>
      <c r="V147" s="247">
        <f>IF(AND('Courses Valid'!C159=0,Courses!I154&lt;&gt;"",Courses!J154&gt;0,Courses!AB154&gt;0),Courses!J154*Courses!AB154,0)</f>
        <v>0</v>
      </c>
      <c r="W147" s="102"/>
    </row>
    <row r="148" spans="2:23" x14ac:dyDescent="0.2">
      <c r="B148" s="716" t="str">
        <f>IF(Courses!B155&lt;&gt;"",CONCATENATE(Courses!E155,"/",Courses!M155,"/",Courses!K155),"")</f>
        <v/>
      </c>
      <c r="C148" s="1322" t="str">
        <f>IF(AND(Courses!B155&lt;&gt;"",Courses!G155&lt;&gt;""),CONCATENATE(Courses!G155,"/",Courses!M155,"/",Courses!K155),"")</f>
        <v/>
      </c>
      <c r="D148" s="715" t="str">
        <f>IF(AND(Courses!B155&lt;&gt;"",Courses!I155&lt;&gt;""),CONCATENATE(Courses!I155,"/",Courses!M155,"/",Courses!K155),"")</f>
        <v/>
      </c>
      <c r="E148" s="1312">
        <f>IF(AND('Courses Valid'!C160=0,Courses!E155&lt;&gt;"",Courses!F155&gt;0,SUM(Courses!N155,Courses!O155)&gt;0),Courses!F155*SUM(Courses!N155,Courses!O155),0)</f>
        <v>0</v>
      </c>
      <c r="F148" s="102">
        <f>IF(AND('Courses Valid'!C160=0,Courses!G155&lt;&gt;"",Courses!H155&gt;0,SUM(Courses!N155,Courses!O155)&gt;0),Courses!H155*SUM(Courses!N155,Courses!O155),0)</f>
        <v>0</v>
      </c>
      <c r="G148" s="102">
        <f>IF(AND('Courses Valid'!C160=0,Courses!I155&lt;&gt;"",Courses!J155&gt;0,SUM(Courses!N155,Courses!O155)&gt;0),Courses!J155*SUM(Courses!N155,Courses!O155),0)</f>
        <v>0</v>
      </c>
      <c r="H148" s="1312">
        <f>IF(AND('Courses Valid'!C160=0,Courses!E155&lt;&gt;"",Courses!F155&gt;0,SUM(Courses!P155,Courses!Q155)&gt;0),Courses!F155*SUM(Courses!P155,Courses!Q155),0)</f>
        <v>0</v>
      </c>
      <c r="I148" s="102">
        <f>IF(AND('Courses Valid'!C160=0,Courses!G155&lt;&gt;"",Courses!H155&gt;0,SUM(Courses!P155,Courses!Q155)&gt;0),Courses!H155*SUM(Courses!P155,Courses!Q155),0)</f>
        <v>0</v>
      </c>
      <c r="J148" s="102">
        <f>IF(AND('Courses Valid'!C160=0,Courses!I155&lt;&gt;"",Courses!J155&gt;0,SUM(Courses!P155,Courses!Q155)&gt;0),Courses!J155*SUM(Courses!P155,Courses!Q155),0)</f>
        <v>0</v>
      </c>
      <c r="K148" s="1312">
        <f>IF(AND('Courses Valid'!C160=0,Courses!E155&lt;&gt;"",Courses!F155&gt;0,Courses!R155&gt;0),Courses!F155*Courses!R155,0)</f>
        <v>0</v>
      </c>
      <c r="L148" s="102">
        <f>IF(AND('Courses Valid'!C160=0,Courses!G155&lt;&gt;"",Courses!H155&gt;0,Courses!R155&gt;0),Courses!H155*Courses!R155,0)</f>
        <v>0</v>
      </c>
      <c r="M148" s="102">
        <f>IF(AND('Courses Valid'!C160=0,Courses!I155&lt;&gt;"",Courses!J155&gt;0,Courses!R155&gt;0),Courses!J155*Courses!R155,0)</f>
        <v>0</v>
      </c>
      <c r="N148" s="1312">
        <f>IF(AND('Courses Valid'!C160=0,Courses!E155&lt;&gt;"",Courses!F155&gt;0,SUM(Courses!X155,Courses!Y155)&gt;0),Courses!F155*SUM(Courses!X155,Courses!Y155),0)</f>
        <v>0</v>
      </c>
      <c r="O148" s="102">
        <f>IF(AND('Courses Valid'!C160=0,Courses!G155&lt;&gt;"",Courses!H155&gt;0,SUM(Courses!X155,Courses!Y155)&gt;0),Courses!H155*SUM(Courses!X155,Courses!Y155),0)</f>
        <v>0</v>
      </c>
      <c r="P148" s="102">
        <f>IF(AND('Courses Valid'!C160=0,Courses!I155&lt;&gt;"",Courses!J155&gt;0,SUM(Courses!X155,Courses!Y155)&gt;0),Courses!J155*SUM(Courses!X155,Courses!Y155),0)</f>
        <v>0</v>
      </c>
      <c r="Q148" s="1312">
        <f>IF(AND('Courses Valid'!C160=0,Courses!E155&lt;&gt;"",Courses!F155&gt;0,SUM(Courses!Z155,Courses!AA155)&gt;0),Courses!F155*SUM(Courses!Z155,Courses!AA155),0)</f>
        <v>0</v>
      </c>
      <c r="R148" s="102">
        <f>IF(AND('Courses Valid'!C160=0,Courses!G155&lt;&gt;"",Courses!H155&gt;0,SUM(Courses!Z155,Courses!AA155)&gt;0),Courses!H155*SUM(Courses!Z155,Courses!AA155),0)</f>
        <v>0</v>
      </c>
      <c r="S148" s="102">
        <f>IF(AND('Courses Valid'!C160=0,Courses!I155&lt;&gt;"",Courses!J155&gt;0,SUM(Courses!Z155,Courses!AA155)&gt;0),Courses!J155*SUM(Courses!Z155,Courses!AA155),0)</f>
        <v>0</v>
      </c>
      <c r="T148" s="1312">
        <f>IF(AND('Courses Valid'!C160=0,Courses!E155&lt;&gt;"",Courses!F155&gt;0,Courses!AB155&gt;0),Courses!F155*Courses!AB155,0)</f>
        <v>0</v>
      </c>
      <c r="U148" s="102">
        <f>IF(AND('Courses Valid'!C160=0,Courses!G155&lt;&gt;"",Courses!H155&gt;0,Courses!AB155&gt;0),Courses!H155*Courses!AB155,0)</f>
        <v>0</v>
      </c>
      <c r="V148" s="247">
        <f>IF(AND('Courses Valid'!C160=0,Courses!I155&lt;&gt;"",Courses!J155&gt;0,Courses!AB155&gt;0),Courses!J155*Courses!AB155,0)</f>
        <v>0</v>
      </c>
      <c r="W148" s="102"/>
    </row>
    <row r="149" spans="2:23" x14ac:dyDescent="0.2">
      <c r="B149" s="716" t="str">
        <f>IF(Courses!B156&lt;&gt;"",CONCATENATE(Courses!E156,"/",Courses!M156,"/",Courses!K156),"")</f>
        <v/>
      </c>
      <c r="C149" s="1322" t="str">
        <f>IF(AND(Courses!B156&lt;&gt;"",Courses!G156&lt;&gt;""),CONCATENATE(Courses!G156,"/",Courses!M156,"/",Courses!K156),"")</f>
        <v/>
      </c>
      <c r="D149" s="715" t="str">
        <f>IF(AND(Courses!B156&lt;&gt;"",Courses!I156&lt;&gt;""),CONCATENATE(Courses!I156,"/",Courses!M156,"/",Courses!K156),"")</f>
        <v/>
      </c>
      <c r="E149" s="1312">
        <f>IF(AND('Courses Valid'!C161=0,Courses!E156&lt;&gt;"",Courses!F156&gt;0,SUM(Courses!N156,Courses!O156)&gt;0),Courses!F156*SUM(Courses!N156,Courses!O156),0)</f>
        <v>0</v>
      </c>
      <c r="F149" s="102">
        <f>IF(AND('Courses Valid'!C161=0,Courses!G156&lt;&gt;"",Courses!H156&gt;0,SUM(Courses!N156,Courses!O156)&gt;0),Courses!H156*SUM(Courses!N156,Courses!O156),0)</f>
        <v>0</v>
      </c>
      <c r="G149" s="102">
        <f>IF(AND('Courses Valid'!C161=0,Courses!I156&lt;&gt;"",Courses!J156&gt;0,SUM(Courses!N156,Courses!O156)&gt;0),Courses!J156*SUM(Courses!N156,Courses!O156),0)</f>
        <v>0</v>
      </c>
      <c r="H149" s="1312">
        <f>IF(AND('Courses Valid'!C161=0,Courses!E156&lt;&gt;"",Courses!F156&gt;0,SUM(Courses!P156,Courses!Q156)&gt;0),Courses!F156*SUM(Courses!P156,Courses!Q156),0)</f>
        <v>0</v>
      </c>
      <c r="I149" s="102">
        <f>IF(AND('Courses Valid'!C161=0,Courses!G156&lt;&gt;"",Courses!H156&gt;0,SUM(Courses!P156,Courses!Q156)&gt;0),Courses!H156*SUM(Courses!P156,Courses!Q156),0)</f>
        <v>0</v>
      </c>
      <c r="J149" s="102">
        <f>IF(AND('Courses Valid'!C161=0,Courses!I156&lt;&gt;"",Courses!J156&gt;0,SUM(Courses!P156,Courses!Q156)&gt;0),Courses!J156*SUM(Courses!P156,Courses!Q156),0)</f>
        <v>0</v>
      </c>
      <c r="K149" s="1312">
        <f>IF(AND('Courses Valid'!C161=0,Courses!E156&lt;&gt;"",Courses!F156&gt;0,Courses!R156&gt;0),Courses!F156*Courses!R156,0)</f>
        <v>0</v>
      </c>
      <c r="L149" s="102">
        <f>IF(AND('Courses Valid'!C161=0,Courses!G156&lt;&gt;"",Courses!H156&gt;0,Courses!R156&gt;0),Courses!H156*Courses!R156,0)</f>
        <v>0</v>
      </c>
      <c r="M149" s="102">
        <f>IF(AND('Courses Valid'!C161=0,Courses!I156&lt;&gt;"",Courses!J156&gt;0,Courses!R156&gt;0),Courses!J156*Courses!R156,0)</f>
        <v>0</v>
      </c>
      <c r="N149" s="1312">
        <f>IF(AND('Courses Valid'!C161=0,Courses!E156&lt;&gt;"",Courses!F156&gt;0,SUM(Courses!X156,Courses!Y156)&gt;0),Courses!F156*SUM(Courses!X156,Courses!Y156),0)</f>
        <v>0</v>
      </c>
      <c r="O149" s="102">
        <f>IF(AND('Courses Valid'!C161=0,Courses!G156&lt;&gt;"",Courses!H156&gt;0,SUM(Courses!X156,Courses!Y156)&gt;0),Courses!H156*SUM(Courses!X156,Courses!Y156),0)</f>
        <v>0</v>
      </c>
      <c r="P149" s="102">
        <f>IF(AND('Courses Valid'!C161=0,Courses!I156&lt;&gt;"",Courses!J156&gt;0,SUM(Courses!X156,Courses!Y156)&gt;0),Courses!J156*SUM(Courses!X156,Courses!Y156),0)</f>
        <v>0</v>
      </c>
      <c r="Q149" s="1312">
        <f>IF(AND('Courses Valid'!C161=0,Courses!E156&lt;&gt;"",Courses!F156&gt;0,SUM(Courses!Z156,Courses!AA156)&gt;0),Courses!F156*SUM(Courses!Z156,Courses!AA156),0)</f>
        <v>0</v>
      </c>
      <c r="R149" s="102">
        <f>IF(AND('Courses Valid'!C161=0,Courses!G156&lt;&gt;"",Courses!H156&gt;0,SUM(Courses!Z156,Courses!AA156)&gt;0),Courses!H156*SUM(Courses!Z156,Courses!AA156),0)</f>
        <v>0</v>
      </c>
      <c r="S149" s="102">
        <f>IF(AND('Courses Valid'!C161=0,Courses!I156&lt;&gt;"",Courses!J156&gt;0,SUM(Courses!Z156,Courses!AA156)&gt;0),Courses!J156*SUM(Courses!Z156,Courses!AA156),0)</f>
        <v>0</v>
      </c>
      <c r="T149" s="1312">
        <f>IF(AND('Courses Valid'!C161=0,Courses!E156&lt;&gt;"",Courses!F156&gt;0,Courses!AB156&gt;0),Courses!F156*Courses!AB156,0)</f>
        <v>0</v>
      </c>
      <c r="U149" s="102">
        <f>IF(AND('Courses Valid'!C161=0,Courses!G156&lt;&gt;"",Courses!H156&gt;0,Courses!AB156&gt;0),Courses!H156*Courses!AB156,0)</f>
        <v>0</v>
      </c>
      <c r="V149" s="247">
        <f>IF(AND('Courses Valid'!C161=0,Courses!I156&lt;&gt;"",Courses!J156&gt;0,Courses!AB156&gt;0),Courses!J156*Courses!AB156,0)</f>
        <v>0</v>
      </c>
      <c r="W149" s="102"/>
    </row>
    <row r="150" spans="2:23" x14ac:dyDescent="0.2">
      <c r="B150" s="716" t="str">
        <f>IF(Courses!B157&lt;&gt;"",CONCATENATE(Courses!E157,"/",Courses!M157,"/",Courses!K157),"")</f>
        <v/>
      </c>
      <c r="C150" s="1322" t="str">
        <f>IF(AND(Courses!B157&lt;&gt;"",Courses!G157&lt;&gt;""),CONCATENATE(Courses!G157,"/",Courses!M157,"/",Courses!K157),"")</f>
        <v/>
      </c>
      <c r="D150" s="715" t="str">
        <f>IF(AND(Courses!B157&lt;&gt;"",Courses!I157&lt;&gt;""),CONCATENATE(Courses!I157,"/",Courses!M157,"/",Courses!K157),"")</f>
        <v/>
      </c>
      <c r="E150" s="1312">
        <f>IF(AND('Courses Valid'!C162=0,Courses!E157&lt;&gt;"",Courses!F157&gt;0,SUM(Courses!N157,Courses!O157)&gt;0),Courses!F157*SUM(Courses!N157,Courses!O157),0)</f>
        <v>0</v>
      </c>
      <c r="F150" s="102">
        <f>IF(AND('Courses Valid'!C162=0,Courses!G157&lt;&gt;"",Courses!H157&gt;0,SUM(Courses!N157,Courses!O157)&gt;0),Courses!H157*SUM(Courses!N157,Courses!O157),0)</f>
        <v>0</v>
      </c>
      <c r="G150" s="102">
        <f>IF(AND('Courses Valid'!C162=0,Courses!I157&lt;&gt;"",Courses!J157&gt;0,SUM(Courses!N157,Courses!O157)&gt;0),Courses!J157*SUM(Courses!N157,Courses!O157),0)</f>
        <v>0</v>
      </c>
      <c r="H150" s="1312">
        <f>IF(AND('Courses Valid'!C162=0,Courses!E157&lt;&gt;"",Courses!F157&gt;0,SUM(Courses!P157,Courses!Q157)&gt;0),Courses!F157*SUM(Courses!P157,Courses!Q157),0)</f>
        <v>0</v>
      </c>
      <c r="I150" s="102">
        <f>IF(AND('Courses Valid'!C162=0,Courses!G157&lt;&gt;"",Courses!H157&gt;0,SUM(Courses!P157,Courses!Q157)&gt;0),Courses!H157*SUM(Courses!P157,Courses!Q157),0)</f>
        <v>0</v>
      </c>
      <c r="J150" s="102">
        <f>IF(AND('Courses Valid'!C162=0,Courses!I157&lt;&gt;"",Courses!J157&gt;0,SUM(Courses!P157,Courses!Q157)&gt;0),Courses!J157*SUM(Courses!P157,Courses!Q157),0)</f>
        <v>0</v>
      </c>
      <c r="K150" s="1312">
        <f>IF(AND('Courses Valid'!C162=0,Courses!E157&lt;&gt;"",Courses!F157&gt;0,Courses!R157&gt;0),Courses!F157*Courses!R157,0)</f>
        <v>0</v>
      </c>
      <c r="L150" s="102">
        <f>IF(AND('Courses Valid'!C162=0,Courses!G157&lt;&gt;"",Courses!H157&gt;0,Courses!R157&gt;0),Courses!H157*Courses!R157,0)</f>
        <v>0</v>
      </c>
      <c r="M150" s="102">
        <f>IF(AND('Courses Valid'!C162=0,Courses!I157&lt;&gt;"",Courses!J157&gt;0,Courses!R157&gt;0),Courses!J157*Courses!R157,0)</f>
        <v>0</v>
      </c>
      <c r="N150" s="1312">
        <f>IF(AND('Courses Valid'!C162=0,Courses!E157&lt;&gt;"",Courses!F157&gt;0,SUM(Courses!X157,Courses!Y157)&gt;0),Courses!F157*SUM(Courses!X157,Courses!Y157),0)</f>
        <v>0</v>
      </c>
      <c r="O150" s="102">
        <f>IF(AND('Courses Valid'!C162=0,Courses!G157&lt;&gt;"",Courses!H157&gt;0,SUM(Courses!X157,Courses!Y157)&gt;0),Courses!H157*SUM(Courses!X157,Courses!Y157),0)</f>
        <v>0</v>
      </c>
      <c r="P150" s="102">
        <f>IF(AND('Courses Valid'!C162=0,Courses!I157&lt;&gt;"",Courses!J157&gt;0,SUM(Courses!X157,Courses!Y157)&gt;0),Courses!J157*SUM(Courses!X157,Courses!Y157),0)</f>
        <v>0</v>
      </c>
      <c r="Q150" s="1312">
        <f>IF(AND('Courses Valid'!C162=0,Courses!E157&lt;&gt;"",Courses!F157&gt;0,SUM(Courses!Z157,Courses!AA157)&gt;0),Courses!F157*SUM(Courses!Z157,Courses!AA157),0)</f>
        <v>0</v>
      </c>
      <c r="R150" s="102">
        <f>IF(AND('Courses Valid'!C162=0,Courses!G157&lt;&gt;"",Courses!H157&gt;0,SUM(Courses!Z157,Courses!AA157)&gt;0),Courses!H157*SUM(Courses!Z157,Courses!AA157),0)</f>
        <v>0</v>
      </c>
      <c r="S150" s="102">
        <f>IF(AND('Courses Valid'!C162=0,Courses!I157&lt;&gt;"",Courses!J157&gt;0,SUM(Courses!Z157,Courses!AA157)&gt;0),Courses!J157*SUM(Courses!Z157,Courses!AA157),0)</f>
        <v>0</v>
      </c>
      <c r="T150" s="1312">
        <f>IF(AND('Courses Valid'!C162=0,Courses!E157&lt;&gt;"",Courses!F157&gt;0,Courses!AB157&gt;0),Courses!F157*Courses!AB157,0)</f>
        <v>0</v>
      </c>
      <c r="U150" s="102">
        <f>IF(AND('Courses Valid'!C162=0,Courses!G157&lt;&gt;"",Courses!H157&gt;0,Courses!AB157&gt;0),Courses!H157*Courses!AB157,0)</f>
        <v>0</v>
      </c>
      <c r="V150" s="247">
        <f>IF(AND('Courses Valid'!C162=0,Courses!I157&lt;&gt;"",Courses!J157&gt;0,Courses!AB157&gt;0),Courses!J157*Courses!AB157,0)</f>
        <v>0</v>
      </c>
      <c r="W150" s="102"/>
    </row>
    <row r="151" spans="2:23" x14ac:dyDescent="0.2">
      <c r="B151" s="716" t="str">
        <f>IF(Courses!B158&lt;&gt;"",CONCATENATE(Courses!E158,"/",Courses!M158,"/",Courses!K158),"")</f>
        <v/>
      </c>
      <c r="C151" s="1322" t="str">
        <f>IF(AND(Courses!B158&lt;&gt;"",Courses!G158&lt;&gt;""),CONCATENATE(Courses!G158,"/",Courses!M158,"/",Courses!K158),"")</f>
        <v/>
      </c>
      <c r="D151" s="715" t="str">
        <f>IF(AND(Courses!B158&lt;&gt;"",Courses!I158&lt;&gt;""),CONCATENATE(Courses!I158,"/",Courses!M158,"/",Courses!K158),"")</f>
        <v/>
      </c>
      <c r="E151" s="1312">
        <f>IF(AND('Courses Valid'!C163=0,Courses!E158&lt;&gt;"",Courses!F158&gt;0,SUM(Courses!N158,Courses!O158)&gt;0),Courses!F158*SUM(Courses!N158,Courses!O158),0)</f>
        <v>0</v>
      </c>
      <c r="F151" s="102">
        <f>IF(AND('Courses Valid'!C163=0,Courses!G158&lt;&gt;"",Courses!H158&gt;0,SUM(Courses!N158,Courses!O158)&gt;0),Courses!H158*SUM(Courses!N158,Courses!O158),0)</f>
        <v>0</v>
      </c>
      <c r="G151" s="102">
        <f>IF(AND('Courses Valid'!C163=0,Courses!I158&lt;&gt;"",Courses!J158&gt;0,SUM(Courses!N158,Courses!O158)&gt;0),Courses!J158*SUM(Courses!N158,Courses!O158),0)</f>
        <v>0</v>
      </c>
      <c r="H151" s="1312">
        <f>IF(AND('Courses Valid'!C163=0,Courses!E158&lt;&gt;"",Courses!F158&gt;0,SUM(Courses!P158,Courses!Q158)&gt;0),Courses!F158*SUM(Courses!P158,Courses!Q158),0)</f>
        <v>0</v>
      </c>
      <c r="I151" s="102">
        <f>IF(AND('Courses Valid'!C163=0,Courses!G158&lt;&gt;"",Courses!H158&gt;0,SUM(Courses!P158,Courses!Q158)&gt;0),Courses!H158*SUM(Courses!P158,Courses!Q158),0)</f>
        <v>0</v>
      </c>
      <c r="J151" s="102">
        <f>IF(AND('Courses Valid'!C163=0,Courses!I158&lt;&gt;"",Courses!J158&gt;0,SUM(Courses!P158,Courses!Q158)&gt;0),Courses!J158*SUM(Courses!P158,Courses!Q158),0)</f>
        <v>0</v>
      </c>
      <c r="K151" s="1312">
        <f>IF(AND('Courses Valid'!C163=0,Courses!E158&lt;&gt;"",Courses!F158&gt;0,Courses!R158&gt;0),Courses!F158*Courses!R158,0)</f>
        <v>0</v>
      </c>
      <c r="L151" s="102">
        <f>IF(AND('Courses Valid'!C163=0,Courses!G158&lt;&gt;"",Courses!H158&gt;0,Courses!R158&gt;0),Courses!H158*Courses!R158,0)</f>
        <v>0</v>
      </c>
      <c r="M151" s="102">
        <f>IF(AND('Courses Valid'!C163=0,Courses!I158&lt;&gt;"",Courses!J158&gt;0,Courses!R158&gt;0),Courses!J158*Courses!R158,0)</f>
        <v>0</v>
      </c>
      <c r="N151" s="1312">
        <f>IF(AND('Courses Valid'!C163=0,Courses!E158&lt;&gt;"",Courses!F158&gt;0,SUM(Courses!X158,Courses!Y158)&gt;0),Courses!F158*SUM(Courses!X158,Courses!Y158),0)</f>
        <v>0</v>
      </c>
      <c r="O151" s="102">
        <f>IF(AND('Courses Valid'!C163=0,Courses!G158&lt;&gt;"",Courses!H158&gt;0,SUM(Courses!X158,Courses!Y158)&gt;0),Courses!H158*SUM(Courses!X158,Courses!Y158),0)</f>
        <v>0</v>
      </c>
      <c r="P151" s="102">
        <f>IF(AND('Courses Valid'!C163=0,Courses!I158&lt;&gt;"",Courses!J158&gt;0,SUM(Courses!X158,Courses!Y158)&gt;0),Courses!J158*SUM(Courses!X158,Courses!Y158),0)</f>
        <v>0</v>
      </c>
      <c r="Q151" s="1312">
        <f>IF(AND('Courses Valid'!C163=0,Courses!E158&lt;&gt;"",Courses!F158&gt;0,SUM(Courses!Z158,Courses!AA158)&gt;0),Courses!F158*SUM(Courses!Z158,Courses!AA158),0)</f>
        <v>0</v>
      </c>
      <c r="R151" s="102">
        <f>IF(AND('Courses Valid'!C163=0,Courses!G158&lt;&gt;"",Courses!H158&gt;0,SUM(Courses!Z158,Courses!AA158)&gt;0),Courses!H158*SUM(Courses!Z158,Courses!AA158),0)</f>
        <v>0</v>
      </c>
      <c r="S151" s="102">
        <f>IF(AND('Courses Valid'!C163=0,Courses!I158&lt;&gt;"",Courses!J158&gt;0,SUM(Courses!Z158,Courses!AA158)&gt;0),Courses!J158*SUM(Courses!Z158,Courses!AA158),0)</f>
        <v>0</v>
      </c>
      <c r="T151" s="1312">
        <f>IF(AND('Courses Valid'!C163=0,Courses!E158&lt;&gt;"",Courses!F158&gt;0,Courses!AB158&gt;0),Courses!F158*Courses!AB158,0)</f>
        <v>0</v>
      </c>
      <c r="U151" s="102">
        <f>IF(AND('Courses Valid'!C163=0,Courses!G158&lt;&gt;"",Courses!H158&gt;0,Courses!AB158&gt;0),Courses!H158*Courses!AB158,0)</f>
        <v>0</v>
      </c>
      <c r="V151" s="247">
        <f>IF(AND('Courses Valid'!C163=0,Courses!I158&lt;&gt;"",Courses!J158&gt;0,Courses!AB158&gt;0),Courses!J158*Courses!AB158,0)</f>
        <v>0</v>
      </c>
      <c r="W151" s="102"/>
    </row>
    <row r="152" spans="2:23" x14ac:dyDescent="0.2">
      <c r="B152" s="716" t="str">
        <f>IF(Courses!B159&lt;&gt;"",CONCATENATE(Courses!E159,"/",Courses!M159,"/",Courses!K159),"")</f>
        <v/>
      </c>
      <c r="C152" s="1322" t="str">
        <f>IF(AND(Courses!B159&lt;&gt;"",Courses!G159&lt;&gt;""),CONCATENATE(Courses!G159,"/",Courses!M159,"/",Courses!K159),"")</f>
        <v/>
      </c>
      <c r="D152" s="715" t="str">
        <f>IF(AND(Courses!B159&lt;&gt;"",Courses!I159&lt;&gt;""),CONCATENATE(Courses!I159,"/",Courses!M159,"/",Courses!K159),"")</f>
        <v/>
      </c>
      <c r="E152" s="1312">
        <f>IF(AND('Courses Valid'!C164=0,Courses!E159&lt;&gt;"",Courses!F159&gt;0,SUM(Courses!N159,Courses!O159)&gt;0),Courses!F159*SUM(Courses!N159,Courses!O159),0)</f>
        <v>0</v>
      </c>
      <c r="F152" s="102">
        <f>IF(AND('Courses Valid'!C164=0,Courses!G159&lt;&gt;"",Courses!H159&gt;0,SUM(Courses!N159,Courses!O159)&gt;0),Courses!H159*SUM(Courses!N159,Courses!O159),0)</f>
        <v>0</v>
      </c>
      <c r="G152" s="102">
        <f>IF(AND('Courses Valid'!C164=0,Courses!I159&lt;&gt;"",Courses!J159&gt;0,SUM(Courses!N159,Courses!O159)&gt;0),Courses!J159*SUM(Courses!N159,Courses!O159),0)</f>
        <v>0</v>
      </c>
      <c r="H152" s="1312">
        <f>IF(AND('Courses Valid'!C164=0,Courses!E159&lt;&gt;"",Courses!F159&gt;0,SUM(Courses!P159,Courses!Q159)&gt;0),Courses!F159*SUM(Courses!P159,Courses!Q159),0)</f>
        <v>0</v>
      </c>
      <c r="I152" s="102">
        <f>IF(AND('Courses Valid'!C164=0,Courses!G159&lt;&gt;"",Courses!H159&gt;0,SUM(Courses!P159,Courses!Q159)&gt;0),Courses!H159*SUM(Courses!P159,Courses!Q159),0)</f>
        <v>0</v>
      </c>
      <c r="J152" s="102">
        <f>IF(AND('Courses Valid'!C164=0,Courses!I159&lt;&gt;"",Courses!J159&gt;0,SUM(Courses!P159,Courses!Q159)&gt;0),Courses!J159*SUM(Courses!P159,Courses!Q159),0)</f>
        <v>0</v>
      </c>
      <c r="K152" s="1312">
        <f>IF(AND('Courses Valid'!C164=0,Courses!E159&lt;&gt;"",Courses!F159&gt;0,Courses!R159&gt;0),Courses!F159*Courses!R159,0)</f>
        <v>0</v>
      </c>
      <c r="L152" s="102">
        <f>IF(AND('Courses Valid'!C164=0,Courses!G159&lt;&gt;"",Courses!H159&gt;0,Courses!R159&gt;0),Courses!H159*Courses!R159,0)</f>
        <v>0</v>
      </c>
      <c r="M152" s="102">
        <f>IF(AND('Courses Valid'!C164=0,Courses!I159&lt;&gt;"",Courses!J159&gt;0,Courses!R159&gt;0),Courses!J159*Courses!R159,0)</f>
        <v>0</v>
      </c>
      <c r="N152" s="1312">
        <f>IF(AND('Courses Valid'!C164=0,Courses!E159&lt;&gt;"",Courses!F159&gt;0,SUM(Courses!X159,Courses!Y159)&gt;0),Courses!F159*SUM(Courses!X159,Courses!Y159),0)</f>
        <v>0</v>
      </c>
      <c r="O152" s="102">
        <f>IF(AND('Courses Valid'!C164=0,Courses!G159&lt;&gt;"",Courses!H159&gt;0,SUM(Courses!X159,Courses!Y159)&gt;0),Courses!H159*SUM(Courses!X159,Courses!Y159),0)</f>
        <v>0</v>
      </c>
      <c r="P152" s="102">
        <f>IF(AND('Courses Valid'!C164=0,Courses!I159&lt;&gt;"",Courses!J159&gt;0,SUM(Courses!X159,Courses!Y159)&gt;0),Courses!J159*SUM(Courses!X159,Courses!Y159),0)</f>
        <v>0</v>
      </c>
      <c r="Q152" s="1312">
        <f>IF(AND('Courses Valid'!C164=0,Courses!E159&lt;&gt;"",Courses!F159&gt;0,SUM(Courses!Z159,Courses!AA159)&gt;0),Courses!F159*SUM(Courses!Z159,Courses!AA159),0)</f>
        <v>0</v>
      </c>
      <c r="R152" s="102">
        <f>IF(AND('Courses Valid'!C164=0,Courses!G159&lt;&gt;"",Courses!H159&gt;0,SUM(Courses!Z159,Courses!AA159)&gt;0),Courses!H159*SUM(Courses!Z159,Courses!AA159),0)</f>
        <v>0</v>
      </c>
      <c r="S152" s="102">
        <f>IF(AND('Courses Valid'!C164=0,Courses!I159&lt;&gt;"",Courses!J159&gt;0,SUM(Courses!Z159,Courses!AA159)&gt;0),Courses!J159*SUM(Courses!Z159,Courses!AA159),0)</f>
        <v>0</v>
      </c>
      <c r="T152" s="1312">
        <f>IF(AND('Courses Valid'!C164=0,Courses!E159&lt;&gt;"",Courses!F159&gt;0,Courses!AB159&gt;0),Courses!F159*Courses!AB159,0)</f>
        <v>0</v>
      </c>
      <c r="U152" s="102">
        <f>IF(AND('Courses Valid'!C164=0,Courses!G159&lt;&gt;"",Courses!H159&gt;0,Courses!AB159&gt;0),Courses!H159*Courses!AB159,0)</f>
        <v>0</v>
      </c>
      <c r="V152" s="247">
        <f>IF(AND('Courses Valid'!C164=0,Courses!I159&lt;&gt;"",Courses!J159&gt;0,Courses!AB159&gt;0),Courses!J159*Courses!AB159,0)</f>
        <v>0</v>
      </c>
      <c r="W152" s="102"/>
    </row>
    <row r="153" spans="2:23" x14ac:dyDescent="0.2">
      <c r="B153" s="716" t="str">
        <f>IF(Courses!B160&lt;&gt;"",CONCATENATE(Courses!E160,"/",Courses!M160,"/",Courses!K160),"")</f>
        <v/>
      </c>
      <c r="C153" s="1322" t="str">
        <f>IF(AND(Courses!B160&lt;&gt;"",Courses!G160&lt;&gt;""),CONCATENATE(Courses!G160,"/",Courses!M160,"/",Courses!K160),"")</f>
        <v/>
      </c>
      <c r="D153" s="715" t="str">
        <f>IF(AND(Courses!B160&lt;&gt;"",Courses!I160&lt;&gt;""),CONCATENATE(Courses!I160,"/",Courses!M160,"/",Courses!K160),"")</f>
        <v/>
      </c>
      <c r="E153" s="1312">
        <f>IF(AND('Courses Valid'!C165=0,Courses!E160&lt;&gt;"",Courses!F160&gt;0,SUM(Courses!N160,Courses!O160)&gt;0),Courses!F160*SUM(Courses!N160,Courses!O160),0)</f>
        <v>0</v>
      </c>
      <c r="F153" s="102">
        <f>IF(AND('Courses Valid'!C165=0,Courses!G160&lt;&gt;"",Courses!H160&gt;0,SUM(Courses!N160,Courses!O160)&gt;0),Courses!H160*SUM(Courses!N160,Courses!O160),0)</f>
        <v>0</v>
      </c>
      <c r="G153" s="102">
        <f>IF(AND('Courses Valid'!C165=0,Courses!I160&lt;&gt;"",Courses!J160&gt;0,SUM(Courses!N160,Courses!O160)&gt;0),Courses!J160*SUM(Courses!N160,Courses!O160),0)</f>
        <v>0</v>
      </c>
      <c r="H153" s="1312">
        <f>IF(AND('Courses Valid'!C165=0,Courses!E160&lt;&gt;"",Courses!F160&gt;0,SUM(Courses!P160,Courses!Q160)&gt;0),Courses!F160*SUM(Courses!P160,Courses!Q160),0)</f>
        <v>0</v>
      </c>
      <c r="I153" s="102">
        <f>IF(AND('Courses Valid'!C165=0,Courses!G160&lt;&gt;"",Courses!H160&gt;0,SUM(Courses!P160,Courses!Q160)&gt;0),Courses!H160*SUM(Courses!P160,Courses!Q160),0)</f>
        <v>0</v>
      </c>
      <c r="J153" s="102">
        <f>IF(AND('Courses Valid'!C165=0,Courses!I160&lt;&gt;"",Courses!J160&gt;0,SUM(Courses!P160,Courses!Q160)&gt;0),Courses!J160*SUM(Courses!P160,Courses!Q160),0)</f>
        <v>0</v>
      </c>
      <c r="K153" s="1312">
        <f>IF(AND('Courses Valid'!C165=0,Courses!E160&lt;&gt;"",Courses!F160&gt;0,Courses!R160&gt;0),Courses!F160*Courses!R160,0)</f>
        <v>0</v>
      </c>
      <c r="L153" s="102">
        <f>IF(AND('Courses Valid'!C165=0,Courses!G160&lt;&gt;"",Courses!H160&gt;0,Courses!R160&gt;0),Courses!H160*Courses!R160,0)</f>
        <v>0</v>
      </c>
      <c r="M153" s="102">
        <f>IF(AND('Courses Valid'!C165=0,Courses!I160&lt;&gt;"",Courses!J160&gt;0,Courses!R160&gt;0),Courses!J160*Courses!R160,0)</f>
        <v>0</v>
      </c>
      <c r="N153" s="1312">
        <f>IF(AND('Courses Valid'!C165=0,Courses!E160&lt;&gt;"",Courses!F160&gt;0,SUM(Courses!X160,Courses!Y160)&gt;0),Courses!F160*SUM(Courses!X160,Courses!Y160),0)</f>
        <v>0</v>
      </c>
      <c r="O153" s="102">
        <f>IF(AND('Courses Valid'!C165=0,Courses!G160&lt;&gt;"",Courses!H160&gt;0,SUM(Courses!X160,Courses!Y160)&gt;0),Courses!H160*SUM(Courses!X160,Courses!Y160),0)</f>
        <v>0</v>
      </c>
      <c r="P153" s="102">
        <f>IF(AND('Courses Valid'!C165=0,Courses!I160&lt;&gt;"",Courses!J160&gt;0,SUM(Courses!X160,Courses!Y160)&gt;0),Courses!J160*SUM(Courses!X160,Courses!Y160),0)</f>
        <v>0</v>
      </c>
      <c r="Q153" s="1312">
        <f>IF(AND('Courses Valid'!C165=0,Courses!E160&lt;&gt;"",Courses!F160&gt;0,SUM(Courses!Z160,Courses!AA160)&gt;0),Courses!F160*SUM(Courses!Z160,Courses!AA160),0)</f>
        <v>0</v>
      </c>
      <c r="R153" s="102">
        <f>IF(AND('Courses Valid'!C165=0,Courses!G160&lt;&gt;"",Courses!H160&gt;0,SUM(Courses!Z160,Courses!AA160)&gt;0),Courses!H160*SUM(Courses!Z160,Courses!AA160),0)</f>
        <v>0</v>
      </c>
      <c r="S153" s="102">
        <f>IF(AND('Courses Valid'!C165=0,Courses!I160&lt;&gt;"",Courses!J160&gt;0,SUM(Courses!Z160,Courses!AA160)&gt;0),Courses!J160*SUM(Courses!Z160,Courses!AA160),0)</f>
        <v>0</v>
      </c>
      <c r="T153" s="1312">
        <f>IF(AND('Courses Valid'!C165=0,Courses!E160&lt;&gt;"",Courses!F160&gt;0,Courses!AB160&gt;0),Courses!F160*Courses!AB160,0)</f>
        <v>0</v>
      </c>
      <c r="U153" s="102">
        <f>IF(AND('Courses Valid'!C165=0,Courses!G160&lt;&gt;"",Courses!H160&gt;0,Courses!AB160&gt;0),Courses!H160*Courses!AB160,0)</f>
        <v>0</v>
      </c>
      <c r="V153" s="247">
        <f>IF(AND('Courses Valid'!C165=0,Courses!I160&lt;&gt;"",Courses!J160&gt;0,Courses!AB160&gt;0),Courses!J160*Courses!AB160,0)</f>
        <v>0</v>
      </c>
      <c r="W153" s="102"/>
    </row>
    <row r="154" spans="2:23" x14ac:dyDescent="0.2">
      <c r="B154" s="716" t="str">
        <f>IF(Courses!B161&lt;&gt;"",CONCATENATE(Courses!E161,"/",Courses!M161,"/",Courses!K161),"")</f>
        <v/>
      </c>
      <c r="C154" s="1322" t="str">
        <f>IF(AND(Courses!B161&lt;&gt;"",Courses!G161&lt;&gt;""),CONCATENATE(Courses!G161,"/",Courses!M161,"/",Courses!K161),"")</f>
        <v/>
      </c>
      <c r="D154" s="715" t="str">
        <f>IF(AND(Courses!B161&lt;&gt;"",Courses!I161&lt;&gt;""),CONCATENATE(Courses!I161,"/",Courses!M161,"/",Courses!K161),"")</f>
        <v/>
      </c>
      <c r="E154" s="1312">
        <f>IF(AND('Courses Valid'!C166=0,Courses!E161&lt;&gt;"",Courses!F161&gt;0,SUM(Courses!N161,Courses!O161)&gt;0),Courses!F161*SUM(Courses!N161,Courses!O161),0)</f>
        <v>0</v>
      </c>
      <c r="F154" s="102">
        <f>IF(AND('Courses Valid'!C166=0,Courses!G161&lt;&gt;"",Courses!H161&gt;0,SUM(Courses!N161,Courses!O161)&gt;0),Courses!H161*SUM(Courses!N161,Courses!O161),0)</f>
        <v>0</v>
      </c>
      <c r="G154" s="102">
        <f>IF(AND('Courses Valid'!C166=0,Courses!I161&lt;&gt;"",Courses!J161&gt;0,SUM(Courses!N161,Courses!O161)&gt;0),Courses!J161*SUM(Courses!N161,Courses!O161),0)</f>
        <v>0</v>
      </c>
      <c r="H154" s="1312">
        <f>IF(AND('Courses Valid'!C166=0,Courses!E161&lt;&gt;"",Courses!F161&gt;0,SUM(Courses!P161,Courses!Q161)&gt;0),Courses!F161*SUM(Courses!P161,Courses!Q161),0)</f>
        <v>0</v>
      </c>
      <c r="I154" s="102">
        <f>IF(AND('Courses Valid'!C166=0,Courses!G161&lt;&gt;"",Courses!H161&gt;0,SUM(Courses!P161,Courses!Q161)&gt;0),Courses!H161*SUM(Courses!P161,Courses!Q161),0)</f>
        <v>0</v>
      </c>
      <c r="J154" s="102">
        <f>IF(AND('Courses Valid'!C166=0,Courses!I161&lt;&gt;"",Courses!J161&gt;0,SUM(Courses!P161,Courses!Q161)&gt;0),Courses!J161*SUM(Courses!P161,Courses!Q161),0)</f>
        <v>0</v>
      </c>
      <c r="K154" s="1312">
        <f>IF(AND('Courses Valid'!C166=0,Courses!E161&lt;&gt;"",Courses!F161&gt;0,Courses!R161&gt;0),Courses!F161*Courses!R161,0)</f>
        <v>0</v>
      </c>
      <c r="L154" s="102">
        <f>IF(AND('Courses Valid'!C166=0,Courses!G161&lt;&gt;"",Courses!H161&gt;0,Courses!R161&gt;0),Courses!H161*Courses!R161,0)</f>
        <v>0</v>
      </c>
      <c r="M154" s="102">
        <f>IF(AND('Courses Valid'!C166=0,Courses!I161&lt;&gt;"",Courses!J161&gt;0,Courses!R161&gt;0),Courses!J161*Courses!R161,0)</f>
        <v>0</v>
      </c>
      <c r="N154" s="1312">
        <f>IF(AND('Courses Valid'!C166=0,Courses!E161&lt;&gt;"",Courses!F161&gt;0,SUM(Courses!X161,Courses!Y161)&gt;0),Courses!F161*SUM(Courses!X161,Courses!Y161),0)</f>
        <v>0</v>
      </c>
      <c r="O154" s="102">
        <f>IF(AND('Courses Valid'!C166=0,Courses!G161&lt;&gt;"",Courses!H161&gt;0,SUM(Courses!X161,Courses!Y161)&gt;0),Courses!H161*SUM(Courses!X161,Courses!Y161),0)</f>
        <v>0</v>
      </c>
      <c r="P154" s="102">
        <f>IF(AND('Courses Valid'!C166=0,Courses!I161&lt;&gt;"",Courses!J161&gt;0,SUM(Courses!X161,Courses!Y161)&gt;0),Courses!J161*SUM(Courses!X161,Courses!Y161),0)</f>
        <v>0</v>
      </c>
      <c r="Q154" s="1312">
        <f>IF(AND('Courses Valid'!C166=0,Courses!E161&lt;&gt;"",Courses!F161&gt;0,SUM(Courses!Z161,Courses!AA161)&gt;0),Courses!F161*SUM(Courses!Z161,Courses!AA161),0)</f>
        <v>0</v>
      </c>
      <c r="R154" s="102">
        <f>IF(AND('Courses Valid'!C166=0,Courses!G161&lt;&gt;"",Courses!H161&gt;0,SUM(Courses!Z161,Courses!AA161)&gt;0),Courses!H161*SUM(Courses!Z161,Courses!AA161),0)</f>
        <v>0</v>
      </c>
      <c r="S154" s="102">
        <f>IF(AND('Courses Valid'!C166=0,Courses!I161&lt;&gt;"",Courses!J161&gt;0,SUM(Courses!Z161,Courses!AA161)&gt;0),Courses!J161*SUM(Courses!Z161,Courses!AA161),0)</f>
        <v>0</v>
      </c>
      <c r="T154" s="1312">
        <f>IF(AND('Courses Valid'!C166=0,Courses!E161&lt;&gt;"",Courses!F161&gt;0,Courses!AB161&gt;0),Courses!F161*Courses!AB161,0)</f>
        <v>0</v>
      </c>
      <c r="U154" s="102">
        <f>IF(AND('Courses Valid'!C166=0,Courses!G161&lt;&gt;"",Courses!H161&gt;0,Courses!AB161&gt;0),Courses!H161*Courses!AB161,0)</f>
        <v>0</v>
      </c>
      <c r="V154" s="247">
        <f>IF(AND('Courses Valid'!C166=0,Courses!I161&lt;&gt;"",Courses!J161&gt;0,Courses!AB161&gt;0),Courses!J161*Courses!AB161,0)</f>
        <v>0</v>
      </c>
      <c r="W154" s="102"/>
    </row>
    <row r="155" spans="2:23" x14ac:dyDescent="0.2">
      <c r="B155" s="716" t="str">
        <f>IF(Courses!B162&lt;&gt;"",CONCATENATE(Courses!E162,"/",Courses!M162,"/",Courses!K162),"")</f>
        <v/>
      </c>
      <c r="C155" s="1322" t="str">
        <f>IF(AND(Courses!B162&lt;&gt;"",Courses!G162&lt;&gt;""),CONCATENATE(Courses!G162,"/",Courses!M162,"/",Courses!K162),"")</f>
        <v/>
      </c>
      <c r="D155" s="715" t="str">
        <f>IF(AND(Courses!B162&lt;&gt;"",Courses!I162&lt;&gt;""),CONCATENATE(Courses!I162,"/",Courses!M162,"/",Courses!K162),"")</f>
        <v/>
      </c>
      <c r="E155" s="1312">
        <f>IF(AND('Courses Valid'!C167=0,Courses!E162&lt;&gt;"",Courses!F162&gt;0,SUM(Courses!N162,Courses!O162)&gt;0),Courses!F162*SUM(Courses!N162,Courses!O162),0)</f>
        <v>0</v>
      </c>
      <c r="F155" s="102">
        <f>IF(AND('Courses Valid'!C167=0,Courses!G162&lt;&gt;"",Courses!H162&gt;0,SUM(Courses!N162,Courses!O162)&gt;0),Courses!H162*SUM(Courses!N162,Courses!O162),0)</f>
        <v>0</v>
      </c>
      <c r="G155" s="102">
        <f>IF(AND('Courses Valid'!C167=0,Courses!I162&lt;&gt;"",Courses!J162&gt;0,SUM(Courses!N162,Courses!O162)&gt;0),Courses!J162*SUM(Courses!N162,Courses!O162),0)</f>
        <v>0</v>
      </c>
      <c r="H155" s="1312">
        <f>IF(AND('Courses Valid'!C167=0,Courses!E162&lt;&gt;"",Courses!F162&gt;0,SUM(Courses!P162,Courses!Q162)&gt;0),Courses!F162*SUM(Courses!P162,Courses!Q162),0)</f>
        <v>0</v>
      </c>
      <c r="I155" s="102">
        <f>IF(AND('Courses Valid'!C167=0,Courses!G162&lt;&gt;"",Courses!H162&gt;0,SUM(Courses!P162,Courses!Q162)&gt;0),Courses!H162*SUM(Courses!P162,Courses!Q162),0)</f>
        <v>0</v>
      </c>
      <c r="J155" s="102">
        <f>IF(AND('Courses Valid'!C167=0,Courses!I162&lt;&gt;"",Courses!J162&gt;0,SUM(Courses!P162,Courses!Q162)&gt;0),Courses!J162*SUM(Courses!P162,Courses!Q162),0)</f>
        <v>0</v>
      </c>
      <c r="K155" s="1312">
        <f>IF(AND('Courses Valid'!C167=0,Courses!E162&lt;&gt;"",Courses!F162&gt;0,Courses!R162&gt;0),Courses!F162*Courses!R162,0)</f>
        <v>0</v>
      </c>
      <c r="L155" s="102">
        <f>IF(AND('Courses Valid'!C167=0,Courses!G162&lt;&gt;"",Courses!H162&gt;0,Courses!R162&gt;0),Courses!H162*Courses!R162,0)</f>
        <v>0</v>
      </c>
      <c r="M155" s="102">
        <f>IF(AND('Courses Valid'!C167=0,Courses!I162&lt;&gt;"",Courses!J162&gt;0,Courses!R162&gt;0),Courses!J162*Courses!R162,0)</f>
        <v>0</v>
      </c>
      <c r="N155" s="1312">
        <f>IF(AND('Courses Valid'!C167=0,Courses!E162&lt;&gt;"",Courses!F162&gt;0,SUM(Courses!X162,Courses!Y162)&gt;0),Courses!F162*SUM(Courses!X162,Courses!Y162),0)</f>
        <v>0</v>
      </c>
      <c r="O155" s="102">
        <f>IF(AND('Courses Valid'!C167=0,Courses!G162&lt;&gt;"",Courses!H162&gt;0,SUM(Courses!X162,Courses!Y162)&gt;0),Courses!H162*SUM(Courses!X162,Courses!Y162),0)</f>
        <v>0</v>
      </c>
      <c r="P155" s="102">
        <f>IF(AND('Courses Valid'!C167=0,Courses!I162&lt;&gt;"",Courses!J162&gt;0,SUM(Courses!X162,Courses!Y162)&gt;0),Courses!J162*SUM(Courses!X162,Courses!Y162),0)</f>
        <v>0</v>
      </c>
      <c r="Q155" s="1312">
        <f>IF(AND('Courses Valid'!C167=0,Courses!E162&lt;&gt;"",Courses!F162&gt;0,SUM(Courses!Z162,Courses!AA162)&gt;0),Courses!F162*SUM(Courses!Z162,Courses!AA162),0)</f>
        <v>0</v>
      </c>
      <c r="R155" s="102">
        <f>IF(AND('Courses Valid'!C167=0,Courses!G162&lt;&gt;"",Courses!H162&gt;0,SUM(Courses!Z162,Courses!AA162)&gt;0),Courses!H162*SUM(Courses!Z162,Courses!AA162),0)</f>
        <v>0</v>
      </c>
      <c r="S155" s="102">
        <f>IF(AND('Courses Valid'!C167=0,Courses!I162&lt;&gt;"",Courses!J162&gt;0,SUM(Courses!Z162,Courses!AA162)&gt;0),Courses!J162*SUM(Courses!Z162,Courses!AA162),0)</f>
        <v>0</v>
      </c>
      <c r="T155" s="1312">
        <f>IF(AND('Courses Valid'!C167=0,Courses!E162&lt;&gt;"",Courses!F162&gt;0,Courses!AB162&gt;0),Courses!F162*Courses!AB162,0)</f>
        <v>0</v>
      </c>
      <c r="U155" s="102">
        <f>IF(AND('Courses Valid'!C167=0,Courses!G162&lt;&gt;"",Courses!H162&gt;0,Courses!AB162&gt;0),Courses!H162*Courses!AB162,0)</f>
        <v>0</v>
      </c>
      <c r="V155" s="247">
        <f>IF(AND('Courses Valid'!C167=0,Courses!I162&lt;&gt;"",Courses!J162&gt;0,Courses!AB162&gt;0),Courses!J162*Courses!AB162,0)</f>
        <v>0</v>
      </c>
      <c r="W155" s="102"/>
    </row>
    <row r="156" spans="2:23" x14ac:dyDescent="0.2">
      <c r="B156" s="716" t="str">
        <f>IF(Courses!B163&lt;&gt;"",CONCATENATE(Courses!E163,"/",Courses!M163,"/",Courses!K163),"")</f>
        <v/>
      </c>
      <c r="C156" s="1322" t="str">
        <f>IF(AND(Courses!B163&lt;&gt;"",Courses!G163&lt;&gt;""),CONCATENATE(Courses!G163,"/",Courses!M163,"/",Courses!K163),"")</f>
        <v/>
      </c>
      <c r="D156" s="715" t="str">
        <f>IF(AND(Courses!B163&lt;&gt;"",Courses!I163&lt;&gt;""),CONCATENATE(Courses!I163,"/",Courses!M163,"/",Courses!K163),"")</f>
        <v/>
      </c>
      <c r="E156" s="1312">
        <f>IF(AND('Courses Valid'!C168=0,Courses!E163&lt;&gt;"",Courses!F163&gt;0,SUM(Courses!N163,Courses!O163)&gt;0),Courses!F163*SUM(Courses!N163,Courses!O163),0)</f>
        <v>0</v>
      </c>
      <c r="F156" s="102">
        <f>IF(AND('Courses Valid'!C168=0,Courses!G163&lt;&gt;"",Courses!H163&gt;0,SUM(Courses!N163,Courses!O163)&gt;0),Courses!H163*SUM(Courses!N163,Courses!O163),0)</f>
        <v>0</v>
      </c>
      <c r="G156" s="102">
        <f>IF(AND('Courses Valid'!C168=0,Courses!I163&lt;&gt;"",Courses!J163&gt;0,SUM(Courses!N163,Courses!O163)&gt;0),Courses!J163*SUM(Courses!N163,Courses!O163),0)</f>
        <v>0</v>
      </c>
      <c r="H156" s="1312">
        <f>IF(AND('Courses Valid'!C168=0,Courses!E163&lt;&gt;"",Courses!F163&gt;0,SUM(Courses!P163,Courses!Q163)&gt;0),Courses!F163*SUM(Courses!P163,Courses!Q163),0)</f>
        <v>0</v>
      </c>
      <c r="I156" s="102">
        <f>IF(AND('Courses Valid'!C168=0,Courses!G163&lt;&gt;"",Courses!H163&gt;0,SUM(Courses!P163,Courses!Q163)&gt;0),Courses!H163*SUM(Courses!P163,Courses!Q163),0)</f>
        <v>0</v>
      </c>
      <c r="J156" s="102">
        <f>IF(AND('Courses Valid'!C168=0,Courses!I163&lt;&gt;"",Courses!J163&gt;0,SUM(Courses!P163,Courses!Q163)&gt;0),Courses!J163*SUM(Courses!P163,Courses!Q163),0)</f>
        <v>0</v>
      </c>
      <c r="K156" s="1312">
        <f>IF(AND('Courses Valid'!C168=0,Courses!E163&lt;&gt;"",Courses!F163&gt;0,Courses!R163&gt;0),Courses!F163*Courses!R163,0)</f>
        <v>0</v>
      </c>
      <c r="L156" s="102">
        <f>IF(AND('Courses Valid'!C168=0,Courses!G163&lt;&gt;"",Courses!H163&gt;0,Courses!R163&gt;0),Courses!H163*Courses!R163,0)</f>
        <v>0</v>
      </c>
      <c r="M156" s="102">
        <f>IF(AND('Courses Valid'!C168=0,Courses!I163&lt;&gt;"",Courses!J163&gt;0,Courses!R163&gt;0),Courses!J163*Courses!R163,0)</f>
        <v>0</v>
      </c>
      <c r="N156" s="1312">
        <f>IF(AND('Courses Valid'!C168=0,Courses!E163&lt;&gt;"",Courses!F163&gt;0,SUM(Courses!X163,Courses!Y163)&gt;0),Courses!F163*SUM(Courses!X163,Courses!Y163),0)</f>
        <v>0</v>
      </c>
      <c r="O156" s="102">
        <f>IF(AND('Courses Valid'!C168=0,Courses!G163&lt;&gt;"",Courses!H163&gt;0,SUM(Courses!X163,Courses!Y163)&gt;0),Courses!H163*SUM(Courses!X163,Courses!Y163),0)</f>
        <v>0</v>
      </c>
      <c r="P156" s="102">
        <f>IF(AND('Courses Valid'!C168=0,Courses!I163&lt;&gt;"",Courses!J163&gt;0,SUM(Courses!X163,Courses!Y163)&gt;0),Courses!J163*SUM(Courses!X163,Courses!Y163),0)</f>
        <v>0</v>
      </c>
      <c r="Q156" s="1312">
        <f>IF(AND('Courses Valid'!C168=0,Courses!E163&lt;&gt;"",Courses!F163&gt;0,SUM(Courses!Z163,Courses!AA163)&gt;0),Courses!F163*SUM(Courses!Z163,Courses!AA163),0)</f>
        <v>0</v>
      </c>
      <c r="R156" s="102">
        <f>IF(AND('Courses Valid'!C168=0,Courses!G163&lt;&gt;"",Courses!H163&gt;0,SUM(Courses!Z163,Courses!AA163)&gt;0),Courses!H163*SUM(Courses!Z163,Courses!AA163),0)</f>
        <v>0</v>
      </c>
      <c r="S156" s="102">
        <f>IF(AND('Courses Valid'!C168=0,Courses!I163&lt;&gt;"",Courses!J163&gt;0,SUM(Courses!Z163,Courses!AA163)&gt;0),Courses!J163*SUM(Courses!Z163,Courses!AA163),0)</f>
        <v>0</v>
      </c>
      <c r="T156" s="1312">
        <f>IF(AND('Courses Valid'!C168=0,Courses!E163&lt;&gt;"",Courses!F163&gt;0,Courses!AB163&gt;0),Courses!F163*Courses!AB163,0)</f>
        <v>0</v>
      </c>
      <c r="U156" s="102">
        <f>IF(AND('Courses Valid'!C168=0,Courses!G163&lt;&gt;"",Courses!H163&gt;0,Courses!AB163&gt;0),Courses!H163*Courses!AB163,0)</f>
        <v>0</v>
      </c>
      <c r="V156" s="247">
        <f>IF(AND('Courses Valid'!C168=0,Courses!I163&lt;&gt;"",Courses!J163&gt;0,Courses!AB163&gt;0),Courses!J163*Courses!AB163,0)</f>
        <v>0</v>
      </c>
      <c r="W156" s="102"/>
    </row>
    <row r="157" spans="2:23" x14ac:dyDescent="0.2">
      <c r="B157" s="716" t="str">
        <f>IF(Courses!B164&lt;&gt;"",CONCATENATE(Courses!E164,"/",Courses!M164,"/",Courses!K164),"")</f>
        <v/>
      </c>
      <c r="C157" s="1322" t="str">
        <f>IF(AND(Courses!B164&lt;&gt;"",Courses!G164&lt;&gt;""),CONCATENATE(Courses!G164,"/",Courses!M164,"/",Courses!K164),"")</f>
        <v/>
      </c>
      <c r="D157" s="715" t="str">
        <f>IF(AND(Courses!B164&lt;&gt;"",Courses!I164&lt;&gt;""),CONCATENATE(Courses!I164,"/",Courses!M164,"/",Courses!K164),"")</f>
        <v/>
      </c>
      <c r="E157" s="1312">
        <f>IF(AND('Courses Valid'!C169=0,Courses!E164&lt;&gt;"",Courses!F164&gt;0,SUM(Courses!N164,Courses!O164)&gt;0),Courses!F164*SUM(Courses!N164,Courses!O164),0)</f>
        <v>0</v>
      </c>
      <c r="F157" s="102">
        <f>IF(AND('Courses Valid'!C169=0,Courses!G164&lt;&gt;"",Courses!H164&gt;0,SUM(Courses!N164,Courses!O164)&gt;0),Courses!H164*SUM(Courses!N164,Courses!O164),0)</f>
        <v>0</v>
      </c>
      <c r="G157" s="102">
        <f>IF(AND('Courses Valid'!C169=0,Courses!I164&lt;&gt;"",Courses!J164&gt;0,SUM(Courses!N164,Courses!O164)&gt;0),Courses!J164*SUM(Courses!N164,Courses!O164),0)</f>
        <v>0</v>
      </c>
      <c r="H157" s="1312">
        <f>IF(AND('Courses Valid'!C169=0,Courses!E164&lt;&gt;"",Courses!F164&gt;0,SUM(Courses!P164,Courses!Q164)&gt;0),Courses!F164*SUM(Courses!P164,Courses!Q164),0)</f>
        <v>0</v>
      </c>
      <c r="I157" s="102">
        <f>IF(AND('Courses Valid'!C169=0,Courses!G164&lt;&gt;"",Courses!H164&gt;0,SUM(Courses!P164,Courses!Q164)&gt;0),Courses!H164*SUM(Courses!P164,Courses!Q164),0)</f>
        <v>0</v>
      </c>
      <c r="J157" s="102">
        <f>IF(AND('Courses Valid'!C169=0,Courses!I164&lt;&gt;"",Courses!J164&gt;0,SUM(Courses!P164,Courses!Q164)&gt;0),Courses!J164*SUM(Courses!P164,Courses!Q164),0)</f>
        <v>0</v>
      </c>
      <c r="K157" s="1312">
        <f>IF(AND('Courses Valid'!C169=0,Courses!E164&lt;&gt;"",Courses!F164&gt;0,Courses!R164&gt;0),Courses!F164*Courses!R164,0)</f>
        <v>0</v>
      </c>
      <c r="L157" s="102">
        <f>IF(AND('Courses Valid'!C169=0,Courses!G164&lt;&gt;"",Courses!H164&gt;0,Courses!R164&gt;0),Courses!H164*Courses!R164,0)</f>
        <v>0</v>
      </c>
      <c r="M157" s="102">
        <f>IF(AND('Courses Valid'!C169=0,Courses!I164&lt;&gt;"",Courses!J164&gt;0,Courses!R164&gt;0),Courses!J164*Courses!R164,0)</f>
        <v>0</v>
      </c>
      <c r="N157" s="1312">
        <f>IF(AND('Courses Valid'!C169=0,Courses!E164&lt;&gt;"",Courses!F164&gt;0,SUM(Courses!X164,Courses!Y164)&gt;0),Courses!F164*SUM(Courses!X164,Courses!Y164),0)</f>
        <v>0</v>
      </c>
      <c r="O157" s="102">
        <f>IF(AND('Courses Valid'!C169=0,Courses!G164&lt;&gt;"",Courses!H164&gt;0,SUM(Courses!X164,Courses!Y164)&gt;0),Courses!H164*SUM(Courses!X164,Courses!Y164),0)</f>
        <v>0</v>
      </c>
      <c r="P157" s="102">
        <f>IF(AND('Courses Valid'!C169=0,Courses!I164&lt;&gt;"",Courses!J164&gt;0,SUM(Courses!X164,Courses!Y164)&gt;0),Courses!J164*SUM(Courses!X164,Courses!Y164),0)</f>
        <v>0</v>
      </c>
      <c r="Q157" s="1312">
        <f>IF(AND('Courses Valid'!C169=0,Courses!E164&lt;&gt;"",Courses!F164&gt;0,SUM(Courses!Z164,Courses!AA164)&gt;0),Courses!F164*SUM(Courses!Z164,Courses!AA164),0)</f>
        <v>0</v>
      </c>
      <c r="R157" s="102">
        <f>IF(AND('Courses Valid'!C169=0,Courses!G164&lt;&gt;"",Courses!H164&gt;0,SUM(Courses!Z164,Courses!AA164)&gt;0),Courses!H164*SUM(Courses!Z164,Courses!AA164),0)</f>
        <v>0</v>
      </c>
      <c r="S157" s="102">
        <f>IF(AND('Courses Valid'!C169=0,Courses!I164&lt;&gt;"",Courses!J164&gt;0,SUM(Courses!Z164,Courses!AA164)&gt;0),Courses!J164*SUM(Courses!Z164,Courses!AA164),0)</f>
        <v>0</v>
      </c>
      <c r="T157" s="1312">
        <f>IF(AND('Courses Valid'!C169=0,Courses!E164&lt;&gt;"",Courses!F164&gt;0,Courses!AB164&gt;0),Courses!F164*Courses!AB164,0)</f>
        <v>0</v>
      </c>
      <c r="U157" s="102">
        <f>IF(AND('Courses Valid'!C169=0,Courses!G164&lt;&gt;"",Courses!H164&gt;0,Courses!AB164&gt;0),Courses!H164*Courses!AB164,0)</f>
        <v>0</v>
      </c>
      <c r="V157" s="247">
        <f>IF(AND('Courses Valid'!C169=0,Courses!I164&lt;&gt;"",Courses!J164&gt;0,Courses!AB164&gt;0),Courses!J164*Courses!AB164,0)</f>
        <v>0</v>
      </c>
      <c r="W157" s="102"/>
    </row>
    <row r="158" spans="2:23" x14ac:dyDescent="0.2">
      <c r="B158" s="716" t="str">
        <f>IF(Courses!B165&lt;&gt;"",CONCATENATE(Courses!E165,"/",Courses!M165,"/",Courses!K165),"")</f>
        <v/>
      </c>
      <c r="C158" s="1322" t="str">
        <f>IF(AND(Courses!B165&lt;&gt;"",Courses!G165&lt;&gt;""),CONCATENATE(Courses!G165,"/",Courses!M165,"/",Courses!K165),"")</f>
        <v/>
      </c>
      <c r="D158" s="715" t="str">
        <f>IF(AND(Courses!B165&lt;&gt;"",Courses!I165&lt;&gt;""),CONCATENATE(Courses!I165,"/",Courses!M165,"/",Courses!K165),"")</f>
        <v/>
      </c>
      <c r="E158" s="1312">
        <f>IF(AND('Courses Valid'!C170=0,Courses!E165&lt;&gt;"",Courses!F165&gt;0,SUM(Courses!N165,Courses!O165)&gt;0),Courses!F165*SUM(Courses!N165,Courses!O165),0)</f>
        <v>0</v>
      </c>
      <c r="F158" s="102">
        <f>IF(AND('Courses Valid'!C170=0,Courses!G165&lt;&gt;"",Courses!H165&gt;0,SUM(Courses!N165,Courses!O165)&gt;0),Courses!H165*SUM(Courses!N165,Courses!O165),0)</f>
        <v>0</v>
      </c>
      <c r="G158" s="102">
        <f>IF(AND('Courses Valid'!C170=0,Courses!I165&lt;&gt;"",Courses!J165&gt;0,SUM(Courses!N165,Courses!O165)&gt;0),Courses!J165*SUM(Courses!N165,Courses!O165),0)</f>
        <v>0</v>
      </c>
      <c r="H158" s="1312">
        <f>IF(AND('Courses Valid'!C170=0,Courses!E165&lt;&gt;"",Courses!F165&gt;0,SUM(Courses!P165,Courses!Q165)&gt;0),Courses!F165*SUM(Courses!P165,Courses!Q165),0)</f>
        <v>0</v>
      </c>
      <c r="I158" s="102">
        <f>IF(AND('Courses Valid'!C170=0,Courses!G165&lt;&gt;"",Courses!H165&gt;0,SUM(Courses!P165,Courses!Q165)&gt;0),Courses!H165*SUM(Courses!P165,Courses!Q165),0)</f>
        <v>0</v>
      </c>
      <c r="J158" s="102">
        <f>IF(AND('Courses Valid'!C170=0,Courses!I165&lt;&gt;"",Courses!J165&gt;0,SUM(Courses!P165,Courses!Q165)&gt;0),Courses!J165*SUM(Courses!P165,Courses!Q165),0)</f>
        <v>0</v>
      </c>
      <c r="K158" s="1312">
        <f>IF(AND('Courses Valid'!C170=0,Courses!E165&lt;&gt;"",Courses!F165&gt;0,Courses!R165&gt;0),Courses!F165*Courses!R165,0)</f>
        <v>0</v>
      </c>
      <c r="L158" s="102">
        <f>IF(AND('Courses Valid'!C170=0,Courses!G165&lt;&gt;"",Courses!H165&gt;0,Courses!R165&gt;0),Courses!H165*Courses!R165,0)</f>
        <v>0</v>
      </c>
      <c r="M158" s="102">
        <f>IF(AND('Courses Valid'!C170=0,Courses!I165&lt;&gt;"",Courses!J165&gt;0,Courses!R165&gt;0),Courses!J165*Courses!R165,0)</f>
        <v>0</v>
      </c>
      <c r="N158" s="1312">
        <f>IF(AND('Courses Valid'!C170=0,Courses!E165&lt;&gt;"",Courses!F165&gt;0,SUM(Courses!X165,Courses!Y165)&gt;0),Courses!F165*SUM(Courses!X165,Courses!Y165),0)</f>
        <v>0</v>
      </c>
      <c r="O158" s="102">
        <f>IF(AND('Courses Valid'!C170=0,Courses!G165&lt;&gt;"",Courses!H165&gt;0,SUM(Courses!X165,Courses!Y165)&gt;0),Courses!H165*SUM(Courses!X165,Courses!Y165),0)</f>
        <v>0</v>
      </c>
      <c r="P158" s="102">
        <f>IF(AND('Courses Valid'!C170=0,Courses!I165&lt;&gt;"",Courses!J165&gt;0,SUM(Courses!X165,Courses!Y165)&gt;0),Courses!J165*SUM(Courses!X165,Courses!Y165),0)</f>
        <v>0</v>
      </c>
      <c r="Q158" s="1312">
        <f>IF(AND('Courses Valid'!C170=0,Courses!E165&lt;&gt;"",Courses!F165&gt;0,SUM(Courses!Z165,Courses!AA165)&gt;0),Courses!F165*SUM(Courses!Z165,Courses!AA165),0)</f>
        <v>0</v>
      </c>
      <c r="R158" s="102">
        <f>IF(AND('Courses Valid'!C170=0,Courses!G165&lt;&gt;"",Courses!H165&gt;0,SUM(Courses!Z165,Courses!AA165)&gt;0),Courses!H165*SUM(Courses!Z165,Courses!AA165),0)</f>
        <v>0</v>
      </c>
      <c r="S158" s="102">
        <f>IF(AND('Courses Valid'!C170=0,Courses!I165&lt;&gt;"",Courses!J165&gt;0,SUM(Courses!Z165,Courses!AA165)&gt;0),Courses!J165*SUM(Courses!Z165,Courses!AA165),0)</f>
        <v>0</v>
      </c>
      <c r="T158" s="1312">
        <f>IF(AND('Courses Valid'!C170=0,Courses!E165&lt;&gt;"",Courses!F165&gt;0,Courses!AB165&gt;0),Courses!F165*Courses!AB165,0)</f>
        <v>0</v>
      </c>
      <c r="U158" s="102">
        <f>IF(AND('Courses Valid'!C170=0,Courses!G165&lt;&gt;"",Courses!H165&gt;0,Courses!AB165&gt;0),Courses!H165*Courses!AB165,0)</f>
        <v>0</v>
      </c>
      <c r="V158" s="247">
        <f>IF(AND('Courses Valid'!C170=0,Courses!I165&lt;&gt;"",Courses!J165&gt;0,Courses!AB165&gt;0),Courses!J165*Courses!AB165,0)</f>
        <v>0</v>
      </c>
      <c r="W158" s="102"/>
    </row>
    <row r="159" spans="2:23" x14ac:dyDescent="0.2">
      <c r="B159" s="716" t="str">
        <f>IF(Courses!B166&lt;&gt;"",CONCATENATE(Courses!E166,"/",Courses!M166,"/",Courses!K166),"")</f>
        <v/>
      </c>
      <c r="C159" s="1322" t="str">
        <f>IF(AND(Courses!B166&lt;&gt;"",Courses!G166&lt;&gt;""),CONCATENATE(Courses!G166,"/",Courses!M166,"/",Courses!K166),"")</f>
        <v/>
      </c>
      <c r="D159" s="715" t="str">
        <f>IF(AND(Courses!B166&lt;&gt;"",Courses!I166&lt;&gt;""),CONCATENATE(Courses!I166,"/",Courses!M166,"/",Courses!K166),"")</f>
        <v/>
      </c>
      <c r="E159" s="1312">
        <f>IF(AND('Courses Valid'!C171=0,Courses!E166&lt;&gt;"",Courses!F166&gt;0,SUM(Courses!N166,Courses!O166)&gt;0),Courses!F166*SUM(Courses!N166,Courses!O166),0)</f>
        <v>0</v>
      </c>
      <c r="F159" s="102">
        <f>IF(AND('Courses Valid'!C171=0,Courses!G166&lt;&gt;"",Courses!H166&gt;0,SUM(Courses!N166,Courses!O166)&gt;0),Courses!H166*SUM(Courses!N166,Courses!O166),0)</f>
        <v>0</v>
      </c>
      <c r="G159" s="102">
        <f>IF(AND('Courses Valid'!C171=0,Courses!I166&lt;&gt;"",Courses!J166&gt;0,SUM(Courses!N166,Courses!O166)&gt;0),Courses!J166*SUM(Courses!N166,Courses!O166),0)</f>
        <v>0</v>
      </c>
      <c r="H159" s="1312">
        <f>IF(AND('Courses Valid'!C171=0,Courses!E166&lt;&gt;"",Courses!F166&gt;0,SUM(Courses!P166,Courses!Q166)&gt;0),Courses!F166*SUM(Courses!P166,Courses!Q166),0)</f>
        <v>0</v>
      </c>
      <c r="I159" s="102">
        <f>IF(AND('Courses Valid'!C171=0,Courses!G166&lt;&gt;"",Courses!H166&gt;0,SUM(Courses!P166,Courses!Q166)&gt;0),Courses!H166*SUM(Courses!P166,Courses!Q166),0)</f>
        <v>0</v>
      </c>
      <c r="J159" s="102">
        <f>IF(AND('Courses Valid'!C171=0,Courses!I166&lt;&gt;"",Courses!J166&gt;0,SUM(Courses!P166,Courses!Q166)&gt;0),Courses!J166*SUM(Courses!P166,Courses!Q166),0)</f>
        <v>0</v>
      </c>
      <c r="K159" s="1312">
        <f>IF(AND('Courses Valid'!C171=0,Courses!E166&lt;&gt;"",Courses!F166&gt;0,Courses!R166&gt;0),Courses!F166*Courses!R166,0)</f>
        <v>0</v>
      </c>
      <c r="L159" s="102">
        <f>IF(AND('Courses Valid'!C171=0,Courses!G166&lt;&gt;"",Courses!H166&gt;0,Courses!R166&gt;0),Courses!H166*Courses!R166,0)</f>
        <v>0</v>
      </c>
      <c r="M159" s="102">
        <f>IF(AND('Courses Valid'!C171=0,Courses!I166&lt;&gt;"",Courses!J166&gt;0,Courses!R166&gt;0),Courses!J166*Courses!R166,0)</f>
        <v>0</v>
      </c>
      <c r="N159" s="1312">
        <f>IF(AND('Courses Valid'!C171=0,Courses!E166&lt;&gt;"",Courses!F166&gt;0,SUM(Courses!X166,Courses!Y166)&gt;0),Courses!F166*SUM(Courses!X166,Courses!Y166),0)</f>
        <v>0</v>
      </c>
      <c r="O159" s="102">
        <f>IF(AND('Courses Valid'!C171=0,Courses!G166&lt;&gt;"",Courses!H166&gt;0,SUM(Courses!X166,Courses!Y166)&gt;0),Courses!H166*SUM(Courses!X166,Courses!Y166),0)</f>
        <v>0</v>
      </c>
      <c r="P159" s="102">
        <f>IF(AND('Courses Valid'!C171=0,Courses!I166&lt;&gt;"",Courses!J166&gt;0,SUM(Courses!X166,Courses!Y166)&gt;0),Courses!J166*SUM(Courses!X166,Courses!Y166),0)</f>
        <v>0</v>
      </c>
      <c r="Q159" s="1312">
        <f>IF(AND('Courses Valid'!C171=0,Courses!E166&lt;&gt;"",Courses!F166&gt;0,SUM(Courses!Z166,Courses!AA166)&gt;0),Courses!F166*SUM(Courses!Z166,Courses!AA166),0)</f>
        <v>0</v>
      </c>
      <c r="R159" s="102">
        <f>IF(AND('Courses Valid'!C171=0,Courses!G166&lt;&gt;"",Courses!H166&gt;0,SUM(Courses!Z166,Courses!AA166)&gt;0),Courses!H166*SUM(Courses!Z166,Courses!AA166),0)</f>
        <v>0</v>
      </c>
      <c r="S159" s="102">
        <f>IF(AND('Courses Valid'!C171=0,Courses!I166&lt;&gt;"",Courses!J166&gt;0,SUM(Courses!Z166,Courses!AA166)&gt;0),Courses!J166*SUM(Courses!Z166,Courses!AA166),0)</f>
        <v>0</v>
      </c>
      <c r="T159" s="1312">
        <f>IF(AND('Courses Valid'!C171=0,Courses!E166&lt;&gt;"",Courses!F166&gt;0,Courses!AB166&gt;0),Courses!F166*Courses!AB166,0)</f>
        <v>0</v>
      </c>
      <c r="U159" s="102">
        <f>IF(AND('Courses Valid'!C171=0,Courses!G166&lt;&gt;"",Courses!H166&gt;0,Courses!AB166&gt;0),Courses!H166*Courses!AB166,0)</f>
        <v>0</v>
      </c>
      <c r="V159" s="247">
        <f>IF(AND('Courses Valid'!C171=0,Courses!I166&lt;&gt;"",Courses!J166&gt;0,Courses!AB166&gt;0),Courses!J166*Courses!AB166,0)</f>
        <v>0</v>
      </c>
      <c r="W159" s="102"/>
    </row>
    <row r="160" spans="2:23" x14ac:dyDescent="0.2">
      <c r="B160" s="716" t="str">
        <f>IF(Courses!B167&lt;&gt;"",CONCATENATE(Courses!E167,"/",Courses!M167,"/",Courses!K167),"")</f>
        <v/>
      </c>
      <c r="C160" s="1322" t="str">
        <f>IF(AND(Courses!B167&lt;&gt;"",Courses!G167&lt;&gt;""),CONCATENATE(Courses!G167,"/",Courses!M167,"/",Courses!K167),"")</f>
        <v/>
      </c>
      <c r="D160" s="715" t="str">
        <f>IF(AND(Courses!B167&lt;&gt;"",Courses!I167&lt;&gt;""),CONCATENATE(Courses!I167,"/",Courses!M167,"/",Courses!K167),"")</f>
        <v/>
      </c>
      <c r="E160" s="1312">
        <f>IF(AND('Courses Valid'!C172=0,Courses!E167&lt;&gt;"",Courses!F167&gt;0,SUM(Courses!N167,Courses!O167)&gt;0),Courses!F167*SUM(Courses!N167,Courses!O167),0)</f>
        <v>0</v>
      </c>
      <c r="F160" s="102">
        <f>IF(AND('Courses Valid'!C172=0,Courses!G167&lt;&gt;"",Courses!H167&gt;0,SUM(Courses!N167,Courses!O167)&gt;0),Courses!H167*SUM(Courses!N167,Courses!O167),0)</f>
        <v>0</v>
      </c>
      <c r="G160" s="102">
        <f>IF(AND('Courses Valid'!C172=0,Courses!I167&lt;&gt;"",Courses!J167&gt;0,SUM(Courses!N167,Courses!O167)&gt;0),Courses!J167*SUM(Courses!N167,Courses!O167),0)</f>
        <v>0</v>
      </c>
      <c r="H160" s="1312">
        <f>IF(AND('Courses Valid'!C172=0,Courses!E167&lt;&gt;"",Courses!F167&gt;0,SUM(Courses!P167,Courses!Q167)&gt;0),Courses!F167*SUM(Courses!P167,Courses!Q167),0)</f>
        <v>0</v>
      </c>
      <c r="I160" s="102">
        <f>IF(AND('Courses Valid'!C172=0,Courses!G167&lt;&gt;"",Courses!H167&gt;0,SUM(Courses!P167,Courses!Q167)&gt;0),Courses!H167*SUM(Courses!P167,Courses!Q167),0)</f>
        <v>0</v>
      </c>
      <c r="J160" s="102">
        <f>IF(AND('Courses Valid'!C172=0,Courses!I167&lt;&gt;"",Courses!J167&gt;0,SUM(Courses!P167,Courses!Q167)&gt;0),Courses!J167*SUM(Courses!P167,Courses!Q167),0)</f>
        <v>0</v>
      </c>
      <c r="K160" s="1312">
        <f>IF(AND('Courses Valid'!C172=0,Courses!E167&lt;&gt;"",Courses!F167&gt;0,Courses!R167&gt;0),Courses!F167*Courses!R167,0)</f>
        <v>0</v>
      </c>
      <c r="L160" s="102">
        <f>IF(AND('Courses Valid'!C172=0,Courses!G167&lt;&gt;"",Courses!H167&gt;0,Courses!R167&gt;0),Courses!H167*Courses!R167,0)</f>
        <v>0</v>
      </c>
      <c r="M160" s="102">
        <f>IF(AND('Courses Valid'!C172=0,Courses!I167&lt;&gt;"",Courses!J167&gt;0,Courses!R167&gt;0),Courses!J167*Courses!R167,0)</f>
        <v>0</v>
      </c>
      <c r="N160" s="1312">
        <f>IF(AND('Courses Valid'!C172=0,Courses!E167&lt;&gt;"",Courses!F167&gt;0,SUM(Courses!X167,Courses!Y167)&gt;0),Courses!F167*SUM(Courses!X167,Courses!Y167),0)</f>
        <v>0</v>
      </c>
      <c r="O160" s="102">
        <f>IF(AND('Courses Valid'!C172=0,Courses!G167&lt;&gt;"",Courses!H167&gt;0,SUM(Courses!X167,Courses!Y167)&gt;0),Courses!H167*SUM(Courses!X167,Courses!Y167),0)</f>
        <v>0</v>
      </c>
      <c r="P160" s="102">
        <f>IF(AND('Courses Valid'!C172=0,Courses!I167&lt;&gt;"",Courses!J167&gt;0,SUM(Courses!X167,Courses!Y167)&gt;0),Courses!J167*SUM(Courses!X167,Courses!Y167),0)</f>
        <v>0</v>
      </c>
      <c r="Q160" s="1312">
        <f>IF(AND('Courses Valid'!C172=0,Courses!E167&lt;&gt;"",Courses!F167&gt;0,SUM(Courses!Z167,Courses!AA167)&gt;0),Courses!F167*SUM(Courses!Z167,Courses!AA167),0)</f>
        <v>0</v>
      </c>
      <c r="R160" s="102">
        <f>IF(AND('Courses Valid'!C172=0,Courses!G167&lt;&gt;"",Courses!H167&gt;0,SUM(Courses!Z167,Courses!AA167)&gt;0),Courses!H167*SUM(Courses!Z167,Courses!AA167),0)</f>
        <v>0</v>
      </c>
      <c r="S160" s="102">
        <f>IF(AND('Courses Valid'!C172=0,Courses!I167&lt;&gt;"",Courses!J167&gt;0,SUM(Courses!Z167,Courses!AA167)&gt;0),Courses!J167*SUM(Courses!Z167,Courses!AA167),0)</f>
        <v>0</v>
      </c>
      <c r="T160" s="1312">
        <f>IF(AND('Courses Valid'!C172=0,Courses!E167&lt;&gt;"",Courses!F167&gt;0,Courses!AB167&gt;0),Courses!F167*Courses!AB167,0)</f>
        <v>0</v>
      </c>
      <c r="U160" s="102">
        <f>IF(AND('Courses Valid'!C172=0,Courses!G167&lt;&gt;"",Courses!H167&gt;0,Courses!AB167&gt;0),Courses!H167*Courses!AB167,0)</f>
        <v>0</v>
      </c>
      <c r="V160" s="247">
        <f>IF(AND('Courses Valid'!C172=0,Courses!I167&lt;&gt;"",Courses!J167&gt;0,Courses!AB167&gt;0),Courses!J167*Courses!AB167,0)</f>
        <v>0</v>
      </c>
      <c r="W160" s="102"/>
    </row>
    <row r="161" spans="2:23" x14ac:dyDescent="0.2">
      <c r="B161" s="716" t="str">
        <f>IF(Courses!B168&lt;&gt;"",CONCATENATE(Courses!E168,"/",Courses!M168,"/",Courses!K168),"")</f>
        <v/>
      </c>
      <c r="C161" s="1322" t="str">
        <f>IF(AND(Courses!B168&lt;&gt;"",Courses!G168&lt;&gt;""),CONCATENATE(Courses!G168,"/",Courses!M168,"/",Courses!K168),"")</f>
        <v/>
      </c>
      <c r="D161" s="715" t="str">
        <f>IF(AND(Courses!B168&lt;&gt;"",Courses!I168&lt;&gt;""),CONCATENATE(Courses!I168,"/",Courses!M168,"/",Courses!K168),"")</f>
        <v/>
      </c>
      <c r="E161" s="1312">
        <f>IF(AND('Courses Valid'!C173=0,Courses!E168&lt;&gt;"",Courses!F168&gt;0,SUM(Courses!N168,Courses!O168)&gt;0),Courses!F168*SUM(Courses!N168,Courses!O168),0)</f>
        <v>0</v>
      </c>
      <c r="F161" s="102">
        <f>IF(AND('Courses Valid'!C173=0,Courses!G168&lt;&gt;"",Courses!H168&gt;0,SUM(Courses!N168,Courses!O168)&gt;0),Courses!H168*SUM(Courses!N168,Courses!O168),0)</f>
        <v>0</v>
      </c>
      <c r="G161" s="102">
        <f>IF(AND('Courses Valid'!C173=0,Courses!I168&lt;&gt;"",Courses!J168&gt;0,SUM(Courses!N168,Courses!O168)&gt;0),Courses!J168*SUM(Courses!N168,Courses!O168),0)</f>
        <v>0</v>
      </c>
      <c r="H161" s="1312">
        <f>IF(AND('Courses Valid'!C173=0,Courses!E168&lt;&gt;"",Courses!F168&gt;0,SUM(Courses!P168,Courses!Q168)&gt;0),Courses!F168*SUM(Courses!P168,Courses!Q168),0)</f>
        <v>0</v>
      </c>
      <c r="I161" s="102">
        <f>IF(AND('Courses Valid'!C173=0,Courses!G168&lt;&gt;"",Courses!H168&gt;0,SUM(Courses!P168,Courses!Q168)&gt;0),Courses!H168*SUM(Courses!P168,Courses!Q168),0)</f>
        <v>0</v>
      </c>
      <c r="J161" s="102">
        <f>IF(AND('Courses Valid'!C173=0,Courses!I168&lt;&gt;"",Courses!J168&gt;0,SUM(Courses!P168,Courses!Q168)&gt;0),Courses!J168*SUM(Courses!P168,Courses!Q168),0)</f>
        <v>0</v>
      </c>
      <c r="K161" s="1312">
        <f>IF(AND('Courses Valid'!C173=0,Courses!E168&lt;&gt;"",Courses!F168&gt;0,Courses!R168&gt;0),Courses!F168*Courses!R168,0)</f>
        <v>0</v>
      </c>
      <c r="L161" s="102">
        <f>IF(AND('Courses Valid'!C173=0,Courses!G168&lt;&gt;"",Courses!H168&gt;0,Courses!R168&gt;0),Courses!H168*Courses!R168,0)</f>
        <v>0</v>
      </c>
      <c r="M161" s="102">
        <f>IF(AND('Courses Valid'!C173=0,Courses!I168&lt;&gt;"",Courses!J168&gt;0,Courses!R168&gt;0),Courses!J168*Courses!R168,0)</f>
        <v>0</v>
      </c>
      <c r="N161" s="1312">
        <f>IF(AND('Courses Valid'!C173=0,Courses!E168&lt;&gt;"",Courses!F168&gt;0,SUM(Courses!X168,Courses!Y168)&gt;0),Courses!F168*SUM(Courses!X168,Courses!Y168),0)</f>
        <v>0</v>
      </c>
      <c r="O161" s="102">
        <f>IF(AND('Courses Valid'!C173=0,Courses!G168&lt;&gt;"",Courses!H168&gt;0,SUM(Courses!X168,Courses!Y168)&gt;0),Courses!H168*SUM(Courses!X168,Courses!Y168),0)</f>
        <v>0</v>
      </c>
      <c r="P161" s="102">
        <f>IF(AND('Courses Valid'!C173=0,Courses!I168&lt;&gt;"",Courses!J168&gt;0,SUM(Courses!X168,Courses!Y168)&gt;0),Courses!J168*SUM(Courses!X168,Courses!Y168),0)</f>
        <v>0</v>
      </c>
      <c r="Q161" s="1312">
        <f>IF(AND('Courses Valid'!C173=0,Courses!E168&lt;&gt;"",Courses!F168&gt;0,SUM(Courses!Z168,Courses!AA168)&gt;0),Courses!F168*SUM(Courses!Z168,Courses!AA168),0)</f>
        <v>0</v>
      </c>
      <c r="R161" s="102">
        <f>IF(AND('Courses Valid'!C173=0,Courses!G168&lt;&gt;"",Courses!H168&gt;0,SUM(Courses!Z168,Courses!AA168)&gt;0),Courses!H168*SUM(Courses!Z168,Courses!AA168),0)</f>
        <v>0</v>
      </c>
      <c r="S161" s="102">
        <f>IF(AND('Courses Valid'!C173=0,Courses!I168&lt;&gt;"",Courses!J168&gt;0,SUM(Courses!Z168,Courses!AA168)&gt;0),Courses!J168*SUM(Courses!Z168,Courses!AA168),0)</f>
        <v>0</v>
      </c>
      <c r="T161" s="1312">
        <f>IF(AND('Courses Valid'!C173=0,Courses!E168&lt;&gt;"",Courses!F168&gt;0,Courses!AB168&gt;0),Courses!F168*Courses!AB168,0)</f>
        <v>0</v>
      </c>
      <c r="U161" s="102">
        <f>IF(AND('Courses Valid'!C173=0,Courses!G168&lt;&gt;"",Courses!H168&gt;0,Courses!AB168&gt;0),Courses!H168*Courses!AB168,0)</f>
        <v>0</v>
      </c>
      <c r="V161" s="247">
        <f>IF(AND('Courses Valid'!C173=0,Courses!I168&lt;&gt;"",Courses!J168&gt;0,Courses!AB168&gt;0),Courses!J168*Courses!AB168,0)</f>
        <v>0</v>
      </c>
      <c r="W161" s="102"/>
    </row>
    <row r="162" spans="2:23" x14ac:dyDescent="0.2">
      <c r="B162" s="716" t="str">
        <f>IF(Courses!B169&lt;&gt;"",CONCATENATE(Courses!E169,"/",Courses!M169,"/",Courses!K169),"")</f>
        <v/>
      </c>
      <c r="C162" s="1322" t="str">
        <f>IF(AND(Courses!B169&lt;&gt;"",Courses!G169&lt;&gt;""),CONCATENATE(Courses!G169,"/",Courses!M169,"/",Courses!K169),"")</f>
        <v/>
      </c>
      <c r="D162" s="715" t="str">
        <f>IF(AND(Courses!B169&lt;&gt;"",Courses!I169&lt;&gt;""),CONCATENATE(Courses!I169,"/",Courses!M169,"/",Courses!K169),"")</f>
        <v/>
      </c>
      <c r="E162" s="1312">
        <f>IF(AND('Courses Valid'!C174=0,Courses!E169&lt;&gt;"",Courses!F169&gt;0,SUM(Courses!N169,Courses!O169)&gt;0),Courses!F169*SUM(Courses!N169,Courses!O169),0)</f>
        <v>0</v>
      </c>
      <c r="F162" s="102">
        <f>IF(AND('Courses Valid'!C174=0,Courses!G169&lt;&gt;"",Courses!H169&gt;0,SUM(Courses!N169,Courses!O169)&gt;0),Courses!H169*SUM(Courses!N169,Courses!O169),0)</f>
        <v>0</v>
      </c>
      <c r="G162" s="102">
        <f>IF(AND('Courses Valid'!C174=0,Courses!I169&lt;&gt;"",Courses!J169&gt;0,SUM(Courses!N169,Courses!O169)&gt;0),Courses!J169*SUM(Courses!N169,Courses!O169),0)</f>
        <v>0</v>
      </c>
      <c r="H162" s="1312">
        <f>IF(AND('Courses Valid'!C174=0,Courses!E169&lt;&gt;"",Courses!F169&gt;0,SUM(Courses!P169,Courses!Q169)&gt;0),Courses!F169*SUM(Courses!P169,Courses!Q169),0)</f>
        <v>0</v>
      </c>
      <c r="I162" s="102">
        <f>IF(AND('Courses Valid'!C174=0,Courses!G169&lt;&gt;"",Courses!H169&gt;0,SUM(Courses!P169,Courses!Q169)&gt;0),Courses!H169*SUM(Courses!P169,Courses!Q169),0)</f>
        <v>0</v>
      </c>
      <c r="J162" s="102">
        <f>IF(AND('Courses Valid'!C174=0,Courses!I169&lt;&gt;"",Courses!J169&gt;0,SUM(Courses!P169,Courses!Q169)&gt;0),Courses!J169*SUM(Courses!P169,Courses!Q169),0)</f>
        <v>0</v>
      </c>
      <c r="K162" s="1312">
        <f>IF(AND('Courses Valid'!C174=0,Courses!E169&lt;&gt;"",Courses!F169&gt;0,Courses!R169&gt;0),Courses!F169*Courses!R169,0)</f>
        <v>0</v>
      </c>
      <c r="L162" s="102">
        <f>IF(AND('Courses Valid'!C174=0,Courses!G169&lt;&gt;"",Courses!H169&gt;0,Courses!R169&gt;0),Courses!H169*Courses!R169,0)</f>
        <v>0</v>
      </c>
      <c r="M162" s="102">
        <f>IF(AND('Courses Valid'!C174=0,Courses!I169&lt;&gt;"",Courses!J169&gt;0,Courses!R169&gt;0),Courses!J169*Courses!R169,0)</f>
        <v>0</v>
      </c>
      <c r="N162" s="1312">
        <f>IF(AND('Courses Valid'!C174=0,Courses!E169&lt;&gt;"",Courses!F169&gt;0,SUM(Courses!X169,Courses!Y169)&gt;0),Courses!F169*SUM(Courses!X169,Courses!Y169),0)</f>
        <v>0</v>
      </c>
      <c r="O162" s="102">
        <f>IF(AND('Courses Valid'!C174=0,Courses!G169&lt;&gt;"",Courses!H169&gt;0,SUM(Courses!X169,Courses!Y169)&gt;0),Courses!H169*SUM(Courses!X169,Courses!Y169),0)</f>
        <v>0</v>
      </c>
      <c r="P162" s="102">
        <f>IF(AND('Courses Valid'!C174=0,Courses!I169&lt;&gt;"",Courses!J169&gt;0,SUM(Courses!X169,Courses!Y169)&gt;0),Courses!J169*SUM(Courses!X169,Courses!Y169),0)</f>
        <v>0</v>
      </c>
      <c r="Q162" s="1312">
        <f>IF(AND('Courses Valid'!C174=0,Courses!E169&lt;&gt;"",Courses!F169&gt;0,SUM(Courses!Z169,Courses!AA169)&gt;0),Courses!F169*SUM(Courses!Z169,Courses!AA169),0)</f>
        <v>0</v>
      </c>
      <c r="R162" s="102">
        <f>IF(AND('Courses Valid'!C174=0,Courses!G169&lt;&gt;"",Courses!H169&gt;0,SUM(Courses!Z169,Courses!AA169)&gt;0),Courses!H169*SUM(Courses!Z169,Courses!AA169),0)</f>
        <v>0</v>
      </c>
      <c r="S162" s="102">
        <f>IF(AND('Courses Valid'!C174=0,Courses!I169&lt;&gt;"",Courses!J169&gt;0,SUM(Courses!Z169,Courses!AA169)&gt;0),Courses!J169*SUM(Courses!Z169,Courses!AA169),0)</f>
        <v>0</v>
      </c>
      <c r="T162" s="1312">
        <f>IF(AND('Courses Valid'!C174=0,Courses!E169&lt;&gt;"",Courses!F169&gt;0,Courses!AB169&gt;0),Courses!F169*Courses!AB169,0)</f>
        <v>0</v>
      </c>
      <c r="U162" s="102">
        <f>IF(AND('Courses Valid'!C174=0,Courses!G169&lt;&gt;"",Courses!H169&gt;0,Courses!AB169&gt;0),Courses!H169*Courses!AB169,0)</f>
        <v>0</v>
      </c>
      <c r="V162" s="247">
        <f>IF(AND('Courses Valid'!C174=0,Courses!I169&lt;&gt;"",Courses!J169&gt;0,Courses!AB169&gt;0),Courses!J169*Courses!AB169,0)</f>
        <v>0</v>
      </c>
      <c r="W162" s="102"/>
    </row>
    <row r="163" spans="2:23" x14ac:dyDescent="0.2">
      <c r="B163" s="716" t="str">
        <f>IF(Courses!B170&lt;&gt;"",CONCATENATE(Courses!E170,"/",Courses!M170,"/",Courses!K170),"")</f>
        <v/>
      </c>
      <c r="C163" s="1322" t="str">
        <f>IF(AND(Courses!B170&lt;&gt;"",Courses!G170&lt;&gt;""),CONCATENATE(Courses!G170,"/",Courses!M170,"/",Courses!K170),"")</f>
        <v/>
      </c>
      <c r="D163" s="715" t="str">
        <f>IF(AND(Courses!B170&lt;&gt;"",Courses!I170&lt;&gt;""),CONCATENATE(Courses!I170,"/",Courses!M170,"/",Courses!K170),"")</f>
        <v/>
      </c>
      <c r="E163" s="1312">
        <f>IF(AND('Courses Valid'!C175=0,Courses!E170&lt;&gt;"",Courses!F170&gt;0,SUM(Courses!N170,Courses!O170)&gt;0),Courses!F170*SUM(Courses!N170,Courses!O170),0)</f>
        <v>0</v>
      </c>
      <c r="F163" s="102">
        <f>IF(AND('Courses Valid'!C175=0,Courses!G170&lt;&gt;"",Courses!H170&gt;0,SUM(Courses!N170,Courses!O170)&gt;0),Courses!H170*SUM(Courses!N170,Courses!O170),0)</f>
        <v>0</v>
      </c>
      <c r="G163" s="102">
        <f>IF(AND('Courses Valid'!C175=0,Courses!I170&lt;&gt;"",Courses!J170&gt;0,SUM(Courses!N170,Courses!O170)&gt;0),Courses!J170*SUM(Courses!N170,Courses!O170),0)</f>
        <v>0</v>
      </c>
      <c r="H163" s="1312">
        <f>IF(AND('Courses Valid'!C175=0,Courses!E170&lt;&gt;"",Courses!F170&gt;0,SUM(Courses!P170,Courses!Q170)&gt;0),Courses!F170*SUM(Courses!P170,Courses!Q170),0)</f>
        <v>0</v>
      </c>
      <c r="I163" s="102">
        <f>IF(AND('Courses Valid'!C175=0,Courses!G170&lt;&gt;"",Courses!H170&gt;0,SUM(Courses!P170,Courses!Q170)&gt;0),Courses!H170*SUM(Courses!P170,Courses!Q170),0)</f>
        <v>0</v>
      </c>
      <c r="J163" s="102">
        <f>IF(AND('Courses Valid'!C175=0,Courses!I170&lt;&gt;"",Courses!J170&gt;0,SUM(Courses!P170,Courses!Q170)&gt;0),Courses!J170*SUM(Courses!P170,Courses!Q170),0)</f>
        <v>0</v>
      </c>
      <c r="K163" s="1312">
        <f>IF(AND('Courses Valid'!C175=0,Courses!E170&lt;&gt;"",Courses!F170&gt;0,Courses!R170&gt;0),Courses!F170*Courses!R170,0)</f>
        <v>0</v>
      </c>
      <c r="L163" s="102">
        <f>IF(AND('Courses Valid'!C175=0,Courses!G170&lt;&gt;"",Courses!H170&gt;0,Courses!R170&gt;0),Courses!H170*Courses!R170,0)</f>
        <v>0</v>
      </c>
      <c r="M163" s="102">
        <f>IF(AND('Courses Valid'!C175=0,Courses!I170&lt;&gt;"",Courses!J170&gt;0,Courses!R170&gt;0),Courses!J170*Courses!R170,0)</f>
        <v>0</v>
      </c>
      <c r="N163" s="1312">
        <f>IF(AND('Courses Valid'!C175=0,Courses!E170&lt;&gt;"",Courses!F170&gt;0,SUM(Courses!X170,Courses!Y170)&gt;0),Courses!F170*SUM(Courses!X170,Courses!Y170),0)</f>
        <v>0</v>
      </c>
      <c r="O163" s="102">
        <f>IF(AND('Courses Valid'!C175=0,Courses!G170&lt;&gt;"",Courses!H170&gt;0,SUM(Courses!X170,Courses!Y170)&gt;0),Courses!H170*SUM(Courses!X170,Courses!Y170),0)</f>
        <v>0</v>
      </c>
      <c r="P163" s="102">
        <f>IF(AND('Courses Valid'!C175=0,Courses!I170&lt;&gt;"",Courses!J170&gt;0,SUM(Courses!X170,Courses!Y170)&gt;0),Courses!J170*SUM(Courses!X170,Courses!Y170),0)</f>
        <v>0</v>
      </c>
      <c r="Q163" s="1312">
        <f>IF(AND('Courses Valid'!C175=0,Courses!E170&lt;&gt;"",Courses!F170&gt;0,SUM(Courses!Z170,Courses!AA170)&gt;0),Courses!F170*SUM(Courses!Z170,Courses!AA170),0)</f>
        <v>0</v>
      </c>
      <c r="R163" s="102">
        <f>IF(AND('Courses Valid'!C175=0,Courses!G170&lt;&gt;"",Courses!H170&gt;0,SUM(Courses!Z170,Courses!AA170)&gt;0),Courses!H170*SUM(Courses!Z170,Courses!AA170),0)</f>
        <v>0</v>
      </c>
      <c r="S163" s="102">
        <f>IF(AND('Courses Valid'!C175=0,Courses!I170&lt;&gt;"",Courses!J170&gt;0,SUM(Courses!Z170,Courses!AA170)&gt;0),Courses!J170*SUM(Courses!Z170,Courses!AA170),0)</f>
        <v>0</v>
      </c>
      <c r="T163" s="1312">
        <f>IF(AND('Courses Valid'!C175=0,Courses!E170&lt;&gt;"",Courses!F170&gt;0,Courses!AB170&gt;0),Courses!F170*Courses!AB170,0)</f>
        <v>0</v>
      </c>
      <c r="U163" s="102">
        <f>IF(AND('Courses Valid'!C175=0,Courses!G170&lt;&gt;"",Courses!H170&gt;0,Courses!AB170&gt;0),Courses!H170*Courses!AB170,0)</f>
        <v>0</v>
      </c>
      <c r="V163" s="247">
        <f>IF(AND('Courses Valid'!C175=0,Courses!I170&lt;&gt;"",Courses!J170&gt;0,Courses!AB170&gt;0),Courses!J170*Courses!AB170,0)</f>
        <v>0</v>
      </c>
      <c r="W163" s="102"/>
    </row>
    <row r="164" spans="2:23" x14ac:dyDescent="0.2">
      <c r="B164" s="716" t="str">
        <f>IF(Courses!B171&lt;&gt;"",CONCATENATE(Courses!E171,"/",Courses!M171,"/",Courses!K171),"")</f>
        <v/>
      </c>
      <c r="C164" s="1322" t="str">
        <f>IF(AND(Courses!B171&lt;&gt;"",Courses!G171&lt;&gt;""),CONCATENATE(Courses!G171,"/",Courses!M171,"/",Courses!K171),"")</f>
        <v/>
      </c>
      <c r="D164" s="715" t="str">
        <f>IF(AND(Courses!B171&lt;&gt;"",Courses!I171&lt;&gt;""),CONCATENATE(Courses!I171,"/",Courses!M171,"/",Courses!K171),"")</f>
        <v/>
      </c>
      <c r="E164" s="1312">
        <f>IF(AND('Courses Valid'!C176=0,Courses!E171&lt;&gt;"",Courses!F171&gt;0,SUM(Courses!N171,Courses!O171)&gt;0),Courses!F171*SUM(Courses!N171,Courses!O171),0)</f>
        <v>0</v>
      </c>
      <c r="F164" s="102">
        <f>IF(AND('Courses Valid'!C176=0,Courses!G171&lt;&gt;"",Courses!H171&gt;0,SUM(Courses!N171,Courses!O171)&gt;0),Courses!H171*SUM(Courses!N171,Courses!O171),0)</f>
        <v>0</v>
      </c>
      <c r="G164" s="102">
        <f>IF(AND('Courses Valid'!C176=0,Courses!I171&lt;&gt;"",Courses!J171&gt;0,SUM(Courses!N171,Courses!O171)&gt;0),Courses!J171*SUM(Courses!N171,Courses!O171),0)</f>
        <v>0</v>
      </c>
      <c r="H164" s="1312">
        <f>IF(AND('Courses Valid'!C176=0,Courses!E171&lt;&gt;"",Courses!F171&gt;0,SUM(Courses!P171,Courses!Q171)&gt;0),Courses!F171*SUM(Courses!P171,Courses!Q171),0)</f>
        <v>0</v>
      </c>
      <c r="I164" s="102">
        <f>IF(AND('Courses Valid'!C176=0,Courses!G171&lt;&gt;"",Courses!H171&gt;0,SUM(Courses!P171,Courses!Q171)&gt;0),Courses!H171*SUM(Courses!P171,Courses!Q171),0)</f>
        <v>0</v>
      </c>
      <c r="J164" s="102">
        <f>IF(AND('Courses Valid'!C176=0,Courses!I171&lt;&gt;"",Courses!J171&gt;0,SUM(Courses!P171,Courses!Q171)&gt;0),Courses!J171*SUM(Courses!P171,Courses!Q171),0)</f>
        <v>0</v>
      </c>
      <c r="K164" s="1312">
        <f>IF(AND('Courses Valid'!C176=0,Courses!E171&lt;&gt;"",Courses!F171&gt;0,Courses!R171&gt;0),Courses!F171*Courses!R171,0)</f>
        <v>0</v>
      </c>
      <c r="L164" s="102">
        <f>IF(AND('Courses Valid'!C176=0,Courses!G171&lt;&gt;"",Courses!H171&gt;0,Courses!R171&gt;0),Courses!H171*Courses!R171,0)</f>
        <v>0</v>
      </c>
      <c r="M164" s="102">
        <f>IF(AND('Courses Valid'!C176=0,Courses!I171&lt;&gt;"",Courses!J171&gt;0,Courses!R171&gt;0),Courses!J171*Courses!R171,0)</f>
        <v>0</v>
      </c>
      <c r="N164" s="1312">
        <f>IF(AND('Courses Valid'!C176=0,Courses!E171&lt;&gt;"",Courses!F171&gt;0,SUM(Courses!X171,Courses!Y171)&gt;0),Courses!F171*SUM(Courses!X171,Courses!Y171),0)</f>
        <v>0</v>
      </c>
      <c r="O164" s="102">
        <f>IF(AND('Courses Valid'!C176=0,Courses!G171&lt;&gt;"",Courses!H171&gt;0,SUM(Courses!X171,Courses!Y171)&gt;0),Courses!H171*SUM(Courses!X171,Courses!Y171),0)</f>
        <v>0</v>
      </c>
      <c r="P164" s="102">
        <f>IF(AND('Courses Valid'!C176=0,Courses!I171&lt;&gt;"",Courses!J171&gt;0,SUM(Courses!X171,Courses!Y171)&gt;0),Courses!J171*SUM(Courses!X171,Courses!Y171),0)</f>
        <v>0</v>
      </c>
      <c r="Q164" s="1312">
        <f>IF(AND('Courses Valid'!C176=0,Courses!E171&lt;&gt;"",Courses!F171&gt;0,SUM(Courses!Z171,Courses!AA171)&gt;0),Courses!F171*SUM(Courses!Z171,Courses!AA171),0)</f>
        <v>0</v>
      </c>
      <c r="R164" s="102">
        <f>IF(AND('Courses Valid'!C176=0,Courses!G171&lt;&gt;"",Courses!H171&gt;0,SUM(Courses!Z171,Courses!AA171)&gt;0),Courses!H171*SUM(Courses!Z171,Courses!AA171),0)</f>
        <v>0</v>
      </c>
      <c r="S164" s="102">
        <f>IF(AND('Courses Valid'!C176=0,Courses!I171&lt;&gt;"",Courses!J171&gt;0,SUM(Courses!Z171,Courses!AA171)&gt;0),Courses!J171*SUM(Courses!Z171,Courses!AA171),0)</f>
        <v>0</v>
      </c>
      <c r="T164" s="1312">
        <f>IF(AND('Courses Valid'!C176=0,Courses!E171&lt;&gt;"",Courses!F171&gt;0,Courses!AB171&gt;0),Courses!F171*Courses!AB171,0)</f>
        <v>0</v>
      </c>
      <c r="U164" s="102">
        <f>IF(AND('Courses Valid'!C176=0,Courses!G171&lt;&gt;"",Courses!H171&gt;0,Courses!AB171&gt;0),Courses!H171*Courses!AB171,0)</f>
        <v>0</v>
      </c>
      <c r="V164" s="247">
        <f>IF(AND('Courses Valid'!C176=0,Courses!I171&lt;&gt;"",Courses!J171&gt;0,Courses!AB171&gt;0),Courses!J171*Courses!AB171,0)</f>
        <v>0</v>
      </c>
      <c r="W164" s="102"/>
    </row>
    <row r="165" spans="2:23" x14ac:dyDescent="0.2">
      <c r="B165" s="716" t="str">
        <f>IF(Courses!B172&lt;&gt;"",CONCATENATE(Courses!E172,"/",Courses!M172,"/",Courses!K172),"")</f>
        <v/>
      </c>
      <c r="C165" s="1322" t="str">
        <f>IF(AND(Courses!B172&lt;&gt;"",Courses!G172&lt;&gt;""),CONCATENATE(Courses!G172,"/",Courses!M172,"/",Courses!K172),"")</f>
        <v/>
      </c>
      <c r="D165" s="715" t="str">
        <f>IF(AND(Courses!B172&lt;&gt;"",Courses!I172&lt;&gt;""),CONCATENATE(Courses!I172,"/",Courses!M172,"/",Courses!K172),"")</f>
        <v/>
      </c>
      <c r="E165" s="1312">
        <f>IF(AND('Courses Valid'!C177=0,Courses!E172&lt;&gt;"",Courses!F172&gt;0,SUM(Courses!N172,Courses!O172)&gt;0),Courses!F172*SUM(Courses!N172,Courses!O172),0)</f>
        <v>0</v>
      </c>
      <c r="F165" s="102">
        <f>IF(AND('Courses Valid'!C177=0,Courses!G172&lt;&gt;"",Courses!H172&gt;0,SUM(Courses!N172,Courses!O172)&gt;0),Courses!H172*SUM(Courses!N172,Courses!O172),0)</f>
        <v>0</v>
      </c>
      <c r="G165" s="102">
        <f>IF(AND('Courses Valid'!C177=0,Courses!I172&lt;&gt;"",Courses!J172&gt;0,SUM(Courses!N172,Courses!O172)&gt;0),Courses!J172*SUM(Courses!N172,Courses!O172),0)</f>
        <v>0</v>
      </c>
      <c r="H165" s="1312">
        <f>IF(AND('Courses Valid'!C177=0,Courses!E172&lt;&gt;"",Courses!F172&gt;0,SUM(Courses!P172,Courses!Q172)&gt;0),Courses!F172*SUM(Courses!P172,Courses!Q172),0)</f>
        <v>0</v>
      </c>
      <c r="I165" s="102">
        <f>IF(AND('Courses Valid'!C177=0,Courses!G172&lt;&gt;"",Courses!H172&gt;0,SUM(Courses!P172,Courses!Q172)&gt;0),Courses!H172*SUM(Courses!P172,Courses!Q172),0)</f>
        <v>0</v>
      </c>
      <c r="J165" s="102">
        <f>IF(AND('Courses Valid'!C177=0,Courses!I172&lt;&gt;"",Courses!J172&gt;0,SUM(Courses!P172,Courses!Q172)&gt;0),Courses!J172*SUM(Courses!P172,Courses!Q172),0)</f>
        <v>0</v>
      </c>
      <c r="K165" s="1312">
        <f>IF(AND('Courses Valid'!C177=0,Courses!E172&lt;&gt;"",Courses!F172&gt;0,Courses!R172&gt;0),Courses!F172*Courses!R172,0)</f>
        <v>0</v>
      </c>
      <c r="L165" s="102">
        <f>IF(AND('Courses Valid'!C177=0,Courses!G172&lt;&gt;"",Courses!H172&gt;0,Courses!R172&gt;0),Courses!H172*Courses!R172,0)</f>
        <v>0</v>
      </c>
      <c r="M165" s="102">
        <f>IF(AND('Courses Valid'!C177=0,Courses!I172&lt;&gt;"",Courses!J172&gt;0,Courses!R172&gt;0),Courses!J172*Courses!R172,0)</f>
        <v>0</v>
      </c>
      <c r="N165" s="1312">
        <f>IF(AND('Courses Valid'!C177=0,Courses!E172&lt;&gt;"",Courses!F172&gt;0,SUM(Courses!X172,Courses!Y172)&gt;0),Courses!F172*SUM(Courses!X172,Courses!Y172),0)</f>
        <v>0</v>
      </c>
      <c r="O165" s="102">
        <f>IF(AND('Courses Valid'!C177=0,Courses!G172&lt;&gt;"",Courses!H172&gt;0,SUM(Courses!X172,Courses!Y172)&gt;0),Courses!H172*SUM(Courses!X172,Courses!Y172),0)</f>
        <v>0</v>
      </c>
      <c r="P165" s="102">
        <f>IF(AND('Courses Valid'!C177=0,Courses!I172&lt;&gt;"",Courses!J172&gt;0,SUM(Courses!X172,Courses!Y172)&gt;0),Courses!J172*SUM(Courses!X172,Courses!Y172),0)</f>
        <v>0</v>
      </c>
      <c r="Q165" s="1312">
        <f>IF(AND('Courses Valid'!C177=0,Courses!E172&lt;&gt;"",Courses!F172&gt;0,SUM(Courses!Z172,Courses!AA172)&gt;0),Courses!F172*SUM(Courses!Z172,Courses!AA172),0)</f>
        <v>0</v>
      </c>
      <c r="R165" s="102">
        <f>IF(AND('Courses Valid'!C177=0,Courses!G172&lt;&gt;"",Courses!H172&gt;0,SUM(Courses!Z172,Courses!AA172)&gt;0),Courses!H172*SUM(Courses!Z172,Courses!AA172),0)</f>
        <v>0</v>
      </c>
      <c r="S165" s="102">
        <f>IF(AND('Courses Valid'!C177=0,Courses!I172&lt;&gt;"",Courses!J172&gt;0,SUM(Courses!Z172,Courses!AA172)&gt;0),Courses!J172*SUM(Courses!Z172,Courses!AA172),0)</f>
        <v>0</v>
      </c>
      <c r="T165" s="1312">
        <f>IF(AND('Courses Valid'!C177=0,Courses!E172&lt;&gt;"",Courses!F172&gt;0,Courses!AB172&gt;0),Courses!F172*Courses!AB172,0)</f>
        <v>0</v>
      </c>
      <c r="U165" s="102">
        <f>IF(AND('Courses Valid'!C177=0,Courses!G172&lt;&gt;"",Courses!H172&gt;0,Courses!AB172&gt;0),Courses!H172*Courses!AB172,0)</f>
        <v>0</v>
      </c>
      <c r="V165" s="247">
        <f>IF(AND('Courses Valid'!C177=0,Courses!I172&lt;&gt;"",Courses!J172&gt;0,Courses!AB172&gt;0),Courses!J172*Courses!AB172,0)</f>
        <v>0</v>
      </c>
      <c r="W165" s="102"/>
    </row>
    <row r="166" spans="2:23" x14ac:dyDescent="0.2">
      <c r="B166" s="716" t="str">
        <f>IF(Courses!B173&lt;&gt;"",CONCATENATE(Courses!E173,"/",Courses!M173,"/",Courses!K173),"")</f>
        <v/>
      </c>
      <c r="C166" s="1322" t="str">
        <f>IF(AND(Courses!B173&lt;&gt;"",Courses!G173&lt;&gt;""),CONCATENATE(Courses!G173,"/",Courses!M173,"/",Courses!K173),"")</f>
        <v/>
      </c>
      <c r="D166" s="715" t="str">
        <f>IF(AND(Courses!B173&lt;&gt;"",Courses!I173&lt;&gt;""),CONCATENATE(Courses!I173,"/",Courses!M173,"/",Courses!K173),"")</f>
        <v/>
      </c>
      <c r="E166" s="1312">
        <f>IF(AND('Courses Valid'!C178=0,Courses!E173&lt;&gt;"",Courses!F173&gt;0,SUM(Courses!N173,Courses!O173)&gt;0),Courses!F173*SUM(Courses!N173,Courses!O173),0)</f>
        <v>0</v>
      </c>
      <c r="F166" s="102">
        <f>IF(AND('Courses Valid'!C178=0,Courses!G173&lt;&gt;"",Courses!H173&gt;0,SUM(Courses!N173,Courses!O173)&gt;0),Courses!H173*SUM(Courses!N173,Courses!O173),0)</f>
        <v>0</v>
      </c>
      <c r="G166" s="102">
        <f>IF(AND('Courses Valid'!C178=0,Courses!I173&lt;&gt;"",Courses!J173&gt;0,SUM(Courses!N173,Courses!O173)&gt;0),Courses!J173*SUM(Courses!N173,Courses!O173),0)</f>
        <v>0</v>
      </c>
      <c r="H166" s="1312">
        <f>IF(AND('Courses Valid'!C178=0,Courses!E173&lt;&gt;"",Courses!F173&gt;0,SUM(Courses!P173,Courses!Q173)&gt;0),Courses!F173*SUM(Courses!P173,Courses!Q173),0)</f>
        <v>0</v>
      </c>
      <c r="I166" s="102">
        <f>IF(AND('Courses Valid'!C178=0,Courses!G173&lt;&gt;"",Courses!H173&gt;0,SUM(Courses!P173,Courses!Q173)&gt;0),Courses!H173*SUM(Courses!P173,Courses!Q173),0)</f>
        <v>0</v>
      </c>
      <c r="J166" s="102">
        <f>IF(AND('Courses Valid'!C178=0,Courses!I173&lt;&gt;"",Courses!J173&gt;0,SUM(Courses!P173,Courses!Q173)&gt;0),Courses!J173*SUM(Courses!P173,Courses!Q173),0)</f>
        <v>0</v>
      </c>
      <c r="K166" s="1312">
        <f>IF(AND('Courses Valid'!C178=0,Courses!E173&lt;&gt;"",Courses!F173&gt;0,Courses!R173&gt;0),Courses!F173*Courses!R173,0)</f>
        <v>0</v>
      </c>
      <c r="L166" s="102">
        <f>IF(AND('Courses Valid'!C178=0,Courses!G173&lt;&gt;"",Courses!H173&gt;0,Courses!R173&gt;0),Courses!H173*Courses!R173,0)</f>
        <v>0</v>
      </c>
      <c r="M166" s="102">
        <f>IF(AND('Courses Valid'!C178=0,Courses!I173&lt;&gt;"",Courses!J173&gt;0,Courses!R173&gt;0),Courses!J173*Courses!R173,0)</f>
        <v>0</v>
      </c>
      <c r="N166" s="1312">
        <f>IF(AND('Courses Valid'!C178=0,Courses!E173&lt;&gt;"",Courses!F173&gt;0,SUM(Courses!X173,Courses!Y173)&gt;0),Courses!F173*SUM(Courses!X173,Courses!Y173),0)</f>
        <v>0</v>
      </c>
      <c r="O166" s="102">
        <f>IF(AND('Courses Valid'!C178=0,Courses!G173&lt;&gt;"",Courses!H173&gt;0,SUM(Courses!X173,Courses!Y173)&gt;0),Courses!H173*SUM(Courses!X173,Courses!Y173),0)</f>
        <v>0</v>
      </c>
      <c r="P166" s="102">
        <f>IF(AND('Courses Valid'!C178=0,Courses!I173&lt;&gt;"",Courses!J173&gt;0,SUM(Courses!X173,Courses!Y173)&gt;0),Courses!J173*SUM(Courses!X173,Courses!Y173),0)</f>
        <v>0</v>
      </c>
      <c r="Q166" s="1312">
        <f>IF(AND('Courses Valid'!C178=0,Courses!E173&lt;&gt;"",Courses!F173&gt;0,SUM(Courses!Z173,Courses!AA173)&gt;0),Courses!F173*SUM(Courses!Z173,Courses!AA173),0)</f>
        <v>0</v>
      </c>
      <c r="R166" s="102">
        <f>IF(AND('Courses Valid'!C178=0,Courses!G173&lt;&gt;"",Courses!H173&gt;0,SUM(Courses!Z173,Courses!AA173)&gt;0),Courses!H173*SUM(Courses!Z173,Courses!AA173),0)</f>
        <v>0</v>
      </c>
      <c r="S166" s="102">
        <f>IF(AND('Courses Valid'!C178=0,Courses!I173&lt;&gt;"",Courses!J173&gt;0,SUM(Courses!Z173,Courses!AA173)&gt;0),Courses!J173*SUM(Courses!Z173,Courses!AA173),0)</f>
        <v>0</v>
      </c>
      <c r="T166" s="1312">
        <f>IF(AND('Courses Valid'!C178=0,Courses!E173&lt;&gt;"",Courses!F173&gt;0,Courses!AB173&gt;0),Courses!F173*Courses!AB173,0)</f>
        <v>0</v>
      </c>
      <c r="U166" s="102">
        <f>IF(AND('Courses Valid'!C178=0,Courses!G173&lt;&gt;"",Courses!H173&gt;0,Courses!AB173&gt;0),Courses!H173*Courses!AB173,0)</f>
        <v>0</v>
      </c>
      <c r="V166" s="247">
        <f>IF(AND('Courses Valid'!C178=0,Courses!I173&lt;&gt;"",Courses!J173&gt;0,Courses!AB173&gt;0),Courses!J173*Courses!AB173,0)</f>
        <v>0</v>
      </c>
      <c r="W166" s="102"/>
    </row>
    <row r="167" spans="2:23" ht="13.5" thickBot="1" x14ac:dyDescent="0.25">
      <c r="B167" s="717" t="str">
        <f>IF(Courses!B174&lt;&gt;"",CONCATENATE(Courses!E174,"/",Courses!M174,"/",Courses!K174),"")</f>
        <v/>
      </c>
      <c r="C167" s="718" t="str">
        <f>IF(AND(Courses!B174&lt;&gt;"",Courses!G174&lt;&gt;""),CONCATENATE(Courses!G174,"/",Courses!M174,"/",Courses!K174),"")</f>
        <v/>
      </c>
      <c r="D167" s="719" t="str">
        <f>IF(AND(Courses!B174&lt;&gt;"",Courses!I174&lt;&gt;""),CONCATENATE(Courses!I174,"/",Courses!M174,"/",Courses!K174),"")</f>
        <v/>
      </c>
      <c r="E167" s="720">
        <f>IF(AND('Courses Valid'!C179=0,Courses!E174&lt;&gt;"",Courses!F174&gt;0,SUM(Courses!N174,Courses!O174)&gt;0),Courses!F174*SUM(Courses!N174,Courses!O174),0)</f>
        <v>0</v>
      </c>
      <c r="F167" s="721">
        <f>IF(AND('Courses Valid'!C179=0,Courses!G174&lt;&gt;"",Courses!H174&gt;0,SUM(Courses!N174,Courses!O174)&gt;0),Courses!H174*SUM(Courses!N174,Courses!O174),0)</f>
        <v>0</v>
      </c>
      <c r="G167" s="721">
        <f>IF(AND('Courses Valid'!C179=0,Courses!I174&lt;&gt;"",Courses!J174&gt;0,SUM(Courses!N174,Courses!O174)&gt;0),Courses!J174*SUM(Courses!N174,Courses!O174),0)</f>
        <v>0</v>
      </c>
      <c r="H167" s="720">
        <f>IF(AND('Courses Valid'!C179=0,Courses!E174&lt;&gt;"",Courses!F174&gt;0,SUM(Courses!P174,Courses!Q174)&gt;0),Courses!F174*SUM(Courses!P174,Courses!Q174),0)</f>
        <v>0</v>
      </c>
      <c r="I167" s="721">
        <f>IF(AND('Courses Valid'!C179=0,Courses!G174&lt;&gt;"",Courses!H174&gt;0,SUM(Courses!P174,Courses!Q174)&gt;0),Courses!H174*SUM(Courses!P174,Courses!Q174),0)</f>
        <v>0</v>
      </c>
      <c r="J167" s="721">
        <f>IF(AND('Courses Valid'!C179=0,Courses!I174&lt;&gt;"",Courses!J174&gt;0,SUM(Courses!P174,Courses!Q174)&gt;0),Courses!J174*SUM(Courses!P174,Courses!Q174),0)</f>
        <v>0</v>
      </c>
      <c r="K167" s="720">
        <f>IF(AND('Courses Valid'!C179=0,Courses!E174&lt;&gt;"",Courses!F174&gt;0,Courses!R174&gt;0),Courses!F174*Courses!R174,0)</f>
        <v>0</v>
      </c>
      <c r="L167" s="721">
        <f>IF(AND('Courses Valid'!C179=0,Courses!G174&lt;&gt;"",Courses!H174&gt;0,Courses!R174&gt;0),Courses!H174*Courses!R174,0)</f>
        <v>0</v>
      </c>
      <c r="M167" s="721">
        <f>IF(AND('Courses Valid'!C179=0,Courses!I174&lt;&gt;"",Courses!J174&gt;0,Courses!R174&gt;0),Courses!J174*Courses!R174,0)</f>
        <v>0</v>
      </c>
      <c r="N167" s="720">
        <f>IF(AND('Courses Valid'!C179=0,Courses!E174&lt;&gt;"",Courses!F174&gt;0,SUM(Courses!X174,Courses!Y174)&gt;0),Courses!F174*SUM(Courses!X174,Courses!Y174),0)</f>
        <v>0</v>
      </c>
      <c r="O167" s="721">
        <f>IF(AND('Courses Valid'!C179=0,Courses!G174&lt;&gt;"",Courses!H174&gt;0,SUM(Courses!X174,Courses!Y174)&gt;0),Courses!H174*SUM(Courses!X174,Courses!Y174),0)</f>
        <v>0</v>
      </c>
      <c r="P167" s="721">
        <f>IF(AND('Courses Valid'!C179=0,Courses!I174&lt;&gt;"",Courses!J174&gt;0,SUM(Courses!X174,Courses!Y174)&gt;0),Courses!J174*SUM(Courses!X174,Courses!Y174),0)</f>
        <v>0</v>
      </c>
      <c r="Q167" s="720">
        <f>IF(AND('Courses Valid'!C179=0,Courses!E174&lt;&gt;"",Courses!F174&gt;0,SUM(Courses!Z174,Courses!AA174)&gt;0),Courses!F174*SUM(Courses!Z174,Courses!AA174),0)</f>
        <v>0</v>
      </c>
      <c r="R167" s="721">
        <f>IF(AND('Courses Valid'!C179=0,Courses!G174&lt;&gt;"",Courses!H174&gt;0,SUM(Courses!Z174,Courses!AA174)&gt;0),Courses!H174*SUM(Courses!Z174,Courses!AA174),0)</f>
        <v>0</v>
      </c>
      <c r="S167" s="721">
        <f>IF(AND('Courses Valid'!C179=0,Courses!I174&lt;&gt;"",Courses!J174&gt;0,SUM(Courses!Z174,Courses!AA174)&gt;0),Courses!J174*SUM(Courses!Z174,Courses!AA174),0)</f>
        <v>0</v>
      </c>
      <c r="T167" s="720">
        <f>IF(AND('Courses Valid'!C179=0,Courses!E174&lt;&gt;"",Courses!F174&gt;0,Courses!AB174&gt;0),Courses!F174*Courses!AB174,0)</f>
        <v>0</v>
      </c>
      <c r="U167" s="721">
        <f>IF(AND('Courses Valid'!C179=0,Courses!G174&lt;&gt;"",Courses!H174&gt;0,Courses!AB174&gt;0),Courses!H174*Courses!AB174,0)</f>
        <v>0</v>
      </c>
      <c r="V167" s="722">
        <f>IF(AND('Courses Valid'!C179=0,Courses!I174&lt;&gt;"",Courses!J174&gt;0,Courses!AB174&gt;0),Courses!J174*Courses!AB174,0)</f>
        <v>0</v>
      </c>
      <c r="W167" s="102"/>
    </row>
  </sheetData>
  <mergeCells count="8">
    <mergeCell ref="AS5:AS6"/>
    <mergeCell ref="AL8:AL11"/>
    <mergeCell ref="E6:G6"/>
    <mergeCell ref="H6:J6"/>
    <mergeCell ref="K6:M6"/>
    <mergeCell ref="N6:P6"/>
    <mergeCell ref="Q6:S6"/>
    <mergeCell ref="T6:V6"/>
  </mergeCells>
  <conditionalFormatting sqref="E8:W137">
    <cfRule type="cellIs" dxfId="105" priority="5" operator="equal">
      <formula>0</formula>
    </cfRule>
  </conditionalFormatting>
  <conditionalFormatting sqref="E138:W167">
    <cfRule type="cellIs" dxfId="104" priority="4" operator="equal">
      <formula>0</formula>
    </cfRule>
  </conditionalFormatting>
  <conditionalFormatting sqref="AB24:AJ27 AB8:AE8 AB9:AD23 AH8:AJ23 AB28:AE28 AB29:AD39 AH28:AJ39 AO8:AS25">
    <cfRule type="cellIs" dxfId="103" priority="3"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S220"/>
  <sheetViews>
    <sheetView workbookViewId="0">
      <selection activeCell="C11" sqref="C11"/>
    </sheetView>
  </sheetViews>
  <sheetFormatPr defaultRowHeight="12.75" x14ac:dyDescent="0.2"/>
  <cols>
    <col min="1" max="1" width="9.140625" style="3"/>
    <col min="2" max="2" width="16.5703125" style="3" bestFit="1" customWidth="1"/>
    <col min="3" max="3" width="30.28515625" style="3" bestFit="1" customWidth="1"/>
    <col min="4" max="4" width="8.42578125" style="3" bestFit="1" customWidth="1"/>
    <col min="5" max="93" width="9.140625" style="3" customWidth="1"/>
    <col min="94" max="94" width="23.140625" style="3" bestFit="1" customWidth="1"/>
    <col min="95" max="95" width="16.5703125" style="3" bestFit="1" customWidth="1"/>
    <col min="96" max="97" width="9.140625" style="3" customWidth="1"/>
    <col min="98" max="16384" width="9.140625" style="3"/>
  </cols>
  <sheetData>
    <row r="1" spans="1:97" ht="15.75" x14ac:dyDescent="0.25">
      <c r="A1" s="291" t="s">
        <v>152</v>
      </c>
    </row>
    <row r="3" spans="1:97" x14ac:dyDescent="0.2">
      <c r="B3" s="188" t="s">
        <v>153</v>
      </c>
      <c r="D3" s="671">
        <f>IF(AND(F3="Validation: OK",J3="Validation: OK",P3="Validation: OK",S3="Validation: OK",X3="Validation: OK",AC3="Validation: OK"),0,1)</f>
        <v>0</v>
      </c>
      <c r="F3" s="38" t="str">
        <f>IF(AND('Courses Valid'!BZ18="",'Courses Valid'!G18="",'Courses Valid'!H18=""),"Validation: OK","Validation: Failure (see right of table)")</f>
        <v>Validation: OK</v>
      </c>
      <c r="G3" s="38"/>
      <c r="H3" s="38"/>
      <c r="I3" s="38"/>
      <c r="J3" s="38" t="str">
        <f>IF(AND('Courses Valid'!Q16="",'Courses Valid'!K16="",'Courses Valid'!X16=""),"Validation: OK","Validation: Failure (see right of table)")</f>
        <v>Validation: OK</v>
      </c>
      <c r="K3" s="38"/>
      <c r="L3" s="38"/>
      <c r="M3" s="38"/>
      <c r="N3" s="38"/>
      <c r="O3" s="38"/>
      <c r="P3" s="119" t="str">
        <f>IF(AND('Courses Valid'!AC18="",'Courses Valid'!AE18="",AH16=""),"Validation: OK","Validation: Failure (see right of table)")</f>
        <v>Validation: OK</v>
      </c>
      <c r="Q3" s="119"/>
      <c r="R3" s="38"/>
      <c r="S3" s="38" t="str">
        <f>IF(AND('Courses Valid'!AS16="",'Courses Valid'!BK16="",'Courses Valid'!CC18=""),"Validation: OK","Validation: Failure (see right of table)")</f>
        <v>Validation: OK</v>
      </c>
      <c r="T3" s="38"/>
      <c r="U3" s="38"/>
      <c r="V3" s="38"/>
      <c r="W3" s="38"/>
      <c r="X3" s="38" t="str">
        <f>IF(AND('Courses Valid'!AX16="",'Courses Valid'!BP16="",'Courses Valid'!CC18=""),"Validation: OK","Validation: Failure (see right of table)")</f>
        <v>Validation: OK</v>
      </c>
      <c r="Y3" s="38"/>
      <c r="Z3" s="38"/>
      <c r="AA3" s="38"/>
      <c r="AB3" s="38"/>
      <c r="AC3" s="38" t="str">
        <f>IF(AND('Courses Valid'!BC16="",'Courses Valid'!BU16="",'Courses Valid'!CC18=""),"Validation: OK","Validation: Failure (see right of table)")</f>
        <v>Validation: OK</v>
      </c>
      <c r="AD3" s="38"/>
      <c r="AE3" s="38"/>
      <c r="AF3" s="38"/>
      <c r="AG3" s="38"/>
      <c r="AH3" s="38"/>
      <c r="AI3" s="38"/>
      <c r="AJ3" s="38"/>
      <c r="AK3" s="38"/>
      <c r="AL3" s="38"/>
      <c r="AM3" s="38"/>
      <c r="AN3" s="38"/>
      <c r="AO3" s="38"/>
      <c r="AP3" s="38"/>
      <c r="AQ3" s="38"/>
      <c r="AR3" s="38"/>
      <c r="AS3" s="38"/>
      <c r="AT3" s="38"/>
      <c r="AU3" s="38"/>
    </row>
    <row r="4" spans="1:97" x14ac:dyDescent="0.2">
      <c r="B4" s="188" t="s">
        <v>154</v>
      </c>
      <c r="D4" s="671">
        <f>IF(AND(F4="First-stage credibility: OK",J4="First-stage credibility: OK",P4="First-stage credibility: OK",S4="First-stage credibility: OK",X4="First-stage credibility: OK",AC4="First-stage credibility: OK"),0,1)</f>
        <v>0</v>
      </c>
      <c r="F4" s="38" t="str">
        <f>IF(CG18="","First-stage credibility: OK","First-stage credibility: Warnings (see right of table)")</f>
        <v>First-stage credibility: OK</v>
      </c>
      <c r="G4" s="38"/>
      <c r="H4" s="38"/>
      <c r="I4" s="38"/>
      <c r="J4" s="38" t="str">
        <f>IF('Courses Valid'!CK16="","First-stage credibility: OK","First-stage credibility: Warnings (see right of table)")</f>
        <v>First-stage credibility: OK</v>
      </c>
      <c r="K4" s="38"/>
      <c r="L4" s="38"/>
      <c r="M4" s="38"/>
      <c r="N4" s="38"/>
      <c r="O4" s="38"/>
      <c r="P4" s="38" t="str">
        <f>IF('Courses Valid'!CR18="","First-stage credibility: OK","First-stage credibility: Warnings (see right of table)")</f>
        <v>First-stage credibility: OK</v>
      </c>
      <c r="Q4" s="38"/>
      <c r="R4" s="38"/>
      <c r="S4" s="38" t="s">
        <v>49</v>
      </c>
      <c r="T4" s="38"/>
      <c r="U4" s="38"/>
      <c r="V4" s="38"/>
      <c r="W4" s="38"/>
      <c r="X4" s="38" t="s">
        <v>49</v>
      </c>
      <c r="Y4" s="38"/>
      <c r="Z4" s="38"/>
      <c r="AA4" s="38"/>
      <c r="AB4" s="38"/>
      <c r="AC4" s="38" t="s">
        <v>49</v>
      </c>
      <c r="AD4" s="38"/>
      <c r="AE4" s="38"/>
      <c r="AF4" s="38"/>
      <c r="AG4" s="38"/>
      <c r="AH4" s="38"/>
      <c r="AI4" s="38"/>
      <c r="AJ4" s="38"/>
      <c r="AK4" s="38"/>
      <c r="AL4" s="38"/>
      <c r="AM4" s="38"/>
      <c r="AN4" s="38"/>
      <c r="AO4" s="38"/>
      <c r="AP4" s="38"/>
      <c r="AQ4" s="38"/>
      <c r="AR4" s="38"/>
      <c r="AS4" s="38"/>
      <c r="AT4" s="38"/>
      <c r="AU4" s="38"/>
    </row>
    <row r="8" spans="1:97" ht="160.5" customHeight="1" x14ac:dyDescent="0.2">
      <c r="I8" s="162" t="s">
        <v>155</v>
      </c>
      <c r="J8" s="672" t="s">
        <v>156</v>
      </c>
      <c r="K8" s="672" t="s">
        <v>157</v>
      </c>
      <c r="L8" s="672" t="s">
        <v>158</v>
      </c>
      <c r="M8" s="672" t="s">
        <v>159</v>
      </c>
      <c r="N8" s="673" t="s">
        <v>160</v>
      </c>
      <c r="O8" s="673" t="s">
        <v>161</v>
      </c>
      <c r="P8" s="673" t="s">
        <v>162</v>
      </c>
      <c r="Q8" s="673" t="s">
        <v>163</v>
      </c>
      <c r="R8" s="672" t="s">
        <v>164</v>
      </c>
      <c r="S8" s="672" t="s">
        <v>165</v>
      </c>
      <c r="T8" s="673" t="s">
        <v>166</v>
      </c>
      <c r="U8" s="673" t="s">
        <v>167</v>
      </c>
      <c r="X8" s="162" t="s">
        <v>168</v>
      </c>
      <c r="Y8" s="672" t="s">
        <v>169</v>
      </c>
      <c r="Z8" s="672" t="s">
        <v>170</v>
      </c>
      <c r="AA8" s="672" t="s">
        <v>171</v>
      </c>
    </row>
    <row r="9" spans="1:97" x14ac:dyDescent="0.2">
      <c r="B9" s="952" t="s">
        <v>103</v>
      </c>
      <c r="C9" s="953" t="s">
        <v>106</v>
      </c>
      <c r="D9" s="38" t="s">
        <v>102</v>
      </c>
      <c r="I9" s="35" t="s">
        <v>172</v>
      </c>
      <c r="J9" s="6">
        <v>1</v>
      </c>
      <c r="K9" s="6">
        <v>1</v>
      </c>
      <c r="L9" s="6">
        <v>1</v>
      </c>
      <c r="M9" s="671">
        <v>1</v>
      </c>
      <c r="N9" s="6">
        <v>1</v>
      </c>
      <c r="O9" s="6">
        <v>1</v>
      </c>
      <c r="P9" s="6">
        <v>1</v>
      </c>
      <c r="Q9" s="6">
        <v>1</v>
      </c>
      <c r="R9" s="671">
        <v>1</v>
      </c>
      <c r="S9" s="671">
        <v>1</v>
      </c>
      <c r="T9" s="18">
        <v>1</v>
      </c>
      <c r="U9" s="18">
        <v>1</v>
      </c>
      <c r="X9" s="35" t="s">
        <v>172</v>
      </c>
      <c r="Y9" s="6">
        <v>1</v>
      </c>
      <c r="Z9" s="6">
        <v>1</v>
      </c>
      <c r="AA9" s="6">
        <v>1</v>
      </c>
      <c r="AO9" s="3" t="s">
        <v>50</v>
      </c>
      <c r="AP9" s="3" t="s">
        <v>50</v>
      </c>
      <c r="AQ9" s="3" t="s">
        <v>50</v>
      </c>
      <c r="AR9" s="3" t="s">
        <v>50</v>
      </c>
      <c r="AS9" s="3" t="s">
        <v>50</v>
      </c>
      <c r="AT9" s="3" t="s">
        <v>51</v>
      </c>
      <c r="AU9" s="3" t="s">
        <v>51</v>
      </c>
      <c r="AV9" s="3" t="s">
        <v>51</v>
      </c>
      <c r="AW9" s="3" t="s">
        <v>51</v>
      </c>
      <c r="AX9" s="3" t="s">
        <v>51</v>
      </c>
      <c r="AY9" s="3" t="s">
        <v>52</v>
      </c>
      <c r="AZ9" s="3" t="s">
        <v>52</v>
      </c>
      <c r="BA9" s="3" t="s">
        <v>52</v>
      </c>
      <c r="BB9" s="3" t="s">
        <v>52</v>
      </c>
      <c r="BC9" s="3" t="s">
        <v>52</v>
      </c>
      <c r="BG9" s="3" t="s">
        <v>50</v>
      </c>
      <c r="BH9" s="3" t="s">
        <v>50</v>
      </c>
      <c r="BI9" s="3" t="s">
        <v>50</v>
      </c>
      <c r="BJ9" s="3" t="s">
        <v>50</v>
      </c>
      <c r="BK9" s="3" t="s">
        <v>50</v>
      </c>
      <c r="BL9" s="3" t="s">
        <v>51</v>
      </c>
      <c r="BM9" s="3" t="s">
        <v>51</v>
      </c>
      <c r="BN9" s="3" t="s">
        <v>51</v>
      </c>
      <c r="BO9" s="3" t="s">
        <v>51</v>
      </c>
      <c r="BP9" s="3" t="s">
        <v>51</v>
      </c>
      <c r="BQ9" s="3" t="s">
        <v>52</v>
      </c>
      <c r="BR9" s="3" t="s">
        <v>52</v>
      </c>
      <c r="BS9" s="3" t="s">
        <v>52</v>
      </c>
      <c r="BT9" s="3" t="s">
        <v>52</v>
      </c>
      <c r="BU9" s="3" t="s">
        <v>52</v>
      </c>
    </row>
    <row r="10" spans="1:97" x14ac:dyDescent="0.2">
      <c r="B10" s="957" t="s">
        <v>107</v>
      </c>
      <c r="C10" s="954" t="s">
        <v>109</v>
      </c>
      <c r="D10" s="38" t="s">
        <v>116</v>
      </c>
      <c r="AO10" s="38" t="s">
        <v>173</v>
      </c>
      <c r="AP10" s="3" t="s">
        <v>173</v>
      </c>
      <c r="AQ10" s="38" t="s">
        <v>95</v>
      </c>
      <c r="AR10" s="3" t="s">
        <v>95</v>
      </c>
      <c r="AS10" s="38" t="s">
        <v>96</v>
      </c>
      <c r="AT10" s="3" t="s">
        <v>173</v>
      </c>
      <c r="AU10" s="3" t="s">
        <v>173</v>
      </c>
      <c r="AV10" s="3" t="s">
        <v>95</v>
      </c>
      <c r="AW10" s="3" t="s">
        <v>95</v>
      </c>
      <c r="AX10" s="3" t="s">
        <v>96</v>
      </c>
      <c r="AY10" s="3" t="s">
        <v>173</v>
      </c>
      <c r="AZ10" s="3" t="s">
        <v>173</v>
      </c>
      <c r="BA10" s="3" t="s">
        <v>95</v>
      </c>
      <c r="BB10" s="3" t="s">
        <v>95</v>
      </c>
      <c r="BC10" s="3" t="s">
        <v>96</v>
      </c>
      <c r="BG10" s="3" t="s">
        <v>94</v>
      </c>
      <c r="BH10" s="3" t="s">
        <v>94</v>
      </c>
      <c r="BI10" s="3" t="s">
        <v>95</v>
      </c>
      <c r="BJ10" s="3" t="s">
        <v>95</v>
      </c>
      <c r="BK10" s="3" t="s">
        <v>96</v>
      </c>
      <c r="BL10" s="3" t="s">
        <v>94</v>
      </c>
      <c r="BM10" s="3" t="s">
        <v>94</v>
      </c>
      <c r="BN10" s="3" t="s">
        <v>95</v>
      </c>
      <c r="BO10" s="3" t="s">
        <v>95</v>
      </c>
      <c r="BP10" s="3" t="s">
        <v>96</v>
      </c>
      <c r="BQ10" s="3" t="s">
        <v>94</v>
      </c>
      <c r="BR10" s="3" t="s">
        <v>94</v>
      </c>
      <c r="BS10" s="3" t="s">
        <v>95</v>
      </c>
      <c r="BT10" s="3" t="s">
        <v>95</v>
      </c>
      <c r="BU10" s="3" t="s">
        <v>96</v>
      </c>
    </row>
    <row r="11" spans="1:97" x14ac:dyDescent="0.2">
      <c r="B11" s="955" t="s">
        <v>110</v>
      </c>
      <c r="C11" s="953" t="s">
        <v>112</v>
      </c>
      <c r="AO11" s="3" t="s">
        <v>67</v>
      </c>
      <c r="AP11" s="3" t="s">
        <v>98</v>
      </c>
      <c r="AQ11" s="3" t="s">
        <v>67</v>
      </c>
      <c r="AR11" s="3" t="s">
        <v>98</v>
      </c>
      <c r="AT11" s="3" t="s">
        <v>67</v>
      </c>
      <c r="AU11" s="3" t="s">
        <v>98</v>
      </c>
      <c r="AV11" s="3" t="s">
        <v>67</v>
      </c>
      <c r="AW11" s="3" t="s">
        <v>98</v>
      </c>
      <c r="AY11" s="3" t="s">
        <v>67</v>
      </c>
      <c r="AZ11" s="3" t="s">
        <v>98</v>
      </c>
      <c r="BA11" s="3" t="s">
        <v>67</v>
      </c>
      <c r="BB11" s="3" t="s">
        <v>98</v>
      </c>
      <c r="BG11" s="3" t="s">
        <v>67</v>
      </c>
      <c r="BH11" s="3" t="s">
        <v>98</v>
      </c>
      <c r="BI11" s="3" t="s">
        <v>67</v>
      </c>
      <c r="BJ11" s="3" t="s">
        <v>98</v>
      </c>
      <c r="BL11" s="3" t="s">
        <v>67</v>
      </c>
      <c r="BM11" s="3" t="s">
        <v>98</v>
      </c>
      <c r="BN11" s="3" t="s">
        <v>67</v>
      </c>
      <c r="BO11" s="3" t="s">
        <v>98</v>
      </c>
      <c r="BQ11" s="3" t="s">
        <v>67</v>
      </c>
      <c r="BR11" s="3" t="s">
        <v>98</v>
      </c>
      <c r="BS11" s="3" t="s">
        <v>67</v>
      </c>
      <c r="BT11" s="3" t="s">
        <v>98</v>
      </c>
    </row>
    <row r="12" spans="1:97" x14ac:dyDescent="0.2">
      <c r="B12" s="959" t="s">
        <v>113</v>
      </c>
      <c r="C12" s="958" t="s">
        <v>174</v>
      </c>
      <c r="E12" s="22"/>
      <c r="CB12" s="48"/>
      <c r="CC12" s="48"/>
      <c r="CD12" s="48"/>
      <c r="CE12" s="10"/>
    </row>
    <row r="13" spans="1:97" x14ac:dyDescent="0.2">
      <c r="C13" s="958" t="s">
        <v>118</v>
      </c>
      <c r="E13" s="22"/>
      <c r="F13" s="66"/>
      <c r="G13" s="49"/>
      <c r="H13" s="49"/>
      <c r="I13" s="294"/>
      <c r="J13" s="66"/>
      <c r="K13" s="49"/>
      <c r="L13" s="49"/>
      <c r="M13" s="49"/>
      <c r="N13" s="49"/>
      <c r="O13" s="294"/>
      <c r="P13" s="66"/>
      <c r="Q13" s="49"/>
      <c r="R13" s="49"/>
      <c r="S13" s="49"/>
      <c r="T13" s="49"/>
      <c r="U13" s="49"/>
      <c r="V13" s="294"/>
      <c r="W13" s="49"/>
      <c r="X13" s="49"/>
      <c r="Y13" s="49"/>
      <c r="Z13" s="49"/>
      <c r="AA13" s="49"/>
      <c r="AB13" s="66"/>
      <c r="AC13" s="49"/>
      <c r="AD13" s="49"/>
      <c r="AE13" s="49"/>
      <c r="AF13" s="49"/>
      <c r="AG13" s="66"/>
      <c r="AH13" s="49"/>
      <c r="AI13" s="49"/>
      <c r="AJ13" s="49"/>
      <c r="AK13" s="49"/>
      <c r="AL13" s="294"/>
      <c r="AM13" s="66"/>
      <c r="AN13" s="49"/>
      <c r="AO13" s="49"/>
      <c r="AP13" s="49"/>
      <c r="AQ13" s="49"/>
      <c r="AR13" s="49"/>
      <c r="AS13" s="49"/>
      <c r="AT13" s="49"/>
      <c r="AU13" s="49"/>
      <c r="AV13" s="49"/>
      <c r="AW13" s="49"/>
      <c r="AX13" s="49"/>
      <c r="AY13" s="49"/>
      <c r="AZ13" s="49"/>
      <c r="BA13" s="49"/>
      <c r="BB13" s="49"/>
      <c r="BC13" s="49"/>
      <c r="BD13" s="294"/>
      <c r="BE13" s="66"/>
      <c r="BF13" s="49"/>
      <c r="BG13" s="49"/>
      <c r="BH13" s="49"/>
      <c r="BI13" s="49"/>
      <c r="BJ13" s="49"/>
      <c r="BK13" s="49"/>
      <c r="BL13" s="49"/>
      <c r="BM13" s="49"/>
      <c r="BN13" s="49"/>
      <c r="BO13" s="49"/>
      <c r="BP13" s="49"/>
      <c r="BQ13" s="49"/>
      <c r="BR13" s="49"/>
      <c r="BS13" s="49"/>
      <c r="BT13" s="49"/>
      <c r="BU13" s="49"/>
      <c r="BV13" s="49"/>
      <c r="BW13" s="66"/>
      <c r="BX13" s="49"/>
      <c r="BY13" s="49"/>
      <c r="BZ13" s="49"/>
      <c r="CA13" s="294"/>
      <c r="CB13" s="10"/>
      <c r="CC13" s="10"/>
      <c r="CD13" s="50"/>
      <c r="CE13" s="852"/>
      <c r="CF13" s="320"/>
      <c r="CG13" s="321"/>
      <c r="CH13" s="321"/>
      <c r="CI13" s="322"/>
      <c r="CJ13" s="674"/>
      <c r="CK13" s="674"/>
      <c r="CL13" s="674"/>
      <c r="CM13" s="674"/>
      <c r="CN13" s="675"/>
      <c r="CO13" s="676"/>
      <c r="CP13" s="674"/>
      <c r="CQ13" s="674"/>
      <c r="CR13" s="674"/>
      <c r="CS13" s="675"/>
    </row>
    <row r="14" spans="1:97" ht="12.75" customHeight="1" x14ac:dyDescent="0.2">
      <c r="C14" s="956" t="s">
        <v>175</v>
      </c>
      <c r="E14" s="22"/>
      <c r="F14" s="295"/>
      <c r="G14" s="1614" t="s">
        <v>176</v>
      </c>
      <c r="H14" s="1614"/>
      <c r="I14" s="50"/>
      <c r="J14" s="295"/>
      <c r="K14" s="39" t="s">
        <v>177</v>
      </c>
      <c r="O14" s="50"/>
      <c r="P14" s="295"/>
      <c r="Q14" s="677" t="s">
        <v>178</v>
      </c>
      <c r="V14" s="50"/>
      <c r="W14" s="10"/>
      <c r="X14" s="677" t="s">
        <v>179</v>
      </c>
      <c r="Y14" s="10"/>
      <c r="Z14" s="10"/>
      <c r="AA14" s="10"/>
      <c r="AB14" s="1263"/>
      <c r="AC14" s="1613" t="s">
        <v>180</v>
      </c>
      <c r="AD14" s="1613"/>
      <c r="AE14" s="1613"/>
      <c r="AF14" s="1613"/>
      <c r="AG14" s="1263"/>
      <c r="AH14" s="678" t="s">
        <v>181</v>
      </c>
      <c r="AI14" s="1259"/>
      <c r="AJ14" s="1259"/>
      <c r="AK14" s="1259"/>
      <c r="AL14" s="679"/>
      <c r="AM14" s="295"/>
      <c r="AN14" s="39" t="s">
        <v>182</v>
      </c>
      <c r="BE14" s="295"/>
      <c r="BF14" s="39" t="s">
        <v>183</v>
      </c>
      <c r="BW14" s="295"/>
      <c r="BX14" s="39" t="s">
        <v>184</v>
      </c>
      <c r="BY14" s="10"/>
      <c r="BZ14" s="10"/>
      <c r="CA14" s="50"/>
      <c r="CB14" s="1616" t="s">
        <v>185</v>
      </c>
      <c r="CC14" s="1617"/>
      <c r="CD14" s="1618"/>
      <c r="CF14" s="323"/>
      <c r="CG14" s="1613" t="s">
        <v>186</v>
      </c>
      <c r="CH14" s="1613"/>
      <c r="CI14" s="1615"/>
      <c r="CJ14" s="10"/>
      <c r="CK14" s="677" t="s">
        <v>187</v>
      </c>
      <c r="CL14" s="10"/>
      <c r="CM14" s="10"/>
      <c r="CN14" s="680"/>
      <c r="CO14" s="681"/>
      <c r="CP14" s="677" t="s">
        <v>188</v>
      </c>
      <c r="CQ14" s="677"/>
      <c r="CR14" s="10"/>
      <c r="CS14" s="680"/>
    </row>
    <row r="15" spans="1:97" x14ac:dyDescent="0.2">
      <c r="C15" s="956" t="s">
        <v>189</v>
      </c>
      <c r="E15" s="22"/>
      <c r="F15" s="295"/>
      <c r="G15" s="1614"/>
      <c r="H15" s="1614"/>
      <c r="I15" s="50"/>
      <c r="J15" s="295"/>
      <c r="O15" s="50"/>
      <c r="P15" s="295"/>
      <c r="V15" s="50"/>
      <c r="W15" s="10"/>
      <c r="X15" s="10"/>
      <c r="Y15" s="10"/>
      <c r="Z15" s="10"/>
      <c r="AA15" s="10"/>
      <c r="AB15" s="1263"/>
      <c r="AC15" s="1613"/>
      <c r="AD15" s="1613"/>
      <c r="AE15" s="1613"/>
      <c r="AF15" s="1613"/>
      <c r="AG15" s="1263"/>
      <c r="AH15" s="1259"/>
      <c r="AI15" s="1259"/>
      <c r="AJ15" s="1259"/>
      <c r="AK15" s="1259"/>
      <c r="AL15" s="679"/>
      <c r="AM15" s="295"/>
      <c r="BE15" s="295"/>
      <c r="BW15" s="295"/>
      <c r="BX15" s="10"/>
      <c r="BY15" s="10"/>
      <c r="BZ15" s="10"/>
      <c r="CA15" s="50"/>
      <c r="CB15" s="1616"/>
      <c r="CC15" s="1617"/>
      <c r="CD15" s="1618"/>
      <c r="CF15" s="323"/>
      <c r="CG15" s="1613"/>
      <c r="CH15" s="1613"/>
      <c r="CI15" s="1615"/>
      <c r="CJ15" s="10"/>
      <c r="CK15" s="10"/>
      <c r="CL15" s="10"/>
      <c r="CM15" s="10"/>
      <c r="CN15" s="680"/>
      <c r="CO15" s="681"/>
      <c r="CP15" s="10"/>
      <c r="CQ15" s="10"/>
      <c r="CR15" s="10"/>
      <c r="CS15" s="680"/>
    </row>
    <row r="16" spans="1:97" x14ac:dyDescent="0.2">
      <c r="C16" s="960" t="s">
        <v>190</v>
      </c>
      <c r="E16" s="22"/>
      <c r="F16" s="295"/>
      <c r="G16" s="1614"/>
      <c r="H16" s="1614"/>
      <c r="I16" s="50"/>
      <c r="J16" s="295"/>
      <c r="K16" s="621" t="str">
        <f>K18&amp;L18&amp;M18</f>
        <v/>
      </c>
      <c r="M16" s="10"/>
      <c r="N16" s="10"/>
      <c r="O16" s="50"/>
      <c r="P16" s="295"/>
      <c r="Q16" s="621" t="str">
        <f>Q18&amp;R18&amp;S18&amp;U18</f>
        <v/>
      </c>
      <c r="R16" s="10"/>
      <c r="V16" s="50"/>
      <c r="W16" s="10"/>
      <c r="X16" s="621" t="str">
        <f>X18&amp;Y18&amp;Z18</f>
        <v/>
      </c>
      <c r="Y16" s="10"/>
      <c r="Z16" s="10"/>
      <c r="AA16" s="10"/>
      <c r="AB16" s="295"/>
      <c r="AC16" s="10"/>
      <c r="AD16" s="10"/>
      <c r="AE16" s="10"/>
      <c r="AF16" s="10"/>
      <c r="AG16" s="295"/>
      <c r="AH16" s="621" t="str">
        <f>AH18&amp;AI18&amp;AJ18&amp;AK18</f>
        <v/>
      </c>
      <c r="AI16" s="10"/>
      <c r="AJ16" s="10"/>
      <c r="AK16" s="10"/>
      <c r="AL16" s="50"/>
      <c r="AM16" s="295"/>
      <c r="AO16" s="621" t="str">
        <f>AS16&amp;AX16&amp;BC16</f>
        <v/>
      </c>
      <c r="AP16" s="10"/>
      <c r="AS16" s="621" t="str">
        <f>AO18&amp;AP18&amp;AQ18&amp;AR18&amp;AS18</f>
        <v/>
      </c>
      <c r="AX16" s="621" t="str">
        <f>AT18&amp;AU18&amp;AV18&amp;AW18&amp;AX18</f>
        <v/>
      </c>
      <c r="BC16" s="621" t="str">
        <f>AY18&amp;AZ18&amp;BA18&amp;BB18&amp;BC18</f>
        <v/>
      </c>
      <c r="BE16" s="295"/>
      <c r="BG16" s="621" t="str">
        <f>BK16&amp;BP16&amp;BU16</f>
        <v/>
      </c>
      <c r="BH16" s="10"/>
      <c r="BK16" s="621" t="str">
        <f>BG18&amp;BH18&amp;BI18&amp;BJ18&amp;BK18</f>
        <v/>
      </c>
      <c r="BP16" s="621" t="str">
        <f>BL18&amp;BM18&amp;BN18&amp;BO18&amp;BP18</f>
        <v/>
      </c>
      <c r="BU16" s="621" t="str">
        <f>BQ18&amp;BR18&amp;BS18&amp;BT18&amp;BU18</f>
        <v/>
      </c>
      <c r="BV16" s="10"/>
      <c r="BW16" s="295"/>
      <c r="CA16" s="50"/>
      <c r="CB16" s="10"/>
      <c r="CC16" s="1260"/>
      <c r="CD16" s="1261"/>
      <c r="CF16" s="323"/>
      <c r="CG16" s="10"/>
      <c r="CH16" s="10"/>
      <c r="CI16" s="324"/>
      <c r="CJ16" s="10"/>
      <c r="CK16" s="621" t="str">
        <f>CK18&amp;CL18&amp;CM18</f>
        <v/>
      </c>
      <c r="CL16" s="10"/>
      <c r="CM16" s="10"/>
      <c r="CN16" s="680"/>
      <c r="CO16" s="681"/>
      <c r="CP16" s="10"/>
      <c r="CQ16" s="10"/>
      <c r="CR16" s="10"/>
      <c r="CS16" s="680"/>
    </row>
    <row r="17" spans="3:97" x14ac:dyDescent="0.2">
      <c r="C17" s="960" t="s">
        <v>191</v>
      </c>
      <c r="E17" s="22"/>
      <c r="F17" s="295"/>
      <c r="G17" s="10"/>
      <c r="H17" s="10"/>
      <c r="I17" s="50"/>
      <c r="J17" s="295"/>
      <c r="K17" s="10"/>
      <c r="L17" s="10"/>
      <c r="M17" s="10"/>
      <c r="N17" s="10"/>
      <c r="O17" s="50"/>
      <c r="P17" s="295"/>
      <c r="Q17" s="1274"/>
      <c r="R17" s="10"/>
      <c r="S17" s="10"/>
      <c r="T17" s="10"/>
      <c r="U17" s="10"/>
      <c r="V17" s="50"/>
      <c r="W17" s="10"/>
      <c r="X17" s="8"/>
      <c r="Y17" s="10"/>
      <c r="Z17" s="10"/>
      <c r="AA17" s="10"/>
      <c r="AB17" s="295"/>
      <c r="AC17" s="39" t="s">
        <v>70</v>
      </c>
      <c r="AD17" s="39" t="s">
        <v>192</v>
      </c>
      <c r="AE17" s="39" t="s">
        <v>72</v>
      </c>
      <c r="AF17" s="10"/>
      <c r="AG17" s="295"/>
      <c r="AH17" s="297" t="s">
        <v>103</v>
      </c>
      <c r="AI17" s="297" t="s">
        <v>107</v>
      </c>
      <c r="AJ17" s="297" t="s">
        <v>110</v>
      </c>
      <c r="AK17" s="297" t="s">
        <v>113</v>
      </c>
      <c r="AL17" s="50"/>
      <c r="AM17" s="295"/>
      <c r="AO17" s="10"/>
      <c r="AP17" s="10"/>
      <c r="AQ17" s="10"/>
      <c r="AR17" s="10"/>
      <c r="AS17" s="10"/>
      <c r="AT17" s="10"/>
      <c r="AU17" s="10"/>
      <c r="AV17" s="10"/>
      <c r="AW17" s="10"/>
      <c r="AX17" s="10"/>
      <c r="AY17" s="10"/>
      <c r="AZ17" s="10"/>
      <c r="BA17" s="10"/>
      <c r="BB17" s="10"/>
      <c r="BC17" s="10"/>
      <c r="BD17" s="50"/>
      <c r="BE17" s="295"/>
      <c r="BG17" s="10"/>
      <c r="BH17" s="10"/>
      <c r="BI17" s="10"/>
      <c r="BJ17" s="10"/>
      <c r="BK17" s="10"/>
      <c r="BL17" s="10"/>
      <c r="BM17" s="10"/>
      <c r="BN17" s="10"/>
      <c r="BO17" s="10"/>
      <c r="BP17" s="10"/>
      <c r="BQ17" s="10"/>
      <c r="BR17" s="10"/>
      <c r="BS17" s="10"/>
      <c r="BT17" s="10"/>
      <c r="BU17" s="10"/>
      <c r="BV17" s="10"/>
      <c r="BW17" s="295"/>
      <c r="CA17" s="50"/>
      <c r="CB17" s="10"/>
      <c r="CC17" s="10"/>
      <c r="CD17" s="50"/>
      <c r="CF17" s="323"/>
      <c r="CG17" s="10"/>
      <c r="CH17" s="10"/>
      <c r="CI17" s="324"/>
      <c r="CJ17" s="10"/>
      <c r="CK17" s="8"/>
      <c r="CL17" s="10"/>
      <c r="CM17" s="10"/>
      <c r="CN17" s="680"/>
      <c r="CO17" s="681"/>
      <c r="CP17" s="8"/>
      <c r="CQ17" s="8"/>
      <c r="CR17" s="10"/>
      <c r="CS17" s="680"/>
    </row>
    <row r="18" spans="3:97" ht="12.75" customHeight="1" x14ac:dyDescent="0.2">
      <c r="E18" s="186"/>
      <c r="F18" s="295"/>
      <c r="G18" s="621" t="str">
        <f>G20&amp;G21&amp;G22&amp;G23&amp;G24&amp;G25&amp;G26&amp;G27&amp;G28&amp;G29&amp;G30&amp;G31&amp;G32&amp;G33&amp;G34&amp;G35&amp;G36&amp;G37&amp;G38&amp;G39&amp;G40&amp;G41&amp;G42&amp;G43&amp;G44&amp;G45&amp;G46&amp;G47&amp;G48&amp;G49&amp;G50&amp;G51&amp;G52&amp;G53&amp;G54&amp;G55&amp;G56&amp;G57&amp;G58&amp;G59&amp;G60&amp;G61&amp;G62&amp;G63&amp;G64&amp;G65&amp;G66&amp;G67&amp;G68&amp;G69&amp;G70&amp;G71&amp;G72&amp;G73&amp;G74&amp;G75&amp;G76&amp;G77&amp;G78&amp;G79&amp;G80&amp;G81&amp;G82&amp;G83&amp;G84&amp;G85&amp;G86&amp;G87&amp;G88&amp;G89&amp;G90&amp;G91&amp;G92&amp;G93&amp;G94&amp;G95&amp;G96&amp;G97&amp;G98&amp;G99&amp;G100&amp;G101&amp;G102&amp;G103&amp;G104&amp;G105&amp;G106&amp;G107&amp;G108&amp;G109&amp;G110&amp;G111&amp;G112&amp;G113&amp;G114&amp;G115&amp;G116&amp;G117&amp;G118&amp;G119&amp;G120&amp;G121&amp;G122&amp;G123&amp;G124&amp;G125&amp;G126&amp;G127&amp;G128&amp;G129&amp;G130&amp;G131&amp;G132&amp;G133&amp;G134&amp;G135&amp;G136&amp;G137&amp;G138&amp;G139&amp;G140&amp;G141&amp;G142&amp;G143&amp;G144&amp;G145&amp;G146&amp;G147&amp;G148&amp;G149&amp;G150&amp;G151&amp;G152&amp;G153&amp;G154&amp;G155&amp;G156&amp;G157&amp;G158&amp;G159&amp;G160&amp;G161&amp;G162&amp;G163&amp;G164&amp;G165&amp;G166&amp;G167&amp;G168&amp;G169&amp;G170&amp;G171&amp;G172&amp;G173&amp;G174&amp;G175&amp;G176&amp;G177&amp;G178&amp;G179&amp;G180&amp;G181&amp;G182&amp;G183&amp;G184&amp;G185&amp;G186&amp;G187&amp;G188&amp;G189&amp;G190&amp;G191&amp;G192&amp;G193&amp;G194&amp;G195&amp;G196&amp;G197&amp;G198&amp;G199&amp;G200&amp;G201&amp;G202&amp;G203&amp;G204&amp;G205&amp;G206&amp;G207&amp;G208&amp;G209&amp;G210&amp;G211&amp;G212&amp;G213&amp;G214&amp;G215&amp;G216&amp;G217&amp;G218&amp;G219</f>
        <v/>
      </c>
      <c r="H18" s="621" t="str">
        <f>H20&amp;H21&amp;H22&amp;H23&amp;H24&amp;H25&amp;H26&amp;H27&amp;H28&amp;H29&amp;H30&amp;H31&amp;H32&amp;H33&amp;H34&amp;H35&amp;H36&amp;H37&amp;H38&amp;H39&amp;H40&amp;H41&amp;H42&amp;H43&amp;H44&amp;H45&amp;H46&amp;H47&amp;H48&amp;H49&amp;H50&amp;H51&amp;H52&amp;H53&amp;H54&amp;H55&amp;H56&amp;H57&amp;H58&amp;H59&amp;H60&amp;H61&amp;H62&amp;H63&amp;H64&amp;H65&amp;H66&amp;H67&amp;H68&amp;H69&amp;H70&amp;H71&amp;H72&amp;H73&amp;H74&amp;H75&amp;H76&amp;H77&amp;H78&amp;H79&amp;H80&amp;H81&amp;H82&amp;H83&amp;H84&amp;H85&amp;H86&amp;H87&amp;H88&amp;H89&amp;H90&amp;H91&amp;H92&amp;H93&amp;H94&amp;H95&amp;H96&amp;H97&amp;H98&amp;H99&amp;H100&amp;H101&amp;H102&amp;H103&amp;H104&amp;H105&amp;H106&amp;H107&amp;H108&amp;H109&amp;H110&amp;H111&amp;H112&amp;H113&amp;H114&amp;H115&amp;H116&amp;H117&amp;H118&amp;H119&amp;H120&amp;H121&amp;H122&amp;H123&amp;H124&amp;H125&amp;H126&amp;H127&amp;H128&amp;H129&amp;H130&amp;H131&amp;H132&amp;H133&amp;H134&amp;H135&amp;H136&amp;H137&amp;H138&amp;H139&amp;H140&amp;H141&amp;H142&amp;H143&amp;H144&amp;H145&amp;H146&amp;H147&amp;H148&amp;H149&amp;H150&amp;H151&amp;H152&amp;H153&amp;H154&amp;H155&amp;H156&amp;H157&amp;H158&amp;H159&amp;H160&amp;H161&amp;H162&amp;H163&amp;H164&amp;H165&amp;H166&amp;H167&amp;H168&amp;H169&amp;H170&amp;H171&amp;H172&amp;H173&amp;H174&amp;H175&amp;H176&amp;H177&amp;H178&amp;H179&amp;H180&amp;H181&amp;H182&amp;H183&amp;H184&amp;H185&amp;H186&amp;H187&amp;H188&amp;H189&amp;H190&amp;H191&amp;H192&amp;H193&amp;H194&amp;H195&amp;H196&amp;H197&amp;H198&amp;H199&amp;H200&amp;H201&amp;H202&amp;H203&amp;H204&amp;H205&amp;H206&amp;H207&amp;H208&amp;H209&amp;H210&amp;H211&amp;H212&amp;H213&amp;H214&amp;H215&amp;H216&amp;H217&amp;H218&amp;H219</f>
        <v/>
      </c>
      <c r="I18" s="50"/>
      <c r="J18" s="295"/>
      <c r="K18" s="621" t="str">
        <f>K20&amp;K21&amp;K22&amp;K23&amp;K24&amp;K25&amp;K26&amp;K27&amp;K28&amp;K29&amp;K30&amp;K31&amp;K32&amp;K33&amp;K34&amp;K35&amp;K36&amp;K37&amp;K38&amp;K39&amp;K40&amp;K41&amp;K42&amp;K43&amp;K44&amp;K45&amp;K46&amp;K47&amp;K48&amp;K49&amp;K50&amp;K51&amp;K52&amp;K53&amp;K54&amp;K55&amp;K56&amp;K57&amp;K58&amp;K59&amp;K60&amp;K61&amp;K62&amp;K63&amp;K64&amp;K65&amp;K66&amp;K67&amp;K68&amp;K69&amp;K70&amp;K71&amp;K72&amp;K73&amp;K74&amp;K75&amp;K76&amp;K77&amp;K78&amp;K79&amp;K80&amp;K81&amp;K82&amp;K83&amp;K84&amp;K85&amp;K86&amp;K87&amp;K88&amp;K89&amp;K90&amp;K91&amp;K92&amp;K93&amp;K94&amp;K95&amp;K96&amp;K97&amp;K98&amp;K99&amp;K100&amp;K101&amp;K102&amp;K103&amp;K104&amp;K105&amp;K106&amp;K107&amp;K108&amp;K109&amp;K110&amp;K111&amp;K112&amp;K113&amp;K114&amp;K115&amp;K116&amp;K117&amp;K118&amp;K119&amp;K120&amp;K121&amp;K122&amp;K123&amp;K124&amp;K125&amp;K126&amp;K127&amp;K128&amp;K129&amp;K130&amp;K131&amp;K132&amp;K133&amp;K134&amp;K135&amp;K136&amp;K137&amp;K138&amp;K139&amp;K140&amp;K141&amp;K142&amp;K143&amp;K144&amp;K145&amp;K146&amp;K147&amp;K148&amp;K149&amp;K150&amp;K151&amp;K152&amp;K153&amp;K154&amp;K155&amp;K156&amp;K157&amp;K158&amp;K159&amp;K160&amp;K161&amp;K162&amp;K163&amp;K164&amp;K165&amp;K166&amp;K167&amp;K168&amp;K169&amp;K170&amp;K171&amp;K172&amp;K173&amp;K174&amp;K175&amp;K176&amp;K177&amp;K178&amp;K179&amp;K180&amp;K181&amp;K182&amp;K183&amp;K184&amp;K185&amp;K186&amp;K187&amp;K188&amp;K189&amp;K190&amp;K191&amp;K192&amp;K193&amp;K194&amp;K195&amp;K196&amp;K197&amp;K198&amp;K199&amp;K200&amp;K201&amp;K202&amp;K203&amp;K204&amp;K205&amp;K206&amp;K207&amp;K208&amp;K209&amp;K210&amp;K211&amp;K212&amp;K213&amp;K214&amp;K215&amp;K216&amp;K217&amp;K218&amp;K219</f>
        <v/>
      </c>
      <c r="L18" s="621" t="str">
        <f>L20&amp;L21&amp;L22&amp;L23&amp;L24&amp;L25&amp;L26&amp;L27&amp;L28&amp;L29&amp;L30&amp;L31&amp;L32&amp;L33&amp;L34&amp;L35&amp;L36&amp;L37&amp;L38&amp;L39&amp;L40&amp;L41&amp;L42&amp;L43&amp;L44&amp;L45&amp;L46&amp;L47&amp;L48&amp;L49&amp;L50&amp;L51&amp;L52&amp;L53&amp;L54&amp;L55&amp;L56&amp;L57&amp;L58&amp;L59&amp;L60&amp;L61&amp;L62&amp;L63&amp;L64&amp;L65&amp;L66&amp;L67&amp;L68&amp;L69&amp;L70&amp;L71&amp;L72&amp;L73&amp;L74&amp;L75&amp;L76&amp;L77&amp;L78&amp;L79&amp;L80&amp;L81&amp;L82&amp;L83&amp;L84&amp;L85&amp;L86&amp;L87&amp;L88&amp;L89&amp;L90&amp;L91&amp;L92&amp;L93&amp;L94&amp;L95&amp;L96&amp;L97&amp;L98&amp;L99&amp;L100&amp;L101&amp;L102&amp;L103&amp;L104&amp;L105&amp;L106&amp;L107&amp;L108&amp;L109&amp;L110&amp;L111&amp;L112&amp;L113&amp;L114&amp;L115&amp;L116&amp;L117&amp;L118&amp;L119&amp;L120&amp;L121&amp;L122&amp;L123&amp;L124&amp;L125&amp;L126&amp;L127&amp;L128&amp;L129&amp;L130&amp;L131&amp;L132&amp;L133&amp;L134&amp;L135&amp;L136&amp;L137&amp;L138&amp;L139&amp;L140&amp;L141&amp;L142&amp;L143&amp;L144&amp;L145&amp;L146&amp;L147&amp;L148&amp;L149&amp;L150&amp;L151&amp;L152&amp;L153&amp;L154&amp;L155&amp;L156&amp;L157&amp;L158&amp;L159&amp;L160&amp;L161&amp;L162&amp;L163&amp;L164&amp;L165&amp;L166&amp;L167&amp;L168&amp;L169&amp;L170&amp;L171&amp;L172&amp;L173&amp;L174&amp;L175&amp;L176&amp;L177&amp;L178&amp;L179&amp;L180&amp;L181&amp;L182&amp;L183&amp;L184&amp;L185&amp;L186&amp;L187&amp;L188&amp;L189&amp;L190&amp;L191&amp;L192&amp;L193&amp;L194&amp;L195&amp;L196&amp;L197&amp;L198&amp;L199&amp;L200&amp;L201&amp;L202&amp;L203&amp;L204&amp;L205&amp;L206&amp;L207&amp;L208&amp;L209&amp;L210&amp;L211&amp;L212&amp;L213&amp;L214&amp;L215&amp;L216&amp;L217&amp;L218&amp;L219</f>
        <v/>
      </c>
      <c r="M18" s="621" t="str">
        <f>M20&amp;M21&amp;M22&amp;M23&amp;M24&amp;M25&amp;M26&amp;M27&amp;M28&amp;M29&amp;M30&amp;M31&amp;M32&amp;M33&amp;M34&amp;M35&amp;M36&amp;M37&amp;M38&amp;M39&amp;M40&amp;M41&amp;M42&amp;M43&amp;M44&amp;M45&amp;M46&amp;M47&amp;M48&amp;M49&amp;M50&amp;M51&amp;M52&amp;M53&amp;M54&amp;M55&amp;M56&amp;M57&amp;M58&amp;M59&amp;M60&amp;M61&amp;M62&amp;M63&amp;M64&amp;M65&amp;M66&amp;M67&amp;M68&amp;M69&amp;M70&amp;M71&amp;M72&amp;M73&amp;M74&amp;M75&amp;M76&amp;M77&amp;M78&amp;M79&amp;M80&amp;M81&amp;M82&amp;M83&amp;M84&amp;M85&amp;M86&amp;M87&amp;M88&amp;M89&amp;M90&amp;M91&amp;M92&amp;M93&amp;M94&amp;M95&amp;M96&amp;M97&amp;M98&amp;M99&amp;M100&amp;M101&amp;M102&amp;M103&amp;M104&amp;M105&amp;M106&amp;M107&amp;M108&amp;M109&amp;M110&amp;M111&amp;M112&amp;M113&amp;M114&amp;M115&amp;M116&amp;M117&amp;M118&amp;M119&amp;M120&amp;M121&amp;M122&amp;M123&amp;M124&amp;M125&amp;M126&amp;M127&amp;M128&amp;M129&amp;M130&amp;M131&amp;M132&amp;M133&amp;M134&amp;M135&amp;M136&amp;M137&amp;M138&amp;M139&amp;M140&amp;M141&amp;M142&amp;M143&amp;M144&amp;M145&amp;M146&amp;M147&amp;M148&amp;M149&amp;M150&amp;M151&amp;M152&amp;M153&amp;M154&amp;M155&amp;M156&amp;M157&amp;M158&amp;M159&amp;M160&amp;M161&amp;M162&amp;M163&amp;M164&amp;M165&amp;M166&amp;M167&amp;M168&amp;M169&amp;M170&amp;M171&amp;M172&amp;M173&amp;M174&amp;M175&amp;M176&amp;M177&amp;M178&amp;M179&amp;M180&amp;M181&amp;M182&amp;M183&amp;M184&amp;M185&amp;M186&amp;M187&amp;M188&amp;M189&amp;M190&amp;M191&amp;M192&amp;M193&amp;M194&amp;M195&amp;M196&amp;M197&amp;M198&amp;M199&amp;M200&amp;M201&amp;M202&amp;M203&amp;M204&amp;M205&amp;M206&amp;M207&amp;M208&amp;M209&amp;M210&amp;M211&amp;M212&amp;M213&amp;M214&amp;M215&amp;M216&amp;M217&amp;M218&amp;M219</f>
        <v/>
      </c>
      <c r="N18" s="10"/>
      <c r="O18" s="50"/>
      <c r="P18" s="295"/>
      <c r="Q18" s="621" t="str">
        <f>Q20&amp;Q21&amp;Q22&amp;Q23&amp;Q24&amp;Q25&amp;Q26&amp;Q27&amp;Q28&amp;Q29&amp;Q30&amp;Q31&amp;Q32&amp;Q33&amp;Q34&amp;Q35&amp;Q36&amp;Q37&amp;Q38&amp;Q39&amp;Q40&amp;Q41&amp;Q42&amp;Q43&amp;Q44&amp;Q45&amp;Q46&amp;Q47&amp;Q48&amp;Q49&amp;Q50&amp;Q51&amp;Q52&amp;Q53&amp;Q54&amp;Q55&amp;Q56&amp;Q57&amp;Q58&amp;Q59&amp;Q60&amp;Q61&amp;Q62&amp;Q63&amp;Q64&amp;Q65&amp;Q66&amp;Q67&amp;Q68&amp;Q69&amp;Q70&amp;Q71&amp;Q72&amp;Q73&amp;Q74&amp;Q75&amp;Q76&amp;Q77&amp;Q78&amp;Q79&amp;Q80&amp;Q81&amp;Q82&amp;Q83&amp;Q84&amp;Q85&amp;Q86&amp;Q87&amp;Q88&amp;Q89&amp;Q90&amp;Q91&amp;Q92&amp;Q93&amp;Q94&amp;Q95&amp;Q96&amp;Q97&amp;Q98&amp;Q99&amp;Q100&amp;Q101&amp;Q102&amp;Q103&amp;Q104&amp;Q105&amp;Q106&amp;Q107&amp;Q108&amp;Q109&amp;Q110&amp;Q111&amp;Q112&amp;Q113&amp;Q114&amp;Q115&amp;Q116&amp;Q117&amp;Q118&amp;Q119&amp;Q120&amp;Q121&amp;Q122&amp;Q123&amp;Q124&amp;Q125&amp;Q126&amp;Q127&amp;Q128&amp;Q129&amp;Q130&amp;Q131&amp;Q132&amp;Q133&amp;Q134&amp;Q135&amp;Q136&amp;Q137&amp;Q138&amp;Q139&amp;Q140&amp;Q141&amp;Q142&amp;Q143&amp;Q144&amp;Q145&amp;Q146&amp;Q147&amp;Q148&amp;Q149&amp;Q150&amp;Q151&amp;Q152&amp;Q153&amp;Q154&amp;Q155&amp;Q156&amp;Q157&amp;Q158&amp;Q159&amp;Q160&amp;Q161&amp;Q162&amp;Q163&amp;Q164&amp;Q165&amp;Q166&amp;Q167&amp;Q168&amp;Q169&amp;Q170&amp;Q171&amp;Q172&amp;Q173&amp;Q174&amp;Q175&amp;Q176&amp;Q177&amp;Q178&amp;Q179&amp;Q180&amp;Q181&amp;Q182&amp;Q183&amp;Q184&amp;Q185&amp;Q186&amp;Q187&amp;Q188&amp;Q189&amp;Q190&amp;Q191&amp;Q192&amp;Q193&amp;Q194&amp;Q195&amp;Q196&amp;Q197&amp;Q198&amp;Q199&amp;Q200&amp;Q201&amp;Q202&amp;Q203&amp;Q204&amp;Q205&amp;Q206&amp;Q207&amp;Q208&amp;Q209&amp;Q210&amp;Q211&amp;Q212&amp;Q213&amp;Q214&amp;Q215&amp;Q216&amp;Q217&amp;Q218&amp;Q219</f>
        <v/>
      </c>
      <c r="R18" s="621" t="str">
        <f>R20&amp;R21&amp;R22&amp;R23&amp;R24&amp;R25&amp;R26&amp;R27&amp;R28&amp;R29&amp;R30&amp;R31&amp;R32&amp;R33&amp;R34&amp;R35&amp;R36&amp;R37&amp;R38&amp;R39&amp;R40&amp;R41&amp;R42&amp;R43&amp;R44&amp;R45&amp;R46&amp;R47&amp;R48&amp;R49&amp;R50&amp;R51&amp;R52&amp;R53&amp;R54&amp;R55&amp;R56&amp;R57&amp;R58&amp;R59&amp;R60&amp;R61&amp;R62&amp;R63&amp;R64&amp;R65&amp;R66&amp;R67&amp;R68&amp;R69&amp;R70&amp;R71&amp;R72&amp;R73&amp;R74&amp;R75&amp;R76&amp;R77&amp;R78&amp;R79&amp;R80&amp;R81&amp;R82&amp;R83&amp;R84&amp;R85&amp;R86&amp;R87&amp;R88&amp;R89&amp;R90&amp;R91&amp;R92&amp;R93&amp;R94&amp;R95&amp;R96&amp;R97&amp;R98&amp;R99&amp;R100&amp;R101&amp;R102&amp;R103&amp;R104&amp;R105&amp;R106&amp;R107&amp;R108&amp;R109&amp;R110&amp;R111&amp;R112&amp;R113&amp;R114&amp;R115&amp;R116&amp;R117&amp;R118&amp;R119&amp;R120&amp;R121&amp;R122&amp;R123&amp;R124&amp;R125&amp;R126&amp;R127&amp;R128&amp;R129&amp;R130&amp;R131&amp;R132&amp;R133&amp;R134&amp;R135&amp;R136&amp;R137&amp;R138&amp;R139&amp;R140&amp;R141&amp;R142&amp;R143&amp;R144&amp;R145&amp;R146&amp;R147&amp;R148&amp;R149&amp;R150&amp;R151&amp;R152&amp;R153&amp;R154&amp;R155&amp;R156&amp;R157&amp;R158&amp;R159&amp;R160&amp;R161&amp;R162&amp;R163&amp;R164&amp;R165&amp;R166&amp;R167&amp;R168&amp;R169&amp;R170&amp;R171&amp;R172&amp;R173&amp;R174&amp;R175&amp;R176&amp;R177&amp;R178&amp;R179&amp;R180&amp;R181&amp;R182&amp;R183&amp;R184&amp;R185&amp;R186&amp;R187&amp;R188&amp;R189&amp;R190&amp;R191&amp;R192&amp;R193&amp;R194&amp;R195&amp;R196&amp;R197&amp;R198&amp;R199&amp;R200&amp;R201&amp;R202&amp;R203&amp;R204&amp;R205&amp;R206&amp;R207&amp;R208&amp;R209&amp;R210&amp;R211&amp;R212&amp;R213&amp;R214&amp;R215&amp;R216&amp;R217&amp;R218&amp;R219</f>
        <v/>
      </c>
      <c r="S18" s="621" t="str">
        <f>S20&amp;S21&amp;S22&amp;S23&amp;S24&amp;S25&amp;S26&amp;S27&amp;S28&amp;S29&amp;S30&amp;S31&amp;S32&amp;S33&amp;S34&amp;S35&amp;S36&amp;S37&amp;S38&amp;S39&amp;S40&amp;S41&amp;S42&amp;S43&amp;S44&amp;S45&amp;S46&amp;S47&amp;S48&amp;S49&amp;S50&amp;S51&amp;S52&amp;S53&amp;S54&amp;S55&amp;S56&amp;S57&amp;S58&amp;S59&amp;S60&amp;S61&amp;S62&amp;S63&amp;S64&amp;S65&amp;S66&amp;S67&amp;S68&amp;S69&amp;S70&amp;S71&amp;S72&amp;S73&amp;S74&amp;S75&amp;S76&amp;S77&amp;S78&amp;S79&amp;S80&amp;S81&amp;S82&amp;S83&amp;S84&amp;S85&amp;S86&amp;S87&amp;S88&amp;S89&amp;S90&amp;S91&amp;S92&amp;S93&amp;S94&amp;S95&amp;S96&amp;S97&amp;S98&amp;S99&amp;S100&amp;S101&amp;S102&amp;S103&amp;S104&amp;S105&amp;S106&amp;S107&amp;S108&amp;S109&amp;S110&amp;S111&amp;S112&amp;S113&amp;S114&amp;S115&amp;S116&amp;S117&amp;S118&amp;S119&amp;S120&amp;S121&amp;S122&amp;S123&amp;S124&amp;S125&amp;S126&amp;S127&amp;S128&amp;S129&amp;S130&amp;S131&amp;S132&amp;S133&amp;S134&amp;S135&amp;S136&amp;S137&amp;S138&amp;S139&amp;S140&amp;S141&amp;S142&amp;S143&amp;S144&amp;S145&amp;S146&amp;S147&amp;S148&amp;S149&amp;S150&amp;S151&amp;S152&amp;S153&amp;S154&amp;S155&amp;S156&amp;S157&amp;S158&amp;S159&amp;S160&amp;S161&amp;S162&amp;S163&amp;S164&amp;S165&amp;S166&amp;S167&amp;S168&amp;S169&amp;S170&amp;S171&amp;S172&amp;S173&amp;S174&amp;S175&amp;S176&amp;S177&amp;S178&amp;S179&amp;S180&amp;S181&amp;S182&amp;S183&amp;S184&amp;S185&amp;S186&amp;S187&amp;S188&amp;S189&amp;S190&amp;S191&amp;S192&amp;S193&amp;S194&amp;S195&amp;S196&amp;S197&amp;S198&amp;S199&amp;S200&amp;S201&amp;S202&amp;S203&amp;S204&amp;S205&amp;S206&amp;S207&amp;S208&amp;S209&amp;S210&amp;S211&amp;S212&amp;S213&amp;S214&amp;S215&amp;S216&amp;S217&amp;S218&amp;S219</f>
        <v/>
      </c>
      <c r="T18" s="10"/>
      <c r="U18" s="621" t="str">
        <f>U20&amp;U21&amp;U22&amp;U23&amp;U24&amp;U25&amp;U26&amp;U27&amp;U28&amp;U29&amp;U30&amp;U31&amp;U32&amp;U33&amp;U34&amp;U35&amp;U36&amp;U37&amp;U38&amp;U39&amp;U40&amp;U41&amp;U42&amp;U43&amp;U44&amp;U45&amp;U46&amp;U47&amp;U48&amp;U49&amp;U50&amp;U51&amp;U52&amp;U53&amp;U54&amp;U55&amp;U56&amp;U57&amp;U58&amp;U59&amp;U60&amp;U61&amp;U62&amp;U63&amp;U64&amp;U65&amp;U66&amp;U67&amp;U68&amp;U69&amp;U70&amp;U71&amp;U72&amp;U73&amp;U74&amp;U75&amp;U76&amp;U77&amp;U78&amp;U79&amp;U80&amp;U81&amp;U82&amp;U83&amp;U84&amp;U85&amp;U86&amp;U87&amp;U88&amp;U89&amp;U90&amp;U91&amp;U92&amp;U93&amp;U94&amp;U95&amp;U96&amp;U97&amp;U98&amp;U99&amp;U100&amp;U101&amp;U102&amp;U103&amp;U104&amp;U105&amp;U106&amp;U107&amp;U108&amp;U109&amp;U110&amp;U111&amp;U112&amp;U113&amp;U114&amp;U115&amp;U116&amp;U117&amp;U118&amp;U119&amp;U120&amp;U121&amp;U122&amp;U123&amp;U124&amp;U125&amp;U126&amp;U127&amp;U128&amp;U129&amp;U130&amp;U131&amp;U132&amp;U133&amp;U134&amp;U135&amp;U136&amp;U137&amp;U138&amp;U139&amp;U140&amp;U141&amp;U142&amp;U143&amp;U144&amp;U145&amp;U146&amp;U147&amp;U148&amp;U149&amp;U150&amp;U151&amp;U152&amp;U153&amp;U154&amp;U155&amp;U156&amp;U157&amp;U158&amp;U159&amp;U160&amp;U161&amp;U162&amp;U163&amp;U164&amp;U165&amp;U166&amp;U167&amp;U168&amp;U169&amp;U170&amp;U171&amp;U172&amp;U173&amp;U174&amp;U175&amp;U176&amp;U177&amp;U178&amp;U179&amp;U180&amp;U181&amp;U182&amp;U183&amp;U184&amp;U185&amp;U186&amp;U187&amp;U188&amp;U189&amp;U190&amp;U191&amp;U192&amp;U193&amp;U194&amp;U195&amp;U196&amp;U197&amp;U198&amp;U199&amp;U200&amp;U201&amp;U202&amp;U203&amp;U204&amp;U205&amp;U206&amp;U207&amp;U208&amp;U209&amp;U210&amp;U211&amp;U212&amp;U213&amp;U214&amp;U215&amp;U216&amp;U217&amp;U218&amp;U219</f>
        <v/>
      </c>
      <c r="V18" s="50"/>
      <c r="W18" s="10"/>
      <c r="X18" s="621" t="str">
        <f>X20&amp;X21&amp;X22&amp;X23&amp;X24&amp;X25&amp;X26&amp;X27&amp;X28&amp;X29&amp;X30&amp;X31&amp;X32&amp;X33&amp;X34&amp;X35&amp;X36&amp;X37&amp;X38&amp;X39&amp;X40&amp;X41&amp;X42&amp;X43&amp;X44&amp;X45&amp;X46&amp;X47&amp;X48&amp;X49&amp;X50&amp;X51&amp;X52&amp;X53&amp;X54&amp;X55&amp;X56&amp;X57&amp;X58&amp;X59&amp;X60&amp;X61&amp;X62&amp;X63&amp;X64&amp;X65&amp;X66&amp;X67&amp;X68&amp;X69&amp;X70&amp;X71&amp;X72&amp;X73&amp;X74&amp;X75&amp;X76&amp;X77&amp;X78&amp;X79&amp;X80&amp;X81&amp;X82&amp;X83&amp;X84&amp;X85&amp;X86&amp;X87&amp;X88&amp;X89&amp;X90&amp;X91&amp;X92&amp;X93&amp;X94&amp;X95&amp;X96&amp;X97&amp;X98&amp;X99&amp;X100&amp;X101&amp;X102&amp;X103&amp;X104&amp;X105&amp;X106&amp;X107&amp;X108&amp;X109&amp;X110&amp;X111&amp;X112&amp;X113&amp;X114&amp;X115&amp;X116&amp;X117&amp;X118&amp;X119&amp;X120&amp;X121&amp;X122&amp;X123&amp;X124&amp;X125&amp;X126&amp;X127&amp;X128&amp;X129&amp;X130&amp;X131&amp;X132&amp;X133&amp;X134&amp;X135&amp;X136&amp;X137&amp;X138&amp;X139&amp;X140&amp;X141&amp;X142&amp;X143&amp;X144&amp;X145&amp;X146&amp;X147&amp;X148&amp;X149&amp;X150&amp;X151&amp;X152&amp;X153&amp;X154&amp;X155&amp;X156&amp;X157&amp;X158&amp;X159&amp;X160&amp;X161&amp;X162&amp;X163&amp;X164&amp;X165&amp;X166&amp;X167&amp;X168&amp;X169&amp;X170&amp;X171&amp;X172&amp;X173&amp;X174&amp;X175&amp;X176&amp;X177&amp;X178&amp;X179&amp;X180&amp;X181&amp;X182&amp;X183&amp;X184&amp;X185&amp;X186&amp;X187&amp;X188&amp;X189&amp;X190&amp;X191&amp;X192&amp;X193&amp;X194&amp;X195&amp;X196&amp;X197&amp;X198&amp;X199&amp;X200&amp;X201&amp;X202&amp;X203&amp;X204&amp;X205&amp;X206&amp;X207&amp;X208&amp;X209&amp;X210&amp;X211&amp;X212&amp;X213&amp;X214&amp;X215&amp;X216&amp;X217&amp;X218&amp;X219</f>
        <v/>
      </c>
      <c r="Y18" s="621" t="str">
        <f>Y20&amp;Y21&amp;Y22&amp;Y23&amp;Y24&amp;Y25&amp;Y26&amp;Y27&amp;Y28&amp;Y29&amp;Y30&amp;Y31&amp;Y32&amp;Y33&amp;Y34&amp;Y35&amp;Y36&amp;Y37&amp;Y38&amp;Y39&amp;Y40&amp;Y41&amp;Y42&amp;Y43&amp;Y44&amp;Y45&amp;Y46&amp;Y47&amp;Y48&amp;Y49&amp;Y50&amp;Y51&amp;Y52&amp;Y53&amp;Y54&amp;Y55&amp;Y56&amp;Y57&amp;Y58&amp;Y59&amp;Y60&amp;Y61&amp;Y62&amp;Y63&amp;Y64&amp;Y65&amp;Y66&amp;Y67&amp;Y68&amp;Y69&amp;Y70&amp;Y71&amp;Y72&amp;Y73&amp;Y74&amp;Y75&amp;Y76&amp;Y77&amp;Y78&amp;Y79&amp;Y80&amp;Y81&amp;Y82&amp;Y83&amp;Y84&amp;Y85&amp;Y86&amp;Y87&amp;Y88&amp;Y89&amp;Y90&amp;Y91&amp;Y92&amp;Y93&amp;Y94&amp;Y95&amp;Y96&amp;Y97&amp;Y98&amp;Y99&amp;Y100&amp;Y101&amp;Y102&amp;Y103&amp;Y104&amp;Y105&amp;Y106&amp;Y107&amp;Y108&amp;Y109&amp;Y110&amp;Y111&amp;Y112&amp;Y113&amp;Y114&amp;Y115&amp;Y116&amp;Y117&amp;Y118&amp;Y119&amp;Y120&amp;Y121&amp;Y122&amp;Y123&amp;Y124&amp;Y125&amp;Y126&amp;Y127&amp;Y128&amp;Y129&amp;Y130&amp;Y131&amp;Y132&amp;Y133&amp;Y134&amp;Y135&amp;Y136&amp;Y137&amp;Y138&amp;Y139&amp;Y140&amp;Y141&amp;Y142&amp;Y143&amp;Y144&amp;Y145&amp;Y146&amp;Y147&amp;Y148&amp;Y149&amp;Y150&amp;Y151&amp;Y152&amp;Y153&amp;Y154&amp;Y155&amp;Y156&amp;Y157&amp;Y158&amp;Y159&amp;Y160&amp;Y161&amp;Y162&amp;Y163&amp;Y164&amp;Y165&amp;Y166&amp;Y167&amp;Y168&amp;Y169&amp;Y170&amp;Y171&amp;Y172&amp;Y173&amp;Y174&amp;Y175&amp;Y176&amp;Y177&amp;Y178&amp;Y179&amp;Y180&amp;Y181&amp;Y182&amp;Y183&amp;Y184&amp;Y185&amp;Y186&amp;Y187&amp;Y188&amp;Y189&amp;Y190&amp;Y191&amp;Y192&amp;Y193&amp;Y194&amp;Y195&amp;Y196&amp;Y197&amp;Y198&amp;Y199&amp;Y200&amp;Y201&amp;Y202&amp;Y203&amp;Y204&amp;Y205&amp;Y206&amp;Y207&amp;Y208&amp;Y209&amp;Y210&amp;Y211&amp;Y212&amp;Y213&amp;Y214&amp;Y215&amp;Y216&amp;Y217&amp;Y218&amp;Y219</f>
        <v/>
      </c>
      <c r="Z18" s="621" t="str">
        <f>Z20&amp;Z21&amp;Z22&amp;Z23&amp;Z24&amp;Z25&amp;Z26&amp;Z27&amp;Z28&amp;Z29&amp;Z30&amp;Z31&amp;Z32&amp;Z33&amp;Z34&amp;Z35&amp;Z36&amp;Z37&amp;Z38&amp;Z39&amp;Z40&amp;Z41&amp;Z42&amp;Z43&amp;Z44&amp;Z45&amp;Z46&amp;Z47&amp;Z48&amp;Z49&amp;Z50&amp;Z51&amp;Z52&amp;Z53&amp;Z54&amp;Z55&amp;Z56&amp;Z57&amp;Z58&amp;Z59&amp;Z60&amp;Z61&amp;Z62&amp;Z63&amp;Z64&amp;Z65&amp;Z66&amp;Z67&amp;Z68&amp;Z69&amp;Z70&amp;Z71&amp;Z72&amp;Z73&amp;Z74&amp;Z75&amp;Z76&amp;Z77&amp;Z78&amp;Z79&amp;Z80&amp;Z81&amp;Z82&amp;Z83&amp;Z84&amp;Z85&amp;Z86&amp;Z87&amp;Z88&amp;Z89&amp;Z90&amp;Z91&amp;Z92&amp;Z93&amp;Z94&amp;Z95&amp;Z96&amp;Z97&amp;Z98&amp;Z99&amp;Z100&amp;Z101&amp;Z102&amp;Z103&amp;Z104&amp;Z105&amp;Z106&amp;Z107&amp;Z108&amp;Z109&amp;Z110&amp;Z111&amp;Z112&amp;Z113&amp;Z114&amp;Z115&amp;Z116&amp;Z117&amp;Z118&amp;Z119&amp;Z120&amp;Z121&amp;Z122&amp;Z123&amp;Z124&amp;Z125&amp;Z126&amp;Z127&amp;Z128&amp;Z129&amp;Z130&amp;Z131&amp;Z132&amp;Z133&amp;Z134&amp;Z135&amp;Z136&amp;Z137&amp;Z138&amp;Z139&amp;Z140&amp;Z141&amp;Z142&amp;Z143&amp;Z144&amp;Z145&amp;Z146&amp;Z147&amp;Z148&amp;Z149&amp;Z150&amp;Z151&amp;Z152&amp;Z153&amp;Z154&amp;Z155&amp;Z156&amp;Z157&amp;Z158&amp;Z159&amp;Z160&amp;Z161&amp;Z162&amp;Z163&amp;Z164&amp;Z165&amp;Z166&amp;Z167&amp;Z168&amp;Z169&amp;Z170&amp;Z171&amp;Z172&amp;Z173&amp;Z174&amp;Z175&amp;Z176&amp;Z177&amp;Z178&amp;Z179&amp;Z180&amp;Z181&amp;Z182&amp;Z183&amp;Z184&amp;Z185&amp;Z186&amp;Z187&amp;Z188&amp;Z189&amp;Z190&amp;Z191&amp;Z192&amp;Z193&amp;Z194&amp;Z195&amp;Z196&amp;Z197&amp;Z198&amp;Z199&amp;Z200&amp;Z201&amp;Z202&amp;Z203&amp;Z204&amp;Z205&amp;Z206&amp;Z207&amp;Z208&amp;Z209&amp;Z210&amp;Z211&amp;Z212&amp;Z213&amp;Z214&amp;Z215&amp;Z216&amp;Z217&amp;Z218&amp;Z219</f>
        <v/>
      </c>
      <c r="AA18" s="10"/>
      <c r="AB18" s="295"/>
      <c r="AC18" s="621" t="str">
        <f>AC20&amp;AC21&amp;AC22&amp;AC23&amp;AC24&amp;AC25&amp;AC26&amp;AC27&amp;AC28&amp;AC29&amp;AC30&amp;AC31&amp;AC32&amp;AC33&amp;AC34&amp;AC35&amp;AC36&amp;AC37&amp;AC38&amp;AC39&amp;AC40&amp;AC41&amp;AC42&amp;AC43&amp;AC44&amp;AC45&amp;AC46&amp;AC47&amp;AC48&amp;AC49&amp;AC50&amp;AC51&amp;AC52&amp;AC53&amp;AC54&amp;AC55&amp;AC56&amp;AC57&amp;AC58&amp;AC59&amp;AC60&amp;AC61&amp;AC62&amp;AC63&amp;AC64&amp;AC65&amp;AC66&amp;AC67&amp;AC68&amp;AC69&amp;AC70&amp;AC71&amp;AC72&amp;AC73&amp;AC74&amp;AC75&amp;AC76&amp;AC77&amp;AC78&amp;AC79&amp;AC80&amp;AC81&amp;AC82&amp;AC83&amp;AC84&amp;AC85&amp;AC86&amp;AC87&amp;AC88&amp;AC89&amp;AC90&amp;AC91&amp;AC92&amp;AC93&amp;AC94&amp;AC95&amp;AC96&amp;AC97&amp;AC98&amp;AC99&amp;AC100&amp;AC101&amp;AC102&amp;AC103&amp;AC104&amp;AC105&amp;AC106&amp;AC107&amp;AC108&amp;AC109&amp;AC110&amp;AC111&amp;AC112&amp;AC113&amp;AC114&amp;AC115&amp;AC116&amp;AC117&amp;AC118&amp;AC119&amp;AC120&amp;AC121&amp;AC122&amp;AC123&amp;AC124&amp;AC125&amp;AC126&amp;AC127&amp;AC128&amp;AC129&amp;AC130&amp;AC131&amp;AC132&amp;AC133&amp;AC134&amp;AC135&amp;AC136&amp;AC137&amp;AC138&amp;AC139&amp;AC140&amp;AC141&amp;AC142&amp;AC143&amp;AC144&amp;AC145&amp;AC146&amp;AC147&amp;AC148&amp;AC149&amp;AC150&amp;AC151&amp;AC152&amp;AC153&amp;AC154&amp;AC155&amp;AC156&amp;AC157&amp;AC158&amp;AC159&amp;AC160&amp;AC161&amp;AC162&amp;AC163&amp;AC164&amp;AC165&amp;AC166&amp;AC167&amp;AC168&amp;AC169&amp;AC170&amp;AC171&amp;AC172&amp;AC173&amp;AC174&amp;AC175&amp;AC176&amp;AC177&amp;AC178&amp;AC179&amp;AC180&amp;AC181&amp;AC182&amp;AC183&amp;AC184&amp;AC185&amp;AC186&amp;AC187&amp;AC188&amp;AC189&amp;AC190&amp;AC191&amp;AC192&amp;AC193&amp;AC194&amp;AC195&amp;AC196&amp;AC197&amp;AC198&amp;AC199&amp;AC200&amp;AC201&amp;AC202&amp;AC203&amp;AC204&amp;AC205&amp;AC206&amp;AC207&amp;AC208&amp;AC209&amp;AC210&amp;AC211&amp;AC212&amp;AC213&amp;AC214&amp;AC215&amp;AC216&amp;AC217&amp;AC218&amp;AC219</f>
        <v/>
      </c>
      <c r="AD18" s="1327"/>
      <c r="AE18" s="621" t="str">
        <f>AE20&amp;AE21&amp;AE22&amp;AE23&amp;AE24&amp;AE25&amp;AE26&amp;AE27&amp;AE28&amp;AE29&amp;AE30&amp;AE31&amp;AE32&amp;AE33&amp;AE34&amp;AE35&amp;AE36&amp;AE37&amp;AE38&amp;AE39&amp;AE40&amp;AE41&amp;AE42&amp;AE43&amp;AE44&amp;AE45&amp;AE46&amp;AE47&amp;AE48&amp;AE49&amp;AE50&amp;AE51&amp;AE52&amp;AE53&amp;AE54&amp;AE55&amp;AE56&amp;AE57&amp;AE58&amp;AE59&amp;AE60&amp;AE61&amp;AE62&amp;AE63&amp;AE64&amp;AE65&amp;AE66&amp;AE67&amp;AE68&amp;AE69&amp;AE70&amp;AE71&amp;AE72&amp;AE73&amp;AE74&amp;AE75&amp;AE76&amp;AE77&amp;AE78&amp;AE79&amp;AE80&amp;AE81&amp;AE82&amp;AE83&amp;AE84&amp;AE85&amp;AE86&amp;AE87&amp;AE88&amp;AE89&amp;AE90&amp;AE91&amp;AE92&amp;AE93&amp;AE94&amp;AE95&amp;AE96&amp;AE97&amp;AE98&amp;AE99&amp;AE100&amp;AE101&amp;AE102&amp;AE103&amp;AE104&amp;AE105&amp;AE106&amp;AE107&amp;AE108&amp;AE109&amp;AE110&amp;AE111&amp;AE112&amp;AE113&amp;AE114&amp;AE115&amp;AE116&amp;AE117&amp;AE118&amp;AE119&amp;AE120&amp;AE121&amp;AE122&amp;AE123&amp;AE124&amp;AE125&amp;AE126&amp;AE127&amp;AE128&amp;AE129&amp;AE130&amp;AE131&amp;AE132&amp;AE133&amp;AE134&amp;AE135&amp;AE136&amp;AE137&amp;AE138&amp;AE139&amp;AE140&amp;AE141&amp;AE142&amp;AE143&amp;AE144&amp;AE145&amp;AE146&amp;AE147&amp;AE148&amp;AE149&amp;AE150&amp;AE151&amp;AE152&amp;AE153&amp;AE154&amp;AE155&amp;AE156&amp;AE157&amp;AE158&amp;AE159&amp;AE160&amp;AE161&amp;AE162&amp;AE163&amp;AE164&amp;AE165&amp;AE166&amp;AE167&amp;AE168&amp;AE169&amp;AE170&amp;AE171&amp;AE172&amp;AE173&amp;AE174&amp;AE175&amp;AE176&amp;AE177&amp;AE178&amp;AE179&amp;AE180&amp;AE181&amp;AE182&amp;AE183&amp;AE184&amp;AE185&amp;AE186&amp;AE187&amp;AE188&amp;AE189&amp;AE190&amp;AE191&amp;AE192&amp;AE193&amp;AE194&amp;AE195&amp;AE196&amp;AE197&amp;AE198&amp;AE199&amp;AE200&amp;AE201&amp;AE202&amp;AE203&amp;AE204&amp;AE205&amp;AE206&amp;AE207&amp;AE208&amp;AE209&amp;AE210&amp;AE211&amp;AE212&amp;AE213&amp;AE214&amp;AE215&amp;AE216&amp;AE217&amp;AE218&amp;AE219</f>
        <v/>
      </c>
      <c r="AF18" s="10"/>
      <c r="AG18" s="295"/>
      <c r="AH18" s="621" t="str">
        <f>AH20&amp;AH21&amp;AH22&amp;AH23&amp;AH24&amp;AH25&amp;AH26&amp;AH27&amp;AH28&amp;AH29&amp;AH30&amp;AH31&amp;AH32&amp;AH33&amp;AH34&amp;AH35&amp;AH36&amp;AH37&amp;AH38&amp;AH39&amp;AH40&amp;AH41&amp;AH42&amp;AH43&amp;AH44&amp;AH45&amp;AH46&amp;AH47&amp;AH48&amp;AH49&amp;AH50&amp;AH51&amp;AH52&amp;AH53&amp;AH54&amp;AH55&amp;AH56&amp;AH57&amp;AH58&amp;AH59&amp;AH60&amp;AH61&amp;AH62&amp;AH63&amp;AH64&amp;AH65&amp;AH66&amp;AH67&amp;AH68&amp;AH69&amp;AH70&amp;AH71&amp;AH72&amp;AH73&amp;AH74&amp;AH75&amp;AH76&amp;AH77&amp;AH78&amp;AH79&amp;AH80&amp;AH81&amp;AH82&amp;AH83&amp;AH84&amp;AH85&amp;AH86&amp;AH87&amp;AH88&amp;AH89&amp;AH90&amp;AH91&amp;AH92&amp;AH93&amp;AH94&amp;AH95&amp;AH96&amp;AH97&amp;AH98&amp;AH99&amp;AH100&amp;AH101&amp;AH102&amp;AH103&amp;AH104&amp;AH105&amp;AH106&amp;AH107&amp;AH108&amp;AH109&amp;AH110&amp;AH111&amp;AH112&amp;AH113&amp;AH114&amp;AH115&amp;AH116&amp;AH117&amp;AH118&amp;AH119&amp;AH120&amp;AH121&amp;AH122&amp;AH123&amp;AH124&amp;AH125&amp;AH126&amp;AH127&amp;AH128&amp;AH129&amp;AH130&amp;AH131&amp;AH132&amp;AH133&amp;AH134&amp;AH135&amp;AH136&amp;AH137&amp;AH138&amp;AH139&amp;AH140&amp;AH141&amp;AH142&amp;AH143&amp;AH144&amp;AH145&amp;AH146&amp;AH147&amp;AH148&amp;AH149&amp;AH150&amp;AH151&amp;AH152&amp;AH153&amp;AH154&amp;AH155&amp;AH156&amp;AH157&amp;AH158&amp;AH159&amp;AH160&amp;AH161&amp;AH162&amp;AH163&amp;AH164&amp;AH165&amp;AH166&amp;AH167&amp;AH168&amp;AH169&amp;AH170&amp;AH171&amp;AH172&amp;AH173&amp;AH174&amp;AH175&amp;AH176&amp;AH177&amp;AH178&amp;AH179&amp;AH180&amp;AH181&amp;AH182&amp;AH183&amp;AH184&amp;AH185&amp;AH186&amp;AH187&amp;AH188&amp;AH189&amp;AH190&amp;AH191&amp;AH192&amp;AH193&amp;AH194&amp;AH195&amp;AH196&amp;AH197&amp;AH198&amp;AH199&amp;AH200&amp;AH201&amp;AH202&amp;AH203&amp;AH204&amp;AH205&amp;AH206&amp;AH207&amp;AH208&amp;AH209&amp;AH210&amp;AH211&amp;AH212&amp;AH213&amp;AH214&amp;AH215&amp;AH216&amp;AH217&amp;AH218&amp;AH219</f>
        <v/>
      </c>
      <c r="AI18" s="621" t="str">
        <f>AI20&amp;AI21&amp;AI22&amp;AI23&amp;AI24&amp;AI25&amp;AI26&amp;AI27&amp;AI28&amp;AI29&amp;AI30&amp;AI31&amp;AI32&amp;AI33&amp;AI34&amp;AI35&amp;AI36&amp;AI37&amp;AI38&amp;AI39&amp;AI40&amp;AI41&amp;AI42&amp;AI43&amp;AI44&amp;AI45&amp;AI46&amp;AI47&amp;AI48&amp;AI49&amp;AI50&amp;AI51&amp;AI52&amp;AI53&amp;AI54&amp;AI55&amp;AI56&amp;AI57&amp;AI58&amp;AI59&amp;AI60&amp;AI61&amp;AI62&amp;AI63&amp;AI64&amp;AI65&amp;AI66&amp;AI67&amp;AI68&amp;AI69&amp;AI70&amp;AI71&amp;AI72&amp;AI73&amp;AI74&amp;AI75&amp;AI76&amp;AI77&amp;AI78&amp;AI79&amp;AI80&amp;AI81&amp;AI82&amp;AI83&amp;AI84&amp;AI85&amp;AI86&amp;AI87&amp;AI88&amp;AI89&amp;AI90&amp;AI91&amp;AI92&amp;AI93&amp;AI94&amp;AI95&amp;AI96&amp;AI97&amp;AI98&amp;AI99&amp;AI100&amp;AI101&amp;AI102&amp;AI103&amp;AI104&amp;AI105&amp;AI106&amp;AI107&amp;AI108&amp;AI109&amp;AI110&amp;AI111&amp;AI112&amp;AI113&amp;AI114&amp;AI115&amp;AI116&amp;AI117&amp;AI118&amp;AI119&amp;AI120&amp;AI121&amp;AI122&amp;AI123&amp;AI124&amp;AI125&amp;AI126&amp;AI127&amp;AI128&amp;AI129&amp;AI130&amp;AI131&amp;AI132&amp;AI133&amp;AI134&amp;AI135&amp;AI136&amp;AI137&amp;AI138&amp;AI139&amp;AI140&amp;AI141&amp;AI142&amp;AI143&amp;AI144&amp;AI145&amp;AI146&amp;AI147&amp;AI148&amp;AI149&amp;AI150&amp;AI151&amp;AI152&amp;AI153&amp;AI154&amp;AI155&amp;AI156&amp;AI157&amp;AI158&amp;AI159&amp;AI160&amp;AI161&amp;AI162&amp;AI163&amp;AI164&amp;AI165&amp;AI166&amp;AI167&amp;AI168&amp;AI169&amp;AI170&amp;AI171&amp;AI172&amp;AI173&amp;AI174&amp;AI175&amp;AI176&amp;AI177&amp;AI178&amp;AI179&amp;AI180&amp;AI181&amp;AI182&amp;AI183&amp;AI184&amp;AI185&amp;AI186&amp;AI187&amp;AI188&amp;AI189&amp;AI190&amp;AI191&amp;AI192&amp;AI193&amp;AI194&amp;AI195&amp;AI196&amp;AI197&amp;AI198&amp;AI199&amp;AI200&amp;AI201&amp;AI202&amp;AI203&amp;AI204&amp;AI205&amp;AI206&amp;AI207&amp;AI208&amp;AI209&amp;AI210&amp;AI211&amp;AI212&amp;AI213&amp;AI214&amp;AI215&amp;AI216&amp;AI217&amp;AI218&amp;AI219</f>
        <v/>
      </c>
      <c r="AJ18" s="621" t="str">
        <f>AJ20&amp;AJ21&amp;AJ22&amp;AJ23&amp;AJ24&amp;AJ25&amp;AJ26&amp;AJ27&amp;AJ28&amp;AJ29&amp;AJ30&amp;AJ31&amp;AJ32&amp;AJ33&amp;AJ34&amp;AJ35&amp;AJ36&amp;AJ37&amp;AJ38&amp;AJ39&amp;AJ40&amp;AJ41&amp;AJ42&amp;AJ43&amp;AJ44&amp;AJ45&amp;AJ46&amp;AJ47&amp;AJ48&amp;AJ49&amp;AJ50&amp;AJ51&amp;AJ52&amp;AJ53&amp;AJ54&amp;AJ55&amp;AJ56&amp;AJ57&amp;AJ58&amp;AJ59&amp;AJ60&amp;AJ61&amp;AJ62&amp;AJ63&amp;AJ64&amp;AJ65&amp;AJ66&amp;AJ67&amp;AJ68&amp;AJ69&amp;AJ70&amp;AJ71&amp;AJ72&amp;AJ73&amp;AJ74&amp;AJ75&amp;AJ76&amp;AJ77&amp;AJ78&amp;AJ79&amp;AJ80&amp;AJ81&amp;AJ82&amp;AJ83&amp;AJ84&amp;AJ85&amp;AJ86&amp;AJ87&amp;AJ88&amp;AJ89&amp;AJ90&amp;AJ91&amp;AJ92&amp;AJ93&amp;AJ94&amp;AJ95&amp;AJ96&amp;AJ97&amp;AJ98&amp;AJ99&amp;AJ100&amp;AJ101&amp;AJ102&amp;AJ103&amp;AJ104&amp;AJ105&amp;AJ106&amp;AJ107&amp;AJ108&amp;AJ109&amp;AJ110&amp;AJ111&amp;AJ112&amp;AJ113&amp;AJ114&amp;AJ115&amp;AJ116&amp;AJ117&amp;AJ118&amp;AJ119&amp;AJ120&amp;AJ121&amp;AJ122&amp;AJ123&amp;AJ124&amp;AJ125&amp;AJ126&amp;AJ127&amp;AJ128&amp;AJ129&amp;AJ130&amp;AJ131&amp;AJ132&amp;AJ133&amp;AJ134&amp;AJ135&amp;AJ136&amp;AJ137&amp;AJ138&amp;AJ139&amp;AJ140&amp;AJ141&amp;AJ142&amp;AJ143&amp;AJ144&amp;AJ145&amp;AJ146&amp;AJ147&amp;AJ148&amp;AJ149&amp;AJ150&amp;AJ151&amp;AJ152&amp;AJ153&amp;AJ154&amp;AJ155&amp;AJ156&amp;AJ157&amp;AJ158&amp;AJ159&amp;AJ160&amp;AJ161&amp;AJ162&amp;AJ163&amp;AJ164&amp;AJ165&amp;AJ166&amp;AJ167&amp;AJ168&amp;AJ169&amp;AJ170&amp;AJ171&amp;AJ172&amp;AJ173&amp;AJ174&amp;AJ175&amp;AJ176&amp;AJ177&amp;AJ178&amp;AJ179&amp;AJ180&amp;AJ181&amp;AJ182&amp;AJ183&amp;AJ184&amp;AJ185&amp;AJ186&amp;AJ187&amp;AJ188&amp;AJ189&amp;AJ190&amp;AJ191&amp;AJ192&amp;AJ193&amp;AJ194&amp;AJ195&amp;AJ196&amp;AJ197&amp;AJ198&amp;AJ199&amp;AJ200&amp;AJ201&amp;AJ202&amp;AJ203&amp;AJ204&amp;AJ205&amp;AJ206&amp;AJ207&amp;AJ208&amp;AJ209&amp;AJ210&amp;AJ211&amp;AJ212&amp;AJ213&amp;AJ214&amp;AJ215&amp;AJ216&amp;AJ217&amp;AJ218&amp;AJ219</f>
        <v/>
      </c>
      <c r="AK18" s="621" t="str">
        <f>AK20&amp;AK21&amp;AK22&amp;AK23&amp;AK24&amp;AK25&amp;AK26&amp;AK27&amp;AK28&amp;AK29&amp;AK30&amp;AK31&amp;AK32&amp;AK33&amp;AK34&amp;AK35&amp;AK36&amp;AK37&amp;AK38&amp;AK39&amp;AK40&amp;AK41&amp;AK42&amp;AK43&amp;AK44&amp;AK45&amp;AK46&amp;AK47&amp;AK48&amp;AK49&amp;AK50&amp;AK51&amp;AK52&amp;AK53&amp;AK54&amp;AK55&amp;AK56&amp;AK57&amp;AK58&amp;AK59&amp;AK60&amp;AK61&amp;AK62&amp;AK63&amp;AK64&amp;AK65&amp;AK66&amp;AK67&amp;AK68&amp;AK69&amp;AK70&amp;AK71&amp;AK72&amp;AK73&amp;AK74&amp;AK75&amp;AK76&amp;AK77&amp;AK78&amp;AK79&amp;AK80&amp;AK81&amp;AK82&amp;AK83&amp;AK84&amp;AK85&amp;AK86&amp;AK87&amp;AK88&amp;AK89&amp;AK90&amp;AK91&amp;AK92&amp;AK93&amp;AK94&amp;AK95&amp;AK96&amp;AK97&amp;AK98&amp;AK99&amp;AK100&amp;AK101&amp;AK102&amp;AK103&amp;AK104&amp;AK105&amp;AK106&amp;AK107&amp;AK108&amp;AK109&amp;AK110&amp;AK111&amp;AK112&amp;AK113&amp;AK114&amp;AK115&amp;AK116&amp;AK117&amp;AK118&amp;AK119&amp;AK120&amp;AK121&amp;AK122&amp;AK123&amp;AK124&amp;AK125&amp;AK126&amp;AK127&amp;AK128&amp;AK129&amp;AK130&amp;AK131&amp;AK132&amp;AK133&amp;AK134&amp;AK135&amp;AK136&amp;AK137&amp;AK138&amp;AK139&amp;AK140&amp;AK141&amp;AK142&amp;AK143&amp;AK144&amp;AK145&amp;AK146&amp;AK147&amp;AK148&amp;AK149&amp;AK150&amp;AK151&amp;AK152&amp;AK153&amp;AK154&amp;AK155&amp;AK156&amp;AK157&amp;AK158&amp;AK159&amp;AK160&amp;AK161&amp;AK162&amp;AK163&amp;AK164&amp;AK165&amp;AK166&amp;AK167&amp;AK168&amp;AK169&amp;AK170&amp;AK171&amp;AK172&amp;AK173&amp;AK174&amp;AK175&amp;AK176&amp;AK177&amp;AK178&amp;AK179&amp;AK180&amp;AK181&amp;AK182&amp;AK183&amp;AK184&amp;AK185&amp;AK186&amp;AK187&amp;AK188&amp;AK189&amp;AK190&amp;AK191&amp;AK192&amp;AK193&amp;AK194&amp;AK195&amp;AK196&amp;AK197&amp;AK198&amp;AK199&amp;AK200&amp;AK201&amp;AK202&amp;AK203&amp;AK204&amp;AK205&amp;AK206&amp;AK207&amp;AK208&amp;AK209&amp;AK210&amp;AK211&amp;AK212&amp;AK213&amp;AK214&amp;AK215&amp;AK216&amp;AK217&amp;AK218&amp;AK219</f>
        <v/>
      </c>
      <c r="AL18" s="50"/>
      <c r="AM18" s="295"/>
      <c r="AN18" s="10"/>
      <c r="AO18" s="662" t="str">
        <f t="shared" ref="AO18:BC18" si="0">AO20&amp;AO21&amp;AO22&amp;AO23&amp;AO24&amp;AO25&amp;AO26&amp;AO27&amp;AO28&amp;AO29&amp;AO30&amp;AO31&amp;AO32&amp;AO33&amp;AO34&amp;AO35&amp;AO36&amp;AO37&amp;AO38&amp;AO39&amp;AO40&amp;AO41&amp;AO42&amp;AO43&amp;AO44&amp;AO45&amp;AO46&amp;AO47&amp;AO48&amp;AO49&amp;AO50&amp;AO51&amp;AO52&amp;AO53&amp;AO54&amp;AO55&amp;AO56&amp;AO57&amp;AO58&amp;AO59&amp;AO60&amp;AO61&amp;AO62&amp;AO63&amp;AO64&amp;AO65&amp;AO66&amp;AO67&amp;AO68&amp;AO69&amp;AO70&amp;AO71&amp;AO72&amp;AO73&amp;AO74&amp;AO75&amp;AO76&amp;AO77&amp;AO78&amp;AO79&amp;AO80&amp;AO81&amp;AO82&amp;AO83&amp;AO84&amp;AO85&amp;AO86&amp;AO87&amp;AO88&amp;AO89&amp;AO90&amp;AO91&amp;AO92&amp;AO93&amp;AO94&amp;AO95&amp;AO96&amp;AO97&amp;AO98&amp;AO99&amp;AO100&amp;AO101&amp;AO102&amp;AO103&amp;AO104&amp;AO105&amp;AO106&amp;AO107&amp;AO108&amp;AO109&amp;AO110&amp;AO111&amp;AO112&amp;AO113&amp;AO114&amp;AO115&amp;AO116&amp;AO117&amp;AO118&amp;AO119&amp;AO120&amp;AO121&amp;AO122&amp;AO123&amp;AO124&amp;AO125&amp;AO126&amp;AO127&amp;AO128&amp;AO129&amp;AO130&amp;AO131&amp;AO132&amp;AO133&amp;AO134&amp;AO135&amp;AO136&amp;AO137&amp;AO138&amp;AO139&amp;AO140&amp;AO141&amp;AO142&amp;AO143&amp;AO144&amp;AO145&amp;AO146&amp;AO147&amp;AO148&amp;AO149&amp;AO150&amp;AO151&amp;AO152&amp;AO153&amp;AO154&amp;AO155&amp;AO156&amp;AO157&amp;AO158&amp;AO159&amp;AO160&amp;AO161&amp;AO162&amp;AO163&amp;AO164&amp;AO165&amp;AO166&amp;AO167&amp;AO168&amp;AO169&amp;AO170&amp;AO171&amp;AO172&amp;AO173&amp;AO174&amp;AO175&amp;AO176&amp;AO177&amp;AO178&amp;AO179&amp;AO180&amp;AO181&amp;AO182&amp;AO183&amp;AO184&amp;AO185&amp;AO186&amp;AO187&amp;AO188&amp;AO189&amp;AO190&amp;AO191&amp;AO192&amp;AO193&amp;AO194&amp;AO195&amp;AO196&amp;AO197&amp;AO198&amp;AO199&amp;AO200&amp;AO201&amp;AO202&amp;AO203&amp;AO204&amp;AO205&amp;AO206&amp;AO207&amp;AO208&amp;AO209&amp;AO210&amp;AO211&amp;AO212&amp;AO213&amp;AO214&amp;AO215&amp;AO216&amp;AO217&amp;AO218&amp;AO219</f>
        <v/>
      </c>
      <c r="AP18" s="662" t="str">
        <f t="shared" si="0"/>
        <v/>
      </c>
      <c r="AQ18" s="662" t="str">
        <f t="shared" si="0"/>
        <v/>
      </c>
      <c r="AR18" s="662" t="str">
        <f t="shared" si="0"/>
        <v/>
      </c>
      <c r="AS18" s="662" t="str">
        <f t="shared" si="0"/>
        <v/>
      </c>
      <c r="AT18" s="662" t="str">
        <f t="shared" si="0"/>
        <v/>
      </c>
      <c r="AU18" s="662" t="str">
        <f t="shared" si="0"/>
        <v/>
      </c>
      <c r="AV18" s="662" t="str">
        <f t="shared" si="0"/>
        <v/>
      </c>
      <c r="AW18" s="662" t="str">
        <f t="shared" si="0"/>
        <v/>
      </c>
      <c r="AX18" s="662" t="str">
        <f t="shared" si="0"/>
        <v/>
      </c>
      <c r="AY18" s="662" t="str">
        <f t="shared" si="0"/>
        <v/>
      </c>
      <c r="AZ18" s="662" t="str">
        <f t="shared" si="0"/>
        <v/>
      </c>
      <c r="BA18" s="662" t="str">
        <f t="shared" si="0"/>
        <v/>
      </c>
      <c r="BB18" s="662" t="str">
        <f t="shared" si="0"/>
        <v/>
      </c>
      <c r="BC18" s="621" t="str">
        <f t="shared" si="0"/>
        <v/>
      </c>
      <c r="BD18" s="50"/>
      <c r="BE18" s="295"/>
      <c r="BF18" s="10"/>
      <c r="BG18" s="662" t="str">
        <f t="shared" ref="BG18:BU18" si="1">BG20&amp;BG21&amp;BG22&amp;BG23&amp;BG24&amp;BG25&amp;BG26&amp;BG27&amp;BG28&amp;BG29&amp;BG30&amp;BG31&amp;BG32&amp;BG33&amp;BG34&amp;BG35&amp;BG36&amp;BG37&amp;BG38&amp;BG39&amp;BG40&amp;BG41&amp;BG42&amp;BG43&amp;BG44&amp;BG45&amp;BG46&amp;BG47&amp;BG48&amp;BG49&amp;BG50&amp;BG51&amp;BG52&amp;BG53&amp;BG54&amp;BG55&amp;BG56&amp;BG57&amp;BG58&amp;BG59&amp;BG60&amp;BG61&amp;BG62&amp;BG63&amp;BG64&amp;BG65&amp;BG66&amp;BG67&amp;BG68&amp;BG69&amp;BG70&amp;BG71&amp;BG72&amp;BG73&amp;BG74&amp;BG75&amp;BG76&amp;BG77&amp;BG78&amp;BG79&amp;BG80&amp;BG81&amp;BG82&amp;BG83&amp;BG84&amp;BG85&amp;BG86&amp;BG87&amp;BG88&amp;BG89&amp;BG90&amp;BG91&amp;BG92&amp;BG93&amp;BG94&amp;BG95&amp;BG96&amp;BG97&amp;BG98&amp;BG99&amp;BG100&amp;BG101&amp;BG102&amp;BG103&amp;BG104&amp;BG105&amp;BG106&amp;BG107&amp;BG108&amp;BG109&amp;BG110&amp;BG111&amp;BG112&amp;BG113&amp;BG114&amp;BG115&amp;BG116&amp;BG117&amp;BG118&amp;BG119&amp;BG120&amp;BG121&amp;BG122&amp;BG123&amp;BG124&amp;BG125&amp;BG126&amp;BG127&amp;BG128&amp;BG129&amp;BG130&amp;BG131&amp;BG132&amp;BG133&amp;BG134&amp;BG135&amp;BG136&amp;BG137&amp;BG138&amp;BG139&amp;BG140&amp;BG141&amp;BG142&amp;BG143&amp;BG144&amp;BG145&amp;BG146&amp;BG147&amp;BG148&amp;BG149&amp;BG150&amp;BG151&amp;BG152&amp;BG153&amp;BG154&amp;BG155&amp;BG156&amp;BG157&amp;BG158&amp;BG159&amp;BG160&amp;BG161&amp;BG162&amp;BG163&amp;BG164&amp;BG165&amp;BG166&amp;BG167&amp;BG168&amp;BG169&amp;BG170&amp;BG171&amp;BG172&amp;BG173&amp;BG174&amp;BG175&amp;BG176&amp;BG177&amp;BG178&amp;BG179&amp;BG180&amp;BG181&amp;BG182&amp;BG183&amp;BG184&amp;BG185&amp;BG186&amp;BG187&amp;BG188&amp;BG189&amp;BG190&amp;BG191&amp;BG192&amp;BG193&amp;BG194&amp;BG195&amp;BG196&amp;BG197&amp;BG198&amp;BG199&amp;BG200&amp;BG201&amp;BG202&amp;BG203&amp;BG204&amp;BG205&amp;BG206&amp;BG207&amp;BG208&amp;BG209&amp;BG210&amp;BG211&amp;BG212&amp;BG213&amp;BG214&amp;BG215&amp;BG216&amp;BG217&amp;BG218&amp;BG219</f>
        <v/>
      </c>
      <c r="BH18" s="662" t="str">
        <f t="shared" si="1"/>
        <v/>
      </c>
      <c r="BI18" s="662" t="str">
        <f t="shared" si="1"/>
        <v/>
      </c>
      <c r="BJ18" s="662" t="str">
        <f t="shared" si="1"/>
        <v/>
      </c>
      <c r="BK18" s="662" t="str">
        <f t="shared" si="1"/>
        <v/>
      </c>
      <c r="BL18" s="662" t="str">
        <f t="shared" si="1"/>
        <v/>
      </c>
      <c r="BM18" s="662" t="str">
        <f t="shared" si="1"/>
        <v/>
      </c>
      <c r="BN18" s="662" t="str">
        <f t="shared" si="1"/>
        <v/>
      </c>
      <c r="BO18" s="662" t="str">
        <f t="shared" si="1"/>
        <v/>
      </c>
      <c r="BP18" s="662" t="str">
        <f t="shared" si="1"/>
        <v/>
      </c>
      <c r="BQ18" s="662" t="str">
        <f t="shared" si="1"/>
        <v/>
      </c>
      <c r="BR18" s="662" t="str">
        <f t="shared" si="1"/>
        <v/>
      </c>
      <c r="BS18" s="662" t="str">
        <f t="shared" si="1"/>
        <v/>
      </c>
      <c r="BT18" s="662" t="str">
        <f t="shared" si="1"/>
        <v/>
      </c>
      <c r="BU18" s="621" t="str">
        <f t="shared" si="1"/>
        <v/>
      </c>
      <c r="BV18" s="10"/>
      <c r="BW18" s="295"/>
      <c r="BZ18" s="621" t="str">
        <f>BZ20&amp;BZ21&amp;BZ22&amp;BZ23&amp;BZ24&amp;BZ25&amp;BZ26&amp;BZ27&amp;BZ28&amp;BZ29&amp;BZ30&amp;BZ31&amp;BZ32&amp;BZ33&amp;BZ34&amp;BZ35&amp;BZ36&amp;BZ37&amp;BZ38&amp;BZ39&amp;BZ40&amp;BZ41&amp;BZ42&amp;BZ43&amp;BZ44&amp;BZ45&amp;BZ46&amp;BZ47&amp;BZ48&amp;BZ49&amp;BZ50&amp;BZ51&amp;BZ52&amp;BZ53&amp;BZ54&amp;BZ55&amp;BZ56&amp;BZ57&amp;BZ58&amp;BZ59&amp;BZ60&amp;BZ61&amp;BZ62&amp;BZ63&amp;BZ64&amp;BZ65&amp;BZ66&amp;BZ67&amp;BZ68&amp;BZ69&amp;BZ70&amp;BZ71&amp;BZ72&amp;BZ73&amp;BZ74&amp;BZ75&amp;BZ76&amp;BZ77&amp;BZ78&amp;BZ79&amp;BZ80&amp;BZ81&amp;BZ82&amp;BZ83&amp;BZ84&amp;BZ85&amp;BZ86&amp;BZ87&amp;BZ88&amp;BZ89&amp;BZ90&amp;BZ91&amp;BZ92&amp;BZ93&amp;BZ94&amp;BZ95&amp;BZ96&amp;BZ97&amp;BZ98&amp;BZ99&amp;BZ100&amp;BZ101&amp;BZ102&amp;BZ103&amp;BZ104&amp;BZ105&amp;BZ106&amp;BZ107&amp;BZ108&amp;BZ109&amp;BZ110&amp;BZ111&amp;BZ112&amp;BZ113&amp;BZ114&amp;BZ115&amp;BZ116&amp;BZ117&amp;BZ118&amp;BZ119&amp;BZ120&amp;BZ121&amp;BZ122&amp;BZ123&amp;BZ124&amp;BZ125&amp;BZ126&amp;BZ127&amp;BZ128&amp;BZ129&amp;BZ130&amp;BZ131&amp;BZ132&amp;BZ133&amp;BZ134&amp;BZ135&amp;BZ136&amp;BZ137&amp;BZ138&amp;BZ139&amp;BZ140&amp;BZ141&amp;BZ142&amp;BZ143&amp;BZ144&amp;BZ145&amp;BZ146&amp;BZ147&amp;BZ148&amp;BZ149&amp;BZ150&amp;BZ151&amp;BZ152&amp;BZ153&amp;BZ154&amp;BZ155&amp;BZ156&amp;BZ157&amp;BZ158&amp;BZ159&amp;BZ160&amp;BZ161&amp;BZ162&amp;BZ163&amp;BZ164&amp;BZ165&amp;BZ166&amp;BZ167&amp;BZ168&amp;BZ169&amp;BZ170&amp;BZ171&amp;BZ172&amp;BZ173&amp;BZ174&amp;BZ175&amp;BZ176&amp;BZ177&amp;BZ178&amp;BZ179&amp;BZ180&amp;BZ181&amp;BZ182&amp;BZ183&amp;BZ184&amp;BZ185&amp;BZ186&amp;BZ187&amp;BZ188&amp;BZ189&amp;BZ190&amp;BZ191&amp;BZ192&amp;BZ193&amp;BZ194&amp;BZ195&amp;BZ196&amp;BZ197&amp;BZ198&amp;BZ199&amp;BZ200&amp;BZ201&amp;BZ202&amp;BZ203&amp;BZ204&amp;BZ205&amp;BZ206&amp;BZ207&amp;BZ208&amp;BZ209&amp;BZ210&amp;BZ211&amp;BZ212&amp;BZ213&amp;BZ214&amp;BZ215&amp;BZ216&amp;BZ217&amp;BZ218&amp;BZ219</f>
        <v/>
      </c>
      <c r="CA18" s="50"/>
      <c r="CB18" s="10"/>
      <c r="CC18" s="621" t="str">
        <f>CC20&amp;CC21&amp;CC22&amp;CC23&amp;CC24&amp;CC25&amp;CC26&amp;CC27&amp;CC28&amp;CC29&amp;CC30&amp;CC31&amp;CC32&amp;CC33&amp;CC34&amp;CC35&amp;CC36&amp;CC37&amp;CC38&amp;CC39&amp;CC40&amp;CC41&amp;CC42&amp;CC43&amp;CC44&amp;CC45&amp;CC46&amp;CC47&amp;CC48&amp;CC49&amp;CC50&amp;CC51&amp;CC52&amp;CC53&amp;CC54&amp;CC55&amp;CC56&amp;CC57&amp;CC58&amp;CC59&amp;CC60&amp;CC61&amp;CC62&amp;CC63&amp;CC64&amp;CC65&amp;CC66&amp;CC67&amp;CC68&amp;CC69&amp;CC70&amp;CC71&amp;CC72&amp;CC73&amp;CC74&amp;CC75&amp;CC76&amp;CC77&amp;CC78&amp;CC79&amp;CC80&amp;CC81&amp;CC82&amp;CC83&amp;CC84&amp;CC85&amp;CC86&amp;CC87&amp;CC88&amp;CC89&amp;CC90&amp;CC91&amp;CC92&amp;CC93&amp;CC94&amp;CC95&amp;CC96&amp;CC97&amp;CC98&amp;CC99&amp;CC100&amp;CC101&amp;CC102&amp;CC103&amp;CC104&amp;CC105&amp;CC106&amp;CC107&amp;CC108&amp;CC109&amp;CC110&amp;CC111&amp;CC112&amp;CC113&amp;CC114&amp;CC115&amp;CC116&amp;CC117&amp;CC118&amp;CC119&amp;CC120&amp;CC121&amp;CC122&amp;CC123&amp;CC124&amp;CC125&amp;CC126&amp;CC127&amp;CC128&amp;CC129&amp;CC130&amp;CC131&amp;CC132&amp;CC133&amp;CC134&amp;CC135&amp;CC136&amp;CC137&amp;CC138&amp;CC139&amp;CC140&amp;CC141&amp;CC142&amp;CC143&amp;CC144&amp;CC145&amp;CC146&amp;CC147&amp;CC148&amp;CC149&amp;CC150&amp;CC151&amp;CC152&amp;CC153&amp;CC154&amp;CC155&amp;CC156&amp;CC157&amp;CC158&amp;CC159&amp;CC160&amp;CC161&amp;CC162&amp;CC163&amp;CC164&amp;CC165&amp;CC166&amp;CC167&amp;CC168&amp;CC169&amp;CC170&amp;CC171&amp;CC172&amp;CC173&amp;CC174&amp;CC175&amp;CC176&amp;CC177&amp;CC178&amp;CC179&amp;CC180&amp;CC181&amp;CC182&amp;CC183&amp;CC184&amp;CC185&amp;CC186&amp;CC187&amp;CC188&amp;CC189&amp;CC190&amp;CC191&amp;CC192&amp;CC193&amp;CC194&amp;CC195&amp;CC196&amp;CC197&amp;CC198&amp;CC199&amp;CC200&amp;CC201&amp;CC202&amp;CC203&amp;CC204&amp;CC205&amp;CC206&amp;CC207&amp;CC208&amp;CC209&amp;CC210&amp;CC211&amp;CC212&amp;CC213&amp;CC214&amp;CC215&amp;CC216&amp;CC217&amp;CC218&amp;CC219</f>
        <v/>
      </c>
      <c r="CD18" s="50"/>
      <c r="CF18" s="323"/>
      <c r="CG18" s="621" t="str">
        <f>CG20&amp;CG21&amp;CG22&amp;CG23&amp;CG24&amp;CG25&amp;CG26&amp;CG27&amp;CG28&amp;CG29&amp;CG30&amp;CG31&amp;CG32&amp;CG33&amp;CG34&amp;CG35&amp;CG36&amp;CG37&amp;CG38&amp;CG39&amp;CG40&amp;CG41&amp;CG42&amp;CG43&amp;CG44&amp;CG45&amp;CG46&amp;CG47&amp;CG48&amp;CG49&amp;CG50&amp;CG51&amp;CG52&amp;CG53&amp;CG54&amp;CG55&amp;CG56&amp;CG57&amp;CG58&amp;CG59&amp;CG60&amp;CG61&amp;CG62&amp;CG63&amp;CG64&amp;CG65&amp;CG66&amp;CG67&amp;CG68&amp;CG69&amp;CG70&amp;CG71&amp;CG72&amp;CG73&amp;CG74&amp;CG75&amp;CG76&amp;CG77&amp;CG78&amp;CG79&amp;CG80&amp;CG81&amp;CG82&amp;CG83&amp;CG84&amp;CG85&amp;CG86&amp;CG87&amp;CG88&amp;CG89&amp;CG90&amp;CG91&amp;CG92&amp;CG93&amp;CG94&amp;CG95&amp;CG96&amp;CG97&amp;CG98&amp;CG99&amp;CG100&amp;CG101&amp;CG102&amp;CG103&amp;CG104&amp;CG105&amp;CG106&amp;CG107&amp;CG108&amp;CG109&amp;CG110&amp;CG111&amp;CG112&amp;CG113&amp;CG114&amp;CG115&amp;CG116&amp;CG117&amp;CG118&amp;CG119&amp;CG120&amp;CG121&amp;CG122&amp;CG123&amp;CG124&amp;CG125&amp;CG126&amp;CG127&amp;CG128&amp;CG129&amp;CG130&amp;CG131&amp;CG132&amp;CG133&amp;CG134&amp;CG135&amp;CG136&amp;CG137&amp;CG138&amp;CG139&amp;CG140&amp;CG141&amp;CG142&amp;CG143&amp;CG144&amp;CG145&amp;CG146&amp;CG147&amp;CG148&amp;CG149&amp;CG150&amp;CG151&amp;CG152&amp;CG153&amp;CG154&amp;CG155&amp;CG156&amp;CG157&amp;CG158&amp;CG159&amp;CG160&amp;CG161&amp;CG162&amp;CG163&amp;CG164&amp;CG165&amp;CG166&amp;CG167&amp;CG168&amp;CG169&amp;CG170&amp;CG171&amp;CG172&amp;CG173&amp;CG174&amp;CG175&amp;CG176&amp;CG177&amp;CG178&amp;CG179&amp;CG180&amp;CG181&amp;CG182&amp;CG183&amp;CG184&amp;CG185&amp;CG186&amp;CG187&amp;CG188&amp;CG189&amp;CG190&amp;CG191&amp;CG192&amp;CG193&amp;CG194&amp;CG195&amp;CG196&amp;CG197&amp;CG198&amp;CG199&amp;CG200&amp;CG201&amp;CG202&amp;CG203&amp;CG204&amp;CG205&amp;CG206&amp;CG207&amp;CG208&amp;CG209&amp;CG210&amp;CG211&amp;CG212&amp;CG213&amp;CG214&amp;CG215&amp;CG216&amp;CG217&amp;CG218&amp;CG219</f>
        <v/>
      </c>
      <c r="CH18" s="10"/>
      <c r="CI18" s="324"/>
      <c r="CJ18" s="10"/>
      <c r="CK18" s="621" t="str">
        <f>CK20&amp;CK21&amp;CK22&amp;CK23&amp;CK24&amp;CK25&amp;CK26&amp;CK27&amp;CK28&amp;CK29&amp;CK30&amp;CK31&amp;CK32&amp;CK33&amp;CK34&amp;CK35&amp;CK36&amp;CK37&amp;CK38&amp;CK39&amp;CK40&amp;CK41&amp;CK42&amp;CK43&amp;CK44&amp;CK45&amp;CK46&amp;CK47&amp;CK48&amp;CK49&amp;CK50&amp;CK51&amp;CK52&amp;CK53&amp;CK54&amp;CK55&amp;CK56&amp;CK57&amp;CK58&amp;CK59&amp;CK60&amp;CK61&amp;CK62&amp;CK63&amp;CK64&amp;CK65&amp;CK66&amp;CK67&amp;CK68&amp;CK69&amp;CK70&amp;CK71&amp;CK72&amp;CK73&amp;CK74&amp;CK75&amp;CK76&amp;CK77&amp;CK78&amp;CK79&amp;CK80&amp;CK81&amp;CK82&amp;CK83&amp;CK84&amp;CK85&amp;CK86&amp;CK87&amp;CK88&amp;CK89&amp;CK90&amp;CK91&amp;CK92&amp;CK93&amp;CK94&amp;CK95&amp;CK96&amp;CK97&amp;CK98&amp;CK99&amp;CK100&amp;CK101&amp;CK102&amp;CK103&amp;CK104&amp;CK105&amp;CK106&amp;CK107&amp;CK108&amp;CK109&amp;CK110&amp;CK111&amp;CK112&amp;CK113&amp;CK114&amp;CK115&amp;CK116&amp;CK117&amp;CK118&amp;CK119&amp;CK120&amp;CK121&amp;CK122&amp;CK123&amp;CK124&amp;CK125&amp;CK126&amp;CK127&amp;CK128&amp;CK129&amp;CK130&amp;CK131&amp;CK132&amp;CK133&amp;CK134&amp;CK135&amp;CK136&amp;CK137&amp;CK138&amp;CK139&amp;CK140&amp;CK141&amp;CK142&amp;CK143&amp;CK144&amp;CK145&amp;CK146&amp;CK147&amp;CK148&amp;CK149&amp;CK150&amp;CK151&amp;CK152&amp;CK153&amp;CK154&amp;CK155&amp;CK156&amp;CK157&amp;CK158&amp;CK159&amp;CK160&amp;CK161&amp;CK162&amp;CK163&amp;CK164&amp;CK165&amp;CK166&amp;CK167&amp;CK168&amp;CK169&amp;CK170&amp;CK171&amp;CK172&amp;CK173&amp;CK174&amp;CK175&amp;CK176&amp;CK177&amp;CK178&amp;CK179&amp;CK180&amp;CK181&amp;CK182&amp;CK183&amp;CK184&amp;CK185&amp;CK186&amp;CK187&amp;CK188&amp;CK189&amp;CK190&amp;CK191&amp;CK192&amp;CK193&amp;CK194&amp;CK195&amp;CK196&amp;CK197&amp;CK198&amp;CK199&amp;CK200&amp;CK201&amp;CK202&amp;CK203&amp;CK204&amp;CK205&amp;CK206&amp;CK207&amp;CK208&amp;CK209&amp;CK210&amp;CK211&amp;CK212&amp;CK213&amp;CK214&amp;CK215&amp;CK216&amp;CK217&amp;CK218&amp;CK219</f>
        <v/>
      </c>
      <c r="CL18" s="621" t="str">
        <f>CL20&amp;CL21&amp;CL22&amp;CL23&amp;CL24&amp;CL25&amp;CL26&amp;CL27&amp;CL28&amp;CL29&amp;CL30&amp;CL31&amp;CL32&amp;CL33&amp;CL34&amp;CL35&amp;CL36&amp;CL37&amp;CL38&amp;CL39&amp;CL40&amp;CL41&amp;CL42&amp;CL43&amp;CL44&amp;CL45&amp;CL46&amp;CL47&amp;CL48&amp;CL49&amp;CL50&amp;CL51&amp;CL52&amp;CL53&amp;CL54&amp;CL55&amp;CL56&amp;CL57&amp;CL58&amp;CL59&amp;CL60&amp;CL61&amp;CL62&amp;CL63&amp;CL64&amp;CL65&amp;CL66&amp;CL67&amp;CL68&amp;CL69&amp;CL70&amp;CL71&amp;CL72&amp;CL73&amp;CL74&amp;CL75&amp;CL76&amp;CL77&amp;CL78&amp;CL79&amp;CL80&amp;CL81&amp;CL82&amp;CL83&amp;CL84&amp;CL85&amp;CL86&amp;CL87&amp;CL88&amp;CL89&amp;CL90&amp;CL91&amp;CL92&amp;CL93&amp;CL94&amp;CL95&amp;CL96&amp;CL97&amp;CL98&amp;CL99&amp;CL100&amp;CL101&amp;CL102&amp;CL103&amp;CL104&amp;CL105&amp;CL106&amp;CL107&amp;CL108&amp;CL109&amp;CL110&amp;CL111&amp;CL112&amp;CL113&amp;CL114&amp;CL115&amp;CL116&amp;CL117&amp;CL118&amp;CL119&amp;CL120&amp;CL121&amp;CL122&amp;CL123&amp;CL124&amp;CL125&amp;CL126&amp;CL127&amp;CL128&amp;CL129&amp;CL130&amp;CL131&amp;CL132&amp;CL133&amp;CL134&amp;CL135&amp;CL136&amp;CL137&amp;CL138&amp;CL139&amp;CL140&amp;CL141&amp;CL142&amp;CL143&amp;CL144&amp;CL145&amp;CL146&amp;CL147&amp;CL148&amp;CL149&amp;CL150&amp;CL151&amp;CL152&amp;CL153&amp;CL154&amp;CL155&amp;CL156&amp;CL157&amp;CL158&amp;CL159&amp;CL160&amp;CL161&amp;CL162&amp;CL163&amp;CL164&amp;CL165&amp;CL166&amp;CL167&amp;CL168&amp;CL169&amp;CL170&amp;CL171&amp;CL172&amp;CL173&amp;CL174&amp;CL175&amp;CL176&amp;CL177&amp;CL178&amp;CL179&amp;CL180&amp;CL181&amp;CL182&amp;CL183&amp;CL184&amp;CL185&amp;CL186&amp;CL187&amp;CL188&amp;CL189&amp;CL190&amp;CL191&amp;CL192&amp;CL193&amp;CL194&amp;CL195&amp;CL196&amp;CL197&amp;CL198&amp;CL199&amp;CL200&amp;CL201&amp;CL202&amp;CL203&amp;CL204&amp;CL205&amp;CL206&amp;CL207&amp;CL208&amp;CL209&amp;CL210&amp;CL211&amp;CL212&amp;CL213&amp;CL214&amp;CL215&amp;CL216&amp;CL217&amp;CL218&amp;CL219</f>
        <v/>
      </c>
      <c r="CM18" s="621" t="str">
        <f>CM20&amp;CM21&amp;CM22&amp;CM23&amp;CM24&amp;CM25&amp;CM26&amp;CM27&amp;CM28&amp;CM29&amp;CM30&amp;CM31&amp;CM32&amp;CM33&amp;CM34&amp;CM35&amp;CM36&amp;CM37&amp;CM38&amp;CM39&amp;CM40&amp;CM41&amp;CM42&amp;CM43&amp;CM44&amp;CM45&amp;CM46&amp;CM47&amp;CM48&amp;CM49&amp;CM50&amp;CM51&amp;CM52&amp;CM53&amp;CM54&amp;CM55&amp;CM56&amp;CM57&amp;CM58&amp;CM59&amp;CM60&amp;CM61&amp;CM62&amp;CM63&amp;CM64&amp;CM65&amp;CM66&amp;CM67&amp;CM68&amp;CM69&amp;CM70&amp;CM71&amp;CM72&amp;CM73&amp;CM74&amp;CM75&amp;CM76&amp;CM77&amp;CM78&amp;CM79&amp;CM80&amp;CM81&amp;CM82&amp;CM83&amp;CM84&amp;CM85&amp;CM86&amp;CM87&amp;CM88&amp;CM89&amp;CM90&amp;CM91&amp;CM92&amp;CM93&amp;CM94&amp;CM95&amp;CM96&amp;CM97&amp;CM98&amp;CM99&amp;CM100&amp;CM101&amp;CM102&amp;CM103&amp;CM104&amp;CM105&amp;CM106&amp;CM107&amp;CM108&amp;CM109&amp;CM110&amp;CM111&amp;CM112&amp;CM113&amp;CM114&amp;CM115&amp;CM116&amp;CM117&amp;CM118&amp;CM119&amp;CM120&amp;CM121&amp;CM122&amp;CM123&amp;CM124&amp;CM125&amp;CM126&amp;CM127&amp;CM128&amp;CM129&amp;CM130&amp;CM131&amp;CM132&amp;CM133&amp;CM134&amp;CM135&amp;CM136&amp;CM137&amp;CM138&amp;CM139&amp;CM140&amp;CM141&amp;CM142&amp;CM143&amp;CM144&amp;CM145&amp;CM146&amp;CM147&amp;CM148&amp;CM149&amp;CM150&amp;CM151&amp;CM152&amp;CM153&amp;CM154&amp;CM155&amp;CM156&amp;CM157&amp;CM158&amp;CM159&amp;CM160&amp;CM161&amp;CM162&amp;CM163&amp;CM164&amp;CM165&amp;CM166&amp;CM167&amp;CM168&amp;CM169&amp;CM170&amp;CM171&amp;CM172&amp;CM173&amp;CM174&amp;CM175&amp;CM176&amp;CM177&amp;CM178&amp;CM179&amp;CM180&amp;CM181&amp;CM182&amp;CM183&amp;CM184&amp;CM185&amp;CM186&amp;CM187&amp;CM188&amp;CM189&amp;CM190&amp;CM191&amp;CM192&amp;CM193&amp;CM194&amp;CM195&amp;CM196&amp;CM197&amp;CM198&amp;CM199&amp;CM200&amp;CM201&amp;CM202&amp;CM203&amp;CM204&amp;CM205&amp;CM206&amp;CM207&amp;CM208&amp;CM209&amp;CM210&amp;CM211&amp;CM212&amp;CM213&amp;CM214&amp;CM215&amp;CM216&amp;CM217&amp;CM218&amp;CM219</f>
        <v/>
      </c>
      <c r="CN18" s="680"/>
      <c r="CO18" s="681"/>
      <c r="CP18" s="10"/>
      <c r="CQ18" s="682"/>
      <c r="CR18" s="621" t="str">
        <f>CR20&amp;CR21&amp;CR22&amp;CR23&amp;CR24&amp;CR25&amp;CR26&amp;CR27&amp;CR28&amp;CR29&amp;CR30&amp;CR31&amp;CR32&amp;CR33&amp;CR34&amp;CR35&amp;CR36&amp;CR37&amp;CR38&amp;CR39&amp;CR40&amp;CR41&amp;CR42&amp;CR43&amp;CR44&amp;CR45&amp;CR46&amp;CR47&amp;CR48&amp;CR49&amp;CR50&amp;CR51&amp;CR52&amp;CR53&amp;CR54&amp;CR55&amp;CR56&amp;CR57&amp;CR58&amp;CR59&amp;CR60&amp;CR61&amp;CR62&amp;CR63&amp;CR64&amp;CR65&amp;CR66&amp;CR67&amp;CR68&amp;CR69&amp;CR70&amp;CR71&amp;CR72&amp;CR73&amp;CR74&amp;CR75&amp;CR76&amp;CR77&amp;CR78&amp;CR79&amp;CR80&amp;CR81&amp;CR82&amp;CR83&amp;CR84&amp;CR85&amp;CR86&amp;CR87&amp;CR88&amp;CR89&amp;CR90&amp;CR91&amp;CR92&amp;CR93&amp;CR94&amp;CR95&amp;CR96&amp;CR97&amp;CR98&amp;CR99&amp;CR100&amp;CR101&amp;CR102&amp;CR103&amp;CR104&amp;CR105&amp;CR106&amp;CR107&amp;CR108&amp;CR109&amp;CR110&amp;CR111&amp;CR112&amp;CR113&amp;CR114&amp;CR115&amp;CR116&amp;CR117&amp;CR118&amp;CR119&amp;CR120&amp;CR121&amp;CR122&amp;CR123&amp;CR124&amp;CR125&amp;CR126&amp;CR127&amp;CR128&amp;CR129&amp;CR130&amp;CR131&amp;CR132&amp;CR133&amp;CR134&amp;CR135&amp;CR136&amp;CR137&amp;CR138&amp;CR139&amp;CR140&amp;CR141&amp;CR142&amp;CR143&amp;CR144&amp;CR145&amp;CR146&amp;CR147&amp;CR148&amp;CR149&amp;CR150&amp;CR151&amp;CR152&amp;CR153&amp;CR154&amp;CR155&amp;CR156&amp;CR157&amp;CR158&amp;CR159&amp;CR160&amp;CR161&amp;CR162&amp;CR163&amp;CR164&amp;CR165&amp;CR166&amp;CR167&amp;CR168&amp;CR169&amp;CR170&amp;CR171&amp;CR172&amp;CR173&amp;CR174&amp;CR175&amp;CR176&amp;CR177&amp;CR178&amp;CR179&amp;CR180&amp;CR181&amp;CR182&amp;CR183&amp;CR184&amp;CR185&amp;CR186&amp;CR187&amp;CR188&amp;CR189&amp;CR190&amp;CR191&amp;CR192&amp;CR193&amp;CR194&amp;CR195&amp;CR196&amp;CR197&amp;CR198&amp;CR199&amp;CR200&amp;CR201&amp;CR202&amp;CR203&amp;CR204&amp;CR205&amp;CR206&amp;CR207&amp;CR208&amp;CR209&amp;CR210&amp;CR211&amp;CR212&amp;CR213&amp;CR214&amp;CR215&amp;CR216&amp;CR217&amp;CR218&amp;CR219</f>
        <v/>
      </c>
      <c r="CS18" s="680"/>
    </row>
    <row r="19" spans="3:97" x14ac:dyDescent="0.2">
      <c r="C19" s="3" t="s">
        <v>193</v>
      </c>
      <c r="E19" s="167"/>
      <c r="F19" s="295"/>
      <c r="G19" s="85" t="s">
        <v>194</v>
      </c>
      <c r="H19" s="85" t="s">
        <v>195</v>
      </c>
      <c r="I19" s="50"/>
      <c r="J19" s="295"/>
      <c r="K19" s="683" t="s">
        <v>196</v>
      </c>
      <c r="L19" s="683" t="s">
        <v>197</v>
      </c>
      <c r="M19" s="683" t="s">
        <v>198</v>
      </c>
      <c r="N19" s="10"/>
      <c r="O19" s="50"/>
      <c r="P19" s="295"/>
      <c r="Q19" s="677" t="s">
        <v>199</v>
      </c>
      <c r="R19" s="677" t="s">
        <v>200</v>
      </c>
      <c r="S19" s="677" t="s">
        <v>201</v>
      </c>
      <c r="T19" s="677"/>
      <c r="U19" s="1611" t="s">
        <v>202</v>
      </c>
      <c r="V19" s="1612"/>
      <c r="W19" s="10"/>
      <c r="X19" s="683" t="s">
        <v>196</v>
      </c>
      <c r="Y19" s="683" t="s">
        <v>197</v>
      </c>
      <c r="Z19" s="683" t="s">
        <v>198</v>
      </c>
      <c r="AA19" s="10"/>
      <c r="AB19" s="295"/>
      <c r="AC19" s="10"/>
      <c r="AD19" s="684"/>
      <c r="AE19" s="10"/>
      <c r="AF19" s="10"/>
      <c r="AG19" s="295"/>
      <c r="AH19" s="10"/>
      <c r="AI19" s="10"/>
      <c r="AJ19" s="10"/>
      <c r="AK19" s="10"/>
      <c r="AL19" s="50"/>
      <c r="AM19" s="295"/>
      <c r="AN19" s="39" t="s">
        <v>55</v>
      </c>
      <c r="AO19" s="39"/>
      <c r="AP19" s="39"/>
      <c r="AQ19" s="39"/>
      <c r="AR19" s="39"/>
      <c r="AS19" s="39"/>
      <c r="AT19" s="39"/>
      <c r="AU19" s="39"/>
      <c r="AV19" s="39"/>
      <c r="AW19" s="39"/>
      <c r="AX19" s="39"/>
      <c r="AY19" s="39"/>
      <c r="AZ19" s="39"/>
      <c r="BA19" s="39"/>
      <c r="BB19" s="39"/>
      <c r="BC19" s="39"/>
      <c r="BD19" s="50"/>
      <c r="BE19" s="295"/>
      <c r="BF19" s="39" t="s">
        <v>55</v>
      </c>
      <c r="BG19" s="39"/>
      <c r="BH19" s="39"/>
      <c r="BI19" s="39"/>
      <c r="BJ19" s="39"/>
      <c r="BK19" s="39"/>
      <c r="BL19" s="39"/>
      <c r="BM19" s="39"/>
      <c r="BN19" s="39"/>
      <c r="BO19" s="39"/>
      <c r="BP19" s="39"/>
      <c r="BQ19" s="39"/>
      <c r="BR19" s="39"/>
      <c r="BS19" s="39"/>
      <c r="BT19" s="39"/>
      <c r="BU19" s="39"/>
      <c r="BV19" s="10"/>
      <c r="BW19" s="295"/>
      <c r="BX19" s="39" t="s">
        <v>203</v>
      </c>
      <c r="BY19" s="39" t="s">
        <v>204</v>
      </c>
      <c r="BZ19" s="10"/>
      <c r="CA19" s="50"/>
      <c r="CB19" s="10"/>
      <c r="CC19" s="10"/>
      <c r="CD19" s="50"/>
      <c r="CF19" s="323"/>
      <c r="CG19" s="10"/>
      <c r="CH19" s="10"/>
      <c r="CI19" s="324"/>
      <c r="CJ19" s="10"/>
      <c r="CK19" s="683" t="s">
        <v>196</v>
      </c>
      <c r="CL19" s="683" t="s">
        <v>197</v>
      </c>
      <c r="CM19" s="683" t="s">
        <v>198</v>
      </c>
      <c r="CN19" s="680"/>
      <c r="CO19" s="681"/>
      <c r="CP19" s="683" t="s">
        <v>70</v>
      </c>
      <c r="CQ19" s="683" t="s">
        <v>192</v>
      </c>
      <c r="CR19" s="683"/>
      <c r="CS19" s="680"/>
    </row>
    <row r="20" spans="3:97" x14ac:dyDescent="0.2">
      <c r="C20" s="669">
        <f>IF(AND(G20="",H20="",K20="",L20="",M20="",Q20="",R20="",S20="",U20="",X20="",Y20="",Z20="",AC20="",AE20="",AH20="",AI20="",AJ20="",AK20="",AO20="",AP20="",AQ20="",AR20="",AS20="",AT20="",AU20="",AV20="",AW20="",AX20="",AY20="",AZ20="",BA20="",BB20="",BC20="",BG20="",BH20="",BI20="",BJ20="",BK20="",BL20="",BM20="",BN20="",BO20="",BP20="",BQ20="",BR20="",BS20="",BT20="",BU20="",BZ20="",CC20=""),0,1)</f>
        <v>0</v>
      </c>
      <c r="D20" s="102"/>
      <c r="E20" s="102"/>
      <c r="F20" s="295"/>
      <c r="G20" s="669" t="str">
        <f>IF(SUMPRODUCT(--(CourseAims=Courses!$C13))=1,"",IF(AND($J$9=1,Courses!$C13&lt;&gt;""),"Row "&amp;Courses!A13&amp;" (invalid); ",""))</f>
        <v/>
      </c>
      <c r="H20" s="691" t="str">
        <f>IF(AND($K$9=1,Courses!B13="",OR(Courses!F13&lt;&gt;"",Courses!H13&lt;&gt;"",Courses!J13&lt;&gt;"",Courses!K13&lt;&gt;"",Courses!L13&lt;&gt;"",Courses!M13&lt;&gt;"",Courses!N13&lt;&gt;0,Courses!P13&lt;&gt;0,Courses!R13&lt;&gt;0,Courses!S13&lt;&gt;0,Courses!U13&lt;&gt;0,Courses!W13&lt;&gt;0,Courses!X13&lt;&gt;0,Courses!Z13&lt;&gt;0,Courses!AB13&lt;&gt;0)),"Row "&amp;Courses!A13&amp;" (none); ","")</f>
        <v/>
      </c>
      <c r="I20" s="50"/>
      <c r="J20" s="295"/>
      <c r="K20" s="686" t="str">
        <f>IF(AND($L$9=1,Courses!E13&lt;&gt;"",Courses!F13=""),"Row "&amp;Courses!A13&amp;", "&amp;Courses!$E$10&amp;"; ","")</f>
        <v/>
      </c>
      <c r="L20" s="687" t="str">
        <f>IF(AND($L$9=1,Courses!G13&lt;&gt;"",Courses!H13=""),"Row "&amp;Courses!A13&amp;", "&amp;Courses!$G$10&amp;"; ","")</f>
        <v/>
      </c>
      <c r="M20" s="688" t="str">
        <f>IF(AND($L$9=1,Courses!I13&lt;&gt;"",Courses!J13=""),"Row "&amp;Courses!A13&amp;", "&amp;Courses!$I$10&amp;"; ","")</f>
        <v/>
      </c>
      <c r="N20" s="10"/>
      <c r="O20" s="50"/>
      <c r="P20" s="295"/>
      <c r="Q20" s="1328" t="str">
        <f>IF(AND($M$9=1,Courses!B13&lt;&gt;"",Courses!E13&lt;&gt;"",Courses!G13="",Courses!I13="",Courses!F13&lt;&gt;1),"Row "&amp;Courses!A13&amp;"; ","")</f>
        <v/>
      </c>
      <c r="R20" s="687" t="str">
        <f>IF(AND($M$9=1,Courses!B13&lt;&gt;"",Courses!I13="",Courses!F13&lt;&gt;"",Courses!G13&lt;&gt;"",Courses!H13&lt;&gt;""),IF(OR((Courses!F13+Courses!H13)&lt;&gt;1),"Row "&amp;Courses!A13&amp;"; ",""),"")</f>
        <v/>
      </c>
      <c r="S20" s="688" t="str">
        <f>IF(AND($M$9=1,Courses!B13&lt;&gt;"",Courses!I13&lt;&gt;"",Courses!J13&lt;&gt;"",Courses!H13&lt;&gt;"",Courses!G13&lt;&gt;"",Courses!F13&lt;&gt;""),IF(OR((Courses!F13+Courses!H13+Courses!J13)&lt;&gt;1),"Row "&amp;Courses!A13&amp;"; ",""),"")</f>
        <v/>
      </c>
      <c r="T20" s="10"/>
      <c r="U20" s="691" t="str">
        <f>IF(AND($M$9=1,Courses!E13&lt;&gt;"",Q20="",R20="",S20="",SUM(Courses!F13,Courses!H13,Courses!J13)&lt;&gt;1),"Row "&amp;Courses!A13&amp;"; ","")</f>
        <v/>
      </c>
      <c r="V20" s="50"/>
      <c r="W20" s="10"/>
      <c r="X20" s="686" t="str">
        <f>IF(AND($N$9=1,Courses!B13&lt;&gt;"",Courses!E13&lt;&gt;"",Courses!F13&lt;&gt;""),IF((TRUNC(Courses!F13*100)&lt;&gt;Courses!F13*100),"Row "&amp;Courses!A13&amp;", "&amp;Courses!$F$10&amp;"; ",""),"")</f>
        <v/>
      </c>
      <c r="Y20" s="687" t="str">
        <f>IF(AND($N$9=1,Courses!B13&lt;&gt;"",Courses!G13&lt;&gt;"",Courses!H13&lt;&gt;""),IF((TRUNC(Courses!H13*100)&lt;&gt;Courses!H13*100),"Row "&amp;Courses!A13&amp;", "&amp;Courses!$H$10&amp;"; ",""),"")</f>
        <v/>
      </c>
      <c r="Z20" s="688" t="str">
        <f>IF(AND($N$9=1,Courses!B13&lt;&gt;"",Courses!I13&lt;&gt;"",Courses!J13&lt;&gt;""),IF((TRUNC(Courses!J13*100)&lt;&gt;Courses!J13*100),"Row "&amp;Courses!A13&amp;", "&amp;Courses!$J$10&amp;"; ",""),"")</f>
        <v/>
      </c>
      <c r="AA20" s="10"/>
      <c r="AB20" s="295"/>
      <c r="AC20" s="691" t="str">
        <f>IF(AND($O$9=1,G20="",Courses!B13&lt;&gt;"",Courses!K13&lt;&gt;"UG",Courses!K13&lt;&gt;"PG (UG fee)",Courses!K13&lt;&gt;"PG (Masters' loan)",Courses!K13&lt;&gt;"PG (Other)"),"Row "&amp;Courses!A13&amp;"; ","")</f>
        <v/>
      </c>
      <c r="AD20" s="685"/>
      <c r="AE20" s="691" t="str">
        <f>IF(AND($Q$9=1,G20="",Courses!B13&lt;&gt;"",Courses!M13&lt;&gt;"Standard",Courses!M13&lt;&gt;"Long"),"Row "&amp;Courses!A13&amp;"; ","")</f>
        <v/>
      </c>
      <c r="AF20" s="10"/>
      <c r="AG20" s="295"/>
      <c r="AH20" s="686" t="str">
        <f>IF(AND($P$9=1,G20="",AC20="",AD20="",Courses!B13&lt;&gt;"",Courses!K13="UG",Courses!L13&lt;&gt;$C$9,Courses!L13&lt;&gt;$C$10,Courses!L13&lt;&gt;$C$11),"Row "&amp;Courses!A13&amp;", Sub-level should be either "&amp;C9&amp;", "&amp;C10&amp;", or "&amp;C11&amp;"; ","")</f>
        <v/>
      </c>
      <c r="AI20" s="687" t="str">
        <f>IF(AND($P$9=1,G20="",AC20="",AD20="",Courses!B13&lt;&gt;"",Courses!K13="PG (UG fee)",Courses!L13&lt;&gt;"",Courses!L13&lt;&gt;$C$12,Courses!L13&lt;&gt;$C$15),"Row "&amp;Courses!A13&amp;", Sub-level should be either blank or "&amp;C12&amp;"; ","")</f>
        <v/>
      </c>
      <c r="AJ20" s="687" t="str">
        <f>IF(AND($P$9=1,G20="",AC20="",AD20="",Courses!B13&lt;&gt;"",Courses!K13="PG (Masters' loan)",Courses!L13&lt;&gt;"",Courses!L13&lt;&gt;$C$14,Courses!L13&lt;&gt;$C$15),"Row "&amp;Courses!A13&amp;", Sub-level should be "&amp;C14&amp;" or "&amp;C15&amp;"; ","")</f>
        <v/>
      </c>
      <c r="AK20" s="688" t="str">
        <f>IF(AND($P$9=1,G20="",AC20="",AD20="",Courses!B13&lt;&gt;"",Courses!K13="PG (Other)",Courses!L13&lt;&gt;"",Courses!L13&lt;&gt;$C$16,Courses!L13&lt;&gt;$C$17),"Row "&amp;Courses!A13&amp;", Sub-level should be "&amp;C16&amp;" or "&amp;C17&amp;"; ","")</f>
        <v/>
      </c>
      <c r="AL20" s="50"/>
      <c r="AM20" s="295"/>
      <c r="AN20" s="8">
        <v>1</v>
      </c>
      <c r="AO20" s="686" t="str">
        <f>IF(AND($R$9=1,(TRUNC(Courses!N13)&lt;&gt;Courses!N13)), "Row "&amp;Courses!$A13&amp;", "&amp;AO$9&amp;", "&amp;AO$10&amp;", "&amp;AO$11&amp;"; ","")</f>
        <v/>
      </c>
      <c r="AP20" s="687" t="str">
        <f>IF(AND($R$9=1,(TRUNC(Courses!O13)&lt;&gt;Courses!O13)), "Row "&amp;Courses!$A13&amp;", "&amp;AP$9&amp;", "&amp;AP$10&amp;", "&amp;AP$11&amp;"; ","")</f>
        <v/>
      </c>
      <c r="AQ20" s="687" t="str">
        <f>IF(AND($R$9=1,(TRUNC(Courses!P13)&lt;&gt;Courses!P13)), "Row "&amp;Courses!$A13&amp;", "&amp;AQ$9&amp;", "&amp;AQ$10&amp;", "&amp;AQ$11&amp;"; ","")</f>
        <v/>
      </c>
      <c r="AR20" s="687" t="str">
        <f>IF(AND($R$9=1,(TRUNC(Courses!Q13)&lt;&gt;Courses!Q13)), "Row "&amp;Courses!$A13&amp;", "&amp;AR$9&amp;", "&amp;AR$10&amp;", "&amp;AR$11&amp;"; ","")</f>
        <v/>
      </c>
      <c r="AS20" s="688" t="str">
        <f>IF(AND($R$9=1,(TRUNC(Courses!R13)&lt;&gt;Courses!R13)), "Row "&amp;Courses!$A13&amp;", "&amp;AS$9&amp;", "&amp;AS$10&amp;", "&amp;AS$11&amp;"; ","")</f>
        <v/>
      </c>
      <c r="AT20" s="686" t="str">
        <f>IF(AND($R$9=1,(TRUNC(Courses!S13)&lt;&gt;Courses!S13)), "Row "&amp;Courses!$A13&amp;", "&amp;AT$9&amp;", "&amp;AT$10&amp;", "&amp;AT$11&amp;"; ","")</f>
        <v/>
      </c>
      <c r="AU20" s="687" t="str">
        <f>IF(AND($R$9=1,(TRUNC(Courses!T13)&lt;&gt;Courses!T13)), "Row "&amp;Courses!$A13&amp;", "&amp;AU$9&amp;", "&amp;AU$10&amp;", "&amp;AU$11&amp;"; ","")</f>
        <v/>
      </c>
      <c r="AV20" s="687" t="str">
        <f>IF(AND($R$9=1,(TRUNC(Courses!U13)&lt;&gt;Courses!U13)), "Row "&amp;Courses!$A13&amp;", "&amp;AV$9&amp;", "&amp;AV$10&amp;", "&amp;AV$11&amp;"; ","")</f>
        <v/>
      </c>
      <c r="AW20" s="687" t="str">
        <f>IF(AND($R$9=1,(TRUNC(Courses!V13)&lt;&gt;Courses!V13)), "Row "&amp;Courses!$A13&amp;", "&amp;AW$9&amp;", "&amp;AW$10&amp;", "&amp;AW$11&amp;"; ","")</f>
        <v/>
      </c>
      <c r="AX20" s="688" t="str">
        <f>IF(AND($R$9=1,(TRUNC(Courses!W13)&lt;&gt;Courses!W13)), "Row "&amp;Courses!$A13&amp;", "&amp;AX$9&amp;", "&amp;AX$10&amp;", "&amp;AX$11&amp;"; ","")</f>
        <v/>
      </c>
      <c r="AY20" s="686" t="str">
        <f>IF(AND($R$9=1,(TRUNC(Courses!X13)&lt;&gt;Courses!X13)), "Row "&amp;Courses!$A13&amp;", "&amp;AY$9&amp;", "&amp;AY$10&amp;", "&amp;AY$11&amp;"; ","")</f>
        <v/>
      </c>
      <c r="AZ20" s="687" t="str">
        <f>IF(AND($R$9=1,(TRUNC(Courses!Y13)&lt;&gt;Courses!Y13)), "Row "&amp;Courses!$A13&amp;", "&amp;AZ$9&amp;", "&amp;AZ$10&amp;", "&amp;AZ$11&amp;"; ","")</f>
        <v/>
      </c>
      <c r="BA20" s="687" t="str">
        <f>IF(AND($R$9=1,(TRUNC(Courses!Z13)&lt;&gt;Courses!Z13)), "Row "&amp;Courses!$A13&amp;", "&amp;BA$9&amp;", "&amp;BA$10&amp;", "&amp;BA$11&amp;"; ","")</f>
        <v/>
      </c>
      <c r="BB20" s="687" t="str">
        <f>IF(AND($R$9=1,(TRUNC(Courses!AA13)&lt;&gt;Courses!AA13)), "Row "&amp;Courses!$A13&amp;", "&amp;BB$9&amp;", "&amp;BB$10&amp;", "&amp;BB$11&amp;"; ","")</f>
        <v/>
      </c>
      <c r="BC20" s="688" t="str">
        <f>IF(AND($R$9=1,(TRUNC(Courses!AB13)&lt;&gt;Courses!AB13)), "Row "&amp;Courses!$A13&amp;", "&amp;BC$9&amp;", "&amp;BC$10&amp;", "&amp;BC$11&amp;"; ","")</f>
        <v/>
      </c>
      <c r="BD20" s="50"/>
      <c r="BE20" s="295"/>
      <c r="BF20" s="8">
        <v>1</v>
      </c>
      <c r="BG20" s="686" t="str">
        <f>IF(AND($S$9=1,Courses!N13&lt;0), "Row "&amp;Courses!$A13&amp;", "&amp;BG$9&amp;", "&amp;BG$10&amp;", "&amp;BG$11&amp;"; ","")</f>
        <v/>
      </c>
      <c r="BH20" s="687" t="str">
        <f>IF(AND($S$9=1,Courses!O13&lt;0), "Row "&amp;Courses!$A13&amp;", "&amp;BH$9&amp;", "&amp;BH$10&amp;", "&amp;BH$11&amp;"; ","")</f>
        <v/>
      </c>
      <c r="BI20" s="687" t="str">
        <f>IF(AND($S$9=1,Courses!P13&lt;0), "Row "&amp;Courses!$A13&amp;", "&amp;BI$9&amp;", "&amp;BI$10&amp;", "&amp;BI$11&amp;"; ","")</f>
        <v/>
      </c>
      <c r="BJ20" s="687" t="str">
        <f>IF(AND($S$9=1,Courses!Q13&lt;0), "Row "&amp;Courses!$A13&amp;", "&amp;BJ$9&amp;", "&amp;BJ$10&amp;", "&amp;BJ$11&amp;"; ","")</f>
        <v/>
      </c>
      <c r="BK20" s="688" t="str">
        <f>IF(AND($S$9=1,Courses!R13&lt;0), "Row "&amp;Courses!$A13&amp;", "&amp;BK$9&amp;", "&amp;BK$10&amp;", "&amp;BK$11&amp;"; ","")</f>
        <v/>
      </c>
      <c r="BL20" s="686" t="str">
        <f>IF(AND($S$9=1,Courses!S13&lt;0), "Row "&amp;Courses!$A13&amp;", "&amp;BL$9&amp;", "&amp;BL$10&amp;", "&amp;BL$11&amp;"; ","")</f>
        <v/>
      </c>
      <c r="BM20" s="687" t="str">
        <f>IF(AND($S$9=1,Courses!T13&lt;0), "Row "&amp;Courses!$A13&amp;", "&amp;BM$9&amp;", "&amp;BM$10&amp;", "&amp;BM$11&amp;"; ","")</f>
        <v/>
      </c>
      <c r="BN20" s="687" t="str">
        <f>IF(AND($S$9=1,Courses!U13&lt;0), "Row "&amp;Courses!$A13&amp;", "&amp;BN$9&amp;", "&amp;BN$10&amp;", "&amp;BN$11&amp;"; ","")</f>
        <v/>
      </c>
      <c r="BO20" s="687" t="str">
        <f>IF(AND($S$9=1,Courses!V13&lt;0), "Row "&amp;Courses!$A13&amp;", "&amp;BO$9&amp;", "&amp;BO$10&amp;", "&amp;BO$11&amp;"; ","")</f>
        <v/>
      </c>
      <c r="BP20" s="688" t="str">
        <f>IF(AND($S$9=1,Courses!W13&lt;0), "Row "&amp;Courses!$A13&amp;", "&amp;BP$9&amp;", "&amp;BP$10&amp;", "&amp;BP$11&amp;"; ","")</f>
        <v/>
      </c>
      <c r="BQ20" s="686" t="str">
        <f>IF(AND($S$9=1,Courses!X13&lt;0), "Row "&amp;Courses!$A13&amp;", "&amp;BQ$9&amp;", "&amp;BQ$10&amp;", "&amp;BQ$11&amp;"; ","")</f>
        <v/>
      </c>
      <c r="BR20" s="687" t="str">
        <f>IF(AND($S$9=1,Courses!Y13&lt;0), "Row "&amp;Courses!$A13&amp;", "&amp;BR$9&amp;", "&amp;BR$10&amp;", "&amp;BR$11&amp;"; ","")</f>
        <v/>
      </c>
      <c r="BS20" s="687" t="str">
        <f>IF(AND($S$9=1,Courses!Z13&lt;0), "Row "&amp;Courses!$A13&amp;", "&amp;BS$9&amp;", "&amp;BS$10&amp;", "&amp;BS$11&amp;"; ","")</f>
        <v/>
      </c>
      <c r="BT20" s="687" t="str">
        <f>IF(AND($S$9=1,Courses!AA13&lt;0), "Row "&amp;Courses!$A13&amp;", "&amp;BT$9&amp;", "&amp;BT$10&amp;", "&amp;BT$11&amp;"; ","")</f>
        <v/>
      </c>
      <c r="BU20" s="688" t="str">
        <f>IF(AND($S$9=1,Courses!AB13&lt;0), "Row "&amp;Courses!$A13&amp;", "&amp;BU$9&amp;", "&amp;BU$10&amp;", "&amp;BU$11&amp;"; ","")</f>
        <v/>
      </c>
      <c r="BV20" s="10"/>
      <c r="BW20" s="690">
        <v>1</v>
      </c>
      <c r="BX20" s="101">
        <f>IF(AND($T$9=1,Courses!B13="",Courses!F13="",Courses!H13="",Courses!J13="",Courses!K13="",Courses!L13="",Courses!M13="",Courses!N13=0,Courses!P13=0,Courses!R13=0,Courses!S13=0,Courses!U13=0,Courses!W13=0,Courses!X13=0,Courses!Z13=0,Courses!AB13=0),0,1)</f>
        <v>0</v>
      </c>
      <c r="BY20" s="101">
        <f>IF(AND(BX20=0,SUM(BX21:$BX$219)&gt;0),1,0)</f>
        <v>0</v>
      </c>
      <c r="BZ20" s="1329" t="str">
        <f>IF(BY20=1,"Row "&amp;Courses!A13&amp;"; ","")</f>
        <v/>
      </c>
      <c r="CA20" s="50"/>
      <c r="CB20" s="10"/>
      <c r="CC20" s="691" t="str">
        <f>IF(AND($U$9=1,Courses!B13&lt;&gt;"",SUM(Courses!N13:AB13)=0),"Row "&amp;Courses!A13&amp;"; ","")</f>
        <v/>
      </c>
      <c r="CD20" s="50"/>
      <c r="CF20" s="323"/>
      <c r="CG20" s="691" t="str">
        <f>IF(AND($Y$9=1,Courses!B13&lt;&gt;""),IF(SUMPRODUCT(--(Courses!$C$13:$C$214=Courses!C13))&gt;1,"Row "&amp;Courses!A13&amp;"; ",""),"")</f>
        <v/>
      </c>
      <c r="CH20" s="10"/>
      <c r="CI20" s="324"/>
      <c r="CJ20" s="10"/>
      <c r="CK20" s="686" t="str">
        <f>IF(AND($Z$9=1,Courses!E13&lt;&gt;"",Courses!F13&lt;&gt;"",Courses!F13=0,SUM(Courses!H13,Courses!J13)=1),"Row "&amp;Courses!A13&amp;", "&amp;Courses!$F$10&amp;"; ","")</f>
        <v/>
      </c>
      <c r="CL20" s="687" t="str">
        <f>IF(AND($Z$9=1,Courses!G13&lt;&gt;"",Courses!H13&lt;&gt;"",Courses!H13=0,SUM(Courses!J13,Courses!F13)=1),"Row "&amp;Courses!A13&amp;", "&amp;Courses!$H$10&amp;"; ","")</f>
        <v/>
      </c>
      <c r="CM20" s="688" t="str">
        <f>IF(AND($Z$9=1,Courses!I13&lt;&gt;"",Courses!J13&lt;&gt;"",Courses!J13=0, SUM(Courses!H13,Courses!F13)=1),"Row "&amp;Courses!A13&amp;", "&amp;Courses!$J$10&amp;"; ","")</f>
        <v/>
      </c>
      <c r="CN20" s="680"/>
      <c r="CO20" s="681"/>
      <c r="CP20" s="691" t="str">
        <f>IF(AND(Courses!B13&lt;&gt;"",ISNA(VLOOKUP(Courses!C13,CourseInfo,2,FALSE))=FALSE,COUNTIF(Dummy,Courses!C13)&lt;&gt;1),VLOOKUP(Courses!C13,CourseInfo,6,FALSE),"")</f>
        <v/>
      </c>
      <c r="CQ20" s="691" t="str">
        <f>IF(AND(Courses!B13&lt;&gt;"",ISNA(VLOOKUP(Courses!C13,CourseInfo,2,FALSE))=FALSE,COUNTIF(Dummy,Courses!C13)&lt;&gt;1),IF(VLOOKUP(Courses!C13,CourseInfo,7,FALSE)&lt;&gt;"",VLOOKUP(Courses!C13,CourseInfo,7,FALSE),"blank"),"")</f>
        <v/>
      </c>
      <c r="CR20" s="691" t="str">
        <f>IF(AND($AA$9=1,Courses!B13&lt;&gt;"",'Courses Valid'!AC20="",AH20&amp;AI20&amp;AJ20&amp;AK20="",COUNTIF(Dummy,Courses!C13)&lt;&gt;1),IF(OR(Courses!K13&lt;&gt;'Courses Valid'!CP20,Courses!L13&lt;&gt;'Courses Valid'!CQ20),"Row "&amp;Courses!A13&amp;", Level on LARS is "&amp;'Courses Valid'!CP20&amp;", Sub-level on LARS is "&amp;CQ20&amp;"; ",""),"")</f>
        <v/>
      </c>
      <c r="CS20" s="680"/>
    </row>
    <row r="21" spans="3:97" x14ac:dyDescent="0.2">
      <c r="C21" s="670">
        <f t="shared" ref="C21:C84" si="2">IF(AND(G21="",H21="",K21="",L21="",M21="",Q21="",R21="",S21="",U21="",X21="",Y21="",Z21="",AC21="",AE21="",AH21="",AI21="",AJ21="",AK21="",AO21="",AP21="",AQ21="",AR21="",AS21="",AT21="",AU21="",AV21="",AW21="",AX21="",AY21="",AZ21="",BA21="",BB21="",BC21="",BG21="",BH21="",BI21="",BJ21="",BK21="",BL21="",BM21="",BN21="",BO21="",BP21="",BQ21="",BR21="",BS21="",BT21="",BU21="",BZ21="",CC21=""),0,1)</f>
        <v>0</v>
      </c>
      <c r="D21" s="102"/>
      <c r="E21" s="102"/>
      <c r="F21" s="295"/>
      <c r="G21" s="670" t="str">
        <f>IF(SUMPRODUCT(--(CourseAims=Courses!$C14))=1,"",IF(AND($J$9=1,Courses!$C14&lt;&gt;""),"Row "&amp;Courses!A14&amp;" (invalid); ",""))</f>
        <v/>
      </c>
      <c r="H21" s="692" t="str">
        <f>IF(AND($K$9=1,Courses!B14="",OR(Courses!F14&lt;&gt;"",Courses!H14&lt;&gt;"",Courses!J14&lt;&gt;"",Courses!K14&lt;&gt;"",Courses!L14&lt;&gt;"",Courses!M14&lt;&gt;"",Courses!N14&lt;&gt;0,Courses!P14&lt;&gt;0,Courses!R14&lt;&gt;0,Courses!S14&lt;&gt;0,Courses!U14&lt;&gt;0,Courses!W14&lt;&gt;0,Courses!X14&lt;&gt;0,Courses!Z14&lt;&gt;0,Courses!AB14&lt;&gt;0)),"Row "&amp;Courses!A14&amp;" (none); ","")</f>
        <v/>
      </c>
      <c r="I21" s="50"/>
      <c r="J21" s="295"/>
      <c r="K21" s="739" t="str">
        <f>IF(AND($L$9=1,Courses!E14&lt;&gt;"",Courses!F14=""),"Row "&amp;Courses!A14&amp;", "&amp;Courses!$E$10&amp;"; ","")</f>
        <v/>
      </c>
      <c r="L21" s="10" t="str">
        <f>IF(AND($L$9=1,Courses!G14&lt;&gt;"",Courses!H14=""),"Row "&amp;Courses!A14&amp;", "&amp;Courses!$G$10&amp;"; ","")</f>
        <v/>
      </c>
      <c r="M21" s="682" t="str">
        <f>IF(AND($L$9=1,Courses!I14&lt;&gt;"",Courses!J14=""),"Row "&amp;Courses!A14&amp;", "&amp;Courses!$I$10&amp;"; ","")</f>
        <v/>
      </c>
      <c r="N21" s="10"/>
      <c r="O21" s="50"/>
      <c r="P21" s="295"/>
      <c r="Q21" s="1330" t="str">
        <f>IF(AND($M$9=1,Courses!B14&lt;&gt;"",Courses!E14&lt;&gt;"",Courses!G14="",Courses!I14="",Courses!F14&lt;&gt;1),"Row "&amp;Courses!A14&amp;"; ","")</f>
        <v/>
      </c>
      <c r="R21" s="10" t="str">
        <f>IF(AND($M$9=1,Courses!B14&lt;&gt;"",Courses!I14="",Courses!F14&lt;&gt;"",Courses!G14&lt;&gt;"",Courses!H14&lt;&gt;""),IF(OR((Courses!F14+Courses!H14)&lt;&gt;1),"Row "&amp;Courses!A14&amp;"; ",""),"")</f>
        <v/>
      </c>
      <c r="S21" s="682" t="str">
        <f>IF(AND($M$9=1,Courses!B14&lt;&gt;"",Courses!I14&lt;&gt;"",Courses!J14&lt;&gt;"",Courses!H14&lt;&gt;"",Courses!G14&lt;&gt;"",Courses!F14&lt;&gt;""),IF(OR((Courses!F14+Courses!H14+Courses!J14)&lt;&gt;1),"Row "&amp;Courses!A14&amp;"; ",""),"")</f>
        <v/>
      </c>
      <c r="T21" s="10"/>
      <c r="U21" s="692" t="str">
        <f>IF(AND($M$9=1,Courses!E14&lt;&gt;"",Q21="",R21="",S21="",SUM(Courses!F14,Courses!H14,Courses!J14)&lt;&gt;1),"Row "&amp;Courses!A14&amp;"; ","")</f>
        <v/>
      </c>
      <c r="V21" s="50"/>
      <c r="W21" s="10"/>
      <c r="X21" s="739" t="str">
        <f>IF(AND($N$9=1,Courses!B14&lt;&gt;"",Courses!E14&lt;&gt;"",Courses!F14&lt;&gt;""),IF((TRUNC(Courses!F14*100)&lt;&gt;Courses!F14*100),"Row "&amp;Courses!A14&amp;", "&amp;Courses!$F$10&amp;"; ",""),"")</f>
        <v/>
      </c>
      <c r="Y21" s="10" t="str">
        <f>IF(AND($N$9=1,Courses!B14&lt;&gt;"",Courses!G14&lt;&gt;"",Courses!H14&lt;&gt;""),IF((TRUNC(Courses!H14*100)&lt;&gt;Courses!H14*100),"Row "&amp;Courses!A14&amp;", "&amp;Courses!$H$10&amp;"; ",""),"")</f>
        <v/>
      </c>
      <c r="Z21" s="682" t="str">
        <f>IF(AND($N$9=1,Courses!B14&lt;&gt;"",Courses!I14&lt;&gt;"",Courses!J14&lt;&gt;""),IF((TRUNC(Courses!J14*100)&lt;&gt;Courses!J14*100),"Row "&amp;Courses!A14&amp;", "&amp;Courses!$J$10&amp;"; ",""),"")</f>
        <v/>
      </c>
      <c r="AA21" s="10"/>
      <c r="AB21" s="295"/>
      <c r="AC21" s="692" t="str">
        <f>IF(AND($O$9=1,G21="",Courses!B14&lt;&gt;"",Courses!K14&lt;&gt;"UG",Courses!K14&lt;&gt;"PG (UG fee)",Courses!K14&lt;&gt;"PG (Masters' loan)",Courses!K14&lt;&gt;"PG (Other)"),"Row "&amp;Courses!A14&amp;"; ","")</f>
        <v/>
      </c>
      <c r="AD21" s="693"/>
      <c r="AE21" s="692" t="str">
        <f>IF(AND($Q$9=1,G21="",Courses!B14&lt;&gt;"",Courses!M14&lt;&gt;"Standard",Courses!M14&lt;&gt;"Long"),"Row "&amp;Courses!A14&amp;"; ","")</f>
        <v/>
      </c>
      <c r="AF21" s="10"/>
      <c r="AG21" s="295"/>
      <c r="AH21" s="739" t="str">
        <f>IF(AND($P$9=1,G21="",AC21="",AD21="",Courses!B14&lt;&gt;"",Courses!K14="UG",Courses!L14&lt;&gt;$C$9,Courses!L14&lt;&gt;$C$10,Courses!L14&lt;&gt;$C$11),"Row "&amp;Courses!A14&amp;", Sub-level should be either HND, Sub-degree, Foundation Degree or Other UG Degree; ","")</f>
        <v/>
      </c>
      <c r="AI21" s="10" t="str">
        <f>IF(AND($P$9=1,G21="",AC21="",AD21="",Courses!B14&lt;&gt;"",Courses!K14="PG (UG fee)",Courses!L14&lt;&gt;"",Courses!L14&lt;&gt;$C$12,Courses!L14&lt;&gt;$C$15),"Row "&amp;Courses!A14&amp;", Sub-level should be either blank or "&amp;C13&amp;"; ","")</f>
        <v/>
      </c>
      <c r="AJ21" s="10" t="str">
        <f>IF(AND($P$9=1,G21="",AC21="",AD21="",Courses!B14&lt;&gt;"",Courses!K14="PG (Masters' loan)",Courses!L14&lt;&gt;"",Courses!L14&lt;&gt;$C$14,Courses!L14&lt;&gt;$C$15),"Row "&amp;Courses!A14&amp;", Sub-level should be blank; ","")</f>
        <v/>
      </c>
      <c r="AK21" s="682" t="str">
        <f>IF(AND($P$9=1,G21="",AC21="",AD21="",Courses!B14&lt;&gt;"",Courses!K14="PG (Other)",Courses!L14&lt;&gt;"",Courses!L14&lt;&gt;$C$16,Courses!L14&lt;&gt;$C$17),"Row "&amp;Courses!A14&amp;", Sub-level should be blank; ","")</f>
        <v/>
      </c>
      <c r="AL21" s="50"/>
      <c r="AM21" s="295"/>
      <c r="AN21" s="8">
        <v>2</v>
      </c>
      <c r="AO21" s="739" t="str">
        <f>IF(AND($R$9=1,(TRUNC(Courses!N14)&lt;&gt;Courses!N14)), "Row "&amp;Courses!$A14&amp;", "&amp;AO$9&amp;", "&amp;AO$10&amp;", "&amp;AO$11&amp;"; ","")</f>
        <v/>
      </c>
      <c r="AP21" s="10" t="str">
        <f>IF(AND($R$9=1,(TRUNC(Courses!O14)&lt;&gt;Courses!O14)), "Row "&amp;Courses!$A14&amp;", "&amp;AP$9&amp;", "&amp;AP$10&amp;", "&amp;AP$11&amp;"; ","")</f>
        <v/>
      </c>
      <c r="AQ21" s="10" t="str">
        <f>IF(AND($R$9=1,(TRUNC(Courses!P14)&lt;&gt;Courses!P14)), "Row "&amp;Courses!$A14&amp;", "&amp;AQ$9&amp;", "&amp;AQ$10&amp;", "&amp;AQ$11&amp;"; ","")</f>
        <v/>
      </c>
      <c r="AR21" s="10" t="str">
        <f>IF(AND($R$9=1,(TRUNC(Courses!Q14)&lt;&gt;Courses!Q14)), "Row "&amp;Courses!$A14&amp;", "&amp;AR$9&amp;", "&amp;AR$10&amp;", "&amp;AR$11&amp;"; ","")</f>
        <v/>
      </c>
      <c r="AS21" s="682" t="str">
        <f>IF(AND($R$9=1,(TRUNC(Courses!R14)&lt;&gt;Courses!R14)), "Row "&amp;Courses!$A14&amp;", "&amp;AS$9&amp;", "&amp;AS$10&amp;", "&amp;AS$11&amp;"; ","")</f>
        <v/>
      </c>
      <c r="AT21" s="739" t="str">
        <f>IF(AND($R$9=1,(TRUNC(Courses!S14)&lt;&gt;Courses!S14)), "Row "&amp;Courses!$A14&amp;", "&amp;AT$9&amp;", "&amp;AT$10&amp;", "&amp;AT$11&amp;"; ","")</f>
        <v/>
      </c>
      <c r="AU21" s="10" t="str">
        <f>IF(AND($R$9=1,(TRUNC(Courses!T14)&lt;&gt;Courses!T14)), "Row "&amp;Courses!$A14&amp;", "&amp;AU$9&amp;", "&amp;AU$10&amp;", "&amp;AU$11&amp;"; ","")</f>
        <v/>
      </c>
      <c r="AV21" s="10" t="str">
        <f>IF(AND($R$9=1,(TRUNC(Courses!U14)&lt;&gt;Courses!U14)), "Row "&amp;Courses!$A14&amp;", "&amp;AV$9&amp;", "&amp;AV$10&amp;", "&amp;AV$11&amp;"; ","")</f>
        <v/>
      </c>
      <c r="AW21" s="10" t="str">
        <f>IF(AND($R$9=1,(TRUNC(Courses!V14)&lt;&gt;Courses!V14)), "Row "&amp;Courses!$A14&amp;", "&amp;AW$9&amp;", "&amp;AW$10&amp;", "&amp;AW$11&amp;"; ","")</f>
        <v/>
      </c>
      <c r="AX21" s="682" t="str">
        <f>IF(AND($R$9=1,(TRUNC(Courses!W14)&lt;&gt;Courses!W14)), "Row "&amp;Courses!$A14&amp;", "&amp;AX$9&amp;", "&amp;AX$10&amp;", "&amp;AX$11&amp;"; ","")</f>
        <v/>
      </c>
      <c r="AY21" s="739" t="str">
        <f>IF(AND($R$9=1,(TRUNC(Courses!X14)&lt;&gt;Courses!X14)), "Row "&amp;Courses!$A14&amp;", "&amp;AY$9&amp;", "&amp;AY$10&amp;", "&amp;AY$11&amp;"; ","")</f>
        <v/>
      </c>
      <c r="AZ21" s="10" t="str">
        <f>IF(AND($R$9=1,(TRUNC(Courses!Y14)&lt;&gt;Courses!Y14)), "Row "&amp;Courses!$A14&amp;", "&amp;AZ$9&amp;", "&amp;AZ$10&amp;", "&amp;AZ$11&amp;"; ","")</f>
        <v/>
      </c>
      <c r="BA21" s="10" t="str">
        <f>IF(AND($R$9=1,(TRUNC(Courses!Z14)&lt;&gt;Courses!Z14)), "Row "&amp;Courses!$A14&amp;", "&amp;BA$9&amp;", "&amp;BA$10&amp;", "&amp;BA$11&amp;"; ","")</f>
        <v/>
      </c>
      <c r="BB21" s="10" t="str">
        <f>IF(AND($R$9=1,(TRUNC(Courses!AA14)&lt;&gt;Courses!AA14)), "Row "&amp;Courses!$A14&amp;", "&amp;BB$9&amp;", "&amp;BB$10&amp;", "&amp;BB$11&amp;"; ","")</f>
        <v/>
      </c>
      <c r="BC21" s="682" t="str">
        <f>IF(AND($R$9=1,(TRUNC(Courses!AB14)&lt;&gt;Courses!AB14)), "Row "&amp;Courses!$A14&amp;", "&amp;BC$9&amp;", "&amp;BC$10&amp;", "&amp;BC$11&amp;"; ","")</f>
        <v/>
      </c>
      <c r="BD21" s="50"/>
      <c r="BE21" s="295"/>
      <c r="BF21" s="8">
        <v>2</v>
      </c>
      <c r="BG21" s="739" t="str">
        <f>IF(AND($S$9=1,Courses!N14&lt;0), "Row "&amp;Courses!$A14&amp;", "&amp;BG$9&amp;", "&amp;BG$10&amp;", "&amp;BG$11&amp;"; ","")</f>
        <v/>
      </c>
      <c r="BH21" s="10" t="str">
        <f>IF(AND($S$9=1,Courses!O14&lt;0), "Row "&amp;Courses!$A14&amp;", "&amp;BH$9&amp;", "&amp;BH$10&amp;", "&amp;BH$11&amp;"; ","")</f>
        <v/>
      </c>
      <c r="BI21" s="10" t="str">
        <f>IF(AND($S$9=1,Courses!P14&lt;0), "Row "&amp;Courses!$A14&amp;", "&amp;BI$9&amp;", "&amp;BI$10&amp;", "&amp;BI$11&amp;"; ","")</f>
        <v/>
      </c>
      <c r="BJ21" s="10" t="str">
        <f>IF(AND($S$9=1,Courses!Q14&lt;0), "Row "&amp;Courses!$A14&amp;", "&amp;BJ$9&amp;", "&amp;BJ$10&amp;", "&amp;BJ$11&amp;"; ","")</f>
        <v/>
      </c>
      <c r="BK21" s="682" t="str">
        <f>IF(AND($S$9=1,Courses!R14&lt;0), "Row "&amp;Courses!$A14&amp;", "&amp;BK$9&amp;", "&amp;BK$10&amp;", "&amp;BK$11&amp;"; ","")</f>
        <v/>
      </c>
      <c r="BL21" s="739" t="str">
        <f>IF(AND($S$9=1,Courses!S14&lt;0), "Row "&amp;Courses!$A14&amp;", "&amp;BL$9&amp;", "&amp;BL$10&amp;", "&amp;BL$11&amp;"; ","")</f>
        <v/>
      </c>
      <c r="BM21" s="10" t="str">
        <f>IF(AND($S$9=1,Courses!T14&lt;0), "Row "&amp;Courses!$A14&amp;", "&amp;BM$9&amp;", "&amp;BM$10&amp;", "&amp;BM$11&amp;"; ","")</f>
        <v/>
      </c>
      <c r="BN21" s="10" t="str">
        <f>IF(AND($S$9=1,Courses!U14&lt;0), "Row "&amp;Courses!$A14&amp;", "&amp;BN$9&amp;", "&amp;BN$10&amp;", "&amp;BN$11&amp;"; ","")</f>
        <v/>
      </c>
      <c r="BO21" s="10" t="str">
        <f>IF(AND($S$9=1,Courses!V14&lt;0), "Row "&amp;Courses!$A14&amp;", "&amp;BO$9&amp;", "&amp;BO$10&amp;", "&amp;BO$11&amp;"; ","")</f>
        <v/>
      </c>
      <c r="BP21" s="682" t="str">
        <f>IF(AND($S$9=1,Courses!W14&lt;0), "Row "&amp;Courses!$A14&amp;", "&amp;BP$9&amp;", "&amp;BP$10&amp;", "&amp;BP$11&amp;"; ","")</f>
        <v/>
      </c>
      <c r="BQ21" s="739" t="str">
        <f>IF(AND($S$9=1,Courses!X14&lt;0), "Row "&amp;Courses!$A14&amp;", "&amp;BQ$9&amp;", "&amp;BQ$10&amp;", "&amp;BQ$11&amp;"; ","")</f>
        <v/>
      </c>
      <c r="BR21" s="10" t="str">
        <f>IF(AND($S$9=1,Courses!Y14&lt;0), "Row "&amp;Courses!$A14&amp;", "&amp;BR$9&amp;", "&amp;BR$10&amp;", "&amp;BR$11&amp;"; ","")</f>
        <v/>
      </c>
      <c r="BS21" s="10" t="str">
        <f>IF(AND($S$9=1,Courses!Z14&lt;0), "Row "&amp;Courses!$A14&amp;", "&amp;BS$9&amp;", "&amp;BS$10&amp;", "&amp;BS$11&amp;"; ","")</f>
        <v/>
      </c>
      <c r="BT21" s="10" t="str">
        <f>IF(AND($S$9=1,Courses!AA14&lt;0), "Row "&amp;Courses!$A14&amp;", "&amp;BT$9&amp;", "&amp;BT$10&amp;", "&amp;BT$11&amp;"; ","")</f>
        <v/>
      </c>
      <c r="BU21" s="682" t="str">
        <f>IF(AND($S$9=1,Courses!AB14&lt;0), "Row "&amp;Courses!$A14&amp;", "&amp;BU$9&amp;", "&amp;BU$10&amp;", "&amp;BU$11&amp;"; ","")</f>
        <v/>
      </c>
      <c r="BV21" s="10"/>
      <c r="BW21" s="690">
        <v>2</v>
      </c>
      <c r="BX21" s="101">
        <f>IF(AND($T$9=1,Courses!B14="",Courses!F14="",Courses!H14="",Courses!J14="",Courses!K14="",Courses!L14="",Courses!M14="",Courses!N14=0,Courses!P14=0,Courses!R14=0,Courses!S14=0,Courses!U14=0,Courses!W14=0,Courses!X14=0,Courses!Z14=0,Courses!AB14=0),0,1)</f>
        <v>0</v>
      </c>
      <c r="BY21" s="101">
        <f>IF(AND(BX21=0,SUM(BX22:$BX$219)&gt;0),1,0)</f>
        <v>0</v>
      </c>
      <c r="BZ21" s="853" t="str">
        <f>IF(BY21=1,"Row "&amp;Courses!A14&amp;"; ","")</f>
        <v/>
      </c>
      <c r="CA21" s="50"/>
      <c r="CB21" s="10"/>
      <c r="CC21" s="692" t="str">
        <f>IF(AND($U$9=1,Courses!B14&lt;&gt;"",SUM(Courses!N14:AB14)=0),"Row "&amp;Courses!A14&amp;"; ","")</f>
        <v/>
      </c>
      <c r="CD21" s="50"/>
      <c r="CF21" s="323"/>
      <c r="CG21" s="692" t="str">
        <f>IF(AND($Y$9=1,Courses!B14&lt;&gt;""),IF(SUMPRODUCT(--(Courses!$C$13:$C$214=Courses!C14))&gt;1,"Row "&amp;Courses!A14&amp;"; ",""),"")</f>
        <v/>
      </c>
      <c r="CH21" s="10"/>
      <c r="CI21" s="324"/>
      <c r="CJ21" s="10"/>
      <c r="CK21" s="739" t="str">
        <f>IF(AND($Z$9=1,Courses!E14&lt;&gt;"",Courses!F14&lt;&gt;"",Courses!F14=0,SUM(Courses!H14,Courses!J14)=1),"Row "&amp;Courses!A14&amp;", "&amp;Courses!$F$10&amp;"; ","")</f>
        <v/>
      </c>
      <c r="CL21" s="10" t="str">
        <f>IF(AND($Z$9=1,Courses!G14&lt;&gt;"",Courses!H14&lt;&gt;"",Courses!H14=0,SUM(Courses!J14,Courses!F14)=1),"Row "&amp;Courses!A14&amp;", "&amp;Courses!$H$10&amp;"; ","")</f>
        <v/>
      </c>
      <c r="CM21" s="682" t="str">
        <f>IF(AND($Z$9=1,Courses!I14&lt;&gt;"",Courses!J14&lt;&gt;"",Courses!J14=0, SUM(Courses!H14,Courses!F14)=1),"Row "&amp;Courses!A14&amp;", "&amp;Courses!$J$10&amp;"; ","")</f>
        <v/>
      </c>
      <c r="CN21" s="680"/>
      <c r="CO21" s="681"/>
      <c r="CP21" s="692" t="str">
        <f>IF(AND(Courses!B14&lt;&gt;"",ISNA(VLOOKUP(Courses!C14,CourseInfo,2,FALSE))=FALSE,COUNTIF(Dummy,Courses!C14)&lt;&gt;1),VLOOKUP(Courses!C14,CourseInfo,6,FALSE),"")</f>
        <v/>
      </c>
      <c r="CQ21" s="692" t="str">
        <f>IF(AND(Courses!B14&lt;&gt;"",ISNA(VLOOKUP(Courses!C14,CourseInfo,2,FALSE))=FALSE,COUNTIF(Dummy,Courses!C14)&lt;&gt;1),IF(VLOOKUP(Courses!C14,CourseInfo,7,FALSE)&lt;&gt;"",VLOOKUP(Courses!C14,CourseInfo,7,FALSE),"blank"),"")</f>
        <v/>
      </c>
      <c r="CR21" s="692" t="str">
        <f>IF(AND($AA$9=1,Courses!B14&lt;&gt;"",'Courses Valid'!AC21="",AH21&amp;AI21&amp;AJ21&amp;AK21="",COUNTIF(Dummy,Courses!C14)&lt;&gt;1),IF(OR(Courses!K14&lt;&gt;'Courses Valid'!CP21,Courses!L14&lt;&gt;'Courses Valid'!CQ21),"Row "&amp;Courses!A14&amp;", Level on LARS is "&amp;'Courses Valid'!CP21&amp;", Sub-level on LARS is "&amp;CQ21&amp;"; ",""),"")</f>
        <v/>
      </c>
      <c r="CS21" s="680"/>
    </row>
    <row r="22" spans="3:97" x14ac:dyDescent="0.2">
      <c r="C22" s="670">
        <f t="shared" si="2"/>
        <v>0</v>
      </c>
      <c r="D22" s="102"/>
      <c r="E22" s="102"/>
      <c r="F22" s="295"/>
      <c r="G22" s="670" t="str">
        <f>IF(SUMPRODUCT(--(CourseAims=Courses!$C15))=1,"",IF(AND($J$9=1,Courses!$C15&lt;&gt;""),"Row "&amp;Courses!A15&amp;" (invalid); ",""))</f>
        <v/>
      </c>
      <c r="H22" s="692" t="str">
        <f>IF(AND($K$9=1,Courses!B15="",OR(Courses!F15&lt;&gt;"",Courses!H15&lt;&gt;"",Courses!J15&lt;&gt;"",Courses!K15&lt;&gt;"",Courses!L15&lt;&gt;"",Courses!M15&lt;&gt;"",Courses!N15&lt;&gt;0,Courses!P15&lt;&gt;0,Courses!R15&lt;&gt;0,Courses!S15&lt;&gt;0,Courses!U15&lt;&gt;0,Courses!W15&lt;&gt;0,Courses!X15&lt;&gt;0,Courses!Z15&lt;&gt;0,Courses!AB15&lt;&gt;0)),"Row "&amp;Courses!A15&amp;" (none); ","")</f>
        <v/>
      </c>
      <c r="I22" s="50"/>
      <c r="J22" s="295"/>
      <c r="K22" s="739" t="str">
        <f>IF(AND($L$9=1,Courses!E15&lt;&gt;"",Courses!F15=""),"Row "&amp;Courses!A15&amp;", "&amp;Courses!$E$10&amp;"; ","")</f>
        <v/>
      </c>
      <c r="L22" s="10" t="str">
        <f>IF(AND($L$9=1,Courses!G15&lt;&gt;"",Courses!H15=""),"Row "&amp;Courses!A15&amp;", "&amp;Courses!$G$10&amp;"; ","")</f>
        <v/>
      </c>
      <c r="M22" s="682" t="str">
        <f>IF(AND($L$9=1,Courses!I15&lt;&gt;"",Courses!J15=""),"Row "&amp;Courses!A15&amp;", "&amp;Courses!$I$10&amp;"; ","")</f>
        <v/>
      </c>
      <c r="N22" s="10"/>
      <c r="O22" s="50"/>
      <c r="P22" s="295"/>
      <c r="Q22" s="1330" t="str">
        <f>IF(AND($M$9=1,Courses!B15&lt;&gt;"",Courses!E15&lt;&gt;"",Courses!G15="",Courses!I15="",Courses!F15&lt;&gt;1),"Row "&amp;Courses!A15&amp;"; ","")</f>
        <v/>
      </c>
      <c r="R22" s="10" t="str">
        <f>IF(AND($M$9=1,Courses!B15&lt;&gt;"",Courses!I15="",Courses!F15&lt;&gt;"",Courses!G15&lt;&gt;"",Courses!H15&lt;&gt;""),IF(OR((Courses!F15+Courses!H15)&lt;&gt;1),"Row "&amp;Courses!A15&amp;"; ",""),"")</f>
        <v/>
      </c>
      <c r="S22" s="682" t="str">
        <f>IF(AND($M$9=1,Courses!B15&lt;&gt;"",Courses!I15&lt;&gt;"",Courses!J15&lt;&gt;"",Courses!H15&lt;&gt;"",Courses!G15&lt;&gt;"",Courses!F15&lt;&gt;""),IF(OR((Courses!F15+Courses!H15+Courses!J15)&lt;&gt;1),"Row "&amp;Courses!A15&amp;"; ",""),"")</f>
        <v/>
      </c>
      <c r="T22" s="10"/>
      <c r="U22" s="692" t="str">
        <f>IF(AND($M$9=1,Courses!E15&lt;&gt;"",Q22="",R22="",S22="",SUM(Courses!F15,Courses!H15,Courses!J15)&lt;&gt;1),"Row "&amp;Courses!A15&amp;"; ","")</f>
        <v/>
      </c>
      <c r="V22" s="50"/>
      <c r="W22" s="10"/>
      <c r="X22" s="739" t="str">
        <f>IF(AND($N$9=1,Courses!B15&lt;&gt;"",Courses!E15&lt;&gt;"",Courses!F15&lt;&gt;""),IF((TRUNC(Courses!F15*100)&lt;&gt;Courses!F15*100),"Row "&amp;Courses!A15&amp;", "&amp;Courses!$F$10&amp;"; ",""),"")</f>
        <v/>
      </c>
      <c r="Y22" s="10" t="str">
        <f>IF(AND($N$9=1,Courses!B15&lt;&gt;"",Courses!G15&lt;&gt;"",Courses!H15&lt;&gt;""),IF((TRUNC(Courses!H15*100)&lt;&gt;Courses!H15*100),"Row "&amp;Courses!A15&amp;", "&amp;Courses!$H$10&amp;"; ",""),"")</f>
        <v/>
      </c>
      <c r="Z22" s="682" t="str">
        <f>IF(AND($N$9=1,Courses!B15&lt;&gt;"",Courses!I15&lt;&gt;"",Courses!J15&lt;&gt;""),IF((TRUNC(Courses!J15*100)&lt;&gt;Courses!J15*100),"Row "&amp;Courses!A15&amp;", "&amp;Courses!$J$10&amp;"; ",""),"")</f>
        <v/>
      </c>
      <c r="AA22" s="10"/>
      <c r="AB22" s="295"/>
      <c r="AC22" s="692" t="str">
        <f>IF(AND($O$9=1,G22="",Courses!B15&lt;&gt;"",Courses!K15&lt;&gt;"UG",Courses!K15&lt;&gt;"PG (UG fee)",Courses!K15&lt;&gt;"PG (Masters' loan)",Courses!K15&lt;&gt;"PG (Other)"),"Row "&amp;Courses!A15&amp;"; ","")</f>
        <v/>
      </c>
      <c r="AD22" s="693"/>
      <c r="AE22" s="692" t="str">
        <f>IF(AND($Q$9=1,G22="",Courses!B15&lt;&gt;"",Courses!M15&lt;&gt;"Standard",Courses!M15&lt;&gt;"Long"),"Row "&amp;Courses!A15&amp;"; ","")</f>
        <v/>
      </c>
      <c r="AF22" s="10"/>
      <c r="AG22" s="295"/>
      <c r="AH22" s="739" t="str">
        <f>IF(AND($P$9=1,G22="",AC22="",AD22="",Courses!B15&lt;&gt;"",Courses!K15="UG",Courses!L15&lt;&gt;$C$9,Courses!L15&lt;&gt;$C$10,Courses!L15&lt;&gt;$C$11),"Row "&amp;Courses!A15&amp;", Sub-level should be either HND, Sub-degree, Foundation Degree or Other UG Degree; ","")</f>
        <v/>
      </c>
      <c r="AI22" s="10" t="str">
        <f>IF(AND($P$9=1,G22="",AC22="",AD22="",Courses!B15&lt;&gt;"",Courses!K15="PG (UG fee)",Courses!L15&lt;&gt;"",Courses!L15&lt;&gt;$C$12,Courses!L15&lt;&gt;$C$15),"Row "&amp;Courses!A15&amp;", Sub-level should be either blank or "&amp;C14&amp;"; ","")</f>
        <v/>
      </c>
      <c r="AJ22" s="10" t="str">
        <f>IF(AND($P$9=1,G22="",AC22="",AD22="",Courses!B15&lt;&gt;"",Courses!K15="PG (Masters' loan)",Courses!L15&lt;&gt;"",Courses!L15&lt;&gt;$C$14,Courses!L15&lt;&gt;$C$15),"Row "&amp;Courses!A15&amp;", Sub-level should be blank; ","")</f>
        <v/>
      </c>
      <c r="AK22" s="682" t="str">
        <f>IF(AND($P$9=1,G22="",AC22="",AD22="",Courses!B15&lt;&gt;"",Courses!K15="PG (Other)",Courses!L15&lt;&gt;"",Courses!L15&lt;&gt;$C$16,Courses!L15&lt;&gt;$C$17),"Row "&amp;Courses!A15&amp;", Sub-level should be blank; ","")</f>
        <v/>
      </c>
      <c r="AL22" s="50"/>
      <c r="AM22" s="295"/>
      <c r="AN22" s="8">
        <v>3</v>
      </c>
      <c r="AO22" s="739" t="str">
        <f>IF(AND($R$9=1,(TRUNC(Courses!N15)&lt;&gt;Courses!N15)), "Row "&amp;Courses!$A15&amp;", "&amp;AO$9&amp;", "&amp;AO$10&amp;", "&amp;AO$11&amp;"; ","")</f>
        <v/>
      </c>
      <c r="AP22" s="10" t="str">
        <f>IF(AND($R$9=1,(TRUNC(Courses!O15)&lt;&gt;Courses!O15)), "Row "&amp;Courses!$A15&amp;", "&amp;AP$9&amp;", "&amp;AP$10&amp;", "&amp;AP$11&amp;"; ","")</f>
        <v/>
      </c>
      <c r="AQ22" s="10" t="str">
        <f>IF(AND($R$9=1,(TRUNC(Courses!P15)&lt;&gt;Courses!P15)), "Row "&amp;Courses!$A15&amp;", "&amp;AQ$9&amp;", "&amp;AQ$10&amp;", "&amp;AQ$11&amp;"; ","")</f>
        <v/>
      </c>
      <c r="AR22" s="10" t="str">
        <f>IF(AND($R$9=1,(TRUNC(Courses!Q15)&lt;&gt;Courses!Q15)), "Row "&amp;Courses!$A15&amp;", "&amp;AR$9&amp;", "&amp;AR$10&amp;", "&amp;AR$11&amp;"; ","")</f>
        <v/>
      </c>
      <c r="AS22" s="682" t="str">
        <f>IF(AND($R$9=1,(TRUNC(Courses!R15)&lt;&gt;Courses!R15)), "Row "&amp;Courses!$A15&amp;", "&amp;AS$9&amp;", "&amp;AS$10&amp;", "&amp;AS$11&amp;"; ","")</f>
        <v/>
      </c>
      <c r="AT22" s="739" t="str">
        <f>IF(AND($R$9=1,(TRUNC(Courses!S15)&lt;&gt;Courses!S15)), "Row "&amp;Courses!$A15&amp;", "&amp;AT$9&amp;", "&amp;AT$10&amp;", "&amp;AT$11&amp;"; ","")</f>
        <v/>
      </c>
      <c r="AU22" s="10" t="str">
        <f>IF(AND($R$9=1,(TRUNC(Courses!T15)&lt;&gt;Courses!T15)), "Row "&amp;Courses!$A15&amp;", "&amp;AU$9&amp;", "&amp;AU$10&amp;", "&amp;AU$11&amp;"; ","")</f>
        <v/>
      </c>
      <c r="AV22" s="10" t="str">
        <f>IF(AND($R$9=1,(TRUNC(Courses!U15)&lt;&gt;Courses!U15)), "Row "&amp;Courses!$A15&amp;", "&amp;AV$9&amp;", "&amp;AV$10&amp;", "&amp;AV$11&amp;"; ","")</f>
        <v/>
      </c>
      <c r="AW22" s="10" t="str">
        <f>IF(AND($R$9=1,(TRUNC(Courses!V15)&lt;&gt;Courses!V15)), "Row "&amp;Courses!$A15&amp;", "&amp;AW$9&amp;", "&amp;AW$10&amp;", "&amp;AW$11&amp;"; ","")</f>
        <v/>
      </c>
      <c r="AX22" s="682" t="str">
        <f>IF(AND($R$9=1,(TRUNC(Courses!W15)&lt;&gt;Courses!W15)), "Row "&amp;Courses!$A15&amp;", "&amp;AX$9&amp;", "&amp;AX$10&amp;", "&amp;AX$11&amp;"; ","")</f>
        <v/>
      </c>
      <c r="AY22" s="739" t="str">
        <f>IF(AND($R$9=1,(TRUNC(Courses!X15)&lt;&gt;Courses!X15)), "Row "&amp;Courses!$A15&amp;", "&amp;AY$9&amp;", "&amp;AY$10&amp;", "&amp;AY$11&amp;"; ","")</f>
        <v/>
      </c>
      <c r="AZ22" s="10" t="str">
        <f>IF(AND($R$9=1,(TRUNC(Courses!Y15)&lt;&gt;Courses!Y15)), "Row "&amp;Courses!$A15&amp;", "&amp;AZ$9&amp;", "&amp;AZ$10&amp;", "&amp;AZ$11&amp;"; ","")</f>
        <v/>
      </c>
      <c r="BA22" s="10" t="str">
        <f>IF(AND($R$9=1,(TRUNC(Courses!Z15)&lt;&gt;Courses!Z15)), "Row "&amp;Courses!$A15&amp;", "&amp;BA$9&amp;", "&amp;BA$10&amp;", "&amp;BA$11&amp;"; ","")</f>
        <v/>
      </c>
      <c r="BB22" s="10" t="str">
        <f>IF(AND($R$9=1,(TRUNC(Courses!AA15)&lt;&gt;Courses!AA15)), "Row "&amp;Courses!$A15&amp;", "&amp;BB$9&amp;", "&amp;BB$10&amp;", "&amp;BB$11&amp;"; ","")</f>
        <v/>
      </c>
      <c r="BC22" s="682" t="str">
        <f>IF(AND($R$9=1,(TRUNC(Courses!AB15)&lt;&gt;Courses!AB15)), "Row "&amp;Courses!$A15&amp;", "&amp;BC$9&amp;", "&amp;BC$10&amp;", "&amp;BC$11&amp;"; ","")</f>
        <v/>
      </c>
      <c r="BD22" s="50"/>
      <c r="BE22" s="295"/>
      <c r="BF22" s="8">
        <v>3</v>
      </c>
      <c r="BG22" s="739" t="str">
        <f>IF(AND($S$9=1,Courses!N15&lt;0), "Row "&amp;Courses!$A15&amp;", "&amp;BG$9&amp;", "&amp;BG$10&amp;", "&amp;BG$11&amp;"; ","")</f>
        <v/>
      </c>
      <c r="BH22" s="10" t="str">
        <f>IF(AND($S$9=1,Courses!O15&lt;0), "Row "&amp;Courses!$A15&amp;", "&amp;BH$9&amp;", "&amp;BH$10&amp;", "&amp;BH$11&amp;"; ","")</f>
        <v/>
      </c>
      <c r="BI22" s="10" t="str">
        <f>IF(AND($S$9=1,Courses!P15&lt;0), "Row "&amp;Courses!$A15&amp;", "&amp;BI$9&amp;", "&amp;BI$10&amp;", "&amp;BI$11&amp;"; ","")</f>
        <v/>
      </c>
      <c r="BJ22" s="10" t="str">
        <f>IF(AND($S$9=1,Courses!Q15&lt;0), "Row "&amp;Courses!$A15&amp;", "&amp;BJ$9&amp;", "&amp;BJ$10&amp;", "&amp;BJ$11&amp;"; ","")</f>
        <v/>
      </c>
      <c r="BK22" s="682" t="str">
        <f>IF(AND($S$9=1,Courses!R15&lt;0), "Row "&amp;Courses!$A15&amp;", "&amp;BK$9&amp;", "&amp;BK$10&amp;", "&amp;BK$11&amp;"; ","")</f>
        <v/>
      </c>
      <c r="BL22" s="739" t="str">
        <f>IF(AND($S$9=1,Courses!S15&lt;0), "Row "&amp;Courses!$A15&amp;", "&amp;BL$9&amp;", "&amp;BL$10&amp;", "&amp;BL$11&amp;"; ","")</f>
        <v/>
      </c>
      <c r="BM22" s="10" t="str">
        <f>IF(AND($S$9=1,Courses!T15&lt;0), "Row "&amp;Courses!$A15&amp;", "&amp;BM$9&amp;", "&amp;BM$10&amp;", "&amp;BM$11&amp;"; ","")</f>
        <v/>
      </c>
      <c r="BN22" s="10" t="str">
        <f>IF(AND($S$9=1,Courses!U15&lt;0), "Row "&amp;Courses!$A15&amp;", "&amp;BN$9&amp;", "&amp;BN$10&amp;", "&amp;BN$11&amp;"; ","")</f>
        <v/>
      </c>
      <c r="BO22" s="10" t="str">
        <f>IF(AND($S$9=1,Courses!V15&lt;0), "Row "&amp;Courses!$A15&amp;", "&amp;BO$9&amp;", "&amp;BO$10&amp;", "&amp;BO$11&amp;"; ","")</f>
        <v/>
      </c>
      <c r="BP22" s="682" t="str">
        <f>IF(AND($S$9=1,Courses!W15&lt;0), "Row "&amp;Courses!$A15&amp;", "&amp;BP$9&amp;", "&amp;BP$10&amp;", "&amp;BP$11&amp;"; ","")</f>
        <v/>
      </c>
      <c r="BQ22" s="739" t="str">
        <f>IF(AND($S$9=1,Courses!X15&lt;0), "Row "&amp;Courses!$A15&amp;", "&amp;BQ$9&amp;", "&amp;BQ$10&amp;", "&amp;BQ$11&amp;"; ","")</f>
        <v/>
      </c>
      <c r="BR22" s="10" t="str">
        <f>IF(AND($S$9=1,Courses!Y15&lt;0), "Row "&amp;Courses!$A15&amp;", "&amp;BR$9&amp;", "&amp;BR$10&amp;", "&amp;BR$11&amp;"; ","")</f>
        <v/>
      </c>
      <c r="BS22" s="10" t="str">
        <f>IF(AND($S$9=1,Courses!Z15&lt;0), "Row "&amp;Courses!$A15&amp;", "&amp;BS$9&amp;", "&amp;BS$10&amp;", "&amp;BS$11&amp;"; ","")</f>
        <v/>
      </c>
      <c r="BT22" s="10" t="str">
        <f>IF(AND($S$9=1,Courses!AA15&lt;0), "Row "&amp;Courses!$A15&amp;", "&amp;BT$9&amp;", "&amp;BT$10&amp;", "&amp;BT$11&amp;"; ","")</f>
        <v/>
      </c>
      <c r="BU22" s="682" t="str">
        <f>IF(AND($S$9=1,Courses!AB15&lt;0), "Row "&amp;Courses!$A15&amp;", "&amp;BU$9&amp;", "&amp;BU$10&amp;", "&amp;BU$11&amp;"; ","")</f>
        <v/>
      </c>
      <c r="BV22" s="10"/>
      <c r="BW22" s="690">
        <v>3</v>
      </c>
      <c r="BX22" s="101">
        <f>IF(AND($T$9=1,Courses!B15="",Courses!F15="",Courses!H15="",Courses!J15="",Courses!K15="",Courses!L15="",Courses!M15="",Courses!N15=0,Courses!P15=0,Courses!R15=0,Courses!S15=0,Courses!U15=0,Courses!W15=0,Courses!X15=0,Courses!Z15=0,Courses!AB15=0),0,1)</f>
        <v>0</v>
      </c>
      <c r="BY22" s="101">
        <f>IF(AND(BX22=0,SUM(BX23:$BX$219)&gt;0),1,0)</f>
        <v>0</v>
      </c>
      <c r="BZ22" s="853" t="str">
        <f>IF(BY22=1,"Row "&amp;Courses!A15&amp;"; ","")</f>
        <v/>
      </c>
      <c r="CA22" s="50"/>
      <c r="CB22" s="10"/>
      <c r="CC22" s="692" t="str">
        <f>IF(AND($U$9=1,Courses!B15&lt;&gt;"",SUM(Courses!N15:AB15)=0),"Row "&amp;Courses!A15&amp;"; ","")</f>
        <v/>
      </c>
      <c r="CD22" s="50"/>
      <c r="CF22" s="323"/>
      <c r="CG22" s="692" t="str">
        <f>IF(AND($Y$9=1,Courses!B15&lt;&gt;""),IF(SUMPRODUCT(--(Courses!$C$13:$C$214=Courses!C15))&gt;1,"Row "&amp;Courses!A15&amp;"; ",""),"")</f>
        <v/>
      </c>
      <c r="CH22" s="10"/>
      <c r="CI22" s="324"/>
      <c r="CJ22" s="10"/>
      <c r="CK22" s="739" t="str">
        <f>IF(AND($Z$9=1,Courses!E15&lt;&gt;"",Courses!F15&lt;&gt;"",Courses!F15=0,SUM(Courses!H15,Courses!J15)=1),"Row "&amp;Courses!A15&amp;", "&amp;Courses!$F$10&amp;"; ","")</f>
        <v/>
      </c>
      <c r="CL22" s="10" t="str">
        <f>IF(AND($Z$9=1,Courses!G15&lt;&gt;"",Courses!H15&lt;&gt;"",Courses!H15=0,SUM(Courses!J15,Courses!F15)=1),"Row "&amp;Courses!A15&amp;", "&amp;Courses!$H$10&amp;"; ","")</f>
        <v/>
      </c>
      <c r="CM22" s="682" t="str">
        <f>IF(AND($Z$9=1,Courses!I15&lt;&gt;"",Courses!J15&lt;&gt;"",Courses!J15=0, SUM(Courses!H15,Courses!F15)=1),"Row "&amp;Courses!A15&amp;", "&amp;Courses!$J$10&amp;"; ","")</f>
        <v/>
      </c>
      <c r="CN22" s="680"/>
      <c r="CO22" s="681"/>
      <c r="CP22" s="692" t="str">
        <f>IF(AND(Courses!B15&lt;&gt;"",ISNA(VLOOKUP(Courses!C15,CourseInfo,2,FALSE))=FALSE,COUNTIF(Dummy,Courses!C15)&lt;&gt;1),VLOOKUP(Courses!C15,CourseInfo,6,FALSE),"")</f>
        <v/>
      </c>
      <c r="CQ22" s="692" t="str">
        <f>IF(AND(Courses!B15&lt;&gt;"",ISNA(VLOOKUP(Courses!C15,CourseInfo,2,FALSE))=FALSE,COUNTIF(Dummy,Courses!C15)&lt;&gt;1),IF(VLOOKUP(Courses!C15,CourseInfo,7,FALSE)&lt;&gt;"",VLOOKUP(Courses!C15,CourseInfo,7,FALSE),"blank"),"")</f>
        <v/>
      </c>
      <c r="CR22" s="692" t="str">
        <f>IF(AND($AA$9=1,Courses!B15&lt;&gt;"",'Courses Valid'!AC22="",AH22&amp;AI22&amp;AJ22&amp;AK22="",COUNTIF(Dummy,Courses!C15)&lt;&gt;1),IF(OR(Courses!K15&lt;&gt;'Courses Valid'!CP22,Courses!L15&lt;&gt;'Courses Valid'!CQ22),"Row "&amp;Courses!A15&amp;", Level on LARS is "&amp;'Courses Valid'!CP22&amp;", Sub-level on LARS is "&amp;CQ22&amp;"; ",""),"")</f>
        <v/>
      </c>
      <c r="CS22" s="680"/>
    </row>
    <row r="23" spans="3:97" x14ac:dyDescent="0.2">
      <c r="C23" s="670">
        <f t="shared" si="2"/>
        <v>0</v>
      </c>
      <c r="D23" s="102"/>
      <c r="E23" s="102"/>
      <c r="F23" s="295"/>
      <c r="G23" s="670" t="str">
        <f>IF(SUMPRODUCT(--(CourseAims=Courses!$C18))=1,"",IF(AND($J$9=1,Courses!$C18&lt;&gt;""),"Row "&amp;Courses!A18&amp;" (invalid); ",""))</f>
        <v/>
      </c>
      <c r="H23" s="692" t="str">
        <f>IF(AND($K$9=1,Courses!B18="",OR(Courses!F18&lt;&gt;"",Courses!H18&lt;&gt;"",Courses!J18&lt;&gt;"",Courses!K18&lt;&gt;"",Courses!L18&lt;&gt;"",Courses!M18&lt;&gt;"",Courses!N18&lt;&gt;0,Courses!P18&lt;&gt;0,Courses!R18&lt;&gt;0,Courses!S18&lt;&gt;0,Courses!U18&lt;&gt;0,Courses!W18&lt;&gt;0,Courses!X18&lt;&gt;0,Courses!Z18&lt;&gt;0,Courses!AB18&lt;&gt;0)),"Row "&amp;Courses!A18&amp;" (none); ","")</f>
        <v/>
      </c>
      <c r="I23" s="50"/>
      <c r="J23" s="295"/>
      <c r="K23" s="739" t="str">
        <f>IF(AND($L$9=1,Courses!E18&lt;&gt;"",Courses!F18=""),"Row "&amp;Courses!A18&amp;", "&amp;Courses!$E$10&amp;"; ","")</f>
        <v/>
      </c>
      <c r="L23" s="10" t="str">
        <f>IF(AND($L$9=1,Courses!G18&lt;&gt;"",Courses!H18=""),"Row "&amp;Courses!A18&amp;", "&amp;Courses!$G$10&amp;"; ","")</f>
        <v/>
      </c>
      <c r="M23" s="682" t="str">
        <f>IF(AND($L$9=1,Courses!I18&lt;&gt;"",Courses!J18=""),"Row "&amp;Courses!A18&amp;", "&amp;Courses!$I$10&amp;"; ","")</f>
        <v/>
      </c>
      <c r="N23" s="10"/>
      <c r="O23" s="50"/>
      <c r="P23" s="295"/>
      <c r="Q23" s="1330" t="str">
        <f>IF(AND($M$9=1,Courses!B18&lt;&gt;"",Courses!E18&lt;&gt;"",Courses!G18="",Courses!I18="",Courses!F18&lt;&gt;1),"Row "&amp;Courses!A18&amp;"; ","")</f>
        <v/>
      </c>
      <c r="R23" s="10" t="str">
        <f>IF(AND($M$9=1,Courses!B18&lt;&gt;"",Courses!I18="",Courses!F18&lt;&gt;"",Courses!G18&lt;&gt;"",Courses!H18&lt;&gt;""),IF(OR((Courses!F18+Courses!H18)&lt;&gt;1),"Row "&amp;Courses!A18&amp;"; ",""),"")</f>
        <v/>
      </c>
      <c r="S23" s="682" t="str">
        <f>IF(AND($M$9=1,Courses!B18&lt;&gt;"",Courses!I18&lt;&gt;"",Courses!J18&lt;&gt;"",Courses!H18&lt;&gt;"",Courses!G18&lt;&gt;"",Courses!F18&lt;&gt;""),IF(OR((Courses!F18+Courses!H18+Courses!J18)&lt;&gt;1),"Row "&amp;Courses!A18&amp;"; ",""),"")</f>
        <v/>
      </c>
      <c r="T23" s="10"/>
      <c r="U23" s="692" t="str">
        <f>IF(AND($M$9=1,Courses!E18&lt;&gt;"",Q23="",R23="",S23="",SUM(Courses!F18,Courses!H18,Courses!J18)&lt;&gt;1),"Row "&amp;Courses!A18&amp;"; ","")</f>
        <v/>
      </c>
      <c r="V23" s="50"/>
      <c r="W23" s="10"/>
      <c r="X23" s="739" t="str">
        <f>IF(AND($N$9=1,Courses!B18&lt;&gt;"",Courses!E18&lt;&gt;"",Courses!F18&lt;&gt;""),IF((TRUNC(Courses!F18*100)&lt;&gt;Courses!F18*100),"Row "&amp;Courses!A18&amp;", "&amp;Courses!$F$10&amp;"; ",""),"")</f>
        <v/>
      </c>
      <c r="Y23" s="10" t="str">
        <f>IF(AND($N$9=1,Courses!B18&lt;&gt;"",Courses!G18&lt;&gt;"",Courses!H18&lt;&gt;""),IF((TRUNC(Courses!H18*100)&lt;&gt;Courses!H18*100),"Row "&amp;Courses!A18&amp;", "&amp;Courses!$H$10&amp;"; ",""),"")</f>
        <v/>
      </c>
      <c r="Z23" s="682" t="str">
        <f>IF(AND($N$9=1,Courses!B18&lt;&gt;"",Courses!I18&lt;&gt;"",Courses!J18&lt;&gt;""),IF((TRUNC(Courses!J18*100)&lt;&gt;Courses!J18*100),"Row "&amp;Courses!A18&amp;", "&amp;Courses!$J$10&amp;"; ",""),"")</f>
        <v/>
      </c>
      <c r="AA23" s="10"/>
      <c r="AB23" s="295"/>
      <c r="AC23" s="692" t="str">
        <f>IF(AND($O$9=1,G23="",Courses!B18&lt;&gt;"",Courses!K18&lt;&gt;"UG",Courses!K18&lt;&gt;"PG (UG fee)",Courses!K18&lt;&gt;"PG (Masters' loan)",Courses!K18&lt;&gt;"PG (Other)"),"Row "&amp;Courses!A18&amp;"; ","")</f>
        <v/>
      </c>
      <c r="AD23" s="693"/>
      <c r="AE23" s="692" t="str">
        <f>IF(AND($Q$9=1,G23="",Courses!B18&lt;&gt;"",Courses!M18&lt;&gt;"Standard",Courses!M18&lt;&gt;"Long"),"Row "&amp;Courses!A18&amp;"; ","")</f>
        <v/>
      </c>
      <c r="AF23" s="10"/>
      <c r="AG23" s="295"/>
      <c r="AH23" s="739" t="str">
        <f>IF(AND($P$9=1,G23="",AC23="",AD23="",Courses!B18&lt;&gt;"",Courses!K18="UG",Courses!L18&lt;&gt;$C$9,Courses!L18&lt;&gt;$C$10,Courses!L18&lt;&gt;$C$11),"Row "&amp;Courses!A18&amp;", Sub-level should be either HND, Sub-degree, Foundation Degree or Other UG Degree; ","")</f>
        <v/>
      </c>
      <c r="AI23" s="10" t="str">
        <f>IF(AND($P$9=1,G23="",AC23="",AD23="",Courses!B18&lt;&gt;"",Courses!K18="PG (UG fee)",Courses!L18&lt;&gt;"",Courses!L18&lt;&gt;$C$12,Courses!L18&lt;&gt;$C$15),"Row "&amp;Courses!A18&amp;", Sub-level should be either blank or "&amp;C15&amp;"; ","")</f>
        <v/>
      </c>
      <c r="AJ23" s="10" t="str">
        <f>IF(AND($P$9=1,G23="",AC23="",AD23="",Courses!B18&lt;&gt;"",Courses!K18="PG (Masters' loan)",Courses!L18&lt;&gt;"",Courses!L18&lt;&gt;$C$14,Courses!L18&lt;&gt;$C$15),"Row "&amp;Courses!A18&amp;", Sub-level should be blank; ","")</f>
        <v/>
      </c>
      <c r="AK23" s="682" t="str">
        <f>IF(AND($P$9=1,G23="",AC23="",AD23="",Courses!B18&lt;&gt;"",Courses!K18="PG (Other)",Courses!L18&lt;&gt;"",Courses!L18&lt;&gt;$C$16,Courses!L18&lt;&gt;$C$17),"Row "&amp;Courses!A18&amp;", Sub-level should be blank; ","")</f>
        <v/>
      </c>
      <c r="AL23" s="50"/>
      <c r="AM23" s="295"/>
      <c r="AN23" s="8">
        <v>4</v>
      </c>
      <c r="AO23" s="739" t="str">
        <f>IF(AND($R$9=1,(TRUNC(Courses!N18)&lt;&gt;Courses!N18)), "Row "&amp;Courses!$A18&amp;", "&amp;AO$9&amp;", "&amp;AO$10&amp;", "&amp;AO$11&amp;"; ","")</f>
        <v/>
      </c>
      <c r="AP23" s="10" t="str">
        <f>IF(AND($R$9=1,(TRUNC(Courses!O18)&lt;&gt;Courses!O18)), "Row "&amp;Courses!$A18&amp;", "&amp;AP$9&amp;", "&amp;AP$10&amp;", "&amp;AP$11&amp;"; ","")</f>
        <v/>
      </c>
      <c r="AQ23" s="10" t="str">
        <f>IF(AND($R$9=1,(TRUNC(Courses!P18)&lt;&gt;Courses!P18)), "Row "&amp;Courses!$A18&amp;", "&amp;AQ$9&amp;", "&amp;AQ$10&amp;", "&amp;AQ$11&amp;"; ","")</f>
        <v/>
      </c>
      <c r="AR23" s="10" t="str">
        <f>IF(AND($R$9=1,(TRUNC(Courses!Q18)&lt;&gt;Courses!Q18)), "Row "&amp;Courses!$A18&amp;", "&amp;AR$9&amp;", "&amp;AR$10&amp;", "&amp;AR$11&amp;"; ","")</f>
        <v/>
      </c>
      <c r="AS23" s="682" t="str">
        <f>IF(AND($R$9=1,(TRUNC(Courses!R18)&lt;&gt;Courses!R18)), "Row "&amp;Courses!$A18&amp;", "&amp;AS$9&amp;", "&amp;AS$10&amp;", "&amp;AS$11&amp;"; ","")</f>
        <v/>
      </c>
      <c r="AT23" s="739" t="str">
        <f>IF(AND($R$9=1,(TRUNC(Courses!S18)&lt;&gt;Courses!S18)), "Row "&amp;Courses!$A18&amp;", "&amp;AT$9&amp;", "&amp;AT$10&amp;", "&amp;AT$11&amp;"; ","")</f>
        <v/>
      </c>
      <c r="AU23" s="10" t="str">
        <f>IF(AND($R$9=1,(TRUNC(Courses!T18)&lt;&gt;Courses!T18)), "Row "&amp;Courses!$A18&amp;", "&amp;AU$9&amp;", "&amp;AU$10&amp;", "&amp;AU$11&amp;"; ","")</f>
        <v/>
      </c>
      <c r="AV23" s="10" t="str">
        <f>IF(AND($R$9=1,(TRUNC(Courses!U18)&lt;&gt;Courses!U18)), "Row "&amp;Courses!$A18&amp;", "&amp;AV$9&amp;", "&amp;AV$10&amp;", "&amp;AV$11&amp;"; ","")</f>
        <v/>
      </c>
      <c r="AW23" s="10" t="str">
        <f>IF(AND($R$9=1,(TRUNC(Courses!V18)&lt;&gt;Courses!V18)), "Row "&amp;Courses!$A18&amp;", "&amp;AW$9&amp;", "&amp;AW$10&amp;", "&amp;AW$11&amp;"; ","")</f>
        <v/>
      </c>
      <c r="AX23" s="682" t="str">
        <f>IF(AND($R$9=1,(TRUNC(Courses!W18)&lt;&gt;Courses!W18)), "Row "&amp;Courses!$A18&amp;", "&amp;AX$9&amp;", "&amp;AX$10&amp;", "&amp;AX$11&amp;"; ","")</f>
        <v/>
      </c>
      <c r="AY23" s="739" t="str">
        <f>IF(AND($R$9=1,(TRUNC(Courses!X18)&lt;&gt;Courses!X18)), "Row "&amp;Courses!$A18&amp;", "&amp;AY$9&amp;", "&amp;AY$10&amp;", "&amp;AY$11&amp;"; ","")</f>
        <v/>
      </c>
      <c r="AZ23" s="10" t="str">
        <f>IF(AND($R$9=1,(TRUNC(Courses!Y18)&lt;&gt;Courses!Y18)), "Row "&amp;Courses!$A18&amp;", "&amp;AZ$9&amp;", "&amp;AZ$10&amp;", "&amp;AZ$11&amp;"; ","")</f>
        <v/>
      </c>
      <c r="BA23" s="10" t="str">
        <f>IF(AND($R$9=1,(TRUNC(Courses!Z18)&lt;&gt;Courses!Z18)), "Row "&amp;Courses!$A18&amp;", "&amp;BA$9&amp;", "&amp;BA$10&amp;", "&amp;BA$11&amp;"; ","")</f>
        <v/>
      </c>
      <c r="BB23" s="10" t="str">
        <f>IF(AND($R$9=1,(TRUNC(Courses!AA18)&lt;&gt;Courses!AA18)), "Row "&amp;Courses!$A18&amp;", "&amp;BB$9&amp;", "&amp;BB$10&amp;", "&amp;BB$11&amp;"; ","")</f>
        <v/>
      </c>
      <c r="BC23" s="682" t="str">
        <f>IF(AND($R$9=1,(TRUNC(Courses!AB18)&lt;&gt;Courses!AB18)), "Row "&amp;Courses!$A18&amp;", "&amp;BC$9&amp;", "&amp;BC$10&amp;", "&amp;BC$11&amp;"; ","")</f>
        <v/>
      </c>
      <c r="BD23" s="50"/>
      <c r="BE23" s="295"/>
      <c r="BF23" s="8">
        <v>4</v>
      </c>
      <c r="BG23" s="739" t="str">
        <f>IF(AND($S$9=1,Courses!N18&lt;0), "Row "&amp;Courses!$A18&amp;", "&amp;BG$9&amp;", "&amp;BG$10&amp;", "&amp;BG$11&amp;"; ","")</f>
        <v/>
      </c>
      <c r="BH23" s="10" t="str">
        <f>IF(AND($S$9=1,Courses!O18&lt;0), "Row "&amp;Courses!$A18&amp;", "&amp;BH$9&amp;", "&amp;BH$10&amp;", "&amp;BH$11&amp;"; ","")</f>
        <v/>
      </c>
      <c r="BI23" s="10" t="str">
        <f>IF(AND($S$9=1,Courses!P18&lt;0), "Row "&amp;Courses!$A18&amp;", "&amp;BI$9&amp;", "&amp;BI$10&amp;", "&amp;BI$11&amp;"; ","")</f>
        <v/>
      </c>
      <c r="BJ23" s="10" t="str">
        <f>IF(AND($S$9=1,Courses!Q18&lt;0), "Row "&amp;Courses!$A18&amp;", "&amp;BJ$9&amp;", "&amp;BJ$10&amp;", "&amp;BJ$11&amp;"; ","")</f>
        <v/>
      </c>
      <c r="BK23" s="682" t="str">
        <f>IF(AND($S$9=1,Courses!R18&lt;0), "Row "&amp;Courses!$A18&amp;", "&amp;BK$9&amp;", "&amp;BK$10&amp;", "&amp;BK$11&amp;"; ","")</f>
        <v/>
      </c>
      <c r="BL23" s="739" t="str">
        <f>IF(AND($S$9=1,Courses!S18&lt;0), "Row "&amp;Courses!$A18&amp;", "&amp;BL$9&amp;", "&amp;BL$10&amp;", "&amp;BL$11&amp;"; ","")</f>
        <v/>
      </c>
      <c r="BM23" s="10" t="str">
        <f>IF(AND($S$9=1,Courses!T18&lt;0), "Row "&amp;Courses!$A18&amp;", "&amp;BM$9&amp;", "&amp;BM$10&amp;", "&amp;BM$11&amp;"; ","")</f>
        <v/>
      </c>
      <c r="BN23" s="10" t="str">
        <f>IF(AND($S$9=1,Courses!U18&lt;0), "Row "&amp;Courses!$A18&amp;", "&amp;BN$9&amp;", "&amp;BN$10&amp;", "&amp;BN$11&amp;"; ","")</f>
        <v/>
      </c>
      <c r="BO23" s="10" t="str">
        <f>IF(AND($S$9=1,Courses!V18&lt;0), "Row "&amp;Courses!$A18&amp;", "&amp;BO$9&amp;", "&amp;BO$10&amp;", "&amp;BO$11&amp;"; ","")</f>
        <v/>
      </c>
      <c r="BP23" s="682" t="str">
        <f>IF(AND($S$9=1,Courses!W18&lt;0), "Row "&amp;Courses!$A18&amp;", "&amp;BP$9&amp;", "&amp;BP$10&amp;", "&amp;BP$11&amp;"; ","")</f>
        <v/>
      </c>
      <c r="BQ23" s="739" t="str">
        <f>IF(AND($S$9=1,Courses!X18&lt;0), "Row "&amp;Courses!$A18&amp;", "&amp;BQ$9&amp;", "&amp;BQ$10&amp;", "&amp;BQ$11&amp;"; ","")</f>
        <v/>
      </c>
      <c r="BR23" s="10" t="str">
        <f>IF(AND($S$9=1,Courses!Y18&lt;0), "Row "&amp;Courses!$A18&amp;", "&amp;BR$9&amp;", "&amp;BR$10&amp;", "&amp;BR$11&amp;"; ","")</f>
        <v/>
      </c>
      <c r="BS23" s="10" t="str">
        <f>IF(AND($S$9=1,Courses!Z18&lt;0), "Row "&amp;Courses!$A18&amp;", "&amp;BS$9&amp;", "&amp;BS$10&amp;", "&amp;BS$11&amp;"; ","")</f>
        <v/>
      </c>
      <c r="BT23" s="10" t="str">
        <f>IF(AND($S$9=1,Courses!AA18&lt;0), "Row "&amp;Courses!$A18&amp;", "&amp;BT$9&amp;", "&amp;BT$10&amp;", "&amp;BT$11&amp;"; ","")</f>
        <v/>
      </c>
      <c r="BU23" s="682" t="str">
        <f>IF(AND($S$9=1,Courses!AB18&lt;0), "Row "&amp;Courses!$A18&amp;", "&amp;BU$9&amp;", "&amp;BU$10&amp;", "&amp;BU$11&amp;"; ","")</f>
        <v/>
      </c>
      <c r="BV23" s="10"/>
      <c r="BW23" s="690">
        <v>4</v>
      </c>
      <c r="BX23" s="101">
        <f>IF(AND($T$9=1,Courses!B18="",Courses!F18="",Courses!H18="",Courses!J18="",Courses!K18="",Courses!L18="",Courses!M18="",Courses!N18=0,Courses!P18=0,Courses!R18=0,Courses!S18=0,Courses!U18=0,Courses!W18=0,Courses!X18=0,Courses!Z18=0,Courses!AB18=0),0,1)</f>
        <v>0</v>
      </c>
      <c r="BY23" s="101">
        <f>IF(AND(BX23=0,SUM(BX24:$BX$219)&gt;0),1,0)</f>
        <v>0</v>
      </c>
      <c r="BZ23" s="853" t="str">
        <f>IF(BY23=1,"Row "&amp;Courses!A18&amp;"; ","")</f>
        <v/>
      </c>
      <c r="CA23" s="50"/>
      <c r="CB23" s="10"/>
      <c r="CC23" s="692" t="str">
        <f>IF(AND($U$9=1,Courses!B18&lt;&gt;"",SUM(Courses!N18:AB18)=0),"Row "&amp;Courses!A18&amp;"; ","")</f>
        <v/>
      </c>
      <c r="CD23" s="50"/>
      <c r="CF23" s="323"/>
      <c r="CG23" s="692" t="str">
        <f>IF(AND($Y$9=1,Courses!B18&lt;&gt;""),IF(SUMPRODUCT(--(Courses!$C$13:$C$214=Courses!C18))&gt;1,"Row "&amp;Courses!A18&amp;"; ",""),"")</f>
        <v/>
      </c>
      <c r="CH23" s="10"/>
      <c r="CI23" s="324"/>
      <c r="CJ23" s="10"/>
      <c r="CK23" s="739" t="str">
        <f>IF(AND($Z$9=1,Courses!E18&lt;&gt;"",Courses!F18&lt;&gt;"",Courses!F18=0,SUM(Courses!H18,Courses!J18)=1),"Row "&amp;Courses!A18&amp;", "&amp;Courses!$F$10&amp;"; ","")</f>
        <v/>
      </c>
      <c r="CL23" s="10" t="str">
        <f>IF(AND($Z$9=1,Courses!G18&lt;&gt;"",Courses!H18&lt;&gt;"",Courses!H18=0,SUM(Courses!J18,Courses!F18)=1),"Row "&amp;Courses!A18&amp;", "&amp;Courses!$H$10&amp;"; ","")</f>
        <v/>
      </c>
      <c r="CM23" s="682" t="str">
        <f>IF(AND($Z$9=1,Courses!I18&lt;&gt;"",Courses!J18&lt;&gt;"",Courses!J18=0, SUM(Courses!H18,Courses!F18)=1),"Row "&amp;Courses!A18&amp;", "&amp;Courses!$J$10&amp;"; ","")</f>
        <v/>
      </c>
      <c r="CN23" s="680"/>
      <c r="CO23" s="681"/>
      <c r="CP23" s="692" t="str">
        <f>IF(AND(Courses!B18&lt;&gt;"",ISNA(VLOOKUP(Courses!C18,CourseInfo,2,FALSE))=FALSE,COUNTIF(Dummy,Courses!C18)&lt;&gt;1),VLOOKUP(Courses!C18,CourseInfo,6,FALSE),"")</f>
        <v/>
      </c>
      <c r="CQ23" s="692" t="str">
        <f>IF(AND(Courses!B18&lt;&gt;"",ISNA(VLOOKUP(Courses!C18,CourseInfo,2,FALSE))=FALSE,COUNTIF(Dummy,Courses!C18)&lt;&gt;1),IF(VLOOKUP(Courses!C18,CourseInfo,7,FALSE)&lt;&gt;"",VLOOKUP(Courses!C18,CourseInfo,7,FALSE),"blank"),"")</f>
        <v/>
      </c>
      <c r="CR23" s="692" t="str">
        <f>IF(AND($AA$9=1,Courses!B18&lt;&gt;"",'Courses Valid'!AC23="",AH23&amp;AI23&amp;AJ23&amp;AK23="",COUNTIF(Dummy,Courses!C18)&lt;&gt;1),IF(OR(Courses!K18&lt;&gt;'Courses Valid'!CP23,Courses!L18&lt;&gt;'Courses Valid'!CQ23),"Row "&amp;Courses!A18&amp;", Level on LARS is "&amp;'Courses Valid'!CP23&amp;", Sub-level on LARS is "&amp;CQ23&amp;"; ",""),"")</f>
        <v/>
      </c>
      <c r="CS23" s="680"/>
    </row>
    <row r="24" spans="3:97" x14ac:dyDescent="0.2">
      <c r="C24" s="670">
        <f t="shared" si="2"/>
        <v>0</v>
      </c>
      <c r="D24" s="102"/>
      <c r="E24" s="102"/>
      <c r="F24" s="295"/>
      <c r="G24" s="670" t="str">
        <f>IF(SUMPRODUCT(--(CourseAims=Courses!$C19))=1,"",IF(AND($J$9=1,Courses!$C19&lt;&gt;""),"Row "&amp;Courses!A19&amp;" (invalid); ",""))</f>
        <v/>
      </c>
      <c r="H24" s="692" t="str">
        <f>IF(AND($K$9=1,Courses!B19="",OR(Courses!F19&lt;&gt;"",Courses!H19&lt;&gt;"",Courses!J19&lt;&gt;"",Courses!K19&lt;&gt;"",Courses!L19&lt;&gt;"",Courses!M19&lt;&gt;"",Courses!N19&lt;&gt;0,Courses!P19&lt;&gt;0,Courses!R19&lt;&gt;0,Courses!S19&lt;&gt;0,Courses!U19&lt;&gt;0,Courses!W19&lt;&gt;0,Courses!X19&lt;&gt;0,Courses!Z19&lt;&gt;0,Courses!AB19&lt;&gt;0)),"Row "&amp;Courses!A19&amp;" (none); ","")</f>
        <v/>
      </c>
      <c r="I24" s="50"/>
      <c r="J24" s="295"/>
      <c r="K24" s="739" t="str">
        <f>IF(AND($L$9=1,Courses!E19&lt;&gt;"",Courses!F19=""),"Row "&amp;Courses!A19&amp;", "&amp;Courses!$E$10&amp;"; ","")</f>
        <v/>
      </c>
      <c r="L24" s="10" t="str">
        <f>IF(AND($L$9=1,Courses!G19&lt;&gt;"",Courses!H19=""),"Row "&amp;Courses!A19&amp;", "&amp;Courses!$G$10&amp;"; ","")</f>
        <v/>
      </c>
      <c r="M24" s="682" t="str">
        <f>IF(AND($L$9=1,Courses!I19&lt;&gt;"",Courses!J19=""),"Row "&amp;Courses!A19&amp;", "&amp;Courses!$I$10&amp;"; ","")</f>
        <v/>
      </c>
      <c r="N24" s="10"/>
      <c r="O24" s="50"/>
      <c r="P24" s="295"/>
      <c r="Q24" s="1330" t="str">
        <f>IF(AND($M$9=1,Courses!B19&lt;&gt;"",Courses!E19&lt;&gt;"",Courses!G19="",Courses!I19="",Courses!F19&lt;&gt;1),"Row "&amp;Courses!A19&amp;"; ","")</f>
        <v/>
      </c>
      <c r="R24" s="10" t="str">
        <f>IF(AND($M$9=1,Courses!B19&lt;&gt;"",Courses!I19="",Courses!F19&lt;&gt;"",Courses!G19&lt;&gt;"",Courses!H19&lt;&gt;""),IF(OR((Courses!F19+Courses!H19)&lt;&gt;1),"Row "&amp;Courses!A19&amp;"; ",""),"")</f>
        <v/>
      </c>
      <c r="S24" s="682" t="str">
        <f>IF(AND($M$9=1,Courses!B19&lt;&gt;"",Courses!I19&lt;&gt;"",Courses!J19&lt;&gt;"",Courses!H19&lt;&gt;"",Courses!G19&lt;&gt;"",Courses!F19&lt;&gt;""),IF(OR((Courses!F19+Courses!H19+Courses!J19)&lt;&gt;1),"Row "&amp;Courses!A19&amp;"; ",""),"")</f>
        <v/>
      </c>
      <c r="T24" s="10"/>
      <c r="U24" s="692" t="str">
        <f>IF(AND($M$9=1,Courses!E19&lt;&gt;"",Q24="",R24="",S24="",SUM(Courses!F19,Courses!H19,Courses!J19)&lt;&gt;1),"Row "&amp;Courses!A19&amp;"; ","")</f>
        <v/>
      </c>
      <c r="V24" s="50"/>
      <c r="W24" s="10"/>
      <c r="X24" s="739" t="str">
        <f>IF(AND($N$9=1,Courses!B19&lt;&gt;"",Courses!E19&lt;&gt;"",Courses!F19&lt;&gt;""),IF((TRUNC(Courses!F19*100)&lt;&gt;Courses!F19*100),"Row "&amp;Courses!A19&amp;", "&amp;Courses!$F$10&amp;"; ",""),"")</f>
        <v/>
      </c>
      <c r="Y24" s="10" t="str">
        <f>IF(AND($N$9=1,Courses!B19&lt;&gt;"",Courses!G19&lt;&gt;"",Courses!H19&lt;&gt;""),IF((TRUNC(Courses!H19*100)&lt;&gt;Courses!H19*100),"Row "&amp;Courses!A19&amp;", "&amp;Courses!$H$10&amp;"; ",""),"")</f>
        <v/>
      </c>
      <c r="Z24" s="682" t="str">
        <f>IF(AND($N$9=1,Courses!B19&lt;&gt;"",Courses!I19&lt;&gt;"",Courses!J19&lt;&gt;""),IF((TRUNC(Courses!J19*100)&lt;&gt;Courses!J19*100),"Row "&amp;Courses!A19&amp;", "&amp;Courses!$J$10&amp;"; ",""),"")</f>
        <v/>
      </c>
      <c r="AA24" s="10"/>
      <c r="AB24" s="295"/>
      <c r="AC24" s="692" t="str">
        <f>IF(AND($O$9=1,G24="",Courses!B19&lt;&gt;"",Courses!K19&lt;&gt;"UG",Courses!K19&lt;&gt;"PG (UG fee)",Courses!K19&lt;&gt;"PG (Masters' loan)",Courses!K19&lt;&gt;"PG (Other)"),"Row "&amp;Courses!A19&amp;"; ","")</f>
        <v/>
      </c>
      <c r="AD24" s="693"/>
      <c r="AE24" s="692" t="str">
        <f>IF(AND($Q$9=1,G24="",Courses!B19&lt;&gt;"",Courses!M19&lt;&gt;"Standard",Courses!M19&lt;&gt;"Long"),"Row "&amp;Courses!A19&amp;"; ","")</f>
        <v/>
      </c>
      <c r="AF24" s="10"/>
      <c r="AG24" s="295"/>
      <c r="AH24" s="739" t="str">
        <f>IF(AND($P$9=1,G24="",AC24="",AD24="",Courses!B19&lt;&gt;"",Courses!K19="UG",Courses!L19&lt;&gt;$C$9,Courses!L19&lt;&gt;$C$10,Courses!L19&lt;&gt;$C$11),"Row "&amp;Courses!A19&amp;", Sub-level should be either HND, Sub-degree, Foundation Degree or Other UG Degree; ","")</f>
        <v/>
      </c>
      <c r="AI24" s="10" t="str">
        <f>IF(AND($P$9=1,G24="",AC24="",AD24="",Courses!B19&lt;&gt;"",Courses!K19="PG (UG fee)",Courses!L19&lt;&gt;"",Courses!L19&lt;&gt;$C$12,Courses!L19&lt;&gt;$C$15),"Row "&amp;Courses!A19&amp;", Sub-level should be either blank or "&amp;C16&amp;"; ","")</f>
        <v/>
      </c>
      <c r="AJ24" s="10" t="str">
        <f>IF(AND($P$9=1,G24="",AC24="",AD24="",Courses!B19&lt;&gt;"",Courses!K19="PG (Masters' loan)",Courses!L19&lt;&gt;"",Courses!L19&lt;&gt;$C$14,Courses!L19&lt;&gt;$C$15),"Row "&amp;Courses!A19&amp;", Sub-level should be blank; ","")</f>
        <v/>
      </c>
      <c r="AK24" s="682" t="str">
        <f>IF(AND($P$9=1,G24="",AC24="",AD24="",Courses!B19&lt;&gt;"",Courses!K19="PG (Other)",Courses!L19&lt;&gt;"",Courses!L19&lt;&gt;$C$16,Courses!L19&lt;&gt;$C$17),"Row "&amp;Courses!A19&amp;", Sub-level should be blank; ","")</f>
        <v/>
      </c>
      <c r="AL24" s="50"/>
      <c r="AM24" s="295"/>
      <c r="AN24" s="8">
        <v>5</v>
      </c>
      <c r="AO24" s="739" t="str">
        <f>IF(AND($R$9=1,(TRUNC(Courses!N19)&lt;&gt;Courses!N19)), "Row "&amp;Courses!$A19&amp;", "&amp;AO$9&amp;", "&amp;AO$10&amp;", "&amp;AO$11&amp;"; ","")</f>
        <v/>
      </c>
      <c r="AP24" s="10" t="str">
        <f>IF(AND($R$9=1,(TRUNC(Courses!O19)&lt;&gt;Courses!O19)), "Row "&amp;Courses!$A19&amp;", "&amp;AP$9&amp;", "&amp;AP$10&amp;", "&amp;AP$11&amp;"; ","")</f>
        <v/>
      </c>
      <c r="AQ24" s="10" t="str">
        <f>IF(AND($R$9=1,(TRUNC(Courses!P19)&lt;&gt;Courses!P19)), "Row "&amp;Courses!$A19&amp;", "&amp;AQ$9&amp;", "&amp;AQ$10&amp;", "&amp;AQ$11&amp;"; ","")</f>
        <v/>
      </c>
      <c r="AR24" s="10" t="str">
        <f>IF(AND($R$9=1,(TRUNC(Courses!Q19)&lt;&gt;Courses!Q19)), "Row "&amp;Courses!$A19&amp;", "&amp;AR$9&amp;", "&amp;AR$10&amp;", "&amp;AR$11&amp;"; ","")</f>
        <v/>
      </c>
      <c r="AS24" s="682" t="str">
        <f>IF(AND($R$9=1,(TRUNC(Courses!R19)&lt;&gt;Courses!R19)), "Row "&amp;Courses!$A19&amp;", "&amp;AS$9&amp;", "&amp;AS$10&amp;", "&amp;AS$11&amp;"; ","")</f>
        <v/>
      </c>
      <c r="AT24" s="739" t="str">
        <f>IF(AND($R$9=1,(TRUNC(Courses!S19)&lt;&gt;Courses!S19)), "Row "&amp;Courses!$A19&amp;", "&amp;AT$9&amp;", "&amp;AT$10&amp;", "&amp;AT$11&amp;"; ","")</f>
        <v/>
      </c>
      <c r="AU24" s="10" t="str">
        <f>IF(AND($R$9=1,(TRUNC(Courses!T19)&lt;&gt;Courses!T19)), "Row "&amp;Courses!$A19&amp;", "&amp;AU$9&amp;", "&amp;AU$10&amp;", "&amp;AU$11&amp;"; ","")</f>
        <v/>
      </c>
      <c r="AV24" s="10" t="str">
        <f>IF(AND($R$9=1,(TRUNC(Courses!U19)&lt;&gt;Courses!U19)), "Row "&amp;Courses!$A19&amp;", "&amp;AV$9&amp;", "&amp;AV$10&amp;", "&amp;AV$11&amp;"; ","")</f>
        <v/>
      </c>
      <c r="AW24" s="10" t="str">
        <f>IF(AND($R$9=1,(TRUNC(Courses!V19)&lt;&gt;Courses!V19)), "Row "&amp;Courses!$A19&amp;", "&amp;AW$9&amp;", "&amp;AW$10&amp;", "&amp;AW$11&amp;"; ","")</f>
        <v/>
      </c>
      <c r="AX24" s="682" t="str">
        <f>IF(AND($R$9=1,(TRUNC(Courses!W19)&lt;&gt;Courses!W19)), "Row "&amp;Courses!$A19&amp;", "&amp;AX$9&amp;", "&amp;AX$10&amp;", "&amp;AX$11&amp;"; ","")</f>
        <v/>
      </c>
      <c r="AY24" s="739" t="str">
        <f>IF(AND($R$9=1,(TRUNC(Courses!X19)&lt;&gt;Courses!X19)), "Row "&amp;Courses!$A19&amp;", "&amp;AY$9&amp;", "&amp;AY$10&amp;", "&amp;AY$11&amp;"; ","")</f>
        <v/>
      </c>
      <c r="AZ24" s="10" t="str">
        <f>IF(AND($R$9=1,(TRUNC(Courses!Y19)&lt;&gt;Courses!Y19)), "Row "&amp;Courses!$A19&amp;", "&amp;AZ$9&amp;", "&amp;AZ$10&amp;", "&amp;AZ$11&amp;"; ","")</f>
        <v/>
      </c>
      <c r="BA24" s="10" t="str">
        <f>IF(AND($R$9=1,(TRUNC(Courses!Z19)&lt;&gt;Courses!Z19)), "Row "&amp;Courses!$A19&amp;", "&amp;BA$9&amp;", "&amp;BA$10&amp;", "&amp;BA$11&amp;"; ","")</f>
        <v/>
      </c>
      <c r="BB24" s="10" t="str">
        <f>IF(AND($R$9=1,(TRUNC(Courses!AA19)&lt;&gt;Courses!AA19)), "Row "&amp;Courses!$A19&amp;", "&amp;BB$9&amp;", "&amp;BB$10&amp;", "&amp;BB$11&amp;"; ","")</f>
        <v/>
      </c>
      <c r="BC24" s="682" t="str">
        <f>IF(AND($R$9=1,(TRUNC(Courses!AB19)&lt;&gt;Courses!AB19)), "Row "&amp;Courses!$A19&amp;", "&amp;BC$9&amp;", "&amp;BC$10&amp;", "&amp;BC$11&amp;"; ","")</f>
        <v/>
      </c>
      <c r="BD24" s="50"/>
      <c r="BE24" s="295"/>
      <c r="BF24" s="8">
        <v>5</v>
      </c>
      <c r="BG24" s="739" t="str">
        <f>IF(AND($S$9=1,Courses!N19&lt;0), "Row "&amp;Courses!$A19&amp;", "&amp;BG$9&amp;", "&amp;BG$10&amp;", "&amp;BG$11&amp;"; ","")</f>
        <v/>
      </c>
      <c r="BH24" s="10" t="str">
        <f>IF(AND($S$9=1,Courses!O19&lt;0), "Row "&amp;Courses!$A19&amp;", "&amp;BH$9&amp;", "&amp;BH$10&amp;", "&amp;BH$11&amp;"; ","")</f>
        <v/>
      </c>
      <c r="BI24" s="10" t="str">
        <f>IF(AND($S$9=1,Courses!P19&lt;0), "Row "&amp;Courses!$A19&amp;", "&amp;BI$9&amp;", "&amp;BI$10&amp;", "&amp;BI$11&amp;"; ","")</f>
        <v/>
      </c>
      <c r="BJ24" s="10" t="str">
        <f>IF(AND($S$9=1,Courses!Q19&lt;0), "Row "&amp;Courses!$A19&amp;", "&amp;BJ$9&amp;", "&amp;BJ$10&amp;", "&amp;BJ$11&amp;"; ","")</f>
        <v/>
      </c>
      <c r="BK24" s="682" t="str">
        <f>IF(AND($S$9=1,Courses!R19&lt;0), "Row "&amp;Courses!$A19&amp;", "&amp;BK$9&amp;", "&amp;BK$10&amp;", "&amp;BK$11&amp;"; ","")</f>
        <v/>
      </c>
      <c r="BL24" s="739" t="str">
        <f>IF(AND($S$9=1,Courses!S19&lt;0), "Row "&amp;Courses!$A19&amp;", "&amp;BL$9&amp;", "&amp;BL$10&amp;", "&amp;BL$11&amp;"; ","")</f>
        <v/>
      </c>
      <c r="BM24" s="10" t="str">
        <f>IF(AND($S$9=1,Courses!T19&lt;0), "Row "&amp;Courses!$A19&amp;", "&amp;BM$9&amp;", "&amp;BM$10&amp;", "&amp;BM$11&amp;"; ","")</f>
        <v/>
      </c>
      <c r="BN24" s="10" t="str">
        <f>IF(AND($S$9=1,Courses!U19&lt;0), "Row "&amp;Courses!$A19&amp;", "&amp;BN$9&amp;", "&amp;BN$10&amp;", "&amp;BN$11&amp;"; ","")</f>
        <v/>
      </c>
      <c r="BO24" s="10" t="str">
        <f>IF(AND($S$9=1,Courses!V19&lt;0), "Row "&amp;Courses!$A19&amp;", "&amp;BO$9&amp;", "&amp;BO$10&amp;", "&amp;BO$11&amp;"; ","")</f>
        <v/>
      </c>
      <c r="BP24" s="682" t="str">
        <f>IF(AND($S$9=1,Courses!W19&lt;0), "Row "&amp;Courses!$A19&amp;", "&amp;BP$9&amp;", "&amp;BP$10&amp;", "&amp;BP$11&amp;"; ","")</f>
        <v/>
      </c>
      <c r="BQ24" s="739" t="str">
        <f>IF(AND($S$9=1,Courses!X19&lt;0), "Row "&amp;Courses!$A19&amp;", "&amp;BQ$9&amp;", "&amp;BQ$10&amp;", "&amp;BQ$11&amp;"; ","")</f>
        <v/>
      </c>
      <c r="BR24" s="10" t="str">
        <f>IF(AND($S$9=1,Courses!Y19&lt;0), "Row "&amp;Courses!$A19&amp;", "&amp;BR$9&amp;", "&amp;BR$10&amp;", "&amp;BR$11&amp;"; ","")</f>
        <v/>
      </c>
      <c r="BS24" s="10" t="str">
        <f>IF(AND($S$9=1,Courses!Z19&lt;0), "Row "&amp;Courses!$A19&amp;", "&amp;BS$9&amp;", "&amp;BS$10&amp;", "&amp;BS$11&amp;"; ","")</f>
        <v/>
      </c>
      <c r="BT24" s="10" t="str">
        <f>IF(AND($S$9=1,Courses!AA19&lt;0), "Row "&amp;Courses!$A19&amp;", "&amp;BT$9&amp;", "&amp;BT$10&amp;", "&amp;BT$11&amp;"; ","")</f>
        <v/>
      </c>
      <c r="BU24" s="682" t="str">
        <f>IF(AND($S$9=1,Courses!AB19&lt;0), "Row "&amp;Courses!$A19&amp;", "&amp;BU$9&amp;", "&amp;BU$10&amp;", "&amp;BU$11&amp;"; ","")</f>
        <v/>
      </c>
      <c r="BV24" s="10"/>
      <c r="BW24" s="690">
        <v>5</v>
      </c>
      <c r="BX24" s="101">
        <f>IF(AND($T$9=1,Courses!B19="",Courses!F19="",Courses!H19="",Courses!J19="",Courses!K19="",Courses!L19="",Courses!M19="",Courses!N19=0,Courses!P19=0,Courses!R19=0,Courses!S19=0,Courses!U19=0,Courses!W19=0,Courses!X19=0,Courses!Z19=0,Courses!AB19=0),0,1)</f>
        <v>0</v>
      </c>
      <c r="BY24" s="101">
        <f>IF(AND(BX24=0,SUM(BX25:$BX$219)&gt;0),1,0)</f>
        <v>0</v>
      </c>
      <c r="BZ24" s="853" t="str">
        <f>IF(BY24=1,"Row "&amp;Courses!A19&amp;"; ","")</f>
        <v/>
      </c>
      <c r="CA24" s="50"/>
      <c r="CB24" s="10"/>
      <c r="CC24" s="692" t="str">
        <f>IF(AND($U$9=1,Courses!B19&lt;&gt;"",SUM(Courses!N19:AB19)=0),"Row "&amp;Courses!A19&amp;"; ","")</f>
        <v/>
      </c>
      <c r="CD24" s="50"/>
      <c r="CF24" s="323"/>
      <c r="CG24" s="692" t="str">
        <f>IF(AND($Y$9=1,Courses!B19&lt;&gt;""),IF(SUMPRODUCT(--(Courses!$C$13:$C$214=Courses!C19))&gt;1,"Row "&amp;Courses!A19&amp;"; ",""),"")</f>
        <v/>
      </c>
      <c r="CH24" s="10"/>
      <c r="CI24" s="324"/>
      <c r="CJ24" s="10"/>
      <c r="CK24" s="739" t="str">
        <f>IF(AND($Z$9=1,Courses!E19&lt;&gt;"",Courses!F19&lt;&gt;"",Courses!F19=0,SUM(Courses!H19,Courses!J19)=1),"Row "&amp;Courses!A19&amp;", "&amp;Courses!$F$10&amp;"; ","")</f>
        <v/>
      </c>
      <c r="CL24" s="10" t="str">
        <f>IF(AND($Z$9=1,Courses!G19&lt;&gt;"",Courses!H19&lt;&gt;"",Courses!H19=0,SUM(Courses!J19,Courses!F19)=1),"Row "&amp;Courses!A19&amp;", "&amp;Courses!$H$10&amp;"; ","")</f>
        <v/>
      </c>
      <c r="CM24" s="682" t="str">
        <f>IF(AND($Z$9=1,Courses!I19&lt;&gt;"",Courses!J19&lt;&gt;"",Courses!J19=0, SUM(Courses!H19,Courses!F19)=1),"Row "&amp;Courses!A19&amp;", "&amp;Courses!$J$10&amp;"; ","")</f>
        <v/>
      </c>
      <c r="CN24" s="680"/>
      <c r="CO24" s="681"/>
      <c r="CP24" s="692" t="str">
        <f>IF(AND(Courses!B19&lt;&gt;"",ISNA(VLOOKUP(Courses!C19,CourseInfo,2,FALSE))=FALSE,COUNTIF(Dummy,Courses!C19)&lt;&gt;1),VLOOKUP(Courses!C19,CourseInfo,6,FALSE),"")</f>
        <v/>
      </c>
      <c r="CQ24" s="692" t="str">
        <f>IF(AND(Courses!B19&lt;&gt;"",ISNA(VLOOKUP(Courses!C19,CourseInfo,2,FALSE))=FALSE,COUNTIF(Dummy,Courses!C19)&lt;&gt;1),IF(VLOOKUP(Courses!C19,CourseInfo,7,FALSE)&lt;&gt;"",VLOOKUP(Courses!C19,CourseInfo,7,FALSE),"blank"),"")</f>
        <v/>
      </c>
      <c r="CR24" s="692" t="str">
        <f>IF(AND($AA$9=1,Courses!B19&lt;&gt;"",'Courses Valid'!AC24="",AH24&amp;AI24&amp;AJ24&amp;AK24="",COUNTIF(Dummy,Courses!C19)&lt;&gt;1),IF(OR(Courses!K19&lt;&gt;'Courses Valid'!CP24,Courses!L19&lt;&gt;'Courses Valid'!CQ24),"Row "&amp;Courses!A19&amp;", Level on LARS is "&amp;'Courses Valid'!CP24&amp;", Sub-level on LARS is "&amp;CQ24&amp;"; ",""),"")</f>
        <v/>
      </c>
      <c r="CS24" s="680"/>
    </row>
    <row r="25" spans="3:97" x14ac:dyDescent="0.2">
      <c r="C25" s="670">
        <f t="shared" si="2"/>
        <v>0</v>
      </c>
      <c r="D25" s="102"/>
      <c r="E25" s="102"/>
      <c r="F25" s="295"/>
      <c r="G25" s="670" t="str">
        <f>IF(SUMPRODUCT(--(CourseAims=Courses!$C20))=1,"",IF(AND($J$9=1,Courses!$C20&lt;&gt;""),"Row "&amp;Courses!A20&amp;" (invalid); ",""))</f>
        <v/>
      </c>
      <c r="H25" s="692" t="str">
        <f>IF(AND($K$9=1,Courses!B20="",OR(Courses!F20&lt;&gt;"",Courses!H20&lt;&gt;"",Courses!J20&lt;&gt;"",Courses!K20&lt;&gt;"",Courses!L20&lt;&gt;"",Courses!M20&lt;&gt;"",Courses!N20&lt;&gt;0,Courses!P20&lt;&gt;0,Courses!R20&lt;&gt;0,Courses!S20&lt;&gt;0,Courses!U20&lt;&gt;0,Courses!W20&lt;&gt;0,Courses!X20&lt;&gt;0,Courses!Z20&lt;&gt;0,Courses!AB20&lt;&gt;0)),"Row "&amp;Courses!A20&amp;" (none); ","")</f>
        <v/>
      </c>
      <c r="I25" s="50"/>
      <c r="J25" s="295"/>
      <c r="K25" s="739" t="str">
        <f>IF(AND($L$9=1,Courses!E20&lt;&gt;"",Courses!F20=""),"Row "&amp;Courses!A20&amp;", "&amp;Courses!$E$10&amp;"; ","")</f>
        <v/>
      </c>
      <c r="L25" s="10" t="str">
        <f>IF(AND($L$9=1,Courses!G20&lt;&gt;"",Courses!H20=""),"Row "&amp;Courses!A20&amp;", "&amp;Courses!$G$10&amp;"; ","")</f>
        <v/>
      </c>
      <c r="M25" s="682" t="str">
        <f>IF(AND($L$9=1,Courses!I20&lt;&gt;"",Courses!J20=""),"Row "&amp;Courses!A20&amp;", "&amp;Courses!$I$10&amp;"; ","")</f>
        <v/>
      </c>
      <c r="N25" s="10"/>
      <c r="O25" s="50"/>
      <c r="P25" s="295"/>
      <c r="Q25" s="1330" t="str">
        <f>IF(AND($M$9=1,Courses!B20&lt;&gt;"",Courses!E20&lt;&gt;"",Courses!G20="",Courses!I20="",Courses!F20&lt;&gt;1),"Row "&amp;Courses!A20&amp;"; ","")</f>
        <v/>
      </c>
      <c r="R25" s="10" t="str">
        <f>IF(AND($M$9=1,Courses!B20&lt;&gt;"",Courses!I20="",Courses!F20&lt;&gt;"",Courses!G20&lt;&gt;"",Courses!H20&lt;&gt;""),IF(OR((Courses!F20+Courses!H20)&lt;&gt;1),"Row "&amp;Courses!A20&amp;"; ",""),"")</f>
        <v/>
      </c>
      <c r="S25" s="682" t="str">
        <f>IF(AND($M$9=1,Courses!B20&lt;&gt;"",Courses!I20&lt;&gt;"",Courses!J20&lt;&gt;"",Courses!H20&lt;&gt;"",Courses!G20&lt;&gt;"",Courses!F20&lt;&gt;""),IF(OR((Courses!F20+Courses!H20+Courses!J20)&lt;&gt;1),"Row "&amp;Courses!A20&amp;"; ",""),"")</f>
        <v/>
      </c>
      <c r="T25" s="10"/>
      <c r="U25" s="692" t="str">
        <f>IF(AND($M$9=1,Courses!E20&lt;&gt;"",Q25="",R25="",S25="",SUM(Courses!F20,Courses!H20,Courses!J20)&lt;&gt;1),"Row "&amp;Courses!A20&amp;"; ","")</f>
        <v/>
      </c>
      <c r="V25" s="50"/>
      <c r="W25" s="10"/>
      <c r="X25" s="739" t="str">
        <f>IF(AND($N$9=1,Courses!B20&lt;&gt;"",Courses!E20&lt;&gt;"",Courses!F20&lt;&gt;""),IF((TRUNC(Courses!F20*100)&lt;&gt;Courses!F20*100),"Row "&amp;Courses!A20&amp;", "&amp;Courses!$F$10&amp;"; ",""),"")</f>
        <v/>
      </c>
      <c r="Y25" s="10" t="str">
        <f>IF(AND($N$9=1,Courses!B20&lt;&gt;"",Courses!G20&lt;&gt;"",Courses!H20&lt;&gt;""),IF((TRUNC(Courses!H20*100)&lt;&gt;Courses!H20*100),"Row "&amp;Courses!A20&amp;", "&amp;Courses!$H$10&amp;"; ",""),"")</f>
        <v/>
      </c>
      <c r="Z25" s="682" t="str">
        <f>IF(AND($N$9=1,Courses!B20&lt;&gt;"",Courses!I20&lt;&gt;"",Courses!J20&lt;&gt;""),IF((TRUNC(Courses!J20*100)&lt;&gt;Courses!J20*100),"Row "&amp;Courses!A20&amp;", "&amp;Courses!$J$10&amp;"; ",""),"")</f>
        <v/>
      </c>
      <c r="AA25" s="10"/>
      <c r="AB25" s="295"/>
      <c r="AC25" s="692" t="str">
        <f>IF(AND($O$9=1,G25="",Courses!B20&lt;&gt;"",Courses!K20&lt;&gt;"UG",Courses!K20&lt;&gt;"PG (UG fee)",Courses!K20&lt;&gt;"PG (Masters' loan)",Courses!K20&lt;&gt;"PG (Other)"),"Row "&amp;Courses!A20&amp;"; ","")</f>
        <v/>
      </c>
      <c r="AD25" s="693"/>
      <c r="AE25" s="692" t="str">
        <f>IF(AND($Q$9=1,G25="",Courses!B20&lt;&gt;"",Courses!M20&lt;&gt;"Standard",Courses!M20&lt;&gt;"Long"),"Row "&amp;Courses!A20&amp;"; ","")</f>
        <v/>
      </c>
      <c r="AF25" s="10"/>
      <c r="AG25" s="295"/>
      <c r="AH25" s="739" t="str">
        <f>IF(AND($P$9=1,G25="",AC25="",AD25="",Courses!B20&lt;&gt;"",Courses!K20="UG",Courses!L20&lt;&gt;$C$9,Courses!L20&lt;&gt;$C$10,Courses!L20&lt;&gt;$C$11),"Row "&amp;Courses!A20&amp;", Sub-level should be either HND, Sub-degree, Foundation Degree or Other UG Degree; ","")</f>
        <v/>
      </c>
      <c r="AI25" s="10" t="str">
        <f>IF(AND($P$9=1,G25="",AC25="",AD25="",Courses!B20&lt;&gt;"",Courses!K20="PG (UG fee)",Courses!L20&lt;&gt;"",Courses!L20&lt;&gt;$C$12,Courses!L20&lt;&gt;$C$15),"Row "&amp;Courses!A20&amp;", Sub-level should be either blank or "&amp;C17&amp;"; ","")</f>
        <v/>
      </c>
      <c r="AJ25" s="10" t="str">
        <f>IF(AND($P$9=1,G25="",AC25="",AD25="",Courses!B20&lt;&gt;"",Courses!K20="PG (Masters' loan)",Courses!L20&lt;&gt;"",Courses!L20&lt;&gt;$C$14,Courses!L20&lt;&gt;$C$15),"Row "&amp;Courses!A20&amp;", Sub-level should be blank; ","")</f>
        <v/>
      </c>
      <c r="AK25" s="682" t="str">
        <f>IF(AND($P$9=1,G25="",AC25="",AD25="",Courses!B20&lt;&gt;"",Courses!K20="PG (Other)",Courses!L20&lt;&gt;"",Courses!L20&lt;&gt;$C$16,Courses!L20&lt;&gt;$C$17),"Row "&amp;Courses!A20&amp;", Sub-level should be blank; ","")</f>
        <v/>
      </c>
      <c r="AL25" s="50"/>
      <c r="AM25" s="295"/>
      <c r="AN25" s="8">
        <v>6</v>
      </c>
      <c r="AO25" s="739" t="str">
        <f>IF(AND($R$9=1,(TRUNC(Courses!N20)&lt;&gt;Courses!N20)), "Row "&amp;Courses!$A20&amp;", "&amp;AO$9&amp;", "&amp;AO$10&amp;", "&amp;AO$11&amp;"; ","")</f>
        <v/>
      </c>
      <c r="AP25" s="10" t="str">
        <f>IF(AND($R$9=1,(TRUNC(Courses!O20)&lt;&gt;Courses!O20)), "Row "&amp;Courses!$A20&amp;", "&amp;AP$9&amp;", "&amp;AP$10&amp;", "&amp;AP$11&amp;"; ","")</f>
        <v/>
      </c>
      <c r="AQ25" s="10" t="str">
        <f>IF(AND($R$9=1,(TRUNC(Courses!P20)&lt;&gt;Courses!P20)), "Row "&amp;Courses!$A20&amp;", "&amp;AQ$9&amp;", "&amp;AQ$10&amp;", "&amp;AQ$11&amp;"; ","")</f>
        <v/>
      </c>
      <c r="AR25" s="10" t="str">
        <f>IF(AND($R$9=1,(TRUNC(Courses!Q20)&lt;&gt;Courses!Q20)), "Row "&amp;Courses!$A20&amp;", "&amp;AR$9&amp;", "&amp;AR$10&amp;", "&amp;AR$11&amp;"; ","")</f>
        <v/>
      </c>
      <c r="AS25" s="682" t="str">
        <f>IF(AND($R$9=1,(TRUNC(Courses!R20)&lt;&gt;Courses!R20)), "Row "&amp;Courses!$A20&amp;", "&amp;AS$9&amp;", "&amp;AS$10&amp;", "&amp;AS$11&amp;"; ","")</f>
        <v/>
      </c>
      <c r="AT25" s="739" t="str">
        <f>IF(AND($R$9=1,(TRUNC(Courses!S20)&lt;&gt;Courses!S20)), "Row "&amp;Courses!$A20&amp;", "&amp;AT$9&amp;", "&amp;AT$10&amp;", "&amp;AT$11&amp;"; ","")</f>
        <v/>
      </c>
      <c r="AU25" s="10" t="str">
        <f>IF(AND($R$9=1,(TRUNC(Courses!T20)&lt;&gt;Courses!T20)), "Row "&amp;Courses!$A20&amp;", "&amp;AU$9&amp;", "&amp;AU$10&amp;", "&amp;AU$11&amp;"; ","")</f>
        <v/>
      </c>
      <c r="AV25" s="10" t="str">
        <f>IF(AND($R$9=1,(TRUNC(Courses!U20)&lt;&gt;Courses!U20)), "Row "&amp;Courses!$A20&amp;", "&amp;AV$9&amp;", "&amp;AV$10&amp;", "&amp;AV$11&amp;"; ","")</f>
        <v/>
      </c>
      <c r="AW25" s="10" t="str">
        <f>IF(AND($R$9=1,(TRUNC(Courses!V20)&lt;&gt;Courses!V20)), "Row "&amp;Courses!$A20&amp;", "&amp;AW$9&amp;", "&amp;AW$10&amp;", "&amp;AW$11&amp;"; ","")</f>
        <v/>
      </c>
      <c r="AX25" s="682" t="str">
        <f>IF(AND($R$9=1,(TRUNC(Courses!W20)&lt;&gt;Courses!W20)), "Row "&amp;Courses!$A20&amp;", "&amp;AX$9&amp;", "&amp;AX$10&amp;", "&amp;AX$11&amp;"; ","")</f>
        <v/>
      </c>
      <c r="AY25" s="739" t="str">
        <f>IF(AND($R$9=1,(TRUNC(Courses!X20)&lt;&gt;Courses!X20)), "Row "&amp;Courses!$A20&amp;", "&amp;AY$9&amp;", "&amp;AY$10&amp;", "&amp;AY$11&amp;"; ","")</f>
        <v/>
      </c>
      <c r="AZ25" s="10" t="str">
        <f>IF(AND($R$9=1,(TRUNC(Courses!Y20)&lt;&gt;Courses!Y20)), "Row "&amp;Courses!$A20&amp;", "&amp;AZ$9&amp;", "&amp;AZ$10&amp;", "&amp;AZ$11&amp;"; ","")</f>
        <v/>
      </c>
      <c r="BA25" s="10" t="str">
        <f>IF(AND($R$9=1,(TRUNC(Courses!Z20)&lt;&gt;Courses!Z20)), "Row "&amp;Courses!$A20&amp;", "&amp;BA$9&amp;", "&amp;BA$10&amp;", "&amp;BA$11&amp;"; ","")</f>
        <v/>
      </c>
      <c r="BB25" s="10" t="str">
        <f>IF(AND($R$9=1,(TRUNC(Courses!AA20)&lt;&gt;Courses!AA20)), "Row "&amp;Courses!$A20&amp;", "&amp;BB$9&amp;", "&amp;BB$10&amp;", "&amp;BB$11&amp;"; ","")</f>
        <v/>
      </c>
      <c r="BC25" s="682" t="str">
        <f>IF(AND($R$9=1,(TRUNC(Courses!AB20)&lt;&gt;Courses!AB20)), "Row "&amp;Courses!$A20&amp;", "&amp;BC$9&amp;", "&amp;BC$10&amp;", "&amp;BC$11&amp;"; ","")</f>
        <v/>
      </c>
      <c r="BD25" s="50"/>
      <c r="BE25" s="295"/>
      <c r="BF25" s="8">
        <v>6</v>
      </c>
      <c r="BG25" s="739" t="str">
        <f>IF(AND($S$9=1,Courses!N20&lt;0), "Row "&amp;Courses!$A20&amp;", "&amp;BG$9&amp;", "&amp;BG$10&amp;", "&amp;BG$11&amp;"; ","")</f>
        <v/>
      </c>
      <c r="BH25" s="10" t="str">
        <f>IF(AND($S$9=1,Courses!O20&lt;0), "Row "&amp;Courses!$A20&amp;", "&amp;BH$9&amp;", "&amp;BH$10&amp;", "&amp;BH$11&amp;"; ","")</f>
        <v/>
      </c>
      <c r="BI25" s="10" t="str">
        <f>IF(AND($S$9=1,Courses!P20&lt;0), "Row "&amp;Courses!$A20&amp;", "&amp;BI$9&amp;", "&amp;BI$10&amp;", "&amp;BI$11&amp;"; ","")</f>
        <v/>
      </c>
      <c r="BJ25" s="10" t="str">
        <f>IF(AND($S$9=1,Courses!Q20&lt;0), "Row "&amp;Courses!$A20&amp;", "&amp;BJ$9&amp;", "&amp;BJ$10&amp;", "&amp;BJ$11&amp;"; ","")</f>
        <v/>
      </c>
      <c r="BK25" s="682" t="str">
        <f>IF(AND($S$9=1,Courses!R20&lt;0), "Row "&amp;Courses!$A20&amp;", "&amp;BK$9&amp;", "&amp;BK$10&amp;", "&amp;BK$11&amp;"; ","")</f>
        <v/>
      </c>
      <c r="BL25" s="739" t="str">
        <f>IF(AND($S$9=1,Courses!S20&lt;0), "Row "&amp;Courses!$A20&amp;", "&amp;BL$9&amp;", "&amp;BL$10&amp;", "&amp;BL$11&amp;"; ","")</f>
        <v/>
      </c>
      <c r="BM25" s="10" t="str">
        <f>IF(AND($S$9=1,Courses!T20&lt;0), "Row "&amp;Courses!$A20&amp;", "&amp;BM$9&amp;", "&amp;BM$10&amp;", "&amp;BM$11&amp;"; ","")</f>
        <v/>
      </c>
      <c r="BN25" s="10" t="str">
        <f>IF(AND($S$9=1,Courses!U20&lt;0), "Row "&amp;Courses!$A20&amp;", "&amp;BN$9&amp;", "&amp;BN$10&amp;", "&amp;BN$11&amp;"; ","")</f>
        <v/>
      </c>
      <c r="BO25" s="10" t="str">
        <f>IF(AND($S$9=1,Courses!V20&lt;0), "Row "&amp;Courses!$A20&amp;", "&amp;BO$9&amp;", "&amp;BO$10&amp;", "&amp;BO$11&amp;"; ","")</f>
        <v/>
      </c>
      <c r="BP25" s="682" t="str">
        <f>IF(AND($S$9=1,Courses!W20&lt;0), "Row "&amp;Courses!$A20&amp;", "&amp;BP$9&amp;", "&amp;BP$10&amp;", "&amp;BP$11&amp;"; ","")</f>
        <v/>
      </c>
      <c r="BQ25" s="739" t="str">
        <f>IF(AND($S$9=1,Courses!X20&lt;0), "Row "&amp;Courses!$A20&amp;", "&amp;BQ$9&amp;", "&amp;BQ$10&amp;", "&amp;BQ$11&amp;"; ","")</f>
        <v/>
      </c>
      <c r="BR25" s="10" t="str">
        <f>IF(AND($S$9=1,Courses!Y20&lt;0), "Row "&amp;Courses!$A20&amp;", "&amp;BR$9&amp;", "&amp;BR$10&amp;", "&amp;BR$11&amp;"; ","")</f>
        <v/>
      </c>
      <c r="BS25" s="10" t="str">
        <f>IF(AND($S$9=1,Courses!Z20&lt;0), "Row "&amp;Courses!$A20&amp;", "&amp;BS$9&amp;", "&amp;BS$10&amp;", "&amp;BS$11&amp;"; ","")</f>
        <v/>
      </c>
      <c r="BT25" s="10" t="str">
        <f>IF(AND($S$9=1,Courses!AA20&lt;0), "Row "&amp;Courses!$A20&amp;", "&amp;BT$9&amp;", "&amp;BT$10&amp;", "&amp;BT$11&amp;"; ","")</f>
        <v/>
      </c>
      <c r="BU25" s="682" t="str">
        <f>IF(AND($S$9=1,Courses!AB20&lt;0), "Row "&amp;Courses!$A20&amp;", "&amp;BU$9&amp;", "&amp;BU$10&amp;", "&amp;BU$11&amp;"; ","")</f>
        <v/>
      </c>
      <c r="BV25" s="10"/>
      <c r="BW25" s="690">
        <v>6</v>
      </c>
      <c r="BX25" s="101">
        <f>IF(AND($T$9=1,Courses!B20="",Courses!F20="",Courses!H20="",Courses!J20="",Courses!K20="",Courses!L20="",Courses!M20="",Courses!N20=0,Courses!P20=0,Courses!R20=0,Courses!S20=0,Courses!U20=0,Courses!W20=0,Courses!X20=0,Courses!Z20=0,Courses!AB20=0),0,1)</f>
        <v>0</v>
      </c>
      <c r="BY25" s="101">
        <f>IF(AND(BX25=0,SUM(BX26:$BX$219)&gt;0),1,0)</f>
        <v>0</v>
      </c>
      <c r="BZ25" s="853" t="str">
        <f>IF(BY25=1,"Row "&amp;Courses!A20&amp;"; ","")</f>
        <v/>
      </c>
      <c r="CA25" s="50"/>
      <c r="CB25" s="10"/>
      <c r="CC25" s="692" t="str">
        <f>IF(AND($U$9=1,Courses!B20&lt;&gt;"",SUM(Courses!N20:AB20)=0),"Row "&amp;Courses!A20&amp;"; ","")</f>
        <v/>
      </c>
      <c r="CD25" s="50"/>
      <c r="CF25" s="323"/>
      <c r="CG25" s="692" t="str">
        <f>IF(AND($Y$9=1,Courses!B20&lt;&gt;""),IF(SUMPRODUCT(--(Courses!$C$13:$C$214=Courses!C20))&gt;1,"Row "&amp;Courses!A20&amp;"; ",""),"")</f>
        <v/>
      </c>
      <c r="CH25" s="10"/>
      <c r="CI25" s="324"/>
      <c r="CJ25" s="10"/>
      <c r="CK25" s="739" t="str">
        <f>IF(AND($Z$9=1,Courses!E20&lt;&gt;"",Courses!F20&lt;&gt;"",Courses!F20=0,SUM(Courses!H20,Courses!J20)=1),"Row "&amp;Courses!A20&amp;", "&amp;Courses!$F$10&amp;"; ","")</f>
        <v/>
      </c>
      <c r="CL25" s="10" t="str">
        <f>IF(AND($Z$9=1,Courses!G20&lt;&gt;"",Courses!H20&lt;&gt;"",Courses!H20=0,SUM(Courses!J20,Courses!F20)=1),"Row "&amp;Courses!A20&amp;", "&amp;Courses!$H$10&amp;"; ","")</f>
        <v/>
      </c>
      <c r="CM25" s="682" t="str">
        <f>IF(AND($Z$9=1,Courses!I20&lt;&gt;"",Courses!J20&lt;&gt;"",Courses!J20=0, SUM(Courses!H20,Courses!F20)=1),"Row "&amp;Courses!A20&amp;", "&amp;Courses!$J$10&amp;"; ","")</f>
        <v/>
      </c>
      <c r="CN25" s="680"/>
      <c r="CO25" s="681"/>
      <c r="CP25" s="692" t="str">
        <f>IF(AND(Courses!B20&lt;&gt;"",ISNA(VLOOKUP(Courses!C20,CourseInfo,2,FALSE))=FALSE,COUNTIF(Dummy,Courses!C20)&lt;&gt;1),VLOOKUP(Courses!C20,CourseInfo,6,FALSE),"")</f>
        <v/>
      </c>
      <c r="CQ25" s="692" t="str">
        <f>IF(AND(Courses!B20&lt;&gt;"",ISNA(VLOOKUP(Courses!C20,CourseInfo,2,FALSE))=FALSE,COUNTIF(Dummy,Courses!C20)&lt;&gt;1),IF(VLOOKUP(Courses!C20,CourseInfo,7,FALSE)&lt;&gt;"",VLOOKUP(Courses!C20,CourseInfo,7,FALSE),"blank"),"")</f>
        <v/>
      </c>
      <c r="CR25" s="692" t="str">
        <f>IF(AND($AA$9=1,Courses!B20&lt;&gt;"",'Courses Valid'!AC25="",AH25&amp;AI25&amp;AJ25&amp;AK25="",COUNTIF(Dummy,Courses!C20)&lt;&gt;1),IF(OR(Courses!K20&lt;&gt;'Courses Valid'!CP25,Courses!L20&lt;&gt;'Courses Valid'!CQ25),"Row "&amp;Courses!A20&amp;", Level on LARS is "&amp;'Courses Valid'!CP25&amp;", Sub-level on LARS is "&amp;CQ25&amp;"; ",""),"")</f>
        <v/>
      </c>
      <c r="CS25" s="680"/>
    </row>
    <row r="26" spans="3:97" x14ac:dyDescent="0.2">
      <c r="C26" s="670">
        <f t="shared" si="2"/>
        <v>0</v>
      </c>
      <c r="D26" s="102"/>
      <c r="E26" s="102"/>
      <c r="F26" s="295"/>
      <c r="G26" s="670" t="str">
        <f>IF(SUMPRODUCT(--(CourseAims=Courses!$C21))=1,"",IF(AND($J$9=1,Courses!$C21&lt;&gt;""),"Row "&amp;Courses!A21&amp;" (invalid); ",""))</f>
        <v/>
      </c>
      <c r="H26" s="692" t="str">
        <f>IF(AND($K$9=1,Courses!B21="",OR(Courses!F21&lt;&gt;"",Courses!H21&lt;&gt;"",Courses!J21&lt;&gt;"",Courses!K21&lt;&gt;"",Courses!L21&lt;&gt;"",Courses!M21&lt;&gt;"",Courses!N21&lt;&gt;0,Courses!P21&lt;&gt;0,Courses!R21&lt;&gt;0,Courses!S21&lt;&gt;0,Courses!U21&lt;&gt;0,Courses!W21&lt;&gt;0,Courses!X21&lt;&gt;0,Courses!Z21&lt;&gt;0,Courses!AB21&lt;&gt;0)),"Row "&amp;Courses!A21&amp;" (none); ","")</f>
        <v/>
      </c>
      <c r="I26" s="50"/>
      <c r="J26" s="295"/>
      <c r="K26" s="739" t="str">
        <f>IF(AND($L$9=1,Courses!E21&lt;&gt;"",Courses!F21=""),"Row "&amp;Courses!A21&amp;", "&amp;Courses!$E$10&amp;"; ","")</f>
        <v/>
      </c>
      <c r="L26" s="10" t="str">
        <f>IF(AND($L$9=1,Courses!G21&lt;&gt;"",Courses!H21=""),"Row "&amp;Courses!A21&amp;", "&amp;Courses!$G$10&amp;"; ","")</f>
        <v/>
      </c>
      <c r="M26" s="682" t="str">
        <f>IF(AND($L$9=1,Courses!I21&lt;&gt;"",Courses!J21=""),"Row "&amp;Courses!A21&amp;", "&amp;Courses!$I$10&amp;"; ","")</f>
        <v/>
      </c>
      <c r="N26" s="10"/>
      <c r="O26" s="50"/>
      <c r="P26" s="295"/>
      <c r="Q26" s="1330" t="str">
        <f>IF(AND($M$9=1,Courses!B21&lt;&gt;"",Courses!E21&lt;&gt;"",Courses!G21="",Courses!I21="",Courses!F21&lt;&gt;1),"Row "&amp;Courses!A21&amp;"; ","")</f>
        <v/>
      </c>
      <c r="R26" s="10" t="str">
        <f>IF(AND($M$9=1,Courses!B21&lt;&gt;"",Courses!I21="",Courses!F21&lt;&gt;"",Courses!G21&lt;&gt;"",Courses!H21&lt;&gt;""),IF(OR((Courses!F21+Courses!H21)&lt;&gt;1),"Row "&amp;Courses!A21&amp;"; ",""),"")</f>
        <v/>
      </c>
      <c r="S26" s="682" t="str">
        <f>IF(AND($M$9=1,Courses!B21&lt;&gt;"",Courses!I21&lt;&gt;"",Courses!J21&lt;&gt;"",Courses!H21&lt;&gt;"",Courses!G21&lt;&gt;"",Courses!F21&lt;&gt;""),IF(OR((Courses!F21+Courses!H21+Courses!J21)&lt;&gt;1),"Row "&amp;Courses!A21&amp;"; ",""),"")</f>
        <v/>
      </c>
      <c r="T26" s="10"/>
      <c r="U26" s="692" t="str">
        <f>IF(AND($M$9=1,Courses!E21&lt;&gt;"",Q26="",R26="",S26="",SUM(Courses!F21,Courses!H21,Courses!J21)&lt;&gt;1),"Row "&amp;Courses!A21&amp;"; ","")</f>
        <v/>
      </c>
      <c r="V26" s="50"/>
      <c r="W26" s="10"/>
      <c r="X26" s="739" t="str">
        <f>IF(AND($N$9=1,Courses!B21&lt;&gt;"",Courses!E21&lt;&gt;"",Courses!F21&lt;&gt;""),IF((TRUNC(Courses!F21*100)&lt;&gt;Courses!F21*100),"Row "&amp;Courses!A21&amp;", "&amp;Courses!$F$10&amp;"; ",""),"")</f>
        <v/>
      </c>
      <c r="Y26" s="10" t="str">
        <f>IF(AND($N$9=1,Courses!B21&lt;&gt;"",Courses!G21&lt;&gt;"",Courses!H21&lt;&gt;""),IF((TRUNC(Courses!H21*100)&lt;&gt;Courses!H21*100),"Row "&amp;Courses!A21&amp;", "&amp;Courses!$H$10&amp;"; ",""),"")</f>
        <v/>
      </c>
      <c r="Z26" s="682" t="str">
        <f>IF(AND($N$9=1,Courses!B21&lt;&gt;"",Courses!I21&lt;&gt;"",Courses!J21&lt;&gt;""),IF((TRUNC(Courses!J21*100)&lt;&gt;Courses!J21*100),"Row "&amp;Courses!A21&amp;", "&amp;Courses!$J$10&amp;"; ",""),"")</f>
        <v/>
      </c>
      <c r="AA26" s="10"/>
      <c r="AB26" s="295"/>
      <c r="AC26" s="692" t="str">
        <f>IF(AND($O$9=1,G26="",Courses!B21&lt;&gt;"",Courses!K21&lt;&gt;"UG",Courses!K21&lt;&gt;"PG (UG fee)",Courses!K21&lt;&gt;"PG (Masters' loan)",Courses!K21&lt;&gt;"PG (Other)"),"Row "&amp;Courses!A21&amp;"; ","")</f>
        <v/>
      </c>
      <c r="AD26" s="693"/>
      <c r="AE26" s="692" t="str">
        <f>IF(AND($Q$9=1,G26="",Courses!B21&lt;&gt;"",Courses!M21&lt;&gt;"Standard",Courses!M21&lt;&gt;"Long"),"Row "&amp;Courses!A21&amp;"; ","")</f>
        <v/>
      </c>
      <c r="AF26" s="10"/>
      <c r="AG26" s="295"/>
      <c r="AH26" s="739" t="str">
        <f>IF(AND($P$9=1,G26="",AC26="",AD26="",Courses!B21&lt;&gt;"",Courses!K21="UG",Courses!L21&lt;&gt;$C$9,Courses!L21&lt;&gt;$C$10,Courses!L21&lt;&gt;$C$11),"Row "&amp;Courses!A21&amp;", Sub-level should be either HND, Sub-degree, Foundation Degree or Other UG Degree; ","")</f>
        <v/>
      </c>
      <c r="AI26" s="10" t="str">
        <f>IF(AND($P$9=1,G26="",AC26="",AD26="",Courses!B21&lt;&gt;"",Courses!K21="PG (UG fee)",Courses!L21&lt;&gt;"",Courses!L21&lt;&gt;$C$12,Courses!L21&lt;&gt;$C$15),"Row "&amp;Courses!A21&amp;", Sub-level should be either blank or "&amp;C18&amp;"; ","")</f>
        <v/>
      </c>
      <c r="AJ26" s="10" t="str">
        <f>IF(AND($P$9=1,G26="",AC26="",AD26="",Courses!B21&lt;&gt;"",Courses!K21="PG (Masters' loan)",Courses!L21&lt;&gt;"",Courses!L21&lt;&gt;$C$14,Courses!L21&lt;&gt;$C$15),"Row "&amp;Courses!A21&amp;", Sub-level should be blank; ","")</f>
        <v/>
      </c>
      <c r="AK26" s="682" t="str">
        <f>IF(AND($P$9=1,G26="",AC26="",AD26="",Courses!B21&lt;&gt;"",Courses!K21="PG (Other)",Courses!L21&lt;&gt;"",Courses!L21&lt;&gt;$C$16,Courses!L21&lt;&gt;$C$17),"Row "&amp;Courses!A21&amp;", Sub-level should be blank; ","")</f>
        <v/>
      </c>
      <c r="AL26" s="50"/>
      <c r="AM26" s="295"/>
      <c r="AN26" s="8">
        <v>7</v>
      </c>
      <c r="AO26" s="739" t="str">
        <f>IF(AND($R$9=1,(TRUNC(Courses!N21)&lt;&gt;Courses!N21)), "Row "&amp;Courses!$A21&amp;", "&amp;AO$9&amp;", "&amp;AO$10&amp;", "&amp;AO$11&amp;"; ","")</f>
        <v/>
      </c>
      <c r="AP26" s="10" t="str">
        <f>IF(AND($R$9=1,(TRUNC(Courses!O21)&lt;&gt;Courses!O21)), "Row "&amp;Courses!$A21&amp;", "&amp;AP$9&amp;", "&amp;AP$10&amp;", "&amp;AP$11&amp;"; ","")</f>
        <v/>
      </c>
      <c r="AQ26" s="10" t="str">
        <f>IF(AND($R$9=1,(TRUNC(Courses!P21)&lt;&gt;Courses!P21)), "Row "&amp;Courses!$A21&amp;", "&amp;AQ$9&amp;", "&amp;AQ$10&amp;", "&amp;AQ$11&amp;"; ","")</f>
        <v/>
      </c>
      <c r="AR26" s="10" t="str">
        <f>IF(AND($R$9=1,(TRUNC(Courses!Q21)&lt;&gt;Courses!Q21)), "Row "&amp;Courses!$A21&amp;", "&amp;AR$9&amp;", "&amp;AR$10&amp;", "&amp;AR$11&amp;"; ","")</f>
        <v/>
      </c>
      <c r="AS26" s="682" t="str">
        <f>IF(AND($R$9=1,(TRUNC(Courses!R21)&lt;&gt;Courses!R21)), "Row "&amp;Courses!$A21&amp;", "&amp;AS$9&amp;", "&amp;AS$10&amp;", "&amp;AS$11&amp;"; ","")</f>
        <v/>
      </c>
      <c r="AT26" s="739" t="str">
        <f>IF(AND($R$9=1,(TRUNC(Courses!S21)&lt;&gt;Courses!S21)), "Row "&amp;Courses!$A21&amp;", "&amp;AT$9&amp;", "&amp;AT$10&amp;", "&amp;AT$11&amp;"; ","")</f>
        <v/>
      </c>
      <c r="AU26" s="10" t="str">
        <f>IF(AND($R$9=1,(TRUNC(Courses!T21)&lt;&gt;Courses!T21)), "Row "&amp;Courses!$A21&amp;", "&amp;AU$9&amp;", "&amp;AU$10&amp;", "&amp;AU$11&amp;"; ","")</f>
        <v/>
      </c>
      <c r="AV26" s="10" t="str">
        <f>IF(AND($R$9=1,(TRUNC(Courses!U21)&lt;&gt;Courses!U21)), "Row "&amp;Courses!$A21&amp;", "&amp;AV$9&amp;", "&amp;AV$10&amp;", "&amp;AV$11&amp;"; ","")</f>
        <v/>
      </c>
      <c r="AW26" s="10" t="str">
        <f>IF(AND($R$9=1,(TRUNC(Courses!V21)&lt;&gt;Courses!V21)), "Row "&amp;Courses!$A21&amp;", "&amp;AW$9&amp;", "&amp;AW$10&amp;", "&amp;AW$11&amp;"; ","")</f>
        <v/>
      </c>
      <c r="AX26" s="682" t="str">
        <f>IF(AND($R$9=1,(TRUNC(Courses!W21)&lt;&gt;Courses!W21)), "Row "&amp;Courses!$A21&amp;", "&amp;AX$9&amp;", "&amp;AX$10&amp;", "&amp;AX$11&amp;"; ","")</f>
        <v/>
      </c>
      <c r="AY26" s="739" t="str">
        <f>IF(AND($R$9=1,(TRUNC(Courses!X21)&lt;&gt;Courses!X21)), "Row "&amp;Courses!$A21&amp;", "&amp;AY$9&amp;", "&amp;AY$10&amp;", "&amp;AY$11&amp;"; ","")</f>
        <v/>
      </c>
      <c r="AZ26" s="10" t="str">
        <f>IF(AND($R$9=1,(TRUNC(Courses!Y21)&lt;&gt;Courses!Y21)), "Row "&amp;Courses!$A21&amp;", "&amp;AZ$9&amp;", "&amp;AZ$10&amp;", "&amp;AZ$11&amp;"; ","")</f>
        <v/>
      </c>
      <c r="BA26" s="10" t="str">
        <f>IF(AND($R$9=1,(TRUNC(Courses!Z21)&lt;&gt;Courses!Z21)), "Row "&amp;Courses!$A21&amp;", "&amp;BA$9&amp;", "&amp;BA$10&amp;", "&amp;BA$11&amp;"; ","")</f>
        <v/>
      </c>
      <c r="BB26" s="10" t="str">
        <f>IF(AND($R$9=1,(TRUNC(Courses!AA21)&lt;&gt;Courses!AA21)), "Row "&amp;Courses!$A21&amp;", "&amp;BB$9&amp;", "&amp;BB$10&amp;", "&amp;BB$11&amp;"; ","")</f>
        <v/>
      </c>
      <c r="BC26" s="682" t="str">
        <f>IF(AND($R$9=1,(TRUNC(Courses!AB21)&lt;&gt;Courses!AB21)), "Row "&amp;Courses!$A21&amp;", "&amp;BC$9&amp;", "&amp;BC$10&amp;", "&amp;BC$11&amp;"; ","")</f>
        <v/>
      </c>
      <c r="BD26" s="50"/>
      <c r="BE26" s="295"/>
      <c r="BF26" s="8">
        <v>7</v>
      </c>
      <c r="BG26" s="739" t="str">
        <f>IF(AND($S$9=1,Courses!N21&lt;0), "Row "&amp;Courses!$A21&amp;", "&amp;BG$9&amp;", "&amp;BG$10&amp;", "&amp;BG$11&amp;"; ","")</f>
        <v/>
      </c>
      <c r="BH26" s="10" t="str">
        <f>IF(AND($S$9=1,Courses!O21&lt;0), "Row "&amp;Courses!$A21&amp;", "&amp;BH$9&amp;", "&amp;BH$10&amp;", "&amp;BH$11&amp;"; ","")</f>
        <v/>
      </c>
      <c r="BI26" s="10" t="str">
        <f>IF(AND($S$9=1,Courses!P21&lt;0), "Row "&amp;Courses!$A21&amp;", "&amp;BI$9&amp;", "&amp;BI$10&amp;", "&amp;BI$11&amp;"; ","")</f>
        <v/>
      </c>
      <c r="BJ26" s="10" t="str">
        <f>IF(AND($S$9=1,Courses!Q21&lt;0), "Row "&amp;Courses!$A21&amp;", "&amp;BJ$9&amp;", "&amp;BJ$10&amp;", "&amp;BJ$11&amp;"; ","")</f>
        <v/>
      </c>
      <c r="BK26" s="682" t="str">
        <f>IF(AND($S$9=1,Courses!R21&lt;0), "Row "&amp;Courses!$A21&amp;", "&amp;BK$9&amp;", "&amp;BK$10&amp;", "&amp;BK$11&amp;"; ","")</f>
        <v/>
      </c>
      <c r="BL26" s="739" t="str">
        <f>IF(AND($S$9=1,Courses!S21&lt;0), "Row "&amp;Courses!$A21&amp;", "&amp;BL$9&amp;", "&amp;BL$10&amp;", "&amp;BL$11&amp;"; ","")</f>
        <v/>
      </c>
      <c r="BM26" s="10" t="str">
        <f>IF(AND($S$9=1,Courses!T21&lt;0), "Row "&amp;Courses!$A21&amp;", "&amp;BM$9&amp;", "&amp;BM$10&amp;", "&amp;BM$11&amp;"; ","")</f>
        <v/>
      </c>
      <c r="BN26" s="10" t="str">
        <f>IF(AND($S$9=1,Courses!U21&lt;0), "Row "&amp;Courses!$A21&amp;", "&amp;BN$9&amp;", "&amp;BN$10&amp;", "&amp;BN$11&amp;"; ","")</f>
        <v/>
      </c>
      <c r="BO26" s="10" t="str">
        <f>IF(AND($S$9=1,Courses!V21&lt;0), "Row "&amp;Courses!$A21&amp;", "&amp;BO$9&amp;", "&amp;BO$10&amp;", "&amp;BO$11&amp;"; ","")</f>
        <v/>
      </c>
      <c r="BP26" s="682" t="str">
        <f>IF(AND($S$9=1,Courses!W21&lt;0), "Row "&amp;Courses!$A21&amp;", "&amp;BP$9&amp;", "&amp;BP$10&amp;", "&amp;BP$11&amp;"; ","")</f>
        <v/>
      </c>
      <c r="BQ26" s="739" t="str">
        <f>IF(AND($S$9=1,Courses!X21&lt;0), "Row "&amp;Courses!$A21&amp;", "&amp;BQ$9&amp;", "&amp;BQ$10&amp;", "&amp;BQ$11&amp;"; ","")</f>
        <v/>
      </c>
      <c r="BR26" s="10" t="str">
        <f>IF(AND($S$9=1,Courses!Y21&lt;0), "Row "&amp;Courses!$A21&amp;", "&amp;BR$9&amp;", "&amp;BR$10&amp;", "&amp;BR$11&amp;"; ","")</f>
        <v/>
      </c>
      <c r="BS26" s="10" t="str">
        <f>IF(AND($S$9=1,Courses!Z21&lt;0), "Row "&amp;Courses!$A21&amp;", "&amp;BS$9&amp;", "&amp;BS$10&amp;", "&amp;BS$11&amp;"; ","")</f>
        <v/>
      </c>
      <c r="BT26" s="10" t="str">
        <f>IF(AND($S$9=1,Courses!AA21&lt;0), "Row "&amp;Courses!$A21&amp;", "&amp;BT$9&amp;", "&amp;BT$10&amp;", "&amp;BT$11&amp;"; ","")</f>
        <v/>
      </c>
      <c r="BU26" s="682" t="str">
        <f>IF(AND($S$9=1,Courses!AB21&lt;0), "Row "&amp;Courses!$A21&amp;", "&amp;BU$9&amp;", "&amp;BU$10&amp;", "&amp;BU$11&amp;"; ","")</f>
        <v/>
      </c>
      <c r="BV26" s="10"/>
      <c r="BW26" s="690">
        <v>7</v>
      </c>
      <c r="BX26" s="101">
        <f>IF(AND($T$9=1,Courses!B21="",Courses!F21="",Courses!H21="",Courses!J21="",Courses!K21="",Courses!L21="",Courses!M21="",Courses!N21=0,Courses!P21=0,Courses!R21=0,Courses!S21=0,Courses!U21=0,Courses!W21=0,Courses!X21=0,Courses!Z21=0,Courses!AB21=0),0,1)</f>
        <v>0</v>
      </c>
      <c r="BY26" s="101">
        <f>IF(AND(BX26=0,SUM(BX27:$BX$219)&gt;0),1,0)</f>
        <v>0</v>
      </c>
      <c r="BZ26" s="853" t="str">
        <f>IF(BY26=1,"Row "&amp;Courses!A21&amp;"; ","")</f>
        <v/>
      </c>
      <c r="CA26" s="50"/>
      <c r="CB26" s="10"/>
      <c r="CC26" s="692" t="str">
        <f>IF(AND($U$9=1,Courses!B21&lt;&gt;"",SUM(Courses!N21:AB21)=0),"Row "&amp;Courses!A21&amp;"; ","")</f>
        <v/>
      </c>
      <c r="CD26" s="50"/>
      <c r="CF26" s="323"/>
      <c r="CG26" s="692" t="str">
        <f>IF(AND($Y$9=1,Courses!B21&lt;&gt;""),IF(SUMPRODUCT(--(Courses!$C$13:$C$214=Courses!C21))&gt;1,"Row "&amp;Courses!A21&amp;"; ",""),"")</f>
        <v/>
      </c>
      <c r="CH26" s="10"/>
      <c r="CI26" s="324"/>
      <c r="CJ26" s="10"/>
      <c r="CK26" s="739" t="str">
        <f>IF(AND($Z$9=1,Courses!E21&lt;&gt;"",Courses!F21&lt;&gt;"",Courses!F21=0,SUM(Courses!H21,Courses!J21)=1),"Row "&amp;Courses!A21&amp;", "&amp;Courses!$F$10&amp;"; ","")</f>
        <v/>
      </c>
      <c r="CL26" s="10" t="str">
        <f>IF(AND($Z$9=1,Courses!G21&lt;&gt;"",Courses!H21&lt;&gt;"",Courses!H21=0,SUM(Courses!J21,Courses!F21)=1),"Row "&amp;Courses!A21&amp;", "&amp;Courses!$H$10&amp;"; ","")</f>
        <v/>
      </c>
      <c r="CM26" s="682" t="str">
        <f>IF(AND($Z$9=1,Courses!I21&lt;&gt;"",Courses!J21&lt;&gt;"",Courses!J21=0, SUM(Courses!H21,Courses!F21)=1),"Row "&amp;Courses!A21&amp;", "&amp;Courses!$J$10&amp;"; ","")</f>
        <v/>
      </c>
      <c r="CN26" s="680"/>
      <c r="CO26" s="681"/>
      <c r="CP26" s="692" t="str">
        <f>IF(AND(Courses!B21&lt;&gt;"",ISNA(VLOOKUP(Courses!C21,CourseInfo,2,FALSE))=FALSE,COUNTIF(Dummy,Courses!C21)&lt;&gt;1),VLOOKUP(Courses!C21,CourseInfo,6,FALSE),"")</f>
        <v/>
      </c>
      <c r="CQ26" s="692" t="str">
        <f>IF(AND(Courses!B21&lt;&gt;"",ISNA(VLOOKUP(Courses!C21,CourseInfo,2,FALSE))=FALSE,COUNTIF(Dummy,Courses!C21)&lt;&gt;1),IF(VLOOKUP(Courses!C21,CourseInfo,7,FALSE)&lt;&gt;"",VLOOKUP(Courses!C21,CourseInfo,7,FALSE),"blank"),"")</f>
        <v/>
      </c>
      <c r="CR26" s="692" t="str">
        <f>IF(AND($AA$9=1,Courses!B21&lt;&gt;"",'Courses Valid'!AC26="",AH26&amp;AI26&amp;AJ26&amp;AK26="",COUNTIF(Dummy,Courses!C21)&lt;&gt;1),IF(OR(Courses!K21&lt;&gt;'Courses Valid'!CP26,Courses!L21&lt;&gt;'Courses Valid'!CQ26),"Row "&amp;Courses!A21&amp;", Level on LARS is "&amp;'Courses Valid'!CP26&amp;", Sub-level on LARS is "&amp;CQ26&amp;"; ",""),"")</f>
        <v/>
      </c>
      <c r="CS26" s="680"/>
    </row>
    <row r="27" spans="3:97" x14ac:dyDescent="0.2">
      <c r="C27" s="670">
        <f t="shared" si="2"/>
        <v>0</v>
      </c>
      <c r="D27" s="102"/>
      <c r="E27" s="102"/>
      <c r="F27" s="295"/>
      <c r="G27" s="670" t="str">
        <f>IF(SUMPRODUCT(--(CourseAims=Courses!$C22))=1,"",IF(AND($J$9=1,Courses!$C22&lt;&gt;""),"Row "&amp;Courses!A22&amp;" (invalid); ",""))</f>
        <v/>
      </c>
      <c r="H27" s="692" t="str">
        <f>IF(AND($K$9=1,Courses!B22="",OR(Courses!F22&lt;&gt;"",Courses!H22&lt;&gt;"",Courses!J22&lt;&gt;"",Courses!K22&lt;&gt;"",Courses!L22&lt;&gt;"",Courses!M22&lt;&gt;"",Courses!N22&lt;&gt;0,Courses!P22&lt;&gt;0,Courses!R22&lt;&gt;0,Courses!S22&lt;&gt;0,Courses!U22&lt;&gt;0,Courses!W22&lt;&gt;0,Courses!X22&lt;&gt;0,Courses!Z22&lt;&gt;0,Courses!AB22&lt;&gt;0)),"Row "&amp;Courses!A22&amp;" (none); ","")</f>
        <v/>
      </c>
      <c r="I27" s="50"/>
      <c r="J27" s="295"/>
      <c r="K27" s="739" t="str">
        <f>IF(AND($L$9=1,Courses!E22&lt;&gt;"",Courses!F22=""),"Row "&amp;Courses!A22&amp;", "&amp;Courses!$E$10&amp;"; ","")</f>
        <v/>
      </c>
      <c r="L27" s="10" t="str">
        <f>IF(AND($L$9=1,Courses!G22&lt;&gt;"",Courses!H22=""),"Row "&amp;Courses!A22&amp;", "&amp;Courses!$G$10&amp;"; ","")</f>
        <v/>
      </c>
      <c r="M27" s="682" t="str">
        <f>IF(AND($L$9=1,Courses!I22&lt;&gt;"",Courses!J22=""),"Row "&amp;Courses!A22&amp;", "&amp;Courses!$I$10&amp;"; ","")</f>
        <v/>
      </c>
      <c r="N27" s="10"/>
      <c r="O27" s="50"/>
      <c r="P27" s="295"/>
      <c r="Q27" s="1330" t="str">
        <f>IF(AND($M$9=1,Courses!B22&lt;&gt;"",Courses!E22&lt;&gt;"",Courses!G22="",Courses!I22="",Courses!F22&lt;&gt;1),"Row "&amp;Courses!A22&amp;"; ","")</f>
        <v/>
      </c>
      <c r="R27" s="10" t="str">
        <f>IF(AND($M$9=1,Courses!B22&lt;&gt;"",Courses!I22="",Courses!F22&lt;&gt;"",Courses!G22&lt;&gt;"",Courses!H22&lt;&gt;""),IF(OR((Courses!F22+Courses!H22)&lt;&gt;1),"Row "&amp;Courses!A22&amp;"; ",""),"")</f>
        <v/>
      </c>
      <c r="S27" s="682" t="str">
        <f>IF(AND($M$9=1,Courses!B22&lt;&gt;"",Courses!I22&lt;&gt;"",Courses!J22&lt;&gt;"",Courses!H22&lt;&gt;"",Courses!G22&lt;&gt;"",Courses!F22&lt;&gt;""),IF(OR((Courses!F22+Courses!H22+Courses!J22)&lt;&gt;1),"Row "&amp;Courses!A22&amp;"; ",""),"")</f>
        <v/>
      </c>
      <c r="T27" s="10"/>
      <c r="U27" s="692" t="str">
        <f>IF(AND($M$9=1,Courses!E22&lt;&gt;"",Q27="",R27="",S27="",SUM(Courses!F22,Courses!H22,Courses!J22)&lt;&gt;1),"Row "&amp;Courses!A22&amp;"; ","")</f>
        <v/>
      </c>
      <c r="V27" s="50"/>
      <c r="W27" s="10"/>
      <c r="X27" s="739" t="str">
        <f>IF(AND($N$9=1,Courses!B22&lt;&gt;"",Courses!E22&lt;&gt;"",Courses!F22&lt;&gt;""),IF((TRUNC(Courses!F22*100)&lt;&gt;Courses!F22*100),"Row "&amp;Courses!A22&amp;", "&amp;Courses!$F$10&amp;"; ",""),"")</f>
        <v/>
      </c>
      <c r="Y27" s="10" t="str">
        <f>IF(AND($N$9=1,Courses!B22&lt;&gt;"",Courses!G22&lt;&gt;"",Courses!H22&lt;&gt;""),IF((TRUNC(Courses!H22*100)&lt;&gt;Courses!H22*100),"Row "&amp;Courses!A22&amp;", "&amp;Courses!$H$10&amp;"; ",""),"")</f>
        <v/>
      </c>
      <c r="Z27" s="682" t="str">
        <f>IF(AND($N$9=1,Courses!B22&lt;&gt;"",Courses!I22&lt;&gt;"",Courses!J22&lt;&gt;""),IF((TRUNC(Courses!J22*100)&lt;&gt;Courses!J22*100),"Row "&amp;Courses!A22&amp;", "&amp;Courses!$J$10&amp;"; ",""),"")</f>
        <v/>
      </c>
      <c r="AA27" s="10"/>
      <c r="AB27" s="295"/>
      <c r="AC27" s="692" t="str">
        <f>IF(AND($O$9=1,G27="",Courses!B22&lt;&gt;"",Courses!K22&lt;&gt;"UG",Courses!K22&lt;&gt;"PG (UG fee)",Courses!K22&lt;&gt;"PG (Masters' loan)",Courses!K22&lt;&gt;"PG (Other)"),"Row "&amp;Courses!A22&amp;"; ","")</f>
        <v/>
      </c>
      <c r="AD27" s="693"/>
      <c r="AE27" s="692" t="str">
        <f>IF(AND($Q$9=1,G27="",Courses!B22&lt;&gt;"",Courses!M22&lt;&gt;"Standard",Courses!M22&lt;&gt;"Long"),"Row "&amp;Courses!A22&amp;"; ","")</f>
        <v/>
      </c>
      <c r="AF27" s="10"/>
      <c r="AG27" s="295"/>
      <c r="AH27" s="739" t="str">
        <f>IF(AND($P$9=1,G27="",AC27="",AD27="",Courses!B22&lt;&gt;"",Courses!K22="UG",Courses!L22&lt;&gt;$C$9,Courses!L22&lt;&gt;$C$10,Courses!L22&lt;&gt;$C$11),"Row "&amp;Courses!A22&amp;", Sub-level should be either HND, Sub-degree, Foundation Degree or Other UG Degree; ","")</f>
        <v/>
      </c>
      <c r="AI27" s="10" t="str">
        <f>IF(AND($P$9=1,G27="",AC27="",AD27="",Courses!B22&lt;&gt;"",Courses!K22="PG (UG fee)",Courses!L22&lt;&gt;"",Courses!L22&lt;&gt;$C$12,Courses!L22&lt;&gt;$C$15),"Row "&amp;Courses!A22&amp;", Sub-level should be either blank or "&amp;C19&amp;"; ","")</f>
        <v/>
      </c>
      <c r="AJ27" s="10" t="str">
        <f>IF(AND($P$9=1,G27="",AC27="",AD27="",Courses!B22&lt;&gt;"",Courses!K22="PG (Masters' loan)",Courses!L22&lt;&gt;"",Courses!L22&lt;&gt;$C$14,Courses!L22&lt;&gt;$C$15),"Row "&amp;Courses!A22&amp;", Sub-level should be blank; ","")</f>
        <v/>
      </c>
      <c r="AK27" s="682" t="str">
        <f>IF(AND($P$9=1,G27="",AC27="",AD27="",Courses!B22&lt;&gt;"",Courses!K22="PG (Other)",Courses!L22&lt;&gt;"",Courses!L22&lt;&gt;$C$16,Courses!L22&lt;&gt;$C$17),"Row "&amp;Courses!A22&amp;", Sub-level should be blank; ","")</f>
        <v/>
      </c>
      <c r="AL27" s="50"/>
      <c r="AM27" s="295"/>
      <c r="AN27" s="8">
        <v>8</v>
      </c>
      <c r="AO27" s="739" t="str">
        <f>IF(AND($R$9=1,(TRUNC(Courses!N22)&lt;&gt;Courses!N22)), "Row "&amp;Courses!$A22&amp;", "&amp;AO$9&amp;", "&amp;AO$10&amp;", "&amp;AO$11&amp;"; ","")</f>
        <v/>
      </c>
      <c r="AP27" s="10" t="str">
        <f>IF(AND($R$9=1,(TRUNC(Courses!O22)&lt;&gt;Courses!O22)), "Row "&amp;Courses!$A22&amp;", "&amp;AP$9&amp;", "&amp;AP$10&amp;", "&amp;AP$11&amp;"; ","")</f>
        <v/>
      </c>
      <c r="AQ27" s="10" t="str">
        <f>IF(AND($R$9=1,(TRUNC(Courses!P22)&lt;&gt;Courses!P22)), "Row "&amp;Courses!$A22&amp;", "&amp;AQ$9&amp;", "&amp;AQ$10&amp;", "&amp;AQ$11&amp;"; ","")</f>
        <v/>
      </c>
      <c r="AR27" s="10" t="str">
        <f>IF(AND($R$9=1,(TRUNC(Courses!Q22)&lt;&gt;Courses!Q22)), "Row "&amp;Courses!$A22&amp;", "&amp;AR$9&amp;", "&amp;AR$10&amp;", "&amp;AR$11&amp;"; ","")</f>
        <v/>
      </c>
      <c r="AS27" s="682" t="str">
        <f>IF(AND($R$9=1,(TRUNC(Courses!R22)&lt;&gt;Courses!R22)), "Row "&amp;Courses!$A22&amp;", "&amp;AS$9&amp;", "&amp;AS$10&amp;", "&amp;AS$11&amp;"; ","")</f>
        <v/>
      </c>
      <c r="AT27" s="739" t="str">
        <f>IF(AND($R$9=1,(TRUNC(Courses!S22)&lt;&gt;Courses!S22)), "Row "&amp;Courses!$A22&amp;", "&amp;AT$9&amp;", "&amp;AT$10&amp;", "&amp;AT$11&amp;"; ","")</f>
        <v/>
      </c>
      <c r="AU27" s="10" t="str">
        <f>IF(AND($R$9=1,(TRUNC(Courses!T22)&lt;&gt;Courses!T22)), "Row "&amp;Courses!$A22&amp;", "&amp;AU$9&amp;", "&amp;AU$10&amp;", "&amp;AU$11&amp;"; ","")</f>
        <v/>
      </c>
      <c r="AV27" s="10" t="str">
        <f>IF(AND($R$9=1,(TRUNC(Courses!U22)&lt;&gt;Courses!U22)), "Row "&amp;Courses!$A22&amp;", "&amp;AV$9&amp;", "&amp;AV$10&amp;", "&amp;AV$11&amp;"; ","")</f>
        <v/>
      </c>
      <c r="AW27" s="10" t="str">
        <f>IF(AND($R$9=1,(TRUNC(Courses!V22)&lt;&gt;Courses!V22)), "Row "&amp;Courses!$A22&amp;", "&amp;AW$9&amp;", "&amp;AW$10&amp;", "&amp;AW$11&amp;"; ","")</f>
        <v/>
      </c>
      <c r="AX27" s="682" t="str">
        <f>IF(AND($R$9=1,(TRUNC(Courses!W22)&lt;&gt;Courses!W22)), "Row "&amp;Courses!$A22&amp;", "&amp;AX$9&amp;", "&amp;AX$10&amp;", "&amp;AX$11&amp;"; ","")</f>
        <v/>
      </c>
      <c r="AY27" s="739" t="str">
        <f>IF(AND($R$9=1,(TRUNC(Courses!X22)&lt;&gt;Courses!X22)), "Row "&amp;Courses!$A22&amp;", "&amp;AY$9&amp;", "&amp;AY$10&amp;", "&amp;AY$11&amp;"; ","")</f>
        <v/>
      </c>
      <c r="AZ27" s="10" t="str">
        <f>IF(AND($R$9=1,(TRUNC(Courses!Y22)&lt;&gt;Courses!Y22)), "Row "&amp;Courses!$A22&amp;", "&amp;AZ$9&amp;", "&amp;AZ$10&amp;", "&amp;AZ$11&amp;"; ","")</f>
        <v/>
      </c>
      <c r="BA27" s="10" t="str">
        <f>IF(AND($R$9=1,(TRUNC(Courses!Z22)&lt;&gt;Courses!Z22)), "Row "&amp;Courses!$A22&amp;", "&amp;BA$9&amp;", "&amp;BA$10&amp;", "&amp;BA$11&amp;"; ","")</f>
        <v/>
      </c>
      <c r="BB27" s="10" t="str">
        <f>IF(AND($R$9=1,(TRUNC(Courses!AA22)&lt;&gt;Courses!AA22)), "Row "&amp;Courses!$A22&amp;", "&amp;BB$9&amp;", "&amp;BB$10&amp;", "&amp;BB$11&amp;"; ","")</f>
        <v/>
      </c>
      <c r="BC27" s="682" t="str">
        <f>IF(AND($R$9=1,(TRUNC(Courses!AB22)&lt;&gt;Courses!AB22)), "Row "&amp;Courses!$A22&amp;", "&amp;BC$9&amp;", "&amp;BC$10&amp;", "&amp;BC$11&amp;"; ","")</f>
        <v/>
      </c>
      <c r="BD27" s="50"/>
      <c r="BE27" s="295"/>
      <c r="BF27" s="8">
        <v>8</v>
      </c>
      <c r="BG27" s="739" t="str">
        <f>IF(AND($S$9=1,Courses!N22&lt;0), "Row "&amp;Courses!$A22&amp;", "&amp;BG$9&amp;", "&amp;BG$10&amp;", "&amp;BG$11&amp;"; ","")</f>
        <v/>
      </c>
      <c r="BH27" s="10" t="str">
        <f>IF(AND($S$9=1,Courses!O22&lt;0), "Row "&amp;Courses!$A22&amp;", "&amp;BH$9&amp;", "&amp;BH$10&amp;", "&amp;BH$11&amp;"; ","")</f>
        <v/>
      </c>
      <c r="BI27" s="10" t="str">
        <f>IF(AND($S$9=1,Courses!P22&lt;0), "Row "&amp;Courses!$A22&amp;", "&amp;BI$9&amp;", "&amp;BI$10&amp;", "&amp;BI$11&amp;"; ","")</f>
        <v/>
      </c>
      <c r="BJ27" s="10" t="str">
        <f>IF(AND($S$9=1,Courses!Q22&lt;0), "Row "&amp;Courses!$A22&amp;", "&amp;BJ$9&amp;", "&amp;BJ$10&amp;", "&amp;BJ$11&amp;"; ","")</f>
        <v/>
      </c>
      <c r="BK27" s="682" t="str">
        <f>IF(AND($S$9=1,Courses!R22&lt;0), "Row "&amp;Courses!$A22&amp;", "&amp;BK$9&amp;", "&amp;BK$10&amp;", "&amp;BK$11&amp;"; ","")</f>
        <v/>
      </c>
      <c r="BL27" s="739" t="str">
        <f>IF(AND($S$9=1,Courses!S22&lt;0), "Row "&amp;Courses!$A22&amp;", "&amp;BL$9&amp;", "&amp;BL$10&amp;", "&amp;BL$11&amp;"; ","")</f>
        <v/>
      </c>
      <c r="BM27" s="10" t="str">
        <f>IF(AND($S$9=1,Courses!T22&lt;0), "Row "&amp;Courses!$A22&amp;", "&amp;BM$9&amp;", "&amp;BM$10&amp;", "&amp;BM$11&amp;"; ","")</f>
        <v/>
      </c>
      <c r="BN27" s="10" t="str">
        <f>IF(AND($S$9=1,Courses!U22&lt;0), "Row "&amp;Courses!$A22&amp;", "&amp;BN$9&amp;", "&amp;BN$10&amp;", "&amp;BN$11&amp;"; ","")</f>
        <v/>
      </c>
      <c r="BO27" s="10" t="str">
        <f>IF(AND($S$9=1,Courses!V22&lt;0), "Row "&amp;Courses!$A22&amp;", "&amp;BO$9&amp;", "&amp;BO$10&amp;", "&amp;BO$11&amp;"; ","")</f>
        <v/>
      </c>
      <c r="BP27" s="682" t="str">
        <f>IF(AND($S$9=1,Courses!W22&lt;0), "Row "&amp;Courses!$A22&amp;", "&amp;BP$9&amp;", "&amp;BP$10&amp;", "&amp;BP$11&amp;"; ","")</f>
        <v/>
      </c>
      <c r="BQ27" s="739" t="str">
        <f>IF(AND($S$9=1,Courses!X22&lt;0), "Row "&amp;Courses!$A22&amp;", "&amp;BQ$9&amp;", "&amp;BQ$10&amp;", "&amp;BQ$11&amp;"; ","")</f>
        <v/>
      </c>
      <c r="BR27" s="10" t="str">
        <f>IF(AND($S$9=1,Courses!Y22&lt;0), "Row "&amp;Courses!$A22&amp;", "&amp;BR$9&amp;", "&amp;BR$10&amp;", "&amp;BR$11&amp;"; ","")</f>
        <v/>
      </c>
      <c r="BS27" s="10" t="str">
        <f>IF(AND($S$9=1,Courses!Z22&lt;0), "Row "&amp;Courses!$A22&amp;", "&amp;BS$9&amp;", "&amp;BS$10&amp;", "&amp;BS$11&amp;"; ","")</f>
        <v/>
      </c>
      <c r="BT27" s="10" t="str">
        <f>IF(AND($S$9=1,Courses!AA22&lt;0), "Row "&amp;Courses!$A22&amp;", "&amp;BT$9&amp;", "&amp;BT$10&amp;", "&amp;BT$11&amp;"; ","")</f>
        <v/>
      </c>
      <c r="BU27" s="682" t="str">
        <f>IF(AND($S$9=1,Courses!AB22&lt;0), "Row "&amp;Courses!$A22&amp;", "&amp;BU$9&amp;", "&amp;BU$10&amp;", "&amp;BU$11&amp;"; ","")</f>
        <v/>
      </c>
      <c r="BV27" s="10"/>
      <c r="BW27" s="690">
        <v>8</v>
      </c>
      <c r="BX27" s="101">
        <f>IF(AND($T$9=1,Courses!B22="",Courses!F22="",Courses!H22="",Courses!J22="",Courses!K22="",Courses!L22="",Courses!M22="",Courses!N22=0,Courses!P22=0,Courses!R22=0,Courses!S22=0,Courses!U22=0,Courses!W22=0,Courses!X22=0,Courses!Z22=0,Courses!AB22=0),0,1)</f>
        <v>0</v>
      </c>
      <c r="BY27" s="101">
        <f>IF(AND(BX27=0,SUM(BX28:$BX$219)&gt;0),1,0)</f>
        <v>0</v>
      </c>
      <c r="BZ27" s="853" t="str">
        <f>IF(BY27=1,"Row "&amp;Courses!A22&amp;"; ","")</f>
        <v/>
      </c>
      <c r="CA27" s="50"/>
      <c r="CB27" s="10"/>
      <c r="CC27" s="692" t="str">
        <f>IF(AND($U$9=1,Courses!B22&lt;&gt;"",SUM(Courses!N22:AB22)=0),"Row "&amp;Courses!A22&amp;"; ","")</f>
        <v/>
      </c>
      <c r="CD27" s="50"/>
      <c r="CF27" s="323"/>
      <c r="CG27" s="692" t="str">
        <f>IF(AND($Y$9=1,Courses!B22&lt;&gt;""),IF(SUMPRODUCT(--(Courses!$C$13:$C$214=Courses!C22))&gt;1,"Row "&amp;Courses!A22&amp;"; ",""),"")</f>
        <v/>
      </c>
      <c r="CH27" s="10"/>
      <c r="CI27" s="324"/>
      <c r="CJ27" s="10"/>
      <c r="CK27" s="739" t="str">
        <f>IF(AND($Z$9=1,Courses!E22&lt;&gt;"",Courses!F22&lt;&gt;"",Courses!F22=0,SUM(Courses!H22,Courses!J22)=1),"Row "&amp;Courses!A22&amp;", "&amp;Courses!$F$10&amp;"; ","")</f>
        <v/>
      </c>
      <c r="CL27" s="10" t="str">
        <f>IF(AND($Z$9=1,Courses!G22&lt;&gt;"",Courses!H22&lt;&gt;"",Courses!H22=0,SUM(Courses!J22,Courses!F22)=1),"Row "&amp;Courses!A22&amp;", "&amp;Courses!$H$10&amp;"; ","")</f>
        <v/>
      </c>
      <c r="CM27" s="682" t="str">
        <f>IF(AND($Z$9=1,Courses!I22&lt;&gt;"",Courses!J22&lt;&gt;"",Courses!J22=0, SUM(Courses!H22,Courses!F22)=1),"Row "&amp;Courses!A22&amp;", "&amp;Courses!$J$10&amp;"; ","")</f>
        <v/>
      </c>
      <c r="CN27" s="680"/>
      <c r="CO27" s="681"/>
      <c r="CP27" s="692" t="str">
        <f>IF(AND(Courses!B22&lt;&gt;"",ISNA(VLOOKUP(Courses!C22,CourseInfo,2,FALSE))=FALSE,COUNTIF(Dummy,Courses!C22)&lt;&gt;1),VLOOKUP(Courses!C22,CourseInfo,6,FALSE),"")</f>
        <v/>
      </c>
      <c r="CQ27" s="692" t="str">
        <f>IF(AND(Courses!B22&lt;&gt;"",ISNA(VLOOKUP(Courses!C22,CourseInfo,2,FALSE))=FALSE,COUNTIF(Dummy,Courses!C22)&lt;&gt;1),IF(VLOOKUP(Courses!C22,CourseInfo,7,FALSE)&lt;&gt;"",VLOOKUP(Courses!C22,CourseInfo,7,FALSE),"blank"),"")</f>
        <v/>
      </c>
      <c r="CR27" s="692" t="str">
        <f>IF(AND($AA$9=1,Courses!B22&lt;&gt;"",'Courses Valid'!AC27="",AH27&amp;AI27&amp;AJ27&amp;AK27="",COUNTIF(Dummy,Courses!C22)&lt;&gt;1),IF(OR(Courses!K22&lt;&gt;'Courses Valid'!CP27,Courses!L22&lt;&gt;'Courses Valid'!CQ27),"Row "&amp;Courses!A22&amp;", Level on LARS is "&amp;'Courses Valid'!CP27&amp;", Sub-level on LARS is "&amp;CQ27&amp;"; ",""),"")</f>
        <v/>
      </c>
      <c r="CS27" s="680"/>
    </row>
    <row r="28" spans="3:97" x14ac:dyDescent="0.2">
      <c r="C28" s="670">
        <f t="shared" si="2"/>
        <v>0</v>
      </c>
      <c r="D28" s="102"/>
      <c r="E28" s="102"/>
      <c r="F28" s="295"/>
      <c r="G28" s="670" t="str">
        <f>IF(SUMPRODUCT(--(CourseAims=Courses!$C23))=1,"",IF(AND($J$9=1,Courses!$C23&lt;&gt;""),"Row "&amp;Courses!A23&amp;" (invalid); ",""))</f>
        <v/>
      </c>
      <c r="H28" s="692" t="str">
        <f>IF(AND($K$9=1,Courses!B23="",OR(Courses!F23&lt;&gt;"",Courses!H23&lt;&gt;"",Courses!J23&lt;&gt;"",Courses!K23&lt;&gt;"",Courses!L23&lt;&gt;"",Courses!M23&lt;&gt;"",Courses!N23&lt;&gt;0,Courses!P23&lt;&gt;0,Courses!R23&lt;&gt;0,Courses!S23&lt;&gt;0,Courses!U23&lt;&gt;0,Courses!W23&lt;&gt;0,Courses!X23&lt;&gt;0,Courses!Z23&lt;&gt;0,Courses!AB23&lt;&gt;0)),"Row "&amp;Courses!A23&amp;" (none); ","")</f>
        <v/>
      </c>
      <c r="I28" s="50"/>
      <c r="J28" s="295"/>
      <c r="K28" s="739" t="str">
        <f>IF(AND($L$9=1,Courses!E23&lt;&gt;"",Courses!F23=""),"Row "&amp;Courses!A23&amp;", "&amp;Courses!$E$10&amp;"; ","")</f>
        <v/>
      </c>
      <c r="L28" s="10" t="str">
        <f>IF(AND($L$9=1,Courses!G23&lt;&gt;"",Courses!H23=""),"Row "&amp;Courses!A23&amp;", "&amp;Courses!$G$10&amp;"; ","")</f>
        <v/>
      </c>
      <c r="M28" s="682" t="str">
        <f>IF(AND($L$9=1,Courses!I23&lt;&gt;"",Courses!J23=""),"Row "&amp;Courses!A23&amp;", "&amp;Courses!$I$10&amp;"; ","")</f>
        <v/>
      </c>
      <c r="N28" s="10"/>
      <c r="O28" s="50"/>
      <c r="P28" s="295"/>
      <c r="Q28" s="1330" t="str">
        <f>IF(AND($M$9=1,Courses!B23&lt;&gt;"",Courses!E23&lt;&gt;"",Courses!G23="",Courses!I23="",Courses!F23&lt;&gt;1),"Row "&amp;Courses!A23&amp;"; ","")</f>
        <v/>
      </c>
      <c r="R28" s="10" t="str">
        <f>IF(AND($M$9=1,Courses!B23&lt;&gt;"",Courses!I23="",Courses!F23&lt;&gt;"",Courses!G23&lt;&gt;"",Courses!H23&lt;&gt;""),IF(OR((Courses!F23+Courses!H23)&lt;&gt;1),"Row "&amp;Courses!A23&amp;"; ",""),"")</f>
        <v/>
      </c>
      <c r="S28" s="682" t="str">
        <f>IF(AND($M$9=1,Courses!B23&lt;&gt;"",Courses!I23&lt;&gt;"",Courses!J23&lt;&gt;"",Courses!H23&lt;&gt;"",Courses!G23&lt;&gt;"",Courses!F23&lt;&gt;""),IF(OR((Courses!F23+Courses!H23+Courses!J23)&lt;&gt;1),"Row "&amp;Courses!A23&amp;"; ",""),"")</f>
        <v/>
      </c>
      <c r="T28" s="10"/>
      <c r="U28" s="692" t="str">
        <f>IF(AND($M$9=1,Courses!E23&lt;&gt;"",Q28="",R28="",S28="",SUM(Courses!F23,Courses!H23,Courses!J23)&lt;&gt;1),"Row "&amp;Courses!A23&amp;"; ","")</f>
        <v/>
      </c>
      <c r="V28" s="50"/>
      <c r="W28" s="10"/>
      <c r="X28" s="739" t="str">
        <f>IF(AND($N$9=1,Courses!B23&lt;&gt;"",Courses!E23&lt;&gt;"",Courses!F23&lt;&gt;""),IF((TRUNC(Courses!F23*100)&lt;&gt;Courses!F23*100),"Row "&amp;Courses!A23&amp;", "&amp;Courses!$F$10&amp;"; ",""),"")</f>
        <v/>
      </c>
      <c r="Y28" s="10" t="str">
        <f>IF(AND($N$9=1,Courses!B23&lt;&gt;"",Courses!G23&lt;&gt;"",Courses!H23&lt;&gt;""),IF((TRUNC(Courses!H23*100)&lt;&gt;Courses!H23*100),"Row "&amp;Courses!A23&amp;", "&amp;Courses!$H$10&amp;"; ",""),"")</f>
        <v/>
      </c>
      <c r="Z28" s="682" t="str">
        <f>IF(AND($N$9=1,Courses!B23&lt;&gt;"",Courses!I23&lt;&gt;"",Courses!J23&lt;&gt;""),IF((TRUNC(Courses!J23*100)&lt;&gt;Courses!J23*100),"Row "&amp;Courses!A23&amp;", "&amp;Courses!$J$10&amp;"; ",""),"")</f>
        <v/>
      </c>
      <c r="AA28" s="10"/>
      <c r="AB28" s="295"/>
      <c r="AC28" s="692" t="str">
        <f>IF(AND($O$9=1,G28="",Courses!B23&lt;&gt;"",Courses!K23&lt;&gt;"UG",Courses!K23&lt;&gt;"PG (UG fee)",Courses!K23&lt;&gt;"PG (Masters' loan)",Courses!K23&lt;&gt;"PG (Other)"),"Row "&amp;Courses!A23&amp;"; ","")</f>
        <v/>
      </c>
      <c r="AD28" s="693"/>
      <c r="AE28" s="692" t="str">
        <f>IF(AND($Q$9=1,G28="",Courses!B23&lt;&gt;"",Courses!M23&lt;&gt;"Standard",Courses!M23&lt;&gt;"Long"),"Row "&amp;Courses!A23&amp;"; ","")</f>
        <v/>
      </c>
      <c r="AF28" s="10"/>
      <c r="AG28" s="295"/>
      <c r="AH28" s="739" t="str">
        <f>IF(AND($P$9=1,G28="",AC28="",AD28="",Courses!B23&lt;&gt;"",Courses!K23="UG",Courses!L23&lt;&gt;$C$9,Courses!L23&lt;&gt;$C$10,Courses!L23&lt;&gt;$C$11),"Row "&amp;Courses!A23&amp;", Sub-level should be either HND, Sub-degree, Foundation Degree or Other UG Degree; ","")</f>
        <v/>
      </c>
      <c r="AI28" s="10" t="str">
        <f>IF(AND($P$9=1,G28="",AC28="",AD28="",Courses!B23&lt;&gt;"",Courses!K23="PG (UG fee)",Courses!L23&lt;&gt;"",Courses!L23&lt;&gt;$C$12,Courses!L23&lt;&gt;$C$15),"Row "&amp;Courses!A23&amp;", Sub-level should be either blank or "&amp;C20&amp;"; ","")</f>
        <v/>
      </c>
      <c r="AJ28" s="10" t="str">
        <f>IF(AND($P$9=1,G28="",AC28="",AD28="",Courses!B23&lt;&gt;"",Courses!K23="PG (Masters' loan)",Courses!L23&lt;&gt;"",Courses!L23&lt;&gt;$C$14,Courses!L23&lt;&gt;$C$15),"Row "&amp;Courses!A23&amp;", Sub-level should be blank; ","")</f>
        <v/>
      </c>
      <c r="AK28" s="682" t="str">
        <f>IF(AND($P$9=1,G28="",AC28="",AD28="",Courses!B23&lt;&gt;"",Courses!K23="PG (Other)",Courses!L23&lt;&gt;"",Courses!L23&lt;&gt;$C$16,Courses!L23&lt;&gt;$C$17),"Row "&amp;Courses!A23&amp;", Sub-level should be blank; ","")</f>
        <v/>
      </c>
      <c r="AL28" s="50"/>
      <c r="AM28" s="295"/>
      <c r="AN28" s="8">
        <v>9</v>
      </c>
      <c r="AO28" s="739" t="str">
        <f>IF(AND($R$9=1,(TRUNC(Courses!N23)&lt;&gt;Courses!N23)), "Row "&amp;Courses!$A23&amp;", "&amp;AO$9&amp;", "&amp;AO$10&amp;", "&amp;AO$11&amp;"; ","")</f>
        <v/>
      </c>
      <c r="AP28" s="10" t="str">
        <f>IF(AND($R$9=1,(TRUNC(Courses!O23)&lt;&gt;Courses!O23)), "Row "&amp;Courses!$A23&amp;", "&amp;AP$9&amp;", "&amp;AP$10&amp;", "&amp;AP$11&amp;"; ","")</f>
        <v/>
      </c>
      <c r="AQ28" s="10" t="str">
        <f>IF(AND($R$9=1,(TRUNC(Courses!P23)&lt;&gt;Courses!P23)), "Row "&amp;Courses!$A23&amp;", "&amp;AQ$9&amp;", "&amp;AQ$10&amp;", "&amp;AQ$11&amp;"; ","")</f>
        <v/>
      </c>
      <c r="AR28" s="10" t="str">
        <f>IF(AND($R$9=1,(TRUNC(Courses!Q23)&lt;&gt;Courses!Q23)), "Row "&amp;Courses!$A23&amp;", "&amp;AR$9&amp;", "&amp;AR$10&amp;", "&amp;AR$11&amp;"; ","")</f>
        <v/>
      </c>
      <c r="AS28" s="682" t="str">
        <f>IF(AND($R$9=1,(TRUNC(Courses!R23)&lt;&gt;Courses!R23)), "Row "&amp;Courses!$A23&amp;", "&amp;AS$9&amp;", "&amp;AS$10&amp;", "&amp;AS$11&amp;"; ","")</f>
        <v/>
      </c>
      <c r="AT28" s="739" t="str">
        <f>IF(AND($R$9=1,(TRUNC(Courses!S23)&lt;&gt;Courses!S23)), "Row "&amp;Courses!$A23&amp;", "&amp;AT$9&amp;", "&amp;AT$10&amp;", "&amp;AT$11&amp;"; ","")</f>
        <v/>
      </c>
      <c r="AU28" s="10" t="str">
        <f>IF(AND($R$9=1,(TRUNC(Courses!T23)&lt;&gt;Courses!T23)), "Row "&amp;Courses!$A23&amp;", "&amp;AU$9&amp;", "&amp;AU$10&amp;", "&amp;AU$11&amp;"; ","")</f>
        <v/>
      </c>
      <c r="AV28" s="10" t="str">
        <f>IF(AND($R$9=1,(TRUNC(Courses!U23)&lt;&gt;Courses!U23)), "Row "&amp;Courses!$A23&amp;", "&amp;AV$9&amp;", "&amp;AV$10&amp;", "&amp;AV$11&amp;"; ","")</f>
        <v/>
      </c>
      <c r="AW28" s="10" t="str">
        <f>IF(AND($R$9=1,(TRUNC(Courses!V23)&lt;&gt;Courses!V23)), "Row "&amp;Courses!$A23&amp;", "&amp;AW$9&amp;", "&amp;AW$10&amp;", "&amp;AW$11&amp;"; ","")</f>
        <v/>
      </c>
      <c r="AX28" s="682" t="str">
        <f>IF(AND($R$9=1,(TRUNC(Courses!W23)&lt;&gt;Courses!W23)), "Row "&amp;Courses!$A23&amp;", "&amp;AX$9&amp;", "&amp;AX$10&amp;", "&amp;AX$11&amp;"; ","")</f>
        <v/>
      </c>
      <c r="AY28" s="739" t="str">
        <f>IF(AND($R$9=1,(TRUNC(Courses!X23)&lt;&gt;Courses!X23)), "Row "&amp;Courses!$A23&amp;", "&amp;AY$9&amp;", "&amp;AY$10&amp;", "&amp;AY$11&amp;"; ","")</f>
        <v/>
      </c>
      <c r="AZ28" s="10" t="str">
        <f>IF(AND($R$9=1,(TRUNC(Courses!Y23)&lt;&gt;Courses!Y23)), "Row "&amp;Courses!$A23&amp;", "&amp;AZ$9&amp;", "&amp;AZ$10&amp;", "&amp;AZ$11&amp;"; ","")</f>
        <v/>
      </c>
      <c r="BA28" s="10" t="str">
        <f>IF(AND($R$9=1,(TRUNC(Courses!Z23)&lt;&gt;Courses!Z23)), "Row "&amp;Courses!$A23&amp;", "&amp;BA$9&amp;", "&amp;BA$10&amp;", "&amp;BA$11&amp;"; ","")</f>
        <v/>
      </c>
      <c r="BB28" s="10" t="str">
        <f>IF(AND($R$9=1,(TRUNC(Courses!AA23)&lt;&gt;Courses!AA23)), "Row "&amp;Courses!$A23&amp;", "&amp;BB$9&amp;", "&amp;BB$10&amp;", "&amp;BB$11&amp;"; ","")</f>
        <v/>
      </c>
      <c r="BC28" s="682" t="str">
        <f>IF(AND($R$9=1,(TRUNC(Courses!AB23)&lt;&gt;Courses!AB23)), "Row "&amp;Courses!$A23&amp;", "&amp;BC$9&amp;", "&amp;BC$10&amp;", "&amp;BC$11&amp;"; ","")</f>
        <v/>
      </c>
      <c r="BD28" s="50"/>
      <c r="BE28" s="295"/>
      <c r="BF28" s="8">
        <v>9</v>
      </c>
      <c r="BG28" s="739" t="str">
        <f>IF(AND($S$9=1,Courses!N23&lt;0), "Row "&amp;Courses!$A23&amp;", "&amp;BG$9&amp;", "&amp;BG$10&amp;", "&amp;BG$11&amp;"; ","")</f>
        <v/>
      </c>
      <c r="BH28" s="10" t="str">
        <f>IF(AND($S$9=1,Courses!O23&lt;0), "Row "&amp;Courses!$A23&amp;", "&amp;BH$9&amp;", "&amp;BH$10&amp;", "&amp;BH$11&amp;"; ","")</f>
        <v/>
      </c>
      <c r="BI28" s="10" t="str">
        <f>IF(AND($S$9=1,Courses!P23&lt;0), "Row "&amp;Courses!$A23&amp;", "&amp;BI$9&amp;", "&amp;BI$10&amp;", "&amp;BI$11&amp;"; ","")</f>
        <v/>
      </c>
      <c r="BJ28" s="10" t="str">
        <f>IF(AND($S$9=1,Courses!Q23&lt;0), "Row "&amp;Courses!$A23&amp;", "&amp;BJ$9&amp;", "&amp;BJ$10&amp;", "&amp;BJ$11&amp;"; ","")</f>
        <v/>
      </c>
      <c r="BK28" s="682" t="str">
        <f>IF(AND($S$9=1,Courses!R23&lt;0), "Row "&amp;Courses!$A23&amp;", "&amp;BK$9&amp;", "&amp;BK$10&amp;", "&amp;BK$11&amp;"; ","")</f>
        <v/>
      </c>
      <c r="BL28" s="739" t="str">
        <f>IF(AND($S$9=1,Courses!S23&lt;0), "Row "&amp;Courses!$A23&amp;", "&amp;BL$9&amp;", "&amp;BL$10&amp;", "&amp;BL$11&amp;"; ","")</f>
        <v/>
      </c>
      <c r="BM28" s="10" t="str">
        <f>IF(AND($S$9=1,Courses!T23&lt;0), "Row "&amp;Courses!$A23&amp;", "&amp;BM$9&amp;", "&amp;BM$10&amp;", "&amp;BM$11&amp;"; ","")</f>
        <v/>
      </c>
      <c r="BN28" s="10" t="str">
        <f>IF(AND($S$9=1,Courses!U23&lt;0), "Row "&amp;Courses!$A23&amp;", "&amp;BN$9&amp;", "&amp;BN$10&amp;", "&amp;BN$11&amp;"; ","")</f>
        <v/>
      </c>
      <c r="BO28" s="10" t="str">
        <f>IF(AND($S$9=1,Courses!V23&lt;0), "Row "&amp;Courses!$A23&amp;", "&amp;BO$9&amp;", "&amp;BO$10&amp;", "&amp;BO$11&amp;"; ","")</f>
        <v/>
      </c>
      <c r="BP28" s="682" t="str">
        <f>IF(AND($S$9=1,Courses!W23&lt;0), "Row "&amp;Courses!$A23&amp;", "&amp;BP$9&amp;", "&amp;BP$10&amp;", "&amp;BP$11&amp;"; ","")</f>
        <v/>
      </c>
      <c r="BQ28" s="739" t="str">
        <f>IF(AND($S$9=1,Courses!X23&lt;0), "Row "&amp;Courses!$A23&amp;", "&amp;BQ$9&amp;", "&amp;BQ$10&amp;", "&amp;BQ$11&amp;"; ","")</f>
        <v/>
      </c>
      <c r="BR28" s="10" t="str">
        <f>IF(AND($S$9=1,Courses!Y23&lt;0), "Row "&amp;Courses!$A23&amp;", "&amp;BR$9&amp;", "&amp;BR$10&amp;", "&amp;BR$11&amp;"; ","")</f>
        <v/>
      </c>
      <c r="BS28" s="10" t="str">
        <f>IF(AND($S$9=1,Courses!Z23&lt;0), "Row "&amp;Courses!$A23&amp;", "&amp;BS$9&amp;", "&amp;BS$10&amp;", "&amp;BS$11&amp;"; ","")</f>
        <v/>
      </c>
      <c r="BT28" s="10" t="str">
        <f>IF(AND($S$9=1,Courses!AA23&lt;0), "Row "&amp;Courses!$A23&amp;", "&amp;BT$9&amp;", "&amp;BT$10&amp;", "&amp;BT$11&amp;"; ","")</f>
        <v/>
      </c>
      <c r="BU28" s="682" t="str">
        <f>IF(AND($S$9=1,Courses!AB23&lt;0), "Row "&amp;Courses!$A23&amp;", "&amp;BU$9&amp;", "&amp;BU$10&amp;", "&amp;BU$11&amp;"; ","")</f>
        <v/>
      </c>
      <c r="BV28" s="10"/>
      <c r="BW28" s="690">
        <v>9</v>
      </c>
      <c r="BX28" s="101">
        <f>IF(AND($T$9=1,Courses!B23="",Courses!F23="",Courses!H23="",Courses!J23="",Courses!K23="",Courses!L23="",Courses!M23="",Courses!N23=0,Courses!P23=0,Courses!R23=0,Courses!S23=0,Courses!U23=0,Courses!W23=0,Courses!X23=0,Courses!Z23=0,Courses!AB23=0),0,1)</f>
        <v>0</v>
      </c>
      <c r="BY28" s="101">
        <f>IF(AND(BX28=0,SUM(BX29:$BX$219)&gt;0),1,0)</f>
        <v>0</v>
      </c>
      <c r="BZ28" s="853" t="str">
        <f>IF(BY28=1,"Row "&amp;Courses!A23&amp;"; ","")</f>
        <v/>
      </c>
      <c r="CA28" s="50"/>
      <c r="CB28" s="10"/>
      <c r="CC28" s="692" t="str">
        <f>IF(AND($U$9=1,Courses!B23&lt;&gt;"",SUM(Courses!N23:AB23)=0),"Row "&amp;Courses!A23&amp;"; ","")</f>
        <v/>
      </c>
      <c r="CD28" s="50"/>
      <c r="CF28" s="323"/>
      <c r="CG28" s="692" t="str">
        <f>IF(AND($Y$9=1,Courses!B23&lt;&gt;""),IF(SUMPRODUCT(--(Courses!$C$13:$C$214=Courses!C23))&gt;1,"Row "&amp;Courses!A23&amp;"; ",""),"")</f>
        <v/>
      </c>
      <c r="CH28" s="10"/>
      <c r="CI28" s="324"/>
      <c r="CJ28" s="10"/>
      <c r="CK28" s="739" t="str">
        <f>IF(AND($Z$9=1,Courses!E23&lt;&gt;"",Courses!F23&lt;&gt;"",Courses!F23=0,SUM(Courses!H23,Courses!J23)=1),"Row "&amp;Courses!A23&amp;", "&amp;Courses!$F$10&amp;"; ","")</f>
        <v/>
      </c>
      <c r="CL28" s="10" t="str">
        <f>IF(AND($Z$9=1,Courses!G23&lt;&gt;"",Courses!H23&lt;&gt;"",Courses!H23=0,SUM(Courses!J23,Courses!F23)=1),"Row "&amp;Courses!A23&amp;", "&amp;Courses!$H$10&amp;"; ","")</f>
        <v/>
      </c>
      <c r="CM28" s="682" t="str">
        <f>IF(AND($Z$9=1,Courses!I23&lt;&gt;"",Courses!J23&lt;&gt;"",Courses!J23=0, SUM(Courses!H23,Courses!F23)=1),"Row "&amp;Courses!A23&amp;", "&amp;Courses!$J$10&amp;"; ","")</f>
        <v/>
      </c>
      <c r="CN28" s="680"/>
      <c r="CO28" s="681"/>
      <c r="CP28" s="692" t="str">
        <f>IF(AND(Courses!B23&lt;&gt;"",ISNA(VLOOKUP(Courses!C23,CourseInfo,2,FALSE))=FALSE,COUNTIF(Dummy,Courses!C23)&lt;&gt;1),VLOOKUP(Courses!C23,CourseInfo,6,FALSE),"")</f>
        <v/>
      </c>
      <c r="CQ28" s="692" t="str">
        <f>IF(AND(Courses!B23&lt;&gt;"",ISNA(VLOOKUP(Courses!C23,CourseInfo,2,FALSE))=FALSE,COUNTIF(Dummy,Courses!C23)&lt;&gt;1),IF(VLOOKUP(Courses!C23,CourseInfo,7,FALSE)&lt;&gt;"",VLOOKUP(Courses!C23,CourseInfo,7,FALSE),"blank"),"")</f>
        <v/>
      </c>
      <c r="CR28" s="692" t="str">
        <f>IF(AND($AA$9=1,Courses!B23&lt;&gt;"",'Courses Valid'!AC28="",AH28&amp;AI28&amp;AJ28&amp;AK28="",COUNTIF(Dummy,Courses!C23)&lt;&gt;1),IF(OR(Courses!K23&lt;&gt;'Courses Valid'!CP28,Courses!L23&lt;&gt;'Courses Valid'!CQ28),"Row "&amp;Courses!A23&amp;", Level on LARS is "&amp;'Courses Valid'!CP28&amp;", Sub-level on LARS is "&amp;CQ28&amp;"; ",""),"")</f>
        <v/>
      </c>
      <c r="CS28" s="680"/>
    </row>
    <row r="29" spans="3:97" x14ac:dyDescent="0.2">
      <c r="C29" s="670">
        <f t="shared" si="2"/>
        <v>0</v>
      </c>
      <c r="D29" s="102"/>
      <c r="E29" s="102"/>
      <c r="F29" s="295"/>
      <c r="G29" s="670" t="str">
        <f>IF(SUMPRODUCT(--(CourseAims=Courses!$C24))=1,"",IF(AND($J$9=1,Courses!$C24&lt;&gt;""),"Row "&amp;Courses!A24&amp;" (invalid); ",""))</f>
        <v/>
      </c>
      <c r="H29" s="692" t="str">
        <f>IF(AND($K$9=1,Courses!B24="",OR(Courses!F24&lt;&gt;"",Courses!H24&lt;&gt;"",Courses!J24&lt;&gt;"",Courses!K24&lt;&gt;"",Courses!L24&lt;&gt;"",Courses!M24&lt;&gt;"",Courses!N24&lt;&gt;0,Courses!P24&lt;&gt;0,Courses!R24&lt;&gt;0,Courses!S24&lt;&gt;0,Courses!U24&lt;&gt;0,Courses!W24&lt;&gt;0,Courses!X24&lt;&gt;0,Courses!Z24&lt;&gt;0,Courses!AB24&lt;&gt;0)),"Row "&amp;Courses!A24&amp;" (none); ","")</f>
        <v/>
      </c>
      <c r="I29" s="50"/>
      <c r="J29" s="295"/>
      <c r="K29" s="739" t="str">
        <f>IF(AND($L$9=1,Courses!E24&lt;&gt;"",Courses!F24=""),"Row "&amp;Courses!A24&amp;", "&amp;Courses!$E$10&amp;"; ","")</f>
        <v/>
      </c>
      <c r="L29" s="10" t="str">
        <f>IF(AND($L$9=1,Courses!G24&lt;&gt;"",Courses!H24=""),"Row "&amp;Courses!A24&amp;", "&amp;Courses!$G$10&amp;"; ","")</f>
        <v/>
      </c>
      <c r="M29" s="682" t="str">
        <f>IF(AND($L$9=1,Courses!I24&lt;&gt;"",Courses!J24=""),"Row "&amp;Courses!A24&amp;", "&amp;Courses!$I$10&amp;"; ","")</f>
        <v/>
      </c>
      <c r="N29" s="10"/>
      <c r="O29" s="50"/>
      <c r="P29" s="295"/>
      <c r="Q29" s="1330" t="str">
        <f>IF(AND($M$9=1,Courses!B24&lt;&gt;"",Courses!E24&lt;&gt;"",Courses!G24="",Courses!I24="",Courses!F24&lt;&gt;1),"Row "&amp;Courses!A24&amp;"; ","")</f>
        <v/>
      </c>
      <c r="R29" s="10" t="str">
        <f>IF(AND($M$9=1,Courses!B24&lt;&gt;"",Courses!I24="",Courses!F24&lt;&gt;"",Courses!G24&lt;&gt;"",Courses!H24&lt;&gt;""),IF(OR((Courses!F24+Courses!H24)&lt;&gt;1),"Row "&amp;Courses!A24&amp;"; ",""),"")</f>
        <v/>
      </c>
      <c r="S29" s="682" t="str">
        <f>IF(AND($M$9=1,Courses!B24&lt;&gt;"",Courses!I24&lt;&gt;"",Courses!J24&lt;&gt;"",Courses!H24&lt;&gt;"",Courses!G24&lt;&gt;"",Courses!F24&lt;&gt;""),IF(OR((Courses!F24+Courses!H24+Courses!J24)&lt;&gt;1),"Row "&amp;Courses!A24&amp;"; ",""),"")</f>
        <v/>
      </c>
      <c r="T29" s="10"/>
      <c r="U29" s="692" t="str">
        <f>IF(AND($M$9=1,Courses!E24&lt;&gt;"",Q29="",R29="",S29="",SUM(Courses!F24,Courses!H24,Courses!J24)&lt;&gt;1),"Row "&amp;Courses!A24&amp;"; ","")</f>
        <v/>
      </c>
      <c r="V29" s="50"/>
      <c r="W29" s="10"/>
      <c r="X29" s="739" t="str">
        <f>IF(AND($N$9=1,Courses!B24&lt;&gt;"",Courses!E24&lt;&gt;"",Courses!F24&lt;&gt;""),IF((TRUNC(Courses!F24*100)&lt;&gt;Courses!F24*100),"Row "&amp;Courses!A24&amp;", "&amp;Courses!$F$10&amp;"; ",""),"")</f>
        <v/>
      </c>
      <c r="Y29" s="10" t="str">
        <f>IF(AND($N$9=1,Courses!B24&lt;&gt;"",Courses!G24&lt;&gt;"",Courses!H24&lt;&gt;""),IF((TRUNC(Courses!H24*100)&lt;&gt;Courses!H24*100),"Row "&amp;Courses!A24&amp;", "&amp;Courses!$H$10&amp;"; ",""),"")</f>
        <v/>
      </c>
      <c r="Z29" s="682" t="str">
        <f>IF(AND($N$9=1,Courses!B24&lt;&gt;"",Courses!I24&lt;&gt;"",Courses!J24&lt;&gt;""),IF((TRUNC(Courses!J24*100)&lt;&gt;Courses!J24*100),"Row "&amp;Courses!A24&amp;", "&amp;Courses!$J$10&amp;"; ",""),"")</f>
        <v/>
      </c>
      <c r="AA29" s="10"/>
      <c r="AB29" s="295"/>
      <c r="AC29" s="692" t="str">
        <f>IF(AND($O$9=1,G29="",Courses!B24&lt;&gt;"",Courses!K24&lt;&gt;"UG",Courses!K24&lt;&gt;"PG (UG fee)",Courses!K24&lt;&gt;"PG (Masters' loan)",Courses!K24&lt;&gt;"PG (Other)"),"Row "&amp;Courses!A24&amp;"; ","")</f>
        <v/>
      </c>
      <c r="AD29" s="693"/>
      <c r="AE29" s="692" t="str">
        <f>IF(AND($Q$9=1,G29="",Courses!B24&lt;&gt;"",Courses!M24&lt;&gt;"Standard",Courses!M24&lt;&gt;"Long"),"Row "&amp;Courses!A24&amp;"; ","")</f>
        <v/>
      </c>
      <c r="AF29" s="10"/>
      <c r="AG29" s="295"/>
      <c r="AH29" s="739" t="str">
        <f>IF(AND($P$9=1,G29="",AC29="",AD29="",Courses!B24&lt;&gt;"",Courses!K24="UG",Courses!L24&lt;&gt;$C$9,Courses!L24&lt;&gt;$C$10,Courses!L24&lt;&gt;$C$11),"Row "&amp;Courses!A24&amp;", Sub-level should be either HND, Sub-degree, Foundation Degree or Other UG Degree; ","")</f>
        <v/>
      </c>
      <c r="AI29" s="10" t="str">
        <f>IF(AND($P$9=1,G29="",AC29="",AD29="",Courses!B24&lt;&gt;"",Courses!K24="PG (UG fee)",Courses!L24&lt;&gt;"",Courses!L24&lt;&gt;$C$12,Courses!L24&lt;&gt;$C$15),"Row "&amp;Courses!A24&amp;", Sub-level should be either blank or "&amp;C21&amp;"; ","")</f>
        <v/>
      </c>
      <c r="AJ29" s="10" t="str">
        <f>IF(AND($P$9=1,G29="",AC29="",AD29="",Courses!B24&lt;&gt;"",Courses!K24="PG (Masters' loan)",Courses!L24&lt;&gt;"",Courses!L24&lt;&gt;$C$14,Courses!L24&lt;&gt;$C$15),"Row "&amp;Courses!A24&amp;", Sub-level should be blank; ","")</f>
        <v/>
      </c>
      <c r="AK29" s="682" t="str">
        <f>IF(AND($P$9=1,G29="",AC29="",AD29="",Courses!B24&lt;&gt;"",Courses!K24="PG (Other)",Courses!L24&lt;&gt;"",Courses!L24&lt;&gt;$C$16,Courses!L24&lt;&gt;$C$17),"Row "&amp;Courses!A24&amp;", Sub-level should be blank; ","")</f>
        <v/>
      </c>
      <c r="AL29" s="50"/>
      <c r="AM29" s="295"/>
      <c r="AN29" s="8">
        <v>10</v>
      </c>
      <c r="AO29" s="739" t="str">
        <f>IF(AND($R$9=1,(TRUNC(Courses!N24)&lt;&gt;Courses!N24)), "Row "&amp;Courses!$A24&amp;", "&amp;AO$9&amp;", "&amp;AO$10&amp;", "&amp;AO$11&amp;"; ","")</f>
        <v/>
      </c>
      <c r="AP29" s="10" t="str">
        <f>IF(AND($R$9=1,(TRUNC(Courses!O24)&lt;&gt;Courses!O24)), "Row "&amp;Courses!$A24&amp;", "&amp;AP$9&amp;", "&amp;AP$10&amp;", "&amp;AP$11&amp;"; ","")</f>
        <v/>
      </c>
      <c r="AQ29" s="10" t="str">
        <f>IF(AND($R$9=1,(TRUNC(Courses!P24)&lt;&gt;Courses!P24)), "Row "&amp;Courses!$A24&amp;", "&amp;AQ$9&amp;", "&amp;AQ$10&amp;", "&amp;AQ$11&amp;"; ","")</f>
        <v/>
      </c>
      <c r="AR29" s="10" t="str">
        <f>IF(AND($R$9=1,(TRUNC(Courses!Q24)&lt;&gt;Courses!Q24)), "Row "&amp;Courses!$A24&amp;", "&amp;AR$9&amp;", "&amp;AR$10&amp;", "&amp;AR$11&amp;"; ","")</f>
        <v/>
      </c>
      <c r="AS29" s="682" t="str">
        <f>IF(AND($R$9=1,(TRUNC(Courses!R24)&lt;&gt;Courses!R24)), "Row "&amp;Courses!$A24&amp;", "&amp;AS$9&amp;", "&amp;AS$10&amp;", "&amp;AS$11&amp;"; ","")</f>
        <v/>
      </c>
      <c r="AT29" s="739" t="str">
        <f>IF(AND($R$9=1,(TRUNC(Courses!S24)&lt;&gt;Courses!S24)), "Row "&amp;Courses!$A24&amp;", "&amp;AT$9&amp;", "&amp;AT$10&amp;", "&amp;AT$11&amp;"; ","")</f>
        <v/>
      </c>
      <c r="AU29" s="10" t="str">
        <f>IF(AND($R$9=1,(TRUNC(Courses!T24)&lt;&gt;Courses!T24)), "Row "&amp;Courses!$A24&amp;", "&amp;AU$9&amp;", "&amp;AU$10&amp;", "&amp;AU$11&amp;"; ","")</f>
        <v/>
      </c>
      <c r="AV29" s="10" t="str">
        <f>IF(AND($R$9=1,(TRUNC(Courses!U24)&lt;&gt;Courses!U24)), "Row "&amp;Courses!$A24&amp;", "&amp;AV$9&amp;", "&amp;AV$10&amp;", "&amp;AV$11&amp;"; ","")</f>
        <v/>
      </c>
      <c r="AW29" s="10" t="str">
        <f>IF(AND($R$9=1,(TRUNC(Courses!V24)&lt;&gt;Courses!V24)), "Row "&amp;Courses!$A24&amp;", "&amp;AW$9&amp;", "&amp;AW$10&amp;", "&amp;AW$11&amp;"; ","")</f>
        <v/>
      </c>
      <c r="AX29" s="682" t="str">
        <f>IF(AND($R$9=1,(TRUNC(Courses!W24)&lt;&gt;Courses!W24)), "Row "&amp;Courses!$A24&amp;", "&amp;AX$9&amp;", "&amp;AX$10&amp;", "&amp;AX$11&amp;"; ","")</f>
        <v/>
      </c>
      <c r="AY29" s="739" t="str">
        <f>IF(AND($R$9=1,(TRUNC(Courses!X24)&lt;&gt;Courses!X24)), "Row "&amp;Courses!$A24&amp;", "&amp;AY$9&amp;", "&amp;AY$10&amp;", "&amp;AY$11&amp;"; ","")</f>
        <v/>
      </c>
      <c r="AZ29" s="10" t="str">
        <f>IF(AND($R$9=1,(TRUNC(Courses!Y24)&lt;&gt;Courses!Y24)), "Row "&amp;Courses!$A24&amp;", "&amp;AZ$9&amp;", "&amp;AZ$10&amp;", "&amp;AZ$11&amp;"; ","")</f>
        <v/>
      </c>
      <c r="BA29" s="10" t="str">
        <f>IF(AND($R$9=1,(TRUNC(Courses!Z24)&lt;&gt;Courses!Z24)), "Row "&amp;Courses!$A24&amp;", "&amp;BA$9&amp;", "&amp;BA$10&amp;", "&amp;BA$11&amp;"; ","")</f>
        <v/>
      </c>
      <c r="BB29" s="10" t="str">
        <f>IF(AND($R$9=1,(TRUNC(Courses!AA24)&lt;&gt;Courses!AA24)), "Row "&amp;Courses!$A24&amp;", "&amp;BB$9&amp;", "&amp;BB$10&amp;", "&amp;BB$11&amp;"; ","")</f>
        <v/>
      </c>
      <c r="BC29" s="682" t="str">
        <f>IF(AND($R$9=1,(TRUNC(Courses!AB24)&lt;&gt;Courses!AB24)), "Row "&amp;Courses!$A24&amp;", "&amp;BC$9&amp;", "&amp;BC$10&amp;", "&amp;BC$11&amp;"; ","")</f>
        <v/>
      </c>
      <c r="BD29" s="50"/>
      <c r="BE29" s="295"/>
      <c r="BF29" s="8">
        <v>10</v>
      </c>
      <c r="BG29" s="739" t="str">
        <f>IF(AND($S$9=1,Courses!N24&lt;0), "Row "&amp;Courses!$A24&amp;", "&amp;BG$9&amp;", "&amp;BG$10&amp;", "&amp;BG$11&amp;"; ","")</f>
        <v/>
      </c>
      <c r="BH29" s="10" t="str">
        <f>IF(AND($S$9=1,Courses!O24&lt;0), "Row "&amp;Courses!$A24&amp;", "&amp;BH$9&amp;", "&amp;BH$10&amp;", "&amp;BH$11&amp;"; ","")</f>
        <v/>
      </c>
      <c r="BI29" s="10" t="str">
        <f>IF(AND($S$9=1,Courses!P24&lt;0), "Row "&amp;Courses!$A24&amp;", "&amp;BI$9&amp;", "&amp;BI$10&amp;", "&amp;BI$11&amp;"; ","")</f>
        <v/>
      </c>
      <c r="BJ29" s="10" t="str">
        <f>IF(AND($S$9=1,Courses!Q24&lt;0), "Row "&amp;Courses!$A24&amp;", "&amp;BJ$9&amp;", "&amp;BJ$10&amp;", "&amp;BJ$11&amp;"; ","")</f>
        <v/>
      </c>
      <c r="BK29" s="682" t="str">
        <f>IF(AND($S$9=1,Courses!R24&lt;0), "Row "&amp;Courses!$A24&amp;", "&amp;BK$9&amp;", "&amp;BK$10&amp;", "&amp;BK$11&amp;"; ","")</f>
        <v/>
      </c>
      <c r="BL29" s="739" t="str">
        <f>IF(AND($S$9=1,Courses!S24&lt;0), "Row "&amp;Courses!$A24&amp;", "&amp;BL$9&amp;", "&amp;BL$10&amp;", "&amp;BL$11&amp;"; ","")</f>
        <v/>
      </c>
      <c r="BM29" s="10" t="str">
        <f>IF(AND($S$9=1,Courses!T24&lt;0), "Row "&amp;Courses!$A24&amp;", "&amp;BM$9&amp;", "&amp;BM$10&amp;", "&amp;BM$11&amp;"; ","")</f>
        <v/>
      </c>
      <c r="BN29" s="10" t="str">
        <f>IF(AND($S$9=1,Courses!U24&lt;0), "Row "&amp;Courses!$A24&amp;", "&amp;BN$9&amp;", "&amp;BN$10&amp;", "&amp;BN$11&amp;"; ","")</f>
        <v/>
      </c>
      <c r="BO29" s="10" t="str">
        <f>IF(AND($S$9=1,Courses!V24&lt;0), "Row "&amp;Courses!$A24&amp;", "&amp;BO$9&amp;", "&amp;BO$10&amp;", "&amp;BO$11&amp;"; ","")</f>
        <v/>
      </c>
      <c r="BP29" s="682" t="str">
        <f>IF(AND($S$9=1,Courses!W24&lt;0), "Row "&amp;Courses!$A24&amp;", "&amp;BP$9&amp;", "&amp;BP$10&amp;", "&amp;BP$11&amp;"; ","")</f>
        <v/>
      </c>
      <c r="BQ29" s="739" t="str">
        <f>IF(AND($S$9=1,Courses!X24&lt;0), "Row "&amp;Courses!$A24&amp;", "&amp;BQ$9&amp;", "&amp;BQ$10&amp;", "&amp;BQ$11&amp;"; ","")</f>
        <v/>
      </c>
      <c r="BR29" s="10" t="str">
        <f>IF(AND($S$9=1,Courses!Y24&lt;0), "Row "&amp;Courses!$A24&amp;", "&amp;BR$9&amp;", "&amp;BR$10&amp;", "&amp;BR$11&amp;"; ","")</f>
        <v/>
      </c>
      <c r="BS29" s="10" t="str">
        <f>IF(AND($S$9=1,Courses!Z24&lt;0), "Row "&amp;Courses!$A24&amp;", "&amp;BS$9&amp;", "&amp;BS$10&amp;", "&amp;BS$11&amp;"; ","")</f>
        <v/>
      </c>
      <c r="BT29" s="10" t="str">
        <f>IF(AND($S$9=1,Courses!AA24&lt;0), "Row "&amp;Courses!$A24&amp;", "&amp;BT$9&amp;", "&amp;BT$10&amp;", "&amp;BT$11&amp;"; ","")</f>
        <v/>
      </c>
      <c r="BU29" s="682" t="str">
        <f>IF(AND($S$9=1,Courses!AB24&lt;0), "Row "&amp;Courses!$A24&amp;", "&amp;BU$9&amp;", "&amp;BU$10&amp;", "&amp;BU$11&amp;"; ","")</f>
        <v/>
      </c>
      <c r="BV29" s="10"/>
      <c r="BW29" s="690">
        <v>10</v>
      </c>
      <c r="BX29" s="101">
        <f>IF(AND($T$9=1,Courses!B24="",Courses!F24="",Courses!H24="",Courses!J24="",Courses!K24="",Courses!L24="",Courses!M24="",Courses!N24=0,Courses!P24=0,Courses!R24=0,Courses!S24=0,Courses!U24=0,Courses!W24=0,Courses!X24=0,Courses!Z24=0,Courses!AB24=0),0,1)</f>
        <v>0</v>
      </c>
      <c r="BY29" s="101">
        <f>IF(AND(BX29=0,SUM(BX30:$BX$219)&gt;0),1,0)</f>
        <v>0</v>
      </c>
      <c r="BZ29" s="853" t="str">
        <f>IF(BY29=1,"Row "&amp;Courses!A24&amp;"; ","")</f>
        <v/>
      </c>
      <c r="CA29" s="50"/>
      <c r="CB29" s="10"/>
      <c r="CC29" s="692" t="str">
        <f>IF(AND($U$9=1,Courses!B24&lt;&gt;"",SUM(Courses!N24:AB24)=0),"Row "&amp;Courses!A24&amp;"; ","")</f>
        <v/>
      </c>
      <c r="CD29" s="50"/>
      <c r="CF29" s="323"/>
      <c r="CG29" s="692" t="str">
        <f>IF(AND($Y$9=1,Courses!B24&lt;&gt;""),IF(SUMPRODUCT(--(Courses!$C$13:$C$214=Courses!C24))&gt;1,"Row "&amp;Courses!A24&amp;"; ",""),"")</f>
        <v/>
      </c>
      <c r="CH29" s="10"/>
      <c r="CI29" s="324"/>
      <c r="CJ29" s="10"/>
      <c r="CK29" s="739" t="str">
        <f>IF(AND($Z$9=1,Courses!E24&lt;&gt;"",Courses!F24&lt;&gt;"",Courses!F24=0,SUM(Courses!H24,Courses!J24)=1),"Row "&amp;Courses!A24&amp;", "&amp;Courses!$F$10&amp;"; ","")</f>
        <v/>
      </c>
      <c r="CL29" s="10" t="str">
        <f>IF(AND($Z$9=1,Courses!G24&lt;&gt;"",Courses!H24&lt;&gt;"",Courses!H24=0,SUM(Courses!J24,Courses!F24)=1),"Row "&amp;Courses!A24&amp;", "&amp;Courses!$H$10&amp;"; ","")</f>
        <v/>
      </c>
      <c r="CM29" s="682" t="str">
        <f>IF(AND($Z$9=1,Courses!I24&lt;&gt;"",Courses!J24&lt;&gt;"",Courses!J24=0, SUM(Courses!H24,Courses!F24)=1),"Row "&amp;Courses!A24&amp;", "&amp;Courses!$J$10&amp;"; ","")</f>
        <v/>
      </c>
      <c r="CN29" s="680"/>
      <c r="CO29" s="681"/>
      <c r="CP29" s="692" t="str">
        <f>IF(AND(Courses!B24&lt;&gt;"",ISNA(VLOOKUP(Courses!C24,CourseInfo,2,FALSE))=FALSE,COUNTIF(Dummy,Courses!C24)&lt;&gt;1),VLOOKUP(Courses!C24,CourseInfo,6,FALSE),"")</f>
        <v/>
      </c>
      <c r="CQ29" s="692" t="str">
        <f>IF(AND(Courses!B24&lt;&gt;"",ISNA(VLOOKUP(Courses!C24,CourseInfo,2,FALSE))=FALSE,COUNTIF(Dummy,Courses!C24)&lt;&gt;1),IF(VLOOKUP(Courses!C24,CourseInfo,7,FALSE)&lt;&gt;"",VLOOKUP(Courses!C24,CourseInfo,7,FALSE),"blank"),"")</f>
        <v/>
      </c>
      <c r="CR29" s="692" t="str">
        <f>IF(AND($AA$9=1,Courses!B24&lt;&gt;"",'Courses Valid'!AC29="",AH29&amp;AI29&amp;AJ29&amp;AK29="",COUNTIF(Dummy,Courses!C24)&lt;&gt;1),IF(OR(Courses!K24&lt;&gt;'Courses Valid'!CP29,Courses!L24&lt;&gt;'Courses Valid'!CQ29),"Row "&amp;Courses!A24&amp;", Level on LARS is "&amp;'Courses Valid'!CP29&amp;", Sub-level on LARS is "&amp;CQ29&amp;"; ",""),"")</f>
        <v/>
      </c>
      <c r="CS29" s="680"/>
    </row>
    <row r="30" spans="3:97" x14ac:dyDescent="0.2">
      <c r="C30" s="670">
        <f t="shared" si="2"/>
        <v>0</v>
      </c>
      <c r="D30" s="102"/>
      <c r="E30" s="102"/>
      <c r="F30" s="295"/>
      <c r="G30" s="670" t="str">
        <f>IF(SUMPRODUCT(--(CourseAims=Courses!$C25))=1,"",IF(AND($J$9=1,Courses!$C25&lt;&gt;""),"Row "&amp;Courses!A25&amp;" (invalid); ",""))</f>
        <v/>
      </c>
      <c r="H30" s="692" t="str">
        <f>IF(AND($K$9=1,Courses!B25="",OR(Courses!F25&lt;&gt;"",Courses!H25&lt;&gt;"",Courses!J25&lt;&gt;"",Courses!K25&lt;&gt;"",Courses!L25&lt;&gt;"",Courses!M25&lt;&gt;"",Courses!N25&lt;&gt;0,Courses!P25&lt;&gt;0,Courses!R25&lt;&gt;0,Courses!S25&lt;&gt;0,Courses!U25&lt;&gt;0,Courses!W25&lt;&gt;0,Courses!X25&lt;&gt;0,Courses!Z25&lt;&gt;0,Courses!AB25&lt;&gt;0)),"Row "&amp;Courses!A25&amp;" (none); ","")</f>
        <v/>
      </c>
      <c r="I30" s="50"/>
      <c r="J30" s="295"/>
      <c r="K30" s="739" t="str">
        <f>IF(AND($L$9=1,Courses!E25&lt;&gt;"",Courses!F25=""),"Row "&amp;Courses!A25&amp;", "&amp;Courses!$E$10&amp;"; ","")</f>
        <v/>
      </c>
      <c r="L30" s="10" t="str">
        <f>IF(AND($L$9=1,Courses!G25&lt;&gt;"",Courses!H25=""),"Row "&amp;Courses!A25&amp;", "&amp;Courses!$G$10&amp;"; ","")</f>
        <v/>
      </c>
      <c r="M30" s="682" t="str">
        <f>IF(AND($L$9=1,Courses!I25&lt;&gt;"",Courses!J25=""),"Row "&amp;Courses!A25&amp;", "&amp;Courses!$I$10&amp;"; ","")</f>
        <v/>
      </c>
      <c r="N30" s="10"/>
      <c r="O30" s="50"/>
      <c r="P30" s="295"/>
      <c r="Q30" s="1330" t="str">
        <f>IF(AND($M$9=1,Courses!B25&lt;&gt;"",Courses!E25&lt;&gt;"",Courses!G25="",Courses!I25="",Courses!F25&lt;&gt;1),"Row "&amp;Courses!A25&amp;"; ","")</f>
        <v/>
      </c>
      <c r="R30" s="10" t="str">
        <f>IF(AND($M$9=1,Courses!B25&lt;&gt;"",Courses!I25="",Courses!F25&lt;&gt;"",Courses!G25&lt;&gt;"",Courses!H25&lt;&gt;""),IF(OR((Courses!F25+Courses!H25)&lt;&gt;1),"Row "&amp;Courses!A25&amp;"; ",""),"")</f>
        <v/>
      </c>
      <c r="S30" s="682" t="str">
        <f>IF(AND($M$9=1,Courses!B25&lt;&gt;"",Courses!I25&lt;&gt;"",Courses!J25&lt;&gt;"",Courses!H25&lt;&gt;"",Courses!G25&lt;&gt;"",Courses!F25&lt;&gt;""),IF(OR((Courses!F25+Courses!H25+Courses!J25)&lt;&gt;1),"Row "&amp;Courses!A25&amp;"; ",""),"")</f>
        <v/>
      </c>
      <c r="T30" s="10"/>
      <c r="U30" s="692" t="str">
        <f>IF(AND($M$9=1,Courses!E25&lt;&gt;"",Q30="",R30="",S30="",SUM(Courses!F25,Courses!H25,Courses!J25)&lt;&gt;1),"Row "&amp;Courses!A25&amp;"; ","")</f>
        <v/>
      </c>
      <c r="V30" s="50"/>
      <c r="W30" s="10"/>
      <c r="X30" s="739" t="str">
        <f>IF(AND($N$9=1,Courses!B25&lt;&gt;"",Courses!E25&lt;&gt;"",Courses!F25&lt;&gt;""),IF((TRUNC(Courses!F25*100)&lt;&gt;Courses!F25*100),"Row "&amp;Courses!A25&amp;", "&amp;Courses!$F$10&amp;"; ",""),"")</f>
        <v/>
      </c>
      <c r="Y30" s="10" t="str">
        <f>IF(AND($N$9=1,Courses!B25&lt;&gt;"",Courses!G25&lt;&gt;"",Courses!H25&lt;&gt;""),IF((TRUNC(Courses!H25*100)&lt;&gt;Courses!H25*100),"Row "&amp;Courses!A25&amp;", "&amp;Courses!$H$10&amp;"; ",""),"")</f>
        <v/>
      </c>
      <c r="Z30" s="682" t="str">
        <f>IF(AND($N$9=1,Courses!B25&lt;&gt;"",Courses!I25&lt;&gt;"",Courses!J25&lt;&gt;""),IF((TRUNC(Courses!J25*100)&lt;&gt;Courses!J25*100),"Row "&amp;Courses!A25&amp;", "&amp;Courses!$J$10&amp;"; ",""),"")</f>
        <v/>
      </c>
      <c r="AA30" s="10"/>
      <c r="AB30" s="295"/>
      <c r="AC30" s="692" t="str">
        <f>IF(AND($O$9=1,G30="",Courses!B25&lt;&gt;"",Courses!K25&lt;&gt;"UG",Courses!K25&lt;&gt;"PG (UG fee)",Courses!K25&lt;&gt;"PG (Masters' loan)",Courses!K25&lt;&gt;"PG (Other)"),"Row "&amp;Courses!A25&amp;"; ","")</f>
        <v/>
      </c>
      <c r="AD30" s="693"/>
      <c r="AE30" s="692" t="str">
        <f>IF(AND($Q$9=1,G30="",Courses!B25&lt;&gt;"",Courses!M25&lt;&gt;"Standard",Courses!M25&lt;&gt;"Long"),"Row "&amp;Courses!A25&amp;"; ","")</f>
        <v/>
      </c>
      <c r="AF30" s="10"/>
      <c r="AG30" s="295"/>
      <c r="AH30" s="739" t="str">
        <f>IF(AND($P$9=1,G30="",AC30="",AD30="",Courses!B25&lt;&gt;"",Courses!K25="UG",Courses!L25&lt;&gt;$C$9,Courses!L25&lt;&gt;$C$10,Courses!L25&lt;&gt;$C$11),"Row "&amp;Courses!A25&amp;", Sub-level should be either HND, Sub-degree, Foundation Degree or Other UG Degree; ","")</f>
        <v/>
      </c>
      <c r="AI30" s="10" t="str">
        <f>IF(AND($P$9=1,G30="",AC30="",AD30="",Courses!B25&lt;&gt;"",Courses!K25="PG (UG fee)",Courses!L25&lt;&gt;"",Courses!L25&lt;&gt;$C$12,Courses!L25&lt;&gt;$C$15),"Row "&amp;Courses!A25&amp;", Sub-level should be either blank or "&amp;C22&amp;"; ","")</f>
        <v/>
      </c>
      <c r="AJ30" s="10" t="str">
        <f>IF(AND($P$9=1,G30="",AC30="",AD30="",Courses!B25&lt;&gt;"",Courses!K25="PG (Masters' loan)",Courses!L25&lt;&gt;"",Courses!L25&lt;&gt;$C$14,Courses!L25&lt;&gt;$C$15),"Row "&amp;Courses!A25&amp;", Sub-level should be blank; ","")</f>
        <v/>
      </c>
      <c r="AK30" s="682" t="str">
        <f>IF(AND($P$9=1,G30="",AC30="",AD30="",Courses!B25&lt;&gt;"",Courses!K25="PG (Other)",Courses!L25&lt;&gt;"",Courses!L25&lt;&gt;$C$16,Courses!L25&lt;&gt;$C$17),"Row "&amp;Courses!A25&amp;", Sub-level should be blank; ","")</f>
        <v/>
      </c>
      <c r="AL30" s="50"/>
      <c r="AM30" s="295"/>
      <c r="AN30" s="8">
        <v>11</v>
      </c>
      <c r="AO30" s="739" t="str">
        <f>IF(AND($R$9=1,(TRUNC(Courses!N25)&lt;&gt;Courses!N25)), "Row "&amp;Courses!$A25&amp;", "&amp;AO$9&amp;", "&amp;AO$10&amp;", "&amp;AO$11&amp;"; ","")</f>
        <v/>
      </c>
      <c r="AP30" s="10" t="str">
        <f>IF(AND($R$9=1,(TRUNC(Courses!O25)&lt;&gt;Courses!O25)), "Row "&amp;Courses!$A25&amp;", "&amp;AP$9&amp;", "&amp;AP$10&amp;", "&amp;AP$11&amp;"; ","")</f>
        <v/>
      </c>
      <c r="AQ30" s="10" t="str">
        <f>IF(AND($R$9=1,(TRUNC(Courses!P25)&lt;&gt;Courses!P25)), "Row "&amp;Courses!$A25&amp;", "&amp;AQ$9&amp;", "&amp;AQ$10&amp;", "&amp;AQ$11&amp;"; ","")</f>
        <v/>
      </c>
      <c r="AR30" s="10" t="str">
        <f>IF(AND($R$9=1,(TRUNC(Courses!Q25)&lt;&gt;Courses!Q25)), "Row "&amp;Courses!$A25&amp;", "&amp;AR$9&amp;", "&amp;AR$10&amp;", "&amp;AR$11&amp;"; ","")</f>
        <v/>
      </c>
      <c r="AS30" s="682" t="str">
        <f>IF(AND($R$9=1,(TRUNC(Courses!R25)&lt;&gt;Courses!R25)), "Row "&amp;Courses!$A25&amp;", "&amp;AS$9&amp;", "&amp;AS$10&amp;", "&amp;AS$11&amp;"; ","")</f>
        <v/>
      </c>
      <c r="AT30" s="739" t="str">
        <f>IF(AND($R$9=1,(TRUNC(Courses!S25)&lt;&gt;Courses!S25)), "Row "&amp;Courses!$A25&amp;", "&amp;AT$9&amp;", "&amp;AT$10&amp;", "&amp;AT$11&amp;"; ","")</f>
        <v/>
      </c>
      <c r="AU30" s="10" t="str">
        <f>IF(AND($R$9=1,(TRUNC(Courses!T25)&lt;&gt;Courses!T25)), "Row "&amp;Courses!$A25&amp;", "&amp;AU$9&amp;", "&amp;AU$10&amp;", "&amp;AU$11&amp;"; ","")</f>
        <v/>
      </c>
      <c r="AV30" s="10" t="str">
        <f>IF(AND($R$9=1,(TRUNC(Courses!U25)&lt;&gt;Courses!U25)), "Row "&amp;Courses!$A25&amp;", "&amp;AV$9&amp;", "&amp;AV$10&amp;", "&amp;AV$11&amp;"; ","")</f>
        <v/>
      </c>
      <c r="AW30" s="10" t="str">
        <f>IF(AND($R$9=1,(TRUNC(Courses!V25)&lt;&gt;Courses!V25)), "Row "&amp;Courses!$A25&amp;", "&amp;AW$9&amp;", "&amp;AW$10&amp;", "&amp;AW$11&amp;"; ","")</f>
        <v/>
      </c>
      <c r="AX30" s="682" t="str">
        <f>IF(AND($R$9=1,(TRUNC(Courses!W25)&lt;&gt;Courses!W25)), "Row "&amp;Courses!$A25&amp;", "&amp;AX$9&amp;", "&amp;AX$10&amp;", "&amp;AX$11&amp;"; ","")</f>
        <v/>
      </c>
      <c r="AY30" s="739" t="str">
        <f>IF(AND($R$9=1,(TRUNC(Courses!X25)&lt;&gt;Courses!X25)), "Row "&amp;Courses!$A25&amp;", "&amp;AY$9&amp;", "&amp;AY$10&amp;", "&amp;AY$11&amp;"; ","")</f>
        <v/>
      </c>
      <c r="AZ30" s="10" t="str">
        <f>IF(AND($R$9=1,(TRUNC(Courses!Y25)&lt;&gt;Courses!Y25)), "Row "&amp;Courses!$A25&amp;", "&amp;AZ$9&amp;", "&amp;AZ$10&amp;", "&amp;AZ$11&amp;"; ","")</f>
        <v/>
      </c>
      <c r="BA30" s="10" t="str">
        <f>IF(AND($R$9=1,(TRUNC(Courses!Z25)&lt;&gt;Courses!Z25)), "Row "&amp;Courses!$A25&amp;", "&amp;BA$9&amp;", "&amp;BA$10&amp;", "&amp;BA$11&amp;"; ","")</f>
        <v/>
      </c>
      <c r="BB30" s="10" t="str">
        <f>IF(AND($R$9=1,(TRUNC(Courses!AA25)&lt;&gt;Courses!AA25)), "Row "&amp;Courses!$A25&amp;", "&amp;BB$9&amp;", "&amp;BB$10&amp;", "&amp;BB$11&amp;"; ","")</f>
        <v/>
      </c>
      <c r="BC30" s="682" t="str">
        <f>IF(AND($R$9=1,(TRUNC(Courses!AB25)&lt;&gt;Courses!AB25)), "Row "&amp;Courses!$A25&amp;", "&amp;BC$9&amp;", "&amp;BC$10&amp;", "&amp;BC$11&amp;"; ","")</f>
        <v/>
      </c>
      <c r="BD30" s="50"/>
      <c r="BE30" s="295"/>
      <c r="BF30" s="8">
        <v>11</v>
      </c>
      <c r="BG30" s="739" t="str">
        <f>IF(AND($S$9=1,Courses!N25&lt;0), "Row "&amp;Courses!$A25&amp;", "&amp;BG$9&amp;", "&amp;BG$10&amp;", "&amp;BG$11&amp;"; ","")</f>
        <v/>
      </c>
      <c r="BH30" s="10" t="str">
        <f>IF(AND($S$9=1,Courses!O25&lt;0), "Row "&amp;Courses!$A25&amp;", "&amp;BH$9&amp;", "&amp;BH$10&amp;", "&amp;BH$11&amp;"; ","")</f>
        <v/>
      </c>
      <c r="BI30" s="10" t="str">
        <f>IF(AND($S$9=1,Courses!P25&lt;0), "Row "&amp;Courses!$A25&amp;", "&amp;BI$9&amp;", "&amp;BI$10&amp;", "&amp;BI$11&amp;"; ","")</f>
        <v/>
      </c>
      <c r="BJ30" s="10" t="str">
        <f>IF(AND($S$9=1,Courses!Q25&lt;0), "Row "&amp;Courses!$A25&amp;", "&amp;BJ$9&amp;", "&amp;BJ$10&amp;", "&amp;BJ$11&amp;"; ","")</f>
        <v/>
      </c>
      <c r="BK30" s="682" t="str">
        <f>IF(AND($S$9=1,Courses!R25&lt;0), "Row "&amp;Courses!$A25&amp;", "&amp;BK$9&amp;", "&amp;BK$10&amp;", "&amp;BK$11&amp;"; ","")</f>
        <v/>
      </c>
      <c r="BL30" s="739" t="str">
        <f>IF(AND($S$9=1,Courses!S25&lt;0), "Row "&amp;Courses!$A25&amp;", "&amp;BL$9&amp;", "&amp;BL$10&amp;", "&amp;BL$11&amp;"; ","")</f>
        <v/>
      </c>
      <c r="BM30" s="10" t="str">
        <f>IF(AND($S$9=1,Courses!T25&lt;0), "Row "&amp;Courses!$A25&amp;", "&amp;BM$9&amp;", "&amp;BM$10&amp;", "&amp;BM$11&amp;"; ","")</f>
        <v/>
      </c>
      <c r="BN30" s="10" t="str">
        <f>IF(AND($S$9=1,Courses!U25&lt;0), "Row "&amp;Courses!$A25&amp;", "&amp;BN$9&amp;", "&amp;BN$10&amp;", "&amp;BN$11&amp;"; ","")</f>
        <v/>
      </c>
      <c r="BO30" s="10" t="str">
        <f>IF(AND($S$9=1,Courses!V25&lt;0), "Row "&amp;Courses!$A25&amp;", "&amp;BO$9&amp;", "&amp;BO$10&amp;", "&amp;BO$11&amp;"; ","")</f>
        <v/>
      </c>
      <c r="BP30" s="682" t="str">
        <f>IF(AND($S$9=1,Courses!W25&lt;0), "Row "&amp;Courses!$A25&amp;", "&amp;BP$9&amp;", "&amp;BP$10&amp;", "&amp;BP$11&amp;"; ","")</f>
        <v/>
      </c>
      <c r="BQ30" s="739" t="str">
        <f>IF(AND($S$9=1,Courses!X25&lt;0), "Row "&amp;Courses!$A25&amp;", "&amp;BQ$9&amp;", "&amp;BQ$10&amp;", "&amp;BQ$11&amp;"; ","")</f>
        <v/>
      </c>
      <c r="BR30" s="10" t="str">
        <f>IF(AND($S$9=1,Courses!Y25&lt;0), "Row "&amp;Courses!$A25&amp;", "&amp;BR$9&amp;", "&amp;BR$10&amp;", "&amp;BR$11&amp;"; ","")</f>
        <v/>
      </c>
      <c r="BS30" s="10" t="str">
        <f>IF(AND($S$9=1,Courses!Z25&lt;0), "Row "&amp;Courses!$A25&amp;", "&amp;BS$9&amp;", "&amp;BS$10&amp;", "&amp;BS$11&amp;"; ","")</f>
        <v/>
      </c>
      <c r="BT30" s="10" t="str">
        <f>IF(AND($S$9=1,Courses!AA25&lt;0), "Row "&amp;Courses!$A25&amp;", "&amp;BT$9&amp;", "&amp;BT$10&amp;", "&amp;BT$11&amp;"; ","")</f>
        <v/>
      </c>
      <c r="BU30" s="682" t="str">
        <f>IF(AND($S$9=1,Courses!AB25&lt;0), "Row "&amp;Courses!$A25&amp;", "&amp;BU$9&amp;", "&amp;BU$10&amp;", "&amp;BU$11&amp;"; ","")</f>
        <v/>
      </c>
      <c r="BV30" s="10"/>
      <c r="BW30" s="690">
        <v>11</v>
      </c>
      <c r="BX30" s="101">
        <f>IF(AND($T$9=1,Courses!B25="",Courses!F25="",Courses!H25="",Courses!J25="",Courses!K25="",Courses!L25="",Courses!M25="",Courses!N25=0,Courses!P25=0,Courses!R25=0,Courses!S25=0,Courses!U25=0,Courses!W25=0,Courses!X25=0,Courses!Z25=0,Courses!AB25=0),0,1)</f>
        <v>0</v>
      </c>
      <c r="BY30" s="101">
        <f>IF(AND(BX30=0,SUM(BX31:$BX$219)&gt;0),1,0)</f>
        <v>0</v>
      </c>
      <c r="BZ30" s="853" t="str">
        <f>IF(BY30=1,"Row "&amp;Courses!A25&amp;"; ","")</f>
        <v/>
      </c>
      <c r="CA30" s="50"/>
      <c r="CB30" s="10"/>
      <c r="CC30" s="692" t="str">
        <f>IF(AND($U$9=1,Courses!B25&lt;&gt;"",SUM(Courses!N25:AB25)=0),"Row "&amp;Courses!A25&amp;"; ","")</f>
        <v/>
      </c>
      <c r="CD30" s="50"/>
      <c r="CF30" s="323"/>
      <c r="CG30" s="692" t="str">
        <f>IF(AND($Y$9=1,Courses!B25&lt;&gt;""),IF(SUMPRODUCT(--(Courses!$C$13:$C$214=Courses!C25))&gt;1,"Row "&amp;Courses!A25&amp;"; ",""),"")</f>
        <v/>
      </c>
      <c r="CH30" s="10"/>
      <c r="CI30" s="324"/>
      <c r="CJ30" s="10"/>
      <c r="CK30" s="739" t="str">
        <f>IF(AND($Z$9=1,Courses!E25&lt;&gt;"",Courses!F25&lt;&gt;"",Courses!F25=0,SUM(Courses!H25,Courses!J25)=1),"Row "&amp;Courses!A25&amp;", "&amp;Courses!$F$10&amp;"; ","")</f>
        <v/>
      </c>
      <c r="CL30" s="10" t="str">
        <f>IF(AND($Z$9=1,Courses!G25&lt;&gt;"",Courses!H25&lt;&gt;"",Courses!H25=0,SUM(Courses!J25,Courses!F25)=1),"Row "&amp;Courses!A25&amp;", "&amp;Courses!$H$10&amp;"; ","")</f>
        <v/>
      </c>
      <c r="CM30" s="682" t="str">
        <f>IF(AND($Z$9=1,Courses!I25&lt;&gt;"",Courses!J25&lt;&gt;"",Courses!J25=0, SUM(Courses!H25,Courses!F25)=1),"Row "&amp;Courses!A25&amp;", "&amp;Courses!$J$10&amp;"; ","")</f>
        <v/>
      </c>
      <c r="CN30" s="680"/>
      <c r="CO30" s="681"/>
      <c r="CP30" s="692" t="str">
        <f>IF(AND(Courses!B25&lt;&gt;"",ISNA(VLOOKUP(Courses!C25,CourseInfo,2,FALSE))=FALSE,COUNTIF(Dummy,Courses!C25)&lt;&gt;1),VLOOKUP(Courses!C25,CourseInfo,6,FALSE),"")</f>
        <v/>
      </c>
      <c r="CQ30" s="692" t="str">
        <f>IF(AND(Courses!B25&lt;&gt;"",ISNA(VLOOKUP(Courses!C25,CourseInfo,2,FALSE))=FALSE,COUNTIF(Dummy,Courses!C25)&lt;&gt;1),IF(VLOOKUP(Courses!C25,CourseInfo,7,FALSE)&lt;&gt;"",VLOOKUP(Courses!C25,CourseInfo,7,FALSE),"blank"),"")</f>
        <v/>
      </c>
      <c r="CR30" s="692" t="str">
        <f>IF(AND($AA$9=1,Courses!B25&lt;&gt;"",'Courses Valid'!AC30="",AH30&amp;AI30&amp;AJ30&amp;AK30="",COUNTIF(Dummy,Courses!C25)&lt;&gt;1),IF(OR(Courses!K25&lt;&gt;'Courses Valid'!CP30,Courses!L25&lt;&gt;'Courses Valid'!CQ30),"Row "&amp;Courses!A25&amp;", Level on LARS is "&amp;'Courses Valid'!CP30&amp;", Sub-level on LARS is "&amp;CQ30&amp;"; ",""),"")</f>
        <v/>
      </c>
      <c r="CS30" s="680"/>
    </row>
    <row r="31" spans="3:97" x14ac:dyDescent="0.2">
      <c r="C31" s="670">
        <f t="shared" si="2"/>
        <v>0</v>
      </c>
      <c r="D31" s="102"/>
      <c r="E31" s="102"/>
      <c r="F31" s="295"/>
      <c r="G31" s="670" t="str">
        <f>IF(SUMPRODUCT(--(CourseAims=Courses!$C26))=1,"",IF(AND($J$9=1,Courses!$C26&lt;&gt;""),"Row "&amp;Courses!A26&amp;" (invalid); ",""))</f>
        <v/>
      </c>
      <c r="H31" s="692" t="str">
        <f>IF(AND($K$9=1,Courses!B26="",OR(Courses!F26&lt;&gt;"",Courses!H26&lt;&gt;"",Courses!J26&lt;&gt;"",Courses!K26&lt;&gt;"",Courses!L26&lt;&gt;"",Courses!M26&lt;&gt;"",Courses!N26&lt;&gt;0,Courses!P26&lt;&gt;0,Courses!R26&lt;&gt;0,Courses!S26&lt;&gt;0,Courses!U26&lt;&gt;0,Courses!W26&lt;&gt;0,Courses!X26&lt;&gt;0,Courses!Z26&lt;&gt;0,Courses!AB26&lt;&gt;0)),"Row "&amp;Courses!A26&amp;" (none); ","")</f>
        <v/>
      </c>
      <c r="I31" s="50"/>
      <c r="J31" s="295"/>
      <c r="K31" s="739" t="str">
        <f>IF(AND($L$9=1,Courses!E26&lt;&gt;"",Courses!F26=""),"Row "&amp;Courses!A26&amp;", "&amp;Courses!$E$10&amp;"; ","")</f>
        <v/>
      </c>
      <c r="L31" s="10" t="str">
        <f>IF(AND($L$9=1,Courses!G26&lt;&gt;"",Courses!H26=""),"Row "&amp;Courses!A26&amp;", "&amp;Courses!$G$10&amp;"; ","")</f>
        <v/>
      </c>
      <c r="M31" s="682" t="str">
        <f>IF(AND($L$9=1,Courses!I26&lt;&gt;"",Courses!J26=""),"Row "&amp;Courses!A26&amp;", "&amp;Courses!$I$10&amp;"; ","")</f>
        <v/>
      </c>
      <c r="N31" s="10"/>
      <c r="O31" s="50"/>
      <c r="P31" s="295"/>
      <c r="Q31" s="1330" t="str">
        <f>IF(AND($M$9=1,Courses!B26&lt;&gt;"",Courses!E26&lt;&gt;"",Courses!G26="",Courses!I26="",Courses!F26&lt;&gt;1),"Row "&amp;Courses!A26&amp;"; ","")</f>
        <v/>
      </c>
      <c r="R31" s="10" t="str">
        <f>IF(AND($M$9=1,Courses!B26&lt;&gt;"",Courses!I26="",Courses!F26&lt;&gt;"",Courses!G26&lt;&gt;"",Courses!H26&lt;&gt;""),IF(OR((Courses!F26+Courses!H26)&lt;&gt;1),"Row "&amp;Courses!A26&amp;"; ",""),"")</f>
        <v/>
      </c>
      <c r="S31" s="682" t="str">
        <f>IF(AND($M$9=1,Courses!B26&lt;&gt;"",Courses!I26&lt;&gt;"",Courses!J26&lt;&gt;"",Courses!H26&lt;&gt;"",Courses!G26&lt;&gt;"",Courses!F26&lt;&gt;""),IF(OR((Courses!F26+Courses!H26+Courses!J26)&lt;&gt;1),"Row "&amp;Courses!A26&amp;"; ",""),"")</f>
        <v/>
      </c>
      <c r="T31" s="10"/>
      <c r="U31" s="692" t="str">
        <f>IF(AND($M$9=1,Courses!E26&lt;&gt;"",Q31="",R31="",S31="",SUM(Courses!F26,Courses!H26,Courses!J26)&lt;&gt;1),"Row "&amp;Courses!A26&amp;"; ","")</f>
        <v/>
      </c>
      <c r="V31" s="50"/>
      <c r="W31" s="10"/>
      <c r="X31" s="739" t="str">
        <f>IF(AND($N$9=1,Courses!B26&lt;&gt;"",Courses!E26&lt;&gt;"",Courses!F26&lt;&gt;""),IF((TRUNC(Courses!F26*100)&lt;&gt;Courses!F26*100),"Row "&amp;Courses!A26&amp;", "&amp;Courses!$F$10&amp;"; ",""),"")</f>
        <v/>
      </c>
      <c r="Y31" s="10" t="str">
        <f>IF(AND($N$9=1,Courses!B26&lt;&gt;"",Courses!G26&lt;&gt;"",Courses!H26&lt;&gt;""),IF((TRUNC(Courses!H26*100)&lt;&gt;Courses!H26*100),"Row "&amp;Courses!A26&amp;", "&amp;Courses!$H$10&amp;"; ",""),"")</f>
        <v/>
      </c>
      <c r="Z31" s="682" t="str">
        <f>IF(AND($N$9=1,Courses!B26&lt;&gt;"",Courses!I26&lt;&gt;"",Courses!J26&lt;&gt;""),IF((TRUNC(Courses!J26*100)&lt;&gt;Courses!J26*100),"Row "&amp;Courses!A26&amp;", "&amp;Courses!$J$10&amp;"; ",""),"")</f>
        <v/>
      </c>
      <c r="AA31" s="10"/>
      <c r="AB31" s="295"/>
      <c r="AC31" s="692" t="str">
        <f>IF(AND($O$9=1,G31="",Courses!B26&lt;&gt;"",Courses!K26&lt;&gt;"UG",Courses!K26&lt;&gt;"PG (UG fee)",Courses!K26&lt;&gt;"PG (Masters' loan)",Courses!K26&lt;&gt;"PG (Other)"),"Row "&amp;Courses!A26&amp;"; ","")</f>
        <v/>
      </c>
      <c r="AD31" s="693"/>
      <c r="AE31" s="692" t="str">
        <f>IF(AND($Q$9=1,G31="",Courses!B26&lt;&gt;"",Courses!M26&lt;&gt;"Standard",Courses!M26&lt;&gt;"Long"),"Row "&amp;Courses!A26&amp;"; ","")</f>
        <v/>
      </c>
      <c r="AF31" s="10"/>
      <c r="AG31" s="295"/>
      <c r="AH31" s="739" t="str">
        <f>IF(AND($P$9=1,G31="",AC31="",AD31="",Courses!B26&lt;&gt;"",Courses!K26="UG",Courses!L26&lt;&gt;$C$9,Courses!L26&lt;&gt;$C$10,Courses!L26&lt;&gt;$C$11),"Row "&amp;Courses!A26&amp;", Sub-level should be either HND, Sub-degree, Foundation Degree or Other UG Degree; ","")</f>
        <v/>
      </c>
      <c r="AI31" s="10" t="str">
        <f>IF(AND($P$9=1,G31="",AC31="",AD31="",Courses!B26&lt;&gt;"",Courses!K26="PG (UG fee)",Courses!L26&lt;&gt;"",Courses!L26&lt;&gt;$C$12,Courses!L26&lt;&gt;$C$15),"Row "&amp;Courses!A26&amp;", Sub-level should be either blank or "&amp;C23&amp;"; ","")</f>
        <v/>
      </c>
      <c r="AJ31" s="10" t="str">
        <f>IF(AND($P$9=1,G31="",AC31="",AD31="",Courses!B26&lt;&gt;"",Courses!K26="PG (Masters' loan)",Courses!L26&lt;&gt;"",Courses!L26&lt;&gt;$C$14,Courses!L26&lt;&gt;$C$15),"Row "&amp;Courses!A26&amp;", Sub-level should be blank; ","")</f>
        <v/>
      </c>
      <c r="AK31" s="682" t="str">
        <f>IF(AND($P$9=1,G31="",AC31="",AD31="",Courses!B26&lt;&gt;"",Courses!K26="PG (Other)",Courses!L26&lt;&gt;"",Courses!L26&lt;&gt;$C$16,Courses!L26&lt;&gt;$C$17),"Row "&amp;Courses!A26&amp;", Sub-level should be blank; ","")</f>
        <v/>
      </c>
      <c r="AL31" s="50"/>
      <c r="AM31" s="295"/>
      <c r="AN31" s="8">
        <v>12</v>
      </c>
      <c r="AO31" s="739" t="str">
        <f>IF(AND($R$9=1,(TRUNC(Courses!N26)&lt;&gt;Courses!N26)), "Row "&amp;Courses!$A26&amp;", "&amp;AO$9&amp;", "&amp;AO$10&amp;", "&amp;AO$11&amp;"; ","")</f>
        <v/>
      </c>
      <c r="AP31" s="10" t="str">
        <f>IF(AND($R$9=1,(TRUNC(Courses!O26)&lt;&gt;Courses!O26)), "Row "&amp;Courses!$A26&amp;", "&amp;AP$9&amp;", "&amp;AP$10&amp;", "&amp;AP$11&amp;"; ","")</f>
        <v/>
      </c>
      <c r="AQ31" s="10" t="str">
        <f>IF(AND($R$9=1,(TRUNC(Courses!P26)&lt;&gt;Courses!P26)), "Row "&amp;Courses!$A26&amp;", "&amp;AQ$9&amp;", "&amp;AQ$10&amp;", "&amp;AQ$11&amp;"; ","")</f>
        <v/>
      </c>
      <c r="AR31" s="10" t="str">
        <f>IF(AND($R$9=1,(TRUNC(Courses!Q26)&lt;&gt;Courses!Q26)), "Row "&amp;Courses!$A26&amp;", "&amp;AR$9&amp;", "&amp;AR$10&amp;", "&amp;AR$11&amp;"; ","")</f>
        <v/>
      </c>
      <c r="AS31" s="682" t="str">
        <f>IF(AND($R$9=1,(TRUNC(Courses!R26)&lt;&gt;Courses!R26)), "Row "&amp;Courses!$A26&amp;", "&amp;AS$9&amp;", "&amp;AS$10&amp;", "&amp;AS$11&amp;"; ","")</f>
        <v/>
      </c>
      <c r="AT31" s="739" t="str">
        <f>IF(AND($R$9=1,(TRUNC(Courses!S26)&lt;&gt;Courses!S26)), "Row "&amp;Courses!$A26&amp;", "&amp;AT$9&amp;", "&amp;AT$10&amp;", "&amp;AT$11&amp;"; ","")</f>
        <v/>
      </c>
      <c r="AU31" s="10" t="str">
        <f>IF(AND($R$9=1,(TRUNC(Courses!T26)&lt;&gt;Courses!T26)), "Row "&amp;Courses!$A26&amp;", "&amp;AU$9&amp;", "&amp;AU$10&amp;", "&amp;AU$11&amp;"; ","")</f>
        <v/>
      </c>
      <c r="AV31" s="10" t="str">
        <f>IF(AND($R$9=1,(TRUNC(Courses!U26)&lt;&gt;Courses!U26)), "Row "&amp;Courses!$A26&amp;", "&amp;AV$9&amp;", "&amp;AV$10&amp;", "&amp;AV$11&amp;"; ","")</f>
        <v/>
      </c>
      <c r="AW31" s="10" t="str">
        <f>IF(AND($R$9=1,(TRUNC(Courses!V26)&lt;&gt;Courses!V26)), "Row "&amp;Courses!$A26&amp;", "&amp;AW$9&amp;", "&amp;AW$10&amp;", "&amp;AW$11&amp;"; ","")</f>
        <v/>
      </c>
      <c r="AX31" s="682" t="str">
        <f>IF(AND($R$9=1,(TRUNC(Courses!W26)&lt;&gt;Courses!W26)), "Row "&amp;Courses!$A26&amp;", "&amp;AX$9&amp;", "&amp;AX$10&amp;", "&amp;AX$11&amp;"; ","")</f>
        <v/>
      </c>
      <c r="AY31" s="739" t="str">
        <f>IF(AND($R$9=1,(TRUNC(Courses!X26)&lt;&gt;Courses!X26)), "Row "&amp;Courses!$A26&amp;", "&amp;AY$9&amp;", "&amp;AY$10&amp;", "&amp;AY$11&amp;"; ","")</f>
        <v/>
      </c>
      <c r="AZ31" s="10" t="str">
        <f>IF(AND($R$9=1,(TRUNC(Courses!Y26)&lt;&gt;Courses!Y26)), "Row "&amp;Courses!$A26&amp;", "&amp;AZ$9&amp;", "&amp;AZ$10&amp;", "&amp;AZ$11&amp;"; ","")</f>
        <v/>
      </c>
      <c r="BA31" s="10" t="str">
        <f>IF(AND($R$9=1,(TRUNC(Courses!Z26)&lt;&gt;Courses!Z26)), "Row "&amp;Courses!$A26&amp;", "&amp;BA$9&amp;", "&amp;BA$10&amp;", "&amp;BA$11&amp;"; ","")</f>
        <v/>
      </c>
      <c r="BB31" s="10" t="str">
        <f>IF(AND($R$9=1,(TRUNC(Courses!AA26)&lt;&gt;Courses!AA26)), "Row "&amp;Courses!$A26&amp;", "&amp;BB$9&amp;", "&amp;BB$10&amp;", "&amp;BB$11&amp;"; ","")</f>
        <v/>
      </c>
      <c r="BC31" s="682" t="str">
        <f>IF(AND($R$9=1,(TRUNC(Courses!AB26)&lt;&gt;Courses!AB26)), "Row "&amp;Courses!$A26&amp;", "&amp;BC$9&amp;", "&amp;BC$10&amp;", "&amp;BC$11&amp;"; ","")</f>
        <v/>
      </c>
      <c r="BD31" s="50"/>
      <c r="BE31" s="295"/>
      <c r="BF31" s="8">
        <v>12</v>
      </c>
      <c r="BG31" s="739" t="str">
        <f>IF(AND($S$9=1,Courses!N26&lt;0), "Row "&amp;Courses!$A26&amp;", "&amp;BG$9&amp;", "&amp;BG$10&amp;", "&amp;BG$11&amp;"; ","")</f>
        <v/>
      </c>
      <c r="BH31" s="10" t="str">
        <f>IF(AND($S$9=1,Courses!O26&lt;0), "Row "&amp;Courses!$A26&amp;", "&amp;BH$9&amp;", "&amp;BH$10&amp;", "&amp;BH$11&amp;"; ","")</f>
        <v/>
      </c>
      <c r="BI31" s="10" t="str">
        <f>IF(AND($S$9=1,Courses!P26&lt;0), "Row "&amp;Courses!$A26&amp;", "&amp;BI$9&amp;", "&amp;BI$10&amp;", "&amp;BI$11&amp;"; ","")</f>
        <v/>
      </c>
      <c r="BJ31" s="10" t="str">
        <f>IF(AND($S$9=1,Courses!Q26&lt;0), "Row "&amp;Courses!$A26&amp;", "&amp;BJ$9&amp;", "&amp;BJ$10&amp;", "&amp;BJ$11&amp;"; ","")</f>
        <v/>
      </c>
      <c r="BK31" s="682" t="str">
        <f>IF(AND($S$9=1,Courses!R26&lt;0), "Row "&amp;Courses!$A26&amp;", "&amp;BK$9&amp;", "&amp;BK$10&amp;", "&amp;BK$11&amp;"; ","")</f>
        <v/>
      </c>
      <c r="BL31" s="739" t="str">
        <f>IF(AND($S$9=1,Courses!S26&lt;0), "Row "&amp;Courses!$A26&amp;", "&amp;BL$9&amp;", "&amp;BL$10&amp;", "&amp;BL$11&amp;"; ","")</f>
        <v/>
      </c>
      <c r="BM31" s="10" t="str">
        <f>IF(AND($S$9=1,Courses!T26&lt;0), "Row "&amp;Courses!$A26&amp;", "&amp;BM$9&amp;", "&amp;BM$10&amp;", "&amp;BM$11&amp;"; ","")</f>
        <v/>
      </c>
      <c r="BN31" s="10" t="str">
        <f>IF(AND($S$9=1,Courses!U26&lt;0), "Row "&amp;Courses!$A26&amp;", "&amp;BN$9&amp;", "&amp;BN$10&amp;", "&amp;BN$11&amp;"; ","")</f>
        <v/>
      </c>
      <c r="BO31" s="10" t="str">
        <f>IF(AND($S$9=1,Courses!V26&lt;0), "Row "&amp;Courses!$A26&amp;", "&amp;BO$9&amp;", "&amp;BO$10&amp;", "&amp;BO$11&amp;"; ","")</f>
        <v/>
      </c>
      <c r="BP31" s="682" t="str">
        <f>IF(AND($S$9=1,Courses!W26&lt;0), "Row "&amp;Courses!$A26&amp;", "&amp;BP$9&amp;", "&amp;BP$10&amp;", "&amp;BP$11&amp;"; ","")</f>
        <v/>
      </c>
      <c r="BQ31" s="739" t="str">
        <f>IF(AND($S$9=1,Courses!X26&lt;0), "Row "&amp;Courses!$A26&amp;", "&amp;BQ$9&amp;", "&amp;BQ$10&amp;", "&amp;BQ$11&amp;"; ","")</f>
        <v/>
      </c>
      <c r="BR31" s="10" t="str">
        <f>IF(AND($S$9=1,Courses!Y26&lt;0), "Row "&amp;Courses!$A26&amp;", "&amp;BR$9&amp;", "&amp;BR$10&amp;", "&amp;BR$11&amp;"; ","")</f>
        <v/>
      </c>
      <c r="BS31" s="10" t="str">
        <f>IF(AND($S$9=1,Courses!Z26&lt;0), "Row "&amp;Courses!$A26&amp;", "&amp;BS$9&amp;", "&amp;BS$10&amp;", "&amp;BS$11&amp;"; ","")</f>
        <v/>
      </c>
      <c r="BT31" s="10" t="str">
        <f>IF(AND($S$9=1,Courses!AA26&lt;0), "Row "&amp;Courses!$A26&amp;", "&amp;BT$9&amp;", "&amp;BT$10&amp;", "&amp;BT$11&amp;"; ","")</f>
        <v/>
      </c>
      <c r="BU31" s="682" t="str">
        <f>IF(AND($S$9=1,Courses!AB26&lt;0), "Row "&amp;Courses!$A26&amp;", "&amp;BU$9&amp;", "&amp;BU$10&amp;", "&amp;BU$11&amp;"; ","")</f>
        <v/>
      </c>
      <c r="BV31" s="10"/>
      <c r="BW31" s="690">
        <v>12</v>
      </c>
      <c r="BX31" s="101">
        <f>IF(AND($T$9=1,Courses!B26="",Courses!F26="",Courses!H26="",Courses!J26="",Courses!K26="",Courses!L26="",Courses!M26="",Courses!N26=0,Courses!P26=0,Courses!R26=0,Courses!S26=0,Courses!U26=0,Courses!W26=0,Courses!X26=0,Courses!Z26=0,Courses!AB26=0),0,1)</f>
        <v>0</v>
      </c>
      <c r="BY31" s="101">
        <f>IF(AND(BX31=0,SUM(BX32:$BX$219)&gt;0),1,0)</f>
        <v>0</v>
      </c>
      <c r="BZ31" s="853" t="str">
        <f>IF(BY31=1,"Row "&amp;Courses!A26&amp;"; ","")</f>
        <v/>
      </c>
      <c r="CA31" s="50"/>
      <c r="CB31" s="10"/>
      <c r="CC31" s="692" t="str">
        <f>IF(AND($U$9=1,Courses!B26&lt;&gt;"",SUM(Courses!N26:AB26)=0),"Row "&amp;Courses!A26&amp;"; ","")</f>
        <v/>
      </c>
      <c r="CD31" s="50"/>
      <c r="CF31" s="323"/>
      <c r="CG31" s="692" t="str">
        <f>IF(AND($Y$9=1,Courses!B26&lt;&gt;""),IF(SUMPRODUCT(--(Courses!$C$13:$C$214=Courses!C26))&gt;1,"Row "&amp;Courses!A26&amp;"; ",""),"")</f>
        <v/>
      </c>
      <c r="CH31" s="10"/>
      <c r="CI31" s="324"/>
      <c r="CJ31" s="10"/>
      <c r="CK31" s="739" t="str">
        <f>IF(AND($Z$9=1,Courses!E26&lt;&gt;"",Courses!F26&lt;&gt;"",Courses!F26=0,SUM(Courses!H26,Courses!J26)=1),"Row "&amp;Courses!A26&amp;", "&amp;Courses!$F$10&amp;"; ","")</f>
        <v/>
      </c>
      <c r="CL31" s="10" t="str">
        <f>IF(AND($Z$9=1,Courses!G26&lt;&gt;"",Courses!H26&lt;&gt;"",Courses!H26=0,SUM(Courses!J26,Courses!F26)=1),"Row "&amp;Courses!A26&amp;", "&amp;Courses!$H$10&amp;"; ","")</f>
        <v/>
      </c>
      <c r="CM31" s="682" t="str">
        <f>IF(AND($Z$9=1,Courses!I26&lt;&gt;"",Courses!J26&lt;&gt;"",Courses!J26=0, SUM(Courses!H26,Courses!F26)=1),"Row "&amp;Courses!A26&amp;", "&amp;Courses!$J$10&amp;"; ","")</f>
        <v/>
      </c>
      <c r="CN31" s="680"/>
      <c r="CO31" s="681"/>
      <c r="CP31" s="692" t="str">
        <f>IF(AND(Courses!B26&lt;&gt;"",ISNA(VLOOKUP(Courses!C26,CourseInfo,2,FALSE))=FALSE,COUNTIF(Dummy,Courses!C26)&lt;&gt;1),VLOOKUP(Courses!C26,CourseInfo,6,FALSE),"")</f>
        <v/>
      </c>
      <c r="CQ31" s="692" t="str">
        <f>IF(AND(Courses!B26&lt;&gt;"",ISNA(VLOOKUP(Courses!C26,CourseInfo,2,FALSE))=FALSE,COUNTIF(Dummy,Courses!C26)&lt;&gt;1),IF(VLOOKUP(Courses!C26,CourseInfo,7,FALSE)&lt;&gt;"",VLOOKUP(Courses!C26,CourseInfo,7,FALSE),"blank"),"")</f>
        <v/>
      </c>
      <c r="CR31" s="692" t="str">
        <f>IF(AND($AA$9=1,Courses!B26&lt;&gt;"",'Courses Valid'!AC31="",AH31&amp;AI31&amp;AJ31&amp;AK31="",COUNTIF(Dummy,Courses!C26)&lt;&gt;1),IF(OR(Courses!K26&lt;&gt;'Courses Valid'!CP31,Courses!L26&lt;&gt;'Courses Valid'!CQ31),"Row "&amp;Courses!A26&amp;", Level on LARS is "&amp;'Courses Valid'!CP31&amp;", Sub-level on LARS is "&amp;CQ31&amp;"; ",""),"")</f>
        <v/>
      </c>
      <c r="CS31" s="680"/>
    </row>
    <row r="32" spans="3:97" x14ac:dyDescent="0.2">
      <c r="C32" s="670">
        <f t="shared" si="2"/>
        <v>0</v>
      </c>
      <c r="D32" s="102"/>
      <c r="E32" s="102"/>
      <c r="F32" s="295"/>
      <c r="G32" s="670" t="str">
        <f>IF(SUMPRODUCT(--(CourseAims=Courses!$C27))=1,"",IF(AND($J$9=1,Courses!$C27&lt;&gt;""),"Row "&amp;Courses!A27&amp;" (invalid); ",""))</f>
        <v/>
      </c>
      <c r="H32" s="692" t="str">
        <f>IF(AND($K$9=1,Courses!B27="",OR(Courses!F27&lt;&gt;"",Courses!H27&lt;&gt;"",Courses!J27&lt;&gt;"",Courses!K27&lt;&gt;"",Courses!L27&lt;&gt;"",Courses!M27&lt;&gt;"",Courses!N27&lt;&gt;0,Courses!P27&lt;&gt;0,Courses!R27&lt;&gt;0,Courses!S27&lt;&gt;0,Courses!U27&lt;&gt;0,Courses!W27&lt;&gt;0,Courses!X27&lt;&gt;0,Courses!Z27&lt;&gt;0,Courses!AB27&lt;&gt;0)),"Row "&amp;Courses!A27&amp;" (none); ","")</f>
        <v/>
      </c>
      <c r="I32" s="50"/>
      <c r="J32" s="295"/>
      <c r="K32" s="739" t="str">
        <f>IF(AND($L$9=1,Courses!E27&lt;&gt;"",Courses!F27=""),"Row "&amp;Courses!A27&amp;", "&amp;Courses!$E$10&amp;"; ","")</f>
        <v/>
      </c>
      <c r="L32" s="10" t="str">
        <f>IF(AND($L$9=1,Courses!G27&lt;&gt;"",Courses!H27=""),"Row "&amp;Courses!A27&amp;", "&amp;Courses!$G$10&amp;"; ","")</f>
        <v/>
      </c>
      <c r="M32" s="682" t="str">
        <f>IF(AND($L$9=1,Courses!I27&lt;&gt;"",Courses!J27=""),"Row "&amp;Courses!A27&amp;", "&amp;Courses!$I$10&amp;"; ","")</f>
        <v/>
      </c>
      <c r="N32" s="10"/>
      <c r="O32" s="50"/>
      <c r="P32" s="295"/>
      <c r="Q32" s="1330" t="str">
        <f>IF(AND($M$9=1,Courses!B27&lt;&gt;"",Courses!E27&lt;&gt;"",Courses!G27="",Courses!I27="",Courses!F27&lt;&gt;1),"Row "&amp;Courses!A27&amp;"; ","")</f>
        <v/>
      </c>
      <c r="R32" s="10" t="str">
        <f>IF(AND($M$9=1,Courses!B27&lt;&gt;"",Courses!I27="",Courses!F27&lt;&gt;"",Courses!G27&lt;&gt;"",Courses!H27&lt;&gt;""),IF(OR((Courses!F27+Courses!H27)&lt;&gt;1),"Row "&amp;Courses!A27&amp;"; ",""),"")</f>
        <v/>
      </c>
      <c r="S32" s="682" t="str">
        <f>IF(AND($M$9=1,Courses!B27&lt;&gt;"",Courses!I27&lt;&gt;"",Courses!J27&lt;&gt;"",Courses!H27&lt;&gt;"",Courses!G27&lt;&gt;"",Courses!F27&lt;&gt;""),IF(OR((Courses!F27+Courses!H27+Courses!J27)&lt;&gt;1),"Row "&amp;Courses!A27&amp;"; ",""),"")</f>
        <v/>
      </c>
      <c r="T32" s="10"/>
      <c r="U32" s="692" t="str">
        <f>IF(AND($M$9=1,Courses!E27&lt;&gt;"",Q32="",R32="",S32="",SUM(Courses!F27,Courses!H27,Courses!J27)&lt;&gt;1),"Row "&amp;Courses!A27&amp;"; ","")</f>
        <v/>
      </c>
      <c r="V32" s="50"/>
      <c r="W32" s="10"/>
      <c r="X32" s="739" t="str">
        <f>IF(AND($N$9=1,Courses!B27&lt;&gt;"",Courses!E27&lt;&gt;"",Courses!F27&lt;&gt;""),IF((TRUNC(Courses!F27*100)&lt;&gt;Courses!F27*100),"Row "&amp;Courses!A27&amp;", "&amp;Courses!$F$10&amp;"; ",""),"")</f>
        <v/>
      </c>
      <c r="Y32" s="10" t="str">
        <f>IF(AND($N$9=1,Courses!B27&lt;&gt;"",Courses!G27&lt;&gt;"",Courses!H27&lt;&gt;""),IF((TRUNC(Courses!H27*100)&lt;&gt;Courses!H27*100),"Row "&amp;Courses!A27&amp;", "&amp;Courses!$H$10&amp;"; ",""),"")</f>
        <v/>
      </c>
      <c r="Z32" s="682" t="str">
        <f>IF(AND($N$9=1,Courses!B27&lt;&gt;"",Courses!I27&lt;&gt;"",Courses!J27&lt;&gt;""),IF((TRUNC(Courses!J27*100)&lt;&gt;Courses!J27*100),"Row "&amp;Courses!A27&amp;", "&amp;Courses!$J$10&amp;"; ",""),"")</f>
        <v/>
      </c>
      <c r="AA32" s="10"/>
      <c r="AB32" s="295"/>
      <c r="AC32" s="692" t="str">
        <f>IF(AND($O$9=1,G32="",Courses!B27&lt;&gt;"",Courses!K27&lt;&gt;"UG",Courses!K27&lt;&gt;"PG (UG fee)",Courses!K27&lt;&gt;"PG (Masters' loan)",Courses!K27&lt;&gt;"PG (Other)"),"Row "&amp;Courses!A27&amp;"; ","")</f>
        <v/>
      </c>
      <c r="AD32" s="693"/>
      <c r="AE32" s="692" t="str">
        <f>IF(AND($Q$9=1,G32="",Courses!B27&lt;&gt;"",Courses!M27&lt;&gt;"Standard",Courses!M27&lt;&gt;"Long"),"Row "&amp;Courses!A27&amp;"; ","")</f>
        <v/>
      </c>
      <c r="AF32" s="10"/>
      <c r="AG32" s="295"/>
      <c r="AH32" s="739" t="str">
        <f>IF(AND($P$9=1,G32="",AC32="",AD32="",Courses!B27&lt;&gt;"",Courses!K27="UG",Courses!L27&lt;&gt;$C$9,Courses!L27&lt;&gt;$C$10,Courses!L27&lt;&gt;$C$11),"Row "&amp;Courses!A27&amp;", Sub-level should be either HND, Sub-degree, Foundation Degree or Other UG Degree; ","")</f>
        <v/>
      </c>
      <c r="AI32" s="10" t="str">
        <f>IF(AND($P$9=1,G32="",AC32="",AD32="",Courses!B27&lt;&gt;"",Courses!K27="PG (UG fee)",Courses!L27&lt;&gt;"",Courses!L27&lt;&gt;$C$12,Courses!L27&lt;&gt;$C$15),"Row "&amp;Courses!A27&amp;", Sub-level should be either blank or "&amp;C24&amp;"; ","")</f>
        <v/>
      </c>
      <c r="AJ32" s="10" t="str">
        <f>IF(AND($P$9=1,G32="",AC32="",AD32="",Courses!B27&lt;&gt;"",Courses!K27="PG (Masters' loan)",Courses!L27&lt;&gt;"",Courses!L27&lt;&gt;$C$14,Courses!L27&lt;&gt;$C$15),"Row "&amp;Courses!A27&amp;", Sub-level should be blank; ","")</f>
        <v/>
      </c>
      <c r="AK32" s="682" t="str">
        <f>IF(AND($P$9=1,G32="",AC32="",AD32="",Courses!B27&lt;&gt;"",Courses!K27="PG (Other)",Courses!L27&lt;&gt;"",Courses!L27&lt;&gt;$C$16,Courses!L27&lt;&gt;$C$17),"Row "&amp;Courses!A27&amp;", Sub-level should be blank; ","")</f>
        <v/>
      </c>
      <c r="AL32" s="50"/>
      <c r="AM32" s="295"/>
      <c r="AN32" s="8">
        <v>13</v>
      </c>
      <c r="AO32" s="739" t="str">
        <f>IF(AND($R$9=1,(TRUNC(Courses!N27)&lt;&gt;Courses!N27)), "Row "&amp;Courses!$A27&amp;", "&amp;AO$9&amp;", "&amp;AO$10&amp;", "&amp;AO$11&amp;"; ","")</f>
        <v/>
      </c>
      <c r="AP32" s="10" t="str">
        <f>IF(AND($R$9=1,(TRUNC(Courses!O27)&lt;&gt;Courses!O27)), "Row "&amp;Courses!$A27&amp;", "&amp;AP$9&amp;", "&amp;AP$10&amp;", "&amp;AP$11&amp;"; ","")</f>
        <v/>
      </c>
      <c r="AQ32" s="10" t="str">
        <f>IF(AND($R$9=1,(TRUNC(Courses!P27)&lt;&gt;Courses!P27)), "Row "&amp;Courses!$A27&amp;", "&amp;AQ$9&amp;", "&amp;AQ$10&amp;", "&amp;AQ$11&amp;"; ","")</f>
        <v/>
      </c>
      <c r="AR32" s="10" t="str">
        <f>IF(AND($R$9=1,(TRUNC(Courses!Q27)&lt;&gt;Courses!Q27)), "Row "&amp;Courses!$A27&amp;", "&amp;AR$9&amp;", "&amp;AR$10&amp;", "&amp;AR$11&amp;"; ","")</f>
        <v/>
      </c>
      <c r="AS32" s="682" t="str">
        <f>IF(AND($R$9=1,(TRUNC(Courses!R27)&lt;&gt;Courses!R27)), "Row "&amp;Courses!$A27&amp;", "&amp;AS$9&amp;", "&amp;AS$10&amp;", "&amp;AS$11&amp;"; ","")</f>
        <v/>
      </c>
      <c r="AT32" s="739" t="str">
        <f>IF(AND($R$9=1,(TRUNC(Courses!S27)&lt;&gt;Courses!S27)), "Row "&amp;Courses!$A27&amp;", "&amp;AT$9&amp;", "&amp;AT$10&amp;", "&amp;AT$11&amp;"; ","")</f>
        <v/>
      </c>
      <c r="AU32" s="10" t="str">
        <f>IF(AND($R$9=1,(TRUNC(Courses!T27)&lt;&gt;Courses!T27)), "Row "&amp;Courses!$A27&amp;", "&amp;AU$9&amp;", "&amp;AU$10&amp;", "&amp;AU$11&amp;"; ","")</f>
        <v/>
      </c>
      <c r="AV32" s="10" t="str">
        <f>IF(AND($R$9=1,(TRUNC(Courses!U27)&lt;&gt;Courses!U27)), "Row "&amp;Courses!$A27&amp;", "&amp;AV$9&amp;", "&amp;AV$10&amp;", "&amp;AV$11&amp;"; ","")</f>
        <v/>
      </c>
      <c r="AW32" s="10" t="str">
        <f>IF(AND($R$9=1,(TRUNC(Courses!V27)&lt;&gt;Courses!V27)), "Row "&amp;Courses!$A27&amp;", "&amp;AW$9&amp;", "&amp;AW$10&amp;", "&amp;AW$11&amp;"; ","")</f>
        <v/>
      </c>
      <c r="AX32" s="682" t="str">
        <f>IF(AND($R$9=1,(TRUNC(Courses!W27)&lt;&gt;Courses!W27)), "Row "&amp;Courses!$A27&amp;", "&amp;AX$9&amp;", "&amp;AX$10&amp;", "&amp;AX$11&amp;"; ","")</f>
        <v/>
      </c>
      <c r="AY32" s="739" t="str">
        <f>IF(AND($R$9=1,(TRUNC(Courses!X27)&lt;&gt;Courses!X27)), "Row "&amp;Courses!$A27&amp;", "&amp;AY$9&amp;", "&amp;AY$10&amp;", "&amp;AY$11&amp;"; ","")</f>
        <v/>
      </c>
      <c r="AZ32" s="10" t="str">
        <f>IF(AND($R$9=1,(TRUNC(Courses!Y27)&lt;&gt;Courses!Y27)), "Row "&amp;Courses!$A27&amp;", "&amp;AZ$9&amp;", "&amp;AZ$10&amp;", "&amp;AZ$11&amp;"; ","")</f>
        <v/>
      </c>
      <c r="BA32" s="10" t="str">
        <f>IF(AND($R$9=1,(TRUNC(Courses!Z27)&lt;&gt;Courses!Z27)), "Row "&amp;Courses!$A27&amp;", "&amp;BA$9&amp;", "&amp;BA$10&amp;", "&amp;BA$11&amp;"; ","")</f>
        <v/>
      </c>
      <c r="BB32" s="10" t="str">
        <f>IF(AND($R$9=1,(TRUNC(Courses!AA27)&lt;&gt;Courses!AA27)), "Row "&amp;Courses!$A27&amp;", "&amp;BB$9&amp;", "&amp;BB$10&amp;", "&amp;BB$11&amp;"; ","")</f>
        <v/>
      </c>
      <c r="BC32" s="682" t="str">
        <f>IF(AND($R$9=1,(TRUNC(Courses!AB27)&lt;&gt;Courses!AB27)), "Row "&amp;Courses!$A27&amp;", "&amp;BC$9&amp;", "&amp;BC$10&amp;", "&amp;BC$11&amp;"; ","")</f>
        <v/>
      </c>
      <c r="BD32" s="50"/>
      <c r="BE32" s="295"/>
      <c r="BF32" s="8">
        <v>13</v>
      </c>
      <c r="BG32" s="739" t="str">
        <f>IF(AND($S$9=1,Courses!N27&lt;0), "Row "&amp;Courses!$A27&amp;", "&amp;BG$9&amp;", "&amp;BG$10&amp;", "&amp;BG$11&amp;"; ","")</f>
        <v/>
      </c>
      <c r="BH32" s="10" t="str">
        <f>IF(AND($S$9=1,Courses!O27&lt;0), "Row "&amp;Courses!$A27&amp;", "&amp;BH$9&amp;", "&amp;BH$10&amp;", "&amp;BH$11&amp;"; ","")</f>
        <v/>
      </c>
      <c r="BI32" s="10" t="str">
        <f>IF(AND($S$9=1,Courses!P27&lt;0), "Row "&amp;Courses!$A27&amp;", "&amp;BI$9&amp;", "&amp;BI$10&amp;", "&amp;BI$11&amp;"; ","")</f>
        <v/>
      </c>
      <c r="BJ32" s="10" t="str">
        <f>IF(AND($S$9=1,Courses!Q27&lt;0), "Row "&amp;Courses!$A27&amp;", "&amp;BJ$9&amp;", "&amp;BJ$10&amp;", "&amp;BJ$11&amp;"; ","")</f>
        <v/>
      </c>
      <c r="BK32" s="682" t="str">
        <f>IF(AND($S$9=1,Courses!R27&lt;0), "Row "&amp;Courses!$A27&amp;", "&amp;BK$9&amp;", "&amp;BK$10&amp;", "&amp;BK$11&amp;"; ","")</f>
        <v/>
      </c>
      <c r="BL32" s="739" t="str">
        <f>IF(AND($S$9=1,Courses!S27&lt;0), "Row "&amp;Courses!$A27&amp;", "&amp;BL$9&amp;", "&amp;BL$10&amp;", "&amp;BL$11&amp;"; ","")</f>
        <v/>
      </c>
      <c r="BM32" s="10" t="str">
        <f>IF(AND($S$9=1,Courses!T27&lt;0), "Row "&amp;Courses!$A27&amp;", "&amp;BM$9&amp;", "&amp;BM$10&amp;", "&amp;BM$11&amp;"; ","")</f>
        <v/>
      </c>
      <c r="BN32" s="10" t="str">
        <f>IF(AND($S$9=1,Courses!U27&lt;0), "Row "&amp;Courses!$A27&amp;", "&amp;BN$9&amp;", "&amp;BN$10&amp;", "&amp;BN$11&amp;"; ","")</f>
        <v/>
      </c>
      <c r="BO32" s="10" t="str">
        <f>IF(AND($S$9=1,Courses!V27&lt;0), "Row "&amp;Courses!$A27&amp;", "&amp;BO$9&amp;", "&amp;BO$10&amp;", "&amp;BO$11&amp;"; ","")</f>
        <v/>
      </c>
      <c r="BP32" s="682" t="str">
        <f>IF(AND($S$9=1,Courses!W27&lt;0), "Row "&amp;Courses!$A27&amp;", "&amp;BP$9&amp;", "&amp;BP$10&amp;", "&amp;BP$11&amp;"; ","")</f>
        <v/>
      </c>
      <c r="BQ32" s="739" t="str">
        <f>IF(AND($S$9=1,Courses!X27&lt;0), "Row "&amp;Courses!$A27&amp;", "&amp;BQ$9&amp;", "&amp;BQ$10&amp;", "&amp;BQ$11&amp;"; ","")</f>
        <v/>
      </c>
      <c r="BR32" s="10" t="str">
        <f>IF(AND($S$9=1,Courses!Y27&lt;0), "Row "&amp;Courses!$A27&amp;", "&amp;BR$9&amp;", "&amp;BR$10&amp;", "&amp;BR$11&amp;"; ","")</f>
        <v/>
      </c>
      <c r="BS32" s="10" t="str">
        <f>IF(AND($S$9=1,Courses!Z27&lt;0), "Row "&amp;Courses!$A27&amp;", "&amp;BS$9&amp;", "&amp;BS$10&amp;", "&amp;BS$11&amp;"; ","")</f>
        <v/>
      </c>
      <c r="BT32" s="10" t="str">
        <f>IF(AND($S$9=1,Courses!AA27&lt;0), "Row "&amp;Courses!$A27&amp;", "&amp;BT$9&amp;", "&amp;BT$10&amp;", "&amp;BT$11&amp;"; ","")</f>
        <v/>
      </c>
      <c r="BU32" s="682" t="str">
        <f>IF(AND($S$9=1,Courses!AB27&lt;0), "Row "&amp;Courses!$A27&amp;", "&amp;BU$9&amp;", "&amp;BU$10&amp;", "&amp;BU$11&amp;"; ","")</f>
        <v/>
      </c>
      <c r="BV32" s="10"/>
      <c r="BW32" s="690">
        <v>13</v>
      </c>
      <c r="BX32" s="101">
        <f>IF(AND($T$9=1,Courses!B27="",Courses!F27="",Courses!H27="",Courses!J27="",Courses!K27="",Courses!L27="",Courses!M27="",Courses!N27=0,Courses!P27=0,Courses!R27=0,Courses!S27=0,Courses!U27=0,Courses!W27=0,Courses!X27=0,Courses!Z27=0,Courses!AB27=0),0,1)</f>
        <v>0</v>
      </c>
      <c r="BY32" s="101">
        <f>IF(AND(BX32=0,SUM(BX33:$BX$219)&gt;0),1,0)</f>
        <v>0</v>
      </c>
      <c r="BZ32" s="853" t="str">
        <f>IF(BY32=1,"Row "&amp;Courses!A27&amp;"; ","")</f>
        <v/>
      </c>
      <c r="CA32" s="50"/>
      <c r="CB32" s="10"/>
      <c r="CC32" s="692" t="str">
        <f>IF(AND($U$9=1,Courses!B27&lt;&gt;"",SUM(Courses!N27:AB27)=0),"Row "&amp;Courses!A27&amp;"; ","")</f>
        <v/>
      </c>
      <c r="CD32" s="50"/>
      <c r="CF32" s="323"/>
      <c r="CG32" s="692" t="str">
        <f>IF(AND($Y$9=1,Courses!B27&lt;&gt;""),IF(SUMPRODUCT(--(Courses!$C$13:$C$214=Courses!C27))&gt;1,"Row "&amp;Courses!A27&amp;"; ",""),"")</f>
        <v/>
      </c>
      <c r="CH32" s="10"/>
      <c r="CI32" s="324"/>
      <c r="CJ32" s="10"/>
      <c r="CK32" s="739" t="str">
        <f>IF(AND($Z$9=1,Courses!E27&lt;&gt;"",Courses!F27&lt;&gt;"",Courses!F27=0,SUM(Courses!H27,Courses!J27)=1),"Row "&amp;Courses!A27&amp;", "&amp;Courses!$F$10&amp;"; ","")</f>
        <v/>
      </c>
      <c r="CL32" s="10" t="str">
        <f>IF(AND($Z$9=1,Courses!G27&lt;&gt;"",Courses!H27&lt;&gt;"",Courses!H27=0,SUM(Courses!J27,Courses!F27)=1),"Row "&amp;Courses!A27&amp;", "&amp;Courses!$H$10&amp;"; ","")</f>
        <v/>
      </c>
      <c r="CM32" s="682" t="str">
        <f>IF(AND($Z$9=1,Courses!I27&lt;&gt;"",Courses!J27&lt;&gt;"",Courses!J27=0, SUM(Courses!H27,Courses!F27)=1),"Row "&amp;Courses!A27&amp;", "&amp;Courses!$J$10&amp;"; ","")</f>
        <v/>
      </c>
      <c r="CN32" s="680"/>
      <c r="CO32" s="681"/>
      <c r="CP32" s="692" t="str">
        <f>IF(AND(Courses!B27&lt;&gt;"",ISNA(VLOOKUP(Courses!C27,CourseInfo,2,FALSE))=FALSE,COUNTIF(Dummy,Courses!C27)&lt;&gt;1),VLOOKUP(Courses!C27,CourseInfo,6,FALSE),"")</f>
        <v/>
      </c>
      <c r="CQ32" s="692" t="str">
        <f>IF(AND(Courses!B27&lt;&gt;"",ISNA(VLOOKUP(Courses!C27,CourseInfo,2,FALSE))=FALSE,COUNTIF(Dummy,Courses!C27)&lt;&gt;1),IF(VLOOKUP(Courses!C27,CourseInfo,7,FALSE)&lt;&gt;"",VLOOKUP(Courses!C27,CourseInfo,7,FALSE),"blank"),"")</f>
        <v/>
      </c>
      <c r="CR32" s="692" t="str">
        <f>IF(AND($AA$9=1,Courses!B27&lt;&gt;"",'Courses Valid'!AC32="",AH32&amp;AI32&amp;AJ32&amp;AK32="",COUNTIF(Dummy,Courses!C27)&lt;&gt;1),IF(OR(Courses!K27&lt;&gt;'Courses Valid'!CP32,Courses!L27&lt;&gt;'Courses Valid'!CQ32),"Row "&amp;Courses!A27&amp;", Level on LARS is "&amp;'Courses Valid'!CP32&amp;", Sub-level on LARS is "&amp;CQ32&amp;"; ",""),"")</f>
        <v/>
      </c>
      <c r="CS32" s="680"/>
    </row>
    <row r="33" spans="3:97" x14ac:dyDescent="0.2">
      <c r="C33" s="670">
        <f t="shared" si="2"/>
        <v>0</v>
      </c>
      <c r="D33" s="102"/>
      <c r="E33" s="102"/>
      <c r="F33" s="295"/>
      <c r="G33" s="670" t="str">
        <f>IF(SUMPRODUCT(--(CourseAims=Courses!$C28))=1,"",IF(AND($J$9=1,Courses!$C28&lt;&gt;""),"Row "&amp;Courses!A28&amp;" (invalid); ",""))</f>
        <v/>
      </c>
      <c r="H33" s="692" t="str">
        <f>IF(AND($K$9=1,Courses!B28="",OR(Courses!F28&lt;&gt;"",Courses!H28&lt;&gt;"",Courses!J28&lt;&gt;"",Courses!K28&lt;&gt;"",Courses!L28&lt;&gt;"",Courses!M28&lt;&gt;"",Courses!N28&lt;&gt;0,Courses!P28&lt;&gt;0,Courses!R28&lt;&gt;0,Courses!S28&lt;&gt;0,Courses!U28&lt;&gt;0,Courses!W28&lt;&gt;0,Courses!X28&lt;&gt;0,Courses!Z28&lt;&gt;0,Courses!AB28&lt;&gt;0)),"Row "&amp;Courses!A28&amp;" (none); ","")</f>
        <v/>
      </c>
      <c r="I33" s="50"/>
      <c r="J33" s="295"/>
      <c r="K33" s="739" t="str">
        <f>IF(AND($L$9=1,Courses!E28&lt;&gt;"",Courses!F28=""),"Row "&amp;Courses!A28&amp;", "&amp;Courses!$E$10&amp;"; ","")</f>
        <v/>
      </c>
      <c r="L33" s="10" t="str">
        <f>IF(AND($L$9=1,Courses!G28&lt;&gt;"",Courses!H28=""),"Row "&amp;Courses!A28&amp;", "&amp;Courses!$G$10&amp;"; ","")</f>
        <v/>
      </c>
      <c r="M33" s="682" t="str">
        <f>IF(AND($L$9=1,Courses!I28&lt;&gt;"",Courses!J28=""),"Row "&amp;Courses!A28&amp;", "&amp;Courses!$I$10&amp;"; ","")</f>
        <v/>
      </c>
      <c r="N33" s="10"/>
      <c r="O33" s="50"/>
      <c r="P33" s="295"/>
      <c r="Q33" s="1330" t="str">
        <f>IF(AND($M$9=1,Courses!B28&lt;&gt;"",Courses!E28&lt;&gt;"",Courses!G28="",Courses!I28="",Courses!F28&lt;&gt;1),"Row "&amp;Courses!A28&amp;"; ","")</f>
        <v/>
      </c>
      <c r="R33" s="10" t="str">
        <f>IF(AND($M$9=1,Courses!B28&lt;&gt;"",Courses!I28="",Courses!F28&lt;&gt;"",Courses!G28&lt;&gt;"",Courses!H28&lt;&gt;""),IF(OR((Courses!F28+Courses!H28)&lt;&gt;1),"Row "&amp;Courses!A28&amp;"; ",""),"")</f>
        <v/>
      </c>
      <c r="S33" s="682" t="str">
        <f>IF(AND($M$9=1,Courses!B28&lt;&gt;"",Courses!I28&lt;&gt;"",Courses!J28&lt;&gt;"",Courses!H28&lt;&gt;"",Courses!G28&lt;&gt;"",Courses!F28&lt;&gt;""),IF(OR((Courses!F28+Courses!H28+Courses!J28)&lt;&gt;1),"Row "&amp;Courses!A28&amp;"; ",""),"")</f>
        <v/>
      </c>
      <c r="T33" s="10"/>
      <c r="U33" s="692" t="str">
        <f>IF(AND($M$9=1,Courses!E28&lt;&gt;"",Q33="",R33="",S33="",SUM(Courses!F28,Courses!H28,Courses!J28)&lt;&gt;1),"Row "&amp;Courses!A28&amp;"; ","")</f>
        <v/>
      </c>
      <c r="V33" s="50"/>
      <c r="W33" s="10"/>
      <c r="X33" s="739" t="str">
        <f>IF(AND($N$9=1,Courses!B28&lt;&gt;"",Courses!E28&lt;&gt;"",Courses!F28&lt;&gt;""),IF((TRUNC(Courses!F28*100)&lt;&gt;Courses!F28*100),"Row "&amp;Courses!A28&amp;", "&amp;Courses!$F$10&amp;"; ",""),"")</f>
        <v/>
      </c>
      <c r="Y33" s="10" t="str">
        <f>IF(AND($N$9=1,Courses!B28&lt;&gt;"",Courses!G28&lt;&gt;"",Courses!H28&lt;&gt;""),IF((TRUNC(Courses!H28*100)&lt;&gt;Courses!H28*100),"Row "&amp;Courses!A28&amp;", "&amp;Courses!$H$10&amp;"; ",""),"")</f>
        <v/>
      </c>
      <c r="Z33" s="682" t="str">
        <f>IF(AND($N$9=1,Courses!B28&lt;&gt;"",Courses!I28&lt;&gt;"",Courses!J28&lt;&gt;""),IF((TRUNC(Courses!J28*100)&lt;&gt;Courses!J28*100),"Row "&amp;Courses!A28&amp;", "&amp;Courses!$J$10&amp;"; ",""),"")</f>
        <v/>
      </c>
      <c r="AA33" s="10"/>
      <c r="AB33" s="295"/>
      <c r="AC33" s="692" t="str">
        <f>IF(AND($O$9=1,G33="",Courses!B28&lt;&gt;"",Courses!K28&lt;&gt;"UG",Courses!K28&lt;&gt;"PG (UG fee)",Courses!K28&lt;&gt;"PG (Masters' loan)",Courses!K28&lt;&gt;"PG (Other)"),"Row "&amp;Courses!A28&amp;"; ","")</f>
        <v/>
      </c>
      <c r="AD33" s="693"/>
      <c r="AE33" s="692" t="str">
        <f>IF(AND($Q$9=1,G33="",Courses!B28&lt;&gt;"",Courses!M28&lt;&gt;"Standard",Courses!M28&lt;&gt;"Long"),"Row "&amp;Courses!A28&amp;"; ","")</f>
        <v/>
      </c>
      <c r="AF33" s="10"/>
      <c r="AG33" s="295"/>
      <c r="AH33" s="739" t="str">
        <f>IF(AND($P$9=1,G33="",AC33="",AD33="",Courses!B28&lt;&gt;"",Courses!K28="UG",Courses!L28&lt;&gt;$C$9,Courses!L28&lt;&gt;$C$10,Courses!L28&lt;&gt;$C$11),"Row "&amp;Courses!A28&amp;", Sub-level should be either HND, Sub-degree, Foundation Degree or Other UG Degree; ","")</f>
        <v/>
      </c>
      <c r="AI33" s="10" t="str">
        <f>IF(AND($P$9=1,G33="",AC33="",AD33="",Courses!B28&lt;&gt;"",Courses!K28="PG (UG fee)",Courses!L28&lt;&gt;"",Courses!L28&lt;&gt;$C$12,Courses!L28&lt;&gt;$C$15),"Row "&amp;Courses!A28&amp;", Sub-level should be either blank or "&amp;C25&amp;"; ","")</f>
        <v/>
      </c>
      <c r="AJ33" s="10" t="str">
        <f>IF(AND($P$9=1,G33="",AC33="",AD33="",Courses!B28&lt;&gt;"",Courses!K28="PG (Masters' loan)",Courses!L28&lt;&gt;"",Courses!L28&lt;&gt;$C$14,Courses!L28&lt;&gt;$C$15),"Row "&amp;Courses!A28&amp;", Sub-level should be blank; ","")</f>
        <v/>
      </c>
      <c r="AK33" s="682" t="str">
        <f>IF(AND($P$9=1,G33="",AC33="",AD33="",Courses!B28&lt;&gt;"",Courses!K28="PG (Other)",Courses!L28&lt;&gt;"",Courses!L28&lt;&gt;$C$16,Courses!L28&lt;&gt;$C$17),"Row "&amp;Courses!A28&amp;", Sub-level should be blank; ","")</f>
        <v/>
      </c>
      <c r="AL33" s="50"/>
      <c r="AM33" s="295"/>
      <c r="AN33" s="8">
        <v>14</v>
      </c>
      <c r="AO33" s="739" t="str">
        <f>IF(AND($R$9=1,(TRUNC(Courses!N28)&lt;&gt;Courses!N28)), "Row "&amp;Courses!$A28&amp;", "&amp;AO$9&amp;", "&amp;AO$10&amp;", "&amp;AO$11&amp;"; ","")</f>
        <v/>
      </c>
      <c r="AP33" s="10" t="str">
        <f>IF(AND($R$9=1,(TRUNC(Courses!O28)&lt;&gt;Courses!O28)), "Row "&amp;Courses!$A28&amp;", "&amp;AP$9&amp;", "&amp;AP$10&amp;", "&amp;AP$11&amp;"; ","")</f>
        <v/>
      </c>
      <c r="AQ33" s="10" t="str">
        <f>IF(AND($R$9=1,(TRUNC(Courses!P28)&lt;&gt;Courses!P28)), "Row "&amp;Courses!$A28&amp;", "&amp;AQ$9&amp;", "&amp;AQ$10&amp;", "&amp;AQ$11&amp;"; ","")</f>
        <v/>
      </c>
      <c r="AR33" s="10" t="str">
        <f>IF(AND($R$9=1,(TRUNC(Courses!Q28)&lt;&gt;Courses!Q28)), "Row "&amp;Courses!$A28&amp;", "&amp;AR$9&amp;", "&amp;AR$10&amp;", "&amp;AR$11&amp;"; ","")</f>
        <v/>
      </c>
      <c r="AS33" s="682" t="str">
        <f>IF(AND($R$9=1,(TRUNC(Courses!R28)&lt;&gt;Courses!R28)), "Row "&amp;Courses!$A28&amp;", "&amp;AS$9&amp;", "&amp;AS$10&amp;", "&amp;AS$11&amp;"; ","")</f>
        <v/>
      </c>
      <c r="AT33" s="739" t="str">
        <f>IF(AND($R$9=1,(TRUNC(Courses!S28)&lt;&gt;Courses!S28)), "Row "&amp;Courses!$A28&amp;", "&amp;AT$9&amp;", "&amp;AT$10&amp;", "&amp;AT$11&amp;"; ","")</f>
        <v/>
      </c>
      <c r="AU33" s="10" t="str">
        <f>IF(AND($R$9=1,(TRUNC(Courses!T28)&lt;&gt;Courses!T28)), "Row "&amp;Courses!$A28&amp;", "&amp;AU$9&amp;", "&amp;AU$10&amp;", "&amp;AU$11&amp;"; ","")</f>
        <v/>
      </c>
      <c r="AV33" s="10" t="str">
        <f>IF(AND($R$9=1,(TRUNC(Courses!U28)&lt;&gt;Courses!U28)), "Row "&amp;Courses!$A28&amp;", "&amp;AV$9&amp;", "&amp;AV$10&amp;", "&amp;AV$11&amp;"; ","")</f>
        <v/>
      </c>
      <c r="AW33" s="10" t="str">
        <f>IF(AND($R$9=1,(TRUNC(Courses!V28)&lt;&gt;Courses!V28)), "Row "&amp;Courses!$A28&amp;", "&amp;AW$9&amp;", "&amp;AW$10&amp;", "&amp;AW$11&amp;"; ","")</f>
        <v/>
      </c>
      <c r="AX33" s="682" t="str">
        <f>IF(AND($R$9=1,(TRUNC(Courses!W28)&lt;&gt;Courses!W28)), "Row "&amp;Courses!$A28&amp;", "&amp;AX$9&amp;", "&amp;AX$10&amp;", "&amp;AX$11&amp;"; ","")</f>
        <v/>
      </c>
      <c r="AY33" s="739" t="str">
        <f>IF(AND($R$9=1,(TRUNC(Courses!X28)&lt;&gt;Courses!X28)), "Row "&amp;Courses!$A28&amp;", "&amp;AY$9&amp;", "&amp;AY$10&amp;", "&amp;AY$11&amp;"; ","")</f>
        <v/>
      </c>
      <c r="AZ33" s="10" t="str">
        <f>IF(AND($R$9=1,(TRUNC(Courses!Y28)&lt;&gt;Courses!Y28)), "Row "&amp;Courses!$A28&amp;", "&amp;AZ$9&amp;", "&amp;AZ$10&amp;", "&amp;AZ$11&amp;"; ","")</f>
        <v/>
      </c>
      <c r="BA33" s="10" t="str">
        <f>IF(AND($R$9=1,(TRUNC(Courses!Z28)&lt;&gt;Courses!Z28)), "Row "&amp;Courses!$A28&amp;", "&amp;BA$9&amp;", "&amp;BA$10&amp;", "&amp;BA$11&amp;"; ","")</f>
        <v/>
      </c>
      <c r="BB33" s="10" t="str">
        <f>IF(AND($R$9=1,(TRUNC(Courses!AA28)&lt;&gt;Courses!AA28)), "Row "&amp;Courses!$A28&amp;", "&amp;BB$9&amp;", "&amp;BB$10&amp;", "&amp;BB$11&amp;"; ","")</f>
        <v/>
      </c>
      <c r="BC33" s="682" t="str">
        <f>IF(AND($R$9=1,(TRUNC(Courses!AB28)&lt;&gt;Courses!AB28)), "Row "&amp;Courses!$A28&amp;", "&amp;BC$9&amp;", "&amp;BC$10&amp;", "&amp;BC$11&amp;"; ","")</f>
        <v/>
      </c>
      <c r="BD33" s="50"/>
      <c r="BE33" s="295"/>
      <c r="BF33" s="8">
        <v>14</v>
      </c>
      <c r="BG33" s="739" t="str">
        <f>IF(AND($S$9=1,Courses!N28&lt;0), "Row "&amp;Courses!$A28&amp;", "&amp;BG$9&amp;", "&amp;BG$10&amp;", "&amp;BG$11&amp;"; ","")</f>
        <v/>
      </c>
      <c r="BH33" s="10" t="str">
        <f>IF(AND($S$9=1,Courses!O28&lt;0), "Row "&amp;Courses!$A28&amp;", "&amp;BH$9&amp;", "&amp;BH$10&amp;", "&amp;BH$11&amp;"; ","")</f>
        <v/>
      </c>
      <c r="BI33" s="10" t="str">
        <f>IF(AND($S$9=1,Courses!P28&lt;0), "Row "&amp;Courses!$A28&amp;", "&amp;BI$9&amp;", "&amp;BI$10&amp;", "&amp;BI$11&amp;"; ","")</f>
        <v/>
      </c>
      <c r="BJ33" s="10" t="str">
        <f>IF(AND($S$9=1,Courses!Q28&lt;0), "Row "&amp;Courses!$A28&amp;", "&amp;BJ$9&amp;", "&amp;BJ$10&amp;", "&amp;BJ$11&amp;"; ","")</f>
        <v/>
      </c>
      <c r="BK33" s="682" t="str">
        <f>IF(AND($S$9=1,Courses!R28&lt;0), "Row "&amp;Courses!$A28&amp;", "&amp;BK$9&amp;", "&amp;BK$10&amp;", "&amp;BK$11&amp;"; ","")</f>
        <v/>
      </c>
      <c r="BL33" s="739" t="str">
        <f>IF(AND($S$9=1,Courses!S28&lt;0), "Row "&amp;Courses!$A28&amp;", "&amp;BL$9&amp;", "&amp;BL$10&amp;", "&amp;BL$11&amp;"; ","")</f>
        <v/>
      </c>
      <c r="BM33" s="10" t="str">
        <f>IF(AND($S$9=1,Courses!T28&lt;0), "Row "&amp;Courses!$A28&amp;", "&amp;BM$9&amp;", "&amp;BM$10&amp;", "&amp;BM$11&amp;"; ","")</f>
        <v/>
      </c>
      <c r="BN33" s="10" t="str">
        <f>IF(AND($S$9=1,Courses!U28&lt;0), "Row "&amp;Courses!$A28&amp;", "&amp;BN$9&amp;", "&amp;BN$10&amp;", "&amp;BN$11&amp;"; ","")</f>
        <v/>
      </c>
      <c r="BO33" s="10" t="str">
        <f>IF(AND($S$9=1,Courses!V28&lt;0), "Row "&amp;Courses!$A28&amp;", "&amp;BO$9&amp;", "&amp;BO$10&amp;", "&amp;BO$11&amp;"; ","")</f>
        <v/>
      </c>
      <c r="BP33" s="682" t="str">
        <f>IF(AND($S$9=1,Courses!W28&lt;0), "Row "&amp;Courses!$A28&amp;", "&amp;BP$9&amp;", "&amp;BP$10&amp;", "&amp;BP$11&amp;"; ","")</f>
        <v/>
      </c>
      <c r="BQ33" s="739" t="str">
        <f>IF(AND($S$9=1,Courses!X28&lt;0), "Row "&amp;Courses!$A28&amp;", "&amp;BQ$9&amp;", "&amp;BQ$10&amp;", "&amp;BQ$11&amp;"; ","")</f>
        <v/>
      </c>
      <c r="BR33" s="10" t="str">
        <f>IF(AND($S$9=1,Courses!Y28&lt;0), "Row "&amp;Courses!$A28&amp;", "&amp;BR$9&amp;", "&amp;BR$10&amp;", "&amp;BR$11&amp;"; ","")</f>
        <v/>
      </c>
      <c r="BS33" s="10" t="str">
        <f>IF(AND($S$9=1,Courses!Z28&lt;0), "Row "&amp;Courses!$A28&amp;", "&amp;BS$9&amp;", "&amp;BS$10&amp;", "&amp;BS$11&amp;"; ","")</f>
        <v/>
      </c>
      <c r="BT33" s="10" t="str">
        <f>IF(AND($S$9=1,Courses!AA28&lt;0), "Row "&amp;Courses!$A28&amp;", "&amp;BT$9&amp;", "&amp;BT$10&amp;", "&amp;BT$11&amp;"; ","")</f>
        <v/>
      </c>
      <c r="BU33" s="682" t="str">
        <f>IF(AND($S$9=1,Courses!AB28&lt;0), "Row "&amp;Courses!$A28&amp;", "&amp;BU$9&amp;", "&amp;BU$10&amp;", "&amp;BU$11&amp;"; ","")</f>
        <v/>
      </c>
      <c r="BV33" s="10"/>
      <c r="BW33" s="690">
        <v>14</v>
      </c>
      <c r="BX33" s="101">
        <f>IF(AND($T$9=1,Courses!B28="",Courses!F28="",Courses!H28="",Courses!J28="",Courses!K28="",Courses!L28="",Courses!M28="",Courses!N28=0,Courses!P28=0,Courses!R28=0,Courses!S28=0,Courses!U28=0,Courses!W28=0,Courses!X28=0,Courses!Z28=0,Courses!AB28=0),0,1)</f>
        <v>0</v>
      </c>
      <c r="BY33" s="101">
        <f>IF(AND(BX33=0,SUM(BX34:$BX$219)&gt;0),1,0)</f>
        <v>0</v>
      </c>
      <c r="BZ33" s="853" t="str">
        <f>IF(BY33=1,"Row "&amp;Courses!A28&amp;"; ","")</f>
        <v/>
      </c>
      <c r="CA33" s="50"/>
      <c r="CB33" s="10"/>
      <c r="CC33" s="692" t="str">
        <f>IF(AND($U$9=1,Courses!B28&lt;&gt;"",SUM(Courses!N28:AB28)=0),"Row "&amp;Courses!A28&amp;"; ","")</f>
        <v/>
      </c>
      <c r="CD33" s="50"/>
      <c r="CF33" s="323"/>
      <c r="CG33" s="692" t="str">
        <f>IF(AND($Y$9=1,Courses!B28&lt;&gt;""),IF(SUMPRODUCT(--(Courses!$C$13:$C$214=Courses!C28))&gt;1,"Row "&amp;Courses!A28&amp;"; ",""),"")</f>
        <v/>
      </c>
      <c r="CH33" s="10"/>
      <c r="CI33" s="324"/>
      <c r="CJ33" s="10"/>
      <c r="CK33" s="739" t="str">
        <f>IF(AND($Z$9=1,Courses!E28&lt;&gt;"",Courses!F28&lt;&gt;"",Courses!F28=0,SUM(Courses!H28,Courses!J28)=1),"Row "&amp;Courses!A28&amp;", "&amp;Courses!$F$10&amp;"; ","")</f>
        <v/>
      </c>
      <c r="CL33" s="10" t="str">
        <f>IF(AND($Z$9=1,Courses!G28&lt;&gt;"",Courses!H28&lt;&gt;"",Courses!H28=0,SUM(Courses!J28,Courses!F28)=1),"Row "&amp;Courses!A28&amp;", "&amp;Courses!$H$10&amp;"; ","")</f>
        <v/>
      </c>
      <c r="CM33" s="682" t="str">
        <f>IF(AND($Z$9=1,Courses!I28&lt;&gt;"",Courses!J28&lt;&gt;"",Courses!J28=0, SUM(Courses!H28,Courses!F28)=1),"Row "&amp;Courses!A28&amp;", "&amp;Courses!$J$10&amp;"; ","")</f>
        <v/>
      </c>
      <c r="CN33" s="680"/>
      <c r="CO33" s="681"/>
      <c r="CP33" s="692" t="str">
        <f>IF(AND(Courses!B28&lt;&gt;"",ISNA(VLOOKUP(Courses!C28,CourseInfo,2,FALSE))=FALSE,COUNTIF(Dummy,Courses!C28)&lt;&gt;1),VLOOKUP(Courses!C28,CourseInfo,6,FALSE),"")</f>
        <v/>
      </c>
      <c r="CQ33" s="692" t="str">
        <f>IF(AND(Courses!B28&lt;&gt;"",ISNA(VLOOKUP(Courses!C28,CourseInfo,2,FALSE))=FALSE,COUNTIF(Dummy,Courses!C28)&lt;&gt;1),IF(VLOOKUP(Courses!C28,CourseInfo,7,FALSE)&lt;&gt;"",VLOOKUP(Courses!C28,CourseInfo,7,FALSE),"blank"),"")</f>
        <v/>
      </c>
      <c r="CR33" s="692" t="str">
        <f>IF(AND($AA$9=1,Courses!B28&lt;&gt;"",'Courses Valid'!AC33="",AH33&amp;AI33&amp;AJ33&amp;AK33="",COUNTIF(Dummy,Courses!C28)&lt;&gt;1),IF(OR(Courses!K28&lt;&gt;'Courses Valid'!CP33,Courses!L28&lt;&gt;'Courses Valid'!CQ33),"Row "&amp;Courses!A28&amp;", Level on LARS is "&amp;'Courses Valid'!CP33&amp;", Sub-level on LARS is "&amp;CQ33&amp;"; ",""),"")</f>
        <v/>
      </c>
      <c r="CS33" s="680"/>
    </row>
    <row r="34" spans="3:97" x14ac:dyDescent="0.2">
      <c r="C34" s="670">
        <f t="shared" si="2"/>
        <v>0</v>
      </c>
      <c r="D34" s="102"/>
      <c r="E34" s="102"/>
      <c r="F34" s="295"/>
      <c r="G34" s="670" t="str">
        <f>IF(SUMPRODUCT(--(CourseAims=Courses!$C29))=1,"",IF(AND($J$9=1,Courses!$C29&lt;&gt;""),"Row "&amp;Courses!A29&amp;" (invalid); ",""))</f>
        <v/>
      </c>
      <c r="H34" s="692" t="str">
        <f>IF(AND($K$9=1,Courses!B29="",OR(Courses!F29&lt;&gt;"",Courses!H29&lt;&gt;"",Courses!J29&lt;&gt;"",Courses!K29&lt;&gt;"",Courses!L29&lt;&gt;"",Courses!M29&lt;&gt;"",Courses!N29&lt;&gt;0,Courses!P29&lt;&gt;0,Courses!R29&lt;&gt;0,Courses!S29&lt;&gt;0,Courses!U29&lt;&gt;0,Courses!W29&lt;&gt;0,Courses!X29&lt;&gt;0,Courses!Z29&lt;&gt;0,Courses!AB29&lt;&gt;0)),"Row "&amp;Courses!A29&amp;" (none); ","")</f>
        <v/>
      </c>
      <c r="I34" s="50"/>
      <c r="J34" s="295"/>
      <c r="K34" s="739" t="str">
        <f>IF(AND($L$9=1,Courses!E29&lt;&gt;"",Courses!F29=""),"Row "&amp;Courses!A29&amp;", "&amp;Courses!$E$10&amp;"; ","")</f>
        <v/>
      </c>
      <c r="L34" s="10" t="str">
        <f>IF(AND($L$9=1,Courses!G29&lt;&gt;"",Courses!H29=""),"Row "&amp;Courses!A29&amp;", "&amp;Courses!$G$10&amp;"; ","")</f>
        <v/>
      </c>
      <c r="M34" s="682" t="str">
        <f>IF(AND($L$9=1,Courses!I29&lt;&gt;"",Courses!J29=""),"Row "&amp;Courses!A29&amp;", "&amp;Courses!$I$10&amp;"; ","")</f>
        <v/>
      </c>
      <c r="N34" s="10"/>
      <c r="O34" s="50"/>
      <c r="P34" s="295"/>
      <c r="Q34" s="1330" t="str">
        <f>IF(AND($M$9=1,Courses!B29&lt;&gt;"",Courses!E29&lt;&gt;"",Courses!G29="",Courses!I29="",Courses!F29&lt;&gt;1),"Row "&amp;Courses!A29&amp;"; ","")</f>
        <v/>
      </c>
      <c r="R34" s="10" t="str">
        <f>IF(AND($M$9=1,Courses!B29&lt;&gt;"",Courses!I29="",Courses!F29&lt;&gt;"",Courses!G29&lt;&gt;"",Courses!H29&lt;&gt;""),IF(OR((Courses!F29+Courses!H29)&lt;&gt;1),"Row "&amp;Courses!A29&amp;"; ",""),"")</f>
        <v/>
      </c>
      <c r="S34" s="682" t="str">
        <f>IF(AND($M$9=1,Courses!B29&lt;&gt;"",Courses!I29&lt;&gt;"",Courses!J29&lt;&gt;"",Courses!H29&lt;&gt;"",Courses!G29&lt;&gt;"",Courses!F29&lt;&gt;""),IF(OR((Courses!F29+Courses!H29+Courses!J29)&lt;&gt;1),"Row "&amp;Courses!A29&amp;"; ",""),"")</f>
        <v/>
      </c>
      <c r="T34" s="10"/>
      <c r="U34" s="692" t="str">
        <f>IF(AND($M$9=1,Courses!E29&lt;&gt;"",Q34="",R34="",S34="",SUM(Courses!F29,Courses!H29,Courses!J29)&lt;&gt;1),"Row "&amp;Courses!A29&amp;"; ","")</f>
        <v/>
      </c>
      <c r="V34" s="50"/>
      <c r="W34" s="10"/>
      <c r="X34" s="739" t="str">
        <f>IF(AND($N$9=1,Courses!B29&lt;&gt;"",Courses!E29&lt;&gt;"",Courses!F29&lt;&gt;""),IF((TRUNC(Courses!F29*100)&lt;&gt;Courses!F29*100),"Row "&amp;Courses!A29&amp;", "&amp;Courses!$F$10&amp;"; ",""),"")</f>
        <v/>
      </c>
      <c r="Y34" s="10" t="str">
        <f>IF(AND($N$9=1,Courses!B29&lt;&gt;"",Courses!G29&lt;&gt;"",Courses!H29&lt;&gt;""),IF((TRUNC(Courses!H29*100)&lt;&gt;Courses!H29*100),"Row "&amp;Courses!A29&amp;", "&amp;Courses!$H$10&amp;"; ",""),"")</f>
        <v/>
      </c>
      <c r="Z34" s="682" t="str">
        <f>IF(AND($N$9=1,Courses!B29&lt;&gt;"",Courses!I29&lt;&gt;"",Courses!J29&lt;&gt;""),IF((TRUNC(Courses!J29*100)&lt;&gt;Courses!J29*100),"Row "&amp;Courses!A29&amp;", "&amp;Courses!$J$10&amp;"; ",""),"")</f>
        <v/>
      </c>
      <c r="AA34" s="10"/>
      <c r="AB34" s="295"/>
      <c r="AC34" s="692" t="str">
        <f>IF(AND($O$9=1,G34="",Courses!B29&lt;&gt;"",Courses!K29&lt;&gt;"UG",Courses!K29&lt;&gt;"PG (UG fee)",Courses!K29&lt;&gt;"PG (Masters' loan)",Courses!K29&lt;&gt;"PG (Other)"),"Row "&amp;Courses!A29&amp;"; ","")</f>
        <v/>
      </c>
      <c r="AD34" s="693"/>
      <c r="AE34" s="692" t="str">
        <f>IF(AND($Q$9=1,G34="",Courses!B29&lt;&gt;"",Courses!M29&lt;&gt;"Standard",Courses!M29&lt;&gt;"Long"),"Row "&amp;Courses!A29&amp;"; ","")</f>
        <v/>
      </c>
      <c r="AF34" s="10"/>
      <c r="AG34" s="295"/>
      <c r="AH34" s="739" t="str">
        <f>IF(AND($P$9=1,G34="",AC34="",AD34="",Courses!B29&lt;&gt;"",Courses!K29="UG",Courses!L29&lt;&gt;$C$9,Courses!L29&lt;&gt;$C$10,Courses!L29&lt;&gt;$C$11),"Row "&amp;Courses!A29&amp;", Sub-level should be either HND, Sub-degree, Foundation Degree or Other UG Degree; ","")</f>
        <v/>
      </c>
      <c r="AI34" s="10" t="str">
        <f>IF(AND($P$9=1,G34="",AC34="",AD34="",Courses!B29&lt;&gt;"",Courses!K29="PG (UG fee)",Courses!L29&lt;&gt;"",Courses!L29&lt;&gt;$C$12,Courses!L29&lt;&gt;$C$15),"Row "&amp;Courses!A29&amp;", Sub-level should be either blank or "&amp;C26&amp;"; ","")</f>
        <v/>
      </c>
      <c r="AJ34" s="10" t="str">
        <f>IF(AND($P$9=1,G34="",AC34="",AD34="",Courses!B29&lt;&gt;"",Courses!K29="PG (Masters' loan)",Courses!L29&lt;&gt;"",Courses!L29&lt;&gt;$C$14,Courses!L29&lt;&gt;$C$15),"Row "&amp;Courses!A29&amp;", Sub-level should be blank; ","")</f>
        <v/>
      </c>
      <c r="AK34" s="682" t="str">
        <f>IF(AND($P$9=1,G34="",AC34="",AD34="",Courses!B29&lt;&gt;"",Courses!K29="PG (Other)",Courses!L29&lt;&gt;"",Courses!L29&lt;&gt;$C$16,Courses!L29&lt;&gt;$C$17),"Row "&amp;Courses!A29&amp;", Sub-level should be blank; ","")</f>
        <v/>
      </c>
      <c r="AL34" s="50"/>
      <c r="AM34" s="295"/>
      <c r="AN34" s="8">
        <v>15</v>
      </c>
      <c r="AO34" s="739" t="str">
        <f>IF(AND($R$9=1,(TRUNC(Courses!N29)&lt;&gt;Courses!N29)), "Row "&amp;Courses!$A29&amp;", "&amp;AO$9&amp;", "&amp;AO$10&amp;", "&amp;AO$11&amp;"; ","")</f>
        <v/>
      </c>
      <c r="AP34" s="10" t="str">
        <f>IF(AND($R$9=1,(TRUNC(Courses!O29)&lt;&gt;Courses!O29)), "Row "&amp;Courses!$A29&amp;", "&amp;AP$9&amp;", "&amp;AP$10&amp;", "&amp;AP$11&amp;"; ","")</f>
        <v/>
      </c>
      <c r="AQ34" s="10" t="str">
        <f>IF(AND($R$9=1,(TRUNC(Courses!P29)&lt;&gt;Courses!P29)), "Row "&amp;Courses!$A29&amp;", "&amp;AQ$9&amp;", "&amp;AQ$10&amp;", "&amp;AQ$11&amp;"; ","")</f>
        <v/>
      </c>
      <c r="AR34" s="10" t="str">
        <f>IF(AND($R$9=1,(TRUNC(Courses!Q29)&lt;&gt;Courses!Q29)), "Row "&amp;Courses!$A29&amp;", "&amp;AR$9&amp;", "&amp;AR$10&amp;", "&amp;AR$11&amp;"; ","")</f>
        <v/>
      </c>
      <c r="AS34" s="682" t="str">
        <f>IF(AND($R$9=1,(TRUNC(Courses!R29)&lt;&gt;Courses!R29)), "Row "&amp;Courses!$A29&amp;", "&amp;AS$9&amp;", "&amp;AS$10&amp;", "&amp;AS$11&amp;"; ","")</f>
        <v/>
      </c>
      <c r="AT34" s="739" t="str">
        <f>IF(AND($R$9=1,(TRUNC(Courses!S29)&lt;&gt;Courses!S29)), "Row "&amp;Courses!$A29&amp;", "&amp;AT$9&amp;", "&amp;AT$10&amp;", "&amp;AT$11&amp;"; ","")</f>
        <v/>
      </c>
      <c r="AU34" s="10" t="str">
        <f>IF(AND($R$9=1,(TRUNC(Courses!T29)&lt;&gt;Courses!T29)), "Row "&amp;Courses!$A29&amp;", "&amp;AU$9&amp;", "&amp;AU$10&amp;", "&amp;AU$11&amp;"; ","")</f>
        <v/>
      </c>
      <c r="AV34" s="10" t="str">
        <f>IF(AND($R$9=1,(TRUNC(Courses!U29)&lt;&gt;Courses!U29)), "Row "&amp;Courses!$A29&amp;", "&amp;AV$9&amp;", "&amp;AV$10&amp;", "&amp;AV$11&amp;"; ","")</f>
        <v/>
      </c>
      <c r="AW34" s="10" t="str">
        <f>IF(AND($R$9=1,(TRUNC(Courses!V29)&lt;&gt;Courses!V29)), "Row "&amp;Courses!$A29&amp;", "&amp;AW$9&amp;", "&amp;AW$10&amp;", "&amp;AW$11&amp;"; ","")</f>
        <v/>
      </c>
      <c r="AX34" s="682" t="str">
        <f>IF(AND($R$9=1,(TRUNC(Courses!W29)&lt;&gt;Courses!W29)), "Row "&amp;Courses!$A29&amp;", "&amp;AX$9&amp;", "&amp;AX$10&amp;", "&amp;AX$11&amp;"; ","")</f>
        <v/>
      </c>
      <c r="AY34" s="739" t="str">
        <f>IF(AND($R$9=1,(TRUNC(Courses!X29)&lt;&gt;Courses!X29)), "Row "&amp;Courses!$A29&amp;", "&amp;AY$9&amp;", "&amp;AY$10&amp;", "&amp;AY$11&amp;"; ","")</f>
        <v/>
      </c>
      <c r="AZ34" s="10" t="str">
        <f>IF(AND($R$9=1,(TRUNC(Courses!Y29)&lt;&gt;Courses!Y29)), "Row "&amp;Courses!$A29&amp;", "&amp;AZ$9&amp;", "&amp;AZ$10&amp;", "&amp;AZ$11&amp;"; ","")</f>
        <v/>
      </c>
      <c r="BA34" s="10" t="str">
        <f>IF(AND($R$9=1,(TRUNC(Courses!Z29)&lt;&gt;Courses!Z29)), "Row "&amp;Courses!$A29&amp;", "&amp;BA$9&amp;", "&amp;BA$10&amp;", "&amp;BA$11&amp;"; ","")</f>
        <v/>
      </c>
      <c r="BB34" s="10" t="str">
        <f>IF(AND($R$9=1,(TRUNC(Courses!AA29)&lt;&gt;Courses!AA29)), "Row "&amp;Courses!$A29&amp;", "&amp;BB$9&amp;", "&amp;BB$10&amp;", "&amp;BB$11&amp;"; ","")</f>
        <v/>
      </c>
      <c r="BC34" s="682" t="str">
        <f>IF(AND($R$9=1,(TRUNC(Courses!AB29)&lt;&gt;Courses!AB29)), "Row "&amp;Courses!$A29&amp;", "&amp;BC$9&amp;", "&amp;BC$10&amp;", "&amp;BC$11&amp;"; ","")</f>
        <v/>
      </c>
      <c r="BD34" s="50"/>
      <c r="BE34" s="295"/>
      <c r="BF34" s="8">
        <v>15</v>
      </c>
      <c r="BG34" s="739" t="str">
        <f>IF(AND($S$9=1,Courses!N29&lt;0), "Row "&amp;Courses!$A29&amp;", "&amp;BG$9&amp;", "&amp;BG$10&amp;", "&amp;BG$11&amp;"; ","")</f>
        <v/>
      </c>
      <c r="BH34" s="10" t="str">
        <f>IF(AND($S$9=1,Courses!O29&lt;0), "Row "&amp;Courses!$A29&amp;", "&amp;BH$9&amp;", "&amp;BH$10&amp;", "&amp;BH$11&amp;"; ","")</f>
        <v/>
      </c>
      <c r="BI34" s="10" t="str">
        <f>IF(AND($S$9=1,Courses!P29&lt;0), "Row "&amp;Courses!$A29&amp;", "&amp;BI$9&amp;", "&amp;BI$10&amp;", "&amp;BI$11&amp;"; ","")</f>
        <v/>
      </c>
      <c r="BJ34" s="10" t="str">
        <f>IF(AND($S$9=1,Courses!Q29&lt;0), "Row "&amp;Courses!$A29&amp;", "&amp;BJ$9&amp;", "&amp;BJ$10&amp;", "&amp;BJ$11&amp;"; ","")</f>
        <v/>
      </c>
      <c r="BK34" s="682" t="str">
        <f>IF(AND($S$9=1,Courses!R29&lt;0), "Row "&amp;Courses!$A29&amp;", "&amp;BK$9&amp;", "&amp;BK$10&amp;", "&amp;BK$11&amp;"; ","")</f>
        <v/>
      </c>
      <c r="BL34" s="739" t="str">
        <f>IF(AND($S$9=1,Courses!S29&lt;0), "Row "&amp;Courses!$A29&amp;", "&amp;BL$9&amp;", "&amp;BL$10&amp;", "&amp;BL$11&amp;"; ","")</f>
        <v/>
      </c>
      <c r="BM34" s="10" t="str">
        <f>IF(AND($S$9=1,Courses!T29&lt;0), "Row "&amp;Courses!$A29&amp;", "&amp;BM$9&amp;", "&amp;BM$10&amp;", "&amp;BM$11&amp;"; ","")</f>
        <v/>
      </c>
      <c r="BN34" s="10" t="str">
        <f>IF(AND($S$9=1,Courses!U29&lt;0), "Row "&amp;Courses!$A29&amp;", "&amp;BN$9&amp;", "&amp;BN$10&amp;", "&amp;BN$11&amp;"; ","")</f>
        <v/>
      </c>
      <c r="BO34" s="10" t="str">
        <f>IF(AND($S$9=1,Courses!V29&lt;0), "Row "&amp;Courses!$A29&amp;", "&amp;BO$9&amp;", "&amp;BO$10&amp;", "&amp;BO$11&amp;"; ","")</f>
        <v/>
      </c>
      <c r="BP34" s="682" t="str">
        <f>IF(AND($S$9=1,Courses!W29&lt;0), "Row "&amp;Courses!$A29&amp;", "&amp;BP$9&amp;", "&amp;BP$10&amp;", "&amp;BP$11&amp;"; ","")</f>
        <v/>
      </c>
      <c r="BQ34" s="739" t="str">
        <f>IF(AND($S$9=1,Courses!X29&lt;0), "Row "&amp;Courses!$A29&amp;", "&amp;BQ$9&amp;", "&amp;BQ$10&amp;", "&amp;BQ$11&amp;"; ","")</f>
        <v/>
      </c>
      <c r="BR34" s="10" t="str">
        <f>IF(AND($S$9=1,Courses!Y29&lt;0), "Row "&amp;Courses!$A29&amp;", "&amp;BR$9&amp;", "&amp;BR$10&amp;", "&amp;BR$11&amp;"; ","")</f>
        <v/>
      </c>
      <c r="BS34" s="10" t="str">
        <f>IF(AND($S$9=1,Courses!Z29&lt;0), "Row "&amp;Courses!$A29&amp;", "&amp;BS$9&amp;", "&amp;BS$10&amp;", "&amp;BS$11&amp;"; ","")</f>
        <v/>
      </c>
      <c r="BT34" s="10" t="str">
        <f>IF(AND($S$9=1,Courses!AA29&lt;0), "Row "&amp;Courses!$A29&amp;", "&amp;BT$9&amp;", "&amp;BT$10&amp;", "&amp;BT$11&amp;"; ","")</f>
        <v/>
      </c>
      <c r="BU34" s="682" t="str">
        <f>IF(AND($S$9=1,Courses!AB29&lt;0), "Row "&amp;Courses!$A29&amp;", "&amp;BU$9&amp;", "&amp;BU$10&amp;", "&amp;BU$11&amp;"; ","")</f>
        <v/>
      </c>
      <c r="BV34" s="10"/>
      <c r="BW34" s="690">
        <v>15</v>
      </c>
      <c r="BX34" s="101">
        <f>IF(AND($T$9=1,Courses!B29="",Courses!F29="",Courses!H29="",Courses!J29="",Courses!K29="",Courses!L29="",Courses!M29="",Courses!N29=0,Courses!P29=0,Courses!R29=0,Courses!S29=0,Courses!U29=0,Courses!W29=0,Courses!X29=0,Courses!Z29=0,Courses!AB29=0),0,1)</f>
        <v>0</v>
      </c>
      <c r="BY34" s="101">
        <f>IF(AND(BX34=0,SUM(BX35:$BX$219)&gt;0),1,0)</f>
        <v>0</v>
      </c>
      <c r="BZ34" s="853" t="str">
        <f>IF(BY34=1,"Row "&amp;Courses!A29&amp;"; ","")</f>
        <v/>
      </c>
      <c r="CA34" s="50"/>
      <c r="CB34" s="10"/>
      <c r="CC34" s="692" t="str">
        <f>IF(AND($U$9=1,Courses!B29&lt;&gt;"",SUM(Courses!N29:AB29)=0),"Row "&amp;Courses!A29&amp;"; ","")</f>
        <v/>
      </c>
      <c r="CD34" s="50"/>
      <c r="CF34" s="323"/>
      <c r="CG34" s="692" t="str">
        <f>IF(AND($Y$9=1,Courses!B29&lt;&gt;""),IF(SUMPRODUCT(--(Courses!$C$13:$C$214=Courses!C29))&gt;1,"Row "&amp;Courses!A29&amp;"; ",""),"")</f>
        <v/>
      </c>
      <c r="CH34" s="10"/>
      <c r="CI34" s="324"/>
      <c r="CJ34" s="10"/>
      <c r="CK34" s="739" t="str">
        <f>IF(AND($Z$9=1,Courses!E29&lt;&gt;"",Courses!F29&lt;&gt;"",Courses!F29=0,SUM(Courses!H29,Courses!J29)=1),"Row "&amp;Courses!A29&amp;", "&amp;Courses!$F$10&amp;"; ","")</f>
        <v/>
      </c>
      <c r="CL34" s="10" t="str">
        <f>IF(AND($Z$9=1,Courses!G29&lt;&gt;"",Courses!H29&lt;&gt;"",Courses!H29=0,SUM(Courses!J29,Courses!F29)=1),"Row "&amp;Courses!A29&amp;", "&amp;Courses!$H$10&amp;"; ","")</f>
        <v/>
      </c>
      <c r="CM34" s="682" t="str">
        <f>IF(AND($Z$9=1,Courses!I29&lt;&gt;"",Courses!J29&lt;&gt;"",Courses!J29=0, SUM(Courses!H29,Courses!F29)=1),"Row "&amp;Courses!A29&amp;", "&amp;Courses!$J$10&amp;"; ","")</f>
        <v/>
      </c>
      <c r="CN34" s="680"/>
      <c r="CO34" s="681"/>
      <c r="CP34" s="692" t="str">
        <f>IF(AND(Courses!B29&lt;&gt;"",ISNA(VLOOKUP(Courses!C29,CourseInfo,2,FALSE))=FALSE,COUNTIF(Dummy,Courses!C29)&lt;&gt;1),VLOOKUP(Courses!C29,CourseInfo,6,FALSE),"")</f>
        <v/>
      </c>
      <c r="CQ34" s="692" t="str">
        <f>IF(AND(Courses!B29&lt;&gt;"",ISNA(VLOOKUP(Courses!C29,CourseInfo,2,FALSE))=FALSE,COUNTIF(Dummy,Courses!C29)&lt;&gt;1),IF(VLOOKUP(Courses!C29,CourseInfo,7,FALSE)&lt;&gt;"",VLOOKUP(Courses!C29,CourseInfo,7,FALSE),"blank"),"")</f>
        <v/>
      </c>
      <c r="CR34" s="692" t="str">
        <f>IF(AND($AA$9=1,Courses!B29&lt;&gt;"",'Courses Valid'!AC34="",AH34&amp;AI34&amp;AJ34&amp;AK34="",COUNTIF(Dummy,Courses!C29)&lt;&gt;1),IF(OR(Courses!K29&lt;&gt;'Courses Valid'!CP34,Courses!L29&lt;&gt;'Courses Valid'!CQ34),"Row "&amp;Courses!A29&amp;", Level on LARS is "&amp;'Courses Valid'!CP34&amp;", Sub-level on LARS is "&amp;CQ34&amp;"; ",""),"")</f>
        <v/>
      </c>
      <c r="CS34" s="680"/>
    </row>
    <row r="35" spans="3:97" x14ac:dyDescent="0.2">
      <c r="C35" s="670">
        <f t="shared" si="2"/>
        <v>0</v>
      </c>
      <c r="D35" s="102"/>
      <c r="E35" s="102"/>
      <c r="F35" s="295"/>
      <c r="G35" s="670" t="str">
        <f>IF(SUMPRODUCT(--(CourseAims=Courses!$C30))=1,"",IF(AND($J$9=1,Courses!$C30&lt;&gt;""),"Row "&amp;Courses!A30&amp;" (invalid); ",""))</f>
        <v/>
      </c>
      <c r="H35" s="692" t="str">
        <f>IF(AND($K$9=1,Courses!B30="",OR(Courses!F30&lt;&gt;"",Courses!H30&lt;&gt;"",Courses!J30&lt;&gt;"",Courses!K30&lt;&gt;"",Courses!L30&lt;&gt;"",Courses!M30&lt;&gt;"",Courses!N30&lt;&gt;0,Courses!P30&lt;&gt;0,Courses!R30&lt;&gt;0,Courses!S30&lt;&gt;0,Courses!U30&lt;&gt;0,Courses!W30&lt;&gt;0,Courses!X30&lt;&gt;0,Courses!Z30&lt;&gt;0,Courses!AB30&lt;&gt;0)),"Row "&amp;Courses!A30&amp;" (none); ","")</f>
        <v/>
      </c>
      <c r="I35" s="50"/>
      <c r="J35" s="295"/>
      <c r="K35" s="739" t="str">
        <f>IF(AND($L$9=1,Courses!E30&lt;&gt;"",Courses!F30=""),"Row "&amp;Courses!A30&amp;", "&amp;Courses!$E$10&amp;"; ","")</f>
        <v/>
      </c>
      <c r="L35" s="10" t="str">
        <f>IF(AND($L$9=1,Courses!G30&lt;&gt;"",Courses!H30=""),"Row "&amp;Courses!A30&amp;", "&amp;Courses!$G$10&amp;"; ","")</f>
        <v/>
      </c>
      <c r="M35" s="682" t="str">
        <f>IF(AND($L$9=1,Courses!I30&lt;&gt;"",Courses!J30=""),"Row "&amp;Courses!A30&amp;", "&amp;Courses!$I$10&amp;"; ","")</f>
        <v/>
      </c>
      <c r="N35" s="10"/>
      <c r="O35" s="50"/>
      <c r="P35" s="295"/>
      <c r="Q35" s="1330" t="str">
        <f>IF(AND($M$9=1,Courses!B30&lt;&gt;"",Courses!E30&lt;&gt;"",Courses!G30="",Courses!I30="",Courses!F30&lt;&gt;1),"Row "&amp;Courses!A30&amp;"; ","")</f>
        <v/>
      </c>
      <c r="R35" s="10" t="str">
        <f>IF(AND($M$9=1,Courses!B30&lt;&gt;"",Courses!I30="",Courses!F30&lt;&gt;"",Courses!G30&lt;&gt;"",Courses!H30&lt;&gt;""),IF(OR((Courses!F30+Courses!H30)&lt;&gt;1),"Row "&amp;Courses!A30&amp;"; ",""),"")</f>
        <v/>
      </c>
      <c r="S35" s="682" t="str">
        <f>IF(AND($M$9=1,Courses!B30&lt;&gt;"",Courses!I30&lt;&gt;"",Courses!J30&lt;&gt;"",Courses!H30&lt;&gt;"",Courses!G30&lt;&gt;"",Courses!F30&lt;&gt;""),IF(OR((Courses!F30+Courses!H30+Courses!J30)&lt;&gt;1),"Row "&amp;Courses!A30&amp;"; ",""),"")</f>
        <v/>
      </c>
      <c r="T35" s="10"/>
      <c r="U35" s="692" t="str">
        <f>IF(AND($M$9=1,Courses!E30&lt;&gt;"",Q35="",R35="",S35="",SUM(Courses!F30,Courses!H30,Courses!J30)&lt;&gt;1),"Row "&amp;Courses!A30&amp;"; ","")</f>
        <v/>
      </c>
      <c r="V35" s="50"/>
      <c r="W35" s="10"/>
      <c r="X35" s="739" t="str">
        <f>IF(AND($N$9=1,Courses!B30&lt;&gt;"",Courses!E30&lt;&gt;"",Courses!F30&lt;&gt;""),IF((TRUNC(Courses!F30*100)&lt;&gt;Courses!F30*100),"Row "&amp;Courses!A30&amp;", "&amp;Courses!$F$10&amp;"; ",""),"")</f>
        <v/>
      </c>
      <c r="Y35" s="10" t="str">
        <f>IF(AND($N$9=1,Courses!B30&lt;&gt;"",Courses!G30&lt;&gt;"",Courses!H30&lt;&gt;""),IF((TRUNC(Courses!H30*100)&lt;&gt;Courses!H30*100),"Row "&amp;Courses!A30&amp;", "&amp;Courses!$H$10&amp;"; ",""),"")</f>
        <v/>
      </c>
      <c r="Z35" s="682" t="str">
        <f>IF(AND($N$9=1,Courses!B30&lt;&gt;"",Courses!I30&lt;&gt;"",Courses!J30&lt;&gt;""),IF((TRUNC(Courses!J30*100)&lt;&gt;Courses!J30*100),"Row "&amp;Courses!A30&amp;", "&amp;Courses!$J$10&amp;"; ",""),"")</f>
        <v/>
      </c>
      <c r="AA35" s="10"/>
      <c r="AB35" s="295"/>
      <c r="AC35" s="692" t="str">
        <f>IF(AND($O$9=1,G35="",Courses!B30&lt;&gt;"",Courses!K30&lt;&gt;"UG",Courses!K30&lt;&gt;"PG (UG fee)",Courses!K30&lt;&gt;"PG (Masters' loan)",Courses!K30&lt;&gt;"PG (Other)"),"Row "&amp;Courses!A30&amp;"; ","")</f>
        <v/>
      </c>
      <c r="AD35" s="693"/>
      <c r="AE35" s="692" t="str">
        <f>IF(AND($Q$9=1,G35="",Courses!B30&lt;&gt;"",Courses!M30&lt;&gt;"Standard",Courses!M30&lt;&gt;"Long"),"Row "&amp;Courses!A30&amp;"; ","")</f>
        <v/>
      </c>
      <c r="AF35" s="10"/>
      <c r="AG35" s="295"/>
      <c r="AH35" s="739" t="str">
        <f>IF(AND($P$9=1,G35="",AC35="",AD35="",Courses!B30&lt;&gt;"",Courses!K30="UG",Courses!L30&lt;&gt;$C$9,Courses!L30&lt;&gt;$C$10,Courses!L30&lt;&gt;$C$11),"Row "&amp;Courses!A30&amp;", Sub-level should be either HND, Sub-degree, Foundation Degree or Other UG Degree; ","")</f>
        <v/>
      </c>
      <c r="AI35" s="10" t="str">
        <f>IF(AND($P$9=1,G35="",AC35="",AD35="",Courses!B30&lt;&gt;"",Courses!K30="PG (UG fee)",Courses!L30&lt;&gt;"",Courses!L30&lt;&gt;$C$12,Courses!L30&lt;&gt;$C$15),"Row "&amp;Courses!A30&amp;", Sub-level should be either blank or "&amp;C27&amp;"; ","")</f>
        <v/>
      </c>
      <c r="AJ35" s="10" t="str">
        <f>IF(AND($P$9=1,G35="",AC35="",AD35="",Courses!B30&lt;&gt;"",Courses!K30="PG (Masters' loan)",Courses!L30&lt;&gt;"",Courses!L30&lt;&gt;$C$14,Courses!L30&lt;&gt;$C$15),"Row "&amp;Courses!A30&amp;", Sub-level should be blank; ","")</f>
        <v/>
      </c>
      <c r="AK35" s="682" t="str">
        <f>IF(AND($P$9=1,G35="",AC35="",AD35="",Courses!B30&lt;&gt;"",Courses!K30="PG (Other)",Courses!L30&lt;&gt;"",Courses!L30&lt;&gt;$C$16,Courses!L30&lt;&gt;$C$17),"Row "&amp;Courses!A30&amp;", Sub-level should be blank; ","")</f>
        <v/>
      </c>
      <c r="AL35" s="50"/>
      <c r="AM35" s="295"/>
      <c r="AN35" s="8">
        <v>16</v>
      </c>
      <c r="AO35" s="739" t="str">
        <f>IF(AND($R$9=1,(TRUNC(Courses!N30)&lt;&gt;Courses!N30)), "Row "&amp;Courses!$A30&amp;", "&amp;AO$9&amp;", "&amp;AO$10&amp;", "&amp;AO$11&amp;"; ","")</f>
        <v/>
      </c>
      <c r="AP35" s="10" t="str">
        <f>IF(AND($R$9=1,(TRUNC(Courses!O30)&lt;&gt;Courses!O30)), "Row "&amp;Courses!$A30&amp;", "&amp;AP$9&amp;", "&amp;AP$10&amp;", "&amp;AP$11&amp;"; ","")</f>
        <v/>
      </c>
      <c r="AQ35" s="10" t="str">
        <f>IF(AND($R$9=1,(TRUNC(Courses!P30)&lt;&gt;Courses!P30)), "Row "&amp;Courses!$A30&amp;", "&amp;AQ$9&amp;", "&amp;AQ$10&amp;", "&amp;AQ$11&amp;"; ","")</f>
        <v/>
      </c>
      <c r="AR35" s="10" t="str">
        <f>IF(AND($R$9=1,(TRUNC(Courses!Q30)&lt;&gt;Courses!Q30)), "Row "&amp;Courses!$A30&amp;", "&amp;AR$9&amp;", "&amp;AR$10&amp;", "&amp;AR$11&amp;"; ","")</f>
        <v/>
      </c>
      <c r="AS35" s="682" t="str">
        <f>IF(AND($R$9=1,(TRUNC(Courses!R30)&lt;&gt;Courses!R30)), "Row "&amp;Courses!$A30&amp;", "&amp;AS$9&amp;", "&amp;AS$10&amp;", "&amp;AS$11&amp;"; ","")</f>
        <v/>
      </c>
      <c r="AT35" s="739" t="str">
        <f>IF(AND($R$9=1,(TRUNC(Courses!S30)&lt;&gt;Courses!S30)), "Row "&amp;Courses!$A30&amp;", "&amp;AT$9&amp;", "&amp;AT$10&amp;", "&amp;AT$11&amp;"; ","")</f>
        <v/>
      </c>
      <c r="AU35" s="10" t="str">
        <f>IF(AND($R$9=1,(TRUNC(Courses!T30)&lt;&gt;Courses!T30)), "Row "&amp;Courses!$A30&amp;", "&amp;AU$9&amp;", "&amp;AU$10&amp;", "&amp;AU$11&amp;"; ","")</f>
        <v/>
      </c>
      <c r="AV35" s="10" t="str">
        <f>IF(AND($R$9=1,(TRUNC(Courses!U30)&lt;&gt;Courses!U30)), "Row "&amp;Courses!$A30&amp;", "&amp;AV$9&amp;", "&amp;AV$10&amp;", "&amp;AV$11&amp;"; ","")</f>
        <v/>
      </c>
      <c r="AW35" s="10" t="str">
        <f>IF(AND($R$9=1,(TRUNC(Courses!V30)&lt;&gt;Courses!V30)), "Row "&amp;Courses!$A30&amp;", "&amp;AW$9&amp;", "&amp;AW$10&amp;", "&amp;AW$11&amp;"; ","")</f>
        <v/>
      </c>
      <c r="AX35" s="682" t="str">
        <f>IF(AND($R$9=1,(TRUNC(Courses!W30)&lt;&gt;Courses!W30)), "Row "&amp;Courses!$A30&amp;", "&amp;AX$9&amp;", "&amp;AX$10&amp;", "&amp;AX$11&amp;"; ","")</f>
        <v/>
      </c>
      <c r="AY35" s="739" t="str">
        <f>IF(AND($R$9=1,(TRUNC(Courses!X30)&lt;&gt;Courses!X30)), "Row "&amp;Courses!$A30&amp;", "&amp;AY$9&amp;", "&amp;AY$10&amp;", "&amp;AY$11&amp;"; ","")</f>
        <v/>
      </c>
      <c r="AZ35" s="10" t="str">
        <f>IF(AND($R$9=1,(TRUNC(Courses!Y30)&lt;&gt;Courses!Y30)), "Row "&amp;Courses!$A30&amp;", "&amp;AZ$9&amp;", "&amp;AZ$10&amp;", "&amp;AZ$11&amp;"; ","")</f>
        <v/>
      </c>
      <c r="BA35" s="10" t="str">
        <f>IF(AND($R$9=1,(TRUNC(Courses!Z30)&lt;&gt;Courses!Z30)), "Row "&amp;Courses!$A30&amp;", "&amp;BA$9&amp;", "&amp;BA$10&amp;", "&amp;BA$11&amp;"; ","")</f>
        <v/>
      </c>
      <c r="BB35" s="10" t="str">
        <f>IF(AND($R$9=1,(TRUNC(Courses!AA30)&lt;&gt;Courses!AA30)), "Row "&amp;Courses!$A30&amp;", "&amp;BB$9&amp;", "&amp;BB$10&amp;", "&amp;BB$11&amp;"; ","")</f>
        <v/>
      </c>
      <c r="BC35" s="682" t="str">
        <f>IF(AND($R$9=1,(TRUNC(Courses!AB30)&lt;&gt;Courses!AB30)), "Row "&amp;Courses!$A30&amp;", "&amp;BC$9&amp;", "&amp;BC$10&amp;", "&amp;BC$11&amp;"; ","")</f>
        <v/>
      </c>
      <c r="BD35" s="50"/>
      <c r="BE35" s="295"/>
      <c r="BF35" s="8">
        <v>16</v>
      </c>
      <c r="BG35" s="739" t="str">
        <f>IF(AND($S$9=1,Courses!N30&lt;0), "Row "&amp;Courses!$A30&amp;", "&amp;BG$9&amp;", "&amp;BG$10&amp;", "&amp;BG$11&amp;"; ","")</f>
        <v/>
      </c>
      <c r="BH35" s="10" t="str">
        <f>IF(AND($S$9=1,Courses!O30&lt;0), "Row "&amp;Courses!$A30&amp;", "&amp;BH$9&amp;", "&amp;BH$10&amp;", "&amp;BH$11&amp;"; ","")</f>
        <v/>
      </c>
      <c r="BI35" s="10" t="str">
        <f>IF(AND($S$9=1,Courses!P30&lt;0), "Row "&amp;Courses!$A30&amp;", "&amp;BI$9&amp;", "&amp;BI$10&amp;", "&amp;BI$11&amp;"; ","")</f>
        <v/>
      </c>
      <c r="BJ35" s="10" t="str">
        <f>IF(AND($S$9=1,Courses!Q30&lt;0), "Row "&amp;Courses!$A30&amp;", "&amp;BJ$9&amp;", "&amp;BJ$10&amp;", "&amp;BJ$11&amp;"; ","")</f>
        <v/>
      </c>
      <c r="BK35" s="682" t="str">
        <f>IF(AND($S$9=1,Courses!R30&lt;0), "Row "&amp;Courses!$A30&amp;", "&amp;BK$9&amp;", "&amp;BK$10&amp;", "&amp;BK$11&amp;"; ","")</f>
        <v/>
      </c>
      <c r="BL35" s="739" t="str">
        <f>IF(AND($S$9=1,Courses!S30&lt;0), "Row "&amp;Courses!$A30&amp;", "&amp;BL$9&amp;", "&amp;BL$10&amp;", "&amp;BL$11&amp;"; ","")</f>
        <v/>
      </c>
      <c r="BM35" s="10" t="str">
        <f>IF(AND($S$9=1,Courses!T30&lt;0), "Row "&amp;Courses!$A30&amp;", "&amp;BM$9&amp;", "&amp;BM$10&amp;", "&amp;BM$11&amp;"; ","")</f>
        <v/>
      </c>
      <c r="BN35" s="10" t="str">
        <f>IF(AND($S$9=1,Courses!U30&lt;0), "Row "&amp;Courses!$A30&amp;", "&amp;BN$9&amp;", "&amp;BN$10&amp;", "&amp;BN$11&amp;"; ","")</f>
        <v/>
      </c>
      <c r="BO35" s="10" t="str">
        <f>IF(AND($S$9=1,Courses!V30&lt;0), "Row "&amp;Courses!$A30&amp;", "&amp;BO$9&amp;", "&amp;BO$10&amp;", "&amp;BO$11&amp;"; ","")</f>
        <v/>
      </c>
      <c r="BP35" s="682" t="str">
        <f>IF(AND($S$9=1,Courses!W30&lt;0), "Row "&amp;Courses!$A30&amp;", "&amp;BP$9&amp;", "&amp;BP$10&amp;", "&amp;BP$11&amp;"; ","")</f>
        <v/>
      </c>
      <c r="BQ35" s="739" t="str">
        <f>IF(AND($S$9=1,Courses!X30&lt;0), "Row "&amp;Courses!$A30&amp;", "&amp;BQ$9&amp;", "&amp;BQ$10&amp;", "&amp;BQ$11&amp;"; ","")</f>
        <v/>
      </c>
      <c r="BR35" s="10" t="str">
        <f>IF(AND($S$9=1,Courses!Y30&lt;0), "Row "&amp;Courses!$A30&amp;", "&amp;BR$9&amp;", "&amp;BR$10&amp;", "&amp;BR$11&amp;"; ","")</f>
        <v/>
      </c>
      <c r="BS35" s="10" t="str">
        <f>IF(AND($S$9=1,Courses!Z30&lt;0), "Row "&amp;Courses!$A30&amp;", "&amp;BS$9&amp;", "&amp;BS$10&amp;", "&amp;BS$11&amp;"; ","")</f>
        <v/>
      </c>
      <c r="BT35" s="10" t="str">
        <f>IF(AND($S$9=1,Courses!AA30&lt;0), "Row "&amp;Courses!$A30&amp;", "&amp;BT$9&amp;", "&amp;BT$10&amp;", "&amp;BT$11&amp;"; ","")</f>
        <v/>
      </c>
      <c r="BU35" s="682" t="str">
        <f>IF(AND($S$9=1,Courses!AB30&lt;0), "Row "&amp;Courses!$A30&amp;", "&amp;BU$9&amp;", "&amp;BU$10&amp;", "&amp;BU$11&amp;"; ","")</f>
        <v/>
      </c>
      <c r="BV35" s="10"/>
      <c r="BW35" s="690">
        <v>16</v>
      </c>
      <c r="BX35" s="101">
        <f>IF(AND($T$9=1,Courses!B30="",Courses!F30="",Courses!H30="",Courses!J30="",Courses!K30="",Courses!L30="",Courses!M30="",Courses!N30=0,Courses!P30=0,Courses!R30=0,Courses!S30=0,Courses!U30=0,Courses!W30=0,Courses!X30=0,Courses!Z30=0,Courses!AB30=0),0,1)</f>
        <v>0</v>
      </c>
      <c r="BY35" s="101">
        <f>IF(AND(BX35=0,SUM(BX36:$BX$219)&gt;0),1,0)</f>
        <v>0</v>
      </c>
      <c r="BZ35" s="853" t="str">
        <f>IF(BY35=1,"Row "&amp;Courses!A30&amp;"; ","")</f>
        <v/>
      </c>
      <c r="CA35" s="50"/>
      <c r="CB35" s="10"/>
      <c r="CC35" s="692" t="str">
        <f>IF(AND($U$9=1,Courses!B30&lt;&gt;"",SUM(Courses!N30:AB30)=0),"Row "&amp;Courses!A30&amp;"; ","")</f>
        <v/>
      </c>
      <c r="CD35" s="50"/>
      <c r="CF35" s="323"/>
      <c r="CG35" s="692" t="str">
        <f>IF(AND($Y$9=1,Courses!B30&lt;&gt;""),IF(SUMPRODUCT(--(Courses!$C$13:$C$214=Courses!C30))&gt;1,"Row "&amp;Courses!A30&amp;"; ",""),"")</f>
        <v/>
      </c>
      <c r="CH35" s="10"/>
      <c r="CI35" s="324"/>
      <c r="CJ35" s="10"/>
      <c r="CK35" s="739" t="str">
        <f>IF(AND($Z$9=1,Courses!E30&lt;&gt;"",Courses!F30&lt;&gt;"",Courses!F30=0,SUM(Courses!H30,Courses!J30)=1),"Row "&amp;Courses!A30&amp;", "&amp;Courses!$F$10&amp;"; ","")</f>
        <v/>
      </c>
      <c r="CL35" s="10" t="str">
        <f>IF(AND($Z$9=1,Courses!G30&lt;&gt;"",Courses!H30&lt;&gt;"",Courses!H30=0,SUM(Courses!J30,Courses!F30)=1),"Row "&amp;Courses!A30&amp;", "&amp;Courses!$H$10&amp;"; ","")</f>
        <v/>
      </c>
      <c r="CM35" s="682" t="str">
        <f>IF(AND($Z$9=1,Courses!I30&lt;&gt;"",Courses!J30&lt;&gt;"",Courses!J30=0, SUM(Courses!H30,Courses!F30)=1),"Row "&amp;Courses!A30&amp;", "&amp;Courses!$J$10&amp;"; ","")</f>
        <v/>
      </c>
      <c r="CN35" s="680"/>
      <c r="CO35" s="681"/>
      <c r="CP35" s="692" t="str">
        <f>IF(AND(Courses!B30&lt;&gt;"",ISNA(VLOOKUP(Courses!C30,CourseInfo,2,FALSE))=FALSE,COUNTIF(Dummy,Courses!C30)&lt;&gt;1),VLOOKUP(Courses!C30,CourseInfo,6,FALSE),"")</f>
        <v/>
      </c>
      <c r="CQ35" s="692" t="str">
        <f>IF(AND(Courses!B30&lt;&gt;"",ISNA(VLOOKUP(Courses!C30,CourseInfo,2,FALSE))=FALSE,COUNTIF(Dummy,Courses!C30)&lt;&gt;1),IF(VLOOKUP(Courses!C30,CourseInfo,7,FALSE)&lt;&gt;"",VLOOKUP(Courses!C30,CourseInfo,7,FALSE),"blank"),"")</f>
        <v/>
      </c>
      <c r="CR35" s="692" t="str">
        <f>IF(AND($AA$9=1,Courses!B30&lt;&gt;"",'Courses Valid'!AC35="",AH35&amp;AI35&amp;AJ35&amp;AK35="",COUNTIF(Dummy,Courses!C30)&lt;&gt;1),IF(OR(Courses!K30&lt;&gt;'Courses Valid'!CP35,Courses!L30&lt;&gt;'Courses Valid'!CQ35),"Row "&amp;Courses!A30&amp;", Level on LARS is "&amp;'Courses Valid'!CP35&amp;", Sub-level on LARS is "&amp;CQ35&amp;"; ",""),"")</f>
        <v/>
      </c>
      <c r="CS35" s="680"/>
    </row>
    <row r="36" spans="3:97" x14ac:dyDescent="0.2">
      <c r="C36" s="670">
        <f t="shared" si="2"/>
        <v>0</v>
      </c>
      <c r="D36" s="102"/>
      <c r="E36" s="102"/>
      <c r="F36" s="295"/>
      <c r="G36" s="670" t="str">
        <f>IF(SUMPRODUCT(--(CourseAims=Courses!$C31))=1,"",IF(AND($J$9=1,Courses!$C31&lt;&gt;""),"Row "&amp;Courses!A31&amp;" (invalid); ",""))</f>
        <v/>
      </c>
      <c r="H36" s="692" t="str">
        <f>IF(AND($K$9=1,Courses!B31="",OR(Courses!F31&lt;&gt;"",Courses!H31&lt;&gt;"",Courses!J31&lt;&gt;"",Courses!K31&lt;&gt;"",Courses!L31&lt;&gt;"",Courses!M31&lt;&gt;"",Courses!N31&lt;&gt;0,Courses!P31&lt;&gt;0,Courses!R31&lt;&gt;0,Courses!S31&lt;&gt;0,Courses!U31&lt;&gt;0,Courses!W31&lt;&gt;0,Courses!X31&lt;&gt;0,Courses!Z31&lt;&gt;0,Courses!AB31&lt;&gt;0)),"Row "&amp;Courses!A31&amp;" (none); ","")</f>
        <v/>
      </c>
      <c r="I36" s="50"/>
      <c r="J36" s="295"/>
      <c r="K36" s="739" t="str">
        <f>IF(AND($L$9=1,Courses!E31&lt;&gt;"",Courses!F31=""),"Row "&amp;Courses!A31&amp;", "&amp;Courses!$E$10&amp;"; ","")</f>
        <v/>
      </c>
      <c r="L36" s="10" t="str">
        <f>IF(AND($L$9=1,Courses!G31&lt;&gt;"",Courses!H31=""),"Row "&amp;Courses!A31&amp;", "&amp;Courses!$G$10&amp;"; ","")</f>
        <v/>
      </c>
      <c r="M36" s="682" t="str">
        <f>IF(AND($L$9=1,Courses!I31&lt;&gt;"",Courses!J31=""),"Row "&amp;Courses!A31&amp;", "&amp;Courses!$I$10&amp;"; ","")</f>
        <v/>
      </c>
      <c r="N36" s="10"/>
      <c r="O36" s="50"/>
      <c r="P36" s="295"/>
      <c r="Q36" s="1330" t="str">
        <f>IF(AND($M$9=1,Courses!B31&lt;&gt;"",Courses!E31&lt;&gt;"",Courses!G31="",Courses!I31="",Courses!F31&lt;&gt;1),"Row "&amp;Courses!A31&amp;"; ","")</f>
        <v/>
      </c>
      <c r="R36" s="10" t="str">
        <f>IF(AND($M$9=1,Courses!B31&lt;&gt;"",Courses!I31="",Courses!F31&lt;&gt;"",Courses!G31&lt;&gt;"",Courses!H31&lt;&gt;""),IF(OR((Courses!F31+Courses!H31)&lt;&gt;1),"Row "&amp;Courses!A31&amp;"; ",""),"")</f>
        <v/>
      </c>
      <c r="S36" s="682" t="str">
        <f>IF(AND($M$9=1,Courses!B31&lt;&gt;"",Courses!I31&lt;&gt;"",Courses!J31&lt;&gt;"",Courses!H31&lt;&gt;"",Courses!G31&lt;&gt;"",Courses!F31&lt;&gt;""),IF(OR((Courses!F31+Courses!H31+Courses!J31)&lt;&gt;1),"Row "&amp;Courses!A31&amp;"; ",""),"")</f>
        <v/>
      </c>
      <c r="T36" s="10"/>
      <c r="U36" s="692" t="str">
        <f>IF(AND($M$9=1,Courses!E31&lt;&gt;"",Q36="",R36="",S36="",SUM(Courses!F31,Courses!H31,Courses!J31)&lt;&gt;1),"Row "&amp;Courses!A31&amp;"; ","")</f>
        <v/>
      </c>
      <c r="V36" s="50"/>
      <c r="W36" s="10"/>
      <c r="X36" s="739" t="str">
        <f>IF(AND($N$9=1,Courses!B31&lt;&gt;"",Courses!E31&lt;&gt;"",Courses!F31&lt;&gt;""),IF((TRUNC(Courses!F31*100)&lt;&gt;Courses!F31*100),"Row "&amp;Courses!A31&amp;", "&amp;Courses!$F$10&amp;"; ",""),"")</f>
        <v/>
      </c>
      <c r="Y36" s="10" t="str">
        <f>IF(AND($N$9=1,Courses!B31&lt;&gt;"",Courses!G31&lt;&gt;"",Courses!H31&lt;&gt;""),IF((TRUNC(Courses!H31*100)&lt;&gt;Courses!H31*100),"Row "&amp;Courses!A31&amp;", "&amp;Courses!$H$10&amp;"; ",""),"")</f>
        <v/>
      </c>
      <c r="Z36" s="682" t="str">
        <f>IF(AND($N$9=1,Courses!B31&lt;&gt;"",Courses!I31&lt;&gt;"",Courses!J31&lt;&gt;""),IF((TRUNC(Courses!J31*100)&lt;&gt;Courses!J31*100),"Row "&amp;Courses!A31&amp;", "&amp;Courses!$J$10&amp;"; ",""),"")</f>
        <v/>
      </c>
      <c r="AA36" s="10"/>
      <c r="AB36" s="295"/>
      <c r="AC36" s="692" t="str">
        <f>IF(AND($O$9=1,G36="",Courses!B31&lt;&gt;"",Courses!K31&lt;&gt;"UG",Courses!K31&lt;&gt;"PG (UG fee)",Courses!K31&lt;&gt;"PG (Masters' loan)",Courses!K31&lt;&gt;"PG (Other)"),"Row "&amp;Courses!A31&amp;"; ","")</f>
        <v/>
      </c>
      <c r="AD36" s="693"/>
      <c r="AE36" s="692" t="str">
        <f>IF(AND($Q$9=1,G36="",Courses!B31&lt;&gt;"",Courses!M31&lt;&gt;"Standard",Courses!M31&lt;&gt;"Long"),"Row "&amp;Courses!A31&amp;"; ","")</f>
        <v/>
      </c>
      <c r="AF36" s="10"/>
      <c r="AG36" s="295"/>
      <c r="AH36" s="739" t="str">
        <f>IF(AND($P$9=1,G36="",AC36="",AD36="",Courses!B31&lt;&gt;"",Courses!K31="UG",Courses!L31&lt;&gt;$C$9,Courses!L31&lt;&gt;$C$10,Courses!L31&lt;&gt;$C$11),"Row "&amp;Courses!A31&amp;", Sub-level should be either HND, Sub-degree, Foundation Degree or Other UG Degree; ","")</f>
        <v/>
      </c>
      <c r="AI36" s="10" t="str">
        <f>IF(AND($P$9=1,G36="",AC36="",AD36="",Courses!B31&lt;&gt;"",Courses!K31="PG (UG fee)",Courses!L31&lt;&gt;"",Courses!L31&lt;&gt;$C$12,Courses!L31&lt;&gt;$C$15),"Row "&amp;Courses!A31&amp;", Sub-level should be either blank or "&amp;C28&amp;"; ","")</f>
        <v/>
      </c>
      <c r="AJ36" s="10" t="str">
        <f>IF(AND($P$9=1,G36="",AC36="",AD36="",Courses!B31&lt;&gt;"",Courses!K31="PG (Masters' loan)",Courses!L31&lt;&gt;"",Courses!L31&lt;&gt;$C$14,Courses!L31&lt;&gt;$C$15),"Row "&amp;Courses!A31&amp;", Sub-level should be blank; ","")</f>
        <v/>
      </c>
      <c r="AK36" s="682" t="str">
        <f>IF(AND($P$9=1,G36="",AC36="",AD36="",Courses!B31&lt;&gt;"",Courses!K31="PG (Other)",Courses!L31&lt;&gt;"",Courses!L31&lt;&gt;$C$16,Courses!L31&lt;&gt;$C$17),"Row "&amp;Courses!A31&amp;", Sub-level should be blank; ","")</f>
        <v/>
      </c>
      <c r="AL36" s="50"/>
      <c r="AM36" s="295"/>
      <c r="AN36" s="8">
        <v>17</v>
      </c>
      <c r="AO36" s="739" t="str">
        <f>IF(AND($R$9=1,(TRUNC(Courses!N31)&lt;&gt;Courses!N31)), "Row "&amp;Courses!$A31&amp;", "&amp;AO$9&amp;", "&amp;AO$10&amp;", "&amp;AO$11&amp;"; ","")</f>
        <v/>
      </c>
      <c r="AP36" s="10" t="str">
        <f>IF(AND($R$9=1,(TRUNC(Courses!O31)&lt;&gt;Courses!O31)), "Row "&amp;Courses!$A31&amp;", "&amp;AP$9&amp;", "&amp;AP$10&amp;", "&amp;AP$11&amp;"; ","")</f>
        <v/>
      </c>
      <c r="AQ36" s="10" t="str">
        <f>IF(AND($R$9=1,(TRUNC(Courses!P31)&lt;&gt;Courses!P31)), "Row "&amp;Courses!$A31&amp;", "&amp;AQ$9&amp;", "&amp;AQ$10&amp;", "&amp;AQ$11&amp;"; ","")</f>
        <v/>
      </c>
      <c r="AR36" s="10" t="str">
        <f>IF(AND($R$9=1,(TRUNC(Courses!Q31)&lt;&gt;Courses!Q31)), "Row "&amp;Courses!$A31&amp;", "&amp;AR$9&amp;", "&amp;AR$10&amp;", "&amp;AR$11&amp;"; ","")</f>
        <v/>
      </c>
      <c r="AS36" s="682" t="str">
        <f>IF(AND($R$9=1,(TRUNC(Courses!R31)&lt;&gt;Courses!R31)), "Row "&amp;Courses!$A31&amp;", "&amp;AS$9&amp;", "&amp;AS$10&amp;", "&amp;AS$11&amp;"; ","")</f>
        <v/>
      </c>
      <c r="AT36" s="739" t="str">
        <f>IF(AND($R$9=1,(TRUNC(Courses!S31)&lt;&gt;Courses!S31)), "Row "&amp;Courses!$A31&amp;", "&amp;AT$9&amp;", "&amp;AT$10&amp;", "&amp;AT$11&amp;"; ","")</f>
        <v/>
      </c>
      <c r="AU36" s="10" t="str">
        <f>IF(AND($R$9=1,(TRUNC(Courses!T31)&lt;&gt;Courses!T31)), "Row "&amp;Courses!$A31&amp;", "&amp;AU$9&amp;", "&amp;AU$10&amp;", "&amp;AU$11&amp;"; ","")</f>
        <v/>
      </c>
      <c r="AV36" s="10" t="str">
        <f>IF(AND($R$9=1,(TRUNC(Courses!U31)&lt;&gt;Courses!U31)), "Row "&amp;Courses!$A31&amp;", "&amp;AV$9&amp;", "&amp;AV$10&amp;", "&amp;AV$11&amp;"; ","")</f>
        <v/>
      </c>
      <c r="AW36" s="10" t="str">
        <f>IF(AND($R$9=1,(TRUNC(Courses!V31)&lt;&gt;Courses!V31)), "Row "&amp;Courses!$A31&amp;", "&amp;AW$9&amp;", "&amp;AW$10&amp;", "&amp;AW$11&amp;"; ","")</f>
        <v/>
      </c>
      <c r="AX36" s="682" t="str">
        <f>IF(AND($R$9=1,(TRUNC(Courses!W31)&lt;&gt;Courses!W31)), "Row "&amp;Courses!$A31&amp;", "&amp;AX$9&amp;", "&amp;AX$10&amp;", "&amp;AX$11&amp;"; ","")</f>
        <v/>
      </c>
      <c r="AY36" s="739" t="str">
        <f>IF(AND($R$9=1,(TRUNC(Courses!X31)&lt;&gt;Courses!X31)), "Row "&amp;Courses!$A31&amp;", "&amp;AY$9&amp;", "&amp;AY$10&amp;", "&amp;AY$11&amp;"; ","")</f>
        <v/>
      </c>
      <c r="AZ36" s="10" t="str">
        <f>IF(AND($R$9=1,(TRUNC(Courses!Y31)&lt;&gt;Courses!Y31)), "Row "&amp;Courses!$A31&amp;", "&amp;AZ$9&amp;", "&amp;AZ$10&amp;", "&amp;AZ$11&amp;"; ","")</f>
        <v/>
      </c>
      <c r="BA36" s="10" t="str">
        <f>IF(AND($R$9=1,(TRUNC(Courses!Z31)&lt;&gt;Courses!Z31)), "Row "&amp;Courses!$A31&amp;", "&amp;BA$9&amp;", "&amp;BA$10&amp;", "&amp;BA$11&amp;"; ","")</f>
        <v/>
      </c>
      <c r="BB36" s="10" t="str">
        <f>IF(AND($R$9=1,(TRUNC(Courses!AA31)&lt;&gt;Courses!AA31)), "Row "&amp;Courses!$A31&amp;", "&amp;BB$9&amp;", "&amp;BB$10&amp;", "&amp;BB$11&amp;"; ","")</f>
        <v/>
      </c>
      <c r="BC36" s="682" t="str">
        <f>IF(AND($R$9=1,(TRUNC(Courses!AB31)&lt;&gt;Courses!AB31)), "Row "&amp;Courses!$A31&amp;", "&amp;BC$9&amp;", "&amp;BC$10&amp;", "&amp;BC$11&amp;"; ","")</f>
        <v/>
      </c>
      <c r="BD36" s="50"/>
      <c r="BE36" s="295"/>
      <c r="BF36" s="8">
        <v>17</v>
      </c>
      <c r="BG36" s="739" t="str">
        <f>IF(AND($S$9=1,Courses!N31&lt;0), "Row "&amp;Courses!$A31&amp;", "&amp;BG$9&amp;", "&amp;BG$10&amp;", "&amp;BG$11&amp;"; ","")</f>
        <v/>
      </c>
      <c r="BH36" s="10" t="str">
        <f>IF(AND($S$9=1,Courses!O31&lt;0), "Row "&amp;Courses!$A31&amp;", "&amp;BH$9&amp;", "&amp;BH$10&amp;", "&amp;BH$11&amp;"; ","")</f>
        <v/>
      </c>
      <c r="BI36" s="10" t="str">
        <f>IF(AND($S$9=1,Courses!P31&lt;0), "Row "&amp;Courses!$A31&amp;", "&amp;BI$9&amp;", "&amp;BI$10&amp;", "&amp;BI$11&amp;"; ","")</f>
        <v/>
      </c>
      <c r="BJ36" s="10" t="str">
        <f>IF(AND($S$9=1,Courses!Q31&lt;0), "Row "&amp;Courses!$A31&amp;", "&amp;BJ$9&amp;", "&amp;BJ$10&amp;", "&amp;BJ$11&amp;"; ","")</f>
        <v/>
      </c>
      <c r="BK36" s="682" t="str">
        <f>IF(AND($S$9=1,Courses!R31&lt;0), "Row "&amp;Courses!$A31&amp;", "&amp;BK$9&amp;", "&amp;BK$10&amp;", "&amp;BK$11&amp;"; ","")</f>
        <v/>
      </c>
      <c r="BL36" s="739" t="str">
        <f>IF(AND($S$9=1,Courses!S31&lt;0), "Row "&amp;Courses!$A31&amp;", "&amp;BL$9&amp;", "&amp;BL$10&amp;", "&amp;BL$11&amp;"; ","")</f>
        <v/>
      </c>
      <c r="BM36" s="10" t="str">
        <f>IF(AND($S$9=1,Courses!T31&lt;0), "Row "&amp;Courses!$A31&amp;", "&amp;BM$9&amp;", "&amp;BM$10&amp;", "&amp;BM$11&amp;"; ","")</f>
        <v/>
      </c>
      <c r="BN36" s="10" t="str">
        <f>IF(AND($S$9=1,Courses!U31&lt;0), "Row "&amp;Courses!$A31&amp;", "&amp;BN$9&amp;", "&amp;BN$10&amp;", "&amp;BN$11&amp;"; ","")</f>
        <v/>
      </c>
      <c r="BO36" s="10" t="str">
        <f>IF(AND($S$9=1,Courses!V31&lt;0), "Row "&amp;Courses!$A31&amp;", "&amp;BO$9&amp;", "&amp;BO$10&amp;", "&amp;BO$11&amp;"; ","")</f>
        <v/>
      </c>
      <c r="BP36" s="682" t="str">
        <f>IF(AND($S$9=1,Courses!W31&lt;0), "Row "&amp;Courses!$A31&amp;", "&amp;BP$9&amp;", "&amp;BP$10&amp;", "&amp;BP$11&amp;"; ","")</f>
        <v/>
      </c>
      <c r="BQ36" s="739" t="str">
        <f>IF(AND($S$9=1,Courses!X31&lt;0), "Row "&amp;Courses!$A31&amp;", "&amp;BQ$9&amp;", "&amp;BQ$10&amp;", "&amp;BQ$11&amp;"; ","")</f>
        <v/>
      </c>
      <c r="BR36" s="10" t="str">
        <f>IF(AND($S$9=1,Courses!Y31&lt;0), "Row "&amp;Courses!$A31&amp;", "&amp;BR$9&amp;", "&amp;BR$10&amp;", "&amp;BR$11&amp;"; ","")</f>
        <v/>
      </c>
      <c r="BS36" s="10" t="str">
        <f>IF(AND($S$9=1,Courses!Z31&lt;0), "Row "&amp;Courses!$A31&amp;", "&amp;BS$9&amp;", "&amp;BS$10&amp;", "&amp;BS$11&amp;"; ","")</f>
        <v/>
      </c>
      <c r="BT36" s="10" t="str">
        <f>IF(AND($S$9=1,Courses!AA31&lt;0), "Row "&amp;Courses!$A31&amp;", "&amp;BT$9&amp;", "&amp;BT$10&amp;", "&amp;BT$11&amp;"; ","")</f>
        <v/>
      </c>
      <c r="BU36" s="682" t="str">
        <f>IF(AND($S$9=1,Courses!AB31&lt;0), "Row "&amp;Courses!$A31&amp;", "&amp;BU$9&amp;", "&amp;BU$10&amp;", "&amp;BU$11&amp;"; ","")</f>
        <v/>
      </c>
      <c r="BV36" s="10"/>
      <c r="BW36" s="690">
        <v>17</v>
      </c>
      <c r="BX36" s="101">
        <f>IF(AND($T$9=1,Courses!B31="",Courses!F31="",Courses!H31="",Courses!J31="",Courses!K31="",Courses!L31="",Courses!M31="",Courses!N31=0,Courses!P31=0,Courses!R31=0,Courses!S31=0,Courses!U31=0,Courses!W31=0,Courses!X31=0,Courses!Z31=0,Courses!AB31=0),0,1)</f>
        <v>0</v>
      </c>
      <c r="BY36" s="101">
        <f>IF(AND(BX36=0,SUM(BX37:$BX$219)&gt;0),1,0)</f>
        <v>0</v>
      </c>
      <c r="BZ36" s="853" t="str">
        <f>IF(BY36=1,"Row "&amp;Courses!A31&amp;"; ","")</f>
        <v/>
      </c>
      <c r="CA36" s="50"/>
      <c r="CB36" s="10"/>
      <c r="CC36" s="692" t="str">
        <f>IF(AND($U$9=1,Courses!B31&lt;&gt;"",SUM(Courses!N31:AB31)=0),"Row "&amp;Courses!A31&amp;"; ","")</f>
        <v/>
      </c>
      <c r="CD36" s="50"/>
      <c r="CF36" s="323"/>
      <c r="CG36" s="692" t="str">
        <f>IF(AND($Y$9=1,Courses!B31&lt;&gt;""),IF(SUMPRODUCT(--(Courses!$C$13:$C$214=Courses!C31))&gt;1,"Row "&amp;Courses!A31&amp;"; ",""),"")</f>
        <v/>
      </c>
      <c r="CH36" s="10"/>
      <c r="CI36" s="324"/>
      <c r="CJ36" s="10"/>
      <c r="CK36" s="739" t="str">
        <f>IF(AND($Z$9=1,Courses!E31&lt;&gt;"",Courses!F31&lt;&gt;"",Courses!F31=0,SUM(Courses!H31,Courses!J31)=1),"Row "&amp;Courses!A31&amp;", "&amp;Courses!$F$10&amp;"; ","")</f>
        <v/>
      </c>
      <c r="CL36" s="10" t="str">
        <f>IF(AND($Z$9=1,Courses!G31&lt;&gt;"",Courses!H31&lt;&gt;"",Courses!H31=0,SUM(Courses!J31,Courses!F31)=1),"Row "&amp;Courses!A31&amp;", "&amp;Courses!$H$10&amp;"; ","")</f>
        <v/>
      </c>
      <c r="CM36" s="682" t="str">
        <f>IF(AND($Z$9=1,Courses!I31&lt;&gt;"",Courses!J31&lt;&gt;"",Courses!J31=0, SUM(Courses!H31,Courses!F31)=1),"Row "&amp;Courses!A31&amp;", "&amp;Courses!$J$10&amp;"; ","")</f>
        <v/>
      </c>
      <c r="CN36" s="680"/>
      <c r="CO36" s="681"/>
      <c r="CP36" s="692" t="str">
        <f>IF(AND(Courses!B31&lt;&gt;"",ISNA(VLOOKUP(Courses!C31,CourseInfo,2,FALSE))=FALSE,COUNTIF(Dummy,Courses!C31)&lt;&gt;1),VLOOKUP(Courses!C31,CourseInfo,6,FALSE),"")</f>
        <v/>
      </c>
      <c r="CQ36" s="692" t="str">
        <f>IF(AND(Courses!B31&lt;&gt;"",ISNA(VLOOKUP(Courses!C31,CourseInfo,2,FALSE))=FALSE,COUNTIF(Dummy,Courses!C31)&lt;&gt;1),IF(VLOOKUP(Courses!C31,CourseInfo,7,FALSE)&lt;&gt;"",VLOOKUP(Courses!C31,CourseInfo,7,FALSE),"blank"),"")</f>
        <v/>
      </c>
      <c r="CR36" s="692" t="str">
        <f>IF(AND($AA$9=1,Courses!B31&lt;&gt;"",'Courses Valid'!AC36="",AH36&amp;AI36&amp;AJ36&amp;AK36="",COUNTIF(Dummy,Courses!C31)&lt;&gt;1),IF(OR(Courses!K31&lt;&gt;'Courses Valid'!CP36,Courses!L31&lt;&gt;'Courses Valid'!CQ36),"Row "&amp;Courses!A31&amp;", Level on LARS is "&amp;'Courses Valid'!CP36&amp;", Sub-level on LARS is "&amp;CQ36&amp;"; ",""),"")</f>
        <v/>
      </c>
      <c r="CS36" s="680"/>
    </row>
    <row r="37" spans="3:97" x14ac:dyDescent="0.2">
      <c r="C37" s="670">
        <f t="shared" si="2"/>
        <v>0</v>
      </c>
      <c r="D37" s="102"/>
      <c r="E37" s="102"/>
      <c r="F37" s="295"/>
      <c r="G37" s="670" t="str">
        <f>IF(SUMPRODUCT(--(CourseAims=Courses!$C32))=1,"",IF(AND($J$9=1,Courses!$C32&lt;&gt;""),"Row "&amp;Courses!A32&amp;" (invalid); ",""))</f>
        <v/>
      </c>
      <c r="H37" s="692" t="str">
        <f>IF(AND($K$9=1,Courses!B32="",OR(Courses!F32&lt;&gt;"",Courses!H32&lt;&gt;"",Courses!J32&lt;&gt;"",Courses!K32&lt;&gt;"",Courses!L32&lt;&gt;"",Courses!M32&lt;&gt;"",Courses!N32&lt;&gt;0,Courses!P32&lt;&gt;0,Courses!R32&lt;&gt;0,Courses!S32&lt;&gt;0,Courses!U32&lt;&gt;0,Courses!W32&lt;&gt;0,Courses!X32&lt;&gt;0,Courses!Z32&lt;&gt;0,Courses!AB32&lt;&gt;0)),"Row "&amp;Courses!A32&amp;" (none); ","")</f>
        <v/>
      </c>
      <c r="I37" s="50"/>
      <c r="J37" s="295"/>
      <c r="K37" s="739" t="str">
        <f>IF(AND($L$9=1,Courses!E32&lt;&gt;"",Courses!F32=""),"Row "&amp;Courses!A32&amp;", "&amp;Courses!$E$10&amp;"; ","")</f>
        <v/>
      </c>
      <c r="L37" s="10" t="str">
        <f>IF(AND($L$9=1,Courses!G32&lt;&gt;"",Courses!H32=""),"Row "&amp;Courses!A32&amp;", "&amp;Courses!$G$10&amp;"; ","")</f>
        <v/>
      </c>
      <c r="M37" s="682" t="str">
        <f>IF(AND($L$9=1,Courses!I32&lt;&gt;"",Courses!J32=""),"Row "&amp;Courses!A32&amp;", "&amp;Courses!$I$10&amp;"; ","")</f>
        <v/>
      </c>
      <c r="N37" s="10"/>
      <c r="O37" s="50"/>
      <c r="P37" s="295"/>
      <c r="Q37" s="1330" t="str">
        <f>IF(AND($M$9=1,Courses!B32&lt;&gt;"",Courses!E32&lt;&gt;"",Courses!G32="",Courses!I32="",Courses!F32&lt;&gt;1),"Row "&amp;Courses!A32&amp;"; ","")</f>
        <v/>
      </c>
      <c r="R37" s="10" t="str">
        <f>IF(AND($M$9=1,Courses!B32&lt;&gt;"",Courses!I32="",Courses!F32&lt;&gt;"",Courses!G32&lt;&gt;"",Courses!H32&lt;&gt;""),IF(OR((Courses!F32+Courses!H32)&lt;&gt;1),"Row "&amp;Courses!A32&amp;"; ",""),"")</f>
        <v/>
      </c>
      <c r="S37" s="682" t="str">
        <f>IF(AND($M$9=1,Courses!B32&lt;&gt;"",Courses!I32&lt;&gt;"",Courses!J32&lt;&gt;"",Courses!H32&lt;&gt;"",Courses!G32&lt;&gt;"",Courses!F32&lt;&gt;""),IF(OR((Courses!F32+Courses!H32+Courses!J32)&lt;&gt;1),"Row "&amp;Courses!A32&amp;"; ",""),"")</f>
        <v/>
      </c>
      <c r="T37" s="10"/>
      <c r="U37" s="692" t="str">
        <f>IF(AND($M$9=1,Courses!E32&lt;&gt;"",Q37="",R37="",S37="",SUM(Courses!F32,Courses!H32,Courses!J32)&lt;&gt;1),"Row "&amp;Courses!A32&amp;"; ","")</f>
        <v/>
      </c>
      <c r="V37" s="50"/>
      <c r="W37" s="10"/>
      <c r="X37" s="739" t="str">
        <f>IF(AND($N$9=1,Courses!B32&lt;&gt;"",Courses!E32&lt;&gt;"",Courses!F32&lt;&gt;""),IF((TRUNC(Courses!F32*100)&lt;&gt;Courses!F32*100),"Row "&amp;Courses!A32&amp;", "&amp;Courses!$F$10&amp;"; ",""),"")</f>
        <v/>
      </c>
      <c r="Y37" s="10" t="str">
        <f>IF(AND($N$9=1,Courses!B32&lt;&gt;"",Courses!G32&lt;&gt;"",Courses!H32&lt;&gt;""),IF((TRUNC(Courses!H32*100)&lt;&gt;Courses!H32*100),"Row "&amp;Courses!A32&amp;", "&amp;Courses!$H$10&amp;"; ",""),"")</f>
        <v/>
      </c>
      <c r="Z37" s="682" t="str">
        <f>IF(AND($N$9=1,Courses!B32&lt;&gt;"",Courses!I32&lt;&gt;"",Courses!J32&lt;&gt;""),IF((TRUNC(Courses!J32*100)&lt;&gt;Courses!J32*100),"Row "&amp;Courses!A32&amp;", "&amp;Courses!$J$10&amp;"; ",""),"")</f>
        <v/>
      </c>
      <c r="AA37" s="10"/>
      <c r="AB37" s="295"/>
      <c r="AC37" s="692" t="str">
        <f>IF(AND($O$9=1,G37="",Courses!B32&lt;&gt;"",Courses!K32&lt;&gt;"UG",Courses!K32&lt;&gt;"PG (UG fee)",Courses!K32&lt;&gt;"PG (Masters' loan)",Courses!K32&lt;&gt;"PG (Other)"),"Row "&amp;Courses!A32&amp;"; ","")</f>
        <v/>
      </c>
      <c r="AD37" s="693"/>
      <c r="AE37" s="692" t="str">
        <f>IF(AND($Q$9=1,G37="",Courses!B32&lt;&gt;"",Courses!M32&lt;&gt;"Standard",Courses!M32&lt;&gt;"Long"),"Row "&amp;Courses!A32&amp;"; ","")</f>
        <v/>
      </c>
      <c r="AF37" s="10"/>
      <c r="AG37" s="295"/>
      <c r="AH37" s="739" t="str">
        <f>IF(AND($P$9=1,G37="",AC37="",AD37="",Courses!B32&lt;&gt;"",Courses!K32="UG",Courses!L32&lt;&gt;$C$9,Courses!L32&lt;&gt;$C$10,Courses!L32&lt;&gt;$C$11),"Row "&amp;Courses!A32&amp;", Sub-level should be either HND, Sub-degree, Foundation Degree or Other UG Degree; ","")</f>
        <v/>
      </c>
      <c r="AI37" s="10" t="str">
        <f>IF(AND($P$9=1,G37="",AC37="",AD37="",Courses!B32&lt;&gt;"",Courses!K32="PG (UG fee)",Courses!L32&lt;&gt;"",Courses!L32&lt;&gt;$C$12,Courses!L32&lt;&gt;$C$15),"Row "&amp;Courses!A32&amp;", Sub-level should be either blank or "&amp;C29&amp;"; ","")</f>
        <v/>
      </c>
      <c r="AJ37" s="10" t="str">
        <f>IF(AND($P$9=1,G37="",AC37="",AD37="",Courses!B32&lt;&gt;"",Courses!K32="PG (Masters' loan)",Courses!L32&lt;&gt;"",Courses!L32&lt;&gt;$C$14,Courses!L32&lt;&gt;$C$15),"Row "&amp;Courses!A32&amp;", Sub-level should be blank; ","")</f>
        <v/>
      </c>
      <c r="AK37" s="682" t="str">
        <f>IF(AND($P$9=1,G37="",AC37="",AD37="",Courses!B32&lt;&gt;"",Courses!K32="PG (Other)",Courses!L32&lt;&gt;"",Courses!L32&lt;&gt;$C$16,Courses!L32&lt;&gt;$C$17),"Row "&amp;Courses!A32&amp;", Sub-level should be blank; ","")</f>
        <v/>
      </c>
      <c r="AL37" s="50"/>
      <c r="AM37" s="295"/>
      <c r="AN37" s="8">
        <v>18</v>
      </c>
      <c r="AO37" s="739" t="str">
        <f>IF(AND($R$9=1,(TRUNC(Courses!N32)&lt;&gt;Courses!N32)), "Row "&amp;Courses!$A32&amp;", "&amp;AO$9&amp;", "&amp;AO$10&amp;", "&amp;AO$11&amp;"; ","")</f>
        <v/>
      </c>
      <c r="AP37" s="10" t="str">
        <f>IF(AND($R$9=1,(TRUNC(Courses!O32)&lt;&gt;Courses!O32)), "Row "&amp;Courses!$A32&amp;", "&amp;AP$9&amp;", "&amp;AP$10&amp;", "&amp;AP$11&amp;"; ","")</f>
        <v/>
      </c>
      <c r="AQ37" s="10" t="str">
        <f>IF(AND($R$9=1,(TRUNC(Courses!P32)&lt;&gt;Courses!P32)), "Row "&amp;Courses!$A32&amp;", "&amp;AQ$9&amp;", "&amp;AQ$10&amp;", "&amp;AQ$11&amp;"; ","")</f>
        <v/>
      </c>
      <c r="AR37" s="10" t="str">
        <f>IF(AND($R$9=1,(TRUNC(Courses!Q32)&lt;&gt;Courses!Q32)), "Row "&amp;Courses!$A32&amp;", "&amp;AR$9&amp;", "&amp;AR$10&amp;", "&amp;AR$11&amp;"; ","")</f>
        <v/>
      </c>
      <c r="AS37" s="682" t="str">
        <f>IF(AND($R$9=1,(TRUNC(Courses!R32)&lt;&gt;Courses!R32)), "Row "&amp;Courses!$A32&amp;", "&amp;AS$9&amp;", "&amp;AS$10&amp;", "&amp;AS$11&amp;"; ","")</f>
        <v/>
      </c>
      <c r="AT37" s="739" t="str">
        <f>IF(AND($R$9=1,(TRUNC(Courses!S32)&lt;&gt;Courses!S32)), "Row "&amp;Courses!$A32&amp;", "&amp;AT$9&amp;", "&amp;AT$10&amp;", "&amp;AT$11&amp;"; ","")</f>
        <v/>
      </c>
      <c r="AU37" s="10" t="str">
        <f>IF(AND($R$9=1,(TRUNC(Courses!T32)&lt;&gt;Courses!T32)), "Row "&amp;Courses!$A32&amp;", "&amp;AU$9&amp;", "&amp;AU$10&amp;", "&amp;AU$11&amp;"; ","")</f>
        <v/>
      </c>
      <c r="AV37" s="10" t="str">
        <f>IF(AND($R$9=1,(TRUNC(Courses!U32)&lt;&gt;Courses!U32)), "Row "&amp;Courses!$A32&amp;", "&amp;AV$9&amp;", "&amp;AV$10&amp;", "&amp;AV$11&amp;"; ","")</f>
        <v/>
      </c>
      <c r="AW37" s="10" t="str">
        <f>IF(AND($R$9=1,(TRUNC(Courses!V32)&lt;&gt;Courses!V32)), "Row "&amp;Courses!$A32&amp;", "&amp;AW$9&amp;", "&amp;AW$10&amp;", "&amp;AW$11&amp;"; ","")</f>
        <v/>
      </c>
      <c r="AX37" s="682" t="str">
        <f>IF(AND($R$9=1,(TRUNC(Courses!W32)&lt;&gt;Courses!W32)), "Row "&amp;Courses!$A32&amp;", "&amp;AX$9&amp;", "&amp;AX$10&amp;", "&amp;AX$11&amp;"; ","")</f>
        <v/>
      </c>
      <c r="AY37" s="739" t="str">
        <f>IF(AND($R$9=1,(TRUNC(Courses!X32)&lt;&gt;Courses!X32)), "Row "&amp;Courses!$A32&amp;", "&amp;AY$9&amp;", "&amp;AY$10&amp;", "&amp;AY$11&amp;"; ","")</f>
        <v/>
      </c>
      <c r="AZ37" s="10" t="str">
        <f>IF(AND($R$9=1,(TRUNC(Courses!Y32)&lt;&gt;Courses!Y32)), "Row "&amp;Courses!$A32&amp;", "&amp;AZ$9&amp;", "&amp;AZ$10&amp;", "&amp;AZ$11&amp;"; ","")</f>
        <v/>
      </c>
      <c r="BA37" s="10" t="str">
        <f>IF(AND($R$9=1,(TRUNC(Courses!Z32)&lt;&gt;Courses!Z32)), "Row "&amp;Courses!$A32&amp;", "&amp;BA$9&amp;", "&amp;BA$10&amp;", "&amp;BA$11&amp;"; ","")</f>
        <v/>
      </c>
      <c r="BB37" s="10" t="str">
        <f>IF(AND($R$9=1,(TRUNC(Courses!AA32)&lt;&gt;Courses!AA32)), "Row "&amp;Courses!$A32&amp;", "&amp;BB$9&amp;", "&amp;BB$10&amp;", "&amp;BB$11&amp;"; ","")</f>
        <v/>
      </c>
      <c r="BC37" s="682" t="str">
        <f>IF(AND($R$9=1,(TRUNC(Courses!AB32)&lt;&gt;Courses!AB32)), "Row "&amp;Courses!$A32&amp;", "&amp;BC$9&amp;", "&amp;BC$10&amp;", "&amp;BC$11&amp;"; ","")</f>
        <v/>
      </c>
      <c r="BD37" s="50"/>
      <c r="BE37" s="295"/>
      <c r="BF37" s="8">
        <v>18</v>
      </c>
      <c r="BG37" s="739" t="str">
        <f>IF(AND($S$9=1,Courses!N32&lt;0), "Row "&amp;Courses!$A32&amp;", "&amp;BG$9&amp;", "&amp;BG$10&amp;", "&amp;BG$11&amp;"; ","")</f>
        <v/>
      </c>
      <c r="BH37" s="10" t="str">
        <f>IF(AND($S$9=1,Courses!O32&lt;0), "Row "&amp;Courses!$A32&amp;", "&amp;BH$9&amp;", "&amp;BH$10&amp;", "&amp;BH$11&amp;"; ","")</f>
        <v/>
      </c>
      <c r="BI37" s="10" t="str">
        <f>IF(AND($S$9=1,Courses!P32&lt;0), "Row "&amp;Courses!$A32&amp;", "&amp;BI$9&amp;", "&amp;BI$10&amp;", "&amp;BI$11&amp;"; ","")</f>
        <v/>
      </c>
      <c r="BJ37" s="10" t="str">
        <f>IF(AND($S$9=1,Courses!Q32&lt;0), "Row "&amp;Courses!$A32&amp;", "&amp;BJ$9&amp;", "&amp;BJ$10&amp;", "&amp;BJ$11&amp;"; ","")</f>
        <v/>
      </c>
      <c r="BK37" s="682" t="str">
        <f>IF(AND($S$9=1,Courses!R32&lt;0), "Row "&amp;Courses!$A32&amp;", "&amp;BK$9&amp;", "&amp;BK$10&amp;", "&amp;BK$11&amp;"; ","")</f>
        <v/>
      </c>
      <c r="BL37" s="739" t="str">
        <f>IF(AND($S$9=1,Courses!S32&lt;0), "Row "&amp;Courses!$A32&amp;", "&amp;BL$9&amp;", "&amp;BL$10&amp;", "&amp;BL$11&amp;"; ","")</f>
        <v/>
      </c>
      <c r="BM37" s="10" t="str">
        <f>IF(AND($S$9=1,Courses!T32&lt;0), "Row "&amp;Courses!$A32&amp;", "&amp;BM$9&amp;", "&amp;BM$10&amp;", "&amp;BM$11&amp;"; ","")</f>
        <v/>
      </c>
      <c r="BN37" s="10" t="str">
        <f>IF(AND($S$9=1,Courses!U32&lt;0), "Row "&amp;Courses!$A32&amp;", "&amp;BN$9&amp;", "&amp;BN$10&amp;", "&amp;BN$11&amp;"; ","")</f>
        <v/>
      </c>
      <c r="BO37" s="10" t="str">
        <f>IF(AND($S$9=1,Courses!V32&lt;0), "Row "&amp;Courses!$A32&amp;", "&amp;BO$9&amp;", "&amp;BO$10&amp;", "&amp;BO$11&amp;"; ","")</f>
        <v/>
      </c>
      <c r="BP37" s="682" t="str">
        <f>IF(AND($S$9=1,Courses!W32&lt;0), "Row "&amp;Courses!$A32&amp;", "&amp;BP$9&amp;", "&amp;BP$10&amp;", "&amp;BP$11&amp;"; ","")</f>
        <v/>
      </c>
      <c r="BQ37" s="739" t="str">
        <f>IF(AND($S$9=1,Courses!X32&lt;0), "Row "&amp;Courses!$A32&amp;", "&amp;BQ$9&amp;", "&amp;BQ$10&amp;", "&amp;BQ$11&amp;"; ","")</f>
        <v/>
      </c>
      <c r="BR37" s="10" t="str">
        <f>IF(AND($S$9=1,Courses!Y32&lt;0), "Row "&amp;Courses!$A32&amp;", "&amp;BR$9&amp;", "&amp;BR$10&amp;", "&amp;BR$11&amp;"; ","")</f>
        <v/>
      </c>
      <c r="BS37" s="10" t="str">
        <f>IF(AND($S$9=1,Courses!Z32&lt;0), "Row "&amp;Courses!$A32&amp;", "&amp;BS$9&amp;", "&amp;BS$10&amp;", "&amp;BS$11&amp;"; ","")</f>
        <v/>
      </c>
      <c r="BT37" s="10" t="str">
        <f>IF(AND($S$9=1,Courses!AA32&lt;0), "Row "&amp;Courses!$A32&amp;", "&amp;BT$9&amp;", "&amp;BT$10&amp;", "&amp;BT$11&amp;"; ","")</f>
        <v/>
      </c>
      <c r="BU37" s="682" t="str">
        <f>IF(AND($S$9=1,Courses!AB32&lt;0), "Row "&amp;Courses!$A32&amp;", "&amp;BU$9&amp;", "&amp;BU$10&amp;", "&amp;BU$11&amp;"; ","")</f>
        <v/>
      </c>
      <c r="BV37" s="10"/>
      <c r="BW37" s="690">
        <v>18</v>
      </c>
      <c r="BX37" s="101">
        <f>IF(AND($T$9=1,Courses!B32="",Courses!F32="",Courses!H32="",Courses!J32="",Courses!K32="",Courses!L32="",Courses!M32="",Courses!N32=0,Courses!P32=0,Courses!R32=0,Courses!S32=0,Courses!U32=0,Courses!W32=0,Courses!X32=0,Courses!Z32=0,Courses!AB32=0),0,1)</f>
        <v>0</v>
      </c>
      <c r="BY37" s="101">
        <f>IF(AND(BX37=0,SUM(BX38:$BX$219)&gt;0),1,0)</f>
        <v>0</v>
      </c>
      <c r="BZ37" s="853" t="str">
        <f>IF(BY37=1,"Row "&amp;Courses!A32&amp;"; ","")</f>
        <v/>
      </c>
      <c r="CA37" s="50"/>
      <c r="CB37" s="10"/>
      <c r="CC37" s="692" t="str">
        <f>IF(AND($U$9=1,Courses!B32&lt;&gt;"",SUM(Courses!N32:AB32)=0),"Row "&amp;Courses!A32&amp;"; ","")</f>
        <v/>
      </c>
      <c r="CD37" s="50"/>
      <c r="CF37" s="323"/>
      <c r="CG37" s="692" t="str">
        <f>IF(AND($Y$9=1,Courses!B32&lt;&gt;""),IF(SUMPRODUCT(--(Courses!$C$13:$C$214=Courses!C32))&gt;1,"Row "&amp;Courses!A32&amp;"; ",""),"")</f>
        <v/>
      </c>
      <c r="CH37" s="10"/>
      <c r="CI37" s="324"/>
      <c r="CJ37" s="10"/>
      <c r="CK37" s="739" t="str">
        <f>IF(AND($Z$9=1,Courses!E32&lt;&gt;"",Courses!F32&lt;&gt;"",Courses!F32=0,SUM(Courses!H32,Courses!J32)=1),"Row "&amp;Courses!A32&amp;", "&amp;Courses!$F$10&amp;"; ","")</f>
        <v/>
      </c>
      <c r="CL37" s="10" t="str">
        <f>IF(AND($Z$9=1,Courses!G32&lt;&gt;"",Courses!H32&lt;&gt;"",Courses!H32=0,SUM(Courses!J32,Courses!F32)=1),"Row "&amp;Courses!A32&amp;", "&amp;Courses!$H$10&amp;"; ","")</f>
        <v/>
      </c>
      <c r="CM37" s="682" t="str">
        <f>IF(AND($Z$9=1,Courses!I32&lt;&gt;"",Courses!J32&lt;&gt;"",Courses!J32=0, SUM(Courses!H32,Courses!F32)=1),"Row "&amp;Courses!A32&amp;", "&amp;Courses!$J$10&amp;"; ","")</f>
        <v/>
      </c>
      <c r="CN37" s="680"/>
      <c r="CO37" s="681"/>
      <c r="CP37" s="692" t="str">
        <f>IF(AND(Courses!B32&lt;&gt;"",ISNA(VLOOKUP(Courses!C32,CourseInfo,2,FALSE))=FALSE,COUNTIF(Dummy,Courses!C32)&lt;&gt;1),VLOOKUP(Courses!C32,CourseInfo,6,FALSE),"")</f>
        <v/>
      </c>
      <c r="CQ37" s="692" t="str">
        <f>IF(AND(Courses!B32&lt;&gt;"",ISNA(VLOOKUP(Courses!C32,CourseInfo,2,FALSE))=FALSE,COUNTIF(Dummy,Courses!C32)&lt;&gt;1),IF(VLOOKUP(Courses!C32,CourseInfo,7,FALSE)&lt;&gt;"",VLOOKUP(Courses!C32,CourseInfo,7,FALSE),"blank"),"")</f>
        <v/>
      </c>
      <c r="CR37" s="692" t="str">
        <f>IF(AND($AA$9=1,Courses!B32&lt;&gt;"",'Courses Valid'!AC37="",AH37&amp;AI37&amp;AJ37&amp;AK37="",COUNTIF(Dummy,Courses!C32)&lt;&gt;1),IF(OR(Courses!K32&lt;&gt;'Courses Valid'!CP37,Courses!L32&lt;&gt;'Courses Valid'!CQ37),"Row "&amp;Courses!A32&amp;", Level on LARS is "&amp;'Courses Valid'!CP37&amp;", Sub-level on LARS is "&amp;CQ37&amp;"; ",""),"")</f>
        <v/>
      </c>
      <c r="CS37" s="680"/>
    </row>
    <row r="38" spans="3:97" x14ac:dyDescent="0.2">
      <c r="C38" s="670">
        <f t="shared" si="2"/>
        <v>0</v>
      </c>
      <c r="D38" s="102"/>
      <c r="E38" s="102"/>
      <c r="F38" s="295"/>
      <c r="G38" s="670" t="str">
        <f>IF(SUMPRODUCT(--(CourseAims=Courses!$C33))=1,"",IF(AND($J$9=1,Courses!$C33&lt;&gt;""),"Row "&amp;Courses!A33&amp;" (invalid); ",""))</f>
        <v/>
      </c>
      <c r="H38" s="692" t="str">
        <f>IF(AND($K$9=1,Courses!B33="",OR(Courses!F33&lt;&gt;"",Courses!H33&lt;&gt;"",Courses!J33&lt;&gt;"",Courses!K33&lt;&gt;"",Courses!L33&lt;&gt;"",Courses!M33&lt;&gt;"",Courses!N33&lt;&gt;0,Courses!P33&lt;&gt;0,Courses!R33&lt;&gt;0,Courses!S33&lt;&gt;0,Courses!U33&lt;&gt;0,Courses!W33&lt;&gt;0,Courses!X33&lt;&gt;0,Courses!Z33&lt;&gt;0,Courses!AB33&lt;&gt;0)),"Row "&amp;Courses!A33&amp;" (none); ","")</f>
        <v/>
      </c>
      <c r="I38" s="50"/>
      <c r="J38" s="295"/>
      <c r="K38" s="739" t="str">
        <f>IF(AND($L$9=1,Courses!E33&lt;&gt;"",Courses!F33=""),"Row "&amp;Courses!A33&amp;", "&amp;Courses!$E$10&amp;"; ","")</f>
        <v/>
      </c>
      <c r="L38" s="10" t="str">
        <f>IF(AND($L$9=1,Courses!G33&lt;&gt;"",Courses!H33=""),"Row "&amp;Courses!A33&amp;", "&amp;Courses!$G$10&amp;"; ","")</f>
        <v/>
      </c>
      <c r="M38" s="682" t="str">
        <f>IF(AND($L$9=1,Courses!I33&lt;&gt;"",Courses!J33=""),"Row "&amp;Courses!A33&amp;", "&amp;Courses!$I$10&amp;"; ","")</f>
        <v/>
      </c>
      <c r="N38" s="10"/>
      <c r="O38" s="50"/>
      <c r="P38" s="295"/>
      <c r="Q38" s="1330" t="str">
        <f>IF(AND($M$9=1,Courses!B33&lt;&gt;"",Courses!E33&lt;&gt;"",Courses!G33="",Courses!I33="",Courses!F33&lt;&gt;1),"Row "&amp;Courses!A33&amp;"; ","")</f>
        <v/>
      </c>
      <c r="R38" s="10" t="str">
        <f>IF(AND($M$9=1,Courses!B33&lt;&gt;"",Courses!I33="",Courses!F33&lt;&gt;"",Courses!G33&lt;&gt;"",Courses!H33&lt;&gt;""),IF(OR((Courses!F33+Courses!H33)&lt;&gt;1),"Row "&amp;Courses!A33&amp;"; ",""),"")</f>
        <v/>
      </c>
      <c r="S38" s="682" t="str">
        <f>IF(AND($M$9=1,Courses!B33&lt;&gt;"",Courses!I33&lt;&gt;"",Courses!J33&lt;&gt;"",Courses!H33&lt;&gt;"",Courses!G33&lt;&gt;"",Courses!F33&lt;&gt;""),IF(OR((Courses!F33+Courses!H33+Courses!J33)&lt;&gt;1),"Row "&amp;Courses!A33&amp;"; ",""),"")</f>
        <v/>
      </c>
      <c r="T38" s="10"/>
      <c r="U38" s="692" t="str">
        <f>IF(AND($M$9=1,Courses!E33&lt;&gt;"",Q38="",R38="",S38="",SUM(Courses!F33,Courses!H33,Courses!J33)&lt;&gt;1),"Row "&amp;Courses!A33&amp;"; ","")</f>
        <v/>
      </c>
      <c r="V38" s="50"/>
      <c r="W38" s="10"/>
      <c r="X38" s="739" t="str">
        <f>IF(AND($N$9=1,Courses!B33&lt;&gt;"",Courses!E33&lt;&gt;"",Courses!F33&lt;&gt;""),IF((TRUNC(Courses!F33*100)&lt;&gt;Courses!F33*100),"Row "&amp;Courses!A33&amp;", "&amp;Courses!$F$10&amp;"; ",""),"")</f>
        <v/>
      </c>
      <c r="Y38" s="10" t="str">
        <f>IF(AND($N$9=1,Courses!B33&lt;&gt;"",Courses!G33&lt;&gt;"",Courses!H33&lt;&gt;""),IF((TRUNC(Courses!H33*100)&lt;&gt;Courses!H33*100),"Row "&amp;Courses!A33&amp;", "&amp;Courses!$H$10&amp;"; ",""),"")</f>
        <v/>
      </c>
      <c r="Z38" s="682" t="str">
        <f>IF(AND($N$9=1,Courses!B33&lt;&gt;"",Courses!I33&lt;&gt;"",Courses!J33&lt;&gt;""),IF((TRUNC(Courses!J33*100)&lt;&gt;Courses!J33*100),"Row "&amp;Courses!A33&amp;", "&amp;Courses!$J$10&amp;"; ",""),"")</f>
        <v/>
      </c>
      <c r="AA38" s="10"/>
      <c r="AB38" s="295"/>
      <c r="AC38" s="692" t="str">
        <f>IF(AND($O$9=1,G38="",Courses!B33&lt;&gt;"",Courses!K33&lt;&gt;"UG",Courses!K33&lt;&gt;"PG (UG fee)",Courses!K33&lt;&gt;"PG (Masters' loan)",Courses!K33&lt;&gt;"PG (Other)"),"Row "&amp;Courses!A33&amp;"; ","")</f>
        <v/>
      </c>
      <c r="AD38" s="693"/>
      <c r="AE38" s="692" t="str">
        <f>IF(AND($Q$9=1,G38="",Courses!B33&lt;&gt;"",Courses!M33&lt;&gt;"Standard",Courses!M33&lt;&gt;"Long"),"Row "&amp;Courses!A33&amp;"; ","")</f>
        <v/>
      </c>
      <c r="AF38" s="10"/>
      <c r="AG38" s="295"/>
      <c r="AH38" s="739" t="str">
        <f>IF(AND($P$9=1,G38="",AC38="",AD38="",Courses!B33&lt;&gt;"",Courses!K33="UG",Courses!L33&lt;&gt;$C$9,Courses!L33&lt;&gt;$C$10,Courses!L33&lt;&gt;$C$11),"Row "&amp;Courses!A33&amp;", Sub-level should be either HND, Sub-degree, Foundation Degree or Other UG Degree; ","")</f>
        <v/>
      </c>
      <c r="AI38" s="10" t="str">
        <f>IF(AND($P$9=1,G38="",AC38="",AD38="",Courses!B33&lt;&gt;"",Courses!K33="PG (UG fee)",Courses!L33&lt;&gt;"",Courses!L33&lt;&gt;$C$12,Courses!L33&lt;&gt;$C$15),"Row "&amp;Courses!A33&amp;", Sub-level should be either blank or "&amp;C30&amp;"; ","")</f>
        <v/>
      </c>
      <c r="AJ38" s="10" t="str">
        <f>IF(AND($P$9=1,G38="",AC38="",AD38="",Courses!B33&lt;&gt;"",Courses!K33="PG (Masters' loan)",Courses!L33&lt;&gt;"",Courses!L33&lt;&gt;$C$14,Courses!L33&lt;&gt;$C$15),"Row "&amp;Courses!A33&amp;", Sub-level should be blank; ","")</f>
        <v/>
      </c>
      <c r="AK38" s="682" t="str">
        <f>IF(AND($P$9=1,G38="",AC38="",AD38="",Courses!B33&lt;&gt;"",Courses!K33="PG (Other)",Courses!L33&lt;&gt;"",Courses!L33&lt;&gt;$C$16,Courses!L33&lt;&gt;$C$17),"Row "&amp;Courses!A33&amp;", Sub-level should be blank; ","")</f>
        <v/>
      </c>
      <c r="AL38" s="50"/>
      <c r="AM38" s="295"/>
      <c r="AN38" s="8">
        <v>19</v>
      </c>
      <c r="AO38" s="739" t="str">
        <f>IF(AND($R$9=1,(TRUNC(Courses!N33)&lt;&gt;Courses!N33)), "Row "&amp;Courses!$A33&amp;", "&amp;AO$9&amp;", "&amp;AO$10&amp;", "&amp;AO$11&amp;"; ","")</f>
        <v/>
      </c>
      <c r="AP38" s="10" t="str">
        <f>IF(AND($R$9=1,(TRUNC(Courses!O33)&lt;&gt;Courses!O33)), "Row "&amp;Courses!$A33&amp;", "&amp;AP$9&amp;", "&amp;AP$10&amp;", "&amp;AP$11&amp;"; ","")</f>
        <v/>
      </c>
      <c r="AQ38" s="10" t="str">
        <f>IF(AND($R$9=1,(TRUNC(Courses!P33)&lt;&gt;Courses!P33)), "Row "&amp;Courses!$A33&amp;", "&amp;AQ$9&amp;", "&amp;AQ$10&amp;", "&amp;AQ$11&amp;"; ","")</f>
        <v/>
      </c>
      <c r="AR38" s="10" t="str">
        <f>IF(AND($R$9=1,(TRUNC(Courses!Q33)&lt;&gt;Courses!Q33)), "Row "&amp;Courses!$A33&amp;", "&amp;AR$9&amp;", "&amp;AR$10&amp;", "&amp;AR$11&amp;"; ","")</f>
        <v/>
      </c>
      <c r="AS38" s="682" t="str">
        <f>IF(AND($R$9=1,(TRUNC(Courses!R33)&lt;&gt;Courses!R33)), "Row "&amp;Courses!$A33&amp;", "&amp;AS$9&amp;", "&amp;AS$10&amp;", "&amp;AS$11&amp;"; ","")</f>
        <v/>
      </c>
      <c r="AT38" s="739" t="str">
        <f>IF(AND($R$9=1,(TRUNC(Courses!S33)&lt;&gt;Courses!S33)), "Row "&amp;Courses!$A33&amp;", "&amp;AT$9&amp;", "&amp;AT$10&amp;", "&amp;AT$11&amp;"; ","")</f>
        <v/>
      </c>
      <c r="AU38" s="10" t="str">
        <f>IF(AND($R$9=1,(TRUNC(Courses!T33)&lt;&gt;Courses!T33)), "Row "&amp;Courses!$A33&amp;", "&amp;AU$9&amp;", "&amp;AU$10&amp;", "&amp;AU$11&amp;"; ","")</f>
        <v/>
      </c>
      <c r="AV38" s="10" t="str">
        <f>IF(AND($R$9=1,(TRUNC(Courses!U33)&lt;&gt;Courses!U33)), "Row "&amp;Courses!$A33&amp;", "&amp;AV$9&amp;", "&amp;AV$10&amp;", "&amp;AV$11&amp;"; ","")</f>
        <v/>
      </c>
      <c r="AW38" s="10" t="str">
        <f>IF(AND($R$9=1,(TRUNC(Courses!V33)&lt;&gt;Courses!V33)), "Row "&amp;Courses!$A33&amp;", "&amp;AW$9&amp;", "&amp;AW$10&amp;", "&amp;AW$11&amp;"; ","")</f>
        <v/>
      </c>
      <c r="AX38" s="682" t="str">
        <f>IF(AND($R$9=1,(TRUNC(Courses!W33)&lt;&gt;Courses!W33)), "Row "&amp;Courses!$A33&amp;", "&amp;AX$9&amp;", "&amp;AX$10&amp;", "&amp;AX$11&amp;"; ","")</f>
        <v/>
      </c>
      <c r="AY38" s="739" t="str">
        <f>IF(AND($R$9=1,(TRUNC(Courses!X33)&lt;&gt;Courses!X33)), "Row "&amp;Courses!$A33&amp;", "&amp;AY$9&amp;", "&amp;AY$10&amp;", "&amp;AY$11&amp;"; ","")</f>
        <v/>
      </c>
      <c r="AZ38" s="10" t="str">
        <f>IF(AND($R$9=1,(TRUNC(Courses!Y33)&lt;&gt;Courses!Y33)), "Row "&amp;Courses!$A33&amp;", "&amp;AZ$9&amp;", "&amp;AZ$10&amp;", "&amp;AZ$11&amp;"; ","")</f>
        <v/>
      </c>
      <c r="BA38" s="10" t="str">
        <f>IF(AND($R$9=1,(TRUNC(Courses!Z33)&lt;&gt;Courses!Z33)), "Row "&amp;Courses!$A33&amp;", "&amp;BA$9&amp;", "&amp;BA$10&amp;", "&amp;BA$11&amp;"; ","")</f>
        <v/>
      </c>
      <c r="BB38" s="10" t="str">
        <f>IF(AND($R$9=1,(TRUNC(Courses!AA33)&lt;&gt;Courses!AA33)), "Row "&amp;Courses!$A33&amp;", "&amp;BB$9&amp;", "&amp;BB$10&amp;", "&amp;BB$11&amp;"; ","")</f>
        <v/>
      </c>
      <c r="BC38" s="682" t="str">
        <f>IF(AND($R$9=1,(TRUNC(Courses!AB33)&lt;&gt;Courses!AB33)), "Row "&amp;Courses!$A33&amp;", "&amp;BC$9&amp;", "&amp;BC$10&amp;", "&amp;BC$11&amp;"; ","")</f>
        <v/>
      </c>
      <c r="BD38" s="50"/>
      <c r="BE38" s="295"/>
      <c r="BF38" s="8">
        <v>19</v>
      </c>
      <c r="BG38" s="739" t="str">
        <f>IF(AND($S$9=1,Courses!N33&lt;0), "Row "&amp;Courses!$A33&amp;", "&amp;BG$9&amp;", "&amp;BG$10&amp;", "&amp;BG$11&amp;"; ","")</f>
        <v/>
      </c>
      <c r="BH38" s="10" t="str">
        <f>IF(AND($S$9=1,Courses!O33&lt;0), "Row "&amp;Courses!$A33&amp;", "&amp;BH$9&amp;", "&amp;BH$10&amp;", "&amp;BH$11&amp;"; ","")</f>
        <v/>
      </c>
      <c r="BI38" s="10" t="str">
        <f>IF(AND($S$9=1,Courses!P33&lt;0), "Row "&amp;Courses!$A33&amp;", "&amp;BI$9&amp;", "&amp;BI$10&amp;", "&amp;BI$11&amp;"; ","")</f>
        <v/>
      </c>
      <c r="BJ38" s="10" t="str">
        <f>IF(AND($S$9=1,Courses!Q33&lt;0), "Row "&amp;Courses!$A33&amp;", "&amp;BJ$9&amp;", "&amp;BJ$10&amp;", "&amp;BJ$11&amp;"; ","")</f>
        <v/>
      </c>
      <c r="BK38" s="682" t="str">
        <f>IF(AND($S$9=1,Courses!R33&lt;0), "Row "&amp;Courses!$A33&amp;", "&amp;BK$9&amp;", "&amp;BK$10&amp;", "&amp;BK$11&amp;"; ","")</f>
        <v/>
      </c>
      <c r="BL38" s="739" t="str">
        <f>IF(AND($S$9=1,Courses!S33&lt;0), "Row "&amp;Courses!$A33&amp;", "&amp;BL$9&amp;", "&amp;BL$10&amp;", "&amp;BL$11&amp;"; ","")</f>
        <v/>
      </c>
      <c r="BM38" s="10" t="str">
        <f>IF(AND($S$9=1,Courses!T33&lt;0), "Row "&amp;Courses!$A33&amp;", "&amp;BM$9&amp;", "&amp;BM$10&amp;", "&amp;BM$11&amp;"; ","")</f>
        <v/>
      </c>
      <c r="BN38" s="10" t="str">
        <f>IF(AND($S$9=1,Courses!U33&lt;0), "Row "&amp;Courses!$A33&amp;", "&amp;BN$9&amp;", "&amp;BN$10&amp;", "&amp;BN$11&amp;"; ","")</f>
        <v/>
      </c>
      <c r="BO38" s="10" t="str">
        <f>IF(AND($S$9=1,Courses!V33&lt;0), "Row "&amp;Courses!$A33&amp;", "&amp;BO$9&amp;", "&amp;BO$10&amp;", "&amp;BO$11&amp;"; ","")</f>
        <v/>
      </c>
      <c r="BP38" s="682" t="str">
        <f>IF(AND($S$9=1,Courses!W33&lt;0), "Row "&amp;Courses!$A33&amp;", "&amp;BP$9&amp;", "&amp;BP$10&amp;", "&amp;BP$11&amp;"; ","")</f>
        <v/>
      </c>
      <c r="BQ38" s="739" t="str">
        <f>IF(AND($S$9=1,Courses!X33&lt;0), "Row "&amp;Courses!$A33&amp;", "&amp;BQ$9&amp;", "&amp;BQ$10&amp;", "&amp;BQ$11&amp;"; ","")</f>
        <v/>
      </c>
      <c r="BR38" s="10" t="str">
        <f>IF(AND($S$9=1,Courses!Y33&lt;0), "Row "&amp;Courses!$A33&amp;", "&amp;BR$9&amp;", "&amp;BR$10&amp;", "&amp;BR$11&amp;"; ","")</f>
        <v/>
      </c>
      <c r="BS38" s="10" t="str">
        <f>IF(AND($S$9=1,Courses!Z33&lt;0), "Row "&amp;Courses!$A33&amp;", "&amp;BS$9&amp;", "&amp;BS$10&amp;", "&amp;BS$11&amp;"; ","")</f>
        <v/>
      </c>
      <c r="BT38" s="10" t="str">
        <f>IF(AND($S$9=1,Courses!AA33&lt;0), "Row "&amp;Courses!$A33&amp;", "&amp;BT$9&amp;", "&amp;BT$10&amp;", "&amp;BT$11&amp;"; ","")</f>
        <v/>
      </c>
      <c r="BU38" s="682" t="str">
        <f>IF(AND($S$9=1,Courses!AB33&lt;0), "Row "&amp;Courses!$A33&amp;", "&amp;BU$9&amp;", "&amp;BU$10&amp;", "&amp;BU$11&amp;"; ","")</f>
        <v/>
      </c>
      <c r="BV38" s="10"/>
      <c r="BW38" s="690">
        <v>19</v>
      </c>
      <c r="BX38" s="101">
        <f>IF(AND($T$9=1,Courses!B33="",Courses!F33="",Courses!H33="",Courses!J33="",Courses!K33="",Courses!L33="",Courses!M33="",Courses!N33=0,Courses!P33=0,Courses!R33=0,Courses!S33=0,Courses!U33=0,Courses!W33=0,Courses!X33=0,Courses!Z33=0,Courses!AB33=0),0,1)</f>
        <v>0</v>
      </c>
      <c r="BY38" s="101">
        <f>IF(AND(BX38=0,SUM(BX39:$BX$219)&gt;0),1,0)</f>
        <v>0</v>
      </c>
      <c r="BZ38" s="853" t="str">
        <f>IF(BY38=1,"Row "&amp;Courses!A33&amp;"; ","")</f>
        <v/>
      </c>
      <c r="CA38" s="50"/>
      <c r="CB38" s="10"/>
      <c r="CC38" s="692" t="str">
        <f>IF(AND($U$9=1,Courses!B33&lt;&gt;"",SUM(Courses!N33:AB33)=0),"Row "&amp;Courses!A33&amp;"; ","")</f>
        <v/>
      </c>
      <c r="CD38" s="50"/>
      <c r="CF38" s="323"/>
      <c r="CG38" s="692" t="str">
        <f>IF(AND($Y$9=1,Courses!B33&lt;&gt;""),IF(SUMPRODUCT(--(Courses!$C$13:$C$214=Courses!C33))&gt;1,"Row "&amp;Courses!A33&amp;"; ",""),"")</f>
        <v/>
      </c>
      <c r="CH38" s="10"/>
      <c r="CI38" s="324"/>
      <c r="CJ38" s="10"/>
      <c r="CK38" s="739" t="str">
        <f>IF(AND($Z$9=1,Courses!E33&lt;&gt;"",Courses!F33&lt;&gt;"",Courses!F33=0,SUM(Courses!H33,Courses!J33)=1),"Row "&amp;Courses!A33&amp;", "&amp;Courses!$F$10&amp;"; ","")</f>
        <v/>
      </c>
      <c r="CL38" s="10" t="str">
        <f>IF(AND($Z$9=1,Courses!G33&lt;&gt;"",Courses!H33&lt;&gt;"",Courses!H33=0,SUM(Courses!J33,Courses!F33)=1),"Row "&amp;Courses!A33&amp;", "&amp;Courses!$H$10&amp;"; ","")</f>
        <v/>
      </c>
      <c r="CM38" s="682" t="str">
        <f>IF(AND($Z$9=1,Courses!I33&lt;&gt;"",Courses!J33&lt;&gt;"",Courses!J33=0, SUM(Courses!H33,Courses!F33)=1),"Row "&amp;Courses!A33&amp;", "&amp;Courses!$J$10&amp;"; ","")</f>
        <v/>
      </c>
      <c r="CN38" s="680"/>
      <c r="CO38" s="681"/>
      <c r="CP38" s="692" t="str">
        <f>IF(AND(Courses!B33&lt;&gt;"",ISNA(VLOOKUP(Courses!C33,CourseInfo,2,FALSE))=FALSE,COUNTIF(Dummy,Courses!C33)&lt;&gt;1),VLOOKUP(Courses!C33,CourseInfo,6,FALSE),"")</f>
        <v/>
      </c>
      <c r="CQ38" s="692" t="str">
        <f>IF(AND(Courses!B33&lt;&gt;"",ISNA(VLOOKUP(Courses!C33,CourseInfo,2,FALSE))=FALSE,COUNTIF(Dummy,Courses!C33)&lt;&gt;1),IF(VLOOKUP(Courses!C33,CourseInfo,7,FALSE)&lt;&gt;"",VLOOKUP(Courses!C33,CourseInfo,7,FALSE),"blank"),"")</f>
        <v/>
      </c>
      <c r="CR38" s="692" t="str">
        <f>IF(AND($AA$9=1,Courses!B33&lt;&gt;"",'Courses Valid'!AC38="",AH38&amp;AI38&amp;AJ38&amp;AK38="",COUNTIF(Dummy,Courses!C33)&lt;&gt;1),IF(OR(Courses!K33&lt;&gt;'Courses Valid'!CP38,Courses!L33&lt;&gt;'Courses Valid'!CQ38),"Row "&amp;Courses!A33&amp;", Level on LARS is "&amp;'Courses Valid'!CP38&amp;", Sub-level on LARS is "&amp;CQ38&amp;"; ",""),"")</f>
        <v/>
      </c>
      <c r="CS38" s="680"/>
    </row>
    <row r="39" spans="3:97" x14ac:dyDescent="0.2">
      <c r="C39" s="670">
        <f t="shared" si="2"/>
        <v>0</v>
      </c>
      <c r="D39" s="102"/>
      <c r="E39" s="102"/>
      <c r="F39" s="295"/>
      <c r="G39" s="670" t="str">
        <f>IF(SUMPRODUCT(--(CourseAims=Courses!$C34))=1,"",IF(AND($J$9=1,Courses!$C34&lt;&gt;""),"Row "&amp;Courses!A34&amp;" (invalid); ",""))</f>
        <v/>
      </c>
      <c r="H39" s="692" t="str">
        <f>IF(AND($K$9=1,Courses!B34="",OR(Courses!F34&lt;&gt;"",Courses!H34&lt;&gt;"",Courses!J34&lt;&gt;"",Courses!K34&lt;&gt;"",Courses!L34&lt;&gt;"",Courses!M34&lt;&gt;"",Courses!N34&lt;&gt;0,Courses!P34&lt;&gt;0,Courses!R34&lt;&gt;0,Courses!S34&lt;&gt;0,Courses!U34&lt;&gt;0,Courses!W34&lt;&gt;0,Courses!X34&lt;&gt;0,Courses!Z34&lt;&gt;0,Courses!AB34&lt;&gt;0)),"Row "&amp;Courses!A34&amp;" (none); ","")</f>
        <v/>
      </c>
      <c r="I39" s="50"/>
      <c r="J39" s="295"/>
      <c r="K39" s="739" t="str">
        <f>IF(AND($L$9=1,Courses!E34&lt;&gt;"",Courses!F34=""),"Row "&amp;Courses!A34&amp;", "&amp;Courses!$E$10&amp;"; ","")</f>
        <v/>
      </c>
      <c r="L39" s="10" t="str">
        <f>IF(AND($L$9=1,Courses!G34&lt;&gt;"",Courses!H34=""),"Row "&amp;Courses!A34&amp;", "&amp;Courses!$G$10&amp;"; ","")</f>
        <v/>
      </c>
      <c r="M39" s="682" t="str">
        <f>IF(AND($L$9=1,Courses!I34&lt;&gt;"",Courses!J34=""),"Row "&amp;Courses!A34&amp;", "&amp;Courses!$I$10&amp;"; ","")</f>
        <v/>
      </c>
      <c r="N39" s="10"/>
      <c r="O39" s="50"/>
      <c r="P39" s="295"/>
      <c r="Q39" s="1330" t="str">
        <f>IF(AND($M$9=1,Courses!B34&lt;&gt;"",Courses!E34&lt;&gt;"",Courses!G34="",Courses!I34="",Courses!F34&lt;&gt;1),"Row "&amp;Courses!A34&amp;"; ","")</f>
        <v/>
      </c>
      <c r="R39" s="10" t="str">
        <f>IF(AND($M$9=1,Courses!B34&lt;&gt;"",Courses!I34="",Courses!F34&lt;&gt;"",Courses!G34&lt;&gt;"",Courses!H34&lt;&gt;""),IF(OR((Courses!F34+Courses!H34)&lt;&gt;1),"Row "&amp;Courses!A34&amp;"; ",""),"")</f>
        <v/>
      </c>
      <c r="S39" s="682" t="str">
        <f>IF(AND($M$9=1,Courses!B34&lt;&gt;"",Courses!I34&lt;&gt;"",Courses!J34&lt;&gt;"",Courses!H34&lt;&gt;"",Courses!G34&lt;&gt;"",Courses!F34&lt;&gt;""),IF(OR((Courses!F34+Courses!H34+Courses!J34)&lt;&gt;1),"Row "&amp;Courses!A34&amp;"; ",""),"")</f>
        <v/>
      </c>
      <c r="T39" s="10"/>
      <c r="U39" s="692" t="str">
        <f>IF(AND($M$9=1,Courses!E34&lt;&gt;"",Q39="",R39="",S39="",SUM(Courses!F34,Courses!H34,Courses!J34)&lt;&gt;1),"Row "&amp;Courses!A34&amp;"; ","")</f>
        <v/>
      </c>
      <c r="V39" s="50"/>
      <c r="W39" s="10"/>
      <c r="X39" s="739" t="str">
        <f>IF(AND($N$9=1,Courses!B34&lt;&gt;"",Courses!E34&lt;&gt;"",Courses!F34&lt;&gt;""),IF((TRUNC(Courses!F34*100)&lt;&gt;Courses!F34*100),"Row "&amp;Courses!A34&amp;", "&amp;Courses!$F$10&amp;"; ",""),"")</f>
        <v/>
      </c>
      <c r="Y39" s="10" t="str">
        <f>IF(AND($N$9=1,Courses!B34&lt;&gt;"",Courses!G34&lt;&gt;"",Courses!H34&lt;&gt;""),IF((TRUNC(Courses!H34*100)&lt;&gt;Courses!H34*100),"Row "&amp;Courses!A34&amp;", "&amp;Courses!$H$10&amp;"; ",""),"")</f>
        <v/>
      </c>
      <c r="Z39" s="682" t="str">
        <f>IF(AND($N$9=1,Courses!B34&lt;&gt;"",Courses!I34&lt;&gt;"",Courses!J34&lt;&gt;""),IF((TRUNC(Courses!J34*100)&lt;&gt;Courses!J34*100),"Row "&amp;Courses!A34&amp;", "&amp;Courses!$J$10&amp;"; ",""),"")</f>
        <v/>
      </c>
      <c r="AA39" s="10"/>
      <c r="AB39" s="295"/>
      <c r="AC39" s="692" t="str">
        <f>IF(AND($O$9=1,G39="",Courses!B34&lt;&gt;"",Courses!K34&lt;&gt;"UG",Courses!K34&lt;&gt;"PG (UG fee)",Courses!K34&lt;&gt;"PG (Masters' loan)",Courses!K34&lt;&gt;"PG (Other)"),"Row "&amp;Courses!A34&amp;"; ","")</f>
        <v/>
      </c>
      <c r="AD39" s="693"/>
      <c r="AE39" s="692" t="str">
        <f>IF(AND($Q$9=1,G39="",Courses!B34&lt;&gt;"",Courses!M34&lt;&gt;"Standard",Courses!M34&lt;&gt;"Long"),"Row "&amp;Courses!A34&amp;"; ","")</f>
        <v/>
      </c>
      <c r="AF39" s="10"/>
      <c r="AG39" s="295"/>
      <c r="AH39" s="739" t="str">
        <f>IF(AND($P$9=1,G39="",AC39="",AD39="",Courses!B34&lt;&gt;"",Courses!K34="UG",Courses!L34&lt;&gt;$C$9,Courses!L34&lt;&gt;$C$10,Courses!L34&lt;&gt;$C$11),"Row "&amp;Courses!A34&amp;", Sub-level should be either HND, Sub-degree, Foundation Degree or Other UG Degree; ","")</f>
        <v/>
      </c>
      <c r="AI39" s="10" t="str">
        <f>IF(AND($P$9=1,G39="",AC39="",AD39="",Courses!B34&lt;&gt;"",Courses!K34="PG (UG fee)",Courses!L34&lt;&gt;"",Courses!L34&lt;&gt;$C$12,Courses!L34&lt;&gt;$C$15),"Row "&amp;Courses!A34&amp;", Sub-level should be either blank or "&amp;C31&amp;"; ","")</f>
        <v/>
      </c>
      <c r="AJ39" s="10" t="str">
        <f>IF(AND($P$9=1,G39="",AC39="",AD39="",Courses!B34&lt;&gt;"",Courses!K34="PG (Masters' loan)",Courses!L34&lt;&gt;"",Courses!L34&lt;&gt;$C$14,Courses!L34&lt;&gt;$C$15),"Row "&amp;Courses!A34&amp;", Sub-level should be blank; ","")</f>
        <v/>
      </c>
      <c r="AK39" s="682" t="str">
        <f>IF(AND($P$9=1,G39="",AC39="",AD39="",Courses!B34&lt;&gt;"",Courses!K34="PG (Other)",Courses!L34&lt;&gt;"",Courses!L34&lt;&gt;$C$16,Courses!L34&lt;&gt;$C$17),"Row "&amp;Courses!A34&amp;", Sub-level should be blank; ","")</f>
        <v/>
      </c>
      <c r="AL39" s="50"/>
      <c r="AM39" s="295"/>
      <c r="AN39" s="8">
        <v>20</v>
      </c>
      <c r="AO39" s="739" t="str">
        <f>IF(AND($R$9=1,(TRUNC(Courses!N34)&lt;&gt;Courses!N34)), "Row "&amp;Courses!$A34&amp;", "&amp;AO$9&amp;", "&amp;AO$10&amp;", "&amp;AO$11&amp;"; ","")</f>
        <v/>
      </c>
      <c r="AP39" s="10" t="str">
        <f>IF(AND($R$9=1,(TRUNC(Courses!O34)&lt;&gt;Courses!O34)), "Row "&amp;Courses!$A34&amp;", "&amp;AP$9&amp;", "&amp;AP$10&amp;", "&amp;AP$11&amp;"; ","")</f>
        <v/>
      </c>
      <c r="AQ39" s="10" t="str">
        <f>IF(AND($R$9=1,(TRUNC(Courses!P34)&lt;&gt;Courses!P34)), "Row "&amp;Courses!$A34&amp;", "&amp;AQ$9&amp;", "&amp;AQ$10&amp;", "&amp;AQ$11&amp;"; ","")</f>
        <v/>
      </c>
      <c r="AR39" s="10" t="str">
        <f>IF(AND($R$9=1,(TRUNC(Courses!Q34)&lt;&gt;Courses!Q34)), "Row "&amp;Courses!$A34&amp;", "&amp;AR$9&amp;", "&amp;AR$10&amp;", "&amp;AR$11&amp;"; ","")</f>
        <v/>
      </c>
      <c r="AS39" s="682" t="str">
        <f>IF(AND($R$9=1,(TRUNC(Courses!R34)&lt;&gt;Courses!R34)), "Row "&amp;Courses!$A34&amp;", "&amp;AS$9&amp;", "&amp;AS$10&amp;", "&amp;AS$11&amp;"; ","")</f>
        <v/>
      </c>
      <c r="AT39" s="739" t="str">
        <f>IF(AND($R$9=1,(TRUNC(Courses!S34)&lt;&gt;Courses!S34)), "Row "&amp;Courses!$A34&amp;", "&amp;AT$9&amp;", "&amp;AT$10&amp;", "&amp;AT$11&amp;"; ","")</f>
        <v/>
      </c>
      <c r="AU39" s="10" t="str">
        <f>IF(AND($R$9=1,(TRUNC(Courses!T34)&lt;&gt;Courses!T34)), "Row "&amp;Courses!$A34&amp;", "&amp;AU$9&amp;", "&amp;AU$10&amp;", "&amp;AU$11&amp;"; ","")</f>
        <v/>
      </c>
      <c r="AV39" s="10" t="str">
        <f>IF(AND($R$9=1,(TRUNC(Courses!U34)&lt;&gt;Courses!U34)), "Row "&amp;Courses!$A34&amp;", "&amp;AV$9&amp;", "&amp;AV$10&amp;", "&amp;AV$11&amp;"; ","")</f>
        <v/>
      </c>
      <c r="AW39" s="10" t="str">
        <f>IF(AND($R$9=1,(TRUNC(Courses!V34)&lt;&gt;Courses!V34)), "Row "&amp;Courses!$A34&amp;", "&amp;AW$9&amp;", "&amp;AW$10&amp;", "&amp;AW$11&amp;"; ","")</f>
        <v/>
      </c>
      <c r="AX39" s="682" t="str">
        <f>IF(AND($R$9=1,(TRUNC(Courses!W34)&lt;&gt;Courses!W34)), "Row "&amp;Courses!$A34&amp;", "&amp;AX$9&amp;", "&amp;AX$10&amp;", "&amp;AX$11&amp;"; ","")</f>
        <v/>
      </c>
      <c r="AY39" s="739" t="str">
        <f>IF(AND($R$9=1,(TRUNC(Courses!X34)&lt;&gt;Courses!X34)), "Row "&amp;Courses!$A34&amp;", "&amp;AY$9&amp;", "&amp;AY$10&amp;", "&amp;AY$11&amp;"; ","")</f>
        <v/>
      </c>
      <c r="AZ39" s="10" t="str">
        <f>IF(AND($R$9=1,(TRUNC(Courses!Y34)&lt;&gt;Courses!Y34)), "Row "&amp;Courses!$A34&amp;", "&amp;AZ$9&amp;", "&amp;AZ$10&amp;", "&amp;AZ$11&amp;"; ","")</f>
        <v/>
      </c>
      <c r="BA39" s="10" t="str">
        <f>IF(AND($R$9=1,(TRUNC(Courses!Z34)&lt;&gt;Courses!Z34)), "Row "&amp;Courses!$A34&amp;", "&amp;BA$9&amp;", "&amp;BA$10&amp;", "&amp;BA$11&amp;"; ","")</f>
        <v/>
      </c>
      <c r="BB39" s="10" t="str">
        <f>IF(AND($R$9=1,(TRUNC(Courses!AA34)&lt;&gt;Courses!AA34)), "Row "&amp;Courses!$A34&amp;", "&amp;BB$9&amp;", "&amp;BB$10&amp;", "&amp;BB$11&amp;"; ","")</f>
        <v/>
      </c>
      <c r="BC39" s="682" t="str">
        <f>IF(AND($R$9=1,(TRUNC(Courses!AB34)&lt;&gt;Courses!AB34)), "Row "&amp;Courses!$A34&amp;", "&amp;BC$9&amp;", "&amp;BC$10&amp;", "&amp;BC$11&amp;"; ","")</f>
        <v/>
      </c>
      <c r="BD39" s="50"/>
      <c r="BE39" s="295"/>
      <c r="BF39" s="8">
        <v>20</v>
      </c>
      <c r="BG39" s="739" t="str">
        <f>IF(AND($S$9=1,Courses!N34&lt;0), "Row "&amp;Courses!$A34&amp;", "&amp;BG$9&amp;", "&amp;BG$10&amp;", "&amp;BG$11&amp;"; ","")</f>
        <v/>
      </c>
      <c r="BH39" s="10" t="str">
        <f>IF(AND($S$9=1,Courses!O34&lt;0), "Row "&amp;Courses!$A34&amp;", "&amp;BH$9&amp;", "&amp;BH$10&amp;", "&amp;BH$11&amp;"; ","")</f>
        <v/>
      </c>
      <c r="BI39" s="10" t="str">
        <f>IF(AND($S$9=1,Courses!P34&lt;0), "Row "&amp;Courses!$A34&amp;", "&amp;BI$9&amp;", "&amp;BI$10&amp;", "&amp;BI$11&amp;"; ","")</f>
        <v/>
      </c>
      <c r="BJ39" s="10" t="str">
        <f>IF(AND($S$9=1,Courses!Q34&lt;0), "Row "&amp;Courses!$A34&amp;", "&amp;BJ$9&amp;", "&amp;BJ$10&amp;", "&amp;BJ$11&amp;"; ","")</f>
        <v/>
      </c>
      <c r="BK39" s="682" t="str">
        <f>IF(AND($S$9=1,Courses!R34&lt;0), "Row "&amp;Courses!$A34&amp;", "&amp;BK$9&amp;", "&amp;BK$10&amp;", "&amp;BK$11&amp;"; ","")</f>
        <v/>
      </c>
      <c r="BL39" s="739" t="str">
        <f>IF(AND($S$9=1,Courses!S34&lt;0), "Row "&amp;Courses!$A34&amp;", "&amp;BL$9&amp;", "&amp;BL$10&amp;", "&amp;BL$11&amp;"; ","")</f>
        <v/>
      </c>
      <c r="BM39" s="10" t="str">
        <f>IF(AND($S$9=1,Courses!T34&lt;0), "Row "&amp;Courses!$A34&amp;", "&amp;BM$9&amp;", "&amp;BM$10&amp;", "&amp;BM$11&amp;"; ","")</f>
        <v/>
      </c>
      <c r="BN39" s="10" t="str">
        <f>IF(AND($S$9=1,Courses!U34&lt;0), "Row "&amp;Courses!$A34&amp;", "&amp;BN$9&amp;", "&amp;BN$10&amp;", "&amp;BN$11&amp;"; ","")</f>
        <v/>
      </c>
      <c r="BO39" s="10" t="str">
        <f>IF(AND($S$9=1,Courses!V34&lt;0), "Row "&amp;Courses!$A34&amp;", "&amp;BO$9&amp;", "&amp;BO$10&amp;", "&amp;BO$11&amp;"; ","")</f>
        <v/>
      </c>
      <c r="BP39" s="682" t="str">
        <f>IF(AND($S$9=1,Courses!W34&lt;0), "Row "&amp;Courses!$A34&amp;", "&amp;BP$9&amp;", "&amp;BP$10&amp;", "&amp;BP$11&amp;"; ","")</f>
        <v/>
      </c>
      <c r="BQ39" s="739" t="str">
        <f>IF(AND($S$9=1,Courses!X34&lt;0), "Row "&amp;Courses!$A34&amp;", "&amp;BQ$9&amp;", "&amp;BQ$10&amp;", "&amp;BQ$11&amp;"; ","")</f>
        <v/>
      </c>
      <c r="BR39" s="10" t="str">
        <f>IF(AND($S$9=1,Courses!Y34&lt;0), "Row "&amp;Courses!$A34&amp;", "&amp;BR$9&amp;", "&amp;BR$10&amp;", "&amp;BR$11&amp;"; ","")</f>
        <v/>
      </c>
      <c r="BS39" s="10" t="str">
        <f>IF(AND($S$9=1,Courses!Z34&lt;0), "Row "&amp;Courses!$A34&amp;", "&amp;BS$9&amp;", "&amp;BS$10&amp;", "&amp;BS$11&amp;"; ","")</f>
        <v/>
      </c>
      <c r="BT39" s="10" t="str">
        <f>IF(AND($S$9=1,Courses!AA34&lt;0), "Row "&amp;Courses!$A34&amp;", "&amp;BT$9&amp;", "&amp;BT$10&amp;", "&amp;BT$11&amp;"; ","")</f>
        <v/>
      </c>
      <c r="BU39" s="682" t="str">
        <f>IF(AND($S$9=1,Courses!AB34&lt;0), "Row "&amp;Courses!$A34&amp;", "&amp;BU$9&amp;", "&amp;BU$10&amp;", "&amp;BU$11&amp;"; ","")</f>
        <v/>
      </c>
      <c r="BV39" s="10"/>
      <c r="BW39" s="690">
        <v>20</v>
      </c>
      <c r="BX39" s="101">
        <f>IF(AND($T$9=1,Courses!B34="",Courses!F34="",Courses!H34="",Courses!J34="",Courses!K34="",Courses!L34="",Courses!M34="",Courses!N34=0,Courses!P34=0,Courses!R34=0,Courses!S34=0,Courses!U34=0,Courses!W34=0,Courses!X34=0,Courses!Z34=0,Courses!AB34=0),0,1)</f>
        <v>0</v>
      </c>
      <c r="BY39" s="101">
        <f>IF(AND(BX39=0,SUM(BX40:$BX$219)&gt;0),1,0)</f>
        <v>0</v>
      </c>
      <c r="BZ39" s="853" t="str">
        <f>IF(BY39=1,"Row "&amp;Courses!A34&amp;"; ","")</f>
        <v/>
      </c>
      <c r="CA39" s="50"/>
      <c r="CB39" s="10"/>
      <c r="CC39" s="692" t="str">
        <f>IF(AND($U$9=1,Courses!B34&lt;&gt;"",SUM(Courses!N34:AB34)=0),"Row "&amp;Courses!A34&amp;"; ","")</f>
        <v/>
      </c>
      <c r="CD39" s="50"/>
      <c r="CF39" s="323"/>
      <c r="CG39" s="692" t="str">
        <f>IF(AND($Y$9=1,Courses!B34&lt;&gt;""),IF(SUMPRODUCT(--(Courses!$C$13:$C$214=Courses!C34))&gt;1,"Row "&amp;Courses!A34&amp;"; ",""),"")</f>
        <v/>
      </c>
      <c r="CH39" s="10"/>
      <c r="CI39" s="324"/>
      <c r="CJ39" s="10"/>
      <c r="CK39" s="739" t="str">
        <f>IF(AND($Z$9=1,Courses!E34&lt;&gt;"",Courses!F34&lt;&gt;"",Courses!F34=0,SUM(Courses!H34,Courses!J34)=1),"Row "&amp;Courses!A34&amp;", "&amp;Courses!$F$10&amp;"; ","")</f>
        <v/>
      </c>
      <c r="CL39" s="10" t="str">
        <f>IF(AND($Z$9=1,Courses!G34&lt;&gt;"",Courses!H34&lt;&gt;"",Courses!H34=0,SUM(Courses!J34,Courses!F34)=1),"Row "&amp;Courses!A34&amp;", "&amp;Courses!$H$10&amp;"; ","")</f>
        <v/>
      </c>
      <c r="CM39" s="682" t="str">
        <f>IF(AND($Z$9=1,Courses!I34&lt;&gt;"",Courses!J34&lt;&gt;"",Courses!J34=0, SUM(Courses!H34,Courses!F34)=1),"Row "&amp;Courses!A34&amp;", "&amp;Courses!$J$10&amp;"; ","")</f>
        <v/>
      </c>
      <c r="CN39" s="680"/>
      <c r="CO39" s="681"/>
      <c r="CP39" s="692" t="str">
        <f>IF(AND(Courses!B34&lt;&gt;"",ISNA(VLOOKUP(Courses!C34,CourseInfo,2,FALSE))=FALSE,COUNTIF(Dummy,Courses!C34)&lt;&gt;1),VLOOKUP(Courses!C34,CourseInfo,6,FALSE),"")</f>
        <v/>
      </c>
      <c r="CQ39" s="692" t="str">
        <f>IF(AND(Courses!B34&lt;&gt;"",ISNA(VLOOKUP(Courses!C34,CourseInfo,2,FALSE))=FALSE,COUNTIF(Dummy,Courses!C34)&lt;&gt;1),IF(VLOOKUP(Courses!C34,CourseInfo,7,FALSE)&lt;&gt;"",VLOOKUP(Courses!C34,CourseInfo,7,FALSE),"blank"),"")</f>
        <v/>
      </c>
      <c r="CR39" s="692" t="str">
        <f>IF(AND($AA$9=1,Courses!B34&lt;&gt;"",'Courses Valid'!AC39="",AH39&amp;AI39&amp;AJ39&amp;AK39="",COUNTIF(Dummy,Courses!C34)&lt;&gt;1),IF(OR(Courses!K34&lt;&gt;'Courses Valid'!CP39,Courses!L34&lt;&gt;'Courses Valid'!CQ39),"Row "&amp;Courses!A34&amp;", Level on LARS is "&amp;'Courses Valid'!CP39&amp;", Sub-level on LARS is "&amp;CQ39&amp;"; ",""),"")</f>
        <v/>
      </c>
      <c r="CS39" s="680"/>
    </row>
    <row r="40" spans="3:97" x14ac:dyDescent="0.2">
      <c r="C40" s="670">
        <f t="shared" si="2"/>
        <v>0</v>
      </c>
      <c r="D40" s="102"/>
      <c r="E40" s="102"/>
      <c r="F40" s="295"/>
      <c r="G40" s="670" t="str">
        <f>IF(SUMPRODUCT(--(CourseAims=Courses!$C35))=1,"",IF(AND($J$9=1,Courses!$C35&lt;&gt;""),"Row "&amp;Courses!A35&amp;" (invalid); ",""))</f>
        <v/>
      </c>
      <c r="H40" s="692" t="str">
        <f>IF(AND($K$9=1,Courses!B35="",OR(Courses!F35&lt;&gt;"",Courses!H35&lt;&gt;"",Courses!J35&lt;&gt;"",Courses!K35&lt;&gt;"",Courses!L35&lt;&gt;"",Courses!M35&lt;&gt;"",Courses!N35&lt;&gt;0,Courses!P35&lt;&gt;0,Courses!R35&lt;&gt;0,Courses!S35&lt;&gt;0,Courses!U35&lt;&gt;0,Courses!W35&lt;&gt;0,Courses!X35&lt;&gt;0,Courses!Z35&lt;&gt;0,Courses!AB35&lt;&gt;0)),"Row "&amp;Courses!A35&amp;" (none); ","")</f>
        <v/>
      </c>
      <c r="I40" s="50"/>
      <c r="J40" s="295"/>
      <c r="K40" s="739" t="str">
        <f>IF(AND($L$9=1,Courses!E35&lt;&gt;"",Courses!F35=""),"Row "&amp;Courses!A35&amp;", "&amp;Courses!$E$10&amp;"; ","")</f>
        <v/>
      </c>
      <c r="L40" s="10" t="str">
        <f>IF(AND($L$9=1,Courses!G35&lt;&gt;"",Courses!H35=""),"Row "&amp;Courses!A35&amp;", "&amp;Courses!$G$10&amp;"; ","")</f>
        <v/>
      </c>
      <c r="M40" s="682" t="str">
        <f>IF(AND($L$9=1,Courses!I35&lt;&gt;"",Courses!J35=""),"Row "&amp;Courses!A35&amp;", "&amp;Courses!$I$10&amp;"; ","")</f>
        <v/>
      </c>
      <c r="N40" s="10"/>
      <c r="O40" s="50"/>
      <c r="P40" s="295"/>
      <c r="Q40" s="1330" t="str">
        <f>IF(AND($M$9=1,Courses!B35&lt;&gt;"",Courses!E35&lt;&gt;"",Courses!G35="",Courses!I35="",Courses!F35&lt;&gt;1),"Row "&amp;Courses!A35&amp;"; ","")</f>
        <v/>
      </c>
      <c r="R40" s="10" t="str">
        <f>IF(AND($M$9=1,Courses!B35&lt;&gt;"",Courses!I35="",Courses!F35&lt;&gt;"",Courses!G35&lt;&gt;"",Courses!H35&lt;&gt;""),IF(OR((Courses!F35+Courses!H35)&lt;&gt;1),"Row "&amp;Courses!A35&amp;"; ",""),"")</f>
        <v/>
      </c>
      <c r="S40" s="682" t="str">
        <f>IF(AND($M$9=1,Courses!B35&lt;&gt;"",Courses!I35&lt;&gt;"",Courses!J35&lt;&gt;"",Courses!H35&lt;&gt;"",Courses!G35&lt;&gt;"",Courses!F35&lt;&gt;""),IF(OR((Courses!F35+Courses!H35+Courses!J35)&lt;&gt;1),"Row "&amp;Courses!A35&amp;"; ",""),"")</f>
        <v/>
      </c>
      <c r="T40" s="10"/>
      <c r="U40" s="692" t="str">
        <f>IF(AND($M$9=1,Courses!E35&lt;&gt;"",Q40="",R40="",S40="",SUM(Courses!F35,Courses!H35,Courses!J35)&lt;&gt;1),"Row "&amp;Courses!A35&amp;"; ","")</f>
        <v/>
      </c>
      <c r="V40" s="50"/>
      <c r="W40" s="10"/>
      <c r="X40" s="739" t="str">
        <f>IF(AND($N$9=1,Courses!B35&lt;&gt;"",Courses!E35&lt;&gt;"",Courses!F35&lt;&gt;""),IF((TRUNC(Courses!F35*100)&lt;&gt;Courses!F35*100),"Row "&amp;Courses!A35&amp;", "&amp;Courses!$F$10&amp;"; ",""),"")</f>
        <v/>
      </c>
      <c r="Y40" s="10" t="str">
        <f>IF(AND($N$9=1,Courses!B35&lt;&gt;"",Courses!G35&lt;&gt;"",Courses!H35&lt;&gt;""),IF((TRUNC(Courses!H35*100)&lt;&gt;Courses!H35*100),"Row "&amp;Courses!A35&amp;", "&amp;Courses!$H$10&amp;"; ",""),"")</f>
        <v/>
      </c>
      <c r="Z40" s="682" t="str">
        <f>IF(AND($N$9=1,Courses!B35&lt;&gt;"",Courses!I35&lt;&gt;"",Courses!J35&lt;&gt;""),IF((TRUNC(Courses!J35*100)&lt;&gt;Courses!J35*100),"Row "&amp;Courses!A35&amp;", "&amp;Courses!$J$10&amp;"; ",""),"")</f>
        <v/>
      </c>
      <c r="AA40" s="10"/>
      <c r="AB40" s="295"/>
      <c r="AC40" s="692" t="str">
        <f>IF(AND($O$9=1,G40="",Courses!B35&lt;&gt;"",Courses!K35&lt;&gt;"UG",Courses!K35&lt;&gt;"PG (UG fee)",Courses!K35&lt;&gt;"PG (Masters' loan)",Courses!K35&lt;&gt;"PG (Other)"),"Row "&amp;Courses!A35&amp;"; ","")</f>
        <v/>
      </c>
      <c r="AD40" s="693"/>
      <c r="AE40" s="692" t="str">
        <f>IF(AND($Q$9=1,G40="",Courses!B35&lt;&gt;"",Courses!M35&lt;&gt;"Standard",Courses!M35&lt;&gt;"Long"),"Row "&amp;Courses!A35&amp;"; ","")</f>
        <v/>
      </c>
      <c r="AF40" s="10"/>
      <c r="AG40" s="295"/>
      <c r="AH40" s="739" t="str">
        <f>IF(AND($P$9=1,G40="",AC40="",AD40="",Courses!B35&lt;&gt;"",Courses!K35="UG",Courses!L35&lt;&gt;$C$9,Courses!L35&lt;&gt;$C$10,Courses!L35&lt;&gt;$C$11),"Row "&amp;Courses!A35&amp;", Sub-level should be either HND, Sub-degree, Foundation Degree or Other UG Degree; ","")</f>
        <v/>
      </c>
      <c r="AI40" s="10" t="str">
        <f>IF(AND($P$9=1,G40="",AC40="",AD40="",Courses!B35&lt;&gt;"",Courses!K35="PG (UG fee)",Courses!L35&lt;&gt;"",Courses!L35&lt;&gt;$C$12,Courses!L35&lt;&gt;$C$15),"Row "&amp;Courses!A35&amp;", Sub-level should be either blank or "&amp;C32&amp;"; ","")</f>
        <v/>
      </c>
      <c r="AJ40" s="10" t="str">
        <f>IF(AND($P$9=1,G40="",AC40="",AD40="",Courses!B35&lt;&gt;"",Courses!K35="PG (Masters' loan)",Courses!L35&lt;&gt;"",Courses!L35&lt;&gt;$C$14,Courses!L35&lt;&gt;$C$15),"Row "&amp;Courses!A35&amp;", Sub-level should be blank; ","")</f>
        <v/>
      </c>
      <c r="AK40" s="682" t="str">
        <f>IF(AND($P$9=1,G40="",AC40="",AD40="",Courses!B35&lt;&gt;"",Courses!K35="PG (Other)",Courses!L35&lt;&gt;"",Courses!L35&lt;&gt;$C$16,Courses!L35&lt;&gt;$C$17),"Row "&amp;Courses!A35&amp;", Sub-level should be blank; ","")</f>
        <v/>
      </c>
      <c r="AL40" s="50"/>
      <c r="AM40" s="295"/>
      <c r="AN40" s="8">
        <v>21</v>
      </c>
      <c r="AO40" s="739" t="str">
        <f>IF(AND($R$9=1,(TRUNC(Courses!N35)&lt;&gt;Courses!N35)), "Row "&amp;Courses!$A35&amp;", "&amp;AO$9&amp;", "&amp;AO$10&amp;", "&amp;AO$11&amp;"; ","")</f>
        <v/>
      </c>
      <c r="AP40" s="10" t="str">
        <f>IF(AND($R$9=1,(TRUNC(Courses!O35)&lt;&gt;Courses!O35)), "Row "&amp;Courses!$A35&amp;", "&amp;AP$9&amp;", "&amp;AP$10&amp;", "&amp;AP$11&amp;"; ","")</f>
        <v/>
      </c>
      <c r="AQ40" s="10" t="str">
        <f>IF(AND($R$9=1,(TRUNC(Courses!P35)&lt;&gt;Courses!P35)), "Row "&amp;Courses!$A35&amp;", "&amp;AQ$9&amp;", "&amp;AQ$10&amp;", "&amp;AQ$11&amp;"; ","")</f>
        <v/>
      </c>
      <c r="AR40" s="10" t="str">
        <f>IF(AND($R$9=1,(TRUNC(Courses!Q35)&lt;&gt;Courses!Q35)), "Row "&amp;Courses!$A35&amp;", "&amp;AR$9&amp;", "&amp;AR$10&amp;", "&amp;AR$11&amp;"; ","")</f>
        <v/>
      </c>
      <c r="AS40" s="682" t="str">
        <f>IF(AND($R$9=1,(TRUNC(Courses!R35)&lt;&gt;Courses!R35)), "Row "&amp;Courses!$A35&amp;", "&amp;AS$9&amp;", "&amp;AS$10&amp;", "&amp;AS$11&amp;"; ","")</f>
        <v/>
      </c>
      <c r="AT40" s="739" t="str">
        <f>IF(AND($R$9=1,(TRUNC(Courses!S35)&lt;&gt;Courses!S35)), "Row "&amp;Courses!$A35&amp;", "&amp;AT$9&amp;", "&amp;AT$10&amp;", "&amp;AT$11&amp;"; ","")</f>
        <v/>
      </c>
      <c r="AU40" s="10" t="str">
        <f>IF(AND($R$9=1,(TRUNC(Courses!T35)&lt;&gt;Courses!T35)), "Row "&amp;Courses!$A35&amp;", "&amp;AU$9&amp;", "&amp;AU$10&amp;", "&amp;AU$11&amp;"; ","")</f>
        <v/>
      </c>
      <c r="AV40" s="10" t="str">
        <f>IF(AND($R$9=1,(TRUNC(Courses!U35)&lt;&gt;Courses!U35)), "Row "&amp;Courses!$A35&amp;", "&amp;AV$9&amp;", "&amp;AV$10&amp;", "&amp;AV$11&amp;"; ","")</f>
        <v/>
      </c>
      <c r="AW40" s="10" t="str">
        <f>IF(AND($R$9=1,(TRUNC(Courses!V35)&lt;&gt;Courses!V35)), "Row "&amp;Courses!$A35&amp;", "&amp;AW$9&amp;", "&amp;AW$10&amp;", "&amp;AW$11&amp;"; ","")</f>
        <v/>
      </c>
      <c r="AX40" s="682" t="str">
        <f>IF(AND($R$9=1,(TRUNC(Courses!W35)&lt;&gt;Courses!W35)), "Row "&amp;Courses!$A35&amp;", "&amp;AX$9&amp;", "&amp;AX$10&amp;", "&amp;AX$11&amp;"; ","")</f>
        <v/>
      </c>
      <c r="AY40" s="739" t="str">
        <f>IF(AND($R$9=1,(TRUNC(Courses!X35)&lt;&gt;Courses!X35)), "Row "&amp;Courses!$A35&amp;", "&amp;AY$9&amp;", "&amp;AY$10&amp;", "&amp;AY$11&amp;"; ","")</f>
        <v/>
      </c>
      <c r="AZ40" s="10" t="str">
        <f>IF(AND($R$9=1,(TRUNC(Courses!Y35)&lt;&gt;Courses!Y35)), "Row "&amp;Courses!$A35&amp;", "&amp;AZ$9&amp;", "&amp;AZ$10&amp;", "&amp;AZ$11&amp;"; ","")</f>
        <v/>
      </c>
      <c r="BA40" s="10" t="str">
        <f>IF(AND($R$9=1,(TRUNC(Courses!Z35)&lt;&gt;Courses!Z35)), "Row "&amp;Courses!$A35&amp;", "&amp;BA$9&amp;", "&amp;BA$10&amp;", "&amp;BA$11&amp;"; ","")</f>
        <v/>
      </c>
      <c r="BB40" s="10" t="str">
        <f>IF(AND($R$9=1,(TRUNC(Courses!AA35)&lt;&gt;Courses!AA35)), "Row "&amp;Courses!$A35&amp;", "&amp;BB$9&amp;", "&amp;BB$10&amp;", "&amp;BB$11&amp;"; ","")</f>
        <v/>
      </c>
      <c r="BC40" s="682" t="str">
        <f>IF(AND($R$9=1,(TRUNC(Courses!AB35)&lt;&gt;Courses!AB35)), "Row "&amp;Courses!$A35&amp;", "&amp;BC$9&amp;", "&amp;BC$10&amp;", "&amp;BC$11&amp;"; ","")</f>
        <v/>
      </c>
      <c r="BD40" s="50"/>
      <c r="BE40" s="295"/>
      <c r="BF40" s="8">
        <v>21</v>
      </c>
      <c r="BG40" s="739" t="str">
        <f>IF(AND($S$9=1,Courses!N35&lt;0), "Row "&amp;Courses!$A35&amp;", "&amp;BG$9&amp;", "&amp;BG$10&amp;", "&amp;BG$11&amp;"; ","")</f>
        <v/>
      </c>
      <c r="BH40" s="10" t="str">
        <f>IF(AND($S$9=1,Courses!O35&lt;0), "Row "&amp;Courses!$A35&amp;", "&amp;BH$9&amp;", "&amp;BH$10&amp;", "&amp;BH$11&amp;"; ","")</f>
        <v/>
      </c>
      <c r="BI40" s="10" t="str">
        <f>IF(AND($S$9=1,Courses!P35&lt;0), "Row "&amp;Courses!$A35&amp;", "&amp;BI$9&amp;", "&amp;BI$10&amp;", "&amp;BI$11&amp;"; ","")</f>
        <v/>
      </c>
      <c r="BJ40" s="10" t="str">
        <f>IF(AND($S$9=1,Courses!Q35&lt;0), "Row "&amp;Courses!$A35&amp;", "&amp;BJ$9&amp;", "&amp;BJ$10&amp;", "&amp;BJ$11&amp;"; ","")</f>
        <v/>
      </c>
      <c r="BK40" s="682" t="str">
        <f>IF(AND($S$9=1,Courses!R35&lt;0), "Row "&amp;Courses!$A35&amp;", "&amp;BK$9&amp;", "&amp;BK$10&amp;", "&amp;BK$11&amp;"; ","")</f>
        <v/>
      </c>
      <c r="BL40" s="739" t="str">
        <f>IF(AND($S$9=1,Courses!S35&lt;0), "Row "&amp;Courses!$A35&amp;", "&amp;BL$9&amp;", "&amp;BL$10&amp;", "&amp;BL$11&amp;"; ","")</f>
        <v/>
      </c>
      <c r="BM40" s="10" t="str">
        <f>IF(AND($S$9=1,Courses!T35&lt;0), "Row "&amp;Courses!$A35&amp;", "&amp;BM$9&amp;", "&amp;BM$10&amp;", "&amp;BM$11&amp;"; ","")</f>
        <v/>
      </c>
      <c r="BN40" s="10" t="str">
        <f>IF(AND($S$9=1,Courses!U35&lt;0), "Row "&amp;Courses!$A35&amp;", "&amp;BN$9&amp;", "&amp;BN$10&amp;", "&amp;BN$11&amp;"; ","")</f>
        <v/>
      </c>
      <c r="BO40" s="10" t="str">
        <f>IF(AND($S$9=1,Courses!V35&lt;0), "Row "&amp;Courses!$A35&amp;", "&amp;BO$9&amp;", "&amp;BO$10&amp;", "&amp;BO$11&amp;"; ","")</f>
        <v/>
      </c>
      <c r="BP40" s="682" t="str">
        <f>IF(AND($S$9=1,Courses!W35&lt;0), "Row "&amp;Courses!$A35&amp;", "&amp;BP$9&amp;", "&amp;BP$10&amp;", "&amp;BP$11&amp;"; ","")</f>
        <v/>
      </c>
      <c r="BQ40" s="739" t="str">
        <f>IF(AND($S$9=1,Courses!X35&lt;0), "Row "&amp;Courses!$A35&amp;", "&amp;BQ$9&amp;", "&amp;BQ$10&amp;", "&amp;BQ$11&amp;"; ","")</f>
        <v/>
      </c>
      <c r="BR40" s="10" t="str">
        <f>IF(AND($S$9=1,Courses!Y35&lt;0), "Row "&amp;Courses!$A35&amp;", "&amp;BR$9&amp;", "&amp;BR$10&amp;", "&amp;BR$11&amp;"; ","")</f>
        <v/>
      </c>
      <c r="BS40" s="10" t="str">
        <f>IF(AND($S$9=1,Courses!Z35&lt;0), "Row "&amp;Courses!$A35&amp;", "&amp;BS$9&amp;", "&amp;BS$10&amp;", "&amp;BS$11&amp;"; ","")</f>
        <v/>
      </c>
      <c r="BT40" s="10" t="str">
        <f>IF(AND($S$9=1,Courses!AA35&lt;0), "Row "&amp;Courses!$A35&amp;", "&amp;BT$9&amp;", "&amp;BT$10&amp;", "&amp;BT$11&amp;"; ","")</f>
        <v/>
      </c>
      <c r="BU40" s="682" t="str">
        <f>IF(AND($S$9=1,Courses!AB35&lt;0), "Row "&amp;Courses!$A35&amp;", "&amp;BU$9&amp;", "&amp;BU$10&amp;", "&amp;BU$11&amp;"; ","")</f>
        <v/>
      </c>
      <c r="BV40" s="10"/>
      <c r="BW40" s="690">
        <v>21</v>
      </c>
      <c r="BX40" s="101">
        <f>IF(AND($T$9=1,Courses!B35="",Courses!F35="",Courses!H35="",Courses!J35="",Courses!K35="",Courses!L35="",Courses!M35="",Courses!N35=0,Courses!P35=0,Courses!R35=0,Courses!S35=0,Courses!U35=0,Courses!W35=0,Courses!X35=0,Courses!Z35=0,Courses!AB35=0),0,1)</f>
        <v>0</v>
      </c>
      <c r="BY40" s="101">
        <f>IF(AND(BX40=0,SUM(BX41:$BX$219)&gt;0),1,0)</f>
        <v>0</v>
      </c>
      <c r="BZ40" s="853" t="str">
        <f>IF(BY40=1,"Row "&amp;Courses!A35&amp;"; ","")</f>
        <v/>
      </c>
      <c r="CA40" s="50"/>
      <c r="CB40" s="10"/>
      <c r="CC40" s="692" t="str">
        <f>IF(AND($U$9=1,Courses!B35&lt;&gt;"",SUM(Courses!N35:AB35)=0),"Row "&amp;Courses!A35&amp;"; ","")</f>
        <v/>
      </c>
      <c r="CD40" s="50"/>
      <c r="CF40" s="323"/>
      <c r="CG40" s="692" t="str">
        <f>IF(AND($Y$9=1,Courses!B35&lt;&gt;""),IF(SUMPRODUCT(--(Courses!$C$13:$C$214=Courses!C35))&gt;1,"Row "&amp;Courses!A35&amp;"; ",""),"")</f>
        <v/>
      </c>
      <c r="CH40" s="10"/>
      <c r="CI40" s="324"/>
      <c r="CJ40" s="10"/>
      <c r="CK40" s="739" t="str">
        <f>IF(AND($Z$9=1,Courses!E35&lt;&gt;"",Courses!F35&lt;&gt;"",Courses!F35=0,SUM(Courses!H35,Courses!J35)=1),"Row "&amp;Courses!A35&amp;", "&amp;Courses!$F$10&amp;"; ","")</f>
        <v/>
      </c>
      <c r="CL40" s="10" t="str">
        <f>IF(AND($Z$9=1,Courses!G35&lt;&gt;"",Courses!H35&lt;&gt;"",Courses!H35=0,SUM(Courses!J35,Courses!F35)=1),"Row "&amp;Courses!A35&amp;", "&amp;Courses!$H$10&amp;"; ","")</f>
        <v/>
      </c>
      <c r="CM40" s="682" t="str">
        <f>IF(AND($Z$9=1,Courses!I35&lt;&gt;"",Courses!J35&lt;&gt;"",Courses!J35=0, SUM(Courses!H35,Courses!F35)=1),"Row "&amp;Courses!A35&amp;", "&amp;Courses!$J$10&amp;"; ","")</f>
        <v/>
      </c>
      <c r="CN40" s="680"/>
      <c r="CO40" s="681"/>
      <c r="CP40" s="692" t="str">
        <f>IF(AND(Courses!B35&lt;&gt;"",ISNA(VLOOKUP(Courses!C35,CourseInfo,2,FALSE))=FALSE,COUNTIF(Dummy,Courses!C35)&lt;&gt;1),VLOOKUP(Courses!C35,CourseInfo,6,FALSE),"")</f>
        <v/>
      </c>
      <c r="CQ40" s="692" t="str">
        <f>IF(AND(Courses!B35&lt;&gt;"",ISNA(VLOOKUP(Courses!C35,CourseInfo,2,FALSE))=FALSE,COUNTIF(Dummy,Courses!C35)&lt;&gt;1),IF(VLOOKUP(Courses!C35,CourseInfo,7,FALSE)&lt;&gt;"",VLOOKUP(Courses!C35,CourseInfo,7,FALSE),"blank"),"")</f>
        <v/>
      </c>
      <c r="CR40" s="692" t="str">
        <f>IF(AND($AA$9=1,Courses!B35&lt;&gt;"",'Courses Valid'!AC40="",AH40&amp;AI40&amp;AJ40&amp;AK40="",COUNTIF(Dummy,Courses!C35)&lt;&gt;1),IF(OR(Courses!K35&lt;&gt;'Courses Valid'!CP40,Courses!L35&lt;&gt;'Courses Valid'!CQ40),"Row "&amp;Courses!A35&amp;", Level on LARS is "&amp;'Courses Valid'!CP40&amp;", Sub-level on LARS is "&amp;CQ40&amp;"; ",""),"")</f>
        <v/>
      </c>
      <c r="CS40" s="680"/>
    </row>
    <row r="41" spans="3:97" x14ac:dyDescent="0.2">
      <c r="C41" s="670">
        <f t="shared" si="2"/>
        <v>0</v>
      </c>
      <c r="D41" s="102"/>
      <c r="E41" s="102"/>
      <c r="F41" s="295"/>
      <c r="G41" s="670" t="str">
        <f>IF(SUMPRODUCT(--(CourseAims=Courses!$C36))=1,"",IF(AND($J$9=1,Courses!$C36&lt;&gt;""),"Row "&amp;Courses!A36&amp;" (invalid); ",""))</f>
        <v/>
      </c>
      <c r="H41" s="692" t="str">
        <f>IF(AND($K$9=1,Courses!B36="",OR(Courses!F36&lt;&gt;"",Courses!H36&lt;&gt;"",Courses!J36&lt;&gt;"",Courses!K36&lt;&gt;"",Courses!L36&lt;&gt;"",Courses!M36&lt;&gt;"",Courses!N36&lt;&gt;0,Courses!P36&lt;&gt;0,Courses!R36&lt;&gt;0,Courses!S36&lt;&gt;0,Courses!U36&lt;&gt;0,Courses!W36&lt;&gt;0,Courses!X36&lt;&gt;0,Courses!Z36&lt;&gt;0,Courses!AB36&lt;&gt;0)),"Row "&amp;Courses!A36&amp;" (none); ","")</f>
        <v/>
      </c>
      <c r="I41" s="50"/>
      <c r="J41" s="295"/>
      <c r="K41" s="739" t="str">
        <f>IF(AND($L$9=1,Courses!E36&lt;&gt;"",Courses!F36=""),"Row "&amp;Courses!A36&amp;", "&amp;Courses!$E$10&amp;"; ","")</f>
        <v/>
      </c>
      <c r="L41" s="10" t="str">
        <f>IF(AND($L$9=1,Courses!G36&lt;&gt;"",Courses!H36=""),"Row "&amp;Courses!A36&amp;", "&amp;Courses!$G$10&amp;"; ","")</f>
        <v/>
      </c>
      <c r="M41" s="682" t="str">
        <f>IF(AND($L$9=1,Courses!I36&lt;&gt;"",Courses!J36=""),"Row "&amp;Courses!A36&amp;", "&amp;Courses!$I$10&amp;"; ","")</f>
        <v/>
      </c>
      <c r="N41" s="10"/>
      <c r="O41" s="50"/>
      <c r="P41" s="295"/>
      <c r="Q41" s="1330" t="str">
        <f>IF(AND($M$9=1,Courses!B36&lt;&gt;"",Courses!E36&lt;&gt;"",Courses!G36="",Courses!I36="",Courses!F36&lt;&gt;1),"Row "&amp;Courses!A36&amp;"; ","")</f>
        <v/>
      </c>
      <c r="R41" s="10" t="str">
        <f>IF(AND($M$9=1,Courses!B36&lt;&gt;"",Courses!I36="",Courses!F36&lt;&gt;"",Courses!G36&lt;&gt;"",Courses!H36&lt;&gt;""),IF(OR((Courses!F36+Courses!H36)&lt;&gt;1),"Row "&amp;Courses!A36&amp;"; ",""),"")</f>
        <v/>
      </c>
      <c r="S41" s="682" t="str">
        <f>IF(AND($M$9=1,Courses!B36&lt;&gt;"",Courses!I36&lt;&gt;"",Courses!J36&lt;&gt;"",Courses!H36&lt;&gt;"",Courses!G36&lt;&gt;"",Courses!F36&lt;&gt;""),IF(OR((Courses!F36+Courses!H36+Courses!J36)&lt;&gt;1),"Row "&amp;Courses!A36&amp;"; ",""),"")</f>
        <v/>
      </c>
      <c r="T41" s="10"/>
      <c r="U41" s="692" t="str">
        <f>IF(AND($M$9=1,Courses!E36&lt;&gt;"",Q41="",R41="",S41="",SUM(Courses!F36,Courses!H36,Courses!J36)&lt;&gt;1),"Row "&amp;Courses!A36&amp;"; ","")</f>
        <v/>
      </c>
      <c r="V41" s="50"/>
      <c r="W41" s="10"/>
      <c r="X41" s="739" t="str">
        <f>IF(AND($N$9=1,Courses!B36&lt;&gt;"",Courses!E36&lt;&gt;"",Courses!F36&lt;&gt;""),IF((TRUNC(Courses!F36*100)&lt;&gt;Courses!F36*100),"Row "&amp;Courses!A36&amp;", "&amp;Courses!$F$10&amp;"; ",""),"")</f>
        <v/>
      </c>
      <c r="Y41" s="10" t="str">
        <f>IF(AND($N$9=1,Courses!B36&lt;&gt;"",Courses!G36&lt;&gt;"",Courses!H36&lt;&gt;""),IF((TRUNC(Courses!H36*100)&lt;&gt;Courses!H36*100),"Row "&amp;Courses!A36&amp;", "&amp;Courses!$H$10&amp;"; ",""),"")</f>
        <v/>
      </c>
      <c r="Z41" s="682" t="str">
        <f>IF(AND($N$9=1,Courses!B36&lt;&gt;"",Courses!I36&lt;&gt;"",Courses!J36&lt;&gt;""),IF((TRUNC(Courses!J36*100)&lt;&gt;Courses!J36*100),"Row "&amp;Courses!A36&amp;", "&amp;Courses!$J$10&amp;"; ",""),"")</f>
        <v/>
      </c>
      <c r="AA41" s="10"/>
      <c r="AB41" s="295"/>
      <c r="AC41" s="692" t="str">
        <f>IF(AND($O$9=1,G41="",Courses!B36&lt;&gt;"",Courses!K36&lt;&gt;"UG",Courses!K36&lt;&gt;"PG (UG fee)",Courses!K36&lt;&gt;"PG (Masters' loan)",Courses!K36&lt;&gt;"PG (Other)"),"Row "&amp;Courses!A36&amp;"; ","")</f>
        <v/>
      </c>
      <c r="AD41" s="693"/>
      <c r="AE41" s="692" t="str">
        <f>IF(AND($Q$9=1,G41="",Courses!B36&lt;&gt;"",Courses!M36&lt;&gt;"Standard",Courses!M36&lt;&gt;"Long"),"Row "&amp;Courses!A36&amp;"; ","")</f>
        <v/>
      </c>
      <c r="AF41" s="10"/>
      <c r="AG41" s="295"/>
      <c r="AH41" s="739" t="str">
        <f>IF(AND($P$9=1,G41="",AC41="",AD41="",Courses!B36&lt;&gt;"",Courses!K36="UG",Courses!L36&lt;&gt;$C$9,Courses!L36&lt;&gt;$C$10,Courses!L36&lt;&gt;$C$11),"Row "&amp;Courses!A36&amp;", Sub-level should be either HND, Sub-degree, Foundation Degree or Other UG Degree; ","")</f>
        <v/>
      </c>
      <c r="AI41" s="10" t="str">
        <f>IF(AND($P$9=1,G41="",AC41="",AD41="",Courses!B36&lt;&gt;"",Courses!K36="PG (UG fee)",Courses!L36&lt;&gt;"",Courses!L36&lt;&gt;$C$12,Courses!L36&lt;&gt;$C$15),"Row "&amp;Courses!A36&amp;", Sub-level should be either blank or "&amp;C33&amp;"; ","")</f>
        <v/>
      </c>
      <c r="AJ41" s="10" t="str">
        <f>IF(AND($P$9=1,G41="",AC41="",AD41="",Courses!B36&lt;&gt;"",Courses!K36="PG (Masters' loan)",Courses!L36&lt;&gt;"",Courses!L36&lt;&gt;$C$14,Courses!L36&lt;&gt;$C$15),"Row "&amp;Courses!A36&amp;", Sub-level should be blank; ","")</f>
        <v/>
      </c>
      <c r="AK41" s="682" t="str">
        <f>IF(AND($P$9=1,G41="",AC41="",AD41="",Courses!B36&lt;&gt;"",Courses!K36="PG (Other)",Courses!L36&lt;&gt;"",Courses!L36&lt;&gt;$C$16,Courses!L36&lt;&gt;$C$17),"Row "&amp;Courses!A36&amp;", Sub-level should be blank; ","")</f>
        <v/>
      </c>
      <c r="AL41" s="50"/>
      <c r="AM41" s="295"/>
      <c r="AN41" s="8">
        <v>22</v>
      </c>
      <c r="AO41" s="739" t="str">
        <f>IF(AND($R$9=1,(TRUNC(Courses!N36)&lt;&gt;Courses!N36)), "Row "&amp;Courses!$A36&amp;", "&amp;AO$9&amp;", "&amp;AO$10&amp;", "&amp;AO$11&amp;"; ","")</f>
        <v/>
      </c>
      <c r="AP41" s="10" t="str">
        <f>IF(AND($R$9=1,(TRUNC(Courses!O36)&lt;&gt;Courses!O36)), "Row "&amp;Courses!$A36&amp;", "&amp;AP$9&amp;", "&amp;AP$10&amp;", "&amp;AP$11&amp;"; ","")</f>
        <v/>
      </c>
      <c r="AQ41" s="10" t="str">
        <f>IF(AND($R$9=1,(TRUNC(Courses!P36)&lt;&gt;Courses!P36)), "Row "&amp;Courses!$A36&amp;", "&amp;AQ$9&amp;", "&amp;AQ$10&amp;", "&amp;AQ$11&amp;"; ","")</f>
        <v/>
      </c>
      <c r="AR41" s="10" t="str">
        <f>IF(AND($R$9=1,(TRUNC(Courses!Q36)&lt;&gt;Courses!Q36)), "Row "&amp;Courses!$A36&amp;", "&amp;AR$9&amp;", "&amp;AR$10&amp;", "&amp;AR$11&amp;"; ","")</f>
        <v/>
      </c>
      <c r="AS41" s="682" t="str">
        <f>IF(AND($R$9=1,(TRUNC(Courses!R36)&lt;&gt;Courses!R36)), "Row "&amp;Courses!$A36&amp;", "&amp;AS$9&amp;", "&amp;AS$10&amp;", "&amp;AS$11&amp;"; ","")</f>
        <v/>
      </c>
      <c r="AT41" s="739" t="str">
        <f>IF(AND($R$9=1,(TRUNC(Courses!S36)&lt;&gt;Courses!S36)), "Row "&amp;Courses!$A36&amp;", "&amp;AT$9&amp;", "&amp;AT$10&amp;", "&amp;AT$11&amp;"; ","")</f>
        <v/>
      </c>
      <c r="AU41" s="10" t="str">
        <f>IF(AND($R$9=1,(TRUNC(Courses!T36)&lt;&gt;Courses!T36)), "Row "&amp;Courses!$A36&amp;", "&amp;AU$9&amp;", "&amp;AU$10&amp;", "&amp;AU$11&amp;"; ","")</f>
        <v/>
      </c>
      <c r="AV41" s="10" t="str">
        <f>IF(AND($R$9=1,(TRUNC(Courses!U36)&lt;&gt;Courses!U36)), "Row "&amp;Courses!$A36&amp;", "&amp;AV$9&amp;", "&amp;AV$10&amp;", "&amp;AV$11&amp;"; ","")</f>
        <v/>
      </c>
      <c r="AW41" s="10" t="str">
        <f>IF(AND($R$9=1,(TRUNC(Courses!V36)&lt;&gt;Courses!V36)), "Row "&amp;Courses!$A36&amp;", "&amp;AW$9&amp;", "&amp;AW$10&amp;", "&amp;AW$11&amp;"; ","")</f>
        <v/>
      </c>
      <c r="AX41" s="682" t="str">
        <f>IF(AND($R$9=1,(TRUNC(Courses!W36)&lt;&gt;Courses!W36)), "Row "&amp;Courses!$A36&amp;", "&amp;AX$9&amp;", "&amp;AX$10&amp;", "&amp;AX$11&amp;"; ","")</f>
        <v/>
      </c>
      <c r="AY41" s="739" t="str">
        <f>IF(AND($R$9=1,(TRUNC(Courses!X36)&lt;&gt;Courses!X36)), "Row "&amp;Courses!$A36&amp;", "&amp;AY$9&amp;", "&amp;AY$10&amp;", "&amp;AY$11&amp;"; ","")</f>
        <v/>
      </c>
      <c r="AZ41" s="10" t="str">
        <f>IF(AND($R$9=1,(TRUNC(Courses!Y36)&lt;&gt;Courses!Y36)), "Row "&amp;Courses!$A36&amp;", "&amp;AZ$9&amp;", "&amp;AZ$10&amp;", "&amp;AZ$11&amp;"; ","")</f>
        <v/>
      </c>
      <c r="BA41" s="10" t="str">
        <f>IF(AND($R$9=1,(TRUNC(Courses!Z36)&lt;&gt;Courses!Z36)), "Row "&amp;Courses!$A36&amp;", "&amp;BA$9&amp;", "&amp;BA$10&amp;", "&amp;BA$11&amp;"; ","")</f>
        <v/>
      </c>
      <c r="BB41" s="10" t="str">
        <f>IF(AND($R$9=1,(TRUNC(Courses!AA36)&lt;&gt;Courses!AA36)), "Row "&amp;Courses!$A36&amp;", "&amp;BB$9&amp;", "&amp;BB$10&amp;", "&amp;BB$11&amp;"; ","")</f>
        <v/>
      </c>
      <c r="BC41" s="682" t="str">
        <f>IF(AND($R$9=1,(TRUNC(Courses!AB36)&lt;&gt;Courses!AB36)), "Row "&amp;Courses!$A36&amp;", "&amp;BC$9&amp;", "&amp;BC$10&amp;", "&amp;BC$11&amp;"; ","")</f>
        <v/>
      </c>
      <c r="BD41" s="50"/>
      <c r="BE41" s="295"/>
      <c r="BF41" s="8">
        <v>22</v>
      </c>
      <c r="BG41" s="739" t="str">
        <f>IF(AND($S$9=1,Courses!N36&lt;0), "Row "&amp;Courses!$A36&amp;", "&amp;BG$9&amp;", "&amp;BG$10&amp;", "&amp;BG$11&amp;"; ","")</f>
        <v/>
      </c>
      <c r="BH41" s="10" t="str">
        <f>IF(AND($S$9=1,Courses!O36&lt;0), "Row "&amp;Courses!$A36&amp;", "&amp;BH$9&amp;", "&amp;BH$10&amp;", "&amp;BH$11&amp;"; ","")</f>
        <v/>
      </c>
      <c r="BI41" s="10" t="str">
        <f>IF(AND($S$9=1,Courses!P36&lt;0), "Row "&amp;Courses!$A36&amp;", "&amp;BI$9&amp;", "&amp;BI$10&amp;", "&amp;BI$11&amp;"; ","")</f>
        <v/>
      </c>
      <c r="BJ41" s="10" t="str">
        <f>IF(AND($S$9=1,Courses!Q36&lt;0), "Row "&amp;Courses!$A36&amp;", "&amp;BJ$9&amp;", "&amp;BJ$10&amp;", "&amp;BJ$11&amp;"; ","")</f>
        <v/>
      </c>
      <c r="BK41" s="682" t="str">
        <f>IF(AND($S$9=1,Courses!R36&lt;0), "Row "&amp;Courses!$A36&amp;", "&amp;BK$9&amp;", "&amp;BK$10&amp;", "&amp;BK$11&amp;"; ","")</f>
        <v/>
      </c>
      <c r="BL41" s="739" t="str">
        <f>IF(AND($S$9=1,Courses!S36&lt;0), "Row "&amp;Courses!$A36&amp;", "&amp;BL$9&amp;", "&amp;BL$10&amp;", "&amp;BL$11&amp;"; ","")</f>
        <v/>
      </c>
      <c r="BM41" s="10" t="str">
        <f>IF(AND($S$9=1,Courses!T36&lt;0), "Row "&amp;Courses!$A36&amp;", "&amp;BM$9&amp;", "&amp;BM$10&amp;", "&amp;BM$11&amp;"; ","")</f>
        <v/>
      </c>
      <c r="BN41" s="10" t="str">
        <f>IF(AND($S$9=1,Courses!U36&lt;0), "Row "&amp;Courses!$A36&amp;", "&amp;BN$9&amp;", "&amp;BN$10&amp;", "&amp;BN$11&amp;"; ","")</f>
        <v/>
      </c>
      <c r="BO41" s="10" t="str">
        <f>IF(AND($S$9=1,Courses!V36&lt;0), "Row "&amp;Courses!$A36&amp;", "&amp;BO$9&amp;", "&amp;BO$10&amp;", "&amp;BO$11&amp;"; ","")</f>
        <v/>
      </c>
      <c r="BP41" s="682" t="str">
        <f>IF(AND($S$9=1,Courses!W36&lt;0), "Row "&amp;Courses!$A36&amp;", "&amp;BP$9&amp;", "&amp;BP$10&amp;", "&amp;BP$11&amp;"; ","")</f>
        <v/>
      </c>
      <c r="BQ41" s="739" t="str">
        <f>IF(AND($S$9=1,Courses!X36&lt;0), "Row "&amp;Courses!$A36&amp;", "&amp;BQ$9&amp;", "&amp;BQ$10&amp;", "&amp;BQ$11&amp;"; ","")</f>
        <v/>
      </c>
      <c r="BR41" s="10" t="str">
        <f>IF(AND($S$9=1,Courses!Y36&lt;0), "Row "&amp;Courses!$A36&amp;", "&amp;BR$9&amp;", "&amp;BR$10&amp;", "&amp;BR$11&amp;"; ","")</f>
        <v/>
      </c>
      <c r="BS41" s="10" t="str">
        <f>IF(AND($S$9=1,Courses!Z36&lt;0), "Row "&amp;Courses!$A36&amp;", "&amp;BS$9&amp;", "&amp;BS$10&amp;", "&amp;BS$11&amp;"; ","")</f>
        <v/>
      </c>
      <c r="BT41" s="10" t="str">
        <f>IF(AND($S$9=1,Courses!AA36&lt;0), "Row "&amp;Courses!$A36&amp;", "&amp;BT$9&amp;", "&amp;BT$10&amp;", "&amp;BT$11&amp;"; ","")</f>
        <v/>
      </c>
      <c r="BU41" s="682" t="str">
        <f>IF(AND($S$9=1,Courses!AB36&lt;0), "Row "&amp;Courses!$A36&amp;", "&amp;BU$9&amp;", "&amp;BU$10&amp;", "&amp;BU$11&amp;"; ","")</f>
        <v/>
      </c>
      <c r="BV41" s="10"/>
      <c r="BW41" s="690">
        <v>22</v>
      </c>
      <c r="BX41" s="101">
        <f>IF(AND($T$9=1,Courses!B36="",Courses!F36="",Courses!H36="",Courses!J36="",Courses!K36="",Courses!L36="",Courses!M36="",Courses!N36=0,Courses!P36=0,Courses!R36=0,Courses!S36=0,Courses!U36=0,Courses!W36=0,Courses!X36=0,Courses!Z36=0,Courses!AB36=0),0,1)</f>
        <v>0</v>
      </c>
      <c r="BY41" s="101">
        <f>IF(AND(BX41=0,SUM(BX42:$BX$219)&gt;0),1,0)</f>
        <v>0</v>
      </c>
      <c r="BZ41" s="853" t="str">
        <f>IF(BY41=1,"Row "&amp;Courses!A36&amp;"; ","")</f>
        <v/>
      </c>
      <c r="CA41" s="50"/>
      <c r="CB41" s="10"/>
      <c r="CC41" s="692" t="str">
        <f>IF(AND($U$9=1,Courses!B36&lt;&gt;"",SUM(Courses!N36:AB36)=0),"Row "&amp;Courses!A36&amp;"; ","")</f>
        <v/>
      </c>
      <c r="CD41" s="50"/>
      <c r="CF41" s="323"/>
      <c r="CG41" s="692" t="str">
        <f>IF(AND($Y$9=1,Courses!B36&lt;&gt;""),IF(SUMPRODUCT(--(Courses!$C$13:$C$214=Courses!C36))&gt;1,"Row "&amp;Courses!A36&amp;"; ",""),"")</f>
        <v/>
      </c>
      <c r="CH41" s="10"/>
      <c r="CI41" s="324"/>
      <c r="CJ41" s="10"/>
      <c r="CK41" s="739" t="str">
        <f>IF(AND($Z$9=1,Courses!E36&lt;&gt;"",Courses!F36&lt;&gt;"",Courses!F36=0,SUM(Courses!H36,Courses!J36)=1),"Row "&amp;Courses!A36&amp;", "&amp;Courses!$F$10&amp;"; ","")</f>
        <v/>
      </c>
      <c r="CL41" s="10" t="str">
        <f>IF(AND($Z$9=1,Courses!G36&lt;&gt;"",Courses!H36&lt;&gt;"",Courses!H36=0,SUM(Courses!J36,Courses!F36)=1),"Row "&amp;Courses!A36&amp;", "&amp;Courses!$H$10&amp;"; ","")</f>
        <v/>
      </c>
      <c r="CM41" s="682" t="str">
        <f>IF(AND($Z$9=1,Courses!I36&lt;&gt;"",Courses!J36&lt;&gt;"",Courses!J36=0, SUM(Courses!H36,Courses!F36)=1),"Row "&amp;Courses!A36&amp;", "&amp;Courses!$J$10&amp;"; ","")</f>
        <v/>
      </c>
      <c r="CN41" s="680"/>
      <c r="CO41" s="681"/>
      <c r="CP41" s="692" t="str">
        <f>IF(AND(Courses!B36&lt;&gt;"",ISNA(VLOOKUP(Courses!C36,CourseInfo,2,FALSE))=FALSE,COUNTIF(Dummy,Courses!C36)&lt;&gt;1),VLOOKUP(Courses!C36,CourseInfo,6,FALSE),"")</f>
        <v/>
      </c>
      <c r="CQ41" s="692" t="str">
        <f>IF(AND(Courses!B36&lt;&gt;"",ISNA(VLOOKUP(Courses!C36,CourseInfo,2,FALSE))=FALSE,COUNTIF(Dummy,Courses!C36)&lt;&gt;1),IF(VLOOKUP(Courses!C36,CourseInfo,7,FALSE)&lt;&gt;"",VLOOKUP(Courses!C36,CourseInfo,7,FALSE),"blank"),"")</f>
        <v/>
      </c>
      <c r="CR41" s="692" t="str">
        <f>IF(AND($AA$9=1,Courses!B36&lt;&gt;"",'Courses Valid'!AC41="",AH41&amp;AI41&amp;AJ41&amp;AK41="",COUNTIF(Dummy,Courses!C36)&lt;&gt;1),IF(OR(Courses!K36&lt;&gt;'Courses Valid'!CP41,Courses!L36&lt;&gt;'Courses Valid'!CQ41),"Row "&amp;Courses!A36&amp;", Level on LARS is "&amp;'Courses Valid'!CP41&amp;", Sub-level on LARS is "&amp;CQ41&amp;"; ",""),"")</f>
        <v/>
      </c>
      <c r="CS41" s="680"/>
    </row>
    <row r="42" spans="3:97" x14ac:dyDescent="0.2">
      <c r="C42" s="670">
        <f t="shared" si="2"/>
        <v>0</v>
      </c>
      <c r="D42" s="102"/>
      <c r="E42" s="102"/>
      <c r="F42" s="295"/>
      <c r="G42" s="670" t="str">
        <f>IF(SUMPRODUCT(--(CourseAims=Courses!$C37))=1,"",IF(AND($J$9=1,Courses!$C37&lt;&gt;""),"Row "&amp;Courses!A37&amp;" (invalid); ",""))</f>
        <v/>
      </c>
      <c r="H42" s="692" t="str">
        <f>IF(AND($K$9=1,Courses!B37="",OR(Courses!F37&lt;&gt;"",Courses!H37&lt;&gt;"",Courses!J37&lt;&gt;"",Courses!K37&lt;&gt;"",Courses!L37&lt;&gt;"",Courses!M37&lt;&gt;"",Courses!N37&lt;&gt;0,Courses!P37&lt;&gt;0,Courses!R37&lt;&gt;0,Courses!S37&lt;&gt;0,Courses!U37&lt;&gt;0,Courses!W37&lt;&gt;0,Courses!X37&lt;&gt;0,Courses!Z37&lt;&gt;0,Courses!AB37&lt;&gt;0)),"Row "&amp;Courses!A37&amp;" (none); ","")</f>
        <v/>
      </c>
      <c r="I42" s="50"/>
      <c r="J42" s="295"/>
      <c r="K42" s="739" t="str">
        <f>IF(AND($L$9=1,Courses!E37&lt;&gt;"",Courses!F37=""),"Row "&amp;Courses!A37&amp;", "&amp;Courses!$E$10&amp;"; ","")</f>
        <v/>
      </c>
      <c r="L42" s="10" t="str">
        <f>IF(AND($L$9=1,Courses!G37&lt;&gt;"",Courses!H37=""),"Row "&amp;Courses!A37&amp;", "&amp;Courses!$G$10&amp;"; ","")</f>
        <v/>
      </c>
      <c r="M42" s="682" t="str">
        <f>IF(AND($L$9=1,Courses!I37&lt;&gt;"",Courses!J37=""),"Row "&amp;Courses!A37&amp;", "&amp;Courses!$I$10&amp;"; ","")</f>
        <v/>
      </c>
      <c r="N42" s="10"/>
      <c r="O42" s="50"/>
      <c r="P42" s="295"/>
      <c r="Q42" s="1330" t="str">
        <f>IF(AND($M$9=1,Courses!B37&lt;&gt;"",Courses!E37&lt;&gt;"",Courses!G37="",Courses!I37="",Courses!F37&lt;&gt;1),"Row "&amp;Courses!A37&amp;"; ","")</f>
        <v/>
      </c>
      <c r="R42" s="10" t="str">
        <f>IF(AND($M$9=1,Courses!B37&lt;&gt;"",Courses!I37="",Courses!F37&lt;&gt;"",Courses!G37&lt;&gt;"",Courses!H37&lt;&gt;""),IF(OR((Courses!F37+Courses!H37)&lt;&gt;1),"Row "&amp;Courses!A37&amp;"; ",""),"")</f>
        <v/>
      </c>
      <c r="S42" s="682" t="str">
        <f>IF(AND($M$9=1,Courses!B37&lt;&gt;"",Courses!I37&lt;&gt;"",Courses!J37&lt;&gt;"",Courses!H37&lt;&gt;"",Courses!G37&lt;&gt;"",Courses!F37&lt;&gt;""),IF(OR((Courses!F37+Courses!H37+Courses!J37)&lt;&gt;1),"Row "&amp;Courses!A37&amp;"; ",""),"")</f>
        <v/>
      </c>
      <c r="T42" s="10"/>
      <c r="U42" s="692" t="str">
        <f>IF(AND($M$9=1,Courses!E37&lt;&gt;"",Q42="",R42="",S42="",SUM(Courses!F37,Courses!H37,Courses!J37)&lt;&gt;1),"Row "&amp;Courses!A37&amp;"; ","")</f>
        <v/>
      </c>
      <c r="V42" s="50"/>
      <c r="W42" s="10"/>
      <c r="X42" s="739" t="str">
        <f>IF(AND($N$9=1,Courses!B37&lt;&gt;"",Courses!E37&lt;&gt;"",Courses!F37&lt;&gt;""),IF((TRUNC(Courses!F37*100)&lt;&gt;Courses!F37*100),"Row "&amp;Courses!A37&amp;", "&amp;Courses!$F$10&amp;"; ",""),"")</f>
        <v/>
      </c>
      <c r="Y42" s="10" t="str">
        <f>IF(AND($N$9=1,Courses!B37&lt;&gt;"",Courses!G37&lt;&gt;"",Courses!H37&lt;&gt;""),IF((TRUNC(Courses!H37*100)&lt;&gt;Courses!H37*100),"Row "&amp;Courses!A37&amp;", "&amp;Courses!$H$10&amp;"; ",""),"")</f>
        <v/>
      </c>
      <c r="Z42" s="682" t="str">
        <f>IF(AND($N$9=1,Courses!B37&lt;&gt;"",Courses!I37&lt;&gt;"",Courses!J37&lt;&gt;""),IF((TRUNC(Courses!J37*100)&lt;&gt;Courses!J37*100),"Row "&amp;Courses!A37&amp;", "&amp;Courses!$J$10&amp;"; ",""),"")</f>
        <v/>
      </c>
      <c r="AA42" s="10"/>
      <c r="AB42" s="295"/>
      <c r="AC42" s="692" t="str">
        <f>IF(AND($O$9=1,G42="",Courses!B37&lt;&gt;"",Courses!K37&lt;&gt;"UG",Courses!K37&lt;&gt;"PG (UG fee)",Courses!K37&lt;&gt;"PG (Masters' loan)",Courses!K37&lt;&gt;"PG (Other)"),"Row "&amp;Courses!A37&amp;"; ","")</f>
        <v/>
      </c>
      <c r="AD42" s="693"/>
      <c r="AE42" s="692" t="str">
        <f>IF(AND($Q$9=1,G42="",Courses!B37&lt;&gt;"",Courses!M37&lt;&gt;"Standard",Courses!M37&lt;&gt;"Long"),"Row "&amp;Courses!A37&amp;"; ","")</f>
        <v/>
      </c>
      <c r="AF42" s="10"/>
      <c r="AG42" s="295"/>
      <c r="AH42" s="739" t="str">
        <f>IF(AND($P$9=1,G42="",AC42="",AD42="",Courses!B37&lt;&gt;"",Courses!K37="UG",Courses!L37&lt;&gt;$C$9,Courses!L37&lt;&gt;$C$10,Courses!L37&lt;&gt;$C$11),"Row "&amp;Courses!A37&amp;", Sub-level should be either HND, Sub-degree, Foundation Degree or Other UG Degree; ","")</f>
        <v/>
      </c>
      <c r="AI42" s="10" t="str">
        <f>IF(AND($P$9=1,G42="",AC42="",AD42="",Courses!B37&lt;&gt;"",Courses!K37="PG (UG fee)",Courses!L37&lt;&gt;"",Courses!L37&lt;&gt;$C$12,Courses!L37&lt;&gt;$C$15),"Row "&amp;Courses!A37&amp;", Sub-level should be either blank or "&amp;C34&amp;"; ","")</f>
        <v/>
      </c>
      <c r="AJ42" s="10" t="str">
        <f>IF(AND($P$9=1,G42="",AC42="",AD42="",Courses!B37&lt;&gt;"",Courses!K37="PG (Masters' loan)",Courses!L37&lt;&gt;"",Courses!L37&lt;&gt;$C$14,Courses!L37&lt;&gt;$C$15),"Row "&amp;Courses!A37&amp;", Sub-level should be blank; ","")</f>
        <v/>
      </c>
      <c r="AK42" s="682" t="str">
        <f>IF(AND($P$9=1,G42="",AC42="",AD42="",Courses!B37&lt;&gt;"",Courses!K37="PG (Other)",Courses!L37&lt;&gt;"",Courses!L37&lt;&gt;$C$16,Courses!L37&lt;&gt;$C$17),"Row "&amp;Courses!A37&amp;", Sub-level should be blank; ","")</f>
        <v/>
      </c>
      <c r="AL42" s="50"/>
      <c r="AM42" s="295"/>
      <c r="AN42" s="8">
        <v>23</v>
      </c>
      <c r="AO42" s="739" t="str">
        <f>IF(AND($R$9=1,(TRUNC(Courses!N37)&lt;&gt;Courses!N37)), "Row "&amp;Courses!$A37&amp;", "&amp;AO$9&amp;", "&amp;AO$10&amp;", "&amp;AO$11&amp;"; ","")</f>
        <v/>
      </c>
      <c r="AP42" s="10" t="str">
        <f>IF(AND($R$9=1,(TRUNC(Courses!O37)&lt;&gt;Courses!O37)), "Row "&amp;Courses!$A37&amp;", "&amp;AP$9&amp;", "&amp;AP$10&amp;", "&amp;AP$11&amp;"; ","")</f>
        <v/>
      </c>
      <c r="AQ42" s="10" t="str">
        <f>IF(AND($R$9=1,(TRUNC(Courses!P37)&lt;&gt;Courses!P37)), "Row "&amp;Courses!$A37&amp;", "&amp;AQ$9&amp;", "&amp;AQ$10&amp;", "&amp;AQ$11&amp;"; ","")</f>
        <v/>
      </c>
      <c r="AR42" s="10" t="str">
        <f>IF(AND($R$9=1,(TRUNC(Courses!Q37)&lt;&gt;Courses!Q37)), "Row "&amp;Courses!$A37&amp;", "&amp;AR$9&amp;", "&amp;AR$10&amp;", "&amp;AR$11&amp;"; ","")</f>
        <v/>
      </c>
      <c r="AS42" s="682" t="str">
        <f>IF(AND($R$9=1,(TRUNC(Courses!R37)&lt;&gt;Courses!R37)), "Row "&amp;Courses!$A37&amp;", "&amp;AS$9&amp;", "&amp;AS$10&amp;", "&amp;AS$11&amp;"; ","")</f>
        <v/>
      </c>
      <c r="AT42" s="739" t="str">
        <f>IF(AND($R$9=1,(TRUNC(Courses!S37)&lt;&gt;Courses!S37)), "Row "&amp;Courses!$A37&amp;", "&amp;AT$9&amp;", "&amp;AT$10&amp;", "&amp;AT$11&amp;"; ","")</f>
        <v/>
      </c>
      <c r="AU42" s="10" t="str">
        <f>IF(AND($R$9=1,(TRUNC(Courses!T37)&lt;&gt;Courses!T37)), "Row "&amp;Courses!$A37&amp;", "&amp;AU$9&amp;", "&amp;AU$10&amp;", "&amp;AU$11&amp;"; ","")</f>
        <v/>
      </c>
      <c r="AV42" s="10" t="str">
        <f>IF(AND($R$9=1,(TRUNC(Courses!U37)&lt;&gt;Courses!U37)), "Row "&amp;Courses!$A37&amp;", "&amp;AV$9&amp;", "&amp;AV$10&amp;", "&amp;AV$11&amp;"; ","")</f>
        <v/>
      </c>
      <c r="AW42" s="10" t="str">
        <f>IF(AND($R$9=1,(TRUNC(Courses!V37)&lt;&gt;Courses!V37)), "Row "&amp;Courses!$A37&amp;", "&amp;AW$9&amp;", "&amp;AW$10&amp;", "&amp;AW$11&amp;"; ","")</f>
        <v/>
      </c>
      <c r="AX42" s="682" t="str">
        <f>IF(AND($R$9=1,(TRUNC(Courses!W37)&lt;&gt;Courses!W37)), "Row "&amp;Courses!$A37&amp;", "&amp;AX$9&amp;", "&amp;AX$10&amp;", "&amp;AX$11&amp;"; ","")</f>
        <v/>
      </c>
      <c r="AY42" s="739" t="str">
        <f>IF(AND($R$9=1,(TRUNC(Courses!X37)&lt;&gt;Courses!X37)), "Row "&amp;Courses!$A37&amp;", "&amp;AY$9&amp;", "&amp;AY$10&amp;", "&amp;AY$11&amp;"; ","")</f>
        <v/>
      </c>
      <c r="AZ42" s="10" t="str">
        <f>IF(AND($R$9=1,(TRUNC(Courses!Y37)&lt;&gt;Courses!Y37)), "Row "&amp;Courses!$A37&amp;", "&amp;AZ$9&amp;", "&amp;AZ$10&amp;", "&amp;AZ$11&amp;"; ","")</f>
        <v/>
      </c>
      <c r="BA42" s="10" t="str">
        <f>IF(AND($R$9=1,(TRUNC(Courses!Z37)&lt;&gt;Courses!Z37)), "Row "&amp;Courses!$A37&amp;", "&amp;BA$9&amp;", "&amp;BA$10&amp;", "&amp;BA$11&amp;"; ","")</f>
        <v/>
      </c>
      <c r="BB42" s="10" t="str">
        <f>IF(AND($R$9=1,(TRUNC(Courses!AA37)&lt;&gt;Courses!AA37)), "Row "&amp;Courses!$A37&amp;", "&amp;BB$9&amp;", "&amp;BB$10&amp;", "&amp;BB$11&amp;"; ","")</f>
        <v/>
      </c>
      <c r="BC42" s="682" t="str">
        <f>IF(AND($R$9=1,(TRUNC(Courses!AB37)&lt;&gt;Courses!AB37)), "Row "&amp;Courses!$A37&amp;", "&amp;BC$9&amp;", "&amp;BC$10&amp;", "&amp;BC$11&amp;"; ","")</f>
        <v/>
      </c>
      <c r="BD42" s="50"/>
      <c r="BE42" s="295"/>
      <c r="BF42" s="8">
        <v>23</v>
      </c>
      <c r="BG42" s="739" t="str">
        <f>IF(AND($S$9=1,Courses!N37&lt;0), "Row "&amp;Courses!$A37&amp;", "&amp;BG$9&amp;", "&amp;BG$10&amp;", "&amp;BG$11&amp;"; ","")</f>
        <v/>
      </c>
      <c r="BH42" s="10" t="str">
        <f>IF(AND($S$9=1,Courses!O37&lt;0), "Row "&amp;Courses!$A37&amp;", "&amp;BH$9&amp;", "&amp;BH$10&amp;", "&amp;BH$11&amp;"; ","")</f>
        <v/>
      </c>
      <c r="BI42" s="10" t="str">
        <f>IF(AND($S$9=1,Courses!P37&lt;0), "Row "&amp;Courses!$A37&amp;", "&amp;BI$9&amp;", "&amp;BI$10&amp;", "&amp;BI$11&amp;"; ","")</f>
        <v/>
      </c>
      <c r="BJ42" s="10" t="str">
        <f>IF(AND($S$9=1,Courses!Q37&lt;0), "Row "&amp;Courses!$A37&amp;", "&amp;BJ$9&amp;", "&amp;BJ$10&amp;", "&amp;BJ$11&amp;"; ","")</f>
        <v/>
      </c>
      <c r="BK42" s="682" t="str">
        <f>IF(AND($S$9=1,Courses!R37&lt;0), "Row "&amp;Courses!$A37&amp;", "&amp;BK$9&amp;", "&amp;BK$10&amp;", "&amp;BK$11&amp;"; ","")</f>
        <v/>
      </c>
      <c r="BL42" s="739" t="str">
        <f>IF(AND($S$9=1,Courses!S37&lt;0), "Row "&amp;Courses!$A37&amp;", "&amp;BL$9&amp;", "&amp;BL$10&amp;", "&amp;BL$11&amp;"; ","")</f>
        <v/>
      </c>
      <c r="BM42" s="10" t="str">
        <f>IF(AND($S$9=1,Courses!T37&lt;0), "Row "&amp;Courses!$A37&amp;", "&amp;BM$9&amp;", "&amp;BM$10&amp;", "&amp;BM$11&amp;"; ","")</f>
        <v/>
      </c>
      <c r="BN42" s="10" t="str">
        <f>IF(AND($S$9=1,Courses!U37&lt;0), "Row "&amp;Courses!$A37&amp;", "&amp;BN$9&amp;", "&amp;BN$10&amp;", "&amp;BN$11&amp;"; ","")</f>
        <v/>
      </c>
      <c r="BO42" s="10" t="str">
        <f>IF(AND($S$9=1,Courses!V37&lt;0), "Row "&amp;Courses!$A37&amp;", "&amp;BO$9&amp;", "&amp;BO$10&amp;", "&amp;BO$11&amp;"; ","")</f>
        <v/>
      </c>
      <c r="BP42" s="682" t="str">
        <f>IF(AND($S$9=1,Courses!W37&lt;0), "Row "&amp;Courses!$A37&amp;", "&amp;BP$9&amp;", "&amp;BP$10&amp;", "&amp;BP$11&amp;"; ","")</f>
        <v/>
      </c>
      <c r="BQ42" s="739" t="str">
        <f>IF(AND($S$9=1,Courses!X37&lt;0), "Row "&amp;Courses!$A37&amp;", "&amp;BQ$9&amp;", "&amp;BQ$10&amp;", "&amp;BQ$11&amp;"; ","")</f>
        <v/>
      </c>
      <c r="BR42" s="10" t="str">
        <f>IF(AND($S$9=1,Courses!Y37&lt;0), "Row "&amp;Courses!$A37&amp;", "&amp;BR$9&amp;", "&amp;BR$10&amp;", "&amp;BR$11&amp;"; ","")</f>
        <v/>
      </c>
      <c r="BS42" s="10" t="str">
        <f>IF(AND($S$9=1,Courses!Z37&lt;0), "Row "&amp;Courses!$A37&amp;", "&amp;BS$9&amp;", "&amp;BS$10&amp;", "&amp;BS$11&amp;"; ","")</f>
        <v/>
      </c>
      <c r="BT42" s="10" t="str">
        <f>IF(AND($S$9=1,Courses!AA37&lt;0), "Row "&amp;Courses!$A37&amp;", "&amp;BT$9&amp;", "&amp;BT$10&amp;", "&amp;BT$11&amp;"; ","")</f>
        <v/>
      </c>
      <c r="BU42" s="682" t="str">
        <f>IF(AND($S$9=1,Courses!AB37&lt;0), "Row "&amp;Courses!$A37&amp;", "&amp;BU$9&amp;", "&amp;BU$10&amp;", "&amp;BU$11&amp;"; ","")</f>
        <v/>
      </c>
      <c r="BV42" s="10"/>
      <c r="BW42" s="690">
        <v>23</v>
      </c>
      <c r="BX42" s="101">
        <f>IF(AND($T$9=1,Courses!B37="",Courses!F37="",Courses!H37="",Courses!J37="",Courses!K37="",Courses!L37="",Courses!M37="",Courses!N37=0,Courses!P37=0,Courses!R37=0,Courses!S37=0,Courses!U37=0,Courses!W37=0,Courses!X37=0,Courses!Z37=0,Courses!AB37=0),0,1)</f>
        <v>0</v>
      </c>
      <c r="BY42" s="101">
        <f>IF(AND(BX42=0,SUM(BX43:$BX$219)&gt;0),1,0)</f>
        <v>0</v>
      </c>
      <c r="BZ42" s="853" t="str">
        <f>IF(BY42=1,"Row "&amp;Courses!A37&amp;"; ","")</f>
        <v/>
      </c>
      <c r="CA42" s="50"/>
      <c r="CB42" s="10"/>
      <c r="CC42" s="692" t="str">
        <f>IF(AND($U$9=1,Courses!B37&lt;&gt;"",SUM(Courses!N37:AB37)=0),"Row "&amp;Courses!A37&amp;"; ","")</f>
        <v/>
      </c>
      <c r="CD42" s="50"/>
      <c r="CF42" s="323"/>
      <c r="CG42" s="692" t="str">
        <f>IF(AND($Y$9=1,Courses!B37&lt;&gt;""),IF(SUMPRODUCT(--(Courses!$C$13:$C$214=Courses!C37))&gt;1,"Row "&amp;Courses!A37&amp;"; ",""),"")</f>
        <v/>
      </c>
      <c r="CH42" s="10"/>
      <c r="CI42" s="324"/>
      <c r="CJ42" s="10"/>
      <c r="CK42" s="739" t="str">
        <f>IF(AND($Z$9=1,Courses!E37&lt;&gt;"",Courses!F37&lt;&gt;"",Courses!F37=0,SUM(Courses!H37,Courses!J37)=1),"Row "&amp;Courses!A37&amp;", "&amp;Courses!$F$10&amp;"; ","")</f>
        <v/>
      </c>
      <c r="CL42" s="10" t="str">
        <f>IF(AND($Z$9=1,Courses!G37&lt;&gt;"",Courses!H37&lt;&gt;"",Courses!H37=0,SUM(Courses!J37,Courses!F37)=1),"Row "&amp;Courses!A37&amp;", "&amp;Courses!$H$10&amp;"; ","")</f>
        <v/>
      </c>
      <c r="CM42" s="682" t="str">
        <f>IF(AND($Z$9=1,Courses!I37&lt;&gt;"",Courses!J37&lt;&gt;"",Courses!J37=0, SUM(Courses!H37,Courses!F37)=1),"Row "&amp;Courses!A37&amp;", "&amp;Courses!$J$10&amp;"; ","")</f>
        <v/>
      </c>
      <c r="CN42" s="680"/>
      <c r="CO42" s="681"/>
      <c r="CP42" s="692" t="str">
        <f>IF(AND(Courses!B37&lt;&gt;"",ISNA(VLOOKUP(Courses!C37,CourseInfo,2,FALSE))=FALSE,COUNTIF(Dummy,Courses!C37)&lt;&gt;1),VLOOKUP(Courses!C37,CourseInfo,6,FALSE),"")</f>
        <v/>
      </c>
      <c r="CQ42" s="692" t="str">
        <f>IF(AND(Courses!B37&lt;&gt;"",ISNA(VLOOKUP(Courses!C37,CourseInfo,2,FALSE))=FALSE,COUNTIF(Dummy,Courses!C37)&lt;&gt;1),IF(VLOOKUP(Courses!C37,CourseInfo,7,FALSE)&lt;&gt;"",VLOOKUP(Courses!C37,CourseInfo,7,FALSE),"blank"),"")</f>
        <v/>
      </c>
      <c r="CR42" s="692" t="str">
        <f>IF(AND($AA$9=1,Courses!B37&lt;&gt;"",'Courses Valid'!AC42="",AH42&amp;AI42&amp;AJ42&amp;AK42="",COUNTIF(Dummy,Courses!C37)&lt;&gt;1),IF(OR(Courses!K37&lt;&gt;'Courses Valid'!CP42,Courses!L37&lt;&gt;'Courses Valid'!CQ42),"Row "&amp;Courses!A37&amp;", Level on LARS is "&amp;'Courses Valid'!CP42&amp;", Sub-level on LARS is "&amp;CQ42&amp;"; ",""),"")</f>
        <v/>
      </c>
      <c r="CS42" s="680"/>
    </row>
    <row r="43" spans="3:97" x14ac:dyDescent="0.2">
      <c r="C43" s="670">
        <f t="shared" si="2"/>
        <v>0</v>
      </c>
      <c r="D43" s="102"/>
      <c r="E43" s="102"/>
      <c r="F43" s="295"/>
      <c r="G43" s="670" t="str">
        <f>IF(SUMPRODUCT(--(CourseAims=Courses!$C38))=1,"",IF(AND($J$9=1,Courses!$C38&lt;&gt;""),"Row "&amp;Courses!A38&amp;" (invalid); ",""))</f>
        <v/>
      </c>
      <c r="H43" s="692" t="str">
        <f>IF(AND($K$9=1,Courses!B38="",OR(Courses!F38&lt;&gt;"",Courses!H38&lt;&gt;"",Courses!J38&lt;&gt;"",Courses!K38&lt;&gt;"",Courses!L38&lt;&gt;"",Courses!M38&lt;&gt;"",Courses!N38&lt;&gt;0,Courses!P38&lt;&gt;0,Courses!R38&lt;&gt;0,Courses!S38&lt;&gt;0,Courses!U38&lt;&gt;0,Courses!W38&lt;&gt;0,Courses!X38&lt;&gt;0,Courses!Z38&lt;&gt;0,Courses!AB38&lt;&gt;0)),"Row "&amp;Courses!A38&amp;" (none); ","")</f>
        <v/>
      </c>
      <c r="I43" s="50"/>
      <c r="J43" s="295"/>
      <c r="K43" s="739" t="str">
        <f>IF(AND($L$9=1,Courses!E38&lt;&gt;"",Courses!F38=""),"Row "&amp;Courses!A38&amp;", "&amp;Courses!$E$10&amp;"; ","")</f>
        <v/>
      </c>
      <c r="L43" s="10" t="str">
        <f>IF(AND($L$9=1,Courses!G38&lt;&gt;"",Courses!H38=""),"Row "&amp;Courses!A38&amp;", "&amp;Courses!$G$10&amp;"; ","")</f>
        <v/>
      </c>
      <c r="M43" s="682" t="str">
        <f>IF(AND($L$9=1,Courses!I38&lt;&gt;"",Courses!J38=""),"Row "&amp;Courses!A38&amp;", "&amp;Courses!$I$10&amp;"; ","")</f>
        <v/>
      </c>
      <c r="N43" s="10"/>
      <c r="O43" s="50"/>
      <c r="P43" s="295"/>
      <c r="Q43" s="1330" t="str">
        <f>IF(AND($M$9=1,Courses!B38&lt;&gt;"",Courses!E38&lt;&gt;"",Courses!G38="",Courses!I38="",Courses!F38&lt;&gt;1),"Row "&amp;Courses!A38&amp;"; ","")</f>
        <v/>
      </c>
      <c r="R43" s="10" t="str">
        <f>IF(AND($M$9=1,Courses!B38&lt;&gt;"",Courses!I38="",Courses!F38&lt;&gt;"",Courses!G38&lt;&gt;"",Courses!H38&lt;&gt;""),IF(OR((Courses!F38+Courses!H38)&lt;&gt;1),"Row "&amp;Courses!A38&amp;"; ",""),"")</f>
        <v/>
      </c>
      <c r="S43" s="682" t="str">
        <f>IF(AND($M$9=1,Courses!B38&lt;&gt;"",Courses!I38&lt;&gt;"",Courses!J38&lt;&gt;"",Courses!H38&lt;&gt;"",Courses!G38&lt;&gt;"",Courses!F38&lt;&gt;""),IF(OR((Courses!F38+Courses!H38+Courses!J38)&lt;&gt;1),"Row "&amp;Courses!A38&amp;"; ",""),"")</f>
        <v/>
      </c>
      <c r="T43" s="10"/>
      <c r="U43" s="692" t="str">
        <f>IF(AND($M$9=1,Courses!E38&lt;&gt;"",Q43="",R43="",S43="",SUM(Courses!F38,Courses!H38,Courses!J38)&lt;&gt;1),"Row "&amp;Courses!A38&amp;"; ","")</f>
        <v/>
      </c>
      <c r="V43" s="50"/>
      <c r="W43" s="10"/>
      <c r="X43" s="739" t="str">
        <f>IF(AND($N$9=1,Courses!B38&lt;&gt;"",Courses!E38&lt;&gt;"",Courses!F38&lt;&gt;""),IF((TRUNC(Courses!F38*100)&lt;&gt;Courses!F38*100),"Row "&amp;Courses!A38&amp;", "&amp;Courses!$F$10&amp;"; ",""),"")</f>
        <v/>
      </c>
      <c r="Y43" s="10" t="str">
        <f>IF(AND($N$9=1,Courses!B38&lt;&gt;"",Courses!G38&lt;&gt;"",Courses!H38&lt;&gt;""),IF((TRUNC(Courses!H38*100)&lt;&gt;Courses!H38*100),"Row "&amp;Courses!A38&amp;", "&amp;Courses!$H$10&amp;"; ",""),"")</f>
        <v/>
      </c>
      <c r="Z43" s="682" t="str">
        <f>IF(AND($N$9=1,Courses!B38&lt;&gt;"",Courses!I38&lt;&gt;"",Courses!J38&lt;&gt;""),IF((TRUNC(Courses!J38*100)&lt;&gt;Courses!J38*100),"Row "&amp;Courses!A38&amp;", "&amp;Courses!$J$10&amp;"; ",""),"")</f>
        <v/>
      </c>
      <c r="AA43" s="10"/>
      <c r="AB43" s="295"/>
      <c r="AC43" s="692" t="str">
        <f>IF(AND($O$9=1,G43="",Courses!B38&lt;&gt;"",Courses!K38&lt;&gt;"UG",Courses!K38&lt;&gt;"PG (UG fee)",Courses!K38&lt;&gt;"PG (Masters' loan)",Courses!K38&lt;&gt;"PG (Other)"),"Row "&amp;Courses!A38&amp;"; ","")</f>
        <v/>
      </c>
      <c r="AD43" s="693"/>
      <c r="AE43" s="692" t="str">
        <f>IF(AND($Q$9=1,G43="",Courses!B38&lt;&gt;"",Courses!M38&lt;&gt;"Standard",Courses!M38&lt;&gt;"Long"),"Row "&amp;Courses!A38&amp;"; ","")</f>
        <v/>
      </c>
      <c r="AF43" s="10"/>
      <c r="AG43" s="295"/>
      <c r="AH43" s="739" t="str">
        <f>IF(AND($P$9=1,G43="",AC43="",AD43="",Courses!B38&lt;&gt;"",Courses!K38="UG",Courses!L38&lt;&gt;$C$9,Courses!L38&lt;&gt;$C$10,Courses!L38&lt;&gt;$C$11),"Row "&amp;Courses!A38&amp;", Sub-level should be either HND, Sub-degree, Foundation Degree or Other UG Degree; ","")</f>
        <v/>
      </c>
      <c r="AI43" s="10" t="str">
        <f>IF(AND($P$9=1,G43="",AC43="",AD43="",Courses!B38&lt;&gt;"",Courses!K38="PG (UG fee)",Courses!L38&lt;&gt;"",Courses!L38&lt;&gt;$C$12,Courses!L38&lt;&gt;$C$15),"Row "&amp;Courses!A38&amp;", Sub-level should be either blank or "&amp;C35&amp;"; ","")</f>
        <v/>
      </c>
      <c r="AJ43" s="10" t="str">
        <f>IF(AND($P$9=1,G43="",AC43="",AD43="",Courses!B38&lt;&gt;"",Courses!K38="PG (Masters' loan)",Courses!L38&lt;&gt;"",Courses!L38&lt;&gt;$C$14,Courses!L38&lt;&gt;$C$15),"Row "&amp;Courses!A38&amp;", Sub-level should be blank; ","")</f>
        <v/>
      </c>
      <c r="AK43" s="682" t="str">
        <f>IF(AND($P$9=1,G43="",AC43="",AD43="",Courses!B38&lt;&gt;"",Courses!K38="PG (Other)",Courses!L38&lt;&gt;"",Courses!L38&lt;&gt;$C$16,Courses!L38&lt;&gt;$C$17),"Row "&amp;Courses!A38&amp;", Sub-level should be blank; ","")</f>
        <v/>
      </c>
      <c r="AL43" s="50"/>
      <c r="AM43" s="295"/>
      <c r="AN43" s="8">
        <v>24</v>
      </c>
      <c r="AO43" s="739" t="str">
        <f>IF(AND($R$9=1,(TRUNC(Courses!N38)&lt;&gt;Courses!N38)), "Row "&amp;Courses!$A38&amp;", "&amp;AO$9&amp;", "&amp;AO$10&amp;", "&amp;AO$11&amp;"; ","")</f>
        <v/>
      </c>
      <c r="AP43" s="10" t="str">
        <f>IF(AND($R$9=1,(TRUNC(Courses!O38)&lt;&gt;Courses!O38)), "Row "&amp;Courses!$A38&amp;", "&amp;AP$9&amp;", "&amp;AP$10&amp;", "&amp;AP$11&amp;"; ","")</f>
        <v/>
      </c>
      <c r="AQ43" s="10" t="str">
        <f>IF(AND($R$9=1,(TRUNC(Courses!P38)&lt;&gt;Courses!P38)), "Row "&amp;Courses!$A38&amp;", "&amp;AQ$9&amp;", "&amp;AQ$10&amp;", "&amp;AQ$11&amp;"; ","")</f>
        <v/>
      </c>
      <c r="AR43" s="10" t="str">
        <f>IF(AND($R$9=1,(TRUNC(Courses!Q38)&lt;&gt;Courses!Q38)), "Row "&amp;Courses!$A38&amp;", "&amp;AR$9&amp;", "&amp;AR$10&amp;", "&amp;AR$11&amp;"; ","")</f>
        <v/>
      </c>
      <c r="AS43" s="682" t="str">
        <f>IF(AND($R$9=1,(TRUNC(Courses!R38)&lt;&gt;Courses!R38)), "Row "&amp;Courses!$A38&amp;", "&amp;AS$9&amp;", "&amp;AS$10&amp;", "&amp;AS$11&amp;"; ","")</f>
        <v/>
      </c>
      <c r="AT43" s="739" t="str">
        <f>IF(AND($R$9=1,(TRUNC(Courses!S38)&lt;&gt;Courses!S38)), "Row "&amp;Courses!$A38&amp;", "&amp;AT$9&amp;", "&amp;AT$10&amp;", "&amp;AT$11&amp;"; ","")</f>
        <v/>
      </c>
      <c r="AU43" s="10" t="str">
        <f>IF(AND($R$9=1,(TRUNC(Courses!T38)&lt;&gt;Courses!T38)), "Row "&amp;Courses!$A38&amp;", "&amp;AU$9&amp;", "&amp;AU$10&amp;", "&amp;AU$11&amp;"; ","")</f>
        <v/>
      </c>
      <c r="AV43" s="10" t="str">
        <f>IF(AND($R$9=1,(TRUNC(Courses!U38)&lt;&gt;Courses!U38)), "Row "&amp;Courses!$A38&amp;", "&amp;AV$9&amp;", "&amp;AV$10&amp;", "&amp;AV$11&amp;"; ","")</f>
        <v/>
      </c>
      <c r="AW43" s="10" t="str">
        <f>IF(AND($R$9=1,(TRUNC(Courses!V38)&lt;&gt;Courses!V38)), "Row "&amp;Courses!$A38&amp;", "&amp;AW$9&amp;", "&amp;AW$10&amp;", "&amp;AW$11&amp;"; ","")</f>
        <v/>
      </c>
      <c r="AX43" s="682" t="str">
        <f>IF(AND($R$9=1,(TRUNC(Courses!W38)&lt;&gt;Courses!W38)), "Row "&amp;Courses!$A38&amp;", "&amp;AX$9&amp;", "&amp;AX$10&amp;", "&amp;AX$11&amp;"; ","")</f>
        <v/>
      </c>
      <c r="AY43" s="739" t="str">
        <f>IF(AND($R$9=1,(TRUNC(Courses!X38)&lt;&gt;Courses!X38)), "Row "&amp;Courses!$A38&amp;", "&amp;AY$9&amp;", "&amp;AY$10&amp;", "&amp;AY$11&amp;"; ","")</f>
        <v/>
      </c>
      <c r="AZ43" s="10" t="str">
        <f>IF(AND($R$9=1,(TRUNC(Courses!Y38)&lt;&gt;Courses!Y38)), "Row "&amp;Courses!$A38&amp;", "&amp;AZ$9&amp;", "&amp;AZ$10&amp;", "&amp;AZ$11&amp;"; ","")</f>
        <v/>
      </c>
      <c r="BA43" s="10" t="str">
        <f>IF(AND($R$9=1,(TRUNC(Courses!Z38)&lt;&gt;Courses!Z38)), "Row "&amp;Courses!$A38&amp;", "&amp;BA$9&amp;", "&amp;BA$10&amp;", "&amp;BA$11&amp;"; ","")</f>
        <v/>
      </c>
      <c r="BB43" s="10" t="str">
        <f>IF(AND($R$9=1,(TRUNC(Courses!AA38)&lt;&gt;Courses!AA38)), "Row "&amp;Courses!$A38&amp;", "&amp;BB$9&amp;", "&amp;BB$10&amp;", "&amp;BB$11&amp;"; ","")</f>
        <v/>
      </c>
      <c r="BC43" s="682" t="str">
        <f>IF(AND($R$9=1,(TRUNC(Courses!AB38)&lt;&gt;Courses!AB38)), "Row "&amp;Courses!$A38&amp;", "&amp;BC$9&amp;", "&amp;BC$10&amp;", "&amp;BC$11&amp;"; ","")</f>
        <v/>
      </c>
      <c r="BD43" s="50"/>
      <c r="BE43" s="295"/>
      <c r="BF43" s="8">
        <v>24</v>
      </c>
      <c r="BG43" s="739" t="str">
        <f>IF(AND($S$9=1,Courses!N38&lt;0), "Row "&amp;Courses!$A38&amp;", "&amp;BG$9&amp;", "&amp;BG$10&amp;", "&amp;BG$11&amp;"; ","")</f>
        <v/>
      </c>
      <c r="BH43" s="10" t="str">
        <f>IF(AND($S$9=1,Courses!O38&lt;0), "Row "&amp;Courses!$A38&amp;", "&amp;BH$9&amp;", "&amp;BH$10&amp;", "&amp;BH$11&amp;"; ","")</f>
        <v/>
      </c>
      <c r="BI43" s="10" t="str">
        <f>IF(AND($S$9=1,Courses!P38&lt;0), "Row "&amp;Courses!$A38&amp;", "&amp;BI$9&amp;", "&amp;BI$10&amp;", "&amp;BI$11&amp;"; ","")</f>
        <v/>
      </c>
      <c r="BJ43" s="10" t="str">
        <f>IF(AND($S$9=1,Courses!Q38&lt;0), "Row "&amp;Courses!$A38&amp;", "&amp;BJ$9&amp;", "&amp;BJ$10&amp;", "&amp;BJ$11&amp;"; ","")</f>
        <v/>
      </c>
      <c r="BK43" s="682" t="str">
        <f>IF(AND($S$9=1,Courses!R38&lt;0), "Row "&amp;Courses!$A38&amp;", "&amp;BK$9&amp;", "&amp;BK$10&amp;", "&amp;BK$11&amp;"; ","")</f>
        <v/>
      </c>
      <c r="BL43" s="739" t="str">
        <f>IF(AND($S$9=1,Courses!S38&lt;0), "Row "&amp;Courses!$A38&amp;", "&amp;BL$9&amp;", "&amp;BL$10&amp;", "&amp;BL$11&amp;"; ","")</f>
        <v/>
      </c>
      <c r="BM43" s="10" t="str">
        <f>IF(AND($S$9=1,Courses!T38&lt;0), "Row "&amp;Courses!$A38&amp;", "&amp;BM$9&amp;", "&amp;BM$10&amp;", "&amp;BM$11&amp;"; ","")</f>
        <v/>
      </c>
      <c r="BN43" s="10" t="str">
        <f>IF(AND($S$9=1,Courses!U38&lt;0), "Row "&amp;Courses!$A38&amp;", "&amp;BN$9&amp;", "&amp;BN$10&amp;", "&amp;BN$11&amp;"; ","")</f>
        <v/>
      </c>
      <c r="BO43" s="10" t="str">
        <f>IF(AND($S$9=1,Courses!V38&lt;0), "Row "&amp;Courses!$A38&amp;", "&amp;BO$9&amp;", "&amp;BO$10&amp;", "&amp;BO$11&amp;"; ","")</f>
        <v/>
      </c>
      <c r="BP43" s="682" t="str">
        <f>IF(AND($S$9=1,Courses!W38&lt;0), "Row "&amp;Courses!$A38&amp;", "&amp;BP$9&amp;", "&amp;BP$10&amp;", "&amp;BP$11&amp;"; ","")</f>
        <v/>
      </c>
      <c r="BQ43" s="739" t="str">
        <f>IF(AND($S$9=1,Courses!X38&lt;0), "Row "&amp;Courses!$A38&amp;", "&amp;BQ$9&amp;", "&amp;BQ$10&amp;", "&amp;BQ$11&amp;"; ","")</f>
        <v/>
      </c>
      <c r="BR43" s="10" t="str">
        <f>IF(AND($S$9=1,Courses!Y38&lt;0), "Row "&amp;Courses!$A38&amp;", "&amp;BR$9&amp;", "&amp;BR$10&amp;", "&amp;BR$11&amp;"; ","")</f>
        <v/>
      </c>
      <c r="BS43" s="10" t="str">
        <f>IF(AND($S$9=1,Courses!Z38&lt;0), "Row "&amp;Courses!$A38&amp;", "&amp;BS$9&amp;", "&amp;BS$10&amp;", "&amp;BS$11&amp;"; ","")</f>
        <v/>
      </c>
      <c r="BT43" s="10" t="str">
        <f>IF(AND($S$9=1,Courses!AA38&lt;0), "Row "&amp;Courses!$A38&amp;", "&amp;BT$9&amp;", "&amp;BT$10&amp;", "&amp;BT$11&amp;"; ","")</f>
        <v/>
      </c>
      <c r="BU43" s="682" t="str">
        <f>IF(AND($S$9=1,Courses!AB38&lt;0), "Row "&amp;Courses!$A38&amp;", "&amp;BU$9&amp;", "&amp;BU$10&amp;", "&amp;BU$11&amp;"; ","")</f>
        <v/>
      </c>
      <c r="BV43" s="10"/>
      <c r="BW43" s="690">
        <v>24</v>
      </c>
      <c r="BX43" s="101">
        <f>IF(AND($T$9=1,Courses!B38="",Courses!F38="",Courses!H38="",Courses!J38="",Courses!K38="",Courses!L38="",Courses!M38="",Courses!N38=0,Courses!P38=0,Courses!R38=0,Courses!S38=0,Courses!U38=0,Courses!W38=0,Courses!X38=0,Courses!Z38=0,Courses!AB38=0),0,1)</f>
        <v>0</v>
      </c>
      <c r="BY43" s="101">
        <f>IF(AND(BX43=0,SUM(BX44:$BX$219)&gt;0),1,0)</f>
        <v>0</v>
      </c>
      <c r="BZ43" s="853" t="str">
        <f>IF(BY43=1,"Row "&amp;Courses!A38&amp;"; ","")</f>
        <v/>
      </c>
      <c r="CA43" s="50"/>
      <c r="CB43" s="10"/>
      <c r="CC43" s="692" t="str">
        <f>IF(AND($U$9=1,Courses!B38&lt;&gt;"",SUM(Courses!N38:AB38)=0),"Row "&amp;Courses!A38&amp;"; ","")</f>
        <v/>
      </c>
      <c r="CD43" s="50"/>
      <c r="CF43" s="323"/>
      <c r="CG43" s="692" t="str">
        <f>IF(AND($Y$9=1,Courses!B38&lt;&gt;""),IF(SUMPRODUCT(--(Courses!$C$13:$C$214=Courses!C38))&gt;1,"Row "&amp;Courses!A38&amp;"; ",""),"")</f>
        <v/>
      </c>
      <c r="CH43" s="10"/>
      <c r="CI43" s="324"/>
      <c r="CJ43" s="10"/>
      <c r="CK43" s="739" t="str">
        <f>IF(AND($Z$9=1,Courses!E38&lt;&gt;"",Courses!F38&lt;&gt;"",Courses!F38=0,SUM(Courses!H38,Courses!J38)=1),"Row "&amp;Courses!A38&amp;", "&amp;Courses!$F$10&amp;"; ","")</f>
        <v/>
      </c>
      <c r="CL43" s="10" t="str">
        <f>IF(AND($Z$9=1,Courses!G38&lt;&gt;"",Courses!H38&lt;&gt;"",Courses!H38=0,SUM(Courses!J38,Courses!F38)=1),"Row "&amp;Courses!A38&amp;", "&amp;Courses!$H$10&amp;"; ","")</f>
        <v/>
      </c>
      <c r="CM43" s="682" t="str">
        <f>IF(AND($Z$9=1,Courses!I38&lt;&gt;"",Courses!J38&lt;&gt;"",Courses!J38=0, SUM(Courses!H38,Courses!F38)=1),"Row "&amp;Courses!A38&amp;", "&amp;Courses!$J$10&amp;"; ","")</f>
        <v/>
      </c>
      <c r="CN43" s="680"/>
      <c r="CO43" s="681"/>
      <c r="CP43" s="692" t="str">
        <f>IF(AND(Courses!B38&lt;&gt;"",ISNA(VLOOKUP(Courses!C38,CourseInfo,2,FALSE))=FALSE,COUNTIF(Dummy,Courses!C38)&lt;&gt;1),VLOOKUP(Courses!C38,CourseInfo,6,FALSE),"")</f>
        <v/>
      </c>
      <c r="CQ43" s="692" t="str">
        <f>IF(AND(Courses!B38&lt;&gt;"",ISNA(VLOOKUP(Courses!C38,CourseInfo,2,FALSE))=FALSE,COUNTIF(Dummy,Courses!C38)&lt;&gt;1),IF(VLOOKUP(Courses!C38,CourseInfo,7,FALSE)&lt;&gt;"",VLOOKUP(Courses!C38,CourseInfo,7,FALSE),"blank"),"")</f>
        <v/>
      </c>
      <c r="CR43" s="692" t="str">
        <f>IF(AND($AA$9=1,Courses!B38&lt;&gt;"",'Courses Valid'!AC43="",AH43&amp;AI43&amp;AJ43&amp;AK43="",COUNTIF(Dummy,Courses!C38)&lt;&gt;1),IF(OR(Courses!K38&lt;&gt;'Courses Valid'!CP43,Courses!L38&lt;&gt;'Courses Valid'!CQ43),"Row "&amp;Courses!A38&amp;", Level on LARS is "&amp;'Courses Valid'!CP43&amp;", Sub-level on LARS is "&amp;CQ43&amp;"; ",""),"")</f>
        <v/>
      </c>
      <c r="CS43" s="680"/>
    </row>
    <row r="44" spans="3:97" x14ac:dyDescent="0.2">
      <c r="C44" s="670">
        <f t="shared" si="2"/>
        <v>0</v>
      </c>
      <c r="D44" s="102"/>
      <c r="E44" s="102"/>
      <c r="F44" s="295"/>
      <c r="G44" s="670" t="str">
        <f>IF(SUMPRODUCT(--(CourseAims=Courses!$C39))=1,"",IF(AND($J$9=1,Courses!$C39&lt;&gt;""),"Row "&amp;Courses!A39&amp;" (invalid); ",""))</f>
        <v/>
      </c>
      <c r="H44" s="692" t="str">
        <f>IF(AND($K$9=1,Courses!B39="",OR(Courses!F39&lt;&gt;"",Courses!H39&lt;&gt;"",Courses!J39&lt;&gt;"",Courses!K39&lt;&gt;"",Courses!L39&lt;&gt;"",Courses!M39&lt;&gt;"",Courses!N39&lt;&gt;0,Courses!P39&lt;&gt;0,Courses!R39&lt;&gt;0,Courses!S39&lt;&gt;0,Courses!U39&lt;&gt;0,Courses!W39&lt;&gt;0,Courses!X39&lt;&gt;0,Courses!Z39&lt;&gt;0,Courses!AB39&lt;&gt;0)),"Row "&amp;Courses!A39&amp;" (none); ","")</f>
        <v/>
      </c>
      <c r="I44" s="50"/>
      <c r="J44" s="295"/>
      <c r="K44" s="739" t="str">
        <f>IF(AND($L$9=1,Courses!E39&lt;&gt;"",Courses!F39=""),"Row "&amp;Courses!A39&amp;", "&amp;Courses!$E$10&amp;"; ","")</f>
        <v/>
      </c>
      <c r="L44" s="10" t="str">
        <f>IF(AND($L$9=1,Courses!G39&lt;&gt;"",Courses!H39=""),"Row "&amp;Courses!A39&amp;", "&amp;Courses!$G$10&amp;"; ","")</f>
        <v/>
      </c>
      <c r="M44" s="682" t="str">
        <f>IF(AND($L$9=1,Courses!I39&lt;&gt;"",Courses!J39=""),"Row "&amp;Courses!A39&amp;", "&amp;Courses!$I$10&amp;"; ","")</f>
        <v/>
      </c>
      <c r="N44" s="10"/>
      <c r="O44" s="50"/>
      <c r="P44" s="295"/>
      <c r="Q44" s="1330" t="str">
        <f>IF(AND($M$9=1,Courses!B39&lt;&gt;"",Courses!E39&lt;&gt;"",Courses!G39="",Courses!I39="",Courses!F39&lt;&gt;1),"Row "&amp;Courses!A39&amp;"; ","")</f>
        <v/>
      </c>
      <c r="R44" s="10" t="str">
        <f>IF(AND($M$9=1,Courses!B39&lt;&gt;"",Courses!I39="",Courses!F39&lt;&gt;"",Courses!G39&lt;&gt;"",Courses!H39&lt;&gt;""),IF(OR((Courses!F39+Courses!H39)&lt;&gt;1),"Row "&amp;Courses!A39&amp;"; ",""),"")</f>
        <v/>
      </c>
      <c r="S44" s="682" t="str">
        <f>IF(AND($M$9=1,Courses!B39&lt;&gt;"",Courses!I39&lt;&gt;"",Courses!J39&lt;&gt;"",Courses!H39&lt;&gt;"",Courses!G39&lt;&gt;"",Courses!F39&lt;&gt;""),IF(OR((Courses!F39+Courses!H39+Courses!J39)&lt;&gt;1),"Row "&amp;Courses!A39&amp;"; ",""),"")</f>
        <v/>
      </c>
      <c r="T44" s="10"/>
      <c r="U44" s="692" t="str">
        <f>IF(AND($M$9=1,Courses!E39&lt;&gt;"",Q44="",R44="",S44="",SUM(Courses!F39,Courses!H39,Courses!J39)&lt;&gt;1),"Row "&amp;Courses!A39&amp;"; ","")</f>
        <v/>
      </c>
      <c r="V44" s="50"/>
      <c r="W44" s="10"/>
      <c r="X44" s="739" t="str">
        <f>IF(AND($N$9=1,Courses!B39&lt;&gt;"",Courses!E39&lt;&gt;"",Courses!F39&lt;&gt;""),IF((TRUNC(Courses!F39*100)&lt;&gt;Courses!F39*100),"Row "&amp;Courses!A39&amp;", "&amp;Courses!$F$10&amp;"; ",""),"")</f>
        <v/>
      </c>
      <c r="Y44" s="10" t="str">
        <f>IF(AND($N$9=1,Courses!B39&lt;&gt;"",Courses!G39&lt;&gt;"",Courses!H39&lt;&gt;""),IF((TRUNC(Courses!H39*100)&lt;&gt;Courses!H39*100),"Row "&amp;Courses!A39&amp;", "&amp;Courses!$H$10&amp;"; ",""),"")</f>
        <v/>
      </c>
      <c r="Z44" s="682" t="str">
        <f>IF(AND($N$9=1,Courses!B39&lt;&gt;"",Courses!I39&lt;&gt;"",Courses!J39&lt;&gt;""),IF((TRUNC(Courses!J39*100)&lt;&gt;Courses!J39*100),"Row "&amp;Courses!A39&amp;", "&amp;Courses!$J$10&amp;"; ",""),"")</f>
        <v/>
      </c>
      <c r="AA44" s="10"/>
      <c r="AB44" s="295"/>
      <c r="AC44" s="692" t="str">
        <f>IF(AND($O$9=1,G44="",Courses!B39&lt;&gt;"",Courses!K39&lt;&gt;"UG",Courses!K39&lt;&gt;"PG (UG fee)",Courses!K39&lt;&gt;"PG (Masters' loan)",Courses!K39&lt;&gt;"PG (Other)"),"Row "&amp;Courses!A39&amp;"; ","")</f>
        <v/>
      </c>
      <c r="AD44" s="693"/>
      <c r="AE44" s="692" t="str">
        <f>IF(AND($Q$9=1,G44="",Courses!B39&lt;&gt;"",Courses!M39&lt;&gt;"Standard",Courses!M39&lt;&gt;"Long"),"Row "&amp;Courses!A39&amp;"; ","")</f>
        <v/>
      </c>
      <c r="AF44" s="10"/>
      <c r="AG44" s="295"/>
      <c r="AH44" s="739" t="str">
        <f>IF(AND($P$9=1,G44="",AC44="",AD44="",Courses!B39&lt;&gt;"",Courses!K39="UG",Courses!L39&lt;&gt;$C$9,Courses!L39&lt;&gt;$C$10,Courses!L39&lt;&gt;$C$11),"Row "&amp;Courses!A39&amp;", Sub-level should be either HND, Sub-degree, Foundation Degree or Other UG Degree; ","")</f>
        <v/>
      </c>
      <c r="AI44" s="10" t="str">
        <f>IF(AND($P$9=1,G44="",AC44="",AD44="",Courses!B39&lt;&gt;"",Courses!K39="PG (UG fee)",Courses!L39&lt;&gt;"",Courses!L39&lt;&gt;$C$12,Courses!L39&lt;&gt;$C$15),"Row "&amp;Courses!A39&amp;", Sub-level should be either blank or "&amp;C36&amp;"; ","")</f>
        <v/>
      </c>
      <c r="AJ44" s="10" t="str">
        <f>IF(AND($P$9=1,G44="",AC44="",AD44="",Courses!B39&lt;&gt;"",Courses!K39="PG (Masters' loan)",Courses!L39&lt;&gt;"",Courses!L39&lt;&gt;$C$14,Courses!L39&lt;&gt;$C$15),"Row "&amp;Courses!A39&amp;", Sub-level should be blank; ","")</f>
        <v/>
      </c>
      <c r="AK44" s="682" t="str">
        <f>IF(AND($P$9=1,G44="",AC44="",AD44="",Courses!B39&lt;&gt;"",Courses!K39="PG (Other)",Courses!L39&lt;&gt;"",Courses!L39&lt;&gt;$C$16,Courses!L39&lt;&gt;$C$17),"Row "&amp;Courses!A39&amp;", Sub-level should be blank; ","")</f>
        <v/>
      </c>
      <c r="AL44" s="50"/>
      <c r="AM44" s="295"/>
      <c r="AN44" s="8">
        <v>25</v>
      </c>
      <c r="AO44" s="739" t="str">
        <f>IF(AND($R$9=1,(TRUNC(Courses!N39)&lt;&gt;Courses!N39)), "Row "&amp;Courses!$A39&amp;", "&amp;AO$9&amp;", "&amp;AO$10&amp;", "&amp;AO$11&amp;"; ","")</f>
        <v/>
      </c>
      <c r="AP44" s="10" t="str">
        <f>IF(AND($R$9=1,(TRUNC(Courses!O39)&lt;&gt;Courses!O39)), "Row "&amp;Courses!$A39&amp;", "&amp;AP$9&amp;", "&amp;AP$10&amp;", "&amp;AP$11&amp;"; ","")</f>
        <v/>
      </c>
      <c r="AQ44" s="10" t="str">
        <f>IF(AND($R$9=1,(TRUNC(Courses!P39)&lt;&gt;Courses!P39)), "Row "&amp;Courses!$A39&amp;", "&amp;AQ$9&amp;", "&amp;AQ$10&amp;", "&amp;AQ$11&amp;"; ","")</f>
        <v/>
      </c>
      <c r="AR44" s="10" t="str">
        <f>IF(AND($R$9=1,(TRUNC(Courses!Q39)&lt;&gt;Courses!Q39)), "Row "&amp;Courses!$A39&amp;", "&amp;AR$9&amp;", "&amp;AR$10&amp;", "&amp;AR$11&amp;"; ","")</f>
        <v/>
      </c>
      <c r="AS44" s="682" t="str">
        <f>IF(AND($R$9=1,(TRUNC(Courses!R39)&lt;&gt;Courses!R39)), "Row "&amp;Courses!$A39&amp;", "&amp;AS$9&amp;", "&amp;AS$10&amp;", "&amp;AS$11&amp;"; ","")</f>
        <v/>
      </c>
      <c r="AT44" s="739" t="str">
        <f>IF(AND($R$9=1,(TRUNC(Courses!S39)&lt;&gt;Courses!S39)), "Row "&amp;Courses!$A39&amp;", "&amp;AT$9&amp;", "&amp;AT$10&amp;", "&amp;AT$11&amp;"; ","")</f>
        <v/>
      </c>
      <c r="AU44" s="10" t="str">
        <f>IF(AND($R$9=1,(TRUNC(Courses!T39)&lt;&gt;Courses!T39)), "Row "&amp;Courses!$A39&amp;", "&amp;AU$9&amp;", "&amp;AU$10&amp;", "&amp;AU$11&amp;"; ","")</f>
        <v/>
      </c>
      <c r="AV44" s="10" t="str">
        <f>IF(AND($R$9=1,(TRUNC(Courses!U39)&lt;&gt;Courses!U39)), "Row "&amp;Courses!$A39&amp;", "&amp;AV$9&amp;", "&amp;AV$10&amp;", "&amp;AV$11&amp;"; ","")</f>
        <v/>
      </c>
      <c r="AW44" s="10" t="str">
        <f>IF(AND($R$9=1,(TRUNC(Courses!V39)&lt;&gt;Courses!V39)), "Row "&amp;Courses!$A39&amp;", "&amp;AW$9&amp;", "&amp;AW$10&amp;", "&amp;AW$11&amp;"; ","")</f>
        <v/>
      </c>
      <c r="AX44" s="682" t="str">
        <f>IF(AND($R$9=1,(TRUNC(Courses!W39)&lt;&gt;Courses!W39)), "Row "&amp;Courses!$A39&amp;", "&amp;AX$9&amp;", "&amp;AX$10&amp;", "&amp;AX$11&amp;"; ","")</f>
        <v/>
      </c>
      <c r="AY44" s="739" t="str">
        <f>IF(AND($R$9=1,(TRUNC(Courses!X39)&lt;&gt;Courses!X39)), "Row "&amp;Courses!$A39&amp;", "&amp;AY$9&amp;", "&amp;AY$10&amp;", "&amp;AY$11&amp;"; ","")</f>
        <v/>
      </c>
      <c r="AZ44" s="10" t="str">
        <f>IF(AND($R$9=1,(TRUNC(Courses!Y39)&lt;&gt;Courses!Y39)), "Row "&amp;Courses!$A39&amp;", "&amp;AZ$9&amp;", "&amp;AZ$10&amp;", "&amp;AZ$11&amp;"; ","")</f>
        <v/>
      </c>
      <c r="BA44" s="10" t="str">
        <f>IF(AND($R$9=1,(TRUNC(Courses!Z39)&lt;&gt;Courses!Z39)), "Row "&amp;Courses!$A39&amp;", "&amp;BA$9&amp;", "&amp;BA$10&amp;", "&amp;BA$11&amp;"; ","")</f>
        <v/>
      </c>
      <c r="BB44" s="10" t="str">
        <f>IF(AND($R$9=1,(TRUNC(Courses!AA39)&lt;&gt;Courses!AA39)), "Row "&amp;Courses!$A39&amp;", "&amp;BB$9&amp;", "&amp;BB$10&amp;", "&amp;BB$11&amp;"; ","")</f>
        <v/>
      </c>
      <c r="BC44" s="682" t="str">
        <f>IF(AND($R$9=1,(TRUNC(Courses!AB39)&lt;&gt;Courses!AB39)), "Row "&amp;Courses!$A39&amp;", "&amp;BC$9&amp;", "&amp;BC$10&amp;", "&amp;BC$11&amp;"; ","")</f>
        <v/>
      </c>
      <c r="BD44" s="50"/>
      <c r="BE44" s="295"/>
      <c r="BF44" s="8">
        <v>25</v>
      </c>
      <c r="BG44" s="739" t="str">
        <f>IF(AND($S$9=1,Courses!N39&lt;0), "Row "&amp;Courses!$A39&amp;", "&amp;BG$9&amp;", "&amp;BG$10&amp;", "&amp;BG$11&amp;"; ","")</f>
        <v/>
      </c>
      <c r="BH44" s="10" t="str">
        <f>IF(AND($S$9=1,Courses!O39&lt;0), "Row "&amp;Courses!$A39&amp;", "&amp;BH$9&amp;", "&amp;BH$10&amp;", "&amp;BH$11&amp;"; ","")</f>
        <v/>
      </c>
      <c r="BI44" s="10" t="str">
        <f>IF(AND($S$9=1,Courses!P39&lt;0), "Row "&amp;Courses!$A39&amp;", "&amp;BI$9&amp;", "&amp;BI$10&amp;", "&amp;BI$11&amp;"; ","")</f>
        <v/>
      </c>
      <c r="BJ44" s="10" t="str">
        <f>IF(AND($S$9=1,Courses!Q39&lt;0), "Row "&amp;Courses!$A39&amp;", "&amp;BJ$9&amp;", "&amp;BJ$10&amp;", "&amp;BJ$11&amp;"; ","")</f>
        <v/>
      </c>
      <c r="BK44" s="682" t="str">
        <f>IF(AND($S$9=1,Courses!R39&lt;0), "Row "&amp;Courses!$A39&amp;", "&amp;BK$9&amp;", "&amp;BK$10&amp;", "&amp;BK$11&amp;"; ","")</f>
        <v/>
      </c>
      <c r="BL44" s="739" t="str">
        <f>IF(AND($S$9=1,Courses!S39&lt;0), "Row "&amp;Courses!$A39&amp;", "&amp;BL$9&amp;", "&amp;BL$10&amp;", "&amp;BL$11&amp;"; ","")</f>
        <v/>
      </c>
      <c r="BM44" s="10" t="str">
        <f>IF(AND($S$9=1,Courses!T39&lt;0), "Row "&amp;Courses!$A39&amp;", "&amp;BM$9&amp;", "&amp;BM$10&amp;", "&amp;BM$11&amp;"; ","")</f>
        <v/>
      </c>
      <c r="BN44" s="10" t="str">
        <f>IF(AND($S$9=1,Courses!U39&lt;0), "Row "&amp;Courses!$A39&amp;", "&amp;BN$9&amp;", "&amp;BN$10&amp;", "&amp;BN$11&amp;"; ","")</f>
        <v/>
      </c>
      <c r="BO44" s="10" t="str">
        <f>IF(AND($S$9=1,Courses!V39&lt;0), "Row "&amp;Courses!$A39&amp;", "&amp;BO$9&amp;", "&amp;BO$10&amp;", "&amp;BO$11&amp;"; ","")</f>
        <v/>
      </c>
      <c r="BP44" s="682" t="str">
        <f>IF(AND($S$9=1,Courses!W39&lt;0), "Row "&amp;Courses!$A39&amp;", "&amp;BP$9&amp;", "&amp;BP$10&amp;", "&amp;BP$11&amp;"; ","")</f>
        <v/>
      </c>
      <c r="BQ44" s="739" t="str">
        <f>IF(AND($S$9=1,Courses!X39&lt;0), "Row "&amp;Courses!$A39&amp;", "&amp;BQ$9&amp;", "&amp;BQ$10&amp;", "&amp;BQ$11&amp;"; ","")</f>
        <v/>
      </c>
      <c r="BR44" s="10" t="str">
        <f>IF(AND($S$9=1,Courses!Y39&lt;0), "Row "&amp;Courses!$A39&amp;", "&amp;BR$9&amp;", "&amp;BR$10&amp;", "&amp;BR$11&amp;"; ","")</f>
        <v/>
      </c>
      <c r="BS44" s="10" t="str">
        <f>IF(AND($S$9=1,Courses!Z39&lt;0), "Row "&amp;Courses!$A39&amp;", "&amp;BS$9&amp;", "&amp;BS$10&amp;", "&amp;BS$11&amp;"; ","")</f>
        <v/>
      </c>
      <c r="BT44" s="10" t="str">
        <f>IF(AND($S$9=1,Courses!AA39&lt;0), "Row "&amp;Courses!$A39&amp;", "&amp;BT$9&amp;", "&amp;BT$10&amp;", "&amp;BT$11&amp;"; ","")</f>
        <v/>
      </c>
      <c r="BU44" s="682" t="str">
        <f>IF(AND($S$9=1,Courses!AB39&lt;0), "Row "&amp;Courses!$A39&amp;", "&amp;BU$9&amp;", "&amp;BU$10&amp;", "&amp;BU$11&amp;"; ","")</f>
        <v/>
      </c>
      <c r="BV44" s="10"/>
      <c r="BW44" s="690">
        <v>25</v>
      </c>
      <c r="BX44" s="101">
        <f>IF(AND($T$9=1,Courses!B39="",Courses!F39="",Courses!H39="",Courses!J39="",Courses!K39="",Courses!L39="",Courses!M39="",Courses!N39=0,Courses!P39=0,Courses!R39=0,Courses!S39=0,Courses!U39=0,Courses!W39=0,Courses!X39=0,Courses!Z39=0,Courses!AB39=0),0,1)</f>
        <v>0</v>
      </c>
      <c r="BY44" s="101">
        <f>IF(AND(BX44=0,SUM(BX45:$BX$219)&gt;0),1,0)</f>
        <v>0</v>
      </c>
      <c r="BZ44" s="853" t="str">
        <f>IF(BY44=1,"Row "&amp;Courses!A39&amp;"; ","")</f>
        <v/>
      </c>
      <c r="CA44" s="50"/>
      <c r="CB44" s="10"/>
      <c r="CC44" s="692" t="str">
        <f>IF(AND($U$9=1,Courses!B39&lt;&gt;"",SUM(Courses!N39:AB39)=0),"Row "&amp;Courses!A39&amp;"; ","")</f>
        <v/>
      </c>
      <c r="CD44" s="50"/>
      <c r="CF44" s="323"/>
      <c r="CG44" s="692" t="str">
        <f>IF(AND($Y$9=1,Courses!B39&lt;&gt;""),IF(SUMPRODUCT(--(Courses!$C$13:$C$214=Courses!C39))&gt;1,"Row "&amp;Courses!A39&amp;"; ",""),"")</f>
        <v/>
      </c>
      <c r="CH44" s="10"/>
      <c r="CI44" s="324"/>
      <c r="CJ44" s="10"/>
      <c r="CK44" s="739" t="str">
        <f>IF(AND($Z$9=1,Courses!E39&lt;&gt;"",Courses!F39&lt;&gt;"",Courses!F39=0,SUM(Courses!H39,Courses!J39)=1),"Row "&amp;Courses!A39&amp;", "&amp;Courses!$F$10&amp;"; ","")</f>
        <v/>
      </c>
      <c r="CL44" s="10" t="str">
        <f>IF(AND($Z$9=1,Courses!G39&lt;&gt;"",Courses!H39&lt;&gt;"",Courses!H39=0,SUM(Courses!J39,Courses!F39)=1),"Row "&amp;Courses!A39&amp;", "&amp;Courses!$H$10&amp;"; ","")</f>
        <v/>
      </c>
      <c r="CM44" s="682" t="str">
        <f>IF(AND($Z$9=1,Courses!I39&lt;&gt;"",Courses!J39&lt;&gt;"",Courses!J39=0, SUM(Courses!H39,Courses!F39)=1),"Row "&amp;Courses!A39&amp;", "&amp;Courses!$J$10&amp;"; ","")</f>
        <v/>
      </c>
      <c r="CN44" s="680"/>
      <c r="CO44" s="681"/>
      <c r="CP44" s="692" t="str">
        <f>IF(AND(Courses!B39&lt;&gt;"",ISNA(VLOOKUP(Courses!C39,CourseInfo,2,FALSE))=FALSE,COUNTIF(Dummy,Courses!C39)&lt;&gt;1),VLOOKUP(Courses!C39,CourseInfo,6,FALSE),"")</f>
        <v/>
      </c>
      <c r="CQ44" s="692" t="str">
        <f>IF(AND(Courses!B39&lt;&gt;"",ISNA(VLOOKUP(Courses!C39,CourseInfo,2,FALSE))=FALSE,COUNTIF(Dummy,Courses!C39)&lt;&gt;1),IF(VLOOKUP(Courses!C39,CourseInfo,7,FALSE)&lt;&gt;"",VLOOKUP(Courses!C39,CourseInfo,7,FALSE),"blank"),"")</f>
        <v/>
      </c>
      <c r="CR44" s="692" t="str">
        <f>IF(AND($AA$9=1,Courses!B39&lt;&gt;"",'Courses Valid'!AC44="",AH44&amp;AI44&amp;AJ44&amp;AK44="",COUNTIF(Dummy,Courses!C39)&lt;&gt;1),IF(OR(Courses!K39&lt;&gt;'Courses Valid'!CP44,Courses!L39&lt;&gt;'Courses Valid'!CQ44),"Row "&amp;Courses!A39&amp;", Level on LARS is "&amp;'Courses Valid'!CP44&amp;", Sub-level on LARS is "&amp;CQ44&amp;"; ",""),"")</f>
        <v/>
      </c>
      <c r="CS44" s="680"/>
    </row>
    <row r="45" spans="3:97" x14ac:dyDescent="0.2">
      <c r="C45" s="670">
        <f t="shared" si="2"/>
        <v>0</v>
      </c>
      <c r="D45" s="102"/>
      <c r="E45" s="102"/>
      <c r="F45" s="295"/>
      <c r="G45" s="670" t="str">
        <f>IF(SUMPRODUCT(--(CourseAims=Courses!$C40))=1,"",IF(AND($J$9=1,Courses!$C40&lt;&gt;""),"Row "&amp;Courses!A40&amp;" (invalid); ",""))</f>
        <v/>
      </c>
      <c r="H45" s="692" t="str">
        <f>IF(AND($K$9=1,Courses!B40="",OR(Courses!F40&lt;&gt;"",Courses!H40&lt;&gt;"",Courses!J40&lt;&gt;"",Courses!K40&lt;&gt;"",Courses!L40&lt;&gt;"",Courses!M40&lt;&gt;"",Courses!N40&lt;&gt;0,Courses!P40&lt;&gt;0,Courses!R40&lt;&gt;0,Courses!S40&lt;&gt;0,Courses!U40&lt;&gt;0,Courses!W40&lt;&gt;0,Courses!X40&lt;&gt;0,Courses!Z40&lt;&gt;0,Courses!AB40&lt;&gt;0)),"Row "&amp;Courses!A40&amp;" (none); ","")</f>
        <v/>
      </c>
      <c r="I45" s="50"/>
      <c r="J45" s="295"/>
      <c r="K45" s="739" t="str">
        <f>IF(AND($L$9=1,Courses!E40&lt;&gt;"",Courses!F40=""),"Row "&amp;Courses!A40&amp;", "&amp;Courses!$E$10&amp;"; ","")</f>
        <v/>
      </c>
      <c r="L45" s="10" t="str">
        <f>IF(AND($L$9=1,Courses!G40&lt;&gt;"",Courses!H40=""),"Row "&amp;Courses!A40&amp;", "&amp;Courses!$G$10&amp;"; ","")</f>
        <v/>
      </c>
      <c r="M45" s="682" t="str">
        <f>IF(AND($L$9=1,Courses!I40&lt;&gt;"",Courses!J40=""),"Row "&amp;Courses!A40&amp;", "&amp;Courses!$I$10&amp;"; ","")</f>
        <v/>
      </c>
      <c r="N45" s="10"/>
      <c r="O45" s="50"/>
      <c r="P45" s="295"/>
      <c r="Q45" s="1330" t="str">
        <f>IF(AND($M$9=1,Courses!B40&lt;&gt;"",Courses!E40&lt;&gt;"",Courses!G40="",Courses!I40="",Courses!F40&lt;&gt;1),"Row "&amp;Courses!A40&amp;"; ","")</f>
        <v/>
      </c>
      <c r="R45" s="10" t="str">
        <f>IF(AND($M$9=1,Courses!B40&lt;&gt;"",Courses!I40="",Courses!F40&lt;&gt;"",Courses!G40&lt;&gt;"",Courses!H40&lt;&gt;""),IF(OR((Courses!F40+Courses!H40)&lt;&gt;1),"Row "&amp;Courses!A40&amp;"; ",""),"")</f>
        <v/>
      </c>
      <c r="S45" s="682" t="str">
        <f>IF(AND($M$9=1,Courses!B40&lt;&gt;"",Courses!I40&lt;&gt;"",Courses!J40&lt;&gt;"",Courses!H40&lt;&gt;"",Courses!G40&lt;&gt;"",Courses!F40&lt;&gt;""),IF(OR((Courses!F40+Courses!H40+Courses!J40)&lt;&gt;1),"Row "&amp;Courses!A40&amp;"; ",""),"")</f>
        <v/>
      </c>
      <c r="T45" s="10"/>
      <c r="U45" s="692" t="str">
        <f>IF(AND($M$9=1,Courses!E40&lt;&gt;"",Q45="",R45="",S45="",SUM(Courses!F40,Courses!H40,Courses!J40)&lt;&gt;1),"Row "&amp;Courses!A40&amp;"; ","")</f>
        <v/>
      </c>
      <c r="V45" s="50"/>
      <c r="W45" s="10"/>
      <c r="X45" s="739" t="str">
        <f>IF(AND($N$9=1,Courses!B40&lt;&gt;"",Courses!E40&lt;&gt;"",Courses!F40&lt;&gt;""),IF((TRUNC(Courses!F40*100)&lt;&gt;Courses!F40*100),"Row "&amp;Courses!A40&amp;", "&amp;Courses!$F$10&amp;"; ",""),"")</f>
        <v/>
      </c>
      <c r="Y45" s="10" t="str">
        <f>IF(AND($N$9=1,Courses!B40&lt;&gt;"",Courses!G40&lt;&gt;"",Courses!H40&lt;&gt;""),IF((TRUNC(Courses!H40*100)&lt;&gt;Courses!H40*100),"Row "&amp;Courses!A40&amp;", "&amp;Courses!$H$10&amp;"; ",""),"")</f>
        <v/>
      </c>
      <c r="Z45" s="682" t="str">
        <f>IF(AND($N$9=1,Courses!B40&lt;&gt;"",Courses!I40&lt;&gt;"",Courses!J40&lt;&gt;""),IF((TRUNC(Courses!J40*100)&lt;&gt;Courses!J40*100),"Row "&amp;Courses!A40&amp;", "&amp;Courses!$J$10&amp;"; ",""),"")</f>
        <v/>
      </c>
      <c r="AA45" s="10"/>
      <c r="AB45" s="295"/>
      <c r="AC45" s="692" t="str">
        <f>IF(AND($O$9=1,G45="",Courses!B40&lt;&gt;"",Courses!K40&lt;&gt;"UG",Courses!K40&lt;&gt;"PG (UG fee)",Courses!K40&lt;&gt;"PG (Masters' loan)",Courses!K40&lt;&gt;"PG (Other)"),"Row "&amp;Courses!A40&amp;"; ","")</f>
        <v/>
      </c>
      <c r="AD45" s="693"/>
      <c r="AE45" s="692" t="str">
        <f>IF(AND($Q$9=1,G45="",Courses!B40&lt;&gt;"",Courses!M40&lt;&gt;"Standard",Courses!M40&lt;&gt;"Long"),"Row "&amp;Courses!A40&amp;"; ","")</f>
        <v/>
      </c>
      <c r="AF45" s="10"/>
      <c r="AG45" s="295"/>
      <c r="AH45" s="739" t="str">
        <f>IF(AND($P$9=1,G45="",AC45="",AD45="",Courses!B40&lt;&gt;"",Courses!K40="UG",Courses!L40&lt;&gt;$C$9,Courses!L40&lt;&gt;$C$10,Courses!L40&lt;&gt;$C$11),"Row "&amp;Courses!A40&amp;", Sub-level should be either HND, Sub-degree, Foundation Degree or Other UG Degree; ","")</f>
        <v/>
      </c>
      <c r="AI45" s="10" t="str">
        <f>IF(AND($P$9=1,G45="",AC45="",AD45="",Courses!B40&lt;&gt;"",Courses!K40="PG (UG fee)",Courses!L40&lt;&gt;"",Courses!L40&lt;&gt;$C$12,Courses!L40&lt;&gt;$C$15),"Row "&amp;Courses!A40&amp;", Sub-level should be either blank or "&amp;C37&amp;"; ","")</f>
        <v/>
      </c>
      <c r="AJ45" s="10" t="str">
        <f>IF(AND($P$9=1,G45="",AC45="",AD45="",Courses!B40&lt;&gt;"",Courses!K40="PG (Masters' loan)",Courses!L40&lt;&gt;"",Courses!L40&lt;&gt;$C$14,Courses!L40&lt;&gt;$C$15),"Row "&amp;Courses!A40&amp;", Sub-level should be blank; ","")</f>
        <v/>
      </c>
      <c r="AK45" s="682" t="str">
        <f>IF(AND($P$9=1,G45="",AC45="",AD45="",Courses!B40&lt;&gt;"",Courses!K40="PG (Other)",Courses!L40&lt;&gt;"",Courses!L40&lt;&gt;$C$16,Courses!L40&lt;&gt;$C$17),"Row "&amp;Courses!A40&amp;", Sub-level should be blank; ","")</f>
        <v/>
      </c>
      <c r="AL45" s="50"/>
      <c r="AM45" s="295"/>
      <c r="AN45" s="8">
        <v>26</v>
      </c>
      <c r="AO45" s="739" t="str">
        <f>IF(AND($R$9=1,(TRUNC(Courses!N40)&lt;&gt;Courses!N40)), "Row "&amp;Courses!$A40&amp;", "&amp;AO$9&amp;", "&amp;AO$10&amp;", "&amp;AO$11&amp;"; ","")</f>
        <v/>
      </c>
      <c r="AP45" s="10" t="str">
        <f>IF(AND($R$9=1,(TRUNC(Courses!O40)&lt;&gt;Courses!O40)), "Row "&amp;Courses!$A40&amp;", "&amp;AP$9&amp;", "&amp;AP$10&amp;", "&amp;AP$11&amp;"; ","")</f>
        <v/>
      </c>
      <c r="AQ45" s="10" t="str">
        <f>IF(AND($R$9=1,(TRUNC(Courses!P40)&lt;&gt;Courses!P40)), "Row "&amp;Courses!$A40&amp;", "&amp;AQ$9&amp;", "&amp;AQ$10&amp;", "&amp;AQ$11&amp;"; ","")</f>
        <v/>
      </c>
      <c r="AR45" s="10" t="str">
        <f>IF(AND($R$9=1,(TRUNC(Courses!Q40)&lt;&gt;Courses!Q40)), "Row "&amp;Courses!$A40&amp;", "&amp;AR$9&amp;", "&amp;AR$10&amp;", "&amp;AR$11&amp;"; ","")</f>
        <v/>
      </c>
      <c r="AS45" s="682" t="str">
        <f>IF(AND($R$9=1,(TRUNC(Courses!R40)&lt;&gt;Courses!R40)), "Row "&amp;Courses!$A40&amp;", "&amp;AS$9&amp;", "&amp;AS$10&amp;", "&amp;AS$11&amp;"; ","")</f>
        <v/>
      </c>
      <c r="AT45" s="739" t="str">
        <f>IF(AND($R$9=1,(TRUNC(Courses!S40)&lt;&gt;Courses!S40)), "Row "&amp;Courses!$A40&amp;", "&amp;AT$9&amp;", "&amp;AT$10&amp;", "&amp;AT$11&amp;"; ","")</f>
        <v/>
      </c>
      <c r="AU45" s="10" t="str">
        <f>IF(AND($R$9=1,(TRUNC(Courses!T40)&lt;&gt;Courses!T40)), "Row "&amp;Courses!$A40&amp;", "&amp;AU$9&amp;", "&amp;AU$10&amp;", "&amp;AU$11&amp;"; ","")</f>
        <v/>
      </c>
      <c r="AV45" s="10" t="str">
        <f>IF(AND($R$9=1,(TRUNC(Courses!U40)&lt;&gt;Courses!U40)), "Row "&amp;Courses!$A40&amp;", "&amp;AV$9&amp;", "&amp;AV$10&amp;", "&amp;AV$11&amp;"; ","")</f>
        <v/>
      </c>
      <c r="AW45" s="10" t="str">
        <f>IF(AND($R$9=1,(TRUNC(Courses!V40)&lt;&gt;Courses!V40)), "Row "&amp;Courses!$A40&amp;", "&amp;AW$9&amp;", "&amp;AW$10&amp;", "&amp;AW$11&amp;"; ","")</f>
        <v/>
      </c>
      <c r="AX45" s="682" t="str">
        <f>IF(AND($R$9=1,(TRUNC(Courses!W40)&lt;&gt;Courses!W40)), "Row "&amp;Courses!$A40&amp;", "&amp;AX$9&amp;", "&amp;AX$10&amp;", "&amp;AX$11&amp;"; ","")</f>
        <v/>
      </c>
      <c r="AY45" s="739" t="str">
        <f>IF(AND($R$9=1,(TRUNC(Courses!X40)&lt;&gt;Courses!X40)), "Row "&amp;Courses!$A40&amp;", "&amp;AY$9&amp;", "&amp;AY$10&amp;", "&amp;AY$11&amp;"; ","")</f>
        <v/>
      </c>
      <c r="AZ45" s="10" t="str">
        <f>IF(AND($R$9=1,(TRUNC(Courses!Y40)&lt;&gt;Courses!Y40)), "Row "&amp;Courses!$A40&amp;", "&amp;AZ$9&amp;", "&amp;AZ$10&amp;", "&amp;AZ$11&amp;"; ","")</f>
        <v/>
      </c>
      <c r="BA45" s="10" t="str">
        <f>IF(AND($R$9=1,(TRUNC(Courses!Z40)&lt;&gt;Courses!Z40)), "Row "&amp;Courses!$A40&amp;", "&amp;BA$9&amp;", "&amp;BA$10&amp;", "&amp;BA$11&amp;"; ","")</f>
        <v/>
      </c>
      <c r="BB45" s="10" t="str">
        <f>IF(AND($R$9=1,(TRUNC(Courses!AA40)&lt;&gt;Courses!AA40)), "Row "&amp;Courses!$A40&amp;", "&amp;BB$9&amp;", "&amp;BB$10&amp;", "&amp;BB$11&amp;"; ","")</f>
        <v/>
      </c>
      <c r="BC45" s="682" t="str">
        <f>IF(AND($R$9=1,(TRUNC(Courses!AB40)&lt;&gt;Courses!AB40)), "Row "&amp;Courses!$A40&amp;", "&amp;BC$9&amp;", "&amp;BC$10&amp;", "&amp;BC$11&amp;"; ","")</f>
        <v/>
      </c>
      <c r="BD45" s="50"/>
      <c r="BE45" s="295"/>
      <c r="BF45" s="8">
        <v>26</v>
      </c>
      <c r="BG45" s="739" t="str">
        <f>IF(AND($S$9=1,Courses!N40&lt;0), "Row "&amp;Courses!$A40&amp;", "&amp;BG$9&amp;", "&amp;BG$10&amp;", "&amp;BG$11&amp;"; ","")</f>
        <v/>
      </c>
      <c r="BH45" s="10" t="str">
        <f>IF(AND($S$9=1,Courses!O40&lt;0), "Row "&amp;Courses!$A40&amp;", "&amp;BH$9&amp;", "&amp;BH$10&amp;", "&amp;BH$11&amp;"; ","")</f>
        <v/>
      </c>
      <c r="BI45" s="10" t="str">
        <f>IF(AND($S$9=1,Courses!P40&lt;0), "Row "&amp;Courses!$A40&amp;", "&amp;BI$9&amp;", "&amp;BI$10&amp;", "&amp;BI$11&amp;"; ","")</f>
        <v/>
      </c>
      <c r="BJ45" s="10" t="str">
        <f>IF(AND($S$9=1,Courses!Q40&lt;0), "Row "&amp;Courses!$A40&amp;", "&amp;BJ$9&amp;", "&amp;BJ$10&amp;", "&amp;BJ$11&amp;"; ","")</f>
        <v/>
      </c>
      <c r="BK45" s="682" t="str">
        <f>IF(AND($S$9=1,Courses!R40&lt;0), "Row "&amp;Courses!$A40&amp;", "&amp;BK$9&amp;", "&amp;BK$10&amp;", "&amp;BK$11&amp;"; ","")</f>
        <v/>
      </c>
      <c r="BL45" s="739" t="str">
        <f>IF(AND($S$9=1,Courses!S40&lt;0), "Row "&amp;Courses!$A40&amp;", "&amp;BL$9&amp;", "&amp;BL$10&amp;", "&amp;BL$11&amp;"; ","")</f>
        <v/>
      </c>
      <c r="BM45" s="10" t="str">
        <f>IF(AND($S$9=1,Courses!T40&lt;0), "Row "&amp;Courses!$A40&amp;", "&amp;BM$9&amp;", "&amp;BM$10&amp;", "&amp;BM$11&amp;"; ","")</f>
        <v/>
      </c>
      <c r="BN45" s="10" t="str">
        <f>IF(AND($S$9=1,Courses!U40&lt;0), "Row "&amp;Courses!$A40&amp;", "&amp;BN$9&amp;", "&amp;BN$10&amp;", "&amp;BN$11&amp;"; ","")</f>
        <v/>
      </c>
      <c r="BO45" s="10" t="str">
        <f>IF(AND($S$9=1,Courses!V40&lt;0), "Row "&amp;Courses!$A40&amp;", "&amp;BO$9&amp;", "&amp;BO$10&amp;", "&amp;BO$11&amp;"; ","")</f>
        <v/>
      </c>
      <c r="BP45" s="682" t="str">
        <f>IF(AND($S$9=1,Courses!W40&lt;0), "Row "&amp;Courses!$A40&amp;", "&amp;BP$9&amp;", "&amp;BP$10&amp;", "&amp;BP$11&amp;"; ","")</f>
        <v/>
      </c>
      <c r="BQ45" s="739" t="str">
        <f>IF(AND($S$9=1,Courses!X40&lt;0), "Row "&amp;Courses!$A40&amp;", "&amp;BQ$9&amp;", "&amp;BQ$10&amp;", "&amp;BQ$11&amp;"; ","")</f>
        <v/>
      </c>
      <c r="BR45" s="10" t="str">
        <f>IF(AND($S$9=1,Courses!Y40&lt;0), "Row "&amp;Courses!$A40&amp;", "&amp;BR$9&amp;", "&amp;BR$10&amp;", "&amp;BR$11&amp;"; ","")</f>
        <v/>
      </c>
      <c r="BS45" s="10" t="str">
        <f>IF(AND($S$9=1,Courses!Z40&lt;0), "Row "&amp;Courses!$A40&amp;", "&amp;BS$9&amp;", "&amp;BS$10&amp;", "&amp;BS$11&amp;"; ","")</f>
        <v/>
      </c>
      <c r="BT45" s="10" t="str">
        <f>IF(AND($S$9=1,Courses!AA40&lt;0), "Row "&amp;Courses!$A40&amp;", "&amp;BT$9&amp;", "&amp;BT$10&amp;", "&amp;BT$11&amp;"; ","")</f>
        <v/>
      </c>
      <c r="BU45" s="682" t="str">
        <f>IF(AND($S$9=1,Courses!AB40&lt;0), "Row "&amp;Courses!$A40&amp;", "&amp;BU$9&amp;", "&amp;BU$10&amp;", "&amp;BU$11&amp;"; ","")</f>
        <v/>
      </c>
      <c r="BV45" s="10"/>
      <c r="BW45" s="690">
        <v>26</v>
      </c>
      <c r="BX45" s="101">
        <f>IF(AND($T$9=1,Courses!B40="",Courses!F40="",Courses!H40="",Courses!J40="",Courses!K40="",Courses!L40="",Courses!M40="",Courses!N40=0,Courses!P40=0,Courses!R40=0,Courses!S40=0,Courses!U40=0,Courses!W40=0,Courses!X40=0,Courses!Z40=0,Courses!AB40=0),0,1)</f>
        <v>0</v>
      </c>
      <c r="BY45" s="101">
        <f>IF(AND(BX45=0,SUM(BX46:$BX$219)&gt;0),1,0)</f>
        <v>0</v>
      </c>
      <c r="BZ45" s="853" t="str">
        <f>IF(BY45=1,"Row "&amp;Courses!A40&amp;"; ","")</f>
        <v/>
      </c>
      <c r="CA45" s="50"/>
      <c r="CB45" s="10"/>
      <c r="CC45" s="692" t="str">
        <f>IF(AND($U$9=1,Courses!B40&lt;&gt;"",SUM(Courses!N40:AB40)=0),"Row "&amp;Courses!A40&amp;"; ","")</f>
        <v/>
      </c>
      <c r="CD45" s="50"/>
      <c r="CF45" s="323"/>
      <c r="CG45" s="692" t="str">
        <f>IF(AND($Y$9=1,Courses!B40&lt;&gt;""),IF(SUMPRODUCT(--(Courses!$C$13:$C$214=Courses!C40))&gt;1,"Row "&amp;Courses!A40&amp;"; ",""),"")</f>
        <v/>
      </c>
      <c r="CH45" s="10"/>
      <c r="CI45" s="324"/>
      <c r="CJ45" s="10"/>
      <c r="CK45" s="739" t="str">
        <f>IF(AND($Z$9=1,Courses!E40&lt;&gt;"",Courses!F40&lt;&gt;"",Courses!F40=0,SUM(Courses!H40,Courses!J40)=1),"Row "&amp;Courses!A40&amp;", "&amp;Courses!$F$10&amp;"; ","")</f>
        <v/>
      </c>
      <c r="CL45" s="10" t="str">
        <f>IF(AND($Z$9=1,Courses!G40&lt;&gt;"",Courses!H40&lt;&gt;"",Courses!H40=0,SUM(Courses!J40,Courses!F40)=1),"Row "&amp;Courses!A40&amp;", "&amp;Courses!$H$10&amp;"; ","")</f>
        <v/>
      </c>
      <c r="CM45" s="682" t="str">
        <f>IF(AND($Z$9=1,Courses!I40&lt;&gt;"",Courses!J40&lt;&gt;"",Courses!J40=0, SUM(Courses!H40,Courses!F40)=1),"Row "&amp;Courses!A40&amp;", "&amp;Courses!$J$10&amp;"; ","")</f>
        <v/>
      </c>
      <c r="CN45" s="680"/>
      <c r="CO45" s="681"/>
      <c r="CP45" s="692" t="str">
        <f>IF(AND(Courses!B40&lt;&gt;"",ISNA(VLOOKUP(Courses!C40,CourseInfo,2,FALSE))=FALSE,COUNTIF(Dummy,Courses!C40)&lt;&gt;1),VLOOKUP(Courses!C40,CourseInfo,6,FALSE),"")</f>
        <v/>
      </c>
      <c r="CQ45" s="692" t="str">
        <f>IF(AND(Courses!B40&lt;&gt;"",ISNA(VLOOKUP(Courses!C40,CourseInfo,2,FALSE))=FALSE,COUNTIF(Dummy,Courses!C40)&lt;&gt;1),IF(VLOOKUP(Courses!C40,CourseInfo,7,FALSE)&lt;&gt;"",VLOOKUP(Courses!C40,CourseInfo,7,FALSE),"blank"),"")</f>
        <v/>
      </c>
      <c r="CR45" s="692" t="str">
        <f>IF(AND($AA$9=1,Courses!B40&lt;&gt;"",'Courses Valid'!AC45="",AH45&amp;AI45&amp;AJ45&amp;AK45="",COUNTIF(Dummy,Courses!C40)&lt;&gt;1),IF(OR(Courses!K40&lt;&gt;'Courses Valid'!CP45,Courses!L40&lt;&gt;'Courses Valid'!CQ45),"Row "&amp;Courses!A40&amp;", Level on LARS is "&amp;'Courses Valid'!CP45&amp;", Sub-level on LARS is "&amp;CQ45&amp;"; ",""),"")</f>
        <v/>
      </c>
      <c r="CS45" s="680"/>
    </row>
    <row r="46" spans="3:97" x14ac:dyDescent="0.2">
      <c r="C46" s="670">
        <f t="shared" si="2"/>
        <v>0</v>
      </c>
      <c r="D46" s="102"/>
      <c r="E46" s="102"/>
      <c r="F46" s="295"/>
      <c r="G46" s="670" t="str">
        <f>IF(SUMPRODUCT(--(CourseAims=Courses!$C41))=1,"",IF(AND($J$9=1,Courses!$C41&lt;&gt;""),"Row "&amp;Courses!A41&amp;" (invalid); ",""))</f>
        <v/>
      </c>
      <c r="H46" s="692" t="str">
        <f>IF(AND($K$9=1,Courses!B41="",OR(Courses!F41&lt;&gt;"",Courses!H41&lt;&gt;"",Courses!J41&lt;&gt;"",Courses!K41&lt;&gt;"",Courses!L41&lt;&gt;"",Courses!M41&lt;&gt;"",Courses!N41&lt;&gt;0,Courses!P41&lt;&gt;0,Courses!R41&lt;&gt;0,Courses!S41&lt;&gt;0,Courses!U41&lt;&gt;0,Courses!W41&lt;&gt;0,Courses!X41&lt;&gt;0,Courses!Z41&lt;&gt;0,Courses!AB41&lt;&gt;0)),"Row "&amp;Courses!A41&amp;" (none); ","")</f>
        <v/>
      </c>
      <c r="I46" s="50"/>
      <c r="J46" s="295"/>
      <c r="K46" s="739" t="str">
        <f>IF(AND($L$9=1,Courses!E41&lt;&gt;"",Courses!F41=""),"Row "&amp;Courses!A41&amp;", "&amp;Courses!$E$10&amp;"; ","")</f>
        <v/>
      </c>
      <c r="L46" s="10" t="str">
        <f>IF(AND($L$9=1,Courses!G41&lt;&gt;"",Courses!H41=""),"Row "&amp;Courses!A41&amp;", "&amp;Courses!$G$10&amp;"; ","")</f>
        <v/>
      </c>
      <c r="M46" s="682" t="str">
        <f>IF(AND($L$9=1,Courses!I41&lt;&gt;"",Courses!J41=""),"Row "&amp;Courses!A41&amp;", "&amp;Courses!$I$10&amp;"; ","")</f>
        <v/>
      </c>
      <c r="N46" s="10"/>
      <c r="O46" s="50"/>
      <c r="P46" s="295"/>
      <c r="Q46" s="1330" t="str">
        <f>IF(AND($M$9=1,Courses!B41&lt;&gt;"",Courses!E41&lt;&gt;"",Courses!G41="",Courses!I41="",Courses!F41&lt;&gt;1),"Row "&amp;Courses!A41&amp;"; ","")</f>
        <v/>
      </c>
      <c r="R46" s="10" t="str">
        <f>IF(AND($M$9=1,Courses!B41&lt;&gt;"",Courses!I41="",Courses!F41&lt;&gt;"",Courses!G41&lt;&gt;"",Courses!H41&lt;&gt;""),IF(OR((Courses!F41+Courses!H41)&lt;&gt;1),"Row "&amp;Courses!A41&amp;"; ",""),"")</f>
        <v/>
      </c>
      <c r="S46" s="682" t="str">
        <f>IF(AND($M$9=1,Courses!B41&lt;&gt;"",Courses!I41&lt;&gt;"",Courses!J41&lt;&gt;"",Courses!H41&lt;&gt;"",Courses!G41&lt;&gt;"",Courses!F41&lt;&gt;""),IF(OR((Courses!F41+Courses!H41+Courses!J41)&lt;&gt;1),"Row "&amp;Courses!A41&amp;"; ",""),"")</f>
        <v/>
      </c>
      <c r="T46" s="10"/>
      <c r="U46" s="692" t="str">
        <f>IF(AND($M$9=1,Courses!E41&lt;&gt;"",Q46="",R46="",S46="",SUM(Courses!F41,Courses!H41,Courses!J41)&lt;&gt;1),"Row "&amp;Courses!A41&amp;"; ","")</f>
        <v/>
      </c>
      <c r="V46" s="50"/>
      <c r="W46" s="10"/>
      <c r="X46" s="739" t="str">
        <f>IF(AND($N$9=1,Courses!B41&lt;&gt;"",Courses!E41&lt;&gt;"",Courses!F41&lt;&gt;""),IF((TRUNC(Courses!F41*100)&lt;&gt;Courses!F41*100),"Row "&amp;Courses!A41&amp;", "&amp;Courses!$F$10&amp;"; ",""),"")</f>
        <v/>
      </c>
      <c r="Y46" s="10" t="str">
        <f>IF(AND($N$9=1,Courses!B41&lt;&gt;"",Courses!G41&lt;&gt;"",Courses!H41&lt;&gt;""),IF((TRUNC(Courses!H41*100)&lt;&gt;Courses!H41*100),"Row "&amp;Courses!A41&amp;", "&amp;Courses!$H$10&amp;"; ",""),"")</f>
        <v/>
      </c>
      <c r="Z46" s="682" t="str">
        <f>IF(AND($N$9=1,Courses!B41&lt;&gt;"",Courses!I41&lt;&gt;"",Courses!J41&lt;&gt;""),IF((TRUNC(Courses!J41*100)&lt;&gt;Courses!J41*100),"Row "&amp;Courses!A41&amp;", "&amp;Courses!$J$10&amp;"; ",""),"")</f>
        <v/>
      </c>
      <c r="AA46" s="10"/>
      <c r="AB46" s="295"/>
      <c r="AC46" s="692" t="str">
        <f>IF(AND($O$9=1,G46="",Courses!B41&lt;&gt;"",Courses!K41&lt;&gt;"UG",Courses!K41&lt;&gt;"PG (UG fee)",Courses!K41&lt;&gt;"PG (Masters' loan)",Courses!K41&lt;&gt;"PG (Other)"),"Row "&amp;Courses!A41&amp;"; ","")</f>
        <v/>
      </c>
      <c r="AD46" s="693"/>
      <c r="AE46" s="692" t="str">
        <f>IF(AND($Q$9=1,G46="",Courses!B41&lt;&gt;"",Courses!M41&lt;&gt;"Standard",Courses!M41&lt;&gt;"Long"),"Row "&amp;Courses!A41&amp;"; ","")</f>
        <v/>
      </c>
      <c r="AF46" s="10"/>
      <c r="AG46" s="295"/>
      <c r="AH46" s="739" t="str">
        <f>IF(AND($P$9=1,G46="",AC46="",AD46="",Courses!B41&lt;&gt;"",Courses!K41="UG",Courses!L41&lt;&gt;$C$9,Courses!L41&lt;&gt;$C$10,Courses!L41&lt;&gt;$C$11),"Row "&amp;Courses!A41&amp;", Sub-level should be either HND, Sub-degree, Foundation Degree or Other UG Degree; ","")</f>
        <v/>
      </c>
      <c r="AI46" s="10" t="str">
        <f>IF(AND($P$9=1,G46="",AC46="",AD46="",Courses!B41&lt;&gt;"",Courses!K41="PG (UG fee)",Courses!L41&lt;&gt;"",Courses!L41&lt;&gt;$C$12,Courses!L41&lt;&gt;$C$15),"Row "&amp;Courses!A41&amp;", Sub-level should be either blank or "&amp;C38&amp;"; ","")</f>
        <v/>
      </c>
      <c r="AJ46" s="10" t="str">
        <f>IF(AND($P$9=1,G46="",AC46="",AD46="",Courses!B41&lt;&gt;"",Courses!K41="PG (Masters' loan)",Courses!L41&lt;&gt;"",Courses!L41&lt;&gt;$C$14,Courses!L41&lt;&gt;$C$15),"Row "&amp;Courses!A41&amp;", Sub-level should be blank; ","")</f>
        <v/>
      </c>
      <c r="AK46" s="682" t="str">
        <f>IF(AND($P$9=1,G46="",AC46="",AD46="",Courses!B41&lt;&gt;"",Courses!K41="PG (Other)",Courses!L41&lt;&gt;"",Courses!L41&lt;&gt;$C$16,Courses!L41&lt;&gt;$C$17),"Row "&amp;Courses!A41&amp;", Sub-level should be blank; ","")</f>
        <v/>
      </c>
      <c r="AL46" s="50"/>
      <c r="AM46" s="295"/>
      <c r="AN46" s="8">
        <v>27</v>
      </c>
      <c r="AO46" s="739" t="str">
        <f>IF(AND($R$9=1,(TRUNC(Courses!N41)&lt;&gt;Courses!N41)), "Row "&amp;Courses!$A41&amp;", "&amp;AO$9&amp;", "&amp;AO$10&amp;", "&amp;AO$11&amp;"; ","")</f>
        <v/>
      </c>
      <c r="AP46" s="10" t="str">
        <f>IF(AND($R$9=1,(TRUNC(Courses!O41)&lt;&gt;Courses!O41)), "Row "&amp;Courses!$A41&amp;", "&amp;AP$9&amp;", "&amp;AP$10&amp;", "&amp;AP$11&amp;"; ","")</f>
        <v/>
      </c>
      <c r="AQ46" s="10" t="str">
        <f>IF(AND($R$9=1,(TRUNC(Courses!P41)&lt;&gt;Courses!P41)), "Row "&amp;Courses!$A41&amp;", "&amp;AQ$9&amp;", "&amp;AQ$10&amp;", "&amp;AQ$11&amp;"; ","")</f>
        <v/>
      </c>
      <c r="AR46" s="10" t="str">
        <f>IF(AND($R$9=1,(TRUNC(Courses!Q41)&lt;&gt;Courses!Q41)), "Row "&amp;Courses!$A41&amp;", "&amp;AR$9&amp;", "&amp;AR$10&amp;", "&amp;AR$11&amp;"; ","")</f>
        <v/>
      </c>
      <c r="AS46" s="682" t="str">
        <f>IF(AND($R$9=1,(TRUNC(Courses!R41)&lt;&gt;Courses!R41)), "Row "&amp;Courses!$A41&amp;", "&amp;AS$9&amp;", "&amp;AS$10&amp;", "&amp;AS$11&amp;"; ","")</f>
        <v/>
      </c>
      <c r="AT46" s="739" t="str">
        <f>IF(AND($R$9=1,(TRUNC(Courses!S41)&lt;&gt;Courses!S41)), "Row "&amp;Courses!$A41&amp;", "&amp;AT$9&amp;", "&amp;AT$10&amp;", "&amp;AT$11&amp;"; ","")</f>
        <v/>
      </c>
      <c r="AU46" s="10" t="str">
        <f>IF(AND($R$9=1,(TRUNC(Courses!T41)&lt;&gt;Courses!T41)), "Row "&amp;Courses!$A41&amp;", "&amp;AU$9&amp;", "&amp;AU$10&amp;", "&amp;AU$11&amp;"; ","")</f>
        <v/>
      </c>
      <c r="AV46" s="10" t="str">
        <f>IF(AND($R$9=1,(TRUNC(Courses!U41)&lt;&gt;Courses!U41)), "Row "&amp;Courses!$A41&amp;", "&amp;AV$9&amp;", "&amp;AV$10&amp;", "&amp;AV$11&amp;"; ","")</f>
        <v/>
      </c>
      <c r="AW46" s="10" t="str">
        <f>IF(AND($R$9=1,(TRUNC(Courses!V41)&lt;&gt;Courses!V41)), "Row "&amp;Courses!$A41&amp;", "&amp;AW$9&amp;", "&amp;AW$10&amp;", "&amp;AW$11&amp;"; ","")</f>
        <v/>
      </c>
      <c r="AX46" s="682" t="str">
        <f>IF(AND($R$9=1,(TRUNC(Courses!W41)&lt;&gt;Courses!W41)), "Row "&amp;Courses!$A41&amp;", "&amp;AX$9&amp;", "&amp;AX$10&amp;", "&amp;AX$11&amp;"; ","")</f>
        <v/>
      </c>
      <c r="AY46" s="739" t="str">
        <f>IF(AND($R$9=1,(TRUNC(Courses!X41)&lt;&gt;Courses!X41)), "Row "&amp;Courses!$A41&amp;", "&amp;AY$9&amp;", "&amp;AY$10&amp;", "&amp;AY$11&amp;"; ","")</f>
        <v/>
      </c>
      <c r="AZ46" s="10" t="str">
        <f>IF(AND($R$9=1,(TRUNC(Courses!Y41)&lt;&gt;Courses!Y41)), "Row "&amp;Courses!$A41&amp;", "&amp;AZ$9&amp;", "&amp;AZ$10&amp;", "&amp;AZ$11&amp;"; ","")</f>
        <v/>
      </c>
      <c r="BA46" s="10" t="str">
        <f>IF(AND($R$9=1,(TRUNC(Courses!Z41)&lt;&gt;Courses!Z41)), "Row "&amp;Courses!$A41&amp;", "&amp;BA$9&amp;", "&amp;BA$10&amp;", "&amp;BA$11&amp;"; ","")</f>
        <v/>
      </c>
      <c r="BB46" s="10" t="str">
        <f>IF(AND($R$9=1,(TRUNC(Courses!AA41)&lt;&gt;Courses!AA41)), "Row "&amp;Courses!$A41&amp;", "&amp;BB$9&amp;", "&amp;BB$10&amp;", "&amp;BB$11&amp;"; ","")</f>
        <v/>
      </c>
      <c r="BC46" s="682" t="str">
        <f>IF(AND($R$9=1,(TRUNC(Courses!AB41)&lt;&gt;Courses!AB41)), "Row "&amp;Courses!$A41&amp;", "&amp;BC$9&amp;", "&amp;BC$10&amp;", "&amp;BC$11&amp;"; ","")</f>
        <v/>
      </c>
      <c r="BD46" s="50"/>
      <c r="BE46" s="295"/>
      <c r="BF46" s="8">
        <v>27</v>
      </c>
      <c r="BG46" s="739" t="str">
        <f>IF(AND($S$9=1,Courses!N41&lt;0), "Row "&amp;Courses!$A41&amp;", "&amp;BG$9&amp;", "&amp;BG$10&amp;", "&amp;BG$11&amp;"; ","")</f>
        <v/>
      </c>
      <c r="BH46" s="10" t="str">
        <f>IF(AND($S$9=1,Courses!O41&lt;0), "Row "&amp;Courses!$A41&amp;", "&amp;BH$9&amp;", "&amp;BH$10&amp;", "&amp;BH$11&amp;"; ","")</f>
        <v/>
      </c>
      <c r="BI46" s="10" t="str">
        <f>IF(AND($S$9=1,Courses!P41&lt;0), "Row "&amp;Courses!$A41&amp;", "&amp;BI$9&amp;", "&amp;BI$10&amp;", "&amp;BI$11&amp;"; ","")</f>
        <v/>
      </c>
      <c r="BJ46" s="10" t="str">
        <f>IF(AND($S$9=1,Courses!Q41&lt;0), "Row "&amp;Courses!$A41&amp;", "&amp;BJ$9&amp;", "&amp;BJ$10&amp;", "&amp;BJ$11&amp;"; ","")</f>
        <v/>
      </c>
      <c r="BK46" s="682" t="str">
        <f>IF(AND($S$9=1,Courses!R41&lt;0), "Row "&amp;Courses!$A41&amp;", "&amp;BK$9&amp;", "&amp;BK$10&amp;", "&amp;BK$11&amp;"; ","")</f>
        <v/>
      </c>
      <c r="BL46" s="739" t="str">
        <f>IF(AND($S$9=1,Courses!S41&lt;0), "Row "&amp;Courses!$A41&amp;", "&amp;BL$9&amp;", "&amp;BL$10&amp;", "&amp;BL$11&amp;"; ","")</f>
        <v/>
      </c>
      <c r="BM46" s="10" t="str">
        <f>IF(AND($S$9=1,Courses!T41&lt;0), "Row "&amp;Courses!$A41&amp;", "&amp;BM$9&amp;", "&amp;BM$10&amp;", "&amp;BM$11&amp;"; ","")</f>
        <v/>
      </c>
      <c r="BN46" s="10" t="str">
        <f>IF(AND($S$9=1,Courses!U41&lt;0), "Row "&amp;Courses!$A41&amp;", "&amp;BN$9&amp;", "&amp;BN$10&amp;", "&amp;BN$11&amp;"; ","")</f>
        <v/>
      </c>
      <c r="BO46" s="10" t="str">
        <f>IF(AND($S$9=1,Courses!V41&lt;0), "Row "&amp;Courses!$A41&amp;", "&amp;BO$9&amp;", "&amp;BO$10&amp;", "&amp;BO$11&amp;"; ","")</f>
        <v/>
      </c>
      <c r="BP46" s="682" t="str">
        <f>IF(AND($S$9=1,Courses!W41&lt;0), "Row "&amp;Courses!$A41&amp;", "&amp;BP$9&amp;", "&amp;BP$10&amp;", "&amp;BP$11&amp;"; ","")</f>
        <v/>
      </c>
      <c r="BQ46" s="739" t="str">
        <f>IF(AND($S$9=1,Courses!X41&lt;0), "Row "&amp;Courses!$A41&amp;", "&amp;BQ$9&amp;", "&amp;BQ$10&amp;", "&amp;BQ$11&amp;"; ","")</f>
        <v/>
      </c>
      <c r="BR46" s="10" t="str">
        <f>IF(AND($S$9=1,Courses!Y41&lt;0), "Row "&amp;Courses!$A41&amp;", "&amp;BR$9&amp;", "&amp;BR$10&amp;", "&amp;BR$11&amp;"; ","")</f>
        <v/>
      </c>
      <c r="BS46" s="10" t="str">
        <f>IF(AND($S$9=1,Courses!Z41&lt;0), "Row "&amp;Courses!$A41&amp;", "&amp;BS$9&amp;", "&amp;BS$10&amp;", "&amp;BS$11&amp;"; ","")</f>
        <v/>
      </c>
      <c r="BT46" s="10" t="str">
        <f>IF(AND($S$9=1,Courses!AA41&lt;0), "Row "&amp;Courses!$A41&amp;", "&amp;BT$9&amp;", "&amp;BT$10&amp;", "&amp;BT$11&amp;"; ","")</f>
        <v/>
      </c>
      <c r="BU46" s="682" t="str">
        <f>IF(AND($S$9=1,Courses!AB41&lt;0), "Row "&amp;Courses!$A41&amp;", "&amp;BU$9&amp;", "&amp;BU$10&amp;", "&amp;BU$11&amp;"; ","")</f>
        <v/>
      </c>
      <c r="BV46" s="10"/>
      <c r="BW46" s="690">
        <v>27</v>
      </c>
      <c r="BX46" s="101">
        <f>IF(AND($T$9=1,Courses!B41="",Courses!F41="",Courses!H41="",Courses!J41="",Courses!K41="",Courses!L41="",Courses!M41="",Courses!N41=0,Courses!P41=0,Courses!R41=0,Courses!S41=0,Courses!U41=0,Courses!W41=0,Courses!X41=0,Courses!Z41=0,Courses!AB41=0),0,1)</f>
        <v>0</v>
      </c>
      <c r="BY46" s="101">
        <f>IF(AND(BX46=0,SUM(BX47:$BX$219)&gt;0),1,0)</f>
        <v>0</v>
      </c>
      <c r="BZ46" s="853" t="str">
        <f>IF(BY46=1,"Row "&amp;Courses!A41&amp;"; ","")</f>
        <v/>
      </c>
      <c r="CA46" s="50"/>
      <c r="CB46" s="10"/>
      <c r="CC46" s="692" t="str">
        <f>IF(AND($U$9=1,Courses!B41&lt;&gt;"",SUM(Courses!N41:AB41)=0),"Row "&amp;Courses!A41&amp;"; ","")</f>
        <v/>
      </c>
      <c r="CD46" s="50"/>
      <c r="CF46" s="323"/>
      <c r="CG46" s="692" t="str">
        <f>IF(AND($Y$9=1,Courses!B41&lt;&gt;""),IF(SUMPRODUCT(--(Courses!$C$13:$C$214=Courses!C41))&gt;1,"Row "&amp;Courses!A41&amp;"; ",""),"")</f>
        <v/>
      </c>
      <c r="CH46" s="10"/>
      <c r="CI46" s="324"/>
      <c r="CJ46" s="10"/>
      <c r="CK46" s="739" t="str">
        <f>IF(AND($Z$9=1,Courses!E41&lt;&gt;"",Courses!F41&lt;&gt;"",Courses!F41=0,SUM(Courses!H41,Courses!J41)=1),"Row "&amp;Courses!A41&amp;", "&amp;Courses!$F$10&amp;"; ","")</f>
        <v/>
      </c>
      <c r="CL46" s="10" t="str">
        <f>IF(AND($Z$9=1,Courses!G41&lt;&gt;"",Courses!H41&lt;&gt;"",Courses!H41=0,SUM(Courses!J41,Courses!F41)=1),"Row "&amp;Courses!A41&amp;", "&amp;Courses!$H$10&amp;"; ","")</f>
        <v/>
      </c>
      <c r="CM46" s="682" t="str">
        <f>IF(AND($Z$9=1,Courses!I41&lt;&gt;"",Courses!J41&lt;&gt;"",Courses!J41=0, SUM(Courses!H41,Courses!F41)=1),"Row "&amp;Courses!A41&amp;", "&amp;Courses!$J$10&amp;"; ","")</f>
        <v/>
      </c>
      <c r="CN46" s="680"/>
      <c r="CO46" s="681"/>
      <c r="CP46" s="692" t="str">
        <f>IF(AND(Courses!B41&lt;&gt;"",ISNA(VLOOKUP(Courses!C41,CourseInfo,2,FALSE))=FALSE,COUNTIF(Dummy,Courses!C41)&lt;&gt;1),VLOOKUP(Courses!C41,CourseInfo,6,FALSE),"")</f>
        <v/>
      </c>
      <c r="CQ46" s="692" t="str">
        <f>IF(AND(Courses!B41&lt;&gt;"",ISNA(VLOOKUP(Courses!C41,CourseInfo,2,FALSE))=FALSE,COUNTIF(Dummy,Courses!C41)&lt;&gt;1),IF(VLOOKUP(Courses!C41,CourseInfo,7,FALSE)&lt;&gt;"",VLOOKUP(Courses!C41,CourseInfo,7,FALSE),"blank"),"")</f>
        <v/>
      </c>
      <c r="CR46" s="692" t="str">
        <f>IF(AND($AA$9=1,Courses!B41&lt;&gt;"",'Courses Valid'!AC46="",AH46&amp;AI46&amp;AJ46&amp;AK46="",COUNTIF(Dummy,Courses!C41)&lt;&gt;1),IF(OR(Courses!K41&lt;&gt;'Courses Valid'!CP46,Courses!L41&lt;&gt;'Courses Valid'!CQ46),"Row "&amp;Courses!A41&amp;", Level on LARS is "&amp;'Courses Valid'!CP46&amp;", Sub-level on LARS is "&amp;CQ46&amp;"; ",""),"")</f>
        <v/>
      </c>
      <c r="CS46" s="680"/>
    </row>
    <row r="47" spans="3:97" x14ac:dyDescent="0.2">
      <c r="C47" s="670">
        <f t="shared" si="2"/>
        <v>0</v>
      </c>
      <c r="D47" s="102"/>
      <c r="E47" s="102"/>
      <c r="F47" s="295"/>
      <c r="G47" s="670" t="str">
        <f>IF(SUMPRODUCT(--(CourseAims=Courses!$C42))=1,"",IF(AND($J$9=1,Courses!$C42&lt;&gt;""),"Row "&amp;Courses!A42&amp;" (invalid); ",""))</f>
        <v/>
      </c>
      <c r="H47" s="692" t="str">
        <f>IF(AND($K$9=1,Courses!B42="",OR(Courses!F42&lt;&gt;"",Courses!H42&lt;&gt;"",Courses!J42&lt;&gt;"",Courses!K42&lt;&gt;"",Courses!L42&lt;&gt;"",Courses!M42&lt;&gt;"",Courses!N42&lt;&gt;0,Courses!P42&lt;&gt;0,Courses!R42&lt;&gt;0,Courses!S42&lt;&gt;0,Courses!U42&lt;&gt;0,Courses!W42&lt;&gt;0,Courses!X42&lt;&gt;0,Courses!Z42&lt;&gt;0,Courses!AB42&lt;&gt;0)),"Row "&amp;Courses!A42&amp;" (none); ","")</f>
        <v/>
      </c>
      <c r="I47" s="50"/>
      <c r="J47" s="295"/>
      <c r="K47" s="739" t="str">
        <f>IF(AND($L$9=1,Courses!E42&lt;&gt;"",Courses!F42=""),"Row "&amp;Courses!A42&amp;", "&amp;Courses!$E$10&amp;"; ","")</f>
        <v/>
      </c>
      <c r="L47" s="10" t="str">
        <f>IF(AND($L$9=1,Courses!G42&lt;&gt;"",Courses!H42=""),"Row "&amp;Courses!A42&amp;", "&amp;Courses!$G$10&amp;"; ","")</f>
        <v/>
      </c>
      <c r="M47" s="682" t="str">
        <f>IF(AND($L$9=1,Courses!I42&lt;&gt;"",Courses!J42=""),"Row "&amp;Courses!A42&amp;", "&amp;Courses!$I$10&amp;"; ","")</f>
        <v/>
      </c>
      <c r="N47" s="10"/>
      <c r="O47" s="50"/>
      <c r="P47" s="295"/>
      <c r="Q47" s="1330" t="str">
        <f>IF(AND($M$9=1,Courses!B42&lt;&gt;"",Courses!E42&lt;&gt;"",Courses!G42="",Courses!I42="",Courses!F42&lt;&gt;1),"Row "&amp;Courses!A42&amp;"; ","")</f>
        <v/>
      </c>
      <c r="R47" s="10" t="str">
        <f>IF(AND($M$9=1,Courses!B42&lt;&gt;"",Courses!I42="",Courses!F42&lt;&gt;"",Courses!G42&lt;&gt;"",Courses!H42&lt;&gt;""),IF(OR((Courses!F42+Courses!H42)&lt;&gt;1),"Row "&amp;Courses!A42&amp;"; ",""),"")</f>
        <v/>
      </c>
      <c r="S47" s="682" t="str">
        <f>IF(AND($M$9=1,Courses!B42&lt;&gt;"",Courses!I42&lt;&gt;"",Courses!J42&lt;&gt;"",Courses!H42&lt;&gt;"",Courses!G42&lt;&gt;"",Courses!F42&lt;&gt;""),IF(OR((Courses!F42+Courses!H42+Courses!J42)&lt;&gt;1),"Row "&amp;Courses!A42&amp;"; ",""),"")</f>
        <v/>
      </c>
      <c r="T47" s="10"/>
      <c r="U47" s="692" t="str">
        <f>IF(AND($M$9=1,Courses!E42&lt;&gt;"",Q47="",R47="",S47="",SUM(Courses!F42,Courses!H42,Courses!J42)&lt;&gt;1),"Row "&amp;Courses!A42&amp;"; ","")</f>
        <v/>
      </c>
      <c r="V47" s="50"/>
      <c r="W47" s="10"/>
      <c r="X47" s="739" t="str">
        <f>IF(AND($N$9=1,Courses!B42&lt;&gt;"",Courses!E42&lt;&gt;"",Courses!F42&lt;&gt;""),IF((TRUNC(Courses!F42*100)&lt;&gt;Courses!F42*100),"Row "&amp;Courses!A42&amp;", "&amp;Courses!$F$10&amp;"; ",""),"")</f>
        <v/>
      </c>
      <c r="Y47" s="10" t="str">
        <f>IF(AND($N$9=1,Courses!B42&lt;&gt;"",Courses!G42&lt;&gt;"",Courses!H42&lt;&gt;""),IF((TRUNC(Courses!H42*100)&lt;&gt;Courses!H42*100),"Row "&amp;Courses!A42&amp;", "&amp;Courses!$H$10&amp;"; ",""),"")</f>
        <v/>
      </c>
      <c r="Z47" s="682" t="str">
        <f>IF(AND($N$9=1,Courses!B42&lt;&gt;"",Courses!I42&lt;&gt;"",Courses!J42&lt;&gt;""),IF((TRUNC(Courses!J42*100)&lt;&gt;Courses!J42*100),"Row "&amp;Courses!A42&amp;", "&amp;Courses!$J$10&amp;"; ",""),"")</f>
        <v/>
      </c>
      <c r="AA47" s="10"/>
      <c r="AB47" s="295"/>
      <c r="AC47" s="692" t="str">
        <f>IF(AND($O$9=1,G47="",Courses!B42&lt;&gt;"",Courses!K42&lt;&gt;"UG",Courses!K42&lt;&gt;"PG (UG fee)",Courses!K42&lt;&gt;"PG (Masters' loan)",Courses!K42&lt;&gt;"PG (Other)"),"Row "&amp;Courses!A42&amp;"; ","")</f>
        <v/>
      </c>
      <c r="AD47" s="693"/>
      <c r="AE47" s="692" t="str">
        <f>IF(AND($Q$9=1,G47="",Courses!B42&lt;&gt;"",Courses!M42&lt;&gt;"Standard",Courses!M42&lt;&gt;"Long"),"Row "&amp;Courses!A42&amp;"; ","")</f>
        <v/>
      </c>
      <c r="AF47" s="10"/>
      <c r="AG47" s="295"/>
      <c r="AH47" s="739" t="str">
        <f>IF(AND($P$9=1,G47="",AC47="",AD47="",Courses!B42&lt;&gt;"",Courses!K42="UG",Courses!L42&lt;&gt;$C$9,Courses!L42&lt;&gt;$C$10,Courses!L42&lt;&gt;$C$11),"Row "&amp;Courses!A42&amp;", Sub-level should be either HND, Sub-degree, Foundation Degree or Other UG Degree; ","")</f>
        <v/>
      </c>
      <c r="AI47" s="10" t="str">
        <f>IF(AND($P$9=1,G47="",AC47="",AD47="",Courses!B42&lt;&gt;"",Courses!K42="PG (UG fee)",Courses!L42&lt;&gt;"",Courses!L42&lt;&gt;$C$12,Courses!L42&lt;&gt;$C$15),"Row "&amp;Courses!A42&amp;", Sub-level should be either blank or "&amp;C39&amp;"; ","")</f>
        <v/>
      </c>
      <c r="AJ47" s="10" t="str">
        <f>IF(AND($P$9=1,G47="",AC47="",AD47="",Courses!B42&lt;&gt;"",Courses!K42="PG (Masters' loan)",Courses!L42&lt;&gt;"",Courses!L42&lt;&gt;$C$14,Courses!L42&lt;&gt;$C$15),"Row "&amp;Courses!A42&amp;", Sub-level should be blank; ","")</f>
        <v/>
      </c>
      <c r="AK47" s="682" t="str">
        <f>IF(AND($P$9=1,G47="",AC47="",AD47="",Courses!B42&lt;&gt;"",Courses!K42="PG (Other)",Courses!L42&lt;&gt;"",Courses!L42&lt;&gt;$C$16,Courses!L42&lt;&gt;$C$17),"Row "&amp;Courses!A42&amp;", Sub-level should be blank; ","")</f>
        <v/>
      </c>
      <c r="AL47" s="50"/>
      <c r="AM47" s="295"/>
      <c r="AN47" s="8">
        <v>28</v>
      </c>
      <c r="AO47" s="739" t="str">
        <f>IF(AND($R$9=1,(TRUNC(Courses!N42)&lt;&gt;Courses!N42)), "Row "&amp;Courses!$A42&amp;", "&amp;AO$9&amp;", "&amp;AO$10&amp;", "&amp;AO$11&amp;"; ","")</f>
        <v/>
      </c>
      <c r="AP47" s="10" t="str">
        <f>IF(AND($R$9=1,(TRUNC(Courses!O42)&lt;&gt;Courses!O42)), "Row "&amp;Courses!$A42&amp;", "&amp;AP$9&amp;", "&amp;AP$10&amp;", "&amp;AP$11&amp;"; ","")</f>
        <v/>
      </c>
      <c r="AQ47" s="10" t="str">
        <f>IF(AND($R$9=1,(TRUNC(Courses!P42)&lt;&gt;Courses!P42)), "Row "&amp;Courses!$A42&amp;", "&amp;AQ$9&amp;", "&amp;AQ$10&amp;", "&amp;AQ$11&amp;"; ","")</f>
        <v/>
      </c>
      <c r="AR47" s="10" t="str">
        <f>IF(AND($R$9=1,(TRUNC(Courses!Q42)&lt;&gt;Courses!Q42)), "Row "&amp;Courses!$A42&amp;", "&amp;AR$9&amp;", "&amp;AR$10&amp;", "&amp;AR$11&amp;"; ","")</f>
        <v/>
      </c>
      <c r="AS47" s="682" t="str">
        <f>IF(AND($R$9=1,(TRUNC(Courses!R42)&lt;&gt;Courses!R42)), "Row "&amp;Courses!$A42&amp;", "&amp;AS$9&amp;", "&amp;AS$10&amp;", "&amp;AS$11&amp;"; ","")</f>
        <v/>
      </c>
      <c r="AT47" s="739" t="str">
        <f>IF(AND($R$9=1,(TRUNC(Courses!S42)&lt;&gt;Courses!S42)), "Row "&amp;Courses!$A42&amp;", "&amp;AT$9&amp;", "&amp;AT$10&amp;", "&amp;AT$11&amp;"; ","")</f>
        <v/>
      </c>
      <c r="AU47" s="10" t="str">
        <f>IF(AND($R$9=1,(TRUNC(Courses!T42)&lt;&gt;Courses!T42)), "Row "&amp;Courses!$A42&amp;", "&amp;AU$9&amp;", "&amp;AU$10&amp;", "&amp;AU$11&amp;"; ","")</f>
        <v/>
      </c>
      <c r="AV47" s="10" t="str">
        <f>IF(AND($R$9=1,(TRUNC(Courses!U42)&lt;&gt;Courses!U42)), "Row "&amp;Courses!$A42&amp;", "&amp;AV$9&amp;", "&amp;AV$10&amp;", "&amp;AV$11&amp;"; ","")</f>
        <v/>
      </c>
      <c r="AW47" s="10" t="str">
        <f>IF(AND($R$9=1,(TRUNC(Courses!V42)&lt;&gt;Courses!V42)), "Row "&amp;Courses!$A42&amp;", "&amp;AW$9&amp;", "&amp;AW$10&amp;", "&amp;AW$11&amp;"; ","")</f>
        <v/>
      </c>
      <c r="AX47" s="682" t="str">
        <f>IF(AND($R$9=1,(TRUNC(Courses!W42)&lt;&gt;Courses!W42)), "Row "&amp;Courses!$A42&amp;", "&amp;AX$9&amp;", "&amp;AX$10&amp;", "&amp;AX$11&amp;"; ","")</f>
        <v/>
      </c>
      <c r="AY47" s="739" t="str">
        <f>IF(AND($R$9=1,(TRUNC(Courses!X42)&lt;&gt;Courses!X42)), "Row "&amp;Courses!$A42&amp;", "&amp;AY$9&amp;", "&amp;AY$10&amp;", "&amp;AY$11&amp;"; ","")</f>
        <v/>
      </c>
      <c r="AZ47" s="10" t="str">
        <f>IF(AND($R$9=1,(TRUNC(Courses!Y42)&lt;&gt;Courses!Y42)), "Row "&amp;Courses!$A42&amp;", "&amp;AZ$9&amp;", "&amp;AZ$10&amp;", "&amp;AZ$11&amp;"; ","")</f>
        <v/>
      </c>
      <c r="BA47" s="10" t="str">
        <f>IF(AND($R$9=1,(TRUNC(Courses!Z42)&lt;&gt;Courses!Z42)), "Row "&amp;Courses!$A42&amp;", "&amp;BA$9&amp;", "&amp;BA$10&amp;", "&amp;BA$11&amp;"; ","")</f>
        <v/>
      </c>
      <c r="BB47" s="10" t="str">
        <f>IF(AND($R$9=1,(TRUNC(Courses!AA42)&lt;&gt;Courses!AA42)), "Row "&amp;Courses!$A42&amp;", "&amp;BB$9&amp;", "&amp;BB$10&amp;", "&amp;BB$11&amp;"; ","")</f>
        <v/>
      </c>
      <c r="BC47" s="682" t="str">
        <f>IF(AND($R$9=1,(TRUNC(Courses!AB42)&lt;&gt;Courses!AB42)), "Row "&amp;Courses!$A42&amp;", "&amp;BC$9&amp;", "&amp;BC$10&amp;", "&amp;BC$11&amp;"; ","")</f>
        <v/>
      </c>
      <c r="BD47" s="50"/>
      <c r="BE47" s="295"/>
      <c r="BF47" s="8">
        <v>28</v>
      </c>
      <c r="BG47" s="739" t="str">
        <f>IF(AND($S$9=1,Courses!N42&lt;0), "Row "&amp;Courses!$A42&amp;", "&amp;BG$9&amp;", "&amp;BG$10&amp;", "&amp;BG$11&amp;"; ","")</f>
        <v/>
      </c>
      <c r="BH47" s="10" t="str">
        <f>IF(AND($S$9=1,Courses!O42&lt;0), "Row "&amp;Courses!$A42&amp;", "&amp;BH$9&amp;", "&amp;BH$10&amp;", "&amp;BH$11&amp;"; ","")</f>
        <v/>
      </c>
      <c r="BI47" s="10" t="str">
        <f>IF(AND($S$9=1,Courses!P42&lt;0), "Row "&amp;Courses!$A42&amp;", "&amp;BI$9&amp;", "&amp;BI$10&amp;", "&amp;BI$11&amp;"; ","")</f>
        <v/>
      </c>
      <c r="BJ47" s="10" t="str">
        <f>IF(AND($S$9=1,Courses!Q42&lt;0), "Row "&amp;Courses!$A42&amp;", "&amp;BJ$9&amp;", "&amp;BJ$10&amp;", "&amp;BJ$11&amp;"; ","")</f>
        <v/>
      </c>
      <c r="BK47" s="682" t="str">
        <f>IF(AND($S$9=1,Courses!R42&lt;0), "Row "&amp;Courses!$A42&amp;", "&amp;BK$9&amp;", "&amp;BK$10&amp;", "&amp;BK$11&amp;"; ","")</f>
        <v/>
      </c>
      <c r="BL47" s="739" t="str">
        <f>IF(AND($S$9=1,Courses!S42&lt;0), "Row "&amp;Courses!$A42&amp;", "&amp;BL$9&amp;", "&amp;BL$10&amp;", "&amp;BL$11&amp;"; ","")</f>
        <v/>
      </c>
      <c r="BM47" s="10" t="str">
        <f>IF(AND($S$9=1,Courses!T42&lt;0), "Row "&amp;Courses!$A42&amp;", "&amp;BM$9&amp;", "&amp;BM$10&amp;", "&amp;BM$11&amp;"; ","")</f>
        <v/>
      </c>
      <c r="BN47" s="10" t="str">
        <f>IF(AND($S$9=1,Courses!U42&lt;0), "Row "&amp;Courses!$A42&amp;", "&amp;BN$9&amp;", "&amp;BN$10&amp;", "&amp;BN$11&amp;"; ","")</f>
        <v/>
      </c>
      <c r="BO47" s="10" t="str">
        <f>IF(AND($S$9=1,Courses!V42&lt;0), "Row "&amp;Courses!$A42&amp;", "&amp;BO$9&amp;", "&amp;BO$10&amp;", "&amp;BO$11&amp;"; ","")</f>
        <v/>
      </c>
      <c r="BP47" s="682" t="str">
        <f>IF(AND($S$9=1,Courses!W42&lt;0), "Row "&amp;Courses!$A42&amp;", "&amp;BP$9&amp;", "&amp;BP$10&amp;", "&amp;BP$11&amp;"; ","")</f>
        <v/>
      </c>
      <c r="BQ47" s="739" t="str">
        <f>IF(AND($S$9=1,Courses!X42&lt;0), "Row "&amp;Courses!$A42&amp;", "&amp;BQ$9&amp;", "&amp;BQ$10&amp;", "&amp;BQ$11&amp;"; ","")</f>
        <v/>
      </c>
      <c r="BR47" s="10" t="str">
        <f>IF(AND($S$9=1,Courses!Y42&lt;0), "Row "&amp;Courses!$A42&amp;", "&amp;BR$9&amp;", "&amp;BR$10&amp;", "&amp;BR$11&amp;"; ","")</f>
        <v/>
      </c>
      <c r="BS47" s="10" t="str">
        <f>IF(AND($S$9=1,Courses!Z42&lt;0), "Row "&amp;Courses!$A42&amp;", "&amp;BS$9&amp;", "&amp;BS$10&amp;", "&amp;BS$11&amp;"; ","")</f>
        <v/>
      </c>
      <c r="BT47" s="10" t="str">
        <f>IF(AND($S$9=1,Courses!AA42&lt;0), "Row "&amp;Courses!$A42&amp;", "&amp;BT$9&amp;", "&amp;BT$10&amp;", "&amp;BT$11&amp;"; ","")</f>
        <v/>
      </c>
      <c r="BU47" s="682" t="str">
        <f>IF(AND($S$9=1,Courses!AB42&lt;0), "Row "&amp;Courses!$A42&amp;", "&amp;BU$9&amp;", "&amp;BU$10&amp;", "&amp;BU$11&amp;"; ","")</f>
        <v/>
      </c>
      <c r="BV47" s="10"/>
      <c r="BW47" s="690">
        <v>28</v>
      </c>
      <c r="BX47" s="101">
        <f>IF(AND($T$9=1,Courses!B42="",Courses!F42="",Courses!H42="",Courses!J42="",Courses!K42="",Courses!L42="",Courses!M42="",Courses!N42=0,Courses!P42=0,Courses!R42=0,Courses!S42=0,Courses!U42=0,Courses!W42=0,Courses!X42=0,Courses!Z42=0,Courses!AB42=0),0,1)</f>
        <v>0</v>
      </c>
      <c r="BY47" s="101">
        <f>IF(AND(BX47=0,SUM(BX48:$BX$219)&gt;0),1,0)</f>
        <v>0</v>
      </c>
      <c r="BZ47" s="853" t="str">
        <f>IF(BY47=1,"Row "&amp;Courses!A42&amp;"; ","")</f>
        <v/>
      </c>
      <c r="CA47" s="50"/>
      <c r="CB47" s="10"/>
      <c r="CC47" s="692" t="str">
        <f>IF(AND($U$9=1,Courses!B42&lt;&gt;"",SUM(Courses!N42:AB42)=0),"Row "&amp;Courses!A42&amp;"; ","")</f>
        <v/>
      </c>
      <c r="CD47" s="50"/>
      <c r="CF47" s="323"/>
      <c r="CG47" s="692" t="str">
        <f>IF(AND($Y$9=1,Courses!B42&lt;&gt;""),IF(SUMPRODUCT(--(Courses!$C$13:$C$214=Courses!C42))&gt;1,"Row "&amp;Courses!A42&amp;"; ",""),"")</f>
        <v/>
      </c>
      <c r="CH47" s="10"/>
      <c r="CI47" s="324"/>
      <c r="CJ47" s="10"/>
      <c r="CK47" s="739" t="str">
        <f>IF(AND($Z$9=1,Courses!E42&lt;&gt;"",Courses!F42&lt;&gt;"",Courses!F42=0,SUM(Courses!H42,Courses!J42)=1),"Row "&amp;Courses!A42&amp;", "&amp;Courses!$F$10&amp;"; ","")</f>
        <v/>
      </c>
      <c r="CL47" s="10" t="str">
        <f>IF(AND($Z$9=1,Courses!G42&lt;&gt;"",Courses!H42&lt;&gt;"",Courses!H42=0,SUM(Courses!J42,Courses!F42)=1),"Row "&amp;Courses!A42&amp;", "&amp;Courses!$H$10&amp;"; ","")</f>
        <v/>
      </c>
      <c r="CM47" s="682" t="str">
        <f>IF(AND($Z$9=1,Courses!I42&lt;&gt;"",Courses!J42&lt;&gt;"",Courses!J42=0, SUM(Courses!H42,Courses!F42)=1),"Row "&amp;Courses!A42&amp;", "&amp;Courses!$J$10&amp;"; ","")</f>
        <v/>
      </c>
      <c r="CN47" s="680"/>
      <c r="CO47" s="681"/>
      <c r="CP47" s="692" t="str">
        <f>IF(AND(Courses!B42&lt;&gt;"",ISNA(VLOOKUP(Courses!C42,CourseInfo,2,FALSE))=FALSE,COUNTIF(Dummy,Courses!C42)&lt;&gt;1),VLOOKUP(Courses!C42,CourseInfo,6,FALSE),"")</f>
        <v/>
      </c>
      <c r="CQ47" s="692" t="str">
        <f>IF(AND(Courses!B42&lt;&gt;"",ISNA(VLOOKUP(Courses!C42,CourseInfo,2,FALSE))=FALSE,COUNTIF(Dummy,Courses!C42)&lt;&gt;1),IF(VLOOKUP(Courses!C42,CourseInfo,7,FALSE)&lt;&gt;"",VLOOKUP(Courses!C42,CourseInfo,7,FALSE),"blank"),"")</f>
        <v/>
      </c>
      <c r="CR47" s="692" t="str">
        <f>IF(AND($AA$9=1,Courses!B42&lt;&gt;"",'Courses Valid'!AC47="",AH47&amp;AI47&amp;AJ47&amp;AK47="",COUNTIF(Dummy,Courses!C42)&lt;&gt;1),IF(OR(Courses!K42&lt;&gt;'Courses Valid'!CP47,Courses!L42&lt;&gt;'Courses Valid'!CQ47),"Row "&amp;Courses!A42&amp;", Level on LARS is "&amp;'Courses Valid'!CP47&amp;", Sub-level on LARS is "&amp;CQ47&amp;"; ",""),"")</f>
        <v/>
      </c>
      <c r="CS47" s="680"/>
    </row>
    <row r="48" spans="3:97" x14ac:dyDescent="0.2">
      <c r="C48" s="670">
        <f t="shared" si="2"/>
        <v>0</v>
      </c>
      <c r="D48" s="102"/>
      <c r="E48" s="102"/>
      <c r="F48" s="295"/>
      <c r="G48" s="670" t="str">
        <f>IF(SUMPRODUCT(--(CourseAims=Courses!$C43))=1,"",IF(AND($J$9=1,Courses!$C43&lt;&gt;""),"Row "&amp;Courses!A43&amp;" (invalid); ",""))</f>
        <v/>
      </c>
      <c r="H48" s="692" t="str">
        <f>IF(AND($K$9=1,Courses!B43="",OR(Courses!F43&lt;&gt;"",Courses!H43&lt;&gt;"",Courses!J43&lt;&gt;"",Courses!K43&lt;&gt;"",Courses!L43&lt;&gt;"",Courses!M43&lt;&gt;"",Courses!N43&lt;&gt;0,Courses!P43&lt;&gt;0,Courses!R43&lt;&gt;0,Courses!S43&lt;&gt;0,Courses!U43&lt;&gt;0,Courses!W43&lt;&gt;0,Courses!X43&lt;&gt;0,Courses!Z43&lt;&gt;0,Courses!AB43&lt;&gt;0)),"Row "&amp;Courses!A43&amp;" (none); ","")</f>
        <v/>
      </c>
      <c r="I48" s="50"/>
      <c r="J48" s="295"/>
      <c r="K48" s="739" t="str">
        <f>IF(AND($L$9=1,Courses!E43&lt;&gt;"",Courses!F43=""),"Row "&amp;Courses!A43&amp;", "&amp;Courses!$E$10&amp;"; ","")</f>
        <v/>
      </c>
      <c r="L48" s="10" t="str">
        <f>IF(AND($L$9=1,Courses!G43&lt;&gt;"",Courses!H43=""),"Row "&amp;Courses!A43&amp;", "&amp;Courses!$G$10&amp;"; ","")</f>
        <v/>
      </c>
      <c r="M48" s="682" t="str">
        <f>IF(AND($L$9=1,Courses!I43&lt;&gt;"",Courses!J43=""),"Row "&amp;Courses!A43&amp;", "&amp;Courses!$I$10&amp;"; ","")</f>
        <v/>
      </c>
      <c r="N48" s="10"/>
      <c r="O48" s="50"/>
      <c r="P48" s="295"/>
      <c r="Q48" s="1330" t="str">
        <f>IF(AND($M$9=1,Courses!B43&lt;&gt;"",Courses!E43&lt;&gt;"",Courses!G43="",Courses!I43="",Courses!F43&lt;&gt;1),"Row "&amp;Courses!A43&amp;"; ","")</f>
        <v/>
      </c>
      <c r="R48" s="10" t="str">
        <f>IF(AND($M$9=1,Courses!B43&lt;&gt;"",Courses!I43="",Courses!F43&lt;&gt;"",Courses!G43&lt;&gt;"",Courses!H43&lt;&gt;""),IF(OR((Courses!F43+Courses!H43)&lt;&gt;1),"Row "&amp;Courses!A43&amp;"; ",""),"")</f>
        <v/>
      </c>
      <c r="S48" s="682" t="str">
        <f>IF(AND($M$9=1,Courses!B43&lt;&gt;"",Courses!I43&lt;&gt;"",Courses!J43&lt;&gt;"",Courses!H43&lt;&gt;"",Courses!G43&lt;&gt;"",Courses!F43&lt;&gt;""),IF(OR((Courses!F43+Courses!H43+Courses!J43)&lt;&gt;1),"Row "&amp;Courses!A43&amp;"; ",""),"")</f>
        <v/>
      </c>
      <c r="T48" s="10"/>
      <c r="U48" s="692" t="str">
        <f>IF(AND($M$9=1,Courses!E43&lt;&gt;"",Q48="",R48="",S48="",SUM(Courses!F43,Courses!H43,Courses!J43)&lt;&gt;1),"Row "&amp;Courses!A43&amp;"; ","")</f>
        <v/>
      </c>
      <c r="V48" s="50"/>
      <c r="W48" s="10"/>
      <c r="X48" s="739" t="str">
        <f>IF(AND($N$9=1,Courses!B43&lt;&gt;"",Courses!E43&lt;&gt;"",Courses!F43&lt;&gt;""),IF((TRUNC(Courses!F43*100)&lt;&gt;Courses!F43*100),"Row "&amp;Courses!A43&amp;", "&amp;Courses!$F$10&amp;"; ",""),"")</f>
        <v/>
      </c>
      <c r="Y48" s="10" t="str">
        <f>IF(AND($N$9=1,Courses!B43&lt;&gt;"",Courses!G43&lt;&gt;"",Courses!H43&lt;&gt;""),IF((TRUNC(Courses!H43*100)&lt;&gt;Courses!H43*100),"Row "&amp;Courses!A43&amp;", "&amp;Courses!$H$10&amp;"; ",""),"")</f>
        <v/>
      </c>
      <c r="Z48" s="682" t="str">
        <f>IF(AND($N$9=1,Courses!B43&lt;&gt;"",Courses!I43&lt;&gt;"",Courses!J43&lt;&gt;""),IF((TRUNC(Courses!J43*100)&lt;&gt;Courses!J43*100),"Row "&amp;Courses!A43&amp;", "&amp;Courses!$J$10&amp;"; ",""),"")</f>
        <v/>
      </c>
      <c r="AA48" s="10"/>
      <c r="AB48" s="295"/>
      <c r="AC48" s="692" t="str">
        <f>IF(AND($O$9=1,G48="",Courses!B43&lt;&gt;"",Courses!K43&lt;&gt;"UG",Courses!K43&lt;&gt;"PG (UG fee)",Courses!K43&lt;&gt;"PG (Masters' loan)",Courses!K43&lt;&gt;"PG (Other)"),"Row "&amp;Courses!A43&amp;"; ","")</f>
        <v/>
      </c>
      <c r="AD48" s="693"/>
      <c r="AE48" s="692" t="str">
        <f>IF(AND($Q$9=1,G48="",Courses!B43&lt;&gt;"",Courses!M43&lt;&gt;"Standard",Courses!M43&lt;&gt;"Long"),"Row "&amp;Courses!A43&amp;"; ","")</f>
        <v/>
      </c>
      <c r="AF48" s="10"/>
      <c r="AG48" s="295"/>
      <c r="AH48" s="739" t="str">
        <f>IF(AND($P$9=1,G48="",AC48="",AD48="",Courses!B43&lt;&gt;"",Courses!K43="UG",Courses!L43&lt;&gt;$C$9,Courses!L43&lt;&gt;$C$10,Courses!L43&lt;&gt;$C$11),"Row "&amp;Courses!A43&amp;", Sub-level should be either HND, Sub-degree, Foundation Degree or Other UG Degree; ","")</f>
        <v/>
      </c>
      <c r="AI48" s="10" t="str">
        <f>IF(AND($P$9=1,G48="",AC48="",AD48="",Courses!B43&lt;&gt;"",Courses!K43="PG (UG fee)",Courses!L43&lt;&gt;"",Courses!L43&lt;&gt;$C$12,Courses!L43&lt;&gt;$C$15),"Row "&amp;Courses!A43&amp;", Sub-level should be either blank or "&amp;C40&amp;"; ","")</f>
        <v/>
      </c>
      <c r="AJ48" s="10" t="str">
        <f>IF(AND($P$9=1,G48="",AC48="",AD48="",Courses!B43&lt;&gt;"",Courses!K43="PG (Masters' loan)",Courses!L43&lt;&gt;"",Courses!L43&lt;&gt;$C$14,Courses!L43&lt;&gt;$C$15),"Row "&amp;Courses!A43&amp;", Sub-level should be blank; ","")</f>
        <v/>
      </c>
      <c r="AK48" s="682" t="str">
        <f>IF(AND($P$9=1,G48="",AC48="",AD48="",Courses!B43&lt;&gt;"",Courses!K43="PG (Other)",Courses!L43&lt;&gt;"",Courses!L43&lt;&gt;$C$16,Courses!L43&lt;&gt;$C$17),"Row "&amp;Courses!A43&amp;", Sub-level should be blank; ","")</f>
        <v/>
      </c>
      <c r="AL48" s="50"/>
      <c r="AM48" s="295"/>
      <c r="AN48" s="8">
        <v>29</v>
      </c>
      <c r="AO48" s="739" t="str">
        <f>IF(AND($R$9=1,(TRUNC(Courses!N43)&lt;&gt;Courses!N43)), "Row "&amp;Courses!$A43&amp;", "&amp;AO$9&amp;", "&amp;AO$10&amp;", "&amp;AO$11&amp;"; ","")</f>
        <v/>
      </c>
      <c r="AP48" s="10" t="str">
        <f>IF(AND($R$9=1,(TRUNC(Courses!O43)&lt;&gt;Courses!O43)), "Row "&amp;Courses!$A43&amp;", "&amp;AP$9&amp;", "&amp;AP$10&amp;", "&amp;AP$11&amp;"; ","")</f>
        <v/>
      </c>
      <c r="AQ48" s="10" t="str">
        <f>IF(AND($R$9=1,(TRUNC(Courses!P43)&lt;&gt;Courses!P43)), "Row "&amp;Courses!$A43&amp;", "&amp;AQ$9&amp;", "&amp;AQ$10&amp;", "&amp;AQ$11&amp;"; ","")</f>
        <v/>
      </c>
      <c r="AR48" s="10" t="str">
        <f>IF(AND($R$9=1,(TRUNC(Courses!Q43)&lt;&gt;Courses!Q43)), "Row "&amp;Courses!$A43&amp;", "&amp;AR$9&amp;", "&amp;AR$10&amp;", "&amp;AR$11&amp;"; ","")</f>
        <v/>
      </c>
      <c r="AS48" s="682" t="str">
        <f>IF(AND($R$9=1,(TRUNC(Courses!R43)&lt;&gt;Courses!R43)), "Row "&amp;Courses!$A43&amp;", "&amp;AS$9&amp;", "&amp;AS$10&amp;", "&amp;AS$11&amp;"; ","")</f>
        <v/>
      </c>
      <c r="AT48" s="739" t="str">
        <f>IF(AND($R$9=1,(TRUNC(Courses!S43)&lt;&gt;Courses!S43)), "Row "&amp;Courses!$A43&amp;", "&amp;AT$9&amp;", "&amp;AT$10&amp;", "&amp;AT$11&amp;"; ","")</f>
        <v/>
      </c>
      <c r="AU48" s="10" t="str">
        <f>IF(AND($R$9=1,(TRUNC(Courses!T43)&lt;&gt;Courses!T43)), "Row "&amp;Courses!$A43&amp;", "&amp;AU$9&amp;", "&amp;AU$10&amp;", "&amp;AU$11&amp;"; ","")</f>
        <v/>
      </c>
      <c r="AV48" s="10" t="str">
        <f>IF(AND($R$9=1,(TRUNC(Courses!U43)&lt;&gt;Courses!U43)), "Row "&amp;Courses!$A43&amp;", "&amp;AV$9&amp;", "&amp;AV$10&amp;", "&amp;AV$11&amp;"; ","")</f>
        <v/>
      </c>
      <c r="AW48" s="10" t="str">
        <f>IF(AND($R$9=1,(TRUNC(Courses!V43)&lt;&gt;Courses!V43)), "Row "&amp;Courses!$A43&amp;", "&amp;AW$9&amp;", "&amp;AW$10&amp;", "&amp;AW$11&amp;"; ","")</f>
        <v/>
      </c>
      <c r="AX48" s="682" t="str">
        <f>IF(AND($R$9=1,(TRUNC(Courses!W43)&lt;&gt;Courses!W43)), "Row "&amp;Courses!$A43&amp;", "&amp;AX$9&amp;", "&amp;AX$10&amp;", "&amp;AX$11&amp;"; ","")</f>
        <v/>
      </c>
      <c r="AY48" s="739" t="str">
        <f>IF(AND($R$9=1,(TRUNC(Courses!X43)&lt;&gt;Courses!X43)), "Row "&amp;Courses!$A43&amp;", "&amp;AY$9&amp;", "&amp;AY$10&amp;", "&amp;AY$11&amp;"; ","")</f>
        <v/>
      </c>
      <c r="AZ48" s="10" t="str">
        <f>IF(AND($R$9=1,(TRUNC(Courses!Y43)&lt;&gt;Courses!Y43)), "Row "&amp;Courses!$A43&amp;", "&amp;AZ$9&amp;", "&amp;AZ$10&amp;", "&amp;AZ$11&amp;"; ","")</f>
        <v/>
      </c>
      <c r="BA48" s="10" t="str">
        <f>IF(AND($R$9=1,(TRUNC(Courses!Z43)&lt;&gt;Courses!Z43)), "Row "&amp;Courses!$A43&amp;", "&amp;BA$9&amp;", "&amp;BA$10&amp;", "&amp;BA$11&amp;"; ","")</f>
        <v/>
      </c>
      <c r="BB48" s="10" t="str">
        <f>IF(AND($R$9=1,(TRUNC(Courses!AA43)&lt;&gt;Courses!AA43)), "Row "&amp;Courses!$A43&amp;", "&amp;BB$9&amp;", "&amp;BB$10&amp;", "&amp;BB$11&amp;"; ","")</f>
        <v/>
      </c>
      <c r="BC48" s="682" t="str">
        <f>IF(AND($R$9=1,(TRUNC(Courses!AB43)&lt;&gt;Courses!AB43)), "Row "&amp;Courses!$A43&amp;", "&amp;BC$9&amp;", "&amp;BC$10&amp;", "&amp;BC$11&amp;"; ","")</f>
        <v/>
      </c>
      <c r="BD48" s="50"/>
      <c r="BE48" s="295"/>
      <c r="BF48" s="8">
        <v>29</v>
      </c>
      <c r="BG48" s="739" t="str">
        <f>IF(AND($S$9=1,Courses!N43&lt;0), "Row "&amp;Courses!$A43&amp;", "&amp;BG$9&amp;", "&amp;BG$10&amp;", "&amp;BG$11&amp;"; ","")</f>
        <v/>
      </c>
      <c r="BH48" s="10" t="str">
        <f>IF(AND($S$9=1,Courses!O43&lt;0), "Row "&amp;Courses!$A43&amp;", "&amp;BH$9&amp;", "&amp;BH$10&amp;", "&amp;BH$11&amp;"; ","")</f>
        <v/>
      </c>
      <c r="BI48" s="10" t="str">
        <f>IF(AND($S$9=1,Courses!P43&lt;0), "Row "&amp;Courses!$A43&amp;", "&amp;BI$9&amp;", "&amp;BI$10&amp;", "&amp;BI$11&amp;"; ","")</f>
        <v/>
      </c>
      <c r="BJ48" s="10" t="str">
        <f>IF(AND($S$9=1,Courses!Q43&lt;0), "Row "&amp;Courses!$A43&amp;", "&amp;BJ$9&amp;", "&amp;BJ$10&amp;", "&amp;BJ$11&amp;"; ","")</f>
        <v/>
      </c>
      <c r="BK48" s="682" t="str">
        <f>IF(AND($S$9=1,Courses!R43&lt;0), "Row "&amp;Courses!$A43&amp;", "&amp;BK$9&amp;", "&amp;BK$10&amp;", "&amp;BK$11&amp;"; ","")</f>
        <v/>
      </c>
      <c r="BL48" s="739" t="str">
        <f>IF(AND($S$9=1,Courses!S43&lt;0), "Row "&amp;Courses!$A43&amp;", "&amp;BL$9&amp;", "&amp;BL$10&amp;", "&amp;BL$11&amp;"; ","")</f>
        <v/>
      </c>
      <c r="BM48" s="10" t="str">
        <f>IF(AND($S$9=1,Courses!T43&lt;0), "Row "&amp;Courses!$A43&amp;", "&amp;BM$9&amp;", "&amp;BM$10&amp;", "&amp;BM$11&amp;"; ","")</f>
        <v/>
      </c>
      <c r="BN48" s="10" t="str">
        <f>IF(AND($S$9=1,Courses!U43&lt;0), "Row "&amp;Courses!$A43&amp;", "&amp;BN$9&amp;", "&amp;BN$10&amp;", "&amp;BN$11&amp;"; ","")</f>
        <v/>
      </c>
      <c r="BO48" s="10" t="str">
        <f>IF(AND($S$9=1,Courses!V43&lt;0), "Row "&amp;Courses!$A43&amp;", "&amp;BO$9&amp;", "&amp;BO$10&amp;", "&amp;BO$11&amp;"; ","")</f>
        <v/>
      </c>
      <c r="BP48" s="682" t="str">
        <f>IF(AND($S$9=1,Courses!W43&lt;0), "Row "&amp;Courses!$A43&amp;", "&amp;BP$9&amp;", "&amp;BP$10&amp;", "&amp;BP$11&amp;"; ","")</f>
        <v/>
      </c>
      <c r="BQ48" s="739" t="str">
        <f>IF(AND($S$9=1,Courses!X43&lt;0), "Row "&amp;Courses!$A43&amp;", "&amp;BQ$9&amp;", "&amp;BQ$10&amp;", "&amp;BQ$11&amp;"; ","")</f>
        <v/>
      </c>
      <c r="BR48" s="10" t="str">
        <f>IF(AND($S$9=1,Courses!Y43&lt;0), "Row "&amp;Courses!$A43&amp;", "&amp;BR$9&amp;", "&amp;BR$10&amp;", "&amp;BR$11&amp;"; ","")</f>
        <v/>
      </c>
      <c r="BS48" s="10" t="str">
        <f>IF(AND($S$9=1,Courses!Z43&lt;0), "Row "&amp;Courses!$A43&amp;", "&amp;BS$9&amp;", "&amp;BS$10&amp;", "&amp;BS$11&amp;"; ","")</f>
        <v/>
      </c>
      <c r="BT48" s="10" t="str">
        <f>IF(AND($S$9=1,Courses!AA43&lt;0), "Row "&amp;Courses!$A43&amp;", "&amp;BT$9&amp;", "&amp;BT$10&amp;", "&amp;BT$11&amp;"; ","")</f>
        <v/>
      </c>
      <c r="BU48" s="682" t="str">
        <f>IF(AND($S$9=1,Courses!AB43&lt;0), "Row "&amp;Courses!$A43&amp;", "&amp;BU$9&amp;", "&amp;BU$10&amp;", "&amp;BU$11&amp;"; ","")</f>
        <v/>
      </c>
      <c r="BV48" s="10"/>
      <c r="BW48" s="690">
        <v>29</v>
      </c>
      <c r="BX48" s="101">
        <f>IF(AND($T$9=1,Courses!B43="",Courses!F43="",Courses!H43="",Courses!J43="",Courses!K43="",Courses!L43="",Courses!M43="",Courses!N43=0,Courses!P43=0,Courses!R43=0,Courses!S43=0,Courses!U43=0,Courses!W43=0,Courses!X43=0,Courses!Z43=0,Courses!AB43=0),0,1)</f>
        <v>0</v>
      </c>
      <c r="BY48" s="101">
        <f>IF(AND(BX48=0,SUM(BX49:$BX$219)&gt;0),1,0)</f>
        <v>0</v>
      </c>
      <c r="BZ48" s="853" t="str">
        <f>IF(BY48=1,"Row "&amp;Courses!A43&amp;"; ","")</f>
        <v/>
      </c>
      <c r="CA48" s="50"/>
      <c r="CB48" s="10"/>
      <c r="CC48" s="692" t="str">
        <f>IF(AND($U$9=1,Courses!B43&lt;&gt;"",SUM(Courses!N43:AB43)=0),"Row "&amp;Courses!A43&amp;"; ","")</f>
        <v/>
      </c>
      <c r="CD48" s="50"/>
      <c r="CF48" s="323"/>
      <c r="CG48" s="692" t="str">
        <f>IF(AND($Y$9=1,Courses!B43&lt;&gt;""),IF(SUMPRODUCT(--(Courses!$C$13:$C$214=Courses!C43))&gt;1,"Row "&amp;Courses!A43&amp;"; ",""),"")</f>
        <v/>
      </c>
      <c r="CH48" s="10"/>
      <c r="CI48" s="324"/>
      <c r="CJ48" s="10"/>
      <c r="CK48" s="739" t="str">
        <f>IF(AND($Z$9=1,Courses!E43&lt;&gt;"",Courses!F43&lt;&gt;"",Courses!F43=0,SUM(Courses!H43,Courses!J43)=1),"Row "&amp;Courses!A43&amp;", "&amp;Courses!$F$10&amp;"; ","")</f>
        <v/>
      </c>
      <c r="CL48" s="10" t="str">
        <f>IF(AND($Z$9=1,Courses!G43&lt;&gt;"",Courses!H43&lt;&gt;"",Courses!H43=0,SUM(Courses!J43,Courses!F43)=1),"Row "&amp;Courses!A43&amp;", "&amp;Courses!$H$10&amp;"; ","")</f>
        <v/>
      </c>
      <c r="CM48" s="682" t="str">
        <f>IF(AND($Z$9=1,Courses!I43&lt;&gt;"",Courses!J43&lt;&gt;"",Courses!J43=0, SUM(Courses!H43,Courses!F43)=1),"Row "&amp;Courses!A43&amp;", "&amp;Courses!$J$10&amp;"; ","")</f>
        <v/>
      </c>
      <c r="CN48" s="680"/>
      <c r="CO48" s="681"/>
      <c r="CP48" s="692" t="str">
        <f>IF(AND(Courses!B43&lt;&gt;"",ISNA(VLOOKUP(Courses!C43,CourseInfo,2,FALSE))=FALSE,COUNTIF(Dummy,Courses!C43)&lt;&gt;1),VLOOKUP(Courses!C43,CourseInfo,6,FALSE),"")</f>
        <v/>
      </c>
      <c r="CQ48" s="692" t="str">
        <f>IF(AND(Courses!B43&lt;&gt;"",ISNA(VLOOKUP(Courses!C43,CourseInfo,2,FALSE))=FALSE,COUNTIF(Dummy,Courses!C43)&lt;&gt;1),IF(VLOOKUP(Courses!C43,CourseInfo,7,FALSE)&lt;&gt;"",VLOOKUP(Courses!C43,CourseInfo,7,FALSE),"blank"),"")</f>
        <v/>
      </c>
      <c r="CR48" s="692" t="str">
        <f>IF(AND($AA$9=1,Courses!B43&lt;&gt;"",'Courses Valid'!AC48="",AH48&amp;AI48&amp;AJ48&amp;AK48="",COUNTIF(Dummy,Courses!C43)&lt;&gt;1),IF(OR(Courses!K43&lt;&gt;'Courses Valid'!CP48,Courses!L43&lt;&gt;'Courses Valid'!CQ48),"Row "&amp;Courses!A43&amp;", Level on LARS is "&amp;'Courses Valid'!CP48&amp;", Sub-level on LARS is "&amp;CQ48&amp;"; ",""),"")</f>
        <v/>
      </c>
      <c r="CS48" s="680"/>
    </row>
    <row r="49" spans="3:97" x14ac:dyDescent="0.2">
      <c r="C49" s="670">
        <f t="shared" si="2"/>
        <v>0</v>
      </c>
      <c r="D49" s="102"/>
      <c r="E49" s="102"/>
      <c r="F49" s="295"/>
      <c r="G49" s="670" t="str">
        <f>IF(SUMPRODUCT(--(CourseAims=Courses!$C44))=1,"",IF(AND($J$9=1,Courses!$C44&lt;&gt;""),"Row "&amp;Courses!A44&amp;" (invalid); ",""))</f>
        <v/>
      </c>
      <c r="H49" s="692" t="str">
        <f>IF(AND($K$9=1,Courses!B44="",OR(Courses!F44&lt;&gt;"",Courses!H44&lt;&gt;"",Courses!J44&lt;&gt;"",Courses!K44&lt;&gt;"",Courses!L44&lt;&gt;"",Courses!M44&lt;&gt;"",Courses!N44&lt;&gt;0,Courses!P44&lt;&gt;0,Courses!R44&lt;&gt;0,Courses!S44&lt;&gt;0,Courses!U44&lt;&gt;0,Courses!W44&lt;&gt;0,Courses!X44&lt;&gt;0,Courses!Z44&lt;&gt;0,Courses!AB44&lt;&gt;0)),"Row "&amp;Courses!A44&amp;" (none); ","")</f>
        <v/>
      </c>
      <c r="I49" s="50"/>
      <c r="J49" s="295"/>
      <c r="K49" s="739" t="str">
        <f>IF(AND($L$9=1,Courses!E44&lt;&gt;"",Courses!F44=""),"Row "&amp;Courses!A44&amp;", "&amp;Courses!$E$10&amp;"; ","")</f>
        <v/>
      </c>
      <c r="L49" s="10" t="str">
        <f>IF(AND($L$9=1,Courses!G44&lt;&gt;"",Courses!H44=""),"Row "&amp;Courses!A44&amp;", "&amp;Courses!$G$10&amp;"; ","")</f>
        <v/>
      </c>
      <c r="M49" s="682" t="str">
        <f>IF(AND($L$9=1,Courses!I44&lt;&gt;"",Courses!J44=""),"Row "&amp;Courses!A44&amp;", "&amp;Courses!$I$10&amp;"; ","")</f>
        <v/>
      </c>
      <c r="N49" s="10"/>
      <c r="O49" s="50"/>
      <c r="P49" s="295"/>
      <c r="Q49" s="1330" t="str">
        <f>IF(AND($M$9=1,Courses!B44&lt;&gt;"",Courses!E44&lt;&gt;"",Courses!G44="",Courses!I44="",Courses!F44&lt;&gt;1),"Row "&amp;Courses!A44&amp;"; ","")</f>
        <v/>
      </c>
      <c r="R49" s="10" t="str">
        <f>IF(AND($M$9=1,Courses!B44&lt;&gt;"",Courses!I44="",Courses!F44&lt;&gt;"",Courses!G44&lt;&gt;"",Courses!H44&lt;&gt;""),IF(OR((Courses!F44+Courses!H44)&lt;&gt;1),"Row "&amp;Courses!A44&amp;"; ",""),"")</f>
        <v/>
      </c>
      <c r="S49" s="682" t="str">
        <f>IF(AND($M$9=1,Courses!B44&lt;&gt;"",Courses!I44&lt;&gt;"",Courses!J44&lt;&gt;"",Courses!H44&lt;&gt;"",Courses!G44&lt;&gt;"",Courses!F44&lt;&gt;""),IF(OR((Courses!F44+Courses!H44+Courses!J44)&lt;&gt;1),"Row "&amp;Courses!A44&amp;"; ",""),"")</f>
        <v/>
      </c>
      <c r="T49" s="10"/>
      <c r="U49" s="692" t="str">
        <f>IF(AND($M$9=1,Courses!E44&lt;&gt;"",Q49="",R49="",S49="",SUM(Courses!F44,Courses!H44,Courses!J44)&lt;&gt;1),"Row "&amp;Courses!A44&amp;"; ","")</f>
        <v/>
      </c>
      <c r="V49" s="50"/>
      <c r="W49" s="10"/>
      <c r="X49" s="739" t="str">
        <f>IF(AND($N$9=1,Courses!B44&lt;&gt;"",Courses!E44&lt;&gt;"",Courses!F44&lt;&gt;""),IF((TRUNC(Courses!F44*100)&lt;&gt;Courses!F44*100),"Row "&amp;Courses!A44&amp;", "&amp;Courses!$F$10&amp;"; ",""),"")</f>
        <v/>
      </c>
      <c r="Y49" s="10" t="str">
        <f>IF(AND($N$9=1,Courses!B44&lt;&gt;"",Courses!G44&lt;&gt;"",Courses!H44&lt;&gt;""),IF((TRUNC(Courses!H44*100)&lt;&gt;Courses!H44*100),"Row "&amp;Courses!A44&amp;", "&amp;Courses!$H$10&amp;"; ",""),"")</f>
        <v/>
      </c>
      <c r="Z49" s="682" t="str">
        <f>IF(AND($N$9=1,Courses!B44&lt;&gt;"",Courses!I44&lt;&gt;"",Courses!J44&lt;&gt;""),IF((TRUNC(Courses!J44*100)&lt;&gt;Courses!J44*100),"Row "&amp;Courses!A44&amp;", "&amp;Courses!$J$10&amp;"; ",""),"")</f>
        <v/>
      </c>
      <c r="AA49" s="10"/>
      <c r="AB49" s="295"/>
      <c r="AC49" s="692" t="str">
        <f>IF(AND($O$9=1,G49="",Courses!B44&lt;&gt;"",Courses!K44&lt;&gt;"UG",Courses!K44&lt;&gt;"PG (UG fee)",Courses!K44&lt;&gt;"PG (Masters' loan)",Courses!K44&lt;&gt;"PG (Other)"),"Row "&amp;Courses!A44&amp;"; ","")</f>
        <v/>
      </c>
      <c r="AD49" s="693"/>
      <c r="AE49" s="692" t="str">
        <f>IF(AND($Q$9=1,G49="",Courses!B44&lt;&gt;"",Courses!M44&lt;&gt;"Standard",Courses!M44&lt;&gt;"Long"),"Row "&amp;Courses!A44&amp;"; ","")</f>
        <v/>
      </c>
      <c r="AF49" s="10"/>
      <c r="AG49" s="295"/>
      <c r="AH49" s="739" t="str">
        <f>IF(AND($P$9=1,G49="",AC49="",AD49="",Courses!B44&lt;&gt;"",Courses!K44="UG",Courses!L44&lt;&gt;$C$9,Courses!L44&lt;&gt;$C$10,Courses!L44&lt;&gt;$C$11),"Row "&amp;Courses!A44&amp;", Sub-level should be either HND, Sub-degree, Foundation Degree or Other UG Degree; ","")</f>
        <v/>
      </c>
      <c r="AI49" s="10" t="str">
        <f>IF(AND($P$9=1,G49="",AC49="",AD49="",Courses!B44&lt;&gt;"",Courses!K44="PG (UG fee)",Courses!L44&lt;&gt;"",Courses!L44&lt;&gt;$C$12,Courses!L44&lt;&gt;$C$15),"Row "&amp;Courses!A44&amp;", Sub-level should be either blank or "&amp;C41&amp;"; ","")</f>
        <v/>
      </c>
      <c r="AJ49" s="10" t="str">
        <f>IF(AND($P$9=1,G49="",AC49="",AD49="",Courses!B44&lt;&gt;"",Courses!K44="PG (Masters' loan)",Courses!L44&lt;&gt;"",Courses!L44&lt;&gt;$C$14,Courses!L44&lt;&gt;$C$15),"Row "&amp;Courses!A44&amp;", Sub-level should be blank; ","")</f>
        <v/>
      </c>
      <c r="AK49" s="682" t="str">
        <f>IF(AND($P$9=1,G49="",AC49="",AD49="",Courses!B44&lt;&gt;"",Courses!K44="PG (Other)",Courses!L44&lt;&gt;"",Courses!L44&lt;&gt;$C$16,Courses!L44&lt;&gt;$C$17),"Row "&amp;Courses!A44&amp;", Sub-level should be blank; ","")</f>
        <v/>
      </c>
      <c r="AL49" s="50"/>
      <c r="AM49" s="295"/>
      <c r="AN49" s="8">
        <v>30</v>
      </c>
      <c r="AO49" s="739" t="str">
        <f>IF(AND($R$9=1,(TRUNC(Courses!N44)&lt;&gt;Courses!N44)), "Row "&amp;Courses!$A44&amp;", "&amp;AO$9&amp;", "&amp;AO$10&amp;", "&amp;AO$11&amp;"; ","")</f>
        <v/>
      </c>
      <c r="AP49" s="10" t="str">
        <f>IF(AND($R$9=1,(TRUNC(Courses!O44)&lt;&gt;Courses!O44)), "Row "&amp;Courses!$A44&amp;", "&amp;AP$9&amp;", "&amp;AP$10&amp;", "&amp;AP$11&amp;"; ","")</f>
        <v/>
      </c>
      <c r="AQ49" s="10" t="str">
        <f>IF(AND($R$9=1,(TRUNC(Courses!P44)&lt;&gt;Courses!P44)), "Row "&amp;Courses!$A44&amp;", "&amp;AQ$9&amp;", "&amp;AQ$10&amp;", "&amp;AQ$11&amp;"; ","")</f>
        <v/>
      </c>
      <c r="AR49" s="10" t="str">
        <f>IF(AND($R$9=1,(TRUNC(Courses!Q44)&lt;&gt;Courses!Q44)), "Row "&amp;Courses!$A44&amp;", "&amp;AR$9&amp;", "&amp;AR$10&amp;", "&amp;AR$11&amp;"; ","")</f>
        <v/>
      </c>
      <c r="AS49" s="682" t="str">
        <f>IF(AND($R$9=1,(TRUNC(Courses!R44)&lt;&gt;Courses!R44)), "Row "&amp;Courses!$A44&amp;", "&amp;AS$9&amp;", "&amp;AS$10&amp;", "&amp;AS$11&amp;"; ","")</f>
        <v/>
      </c>
      <c r="AT49" s="739" t="str">
        <f>IF(AND($R$9=1,(TRUNC(Courses!S44)&lt;&gt;Courses!S44)), "Row "&amp;Courses!$A44&amp;", "&amp;AT$9&amp;", "&amp;AT$10&amp;", "&amp;AT$11&amp;"; ","")</f>
        <v/>
      </c>
      <c r="AU49" s="10" t="str">
        <f>IF(AND($R$9=1,(TRUNC(Courses!T44)&lt;&gt;Courses!T44)), "Row "&amp;Courses!$A44&amp;", "&amp;AU$9&amp;", "&amp;AU$10&amp;", "&amp;AU$11&amp;"; ","")</f>
        <v/>
      </c>
      <c r="AV49" s="10" t="str">
        <f>IF(AND($R$9=1,(TRUNC(Courses!U44)&lt;&gt;Courses!U44)), "Row "&amp;Courses!$A44&amp;", "&amp;AV$9&amp;", "&amp;AV$10&amp;", "&amp;AV$11&amp;"; ","")</f>
        <v/>
      </c>
      <c r="AW49" s="10" t="str">
        <f>IF(AND($R$9=1,(TRUNC(Courses!V44)&lt;&gt;Courses!V44)), "Row "&amp;Courses!$A44&amp;", "&amp;AW$9&amp;", "&amp;AW$10&amp;", "&amp;AW$11&amp;"; ","")</f>
        <v/>
      </c>
      <c r="AX49" s="682" t="str">
        <f>IF(AND($R$9=1,(TRUNC(Courses!W44)&lt;&gt;Courses!W44)), "Row "&amp;Courses!$A44&amp;", "&amp;AX$9&amp;", "&amp;AX$10&amp;", "&amp;AX$11&amp;"; ","")</f>
        <v/>
      </c>
      <c r="AY49" s="739" t="str">
        <f>IF(AND($R$9=1,(TRUNC(Courses!X44)&lt;&gt;Courses!X44)), "Row "&amp;Courses!$A44&amp;", "&amp;AY$9&amp;", "&amp;AY$10&amp;", "&amp;AY$11&amp;"; ","")</f>
        <v/>
      </c>
      <c r="AZ49" s="10" t="str">
        <f>IF(AND($R$9=1,(TRUNC(Courses!Y44)&lt;&gt;Courses!Y44)), "Row "&amp;Courses!$A44&amp;", "&amp;AZ$9&amp;", "&amp;AZ$10&amp;", "&amp;AZ$11&amp;"; ","")</f>
        <v/>
      </c>
      <c r="BA49" s="10" t="str">
        <f>IF(AND($R$9=1,(TRUNC(Courses!Z44)&lt;&gt;Courses!Z44)), "Row "&amp;Courses!$A44&amp;", "&amp;BA$9&amp;", "&amp;BA$10&amp;", "&amp;BA$11&amp;"; ","")</f>
        <v/>
      </c>
      <c r="BB49" s="10" t="str">
        <f>IF(AND($R$9=1,(TRUNC(Courses!AA44)&lt;&gt;Courses!AA44)), "Row "&amp;Courses!$A44&amp;", "&amp;BB$9&amp;", "&amp;BB$10&amp;", "&amp;BB$11&amp;"; ","")</f>
        <v/>
      </c>
      <c r="BC49" s="682" t="str">
        <f>IF(AND($R$9=1,(TRUNC(Courses!AB44)&lt;&gt;Courses!AB44)), "Row "&amp;Courses!$A44&amp;", "&amp;BC$9&amp;", "&amp;BC$10&amp;", "&amp;BC$11&amp;"; ","")</f>
        <v/>
      </c>
      <c r="BD49" s="50"/>
      <c r="BE49" s="295"/>
      <c r="BF49" s="8">
        <v>30</v>
      </c>
      <c r="BG49" s="739" t="str">
        <f>IF(AND($S$9=1,Courses!N44&lt;0), "Row "&amp;Courses!$A44&amp;", "&amp;BG$9&amp;", "&amp;BG$10&amp;", "&amp;BG$11&amp;"; ","")</f>
        <v/>
      </c>
      <c r="BH49" s="10" t="str">
        <f>IF(AND($S$9=1,Courses!O44&lt;0), "Row "&amp;Courses!$A44&amp;", "&amp;BH$9&amp;", "&amp;BH$10&amp;", "&amp;BH$11&amp;"; ","")</f>
        <v/>
      </c>
      <c r="BI49" s="10" t="str">
        <f>IF(AND($S$9=1,Courses!P44&lt;0), "Row "&amp;Courses!$A44&amp;", "&amp;BI$9&amp;", "&amp;BI$10&amp;", "&amp;BI$11&amp;"; ","")</f>
        <v/>
      </c>
      <c r="BJ49" s="10" t="str">
        <f>IF(AND($S$9=1,Courses!Q44&lt;0), "Row "&amp;Courses!$A44&amp;", "&amp;BJ$9&amp;", "&amp;BJ$10&amp;", "&amp;BJ$11&amp;"; ","")</f>
        <v/>
      </c>
      <c r="BK49" s="682" t="str">
        <f>IF(AND($S$9=1,Courses!R44&lt;0), "Row "&amp;Courses!$A44&amp;", "&amp;BK$9&amp;", "&amp;BK$10&amp;", "&amp;BK$11&amp;"; ","")</f>
        <v/>
      </c>
      <c r="BL49" s="739" t="str">
        <f>IF(AND($S$9=1,Courses!S44&lt;0), "Row "&amp;Courses!$A44&amp;", "&amp;BL$9&amp;", "&amp;BL$10&amp;", "&amp;BL$11&amp;"; ","")</f>
        <v/>
      </c>
      <c r="BM49" s="10" t="str">
        <f>IF(AND($S$9=1,Courses!T44&lt;0), "Row "&amp;Courses!$A44&amp;", "&amp;BM$9&amp;", "&amp;BM$10&amp;", "&amp;BM$11&amp;"; ","")</f>
        <v/>
      </c>
      <c r="BN49" s="10" t="str">
        <f>IF(AND($S$9=1,Courses!U44&lt;0), "Row "&amp;Courses!$A44&amp;", "&amp;BN$9&amp;", "&amp;BN$10&amp;", "&amp;BN$11&amp;"; ","")</f>
        <v/>
      </c>
      <c r="BO49" s="10" t="str">
        <f>IF(AND($S$9=1,Courses!V44&lt;0), "Row "&amp;Courses!$A44&amp;", "&amp;BO$9&amp;", "&amp;BO$10&amp;", "&amp;BO$11&amp;"; ","")</f>
        <v/>
      </c>
      <c r="BP49" s="682" t="str">
        <f>IF(AND($S$9=1,Courses!W44&lt;0), "Row "&amp;Courses!$A44&amp;", "&amp;BP$9&amp;", "&amp;BP$10&amp;", "&amp;BP$11&amp;"; ","")</f>
        <v/>
      </c>
      <c r="BQ49" s="739" t="str">
        <f>IF(AND($S$9=1,Courses!X44&lt;0), "Row "&amp;Courses!$A44&amp;", "&amp;BQ$9&amp;", "&amp;BQ$10&amp;", "&amp;BQ$11&amp;"; ","")</f>
        <v/>
      </c>
      <c r="BR49" s="10" t="str">
        <f>IF(AND($S$9=1,Courses!Y44&lt;0), "Row "&amp;Courses!$A44&amp;", "&amp;BR$9&amp;", "&amp;BR$10&amp;", "&amp;BR$11&amp;"; ","")</f>
        <v/>
      </c>
      <c r="BS49" s="10" t="str">
        <f>IF(AND($S$9=1,Courses!Z44&lt;0), "Row "&amp;Courses!$A44&amp;", "&amp;BS$9&amp;", "&amp;BS$10&amp;", "&amp;BS$11&amp;"; ","")</f>
        <v/>
      </c>
      <c r="BT49" s="10" t="str">
        <f>IF(AND($S$9=1,Courses!AA44&lt;0), "Row "&amp;Courses!$A44&amp;", "&amp;BT$9&amp;", "&amp;BT$10&amp;", "&amp;BT$11&amp;"; ","")</f>
        <v/>
      </c>
      <c r="BU49" s="682" t="str">
        <f>IF(AND($S$9=1,Courses!AB44&lt;0), "Row "&amp;Courses!$A44&amp;", "&amp;BU$9&amp;", "&amp;BU$10&amp;", "&amp;BU$11&amp;"; ","")</f>
        <v/>
      </c>
      <c r="BV49" s="10"/>
      <c r="BW49" s="690">
        <v>30</v>
      </c>
      <c r="BX49" s="101">
        <f>IF(AND($T$9=1,Courses!B44="",Courses!F44="",Courses!H44="",Courses!J44="",Courses!K44="",Courses!L44="",Courses!M44="",Courses!N44=0,Courses!P44=0,Courses!R44=0,Courses!S44=0,Courses!U44=0,Courses!W44=0,Courses!X44=0,Courses!Z44=0,Courses!AB44=0),0,1)</f>
        <v>0</v>
      </c>
      <c r="BY49" s="101">
        <f>IF(AND(BX49=0,SUM(BX50:$BX$219)&gt;0),1,0)</f>
        <v>0</v>
      </c>
      <c r="BZ49" s="853" t="str">
        <f>IF(BY49=1,"Row "&amp;Courses!A44&amp;"; ","")</f>
        <v/>
      </c>
      <c r="CA49" s="50"/>
      <c r="CB49" s="10"/>
      <c r="CC49" s="692" t="str">
        <f>IF(AND($U$9=1,Courses!B44&lt;&gt;"",SUM(Courses!N44:AB44)=0),"Row "&amp;Courses!A44&amp;"; ","")</f>
        <v/>
      </c>
      <c r="CD49" s="50"/>
      <c r="CF49" s="323"/>
      <c r="CG49" s="692" t="str">
        <f>IF(AND($Y$9=1,Courses!B44&lt;&gt;""),IF(SUMPRODUCT(--(Courses!$C$13:$C$214=Courses!C44))&gt;1,"Row "&amp;Courses!A44&amp;"; ",""),"")</f>
        <v/>
      </c>
      <c r="CH49" s="10"/>
      <c r="CI49" s="324"/>
      <c r="CJ49" s="10"/>
      <c r="CK49" s="739" t="str">
        <f>IF(AND($Z$9=1,Courses!E44&lt;&gt;"",Courses!F44&lt;&gt;"",Courses!F44=0,SUM(Courses!H44,Courses!J44)=1),"Row "&amp;Courses!A44&amp;", "&amp;Courses!$F$10&amp;"; ","")</f>
        <v/>
      </c>
      <c r="CL49" s="10" t="str">
        <f>IF(AND($Z$9=1,Courses!G44&lt;&gt;"",Courses!H44&lt;&gt;"",Courses!H44=0,SUM(Courses!J44,Courses!F44)=1),"Row "&amp;Courses!A44&amp;", "&amp;Courses!$H$10&amp;"; ","")</f>
        <v/>
      </c>
      <c r="CM49" s="682" t="str">
        <f>IF(AND($Z$9=1,Courses!I44&lt;&gt;"",Courses!J44&lt;&gt;"",Courses!J44=0, SUM(Courses!H44,Courses!F44)=1),"Row "&amp;Courses!A44&amp;", "&amp;Courses!$J$10&amp;"; ","")</f>
        <v/>
      </c>
      <c r="CN49" s="680"/>
      <c r="CO49" s="681"/>
      <c r="CP49" s="692" t="str">
        <f>IF(AND(Courses!B44&lt;&gt;"",ISNA(VLOOKUP(Courses!C44,CourseInfo,2,FALSE))=FALSE,COUNTIF(Dummy,Courses!C44)&lt;&gt;1),VLOOKUP(Courses!C44,CourseInfo,6,FALSE),"")</f>
        <v/>
      </c>
      <c r="CQ49" s="692" t="str">
        <f>IF(AND(Courses!B44&lt;&gt;"",ISNA(VLOOKUP(Courses!C44,CourseInfo,2,FALSE))=FALSE,COUNTIF(Dummy,Courses!C44)&lt;&gt;1),IF(VLOOKUP(Courses!C44,CourseInfo,7,FALSE)&lt;&gt;"",VLOOKUP(Courses!C44,CourseInfo,7,FALSE),"blank"),"")</f>
        <v/>
      </c>
      <c r="CR49" s="692" t="str">
        <f>IF(AND($AA$9=1,Courses!B44&lt;&gt;"",'Courses Valid'!AC49="",AH49&amp;AI49&amp;AJ49&amp;AK49="",COUNTIF(Dummy,Courses!C44)&lt;&gt;1),IF(OR(Courses!K44&lt;&gt;'Courses Valid'!CP49,Courses!L44&lt;&gt;'Courses Valid'!CQ49),"Row "&amp;Courses!A44&amp;", Level on LARS is "&amp;'Courses Valid'!CP49&amp;", Sub-level on LARS is "&amp;CQ49&amp;"; ",""),"")</f>
        <v/>
      </c>
      <c r="CS49" s="680"/>
    </row>
    <row r="50" spans="3:97" x14ac:dyDescent="0.2">
      <c r="C50" s="670">
        <f t="shared" si="2"/>
        <v>0</v>
      </c>
      <c r="D50" s="102"/>
      <c r="E50" s="102"/>
      <c r="F50" s="295"/>
      <c r="G50" s="670" t="str">
        <f>IF(SUMPRODUCT(--(CourseAims=Courses!$C45))=1,"",IF(AND($J$9=1,Courses!$C45&lt;&gt;""),"Row "&amp;Courses!A45&amp;" (invalid); ",""))</f>
        <v/>
      </c>
      <c r="H50" s="692" t="str">
        <f>IF(AND($K$9=1,Courses!B45="",OR(Courses!F45&lt;&gt;"",Courses!H45&lt;&gt;"",Courses!J45&lt;&gt;"",Courses!K45&lt;&gt;"",Courses!L45&lt;&gt;"",Courses!M45&lt;&gt;"",Courses!N45&lt;&gt;0,Courses!P45&lt;&gt;0,Courses!R45&lt;&gt;0,Courses!S45&lt;&gt;0,Courses!U45&lt;&gt;0,Courses!W45&lt;&gt;0,Courses!X45&lt;&gt;0,Courses!Z45&lt;&gt;0,Courses!AB45&lt;&gt;0)),"Row "&amp;Courses!A45&amp;" (none); ","")</f>
        <v/>
      </c>
      <c r="I50" s="50"/>
      <c r="J50" s="295"/>
      <c r="K50" s="739" t="str">
        <f>IF(AND($L$9=1,Courses!E45&lt;&gt;"",Courses!F45=""),"Row "&amp;Courses!A45&amp;", "&amp;Courses!$E$10&amp;"; ","")</f>
        <v/>
      </c>
      <c r="L50" s="10" t="str">
        <f>IF(AND($L$9=1,Courses!G45&lt;&gt;"",Courses!H45=""),"Row "&amp;Courses!A45&amp;", "&amp;Courses!$G$10&amp;"; ","")</f>
        <v/>
      </c>
      <c r="M50" s="682" t="str">
        <f>IF(AND($L$9=1,Courses!I45&lt;&gt;"",Courses!J45=""),"Row "&amp;Courses!A45&amp;", "&amp;Courses!$I$10&amp;"; ","")</f>
        <v/>
      </c>
      <c r="N50" s="10"/>
      <c r="O50" s="50"/>
      <c r="P50" s="295"/>
      <c r="Q50" s="1330" t="str">
        <f>IF(AND($M$9=1,Courses!B45&lt;&gt;"",Courses!E45&lt;&gt;"",Courses!G45="",Courses!I45="",Courses!F45&lt;&gt;1),"Row "&amp;Courses!A45&amp;"; ","")</f>
        <v/>
      </c>
      <c r="R50" s="10" t="str">
        <f>IF(AND($M$9=1,Courses!B45&lt;&gt;"",Courses!I45="",Courses!F45&lt;&gt;"",Courses!G45&lt;&gt;"",Courses!H45&lt;&gt;""),IF(OR((Courses!F45+Courses!H45)&lt;&gt;1),"Row "&amp;Courses!A45&amp;"; ",""),"")</f>
        <v/>
      </c>
      <c r="S50" s="682" t="str">
        <f>IF(AND($M$9=1,Courses!B45&lt;&gt;"",Courses!I45&lt;&gt;"",Courses!J45&lt;&gt;"",Courses!H45&lt;&gt;"",Courses!G45&lt;&gt;"",Courses!F45&lt;&gt;""),IF(OR((Courses!F45+Courses!H45+Courses!J45)&lt;&gt;1),"Row "&amp;Courses!A45&amp;"; ",""),"")</f>
        <v/>
      </c>
      <c r="T50" s="10"/>
      <c r="U50" s="692" t="str">
        <f>IF(AND($M$9=1,Courses!E45&lt;&gt;"",Q50="",R50="",S50="",SUM(Courses!F45,Courses!H45,Courses!J45)&lt;&gt;1),"Row "&amp;Courses!A45&amp;"; ","")</f>
        <v/>
      </c>
      <c r="V50" s="50"/>
      <c r="W50" s="10"/>
      <c r="X50" s="739" t="str">
        <f>IF(AND($N$9=1,Courses!B45&lt;&gt;"",Courses!E45&lt;&gt;"",Courses!F45&lt;&gt;""),IF((TRUNC(Courses!F45*100)&lt;&gt;Courses!F45*100),"Row "&amp;Courses!A45&amp;", "&amp;Courses!$F$10&amp;"; ",""),"")</f>
        <v/>
      </c>
      <c r="Y50" s="10" t="str">
        <f>IF(AND($N$9=1,Courses!B45&lt;&gt;"",Courses!G45&lt;&gt;"",Courses!H45&lt;&gt;""),IF((TRUNC(Courses!H45*100)&lt;&gt;Courses!H45*100),"Row "&amp;Courses!A45&amp;", "&amp;Courses!$H$10&amp;"; ",""),"")</f>
        <v/>
      </c>
      <c r="Z50" s="682" t="str">
        <f>IF(AND($N$9=1,Courses!B45&lt;&gt;"",Courses!I45&lt;&gt;"",Courses!J45&lt;&gt;""),IF((TRUNC(Courses!J45*100)&lt;&gt;Courses!J45*100),"Row "&amp;Courses!A45&amp;", "&amp;Courses!$J$10&amp;"; ",""),"")</f>
        <v/>
      </c>
      <c r="AA50" s="10"/>
      <c r="AB50" s="295"/>
      <c r="AC50" s="692" t="str">
        <f>IF(AND($O$9=1,G50="",Courses!B45&lt;&gt;"",Courses!K45&lt;&gt;"UG",Courses!K45&lt;&gt;"PG (UG fee)",Courses!K45&lt;&gt;"PG (Masters' loan)",Courses!K45&lt;&gt;"PG (Other)"),"Row "&amp;Courses!A45&amp;"; ","")</f>
        <v/>
      </c>
      <c r="AD50" s="693"/>
      <c r="AE50" s="692" t="str">
        <f>IF(AND($Q$9=1,G50="",Courses!B45&lt;&gt;"",Courses!M45&lt;&gt;"Standard",Courses!M45&lt;&gt;"Long"),"Row "&amp;Courses!A45&amp;"; ","")</f>
        <v/>
      </c>
      <c r="AF50" s="10"/>
      <c r="AG50" s="295"/>
      <c r="AH50" s="739" t="str">
        <f>IF(AND($P$9=1,G50="",AC50="",AD50="",Courses!B45&lt;&gt;"",Courses!K45="UG",Courses!L45&lt;&gt;$C$9,Courses!L45&lt;&gt;$C$10,Courses!L45&lt;&gt;$C$11),"Row "&amp;Courses!A45&amp;", Sub-level should be either HND, Sub-degree, Foundation Degree or Other UG Degree; ","")</f>
        <v/>
      </c>
      <c r="AI50" s="10" t="str">
        <f>IF(AND($P$9=1,G50="",AC50="",AD50="",Courses!B45&lt;&gt;"",Courses!K45="PG (UG fee)",Courses!L45&lt;&gt;"",Courses!L45&lt;&gt;$C$12,Courses!L45&lt;&gt;$C$15),"Row "&amp;Courses!A45&amp;", Sub-level should be either blank or "&amp;C42&amp;"; ","")</f>
        <v/>
      </c>
      <c r="AJ50" s="10" t="str">
        <f>IF(AND($P$9=1,G50="",AC50="",AD50="",Courses!B45&lt;&gt;"",Courses!K45="PG (Masters' loan)",Courses!L45&lt;&gt;"",Courses!L45&lt;&gt;$C$14,Courses!L45&lt;&gt;$C$15),"Row "&amp;Courses!A45&amp;", Sub-level should be blank; ","")</f>
        <v/>
      </c>
      <c r="AK50" s="682" t="str">
        <f>IF(AND($P$9=1,G50="",AC50="",AD50="",Courses!B45&lt;&gt;"",Courses!K45="PG (Other)",Courses!L45&lt;&gt;"",Courses!L45&lt;&gt;$C$16,Courses!L45&lt;&gt;$C$17),"Row "&amp;Courses!A45&amp;", Sub-level should be blank; ","")</f>
        <v/>
      </c>
      <c r="AL50" s="50"/>
      <c r="AM50" s="295"/>
      <c r="AN50" s="8">
        <v>31</v>
      </c>
      <c r="AO50" s="739" t="str">
        <f>IF(AND($R$9=1,(TRUNC(Courses!N45)&lt;&gt;Courses!N45)), "Row "&amp;Courses!$A45&amp;", "&amp;AO$9&amp;", "&amp;AO$10&amp;", "&amp;AO$11&amp;"; ","")</f>
        <v/>
      </c>
      <c r="AP50" s="10" t="str">
        <f>IF(AND($R$9=1,(TRUNC(Courses!O45)&lt;&gt;Courses!O45)), "Row "&amp;Courses!$A45&amp;", "&amp;AP$9&amp;", "&amp;AP$10&amp;", "&amp;AP$11&amp;"; ","")</f>
        <v/>
      </c>
      <c r="AQ50" s="10" t="str">
        <f>IF(AND($R$9=1,(TRUNC(Courses!P45)&lt;&gt;Courses!P45)), "Row "&amp;Courses!$A45&amp;", "&amp;AQ$9&amp;", "&amp;AQ$10&amp;", "&amp;AQ$11&amp;"; ","")</f>
        <v/>
      </c>
      <c r="AR50" s="10" t="str">
        <f>IF(AND($R$9=1,(TRUNC(Courses!Q45)&lt;&gt;Courses!Q45)), "Row "&amp;Courses!$A45&amp;", "&amp;AR$9&amp;", "&amp;AR$10&amp;", "&amp;AR$11&amp;"; ","")</f>
        <v/>
      </c>
      <c r="AS50" s="682" t="str">
        <f>IF(AND($R$9=1,(TRUNC(Courses!R45)&lt;&gt;Courses!R45)), "Row "&amp;Courses!$A45&amp;", "&amp;AS$9&amp;", "&amp;AS$10&amp;", "&amp;AS$11&amp;"; ","")</f>
        <v/>
      </c>
      <c r="AT50" s="739" t="str">
        <f>IF(AND($R$9=1,(TRUNC(Courses!S45)&lt;&gt;Courses!S45)), "Row "&amp;Courses!$A45&amp;", "&amp;AT$9&amp;", "&amp;AT$10&amp;", "&amp;AT$11&amp;"; ","")</f>
        <v/>
      </c>
      <c r="AU50" s="10" t="str">
        <f>IF(AND($R$9=1,(TRUNC(Courses!T45)&lt;&gt;Courses!T45)), "Row "&amp;Courses!$A45&amp;", "&amp;AU$9&amp;", "&amp;AU$10&amp;", "&amp;AU$11&amp;"; ","")</f>
        <v/>
      </c>
      <c r="AV50" s="10" t="str">
        <f>IF(AND($R$9=1,(TRUNC(Courses!U45)&lt;&gt;Courses!U45)), "Row "&amp;Courses!$A45&amp;", "&amp;AV$9&amp;", "&amp;AV$10&amp;", "&amp;AV$11&amp;"; ","")</f>
        <v/>
      </c>
      <c r="AW50" s="10" t="str">
        <f>IF(AND($R$9=1,(TRUNC(Courses!V45)&lt;&gt;Courses!V45)), "Row "&amp;Courses!$A45&amp;", "&amp;AW$9&amp;", "&amp;AW$10&amp;", "&amp;AW$11&amp;"; ","")</f>
        <v/>
      </c>
      <c r="AX50" s="682" t="str">
        <f>IF(AND($R$9=1,(TRUNC(Courses!W45)&lt;&gt;Courses!W45)), "Row "&amp;Courses!$A45&amp;", "&amp;AX$9&amp;", "&amp;AX$10&amp;", "&amp;AX$11&amp;"; ","")</f>
        <v/>
      </c>
      <c r="AY50" s="739" t="str">
        <f>IF(AND($R$9=1,(TRUNC(Courses!X45)&lt;&gt;Courses!X45)), "Row "&amp;Courses!$A45&amp;", "&amp;AY$9&amp;", "&amp;AY$10&amp;", "&amp;AY$11&amp;"; ","")</f>
        <v/>
      </c>
      <c r="AZ50" s="10" t="str">
        <f>IF(AND($R$9=1,(TRUNC(Courses!Y45)&lt;&gt;Courses!Y45)), "Row "&amp;Courses!$A45&amp;", "&amp;AZ$9&amp;", "&amp;AZ$10&amp;", "&amp;AZ$11&amp;"; ","")</f>
        <v/>
      </c>
      <c r="BA50" s="10" t="str">
        <f>IF(AND($R$9=1,(TRUNC(Courses!Z45)&lt;&gt;Courses!Z45)), "Row "&amp;Courses!$A45&amp;", "&amp;BA$9&amp;", "&amp;BA$10&amp;", "&amp;BA$11&amp;"; ","")</f>
        <v/>
      </c>
      <c r="BB50" s="10" t="str">
        <f>IF(AND($R$9=1,(TRUNC(Courses!AA45)&lt;&gt;Courses!AA45)), "Row "&amp;Courses!$A45&amp;", "&amp;BB$9&amp;", "&amp;BB$10&amp;", "&amp;BB$11&amp;"; ","")</f>
        <v/>
      </c>
      <c r="BC50" s="682" t="str">
        <f>IF(AND($R$9=1,(TRUNC(Courses!AB45)&lt;&gt;Courses!AB45)), "Row "&amp;Courses!$A45&amp;", "&amp;BC$9&amp;", "&amp;BC$10&amp;", "&amp;BC$11&amp;"; ","")</f>
        <v/>
      </c>
      <c r="BD50" s="50"/>
      <c r="BE50" s="295"/>
      <c r="BF50" s="8">
        <v>31</v>
      </c>
      <c r="BG50" s="739" t="str">
        <f>IF(AND($S$9=1,Courses!N45&lt;0), "Row "&amp;Courses!$A45&amp;", "&amp;BG$9&amp;", "&amp;BG$10&amp;", "&amp;BG$11&amp;"; ","")</f>
        <v/>
      </c>
      <c r="BH50" s="10" t="str">
        <f>IF(AND($S$9=1,Courses!O45&lt;0), "Row "&amp;Courses!$A45&amp;", "&amp;BH$9&amp;", "&amp;BH$10&amp;", "&amp;BH$11&amp;"; ","")</f>
        <v/>
      </c>
      <c r="BI50" s="10" t="str">
        <f>IF(AND($S$9=1,Courses!P45&lt;0), "Row "&amp;Courses!$A45&amp;", "&amp;BI$9&amp;", "&amp;BI$10&amp;", "&amp;BI$11&amp;"; ","")</f>
        <v/>
      </c>
      <c r="BJ50" s="10" t="str">
        <f>IF(AND($S$9=1,Courses!Q45&lt;0), "Row "&amp;Courses!$A45&amp;", "&amp;BJ$9&amp;", "&amp;BJ$10&amp;", "&amp;BJ$11&amp;"; ","")</f>
        <v/>
      </c>
      <c r="BK50" s="682" t="str">
        <f>IF(AND($S$9=1,Courses!R45&lt;0), "Row "&amp;Courses!$A45&amp;", "&amp;BK$9&amp;", "&amp;BK$10&amp;", "&amp;BK$11&amp;"; ","")</f>
        <v/>
      </c>
      <c r="BL50" s="739" t="str">
        <f>IF(AND($S$9=1,Courses!S45&lt;0), "Row "&amp;Courses!$A45&amp;", "&amp;BL$9&amp;", "&amp;BL$10&amp;", "&amp;BL$11&amp;"; ","")</f>
        <v/>
      </c>
      <c r="BM50" s="10" t="str">
        <f>IF(AND($S$9=1,Courses!T45&lt;0), "Row "&amp;Courses!$A45&amp;", "&amp;BM$9&amp;", "&amp;BM$10&amp;", "&amp;BM$11&amp;"; ","")</f>
        <v/>
      </c>
      <c r="BN50" s="10" t="str">
        <f>IF(AND($S$9=1,Courses!U45&lt;0), "Row "&amp;Courses!$A45&amp;", "&amp;BN$9&amp;", "&amp;BN$10&amp;", "&amp;BN$11&amp;"; ","")</f>
        <v/>
      </c>
      <c r="BO50" s="10" t="str">
        <f>IF(AND($S$9=1,Courses!V45&lt;0), "Row "&amp;Courses!$A45&amp;", "&amp;BO$9&amp;", "&amp;BO$10&amp;", "&amp;BO$11&amp;"; ","")</f>
        <v/>
      </c>
      <c r="BP50" s="682" t="str">
        <f>IF(AND($S$9=1,Courses!W45&lt;0), "Row "&amp;Courses!$A45&amp;", "&amp;BP$9&amp;", "&amp;BP$10&amp;", "&amp;BP$11&amp;"; ","")</f>
        <v/>
      </c>
      <c r="BQ50" s="739" t="str">
        <f>IF(AND($S$9=1,Courses!X45&lt;0), "Row "&amp;Courses!$A45&amp;", "&amp;BQ$9&amp;", "&amp;BQ$10&amp;", "&amp;BQ$11&amp;"; ","")</f>
        <v/>
      </c>
      <c r="BR50" s="10" t="str">
        <f>IF(AND($S$9=1,Courses!Y45&lt;0), "Row "&amp;Courses!$A45&amp;", "&amp;BR$9&amp;", "&amp;BR$10&amp;", "&amp;BR$11&amp;"; ","")</f>
        <v/>
      </c>
      <c r="BS50" s="10" t="str">
        <f>IF(AND($S$9=1,Courses!Z45&lt;0), "Row "&amp;Courses!$A45&amp;", "&amp;BS$9&amp;", "&amp;BS$10&amp;", "&amp;BS$11&amp;"; ","")</f>
        <v/>
      </c>
      <c r="BT50" s="10" t="str">
        <f>IF(AND($S$9=1,Courses!AA45&lt;0), "Row "&amp;Courses!$A45&amp;", "&amp;BT$9&amp;", "&amp;BT$10&amp;", "&amp;BT$11&amp;"; ","")</f>
        <v/>
      </c>
      <c r="BU50" s="682" t="str">
        <f>IF(AND($S$9=1,Courses!AB45&lt;0), "Row "&amp;Courses!$A45&amp;", "&amp;BU$9&amp;", "&amp;BU$10&amp;", "&amp;BU$11&amp;"; ","")</f>
        <v/>
      </c>
      <c r="BV50" s="10"/>
      <c r="BW50" s="690">
        <v>31</v>
      </c>
      <c r="BX50" s="101">
        <f>IF(AND($T$9=1,Courses!B45="",Courses!F45="",Courses!H45="",Courses!J45="",Courses!K45="",Courses!L45="",Courses!M45="",Courses!N45=0,Courses!P45=0,Courses!R45=0,Courses!S45=0,Courses!U45=0,Courses!W45=0,Courses!X45=0,Courses!Z45=0,Courses!AB45=0),0,1)</f>
        <v>0</v>
      </c>
      <c r="BY50" s="101">
        <f>IF(AND(BX50=0,SUM(BX51:$BX$219)&gt;0),1,0)</f>
        <v>0</v>
      </c>
      <c r="BZ50" s="853" t="str">
        <f>IF(BY50=1,"Row "&amp;Courses!A45&amp;"; ","")</f>
        <v/>
      </c>
      <c r="CA50" s="50"/>
      <c r="CB50" s="10"/>
      <c r="CC50" s="692" t="str">
        <f>IF(AND($U$9=1,Courses!B45&lt;&gt;"",SUM(Courses!N45:AB45)=0),"Row "&amp;Courses!A45&amp;"; ","")</f>
        <v/>
      </c>
      <c r="CD50" s="50"/>
      <c r="CF50" s="323"/>
      <c r="CG50" s="692" t="str">
        <f>IF(AND($Y$9=1,Courses!B45&lt;&gt;""),IF(SUMPRODUCT(--(Courses!$C$13:$C$214=Courses!C45))&gt;1,"Row "&amp;Courses!A45&amp;"; ",""),"")</f>
        <v/>
      </c>
      <c r="CH50" s="10"/>
      <c r="CI50" s="324"/>
      <c r="CJ50" s="10"/>
      <c r="CK50" s="739" t="str">
        <f>IF(AND($Z$9=1,Courses!E45&lt;&gt;"",Courses!F45&lt;&gt;"",Courses!F45=0,SUM(Courses!H45,Courses!J45)=1),"Row "&amp;Courses!A45&amp;", "&amp;Courses!$F$10&amp;"; ","")</f>
        <v/>
      </c>
      <c r="CL50" s="10" t="str">
        <f>IF(AND($Z$9=1,Courses!G45&lt;&gt;"",Courses!H45&lt;&gt;"",Courses!H45=0,SUM(Courses!J45,Courses!F45)=1),"Row "&amp;Courses!A45&amp;", "&amp;Courses!$H$10&amp;"; ","")</f>
        <v/>
      </c>
      <c r="CM50" s="682" t="str">
        <f>IF(AND($Z$9=1,Courses!I45&lt;&gt;"",Courses!J45&lt;&gt;"",Courses!J45=0, SUM(Courses!H45,Courses!F45)=1),"Row "&amp;Courses!A45&amp;", "&amp;Courses!$J$10&amp;"; ","")</f>
        <v/>
      </c>
      <c r="CN50" s="680"/>
      <c r="CO50" s="681"/>
      <c r="CP50" s="692" t="str">
        <f>IF(AND(Courses!B45&lt;&gt;"",ISNA(VLOOKUP(Courses!C45,CourseInfo,2,FALSE))=FALSE,COUNTIF(Dummy,Courses!C45)&lt;&gt;1),VLOOKUP(Courses!C45,CourseInfo,6,FALSE),"")</f>
        <v/>
      </c>
      <c r="CQ50" s="692" t="str">
        <f>IF(AND(Courses!B45&lt;&gt;"",ISNA(VLOOKUP(Courses!C45,CourseInfo,2,FALSE))=FALSE,COUNTIF(Dummy,Courses!C45)&lt;&gt;1),IF(VLOOKUP(Courses!C45,CourseInfo,7,FALSE)&lt;&gt;"",VLOOKUP(Courses!C45,CourseInfo,7,FALSE),"blank"),"")</f>
        <v/>
      </c>
      <c r="CR50" s="692" t="str">
        <f>IF(AND($AA$9=1,Courses!B45&lt;&gt;"",'Courses Valid'!AC50="",AH50&amp;AI50&amp;AJ50&amp;AK50="",COUNTIF(Dummy,Courses!C45)&lt;&gt;1),IF(OR(Courses!K45&lt;&gt;'Courses Valid'!CP50,Courses!L45&lt;&gt;'Courses Valid'!CQ50),"Row "&amp;Courses!A45&amp;", Level on LARS is "&amp;'Courses Valid'!CP50&amp;", Sub-level on LARS is "&amp;CQ50&amp;"; ",""),"")</f>
        <v/>
      </c>
      <c r="CS50" s="680"/>
    </row>
    <row r="51" spans="3:97" x14ac:dyDescent="0.2">
      <c r="C51" s="670">
        <f t="shared" si="2"/>
        <v>0</v>
      </c>
      <c r="D51" s="102"/>
      <c r="E51" s="102"/>
      <c r="F51" s="295"/>
      <c r="G51" s="670" t="str">
        <f>IF(SUMPRODUCT(--(CourseAims=Courses!$C46))=1,"",IF(AND($J$9=1,Courses!$C46&lt;&gt;""),"Row "&amp;Courses!A46&amp;" (invalid); ",""))</f>
        <v/>
      </c>
      <c r="H51" s="692" t="str">
        <f>IF(AND($K$9=1,Courses!B46="",OR(Courses!F46&lt;&gt;"",Courses!H46&lt;&gt;"",Courses!J46&lt;&gt;"",Courses!K46&lt;&gt;"",Courses!L46&lt;&gt;"",Courses!M46&lt;&gt;"",Courses!N46&lt;&gt;0,Courses!P46&lt;&gt;0,Courses!R46&lt;&gt;0,Courses!S46&lt;&gt;0,Courses!U46&lt;&gt;0,Courses!W46&lt;&gt;0,Courses!X46&lt;&gt;0,Courses!Z46&lt;&gt;0,Courses!AB46&lt;&gt;0)),"Row "&amp;Courses!A46&amp;" (none); ","")</f>
        <v/>
      </c>
      <c r="I51" s="50"/>
      <c r="J51" s="295"/>
      <c r="K51" s="739" t="str">
        <f>IF(AND($L$9=1,Courses!E46&lt;&gt;"",Courses!F46=""),"Row "&amp;Courses!A46&amp;", "&amp;Courses!$E$10&amp;"; ","")</f>
        <v/>
      </c>
      <c r="L51" s="10" t="str">
        <f>IF(AND($L$9=1,Courses!G46&lt;&gt;"",Courses!H46=""),"Row "&amp;Courses!A46&amp;", "&amp;Courses!$G$10&amp;"; ","")</f>
        <v/>
      </c>
      <c r="M51" s="682" t="str">
        <f>IF(AND($L$9=1,Courses!I46&lt;&gt;"",Courses!J46=""),"Row "&amp;Courses!A46&amp;", "&amp;Courses!$I$10&amp;"; ","")</f>
        <v/>
      </c>
      <c r="N51" s="10"/>
      <c r="O51" s="50"/>
      <c r="P51" s="295"/>
      <c r="Q51" s="1330" t="str">
        <f>IF(AND($M$9=1,Courses!B46&lt;&gt;"",Courses!E46&lt;&gt;"",Courses!G46="",Courses!I46="",Courses!F46&lt;&gt;1),"Row "&amp;Courses!A46&amp;"; ","")</f>
        <v/>
      </c>
      <c r="R51" s="10" t="str">
        <f>IF(AND($M$9=1,Courses!B46&lt;&gt;"",Courses!I46="",Courses!F46&lt;&gt;"",Courses!G46&lt;&gt;"",Courses!H46&lt;&gt;""),IF(OR((Courses!F46+Courses!H46)&lt;&gt;1),"Row "&amp;Courses!A46&amp;"; ",""),"")</f>
        <v/>
      </c>
      <c r="S51" s="682" t="str">
        <f>IF(AND($M$9=1,Courses!B46&lt;&gt;"",Courses!I46&lt;&gt;"",Courses!J46&lt;&gt;"",Courses!H46&lt;&gt;"",Courses!G46&lt;&gt;"",Courses!F46&lt;&gt;""),IF(OR((Courses!F46+Courses!H46+Courses!J46)&lt;&gt;1),"Row "&amp;Courses!A46&amp;"; ",""),"")</f>
        <v/>
      </c>
      <c r="T51" s="10"/>
      <c r="U51" s="692" t="str">
        <f>IF(AND($M$9=1,Courses!E46&lt;&gt;"",Q51="",R51="",S51="",SUM(Courses!F46,Courses!H46,Courses!J46)&lt;&gt;1),"Row "&amp;Courses!A46&amp;"; ","")</f>
        <v/>
      </c>
      <c r="V51" s="50"/>
      <c r="W51" s="10"/>
      <c r="X51" s="739" t="str">
        <f>IF(AND($N$9=1,Courses!B46&lt;&gt;"",Courses!E46&lt;&gt;"",Courses!F46&lt;&gt;""),IF((TRUNC(Courses!F46*100)&lt;&gt;Courses!F46*100),"Row "&amp;Courses!A46&amp;", "&amp;Courses!$F$10&amp;"; ",""),"")</f>
        <v/>
      </c>
      <c r="Y51" s="10" t="str">
        <f>IF(AND($N$9=1,Courses!B46&lt;&gt;"",Courses!G46&lt;&gt;"",Courses!H46&lt;&gt;""),IF((TRUNC(Courses!H46*100)&lt;&gt;Courses!H46*100),"Row "&amp;Courses!A46&amp;", "&amp;Courses!$H$10&amp;"; ",""),"")</f>
        <v/>
      </c>
      <c r="Z51" s="682" t="str">
        <f>IF(AND($N$9=1,Courses!B46&lt;&gt;"",Courses!I46&lt;&gt;"",Courses!J46&lt;&gt;""),IF((TRUNC(Courses!J46*100)&lt;&gt;Courses!J46*100),"Row "&amp;Courses!A46&amp;", "&amp;Courses!$J$10&amp;"; ",""),"")</f>
        <v/>
      </c>
      <c r="AA51" s="10"/>
      <c r="AB51" s="295"/>
      <c r="AC51" s="692" t="str">
        <f>IF(AND($O$9=1,G51="",Courses!B46&lt;&gt;"",Courses!K46&lt;&gt;"UG",Courses!K46&lt;&gt;"PG (UG fee)",Courses!K46&lt;&gt;"PG (Masters' loan)",Courses!K46&lt;&gt;"PG (Other)"),"Row "&amp;Courses!A46&amp;"; ","")</f>
        <v/>
      </c>
      <c r="AD51" s="693"/>
      <c r="AE51" s="692" t="str">
        <f>IF(AND($Q$9=1,G51="",Courses!B46&lt;&gt;"",Courses!M46&lt;&gt;"Standard",Courses!M46&lt;&gt;"Long"),"Row "&amp;Courses!A46&amp;"; ","")</f>
        <v/>
      </c>
      <c r="AF51" s="10"/>
      <c r="AG51" s="295"/>
      <c r="AH51" s="739" t="str">
        <f>IF(AND($P$9=1,G51="",AC51="",AD51="",Courses!B46&lt;&gt;"",Courses!K46="UG",Courses!L46&lt;&gt;$C$9,Courses!L46&lt;&gt;$C$10,Courses!L46&lt;&gt;$C$11),"Row "&amp;Courses!A46&amp;", Sub-level should be either HND, Sub-degree, Foundation Degree or Other UG Degree; ","")</f>
        <v/>
      </c>
      <c r="AI51" s="10" t="str">
        <f>IF(AND($P$9=1,G51="",AC51="",AD51="",Courses!B46&lt;&gt;"",Courses!K46="PG (UG fee)",Courses!L46&lt;&gt;"",Courses!L46&lt;&gt;$C$12,Courses!L46&lt;&gt;$C$15),"Row "&amp;Courses!A46&amp;", Sub-level should be either blank or "&amp;C43&amp;"; ","")</f>
        <v/>
      </c>
      <c r="AJ51" s="10" t="str">
        <f>IF(AND($P$9=1,G51="",AC51="",AD51="",Courses!B46&lt;&gt;"",Courses!K46="PG (Masters' loan)",Courses!L46&lt;&gt;"",Courses!L46&lt;&gt;$C$14,Courses!L46&lt;&gt;$C$15),"Row "&amp;Courses!A46&amp;", Sub-level should be blank; ","")</f>
        <v/>
      </c>
      <c r="AK51" s="682" t="str">
        <f>IF(AND($P$9=1,G51="",AC51="",AD51="",Courses!B46&lt;&gt;"",Courses!K46="PG (Other)",Courses!L46&lt;&gt;"",Courses!L46&lt;&gt;$C$16,Courses!L46&lt;&gt;$C$17),"Row "&amp;Courses!A46&amp;", Sub-level should be blank; ","")</f>
        <v/>
      </c>
      <c r="AL51" s="50"/>
      <c r="AM51" s="295"/>
      <c r="AN51" s="8">
        <v>32</v>
      </c>
      <c r="AO51" s="739" t="str">
        <f>IF(AND($R$9=1,(TRUNC(Courses!N46)&lt;&gt;Courses!N46)), "Row "&amp;Courses!$A46&amp;", "&amp;AO$9&amp;", "&amp;AO$10&amp;", "&amp;AO$11&amp;"; ","")</f>
        <v/>
      </c>
      <c r="AP51" s="10" t="str">
        <f>IF(AND($R$9=1,(TRUNC(Courses!O46)&lt;&gt;Courses!O46)), "Row "&amp;Courses!$A46&amp;", "&amp;AP$9&amp;", "&amp;AP$10&amp;", "&amp;AP$11&amp;"; ","")</f>
        <v/>
      </c>
      <c r="AQ51" s="10" t="str">
        <f>IF(AND($R$9=1,(TRUNC(Courses!P46)&lt;&gt;Courses!P46)), "Row "&amp;Courses!$A46&amp;", "&amp;AQ$9&amp;", "&amp;AQ$10&amp;", "&amp;AQ$11&amp;"; ","")</f>
        <v/>
      </c>
      <c r="AR51" s="10" t="str">
        <f>IF(AND($R$9=1,(TRUNC(Courses!Q46)&lt;&gt;Courses!Q46)), "Row "&amp;Courses!$A46&amp;", "&amp;AR$9&amp;", "&amp;AR$10&amp;", "&amp;AR$11&amp;"; ","")</f>
        <v/>
      </c>
      <c r="AS51" s="682" t="str">
        <f>IF(AND($R$9=1,(TRUNC(Courses!R46)&lt;&gt;Courses!R46)), "Row "&amp;Courses!$A46&amp;", "&amp;AS$9&amp;", "&amp;AS$10&amp;", "&amp;AS$11&amp;"; ","")</f>
        <v/>
      </c>
      <c r="AT51" s="739" t="str">
        <f>IF(AND($R$9=1,(TRUNC(Courses!S46)&lt;&gt;Courses!S46)), "Row "&amp;Courses!$A46&amp;", "&amp;AT$9&amp;", "&amp;AT$10&amp;", "&amp;AT$11&amp;"; ","")</f>
        <v/>
      </c>
      <c r="AU51" s="10" t="str">
        <f>IF(AND($R$9=1,(TRUNC(Courses!T46)&lt;&gt;Courses!T46)), "Row "&amp;Courses!$A46&amp;", "&amp;AU$9&amp;", "&amp;AU$10&amp;", "&amp;AU$11&amp;"; ","")</f>
        <v/>
      </c>
      <c r="AV51" s="10" t="str">
        <f>IF(AND($R$9=1,(TRUNC(Courses!U46)&lt;&gt;Courses!U46)), "Row "&amp;Courses!$A46&amp;", "&amp;AV$9&amp;", "&amp;AV$10&amp;", "&amp;AV$11&amp;"; ","")</f>
        <v/>
      </c>
      <c r="AW51" s="10" t="str">
        <f>IF(AND($R$9=1,(TRUNC(Courses!V46)&lt;&gt;Courses!V46)), "Row "&amp;Courses!$A46&amp;", "&amp;AW$9&amp;", "&amp;AW$10&amp;", "&amp;AW$11&amp;"; ","")</f>
        <v/>
      </c>
      <c r="AX51" s="682" t="str">
        <f>IF(AND($R$9=1,(TRUNC(Courses!W46)&lt;&gt;Courses!W46)), "Row "&amp;Courses!$A46&amp;", "&amp;AX$9&amp;", "&amp;AX$10&amp;", "&amp;AX$11&amp;"; ","")</f>
        <v/>
      </c>
      <c r="AY51" s="739" t="str">
        <f>IF(AND($R$9=1,(TRUNC(Courses!X46)&lt;&gt;Courses!X46)), "Row "&amp;Courses!$A46&amp;", "&amp;AY$9&amp;", "&amp;AY$10&amp;", "&amp;AY$11&amp;"; ","")</f>
        <v/>
      </c>
      <c r="AZ51" s="10" t="str">
        <f>IF(AND($R$9=1,(TRUNC(Courses!Y46)&lt;&gt;Courses!Y46)), "Row "&amp;Courses!$A46&amp;", "&amp;AZ$9&amp;", "&amp;AZ$10&amp;", "&amp;AZ$11&amp;"; ","")</f>
        <v/>
      </c>
      <c r="BA51" s="10" t="str">
        <f>IF(AND($R$9=1,(TRUNC(Courses!Z46)&lt;&gt;Courses!Z46)), "Row "&amp;Courses!$A46&amp;", "&amp;BA$9&amp;", "&amp;BA$10&amp;", "&amp;BA$11&amp;"; ","")</f>
        <v/>
      </c>
      <c r="BB51" s="10" t="str">
        <f>IF(AND($R$9=1,(TRUNC(Courses!AA46)&lt;&gt;Courses!AA46)), "Row "&amp;Courses!$A46&amp;", "&amp;BB$9&amp;", "&amp;BB$10&amp;", "&amp;BB$11&amp;"; ","")</f>
        <v/>
      </c>
      <c r="BC51" s="682" t="str">
        <f>IF(AND($R$9=1,(TRUNC(Courses!AB46)&lt;&gt;Courses!AB46)), "Row "&amp;Courses!$A46&amp;", "&amp;BC$9&amp;", "&amp;BC$10&amp;", "&amp;BC$11&amp;"; ","")</f>
        <v/>
      </c>
      <c r="BD51" s="50"/>
      <c r="BE51" s="295"/>
      <c r="BF51" s="8">
        <v>32</v>
      </c>
      <c r="BG51" s="739" t="str">
        <f>IF(AND($S$9=1,Courses!N46&lt;0), "Row "&amp;Courses!$A46&amp;", "&amp;BG$9&amp;", "&amp;BG$10&amp;", "&amp;BG$11&amp;"; ","")</f>
        <v/>
      </c>
      <c r="BH51" s="10" t="str">
        <f>IF(AND($S$9=1,Courses!O46&lt;0), "Row "&amp;Courses!$A46&amp;", "&amp;BH$9&amp;", "&amp;BH$10&amp;", "&amp;BH$11&amp;"; ","")</f>
        <v/>
      </c>
      <c r="BI51" s="10" t="str">
        <f>IF(AND($S$9=1,Courses!P46&lt;0), "Row "&amp;Courses!$A46&amp;", "&amp;BI$9&amp;", "&amp;BI$10&amp;", "&amp;BI$11&amp;"; ","")</f>
        <v/>
      </c>
      <c r="BJ51" s="10" t="str">
        <f>IF(AND($S$9=1,Courses!Q46&lt;0), "Row "&amp;Courses!$A46&amp;", "&amp;BJ$9&amp;", "&amp;BJ$10&amp;", "&amp;BJ$11&amp;"; ","")</f>
        <v/>
      </c>
      <c r="BK51" s="682" t="str">
        <f>IF(AND($S$9=1,Courses!R46&lt;0), "Row "&amp;Courses!$A46&amp;", "&amp;BK$9&amp;", "&amp;BK$10&amp;", "&amp;BK$11&amp;"; ","")</f>
        <v/>
      </c>
      <c r="BL51" s="739" t="str">
        <f>IF(AND($S$9=1,Courses!S46&lt;0), "Row "&amp;Courses!$A46&amp;", "&amp;BL$9&amp;", "&amp;BL$10&amp;", "&amp;BL$11&amp;"; ","")</f>
        <v/>
      </c>
      <c r="BM51" s="10" t="str">
        <f>IF(AND($S$9=1,Courses!T46&lt;0), "Row "&amp;Courses!$A46&amp;", "&amp;BM$9&amp;", "&amp;BM$10&amp;", "&amp;BM$11&amp;"; ","")</f>
        <v/>
      </c>
      <c r="BN51" s="10" t="str">
        <f>IF(AND($S$9=1,Courses!U46&lt;0), "Row "&amp;Courses!$A46&amp;", "&amp;BN$9&amp;", "&amp;BN$10&amp;", "&amp;BN$11&amp;"; ","")</f>
        <v/>
      </c>
      <c r="BO51" s="10" t="str">
        <f>IF(AND($S$9=1,Courses!V46&lt;0), "Row "&amp;Courses!$A46&amp;", "&amp;BO$9&amp;", "&amp;BO$10&amp;", "&amp;BO$11&amp;"; ","")</f>
        <v/>
      </c>
      <c r="BP51" s="682" t="str">
        <f>IF(AND($S$9=1,Courses!W46&lt;0), "Row "&amp;Courses!$A46&amp;", "&amp;BP$9&amp;", "&amp;BP$10&amp;", "&amp;BP$11&amp;"; ","")</f>
        <v/>
      </c>
      <c r="BQ51" s="739" t="str">
        <f>IF(AND($S$9=1,Courses!X46&lt;0), "Row "&amp;Courses!$A46&amp;", "&amp;BQ$9&amp;", "&amp;BQ$10&amp;", "&amp;BQ$11&amp;"; ","")</f>
        <v/>
      </c>
      <c r="BR51" s="10" t="str">
        <f>IF(AND($S$9=1,Courses!Y46&lt;0), "Row "&amp;Courses!$A46&amp;", "&amp;BR$9&amp;", "&amp;BR$10&amp;", "&amp;BR$11&amp;"; ","")</f>
        <v/>
      </c>
      <c r="BS51" s="10" t="str">
        <f>IF(AND($S$9=1,Courses!Z46&lt;0), "Row "&amp;Courses!$A46&amp;", "&amp;BS$9&amp;", "&amp;BS$10&amp;", "&amp;BS$11&amp;"; ","")</f>
        <v/>
      </c>
      <c r="BT51" s="10" t="str">
        <f>IF(AND($S$9=1,Courses!AA46&lt;0), "Row "&amp;Courses!$A46&amp;", "&amp;BT$9&amp;", "&amp;BT$10&amp;", "&amp;BT$11&amp;"; ","")</f>
        <v/>
      </c>
      <c r="BU51" s="682" t="str">
        <f>IF(AND($S$9=1,Courses!AB46&lt;0), "Row "&amp;Courses!$A46&amp;", "&amp;BU$9&amp;", "&amp;BU$10&amp;", "&amp;BU$11&amp;"; ","")</f>
        <v/>
      </c>
      <c r="BV51" s="10"/>
      <c r="BW51" s="690">
        <v>32</v>
      </c>
      <c r="BX51" s="101">
        <f>IF(AND($T$9=1,Courses!B46="",Courses!F46="",Courses!H46="",Courses!J46="",Courses!K46="",Courses!L46="",Courses!M46="",Courses!N46=0,Courses!P46=0,Courses!R46=0,Courses!S46=0,Courses!U46=0,Courses!W46=0,Courses!X46=0,Courses!Z46=0,Courses!AB46=0),0,1)</f>
        <v>0</v>
      </c>
      <c r="BY51" s="101">
        <f>IF(AND(BX51=0,SUM(BX52:$BX$219)&gt;0),1,0)</f>
        <v>0</v>
      </c>
      <c r="BZ51" s="853" t="str">
        <f>IF(BY51=1,"Row "&amp;Courses!A46&amp;"; ","")</f>
        <v/>
      </c>
      <c r="CA51" s="50"/>
      <c r="CB51" s="10"/>
      <c r="CC51" s="692" t="str">
        <f>IF(AND($U$9=1,Courses!B46&lt;&gt;"",SUM(Courses!N46:AB46)=0),"Row "&amp;Courses!A46&amp;"; ","")</f>
        <v/>
      </c>
      <c r="CD51" s="50"/>
      <c r="CF51" s="323"/>
      <c r="CG51" s="692" t="str">
        <f>IF(AND($Y$9=1,Courses!B46&lt;&gt;""),IF(SUMPRODUCT(--(Courses!$C$13:$C$214=Courses!C46))&gt;1,"Row "&amp;Courses!A46&amp;"; ",""),"")</f>
        <v/>
      </c>
      <c r="CH51" s="10"/>
      <c r="CI51" s="324"/>
      <c r="CJ51" s="10"/>
      <c r="CK51" s="739" t="str">
        <f>IF(AND($Z$9=1,Courses!E46&lt;&gt;"",Courses!F46&lt;&gt;"",Courses!F46=0,SUM(Courses!H46,Courses!J46)=1),"Row "&amp;Courses!A46&amp;", "&amp;Courses!$F$10&amp;"; ","")</f>
        <v/>
      </c>
      <c r="CL51" s="10" t="str">
        <f>IF(AND($Z$9=1,Courses!G46&lt;&gt;"",Courses!H46&lt;&gt;"",Courses!H46=0,SUM(Courses!J46,Courses!F46)=1),"Row "&amp;Courses!A46&amp;", "&amp;Courses!$H$10&amp;"; ","")</f>
        <v/>
      </c>
      <c r="CM51" s="682" t="str">
        <f>IF(AND($Z$9=1,Courses!I46&lt;&gt;"",Courses!J46&lt;&gt;"",Courses!J46=0, SUM(Courses!H46,Courses!F46)=1),"Row "&amp;Courses!A46&amp;", "&amp;Courses!$J$10&amp;"; ","")</f>
        <v/>
      </c>
      <c r="CN51" s="680"/>
      <c r="CO51" s="681"/>
      <c r="CP51" s="692" t="str">
        <f>IF(AND(Courses!B46&lt;&gt;"",ISNA(VLOOKUP(Courses!C46,CourseInfo,2,FALSE))=FALSE,COUNTIF(Dummy,Courses!C46)&lt;&gt;1),VLOOKUP(Courses!C46,CourseInfo,6,FALSE),"")</f>
        <v/>
      </c>
      <c r="CQ51" s="692" t="str">
        <f>IF(AND(Courses!B46&lt;&gt;"",ISNA(VLOOKUP(Courses!C46,CourseInfo,2,FALSE))=FALSE,COUNTIF(Dummy,Courses!C46)&lt;&gt;1),IF(VLOOKUP(Courses!C46,CourseInfo,7,FALSE)&lt;&gt;"",VLOOKUP(Courses!C46,CourseInfo,7,FALSE),"blank"),"")</f>
        <v/>
      </c>
      <c r="CR51" s="692" t="str">
        <f>IF(AND($AA$9=1,Courses!B46&lt;&gt;"",'Courses Valid'!AC51="",AH51&amp;AI51&amp;AJ51&amp;AK51="",COUNTIF(Dummy,Courses!C46)&lt;&gt;1),IF(OR(Courses!K46&lt;&gt;'Courses Valid'!CP51,Courses!L46&lt;&gt;'Courses Valid'!CQ51),"Row "&amp;Courses!A46&amp;", Level on LARS is "&amp;'Courses Valid'!CP51&amp;", Sub-level on LARS is "&amp;CQ51&amp;"; ",""),"")</f>
        <v/>
      </c>
      <c r="CS51" s="680"/>
    </row>
    <row r="52" spans="3:97" x14ac:dyDescent="0.2">
      <c r="C52" s="670">
        <f t="shared" si="2"/>
        <v>0</v>
      </c>
      <c r="D52" s="102"/>
      <c r="E52" s="102"/>
      <c r="F52" s="295"/>
      <c r="G52" s="670" t="str">
        <f>IF(SUMPRODUCT(--(CourseAims=Courses!$C47))=1,"",IF(AND($J$9=1,Courses!$C47&lt;&gt;""),"Row "&amp;Courses!A47&amp;" (invalid); ",""))</f>
        <v/>
      </c>
      <c r="H52" s="692" t="str">
        <f>IF(AND($K$9=1,Courses!B47="",OR(Courses!F47&lt;&gt;"",Courses!H47&lt;&gt;"",Courses!J47&lt;&gt;"",Courses!K47&lt;&gt;"",Courses!L47&lt;&gt;"",Courses!M47&lt;&gt;"",Courses!N47&lt;&gt;0,Courses!P47&lt;&gt;0,Courses!R47&lt;&gt;0,Courses!S47&lt;&gt;0,Courses!U47&lt;&gt;0,Courses!W47&lt;&gt;0,Courses!X47&lt;&gt;0,Courses!Z47&lt;&gt;0,Courses!AB47&lt;&gt;0)),"Row "&amp;Courses!A47&amp;" (none); ","")</f>
        <v/>
      </c>
      <c r="I52" s="50"/>
      <c r="J52" s="295"/>
      <c r="K52" s="739" t="str">
        <f>IF(AND($L$9=1,Courses!E47&lt;&gt;"",Courses!F47=""),"Row "&amp;Courses!A47&amp;", "&amp;Courses!$E$10&amp;"; ","")</f>
        <v/>
      </c>
      <c r="L52" s="10" t="str">
        <f>IF(AND($L$9=1,Courses!G47&lt;&gt;"",Courses!H47=""),"Row "&amp;Courses!A47&amp;", "&amp;Courses!$G$10&amp;"; ","")</f>
        <v/>
      </c>
      <c r="M52" s="682" t="str">
        <f>IF(AND($L$9=1,Courses!I47&lt;&gt;"",Courses!J47=""),"Row "&amp;Courses!A47&amp;", "&amp;Courses!$I$10&amp;"; ","")</f>
        <v/>
      </c>
      <c r="N52" s="10"/>
      <c r="O52" s="50"/>
      <c r="P52" s="295"/>
      <c r="Q52" s="1330" t="str">
        <f>IF(AND($M$9=1,Courses!B47&lt;&gt;"",Courses!E47&lt;&gt;"",Courses!G47="",Courses!I47="",Courses!F47&lt;&gt;1),"Row "&amp;Courses!A47&amp;"; ","")</f>
        <v/>
      </c>
      <c r="R52" s="10" t="str">
        <f>IF(AND($M$9=1,Courses!B47&lt;&gt;"",Courses!I47="",Courses!F47&lt;&gt;"",Courses!G47&lt;&gt;"",Courses!H47&lt;&gt;""),IF(OR((Courses!F47+Courses!H47)&lt;&gt;1),"Row "&amp;Courses!A47&amp;"; ",""),"")</f>
        <v/>
      </c>
      <c r="S52" s="682" t="str">
        <f>IF(AND($M$9=1,Courses!B47&lt;&gt;"",Courses!I47&lt;&gt;"",Courses!J47&lt;&gt;"",Courses!H47&lt;&gt;"",Courses!G47&lt;&gt;"",Courses!F47&lt;&gt;""),IF(OR((Courses!F47+Courses!H47+Courses!J47)&lt;&gt;1),"Row "&amp;Courses!A47&amp;"; ",""),"")</f>
        <v/>
      </c>
      <c r="T52" s="10"/>
      <c r="U52" s="692" t="str">
        <f>IF(AND($M$9=1,Courses!E47&lt;&gt;"",Q52="",R52="",S52="",SUM(Courses!F47,Courses!H47,Courses!J47)&lt;&gt;1),"Row "&amp;Courses!A47&amp;"; ","")</f>
        <v/>
      </c>
      <c r="V52" s="50"/>
      <c r="W52" s="10"/>
      <c r="X52" s="739" t="str">
        <f>IF(AND($N$9=1,Courses!B47&lt;&gt;"",Courses!E47&lt;&gt;"",Courses!F47&lt;&gt;""),IF((TRUNC(Courses!F47*100)&lt;&gt;Courses!F47*100),"Row "&amp;Courses!A47&amp;", "&amp;Courses!$F$10&amp;"; ",""),"")</f>
        <v/>
      </c>
      <c r="Y52" s="10" t="str">
        <f>IF(AND($N$9=1,Courses!B47&lt;&gt;"",Courses!G47&lt;&gt;"",Courses!H47&lt;&gt;""),IF((TRUNC(Courses!H47*100)&lt;&gt;Courses!H47*100),"Row "&amp;Courses!A47&amp;", "&amp;Courses!$H$10&amp;"; ",""),"")</f>
        <v/>
      </c>
      <c r="Z52" s="682" t="str">
        <f>IF(AND($N$9=1,Courses!B47&lt;&gt;"",Courses!I47&lt;&gt;"",Courses!J47&lt;&gt;""),IF((TRUNC(Courses!J47*100)&lt;&gt;Courses!J47*100),"Row "&amp;Courses!A47&amp;", "&amp;Courses!$J$10&amp;"; ",""),"")</f>
        <v/>
      </c>
      <c r="AA52" s="10"/>
      <c r="AB52" s="295"/>
      <c r="AC52" s="692" t="str">
        <f>IF(AND($O$9=1,G52="",Courses!B47&lt;&gt;"",Courses!K47&lt;&gt;"UG",Courses!K47&lt;&gt;"PG (UG fee)",Courses!K47&lt;&gt;"PG (Masters' loan)",Courses!K47&lt;&gt;"PG (Other)"),"Row "&amp;Courses!A47&amp;"; ","")</f>
        <v/>
      </c>
      <c r="AD52" s="693"/>
      <c r="AE52" s="692" t="str">
        <f>IF(AND($Q$9=1,G52="",Courses!B47&lt;&gt;"",Courses!M47&lt;&gt;"Standard",Courses!M47&lt;&gt;"Long"),"Row "&amp;Courses!A47&amp;"; ","")</f>
        <v/>
      </c>
      <c r="AF52" s="10"/>
      <c r="AG52" s="295"/>
      <c r="AH52" s="739" t="str">
        <f>IF(AND($P$9=1,G52="",AC52="",AD52="",Courses!B47&lt;&gt;"",Courses!K47="UG",Courses!L47&lt;&gt;$C$9,Courses!L47&lt;&gt;$C$10,Courses!L47&lt;&gt;$C$11),"Row "&amp;Courses!A47&amp;", Sub-level should be either HND, Sub-degree, Foundation Degree or Other UG Degree; ","")</f>
        <v/>
      </c>
      <c r="AI52" s="10" t="str">
        <f>IF(AND($P$9=1,G52="",AC52="",AD52="",Courses!B47&lt;&gt;"",Courses!K47="PG (UG fee)",Courses!L47&lt;&gt;"",Courses!L47&lt;&gt;$C$12,Courses!L47&lt;&gt;$C$15),"Row "&amp;Courses!A47&amp;", Sub-level should be either blank or "&amp;C44&amp;"; ","")</f>
        <v/>
      </c>
      <c r="AJ52" s="10" t="str">
        <f>IF(AND($P$9=1,G52="",AC52="",AD52="",Courses!B47&lt;&gt;"",Courses!K47="PG (Masters' loan)",Courses!L47&lt;&gt;"",Courses!L47&lt;&gt;$C$14,Courses!L47&lt;&gt;$C$15),"Row "&amp;Courses!A47&amp;", Sub-level should be blank; ","")</f>
        <v/>
      </c>
      <c r="AK52" s="682" t="str">
        <f>IF(AND($P$9=1,G52="",AC52="",AD52="",Courses!B47&lt;&gt;"",Courses!K47="PG (Other)",Courses!L47&lt;&gt;"",Courses!L47&lt;&gt;$C$16,Courses!L47&lt;&gt;$C$17),"Row "&amp;Courses!A47&amp;", Sub-level should be blank; ","")</f>
        <v/>
      </c>
      <c r="AL52" s="50"/>
      <c r="AM52" s="295"/>
      <c r="AN52" s="8">
        <v>33</v>
      </c>
      <c r="AO52" s="739" t="str">
        <f>IF(AND($R$9=1,(TRUNC(Courses!N47)&lt;&gt;Courses!N47)), "Row "&amp;Courses!$A47&amp;", "&amp;AO$9&amp;", "&amp;AO$10&amp;", "&amp;AO$11&amp;"; ","")</f>
        <v/>
      </c>
      <c r="AP52" s="10" t="str">
        <f>IF(AND($R$9=1,(TRUNC(Courses!O47)&lt;&gt;Courses!O47)), "Row "&amp;Courses!$A47&amp;", "&amp;AP$9&amp;", "&amp;AP$10&amp;", "&amp;AP$11&amp;"; ","")</f>
        <v/>
      </c>
      <c r="AQ52" s="10" t="str">
        <f>IF(AND($R$9=1,(TRUNC(Courses!P47)&lt;&gt;Courses!P47)), "Row "&amp;Courses!$A47&amp;", "&amp;AQ$9&amp;", "&amp;AQ$10&amp;", "&amp;AQ$11&amp;"; ","")</f>
        <v/>
      </c>
      <c r="AR52" s="10" t="str">
        <f>IF(AND($R$9=1,(TRUNC(Courses!Q47)&lt;&gt;Courses!Q47)), "Row "&amp;Courses!$A47&amp;", "&amp;AR$9&amp;", "&amp;AR$10&amp;", "&amp;AR$11&amp;"; ","")</f>
        <v/>
      </c>
      <c r="AS52" s="682" t="str">
        <f>IF(AND($R$9=1,(TRUNC(Courses!R47)&lt;&gt;Courses!R47)), "Row "&amp;Courses!$A47&amp;", "&amp;AS$9&amp;", "&amp;AS$10&amp;", "&amp;AS$11&amp;"; ","")</f>
        <v/>
      </c>
      <c r="AT52" s="739" t="str">
        <f>IF(AND($R$9=1,(TRUNC(Courses!S47)&lt;&gt;Courses!S47)), "Row "&amp;Courses!$A47&amp;", "&amp;AT$9&amp;", "&amp;AT$10&amp;", "&amp;AT$11&amp;"; ","")</f>
        <v/>
      </c>
      <c r="AU52" s="10" t="str">
        <f>IF(AND($R$9=1,(TRUNC(Courses!T47)&lt;&gt;Courses!T47)), "Row "&amp;Courses!$A47&amp;", "&amp;AU$9&amp;", "&amp;AU$10&amp;", "&amp;AU$11&amp;"; ","")</f>
        <v/>
      </c>
      <c r="AV52" s="10" t="str">
        <f>IF(AND($R$9=1,(TRUNC(Courses!U47)&lt;&gt;Courses!U47)), "Row "&amp;Courses!$A47&amp;", "&amp;AV$9&amp;", "&amp;AV$10&amp;", "&amp;AV$11&amp;"; ","")</f>
        <v/>
      </c>
      <c r="AW52" s="10" t="str">
        <f>IF(AND($R$9=1,(TRUNC(Courses!V47)&lt;&gt;Courses!V47)), "Row "&amp;Courses!$A47&amp;", "&amp;AW$9&amp;", "&amp;AW$10&amp;", "&amp;AW$11&amp;"; ","")</f>
        <v/>
      </c>
      <c r="AX52" s="682" t="str">
        <f>IF(AND($R$9=1,(TRUNC(Courses!W47)&lt;&gt;Courses!W47)), "Row "&amp;Courses!$A47&amp;", "&amp;AX$9&amp;", "&amp;AX$10&amp;", "&amp;AX$11&amp;"; ","")</f>
        <v/>
      </c>
      <c r="AY52" s="739" t="str">
        <f>IF(AND($R$9=1,(TRUNC(Courses!X47)&lt;&gt;Courses!X47)), "Row "&amp;Courses!$A47&amp;", "&amp;AY$9&amp;", "&amp;AY$10&amp;", "&amp;AY$11&amp;"; ","")</f>
        <v/>
      </c>
      <c r="AZ52" s="10" t="str">
        <f>IF(AND($R$9=1,(TRUNC(Courses!Y47)&lt;&gt;Courses!Y47)), "Row "&amp;Courses!$A47&amp;", "&amp;AZ$9&amp;", "&amp;AZ$10&amp;", "&amp;AZ$11&amp;"; ","")</f>
        <v/>
      </c>
      <c r="BA52" s="10" t="str">
        <f>IF(AND($R$9=1,(TRUNC(Courses!Z47)&lt;&gt;Courses!Z47)), "Row "&amp;Courses!$A47&amp;", "&amp;BA$9&amp;", "&amp;BA$10&amp;", "&amp;BA$11&amp;"; ","")</f>
        <v/>
      </c>
      <c r="BB52" s="10" t="str">
        <f>IF(AND($R$9=1,(TRUNC(Courses!AA47)&lt;&gt;Courses!AA47)), "Row "&amp;Courses!$A47&amp;", "&amp;BB$9&amp;", "&amp;BB$10&amp;", "&amp;BB$11&amp;"; ","")</f>
        <v/>
      </c>
      <c r="BC52" s="682" t="str">
        <f>IF(AND($R$9=1,(TRUNC(Courses!AB47)&lt;&gt;Courses!AB47)), "Row "&amp;Courses!$A47&amp;", "&amp;BC$9&amp;", "&amp;BC$10&amp;", "&amp;BC$11&amp;"; ","")</f>
        <v/>
      </c>
      <c r="BD52" s="50"/>
      <c r="BE52" s="295"/>
      <c r="BF52" s="8">
        <v>33</v>
      </c>
      <c r="BG52" s="739" t="str">
        <f>IF(AND($S$9=1,Courses!N47&lt;0), "Row "&amp;Courses!$A47&amp;", "&amp;BG$9&amp;", "&amp;BG$10&amp;", "&amp;BG$11&amp;"; ","")</f>
        <v/>
      </c>
      <c r="BH52" s="10" t="str">
        <f>IF(AND($S$9=1,Courses!O47&lt;0), "Row "&amp;Courses!$A47&amp;", "&amp;BH$9&amp;", "&amp;BH$10&amp;", "&amp;BH$11&amp;"; ","")</f>
        <v/>
      </c>
      <c r="BI52" s="10" t="str">
        <f>IF(AND($S$9=1,Courses!P47&lt;0), "Row "&amp;Courses!$A47&amp;", "&amp;BI$9&amp;", "&amp;BI$10&amp;", "&amp;BI$11&amp;"; ","")</f>
        <v/>
      </c>
      <c r="BJ52" s="10" t="str">
        <f>IF(AND($S$9=1,Courses!Q47&lt;0), "Row "&amp;Courses!$A47&amp;", "&amp;BJ$9&amp;", "&amp;BJ$10&amp;", "&amp;BJ$11&amp;"; ","")</f>
        <v/>
      </c>
      <c r="BK52" s="682" t="str">
        <f>IF(AND($S$9=1,Courses!R47&lt;0), "Row "&amp;Courses!$A47&amp;", "&amp;BK$9&amp;", "&amp;BK$10&amp;", "&amp;BK$11&amp;"; ","")</f>
        <v/>
      </c>
      <c r="BL52" s="739" t="str">
        <f>IF(AND($S$9=1,Courses!S47&lt;0), "Row "&amp;Courses!$A47&amp;", "&amp;BL$9&amp;", "&amp;BL$10&amp;", "&amp;BL$11&amp;"; ","")</f>
        <v/>
      </c>
      <c r="BM52" s="10" t="str">
        <f>IF(AND($S$9=1,Courses!T47&lt;0), "Row "&amp;Courses!$A47&amp;", "&amp;BM$9&amp;", "&amp;BM$10&amp;", "&amp;BM$11&amp;"; ","")</f>
        <v/>
      </c>
      <c r="BN52" s="10" t="str">
        <f>IF(AND($S$9=1,Courses!U47&lt;0), "Row "&amp;Courses!$A47&amp;", "&amp;BN$9&amp;", "&amp;BN$10&amp;", "&amp;BN$11&amp;"; ","")</f>
        <v/>
      </c>
      <c r="BO52" s="10" t="str">
        <f>IF(AND($S$9=1,Courses!V47&lt;0), "Row "&amp;Courses!$A47&amp;", "&amp;BO$9&amp;", "&amp;BO$10&amp;", "&amp;BO$11&amp;"; ","")</f>
        <v/>
      </c>
      <c r="BP52" s="682" t="str">
        <f>IF(AND($S$9=1,Courses!W47&lt;0), "Row "&amp;Courses!$A47&amp;", "&amp;BP$9&amp;", "&amp;BP$10&amp;", "&amp;BP$11&amp;"; ","")</f>
        <v/>
      </c>
      <c r="BQ52" s="739" t="str">
        <f>IF(AND($S$9=1,Courses!X47&lt;0), "Row "&amp;Courses!$A47&amp;", "&amp;BQ$9&amp;", "&amp;BQ$10&amp;", "&amp;BQ$11&amp;"; ","")</f>
        <v/>
      </c>
      <c r="BR52" s="10" t="str">
        <f>IF(AND($S$9=1,Courses!Y47&lt;0), "Row "&amp;Courses!$A47&amp;", "&amp;BR$9&amp;", "&amp;BR$10&amp;", "&amp;BR$11&amp;"; ","")</f>
        <v/>
      </c>
      <c r="BS52" s="10" t="str">
        <f>IF(AND($S$9=1,Courses!Z47&lt;0), "Row "&amp;Courses!$A47&amp;", "&amp;BS$9&amp;", "&amp;BS$10&amp;", "&amp;BS$11&amp;"; ","")</f>
        <v/>
      </c>
      <c r="BT52" s="10" t="str">
        <f>IF(AND($S$9=1,Courses!AA47&lt;0), "Row "&amp;Courses!$A47&amp;", "&amp;BT$9&amp;", "&amp;BT$10&amp;", "&amp;BT$11&amp;"; ","")</f>
        <v/>
      </c>
      <c r="BU52" s="682" t="str">
        <f>IF(AND($S$9=1,Courses!AB47&lt;0), "Row "&amp;Courses!$A47&amp;", "&amp;BU$9&amp;", "&amp;BU$10&amp;", "&amp;BU$11&amp;"; ","")</f>
        <v/>
      </c>
      <c r="BV52" s="10"/>
      <c r="BW52" s="690">
        <v>33</v>
      </c>
      <c r="BX52" s="101">
        <f>IF(AND($T$9=1,Courses!B47="",Courses!F47="",Courses!H47="",Courses!J47="",Courses!K47="",Courses!L47="",Courses!M47="",Courses!N47=0,Courses!P47=0,Courses!R47=0,Courses!S47=0,Courses!U47=0,Courses!W47=0,Courses!X47=0,Courses!Z47=0,Courses!AB47=0),0,1)</f>
        <v>0</v>
      </c>
      <c r="BY52" s="101">
        <f>IF(AND(BX52=0,SUM(BX53:$BX$219)&gt;0),1,0)</f>
        <v>0</v>
      </c>
      <c r="BZ52" s="853" t="str">
        <f>IF(BY52=1,"Row "&amp;Courses!A47&amp;"; ","")</f>
        <v/>
      </c>
      <c r="CA52" s="50"/>
      <c r="CB52" s="10"/>
      <c r="CC52" s="692" t="str">
        <f>IF(AND($U$9=1,Courses!B47&lt;&gt;"",SUM(Courses!N47:AB47)=0),"Row "&amp;Courses!A47&amp;"; ","")</f>
        <v/>
      </c>
      <c r="CD52" s="50"/>
      <c r="CF52" s="323"/>
      <c r="CG52" s="692" t="str">
        <f>IF(AND($Y$9=1,Courses!B47&lt;&gt;""),IF(SUMPRODUCT(--(Courses!$C$13:$C$214=Courses!C47))&gt;1,"Row "&amp;Courses!A47&amp;"; ",""),"")</f>
        <v/>
      </c>
      <c r="CH52" s="10"/>
      <c r="CI52" s="324"/>
      <c r="CJ52" s="10"/>
      <c r="CK52" s="739" t="str">
        <f>IF(AND($Z$9=1,Courses!E47&lt;&gt;"",Courses!F47&lt;&gt;"",Courses!F47=0,SUM(Courses!H47,Courses!J47)=1),"Row "&amp;Courses!A47&amp;", "&amp;Courses!$F$10&amp;"; ","")</f>
        <v/>
      </c>
      <c r="CL52" s="10" t="str">
        <f>IF(AND($Z$9=1,Courses!G47&lt;&gt;"",Courses!H47&lt;&gt;"",Courses!H47=0,SUM(Courses!J47,Courses!F47)=1),"Row "&amp;Courses!A47&amp;", "&amp;Courses!$H$10&amp;"; ","")</f>
        <v/>
      </c>
      <c r="CM52" s="682" t="str">
        <f>IF(AND($Z$9=1,Courses!I47&lt;&gt;"",Courses!J47&lt;&gt;"",Courses!J47=0, SUM(Courses!H47,Courses!F47)=1),"Row "&amp;Courses!A47&amp;", "&amp;Courses!$J$10&amp;"; ","")</f>
        <v/>
      </c>
      <c r="CN52" s="680"/>
      <c r="CO52" s="681"/>
      <c r="CP52" s="692" t="str">
        <f>IF(AND(Courses!B47&lt;&gt;"",ISNA(VLOOKUP(Courses!C47,CourseInfo,2,FALSE))=FALSE,COUNTIF(Dummy,Courses!C47)&lt;&gt;1),VLOOKUP(Courses!C47,CourseInfo,6,FALSE),"")</f>
        <v/>
      </c>
      <c r="CQ52" s="692" t="str">
        <f>IF(AND(Courses!B47&lt;&gt;"",ISNA(VLOOKUP(Courses!C47,CourseInfo,2,FALSE))=FALSE,COUNTIF(Dummy,Courses!C47)&lt;&gt;1),IF(VLOOKUP(Courses!C47,CourseInfo,7,FALSE)&lt;&gt;"",VLOOKUP(Courses!C47,CourseInfo,7,FALSE),"blank"),"")</f>
        <v/>
      </c>
      <c r="CR52" s="692" t="str">
        <f>IF(AND($AA$9=1,Courses!B47&lt;&gt;"",'Courses Valid'!AC52="",AH52&amp;AI52&amp;AJ52&amp;AK52="",COUNTIF(Dummy,Courses!C47)&lt;&gt;1),IF(OR(Courses!K47&lt;&gt;'Courses Valid'!CP52,Courses!L47&lt;&gt;'Courses Valid'!CQ52),"Row "&amp;Courses!A47&amp;", Level on LARS is "&amp;'Courses Valid'!CP52&amp;", Sub-level on LARS is "&amp;CQ52&amp;"; ",""),"")</f>
        <v/>
      </c>
      <c r="CS52" s="680"/>
    </row>
    <row r="53" spans="3:97" x14ac:dyDescent="0.2">
      <c r="C53" s="670">
        <f t="shared" si="2"/>
        <v>0</v>
      </c>
      <c r="D53" s="102"/>
      <c r="E53" s="102"/>
      <c r="F53" s="295"/>
      <c r="G53" s="670" t="str">
        <f>IF(SUMPRODUCT(--(CourseAims=Courses!$C48))=1,"",IF(AND($J$9=1,Courses!$C48&lt;&gt;""),"Row "&amp;Courses!A48&amp;" (invalid); ",""))</f>
        <v/>
      </c>
      <c r="H53" s="692" t="str">
        <f>IF(AND($K$9=1,Courses!B48="",OR(Courses!F48&lt;&gt;"",Courses!H48&lt;&gt;"",Courses!J48&lt;&gt;"",Courses!K48&lt;&gt;"",Courses!L48&lt;&gt;"",Courses!M48&lt;&gt;"",Courses!N48&lt;&gt;0,Courses!P48&lt;&gt;0,Courses!R48&lt;&gt;0,Courses!S48&lt;&gt;0,Courses!U48&lt;&gt;0,Courses!W48&lt;&gt;0,Courses!X48&lt;&gt;0,Courses!Z48&lt;&gt;0,Courses!AB48&lt;&gt;0)),"Row "&amp;Courses!A48&amp;" (none); ","")</f>
        <v/>
      </c>
      <c r="I53" s="50"/>
      <c r="J53" s="295"/>
      <c r="K53" s="739" t="str">
        <f>IF(AND($L$9=1,Courses!E48&lt;&gt;"",Courses!F48=""),"Row "&amp;Courses!A48&amp;", "&amp;Courses!$E$10&amp;"; ","")</f>
        <v/>
      </c>
      <c r="L53" s="10" t="str">
        <f>IF(AND($L$9=1,Courses!G48&lt;&gt;"",Courses!H48=""),"Row "&amp;Courses!A48&amp;", "&amp;Courses!$G$10&amp;"; ","")</f>
        <v/>
      </c>
      <c r="M53" s="682" t="str">
        <f>IF(AND($L$9=1,Courses!I48&lt;&gt;"",Courses!J48=""),"Row "&amp;Courses!A48&amp;", "&amp;Courses!$I$10&amp;"; ","")</f>
        <v/>
      </c>
      <c r="N53" s="10"/>
      <c r="O53" s="50"/>
      <c r="P53" s="295"/>
      <c r="Q53" s="1330" t="str">
        <f>IF(AND($M$9=1,Courses!B48&lt;&gt;"",Courses!E48&lt;&gt;"",Courses!G48="",Courses!I48="",Courses!F48&lt;&gt;1),"Row "&amp;Courses!A48&amp;"; ","")</f>
        <v/>
      </c>
      <c r="R53" s="10" t="str">
        <f>IF(AND($M$9=1,Courses!B48&lt;&gt;"",Courses!I48="",Courses!F48&lt;&gt;"",Courses!G48&lt;&gt;"",Courses!H48&lt;&gt;""),IF(OR((Courses!F48+Courses!H48)&lt;&gt;1),"Row "&amp;Courses!A48&amp;"; ",""),"")</f>
        <v/>
      </c>
      <c r="S53" s="682" t="str">
        <f>IF(AND($M$9=1,Courses!B48&lt;&gt;"",Courses!I48&lt;&gt;"",Courses!J48&lt;&gt;"",Courses!H48&lt;&gt;"",Courses!G48&lt;&gt;"",Courses!F48&lt;&gt;""),IF(OR((Courses!F48+Courses!H48+Courses!J48)&lt;&gt;1),"Row "&amp;Courses!A48&amp;"; ",""),"")</f>
        <v/>
      </c>
      <c r="T53" s="10"/>
      <c r="U53" s="692" t="str">
        <f>IF(AND($M$9=1,Courses!E48&lt;&gt;"",Q53="",R53="",S53="",SUM(Courses!F48,Courses!H48,Courses!J48)&lt;&gt;1),"Row "&amp;Courses!A48&amp;"; ","")</f>
        <v/>
      </c>
      <c r="V53" s="50"/>
      <c r="W53" s="10"/>
      <c r="X53" s="739" t="str">
        <f>IF(AND($N$9=1,Courses!B48&lt;&gt;"",Courses!E48&lt;&gt;"",Courses!F48&lt;&gt;""),IF((TRUNC(Courses!F48*100)&lt;&gt;Courses!F48*100),"Row "&amp;Courses!A48&amp;", "&amp;Courses!$F$10&amp;"; ",""),"")</f>
        <v/>
      </c>
      <c r="Y53" s="10" t="str">
        <f>IF(AND($N$9=1,Courses!B48&lt;&gt;"",Courses!G48&lt;&gt;"",Courses!H48&lt;&gt;""),IF((TRUNC(Courses!H48*100)&lt;&gt;Courses!H48*100),"Row "&amp;Courses!A48&amp;", "&amp;Courses!$H$10&amp;"; ",""),"")</f>
        <v/>
      </c>
      <c r="Z53" s="682" t="str">
        <f>IF(AND($N$9=1,Courses!B48&lt;&gt;"",Courses!I48&lt;&gt;"",Courses!J48&lt;&gt;""),IF((TRUNC(Courses!J48*100)&lt;&gt;Courses!J48*100),"Row "&amp;Courses!A48&amp;", "&amp;Courses!$J$10&amp;"; ",""),"")</f>
        <v/>
      </c>
      <c r="AA53" s="10"/>
      <c r="AB53" s="295"/>
      <c r="AC53" s="692" t="str">
        <f>IF(AND($O$9=1,G53="",Courses!B48&lt;&gt;"",Courses!K48&lt;&gt;"UG",Courses!K48&lt;&gt;"PG (UG fee)",Courses!K48&lt;&gt;"PG (Masters' loan)",Courses!K48&lt;&gt;"PG (Other)"),"Row "&amp;Courses!A48&amp;"; ","")</f>
        <v/>
      </c>
      <c r="AD53" s="693"/>
      <c r="AE53" s="692" t="str">
        <f>IF(AND($Q$9=1,G53="",Courses!B48&lt;&gt;"",Courses!M48&lt;&gt;"Standard",Courses!M48&lt;&gt;"Long"),"Row "&amp;Courses!A48&amp;"; ","")</f>
        <v/>
      </c>
      <c r="AF53" s="10"/>
      <c r="AG53" s="295"/>
      <c r="AH53" s="739" t="str">
        <f>IF(AND($P$9=1,G53="",AC53="",AD53="",Courses!B48&lt;&gt;"",Courses!K48="UG",Courses!L48&lt;&gt;$C$9,Courses!L48&lt;&gt;$C$10,Courses!L48&lt;&gt;$C$11),"Row "&amp;Courses!A48&amp;", Sub-level should be either HND, Sub-degree, Foundation Degree or Other UG Degree; ","")</f>
        <v/>
      </c>
      <c r="AI53" s="10" t="str">
        <f>IF(AND($P$9=1,G53="",AC53="",AD53="",Courses!B48&lt;&gt;"",Courses!K48="PG (UG fee)",Courses!L48&lt;&gt;"",Courses!L48&lt;&gt;$C$12,Courses!L48&lt;&gt;$C$15),"Row "&amp;Courses!A48&amp;", Sub-level should be either blank or "&amp;C45&amp;"; ","")</f>
        <v/>
      </c>
      <c r="AJ53" s="10" t="str">
        <f>IF(AND($P$9=1,G53="",AC53="",AD53="",Courses!B48&lt;&gt;"",Courses!K48="PG (Masters' loan)",Courses!L48&lt;&gt;"",Courses!L48&lt;&gt;$C$14,Courses!L48&lt;&gt;$C$15),"Row "&amp;Courses!A48&amp;", Sub-level should be blank; ","")</f>
        <v/>
      </c>
      <c r="AK53" s="682" t="str">
        <f>IF(AND($P$9=1,G53="",AC53="",AD53="",Courses!B48&lt;&gt;"",Courses!K48="PG (Other)",Courses!L48&lt;&gt;"",Courses!L48&lt;&gt;$C$16,Courses!L48&lt;&gt;$C$17),"Row "&amp;Courses!A48&amp;", Sub-level should be blank; ","")</f>
        <v/>
      </c>
      <c r="AL53" s="50"/>
      <c r="AM53" s="295"/>
      <c r="AN53" s="8">
        <v>34</v>
      </c>
      <c r="AO53" s="739" t="str">
        <f>IF(AND($R$9=1,(TRUNC(Courses!N48)&lt;&gt;Courses!N48)), "Row "&amp;Courses!$A48&amp;", "&amp;AO$9&amp;", "&amp;AO$10&amp;", "&amp;AO$11&amp;"; ","")</f>
        <v/>
      </c>
      <c r="AP53" s="10" t="str">
        <f>IF(AND($R$9=1,(TRUNC(Courses!O48)&lt;&gt;Courses!O48)), "Row "&amp;Courses!$A48&amp;", "&amp;AP$9&amp;", "&amp;AP$10&amp;", "&amp;AP$11&amp;"; ","")</f>
        <v/>
      </c>
      <c r="AQ53" s="10" t="str">
        <f>IF(AND($R$9=1,(TRUNC(Courses!P48)&lt;&gt;Courses!P48)), "Row "&amp;Courses!$A48&amp;", "&amp;AQ$9&amp;", "&amp;AQ$10&amp;", "&amp;AQ$11&amp;"; ","")</f>
        <v/>
      </c>
      <c r="AR53" s="10" t="str">
        <f>IF(AND($R$9=1,(TRUNC(Courses!Q48)&lt;&gt;Courses!Q48)), "Row "&amp;Courses!$A48&amp;", "&amp;AR$9&amp;", "&amp;AR$10&amp;", "&amp;AR$11&amp;"; ","")</f>
        <v/>
      </c>
      <c r="AS53" s="682" t="str">
        <f>IF(AND($R$9=1,(TRUNC(Courses!R48)&lt;&gt;Courses!R48)), "Row "&amp;Courses!$A48&amp;", "&amp;AS$9&amp;", "&amp;AS$10&amp;", "&amp;AS$11&amp;"; ","")</f>
        <v/>
      </c>
      <c r="AT53" s="739" t="str">
        <f>IF(AND($R$9=1,(TRUNC(Courses!S48)&lt;&gt;Courses!S48)), "Row "&amp;Courses!$A48&amp;", "&amp;AT$9&amp;", "&amp;AT$10&amp;", "&amp;AT$11&amp;"; ","")</f>
        <v/>
      </c>
      <c r="AU53" s="10" t="str">
        <f>IF(AND($R$9=1,(TRUNC(Courses!T48)&lt;&gt;Courses!T48)), "Row "&amp;Courses!$A48&amp;", "&amp;AU$9&amp;", "&amp;AU$10&amp;", "&amp;AU$11&amp;"; ","")</f>
        <v/>
      </c>
      <c r="AV53" s="10" t="str">
        <f>IF(AND($R$9=1,(TRUNC(Courses!U48)&lt;&gt;Courses!U48)), "Row "&amp;Courses!$A48&amp;", "&amp;AV$9&amp;", "&amp;AV$10&amp;", "&amp;AV$11&amp;"; ","")</f>
        <v/>
      </c>
      <c r="AW53" s="10" t="str">
        <f>IF(AND($R$9=1,(TRUNC(Courses!V48)&lt;&gt;Courses!V48)), "Row "&amp;Courses!$A48&amp;", "&amp;AW$9&amp;", "&amp;AW$10&amp;", "&amp;AW$11&amp;"; ","")</f>
        <v/>
      </c>
      <c r="AX53" s="682" t="str">
        <f>IF(AND($R$9=1,(TRUNC(Courses!W48)&lt;&gt;Courses!W48)), "Row "&amp;Courses!$A48&amp;", "&amp;AX$9&amp;", "&amp;AX$10&amp;", "&amp;AX$11&amp;"; ","")</f>
        <v/>
      </c>
      <c r="AY53" s="739" t="str">
        <f>IF(AND($R$9=1,(TRUNC(Courses!X48)&lt;&gt;Courses!X48)), "Row "&amp;Courses!$A48&amp;", "&amp;AY$9&amp;", "&amp;AY$10&amp;", "&amp;AY$11&amp;"; ","")</f>
        <v/>
      </c>
      <c r="AZ53" s="10" t="str">
        <f>IF(AND($R$9=1,(TRUNC(Courses!Y48)&lt;&gt;Courses!Y48)), "Row "&amp;Courses!$A48&amp;", "&amp;AZ$9&amp;", "&amp;AZ$10&amp;", "&amp;AZ$11&amp;"; ","")</f>
        <v/>
      </c>
      <c r="BA53" s="10" t="str">
        <f>IF(AND($R$9=1,(TRUNC(Courses!Z48)&lt;&gt;Courses!Z48)), "Row "&amp;Courses!$A48&amp;", "&amp;BA$9&amp;", "&amp;BA$10&amp;", "&amp;BA$11&amp;"; ","")</f>
        <v/>
      </c>
      <c r="BB53" s="10" t="str">
        <f>IF(AND($R$9=1,(TRUNC(Courses!AA48)&lt;&gt;Courses!AA48)), "Row "&amp;Courses!$A48&amp;", "&amp;BB$9&amp;", "&amp;BB$10&amp;", "&amp;BB$11&amp;"; ","")</f>
        <v/>
      </c>
      <c r="BC53" s="682" t="str">
        <f>IF(AND($R$9=1,(TRUNC(Courses!AB48)&lt;&gt;Courses!AB48)), "Row "&amp;Courses!$A48&amp;", "&amp;BC$9&amp;", "&amp;BC$10&amp;", "&amp;BC$11&amp;"; ","")</f>
        <v/>
      </c>
      <c r="BD53" s="50"/>
      <c r="BE53" s="295"/>
      <c r="BF53" s="8">
        <v>34</v>
      </c>
      <c r="BG53" s="739" t="str">
        <f>IF(AND($S$9=1,Courses!N48&lt;0), "Row "&amp;Courses!$A48&amp;", "&amp;BG$9&amp;", "&amp;BG$10&amp;", "&amp;BG$11&amp;"; ","")</f>
        <v/>
      </c>
      <c r="BH53" s="10" t="str">
        <f>IF(AND($S$9=1,Courses!O48&lt;0), "Row "&amp;Courses!$A48&amp;", "&amp;BH$9&amp;", "&amp;BH$10&amp;", "&amp;BH$11&amp;"; ","")</f>
        <v/>
      </c>
      <c r="BI53" s="10" t="str">
        <f>IF(AND($S$9=1,Courses!P48&lt;0), "Row "&amp;Courses!$A48&amp;", "&amp;BI$9&amp;", "&amp;BI$10&amp;", "&amp;BI$11&amp;"; ","")</f>
        <v/>
      </c>
      <c r="BJ53" s="10" t="str">
        <f>IF(AND($S$9=1,Courses!Q48&lt;0), "Row "&amp;Courses!$A48&amp;", "&amp;BJ$9&amp;", "&amp;BJ$10&amp;", "&amp;BJ$11&amp;"; ","")</f>
        <v/>
      </c>
      <c r="BK53" s="682" t="str">
        <f>IF(AND($S$9=1,Courses!R48&lt;0), "Row "&amp;Courses!$A48&amp;", "&amp;BK$9&amp;", "&amp;BK$10&amp;", "&amp;BK$11&amp;"; ","")</f>
        <v/>
      </c>
      <c r="BL53" s="739" t="str">
        <f>IF(AND($S$9=1,Courses!S48&lt;0), "Row "&amp;Courses!$A48&amp;", "&amp;BL$9&amp;", "&amp;BL$10&amp;", "&amp;BL$11&amp;"; ","")</f>
        <v/>
      </c>
      <c r="BM53" s="10" t="str">
        <f>IF(AND($S$9=1,Courses!T48&lt;0), "Row "&amp;Courses!$A48&amp;", "&amp;BM$9&amp;", "&amp;BM$10&amp;", "&amp;BM$11&amp;"; ","")</f>
        <v/>
      </c>
      <c r="BN53" s="10" t="str">
        <f>IF(AND($S$9=1,Courses!U48&lt;0), "Row "&amp;Courses!$A48&amp;", "&amp;BN$9&amp;", "&amp;BN$10&amp;", "&amp;BN$11&amp;"; ","")</f>
        <v/>
      </c>
      <c r="BO53" s="10" t="str">
        <f>IF(AND($S$9=1,Courses!V48&lt;0), "Row "&amp;Courses!$A48&amp;", "&amp;BO$9&amp;", "&amp;BO$10&amp;", "&amp;BO$11&amp;"; ","")</f>
        <v/>
      </c>
      <c r="BP53" s="682" t="str">
        <f>IF(AND($S$9=1,Courses!W48&lt;0), "Row "&amp;Courses!$A48&amp;", "&amp;BP$9&amp;", "&amp;BP$10&amp;", "&amp;BP$11&amp;"; ","")</f>
        <v/>
      </c>
      <c r="BQ53" s="739" t="str">
        <f>IF(AND($S$9=1,Courses!X48&lt;0), "Row "&amp;Courses!$A48&amp;", "&amp;BQ$9&amp;", "&amp;BQ$10&amp;", "&amp;BQ$11&amp;"; ","")</f>
        <v/>
      </c>
      <c r="BR53" s="10" t="str">
        <f>IF(AND($S$9=1,Courses!Y48&lt;0), "Row "&amp;Courses!$A48&amp;", "&amp;BR$9&amp;", "&amp;BR$10&amp;", "&amp;BR$11&amp;"; ","")</f>
        <v/>
      </c>
      <c r="BS53" s="10" t="str">
        <f>IF(AND($S$9=1,Courses!Z48&lt;0), "Row "&amp;Courses!$A48&amp;", "&amp;BS$9&amp;", "&amp;BS$10&amp;", "&amp;BS$11&amp;"; ","")</f>
        <v/>
      </c>
      <c r="BT53" s="10" t="str">
        <f>IF(AND($S$9=1,Courses!AA48&lt;0), "Row "&amp;Courses!$A48&amp;", "&amp;BT$9&amp;", "&amp;BT$10&amp;", "&amp;BT$11&amp;"; ","")</f>
        <v/>
      </c>
      <c r="BU53" s="682" t="str">
        <f>IF(AND($S$9=1,Courses!AB48&lt;0), "Row "&amp;Courses!$A48&amp;", "&amp;BU$9&amp;", "&amp;BU$10&amp;", "&amp;BU$11&amp;"; ","")</f>
        <v/>
      </c>
      <c r="BV53" s="10"/>
      <c r="BW53" s="690">
        <v>34</v>
      </c>
      <c r="BX53" s="101">
        <f>IF(AND($T$9=1,Courses!B48="",Courses!F48="",Courses!H48="",Courses!J48="",Courses!K48="",Courses!L48="",Courses!M48="",Courses!N48=0,Courses!P48=0,Courses!R48=0,Courses!S48=0,Courses!U48=0,Courses!W48=0,Courses!X48=0,Courses!Z48=0,Courses!AB48=0),0,1)</f>
        <v>0</v>
      </c>
      <c r="BY53" s="101">
        <f>IF(AND(BX53=0,SUM(BX54:$BX$219)&gt;0),1,0)</f>
        <v>0</v>
      </c>
      <c r="BZ53" s="853" t="str">
        <f>IF(BY53=1,"Row "&amp;Courses!A48&amp;"; ","")</f>
        <v/>
      </c>
      <c r="CA53" s="50"/>
      <c r="CB53" s="10"/>
      <c r="CC53" s="692" t="str">
        <f>IF(AND($U$9=1,Courses!B48&lt;&gt;"",SUM(Courses!N48:AB48)=0),"Row "&amp;Courses!A48&amp;"; ","")</f>
        <v/>
      </c>
      <c r="CD53" s="50"/>
      <c r="CF53" s="323"/>
      <c r="CG53" s="692" t="str">
        <f>IF(AND($Y$9=1,Courses!B48&lt;&gt;""),IF(SUMPRODUCT(--(Courses!$C$13:$C$214=Courses!C48))&gt;1,"Row "&amp;Courses!A48&amp;"; ",""),"")</f>
        <v/>
      </c>
      <c r="CH53" s="10"/>
      <c r="CI53" s="324"/>
      <c r="CJ53" s="10"/>
      <c r="CK53" s="739" t="str">
        <f>IF(AND($Z$9=1,Courses!E48&lt;&gt;"",Courses!F48&lt;&gt;"",Courses!F48=0,SUM(Courses!H48,Courses!J48)=1),"Row "&amp;Courses!A48&amp;", "&amp;Courses!$F$10&amp;"; ","")</f>
        <v/>
      </c>
      <c r="CL53" s="10" t="str">
        <f>IF(AND($Z$9=1,Courses!G48&lt;&gt;"",Courses!H48&lt;&gt;"",Courses!H48=0,SUM(Courses!J48,Courses!F48)=1),"Row "&amp;Courses!A48&amp;", "&amp;Courses!$H$10&amp;"; ","")</f>
        <v/>
      </c>
      <c r="CM53" s="682" t="str">
        <f>IF(AND($Z$9=1,Courses!I48&lt;&gt;"",Courses!J48&lt;&gt;"",Courses!J48=0, SUM(Courses!H48,Courses!F48)=1),"Row "&amp;Courses!A48&amp;", "&amp;Courses!$J$10&amp;"; ","")</f>
        <v/>
      </c>
      <c r="CN53" s="680"/>
      <c r="CO53" s="681"/>
      <c r="CP53" s="692" t="str">
        <f>IF(AND(Courses!B48&lt;&gt;"",ISNA(VLOOKUP(Courses!C48,CourseInfo,2,FALSE))=FALSE,COUNTIF(Dummy,Courses!C48)&lt;&gt;1),VLOOKUP(Courses!C48,CourseInfo,6,FALSE),"")</f>
        <v/>
      </c>
      <c r="CQ53" s="692" t="str">
        <f>IF(AND(Courses!B48&lt;&gt;"",ISNA(VLOOKUP(Courses!C48,CourseInfo,2,FALSE))=FALSE,COUNTIF(Dummy,Courses!C48)&lt;&gt;1),IF(VLOOKUP(Courses!C48,CourseInfo,7,FALSE)&lt;&gt;"",VLOOKUP(Courses!C48,CourseInfo,7,FALSE),"blank"),"")</f>
        <v/>
      </c>
      <c r="CR53" s="692" t="str">
        <f>IF(AND($AA$9=1,Courses!B48&lt;&gt;"",'Courses Valid'!AC53="",AH53&amp;AI53&amp;AJ53&amp;AK53="",COUNTIF(Dummy,Courses!C48)&lt;&gt;1),IF(OR(Courses!K48&lt;&gt;'Courses Valid'!CP53,Courses!L48&lt;&gt;'Courses Valid'!CQ53),"Row "&amp;Courses!A48&amp;", Level on LARS is "&amp;'Courses Valid'!CP53&amp;", Sub-level on LARS is "&amp;CQ53&amp;"; ",""),"")</f>
        <v/>
      </c>
      <c r="CS53" s="680"/>
    </row>
    <row r="54" spans="3:97" x14ac:dyDescent="0.2">
      <c r="C54" s="670">
        <f t="shared" si="2"/>
        <v>0</v>
      </c>
      <c r="D54" s="102"/>
      <c r="E54" s="102"/>
      <c r="F54" s="295"/>
      <c r="G54" s="670" t="str">
        <f>IF(SUMPRODUCT(--(CourseAims=Courses!$C49))=1,"",IF(AND($J$9=1,Courses!$C49&lt;&gt;""),"Row "&amp;Courses!A49&amp;" (invalid); ",""))</f>
        <v/>
      </c>
      <c r="H54" s="692" t="str">
        <f>IF(AND($K$9=1,Courses!B49="",OR(Courses!F49&lt;&gt;"",Courses!H49&lt;&gt;"",Courses!J49&lt;&gt;"",Courses!K49&lt;&gt;"",Courses!L49&lt;&gt;"",Courses!M49&lt;&gt;"",Courses!N49&lt;&gt;0,Courses!P49&lt;&gt;0,Courses!R49&lt;&gt;0,Courses!S49&lt;&gt;0,Courses!U49&lt;&gt;0,Courses!W49&lt;&gt;0,Courses!X49&lt;&gt;0,Courses!Z49&lt;&gt;0,Courses!AB49&lt;&gt;0)),"Row "&amp;Courses!A49&amp;" (none); ","")</f>
        <v/>
      </c>
      <c r="I54" s="50"/>
      <c r="J54" s="295"/>
      <c r="K54" s="739" t="str">
        <f>IF(AND($L$9=1,Courses!E49&lt;&gt;"",Courses!F49=""),"Row "&amp;Courses!A49&amp;", "&amp;Courses!$E$10&amp;"; ","")</f>
        <v/>
      </c>
      <c r="L54" s="10" t="str">
        <f>IF(AND($L$9=1,Courses!G49&lt;&gt;"",Courses!H49=""),"Row "&amp;Courses!A49&amp;", "&amp;Courses!$G$10&amp;"; ","")</f>
        <v/>
      </c>
      <c r="M54" s="682" t="str">
        <f>IF(AND($L$9=1,Courses!I49&lt;&gt;"",Courses!J49=""),"Row "&amp;Courses!A49&amp;", "&amp;Courses!$I$10&amp;"; ","")</f>
        <v/>
      </c>
      <c r="N54" s="10"/>
      <c r="O54" s="50"/>
      <c r="P54" s="295"/>
      <c r="Q54" s="1330" t="str">
        <f>IF(AND($M$9=1,Courses!B49&lt;&gt;"",Courses!E49&lt;&gt;"",Courses!G49="",Courses!I49="",Courses!F49&lt;&gt;1),"Row "&amp;Courses!A49&amp;"; ","")</f>
        <v/>
      </c>
      <c r="R54" s="10" t="str">
        <f>IF(AND($M$9=1,Courses!B49&lt;&gt;"",Courses!I49="",Courses!F49&lt;&gt;"",Courses!G49&lt;&gt;"",Courses!H49&lt;&gt;""),IF(OR((Courses!F49+Courses!H49)&lt;&gt;1),"Row "&amp;Courses!A49&amp;"; ",""),"")</f>
        <v/>
      </c>
      <c r="S54" s="682" t="str">
        <f>IF(AND($M$9=1,Courses!B49&lt;&gt;"",Courses!I49&lt;&gt;"",Courses!J49&lt;&gt;"",Courses!H49&lt;&gt;"",Courses!G49&lt;&gt;"",Courses!F49&lt;&gt;""),IF(OR((Courses!F49+Courses!H49+Courses!J49)&lt;&gt;1),"Row "&amp;Courses!A49&amp;"; ",""),"")</f>
        <v/>
      </c>
      <c r="T54" s="10"/>
      <c r="U54" s="692" t="str">
        <f>IF(AND($M$9=1,Courses!E49&lt;&gt;"",Q54="",R54="",S54="",SUM(Courses!F49,Courses!H49,Courses!J49)&lt;&gt;1),"Row "&amp;Courses!A49&amp;"; ","")</f>
        <v/>
      </c>
      <c r="V54" s="50"/>
      <c r="W54" s="10"/>
      <c r="X54" s="739" t="str">
        <f>IF(AND($N$9=1,Courses!B49&lt;&gt;"",Courses!E49&lt;&gt;"",Courses!F49&lt;&gt;""),IF((TRUNC(Courses!F49*100)&lt;&gt;Courses!F49*100),"Row "&amp;Courses!A49&amp;", "&amp;Courses!$F$10&amp;"; ",""),"")</f>
        <v/>
      </c>
      <c r="Y54" s="10" t="str">
        <f>IF(AND($N$9=1,Courses!B49&lt;&gt;"",Courses!G49&lt;&gt;"",Courses!H49&lt;&gt;""),IF((TRUNC(Courses!H49*100)&lt;&gt;Courses!H49*100),"Row "&amp;Courses!A49&amp;", "&amp;Courses!$H$10&amp;"; ",""),"")</f>
        <v/>
      </c>
      <c r="Z54" s="682" t="str">
        <f>IF(AND($N$9=1,Courses!B49&lt;&gt;"",Courses!I49&lt;&gt;"",Courses!J49&lt;&gt;""),IF((TRUNC(Courses!J49*100)&lt;&gt;Courses!J49*100),"Row "&amp;Courses!A49&amp;", "&amp;Courses!$J$10&amp;"; ",""),"")</f>
        <v/>
      </c>
      <c r="AA54" s="10"/>
      <c r="AB54" s="295"/>
      <c r="AC54" s="692" t="str">
        <f>IF(AND($O$9=1,G54="",Courses!B49&lt;&gt;"",Courses!K49&lt;&gt;"UG",Courses!K49&lt;&gt;"PG (UG fee)",Courses!K49&lt;&gt;"PG (Masters' loan)",Courses!K49&lt;&gt;"PG (Other)"),"Row "&amp;Courses!A49&amp;"; ","")</f>
        <v/>
      </c>
      <c r="AD54" s="693"/>
      <c r="AE54" s="692" t="str">
        <f>IF(AND($Q$9=1,G54="",Courses!B49&lt;&gt;"",Courses!M49&lt;&gt;"Standard",Courses!M49&lt;&gt;"Long"),"Row "&amp;Courses!A49&amp;"; ","")</f>
        <v/>
      </c>
      <c r="AF54" s="10"/>
      <c r="AG54" s="295"/>
      <c r="AH54" s="739" t="str">
        <f>IF(AND($P$9=1,G54="",AC54="",AD54="",Courses!B49&lt;&gt;"",Courses!K49="UG",Courses!L49&lt;&gt;$C$9,Courses!L49&lt;&gt;$C$10,Courses!L49&lt;&gt;$C$11),"Row "&amp;Courses!A49&amp;", Sub-level should be either HND, Sub-degree, Foundation Degree or Other UG Degree; ","")</f>
        <v/>
      </c>
      <c r="AI54" s="10" t="str">
        <f>IF(AND($P$9=1,G54="",AC54="",AD54="",Courses!B49&lt;&gt;"",Courses!K49="PG (UG fee)",Courses!L49&lt;&gt;"",Courses!L49&lt;&gt;$C$12,Courses!L49&lt;&gt;$C$15),"Row "&amp;Courses!A49&amp;", Sub-level should be either blank or "&amp;C46&amp;"; ","")</f>
        <v/>
      </c>
      <c r="AJ54" s="10" t="str">
        <f>IF(AND($P$9=1,G54="",AC54="",AD54="",Courses!B49&lt;&gt;"",Courses!K49="PG (Masters' loan)",Courses!L49&lt;&gt;"",Courses!L49&lt;&gt;$C$14,Courses!L49&lt;&gt;$C$15),"Row "&amp;Courses!A49&amp;", Sub-level should be blank; ","")</f>
        <v/>
      </c>
      <c r="AK54" s="682" t="str">
        <f>IF(AND($P$9=1,G54="",AC54="",AD54="",Courses!B49&lt;&gt;"",Courses!K49="PG (Other)",Courses!L49&lt;&gt;"",Courses!L49&lt;&gt;$C$16,Courses!L49&lt;&gt;$C$17),"Row "&amp;Courses!A49&amp;", Sub-level should be blank; ","")</f>
        <v/>
      </c>
      <c r="AL54" s="50"/>
      <c r="AM54" s="295"/>
      <c r="AN54" s="8">
        <v>35</v>
      </c>
      <c r="AO54" s="739" t="str">
        <f>IF(AND($R$9=1,(TRUNC(Courses!N49)&lt;&gt;Courses!N49)), "Row "&amp;Courses!$A49&amp;", "&amp;AO$9&amp;", "&amp;AO$10&amp;", "&amp;AO$11&amp;"; ","")</f>
        <v/>
      </c>
      <c r="AP54" s="10" t="str">
        <f>IF(AND($R$9=1,(TRUNC(Courses!O49)&lt;&gt;Courses!O49)), "Row "&amp;Courses!$A49&amp;", "&amp;AP$9&amp;", "&amp;AP$10&amp;", "&amp;AP$11&amp;"; ","")</f>
        <v/>
      </c>
      <c r="AQ54" s="10" t="str">
        <f>IF(AND($R$9=1,(TRUNC(Courses!P49)&lt;&gt;Courses!P49)), "Row "&amp;Courses!$A49&amp;", "&amp;AQ$9&amp;", "&amp;AQ$10&amp;", "&amp;AQ$11&amp;"; ","")</f>
        <v/>
      </c>
      <c r="AR54" s="10" t="str">
        <f>IF(AND($R$9=1,(TRUNC(Courses!Q49)&lt;&gt;Courses!Q49)), "Row "&amp;Courses!$A49&amp;", "&amp;AR$9&amp;", "&amp;AR$10&amp;", "&amp;AR$11&amp;"; ","")</f>
        <v/>
      </c>
      <c r="AS54" s="682" t="str">
        <f>IF(AND($R$9=1,(TRUNC(Courses!R49)&lt;&gt;Courses!R49)), "Row "&amp;Courses!$A49&amp;", "&amp;AS$9&amp;", "&amp;AS$10&amp;", "&amp;AS$11&amp;"; ","")</f>
        <v/>
      </c>
      <c r="AT54" s="739" t="str">
        <f>IF(AND($R$9=1,(TRUNC(Courses!S49)&lt;&gt;Courses!S49)), "Row "&amp;Courses!$A49&amp;", "&amp;AT$9&amp;", "&amp;AT$10&amp;", "&amp;AT$11&amp;"; ","")</f>
        <v/>
      </c>
      <c r="AU54" s="10" t="str">
        <f>IF(AND($R$9=1,(TRUNC(Courses!T49)&lt;&gt;Courses!T49)), "Row "&amp;Courses!$A49&amp;", "&amp;AU$9&amp;", "&amp;AU$10&amp;", "&amp;AU$11&amp;"; ","")</f>
        <v/>
      </c>
      <c r="AV54" s="10" t="str">
        <f>IF(AND($R$9=1,(TRUNC(Courses!U49)&lt;&gt;Courses!U49)), "Row "&amp;Courses!$A49&amp;", "&amp;AV$9&amp;", "&amp;AV$10&amp;", "&amp;AV$11&amp;"; ","")</f>
        <v/>
      </c>
      <c r="AW54" s="10" t="str">
        <f>IF(AND($R$9=1,(TRUNC(Courses!V49)&lt;&gt;Courses!V49)), "Row "&amp;Courses!$A49&amp;", "&amp;AW$9&amp;", "&amp;AW$10&amp;", "&amp;AW$11&amp;"; ","")</f>
        <v/>
      </c>
      <c r="AX54" s="682" t="str">
        <f>IF(AND($R$9=1,(TRUNC(Courses!W49)&lt;&gt;Courses!W49)), "Row "&amp;Courses!$A49&amp;", "&amp;AX$9&amp;", "&amp;AX$10&amp;", "&amp;AX$11&amp;"; ","")</f>
        <v/>
      </c>
      <c r="AY54" s="739" t="str">
        <f>IF(AND($R$9=1,(TRUNC(Courses!X49)&lt;&gt;Courses!X49)), "Row "&amp;Courses!$A49&amp;", "&amp;AY$9&amp;", "&amp;AY$10&amp;", "&amp;AY$11&amp;"; ","")</f>
        <v/>
      </c>
      <c r="AZ54" s="10" t="str">
        <f>IF(AND($R$9=1,(TRUNC(Courses!Y49)&lt;&gt;Courses!Y49)), "Row "&amp;Courses!$A49&amp;", "&amp;AZ$9&amp;", "&amp;AZ$10&amp;", "&amp;AZ$11&amp;"; ","")</f>
        <v/>
      </c>
      <c r="BA54" s="10" t="str">
        <f>IF(AND($R$9=1,(TRUNC(Courses!Z49)&lt;&gt;Courses!Z49)), "Row "&amp;Courses!$A49&amp;", "&amp;BA$9&amp;", "&amp;BA$10&amp;", "&amp;BA$11&amp;"; ","")</f>
        <v/>
      </c>
      <c r="BB54" s="10" t="str">
        <f>IF(AND($R$9=1,(TRUNC(Courses!AA49)&lt;&gt;Courses!AA49)), "Row "&amp;Courses!$A49&amp;", "&amp;BB$9&amp;", "&amp;BB$10&amp;", "&amp;BB$11&amp;"; ","")</f>
        <v/>
      </c>
      <c r="BC54" s="682" t="str">
        <f>IF(AND($R$9=1,(TRUNC(Courses!AB49)&lt;&gt;Courses!AB49)), "Row "&amp;Courses!$A49&amp;", "&amp;BC$9&amp;", "&amp;BC$10&amp;", "&amp;BC$11&amp;"; ","")</f>
        <v/>
      </c>
      <c r="BD54" s="50"/>
      <c r="BE54" s="295"/>
      <c r="BF54" s="8">
        <v>35</v>
      </c>
      <c r="BG54" s="739" t="str">
        <f>IF(AND($S$9=1,Courses!N49&lt;0), "Row "&amp;Courses!$A49&amp;", "&amp;BG$9&amp;", "&amp;BG$10&amp;", "&amp;BG$11&amp;"; ","")</f>
        <v/>
      </c>
      <c r="BH54" s="10" t="str">
        <f>IF(AND($S$9=1,Courses!O49&lt;0), "Row "&amp;Courses!$A49&amp;", "&amp;BH$9&amp;", "&amp;BH$10&amp;", "&amp;BH$11&amp;"; ","")</f>
        <v/>
      </c>
      <c r="BI54" s="10" t="str">
        <f>IF(AND($S$9=1,Courses!P49&lt;0), "Row "&amp;Courses!$A49&amp;", "&amp;BI$9&amp;", "&amp;BI$10&amp;", "&amp;BI$11&amp;"; ","")</f>
        <v/>
      </c>
      <c r="BJ54" s="10" t="str">
        <f>IF(AND($S$9=1,Courses!Q49&lt;0), "Row "&amp;Courses!$A49&amp;", "&amp;BJ$9&amp;", "&amp;BJ$10&amp;", "&amp;BJ$11&amp;"; ","")</f>
        <v/>
      </c>
      <c r="BK54" s="682" t="str">
        <f>IF(AND($S$9=1,Courses!R49&lt;0), "Row "&amp;Courses!$A49&amp;", "&amp;BK$9&amp;", "&amp;BK$10&amp;", "&amp;BK$11&amp;"; ","")</f>
        <v/>
      </c>
      <c r="BL54" s="739" t="str">
        <f>IF(AND($S$9=1,Courses!S49&lt;0), "Row "&amp;Courses!$A49&amp;", "&amp;BL$9&amp;", "&amp;BL$10&amp;", "&amp;BL$11&amp;"; ","")</f>
        <v/>
      </c>
      <c r="BM54" s="10" t="str">
        <f>IF(AND($S$9=1,Courses!T49&lt;0), "Row "&amp;Courses!$A49&amp;", "&amp;BM$9&amp;", "&amp;BM$10&amp;", "&amp;BM$11&amp;"; ","")</f>
        <v/>
      </c>
      <c r="BN54" s="10" t="str">
        <f>IF(AND($S$9=1,Courses!U49&lt;0), "Row "&amp;Courses!$A49&amp;", "&amp;BN$9&amp;", "&amp;BN$10&amp;", "&amp;BN$11&amp;"; ","")</f>
        <v/>
      </c>
      <c r="BO54" s="10" t="str">
        <f>IF(AND($S$9=1,Courses!V49&lt;0), "Row "&amp;Courses!$A49&amp;", "&amp;BO$9&amp;", "&amp;BO$10&amp;", "&amp;BO$11&amp;"; ","")</f>
        <v/>
      </c>
      <c r="BP54" s="682" t="str">
        <f>IF(AND($S$9=1,Courses!W49&lt;0), "Row "&amp;Courses!$A49&amp;", "&amp;BP$9&amp;", "&amp;BP$10&amp;", "&amp;BP$11&amp;"; ","")</f>
        <v/>
      </c>
      <c r="BQ54" s="739" t="str">
        <f>IF(AND($S$9=1,Courses!X49&lt;0), "Row "&amp;Courses!$A49&amp;", "&amp;BQ$9&amp;", "&amp;BQ$10&amp;", "&amp;BQ$11&amp;"; ","")</f>
        <v/>
      </c>
      <c r="BR54" s="10" t="str">
        <f>IF(AND($S$9=1,Courses!Y49&lt;0), "Row "&amp;Courses!$A49&amp;", "&amp;BR$9&amp;", "&amp;BR$10&amp;", "&amp;BR$11&amp;"; ","")</f>
        <v/>
      </c>
      <c r="BS54" s="10" t="str">
        <f>IF(AND($S$9=1,Courses!Z49&lt;0), "Row "&amp;Courses!$A49&amp;", "&amp;BS$9&amp;", "&amp;BS$10&amp;", "&amp;BS$11&amp;"; ","")</f>
        <v/>
      </c>
      <c r="BT54" s="10" t="str">
        <f>IF(AND($S$9=1,Courses!AA49&lt;0), "Row "&amp;Courses!$A49&amp;", "&amp;BT$9&amp;", "&amp;BT$10&amp;", "&amp;BT$11&amp;"; ","")</f>
        <v/>
      </c>
      <c r="BU54" s="682" t="str">
        <f>IF(AND($S$9=1,Courses!AB49&lt;0), "Row "&amp;Courses!$A49&amp;", "&amp;BU$9&amp;", "&amp;BU$10&amp;", "&amp;BU$11&amp;"; ","")</f>
        <v/>
      </c>
      <c r="BV54" s="10"/>
      <c r="BW54" s="690">
        <v>35</v>
      </c>
      <c r="BX54" s="101">
        <f>IF(AND($T$9=1,Courses!B49="",Courses!F49="",Courses!H49="",Courses!J49="",Courses!K49="",Courses!L49="",Courses!M49="",Courses!N49=0,Courses!P49=0,Courses!R49=0,Courses!S49=0,Courses!U49=0,Courses!W49=0,Courses!X49=0,Courses!Z49=0,Courses!AB49=0),0,1)</f>
        <v>0</v>
      </c>
      <c r="BY54" s="101">
        <f>IF(AND(BX54=0,SUM(BX55:$BX$219)&gt;0),1,0)</f>
        <v>0</v>
      </c>
      <c r="BZ54" s="853" t="str">
        <f>IF(BY54=1,"Row "&amp;Courses!A49&amp;"; ","")</f>
        <v/>
      </c>
      <c r="CA54" s="50"/>
      <c r="CB54" s="10"/>
      <c r="CC54" s="692" t="str">
        <f>IF(AND($U$9=1,Courses!B49&lt;&gt;"",SUM(Courses!N49:AB49)=0),"Row "&amp;Courses!A49&amp;"; ","")</f>
        <v/>
      </c>
      <c r="CD54" s="50"/>
      <c r="CF54" s="323"/>
      <c r="CG54" s="692" t="str">
        <f>IF(AND($Y$9=1,Courses!B49&lt;&gt;""),IF(SUMPRODUCT(--(Courses!$C$13:$C$214=Courses!C49))&gt;1,"Row "&amp;Courses!A49&amp;"; ",""),"")</f>
        <v/>
      </c>
      <c r="CH54" s="10"/>
      <c r="CI54" s="324"/>
      <c r="CJ54" s="10"/>
      <c r="CK54" s="739" t="str">
        <f>IF(AND($Z$9=1,Courses!E49&lt;&gt;"",Courses!F49&lt;&gt;"",Courses!F49=0,SUM(Courses!H49,Courses!J49)=1),"Row "&amp;Courses!A49&amp;", "&amp;Courses!$F$10&amp;"; ","")</f>
        <v/>
      </c>
      <c r="CL54" s="10" t="str">
        <f>IF(AND($Z$9=1,Courses!G49&lt;&gt;"",Courses!H49&lt;&gt;"",Courses!H49=0,SUM(Courses!J49,Courses!F49)=1),"Row "&amp;Courses!A49&amp;", "&amp;Courses!$H$10&amp;"; ","")</f>
        <v/>
      </c>
      <c r="CM54" s="682" t="str">
        <f>IF(AND($Z$9=1,Courses!I49&lt;&gt;"",Courses!J49&lt;&gt;"",Courses!J49=0, SUM(Courses!H49,Courses!F49)=1),"Row "&amp;Courses!A49&amp;", "&amp;Courses!$J$10&amp;"; ","")</f>
        <v/>
      </c>
      <c r="CN54" s="680"/>
      <c r="CO54" s="681"/>
      <c r="CP54" s="692" t="str">
        <f>IF(AND(Courses!B49&lt;&gt;"",ISNA(VLOOKUP(Courses!C49,CourseInfo,2,FALSE))=FALSE,COUNTIF(Dummy,Courses!C49)&lt;&gt;1),VLOOKUP(Courses!C49,CourseInfo,6,FALSE),"")</f>
        <v/>
      </c>
      <c r="CQ54" s="692" t="str">
        <f>IF(AND(Courses!B49&lt;&gt;"",ISNA(VLOOKUP(Courses!C49,CourseInfo,2,FALSE))=FALSE,COUNTIF(Dummy,Courses!C49)&lt;&gt;1),IF(VLOOKUP(Courses!C49,CourseInfo,7,FALSE)&lt;&gt;"",VLOOKUP(Courses!C49,CourseInfo,7,FALSE),"blank"),"")</f>
        <v/>
      </c>
      <c r="CR54" s="692" t="str">
        <f>IF(AND($AA$9=1,Courses!B49&lt;&gt;"",'Courses Valid'!AC54="",AH54&amp;AI54&amp;AJ54&amp;AK54="",COUNTIF(Dummy,Courses!C49)&lt;&gt;1),IF(OR(Courses!K49&lt;&gt;'Courses Valid'!CP54,Courses!L49&lt;&gt;'Courses Valid'!CQ54),"Row "&amp;Courses!A49&amp;", Level on LARS is "&amp;'Courses Valid'!CP54&amp;", Sub-level on LARS is "&amp;CQ54&amp;"; ",""),"")</f>
        <v/>
      </c>
      <c r="CS54" s="680"/>
    </row>
    <row r="55" spans="3:97" x14ac:dyDescent="0.2">
      <c r="C55" s="670">
        <f t="shared" si="2"/>
        <v>0</v>
      </c>
      <c r="D55" s="102"/>
      <c r="E55" s="102"/>
      <c r="F55" s="295"/>
      <c r="G55" s="670" t="str">
        <f>IF(SUMPRODUCT(--(CourseAims=Courses!$C50))=1,"",IF(AND($J$9=1,Courses!$C50&lt;&gt;""),"Row "&amp;Courses!A50&amp;" (invalid); ",""))</f>
        <v/>
      </c>
      <c r="H55" s="692" t="str">
        <f>IF(AND($K$9=1,Courses!B50="",OR(Courses!F50&lt;&gt;"",Courses!H50&lt;&gt;"",Courses!J50&lt;&gt;"",Courses!K50&lt;&gt;"",Courses!L50&lt;&gt;"",Courses!M50&lt;&gt;"",Courses!N50&lt;&gt;0,Courses!P50&lt;&gt;0,Courses!R50&lt;&gt;0,Courses!S50&lt;&gt;0,Courses!U50&lt;&gt;0,Courses!W50&lt;&gt;0,Courses!X50&lt;&gt;0,Courses!Z50&lt;&gt;0,Courses!AB50&lt;&gt;0)),"Row "&amp;Courses!A50&amp;" (none); ","")</f>
        <v/>
      </c>
      <c r="I55" s="50"/>
      <c r="J55" s="295"/>
      <c r="K55" s="739" t="str">
        <f>IF(AND($L$9=1,Courses!E50&lt;&gt;"",Courses!F50=""),"Row "&amp;Courses!A50&amp;", "&amp;Courses!$E$10&amp;"; ","")</f>
        <v/>
      </c>
      <c r="L55" s="10" t="str">
        <f>IF(AND($L$9=1,Courses!G50&lt;&gt;"",Courses!H50=""),"Row "&amp;Courses!A50&amp;", "&amp;Courses!$G$10&amp;"; ","")</f>
        <v/>
      </c>
      <c r="M55" s="682" t="str">
        <f>IF(AND($L$9=1,Courses!I50&lt;&gt;"",Courses!J50=""),"Row "&amp;Courses!A50&amp;", "&amp;Courses!$I$10&amp;"; ","")</f>
        <v/>
      </c>
      <c r="N55" s="10"/>
      <c r="O55" s="50"/>
      <c r="P55" s="295"/>
      <c r="Q55" s="1330" t="str">
        <f>IF(AND($M$9=1,Courses!B50&lt;&gt;"",Courses!E50&lt;&gt;"",Courses!G50="",Courses!I50="",Courses!F50&lt;&gt;1),"Row "&amp;Courses!A50&amp;"; ","")</f>
        <v/>
      </c>
      <c r="R55" s="10" t="str">
        <f>IF(AND($M$9=1,Courses!B50&lt;&gt;"",Courses!I50="",Courses!F50&lt;&gt;"",Courses!G50&lt;&gt;"",Courses!H50&lt;&gt;""),IF(OR((Courses!F50+Courses!H50)&lt;&gt;1),"Row "&amp;Courses!A50&amp;"; ",""),"")</f>
        <v/>
      </c>
      <c r="S55" s="682" t="str">
        <f>IF(AND($M$9=1,Courses!B50&lt;&gt;"",Courses!I50&lt;&gt;"",Courses!J50&lt;&gt;"",Courses!H50&lt;&gt;"",Courses!G50&lt;&gt;"",Courses!F50&lt;&gt;""),IF(OR((Courses!F50+Courses!H50+Courses!J50)&lt;&gt;1),"Row "&amp;Courses!A50&amp;"; ",""),"")</f>
        <v/>
      </c>
      <c r="T55" s="10"/>
      <c r="U55" s="692" t="str">
        <f>IF(AND($M$9=1,Courses!E50&lt;&gt;"",Q55="",R55="",S55="",SUM(Courses!F50,Courses!H50,Courses!J50)&lt;&gt;1),"Row "&amp;Courses!A50&amp;"; ","")</f>
        <v/>
      </c>
      <c r="V55" s="50"/>
      <c r="W55" s="10"/>
      <c r="X55" s="739" t="str">
        <f>IF(AND($N$9=1,Courses!B50&lt;&gt;"",Courses!E50&lt;&gt;"",Courses!F50&lt;&gt;""),IF((TRUNC(Courses!F50*100)&lt;&gt;Courses!F50*100),"Row "&amp;Courses!A50&amp;", "&amp;Courses!$F$10&amp;"; ",""),"")</f>
        <v/>
      </c>
      <c r="Y55" s="10" t="str">
        <f>IF(AND($N$9=1,Courses!B50&lt;&gt;"",Courses!G50&lt;&gt;"",Courses!H50&lt;&gt;""),IF((TRUNC(Courses!H50*100)&lt;&gt;Courses!H50*100),"Row "&amp;Courses!A50&amp;", "&amp;Courses!$H$10&amp;"; ",""),"")</f>
        <v/>
      </c>
      <c r="Z55" s="682" t="str">
        <f>IF(AND($N$9=1,Courses!B50&lt;&gt;"",Courses!I50&lt;&gt;"",Courses!J50&lt;&gt;""),IF((TRUNC(Courses!J50*100)&lt;&gt;Courses!J50*100),"Row "&amp;Courses!A50&amp;", "&amp;Courses!$J$10&amp;"; ",""),"")</f>
        <v/>
      </c>
      <c r="AA55" s="10"/>
      <c r="AB55" s="295"/>
      <c r="AC55" s="692" t="str">
        <f>IF(AND($O$9=1,G55="",Courses!B50&lt;&gt;"",Courses!K50&lt;&gt;"UG",Courses!K50&lt;&gt;"PG (UG fee)",Courses!K50&lt;&gt;"PG (Masters' loan)",Courses!K50&lt;&gt;"PG (Other)"),"Row "&amp;Courses!A50&amp;"; ","")</f>
        <v/>
      </c>
      <c r="AD55" s="693"/>
      <c r="AE55" s="692" t="str">
        <f>IF(AND($Q$9=1,G55="",Courses!B50&lt;&gt;"",Courses!M50&lt;&gt;"Standard",Courses!M50&lt;&gt;"Long"),"Row "&amp;Courses!A50&amp;"; ","")</f>
        <v/>
      </c>
      <c r="AF55" s="10"/>
      <c r="AG55" s="295"/>
      <c r="AH55" s="739" t="str">
        <f>IF(AND($P$9=1,G55="",AC55="",AD55="",Courses!B50&lt;&gt;"",Courses!K50="UG",Courses!L50&lt;&gt;$C$9,Courses!L50&lt;&gt;$C$10,Courses!L50&lt;&gt;$C$11),"Row "&amp;Courses!A50&amp;", Sub-level should be either HND, Sub-degree, Foundation Degree or Other UG Degree; ","")</f>
        <v/>
      </c>
      <c r="AI55" s="10" t="str">
        <f>IF(AND($P$9=1,G55="",AC55="",AD55="",Courses!B50&lt;&gt;"",Courses!K50="PG (UG fee)",Courses!L50&lt;&gt;"",Courses!L50&lt;&gt;$C$12,Courses!L50&lt;&gt;$C$15),"Row "&amp;Courses!A50&amp;", Sub-level should be either blank or "&amp;C47&amp;"; ","")</f>
        <v/>
      </c>
      <c r="AJ55" s="10" t="str">
        <f>IF(AND($P$9=1,G55="",AC55="",AD55="",Courses!B50&lt;&gt;"",Courses!K50="PG (Masters' loan)",Courses!L50&lt;&gt;"",Courses!L50&lt;&gt;$C$14,Courses!L50&lt;&gt;$C$15),"Row "&amp;Courses!A50&amp;", Sub-level should be blank; ","")</f>
        <v/>
      </c>
      <c r="AK55" s="682" t="str">
        <f>IF(AND($P$9=1,G55="",AC55="",AD55="",Courses!B50&lt;&gt;"",Courses!K50="PG (Other)",Courses!L50&lt;&gt;"",Courses!L50&lt;&gt;$C$16,Courses!L50&lt;&gt;$C$17),"Row "&amp;Courses!A50&amp;", Sub-level should be blank; ","")</f>
        <v/>
      </c>
      <c r="AL55" s="50"/>
      <c r="AM55" s="295"/>
      <c r="AN55" s="8">
        <v>36</v>
      </c>
      <c r="AO55" s="739" t="str">
        <f>IF(AND($R$9=1,(TRUNC(Courses!N50)&lt;&gt;Courses!N50)), "Row "&amp;Courses!$A50&amp;", "&amp;AO$9&amp;", "&amp;AO$10&amp;", "&amp;AO$11&amp;"; ","")</f>
        <v/>
      </c>
      <c r="AP55" s="10" t="str">
        <f>IF(AND($R$9=1,(TRUNC(Courses!O50)&lt;&gt;Courses!O50)), "Row "&amp;Courses!$A50&amp;", "&amp;AP$9&amp;", "&amp;AP$10&amp;", "&amp;AP$11&amp;"; ","")</f>
        <v/>
      </c>
      <c r="AQ55" s="10" t="str">
        <f>IF(AND($R$9=1,(TRUNC(Courses!P50)&lt;&gt;Courses!P50)), "Row "&amp;Courses!$A50&amp;", "&amp;AQ$9&amp;", "&amp;AQ$10&amp;", "&amp;AQ$11&amp;"; ","")</f>
        <v/>
      </c>
      <c r="AR55" s="10" t="str">
        <f>IF(AND($R$9=1,(TRUNC(Courses!Q50)&lt;&gt;Courses!Q50)), "Row "&amp;Courses!$A50&amp;", "&amp;AR$9&amp;", "&amp;AR$10&amp;", "&amp;AR$11&amp;"; ","")</f>
        <v/>
      </c>
      <c r="AS55" s="682" t="str">
        <f>IF(AND($R$9=1,(TRUNC(Courses!R50)&lt;&gt;Courses!R50)), "Row "&amp;Courses!$A50&amp;", "&amp;AS$9&amp;", "&amp;AS$10&amp;", "&amp;AS$11&amp;"; ","")</f>
        <v/>
      </c>
      <c r="AT55" s="739" t="str">
        <f>IF(AND($R$9=1,(TRUNC(Courses!S50)&lt;&gt;Courses!S50)), "Row "&amp;Courses!$A50&amp;", "&amp;AT$9&amp;", "&amp;AT$10&amp;", "&amp;AT$11&amp;"; ","")</f>
        <v/>
      </c>
      <c r="AU55" s="10" t="str">
        <f>IF(AND($R$9=1,(TRUNC(Courses!T50)&lt;&gt;Courses!T50)), "Row "&amp;Courses!$A50&amp;", "&amp;AU$9&amp;", "&amp;AU$10&amp;", "&amp;AU$11&amp;"; ","")</f>
        <v/>
      </c>
      <c r="AV55" s="10" t="str">
        <f>IF(AND($R$9=1,(TRUNC(Courses!U50)&lt;&gt;Courses!U50)), "Row "&amp;Courses!$A50&amp;", "&amp;AV$9&amp;", "&amp;AV$10&amp;", "&amp;AV$11&amp;"; ","")</f>
        <v/>
      </c>
      <c r="AW55" s="10" t="str">
        <f>IF(AND($R$9=1,(TRUNC(Courses!V50)&lt;&gt;Courses!V50)), "Row "&amp;Courses!$A50&amp;", "&amp;AW$9&amp;", "&amp;AW$10&amp;", "&amp;AW$11&amp;"; ","")</f>
        <v/>
      </c>
      <c r="AX55" s="682" t="str">
        <f>IF(AND($R$9=1,(TRUNC(Courses!W50)&lt;&gt;Courses!W50)), "Row "&amp;Courses!$A50&amp;", "&amp;AX$9&amp;", "&amp;AX$10&amp;", "&amp;AX$11&amp;"; ","")</f>
        <v/>
      </c>
      <c r="AY55" s="739" t="str">
        <f>IF(AND($R$9=1,(TRUNC(Courses!X50)&lt;&gt;Courses!X50)), "Row "&amp;Courses!$A50&amp;", "&amp;AY$9&amp;", "&amp;AY$10&amp;", "&amp;AY$11&amp;"; ","")</f>
        <v/>
      </c>
      <c r="AZ55" s="10" t="str">
        <f>IF(AND($R$9=1,(TRUNC(Courses!Y50)&lt;&gt;Courses!Y50)), "Row "&amp;Courses!$A50&amp;", "&amp;AZ$9&amp;", "&amp;AZ$10&amp;", "&amp;AZ$11&amp;"; ","")</f>
        <v/>
      </c>
      <c r="BA55" s="10" t="str">
        <f>IF(AND($R$9=1,(TRUNC(Courses!Z50)&lt;&gt;Courses!Z50)), "Row "&amp;Courses!$A50&amp;", "&amp;BA$9&amp;", "&amp;BA$10&amp;", "&amp;BA$11&amp;"; ","")</f>
        <v/>
      </c>
      <c r="BB55" s="10" t="str">
        <f>IF(AND($R$9=1,(TRUNC(Courses!AA50)&lt;&gt;Courses!AA50)), "Row "&amp;Courses!$A50&amp;", "&amp;BB$9&amp;", "&amp;BB$10&amp;", "&amp;BB$11&amp;"; ","")</f>
        <v/>
      </c>
      <c r="BC55" s="682" t="str">
        <f>IF(AND($R$9=1,(TRUNC(Courses!AB50)&lt;&gt;Courses!AB50)), "Row "&amp;Courses!$A50&amp;", "&amp;BC$9&amp;", "&amp;BC$10&amp;", "&amp;BC$11&amp;"; ","")</f>
        <v/>
      </c>
      <c r="BD55" s="50"/>
      <c r="BE55" s="295"/>
      <c r="BF55" s="8">
        <v>36</v>
      </c>
      <c r="BG55" s="739" t="str">
        <f>IF(AND($S$9=1,Courses!N50&lt;0), "Row "&amp;Courses!$A50&amp;", "&amp;BG$9&amp;", "&amp;BG$10&amp;", "&amp;BG$11&amp;"; ","")</f>
        <v/>
      </c>
      <c r="BH55" s="10" t="str">
        <f>IF(AND($S$9=1,Courses!O50&lt;0), "Row "&amp;Courses!$A50&amp;", "&amp;BH$9&amp;", "&amp;BH$10&amp;", "&amp;BH$11&amp;"; ","")</f>
        <v/>
      </c>
      <c r="BI55" s="10" t="str">
        <f>IF(AND($S$9=1,Courses!P50&lt;0), "Row "&amp;Courses!$A50&amp;", "&amp;BI$9&amp;", "&amp;BI$10&amp;", "&amp;BI$11&amp;"; ","")</f>
        <v/>
      </c>
      <c r="BJ55" s="10" t="str">
        <f>IF(AND($S$9=1,Courses!Q50&lt;0), "Row "&amp;Courses!$A50&amp;", "&amp;BJ$9&amp;", "&amp;BJ$10&amp;", "&amp;BJ$11&amp;"; ","")</f>
        <v/>
      </c>
      <c r="BK55" s="682" t="str">
        <f>IF(AND($S$9=1,Courses!R50&lt;0), "Row "&amp;Courses!$A50&amp;", "&amp;BK$9&amp;", "&amp;BK$10&amp;", "&amp;BK$11&amp;"; ","")</f>
        <v/>
      </c>
      <c r="BL55" s="739" t="str">
        <f>IF(AND($S$9=1,Courses!S50&lt;0), "Row "&amp;Courses!$A50&amp;", "&amp;BL$9&amp;", "&amp;BL$10&amp;", "&amp;BL$11&amp;"; ","")</f>
        <v/>
      </c>
      <c r="BM55" s="10" t="str">
        <f>IF(AND($S$9=1,Courses!T50&lt;0), "Row "&amp;Courses!$A50&amp;", "&amp;BM$9&amp;", "&amp;BM$10&amp;", "&amp;BM$11&amp;"; ","")</f>
        <v/>
      </c>
      <c r="BN55" s="10" t="str">
        <f>IF(AND($S$9=1,Courses!U50&lt;0), "Row "&amp;Courses!$A50&amp;", "&amp;BN$9&amp;", "&amp;BN$10&amp;", "&amp;BN$11&amp;"; ","")</f>
        <v/>
      </c>
      <c r="BO55" s="10" t="str">
        <f>IF(AND($S$9=1,Courses!V50&lt;0), "Row "&amp;Courses!$A50&amp;", "&amp;BO$9&amp;", "&amp;BO$10&amp;", "&amp;BO$11&amp;"; ","")</f>
        <v/>
      </c>
      <c r="BP55" s="682" t="str">
        <f>IF(AND($S$9=1,Courses!W50&lt;0), "Row "&amp;Courses!$A50&amp;", "&amp;BP$9&amp;", "&amp;BP$10&amp;", "&amp;BP$11&amp;"; ","")</f>
        <v/>
      </c>
      <c r="BQ55" s="739" t="str">
        <f>IF(AND($S$9=1,Courses!X50&lt;0), "Row "&amp;Courses!$A50&amp;", "&amp;BQ$9&amp;", "&amp;BQ$10&amp;", "&amp;BQ$11&amp;"; ","")</f>
        <v/>
      </c>
      <c r="BR55" s="10" t="str">
        <f>IF(AND($S$9=1,Courses!Y50&lt;0), "Row "&amp;Courses!$A50&amp;", "&amp;BR$9&amp;", "&amp;BR$10&amp;", "&amp;BR$11&amp;"; ","")</f>
        <v/>
      </c>
      <c r="BS55" s="10" t="str">
        <f>IF(AND($S$9=1,Courses!Z50&lt;0), "Row "&amp;Courses!$A50&amp;", "&amp;BS$9&amp;", "&amp;BS$10&amp;", "&amp;BS$11&amp;"; ","")</f>
        <v/>
      </c>
      <c r="BT55" s="10" t="str">
        <f>IF(AND($S$9=1,Courses!AA50&lt;0), "Row "&amp;Courses!$A50&amp;", "&amp;BT$9&amp;", "&amp;BT$10&amp;", "&amp;BT$11&amp;"; ","")</f>
        <v/>
      </c>
      <c r="BU55" s="682" t="str">
        <f>IF(AND($S$9=1,Courses!AB50&lt;0), "Row "&amp;Courses!$A50&amp;", "&amp;BU$9&amp;", "&amp;BU$10&amp;", "&amp;BU$11&amp;"; ","")</f>
        <v/>
      </c>
      <c r="BV55" s="10"/>
      <c r="BW55" s="690">
        <v>36</v>
      </c>
      <c r="BX55" s="101">
        <f>IF(AND($T$9=1,Courses!B50="",Courses!F50="",Courses!H50="",Courses!J50="",Courses!K50="",Courses!L50="",Courses!M50="",Courses!N50=0,Courses!P50=0,Courses!R50=0,Courses!S50=0,Courses!U50=0,Courses!W50=0,Courses!X50=0,Courses!Z50=0,Courses!AB50=0),0,1)</f>
        <v>0</v>
      </c>
      <c r="BY55" s="101">
        <f>IF(AND(BX55=0,SUM(BX56:$BX$219)&gt;0),1,0)</f>
        <v>0</v>
      </c>
      <c r="BZ55" s="853" t="str">
        <f>IF(BY55=1,"Row "&amp;Courses!A50&amp;"; ","")</f>
        <v/>
      </c>
      <c r="CA55" s="50"/>
      <c r="CB55" s="10"/>
      <c r="CC55" s="692" t="str">
        <f>IF(AND($U$9=1,Courses!B50&lt;&gt;"",SUM(Courses!N50:AB50)=0),"Row "&amp;Courses!A50&amp;"; ","")</f>
        <v/>
      </c>
      <c r="CD55" s="50"/>
      <c r="CF55" s="323"/>
      <c r="CG55" s="692" t="str">
        <f>IF(AND($Y$9=1,Courses!B50&lt;&gt;""),IF(SUMPRODUCT(--(Courses!$C$13:$C$214=Courses!C50))&gt;1,"Row "&amp;Courses!A50&amp;"; ",""),"")</f>
        <v/>
      </c>
      <c r="CH55" s="10"/>
      <c r="CI55" s="324"/>
      <c r="CJ55" s="10"/>
      <c r="CK55" s="739" t="str">
        <f>IF(AND($Z$9=1,Courses!E50&lt;&gt;"",Courses!F50&lt;&gt;"",Courses!F50=0,SUM(Courses!H50,Courses!J50)=1),"Row "&amp;Courses!A50&amp;", "&amp;Courses!$F$10&amp;"; ","")</f>
        <v/>
      </c>
      <c r="CL55" s="10" t="str">
        <f>IF(AND($Z$9=1,Courses!G50&lt;&gt;"",Courses!H50&lt;&gt;"",Courses!H50=0,SUM(Courses!J50,Courses!F50)=1),"Row "&amp;Courses!A50&amp;", "&amp;Courses!$H$10&amp;"; ","")</f>
        <v/>
      </c>
      <c r="CM55" s="682" t="str">
        <f>IF(AND($Z$9=1,Courses!I50&lt;&gt;"",Courses!J50&lt;&gt;"",Courses!J50=0, SUM(Courses!H50,Courses!F50)=1),"Row "&amp;Courses!A50&amp;", "&amp;Courses!$J$10&amp;"; ","")</f>
        <v/>
      </c>
      <c r="CN55" s="680"/>
      <c r="CO55" s="681"/>
      <c r="CP55" s="692" t="str">
        <f>IF(AND(Courses!B50&lt;&gt;"",ISNA(VLOOKUP(Courses!C50,CourseInfo,2,FALSE))=FALSE,COUNTIF(Dummy,Courses!C50)&lt;&gt;1),VLOOKUP(Courses!C50,CourseInfo,6,FALSE),"")</f>
        <v/>
      </c>
      <c r="CQ55" s="692" t="str">
        <f>IF(AND(Courses!B50&lt;&gt;"",ISNA(VLOOKUP(Courses!C50,CourseInfo,2,FALSE))=FALSE,COUNTIF(Dummy,Courses!C50)&lt;&gt;1),IF(VLOOKUP(Courses!C50,CourseInfo,7,FALSE)&lt;&gt;"",VLOOKUP(Courses!C50,CourseInfo,7,FALSE),"blank"),"")</f>
        <v/>
      </c>
      <c r="CR55" s="692" t="str">
        <f>IF(AND($AA$9=1,Courses!B50&lt;&gt;"",'Courses Valid'!AC55="",AH55&amp;AI55&amp;AJ55&amp;AK55="",COUNTIF(Dummy,Courses!C50)&lt;&gt;1),IF(OR(Courses!K50&lt;&gt;'Courses Valid'!CP55,Courses!L50&lt;&gt;'Courses Valid'!CQ55),"Row "&amp;Courses!A50&amp;", Level on LARS is "&amp;'Courses Valid'!CP55&amp;", Sub-level on LARS is "&amp;CQ55&amp;"; ",""),"")</f>
        <v/>
      </c>
      <c r="CS55" s="680"/>
    </row>
    <row r="56" spans="3:97" x14ac:dyDescent="0.2">
      <c r="C56" s="670">
        <f t="shared" si="2"/>
        <v>0</v>
      </c>
      <c r="D56" s="102"/>
      <c r="E56" s="102"/>
      <c r="F56" s="295"/>
      <c r="G56" s="670" t="str">
        <f>IF(SUMPRODUCT(--(CourseAims=Courses!$C51))=1,"",IF(AND($J$9=1,Courses!$C51&lt;&gt;""),"Row "&amp;Courses!A51&amp;" (invalid); ",""))</f>
        <v/>
      </c>
      <c r="H56" s="692" t="str">
        <f>IF(AND($K$9=1,Courses!B51="",OR(Courses!F51&lt;&gt;"",Courses!H51&lt;&gt;"",Courses!J51&lt;&gt;"",Courses!K51&lt;&gt;"",Courses!L51&lt;&gt;"",Courses!M51&lt;&gt;"",Courses!N51&lt;&gt;0,Courses!P51&lt;&gt;0,Courses!R51&lt;&gt;0,Courses!S51&lt;&gt;0,Courses!U51&lt;&gt;0,Courses!W51&lt;&gt;0,Courses!X51&lt;&gt;0,Courses!Z51&lt;&gt;0,Courses!AB51&lt;&gt;0)),"Row "&amp;Courses!A51&amp;" (none); ","")</f>
        <v/>
      </c>
      <c r="I56" s="50"/>
      <c r="J56" s="295"/>
      <c r="K56" s="739" t="str">
        <f>IF(AND($L$9=1,Courses!E51&lt;&gt;"",Courses!F51=""),"Row "&amp;Courses!A51&amp;", "&amp;Courses!$E$10&amp;"; ","")</f>
        <v/>
      </c>
      <c r="L56" s="10" t="str">
        <f>IF(AND($L$9=1,Courses!G51&lt;&gt;"",Courses!H51=""),"Row "&amp;Courses!A51&amp;", "&amp;Courses!$G$10&amp;"; ","")</f>
        <v/>
      </c>
      <c r="M56" s="682" t="str">
        <f>IF(AND($L$9=1,Courses!I51&lt;&gt;"",Courses!J51=""),"Row "&amp;Courses!A51&amp;", "&amp;Courses!$I$10&amp;"; ","")</f>
        <v/>
      </c>
      <c r="N56" s="10"/>
      <c r="O56" s="50"/>
      <c r="P56" s="295"/>
      <c r="Q56" s="1330" t="str">
        <f>IF(AND($M$9=1,Courses!B51&lt;&gt;"",Courses!E51&lt;&gt;"",Courses!G51="",Courses!I51="",Courses!F51&lt;&gt;1),"Row "&amp;Courses!A51&amp;"; ","")</f>
        <v/>
      </c>
      <c r="R56" s="10" t="str">
        <f>IF(AND($M$9=1,Courses!B51&lt;&gt;"",Courses!I51="",Courses!F51&lt;&gt;"",Courses!G51&lt;&gt;"",Courses!H51&lt;&gt;""),IF(OR((Courses!F51+Courses!H51)&lt;&gt;1),"Row "&amp;Courses!A51&amp;"; ",""),"")</f>
        <v/>
      </c>
      <c r="S56" s="682" t="str">
        <f>IF(AND($M$9=1,Courses!B51&lt;&gt;"",Courses!I51&lt;&gt;"",Courses!J51&lt;&gt;"",Courses!H51&lt;&gt;"",Courses!G51&lt;&gt;"",Courses!F51&lt;&gt;""),IF(OR((Courses!F51+Courses!H51+Courses!J51)&lt;&gt;1),"Row "&amp;Courses!A51&amp;"; ",""),"")</f>
        <v/>
      </c>
      <c r="T56" s="10"/>
      <c r="U56" s="692" t="str">
        <f>IF(AND($M$9=1,Courses!E51&lt;&gt;"",Q56="",R56="",S56="",SUM(Courses!F51,Courses!H51,Courses!J51)&lt;&gt;1),"Row "&amp;Courses!A51&amp;"; ","")</f>
        <v/>
      </c>
      <c r="V56" s="50"/>
      <c r="W56" s="10"/>
      <c r="X56" s="739" t="str">
        <f>IF(AND($N$9=1,Courses!B51&lt;&gt;"",Courses!E51&lt;&gt;"",Courses!F51&lt;&gt;""),IF((TRUNC(Courses!F51*100)&lt;&gt;Courses!F51*100),"Row "&amp;Courses!A51&amp;", "&amp;Courses!$F$10&amp;"; ",""),"")</f>
        <v/>
      </c>
      <c r="Y56" s="10" t="str">
        <f>IF(AND($N$9=1,Courses!B51&lt;&gt;"",Courses!G51&lt;&gt;"",Courses!H51&lt;&gt;""),IF((TRUNC(Courses!H51*100)&lt;&gt;Courses!H51*100),"Row "&amp;Courses!A51&amp;", "&amp;Courses!$H$10&amp;"; ",""),"")</f>
        <v/>
      </c>
      <c r="Z56" s="682" t="str">
        <f>IF(AND($N$9=1,Courses!B51&lt;&gt;"",Courses!I51&lt;&gt;"",Courses!J51&lt;&gt;""),IF((TRUNC(Courses!J51*100)&lt;&gt;Courses!J51*100),"Row "&amp;Courses!A51&amp;", "&amp;Courses!$J$10&amp;"; ",""),"")</f>
        <v/>
      </c>
      <c r="AA56" s="10"/>
      <c r="AB56" s="295"/>
      <c r="AC56" s="692" t="str">
        <f>IF(AND($O$9=1,G56="",Courses!B51&lt;&gt;"",Courses!K51&lt;&gt;"UG",Courses!K51&lt;&gt;"PG (UG fee)",Courses!K51&lt;&gt;"PG (Masters' loan)",Courses!K51&lt;&gt;"PG (Other)"),"Row "&amp;Courses!A51&amp;"; ","")</f>
        <v/>
      </c>
      <c r="AD56" s="693"/>
      <c r="AE56" s="692" t="str">
        <f>IF(AND($Q$9=1,G56="",Courses!B51&lt;&gt;"",Courses!M51&lt;&gt;"Standard",Courses!M51&lt;&gt;"Long"),"Row "&amp;Courses!A51&amp;"; ","")</f>
        <v/>
      </c>
      <c r="AF56" s="10"/>
      <c r="AG56" s="295"/>
      <c r="AH56" s="739" t="str">
        <f>IF(AND($P$9=1,G56="",AC56="",AD56="",Courses!B51&lt;&gt;"",Courses!K51="UG",Courses!L51&lt;&gt;$C$9,Courses!L51&lt;&gt;$C$10,Courses!L51&lt;&gt;$C$11),"Row "&amp;Courses!A51&amp;", Sub-level should be either HND, Sub-degree, Foundation Degree or Other UG Degree; ","")</f>
        <v/>
      </c>
      <c r="AI56" s="10" t="str">
        <f>IF(AND($P$9=1,G56="",AC56="",AD56="",Courses!B51&lt;&gt;"",Courses!K51="PG (UG fee)",Courses!L51&lt;&gt;"",Courses!L51&lt;&gt;$C$12,Courses!L51&lt;&gt;$C$15),"Row "&amp;Courses!A51&amp;", Sub-level should be either blank or "&amp;C48&amp;"; ","")</f>
        <v/>
      </c>
      <c r="AJ56" s="10" t="str">
        <f>IF(AND($P$9=1,G56="",AC56="",AD56="",Courses!B51&lt;&gt;"",Courses!K51="PG (Masters' loan)",Courses!L51&lt;&gt;"",Courses!L51&lt;&gt;$C$14,Courses!L51&lt;&gt;$C$15),"Row "&amp;Courses!A51&amp;", Sub-level should be blank; ","")</f>
        <v/>
      </c>
      <c r="AK56" s="682" t="str">
        <f>IF(AND($P$9=1,G56="",AC56="",AD56="",Courses!B51&lt;&gt;"",Courses!K51="PG (Other)",Courses!L51&lt;&gt;"",Courses!L51&lt;&gt;$C$16,Courses!L51&lt;&gt;$C$17),"Row "&amp;Courses!A51&amp;", Sub-level should be blank; ","")</f>
        <v/>
      </c>
      <c r="AL56" s="50"/>
      <c r="AM56" s="295"/>
      <c r="AN56" s="8">
        <v>37</v>
      </c>
      <c r="AO56" s="739" t="str">
        <f>IF(AND($R$9=1,(TRUNC(Courses!N51)&lt;&gt;Courses!N51)), "Row "&amp;Courses!$A51&amp;", "&amp;AO$9&amp;", "&amp;AO$10&amp;", "&amp;AO$11&amp;"; ","")</f>
        <v/>
      </c>
      <c r="AP56" s="10" t="str">
        <f>IF(AND($R$9=1,(TRUNC(Courses!O51)&lt;&gt;Courses!O51)), "Row "&amp;Courses!$A51&amp;", "&amp;AP$9&amp;", "&amp;AP$10&amp;", "&amp;AP$11&amp;"; ","")</f>
        <v/>
      </c>
      <c r="AQ56" s="10" t="str">
        <f>IF(AND($R$9=1,(TRUNC(Courses!P51)&lt;&gt;Courses!P51)), "Row "&amp;Courses!$A51&amp;", "&amp;AQ$9&amp;", "&amp;AQ$10&amp;", "&amp;AQ$11&amp;"; ","")</f>
        <v/>
      </c>
      <c r="AR56" s="10" t="str">
        <f>IF(AND($R$9=1,(TRUNC(Courses!Q51)&lt;&gt;Courses!Q51)), "Row "&amp;Courses!$A51&amp;", "&amp;AR$9&amp;", "&amp;AR$10&amp;", "&amp;AR$11&amp;"; ","")</f>
        <v/>
      </c>
      <c r="AS56" s="682" t="str">
        <f>IF(AND($R$9=1,(TRUNC(Courses!R51)&lt;&gt;Courses!R51)), "Row "&amp;Courses!$A51&amp;", "&amp;AS$9&amp;", "&amp;AS$10&amp;", "&amp;AS$11&amp;"; ","")</f>
        <v/>
      </c>
      <c r="AT56" s="739" t="str">
        <f>IF(AND($R$9=1,(TRUNC(Courses!S51)&lt;&gt;Courses!S51)), "Row "&amp;Courses!$A51&amp;", "&amp;AT$9&amp;", "&amp;AT$10&amp;", "&amp;AT$11&amp;"; ","")</f>
        <v/>
      </c>
      <c r="AU56" s="10" t="str">
        <f>IF(AND($R$9=1,(TRUNC(Courses!T51)&lt;&gt;Courses!T51)), "Row "&amp;Courses!$A51&amp;", "&amp;AU$9&amp;", "&amp;AU$10&amp;", "&amp;AU$11&amp;"; ","")</f>
        <v/>
      </c>
      <c r="AV56" s="10" t="str">
        <f>IF(AND($R$9=1,(TRUNC(Courses!U51)&lt;&gt;Courses!U51)), "Row "&amp;Courses!$A51&amp;", "&amp;AV$9&amp;", "&amp;AV$10&amp;", "&amp;AV$11&amp;"; ","")</f>
        <v/>
      </c>
      <c r="AW56" s="10" t="str">
        <f>IF(AND($R$9=1,(TRUNC(Courses!V51)&lt;&gt;Courses!V51)), "Row "&amp;Courses!$A51&amp;", "&amp;AW$9&amp;", "&amp;AW$10&amp;", "&amp;AW$11&amp;"; ","")</f>
        <v/>
      </c>
      <c r="AX56" s="682" t="str">
        <f>IF(AND($R$9=1,(TRUNC(Courses!W51)&lt;&gt;Courses!W51)), "Row "&amp;Courses!$A51&amp;", "&amp;AX$9&amp;", "&amp;AX$10&amp;", "&amp;AX$11&amp;"; ","")</f>
        <v/>
      </c>
      <c r="AY56" s="739" t="str">
        <f>IF(AND($R$9=1,(TRUNC(Courses!X51)&lt;&gt;Courses!X51)), "Row "&amp;Courses!$A51&amp;", "&amp;AY$9&amp;", "&amp;AY$10&amp;", "&amp;AY$11&amp;"; ","")</f>
        <v/>
      </c>
      <c r="AZ56" s="10" t="str">
        <f>IF(AND($R$9=1,(TRUNC(Courses!Y51)&lt;&gt;Courses!Y51)), "Row "&amp;Courses!$A51&amp;", "&amp;AZ$9&amp;", "&amp;AZ$10&amp;", "&amp;AZ$11&amp;"; ","")</f>
        <v/>
      </c>
      <c r="BA56" s="10" t="str">
        <f>IF(AND($R$9=1,(TRUNC(Courses!Z51)&lt;&gt;Courses!Z51)), "Row "&amp;Courses!$A51&amp;", "&amp;BA$9&amp;", "&amp;BA$10&amp;", "&amp;BA$11&amp;"; ","")</f>
        <v/>
      </c>
      <c r="BB56" s="10" t="str">
        <f>IF(AND($R$9=1,(TRUNC(Courses!AA51)&lt;&gt;Courses!AA51)), "Row "&amp;Courses!$A51&amp;", "&amp;BB$9&amp;", "&amp;BB$10&amp;", "&amp;BB$11&amp;"; ","")</f>
        <v/>
      </c>
      <c r="BC56" s="682" t="str">
        <f>IF(AND($R$9=1,(TRUNC(Courses!AB51)&lt;&gt;Courses!AB51)), "Row "&amp;Courses!$A51&amp;", "&amp;BC$9&amp;", "&amp;BC$10&amp;", "&amp;BC$11&amp;"; ","")</f>
        <v/>
      </c>
      <c r="BD56" s="50"/>
      <c r="BE56" s="295"/>
      <c r="BF56" s="8">
        <v>37</v>
      </c>
      <c r="BG56" s="739" t="str">
        <f>IF(AND($S$9=1,Courses!N51&lt;0), "Row "&amp;Courses!$A51&amp;", "&amp;BG$9&amp;", "&amp;BG$10&amp;", "&amp;BG$11&amp;"; ","")</f>
        <v/>
      </c>
      <c r="BH56" s="10" t="str">
        <f>IF(AND($S$9=1,Courses!O51&lt;0), "Row "&amp;Courses!$A51&amp;", "&amp;BH$9&amp;", "&amp;BH$10&amp;", "&amp;BH$11&amp;"; ","")</f>
        <v/>
      </c>
      <c r="BI56" s="10" t="str">
        <f>IF(AND($S$9=1,Courses!P51&lt;0), "Row "&amp;Courses!$A51&amp;", "&amp;BI$9&amp;", "&amp;BI$10&amp;", "&amp;BI$11&amp;"; ","")</f>
        <v/>
      </c>
      <c r="BJ56" s="10" t="str">
        <f>IF(AND($S$9=1,Courses!Q51&lt;0), "Row "&amp;Courses!$A51&amp;", "&amp;BJ$9&amp;", "&amp;BJ$10&amp;", "&amp;BJ$11&amp;"; ","")</f>
        <v/>
      </c>
      <c r="BK56" s="682" t="str">
        <f>IF(AND($S$9=1,Courses!R51&lt;0), "Row "&amp;Courses!$A51&amp;", "&amp;BK$9&amp;", "&amp;BK$10&amp;", "&amp;BK$11&amp;"; ","")</f>
        <v/>
      </c>
      <c r="BL56" s="739" t="str">
        <f>IF(AND($S$9=1,Courses!S51&lt;0), "Row "&amp;Courses!$A51&amp;", "&amp;BL$9&amp;", "&amp;BL$10&amp;", "&amp;BL$11&amp;"; ","")</f>
        <v/>
      </c>
      <c r="BM56" s="10" t="str">
        <f>IF(AND($S$9=1,Courses!T51&lt;0), "Row "&amp;Courses!$A51&amp;", "&amp;BM$9&amp;", "&amp;BM$10&amp;", "&amp;BM$11&amp;"; ","")</f>
        <v/>
      </c>
      <c r="BN56" s="10" t="str">
        <f>IF(AND($S$9=1,Courses!U51&lt;0), "Row "&amp;Courses!$A51&amp;", "&amp;BN$9&amp;", "&amp;BN$10&amp;", "&amp;BN$11&amp;"; ","")</f>
        <v/>
      </c>
      <c r="BO56" s="10" t="str">
        <f>IF(AND($S$9=1,Courses!V51&lt;0), "Row "&amp;Courses!$A51&amp;", "&amp;BO$9&amp;", "&amp;BO$10&amp;", "&amp;BO$11&amp;"; ","")</f>
        <v/>
      </c>
      <c r="BP56" s="682" t="str">
        <f>IF(AND($S$9=1,Courses!W51&lt;0), "Row "&amp;Courses!$A51&amp;", "&amp;BP$9&amp;", "&amp;BP$10&amp;", "&amp;BP$11&amp;"; ","")</f>
        <v/>
      </c>
      <c r="BQ56" s="739" t="str">
        <f>IF(AND($S$9=1,Courses!X51&lt;0), "Row "&amp;Courses!$A51&amp;", "&amp;BQ$9&amp;", "&amp;BQ$10&amp;", "&amp;BQ$11&amp;"; ","")</f>
        <v/>
      </c>
      <c r="BR56" s="10" t="str">
        <f>IF(AND($S$9=1,Courses!Y51&lt;0), "Row "&amp;Courses!$A51&amp;", "&amp;BR$9&amp;", "&amp;BR$10&amp;", "&amp;BR$11&amp;"; ","")</f>
        <v/>
      </c>
      <c r="BS56" s="10" t="str">
        <f>IF(AND($S$9=1,Courses!Z51&lt;0), "Row "&amp;Courses!$A51&amp;", "&amp;BS$9&amp;", "&amp;BS$10&amp;", "&amp;BS$11&amp;"; ","")</f>
        <v/>
      </c>
      <c r="BT56" s="10" t="str">
        <f>IF(AND($S$9=1,Courses!AA51&lt;0), "Row "&amp;Courses!$A51&amp;", "&amp;BT$9&amp;", "&amp;BT$10&amp;", "&amp;BT$11&amp;"; ","")</f>
        <v/>
      </c>
      <c r="BU56" s="682" t="str">
        <f>IF(AND($S$9=1,Courses!AB51&lt;0), "Row "&amp;Courses!$A51&amp;", "&amp;BU$9&amp;", "&amp;BU$10&amp;", "&amp;BU$11&amp;"; ","")</f>
        <v/>
      </c>
      <c r="BV56" s="10"/>
      <c r="BW56" s="690">
        <v>37</v>
      </c>
      <c r="BX56" s="101">
        <f>IF(AND($T$9=1,Courses!B51="",Courses!F51="",Courses!H51="",Courses!J51="",Courses!K51="",Courses!L51="",Courses!M51="",Courses!N51=0,Courses!P51=0,Courses!R51=0,Courses!S51=0,Courses!U51=0,Courses!W51=0,Courses!X51=0,Courses!Z51=0,Courses!AB51=0),0,1)</f>
        <v>0</v>
      </c>
      <c r="BY56" s="101">
        <f>IF(AND(BX56=0,SUM(BX57:$BX$219)&gt;0),1,0)</f>
        <v>0</v>
      </c>
      <c r="BZ56" s="853" t="str">
        <f>IF(BY56=1,"Row "&amp;Courses!A51&amp;"; ","")</f>
        <v/>
      </c>
      <c r="CA56" s="50"/>
      <c r="CB56" s="10"/>
      <c r="CC56" s="692" t="str">
        <f>IF(AND($U$9=1,Courses!B51&lt;&gt;"",SUM(Courses!N51:AB51)=0),"Row "&amp;Courses!A51&amp;"; ","")</f>
        <v/>
      </c>
      <c r="CD56" s="50"/>
      <c r="CF56" s="323"/>
      <c r="CG56" s="692" t="str">
        <f>IF(AND($Y$9=1,Courses!B51&lt;&gt;""),IF(SUMPRODUCT(--(Courses!$C$13:$C$214=Courses!C51))&gt;1,"Row "&amp;Courses!A51&amp;"; ",""),"")</f>
        <v/>
      </c>
      <c r="CH56" s="10"/>
      <c r="CI56" s="324"/>
      <c r="CJ56" s="10"/>
      <c r="CK56" s="739" t="str">
        <f>IF(AND($Z$9=1,Courses!E51&lt;&gt;"",Courses!F51&lt;&gt;"",Courses!F51=0,SUM(Courses!H51,Courses!J51)=1),"Row "&amp;Courses!A51&amp;", "&amp;Courses!$F$10&amp;"; ","")</f>
        <v/>
      </c>
      <c r="CL56" s="10" t="str">
        <f>IF(AND($Z$9=1,Courses!G51&lt;&gt;"",Courses!H51&lt;&gt;"",Courses!H51=0,SUM(Courses!J51,Courses!F51)=1),"Row "&amp;Courses!A51&amp;", "&amp;Courses!$H$10&amp;"; ","")</f>
        <v/>
      </c>
      <c r="CM56" s="682" t="str">
        <f>IF(AND($Z$9=1,Courses!I51&lt;&gt;"",Courses!J51&lt;&gt;"",Courses!J51=0, SUM(Courses!H51,Courses!F51)=1),"Row "&amp;Courses!A51&amp;", "&amp;Courses!$J$10&amp;"; ","")</f>
        <v/>
      </c>
      <c r="CN56" s="680"/>
      <c r="CO56" s="681"/>
      <c r="CP56" s="692" t="str">
        <f>IF(AND(Courses!B51&lt;&gt;"",ISNA(VLOOKUP(Courses!C51,CourseInfo,2,FALSE))=FALSE,COUNTIF(Dummy,Courses!C51)&lt;&gt;1),VLOOKUP(Courses!C51,CourseInfo,6,FALSE),"")</f>
        <v/>
      </c>
      <c r="CQ56" s="692" t="str">
        <f>IF(AND(Courses!B51&lt;&gt;"",ISNA(VLOOKUP(Courses!C51,CourseInfo,2,FALSE))=FALSE,COUNTIF(Dummy,Courses!C51)&lt;&gt;1),IF(VLOOKUP(Courses!C51,CourseInfo,7,FALSE)&lt;&gt;"",VLOOKUP(Courses!C51,CourseInfo,7,FALSE),"blank"),"")</f>
        <v/>
      </c>
      <c r="CR56" s="692" t="str">
        <f>IF(AND($AA$9=1,Courses!B51&lt;&gt;"",'Courses Valid'!AC56="",AH56&amp;AI56&amp;AJ56&amp;AK56="",COUNTIF(Dummy,Courses!C51)&lt;&gt;1),IF(OR(Courses!K51&lt;&gt;'Courses Valid'!CP56,Courses!L51&lt;&gt;'Courses Valid'!CQ56),"Row "&amp;Courses!A51&amp;", Level on LARS is "&amp;'Courses Valid'!CP56&amp;", Sub-level on LARS is "&amp;CQ56&amp;"; ",""),"")</f>
        <v/>
      </c>
      <c r="CS56" s="680"/>
    </row>
    <row r="57" spans="3:97" x14ac:dyDescent="0.2">
      <c r="C57" s="670">
        <f t="shared" si="2"/>
        <v>0</v>
      </c>
      <c r="D57" s="102"/>
      <c r="E57" s="102"/>
      <c r="F57" s="295"/>
      <c r="G57" s="670" t="str">
        <f>IF(SUMPRODUCT(--(CourseAims=Courses!$C52))=1,"",IF(AND($J$9=1,Courses!$C52&lt;&gt;""),"Row "&amp;Courses!A52&amp;" (invalid); ",""))</f>
        <v/>
      </c>
      <c r="H57" s="692" t="str">
        <f>IF(AND($K$9=1,Courses!B52="",OR(Courses!F52&lt;&gt;"",Courses!H52&lt;&gt;"",Courses!J52&lt;&gt;"",Courses!K52&lt;&gt;"",Courses!L52&lt;&gt;"",Courses!M52&lt;&gt;"",Courses!N52&lt;&gt;0,Courses!P52&lt;&gt;0,Courses!R52&lt;&gt;0,Courses!S52&lt;&gt;0,Courses!U52&lt;&gt;0,Courses!W52&lt;&gt;0,Courses!X52&lt;&gt;0,Courses!Z52&lt;&gt;0,Courses!AB52&lt;&gt;0)),"Row "&amp;Courses!A52&amp;" (none); ","")</f>
        <v/>
      </c>
      <c r="I57" s="50"/>
      <c r="J57" s="295"/>
      <c r="K57" s="739" t="str">
        <f>IF(AND($L$9=1,Courses!E52&lt;&gt;"",Courses!F52=""),"Row "&amp;Courses!A52&amp;", "&amp;Courses!$E$10&amp;"; ","")</f>
        <v/>
      </c>
      <c r="L57" s="10" t="str">
        <f>IF(AND($L$9=1,Courses!G52&lt;&gt;"",Courses!H52=""),"Row "&amp;Courses!A52&amp;", "&amp;Courses!$G$10&amp;"; ","")</f>
        <v/>
      </c>
      <c r="M57" s="682" t="str">
        <f>IF(AND($L$9=1,Courses!I52&lt;&gt;"",Courses!J52=""),"Row "&amp;Courses!A52&amp;", "&amp;Courses!$I$10&amp;"; ","")</f>
        <v/>
      </c>
      <c r="N57" s="10"/>
      <c r="O57" s="50"/>
      <c r="P57" s="295"/>
      <c r="Q57" s="1330" t="str">
        <f>IF(AND($M$9=1,Courses!B52&lt;&gt;"",Courses!E52&lt;&gt;"",Courses!G52="",Courses!I52="",Courses!F52&lt;&gt;1),"Row "&amp;Courses!A52&amp;"; ","")</f>
        <v/>
      </c>
      <c r="R57" s="10" t="str">
        <f>IF(AND($M$9=1,Courses!B52&lt;&gt;"",Courses!I52="",Courses!F52&lt;&gt;"",Courses!G52&lt;&gt;"",Courses!H52&lt;&gt;""),IF(OR((Courses!F52+Courses!H52)&lt;&gt;1),"Row "&amp;Courses!A52&amp;"; ",""),"")</f>
        <v/>
      </c>
      <c r="S57" s="682" t="str">
        <f>IF(AND($M$9=1,Courses!B52&lt;&gt;"",Courses!I52&lt;&gt;"",Courses!J52&lt;&gt;"",Courses!H52&lt;&gt;"",Courses!G52&lt;&gt;"",Courses!F52&lt;&gt;""),IF(OR((Courses!F52+Courses!H52+Courses!J52)&lt;&gt;1),"Row "&amp;Courses!A52&amp;"; ",""),"")</f>
        <v/>
      </c>
      <c r="T57" s="10"/>
      <c r="U57" s="692" t="str">
        <f>IF(AND($M$9=1,Courses!E52&lt;&gt;"",Q57="",R57="",S57="",SUM(Courses!F52,Courses!H52,Courses!J52)&lt;&gt;1),"Row "&amp;Courses!A52&amp;"; ","")</f>
        <v/>
      </c>
      <c r="V57" s="50"/>
      <c r="W57" s="10"/>
      <c r="X57" s="739" t="str">
        <f>IF(AND($N$9=1,Courses!B52&lt;&gt;"",Courses!E52&lt;&gt;"",Courses!F52&lt;&gt;""),IF((TRUNC(Courses!F52*100)&lt;&gt;Courses!F52*100),"Row "&amp;Courses!A52&amp;", "&amp;Courses!$F$10&amp;"; ",""),"")</f>
        <v/>
      </c>
      <c r="Y57" s="10" t="str">
        <f>IF(AND($N$9=1,Courses!B52&lt;&gt;"",Courses!G52&lt;&gt;"",Courses!H52&lt;&gt;""),IF((TRUNC(Courses!H52*100)&lt;&gt;Courses!H52*100),"Row "&amp;Courses!A52&amp;", "&amp;Courses!$H$10&amp;"; ",""),"")</f>
        <v/>
      </c>
      <c r="Z57" s="682" t="str">
        <f>IF(AND($N$9=1,Courses!B52&lt;&gt;"",Courses!I52&lt;&gt;"",Courses!J52&lt;&gt;""),IF((TRUNC(Courses!J52*100)&lt;&gt;Courses!J52*100),"Row "&amp;Courses!A52&amp;", "&amp;Courses!$J$10&amp;"; ",""),"")</f>
        <v/>
      </c>
      <c r="AA57" s="10"/>
      <c r="AB57" s="295"/>
      <c r="AC57" s="692" t="str">
        <f>IF(AND($O$9=1,G57="",Courses!B52&lt;&gt;"",Courses!K52&lt;&gt;"UG",Courses!K52&lt;&gt;"PG (UG fee)",Courses!K52&lt;&gt;"PG (Masters' loan)",Courses!K52&lt;&gt;"PG (Other)"),"Row "&amp;Courses!A52&amp;"; ","")</f>
        <v/>
      </c>
      <c r="AD57" s="693"/>
      <c r="AE57" s="692" t="str">
        <f>IF(AND($Q$9=1,G57="",Courses!B52&lt;&gt;"",Courses!M52&lt;&gt;"Standard",Courses!M52&lt;&gt;"Long"),"Row "&amp;Courses!A52&amp;"; ","")</f>
        <v/>
      </c>
      <c r="AF57" s="10"/>
      <c r="AG57" s="295"/>
      <c r="AH57" s="739" t="str">
        <f>IF(AND($P$9=1,G57="",AC57="",AD57="",Courses!B52&lt;&gt;"",Courses!K52="UG",Courses!L52&lt;&gt;$C$9,Courses!L52&lt;&gt;$C$10,Courses!L52&lt;&gt;$C$11),"Row "&amp;Courses!A52&amp;", Sub-level should be either HND, Sub-degree, Foundation Degree or Other UG Degree; ","")</f>
        <v/>
      </c>
      <c r="AI57" s="10" t="str">
        <f>IF(AND($P$9=1,G57="",AC57="",AD57="",Courses!B52&lt;&gt;"",Courses!K52="PG (UG fee)",Courses!L52&lt;&gt;"",Courses!L52&lt;&gt;$C$12,Courses!L52&lt;&gt;$C$15),"Row "&amp;Courses!A52&amp;", Sub-level should be either blank or "&amp;C49&amp;"; ","")</f>
        <v/>
      </c>
      <c r="AJ57" s="10" t="str">
        <f>IF(AND($P$9=1,G57="",AC57="",AD57="",Courses!B52&lt;&gt;"",Courses!K52="PG (Masters' loan)",Courses!L52&lt;&gt;"",Courses!L52&lt;&gt;$C$14,Courses!L52&lt;&gt;$C$15),"Row "&amp;Courses!A52&amp;", Sub-level should be blank; ","")</f>
        <v/>
      </c>
      <c r="AK57" s="682" t="str">
        <f>IF(AND($P$9=1,G57="",AC57="",AD57="",Courses!B52&lt;&gt;"",Courses!K52="PG (Other)",Courses!L52&lt;&gt;"",Courses!L52&lt;&gt;$C$16,Courses!L52&lt;&gt;$C$17),"Row "&amp;Courses!A52&amp;", Sub-level should be blank; ","")</f>
        <v/>
      </c>
      <c r="AL57" s="50"/>
      <c r="AM57" s="295"/>
      <c r="AN57" s="8">
        <v>38</v>
      </c>
      <c r="AO57" s="739" t="str">
        <f>IF(AND($R$9=1,(TRUNC(Courses!N52)&lt;&gt;Courses!N52)), "Row "&amp;Courses!$A52&amp;", "&amp;AO$9&amp;", "&amp;AO$10&amp;", "&amp;AO$11&amp;"; ","")</f>
        <v/>
      </c>
      <c r="AP57" s="10" t="str">
        <f>IF(AND($R$9=1,(TRUNC(Courses!O52)&lt;&gt;Courses!O52)), "Row "&amp;Courses!$A52&amp;", "&amp;AP$9&amp;", "&amp;AP$10&amp;", "&amp;AP$11&amp;"; ","")</f>
        <v/>
      </c>
      <c r="AQ57" s="10" t="str">
        <f>IF(AND($R$9=1,(TRUNC(Courses!P52)&lt;&gt;Courses!P52)), "Row "&amp;Courses!$A52&amp;", "&amp;AQ$9&amp;", "&amp;AQ$10&amp;", "&amp;AQ$11&amp;"; ","")</f>
        <v/>
      </c>
      <c r="AR57" s="10" t="str">
        <f>IF(AND($R$9=1,(TRUNC(Courses!Q52)&lt;&gt;Courses!Q52)), "Row "&amp;Courses!$A52&amp;", "&amp;AR$9&amp;", "&amp;AR$10&amp;", "&amp;AR$11&amp;"; ","")</f>
        <v/>
      </c>
      <c r="AS57" s="682" t="str">
        <f>IF(AND($R$9=1,(TRUNC(Courses!R52)&lt;&gt;Courses!R52)), "Row "&amp;Courses!$A52&amp;", "&amp;AS$9&amp;", "&amp;AS$10&amp;", "&amp;AS$11&amp;"; ","")</f>
        <v/>
      </c>
      <c r="AT57" s="739" t="str">
        <f>IF(AND($R$9=1,(TRUNC(Courses!S52)&lt;&gt;Courses!S52)), "Row "&amp;Courses!$A52&amp;", "&amp;AT$9&amp;", "&amp;AT$10&amp;", "&amp;AT$11&amp;"; ","")</f>
        <v/>
      </c>
      <c r="AU57" s="10" t="str">
        <f>IF(AND($R$9=1,(TRUNC(Courses!T52)&lt;&gt;Courses!T52)), "Row "&amp;Courses!$A52&amp;", "&amp;AU$9&amp;", "&amp;AU$10&amp;", "&amp;AU$11&amp;"; ","")</f>
        <v/>
      </c>
      <c r="AV57" s="10" t="str">
        <f>IF(AND($R$9=1,(TRUNC(Courses!U52)&lt;&gt;Courses!U52)), "Row "&amp;Courses!$A52&amp;", "&amp;AV$9&amp;", "&amp;AV$10&amp;", "&amp;AV$11&amp;"; ","")</f>
        <v/>
      </c>
      <c r="AW57" s="10" t="str">
        <f>IF(AND($R$9=1,(TRUNC(Courses!V52)&lt;&gt;Courses!V52)), "Row "&amp;Courses!$A52&amp;", "&amp;AW$9&amp;", "&amp;AW$10&amp;", "&amp;AW$11&amp;"; ","")</f>
        <v/>
      </c>
      <c r="AX57" s="682" t="str">
        <f>IF(AND($R$9=1,(TRUNC(Courses!W52)&lt;&gt;Courses!W52)), "Row "&amp;Courses!$A52&amp;", "&amp;AX$9&amp;", "&amp;AX$10&amp;", "&amp;AX$11&amp;"; ","")</f>
        <v/>
      </c>
      <c r="AY57" s="739" t="str">
        <f>IF(AND($R$9=1,(TRUNC(Courses!X52)&lt;&gt;Courses!X52)), "Row "&amp;Courses!$A52&amp;", "&amp;AY$9&amp;", "&amp;AY$10&amp;", "&amp;AY$11&amp;"; ","")</f>
        <v/>
      </c>
      <c r="AZ57" s="10" t="str">
        <f>IF(AND($R$9=1,(TRUNC(Courses!Y52)&lt;&gt;Courses!Y52)), "Row "&amp;Courses!$A52&amp;", "&amp;AZ$9&amp;", "&amp;AZ$10&amp;", "&amp;AZ$11&amp;"; ","")</f>
        <v/>
      </c>
      <c r="BA57" s="10" t="str">
        <f>IF(AND($R$9=1,(TRUNC(Courses!Z52)&lt;&gt;Courses!Z52)), "Row "&amp;Courses!$A52&amp;", "&amp;BA$9&amp;", "&amp;BA$10&amp;", "&amp;BA$11&amp;"; ","")</f>
        <v/>
      </c>
      <c r="BB57" s="10" t="str">
        <f>IF(AND($R$9=1,(TRUNC(Courses!AA52)&lt;&gt;Courses!AA52)), "Row "&amp;Courses!$A52&amp;", "&amp;BB$9&amp;", "&amp;BB$10&amp;", "&amp;BB$11&amp;"; ","")</f>
        <v/>
      </c>
      <c r="BC57" s="682" t="str">
        <f>IF(AND($R$9=1,(TRUNC(Courses!AB52)&lt;&gt;Courses!AB52)), "Row "&amp;Courses!$A52&amp;", "&amp;BC$9&amp;", "&amp;BC$10&amp;", "&amp;BC$11&amp;"; ","")</f>
        <v/>
      </c>
      <c r="BD57" s="50"/>
      <c r="BE57" s="295"/>
      <c r="BF57" s="8">
        <v>38</v>
      </c>
      <c r="BG57" s="739" t="str">
        <f>IF(AND($S$9=1,Courses!N52&lt;0), "Row "&amp;Courses!$A52&amp;", "&amp;BG$9&amp;", "&amp;BG$10&amp;", "&amp;BG$11&amp;"; ","")</f>
        <v/>
      </c>
      <c r="BH57" s="10" t="str">
        <f>IF(AND($S$9=1,Courses!O52&lt;0), "Row "&amp;Courses!$A52&amp;", "&amp;BH$9&amp;", "&amp;BH$10&amp;", "&amp;BH$11&amp;"; ","")</f>
        <v/>
      </c>
      <c r="BI57" s="10" t="str">
        <f>IF(AND($S$9=1,Courses!P52&lt;0), "Row "&amp;Courses!$A52&amp;", "&amp;BI$9&amp;", "&amp;BI$10&amp;", "&amp;BI$11&amp;"; ","")</f>
        <v/>
      </c>
      <c r="BJ57" s="10" t="str">
        <f>IF(AND($S$9=1,Courses!Q52&lt;0), "Row "&amp;Courses!$A52&amp;", "&amp;BJ$9&amp;", "&amp;BJ$10&amp;", "&amp;BJ$11&amp;"; ","")</f>
        <v/>
      </c>
      <c r="BK57" s="682" t="str">
        <f>IF(AND($S$9=1,Courses!R52&lt;0), "Row "&amp;Courses!$A52&amp;", "&amp;BK$9&amp;", "&amp;BK$10&amp;", "&amp;BK$11&amp;"; ","")</f>
        <v/>
      </c>
      <c r="BL57" s="739" t="str">
        <f>IF(AND($S$9=1,Courses!S52&lt;0), "Row "&amp;Courses!$A52&amp;", "&amp;BL$9&amp;", "&amp;BL$10&amp;", "&amp;BL$11&amp;"; ","")</f>
        <v/>
      </c>
      <c r="BM57" s="10" t="str">
        <f>IF(AND($S$9=1,Courses!T52&lt;0), "Row "&amp;Courses!$A52&amp;", "&amp;BM$9&amp;", "&amp;BM$10&amp;", "&amp;BM$11&amp;"; ","")</f>
        <v/>
      </c>
      <c r="BN57" s="10" t="str">
        <f>IF(AND($S$9=1,Courses!U52&lt;0), "Row "&amp;Courses!$A52&amp;", "&amp;BN$9&amp;", "&amp;BN$10&amp;", "&amp;BN$11&amp;"; ","")</f>
        <v/>
      </c>
      <c r="BO57" s="10" t="str">
        <f>IF(AND($S$9=1,Courses!V52&lt;0), "Row "&amp;Courses!$A52&amp;", "&amp;BO$9&amp;", "&amp;BO$10&amp;", "&amp;BO$11&amp;"; ","")</f>
        <v/>
      </c>
      <c r="BP57" s="682" t="str">
        <f>IF(AND($S$9=1,Courses!W52&lt;0), "Row "&amp;Courses!$A52&amp;", "&amp;BP$9&amp;", "&amp;BP$10&amp;", "&amp;BP$11&amp;"; ","")</f>
        <v/>
      </c>
      <c r="BQ57" s="739" t="str">
        <f>IF(AND($S$9=1,Courses!X52&lt;0), "Row "&amp;Courses!$A52&amp;", "&amp;BQ$9&amp;", "&amp;BQ$10&amp;", "&amp;BQ$11&amp;"; ","")</f>
        <v/>
      </c>
      <c r="BR57" s="10" t="str">
        <f>IF(AND($S$9=1,Courses!Y52&lt;0), "Row "&amp;Courses!$A52&amp;", "&amp;BR$9&amp;", "&amp;BR$10&amp;", "&amp;BR$11&amp;"; ","")</f>
        <v/>
      </c>
      <c r="BS57" s="10" t="str">
        <f>IF(AND($S$9=1,Courses!Z52&lt;0), "Row "&amp;Courses!$A52&amp;", "&amp;BS$9&amp;", "&amp;BS$10&amp;", "&amp;BS$11&amp;"; ","")</f>
        <v/>
      </c>
      <c r="BT57" s="10" t="str">
        <f>IF(AND($S$9=1,Courses!AA52&lt;0), "Row "&amp;Courses!$A52&amp;", "&amp;BT$9&amp;", "&amp;BT$10&amp;", "&amp;BT$11&amp;"; ","")</f>
        <v/>
      </c>
      <c r="BU57" s="682" t="str">
        <f>IF(AND($S$9=1,Courses!AB52&lt;0), "Row "&amp;Courses!$A52&amp;", "&amp;BU$9&amp;", "&amp;BU$10&amp;", "&amp;BU$11&amp;"; ","")</f>
        <v/>
      </c>
      <c r="BV57" s="10"/>
      <c r="BW57" s="690">
        <v>38</v>
      </c>
      <c r="BX57" s="101">
        <f>IF(AND($T$9=1,Courses!B52="",Courses!F52="",Courses!H52="",Courses!J52="",Courses!K52="",Courses!L52="",Courses!M52="",Courses!N52=0,Courses!P52=0,Courses!R52=0,Courses!S52=0,Courses!U52=0,Courses!W52=0,Courses!X52=0,Courses!Z52=0,Courses!AB52=0),0,1)</f>
        <v>0</v>
      </c>
      <c r="BY57" s="101">
        <f>IF(AND(BX57=0,SUM(BX58:$BX$219)&gt;0),1,0)</f>
        <v>0</v>
      </c>
      <c r="BZ57" s="853" t="str">
        <f>IF(BY57=1,"Row "&amp;Courses!A52&amp;"; ","")</f>
        <v/>
      </c>
      <c r="CA57" s="50"/>
      <c r="CB57" s="10"/>
      <c r="CC57" s="692" t="str">
        <f>IF(AND($U$9=1,Courses!B52&lt;&gt;"",SUM(Courses!N52:AB52)=0),"Row "&amp;Courses!A52&amp;"; ","")</f>
        <v/>
      </c>
      <c r="CD57" s="50"/>
      <c r="CF57" s="323"/>
      <c r="CG57" s="692" t="str">
        <f>IF(AND($Y$9=1,Courses!B52&lt;&gt;""),IF(SUMPRODUCT(--(Courses!$C$13:$C$214=Courses!C52))&gt;1,"Row "&amp;Courses!A52&amp;"; ",""),"")</f>
        <v/>
      </c>
      <c r="CH57" s="10"/>
      <c r="CI57" s="324"/>
      <c r="CJ57" s="10"/>
      <c r="CK57" s="739" t="str">
        <f>IF(AND($Z$9=1,Courses!E52&lt;&gt;"",Courses!F52&lt;&gt;"",Courses!F52=0,SUM(Courses!H52,Courses!J52)=1),"Row "&amp;Courses!A52&amp;", "&amp;Courses!$F$10&amp;"; ","")</f>
        <v/>
      </c>
      <c r="CL57" s="10" t="str">
        <f>IF(AND($Z$9=1,Courses!G52&lt;&gt;"",Courses!H52&lt;&gt;"",Courses!H52=0,SUM(Courses!J52,Courses!F52)=1),"Row "&amp;Courses!A52&amp;", "&amp;Courses!$H$10&amp;"; ","")</f>
        <v/>
      </c>
      <c r="CM57" s="682" t="str">
        <f>IF(AND($Z$9=1,Courses!I52&lt;&gt;"",Courses!J52&lt;&gt;"",Courses!J52=0, SUM(Courses!H52,Courses!F52)=1),"Row "&amp;Courses!A52&amp;", "&amp;Courses!$J$10&amp;"; ","")</f>
        <v/>
      </c>
      <c r="CN57" s="680"/>
      <c r="CO57" s="681"/>
      <c r="CP57" s="692" t="str">
        <f>IF(AND(Courses!B52&lt;&gt;"",ISNA(VLOOKUP(Courses!C52,CourseInfo,2,FALSE))=FALSE,COUNTIF(Dummy,Courses!C52)&lt;&gt;1),VLOOKUP(Courses!C52,CourseInfo,6,FALSE),"")</f>
        <v/>
      </c>
      <c r="CQ57" s="692" t="str">
        <f>IF(AND(Courses!B52&lt;&gt;"",ISNA(VLOOKUP(Courses!C52,CourseInfo,2,FALSE))=FALSE,COUNTIF(Dummy,Courses!C52)&lt;&gt;1),IF(VLOOKUP(Courses!C52,CourseInfo,7,FALSE)&lt;&gt;"",VLOOKUP(Courses!C52,CourseInfo,7,FALSE),"blank"),"")</f>
        <v/>
      </c>
      <c r="CR57" s="692" t="str">
        <f>IF(AND($AA$9=1,Courses!B52&lt;&gt;"",'Courses Valid'!AC57="",AH57&amp;AI57&amp;AJ57&amp;AK57="",COUNTIF(Dummy,Courses!C52)&lt;&gt;1),IF(OR(Courses!K52&lt;&gt;'Courses Valid'!CP57,Courses!L52&lt;&gt;'Courses Valid'!CQ57),"Row "&amp;Courses!A52&amp;", Level on LARS is "&amp;'Courses Valid'!CP57&amp;", Sub-level on LARS is "&amp;CQ57&amp;"; ",""),"")</f>
        <v/>
      </c>
      <c r="CS57" s="680"/>
    </row>
    <row r="58" spans="3:97" x14ac:dyDescent="0.2">
      <c r="C58" s="670">
        <f t="shared" si="2"/>
        <v>0</v>
      </c>
      <c r="D58" s="102"/>
      <c r="E58" s="102"/>
      <c r="F58" s="295"/>
      <c r="G58" s="670" t="str">
        <f>IF(SUMPRODUCT(--(CourseAims=Courses!$C53))=1,"",IF(AND($J$9=1,Courses!$C53&lt;&gt;""),"Row "&amp;Courses!A53&amp;" (invalid); ",""))</f>
        <v/>
      </c>
      <c r="H58" s="692" t="str">
        <f>IF(AND($K$9=1,Courses!B53="",OR(Courses!F53&lt;&gt;"",Courses!H53&lt;&gt;"",Courses!J53&lt;&gt;"",Courses!K53&lt;&gt;"",Courses!L53&lt;&gt;"",Courses!M53&lt;&gt;"",Courses!N53&lt;&gt;0,Courses!P53&lt;&gt;0,Courses!R53&lt;&gt;0,Courses!S53&lt;&gt;0,Courses!U53&lt;&gt;0,Courses!W53&lt;&gt;0,Courses!X53&lt;&gt;0,Courses!Z53&lt;&gt;0,Courses!AB53&lt;&gt;0)),"Row "&amp;Courses!A53&amp;" (none); ","")</f>
        <v/>
      </c>
      <c r="I58" s="50"/>
      <c r="J58" s="295"/>
      <c r="K58" s="739" t="str">
        <f>IF(AND($L$9=1,Courses!E53&lt;&gt;"",Courses!F53=""),"Row "&amp;Courses!A53&amp;", "&amp;Courses!$E$10&amp;"; ","")</f>
        <v/>
      </c>
      <c r="L58" s="10" t="str">
        <f>IF(AND($L$9=1,Courses!G53&lt;&gt;"",Courses!H53=""),"Row "&amp;Courses!A53&amp;", "&amp;Courses!$G$10&amp;"; ","")</f>
        <v/>
      </c>
      <c r="M58" s="682" t="str">
        <f>IF(AND($L$9=1,Courses!I53&lt;&gt;"",Courses!J53=""),"Row "&amp;Courses!A53&amp;", "&amp;Courses!$I$10&amp;"; ","")</f>
        <v/>
      </c>
      <c r="N58" s="10"/>
      <c r="O58" s="50"/>
      <c r="P58" s="295"/>
      <c r="Q58" s="1330" t="str">
        <f>IF(AND($M$9=1,Courses!B53&lt;&gt;"",Courses!E53&lt;&gt;"",Courses!G53="",Courses!I53="",Courses!F53&lt;&gt;1),"Row "&amp;Courses!A53&amp;"; ","")</f>
        <v/>
      </c>
      <c r="R58" s="10" t="str">
        <f>IF(AND($M$9=1,Courses!B53&lt;&gt;"",Courses!I53="",Courses!F53&lt;&gt;"",Courses!G53&lt;&gt;"",Courses!H53&lt;&gt;""),IF(OR((Courses!F53+Courses!H53)&lt;&gt;1),"Row "&amp;Courses!A53&amp;"; ",""),"")</f>
        <v/>
      </c>
      <c r="S58" s="682" t="str">
        <f>IF(AND($M$9=1,Courses!B53&lt;&gt;"",Courses!I53&lt;&gt;"",Courses!J53&lt;&gt;"",Courses!H53&lt;&gt;"",Courses!G53&lt;&gt;"",Courses!F53&lt;&gt;""),IF(OR((Courses!F53+Courses!H53+Courses!J53)&lt;&gt;1),"Row "&amp;Courses!A53&amp;"; ",""),"")</f>
        <v/>
      </c>
      <c r="T58" s="10"/>
      <c r="U58" s="692" t="str">
        <f>IF(AND($M$9=1,Courses!E53&lt;&gt;"",Q58="",R58="",S58="",SUM(Courses!F53,Courses!H53,Courses!J53)&lt;&gt;1),"Row "&amp;Courses!A53&amp;"; ","")</f>
        <v/>
      </c>
      <c r="V58" s="50"/>
      <c r="W58" s="10"/>
      <c r="X58" s="739" t="str">
        <f>IF(AND($N$9=1,Courses!B53&lt;&gt;"",Courses!E53&lt;&gt;"",Courses!F53&lt;&gt;""),IF((TRUNC(Courses!F53*100)&lt;&gt;Courses!F53*100),"Row "&amp;Courses!A53&amp;", "&amp;Courses!$F$10&amp;"; ",""),"")</f>
        <v/>
      </c>
      <c r="Y58" s="10" t="str">
        <f>IF(AND($N$9=1,Courses!B53&lt;&gt;"",Courses!G53&lt;&gt;"",Courses!H53&lt;&gt;""),IF((TRUNC(Courses!H53*100)&lt;&gt;Courses!H53*100),"Row "&amp;Courses!A53&amp;", "&amp;Courses!$H$10&amp;"; ",""),"")</f>
        <v/>
      </c>
      <c r="Z58" s="682" t="str">
        <f>IF(AND($N$9=1,Courses!B53&lt;&gt;"",Courses!I53&lt;&gt;"",Courses!J53&lt;&gt;""),IF((TRUNC(Courses!J53*100)&lt;&gt;Courses!J53*100),"Row "&amp;Courses!A53&amp;", "&amp;Courses!$J$10&amp;"; ",""),"")</f>
        <v/>
      </c>
      <c r="AA58" s="10"/>
      <c r="AB58" s="295"/>
      <c r="AC58" s="692" t="str">
        <f>IF(AND($O$9=1,G58="",Courses!B53&lt;&gt;"",Courses!K53&lt;&gt;"UG",Courses!K53&lt;&gt;"PG (UG fee)",Courses!K53&lt;&gt;"PG (Masters' loan)",Courses!K53&lt;&gt;"PG (Other)"),"Row "&amp;Courses!A53&amp;"; ","")</f>
        <v/>
      </c>
      <c r="AD58" s="693"/>
      <c r="AE58" s="692" t="str">
        <f>IF(AND($Q$9=1,G58="",Courses!B53&lt;&gt;"",Courses!M53&lt;&gt;"Standard",Courses!M53&lt;&gt;"Long"),"Row "&amp;Courses!A53&amp;"; ","")</f>
        <v/>
      </c>
      <c r="AF58" s="10"/>
      <c r="AG58" s="295"/>
      <c r="AH58" s="739" t="str">
        <f>IF(AND($P$9=1,G58="",AC58="",AD58="",Courses!B53&lt;&gt;"",Courses!K53="UG",Courses!L53&lt;&gt;$C$9,Courses!L53&lt;&gt;$C$10,Courses!L53&lt;&gt;$C$11),"Row "&amp;Courses!A53&amp;", Sub-level should be either HND, Sub-degree, Foundation Degree or Other UG Degree; ","")</f>
        <v/>
      </c>
      <c r="AI58" s="10" t="str">
        <f>IF(AND($P$9=1,G58="",AC58="",AD58="",Courses!B53&lt;&gt;"",Courses!K53="PG (UG fee)",Courses!L53&lt;&gt;"",Courses!L53&lt;&gt;$C$12,Courses!L53&lt;&gt;$C$15),"Row "&amp;Courses!A53&amp;", Sub-level should be either blank or "&amp;C50&amp;"; ","")</f>
        <v/>
      </c>
      <c r="AJ58" s="10" t="str">
        <f>IF(AND($P$9=1,G58="",AC58="",AD58="",Courses!B53&lt;&gt;"",Courses!K53="PG (Masters' loan)",Courses!L53&lt;&gt;"",Courses!L53&lt;&gt;$C$14,Courses!L53&lt;&gt;$C$15),"Row "&amp;Courses!A53&amp;", Sub-level should be blank; ","")</f>
        <v/>
      </c>
      <c r="AK58" s="682" t="str">
        <f>IF(AND($P$9=1,G58="",AC58="",AD58="",Courses!B53&lt;&gt;"",Courses!K53="PG (Other)",Courses!L53&lt;&gt;"",Courses!L53&lt;&gt;$C$16,Courses!L53&lt;&gt;$C$17),"Row "&amp;Courses!A53&amp;", Sub-level should be blank; ","")</f>
        <v/>
      </c>
      <c r="AL58" s="50"/>
      <c r="AM58" s="295"/>
      <c r="AN58" s="8">
        <v>39</v>
      </c>
      <c r="AO58" s="739" t="str">
        <f>IF(AND($R$9=1,(TRUNC(Courses!N53)&lt;&gt;Courses!N53)), "Row "&amp;Courses!$A53&amp;", "&amp;AO$9&amp;", "&amp;AO$10&amp;", "&amp;AO$11&amp;"; ","")</f>
        <v/>
      </c>
      <c r="AP58" s="10" t="str">
        <f>IF(AND($R$9=1,(TRUNC(Courses!O53)&lt;&gt;Courses!O53)), "Row "&amp;Courses!$A53&amp;", "&amp;AP$9&amp;", "&amp;AP$10&amp;", "&amp;AP$11&amp;"; ","")</f>
        <v/>
      </c>
      <c r="AQ58" s="10" t="str">
        <f>IF(AND($R$9=1,(TRUNC(Courses!P53)&lt;&gt;Courses!P53)), "Row "&amp;Courses!$A53&amp;", "&amp;AQ$9&amp;", "&amp;AQ$10&amp;", "&amp;AQ$11&amp;"; ","")</f>
        <v/>
      </c>
      <c r="AR58" s="10" t="str">
        <f>IF(AND($R$9=1,(TRUNC(Courses!Q53)&lt;&gt;Courses!Q53)), "Row "&amp;Courses!$A53&amp;", "&amp;AR$9&amp;", "&amp;AR$10&amp;", "&amp;AR$11&amp;"; ","")</f>
        <v/>
      </c>
      <c r="AS58" s="682" t="str">
        <f>IF(AND($R$9=1,(TRUNC(Courses!R53)&lt;&gt;Courses!R53)), "Row "&amp;Courses!$A53&amp;", "&amp;AS$9&amp;", "&amp;AS$10&amp;", "&amp;AS$11&amp;"; ","")</f>
        <v/>
      </c>
      <c r="AT58" s="739" t="str">
        <f>IF(AND($R$9=1,(TRUNC(Courses!S53)&lt;&gt;Courses!S53)), "Row "&amp;Courses!$A53&amp;", "&amp;AT$9&amp;", "&amp;AT$10&amp;", "&amp;AT$11&amp;"; ","")</f>
        <v/>
      </c>
      <c r="AU58" s="10" t="str">
        <f>IF(AND($R$9=1,(TRUNC(Courses!T53)&lt;&gt;Courses!T53)), "Row "&amp;Courses!$A53&amp;", "&amp;AU$9&amp;", "&amp;AU$10&amp;", "&amp;AU$11&amp;"; ","")</f>
        <v/>
      </c>
      <c r="AV58" s="10" t="str">
        <f>IF(AND($R$9=1,(TRUNC(Courses!U53)&lt;&gt;Courses!U53)), "Row "&amp;Courses!$A53&amp;", "&amp;AV$9&amp;", "&amp;AV$10&amp;", "&amp;AV$11&amp;"; ","")</f>
        <v/>
      </c>
      <c r="AW58" s="10" t="str">
        <f>IF(AND($R$9=1,(TRUNC(Courses!V53)&lt;&gt;Courses!V53)), "Row "&amp;Courses!$A53&amp;", "&amp;AW$9&amp;", "&amp;AW$10&amp;", "&amp;AW$11&amp;"; ","")</f>
        <v/>
      </c>
      <c r="AX58" s="682" t="str">
        <f>IF(AND($R$9=1,(TRUNC(Courses!W53)&lt;&gt;Courses!W53)), "Row "&amp;Courses!$A53&amp;", "&amp;AX$9&amp;", "&amp;AX$10&amp;", "&amp;AX$11&amp;"; ","")</f>
        <v/>
      </c>
      <c r="AY58" s="739" t="str">
        <f>IF(AND($R$9=1,(TRUNC(Courses!X53)&lt;&gt;Courses!X53)), "Row "&amp;Courses!$A53&amp;", "&amp;AY$9&amp;", "&amp;AY$10&amp;", "&amp;AY$11&amp;"; ","")</f>
        <v/>
      </c>
      <c r="AZ58" s="10" t="str">
        <f>IF(AND($R$9=1,(TRUNC(Courses!Y53)&lt;&gt;Courses!Y53)), "Row "&amp;Courses!$A53&amp;", "&amp;AZ$9&amp;", "&amp;AZ$10&amp;", "&amp;AZ$11&amp;"; ","")</f>
        <v/>
      </c>
      <c r="BA58" s="10" t="str">
        <f>IF(AND($R$9=1,(TRUNC(Courses!Z53)&lt;&gt;Courses!Z53)), "Row "&amp;Courses!$A53&amp;", "&amp;BA$9&amp;", "&amp;BA$10&amp;", "&amp;BA$11&amp;"; ","")</f>
        <v/>
      </c>
      <c r="BB58" s="10" t="str">
        <f>IF(AND($R$9=1,(TRUNC(Courses!AA53)&lt;&gt;Courses!AA53)), "Row "&amp;Courses!$A53&amp;", "&amp;BB$9&amp;", "&amp;BB$10&amp;", "&amp;BB$11&amp;"; ","")</f>
        <v/>
      </c>
      <c r="BC58" s="682" t="str">
        <f>IF(AND($R$9=1,(TRUNC(Courses!AB53)&lt;&gt;Courses!AB53)), "Row "&amp;Courses!$A53&amp;", "&amp;BC$9&amp;", "&amp;BC$10&amp;", "&amp;BC$11&amp;"; ","")</f>
        <v/>
      </c>
      <c r="BD58" s="50"/>
      <c r="BE58" s="295"/>
      <c r="BF58" s="8">
        <v>39</v>
      </c>
      <c r="BG58" s="739" t="str">
        <f>IF(AND($S$9=1,Courses!N53&lt;0), "Row "&amp;Courses!$A53&amp;", "&amp;BG$9&amp;", "&amp;BG$10&amp;", "&amp;BG$11&amp;"; ","")</f>
        <v/>
      </c>
      <c r="BH58" s="10" t="str">
        <f>IF(AND($S$9=1,Courses!O53&lt;0), "Row "&amp;Courses!$A53&amp;", "&amp;BH$9&amp;", "&amp;BH$10&amp;", "&amp;BH$11&amp;"; ","")</f>
        <v/>
      </c>
      <c r="BI58" s="10" t="str">
        <f>IF(AND($S$9=1,Courses!P53&lt;0), "Row "&amp;Courses!$A53&amp;", "&amp;BI$9&amp;", "&amp;BI$10&amp;", "&amp;BI$11&amp;"; ","")</f>
        <v/>
      </c>
      <c r="BJ58" s="10" t="str">
        <f>IF(AND($S$9=1,Courses!Q53&lt;0), "Row "&amp;Courses!$A53&amp;", "&amp;BJ$9&amp;", "&amp;BJ$10&amp;", "&amp;BJ$11&amp;"; ","")</f>
        <v/>
      </c>
      <c r="BK58" s="682" t="str">
        <f>IF(AND($S$9=1,Courses!R53&lt;0), "Row "&amp;Courses!$A53&amp;", "&amp;BK$9&amp;", "&amp;BK$10&amp;", "&amp;BK$11&amp;"; ","")</f>
        <v/>
      </c>
      <c r="BL58" s="739" t="str">
        <f>IF(AND($S$9=1,Courses!S53&lt;0), "Row "&amp;Courses!$A53&amp;", "&amp;BL$9&amp;", "&amp;BL$10&amp;", "&amp;BL$11&amp;"; ","")</f>
        <v/>
      </c>
      <c r="BM58" s="10" t="str">
        <f>IF(AND($S$9=1,Courses!T53&lt;0), "Row "&amp;Courses!$A53&amp;", "&amp;BM$9&amp;", "&amp;BM$10&amp;", "&amp;BM$11&amp;"; ","")</f>
        <v/>
      </c>
      <c r="BN58" s="10" t="str">
        <f>IF(AND($S$9=1,Courses!U53&lt;0), "Row "&amp;Courses!$A53&amp;", "&amp;BN$9&amp;", "&amp;BN$10&amp;", "&amp;BN$11&amp;"; ","")</f>
        <v/>
      </c>
      <c r="BO58" s="10" t="str">
        <f>IF(AND($S$9=1,Courses!V53&lt;0), "Row "&amp;Courses!$A53&amp;", "&amp;BO$9&amp;", "&amp;BO$10&amp;", "&amp;BO$11&amp;"; ","")</f>
        <v/>
      </c>
      <c r="BP58" s="682" t="str">
        <f>IF(AND($S$9=1,Courses!W53&lt;0), "Row "&amp;Courses!$A53&amp;", "&amp;BP$9&amp;", "&amp;BP$10&amp;", "&amp;BP$11&amp;"; ","")</f>
        <v/>
      </c>
      <c r="BQ58" s="739" t="str">
        <f>IF(AND($S$9=1,Courses!X53&lt;0), "Row "&amp;Courses!$A53&amp;", "&amp;BQ$9&amp;", "&amp;BQ$10&amp;", "&amp;BQ$11&amp;"; ","")</f>
        <v/>
      </c>
      <c r="BR58" s="10" t="str">
        <f>IF(AND($S$9=1,Courses!Y53&lt;0), "Row "&amp;Courses!$A53&amp;", "&amp;BR$9&amp;", "&amp;BR$10&amp;", "&amp;BR$11&amp;"; ","")</f>
        <v/>
      </c>
      <c r="BS58" s="10" t="str">
        <f>IF(AND($S$9=1,Courses!Z53&lt;0), "Row "&amp;Courses!$A53&amp;", "&amp;BS$9&amp;", "&amp;BS$10&amp;", "&amp;BS$11&amp;"; ","")</f>
        <v/>
      </c>
      <c r="BT58" s="10" t="str">
        <f>IF(AND($S$9=1,Courses!AA53&lt;0), "Row "&amp;Courses!$A53&amp;", "&amp;BT$9&amp;", "&amp;BT$10&amp;", "&amp;BT$11&amp;"; ","")</f>
        <v/>
      </c>
      <c r="BU58" s="682" t="str">
        <f>IF(AND($S$9=1,Courses!AB53&lt;0), "Row "&amp;Courses!$A53&amp;", "&amp;BU$9&amp;", "&amp;BU$10&amp;", "&amp;BU$11&amp;"; ","")</f>
        <v/>
      </c>
      <c r="BV58" s="10"/>
      <c r="BW58" s="690">
        <v>39</v>
      </c>
      <c r="BX58" s="101">
        <f>IF(AND($T$9=1,Courses!B53="",Courses!F53="",Courses!H53="",Courses!J53="",Courses!K53="",Courses!L53="",Courses!M53="",Courses!N53=0,Courses!P53=0,Courses!R53=0,Courses!S53=0,Courses!U53=0,Courses!W53=0,Courses!X53=0,Courses!Z53=0,Courses!AB53=0),0,1)</f>
        <v>0</v>
      </c>
      <c r="BY58" s="101">
        <f>IF(AND(BX58=0,SUM(BX59:$BX$219)&gt;0),1,0)</f>
        <v>0</v>
      </c>
      <c r="BZ58" s="853" t="str">
        <f>IF(BY58=1,"Row "&amp;Courses!A53&amp;"; ","")</f>
        <v/>
      </c>
      <c r="CA58" s="50"/>
      <c r="CB58" s="10"/>
      <c r="CC58" s="692" t="str">
        <f>IF(AND($U$9=1,Courses!B53&lt;&gt;"",SUM(Courses!N53:AB53)=0),"Row "&amp;Courses!A53&amp;"; ","")</f>
        <v/>
      </c>
      <c r="CD58" s="50"/>
      <c r="CF58" s="323"/>
      <c r="CG58" s="692" t="str">
        <f>IF(AND($Y$9=1,Courses!B53&lt;&gt;""),IF(SUMPRODUCT(--(Courses!$C$13:$C$214=Courses!C53))&gt;1,"Row "&amp;Courses!A53&amp;"; ",""),"")</f>
        <v/>
      </c>
      <c r="CH58" s="10"/>
      <c r="CI58" s="324"/>
      <c r="CJ58" s="10"/>
      <c r="CK58" s="739" t="str">
        <f>IF(AND($Z$9=1,Courses!E53&lt;&gt;"",Courses!F53&lt;&gt;"",Courses!F53=0,SUM(Courses!H53,Courses!J53)=1),"Row "&amp;Courses!A53&amp;", "&amp;Courses!$F$10&amp;"; ","")</f>
        <v/>
      </c>
      <c r="CL58" s="10" t="str">
        <f>IF(AND($Z$9=1,Courses!G53&lt;&gt;"",Courses!H53&lt;&gt;"",Courses!H53=0,SUM(Courses!J53,Courses!F53)=1),"Row "&amp;Courses!A53&amp;", "&amp;Courses!$H$10&amp;"; ","")</f>
        <v/>
      </c>
      <c r="CM58" s="682" t="str">
        <f>IF(AND($Z$9=1,Courses!I53&lt;&gt;"",Courses!J53&lt;&gt;"",Courses!J53=0, SUM(Courses!H53,Courses!F53)=1),"Row "&amp;Courses!A53&amp;", "&amp;Courses!$J$10&amp;"; ","")</f>
        <v/>
      </c>
      <c r="CN58" s="680"/>
      <c r="CO58" s="681"/>
      <c r="CP58" s="692" t="str">
        <f>IF(AND(Courses!B53&lt;&gt;"",ISNA(VLOOKUP(Courses!C53,CourseInfo,2,FALSE))=FALSE,COUNTIF(Dummy,Courses!C53)&lt;&gt;1),VLOOKUP(Courses!C53,CourseInfo,6,FALSE),"")</f>
        <v/>
      </c>
      <c r="CQ58" s="692" t="str">
        <f>IF(AND(Courses!B53&lt;&gt;"",ISNA(VLOOKUP(Courses!C53,CourseInfo,2,FALSE))=FALSE,COUNTIF(Dummy,Courses!C53)&lt;&gt;1),IF(VLOOKUP(Courses!C53,CourseInfo,7,FALSE)&lt;&gt;"",VLOOKUP(Courses!C53,CourseInfo,7,FALSE),"blank"),"")</f>
        <v/>
      </c>
      <c r="CR58" s="692" t="str">
        <f>IF(AND($AA$9=1,Courses!B53&lt;&gt;"",'Courses Valid'!AC58="",AH58&amp;AI58&amp;AJ58&amp;AK58="",COUNTIF(Dummy,Courses!C53)&lt;&gt;1),IF(OR(Courses!K53&lt;&gt;'Courses Valid'!CP58,Courses!L53&lt;&gt;'Courses Valid'!CQ58),"Row "&amp;Courses!A53&amp;", Level on LARS is "&amp;'Courses Valid'!CP58&amp;", Sub-level on LARS is "&amp;CQ58&amp;"; ",""),"")</f>
        <v/>
      </c>
      <c r="CS58" s="680"/>
    </row>
    <row r="59" spans="3:97" x14ac:dyDescent="0.2">
      <c r="C59" s="670">
        <f t="shared" si="2"/>
        <v>0</v>
      </c>
      <c r="D59" s="102"/>
      <c r="E59" s="102"/>
      <c r="F59" s="295"/>
      <c r="G59" s="670" t="str">
        <f>IF(SUMPRODUCT(--(CourseAims=Courses!$C54))=1,"",IF(AND($J$9=1,Courses!$C54&lt;&gt;""),"Row "&amp;Courses!A54&amp;" (invalid); ",""))</f>
        <v/>
      </c>
      <c r="H59" s="692" t="str">
        <f>IF(AND($K$9=1,Courses!B54="",OR(Courses!F54&lt;&gt;"",Courses!H54&lt;&gt;"",Courses!J54&lt;&gt;"",Courses!K54&lt;&gt;"",Courses!L54&lt;&gt;"",Courses!M54&lt;&gt;"",Courses!N54&lt;&gt;0,Courses!P54&lt;&gt;0,Courses!R54&lt;&gt;0,Courses!S54&lt;&gt;0,Courses!U54&lt;&gt;0,Courses!W54&lt;&gt;0,Courses!X54&lt;&gt;0,Courses!Z54&lt;&gt;0,Courses!AB54&lt;&gt;0)),"Row "&amp;Courses!A54&amp;" (none); ","")</f>
        <v/>
      </c>
      <c r="I59" s="50"/>
      <c r="J59" s="295"/>
      <c r="K59" s="739" t="str">
        <f>IF(AND($L$9=1,Courses!E54&lt;&gt;"",Courses!F54=""),"Row "&amp;Courses!A54&amp;", "&amp;Courses!$E$10&amp;"; ","")</f>
        <v/>
      </c>
      <c r="L59" s="10" t="str">
        <f>IF(AND($L$9=1,Courses!G54&lt;&gt;"",Courses!H54=""),"Row "&amp;Courses!A54&amp;", "&amp;Courses!$G$10&amp;"; ","")</f>
        <v/>
      </c>
      <c r="M59" s="682" t="str">
        <f>IF(AND($L$9=1,Courses!I54&lt;&gt;"",Courses!J54=""),"Row "&amp;Courses!A54&amp;", "&amp;Courses!$I$10&amp;"; ","")</f>
        <v/>
      </c>
      <c r="N59" s="10"/>
      <c r="O59" s="50"/>
      <c r="P59" s="295"/>
      <c r="Q59" s="1330" t="str">
        <f>IF(AND($M$9=1,Courses!B54&lt;&gt;"",Courses!E54&lt;&gt;"",Courses!G54="",Courses!I54="",Courses!F54&lt;&gt;1),"Row "&amp;Courses!A54&amp;"; ","")</f>
        <v/>
      </c>
      <c r="R59" s="10" t="str">
        <f>IF(AND($M$9=1,Courses!B54&lt;&gt;"",Courses!I54="",Courses!F54&lt;&gt;"",Courses!G54&lt;&gt;"",Courses!H54&lt;&gt;""),IF(OR((Courses!F54+Courses!H54)&lt;&gt;1),"Row "&amp;Courses!A54&amp;"; ",""),"")</f>
        <v/>
      </c>
      <c r="S59" s="682" t="str">
        <f>IF(AND($M$9=1,Courses!B54&lt;&gt;"",Courses!I54&lt;&gt;"",Courses!J54&lt;&gt;"",Courses!H54&lt;&gt;"",Courses!G54&lt;&gt;"",Courses!F54&lt;&gt;""),IF(OR((Courses!F54+Courses!H54+Courses!J54)&lt;&gt;1),"Row "&amp;Courses!A54&amp;"; ",""),"")</f>
        <v/>
      </c>
      <c r="T59" s="10"/>
      <c r="U59" s="692" t="str">
        <f>IF(AND($M$9=1,Courses!E54&lt;&gt;"",Q59="",R59="",S59="",SUM(Courses!F54,Courses!H54,Courses!J54)&lt;&gt;1),"Row "&amp;Courses!A54&amp;"; ","")</f>
        <v/>
      </c>
      <c r="V59" s="50"/>
      <c r="W59" s="10"/>
      <c r="X59" s="739" t="str">
        <f>IF(AND($N$9=1,Courses!B54&lt;&gt;"",Courses!E54&lt;&gt;"",Courses!F54&lt;&gt;""),IF((TRUNC(Courses!F54*100)&lt;&gt;Courses!F54*100),"Row "&amp;Courses!A54&amp;", "&amp;Courses!$F$10&amp;"; ",""),"")</f>
        <v/>
      </c>
      <c r="Y59" s="10" t="str">
        <f>IF(AND($N$9=1,Courses!B54&lt;&gt;"",Courses!G54&lt;&gt;"",Courses!H54&lt;&gt;""),IF((TRUNC(Courses!H54*100)&lt;&gt;Courses!H54*100),"Row "&amp;Courses!A54&amp;", "&amp;Courses!$H$10&amp;"; ",""),"")</f>
        <v/>
      </c>
      <c r="Z59" s="682" t="str">
        <f>IF(AND($N$9=1,Courses!B54&lt;&gt;"",Courses!I54&lt;&gt;"",Courses!J54&lt;&gt;""),IF((TRUNC(Courses!J54*100)&lt;&gt;Courses!J54*100),"Row "&amp;Courses!A54&amp;", "&amp;Courses!$J$10&amp;"; ",""),"")</f>
        <v/>
      </c>
      <c r="AA59" s="10"/>
      <c r="AB59" s="295"/>
      <c r="AC59" s="692" t="str">
        <f>IF(AND($O$9=1,G59="",Courses!B54&lt;&gt;"",Courses!K54&lt;&gt;"UG",Courses!K54&lt;&gt;"PG (UG fee)",Courses!K54&lt;&gt;"PG (Masters' loan)",Courses!K54&lt;&gt;"PG (Other)"),"Row "&amp;Courses!A54&amp;"; ","")</f>
        <v/>
      </c>
      <c r="AD59" s="693"/>
      <c r="AE59" s="692" t="str">
        <f>IF(AND($Q$9=1,G59="",Courses!B54&lt;&gt;"",Courses!M54&lt;&gt;"Standard",Courses!M54&lt;&gt;"Long"),"Row "&amp;Courses!A54&amp;"; ","")</f>
        <v/>
      </c>
      <c r="AF59" s="10"/>
      <c r="AG59" s="295"/>
      <c r="AH59" s="739" t="str">
        <f>IF(AND($P$9=1,G59="",AC59="",AD59="",Courses!B54&lt;&gt;"",Courses!K54="UG",Courses!L54&lt;&gt;$C$9,Courses!L54&lt;&gt;$C$10,Courses!L54&lt;&gt;$C$11),"Row "&amp;Courses!A54&amp;", Sub-level should be either HND, Sub-degree, Foundation Degree or Other UG Degree; ","")</f>
        <v/>
      </c>
      <c r="AI59" s="10" t="str">
        <f>IF(AND($P$9=1,G59="",AC59="",AD59="",Courses!B54&lt;&gt;"",Courses!K54="PG (UG fee)",Courses!L54&lt;&gt;"",Courses!L54&lt;&gt;$C$12,Courses!L54&lt;&gt;$C$15),"Row "&amp;Courses!A54&amp;", Sub-level should be either blank or "&amp;C51&amp;"; ","")</f>
        <v/>
      </c>
      <c r="AJ59" s="10" t="str">
        <f>IF(AND($P$9=1,G59="",AC59="",AD59="",Courses!B54&lt;&gt;"",Courses!K54="PG (Masters' loan)",Courses!L54&lt;&gt;"",Courses!L54&lt;&gt;$C$14,Courses!L54&lt;&gt;$C$15),"Row "&amp;Courses!A54&amp;", Sub-level should be blank; ","")</f>
        <v/>
      </c>
      <c r="AK59" s="682" t="str">
        <f>IF(AND($P$9=1,G59="",AC59="",AD59="",Courses!B54&lt;&gt;"",Courses!K54="PG (Other)",Courses!L54&lt;&gt;"",Courses!L54&lt;&gt;$C$16,Courses!L54&lt;&gt;$C$17),"Row "&amp;Courses!A54&amp;", Sub-level should be blank; ","")</f>
        <v/>
      </c>
      <c r="AL59" s="50"/>
      <c r="AM59" s="295"/>
      <c r="AN59" s="8">
        <v>40</v>
      </c>
      <c r="AO59" s="739" t="str">
        <f>IF(AND($R$9=1,(TRUNC(Courses!N54)&lt;&gt;Courses!N54)), "Row "&amp;Courses!$A54&amp;", "&amp;AO$9&amp;", "&amp;AO$10&amp;", "&amp;AO$11&amp;"; ","")</f>
        <v/>
      </c>
      <c r="AP59" s="10" t="str">
        <f>IF(AND($R$9=1,(TRUNC(Courses!O54)&lt;&gt;Courses!O54)), "Row "&amp;Courses!$A54&amp;", "&amp;AP$9&amp;", "&amp;AP$10&amp;", "&amp;AP$11&amp;"; ","")</f>
        <v/>
      </c>
      <c r="AQ59" s="10" t="str">
        <f>IF(AND($R$9=1,(TRUNC(Courses!P54)&lt;&gt;Courses!P54)), "Row "&amp;Courses!$A54&amp;", "&amp;AQ$9&amp;", "&amp;AQ$10&amp;", "&amp;AQ$11&amp;"; ","")</f>
        <v/>
      </c>
      <c r="AR59" s="10" t="str">
        <f>IF(AND($R$9=1,(TRUNC(Courses!Q54)&lt;&gt;Courses!Q54)), "Row "&amp;Courses!$A54&amp;", "&amp;AR$9&amp;", "&amp;AR$10&amp;", "&amp;AR$11&amp;"; ","")</f>
        <v/>
      </c>
      <c r="AS59" s="682" t="str">
        <f>IF(AND($R$9=1,(TRUNC(Courses!R54)&lt;&gt;Courses!R54)), "Row "&amp;Courses!$A54&amp;", "&amp;AS$9&amp;", "&amp;AS$10&amp;", "&amp;AS$11&amp;"; ","")</f>
        <v/>
      </c>
      <c r="AT59" s="739" t="str">
        <f>IF(AND($R$9=1,(TRUNC(Courses!S54)&lt;&gt;Courses!S54)), "Row "&amp;Courses!$A54&amp;", "&amp;AT$9&amp;", "&amp;AT$10&amp;", "&amp;AT$11&amp;"; ","")</f>
        <v/>
      </c>
      <c r="AU59" s="10" t="str">
        <f>IF(AND($R$9=1,(TRUNC(Courses!T54)&lt;&gt;Courses!T54)), "Row "&amp;Courses!$A54&amp;", "&amp;AU$9&amp;", "&amp;AU$10&amp;", "&amp;AU$11&amp;"; ","")</f>
        <v/>
      </c>
      <c r="AV59" s="10" t="str">
        <f>IF(AND($R$9=1,(TRUNC(Courses!U54)&lt;&gt;Courses!U54)), "Row "&amp;Courses!$A54&amp;", "&amp;AV$9&amp;", "&amp;AV$10&amp;", "&amp;AV$11&amp;"; ","")</f>
        <v/>
      </c>
      <c r="AW59" s="10" t="str">
        <f>IF(AND($R$9=1,(TRUNC(Courses!V54)&lt;&gt;Courses!V54)), "Row "&amp;Courses!$A54&amp;", "&amp;AW$9&amp;", "&amp;AW$10&amp;", "&amp;AW$11&amp;"; ","")</f>
        <v/>
      </c>
      <c r="AX59" s="682" t="str">
        <f>IF(AND($R$9=1,(TRUNC(Courses!W54)&lt;&gt;Courses!W54)), "Row "&amp;Courses!$A54&amp;", "&amp;AX$9&amp;", "&amp;AX$10&amp;", "&amp;AX$11&amp;"; ","")</f>
        <v/>
      </c>
      <c r="AY59" s="739" t="str">
        <f>IF(AND($R$9=1,(TRUNC(Courses!X54)&lt;&gt;Courses!X54)), "Row "&amp;Courses!$A54&amp;", "&amp;AY$9&amp;", "&amp;AY$10&amp;", "&amp;AY$11&amp;"; ","")</f>
        <v/>
      </c>
      <c r="AZ59" s="10" t="str">
        <f>IF(AND($R$9=1,(TRUNC(Courses!Y54)&lt;&gt;Courses!Y54)), "Row "&amp;Courses!$A54&amp;", "&amp;AZ$9&amp;", "&amp;AZ$10&amp;", "&amp;AZ$11&amp;"; ","")</f>
        <v/>
      </c>
      <c r="BA59" s="10" t="str">
        <f>IF(AND($R$9=1,(TRUNC(Courses!Z54)&lt;&gt;Courses!Z54)), "Row "&amp;Courses!$A54&amp;", "&amp;BA$9&amp;", "&amp;BA$10&amp;", "&amp;BA$11&amp;"; ","")</f>
        <v/>
      </c>
      <c r="BB59" s="10" t="str">
        <f>IF(AND($R$9=1,(TRUNC(Courses!AA54)&lt;&gt;Courses!AA54)), "Row "&amp;Courses!$A54&amp;", "&amp;BB$9&amp;", "&amp;BB$10&amp;", "&amp;BB$11&amp;"; ","")</f>
        <v/>
      </c>
      <c r="BC59" s="682" t="str">
        <f>IF(AND($R$9=1,(TRUNC(Courses!AB54)&lt;&gt;Courses!AB54)), "Row "&amp;Courses!$A54&amp;", "&amp;BC$9&amp;", "&amp;BC$10&amp;", "&amp;BC$11&amp;"; ","")</f>
        <v/>
      </c>
      <c r="BD59" s="50"/>
      <c r="BE59" s="295"/>
      <c r="BF59" s="8">
        <v>40</v>
      </c>
      <c r="BG59" s="739" t="str">
        <f>IF(AND($S$9=1,Courses!N54&lt;0), "Row "&amp;Courses!$A54&amp;", "&amp;BG$9&amp;", "&amp;BG$10&amp;", "&amp;BG$11&amp;"; ","")</f>
        <v/>
      </c>
      <c r="BH59" s="10" t="str">
        <f>IF(AND($S$9=1,Courses!O54&lt;0), "Row "&amp;Courses!$A54&amp;", "&amp;BH$9&amp;", "&amp;BH$10&amp;", "&amp;BH$11&amp;"; ","")</f>
        <v/>
      </c>
      <c r="BI59" s="10" t="str">
        <f>IF(AND($S$9=1,Courses!P54&lt;0), "Row "&amp;Courses!$A54&amp;", "&amp;BI$9&amp;", "&amp;BI$10&amp;", "&amp;BI$11&amp;"; ","")</f>
        <v/>
      </c>
      <c r="BJ59" s="10" t="str">
        <f>IF(AND($S$9=1,Courses!Q54&lt;0), "Row "&amp;Courses!$A54&amp;", "&amp;BJ$9&amp;", "&amp;BJ$10&amp;", "&amp;BJ$11&amp;"; ","")</f>
        <v/>
      </c>
      <c r="BK59" s="682" t="str">
        <f>IF(AND($S$9=1,Courses!R54&lt;0), "Row "&amp;Courses!$A54&amp;", "&amp;BK$9&amp;", "&amp;BK$10&amp;", "&amp;BK$11&amp;"; ","")</f>
        <v/>
      </c>
      <c r="BL59" s="739" t="str">
        <f>IF(AND($S$9=1,Courses!S54&lt;0), "Row "&amp;Courses!$A54&amp;", "&amp;BL$9&amp;", "&amp;BL$10&amp;", "&amp;BL$11&amp;"; ","")</f>
        <v/>
      </c>
      <c r="BM59" s="10" t="str">
        <f>IF(AND($S$9=1,Courses!T54&lt;0), "Row "&amp;Courses!$A54&amp;", "&amp;BM$9&amp;", "&amp;BM$10&amp;", "&amp;BM$11&amp;"; ","")</f>
        <v/>
      </c>
      <c r="BN59" s="10" t="str">
        <f>IF(AND($S$9=1,Courses!U54&lt;0), "Row "&amp;Courses!$A54&amp;", "&amp;BN$9&amp;", "&amp;BN$10&amp;", "&amp;BN$11&amp;"; ","")</f>
        <v/>
      </c>
      <c r="BO59" s="10" t="str">
        <f>IF(AND($S$9=1,Courses!V54&lt;0), "Row "&amp;Courses!$A54&amp;", "&amp;BO$9&amp;", "&amp;BO$10&amp;", "&amp;BO$11&amp;"; ","")</f>
        <v/>
      </c>
      <c r="BP59" s="682" t="str">
        <f>IF(AND($S$9=1,Courses!W54&lt;0), "Row "&amp;Courses!$A54&amp;", "&amp;BP$9&amp;", "&amp;BP$10&amp;", "&amp;BP$11&amp;"; ","")</f>
        <v/>
      </c>
      <c r="BQ59" s="739" t="str">
        <f>IF(AND($S$9=1,Courses!X54&lt;0), "Row "&amp;Courses!$A54&amp;", "&amp;BQ$9&amp;", "&amp;BQ$10&amp;", "&amp;BQ$11&amp;"; ","")</f>
        <v/>
      </c>
      <c r="BR59" s="10" t="str">
        <f>IF(AND($S$9=1,Courses!Y54&lt;0), "Row "&amp;Courses!$A54&amp;", "&amp;BR$9&amp;", "&amp;BR$10&amp;", "&amp;BR$11&amp;"; ","")</f>
        <v/>
      </c>
      <c r="BS59" s="10" t="str">
        <f>IF(AND($S$9=1,Courses!Z54&lt;0), "Row "&amp;Courses!$A54&amp;", "&amp;BS$9&amp;", "&amp;BS$10&amp;", "&amp;BS$11&amp;"; ","")</f>
        <v/>
      </c>
      <c r="BT59" s="10" t="str">
        <f>IF(AND($S$9=1,Courses!AA54&lt;0), "Row "&amp;Courses!$A54&amp;", "&amp;BT$9&amp;", "&amp;BT$10&amp;", "&amp;BT$11&amp;"; ","")</f>
        <v/>
      </c>
      <c r="BU59" s="682" t="str">
        <f>IF(AND($S$9=1,Courses!AB54&lt;0), "Row "&amp;Courses!$A54&amp;", "&amp;BU$9&amp;", "&amp;BU$10&amp;", "&amp;BU$11&amp;"; ","")</f>
        <v/>
      </c>
      <c r="BV59" s="10"/>
      <c r="BW59" s="690">
        <v>40</v>
      </c>
      <c r="BX59" s="101">
        <f>IF(AND($T$9=1,Courses!B54="",Courses!F54="",Courses!H54="",Courses!J54="",Courses!K54="",Courses!L54="",Courses!M54="",Courses!N54=0,Courses!P54=0,Courses!R54=0,Courses!S54=0,Courses!U54=0,Courses!W54=0,Courses!X54=0,Courses!Z54=0,Courses!AB54=0),0,1)</f>
        <v>0</v>
      </c>
      <c r="BY59" s="101">
        <f>IF(AND(BX59=0,SUM(BX60:$BX$219)&gt;0),1,0)</f>
        <v>0</v>
      </c>
      <c r="BZ59" s="853" t="str">
        <f>IF(BY59=1,"Row "&amp;Courses!A54&amp;"; ","")</f>
        <v/>
      </c>
      <c r="CA59" s="50"/>
      <c r="CB59" s="10"/>
      <c r="CC59" s="692" t="str">
        <f>IF(AND($U$9=1,Courses!B54&lt;&gt;"",SUM(Courses!N54:AB54)=0),"Row "&amp;Courses!A54&amp;"; ","")</f>
        <v/>
      </c>
      <c r="CD59" s="50"/>
      <c r="CF59" s="323"/>
      <c r="CG59" s="692" t="str">
        <f>IF(AND($Y$9=1,Courses!B54&lt;&gt;""),IF(SUMPRODUCT(--(Courses!$C$13:$C$214=Courses!C54))&gt;1,"Row "&amp;Courses!A54&amp;"; ",""),"")</f>
        <v/>
      </c>
      <c r="CH59" s="10"/>
      <c r="CI59" s="324"/>
      <c r="CJ59" s="10"/>
      <c r="CK59" s="739" t="str">
        <f>IF(AND($Z$9=1,Courses!E54&lt;&gt;"",Courses!F54&lt;&gt;"",Courses!F54=0,SUM(Courses!H54,Courses!J54)=1),"Row "&amp;Courses!A54&amp;", "&amp;Courses!$F$10&amp;"; ","")</f>
        <v/>
      </c>
      <c r="CL59" s="10" t="str">
        <f>IF(AND($Z$9=1,Courses!G54&lt;&gt;"",Courses!H54&lt;&gt;"",Courses!H54=0,SUM(Courses!J54,Courses!F54)=1),"Row "&amp;Courses!A54&amp;", "&amp;Courses!$H$10&amp;"; ","")</f>
        <v/>
      </c>
      <c r="CM59" s="682" t="str">
        <f>IF(AND($Z$9=1,Courses!I54&lt;&gt;"",Courses!J54&lt;&gt;"",Courses!J54=0, SUM(Courses!H54,Courses!F54)=1),"Row "&amp;Courses!A54&amp;", "&amp;Courses!$J$10&amp;"; ","")</f>
        <v/>
      </c>
      <c r="CN59" s="680"/>
      <c r="CO59" s="681"/>
      <c r="CP59" s="692" t="str">
        <f>IF(AND(Courses!B54&lt;&gt;"",ISNA(VLOOKUP(Courses!C54,CourseInfo,2,FALSE))=FALSE,COUNTIF(Dummy,Courses!C54)&lt;&gt;1),VLOOKUP(Courses!C54,CourseInfo,6,FALSE),"")</f>
        <v/>
      </c>
      <c r="CQ59" s="692" t="str">
        <f>IF(AND(Courses!B54&lt;&gt;"",ISNA(VLOOKUP(Courses!C54,CourseInfo,2,FALSE))=FALSE,COUNTIF(Dummy,Courses!C54)&lt;&gt;1),IF(VLOOKUP(Courses!C54,CourseInfo,7,FALSE)&lt;&gt;"",VLOOKUP(Courses!C54,CourseInfo,7,FALSE),"blank"),"")</f>
        <v/>
      </c>
      <c r="CR59" s="692" t="str">
        <f>IF(AND($AA$9=1,Courses!B54&lt;&gt;"",'Courses Valid'!AC59="",AH59&amp;AI59&amp;AJ59&amp;AK59="",COUNTIF(Dummy,Courses!C54)&lt;&gt;1),IF(OR(Courses!K54&lt;&gt;'Courses Valid'!CP59,Courses!L54&lt;&gt;'Courses Valid'!CQ59),"Row "&amp;Courses!A54&amp;", Level on LARS is "&amp;'Courses Valid'!CP59&amp;", Sub-level on LARS is "&amp;CQ59&amp;"; ",""),"")</f>
        <v/>
      </c>
      <c r="CS59" s="680"/>
    </row>
    <row r="60" spans="3:97" x14ac:dyDescent="0.2">
      <c r="C60" s="670">
        <f t="shared" si="2"/>
        <v>0</v>
      </c>
      <c r="D60" s="102"/>
      <c r="E60" s="102"/>
      <c r="F60" s="295"/>
      <c r="G60" s="670" t="str">
        <f>IF(SUMPRODUCT(--(CourseAims=Courses!$C55))=1,"",IF(AND($J$9=1,Courses!$C55&lt;&gt;""),"Row "&amp;Courses!A55&amp;" (invalid); ",""))</f>
        <v/>
      </c>
      <c r="H60" s="692" t="str">
        <f>IF(AND($K$9=1,Courses!B55="",OR(Courses!F55&lt;&gt;"",Courses!H55&lt;&gt;"",Courses!J55&lt;&gt;"",Courses!K55&lt;&gt;"",Courses!L55&lt;&gt;"",Courses!M55&lt;&gt;"",Courses!N55&lt;&gt;0,Courses!P55&lt;&gt;0,Courses!R55&lt;&gt;0,Courses!S55&lt;&gt;0,Courses!U55&lt;&gt;0,Courses!W55&lt;&gt;0,Courses!X55&lt;&gt;0,Courses!Z55&lt;&gt;0,Courses!AB55&lt;&gt;0)),"Row "&amp;Courses!A55&amp;" (none); ","")</f>
        <v/>
      </c>
      <c r="I60" s="50"/>
      <c r="J60" s="295"/>
      <c r="K60" s="739" t="str">
        <f>IF(AND($L$9=1,Courses!E55&lt;&gt;"",Courses!F55=""),"Row "&amp;Courses!A55&amp;", "&amp;Courses!$E$10&amp;"; ","")</f>
        <v/>
      </c>
      <c r="L60" s="10" t="str">
        <f>IF(AND($L$9=1,Courses!G55&lt;&gt;"",Courses!H55=""),"Row "&amp;Courses!A55&amp;", "&amp;Courses!$G$10&amp;"; ","")</f>
        <v/>
      </c>
      <c r="M60" s="682" t="str">
        <f>IF(AND($L$9=1,Courses!I55&lt;&gt;"",Courses!J55=""),"Row "&amp;Courses!A55&amp;", "&amp;Courses!$I$10&amp;"; ","")</f>
        <v/>
      </c>
      <c r="N60" s="10"/>
      <c r="O60" s="50"/>
      <c r="P60" s="295"/>
      <c r="Q60" s="1330" t="str">
        <f>IF(AND($M$9=1,Courses!B55&lt;&gt;"",Courses!E55&lt;&gt;"",Courses!G55="",Courses!I55="",Courses!F55&lt;&gt;1),"Row "&amp;Courses!A55&amp;"; ","")</f>
        <v/>
      </c>
      <c r="R60" s="10" t="str">
        <f>IF(AND($M$9=1,Courses!B55&lt;&gt;"",Courses!I55="",Courses!F55&lt;&gt;"",Courses!G55&lt;&gt;"",Courses!H55&lt;&gt;""),IF(OR((Courses!F55+Courses!H55)&lt;&gt;1),"Row "&amp;Courses!A55&amp;"; ",""),"")</f>
        <v/>
      </c>
      <c r="S60" s="682" t="str">
        <f>IF(AND($M$9=1,Courses!B55&lt;&gt;"",Courses!I55&lt;&gt;"",Courses!J55&lt;&gt;"",Courses!H55&lt;&gt;"",Courses!G55&lt;&gt;"",Courses!F55&lt;&gt;""),IF(OR((Courses!F55+Courses!H55+Courses!J55)&lt;&gt;1),"Row "&amp;Courses!A55&amp;"; ",""),"")</f>
        <v/>
      </c>
      <c r="T60" s="10"/>
      <c r="U60" s="692" t="str">
        <f>IF(AND($M$9=1,Courses!E55&lt;&gt;"",Q60="",R60="",S60="",SUM(Courses!F55,Courses!H55,Courses!J55)&lt;&gt;1),"Row "&amp;Courses!A55&amp;"; ","")</f>
        <v/>
      </c>
      <c r="V60" s="50"/>
      <c r="W60" s="10"/>
      <c r="X60" s="739" t="str">
        <f>IF(AND($N$9=1,Courses!B55&lt;&gt;"",Courses!E55&lt;&gt;"",Courses!F55&lt;&gt;""),IF((TRUNC(Courses!F55*100)&lt;&gt;Courses!F55*100),"Row "&amp;Courses!A55&amp;", "&amp;Courses!$F$10&amp;"; ",""),"")</f>
        <v/>
      </c>
      <c r="Y60" s="10" t="str">
        <f>IF(AND($N$9=1,Courses!B55&lt;&gt;"",Courses!G55&lt;&gt;"",Courses!H55&lt;&gt;""),IF((TRUNC(Courses!H55*100)&lt;&gt;Courses!H55*100),"Row "&amp;Courses!A55&amp;", "&amp;Courses!$H$10&amp;"; ",""),"")</f>
        <v/>
      </c>
      <c r="Z60" s="682" t="str">
        <f>IF(AND($N$9=1,Courses!B55&lt;&gt;"",Courses!I55&lt;&gt;"",Courses!J55&lt;&gt;""),IF((TRUNC(Courses!J55*100)&lt;&gt;Courses!J55*100),"Row "&amp;Courses!A55&amp;", "&amp;Courses!$J$10&amp;"; ",""),"")</f>
        <v/>
      </c>
      <c r="AA60" s="10"/>
      <c r="AB60" s="295"/>
      <c r="AC60" s="692" t="str">
        <f>IF(AND($O$9=1,G60="",Courses!B55&lt;&gt;"",Courses!K55&lt;&gt;"UG",Courses!K55&lt;&gt;"PG (UG fee)",Courses!K55&lt;&gt;"PG (Masters' loan)",Courses!K55&lt;&gt;"PG (Other)"),"Row "&amp;Courses!A55&amp;"; ","")</f>
        <v/>
      </c>
      <c r="AD60" s="693"/>
      <c r="AE60" s="692" t="str">
        <f>IF(AND($Q$9=1,G60="",Courses!B55&lt;&gt;"",Courses!M55&lt;&gt;"Standard",Courses!M55&lt;&gt;"Long"),"Row "&amp;Courses!A55&amp;"; ","")</f>
        <v/>
      </c>
      <c r="AF60" s="10"/>
      <c r="AG60" s="295"/>
      <c r="AH60" s="739" t="str">
        <f>IF(AND($P$9=1,G60="",AC60="",AD60="",Courses!B55&lt;&gt;"",Courses!K55="UG",Courses!L55&lt;&gt;$C$9,Courses!L55&lt;&gt;$C$10,Courses!L55&lt;&gt;$C$11),"Row "&amp;Courses!A55&amp;", Sub-level should be either HND, Sub-degree, Foundation Degree or Other UG Degree; ","")</f>
        <v/>
      </c>
      <c r="AI60" s="10" t="str">
        <f>IF(AND($P$9=1,G60="",AC60="",AD60="",Courses!B55&lt;&gt;"",Courses!K55="PG (UG fee)",Courses!L55&lt;&gt;"",Courses!L55&lt;&gt;$C$12,Courses!L55&lt;&gt;$C$15),"Row "&amp;Courses!A55&amp;", Sub-level should be either blank or "&amp;C52&amp;"; ","")</f>
        <v/>
      </c>
      <c r="AJ60" s="10" t="str">
        <f>IF(AND($P$9=1,G60="",AC60="",AD60="",Courses!B55&lt;&gt;"",Courses!K55="PG (Masters' loan)",Courses!L55&lt;&gt;"",Courses!L55&lt;&gt;$C$14,Courses!L55&lt;&gt;$C$15),"Row "&amp;Courses!A55&amp;", Sub-level should be blank; ","")</f>
        <v/>
      </c>
      <c r="AK60" s="682" t="str">
        <f>IF(AND($P$9=1,G60="",AC60="",AD60="",Courses!B55&lt;&gt;"",Courses!K55="PG (Other)",Courses!L55&lt;&gt;"",Courses!L55&lt;&gt;$C$16,Courses!L55&lt;&gt;$C$17),"Row "&amp;Courses!A55&amp;", Sub-level should be blank; ","")</f>
        <v/>
      </c>
      <c r="AL60" s="50"/>
      <c r="AM60" s="295"/>
      <c r="AN60" s="8">
        <v>41</v>
      </c>
      <c r="AO60" s="739" t="str">
        <f>IF(AND($R$9=1,(TRUNC(Courses!N55)&lt;&gt;Courses!N55)), "Row "&amp;Courses!$A55&amp;", "&amp;AO$9&amp;", "&amp;AO$10&amp;", "&amp;AO$11&amp;"; ","")</f>
        <v/>
      </c>
      <c r="AP60" s="10" t="str">
        <f>IF(AND($R$9=1,(TRUNC(Courses!O55)&lt;&gt;Courses!O55)), "Row "&amp;Courses!$A55&amp;", "&amp;AP$9&amp;", "&amp;AP$10&amp;", "&amp;AP$11&amp;"; ","")</f>
        <v/>
      </c>
      <c r="AQ60" s="10" t="str">
        <f>IF(AND($R$9=1,(TRUNC(Courses!P55)&lt;&gt;Courses!P55)), "Row "&amp;Courses!$A55&amp;", "&amp;AQ$9&amp;", "&amp;AQ$10&amp;", "&amp;AQ$11&amp;"; ","")</f>
        <v/>
      </c>
      <c r="AR60" s="10" t="str">
        <f>IF(AND($R$9=1,(TRUNC(Courses!Q55)&lt;&gt;Courses!Q55)), "Row "&amp;Courses!$A55&amp;", "&amp;AR$9&amp;", "&amp;AR$10&amp;", "&amp;AR$11&amp;"; ","")</f>
        <v/>
      </c>
      <c r="AS60" s="682" t="str">
        <f>IF(AND($R$9=1,(TRUNC(Courses!R55)&lt;&gt;Courses!R55)), "Row "&amp;Courses!$A55&amp;", "&amp;AS$9&amp;", "&amp;AS$10&amp;", "&amp;AS$11&amp;"; ","")</f>
        <v/>
      </c>
      <c r="AT60" s="739" t="str">
        <f>IF(AND($R$9=1,(TRUNC(Courses!S55)&lt;&gt;Courses!S55)), "Row "&amp;Courses!$A55&amp;", "&amp;AT$9&amp;", "&amp;AT$10&amp;", "&amp;AT$11&amp;"; ","")</f>
        <v/>
      </c>
      <c r="AU60" s="10" t="str">
        <f>IF(AND($R$9=1,(TRUNC(Courses!T55)&lt;&gt;Courses!T55)), "Row "&amp;Courses!$A55&amp;", "&amp;AU$9&amp;", "&amp;AU$10&amp;", "&amp;AU$11&amp;"; ","")</f>
        <v/>
      </c>
      <c r="AV60" s="10" t="str">
        <f>IF(AND($R$9=1,(TRUNC(Courses!U55)&lt;&gt;Courses!U55)), "Row "&amp;Courses!$A55&amp;", "&amp;AV$9&amp;", "&amp;AV$10&amp;", "&amp;AV$11&amp;"; ","")</f>
        <v/>
      </c>
      <c r="AW60" s="10" t="str">
        <f>IF(AND($R$9=1,(TRUNC(Courses!V55)&lt;&gt;Courses!V55)), "Row "&amp;Courses!$A55&amp;", "&amp;AW$9&amp;", "&amp;AW$10&amp;", "&amp;AW$11&amp;"; ","")</f>
        <v/>
      </c>
      <c r="AX60" s="682" t="str">
        <f>IF(AND($R$9=1,(TRUNC(Courses!W55)&lt;&gt;Courses!W55)), "Row "&amp;Courses!$A55&amp;", "&amp;AX$9&amp;", "&amp;AX$10&amp;", "&amp;AX$11&amp;"; ","")</f>
        <v/>
      </c>
      <c r="AY60" s="739" t="str">
        <f>IF(AND($R$9=1,(TRUNC(Courses!X55)&lt;&gt;Courses!X55)), "Row "&amp;Courses!$A55&amp;", "&amp;AY$9&amp;", "&amp;AY$10&amp;", "&amp;AY$11&amp;"; ","")</f>
        <v/>
      </c>
      <c r="AZ60" s="10" t="str">
        <f>IF(AND($R$9=1,(TRUNC(Courses!Y55)&lt;&gt;Courses!Y55)), "Row "&amp;Courses!$A55&amp;", "&amp;AZ$9&amp;", "&amp;AZ$10&amp;", "&amp;AZ$11&amp;"; ","")</f>
        <v/>
      </c>
      <c r="BA60" s="10" t="str">
        <f>IF(AND($R$9=1,(TRUNC(Courses!Z55)&lt;&gt;Courses!Z55)), "Row "&amp;Courses!$A55&amp;", "&amp;BA$9&amp;", "&amp;BA$10&amp;", "&amp;BA$11&amp;"; ","")</f>
        <v/>
      </c>
      <c r="BB60" s="10" t="str">
        <f>IF(AND($R$9=1,(TRUNC(Courses!AA55)&lt;&gt;Courses!AA55)), "Row "&amp;Courses!$A55&amp;", "&amp;BB$9&amp;", "&amp;BB$10&amp;", "&amp;BB$11&amp;"; ","")</f>
        <v/>
      </c>
      <c r="BC60" s="682" t="str">
        <f>IF(AND($R$9=1,(TRUNC(Courses!AB55)&lt;&gt;Courses!AB55)), "Row "&amp;Courses!$A55&amp;", "&amp;BC$9&amp;", "&amp;BC$10&amp;", "&amp;BC$11&amp;"; ","")</f>
        <v/>
      </c>
      <c r="BD60" s="50"/>
      <c r="BE60" s="295"/>
      <c r="BF60" s="8">
        <v>41</v>
      </c>
      <c r="BG60" s="739" t="str">
        <f>IF(AND($S$9=1,Courses!N55&lt;0), "Row "&amp;Courses!$A55&amp;", "&amp;BG$9&amp;", "&amp;BG$10&amp;", "&amp;BG$11&amp;"; ","")</f>
        <v/>
      </c>
      <c r="BH60" s="10" t="str">
        <f>IF(AND($S$9=1,Courses!O55&lt;0), "Row "&amp;Courses!$A55&amp;", "&amp;BH$9&amp;", "&amp;BH$10&amp;", "&amp;BH$11&amp;"; ","")</f>
        <v/>
      </c>
      <c r="BI60" s="10" t="str">
        <f>IF(AND($S$9=1,Courses!P55&lt;0), "Row "&amp;Courses!$A55&amp;", "&amp;BI$9&amp;", "&amp;BI$10&amp;", "&amp;BI$11&amp;"; ","")</f>
        <v/>
      </c>
      <c r="BJ60" s="10" t="str">
        <f>IF(AND($S$9=1,Courses!Q55&lt;0), "Row "&amp;Courses!$A55&amp;", "&amp;BJ$9&amp;", "&amp;BJ$10&amp;", "&amp;BJ$11&amp;"; ","")</f>
        <v/>
      </c>
      <c r="BK60" s="682" t="str">
        <f>IF(AND($S$9=1,Courses!R55&lt;0), "Row "&amp;Courses!$A55&amp;", "&amp;BK$9&amp;", "&amp;BK$10&amp;", "&amp;BK$11&amp;"; ","")</f>
        <v/>
      </c>
      <c r="BL60" s="739" t="str">
        <f>IF(AND($S$9=1,Courses!S55&lt;0), "Row "&amp;Courses!$A55&amp;", "&amp;BL$9&amp;", "&amp;BL$10&amp;", "&amp;BL$11&amp;"; ","")</f>
        <v/>
      </c>
      <c r="BM60" s="10" t="str">
        <f>IF(AND($S$9=1,Courses!T55&lt;0), "Row "&amp;Courses!$A55&amp;", "&amp;BM$9&amp;", "&amp;BM$10&amp;", "&amp;BM$11&amp;"; ","")</f>
        <v/>
      </c>
      <c r="BN60" s="10" t="str">
        <f>IF(AND($S$9=1,Courses!U55&lt;0), "Row "&amp;Courses!$A55&amp;", "&amp;BN$9&amp;", "&amp;BN$10&amp;", "&amp;BN$11&amp;"; ","")</f>
        <v/>
      </c>
      <c r="BO60" s="10" t="str">
        <f>IF(AND($S$9=1,Courses!V55&lt;0), "Row "&amp;Courses!$A55&amp;", "&amp;BO$9&amp;", "&amp;BO$10&amp;", "&amp;BO$11&amp;"; ","")</f>
        <v/>
      </c>
      <c r="BP60" s="682" t="str">
        <f>IF(AND($S$9=1,Courses!W55&lt;0), "Row "&amp;Courses!$A55&amp;", "&amp;BP$9&amp;", "&amp;BP$10&amp;", "&amp;BP$11&amp;"; ","")</f>
        <v/>
      </c>
      <c r="BQ60" s="739" t="str">
        <f>IF(AND($S$9=1,Courses!X55&lt;0), "Row "&amp;Courses!$A55&amp;", "&amp;BQ$9&amp;", "&amp;BQ$10&amp;", "&amp;BQ$11&amp;"; ","")</f>
        <v/>
      </c>
      <c r="BR60" s="10" t="str">
        <f>IF(AND($S$9=1,Courses!Y55&lt;0), "Row "&amp;Courses!$A55&amp;", "&amp;BR$9&amp;", "&amp;BR$10&amp;", "&amp;BR$11&amp;"; ","")</f>
        <v/>
      </c>
      <c r="BS60" s="10" t="str">
        <f>IF(AND($S$9=1,Courses!Z55&lt;0), "Row "&amp;Courses!$A55&amp;", "&amp;BS$9&amp;", "&amp;BS$10&amp;", "&amp;BS$11&amp;"; ","")</f>
        <v/>
      </c>
      <c r="BT60" s="10" t="str">
        <f>IF(AND($S$9=1,Courses!AA55&lt;0), "Row "&amp;Courses!$A55&amp;", "&amp;BT$9&amp;", "&amp;BT$10&amp;", "&amp;BT$11&amp;"; ","")</f>
        <v/>
      </c>
      <c r="BU60" s="682" t="str">
        <f>IF(AND($S$9=1,Courses!AB55&lt;0), "Row "&amp;Courses!$A55&amp;", "&amp;BU$9&amp;", "&amp;BU$10&amp;", "&amp;BU$11&amp;"; ","")</f>
        <v/>
      </c>
      <c r="BV60" s="10"/>
      <c r="BW60" s="690">
        <v>41</v>
      </c>
      <c r="BX60" s="101">
        <f>IF(AND($T$9=1,Courses!B55="",Courses!F55="",Courses!H55="",Courses!J55="",Courses!K55="",Courses!L55="",Courses!M55="",Courses!N55=0,Courses!P55=0,Courses!R55=0,Courses!S55=0,Courses!U55=0,Courses!W55=0,Courses!X55=0,Courses!Z55=0,Courses!AB55=0),0,1)</f>
        <v>0</v>
      </c>
      <c r="BY60" s="101">
        <f>IF(AND(BX60=0,SUM(BX61:$BX$219)&gt;0),1,0)</f>
        <v>0</v>
      </c>
      <c r="BZ60" s="853" t="str">
        <f>IF(BY60=1,"Row "&amp;Courses!A55&amp;"; ","")</f>
        <v/>
      </c>
      <c r="CA60" s="50"/>
      <c r="CB60" s="10"/>
      <c r="CC60" s="692" t="str">
        <f>IF(AND($U$9=1,Courses!B55&lt;&gt;"",SUM(Courses!N55:AB55)=0),"Row "&amp;Courses!A55&amp;"; ","")</f>
        <v/>
      </c>
      <c r="CD60" s="50"/>
      <c r="CF60" s="323"/>
      <c r="CG60" s="692" t="str">
        <f>IF(AND($Y$9=1,Courses!B55&lt;&gt;""),IF(SUMPRODUCT(--(Courses!$C$13:$C$214=Courses!C55))&gt;1,"Row "&amp;Courses!A55&amp;"; ",""),"")</f>
        <v/>
      </c>
      <c r="CH60" s="10"/>
      <c r="CI60" s="324"/>
      <c r="CJ60" s="10"/>
      <c r="CK60" s="739" t="str">
        <f>IF(AND($Z$9=1,Courses!E55&lt;&gt;"",Courses!F55&lt;&gt;"",Courses!F55=0,SUM(Courses!H55,Courses!J55)=1),"Row "&amp;Courses!A55&amp;", "&amp;Courses!$F$10&amp;"; ","")</f>
        <v/>
      </c>
      <c r="CL60" s="10" t="str">
        <f>IF(AND($Z$9=1,Courses!G55&lt;&gt;"",Courses!H55&lt;&gt;"",Courses!H55=0,SUM(Courses!J55,Courses!F55)=1),"Row "&amp;Courses!A55&amp;", "&amp;Courses!$H$10&amp;"; ","")</f>
        <v/>
      </c>
      <c r="CM60" s="682" t="str">
        <f>IF(AND($Z$9=1,Courses!I55&lt;&gt;"",Courses!J55&lt;&gt;"",Courses!J55=0, SUM(Courses!H55,Courses!F55)=1),"Row "&amp;Courses!A55&amp;", "&amp;Courses!$J$10&amp;"; ","")</f>
        <v/>
      </c>
      <c r="CN60" s="680"/>
      <c r="CO60" s="681"/>
      <c r="CP60" s="692" t="str">
        <f>IF(AND(Courses!B55&lt;&gt;"",ISNA(VLOOKUP(Courses!C55,CourseInfo,2,FALSE))=FALSE,COUNTIF(Dummy,Courses!C55)&lt;&gt;1),VLOOKUP(Courses!C55,CourseInfo,6,FALSE),"")</f>
        <v/>
      </c>
      <c r="CQ60" s="692" t="str">
        <f>IF(AND(Courses!B55&lt;&gt;"",ISNA(VLOOKUP(Courses!C55,CourseInfo,2,FALSE))=FALSE,COUNTIF(Dummy,Courses!C55)&lt;&gt;1),IF(VLOOKUP(Courses!C55,CourseInfo,7,FALSE)&lt;&gt;"",VLOOKUP(Courses!C55,CourseInfo,7,FALSE),"blank"),"")</f>
        <v/>
      </c>
      <c r="CR60" s="692" t="str">
        <f>IF(AND($AA$9=1,Courses!B55&lt;&gt;"",'Courses Valid'!AC60="",AH60&amp;AI60&amp;AJ60&amp;AK60="",COUNTIF(Dummy,Courses!C55)&lt;&gt;1),IF(OR(Courses!K55&lt;&gt;'Courses Valid'!CP60,Courses!L55&lt;&gt;'Courses Valid'!CQ60),"Row "&amp;Courses!A55&amp;", Level on LARS is "&amp;'Courses Valid'!CP60&amp;", Sub-level on LARS is "&amp;CQ60&amp;"; ",""),"")</f>
        <v/>
      </c>
      <c r="CS60" s="680"/>
    </row>
    <row r="61" spans="3:97" x14ac:dyDescent="0.2">
      <c r="C61" s="670">
        <f t="shared" si="2"/>
        <v>0</v>
      </c>
      <c r="D61" s="102"/>
      <c r="E61" s="102"/>
      <c r="F61" s="295"/>
      <c r="G61" s="670" t="str">
        <f>IF(SUMPRODUCT(--(CourseAims=Courses!$C56))=1,"",IF(AND($J$9=1,Courses!$C56&lt;&gt;""),"Row "&amp;Courses!A56&amp;" (invalid); ",""))</f>
        <v/>
      </c>
      <c r="H61" s="692" t="str">
        <f>IF(AND($K$9=1,Courses!B56="",OR(Courses!F56&lt;&gt;"",Courses!H56&lt;&gt;"",Courses!J56&lt;&gt;"",Courses!K56&lt;&gt;"",Courses!L56&lt;&gt;"",Courses!M56&lt;&gt;"",Courses!N56&lt;&gt;0,Courses!P56&lt;&gt;0,Courses!R56&lt;&gt;0,Courses!S56&lt;&gt;0,Courses!U56&lt;&gt;0,Courses!W56&lt;&gt;0,Courses!X56&lt;&gt;0,Courses!Z56&lt;&gt;0,Courses!AB56&lt;&gt;0)),"Row "&amp;Courses!A56&amp;" (none); ","")</f>
        <v/>
      </c>
      <c r="I61" s="50"/>
      <c r="J61" s="295"/>
      <c r="K61" s="739" t="str">
        <f>IF(AND($L$9=1,Courses!E56&lt;&gt;"",Courses!F56=""),"Row "&amp;Courses!A56&amp;", "&amp;Courses!$E$10&amp;"; ","")</f>
        <v/>
      </c>
      <c r="L61" s="10" t="str">
        <f>IF(AND($L$9=1,Courses!G56&lt;&gt;"",Courses!H56=""),"Row "&amp;Courses!A56&amp;", "&amp;Courses!$G$10&amp;"; ","")</f>
        <v/>
      </c>
      <c r="M61" s="682" t="str">
        <f>IF(AND($L$9=1,Courses!I56&lt;&gt;"",Courses!J56=""),"Row "&amp;Courses!A56&amp;", "&amp;Courses!$I$10&amp;"; ","")</f>
        <v/>
      </c>
      <c r="N61" s="10"/>
      <c r="O61" s="50"/>
      <c r="P61" s="295"/>
      <c r="Q61" s="1330" t="str">
        <f>IF(AND($M$9=1,Courses!B56&lt;&gt;"",Courses!E56&lt;&gt;"",Courses!G56="",Courses!I56="",Courses!F56&lt;&gt;1),"Row "&amp;Courses!A56&amp;"; ","")</f>
        <v/>
      </c>
      <c r="R61" s="10" t="str">
        <f>IF(AND($M$9=1,Courses!B56&lt;&gt;"",Courses!I56="",Courses!F56&lt;&gt;"",Courses!G56&lt;&gt;"",Courses!H56&lt;&gt;""),IF(OR((Courses!F56+Courses!H56)&lt;&gt;1),"Row "&amp;Courses!A56&amp;"; ",""),"")</f>
        <v/>
      </c>
      <c r="S61" s="682" t="str">
        <f>IF(AND($M$9=1,Courses!B56&lt;&gt;"",Courses!I56&lt;&gt;"",Courses!J56&lt;&gt;"",Courses!H56&lt;&gt;"",Courses!G56&lt;&gt;"",Courses!F56&lt;&gt;""),IF(OR((Courses!F56+Courses!H56+Courses!J56)&lt;&gt;1),"Row "&amp;Courses!A56&amp;"; ",""),"")</f>
        <v/>
      </c>
      <c r="T61" s="10"/>
      <c r="U61" s="692" t="str">
        <f>IF(AND($M$9=1,Courses!E56&lt;&gt;"",Q61="",R61="",S61="",SUM(Courses!F56,Courses!H56,Courses!J56)&lt;&gt;1),"Row "&amp;Courses!A56&amp;"; ","")</f>
        <v/>
      </c>
      <c r="V61" s="50"/>
      <c r="W61" s="10"/>
      <c r="X61" s="739" t="str">
        <f>IF(AND($N$9=1,Courses!B56&lt;&gt;"",Courses!E56&lt;&gt;"",Courses!F56&lt;&gt;""),IF((TRUNC(Courses!F56*100)&lt;&gt;Courses!F56*100),"Row "&amp;Courses!A56&amp;", "&amp;Courses!$F$10&amp;"; ",""),"")</f>
        <v/>
      </c>
      <c r="Y61" s="10" t="str">
        <f>IF(AND($N$9=1,Courses!B56&lt;&gt;"",Courses!G56&lt;&gt;"",Courses!H56&lt;&gt;""),IF((TRUNC(Courses!H56*100)&lt;&gt;Courses!H56*100),"Row "&amp;Courses!A56&amp;", "&amp;Courses!$H$10&amp;"; ",""),"")</f>
        <v/>
      </c>
      <c r="Z61" s="682" t="str">
        <f>IF(AND($N$9=1,Courses!B56&lt;&gt;"",Courses!I56&lt;&gt;"",Courses!J56&lt;&gt;""),IF((TRUNC(Courses!J56*100)&lt;&gt;Courses!J56*100),"Row "&amp;Courses!A56&amp;", "&amp;Courses!$J$10&amp;"; ",""),"")</f>
        <v/>
      </c>
      <c r="AA61" s="10"/>
      <c r="AB61" s="295"/>
      <c r="AC61" s="692" t="str">
        <f>IF(AND($O$9=1,G61="",Courses!B56&lt;&gt;"",Courses!K56&lt;&gt;"UG",Courses!K56&lt;&gt;"PG (UG fee)",Courses!K56&lt;&gt;"PG (Masters' loan)",Courses!K56&lt;&gt;"PG (Other)"),"Row "&amp;Courses!A56&amp;"; ","")</f>
        <v/>
      </c>
      <c r="AD61" s="693"/>
      <c r="AE61" s="692" t="str">
        <f>IF(AND($Q$9=1,G61="",Courses!B56&lt;&gt;"",Courses!M56&lt;&gt;"Standard",Courses!M56&lt;&gt;"Long"),"Row "&amp;Courses!A56&amp;"; ","")</f>
        <v/>
      </c>
      <c r="AF61" s="10"/>
      <c r="AG61" s="295"/>
      <c r="AH61" s="739" t="str">
        <f>IF(AND($P$9=1,G61="",AC61="",AD61="",Courses!B56&lt;&gt;"",Courses!K56="UG",Courses!L56&lt;&gt;$C$9,Courses!L56&lt;&gt;$C$10,Courses!L56&lt;&gt;$C$11),"Row "&amp;Courses!A56&amp;", Sub-level should be either HND, Sub-degree, Foundation Degree or Other UG Degree; ","")</f>
        <v/>
      </c>
      <c r="AI61" s="10" t="str">
        <f>IF(AND($P$9=1,G61="",AC61="",AD61="",Courses!B56&lt;&gt;"",Courses!K56="PG (UG fee)",Courses!L56&lt;&gt;"",Courses!L56&lt;&gt;$C$12,Courses!L56&lt;&gt;$C$15),"Row "&amp;Courses!A56&amp;", Sub-level should be either blank or "&amp;C53&amp;"; ","")</f>
        <v/>
      </c>
      <c r="AJ61" s="10" t="str">
        <f>IF(AND($P$9=1,G61="",AC61="",AD61="",Courses!B56&lt;&gt;"",Courses!K56="PG (Masters' loan)",Courses!L56&lt;&gt;"",Courses!L56&lt;&gt;$C$14,Courses!L56&lt;&gt;$C$15),"Row "&amp;Courses!A56&amp;", Sub-level should be blank; ","")</f>
        <v/>
      </c>
      <c r="AK61" s="682" t="str">
        <f>IF(AND($P$9=1,G61="",AC61="",AD61="",Courses!B56&lt;&gt;"",Courses!K56="PG (Other)",Courses!L56&lt;&gt;"",Courses!L56&lt;&gt;$C$16,Courses!L56&lt;&gt;$C$17),"Row "&amp;Courses!A56&amp;", Sub-level should be blank; ","")</f>
        <v/>
      </c>
      <c r="AL61" s="50"/>
      <c r="AM61" s="295"/>
      <c r="AN61" s="8">
        <v>42</v>
      </c>
      <c r="AO61" s="739" t="str">
        <f>IF(AND($R$9=1,(TRUNC(Courses!N56)&lt;&gt;Courses!N56)), "Row "&amp;Courses!$A56&amp;", "&amp;AO$9&amp;", "&amp;AO$10&amp;", "&amp;AO$11&amp;"; ","")</f>
        <v/>
      </c>
      <c r="AP61" s="10" t="str">
        <f>IF(AND($R$9=1,(TRUNC(Courses!O56)&lt;&gt;Courses!O56)), "Row "&amp;Courses!$A56&amp;", "&amp;AP$9&amp;", "&amp;AP$10&amp;", "&amp;AP$11&amp;"; ","")</f>
        <v/>
      </c>
      <c r="AQ61" s="10" t="str">
        <f>IF(AND($R$9=1,(TRUNC(Courses!P56)&lt;&gt;Courses!P56)), "Row "&amp;Courses!$A56&amp;", "&amp;AQ$9&amp;", "&amp;AQ$10&amp;", "&amp;AQ$11&amp;"; ","")</f>
        <v/>
      </c>
      <c r="AR61" s="10" t="str">
        <f>IF(AND($R$9=1,(TRUNC(Courses!Q56)&lt;&gt;Courses!Q56)), "Row "&amp;Courses!$A56&amp;", "&amp;AR$9&amp;", "&amp;AR$10&amp;", "&amp;AR$11&amp;"; ","")</f>
        <v/>
      </c>
      <c r="AS61" s="682" t="str">
        <f>IF(AND($R$9=1,(TRUNC(Courses!R56)&lt;&gt;Courses!R56)), "Row "&amp;Courses!$A56&amp;", "&amp;AS$9&amp;", "&amp;AS$10&amp;", "&amp;AS$11&amp;"; ","")</f>
        <v/>
      </c>
      <c r="AT61" s="739" t="str">
        <f>IF(AND($R$9=1,(TRUNC(Courses!S56)&lt;&gt;Courses!S56)), "Row "&amp;Courses!$A56&amp;", "&amp;AT$9&amp;", "&amp;AT$10&amp;", "&amp;AT$11&amp;"; ","")</f>
        <v/>
      </c>
      <c r="AU61" s="10" t="str">
        <f>IF(AND($R$9=1,(TRUNC(Courses!T56)&lt;&gt;Courses!T56)), "Row "&amp;Courses!$A56&amp;", "&amp;AU$9&amp;", "&amp;AU$10&amp;", "&amp;AU$11&amp;"; ","")</f>
        <v/>
      </c>
      <c r="AV61" s="10" t="str">
        <f>IF(AND($R$9=1,(TRUNC(Courses!U56)&lt;&gt;Courses!U56)), "Row "&amp;Courses!$A56&amp;", "&amp;AV$9&amp;", "&amp;AV$10&amp;", "&amp;AV$11&amp;"; ","")</f>
        <v/>
      </c>
      <c r="AW61" s="10" t="str">
        <f>IF(AND($R$9=1,(TRUNC(Courses!V56)&lt;&gt;Courses!V56)), "Row "&amp;Courses!$A56&amp;", "&amp;AW$9&amp;", "&amp;AW$10&amp;", "&amp;AW$11&amp;"; ","")</f>
        <v/>
      </c>
      <c r="AX61" s="682" t="str">
        <f>IF(AND($R$9=1,(TRUNC(Courses!W56)&lt;&gt;Courses!W56)), "Row "&amp;Courses!$A56&amp;", "&amp;AX$9&amp;", "&amp;AX$10&amp;", "&amp;AX$11&amp;"; ","")</f>
        <v/>
      </c>
      <c r="AY61" s="739" t="str">
        <f>IF(AND($R$9=1,(TRUNC(Courses!X56)&lt;&gt;Courses!X56)), "Row "&amp;Courses!$A56&amp;", "&amp;AY$9&amp;", "&amp;AY$10&amp;", "&amp;AY$11&amp;"; ","")</f>
        <v/>
      </c>
      <c r="AZ61" s="10" t="str">
        <f>IF(AND($R$9=1,(TRUNC(Courses!Y56)&lt;&gt;Courses!Y56)), "Row "&amp;Courses!$A56&amp;", "&amp;AZ$9&amp;", "&amp;AZ$10&amp;", "&amp;AZ$11&amp;"; ","")</f>
        <v/>
      </c>
      <c r="BA61" s="10" t="str">
        <f>IF(AND($R$9=1,(TRUNC(Courses!Z56)&lt;&gt;Courses!Z56)), "Row "&amp;Courses!$A56&amp;", "&amp;BA$9&amp;", "&amp;BA$10&amp;", "&amp;BA$11&amp;"; ","")</f>
        <v/>
      </c>
      <c r="BB61" s="10" t="str">
        <f>IF(AND($R$9=1,(TRUNC(Courses!AA56)&lt;&gt;Courses!AA56)), "Row "&amp;Courses!$A56&amp;", "&amp;BB$9&amp;", "&amp;BB$10&amp;", "&amp;BB$11&amp;"; ","")</f>
        <v/>
      </c>
      <c r="BC61" s="682" t="str">
        <f>IF(AND($R$9=1,(TRUNC(Courses!AB56)&lt;&gt;Courses!AB56)), "Row "&amp;Courses!$A56&amp;", "&amp;BC$9&amp;", "&amp;BC$10&amp;", "&amp;BC$11&amp;"; ","")</f>
        <v/>
      </c>
      <c r="BD61" s="50"/>
      <c r="BE61" s="295"/>
      <c r="BF61" s="8">
        <v>42</v>
      </c>
      <c r="BG61" s="739" t="str">
        <f>IF(AND($S$9=1,Courses!N56&lt;0), "Row "&amp;Courses!$A56&amp;", "&amp;BG$9&amp;", "&amp;BG$10&amp;", "&amp;BG$11&amp;"; ","")</f>
        <v/>
      </c>
      <c r="BH61" s="10" t="str">
        <f>IF(AND($S$9=1,Courses!O56&lt;0), "Row "&amp;Courses!$A56&amp;", "&amp;BH$9&amp;", "&amp;BH$10&amp;", "&amp;BH$11&amp;"; ","")</f>
        <v/>
      </c>
      <c r="BI61" s="10" t="str">
        <f>IF(AND($S$9=1,Courses!P56&lt;0), "Row "&amp;Courses!$A56&amp;", "&amp;BI$9&amp;", "&amp;BI$10&amp;", "&amp;BI$11&amp;"; ","")</f>
        <v/>
      </c>
      <c r="BJ61" s="10" t="str">
        <f>IF(AND($S$9=1,Courses!Q56&lt;0), "Row "&amp;Courses!$A56&amp;", "&amp;BJ$9&amp;", "&amp;BJ$10&amp;", "&amp;BJ$11&amp;"; ","")</f>
        <v/>
      </c>
      <c r="BK61" s="682" t="str">
        <f>IF(AND($S$9=1,Courses!R56&lt;0), "Row "&amp;Courses!$A56&amp;", "&amp;BK$9&amp;", "&amp;BK$10&amp;", "&amp;BK$11&amp;"; ","")</f>
        <v/>
      </c>
      <c r="BL61" s="739" t="str">
        <f>IF(AND($S$9=1,Courses!S56&lt;0), "Row "&amp;Courses!$A56&amp;", "&amp;BL$9&amp;", "&amp;BL$10&amp;", "&amp;BL$11&amp;"; ","")</f>
        <v/>
      </c>
      <c r="BM61" s="10" t="str">
        <f>IF(AND($S$9=1,Courses!T56&lt;0), "Row "&amp;Courses!$A56&amp;", "&amp;BM$9&amp;", "&amp;BM$10&amp;", "&amp;BM$11&amp;"; ","")</f>
        <v/>
      </c>
      <c r="BN61" s="10" t="str">
        <f>IF(AND($S$9=1,Courses!U56&lt;0), "Row "&amp;Courses!$A56&amp;", "&amp;BN$9&amp;", "&amp;BN$10&amp;", "&amp;BN$11&amp;"; ","")</f>
        <v/>
      </c>
      <c r="BO61" s="10" t="str">
        <f>IF(AND($S$9=1,Courses!V56&lt;0), "Row "&amp;Courses!$A56&amp;", "&amp;BO$9&amp;", "&amp;BO$10&amp;", "&amp;BO$11&amp;"; ","")</f>
        <v/>
      </c>
      <c r="BP61" s="682" t="str">
        <f>IF(AND($S$9=1,Courses!W56&lt;0), "Row "&amp;Courses!$A56&amp;", "&amp;BP$9&amp;", "&amp;BP$10&amp;", "&amp;BP$11&amp;"; ","")</f>
        <v/>
      </c>
      <c r="BQ61" s="739" t="str">
        <f>IF(AND($S$9=1,Courses!X56&lt;0), "Row "&amp;Courses!$A56&amp;", "&amp;BQ$9&amp;", "&amp;BQ$10&amp;", "&amp;BQ$11&amp;"; ","")</f>
        <v/>
      </c>
      <c r="BR61" s="10" t="str">
        <f>IF(AND($S$9=1,Courses!Y56&lt;0), "Row "&amp;Courses!$A56&amp;", "&amp;BR$9&amp;", "&amp;BR$10&amp;", "&amp;BR$11&amp;"; ","")</f>
        <v/>
      </c>
      <c r="BS61" s="10" t="str">
        <f>IF(AND($S$9=1,Courses!Z56&lt;0), "Row "&amp;Courses!$A56&amp;", "&amp;BS$9&amp;", "&amp;BS$10&amp;", "&amp;BS$11&amp;"; ","")</f>
        <v/>
      </c>
      <c r="BT61" s="10" t="str">
        <f>IF(AND($S$9=1,Courses!AA56&lt;0), "Row "&amp;Courses!$A56&amp;", "&amp;BT$9&amp;", "&amp;BT$10&amp;", "&amp;BT$11&amp;"; ","")</f>
        <v/>
      </c>
      <c r="BU61" s="682" t="str">
        <f>IF(AND($S$9=1,Courses!AB56&lt;0), "Row "&amp;Courses!$A56&amp;", "&amp;BU$9&amp;", "&amp;BU$10&amp;", "&amp;BU$11&amp;"; ","")</f>
        <v/>
      </c>
      <c r="BV61" s="10"/>
      <c r="BW61" s="690">
        <v>42</v>
      </c>
      <c r="BX61" s="101">
        <f>IF(AND($T$9=1,Courses!B56="",Courses!F56="",Courses!H56="",Courses!J56="",Courses!K56="",Courses!L56="",Courses!M56="",Courses!N56=0,Courses!P56=0,Courses!R56=0,Courses!S56=0,Courses!U56=0,Courses!W56=0,Courses!X56=0,Courses!Z56=0,Courses!AB56=0),0,1)</f>
        <v>0</v>
      </c>
      <c r="BY61" s="101">
        <f>IF(AND(BX61=0,SUM(BX62:$BX$219)&gt;0),1,0)</f>
        <v>0</v>
      </c>
      <c r="BZ61" s="853" t="str">
        <f>IF(BY61=1,"Row "&amp;Courses!A56&amp;"; ","")</f>
        <v/>
      </c>
      <c r="CA61" s="50"/>
      <c r="CB61" s="10"/>
      <c r="CC61" s="692" t="str">
        <f>IF(AND($U$9=1,Courses!B56&lt;&gt;"",SUM(Courses!N56:AB56)=0),"Row "&amp;Courses!A56&amp;"; ","")</f>
        <v/>
      </c>
      <c r="CD61" s="50"/>
      <c r="CF61" s="323"/>
      <c r="CG61" s="692" t="str">
        <f>IF(AND($Y$9=1,Courses!B56&lt;&gt;""),IF(SUMPRODUCT(--(Courses!$C$13:$C$214=Courses!C56))&gt;1,"Row "&amp;Courses!A56&amp;"; ",""),"")</f>
        <v/>
      </c>
      <c r="CH61" s="10"/>
      <c r="CI61" s="324"/>
      <c r="CJ61" s="10"/>
      <c r="CK61" s="739" t="str">
        <f>IF(AND($Z$9=1,Courses!E56&lt;&gt;"",Courses!F56&lt;&gt;"",Courses!F56=0,SUM(Courses!H56,Courses!J56)=1),"Row "&amp;Courses!A56&amp;", "&amp;Courses!$F$10&amp;"; ","")</f>
        <v/>
      </c>
      <c r="CL61" s="10" t="str">
        <f>IF(AND($Z$9=1,Courses!G56&lt;&gt;"",Courses!H56&lt;&gt;"",Courses!H56=0,SUM(Courses!J56,Courses!F56)=1),"Row "&amp;Courses!A56&amp;", "&amp;Courses!$H$10&amp;"; ","")</f>
        <v/>
      </c>
      <c r="CM61" s="682" t="str">
        <f>IF(AND($Z$9=1,Courses!I56&lt;&gt;"",Courses!J56&lt;&gt;"",Courses!J56=0, SUM(Courses!H56,Courses!F56)=1),"Row "&amp;Courses!A56&amp;", "&amp;Courses!$J$10&amp;"; ","")</f>
        <v/>
      </c>
      <c r="CN61" s="680"/>
      <c r="CO61" s="681"/>
      <c r="CP61" s="692" t="str">
        <f>IF(AND(Courses!B56&lt;&gt;"",ISNA(VLOOKUP(Courses!C56,CourseInfo,2,FALSE))=FALSE,COUNTIF(Dummy,Courses!C56)&lt;&gt;1),VLOOKUP(Courses!C56,CourseInfo,6,FALSE),"")</f>
        <v/>
      </c>
      <c r="CQ61" s="692" t="str">
        <f>IF(AND(Courses!B56&lt;&gt;"",ISNA(VLOOKUP(Courses!C56,CourseInfo,2,FALSE))=FALSE,COUNTIF(Dummy,Courses!C56)&lt;&gt;1),IF(VLOOKUP(Courses!C56,CourseInfo,7,FALSE)&lt;&gt;"",VLOOKUP(Courses!C56,CourseInfo,7,FALSE),"blank"),"")</f>
        <v/>
      </c>
      <c r="CR61" s="692" t="str">
        <f>IF(AND($AA$9=1,Courses!B56&lt;&gt;"",'Courses Valid'!AC61="",AH61&amp;AI61&amp;AJ61&amp;AK61="",COUNTIF(Dummy,Courses!C56)&lt;&gt;1),IF(OR(Courses!K56&lt;&gt;'Courses Valid'!CP61,Courses!L56&lt;&gt;'Courses Valid'!CQ61),"Row "&amp;Courses!A56&amp;", Level on LARS is "&amp;'Courses Valid'!CP61&amp;", Sub-level on LARS is "&amp;CQ61&amp;"; ",""),"")</f>
        <v/>
      </c>
      <c r="CS61" s="680"/>
    </row>
    <row r="62" spans="3:97" x14ac:dyDescent="0.2">
      <c r="C62" s="670">
        <f t="shared" si="2"/>
        <v>0</v>
      </c>
      <c r="D62" s="102"/>
      <c r="E62" s="102"/>
      <c r="F62" s="295"/>
      <c r="G62" s="670" t="str">
        <f>IF(SUMPRODUCT(--(CourseAims=Courses!$C57))=1,"",IF(AND($J$9=1,Courses!$C57&lt;&gt;""),"Row "&amp;Courses!A57&amp;" (invalid); ",""))</f>
        <v/>
      </c>
      <c r="H62" s="692" t="str">
        <f>IF(AND($K$9=1,Courses!B57="",OR(Courses!F57&lt;&gt;"",Courses!H57&lt;&gt;"",Courses!J57&lt;&gt;"",Courses!K57&lt;&gt;"",Courses!L57&lt;&gt;"",Courses!M57&lt;&gt;"",Courses!N57&lt;&gt;0,Courses!P57&lt;&gt;0,Courses!R57&lt;&gt;0,Courses!S57&lt;&gt;0,Courses!U57&lt;&gt;0,Courses!W57&lt;&gt;0,Courses!X57&lt;&gt;0,Courses!Z57&lt;&gt;0,Courses!AB57&lt;&gt;0)),"Row "&amp;Courses!A57&amp;" (none); ","")</f>
        <v/>
      </c>
      <c r="I62" s="50"/>
      <c r="J62" s="295"/>
      <c r="K62" s="739" t="str">
        <f>IF(AND($L$9=1,Courses!E57&lt;&gt;"",Courses!F57=""),"Row "&amp;Courses!A57&amp;", "&amp;Courses!$E$10&amp;"; ","")</f>
        <v/>
      </c>
      <c r="L62" s="10" t="str">
        <f>IF(AND($L$9=1,Courses!G57&lt;&gt;"",Courses!H57=""),"Row "&amp;Courses!A57&amp;", "&amp;Courses!$G$10&amp;"; ","")</f>
        <v/>
      </c>
      <c r="M62" s="682" t="str">
        <f>IF(AND($L$9=1,Courses!I57&lt;&gt;"",Courses!J57=""),"Row "&amp;Courses!A57&amp;", "&amp;Courses!$I$10&amp;"; ","")</f>
        <v/>
      </c>
      <c r="N62" s="10"/>
      <c r="O62" s="50"/>
      <c r="P62" s="295"/>
      <c r="Q62" s="1330" t="str">
        <f>IF(AND($M$9=1,Courses!B57&lt;&gt;"",Courses!E57&lt;&gt;"",Courses!G57="",Courses!I57="",Courses!F57&lt;&gt;1),"Row "&amp;Courses!A57&amp;"; ","")</f>
        <v/>
      </c>
      <c r="R62" s="10" t="str">
        <f>IF(AND($M$9=1,Courses!B57&lt;&gt;"",Courses!I57="",Courses!F57&lt;&gt;"",Courses!G57&lt;&gt;"",Courses!H57&lt;&gt;""),IF(OR((Courses!F57+Courses!H57)&lt;&gt;1),"Row "&amp;Courses!A57&amp;"; ",""),"")</f>
        <v/>
      </c>
      <c r="S62" s="682" t="str">
        <f>IF(AND($M$9=1,Courses!B57&lt;&gt;"",Courses!I57&lt;&gt;"",Courses!J57&lt;&gt;"",Courses!H57&lt;&gt;"",Courses!G57&lt;&gt;"",Courses!F57&lt;&gt;""),IF(OR((Courses!F57+Courses!H57+Courses!J57)&lt;&gt;1),"Row "&amp;Courses!A57&amp;"; ",""),"")</f>
        <v/>
      </c>
      <c r="T62" s="10"/>
      <c r="U62" s="692" t="str">
        <f>IF(AND($M$9=1,Courses!E57&lt;&gt;"",Q62="",R62="",S62="",SUM(Courses!F57,Courses!H57,Courses!J57)&lt;&gt;1),"Row "&amp;Courses!A57&amp;"; ","")</f>
        <v/>
      </c>
      <c r="V62" s="50"/>
      <c r="W62" s="10"/>
      <c r="X62" s="739" t="str">
        <f>IF(AND($N$9=1,Courses!B57&lt;&gt;"",Courses!E57&lt;&gt;"",Courses!F57&lt;&gt;""),IF((TRUNC(Courses!F57*100)&lt;&gt;Courses!F57*100),"Row "&amp;Courses!A57&amp;", "&amp;Courses!$F$10&amp;"; ",""),"")</f>
        <v/>
      </c>
      <c r="Y62" s="10" t="str">
        <f>IF(AND($N$9=1,Courses!B57&lt;&gt;"",Courses!G57&lt;&gt;"",Courses!H57&lt;&gt;""),IF((TRUNC(Courses!H57*100)&lt;&gt;Courses!H57*100),"Row "&amp;Courses!A57&amp;", "&amp;Courses!$H$10&amp;"; ",""),"")</f>
        <v/>
      </c>
      <c r="Z62" s="682" t="str">
        <f>IF(AND($N$9=1,Courses!B57&lt;&gt;"",Courses!I57&lt;&gt;"",Courses!J57&lt;&gt;""),IF((TRUNC(Courses!J57*100)&lt;&gt;Courses!J57*100),"Row "&amp;Courses!A57&amp;", "&amp;Courses!$J$10&amp;"; ",""),"")</f>
        <v/>
      </c>
      <c r="AA62" s="10"/>
      <c r="AB62" s="295"/>
      <c r="AC62" s="692" t="str">
        <f>IF(AND($O$9=1,G62="",Courses!B57&lt;&gt;"",Courses!K57&lt;&gt;"UG",Courses!K57&lt;&gt;"PG (UG fee)",Courses!K57&lt;&gt;"PG (Masters' loan)",Courses!K57&lt;&gt;"PG (Other)"),"Row "&amp;Courses!A57&amp;"; ","")</f>
        <v/>
      </c>
      <c r="AD62" s="693"/>
      <c r="AE62" s="692" t="str">
        <f>IF(AND($Q$9=1,G62="",Courses!B57&lt;&gt;"",Courses!M57&lt;&gt;"Standard",Courses!M57&lt;&gt;"Long"),"Row "&amp;Courses!A57&amp;"; ","")</f>
        <v/>
      </c>
      <c r="AF62" s="10"/>
      <c r="AG62" s="295"/>
      <c r="AH62" s="739" t="str">
        <f>IF(AND($P$9=1,G62="",AC62="",AD62="",Courses!B57&lt;&gt;"",Courses!K57="UG",Courses!L57&lt;&gt;$C$9,Courses!L57&lt;&gt;$C$10,Courses!L57&lt;&gt;$C$11),"Row "&amp;Courses!A57&amp;", Sub-level should be either HND, Sub-degree, Foundation Degree or Other UG Degree; ","")</f>
        <v/>
      </c>
      <c r="AI62" s="10" t="str">
        <f>IF(AND($P$9=1,G62="",AC62="",AD62="",Courses!B57&lt;&gt;"",Courses!K57="PG (UG fee)",Courses!L57&lt;&gt;"",Courses!L57&lt;&gt;$C$12,Courses!L57&lt;&gt;$C$15),"Row "&amp;Courses!A57&amp;", Sub-level should be either blank or "&amp;C54&amp;"; ","")</f>
        <v/>
      </c>
      <c r="AJ62" s="10" t="str">
        <f>IF(AND($P$9=1,G62="",AC62="",AD62="",Courses!B57&lt;&gt;"",Courses!K57="PG (Masters' loan)",Courses!L57&lt;&gt;"",Courses!L57&lt;&gt;$C$14,Courses!L57&lt;&gt;$C$15),"Row "&amp;Courses!A57&amp;", Sub-level should be blank; ","")</f>
        <v/>
      </c>
      <c r="AK62" s="682" t="str">
        <f>IF(AND($P$9=1,G62="",AC62="",AD62="",Courses!B57&lt;&gt;"",Courses!K57="PG (Other)",Courses!L57&lt;&gt;"",Courses!L57&lt;&gt;$C$16,Courses!L57&lt;&gt;$C$17),"Row "&amp;Courses!A57&amp;", Sub-level should be blank; ","")</f>
        <v/>
      </c>
      <c r="AL62" s="50"/>
      <c r="AM62" s="295"/>
      <c r="AN62" s="8">
        <v>43</v>
      </c>
      <c r="AO62" s="739" t="str">
        <f>IF(AND($R$9=1,(TRUNC(Courses!N57)&lt;&gt;Courses!N57)), "Row "&amp;Courses!$A57&amp;", "&amp;AO$9&amp;", "&amp;AO$10&amp;", "&amp;AO$11&amp;"; ","")</f>
        <v/>
      </c>
      <c r="AP62" s="10" t="str">
        <f>IF(AND($R$9=1,(TRUNC(Courses!O57)&lt;&gt;Courses!O57)), "Row "&amp;Courses!$A57&amp;", "&amp;AP$9&amp;", "&amp;AP$10&amp;", "&amp;AP$11&amp;"; ","")</f>
        <v/>
      </c>
      <c r="AQ62" s="10" t="str">
        <f>IF(AND($R$9=1,(TRUNC(Courses!P57)&lt;&gt;Courses!P57)), "Row "&amp;Courses!$A57&amp;", "&amp;AQ$9&amp;", "&amp;AQ$10&amp;", "&amp;AQ$11&amp;"; ","")</f>
        <v/>
      </c>
      <c r="AR62" s="10" t="str">
        <f>IF(AND($R$9=1,(TRUNC(Courses!Q57)&lt;&gt;Courses!Q57)), "Row "&amp;Courses!$A57&amp;", "&amp;AR$9&amp;", "&amp;AR$10&amp;", "&amp;AR$11&amp;"; ","")</f>
        <v/>
      </c>
      <c r="AS62" s="682" t="str">
        <f>IF(AND($R$9=1,(TRUNC(Courses!R57)&lt;&gt;Courses!R57)), "Row "&amp;Courses!$A57&amp;", "&amp;AS$9&amp;", "&amp;AS$10&amp;", "&amp;AS$11&amp;"; ","")</f>
        <v/>
      </c>
      <c r="AT62" s="739" t="str">
        <f>IF(AND($R$9=1,(TRUNC(Courses!S57)&lt;&gt;Courses!S57)), "Row "&amp;Courses!$A57&amp;", "&amp;AT$9&amp;", "&amp;AT$10&amp;", "&amp;AT$11&amp;"; ","")</f>
        <v/>
      </c>
      <c r="AU62" s="10" t="str">
        <f>IF(AND($R$9=1,(TRUNC(Courses!T57)&lt;&gt;Courses!T57)), "Row "&amp;Courses!$A57&amp;", "&amp;AU$9&amp;", "&amp;AU$10&amp;", "&amp;AU$11&amp;"; ","")</f>
        <v/>
      </c>
      <c r="AV62" s="10" t="str">
        <f>IF(AND($R$9=1,(TRUNC(Courses!U57)&lt;&gt;Courses!U57)), "Row "&amp;Courses!$A57&amp;", "&amp;AV$9&amp;", "&amp;AV$10&amp;", "&amp;AV$11&amp;"; ","")</f>
        <v/>
      </c>
      <c r="AW62" s="10" t="str">
        <f>IF(AND($R$9=1,(TRUNC(Courses!V57)&lt;&gt;Courses!V57)), "Row "&amp;Courses!$A57&amp;", "&amp;AW$9&amp;", "&amp;AW$10&amp;", "&amp;AW$11&amp;"; ","")</f>
        <v/>
      </c>
      <c r="AX62" s="682" t="str">
        <f>IF(AND($R$9=1,(TRUNC(Courses!W57)&lt;&gt;Courses!W57)), "Row "&amp;Courses!$A57&amp;", "&amp;AX$9&amp;", "&amp;AX$10&amp;", "&amp;AX$11&amp;"; ","")</f>
        <v/>
      </c>
      <c r="AY62" s="739" t="str">
        <f>IF(AND($R$9=1,(TRUNC(Courses!X57)&lt;&gt;Courses!X57)), "Row "&amp;Courses!$A57&amp;", "&amp;AY$9&amp;", "&amp;AY$10&amp;", "&amp;AY$11&amp;"; ","")</f>
        <v/>
      </c>
      <c r="AZ62" s="10" t="str">
        <f>IF(AND($R$9=1,(TRUNC(Courses!Y57)&lt;&gt;Courses!Y57)), "Row "&amp;Courses!$A57&amp;", "&amp;AZ$9&amp;", "&amp;AZ$10&amp;", "&amp;AZ$11&amp;"; ","")</f>
        <v/>
      </c>
      <c r="BA62" s="10" t="str">
        <f>IF(AND($R$9=1,(TRUNC(Courses!Z57)&lt;&gt;Courses!Z57)), "Row "&amp;Courses!$A57&amp;", "&amp;BA$9&amp;", "&amp;BA$10&amp;", "&amp;BA$11&amp;"; ","")</f>
        <v/>
      </c>
      <c r="BB62" s="10" t="str">
        <f>IF(AND($R$9=1,(TRUNC(Courses!AA57)&lt;&gt;Courses!AA57)), "Row "&amp;Courses!$A57&amp;", "&amp;BB$9&amp;", "&amp;BB$10&amp;", "&amp;BB$11&amp;"; ","")</f>
        <v/>
      </c>
      <c r="BC62" s="682" t="str">
        <f>IF(AND($R$9=1,(TRUNC(Courses!AB57)&lt;&gt;Courses!AB57)), "Row "&amp;Courses!$A57&amp;", "&amp;BC$9&amp;", "&amp;BC$10&amp;", "&amp;BC$11&amp;"; ","")</f>
        <v/>
      </c>
      <c r="BD62" s="50"/>
      <c r="BE62" s="295"/>
      <c r="BF62" s="8">
        <v>43</v>
      </c>
      <c r="BG62" s="739" t="str">
        <f>IF(AND($S$9=1,Courses!N57&lt;0), "Row "&amp;Courses!$A57&amp;", "&amp;BG$9&amp;", "&amp;BG$10&amp;", "&amp;BG$11&amp;"; ","")</f>
        <v/>
      </c>
      <c r="BH62" s="10" t="str">
        <f>IF(AND($S$9=1,Courses!O57&lt;0), "Row "&amp;Courses!$A57&amp;", "&amp;BH$9&amp;", "&amp;BH$10&amp;", "&amp;BH$11&amp;"; ","")</f>
        <v/>
      </c>
      <c r="BI62" s="10" t="str">
        <f>IF(AND($S$9=1,Courses!P57&lt;0), "Row "&amp;Courses!$A57&amp;", "&amp;BI$9&amp;", "&amp;BI$10&amp;", "&amp;BI$11&amp;"; ","")</f>
        <v/>
      </c>
      <c r="BJ62" s="10" t="str">
        <f>IF(AND($S$9=1,Courses!Q57&lt;0), "Row "&amp;Courses!$A57&amp;", "&amp;BJ$9&amp;", "&amp;BJ$10&amp;", "&amp;BJ$11&amp;"; ","")</f>
        <v/>
      </c>
      <c r="BK62" s="682" t="str">
        <f>IF(AND($S$9=1,Courses!R57&lt;0), "Row "&amp;Courses!$A57&amp;", "&amp;BK$9&amp;", "&amp;BK$10&amp;", "&amp;BK$11&amp;"; ","")</f>
        <v/>
      </c>
      <c r="BL62" s="739" t="str">
        <f>IF(AND($S$9=1,Courses!S57&lt;0), "Row "&amp;Courses!$A57&amp;", "&amp;BL$9&amp;", "&amp;BL$10&amp;", "&amp;BL$11&amp;"; ","")</f>
        <v/>
      </c>
      <c r="BM62" s="10" t="str">
        <f>IF(AND($S$9=1,Courses!T57&lt;0), "Row "&amp;Courses!$A57&amp;", "&amp;BM$9&amp;", "&amp;BM$10&amp;", "&amp;BM$11&amp;"; ","")</f>
        <v/>
      </c>
      <c r="BN62" s="10" t="str">
        <f>IF(AND($S$9=1,Courses!U57&lt;0), "Row "&amp;Courses!$A57&amp;", "&amp;BN$9&amp;", "&amp;BN$10&amp;", "&amp;BN$11&amp;"; ","")</f>
        <v/>
      </c>
      <c r="BO62" s="10" t="str">
        <f>IF(AND($S$9=1,Courses!V57&lt;0), "Row "&amp;Courses!$A57&amp;", "&amp;BO$9&amp;", "&amp;BO$10&amp;", "&amp;BO$11&amp;"; ","")</f>
        <v/>
      </c>
      <c r="BP62" s="682" t="str">
        <f>IF(AND($S$9=1,Courses!W57&lt;0), "Row "&amp;Courses!$A57&amp;", "&amp;BP$9&amp;", "&amp;BP$10&amp;", "&amp;BP$11&amp;"; ","")</f>
        <v/>
      </c>
      <c r="BQ62" s="739" t="str">
        <f>IF(AND($S$9=1,Courses!X57&lt;0), "Row "&amp;Courses!$A57&amp;", "&amp;BQ$9&amp;", "&amp;BQ$10&amp;", "&amp;BQ$11&amp;"; ","")</f>
        <v/>
      </c>
      <c r="BR62" s="10" t="str">
        <f>IF(AND($S$9=1,Courses!Y57&lt;0), "Row "&amp;Courses!$A57&amp;", "&amp;BR$9&amp;", "&amp;BR$10&amp;", "&amp;BR$11&amp;"; ","")</f>
        <v/>
      </c>
      <c r="BS62" s="10" t="str">
        <f>IF(AND($S$9=1,Courses!Z57&lt;0), "Row "&amp;Courses!$A57&amp;", "&amp;BS$9&amp;", "&amp;BS$10&amp;", "&amp;BS$11&amp;"; ","")</f>
        <v/>
      </c>
      <c r="BT62" s="10" t="str">
        <f>IF(AND($S$9=1,Courses!AA57&lt;0), "Row "&amp;Courses!$A57&amp;", "&amp;BT$9&amp;", "&amp;BT$10&amp;", "&amp;BT$11&amp;"; ","")</f>
        <v/>
      </c>
      <c r="BU62" s="682" t="str">
        <f>IF(AND($S$9=1,Courses!AB57&lt;0), "Row "&amp;Courses!$A57&amp;", "&amp;BU$9&amp;", "&amp;BU$10&amp;", "&amp;BU$11&amp;"; ","")</f>
        <v/>
      </c>
      <c r="BV62" s="10"/>
      <c r="BW62" s="690">
        <v>43</v>
      </c>
      <c r="BX62" s="101">
        <f>IF(AND($T$9=1,Courses!B57="",Courses!F57="",Courses!H57="",Courses!J57="",Courses!K57="",Courses!L57="",Courses!M57="",Courses!N57=0,Courses!P57=0,Courses!R57=0,Courses!S57=0,Courses!U57=0,Courses!W57=0,Courses!X57=0,Courses!Z57=0,Courses!AB57=0),0,1)</f>
        <v>0</v>
      </c>
      <c r="BY62" s="101">
        <f>IF(AND(BX62=0,SUM(BX63:$BX$219)&gt;0),1,0)</f>
        <v>0</v>
      </c>
      <c r="BZ62" s="853" t="str">
        <f>IF(BY62=1,"Row "&amp;Courses!A57&amp;"; ","")</f>
        <v/>
      </c>
      <c r="CA62" s="50"/>
      <c r="CB62" s="10"/>
      <c r="CC62" s="692" t="str">
        <f>IF(AND($U$9=1,Courses!B57&lt;&gt;"",SUM(Courses!N57:AB57)=0),"Row "&amp;Courses!A57&amp;"; ","")</f>
        <v/>
      </c>
      <c r="CD62" s="50"/>
      <c r="CF62" s="323"/>
      <c r="CG62" s="692" t="str">
        <f>IF(AND($Y$9=1,Courses!B57&lt;&gt;""),IF(SUMPRODUCT(--(Courses!$C$13:$C$214=Courses!C57))&gt;1,"Row "&amp;Courses!A57&amp;"; ",""),"")</f>
        <v/>
      </c>
      <c r="CH62" s="10"/>
      <c r="CI62" s="324"/>
      <c r="CJ62" s="10"/>
      <c r="CK62" s="739" t="str">
        <f>IF(AND($Z$9=1,Courses!E57&lt;&gt;"",Courses!F57&lt;&gt;"",Courses!F57=0,SUM(Courses!H57,Courses!J57)=1),"Row "&amp;Courses!A57&amp;", "&amp;Courses!$F$10&amp;"; ","")</f>
        <v/>
      </c>
      <c r="CL62" s="10" t="str">
        <f>IF(AND($Z$9=1,Courses!G57&lt;&gt;"",Courses!H57&lt;&gt;"",Courses!H57=0,SUM(Courses!J57,Courses!F57)=1),"Row "&amp;Courses!A57&amp;", "&amp;Courses!$H$10&amp;"; ","")</f>
        <v/>
      </c>
      <c r="CM62" s="682" t="str">
        <f>IF(AND($Z$9=1,Courses!I57&lt;&gt;"",Courses!J57&lt;&gt;"",Courses!J57=0, SUM(Courses!H57,Courses!F57)=1),"Row "&amp;Courses!A57&amp;", "&amp;Courses!$J$10&amp;"; ","")</f>
        <v/>
      </c>
      <c r="CN62" s="680"/>
      <c r="CO62" s="681"/>
      <c r="CP62" s="692" t="str">
        <f>IF(AND(Courses!B57&lt;&gt;"",ISNA(VLOOKUP(Courses!C57,CourseInfo,2,FALSE))=FALSE,COUNTIF(Dummy,Courses!C57)&lt;&gt;1),VLOOKUP(Courses!C57,CourseInfo,6,FALSE),"")</f>
        <v/>
      </c>
      <c r="CQ62" s="692" t="str">
        <f>IF(AND(Courses!B57&lt;&gt;"",ISNA(VLOOKUP(Courses!C57,CourseInfo,2,FALSE))=FALSE,COUNTIF(Dummy,Courses!C57)&lt;&gt;1),IF(VLOOKUP(Courses!C57,CourseInfo,7,FALSE)&lt;&gt;"",VLOOKUP(Courses!C57,CourseInfo,7,FALSE),"blank"),"")</f>
        <v/>
      </c>
      <c r="CR62" s="692" t="str">
        <f>IF(AND($AA$9=1,Courses!B57&lt;&gt;"",'Courses Valid'!AC62="",AH62&amp;AI62&amp;AJ62&amp;AK62="",COUNTIF(Dummy,Courses!C57)&lt;&gt;1),IF(OR(Courses!K57&lt;&gt;'Courses Valid'!CP62,Courses!L57&lt;&gt;'Courses Valid'!CQ62),"Row "&amp;Courses!A57&amp;", Level on LARS is "&amp;'Courses Valid'!CP62&amp;", Sub-level on LARS is "&amp;CQ62&amp;"; ",""),"")</f>
        <v/>
      </c>
      <c r="CS62" s="680"/>
    </row>
    <row r="63" spans="3:97" x14ac:dyDescent="0.2">
      <c r="C63" s="670">
        <f t="shared" si="2"/>
        <v>0</v>
      </c>
      <c r="D63" s="102"/>
      <c r="E63" s="102"/>
      <c r="F63" s="295"/>
      <c r="G63" s="670" t="str">
        <f>IF(SUMPRODUCT(--(CourseAims=Courses!$C58))=1,"",IF(AND($J$9=1,Courses!$C58&lt;&gt;""),"Row "&amp;Courses!A58&amp;" (invalid); ",""))</f>
        <v/>
      </c>
      <c r="H63" s="692" t="str">
        <f>IF(AND($K$9=1,Courses!B58="",OR(Courses!F58&lt;&gt;"",Courses!H58&lt;&gt;"",Courses!J58&lt;&gt;"",Courses!K58&lt;&gt;"",Courses!L58&lt;&gt;"",Courses!M58&lt;&gt;"",Courses!N58&lt;&gt;0,Courses!P58&lt;&gt;0,Courses!R58&lt;&gt;0,Courses!S58&lt;&gt;0,Courses!U58&lt;&gt;0,Courses!W58&lt;&gt;0,Courses!X58&lt;&gt;0,Courses!Z58&lt;&gt;0,Courses!AB58&lt;&gt;0)),"Row "&amp;Courses!A58&amp;" (none); ","")</f>
        <v/>
      </c>
      <c r="I63" s="50"/>
      <c r="J63" s="295"/>
      <c r="K63" s="739" t="str">
        <f>IF(AND($L$9=1,Courses!E58&lt;&gt;"",Courses!F58=""),"Row "&amp;Courses!A58&amp;", "&amp;Courses!$E$10&amp;"; ","")</f>
        <v/>
      </c>
      <c r="L63" s="10" t="str">
        <f>IF(AND($L$9=1,Courses!G58&lt;&gt;"",Courses!H58=""),"Row "&amp;Courses!A58&amp;", "&amp;Courses!$G$10&amp;"; ","")</f>
        <v/>
      </c>
      <c r="M63" s="682" t="str">
        <f>IF(AND($L$9=1,Courses!I58&lt;&gt;"",Courses!J58=""),"Row "&amp;Courses!A58&amp;", "&amp;Courses!$I$10&amp;"; ","")</f>
        <v/>
      </c>
      <c r="N63" s="10"/>
      <c r="O63" s="50"/>
      <c r="P63" s="295"/>
      <c r="Q63" s="1330" t="str">
        <f>IF(AND($M$9=1,Courses!B58&lt;&gt;"",Courses!E58&lt;&gt;"",Courses!G58="",Courses!I58="",Courses!F58&lt;&gt;1),"Row "&amp;Courses!A58&amp;"; ","")</f>
        <v/>
      </c>
      <c r="R63" s="10" t="str">
        <f>IF(AND($M$9=1,Courses!B58&lt;&gt;"",Courses!I58="",Courses!F58&lt;&gt;"",Courses!G58&lt;&gt;"",Courses!H58&lt;&gt;""),IF(OR((Courses!F58+Courses!H58)&lt;&gt;1),"Row "&amp;Courses!A58&amp;"; ",""),"")</f>
        <v/>
      </c>
      <c r="S63" s="682" t="str">
        <f>IF(AND($M$9=1,Courses!B58&lt;&gt;"",Courses!I58&lt;&gt;"",Courses!J58&lt;&gt;"",Courses!H58&lt;&gt;"",Courses!G58&lt;&gt;"",Courses!F58&lt;&gt;""),IF(OR((Courses!F58+Courses!H58+Courses!J58)&lt;&gt;1),"Row "&amp;Courses!A58&amp;"; ",""),"")</f>
        <v/>
      </c>
      <c r="T63" s="10"/>
      <c r="U63" s="692" t="str">
        <f>IF(AND($M$9=1,Courses!E58&lt;&gt;"",Q63="",R63="",S63="",SUM(Courses!F58,Courses!H58,Courses!J58)&lt;&gt;1),"Row "&amp;Courses!A58&amp;"; ","")</f>
        <v/>
      </c>
      <c r="V63" s="50"/>
      <c r="W63" s="10"/>
      <c r="X63" s="739" t="str">
        <f>IF(AND($N$9=1,Courses!B58&lt;&gt;"",Courses!E58&lt;&gt;"",Courses!F58&lt;&gt;""),IF((TRUNC(Courses!F58*100)&lt;&gt;Courses!F58*100),"Row "&amp;Courses!A58&amp;", "&amp;Courses!$F$10&amp;"; ",""),"")</f>
        <v/>
      </c>
      <c r="Y63" s="10" t="str">
        <f>IF(AND($N$9=1,Courses!B58&lt;&gt;"",Courses!G58&lt;&gt;"",Courses!H58&lt;&gt;""),IF((TRUNC(Courses!H58*100)&lt;&gt;Courses!H58*100),"Row "&amp;Courses!A58&amp;", "&amp;Courses!$H$10&amp;"; ",""),"")</f>
        <v/>
      </c>
      <c r="Z63" s="682" t="str">
        <f>IF(AND($N$9=1,Courses!B58&lt;&gt;"",Courses!I58&lt;&gt;"",Courses!J58&lt;&gt;""),IF((TRUNC(Courses!J58*100)&lt;&gt;Courses!J58*100),"Row "&amp;Courses!A58&amp;", "&amp;Courses!$J$10&amp;"; ",""),"")</f>
        <v/>
      </c>
      <c r="AA63" s="10"/>
      <c r="AB63" s="295"/>
      <c r="AC63" s="692" t="str">
        <f>IF(AND($O$9=1,G63="",Courses!B58&lt;&gt;"",Courses!K58&lt;&gt;"UG",Courses!K58&lt;&gt;"PG (UG fee)",Courses!K58&lt;&gt;"PG (Masters' loan)",Courses!K58&lt;&gt;"PG (Other)"),"Row "&amp;Courses!A58&amp;"; ","")</f>
        <v/>
      </c>
      <c r="AD63" s="693"/>
      <c r="AE63" s="692" t="str">
        <f>IF(AND($Q$9=1,G63="",Courses!B58&lt;&gt;"",Courses!M58&lt;&gt;"Standard",Courses!M58&lt;&gt;"Long"),"Row "&amp;Courses!A58&amp;"; ","")</f>
        <v/>
      </c>
      <c r="AF63" s="10"/>
      <c r="AG63" s="295"/>
      <c r="AH63" s="739" t="str">
        <f>IF(AND($P$9=1,G63="",AC63="",AD63="",Courses!B58&lt;&gt;"",Courses!K58="UG",Courses!L58&lt;&gt;$C$9,Courses!L58&lt;&gt;$C$10,Courses!L58&lt;&gt;$C$11),"Row "&amp;Courses!A58&amp;", Sub-level should be either HND, Sub-degree, Foundation Degree or Other UG Degree; ","")</f>
        <v/>
      </c>
      <c r="AI63" s="10" t="str">
        <f>IF(AND($P$9=1,G63="",AC63="",AD63="",Courses!B58&lt;&gt;"",Courses!K58="PG (UG fee)",Courses!L58&lt;&gt;"",Courses!L58&lt;&gt;$C$12,Courses!L58&lt;&gt;$C$15),"Row "&amp;Courses!A58&amp;", Sub-level should be either blank or "&amp;C55&amp;"; ","")</f>
        <v/>
      </c>
      <c r="AJ63" s="10" t="str">
        <f>IF(AND($P$9=1,G63="",AC63="",AD63="",Courses!B58&lt;&gt;"",Courses!K58="PG (Masters' loan)",Courses!L58&lt;&gt;"",Courses!L58&lt;&gt;$C$14,Courses!L58&lt;&gt;$C$15),"Row "&amp;Courses!A58&amp;", Sub-level should be blank; ","")</f>
        <v/>
      </c>
      <c r="AK63" s="682" t="str">
        <f>IF(AND($P$9=1,G63="",AC63="",AD63="",Courses!B58&lt;&gt;"",Courses!K58="PG (Other)",Courses!L58&lt;&gt;"",Courses!L58&lt;&gt;$C$16,Courses!L58&lt;&gt;$C$17),"Row "&amp;Courses!A58&amp;", Sub-level should be blank; ","")</f>
        <v/>
      </c>
      <c r="AL63" s="50"/>
      <c r="AM63" s="295"/>
      <c r="AN63" s="8">
        <v>44</v>
      </c>
      <c r="AO63" s="739" t="str">
        <f>IF(AND($R$9=1,(TRUNC(Courses!N58)&lt;&gt;Courses!N58)), "Row "&amp;Courses!$A58&amp;", "&amp;AO$9&amp;", "&amp;AO$10&amp;", "&amp;AO$11&amp;"; ","")</f>
        <v/>
      </c>
      <c r="AP63" s="10" t="str">
        <f>IF(AND($R$9=1,(TRUNC(Courses!O58)&lt;&gt;Courses!O58)), "Row "&amp;Courses!$A58&amp;", "&amp;AP$9&amp;", "&amp;AP$10&amp;", "&amp;AP$11&amp;"; ","")</f>
        <v/>
      </c>
      <c r="AQ63" s="10" t="str">
        <f>IF(AND($R$9=1,(TRUNC(Courses!P58)&lt;&gt;Courses!P58)), "Row "&amp;Courses!$A58&amp;", "&amp;AQ$9&amp;", "&amp;AQ$10&amp;", "&amp;AQ$11&amp;"; ","")</f>
        <v/>
      </c>
      <c r="AR63" s="10" t="str">
        <f>IF(AND($R$9=1,(TRUNC(Courses!Q58)&lt;&gt;Courses!Q58)), "Row "&amp;Courses!$A58&amp;", "&amp;AR$9&amp;", "&amp;AR$10&amp;", "&amp;AR$11&amp;"; ","")</f>
        <v/>
      </c>
      <c r="AS63" s="682" t="str">
        <f>IF(AND($R$9=1,(TRUNC(Courses!R58)&lt;&gt;Courses!R58)), "Row "&amp;Courses!$A58&amp;", "&amp;AS$9&amp;", "&amp;AS$10&amp;", "&amp;AS$11&amp;"; ","")</f>
        <v/>
      </c>
      <c r="AT63" s="739" t="str">
        <f>IF(AND($R$9=1,(TRUNC(Courses!S58)&lt;&gt;Courses!S58)), "Row "&amp;Courses!$A58&amp;", "&amp;AT$9&amp;", "&amp;AT$10&amp;", "&amp;AT$11&amp;"; ","")</f>
        <v/>
      </c>
      <c r="AU63" s="10" t="str">
        <f>IF(AND($R$9=1,(TRUNC(Courses!T58)&lt;&gt;Courses!T58)), "Row "&amp;Courses!$A58&amp;", "&amp;AU$9&amp;", "&amp;AU$10&amp;", "&amp;AU$11&amp;"; ","")</f>
        <v/>
      </c>
      <c r="AV63" s="10" t="str">
        <f>IF(AND($R$9=1,(TRUNC(Courses!U58)&lt;&gt;Courses!U58)), "Row "&amp;Courses!$A58&amp;", "&amp;AV$9&amp;", "&amp;AV$10&amp;", "&amp;AV$11&amp;"; ","")</f>
        <v/>
      </c>
      <c r="AW63" s="10" t="str">
        <f>IF(AND($R$9=1,(TRUNC(Courses!V58)&lt;&gt;Courses!V58)), "Row "&amp;Courses!$A58&amp;", "&amp;AW$9&amp;", "&amp;AW$10&amp;", "&amp;AW$11&amp;"; ","")</f>
        <v/>
      </c>
      <c r="AX63" s="682" t="str">
        <f>IF(AND($R$9=1,(TRUNC(Courses!W58)&lt;&gt;Courses!W58)), "Row "&amp;Courses!$A58&amp;", "&amp;AX$9&amp;", "&amp;AX$10&amp;", "&amp;AX$11&amp;"; ","")</f>
        <v/>
      </c>
      <c r="AY63" s="739" t="str">
        <f>IF(AND($R$9=1,(TRUNC(Courses!X58)&lt;&gt;Courses!X58)), "Row "&amp;Courses!$A58&amp;", "&amp;AY$9&amp;", "&amp;AY$10&amp;", "&amp;AY$11&amp;"; ","")</f>
        <v/>
      </c>
      <c r="AZ63" s="10" t="str">
        <f>IF(AND($R$9=1,(TRUNC(Courses!Y58)&lt;&gt;Courses!Y58)), "Row "&amp;Courses!$A58&amp;", "&amp;AZ$9&amp;", "&amp;AZ$10&amp;", "&amp;AZ$11&amp;"; ","")</f>
        <v/>
      </c>
      <c r="BA63" s="10" t="str">
        <f>IF(AND($R$9=1,(TRUNC(Courses!Z58)&lt;&gt;Courses!Z58)), "Row "&amp;Courses!$A58&amp;", "&amp;BA$9&amp;", "&amp;BA$10&amp;", "&amp;BA$11&amp;"; ","")</f>
        <v/>
      </c>
      <c r="BB63" s="10" t="str">
        <f>IF(AND($R$9=1,(TRUNC(Courses!AA58)&lt;&gt;Courses!AA58)), "Row "&amp;Courses!$A58&amp;", "&amp;BB$9&amp;", "&amp;BB$10&amp;", "&amp;BB$11&amp;"; ","")</f>
        <v/>
      </c>
      <c r="BC63" s="682" t="str">
        <f>IF(AND($R$9=1,(TRUNC(Courses!AB58)&lt;&gt;Courses!AB58)), "Row "&amp;Courses!$A58&amp;", "&amp;BC$9&amp;", "&amp;BC$10&amp;", "&amp;BC$11&amp;"; ","")</f>
        <v/>
      </c>
      <c r="BD63" s="50"/>
      <c r="BE63" s="295"/>
      <c r="BF63" s="8">
        <v>44</v>
      </c>
      <c r="BG63" s="739" t="str">
        <f>IF(AND($S$9=1,Courses!N58&lt;0), "Row "&amp;Courses!$A58&amp;", "&amp;BG$9&amp;", "&amp;BG$10&amp;", "&amp;BG$11&amp;"; ","")</f>
        <v/>
      </c>
      <c r="BH63" s="10" t="str">
        <f>IF(AND($S$9=1,Courses!O58&lt;0), "Row "&amp;Courses!$A58&amp;", "&amp;BH$9&amp;", "&amp;BH$10&amp;", "&amp;BH$11&amp;"; ","")</f>
        <v/>
      </c>
      <c r="BI63" s="10" t="str">
        <f>IF(AND($S$9=1,Courses!P58&lt;0), "Row "&amp;Courses!$A58&amp;", "&amp;BI$9&amp;", "&amp;BI$10&amp;", "&amp;BI$11&amp;"; ","")</f>
        <v/>
      </c>
      <c r="BJ63" s="10" t="str">
        <f>IF(AND($S$9=1,Courses!Q58&lt;0), "Row "&amp;Courses!$A58&amp;", "&amp;BJ$9&amp;", "&amp;BJ$10&amp;", "&amp;BJ$11&amp;"; ","")</f>
        <v/>
      </c>
      <c r="BK63" s="682" t="str">
        <f>IF(AND($S$9=1,Courses!R58&lt;0), "Row "&amp;Courses!$A58&amp;", "&amp;BK$9&amp;", "&amp;BK$10&amp;", "&amp;BK$11&amp;"; ","")</f>
        <v/>
      </c>
      <c r="BL63" s="739" t="str">
        <f>IF(AND($S$9=1,Courses!S58&lt;0), "Row "&amp;Courses!$A58&amp;", "&amp;BL$9&amp;", "&amp;BL$10&amp;", "&amp;BL$11&amp;"; ","")</f>
        <v/>
      </c>
      <c r="BM63" s="10" t="str">
        <f>IF(AND($S$9=1,Courses!T58&lt;0), "Row "&amp;Courses!$A58&amp;", "&amp;BM$9&amp;", "&amp;BM$10&amp;", "&amp;BM$11&amp;"; ","")</f>
        <v/>
      </c>
      <c r="BN63" s="10" t="str">
        <f>IF(AND($S$9=1,Courses!U58&lt;0), "Row "&amp;Courses!$A58&amp;", "&amp;BN$9&amp;", "&amp;BN$10&amp;", "&amp;BN$11&amp;"; ","")</f>
        <v/>
      </c>
      <c r="BO63" s="10" t="str">
        <f>IF(AND($S$9=1,Courses!V58&lt;0), "Row "&amp;Courses!$A58&amp;", "&amp;BO$9&amp;", "&amp;BO$10&amp;", "&amp;BO$11&amp;"; ","")</f>
        <v/>
      </c>
      <c r="BP63" s="682" t="str">
        <f>IF(AND($S$9=1,Courses!W58&lt;0), "Row "&amp;Courses!$A58&amp;", "&amp;BP$9&amp;", "&amp;BP$10&amp;", "&amp;BP$11&amp;"; ","")</f>
        <v/>
      </c>
      <c r="BQ63" s="739" t="str">
        <f>IF(AND($S$9=1,Courses!X58&lt;0), "Row "&amp;Courses!$A58&amp;", "&amp;BQ$9&amp;", "&amp;BQ$10&amp;", "&amp;BQ$11&amp;"; ","")</f>
        <v/>
      </c>
      <c r="BR63" s="10" t="str">
        <f>IF(AND($S$9=1,Courses!Y58&lt;0), "Row "&amp;Courses!$A58&amp;", "&amp;BR$9&amp;", "&amp;BR$10&amp;", "&amp;BR$11&amp;"; ","")</f>
        <v/>
      </c>
      <c r="BS63" s="10" t="str">
        <f>IF(AND($S$9=1,Courses!Z58&lt;0), "Row "&amp;Courses!$A58&amp;", "&amp;BS$9&amp;", "&amp;BS$10&amp;", "&amp;BS$11&amp;"; ","")</f>
        <v/>
      </c>
      <c r="BT63" s="10" t="str">
        <f>IF(AND($S$9=1,Courses!AA58&lt;0), "Row "&amp;Courses!$A58&amp;", "&amp;BT$9&amp;", "&amp;BT$10&amp;", "&amp;BT$11&amp;"; ","")</f>
        <v/>
      </c>
      <c r="BU63" s="682" t="str">
        <f>IF(AND($S$9=1,Courses!AB58&lt;0), "Row "&amp;Courses!$A58&amp;", "&amp;BU$9&amp;", "&amp;BU$10&amp;", "&amp;BU$11&amp;"; ","")</f>
        <v/>
      </c>
      <c r="BV63" s="10"/>
      <c r="BW63" s="690">
        <v>44</v>
      </c>
      <c r="BX63" s="101">
        <f>IF(AND($T$9=1,Courses!B58="",Courses!F58="",Courses!H58="",Courses!J58="",Courses!K58="",Courses!L58="",Courses!M58="",Courses!N58=0,Courses!P58=0,Courses!R58=0,Courses!S58=0,Courses!U58=0,Courses!W58=0,Courses!X58=0,Courses!Z58=0,Courses!AB58=0),0,1)</f>
        <v>0</v>
      </c>
      <c r="BY63" s="101">
        <f>IF(AND(BX63=0,SUM(BX64:$BX$219)&gt;0),1,0)</f>
        <v>0</v>
      </c>
      <c r="BZ63" s="853" t="str">
        <f>IF(BY63=1,"Row "&amp;Courses!A58&amp;"; ","")</f>
        <v/>
      </c>
      <c r="CA63" s="50"/>
      <c r="CB63" s="10"/>
      <c r="CC63" s="692" t="str">
        <f>IF(AND($U$9=1,Courses!B58&lt;&gt;"",SUM(Courses!N58:AB58)=0),"Row "&amp;Courses!A58&amp;"; ","")</f>
        <v/>
      </c>
      <c r="CD63" s="50"/>
      <c r="CF63" s="323"/>
      <c r="CG63" s="692" t="str">
        <f>IF(AND($Y$9=1,Courses!B58&lt;&gt;""),IF(SUMPRODUCT(--(Courses!$C$13:$C$214=Courses!C58))&gt;1,"Row "&amp;Courses!A58&amp;"; ",""),"")</f>
        <v/>
      </c>
      <c r="CH63" s="10"/>
      <c r="CI63" s="324"/>
      <c r="CJ63" s="10"/>
      <c r="CK63" s="739" t="str">
        <f>IF(AND($Z$9=1,Courses!E58&lt;&gt;"",Courses!F58&lt;&gt;"",Courses!F58=0,SUM(Courses!H58,Courses!J58)=1),"Row "&amp;Courses!A58&amp;", "&amp;Courses!$F$10&amp;"; ","")</f>
        <v/>
      </c>
      <c r="CL63" s="10" t="str">
        <f>IF(AND($Z$9=1,Courses!G58&lt;&gt;"",Courses!H58&lt;&gt;"",Courses!H58=0,SUM(Courses!J58,Courses!F58)=1),"Row "&amp;Courses!A58&amp;", "&amp;Courses!$H$10&amp;"; ","")</f>
        <v/>
      </c>
      <c r="CM63" s="682" t="str">
        <f>IF(AND($Z$9=1,Courses!I58&lt;&gt;"",Courses!J58&lt;&gt;"",Courses!J58=0, SUM(Courses!H58,Courses!F58)=1),"Row "&amp;Courses!A58&amp;", "&amp;Courses!$J$10&amp;"; ","")</f>
        <v/>
      </c>
      <c r="CN63" s="680"/>
      <c r="CO63" s="681"/>
      <c r="CP63" s="692" t="str">
        <f>IF(AND(Courses!B58&lt;&gt;"",ISNA(VLOOKUP(Courses!C58,CourseInfo,2,FALSE))=FALSE,COUNTIF(Dummy,Courses!C58)&lt;&gt;1),VLOOKUP(Courses!C58,CourseInfo,6,FALSE),"")</f>
        <v/>
      </c>
      <c r="CQ63" s="692" t="str">
        <f>IF(AND(Courses!B58&lt;&gt;"",ISNA(VLOOKUP(Courses!C58,CourseInfo,2,FALSE))=FALSE,COUNTIF(Dummy,Courses!C58)&lt;&gt;1),IF(VLOOKUP(Courses!C58,CourseInfo,7,FALSE)&lt;&gt;"",VLOOKUP(Courses!C58,CourseInfo,7,FALSE),"blank"),"")</f>
        <v/>
      </c>
      <c r="CR63" s="692" t="str">
        <f>IF(AND($AA$9=1,Courses!B58&lt;&gt;"",'Courses Valid'!AC63="",AH63&amp;AI63&amp;AJ63&amp;AK63="",COUNTIF(Dummy,Courses!C58)&lt;&gt;1),IF(OR(Courses!K58&lt;&gt;'Courses Valid'!CP63,Courses!L58&lt;&gt;'Courses Valid'!CQ63),"Row "&amp;Courses!A58&amp;", Level on LARS is "&amp;'Courses Valid'!CP63&amp;", Sub-level on LARS is "&amp;CQ63&amp;"; ",""),"")</f>
        <v/>
      </c>
      <c r="CS63" s="680"/>
    </row>
    <row r="64" spans="3:97" x14ac:dyDescent="0.2">
      <c r="C64" s="670">
        <f t="shared" si="2"/>
        <v>0</v>
      </c>
      <c r="D64" s="102"/>
      <c r="E64" s="102"/>
      <c r="F64" s="295"/>
      <c r="G64" s="670" t="str">
        <f>IF(SUMPRODUCT(--(CourseAims=Courses!$C59))=1,"",IF(AND($J$9=1,Courses!$C59&lt;&gt;""),"Row "&amp;Courses!A59&amp;" (invalid); ",""))</f>
        <v/>
      </c>
      <c r="H64" s="692" t="str">
        <f>IF(AND($K$9=1,Courses!B59="",OR(Courses!F59&lt;&gt;"",Courses!H59&lt;&gt;"",Courses!J59&lt;&gt;"",Courses!K59&lt;&gt;"",Courses!L59&lt;&gt;"",Courses!M59&lt;&gt;"",Courses!N59&lt;&gt;0,Courses!P59&lt;&gt;0,Courses!R59&lt;&gt;0,Courses!S59&lt;&gt;0,Courses!U59&lt;&gt;0,Courses!W59&lt;&gt;0,Courses!X59&lt;&gt;0,Courses!Z59&lt;&gt;0,Courses!AB59&lt;&gt;0)),"Row "&amp;Courses!A59&amp;" (none); ","")</f>
        <v/>
      </c>
      <c r="I64" s="50"/>
      <c r="J64" s="295"/>
      <c r="K64" s="739" t="str">
        <f>IF(AND($L$9=1,Courses!E59&lt;&gt;"",Courses!F59=""),"Row "&amp;Courses!A59&amp;", "&amp;Courses!$E$10&amp;"; ","")</f>
        <v/>
      </c>
      <c r="L64" s="10" t="str">
        <f>IF(AND($L$9=1,Courses!G59&lt;&gt;"",Courses!H59=""),"Row "&amp;Courses!A59&amp;", "&amp;Courses!$G$10&amp;"; ","")</f>
        <v/>
      </c>
      <c r="M64" s="682" t="str">
        <f>IF(AND($L$9=1,Courses!I59&lt;&gt;"",Courses!J59=""),"Row "&amp;Courses!A59&amp;", "&amp;Courses!$I$10&amp;"; ","")</f>
        <v/>
      </c>
      <c r="N64" s="10"/>
      <c r="O64" s="50"/>
      <c r="P64" s="295"/>
      <c r="Q64" s="1330" t="str">
        <f>IF(AND($M$9=1,Courses!B59&lt;&gt;"",Courses!E59&lt;&gt;"",Courses!G59="",Courses!I59="",Courses!F59&lt;&gt;1),"Row "&amp;Courses!A59&amp;"; ","")</f>
        <v/>
      </c>
      <c r="R64" s="10" t="str">
        <f>IF(AND($M$9=1,Courses!B59&lt;&gt;"",Courses!I59="",Courses!F59&lt;&gt;"",Courses!G59&lt;&gt;"",Courses!H59&lt;&gt;""),IF(OR((Courses!F59+Courses!H59)&lt;&gt;1),"Row "&amp;Courses!A59&amp;"; ",""),"")</f>
        <v/>
      </c>
      <c r="S64" s="682" t="str">
        <f>IF(AND($M$9=1,Courses!B59&lt;&gt;"",Courses!I59&lt;&gt;"",Courses!J59&lt;&gt;"",Courses!H59&lt;&gt;"",Courses!G59&lt;&gt;"",Courses!F59&lt;&gt;""),IF(OR((Courses!F59+Courses!H59+Courses!J59)&lt;&gt;1),"Row "&amp;Courses!A59&amp;"; ",""),"")</f>
        <v/>
      </c>
      <c r="T64" s="10"/>
      <c r="U64" s="692" t="str">
        <f>IF(AND($M$9=1,Courses!E59&lt;&gt;"",Q64="",R64="",S64="",SUM(Courses!F59,Courses!H59,Courses!J59)&lt;&gt;1),"Row "&amp;Courses!A59&amp;"; ","")</f>
        <v/>
      </c>
      <c r="V64" s="50"/>
      <c r="W64" s="10"/>
      <c r="X64" s="739" t="str">
        <f>IF(AND($N$9=1,Courses!B59&lt;&gt;"",Courses!E59&lt;&gt;"",Courses!F59&lt;&gt;""),IF((TRUNC(Courses!F59*100)&lt;&gt;Courses!F59*100),"Row "&amp;Courses!A59&amp;", "&amp;Courses!$F$10&amp;"; ",""),"")</f>
        <v/>
      </c>
      <c r="Y64" s="10" t="str">
        <f>IF(AND($N$9=1,Courses!B59&lt;&gt;"",Courses!G59&lt;&gt;"",Courses!H59&lt;&gt;""),IF((TRUNC(Courses!H59*100)&lt;&gt;Courses!H59*100),"Row "&amp;Courses!A59&amp;", "&amp;Courses!$H$10&amp;"; ",""),"")</f>
        <v/>
      </c>
      <c r="Z64" s="682" t="str">
        <f>IF(AND($N$9=1,Courses!B59&lt;&gt;"",Courses!I59&lt;&gt;"",Courses!J59&lt;&gt;""),IF((TRUNC(Courses!J59*100)&lt;&gt;Courses!J59*100),"Row "&amp;Courses!A59&amp;", "&amp;Courses!$J$10&amp;"; ",""),"")</f>
        <v/>
      </c>
      <c r="AA64" s="10"/>
      <c r="AB64" s="295"/>
      <c r="AC64" s="692" t="str">
        <f>IF(AND($O$9=1,G64="",Courses!B59&lt;&gt;"",Courses!K59&lt;&gt;"UG",Courses!K59&lt;&gt;"PG (UG fee)",Courses!K59&lt;&gt;"PG (Masters' loan)",Courses!K59&lt;&gt;"PG (Other)"),"Row "&amp;Courses!A59&amp;"; ","")</f>
        <v/>
      </c>
      <c r="AD64" s="693"/>
      <c r="AE64" s="692" t="str">
        <f>IF(AND($Q$9=1,G64="",Courses!B59&lt;&gt;"",Courses!M59&lt;&gt;"Standard",Courses!M59&lt;&gt;"Long"),"Row "&amp;Courses!A59&amp;"; ","")</f>
        <v/>
      </c>
      <c r="AF64" s="10"/>
      <c r="AG64" s="295"/>
      <c r="AH64" s="739" t="str">
        <f>IF(AND($P$9=1,G64="",AC64="",AD64="",Courses!B59&lt;&gt;"",Courses!K59="UG",Courses!L59&lt;&gt;$C$9,Courses!L59&lt;&gt;$C$10,Courses!L59&lt;&gt;$C$11),"Row "&amp;Courses!A59&amp;", Sub-level should be either HND, Sub-degree, Foundation Degree or Other UG Degree; ","")</f>
        <v/>
      </c>
      <c r="AI64" s="10" t="str">
        <f>IF(AND($P$9=1,G64="",AC64="",AD64="",Courses!B59&lt;&gt;"",Courses!K59="PG (UG fee)",Courses!L59&lt;&gt;"",Courses!L59&lt;&gt;$C$12,Courses!L59&lt;&gt;$C$15),"Row "&amp;Courses!A59&amp;", Sub-level should be either blank or "&amp;C56&amp;"; ","")</f>
        <v/>
      </c>
      <c r="AJ64" s="10" t="str">
        <f>IF(AND($P$9=1,G64="",AC64="",AD64="",Courses!B59&lt;&gt;"",Courses!K59="PG (Masters' loan)",Courses!L59&lt;&gt;"",Courses!L59&lt;&gt;$C$14,Courses!L59&lt;&gt;$C$15),"Row "&amp;Courses!A59&amp;", Sub-level should be blank; ","")</f>
        <v/>
      </c>
      <c r="AK64" s="682" t="str">
        <f>IF(AND($P$9=1,G64="",AC64="",AD64="",Courses!B59&lt;&gt;"",Courses!K59="PG (Other)",Courses!L59&lt;&gt;"",Courses!L59&lt;&gt;$C$16,Courses!L59&lt;&gt;$C$17),"Row "&amp;Courses!A59&amp;", Sub-level should be blank; ","")</f>
        <v/>
      </c>
      <c r="AL64" s="50"/>
      <c r="AM64" s="295"/>
      <c r="AN64" s="8">
        <v>45</v>
      </c>
      <c r="AO64" s="739" t="str">
        <f>IF(AND($R$9=1,(TRUNC(Courses!N59)&lt;&gt;Courses!N59)), "Row "&amp;Courses!$A59&amp;", "&amp;AO$9&amp;", "&amp;AO$10&amp;", "&amp;AO$11&amp;"; ","")</f>
        <v/>
      </c>
      <c r="AP64" s="10" t="str">
        <f>IF(AND($R$9=1,(TRUNC(Courses!O59)&lt;&gt;Courses!O59)), "Row "&amp;Courses!$A59&amp;", "&amp;AP$9&amp;", "&amp;AP$10&amp;", "&amp;AP$11&amp;"; ","")</f>
        <v/>
      </c>
      <c r="AQ64" s="10" t="str">
        <f>IF(AND($R$9=1,(TRUNC(Courses!P59)&lt;&gt;Courses!P59)), "Row "&amp;Courses!$A59&amp;", "&amp;AQ$9&amp;", "&amp;AQ$10&amp;", "&amp;AQ$11&amp;"; ","")</f>
        <v/>
      </c>
      <c r="AR64" s="10" t="str">
        <f>IF(AND($R$9=1,(TRUNC(Courses!Q59)&lt;&gt;Courses!Q59)), "Row "&amp;Courses!$A59&amp;", "&amp;AR$9&amp;", "&amp;AR$10&amp;", "&amp;AR$11&amp;"; ","")</f>
        <v/>
      </c>
      <c r="AS64" s="682" t="str">
        <f>IF(AND($R$9=1,(TRUNC(Courses!R59)&lt;&gt;Courses!R59)), "Row "&amp;Courses!$A59&amp;", "&amp;AS$9&amp;", "&amp;AS$10&amp;", "&amp;AS$11&amp;"; ","")</f>
        <v/>
      </c>
      <c r="AT64" s="739" t="str">
        <f>IF(AND($R$9=1,(TRUNC(Courses!S59)&lt;&gt;Courses!S59)), "Row "&amp;Courses!$A59&amp;", "&amp;AT$9&amp;", "&amp;AT$10&amp;", "&amp;AT$11&amp;"; ","")</f>
        <v/>
      </c>
      <c r="AU64" s="10" t="str">
        <f>IF(AND($R$9=1,(TRUNC(Courses!T59)&lt;&gt;Courses!T59)), "Row "&amp;Courses!$A59&amp;", "&amp;AU$9&amp;", "&amp;AU$10&amp;", "&amp;AU$11&amp;"; ","")</f>
        <v/>
      </c>
      <c r="AV64" s="10" t="str">
        <f>IF(AND($R$9=1,(TRUNC(Courses!U59)&lt;&gt;Courses!U59)), "Row "&amp;Courses!$A59&amp;", "&amp;AV$9&amp;", "&amp;AV$10&amp;", "&amp;AV$11&amp;"; ","")</f>
        <v/>
      </c>
      <c r="AW64" s="10" t="str">
        <f>IF(AND($R$9=1,(TRUNC(Courses!V59)&lt;&gt;Courses!V59)), "Row "&amp;Courses!$A59&amp;", "&amp;AW$9&amp;", "&amp;AW$10&amp;", "&amp;AW$11&amp;"; ","")</f>
        <v/>
      </c>
      <c r="AX64" s="682" t="str">
        <f>IF(AND($R$9=1,(TRUNC(Courses!W59)&lt;&gt;Courses!W59)), "Row "&amp;Courses!$A59&amp;", "&amp;AX$9&amp;", "&amp;AX$10&amp;", "&amp;AX$11&amp;"; ","")</f>
        <v/>
      </c>
      <c r="AY64" s="739" t="str">
        <f>IF(AND($R$9=1,(TRUNC(Courses!X59)&lt;&gt;Courses!X59)), "Row "&amp;Courses!$A59&amp;", "&amp;AY$9&amp;", "&amp;AY$10&amp;", "&amp;AY$11&amp;"; ","")</f>
        <v/>
      </c>
      <c r="AZ64" s="10" t="str">
        <f>IF(AND($R$9=1,(TRUNC(Courses!Y59)&lt;&gt;Courses!Y59)), "Row "&amp;Courses!$A59&amp;", "&amp;AZ$9&amp;", "&amp;AZ$10&amp;", "&amp;AZ$11&amp;"; ","")</f>
        <v/>
      </c>
      <c r="BA64" s="10" t="str">
        <f>IF(AND($R$9=1,(TRUNC(Courses!Z59)&lt;&gt;Courses!Z59)), "Row "&amp;Courses!$A59&amp;", "&amp;BA$9&amp;", "&amp;BA$10&amp;", "&amp;BA$11&amp;"; ","")</f>
        <v/>
      </c>
      <c r="BB64" s="10" t="str">
        <f>IF(AND($R$9=1,(TRUNC(Courses!AA59)&lt;&gt;Courses!AA59)), "Row "&amp;Courses!$A59&amp;", "&amp;BB$9&amp;", "&amp;BB$10&amp;", "&amp;BB$11&amp;"; ","")</f>
        <v/>
      </c>
      <c r="BC64" s="682" t="str">
        <f>IF(AND($R$9=1,(TRUNC(Courses!AB59)&lt;&gt;Courses!AB59)), "Row "&amp;Courses!$A59&amp;", "&amp;BC$9&amp;", "&amp;BC$10&amp;", "&amp;BC$11&amp;"; ","")</f>
        <v/>
      </c>
      <c r="BD64" s="50"/>
      <c r="BE64" s="295"/>
      <c r="BF64" s="8">
        <v>45</v>
      </c>
      <c r="BG64" s="739" t="str">
        <f>IF(AND($S$9=1,Courses!N59&lt;0), "Row "&amp;Courses!$A59&amp;", "&amp;BG$9&amp;", "&amp;BG$10&amp;", "&amp;BG$11&amp;"; ","")</f>
        <v/>
      </c>
      <c r="BH64" s="10" t="str">
        <f>IF(AND($S$9=1,Courses!O59&lt;0), "Row "&amp;Courses!$A59&amp;", "&amp;BH$9&amp;", "&amp;BH$10&amp;", "&amp;BH$11&amp;"; ","")</f>
        <v/>
      </c>
      <c r="BI64" s="10" t="str">
        <f>IF(AND($S$9=1,Courses!P59&lt;0), "Row "&amp;Courses!$A59&amp;", "&amp;BI$9&amp;", "&amp;BI$10&amp;", "&amp;BI$11&amp;"; ","")</f>
        <v/>
      </c>
      <c r="BJ64" s="10" t="str">
        <f>IF(AND($S$9=1,Courses!Q59&lt;0), "Row "&amp;Courses!$A59&amp;", "&amp;BJ$9&amp;", "&amp;BJ$10&amp;", "&amp;BJ$11&amp;"; ","")</f>
        <v/>
      </c>
      <c r="BK64" s="682" t="str">
        <f>IF(AND($S$9=1,Courses!R59&lt;0), "Row "&amp;Courses!$A59&amp;", "&amp;BK$9&amp;", "&amp;BK$10&amp;", "&amp;BK$11&amp;"; ","")</f>
        <v/>
      </c>
      <c r="BL64" s="739" t="str">
        <f>IF(AND($S$9=1,Courses!S59&lt;0), "Row "&amp;Courses!$A59&amp;", "&amp;BL$9&amp;", "&amp;BL$10&amp;", "&amp;BL$11&amp;"; ","")</f>
        <v/>
      </c>
      <c r="BM64" s="10" t="str">
        <f>IF(AND($S$9=1,Courses!T59&lt;0), "Row "&amp;Courses!$A59&amp;", "&amp;BM$9&amp;", "&amp;BM$10&amp;", "&amp;BM$11&amp;"; ","")</f>
        <v/>
      </c>
      <c r="BN64" s="10" t="str">
        <f>IF(AND($S$9=1,Courses!U59&lt;0), "Row "&amp;Courses!$A59&amp;", "&amp;BN$9&amp;", "&amp;BN$10&amp;", "&amp;BN$11&amp;"; ","")</f>
        <v/>
      </c>
      <c r="BO64" s="10" t="str">
        <f>IF(AND($S$9=1,Courses!V59&lt;0), "Row "&amp;Courses!$A59&amp;", "&amp;BO$9&amp;", "&amp;BO$10&amp;", "&amp;BO$11&amp;"; ","")</f>
        <v/>
      </c>
      <c r="BP64" s="682" t="str">
        <f>IF(AND($S$9=1,Courses!W59&lt;0), "Row "&amp;Courses!$A59&amp;", "&amp;BP$9&amp;", "&amp;BP$10&amp;", "&amp;BP$11&amp;"; ","")</f>
        <v/>
      </c>
      <c r="BQ64" s="739" t="str">
        <f>IF(AND($S$9=1,Courses!X59&lt;0), "Row "&amp;Courses!$A59&amp;", "&amp;BQ$9&amp;", "&amp;BQ$10&amp;", "&amp;BQ$11&amp;"; ","")</f>
        <v/>
      </c>
      <c r="BR64" s="10" t="str">
        <f>IF(AND($S$9=1,Courses!Y59&lt;0), "Row "&amp;Courses!$A59&amp;", "&amp;BR$9&amp;", "&amp;BR$10&amp;", "&amp;BR$11&amp;"; ","")</f>
        <v/>
      </c>
      <c r="BS64" s="10" t="str">
        <f>IF(AND($S$9=1,Courses!Z59&lt;0), "Row "&amp;Courses!$A59&amp;", "&amp;BS$9&amp;", "&amp;BS$10&amp;", "&amp;BS$11&amp;"; ","")</f>
        <v/>
      </c>
      <c r="BT64" s="10" t="str">
        <f>IF(AND($S$9=1,Courses!AA59&lt;0), "Row "&amp;Courses!$A59&amp;", "&amp;BT$9&amp;", "&amp;BT$10&amp;", "&amp;BT$11&amp;"; ","")</f>
        <v/>
      </c>
      <c r="BU64" s="682" t="str">
        <f>IF(AND($S$9=1,Courses!AB59&lt;0), "Row "&amp;Courses!$A59&amp;", "&amp;BU$9&amp;", "&amp;BU$10&amp;", "&amp;BU$11&amp;"; ","")</f>
        <v/>
      </c>
      <c r="BV64" s="10"/>
      <c r="BW64" s="690">
        <v>45</v>
      </c>
      <c r="BX64" s="101">
        <f>IF(AND($T$9=1,Courses!B59="",Courses!F59="",Courses!H59="",Courses!J59="",Courses!K59="",Courses!L59="",Courses!M59="",Courses!N59=0,Courses!P59=0,Courses!R59=0,Courses!S59=0,Courses!U59=0,Courses!W59=0,Courses!X59=0,Courses!Z59=0,Courses!AB59=0),0,1)</f>
        <v>0</v>
      </c>
      <c r="BY64" s="101">
        <f>IF(AND(BX64=0,SUM(BX65:$BX$219)&gt;0),1,0)</f>
        <v>0</v>
      </c>
      <c r="BZ64" s="853" t="str">
        <f>IF(BY64=1,"Row "&amp;Courses!A59&amp;"; ","")</f>
        <v/>
      </c>
      <c r="CA64" s="50"/>
      <c r="CB64" s="10"/>
      <c r="CC64" s="692" t="str">
        <f>IF(AND($U$9=1,Courses!B59&lt;&gt;"",SUM(Courses!N59:AB59)=0),"Row "&amp;Courses!A59&amp;"; ","")</f>
        <v/>
      </c>
      <c r="CD64" s="50"/>
      <c r="CF64" s="323"/>
      <c r="CG64" s="692" t="str">
        <f>IF(AND($Y$9=1,Courses!B59&lt;&gt;""),IF(SUMPRODUCT(--(Courses!$C$13:$C$214=Courses!C59))&gt;1,"Row "&amp;Courses!A59&amp;"; ",""),"")</f>
        <v/>
      </c>
      <c r="CH64" s="10"/>
      <c r="CI64" s="324"/>
      <c r="CJ64" s="10"/>
      <c r="CK64" s="739" t="str">
        <f>IF(AND($Z$9=1,Courses!E59&lt;&gt;"",Courses!F59&lt;&gt;"",Courses!F59=0,SUM(Courses!H59,Courses!J59)=1),"Row "&amp;Courses!A59&amp;", "&amp;Courses!$F$10&amp;"; ","")</f>
        <v/>
      </c>
      <c r="CL64" s="10" t="str">
        <f>IF(AND($Z$9=1,Courses!G59&lt;&gt;"",Courses!H59&lt;&gt;"",Courses!H59=0,SUM(Courses!J59,Courses!F59)=1),"Row "&amp;Courses!A59&amp;", "&amp;Courses!$H$10&amp;"; ","")</f>
        <v/>
      </c>
      <c r="CM64" s="682" t="str">
        <f>IF(AND($Z$9=1,Courses!I59&lt;&gt;"",Courses!J59&lt;&gt;"",Courses!J59=0, SUM(Courses!H59,Courses!F59)=1),"Row "&amp;Courses!A59&amp;", "&amp;Courses!$J$10&amp;"; ","")</f>
        <v/>
      </c>
      <c r="CN64" s="680"/>
      <c r="CO64" s="681"/>
      <c r="CP64" s="692" t="str">
        <f>IF(AND(Courses!B59&lt;&gt;"",ISNA(VLOOKUP(Courses!C59,CourseInfo,2,FALSE))=FALSE,COUNTIF(Dummy,Courses!C59)&lt;&gt;1),VLOOKUP(Courses!C59,CourseInfo,6,FALSE),"")</f>
        <v/>
      </c>
      <c r="CQ64" s="692" t="str">
        <f>IF(AND(Courses!B59&lt;&gt;"",ISNA(VLOOKUP(Courses!C59,CourseInfo,2,FALSE))=FALSE,COUNTIF(Dummy,Courses!C59)&lt;&gt;1),IF(VLOOKUP(Courses!C59,CourseInfo,7,FALSE)&lt;&gt;"",VLOOKUP(Courses!C59,CourseInfo,7,FALSE),"blank"),"")</f>
        <v/>
      </c>
      <c r="CR64" s="692" t="str">
        <f>IF(AND($AA$9=1,Courses!B59&lt;&gt;"",'Courses Valid'!AC64="",AH64&amp;AI64&amp;AJ64&amp;AK64="",COUNTIF(Dummy,Courses!C59)&lt;&gt;1),IF(OR(Courses!K59&lt;&gt;'Courses Valid'!CP64,Courses!L59&lt;&gt;'Courses Valid'!CQ64),"Row "&amp;Courses!A59&amp;", Level on LARS is "&amp;'Courses Valid'!CP64&amp;", Sub-level on LARS is "&amp;CQ64&amp;"; ",""),"")</f>
        <v/>
      </c>
      <c r="CS64" s="680"/>
    </row>
    <row r="65" spans="3:97" x14ac:dyDescent="0.2">
      <c r="C65" s="670">
        <f t="shared" si="2"/>
        <v>0</v>
      </c>
      <c r="D65" s="102"/>
      <c r="E65" s="102"/>
      <c r="F65" s="295"/>
      <c r="G65" s="670" t="str">
        <f>IF(SUMPRODUCT(--(CourseAims=Courses!$C60))=1,"",IF(AND($J$9=1,Courses!$C60&lt;&gt;""),"Row "&amp;Courses!A60&amp;" (invalid); ",""))</f>
        <v/>
      </c>
      <c r="H65" s="692" t="str">
        <f>IF(AND($K$9=1,Courses!B60="",OR(Courses!F60&lt;&gt;"",Courses!H60&lt;&gt;"",Courses!J60&lt;&gt;"",Courses!K60&lt;&gt;"",Courses!L60&lt;&gt;"",Courses!M60&lt;&gt;"",Courses!N60&lt;&gt;0,Courses!P60&lt;&gt;0,Courses!R60&lt;&gt;0,Courses!S60&lt;&gt;0,Courses!U60&lt;&gt;0,Courses!W60&lt;&gt;0,Courses!X60&lt;&gt;0,Courses!Z60&lt;&gt;0,Courses!AB60&lt;&gt;0)),"Row "&amp;Courses!A60&amp;" (none); ","")</f>
        <v/>
      </c>
      <c r="I65" s="50"/>
      <c r="J65" s="295"/>
      <c r="K65" s="739" t="str">
        <f>IF(AND($L$9=1,Courses!E60&lt;&gt;"",Courses!F60=""),"Row "&amp;Courses!A60&amp;", "&amp;Courses!$E$10&amp;"; ","")</f>
        <v/>
      </c>
      <c r="L65" s="10" t="str">
        <f>IF(AND($L$9=1,Courses!G60&lt;&gt;"",Courses!H60=""),"Row "&amp;Courses!A60&amp;", "&amp;Courses!$G$10&amp;"; ","")</f>
        <v/>
      </c>
      <c r="M65" s="682" t="str">
        <f>IF(AND($L$9=1,Courses!I60&lt;&gt;"",Courses!J60=""),"Row "&amp;Courses!A60&amp;", "&amp;Courses!$I$10&amp;"; ","")</f>
        <v/>
      </c>
      <c r="N65" s="10"/>
      <c r="O65" s="50"/>
      <c r="P65" s="295"/>
      <c r="Q65" s="1330" t="str">
        <f>IF(AND($M$9=1,Courses!B60&lt;&gt;"",Courses!E60&lt;&gt;"",Courses!G60="",Courses!I60="",Courses!F60&lt;&gt;1),"Row "&amp;Courses!A60&amp;"; ","")</f>
        <v/>
      </c>
      <c r="R65" s="10" t="str">
        <f>IF(AND($M$9=1,Courses!B60&lt;&gt;"",Courses!I60="",Courses!F60&lt;&gt;"",Courses!G60&lt;&gt;"",Courses!H60&lt;&gt;""),IF(OR((Courses!F60+Courses!H60)&lt;&gt;1),"Row "&amp;Courses!A60&amp;"; ",""),"")</f>
        <v/>
      </c>
      <c r="S65" s="682" t="str">
        <f>IF(AND($M$9=1,Courses!B60&lt;&gt;"",Courses!I60&lt;&gt;"",Courses!J60&lt;&gt;"",Courses!H60&lt;&gt;"",Courses!G60&lt;&gt;"",Courses!F60&lt;&gt;""),IF(OR((Courses!F60+Courses!H60+Courses!J60)&lt;&gt;1),"Row "&amp;Courses!A60&amp;"; ",""),"")</f>
        <v/>
      </c>
      <c r="T65" s="10"/>
      <c r="U65" s="692" t="str">
        <f>IF(AND($M$9=1,Courses!E60&lt;&gt;"",Q65="",R65="",S65="",SUM(Courses!F60,Courses!H60,Courses!J60)&lt;&gt;1),"Row "&amp;Courses!A60&amp;"; ","")</f>
        <v/>
      </c>
      <c r="V65" s="50"/>
      <c r="W65" s="10"/>
      <c r="X65" s="739" t="str">
        <f>IF(AND($N$9=1,Courses!B60&lt;&gt;"",Courses!E60&lt;&gt;"",Courses!F60&lt;&gt;""),IF((TRUNC(Courses!F60*100)&lt;&gt;Courses!F60*100),"Row "&amp;Courses!A60&amp;", "&amp;Courses!$F$10&amp;"; ",""),"")</f>
        <v/>
      </c>
      <c r="Y65" s="10" t="str">
        <f>IF(AND($N$9=1,Courses!B60&lt;&gt;"",Courses!G60&lt;&gt;"",Courses!H60&lt;&gt;""),IF((TRUNC(Courses!H60*100)&lt;&gt;Courses!H60*100),"Row "&amp;Courses!A60&amp;", "&amp;Courses!$H$10&amp;"; ",""),"")</f>
        <v/>
      </c>
      <c r="Z65" s="682" t="str">
        <f>IF(AND($N$9=1,Courses!B60&lt;&gt;"",Courses!I60&lt;&gt;"",Courses!J60&lt;&gt;""),IF((TRUNC(Courses!J60*100)&lt;&gt;Courses!J60*100),"Row "&amp;Courses!A60&amp;", "&amp;Courses!$J$10&amp;"; ",""),"")</f>
        <v/>
      </c>
      <c r="AA65" s="10"/>
      <c r="AB65" s="295"/>
      <c r="AC65" s="692" t="str">
        <f>IF(AND($O$9=1,G65="",Courses!B60&lt;&gt;"",Courses!K60&lt;&gt;"UG",Courses!K60&lt;&gt;"PG (UG fee)",Courses!K60&lt;&gt;"PG (Masters' loan)",Courses!K60&lt;&gt;"PG (Other)"),"Row "&amp;Courses!A60&amp;"; ","")</f>
        <v/>
      </c>
      <c r="AD65" s="693"/>
      <c r="AE65" s="692" t="str">
        <f>IF(AND($Q$9=1,G65="",Courses!B60&lt;&gt;"",Courses!M60&lt;&gt;"Standard",Courses!M60&lt;&gt;"Long"),"Row "&amp;Courses!A60&amp;"; ","")</f>
        <v/>
      </c>
      <c r="AF65" s="10"/>
      <c r="AG65" s="295"/>
      <c r="AH65" s="739" t="str">
        <f>IF(AND($P$9=1,G65="",AC65="",AD65="",Courses!B60&lt;&gt;"",Courses!K60="UG",Courses!L60&lt;&gt;$C$9,Courses!L60&lt;&gt;$C$10,Courses!L60&lt;&gt;$C$11),"Row "&amp;Courses!A60&amp;", Sub-level should be either HND, Sub-degree, Foundation Degree or Other UG Degree; ","")</f>
        <v/>
      </c>
      <c r="AI65" s="10" t="str">
        <f>IF(AND($P$9=1,G65="",AC65="",AD65="",Courses!B60&lt;&gt;"",Courses!K60="PG (UG fee)",Courses!L60&lt;&gt;"",Courses!L60&lt;&gt;$C$12,Courses!L60&lt;&gt;$C$15),"Row "&amp;Courses!A60&amp;", Sub-level should be either blank or "&amp;C57&amp;"; ","")</f>
        <v/>
      </c>
      <c r="AJ65" s="10" t="str">
        <f>IF(AND($P$9=1,G65="",AC65="",AD65="",Courses!B60&lt;&gt;"",Courses!K60="PG (Masters' loan)",Courses!L60&lt;&gt;"",Courses!L60&lt;&gt;$C$14,Courses!L60&lt;&gt;$C$15),"Row "&amp;Courses!A60&amp;", Sub-level should be blank; ","")</f>
        <v/>
      </c>
      <c r="AK65" s="682" t="str">
        <f>IF(AND($P$9=1,G65="",AC65="",AD65="",Courses!B60&lt;&gt;"",Courses!K60="PG (Other)",Courses!L60&lt;&gt;"",Courses!L60&lt;&gt;$C$16,Courses!L60&lt;&gt;$C$17),"Row "&amp;Courses!A60&amp;", Sub-level should be blank; ","")</f>
        <v/>
      </c>
      <c r="AL65" s="50"/>
      <c r="AM65" s="295"/>
      <c r="AN65" s="8">
        <v>46</v>
      </c>
      <c r="AO65" s="739" t="str">
        <f>IF(AND($R$9=1,(TRUNC(Courses!N60)&lt;&gt;Courses!N60)), "Row "&amp;Courses!$A60&amp;", "&amp;AO$9&amp;", "&amp;AO$10&amp;", "&amp;AO$11&amp;"; ","")</f>
        <v/>
      </c>
      <c r="AP65" s="10" t="str">
        <f>IF(AND($R$9=1,(TRUNC(Courses!O60)&lt;&gt;Courses!O60)), "Row "&amp;Courses!$A60&amp;", "&amp;AP$9&amp;", "&amp;AP$10&amp;", "&amp;AP$11&amp;"; ","")</f>
        <v/>
      </c>
      <c r="AQ65" s="10" t="str">
        <f>IF(AND($R$9=1,(TRUNC(Courses!P60)&lt;&gt;Courses!P60)), "Row "&amp;Courses!$A60&amp;", "&amp;AQ$9&amp;", "&amp;AQ$10&amp;", "&amp;AQ$11&amp;"; ","")</f>
        <v/>
      </c>
      <c r="AR65" s="10" t="str">
        <f>IF(AND($R$9=1,(TRUNC(Courses!Q60)&lt;&gt;Courses!Q60)), "Row "&amp;Courses!$A60&amp;", "&amp;AR$9&amp;", "&amp;AR$10&amp;", "&amp;AR$11&amp;"; ","")</f>
        <v/>
      </c>
      <c r="AS65" s="682" t="str">
        <f>IF(AND($R$9=1,(TRUNC(Courses!R60)&lt;&gt;Courses!R60)), "Row "&amp;Courses!$A60&amp;", "&amp;AS$9&amp;", "&amp;AS$10&amp;", "&amp;AS$11&amp;"; ","")</f>
        <v/>
      </c>
      <c r="AT65" s="739" t="str">
        <f>IF(AND($R$9=1,(TRUNC(Courses!S60)&lt;&gt;Courses!S60)), "Row "&amp;Courses!$A60&amp;", "&amp;AT$9&amp;", "&amp;AT$10&amp;", "&amp;AT$11&amp;"; ","")</f>
        <v/>
      </c>
      <c r="AU65" s="10" t="str">
        <f>IF(AND($R$9=1,(TRUNC(Courses!T60)&lt;&gt;Courses!T60)), "Row "&amp;Courses!$A60&amp;", "&amp;AU$9&amp;", "&amp;AU$10&amp;", "&amp;AU$11&amp;"; ","")</f>
        <v/>
      </c>
      <c r="AV65" s="10" t="str">
        <f>IF(AND($R$9=1,(TRUNC(Courses!U60)&lt;&gt;Courses!U60)), "Row "&amp;Courses!$A60&amp;", "&amp;AV$9&amp;", "&amp;AV$10&amp;", "&amp;AV$11&amp;"; ","")</f>
        <v/>
      </c>
      <c r="AW65" s="10" t="str">
        <f>IF(AND($R$9=1,(TRUNC(Courses!V60)&lt;&gt;Courses!V60)), "Row "&amp;Courses!$A60&amp;", "&amp;AW$9&amp;", "&amp;AW$10&amp;", "&amp;AW$11&amp;"; ","")</f>
        <v/>
      </c>
      <c r="AX65" s="682" t="str">
        <f>IF(AND($R$9=1,(TRUNC(Courses!W60)&lt;&gt;Courses!W60)), "Row "&amp;Courses!$A60&amp;", "&amp;AX$9&amp;", "&amp;AX$10&amp;", "&amp;AX$11&amp;"; ","")</f>
        <v/>
      </c>
      <c r="AY65" s="739" t="str">
        <f>IF(AND($R$9=1,(TRUNC(Courses!X60)&lt;&gt;Courses!X60)), "Row "&amp;Courses!$A60&amp;", "&amp;AY$9&amp;", "&amp;AY$10&amp;", "&amp;AY$11&amp;"; ","")</f>
        <v/>
      </c>
      <c r="AZ65" s="10" t="str">
        <f>IF(AND($R$9=1,(TRUNC(Courses!Y60)&lt;&gt;Courses!Y60)), "Row "&amp;Courses!$A60&amp;", "&amp;AZ$9&amp;", "&amp;AZ$10&amp;", "&amp;AZ$11&amp;"; ","")</f>
        <v/>
      </c>
      <c r="BA65" s="10" t="str">
        <f>IF(AND($R$9=1,(TRUNC(Courses!Z60)&lt;&gt;Courses!Z60)), "Row "&amp;Courses!$A60&amp;", "&amp;BA$9&amp;", "&amp;BA$10&amp;", "&amp;BA$11&amp;"; ","")</f>
        <v/>
      </c>
      <c r="BB65" s="10" t="str">
        <f>IF(AND($R$9=1,(TRUNC(Courses!AA60)&lt;&gt;Courses!AA60)), "Row "&amp;Courses!$A60&amp;", "&amp;BB$9&amp;", "&amp;BB$10&amp;", "&amp;BB$11&amp;"; ","")</f>
        <v/>
      </c>
      <c r="BC65" s="682" t="str">
        <f>IF(AND($R$9=1,(TRUNC(Courses!AB60)&lt;&gt;Courses!AB60)), "Row "&amp;Courses!$A60&amp;", "&amp;BC$9&amp;", "&amp;BC$10&amp;", "&amp;BC$11&amp;"; ","")</f>
        <v/>
      </c>
      <c r="BD65" s="50"/>
      <c r="BE65" s="295"/>
      <c r="BF65" s="8">
        <v>46</v>
      </c>
      <c r="BG65" s="739" t="str">
        <f>IF(AND($S$9=1,Courses!N60&lt;0), "Row "&amp;Courses!$A60&amp;", "&amp;BG$9&amp;", "&amp;BG$10&amp;", "&amp;BG$11&amp;"; ","")</f>
        <v/>
      </c>
      <c r="BH65" s="10" t="str">
        <f>IF(AND($S$9=1,Courses!O60&lt;0), "Row "&amp;Courses!$A60&amp;", "&amp;BH$9&amp;", "&amp;BH$10&amp;", "&amp;BH$11&amp;"; ","")</f>
        <v/>
      </c>
      <c r="BI65" s="10" t="str">
        <f>IF(AND($S$9=1,Courses!P60&lt;0), "Row "&amp;Courses!$A60&amp;", "&amp;BI$9&amp;", "&amp;BI$10&amp;", "&amp;BI$11&amp;"; ","")</f>
        <v/>
      </c>
      <c r="BJ65" s="10" t="str">
        <f>IF(AND($S$9=1,Courses!Q60&lt;0), "Row "&amp;Courses!$A60&amp;", "&amp;BJ$9&amp;", "&amp;BJ$10&amp;", "&amp;BJ$11&amp;"; ","")</f>
        <v/>
      </c>
      <c r="BK65" s="682" t="str">
        <f>IF(AND($S$9=1,Courses!R60&lt;0), "Row "&amp;Courses!$A60&amp;", "&amp;BK$9&amp;", "&amp;BK$10&amp;", "&amp;BK$11&amp;"; ","")</f>
        <v/>
      </c>
      <c r="BL65" s="739" t="str">
        <f>IF(AND($S$9=1,Courses!S60&lt;0), "Row "&amp;Courses!$A60&amp;", "&amp;BL$9&amp;", "&amp;BL$10&amp;", "&amp;BL$11&amp;"; ","")</f>
        <v/>
      </c>
      <c r="BM65" s="10" t="str">
        <f>IF(AND($S$9=1,Courses!T60&lt;0), "Row "&amp;Courses!$A60&amp;", "&amp;BM$9&amp;", "&amp;BM$10&amp;", "&amp;BM$11&amp;"; ","")</f>
        <v/>
      </c>
      <c r="BN65" s="10" t="str">
        <f>IF(AND($S$9=1,Courses!U60&lt;0), "Row "&amp;Courses!$A60&amp;", "&amp;BN$9&amp;", "&amp;BN$10&amp;", "&amp;BN$11&amp;"; ","")</f>
        <v/>
      </c>
      <c r="BO65" s="10" t="str">
        <f>IF(AND($S$9=1,Courses!V60&lt;0), "Row "&amp;Courses!$A60&amp;", "&amp;BO$9&amp;", "&amp;BO$10&amp;", "&amp;BO$11&amp;"; ","")</f>
        <v/>
      </c>
      <c r="BP65" s="682" t="str">
        <f>IF(AND($S$9=1,Courses!W60&lt;0), "Row "&amp;Courses!$A60&amp;", "&amp;BP$9&amp;", "&amp;BP$10&amp;", "&amp;BP$11&amp;"; ","")</f>
        <v/>
      </c>
      <c r="BQ65" s="739" t="str">
        <f>IF(AND($S$9=1,Courses!X60&lt;0), "Row "&amp;Courses!$A60&amp;", "&amp;BQ$9&amp;", "&amp;BQ$10&amp;", "&amp;BQ$11&amp;"; ","")</f>
        <v/>
      </c>
      <c r="BR65" s="10" t="str">
        <f>IF(AND($S$9=1,Courses!Y60&lt;0), "Row "&amp;Courses!$A60&amp;", "&amp;BR$9&amp;", "&amp;BR$10&amp;", "&amp;BR$11&amp;"; ","")</f>
        <v/>
      </c>
      <c r="BS65" s="10" t="str">
        <f>IF(AND($S$9=1,Courses!Z60&lt;0), "Row "&amp;Courses!$A60&amp;", "&amp;BS$9&amp;", "&amp;BS$10&amp;", "&amp;BS$11&amp;"; ","")</f>
        <v/>
      </c>
      <c r="BT65" s="10" t="str">
        <f>IF(AND($S$9=1,Courses!AA60&lt;0), "Row "&amp;Courses!$A60&amp;", "&amp;BT$9&amp;", "&amp;BT$10&amp;", "&amp;BT$11&amp;"; ","")</f>
        <v/>
      </c>
      <c r="BU65" s="682" t="str">
        <f>IF(AND($S$9=1,Courses!AB60&lt;0), "Row "&amp;Courses!$A60&amp;", "&amp;BU$9&amp;", "&amp;BU$10&amp;", "&amp;BU$11&amp;"; ","")</f>
        <v/>
      </c>
      <c r="BV65" s="10"/>
      <c r="BW65" s="690">
        <v>46</v>
      </c>
      <c r="BX65" s="101">
        <f>IF(AND($T$9=1,Courses!B60="",Courses!F60="",Courses!H60="",Courses!J60="",Courses!K60="",Courses!L60="",Courses!M60="",Courses!N60=0,Courses!P60=0,Courses!R60=0,Courses!S60=0,Courses!U60=0,Courses!W60=0,Courses!X60=0,Courses!Z60=0,Courses!AB60=0),0,1)</f>
        <v>0</v>
      </c>
      <c r="BY65" s="101">
        <f>IF(AND(BX65=0,SUM(BX66:$BX$219)&gt;0),1,0)</f>
        <v>0</v>
      </c>
      <c r="BZ65" s="853" t="str">
        <f>IF(BY65=1,"Row "&amp;Courses!A60&amp;"; ","")</f>
        <v/>
      </c>
      <c r="CA65" s="50"/>
      <c r="CB65" s="10"/>
      <c r="CC65" s="692" t="str">
        <f>IF(AND($U$9=1,Courses!B60&lt;&gt;"",SUM(Courses!N60:AB60)=0),"Row "&amp;Courses!A60&amp;"; ","")</f>
        <v/>
      </c>
      <c r="CD65" s="50"/>
      <c r="CF65" s="323"/>
      <c r="CG65" s="692" t="str">
        <f>IF(AND($Y$9=1,Courses!B60&lt;&gt;""),IF(SUMPRODUCT(--(Courses!$C$13:$C$214=Courses!C60))&gt;1,"Row "&amp;Courses!A60&amp;"; ",""),"")</f>
        <v/>
      </c>
      <c r="CH65" s="10"/>
      <c r="CI65" s="324"/>
      <c r="CJ65" s="10"/>
      <c r="CK65" s="739" t="str">
        <f>IF(AND($Z$9=1,Courses!E60&lt;&gt;"",Courses!F60&lt;&gt;"",Courses!F60=0,SUM(Courses!H60,Courses!J60)=1),"Row "&amp;Courses!A60&amp;", "&amp;Courses!$F$10&amp;"; ","")</f>
        <v/>
      </c>
      <c r="CL65" s="10" t="str">
        <f>IF(AND($Z$9=1,Courses!G60&lt;&gt;"",Courses!H60&lt;&gt;"",Courses!H60=0,SUM(Courses!J60,Courses!F60)=1),"Row "&amp;Courses!A60&amp;", "&amp;Courses!$H$10&amp;"; ","")</f>
        <v/>
      </c>
      <c r="CM65" s="682" t="str">
        <f>IF(AND($Z$9=1,Courses!I60&lt;&gt;"",Courses!J60&lt;&gt;"",Courses!J60=0, SUM(Courses!H60,Courses!F60)=1),"Row "&amp;Courses!A60&amp;", "&amp;Courses!$J$10&amp;"; ","")</f>
        <v/>
      </c>
      <c r="CN65" s="680"/>
      <c r="CO65" s="681"/>
      <c r="CP65" s="692" t="str">
        <f>IF(AND(Courses!B60&lt;&gt;"",ISNA(VLOOKUP(Courses!C60,CourseInfo,2,FALSE))=FALSE,COUNTIF(Dummy,Courses!C60)&lt;&gt;1),VLOOKUP(Courses!C60,CourseInfo,6,FALSE),"")</f>
        <v/>
      </c>
      <c r="CQ65" s="692" t="str">
        <f>IF(AND(Courses!B60&lt;&gt;"",ISNA(VLOOKUP(Courses!C60,CourseInfo,2,FALSE))=FALSE,COUNTIF(Dummy,Courses!C60)&lt;&gt;1),IF(VLOOKUP(Courses!C60,CourseInfo,7,FALSE)&lt;&gt;"",VLOOKUP(Courses!C60,CourseInfo,7,FALSE),"blank"),"")</f>
        <v/>
      </c>
      <c r="CR65" s="692" t="str">
        <f>IF(AND($AA$9=1,Courses!B60&lt;&gt;"",'Courses Valid'!AC65="",AH65&amp;AI65&amp;AJ65&amp;AK65="",COUNTIF(Dummy,Courses!C60)&lt;&gt;1),IF(OR(Courses!K60&lt;&gt;'Courses Valid'!CP65,Courses!L60&lt;&gt;'Courses Valid'!CQ65),"Row "&amp;Courses!A60&amp;", Level on LARS is "&amp;'Courses Valid'!CP65&amp;", Sub-level on LARS is "&amp;CQ65&amp;"; ",""),"")</f>
        <v/>
      </c>
      <c r="CS65" s="680"/>
    </row>
    <row r="66" spans="3:97" x14ac:dyDescent="0.2">
      <c r="C66" s="670">
        <f t="shared" si="2"/>
        <v>0</v>
      </c>
      <c r="D66" s="102"/>
      <c r="E66" s="102"/>
      <c r="F66" s="295"/>
      <c r="G66" s="670" t="str">
        <f>IF(SUMPRODUCT(--(CourseAims=Courses!$C61))=1,"",IF(AND($J$9=1,Courses!$C61&lt;&gt;""),"Row "&amp;Courses!A61&amp;" (invalid); ",""))</f>
        <v/>
      </c>
      <c r="H66" s="692" t="str">
        <f>IF(AND($K$9=1,Courses!B61="",OR(Courses!F61&lt;&gt;"",Courses!H61&lt;&gt;"",Courses!J61&lt;&gt;"",Courses!K61&lt;&gt;"",Courses!L61&lt;&gt;"",Courses!M61&lt;&gt;"",Courses!N61&lt;&gt;0,Courses!P61&lt;&gt;0,Courses!R61&lt;&gt;0,Courses!S61&lt;&gt;0,Courses!U61&lt;&gt;0,Courses!W61&lt;&gt;0,Courses!X61&lt;&gt;0,Courses!Z61&lt;&gt;0,Courses!AB61&lt;&gt;0)),"Row "&amp;Courses!A61&amp;" (none); ","")</f>
        <v/>
      </c>
      <c r="I66" s="50"/>
      <c r="J66" s="295"/>
      <c r="K66" s="739" t="str">
        <f>IF(AND($L$9=1,Courses!E61&lt;&gt;"",Courses!F61=""),"Row "&amp;Courses!A61&amp;", "&amp;Courses!$E$10&amp;"; ","")</f>
        <v/>
      </c>
      <c r="L66" s="10" t="str">
        <f>IF(AND($L$9=1,Courses!G61&lt;&gt;"",Courses!H61=""),"Row "&amp;Courses!A61&amp;", "&amp;Courses!$G$10&amp;"; ","")</f>
        <v/>
      </c>
      <c r="M66" s="682" t="str">
        <f>IF(AND($L$9=1,Courses!I61&lt;&gt;"",Courses!J61=""),"Row "&amp;Courses!A61&amp;", "&amp;Courses!$I$10&amp;"; ","")</f>
        <v/>
      </c>
      <c r="N66" s="10"/>
      <c r="O66" s="50"/>
      <c r="P66" s="295"/>
      <c r="Q66" s="1330" t="str">
        <f>IF(AND($M$9=1,Courses!B61&lt;&gt;"",Courses!E61&lt;&gt;"",Courses!G61="",Courses!I61="",Courses!F61&lt;&gt;1),"Row "&amp;Courses!A61&amp;"; ","")</f>
        <v/>
      </c>
      <c r="R66" s="10" t="str">
        <f>IF(AND($M$9=1,Courses!B61&lt;&gt;"",Courses!I61="",Courses!F61&lt;&gt;"",Courses!G61&lt;&gt;"",Courses!H61&lt;&gt;""),IF(OR((Courses!F61+Courses!H61)&lt;&gt;1),"Row "&amp;Courses!A61&amp;"; ",""),"")</f>
        <v/>
      </c>
      <c r="S66" s="682" t="str">
        <f>IF(AND($M$9=1,Courses!B61&lt;&gt;"",Courses!I61&lt;&gt;"",Courses!J61&lt;&gt;"",Courses!H61&lt;&gt;"",Courses!G61&lt;&gt;"",Courses!F61&lt;&gt;""),IF(OR((Courses!F61+Courses!H61+Courses!J61)&lt;&gt;1),"Row "&amp;Courses!A61&amp;"; ",""),"")</f>
        <v/>
      </c>
      <c r="T66" s="10"/>
      <c r="U66" s="692" t="str">
        <f>IF(AND($M$9=1,Courses!E61&lt;&gt;"",Q66="",R66="",S66="",SUM(Courses!F61,Courses!H61,Courses!J61)&lt;&gt;1),"Row "&amp;Courses!A61&amp;"; ","")</f>
        <v/>
      </c>
      <c r="V66" s="50"/>
      <c r="W66" s="10"/>
      <c r="X66" s="739" t="str">
        <f>IF(AND($N$9=1,Courses!B61&lt;&gt;"",Courses!E61&lt;&gt;"",Courses!F61&lt;&gt;""),IF((TRUNC(Courses!F61*100)&lt;&gt;Courses!F61*100),"Row "&amp;Courses!A61&amp;", "&amp;Courses!$F$10&amp;"; ",""),"")</f>
        <v/>
      </c>
      <c r="Y66" s="10" t="str">
        <f>IF(AND($N$9=1,Courses!B61&lt;&gt;"",Courses!G61&lt;&gt;"",Courses!H61&lt;&gt;""),IF((TRUNC(Courses!H61*100)&lt;&gt;Courses!H61*100),"Row "&amp;Courses!A61&amp;", "&amp;Courses!$H$10&amp;"; ",""),"")</f>
        <v/>
      </c>
      <c r="Z66" s="682" t="str">
        <f>IF(AND($N$9=1,Courses!B61&lt;&gt;"",Courses!I61&lt;&gt;"",Courses!J61&lt;&gt;""),IF((TRUNC(Courses!J61*100)&lt;&gt;Courses!J61*100),"Row "&amp;Courses!A61&amp;", "&amp;Courses!$J$10&amp;"; ",""),"")</f>
        <v/>
      </c>
      <c r="AA66" s="10"/>
      <c r="AB66" s="295"/>
      <c r="AC66" s="692" t="str">
        <f>IF(AND($O$9=1,G66="",Courses!B61&lt;&gt;"",Courses!K61&lt;&gt;"UG",Courses!K61&lt;&gt;"PG (UG fee)",Courses!K61&lt;&gt;"PG (Masters' loan)",Courses!K61&lt;&gt;"PG (Other)"),"Row "&amp;Courses!A61&amp;"; ","")</f>
        <v/>
      </c>
      <c r="AD66" s="693"/>
      <c r="AE66" s="692" t="str">
        <f>IF(AND($Q$9=1,G66="",Courses!B61&lt;&gt;"",Courses!M61&lt;&gt;"Standard",Courses!M61&lt;&gt;"Long"),"Row "&amp;Courses!A61&amp;"; ","")</f>
        <v/>
      </c>
      <c r="AF66" s="10"/>
      <c r="AG66" s="295"/>
      <c r="AH66" s="739" t="str">
        <f>IF(AND($P$9=1,G66="",AC66="",AD66="",Courses!B61&lt;&gt;"",Courses!K61="UG",Courses!L61&lt;&gt;$C$9,Courses!L61&lt;&gt;$C$10,Courses!L61&lt;&gt;$C$11),"Row "&amp;Courses!A61&amp;", Sub-level should be either HND, Sub-degree, Foundation Degree or Other UG Degree; ","")</f>
        <v/>
      </c>
      <c r="AI66" s="10" t="str">
        <f>IF(AND($P$9=1,G66="",AC66="",AD66="",Courses!B61&lt;&gt;"",Courses!K61="PG (UG fee)",Courses!L61&lt;&gt;"",Courses!L61&lt;&gt;$C$12,Courses!L61&lt;&gt;$C$15),"Row "&amp;Courses!A61&amp;", Sub-level should be either blank or "&amp;C58&amp;"; ","")</f>
        <v/>
      </c>
      <c r="AJ66" s="10" t="str">
        <f>IF(AND($P$9=1,G66="",AC66="",AD66="",Courses!B61&lt;&gt;"",Courses!K61="PG (Masters' loan)",Courses!L61&lt;&gt;"",Courses!L61&lt;&gt;$C$14,Courses!L61&lt;&gt;$C$15),"Row "&amp;Courses!A61&amp;", Sub-level should be blank; ","")</f>
        <v/>
      </c>
      <c r="AK66" s="682" t="str">
        <f>IF(AND($P$9=1,G66="",AC66="",AD66="",Courses!B61&lt;&gt;"",Courses!K61="PG (Other)",Courses!L61&lt;&gt;"",Courses!L61&lt;&gt;$C$16,Courses!L61&lt;&gt;$C$17),"Row "&amp;Courses!A61&amp;", Sub-level should be blank; ","")</f>
        <v/>
      </c>
      <c r="AL66" s="50"/>
      <c r="AM66" s="295"/>
      <c r="AN66" s="8">
        <v>47</v>
      </c>
      <c r="AO66" s="739" t="str">
        <f>IF(AND($R$9=1,(TRUNC(Courses!N61)&lt;&gt;Courses!N61)), "Row "&amp;Courses!$A61&amp;", "&amp;AO$9&amp;", "&amp;AO$10&amp;", "&amp;AO$11&amp;"; ","")</f>
        <v/>
      </c>
      <c r="AP66" s="10" t="str">
        <f>IF(AND($R$9=1,(TRUNC(Courses!O61)&lt;&gt;Courses!O61)), "Row "&amp;Courses!$A61&amp;", "&amp;AP$9&amp;", "&amp;AP$10&amp;", "&amp;AP$11&amp;"; ","")</f>
        <v/>
      </c>
      <c r="AQ66" s="10" t="str">
        <f>IF(AND($R$9=1,(TRUNC(Courses!P61)&lt;&gt;Courses!P61)), "Row "&amp;Courses!$A61&amp;", "&amp;AQ$9&amp;", "&amp;AQ$10&amp;", "&amp;AQ$11&amp;"; ","")</f>
        <v/>
      </c>
      <c r="AR66" s="10" t="str">
        <f>IF(AND($R$9=1,(TRUNC(Courses!Q61)&lt;&gt;Courses!Q61)), "Row "&amp;Courses!$A61&amp;", "&amp;AR$9&amp;", "&amp;AR$10&amp;", "&amp;AR$11&amp;"; ","")</f>
        <v/>
      </c>
      <c r="AS66" s="682" t="str">
        <f>IF(AND($R$9=1,(TRUNC(Courses!R61)&lt;&gt;Courses!R61)), "Row "&amp;Courses!$A61&amp;", "&amp;AS$9&amp;", "&amp;AS$10&amp;", "&amp;AS$11&amp;"; ","")</f>
        <v/>
      </c>
      <c r="AT66" s="739" t="str">
        <f>IF(AND($R$9=1,(TRUNC(Courses!S61)&lt;&gt;Courses!S61)), "Row "&amp;Courses!$A61&amp;", "&amp;AT$9&amp;", "&amp;AT$10&amp;", "&amp;AT$11&amp;"; ","")</f>
        <v/>
      </c>
      <c r="AU66" s="10" t="str">
        <f>IF(AND($R$9=1,(TRUNC(Courses!T61)&lt;&gt;Courses!T61)), "Row "&amp;Courses!$A61&amp;", "&amp;AU$9&amp;", "&amp;AU$10&amp;", "&amp;AU$11&amp;"; ","")</f>
        <v/>
      </c>
      <c r="AV66" s="10" t="str">
        <f>IF(AND($R$9=1,(TRUNC(Courses!U61)&lt;&gt;Courses!U61)), "Row "&amp;Courses!$A61&amp;", "&amp;AV$9&amp;", "&amp;AV$10&amp;", "&amp;AV$11&amp;"; ","")</f>
        <v/>
      </c>
      <c r="AW66" s="10" t="str">
        <f>IF(AND($R$9=1,(TRUNC(Courses!V61)&lt;&gt;Courses!V61)), "Row "&amp;Courses!$A61&amp;", "&amp;AW$9&amp;", "&amp;AW$10&amp;", "&amp;AW$11&amp;"; ","")</f>
        <v/>
      </c>
      <c r="AX66" s="682" t="str">
        <f>IF(AND($R$9=1,(TRUNC(Courses!W61)&lt;&gt;Courses!W61)), "Row "&amp;Courses!$A61&amp;", "&amp;AX$9&amp;", "&amp;AX$10&amp;", "&amp;AX$11&amp;"; ","")</f>
        <v/>
      </c>
      <c r="AY66" s="739" t="str">
        <f>IF(AND($R$9=1,(TRUNC(Courses!X61)&lt;&gt;Courses!X61)), "Row "&amp;Courses!$A61&amp;", "&amp;AY$9&amp;", "&amp;AY$10&amp;", "&amp;AY$11&amp;"; ","")</f>
        <v/>
      </c>
      <c r="AZ66" s="10" t="str">
        <f>IF(AND($R$9=1,(TRUNC(Courses!Y61)&lt;&gt;Courses!Y61)), "Row "&amp;Courses!$A61&amp;", "&amp;AZ$9&amp;", "&amp;AZ$10&amp;", "&amp;AZ$11&amp;"; ","")</f>
        <v/>
      </c>
      <c r="BA66" s="10" t="str">
        <f>IF(AND($R$9=1,(TRUNC(Courses!Z61)&lt;&gt;Courses!Z61)), "Row "&amp;Courses!$A61&amp;", "&amp;BA$9&amp;", "&amp;BA$10&amp;", "&amp;BA$11&amp;"; ","")</f>
        <v/>
      </c>
      <c r="BB66" s="10" t="str">
        <f>IF(AND($R$9=1,(TRUNC(Courses!AA61)&lt;&gt;Courses!AA61)), "Row "&amp;Courses!$A61&amp;", "&amp;BB$9&amp;", "&amp;BB$10&amp;", "&amp;BB$11&amp;"; ","")</f>
        <v/>
      </c>
      <c r="BC66" s="682" t="str">
        <f>IF(AND($R$9=1,(TRUNC(Courses!AB61)&lt;&gt;Courses!AB61)), "Row "&amp;Courses!$A61&amp;", "&amp;BC$9&amp;", "&amp;BC$10&amp;", "&amp;BC$11&amp;"; ","")</f>
        <v/>
      </c>
      <c r="BD66" s="50"/>
      <c r="BE66" s="295"/>
      <c r="BF66" s="8">
        <v>47</v>
      </c>
      <c r="BG66" s="739" t="str">
        <f>IF(AND($S$9=1,Courses!N61&lt;0), "Row "&amp;Courses!$A61&amp;", "&amp;BG$9&amp;", "&amp;BG$10&amp;", "&amp;BG$11&amp;"; ","")</f>
        <v/>
      </c>
      <c r="BH66" s="10" t="str">
        <f>IF(AND($S$9=1,Courses!O61&lt;0), "Row "&amp;Courses!$A61&amp;", "&amp;BH$9&amp;", "&amp;BH$10&amp;", "&amp;BH$11&amp;"; ","")</f>
        <v/>
      </c>
      <c r="BI66" s="10" t="str">
        <f>IF(AND($S$9=1,Courses!P61&lt;0), "Row "&amp;Courses!$A61&amp;", "&amp;BI$9&amp;", "&amp;BI$10&amp;", "&amp;BI$11&amp;"; ","")</f>
        <v/>
      </c>
      <c r="BJ66" s="10" t="str">
        <f>IF(AND($S$9=1,Courses!Q61&lt;0), "Row "&amp;Courses!$A61&amp;", "&amp;BJ$9&amp;", "&amp;BJ$10&amp;", "&amp;BJ$11&amp;"; ","")</f>
        <v/>
      </c>
      <c r="BK66" s="682" t="str">
        <f>IF(AND($S$9=1,Courses!R61&lt;0), "Row "&amp;Courses!$A61&amp;", "&amp;BK$9&amp;", "&amp;BK$10&amp;", "&amp;BK$11&amp;"; ","")</f>
        <v/>
      </c>
      <c r="BL66" s="739" t="str">
        <f>IF(AND($S$9=1,Courses!S61&lt;0), "Row "&amp;Courses!$A61&amp;", "&amp;BL$9&amp;", "&amp;BL$10&amp;", "&amp;BL$11&amp;"; ","")</f>
        <v/>
      </c>
      <c r="BM66" s="10" t="str">
        <f>IF(AND($S$9=1,Courses!T61&lt;0), "Row "&amp;Courses!$A61&amp;", "&amp;BM$9&amp;", "&amp;BM$10&amp;", "&amp;BM$11&amp;"; ","")</f>
        <v/>
      </c>
      <c r="BN66" s="10" t="str">
        <f>IF(AND($S$9=1,Courses!U61&lt;0), "Row "&amp;Courses!$A61&amp;", "&amp;BN$9&amp;", "&amp;BN$10&amp;", "&amp;BN$11&amp;"; ","")</f>
        <v/>
      </c>
      <c r="BO66" s="10" t="str">
        <f>IF(AND($S$9=1,Courses!V61&lt;0), "Row "&amp;Courses!$A61&amp;", "&amp;BO$9&amp;", "&amp;BO$10&amp;", "&amp;BO$11&amp;"; ","")</f>
        <v/>
      </c>
      <c r="BP66" s="682" t="str">
        <f>IF(AND($S$9=1,Courses!W61&lt;0), "Row "&amp;Courses!$A61&amp;", "&amp;BP$9&amp;", "&amp;BP$10&amp;", "&amp;BP$11&amp;"; ","")</f>
        <v/>
      </c>
      <c r="BQ66" s="739" t="str">
        <f>IF(AND($S$9=1,Courses!X61&lt;0), "Row "&amp;Courses!$A61&amp;", "&amp;BQ$9&amp;", "&amp;BQ$10&amp;", "&amp;BQ$11&amp;"; ","")</f>
        <v/>
      </c>
      <c r="BR66" s="10" t="str">
        <f>IF(AND($S$9=1,Courses!Y61&lt;0), "Row "&amp;Courses!$A61&amp;", "&amp;BR$9&amp;", "&amp;BR$10&amp;", "&amp;BR$11&amp;"; ","")</f>
        <v/>
      </c>
      <c r="BS66" s="10" t="str">
        <f>IF(AND($S$9=1,Courses!Z61&lt;0), "Row "&amp;Courses!$A61&amp;", "&amp;BS$9&amp;", "&amp;BS$10&amp;", "&amp;BS$11&amp;"; ","")</f>
        <v/>
      </c>
      <c r="BT66" s="10" t="str">
        <f>IF(AND($S$9=1,Courses!AA61&lt;0), "Row "&amp;Courses!$A61&amp;", "&amp;BT$9&amp;", "&amp;BT$10&amp;", "&amp;BT$11&amp;"; ","")</f>
        <v/>
      </c>
      <c r="BU66" s="682" t="str">
        <f>IF(AND($S$9=1,Courses!AB61&lt;0), "Row "&amp;Courses!$A61&amp;", "&amp;BU$9&amp;", "&amp;BU$10&amp;", "&amp;BU$11&amp;"; ","")</f>
        <v/>
      </c>
      <c r="BV66" s="10"/>
      <c r="BW66" s="690">
        <v>47</v>
      </c>
      <c r="BX66" s="101">
        <f>IF(AND($T$9=1,Courses!B61="",Courses!F61="",Courses!H61="",Courses!J61="",Courses!K61="",Courses!L61="",Courses!M61="",Courses!N61=0,Courses!P61=0,Courses!R61=0,Courses!S61=0,Courses!U61=0,Courses!W61=0,Courses!X61=0,Courses!Z61=0,Courses!AB61=0),0,1)</f>
        <v>0</v>
      </c>
      <c r="BY66" s="101">
        <f>IF(AND(BX66=0,SUM(BX67:$BX$219)&gt;0),1,0)</f>
        <v>0</v>
      </c>
      <c r="BZ66" s="853" t="str">
        <f>IF(BY66=1,"Row "&amp;Courses!A61&amp;"; ","")</f>
        <v/>
      </c>
      <c r="CA66" s="50"/>
      <c r="CB66" s="10"/>
      <c r="CC66" s="692" t="str">
        <f>IF(AND($U$9=1,Courses!B61&lt;&gt;"",SUM(Courses!N61:AB61)=0),"Row "&amp;Courses!A61&amp;"; ","")</f>
        <v/>
      </c>
      <c r="CD66" s="50"/>
      <c r="CF66" s="323"/>
      <c r="CG66" s="692" t="str">
        <f>IF(AND($Y$9=1,Courses!B61&lt;&gt;""),IF(SUMPRODUCT(--(Courses!$C$13:$C$214=Courses!C61))&gt;1,"Row "&amp;Courses!A61&amp;"; ",""),"")</f>
        <v/>
      </c>
      <c r="CH66" s="10"/>
      <c r="CI66" s="324"/>
      <c r="CJ66" s="10"/>
      <c r="CK66" s="739" t="str">
        <f>IF(AND($Z$9=1,Courses!E61&lt;&gt;"",Courses!F61&lt;&gt;"",Courses!F61=0,SUM(Courses!H61,Courses!J61)=1),"Row "&amp;Courses!A61&amp;", "&amp;Courses!$F$10&amp;"; ","")</f>
        <v/>
      </c>
      <c r="CL66" s="10" t="str">
        <f>IF(AND($Z$9=1,Courses!G61&lt;&gt;"",Courses!H61&lt;&gt;"",Courses!H61=0,SUM(Courses!J61,Courses!F61)=1),"Row "&amp;Courses!A61&amp;", "&amp;Courses!$H$10&amp;"; ","")</f>
        <v/>
      </c>
      <c r="CM66" s="682" t="str">
        <f>IF(AND($Z$9=1,Courses!I61&lt;&gt;"",Courses!J61&lt;&gt;"",Courses!J61=0, SUM(Courses!H61,Courses!F61)=1),"Row "&amp;Courses!A61&amp;", "&amp;Courses!$J$10&amp;"; ","")</f>
        <v/>
      </c>
      <c r="CN66" s="680"/>
      <c r="CO66" s="681"/>
      <c r="CP66" s="692" t="str">
        <f>IF(AND(Courses!B61&lt;&gt;"",ISNA(VLOOKUP(Courses!C61,CourseInfo,2,FALSE))=FALSE,COUNTIF(Dummy,Courses!C61)&lt;&gt;1),VLOOKUP(Courses!C61,CourseInfo,6,FALSE),"")</f>
        <v/>
      </c>
      <c r="CQ66" s="692" t="str">
        <f>IF(AND(Courses!B61&lt;&gt;"",ISNA(VLOOKUP(Courses!C61,CourseInfo,2,FALSE))=FALSE,COUNTIF(Dummy,Courses!C61)&lt;&gt;1),IF(VLOOKUP(Courses!C61,CourseInfo,7,FALSE)&lt;&gt;"",VLOOKUP(Courses!C61,CourseInfo,7,FALSE),"blank"),"")</f>
        <v/>
      </c>
      <c r="CR66" s="692" t="str">
        <f>IF(AND($AA$9=1,Courses!B61&lt;&gt;"",'Courses Valid'!AC66="",AH66&amp;AI66&amp;AJ66&amp;AK66="",COUNTIF(Dummy,Courses!C61)&lt;&gt;1),IF(OR(Courses!K61&lt;&gt;'Courses Valid'!CP66,Courses!L61&lt;&gt;'Courses Valid'!CQ66),"Row "&amp;Courses!A61&amp;", Level on LARS is "&amp;'Courses Valid'!CP66&amp;", Sub-level on LARS is "&amp;CQ66&amp;"; ",""),"")</f>
        <v/>
      </c>
      <c r="CS66" s="680"/>
    </row>
    <row r="67" spans="3:97" x14ac:dyDescent="0.2">
      <c r="C67" s="670">
        <f t="shared" si="2"/>
        <v>0</v>
      </c>
      <c r="D67" s="102"/>
      <c r="E67" s="102"/>
      <c r="F67" s="295"/>
      <c r="G67" s="670" t="str">
        <f>IF(SUMPRODUCT(--(CourseAims=Courses!$C62))=1,"",IF(AND($J$9=1,Courses!$C62&lt;&gt;""),"Row "&amp;Courses!A62&amp;" (invalid); ",""))</f>
        <v/>
      </c>
      <c r="H67" s="692" t="str">
        <f>IF(AND($K$9=1,Courses!B62="",OR(Courses!F62&lt;&gt;"",Courses!H62&lt;&gt;"",Courses!J62&lt;&gt;"",Courses!K62&lt;&gt;"",Courses!L62&lt;&gt;"",Courses!M62&lt;&gt;"",Courses!N62&lt;&gt;0,Courses!P62&lt;&gt;0,Courses!R62&lt;&gt;0,Courses!S62&lt;&gt;0,Courses!U62&lt;&gt;0,Courses!W62&lt;&gt;0,Courses!X62&lt;&gt;0,Courses!Z62&lt;&gt;0,Courses!AB62&lt;&gt;0)),"Row "&amp;Courses!A62&amp;" (none); ","")</f>
        <v/>
      </c>
      <c r="I67" s="50"/>
      <c r="J67" s="295"/>
      <c r="K67" s="739" t="str">
        <f>IF(AND($L$9=1,Courses!E62&lt;&gt;"",Courses!F62=""),"Row "&amp;Courses!A62&amp;", "&amp;Courses!$E$10&amp;"; ","")</f>
        <v/>
      </c>
      <c r="L67" s="10" t="str">
        <f>IF(AND($L$9=1,Courses!G62&lt;&gt;"",Courses!H62=""),"Row "&amp;Courses!A62&amp;", "&amp;Courses!$G$10&amp;"; ","")</f>
        <v/>
      </c>
      <c r="M67" s="682" t="str">
        <f>IF(AND($L$9=1,Courses!I62&lt;&gt;"",Courses!J62=""),"Row "&amp;Courses!A62&amp;", "&amp;Courses!$I$10&amp;"; ","")</f>
        <v/>
      </c>
      <c r="N67" s="10"/>
      <c r="O67" s="50"/>
      <c r="P67" s="295"/>
      <c r="Q67" s="1330" t="str">
        <f>IF(AND($M$9=1,Courses!B62&lt;&gt;"",Courses!E62&lt;&gt;"",Courses!G62="",Courses!I62="",Courses!F62&lt;&gt;1),"Row "&amp;Courses!A62&amp;"; ","")</f>
        <v/>
      </c>
      <c r="R67" s="10" t="str">
        <f>IF(AND($M$9=1,Courses!B62&lt;&gt;"",Courses!I62="",Courses!F62&lt;&gt;"",Courses!G62&lt;&gt;"",Courses!H62&lt;&gt;""),IF(OR((Courses!F62+Courses!H62)&lt;&gt;1),"Row "&amp;Courses!A62&amp;"; ",""),"")</f>
        <v/>
      </c>
      <c r="S67" s="682" t="str">
        <f>IF(AND($M$9=1,Courses!B62&lt;&gt;"",Courses!I62&lt;&gt;"",Courses!J62&lt;&gt;"",Courses!H62&lt;&gt;"",Courses!G62&lt;&gt;"",Courses!F62&lt;&gt;""),IF(OR((Courses!F62+Courses!H62+Courses!J62)&lt;&gt;1),"Row "&amp;Courses!A62&amp;"; ",""),"")</f>
        <v/>
      </c>
      <c r="T67" s="10"/>
      <c r="U67" s="692" t="str">
        <f>IF(AND($M$9=1,Courses!E62&lt;&gt;"",Q67="",R67="",S67="",SUM(Courses!F62,Courses!H62,Courses!J62)&lt;&gt;1),"Row "&amp;Courses!A62&amp;"; ","")</f>
        <v/>
      </c>
      <c r="V67" s="50"/>
      <c r="W67" s="10"/>
      <c r="X67" s="739" t="str">
        <f>IF(AND($N$9=1,Courses!B62&lt;&gt;"",Courses!E62&lt;&gt;"",Courses!F62&lt;&gt;""),IF((TRUNC(Courses!F62*100)&lt;&gt;Courses!F62*100),"Row "&amp;Courses!A62&amp;", "&amp;Courses!$F$10&amp;"; ",""),"")</f>
        <v/>
      </c>
      <c r="Y67" s="10" t="str">
        <f>IF(AND($N$9=1,Courses!B62&lt;&gt;"",Courses!G62&lt;&gt;"",Courses!H62&lt;&gt;""),IF((TRUNC(Courses!H62*100)&lt;&gt;Courses!H62*100),"Row "&amp;Courses!A62&amp;", "&amp;Courses!$H$10&amp;"; ",""),"")</f>
        <v/>
      </c>
      <c r="Z67" s="682" t="str">
        <f>IF(AND($N$9=1,Courses!B62&lt;&gt;"",Courses!I62&lt;&gt;"",Courses!J62&lt;&gt;""),IF((TRUNC(Courses!J62*100)&lt;&gt;Courses!J62*100),"Row "&amp;Courses!A62&amp;", "&amp;Courses!$J$10&amp;"; ",""),"")</f>
        <v/>
      </c>
      <c r="AA67" s="10"/>
      <c r="AB67" s="295"/>
      <c r="AC67" s="692" t="str">
        <f>IF(AND($O$9=1,G67="",Courses!B62&lt;&gt;"",Courses!K62&lt;&gt;"UG",Courses!K62&lt;&gt;"PG (UG fee)",Courses!K62&lt;&gt;"PG (Masters' loan)",Courses!K62&lt;&gt;"PG (Other)"),"Row "&amp;Courses!A62&amp;"; ","")</f>
        <v/>
      </c>
      <c r="AD67" s="693"/>
      <c r="AE67" s="692" t="str">
        <f>IF(AND($Q$9=1,G67="",Courses!B62&lt;&gt;"",Courses!M62&lt;&gt;"Standard",Courses!M62&lt;&gt;"Long"),"Row "&amp;Courses!A62&amp;"; ","")</f>
        <v/>
      </c>
      <c r="AF67" s="10"/>
      <c r="AG67" s="295"/>
      <c r="AH67" s="739" t="str">
        <f>IF(AND($P$9=1,G67="",AC67="",AD67="",Courses!B62&lt;&gt;"",Courses!K62="UG",Courses!L62&lt;&gt;$C$9,Courses!L62&lt;&gt;$C$10,Courses!L62&lt;&gt;$C$11),"Row "&amp;Courses!A62&amp;", Sub-level should be either HND, Sub-degree, Foundation Degree or Other UG Degree; ","")</f>
        <v/>
      </c>
      <c r="AI67" s="10" t="str">
        <f>IF(AND($P$9=1,G67="",AC67="",AD67="",Courses!B62&lt;&gt;"",Courses!K62="PG (UG fee)",Courses!L62&lt;&gt;"",Courses!L62&lt;&gt;$C$12,Courses!L62&lt;&gt;$C$15),"Row "&amp;Courses!A62&amp;", Sub-level should be either blank or "&amp;C59&amp;"; ","")</f>
        <v/>
      </c>
      <c r="AJ67" s="10" t="str">
        <f>IF(AND($P$9=1,G67="",AC67="",AD67="",Courses!B62&lt;&gt;"",Courses!K62="PG (Masters' loan)",Courses!L62&lt;&gt;"",Courses!L62&lt;&gt;$C$14,Courses!L62&lt;&gt;$C$15),"Row "&amp;Courses!A62&amp;", Sub-level should be blank; ","")</f>
        <v/>
      </c>
      <c r="AK67" s="682" t="str">
        <f>IF(AND($P$9=1,G67="",AC67="",AD67="",Courses!B62&lt;&gt;"",Courses!K62="PG (Other)",Courses!L62&lt;&gt;"",Courses!L62&lt;&gt;$C$16,Courses!L62&lt;&gt;$C$17),"Row "&amp;Courses!A62&amp;", Sub-level should be blank; ","")</f>
        <v/>
      </c>
      <c r="AL67" s="50"/>
      <c r="AM67" s="295"/>
      <c r="AN67" s="8">
        <v>48</v>
      </c>
      <c r="AO67" s="739" t="str">
        <f>IF(AND($R$9=1,(TRUNC(Courses!N62)&lt;&gt;Courses!N62)), "Row "&amp;Courses!$A62&amp;", "&amp;AO$9&amp;", "&amp;AO$10&amp;", "&amp;AO$11&amp;"; ","")</f>
        <v/>
      </c>
      <c r="AP67" s="10" t="str">
        <f>IF(AND($R$9=1,(TRUNC(Courses!O62)&lt;&gt;Courses!O62)), "Row "&amp;Courses!$A62&amp;", "&amp;AP$9&amp;", "&amp;AP$10&amp;", "&amp;AP$11&amp;"; ","")</f>
        <v/>
      </c>
      <c r="AQ67" s="10" t="str">
        <f>IF(AND($R$9=1,(TRUNC(Courses!P62)&lt;&gt;Courses!P62)), "Row "&amp;Courses!$A62&amp;", "&amp;AQ$9&amp;", "&amp;AQ$10&amp;", "&amp;AQ$11&amp;"; ","")</f>
        <v/>
      </c>
      <c r="AR67" s="10" t="str">
        <f>IF(AND($R$9=1,(TRUNC(Courses!Q62)&lt;&gt;Courses!Q62)), "Row "&amp;Courses!$A62&amp;", "&amp;AR$9&amp;", "&amp;AR$10&amp;", "&amp;AR$11&amp;"; ","")</f>
        <v/>
      </c>
      <c r="AS67" s="682" t="str">
        <f>IF(AND($R$9=1,(TRUNC(Courses!R62)&lt;&gt;Courses!R62)), "Row "&amp;Courses!$A62&amp;", "&amp;AS$9&amp;", "&amp;AS$10&amp;", "&amp;AS$11&amp;"; ","")</f>
        <v/>
      </c>
      <c r="AT67" s="739" t="str">
        <f>IF(AND($R$9=1,(TRUNC(Courses!S62)&lt;&gt;Courses!S62)), "Row "&amp;Courses!$A62&amp;", "&amp;AT$9&amp;", "&amp;AT$10&amp;", "&amp;AT$11&amp;"; ","")</f>
        <v/>
      </c>
      <c r="AU67" s="10" t="str">
        <f>IF(AND($R$9=1,(TRUNC(Courses!T62)&lt;&gt;Courses!T62)), "Row "&amp;Courses!$A62&amp;", "&amp;AU$9&amp;", "&amp;AU$10&amp;", "&amp;AU$11&amp;"; ","")</f>
        <v/>
      </c>
      <c r="AV67" s="10" t="str">
        <f>IF(AND($R$9=1,(TRUNC(Courses!U62)&lt;&gt;Courses!U62)), "Row "&amp;Courses!$A62&amp;", "&amp;AV$9&amp;", "&amp;AV$10&amp;", "&amp;AV$11&amp;"; ","")</f>
        <v/>
      </c>
      <c r="AW67" s="10" t="str">
        <f>IF(AND($R$9=1,(TRUNC(Courses!V62)&lt;&gt;Courses!V62)), "Row "&amp;Courses!$A62&amp;", "&amp;AW$9&amp;", "&amp;AW$10&amp;", "&amp;AW$11&amp;"; ","")</f>
        <v/>
      </c>
      <c r="AX67" s="682" t="str">
        <f>IF(AND($R$9=1,(TRUNC(Courses!W62)&lt;&gt;Courses!W62)), "Row "&amp;Courses!$A62&amp;", "&amp;AX$9&amp;", "&amp;AX$10&amp;", "&amp;AX$11&amp;"; ","")</f>
        <v/>
      </c>
      <c r="AY67" s="739" t="str">
        <f>IF(AND($R$9=1,(TRUNC(Courses!X62)&lt;&gt;Courses!X62)), "Row "&amp;Courses!$A62&amp;", "&amp;AY$9&amp;", "&amp;AY$10&amp;", "&amp;AY$11&amp;"; ","")</f>
        <v/>
      </c>
      <c r="AZ67" s="10" t="str">
        <f>IF(AND($R$9=1,(TRUNC(Courses!Y62)&lt;&gt;Courses!Y62)), "Row "&amp;Courses!$A62&amp;", "&amp;AZ$9&amp;", "&amp;AZ$10&amp;", "&amp;AZ$11&amp;"; ","")</f>
        <v/>
      </c>
      <c r="BA67" s="10" t="str">
        <f>IF(AND($R$9=1,(TRUNC(Courses!Z62)&lt;&gt;Courses!Z62)), "Row "&amp;Courses!$A62&amp;", "&amp;BA$9&amp;", "&amp;BA$10&amp;", "&amp;BA$11&amp;"; ","")</f>
        <v/>
      </c>
      <c r="BB67" s="10" t="str">
        <f>IF(AND($R$9=1,(TRUNC(Courses!AA62)&lt;&gt;Courses!AA62)), "Row "&amp;Courses!$A62&amp;", "&amp;BB$9&amp;", "&amp;BB$10&amp;", "&amp;BB$11&amp;"; ","")</f>
        <v/>
      </c>
      <c r="BC67" s="682" t="str">
        <f>IF(AND($R$9=1,(TRUNC(Courses!AB62)&lt;&gt;Courses!AB62)), "Row "&amp;Courses!$A62&amp;", "&amp;BC$9&amp;", "&amp;BC$10&amp;", "&amp;BC$11&amp;"; ","")</f>
        <v/>
      </c>
      <c r="BD67" s="50"/>
      <c r="BE67" s="295"/>
      <c r="BF67" s="8">
        <v>48</v>
      </c>
      <c r="BG67" s="739" t="str">
        <f>IF(AND($S$9=1,Courses!N62&lt;0), "Row "&amp;Courses!$A62&amp;", "&amp;BG$9&amp;", "&amp;BG$10&amp;", "&amp;BG$11&amp;"; ","")</f>
        <v/>
      </c>
      <c r="BH67" s="10" t="str">
        <f>IF(AND($S$9=1,Courses!O62&lt;0), "Row "&amp;Courses!$A62&amp;", "&amp;BH$9&amp;", "&amp;BH$10&amp;", "&amp;BH$11&amp;"; ","")</f>
        <v/>
      </c>
      <c r="BI67" s="10" t="str">
        <f>IF(AND($S$9=1,Courses!P62&lt;0), "Row "&amp;Courses!$A62&amp;", "&amp;BI$9&amp;", "&amp;BI$10&amp;", "&amp;BI$11&amp;"; ","")</f>
        <v/>
      </c>
      <c r="BJ67" s="10" t="str">
        <f>IF(AND($S$9=1,Courses!Q62&lt;0), "Row "&amp;Courses!$A62&amp;", "&amp;BJ$9&amp;", "&amp;BJ$10&amp;", "&amp;BJ$11&amp;"; ","")</f>
        <v/>
      </c>
      <c r="BK67" s="682" t="str">
        <f>IF(AND($S$9=1,Courses!R62&lt;0), "Row "&amp;Courses!$A62&amp;", "&amp;BK$9&amp;", "&amp;BK$10&amp;", "&amp;BK$11&amp;"; ","")</f>
        <v/>
      </c>
      <c r="BL67" s="739" t="str">
        <f>IF(AND($S$9=1,Courses!S62&lt;0), "Row "&amp;Courses!$A62&amp;", "&amp;BL$9&amp;", "&amp;BL$10&amp;", "&amp;BL$11&amp;"; ","")</f>
        <v/>
      </c>
      <c r="BM67" s="10" t="str">
        <f>IF(AND($S$9=1,Courses!T62&lt;0), "Row "&amp;Courses!$A62&amp;", "&amp;BM$9&amp;", "&amp;BM$10&amp;", "&amp;BM$11&amp;"; ","")</f>
        <v/>
      </c>
      <c r="BN67" s="10" t="str">
        <f>IF(AND($S$9=1,Courses!U62&lt;0), "Row "&amp;Courses!$A62&amp;", "&amp;BN$9&amp;", "&amp;BN$10&amp;", "&amp;BN$11&amp;"; ","")</f>
        <v/>
      </c>
      <c r="BO67" s="10" t="str">
        <f>IF(AND($S$9=1,Courses!V62&lt;0), "Row "&amp;Courses!$A62&amp;", "&amp;BO$9&amp;", "&amp;BO$10&amp;", "&amp;BO$11&amp;"; ","")</f>
        <v/>
      </c>
      <c r="BP67" s="682" t="str">
        <f>IF(AND($S$9=1,Courses!W62&lt;0), "Row "&amp;Courses!$A62&amp;", "&amp;BP$9&amp;", "&amp;BP$10&amp;", "&amp;BP$11&amp;"; ","")</f>
        <v/>
      </c>
      <c r="BQ67" s="739" t="str">
        <f>IF(AND($S$9=1,Courses!X62&lt;0), "Row "&amp;Courses!$A62&amp;", "&amp;BQ$9&amp;", "&amp;BQ$10&amp;", "&amp;BQ$11&amp;"; ","")</f>
        <v/>
      </c>
      <c r="BR67" s="10" t="str">
        <f>IF(AND($S$9=1,Courses!Y62&lt;0), "Row "&amp;Courses!$A62&amp;", "&amp;BR$9&amp;", "&amp;BR$10&amp;", "&amp;BR$11&amp;"; ","")</f>
        <v/>
      </c>
      <c r="BS67" s="10" t="str">
        <f>IF(AND($S$9=1,Courses!Z62&lt;0), "Row "&amp;Courses!$A62&amp;", "&amp;BS$9&amp;", "&amp;BS$10&amp;", "&amp;BS$11&amp;"; ","")</f>
        <v/>
      </c>
      <c r="BT67" s="10" t="str">
        <f>IF(AND($S$9=1,Courses!AA62&lt;0), "Row "&amp;Courses!$A62&amp;", "&amp;BT$9&amp;", "&amp;BT$10&amp;", "&amp;BT$11&amp;"; ","")</f>
        <v/>
      </c>
      <c r="BU67" s="682" t="str">
        <f>IF(AND($S$9=1,Courses!AB62&lt;0), "Row "&amp;Courses!$A62&amp;", "&amp;BU$9&amp;", "&amp;BU$10&amp;", "&amp;BU$11&amp;"; ","")</f>
        <v/>
      </c>
      <c r="BV67" s="10"/>
      <c r="BW67" s="690">
        <v>48</v>
      </c>
      <c r="BX67" s="101">
        <f>IF(AND($T$9=1,Courses!B62="",Courses!F62="",Courses!H62="",Courses!J62="",Courses!K62="",Courses!L62="",Courses!M62="",Courses!N62=0,Courses!P62=0,Courses!R62=0,Courses!S62=0,Courses!U62=0,Courses!W62=0,Courses!X62=0,Courses!Z62=0,Courses!AB62=0),0,1)</f>
        <v>0</v>
      </c>
      <c r="BY67" s="101">
        <f>IF(AND(BX67=0,SUM(BX68:$BX$219)&gt;0),1,0)</f>
        <v>0</v>
      </c>
      <c r="BZ67" s="853" t="str">
        <f>IF(BY67=1,"Row "&amp;Courses!A62&amp;"; ","")</f>
        <v/>
      </c>
      <c r="CA67" s="50"/>
      <c r="CB67" s="10"/>
      <c r="CC67" s="692" t="str">
        <f>IF(AND($U$9=1,Courses!B62&lt;&gt;"",SUM(Courses!N62:AB62)=0),"Row "&amp;Courses!A62&amp;"; ","")</f>
        <v/>
      </c>
      <c r="CD67" s="50"/>
      <c r="CF67" s="323"/>
      <c r="CG67" s="692" t="str">
        <f>IF(AND($Y$9=1,Courses!B62&lt;&gt;""),IF(SUMPRODUCT(--(Courses!$C$13:$C$214=Courses!C62))&gt;1,"Row "&amp;Courses!A62&amp;"; ",""),"")</f>
        <v/>
      </c>
      <c r="CH67" s="10"/>
      <c r="CI67" s="324"/>
      <c r="CJ67" s="10"/>
      <c r="CK67" s="739" t="str">
        <f>IF(AND($Z$9=1,Courses!E62&lt;&gt;"",Courses!F62&lt;&gt;"",Courses!F62=0,SUM(Courses!H62,Courses!J62)=1),"Row "&amp;Courses!A62&amp;", "&amp;Courses!$F$10&amp;"; ","")</f>
        <v/>
      </c>
      <c r="CL67" s="10" t="str">
        <f>IF(AND($Z$9=1,Courses!G62&lt;&gt;"",Courses!H62&lt;&gt;"",Courses!H62=0,SUM(Courses!J62,Courses!F62)=1),"Row "&amp;Courses!A62&amp;", "&amp;Courses!$H$10&amp;"; ","")</f>
        <v/>
      </c>
      <c r="CM67" s="682" t="str">
        <f>IF(AND($Z$9=1,Courses!I62&lt;&gt;"",Courses!J62&lt;&gt;"",Courses!J62=0, SUM(Courses!H62,Courses!F62)=1),"Row "&amp;Courses!A62&amp;", "&amp;Courses!$J$10&amp;"; ","")</f>
        <v/>
      </c>
      <c r="CN67" s="680"/>
      <c r="CO67" s="681"/>
      <c r="CP67" s="692" t="str">
        <f>IF(AND(Courses!B62&lt;&gt;"",ISNA(VLOOKUP(Courses!C62,CourseInfo,2,FALSE))=FALSE,COUNTIF(Dummy,Courses!C62)&lt;&gt;1),VLOOKUP(Courses!C62,CourseInfo,6,FALSE),"")</f>
        <v/>
      </c>
      <c r="CQ67" s="692" t="str">
        <f>IF(AND(Courses!B62&lt;&gt;"",ISNA(VLOOKUP(Courses!C62,CourseInfo,2,FALSE))=FALSE,COUNTIF(Dummy,Courses!C62)&lt;&gt;1),IF(VLOOKUP(Courses!C62,CourseInfo,7,FALSE)&lt;&gt;"",VLOOKUP(Courses!C62,CourseInfo,7,FALSE),"blank"),"")</f>
        <v/>
      </c>
      <c r="CR67" s="692" t="str">
        <f>IF(AND($AA$9=1,Courses!B62&lt;&gt;"",'Courses Valid'!AC67="",AH67&amp;AI67&amp;AJ67&amp;AK67="",COUNTIF(Dummy,Courses!C62)&lt;&gt;1),IF(OR(Courses!K62&lt;&gt;'Courses Valid'!CP67,Courses!L62&lt;&gt;'Courses Valid'!CQ67),"Row "&amp;Courses!A62&amp;", Level on LARS is "&amp;'Courses Valid'!CP67&amp;", Sub-level on LARS is "&amp;CQ67&amp;"; ",""),"")</f>
        <v/>
      </c>
      <c r="CS67" s="680"/>
    </row>
    <row r="68" spans="3:97" x14ac:dyDescent="0.2">
      <c r="C68" s="670">
        <f t="shared" si="2"/>
        <v>0</v>
      </c>
      <c r="D68" s="102"/>
      <c r="E68" s="102"/>
      <c r="F68" s="295"/>
      <c r="G68" s="670" t="str">
        <f>IF(SUMPRODUCT(--(CourseAims=Courses!$C63))=1,"",IF(AND($J$9=1,Courses!$C63&lt;&gt;""),"Row "&amp;Courses!A63&amp;" (invalid); ",""))</f>
        <v/>
      </c>
      <c r="H68" s="692" t="str">
        <f>IF(AND($K$9=1,Courses!B63="",OR(Courses!F63&lt;&gt;"",Courses!H63&lt;&gt;"",Courses!J63&lt;&gt;"",Courses!K63&lt;&gt;"",Courses!L63&lt;&gt;"",Courses!M63&lt;&gt;"",Courses!N63&lt;&gt;0,Courses!P63&lt;&gt;0,Courses!R63&lt;&gt;0,Courses!S63&lt;&gt;0,Courses!U63&lt;&gt;0,Courses!W63&lt;&gt;0,Courses!X63&lt;&gt;0,Courses!Z63&lt;&gt;0,Courses!AB63&lt;&gt;0)),"Row "&amp;Courses!A63&amp;" (none); ","")</f>
        <v/>
      </c>
      <c r="I68" s="50"/>
      <c r="J68" s="295"/>
      <c r="K68" s="739" t="str">
        <f>IF(AND($L$9=1,Courses!E63&lt;&gt;"",Courses!F63=""),"Row "&amp;Courses!A63&amp;", "&amp;Courses!$E$10&amp;"; ","")</f>
        <v/>
      </c>
      <c r="L68" s="10" t="str">
        <f>IF(AND($L$9=1,Courses!G63&lt;&gt;"",Courses!H63=""),"Row "&amp;Courses!A63&amp;", "&amp;Courses!$G$10&amp;"; ","")</f>
        <v/>
      </c>
      <c r="M68" s="682" t="str">
        <f>IF(AND($L$9=1,Courses!I63&lt;&gt;"",Courses!J63=""),"Row "&amp;Courses!A63&amp;", "&amp;Courses!$I$10&amp;"; ","")</f>
        <v/>
      </c>
      <c r="N68" s="10"/>
      <c r="O68" s="50"/>
      <c r="P68" s="295"/>
      <c r="Q68" s="1330" t="str">
        <f>IF(AND($M$9=1,Courses!B63&lt;&gt;"",Courses!E63&lt;&gt;"",Courses!G63="",Courses!I63="",Courses!F63&lt;&gt;1),"Row "&amp;Courses!A63&amp;"; ","")</f>
        <v/>
      </c>
      <c r="R68" s="10" t="str">
        <f>IF(AND($M$9=1,Courses!B63&lt;&gt;"",Courses!I63="",Courses!F63&lt;&gt;"",Courses!G63&lt;&gt;"",Courses!H63&lt;&gt;""),IF(OR((Courses!F63+Courses!H63)&lt;&gt;1),"Row "&amp;Courses!A63&amp;"; ",""),"")</f>
        <v/>
      </c>
      <c r="S68" s="682" t="str">
        <f>IF(AND($M$9=1,Courses!B63&lt;&gt;"",Courses!I63&lt;&gt;"",Courses!J63&lt;&gt;"",Courses!H63&lt;&gt;"",Courses!G63&lt;&gt;"",Courses!F63&lt;&gt;""),IF(OR((Courses!F63+Courses!H63+Courses!J63)&lt;&gt;1),"Row "&amp;Courses!A63&amp;"; ",""),"")</f>
        <v/>
      </c>
      <c r="T68" s="10"/>
      <c r="U68" s="692" t="str">
        <f>IF(AND($M$9=1,Courses!E63&lt;&gt;"",Q68="",R68="",S68="",SUM(Courses!F63,Courses!H63,Courses!J63)&lt;&gt;1),"Row "&amp;Courses!A63&amp;"; ","")</f>
        <v/>
      </c>
      <c r="V68" s="50"/>
      <c r="W68" s="10"/>
      <c r="X68" s="739" t="str">
        <f>IF(AND($N$9=1,Courses!B63&lt;&gt;"",Courses!E63&lt;&gt;"",Courses!F63&lt;&gt;""),IF((TRUNC(Courses!F63*100)&lt;&gt;Courses!F63*100),"Row "&amp;Courses!A63&amp;", "&amp;Courses!$F$10&amp;"; ",""),"")</f>
        <v/>
      </c>
      <c r="Y68" s="10" t="str">
        <f>IF(AND($N$9=1,Courses!B63&lt;&gt;"",Courses!G63&lt;&gt;"",Courses!H63&lt;&gt;""),IF((TRUNC(Courses!H63*100)&lt;&gt;Courses!H63*100),"Row "&amp;Courses!A63&amp;", "&amp;Courses!$H$10&amp;"; ",""),"")</f>
        <v/>
      </c>
      <c r="Z68" s="682" t="str">
        <f>IF(AND($N$9=1,Courses!B63&lt;&gt;"",Courses!I63&lt;&gt;"",Courses!J63&lt;&gt;""),IF((TRUNC(Courses!J63*100)&lt;&gt;Courses!J63*100),"Row "&amp;Courses!A63&amp;", "&amp;Courses!$J$10&amp;"; ",""),"")</f>
        <v/>
      </c>
      <c r="AA68" s="10"/>
      <c r="AB68" s="295"/>
      <c r="AC68" s="692" t="str">
        <f>IF(AND($O$9=1,G68="",Courses!B63&lt;&gt;"",Courses!K63&lt;&gt;"UG",Courses!K63&lt;&gt;"PG (UG fee)",Courses!K63&lt;&gt;"PG (Masters' loan)",Courses!K63&lt;&gt;"PG (Other)"),"Row "&amp;Courses!A63&amp;"; ","")</f>
        <v/>
      </c>
      <c r="AD68" s="693"/>
      <c r="AE68" s="692" t="str">
        <f>IF(AND($Q$9=1,G68="",Courses!B63&lt;&gt;"",Courses!M63&lt;&gt;"Standard",Courses!M63&lt;&gt;"Long"),"Row "&amp;Courses!A63&amp;"; ","")</f>
        <v/>
      </c>
      <c r="AF68" s="10"/>
      <c r="AG68" s="295"/>
      <c r="AH68" s="739" t="str">
        <f>IF(AND($P$9=1,G68="",AC68="",AD68="",Courses!B63&lt;&gt;"",Courses!K63="UG",Courses!L63&lt;&gt;$C$9,Courses!L63&lt;&gt;$C$10,Courses!L63&lt;&gt;$C$11),"Row "&amp;Courses!A63&amp;", Sub-level should be either HND, Sub-degree, Foundation Degree or Other UG Degree; ","")</f>
        <v/>
      </c>
      <c r="AI68" s="10" t="str">
        <f>IF(AND($P$9=1,G68="",AC68="",AD68="",Courses!B63&lt;&gt;"",Courses!K63="PG (UG fee)",Courses!L63&lt;&gt;"",Courses!L63&lt;&gt;$C$12,Courses!L63&lt;&gt;$C$15),"Row "&amp;Courses!A63&amp;", Sub-level should be either blank or "&amp;C60&amp;"; ","")</f>
        <v/>
      </c>
      <c r="AJ68" s="10" t="str">
        <f>IF(AND($P$9=1,G68="",AC68="",AD68="",Courses!B63&lt;&gt;"",Courses!K63="PG (Masters' loan)",Courses!L63&lt;&gt;"",Courses!L63&lt;&gt;$C$14,Courses!L63&lt;&gt;$C$15),"Row "&amp;Courses!A63&amp;", Sub-level should be blank; ","")</f>
        <v/>
      </c>
      <c r="AK68" s="682" t="str">
        <f>IF(AND($P$9=1,G68="",AC68="",AD68="",Courses!B63&lt;&gt;"",Courses!K63="PG (Other)",Courses!L63&lt;&gt;"",Courses!L63&lt;&gt;$C$16,Courses!L63&lt;&gt;$C$17),"Row "&amp;Courses!A63&amp;", Sub-level should be blank; ","")</f>
        <v/>
      </c>
      <c r="AL68" s="50"/>
      <c r="AM68" s="295"/>
      <c r="AN68" s="8">
        <v>49</v>
      </c>
      <c r="AO68" s="739" t="str">
        <f>IF(AND($R$9=1,(TRUNC(Courses!N63)&lt;&gt;Courses!N63)), "Row "&amp;Courses!$A63&amp;", "&amp;AO$9&amp;", "&amp;AO$10&amp;", "&amp;AO$11&amp;"; ","")</f>
        <v/>
      </c>
      <c r="AP68" s="10" t="str">
        <f>IF(AND($R$9=1,(TRUNC(Courses!O63)&lt;&gt;Courses!O63)), "Row "&amp;Courses!$A63&amp;", "&amp;AP$9&amp;", "&amp;AP$10&amp;", "&amp;AP$11&amp;"; ","")</f>
        <v/>
      </c>
      <c r="AQ68" s="10" t="str">
        <f>IF(AND($R$9=1,(TRUNC(Courses!P63)&lt;&gt;Courses!P63)), "Row "&amp;Courses!$A63&amp;", "&amp;AQ$9&amp;", "&amp;AQ$10&amp;", "&amp;AQ$11&amp;"; ","")</f>
        <v/>
      </c>
      <c r="AR68" s="10" t="str">
        <f>IF(AND($R$9=1,(TRUNC(Courses!Q63)&lt;&gt;Courses!Q63)), "Row "&amp;Courses!$A63&amp;", "&amp;AR$9&amp;", "&amp;AR$10&amp;", "&amp;AR$11&amp;"; ","")</f>
        <v/>
      </c>
      <c r="AS68" s="682" t="str">
        <f>IF(AND($R$9=1,(TRUNC(Courses!R63)&lt;&gt;Courses!R63)), "Row "&amp;Courses!$A63&amp;", "&amp;AS$9&amp;", "&amp;AS$10&amp;", "&amp;AS$11&amp;"; ","")</f>
        <v/>
      </c>
      <c r="AT68" s="739" t="str">
        <f>IF(AND($R$9=1,(TRUNC(Courses!S63)&lt;&gt;Courses!S63)), "Row "&amp;Courses!$A63&amp;", "&amp;AT$9&amp;", "&amp;AT$10&amp;", "&amp;AT$11&amp;"; ","")</f>
        <v/>
      </c>
      <c r="AU68" s="10" t="str">
        <f>IF(AND($R$9=1,(TRUNC(Courses!T63)&lt;&gt;Courses!T63)), "Row "&amp;Courses!$A63&amp;", "&amp;AU$9&amp;", "&amp;AU$10&amp;", "&amp;AU$11&amp;"; ","")</f>
        <v/>
      </c>
      <c r="AV68" s="10" t="str">
        <f>IF(AND($R$9=1,(TRUNC(Courses!U63)&lt;&gt;Courses!U63)), "Row "&amp;Courses!$A63&amp;", "&amp;AV$9&amp;", "&amp;AV$10&amp;", "&amp;AV$11&amp;"; ","")</f>
        <v/>
      </c>
      <c r="AW68" s="10" t="str">
        <f>IF(AND($R$9=1,(TRUNC(Courses!V63)&lt;&gt;Courses!V63)), "Row "&amp;Courses!$A63&amp;", "&amp;AW$9&amp;", "&amp;AW$10&amp;", "&amp;AW$11&amp;"; ","")</f>
        <v/>
      </c>
      <c r="AX68" s="682" t="str">
        <f>IF(AND($R$9=1,(TRUNC(Courses!W63)&lt;&gt;Courses!W63)), "Row "&amp;Courses!$A63&amp;", "&amp;AX$9&amp;", "&amp;AX$10&amp;", "&amp;AX$11&amp;"; ","")</f>
        <v/>
      </c>
      <c r="AY68" s="739" t="str">
        <f>IF(AND($R$9=1,(TRUNC(Courses!X63)&lt;&gt;Courses!X63)), "Row "&amp;Courses!$A63&amp;", "&amp;AY$9&amp;", "&amp;AY$10&amp;", "&amp;AY$11&amp;"; ","")</f>
        <v/>
      </c>
      <c r="AZ68" s="10" t="str">
        <f>IF(AND($R$9=1,(TRUNC(Courses!Y63)&lt;&gt;Courses!Y63)), "Row "&amp;Courses!$A63&amp;", "&amp;AZ$9&amp;", "&amp;AZ$10&amp;", "&amp;AZ$11&amp;"; ","")</f>
        <v/>
      </c>
      <c r="BA68" s="10" t="str">
        <f>IF(AND($R$9=1,(TRUNC(Courses!Z63)&lt;&gt;Courses!Z63)), "Row "&amp;Courses!$A63&amp;", "&amp;BA$9&amp;", "&amp;BA$10&amp;", "&amp;BA$11&amp;"; ","")</f>
        <v/>
      </c>
      <c r="BB68" s="10" t="str">
        <f>IF(AND($R$9=1,(TRUNC(Courses!AA63)&lt;&gt;Courses!AA63)), "Row "&amp;Courses!$A63&amp;", "&amp;BB$9&amp;", "&amp;BB$10&amp;", "&amp;BB$11&amp;"; ","")</f>
        <v/>
      </c>
      <c r="BC68" s="682" t="str">
        <f>IF(AND($R$9=1,(TRUNC(Courses!AB63)&lt;&gt;Courses!AB63)), "Row "&amp;Courses!$A63&amp;", "&amp;BC$9&amp;", "&amp;BC$10&amp;", "&amp;BC$11&amp;"; ","")</f>
        <v/>
      </c>
      <c r="BD68" s="50"/>
      <c r="BE68" s="295"/>
      <c r="BF68" s="8">
        <v>49</v>
      </c>
      <c r="BG68" s="739" t="str">
        <f>IF(AND($S$9=1,Courses!N63&lt;0), "Row "&amp;Courses!$A63&amp;", "&amp;BG$9&amp;", "&amp;BG$10&amp;", "&amp;BG$11&amp;"; ","")</f>
        <v/>
      </c>
      <c r="BH68" s="10" t="str">
        <f>IF(AND($S$9=1,Courses!O63&lt;0), "Row "&amp;Courses!$A63&amp;", "&amp;BH$9&amp;", "&amp;BH$10&amp;", "&amp;BH$11&amp;"; ","")</f>
        <v/>
      </c>
      <c r="BI68" s="10" t="str">
        <f>IF(AND($S$9=1,Courses!P63&lt;0), "Row "&amp;Courses!$A63&amp;", "&amp;BI$9&amp;", "&amp;BI$10&amp;", "&amp;BI$11&amp;"; ","")</f>
        <v/>
      </c>
      <c r="BJ68" s="10" t="str">
        <f>IF(AND($S$9=1,Courses!Q63&lt;0), "Row "&amp;Courses!$A63&amp;", "&amp;BJ$9&amp;", "&amp;BJ$10&amp;", "&amp;BJ$11&amp;"; ","")</f>
        <v/>
      </c>
      <c r="BK68" s="682" t="str">
        <f>IF(AND($S$9=1,Courses!R63&lt;0), "Row "&amp;Courses!$A63&amp;", "&amp;BK$9&amp;", "&amp;BK$10&amp;", "&amp;BK$11&amp;"; ","")</f>
        <v/>
      </c>
      <c r="BL68" s="739" t="str">
        <f>IF(AND($S$9=1,Courses!S63&lt;0), "Row "&amp;Courses!$A63&amp;", "&amp;BL$9&amp;", "&amp;BL$10&amp;", "&amp;BL$11&amp;"; ","")</f>
        <v/>
      </c>
      <c r="BM68" s="10" t="str">
        <f>IF(AND($S$9=1,Courses!T63&lt;0), "Row "&amp;Courses!$A63&amp;", "&amp;BM$9&amp;", "&amp;BM$10&amp;", "&amp;BM$11&amp;"; ","")</f>
        <v/>
      </c>
      <c r="BN68" s="10" t="str">
        <f>IF(AND($S$9=1,Courses!U63&lt;0), "Row "&amp;Courses!$A63&amp;", "&amp;BN$9&amp;", "&amp;BN$10&amp;", "&amp;BN$11&amp;"; ","")</f>
        <v/>
      </c>
      <c r="BO68" s="10" t="str">
        <f>IF(AND($S$9=1,Courses!V63&lt;0), "Row "&amp;Courses!$A63&amp;", "&amp;BO$9&amp;", "&amp;BO$10&amp;", "&amp;BO$11&amp;"; ","")</f>
        <v/>
      </c>
      <c r="BP68" s="682" t="str">
        <f>IF(AND($S$9=1,Courses!W63&lt;0), "Row "&amp;Courses!$A63&amp;", "&amp;BP$9&amp;", "&amp;BP$10&amp;", "&amp;BP$11&amp;"; ","")</f>
        <v/>
      </c>
      <c r="BQ68" s="739" t="str">
        <f>IF(AND($S$9=1,Courses!X63&lt;0), "Row "&amp;Courses!$A63&amp;", "&amp;BQ$9&amp;", "&amp;BQ$10&amp;", "&amp;BQ$11&amp;"; ","")</f>
        <v/>
      </c>
      <c r="BR68" s="10" t="str">
        <f>IF(AND($S$9=1,Courses!Y63&lt;0), "Row "&amp;Courses!$A63&amp;", "&amp;BR$9&amp;", "&amp;BR$10&amp;", "&amp;BR$11&amp;"; ","")</f>
        <v/>
      </c>
      <c r="BS68" s="10" t="str">
        <f>IF(AND($S$9=1,Courses!Z63&lt;0), "Row "&amp;Courses!$A63&amp;", "&amp;BS$9&amp;", "&amp;BS$10&amp;", "&amp;BS$11&amp;"; ","")</f>
        <v/>
      </c>
      <c r="BT68" s="10" t="str">
        <f>IF(AND($S$9=1,Courses!AA63&lt;0), "Row "&amp;Courses!$A63&amp;", "&amp;BT$9&amp;", "&amp;BT$10&amp;", "&amp;BT$11&amp;"; ","")</f>
        <v/>
      </c>
      <c r="BU68" s="682" t="str">
        <f>IF(AND($S$9=1,Courses!AB63&lt;0), "Row "&amp;Courses!$A63&amp;", "&amp;BU$9&amp;", "&amp;BU$10&amp;", "&amp;BU$11&amp;"; ","")</f>
        <v/>
      </c>
      <c r="BV68" s="10"/>
      <c r="BW68" s="690">
        <v>49</v>
      </c>
      <c r="BX68" s="101">
        <f>IF(AND($T$9=1,Courses!B63="",Courses!F63="",Courses!H63="",Courses!J63="",Courses!K63="",Courses!L63="",Courses!M63="",Courses!N63=0,Courses!P63=0,Courses!R63=0,Courses!S63=0,Courses!U63=0,Courses!W63=0,Courses!X63=0,Courses!Z63=0,Courses!AB63=0),0,1)</f>
        <v>0</v>
      </c>
      <c r="BY68" s="101">
        <f>IF(AND(BX68=0,SUM(BX69:$BX$219)&gt;0),1,0)</f>
        <v>0</v>
      </c>
      <c r="BZ68" s="853" t="str">
        <f>IF(BY68=1,"Row "&amp;Courses!A63&amp;"; ","")</f>
        <v/>
      </c>
      <c r="CA68" s="50"/>
      <c r="CB68" s="10"/>
      <c r="CC68" s="692" t="str">
        <f>IF(AND($U$9=1,Courses!B63&lt;&gt;"",SUM(Courses!N63:AB63)=0),"Row "&amp;Courses!A63&amp;"; ","")</f>
        <v/>
      </c>
      <c r="CD68" s="50"/>
      <c r="CF68" s="323"/>
      <c r="CG68" s="692" t="str">
        <f>IF(AND($Y$9=1,Courses!B63&lt;&gt;""),IF(SUMPRODUCT(--(Courses!$C$13:$C$214=Courses!C63))&gt;1,"Row "&amp;Courses!A63&amp;"; ",""),"")</f>
        <v/>
      </c>
      <c r="CH68" s="10"/>
      <c r="CI68" s="324"/>
      <c r="CJ68" s="10"/>
      <c r="CK68" s="739" t="str">
        <f>IF(AND($Z$9=1,Courses!E63&lt;&gt;"",Courses!F63&lt;&gt;"",Courses!F63=0,SUM(Courses!H63,Courses!J63)=1),"Row "&amp;Courses!A63&amp;", "&amp;Courses!$F$10&amp;"; ","")</f>
        <v/>
      </c>
      <c r="CL68" s="10" t="str">
        <f>IF(AND($Z$9=1,Courses!G63&lt;&gt;"",Courses!H63&lt;&gt;"",Courses!H63=0,SUM(Courses!J63,Courses!F63)=1),"Row "&amp;Courses!A63&amp;", "&amp;Courses!$H$10&amp;"; ","")</f>
        <v/>
      </c>
      <c r="CM68" s="682" t="str">
        <f>IF(AND($Z$9=1,Courses!I63&lt;&gt;"",Courses!J63&lt;&gt;"",Courses!J63=0, SUM(Courses!H63,Courses!F63)=1),"Row "&amp;Courses!A63&amp;", "&amp;Courses!$J$10&amp;"; ","")</f>
        <v/>
      </c>
      <c r="CN68" s="680"/>
      <c r="CO68" s="681"/>
      <c r="CP68" s="692" t="str">
        <f>IF(AND(Courses!B63&lt;&gt;"",ISNA(VLOOKUP(Courses!C63,CourseInfo,2,FALSE))=FALSE,COUNTIF(Dummy,Courses!C63)&lt;&gt;1),VLOOKUP(Courses!C63,CourseInfo,6,FALSE),"")</f>
        <v/>
      </c>
      <c r="CQ68" s="692" t="str">
        <f>IF(AND(Courses!B63&lt;&gt;"",ISNA(VLOOKUP(Courses!C63,CourseInfo,2,FALSE))=FALSE,COUNTIF(Dummy,Courses!C63)&lt;&gt;1),IF(VLOOKUP(Courses!C63,CourseInfo,7,FALSE)&lt;&gt;"",VLOOKUP(Courses!C63,CourseInfo,7,FALSE),"blank"),"")</f>
        <v/>
      </c>
      <c r="CR68" s="692" t="str">
        <f>IF(AND($AA$9=1,Courses!B63&lt;&gt;"",'Courses Valid'!AC68="",AH68&amp;AI68&amp;AJ68&amp;AK68="",COUNTIF(Dummy,Courses!C63)&lt;&gt;1),IF(OR(Courses!K63&lt;&gt;'Courses Valid'!CP68,Courses!L63&lt;&gt;'Courses Valid'!CQ68),"Row "&amp;Courses!A63&amp;", Level on LARS is "&amp;'Courses Valid'!CP68&amp;", Sub-level on LARS is "&amp;CQ68&amp;"; ",""),"")</f>
        <v/>
      </c>
      <c r="CS68" s="680"/>
    </row>
    <row r="69" spans="3:97" x14ac:dyDescent="0.2">
      <c r="C69" s="670">
        <f t="shared" si="2"/>
        <v>0</v>
      </c>
      <c r="D69" s="102"/>
      <c r="E69" s="102"/>
      <c r="F69" s="295"/>
      <c r="G69" s="670" t="str">
        <f>IF(SUMPRODUCT(--(CourseAims=Courses!$C64))=1,"",IF(AND($J$9=1,Courses!$C64&lt;&gt;""),"Row "&amp;Courses!A64&amp;" (invalid); ",""))</f>
        <v/>
      </c>
      <c r="H69" s="692" t="str">
        <f>IF(AND($K$9=1,Courses!B64="",OR(Courses!F64&lt;&gt;"",Courses!H64&lt;&gt;"",Courses!J64&lt;&gt;"",Courses!K64&lt;&gt;"",Courses!L64&lt;&gt;"",Courses!M64&lt;&gt;"",Courses!N64&lt;&gt;0,Courses!P64&lt;&gt;0,Courses!R64&lt;&gt;0,Courses!S64&lt;&gt;0,Courses!U64&lt;&gt;0,Courses!W64&lt;&gt;0,Courses!X64&lt;&gt;0,Courses!Z64&lt;&gt;0,Courses!AB64&lt;&gt;0)),"Row "&amp;Courses!A64&amp;" (none); ","")</f>
        <v/>
      </c>
      <c r="I69" s="50"/>
      <c r="J69" s="295"/>
      <c r="K69" s="739" t="str">
        <f>IF(AND($L$9=1,Courses!E64&lt;&gt;"",Courses!F64=""),"Row "&amp;Courses!A64&amp;", "&amp;Courses!$E$10&amp;"; ","")</f>
        <v/>
      </c>
      <c r="L69" s="10" t="str">
        <f>IF(AND($L$9=1,Courses!G64&lt;&gt;"",Courses!H64=""),"Row "&amp;Courses!A64&amp;", "&amp;Courses!$G$10&amp;"; ","")</f>
        <v/>
      </c>
      <c r="M69" s="682" t="str">
        <f>IF(AND($L$9=1,Courses!I64&lt;&gt;"",Courses!J64=""),"Row "&amp;Courses!A64&amp;", "&amp;Courses!$I$10&amp;"; ","")</f>
        <v/>
      </c>
      <c r="N69" s="10"/>
      <c r="O69" s="50"/>
      <c r="P69" s="295"/>
      <c r="Q69" s="1330" t="str">
        <f>IF(AND($M$9=1,Courses!B64&lt;&gt;"",Courses!E64&lt;&gt;"",Courses!G64="",Courses!I64="",Courses!F64&lt;&gt;1),"Row "&amp;Courses!A64&amp;"; ","")</f>
        <v/>
      </c>
      <c r="R69" s="10" t="str">
        <f>IF(AND($M$9=1,Courses!B64&lt;&gt;"",Courses!I64="",Courses!F64&lt;&gt;"",Courses!G64&lt;&gt;"",Courses!H64&lt;&gt;""),IF(OR((Courses!F64+Courses!H64)&lt;&gt;1),"Row "&amp;Courses!A64&amp;"; ",""),"")</f>
        <v/>
      </c>
      <c r="S69" s="682" t="str">
        <f>IF(AND($M$9=1,Courses!B64&lt;&gt;"",Courses!I64&lt;&gt;"",Courses!J64&lt;&gt;"",Courses!H64&lt;&gt;"",Courses!G64&lt;&gt;"",Courses!F64&lt;&gt;""),IF(OR((Courses!F64+Courses!H64+Courses!J64)&lt;&gt;1),"Row "&amp;Courses!A64&amp;"; ",""),"")</f>
        <v/>
      </c>
      <c r="T69" s="10"/>
      <c r="U69" s="692" t="str">
        <f>IF(AND($M$9=1,Courses!E64&lt;&gt;"",Q69="",R69="",S69="",SUM(Courses!F64,Courses!H64,Courses!J64)&lt;&gt;1),"Row "&amp;Courses!A64&amp;"; ","")</f>
        <v/>
      </c>
      <c r="V69" s="50"/>
      <c r="W69" s="10"/>
      <c r="X69" s="739" t="str">
        <f>IF(AND($N$9=1,Courses!B64&lt;&gt;"",Courses!E64&lt;&gt;"",Courses!F64&lt;&gt;""),IF((TRUNC(Courses!F64*100)&lt;&gt;Courses!F64*100),"Row "&amp;Courses!A64&amp;", "&amp;Courses!$F$10&amp;"; ",""),"")</f>
        <v/>
      </c>
      <c r="Y69" s="10" t="str">
        <f>IF(AND($N$9=1,Courses!B64&lt;&gt;"",Courses!G64&lt;&gt;"",Courses!H64&lt;&gt;""),IF((TRUNC(Courses!H64*100)&lt;&gt;Courses!H64*100),"Row "&amp;Courses!A64&amp;", "&amp;Courses!$H$10&amp;"; ",""),"")</f>
        <v/>
      </c>
      <c r="Z69" s="682" t="str">
        <f>IF(AND($N$9=1,Courses!B64&lt;&gt;"",Courses!I64&lt;&gt;"",Courses!J64&lt;&gt;""),IF((TRUNC(Courses!J64*100)&lt;&gt;Courses!J64*100),"Row "&amp;Courses!A64&amp;", "&amp;Courses!$J$10&amp;"; ",""),"")</f>
        <v/>
      </c>
      <c r="AA69" s="10"/>
      <c r="AB69" s="295"/>
      <c r="AC69" s="692" t="str">
        <f>IF(AND($O$9=1,G69="",Courses!B64&lt;&gt;"",Courses!K64&lt;&gt;"UG",Courses!K64&lt;&gt;"PG (UG fee)",Courses!K64&lt;&gt;"PG (Masters' loan)",Courses!K64&lt;&gt;"PG (Other)"),"Row "&amp;Courses!A64&amp;"; ","")</f>
        <v/>
      </c>
      <c r="AD69" s="693"/>
      <c r="AE69" s="692" t="str">
        <f>IF(AND($Q$9=1,G69="",Courses!B64&lt;&gt;"",Courses!M64&lt;&gt;"Standard",Courses!M64&lt;&gt;"Long"),"Row "&amp;Courses!A64&amp;"; ","")</f>
        <v/>
      </c>
      <c r="AF69" s="10"/>
      <c r="AG69" s="295"/>
      <c r="AH69" s="739" t="str">
        <f>IF(AND($P$9=1,G69="",AC69="",AD69="",Courses!B64&lt;&gt;"",Courses!K64="UG",Courses!L64&lt;&gt;$C$9,Courses!L64&lt;&gt;$C$10,Courses!L64&lt;&gt;$C$11),"Row "&amp;Courses!A64&amp;", Sub-level should be either HND, Sub-degree, Foundation Degree or Other UG Degree; ","")</f>
        <v/>
      </c>
      <c r="AI69" s="10" t="str">
        <f>IF(AND($P$9=1,G69="",AC69="",AD69="",Courses!B64&lt;&gt;"",Courses!K64="PG (UG fee)",Courses!L64&lt;&gt;"",Courses!L64&lt;&gt;$C$12,Courses!L64&lt;&gt;$C$15),"Row "&amp;Courses!A64&amp;", Sub-level should be either blank or "&amp;C61&amp;"; ","")</f>
        <v/>
      </c>
      <c r="AJ69" s="10" t="str">
        <f>IF(AND($P$9=1,G69="",AC69="",AD69="",Courses!B64&lt;&gt;"",Courses!K64="PG (Masters' loan)",Courses!L64&lt;&gt;"",Courses!L64&lt;&gt;$C$14,Courses!L64&lt;&gt;$C$15),"Row "&amp;Courses!A64&amp;", Sub-level should be blank; ","")</f>
        <v/>
      </c>
      <c r="AK69" s="682" t="str">
        <f>IF(AND($P$9=1,G69="",AC69="",AD69="",Courses!B64&lt;&gt;"",Courses!K64="PG (Other)",Courses!L64&lt;&gt;"",Courses!L64&lt;&gt;$C$16,Courses!L64&lt;&gt;$C$17),"Row "&amp;Courses!A64&amp;", Sub-level should be blank; ","")</f>
        <v/>
      </c>
      <c r="AL69" s="50"/>
      <c r="AM69" s="295"/>
      <c r="AN69" s="8">
        <v>50</v>
      </c>
      <c r="AO69" s="739" t="str">
        <f>IF(AND($R$9=1,(TRUNC(Courses!N64)&lt;&gt;Courses!N64)), "Row "&amp;Courses!$A64&amp;", "&amp;AO$9&amp;", "&amp;AO$10&amp;", "&amp;AO$11&amp;"; ","")</f>
        <v/>
      </c>
      <c r="AP69" s="10" t="str">
        <f>IF(AND($R$9=1,(TRUNC(Courses!O64)&lt;&gt;Courses!O64)), "Row "&amp;Courses!$A64&amp;", "&amp;AP$9&amp;", "&amp;AP$10&amp;", "&amp;AP$11&amp;"; ","")</f>
        <v/>
      </c>
      <c r="AQ69" s="10" t="str">
        <f>IF(AND($R$9=1,(TRUNC(Courses!P64)&lt;&gt;Courses!P64)), "Row "&amp;Courses!$A64&amp;", "&amp;AQ$9&amp;", "&amp;AQ$10&amp;", "&amp;AQ$11&amp;"; ","")</f>
        <v/>
      </c>
      <c r="AR69" s="10" t="str">
        <f>IF(AND($R$9=1,(TRUNC(Courses!Q64)&lt;&gt;Courses!Q64)), "Row "&amp;Courses!$A64&amp;", "&amp;AR$9&amp;", "&amp;AR$10&amp;", "&amp;AR$11&amp;"; ","")</f>
        <v/>
      </c>
      <c r="AS69" s="682" t="str">
        <f>IF(AND($R$9=1,(TRUNC(Courses!R64)&lt;&gt;Courses!R64)), "Row "&amp;Courses!$A64&amp;", "&amp;AS$9&amp;", "&amp;AS$10&amp;", "&amp;AS$11&amp;"; ","")</f>
        <v/>
      </c>
      <c r="AT69" s="739" t="str">
        <f>IF(AND($R$9=1,(TRUNC(Courses!S64)&lt;&gt;Courses!S64)), "Row "&amp;Courses!$A64&amp;", "&amp;AT$9&amp;", "&amp;AT$10&amp;", "&amp;AT$11&amp;"; ","")</f>
        <v/>
      </c>
      <c r="AU69" s="10" t="str">
        <f>IF(AND($R$9=1,(TRUNC(Courses!T64)&lt;&gt;Courses!T64)), "Row "&amp;Courses!$A64&amp;", "&amp;AU$9&amp;", "&amp;AU$10&amp;", "&amp;AU$11&amp;"; ","")</f>
        <v/>
      </c>
      <c r="AV69" s="10" t="str">
        <f>IF(AND($R$9=1,(TRUNC(Courses!U64)&lt;&gt;Courses!U64)), "Row "&amp;Courses!$A64&amp;", "&amp;AV$9&amp;", "&amp;AV$10&amp;", "&amp;AV$11&amp;"; ","")</f>
        <v/>
      </c>
      <c r="AW69" s="10" t="str">
        <f>IF(AND($R$9=1,(TRUNC(Courses!V64)&lt;&gt;Courses!V64)), "Row "&amp;Courses!$A64&amp;", "&amp;AW$9&amp;", "&amp;AW$10&amp;", "&amp;AW$11&amp;"; ","")</f>
        <v/>
      </c>
      <c r="AX69" s="682" t="str">
        <f>IF(AND($R$9=1,(TRUNC(Courses!W64)&lt;&gt;Courses!W64)), "Row "&amp;Courses!$A64&amp;", "&amp;AX$9&amp;", "&amp;AX$10&amp;", "&amp;AX$11&amp;"; ","")</f>
        <v/>
      </c>
      <c r="AY69" s="739" t="str">
        <f>IF(AND($R$9=1,(TRUNC(Courses!X64)&lt;&gt;Courses!X64)), "Row "&amp;Courses!$A64&amp;", "&amp;AY$9&amp;", "&amp;AY$10&amp;", "&amp;AY$11&amp;"; ","")</f>
        <v/>
      </c>
      <c r="AZ69" s="10" t="str">
        <f>IF(AND($R$9=1,(TRUNC(Courses!Y64)&lt;&gt;Courses!Y64)), "Row "&amp;Courses!$A64&amp;", "&amp;AZ$9&amp;", "&amp;AZ$10&amp;", "&amp;AZ$11&amp;"; ","")</f>
        <v/>
      </c>
      <c r="BA69" s="10" t="str">
        <f>IF(AND($R$9=1,(TRUNC(Courses!Z64)&lt;&gt;Courses!Z64)), "Row "&amp;Courses!$A64&amp;", "&amp;BA$9&amp;", "&amp;BA$10&amp;", "&amp;BA$11&amp;"; ","")</f>
        <v/>
      </c>
      <c r="BB69" s="10" t="str">
        <f>IF(AND($R$9=1,(TRUNC(Courses!AA64)&lt;&gt;Courses!AA64)), "Row "&amp;Courses!$A64&amp;", "&amp;BB$9&amp;", "&amp;BB$10&amp;", "&amp;BB$11&amp;"; ","")</f>
        <v/>
      </c>
      <c r="BC69" s="682" t="str">
        <f>IF(AND($R$9=1,(TRUNC(Courses!AB64)&lt;&gt;Courses!AB64)), "Row "&amp;Courses!$A64&amp;", "&amp;BC$9&amp;", "&amp;BC$10&amp;", "&amp;BC$11&amp;"; ","")</f>
        <v/>
      </c>
      <c r="BD69" s="50"/>
      <c r="BE69" s="295"/>
      <c r="BF69" s="8">
        <v>50</v>
      </c>
      <c r="BG69" s="739" t="str">
        <f>IF(AND($S$9=1,Courses!N64&lt;0), "Row "&amp;Courses!$A64&amp;", "&amp;BG$9&amp;", "&amp;BG$10&amp;", "&amp;BG$11&amp;"; ","")</f>
        <v/>
      </c>
      <c r="BH69" s="10" t="str">
        <f>IF(AND($S$9=1,Courses!O64&lt;0), "Row "&amp;Courses!$A64&amp;", "&amp;BH$9&amp;", "&amp;BH$10&amp;", "&amp;BH$11&amp;"; ","")</f>
        <v/>
      </c>
      <c r="BI69" s="10" t="str">
        <f>IF(AND($S$9=1,Courses!P64&lt;0), "Row "&amp;Courses!$A64&amp;", "&amp;BI$9&amp;", "&amp;BI$10&amp;", "&amp;BI$11&amp;"; ","")</f>
        <v/>
      </c>
      <c r="BJ69" s="10" t="str">
        <f>IF(AND($S$9=1,Courses!Q64&lt;0), "Row "&amp;Courses!$A64&amp;", "&amp;BJ$9&amp;", "&amp;BJ$10&amp;", "&amp;BJ$11&amp;"; ","")</f>
        <v/>
      </c>
      <c r="BK69" s="682" t="str">
        <f>IF(AND($S$9=1,Courses!R64&lt;0), "Row "&amp;Courses!$A64&amp;", "&amp;BK$9&amp;", "&amp;BK$10&amp;", "&amp;BK$11&amp;"; ","")</f>
        <v/>
      </c>
      <c r="BL69" s="739" t="str">
        <f>IF(AND($S$9=1,Courses!S64&lt;0), "Row "&amp;Courses!$A64&amp;", "&amp;BL$9&amp;", "&amp;BL$10&amp;", "&amp;BL$11&amp;"; ","")</f>
        <v/>
      </c>
      <c r="BM69" s="10" t="str">
        <f>IF(AND($S$9=1,Courses!T64&lt;0), "Row "&amp;Courses!$A64&amp;", "&amp;BM$9&amp;", "&amp;BM$10&amp;", "&amp;BM$11&amp;"; ","")</f>
        <v/>
      </c>
      <c r="BN69" s="10" t="str">
        <f>IF(AND($S$9=1,Courses!U64&lt;0), "Row "&amp;Courses!$A64&amp;", "&amp;BN$9&amp;", "&amp;BN$10&amp;", "&amp;BN$11&amp;"; ","")</f>
        <v/>
      </c>
      <c r="BO69" s="10" t="str">
        <f>IF(AND($S$9=1,Courses!V64&lt;0), "Row "&amp;Courses!$A64&amp;", "&amp;BO$9&amp;", "&amp;BO$10&amp;", "&amp;BO$11&amp;"; ","")</f>
        <v/>
      </c>
      <c r="BP69" s="682" t="str">
        <f>IF(AND($S$9=1,Courses!W64&lt;0), "Row "&amp;Courses!$A64&amp;", "&amp;BP$9&amp;", "&amp;BP$10&amp;", "&amp;BP$11&amp;"; ","")</f>
        <v/>
      </c>
      <c r="BQ69" s="739" t="str">
        <f>IF(AND($S$9=1,Courses!X64&lt;0), "Row "&amp;Courses!$A64&amp;", "&amp;BQ$9&amp;", "&amp;BQ$10&amp;", "&amp;BQ$11&amp;"; ","")</f>
        <v/>
      </c>
      <c r="BR69" s="10" t="str">
        <f>IF(AND($S$9=1,Courses!Y64&lt;0), "Row "&amp;Courses!$A64&amp;", "&amp;BR$9&amp;", "&amp;BR$10&amp;", "&amp;BR$11&amp;"; ","")</f>
        <v/>
      </c>
      <c r="BS69" s="10" t="str">
        <f>IF(AND($S$9=1,Courses!Z64&lt;0), "Row "&amp;Courses!$A64&amp;", "&amp;BS$9&amp;", "&amp;BS$10&amp;", "&amp;BS$11&amp;"; ","")</f>
        <v/>
      </c>
      <c r="BT69" s="10" t="str">
        <f>IF(AND($S$9=1,Courses!AA64&lt;0), "Row "&amp;Courses!$A64&amp;", "&amp;BT$9&amp;", "&amp;BT$10&amp;", "&amp;BT$11&amp;"; ","")</f>
        <v/>
      </c>
      <c r="BU69" s="682" t="str">
        <f>IF(AND($S$9=1,Courses!AB64&lt;0), "Row "&amp;Courses!$A64&amp;", "&amp;BU$9&amp;", "&amp;BU$10&amp;", "&amp;BU$11&amp;"; ","")</f>
        <v/>
      </c>
      <c r="BV69" s="10"/>
      <c r="BW69" s="690">
        <v>50</v>
      </c>
      <c r="BX69" s="101">
        <f>IF(AND($T$9=1,Courses!B64="",Courses!F64="",Courses!H64="",Courses!J64="",Courses!K64="",Courses!L64="",Courses!M64="",Courses!N64=0,Courses!P64=0,Courses!R64=0,Courses!S64=0,Courses!U64=0,Courses!W64=0,Courses!X64=0,Courses!Z64=0,Courses!AB64=0),0,1)</f>
        <v>0</v>
      </c>
      <c r="BY69" s="101">
        <f>IF(AND(BX69=0,SUM(BX70:$BX$219)&gt;0),1,0)</f>
        <v>0</v>
      </c>
      <c r="BZ69" s="853" t="str">
        <f>IF(BY69=1,"Row "&amp;Courses!A64&amp;"; ","")</f>
        <v/>
      </c>
      <c r="CA69" s="50"/>
      <c r="CB69" s="10"/>
      <c r="CC69" s="692" t="str">
        <f>IF(AND($U$9=1,Courses!B64&lt;&gt;"",SUM(Courses!N64:AB64)=0),"Row "&amp;Courses!A64&amp;"; ","")</f>
        <v/>
      </c>
      <c r="CD69" s="50"/>
      <c r="CF69" s="323"/>
      <c r="CG69" s="692" t="str">
        <f>IF(AND($Y$9=1,Courses!B64&lt;&gt;""),IF(SUMPRODUCT(--(Courses!$C$13:$C$214=Courses!C64))&gt;1,"Row "&amp;Courses!A64&amp;"; ",""),"")</f>
        <v/>
      </c>
      <c r="CH69" s="10"/>
      <c r="CI69" s="324"/>
      <c r="CJ69" s="10"/>
      <c r="CK69" s="739" t="str">
        <f>IF(AND($Z$9=1,Courses!E64&lt;&gt;"",Courses!F64&lt;&gt;"",Courses!F64=0,SUM(Courses!H64,Courses!J64)=1),"Row "&amp;Courses!A64&amp;", "&amp;Courses!$F$10&amp;"; ","")</f>
        <v/>
      </c>
      <c r="CL69" s="10" t="str">
        <f>IF(AND($Z$9=1,Courses!G64&lt;&gt;"",Courses!H64&lt;&gt;"",Courses!H64=0,SUM(Courses!J64,Courses!F64)=1),"Row "&amp;Courses!A64&amp;", "&amp;Courses!$H$10&amp;"; ","")</f>
        <v/>
      </c>
      <c r="CM69" s="682" t="str">
        <f>IF(AND($Z$9=1,Courses!I64&lt;&gt;"",Courses!J64&lt;&gt;"",Courses!J64=0, SUM(Courses!H64,Courses!F64)=1),"Row "&amp;Courses!A64&amp;", "&amp;Courses!$J$10&amp;"; ","")</f>
        <v/>
      </c>
      <c r="CN69" s="680"/>
      <c r="CO69" s="681"/>
      <c r="CP69" s="692" t="str">
        <f>IF(AND(Courses!B64&lt;&gt;"",ISNA(VLOOKUP(Courses!C64,CourseInfo,2,FALSE))=FALSE,COUNTIF(Dummy,Courses!C64)&lt;&gt;1),VLOOKUP(Courses!C64,CourseInfo,6,FALSE),"")</f>
        <v/>
      </c>
      <c r="CQ69" s="692" t="str">
        <f>IF(AND(Courses!B64&lt;&gt;"",ISNA(VLOOKUP(Courses!C64,CourseInfo,2,FALSE))=FALSE,COUNTIF(Dummy,Courses!C64)&lt;&gt;1),IF(VLOOKUP(Courses!C64,CourseInfo,7,FALSE)&lt;&gt;"",VLOOKUP(Courses!C64,CourseInfo,7,FALSE),"blank"),"")</f>
        <v/>
      </c>
      <c r="CR69" s="692" t="str">
        <f>IF(AND($AA$9=1,Courses!B64&lt;&gt;"",'Courses Valid'!AC69="",AH69&amp;AI69&amp;AJ69&amp;AK69="",COUNTIF(Dummy,Courses!C64)&lt;&gt;1),IF(OR(Courses!K64&lt;&gt;'Courses Valid'!CP69,Courses!L64&lt;&gt;'Courses Valid'!CQ69),"Row "&amp;Courses!A64&amp;", Level on LARS is "&amp;'Courses Valid'!CP69&amp;", Sub-level on LARS is "&amp;CQ69&amp;"; ",""),"")</f>
        <v/>
      </c>
      <c r="CS69" s="680"/>
    </row>
    <row r="70" spans="3:97" x14ac:dyDescent="0.2">
      <c r="C70" s="670">
        <f t="shared" si="2"/>
        <v>0</v>
      </c>
      <c r="D70" s="102"/>
      <c r="E70" s="102"/>
      <c r="F70" s="295"/>
      <c r="G70" s="670" t="str">
        <f>IF(SUMPRODUCT(--(CourseAims=Courses!$C65))=1,"",IF(AND($J$9=1,Courses!$C65&lt;&gt;""),"Row "&amp;Courses!A65&amp;" (invalid); ",""))</f>
        <v/>
      </c>
      <c r="H70" s="692" t="str">
        <f>IF(AND($K$9=1,Courses!B65="",OR(Courses!F65&lt;&gt;"",Courses!H65&lt;&gt;"",Courses!J65&lt;&gt;"",Courses!K65&lt;&gt;"",Courses!L65&lt;&gt;"",Courses!M65&lt;&gt;"",Courses!N65&lt;&gt;0,Courses!P65&lt;&gt;0,Courses!R65&lt;&gt;0,Courses!S65&lt;&gt;0,Courses!U65&lt;&gt;0,Courses!W65&lt;&gt;0,Courses!X65&lt;&gt;0,Courses!Z65&lt;&gt;0,Courses!AB65&lt;&gt;0)),"Row "&amp;Courses!A65&amp;" (none); ","")</f>
        <v/>
      </c>
      <c r="I70" s="50"/>
      <c r="J70" s="295"/>
      <c r="K70" s="739" t="str">
        <f>IF(AND($L$9=1,Courses!E65&lt;&gt;"",Courses!F65=""),"Row "&amp;Courses!A65&amp;", "&amp;Courses!$E$10&amp;"; ","")</f>
        <v/>
      </c>
      <c r="L70" s="10" t="str">
        <f>IF(AND($L$9=1,Courses!G65&lt;&gt;"",Courses!H65=""),"Row "&amp;Courses!A65&amp;", "&amp;Courses!$G$10&amp;"; ","")</f>
        <v/>
      </c>
      <c r="M70" s="682" t="str">
        <f>IF(AND($L$9=1,Courses!I65&lt;&gt;"",Courses!J65=""),"Row "&amp;Courses!A65&amp;", "&amp;Courses!$I$10&amp;"; ","")</f>
        <v/>
      </c>
      <c r="N70" s="10"/>
      <c r="O70" s="50"/>
      <c r="P70" s="295"/>
      <c r="Q70" s="1330" t="str">
        <f>IF(AND($M$9=1,Courses!B65&lt;&gt;"",Courses!E65&lt;&gt;"",Courses!G65="",Courses!I65="",Courses!F65&lt;&gt;1),"Row "&amp;Courses!A65&amp;"; ","")</f>
        <v/>
      </c>
      <c r="R70" s="10" t="str">
        <f>IF(AND($M$9=1,Courses!B65&lt;&gt;"",Courses!I65="",Courses!F65&lt;&gt;"",Courses!G65&lt;&gt;"",Courses!H65&lt;&gt;""),IF(OR((Courses!F65+Courses!H65)&lt;&gt;1),"Row "&amp;Courses!A65&amp;"; ",""),"")</f>
        <v/>
      </c>
      <c r="S70" s="682" t="str">
        <f>IF(AND($M$9=1,Courses!B65&lt;&gt;"",Courses!I65&lt;&gt;"",Courses!J65&lt;&gt;"",Courses!H65&lt;&gt;"",Courses!G65&lt;&gt;"",Courses!F65&lt;&gt;""),IF(OR((Courses!F65+Courses!H65+Courses!J65)&lt;&gt;1),"Row "&amp;Courses!A65&amp;"; ",""),"")</f>
        <v/>
      </c>
      <c r="T70" s="10"/>
      <c r="U70" s="692" t="str">
        <f>IF(AND($M$9=1,Courses!E65&lt;&gt;"",Q70="",R70="",S70="",SUM(Courses!F65,Courses!H65,Courses!J65)&lt;&gt;1),"Row "&amp;Courses!A65&amp;"; ","")</f>
        <v/>
      </c>
      <c r="V70" s="50"/>
      <c r="W70" s="10"/>
      <c r="X70" s="739" t="str">
        <f>IF(AND($N$9=1,Courses!B65&lt;&gt;"",Courses!E65&lt;&gt;"",Courses!F65&lt;&gt;""),IF((TRUNC(Courses!F65*100)&lt;&gt;Courses!F65*100),"Row "&amp;Courses!A65&amp;", "&amp;Courses!$F$10&amp;"; ",""),"")</f>
        <v/>
      </c>
      <c r="Y70" s="10" t="str">
        <f>IF(AND($N$9=1,Courses!B65&lt;&gt;"",Courses!G65&lt;&gt;"",Courses!H65&lt;&gt;""),IF((TRUNC(Courses!H65*100)&lt;&gt;Courses!H65*100),"Row "&amp;Courses!A65&amp;", "&amp;Courses!$H$10&amp;"; ",""),"")</f>
        <v/>
      </c>
      <c r="Z70" s="682" t="str">
        <f>IF(AND($N$9=1,Courses!B65&lt;&gt;"",Courses!I65&lt;&gt;"",Courses!J65&lt;&gt;""),IF((TRUNC(Courses!J65*100)&lt;&gt;Courses!J65*100),"Row "&amp;Courses!A65&amp;", "&amp;Courses!$J$10&amp;"; ",""),"")</f>
        <v/>
      </c>
      <c r="AA70" s="10"/>
      <c r="AB70" s="295"/>
      <c r="AC70" s="692" t="str">
        <f>IF(AND($O$9=1,G70="",Courses!B65&lt;&gt;"",Courses!K65&lt;&gt;"UG",Courses!K65&lt;&gt;"PG (UG fee)",Courses!K65&lt;&gt;"PG (Masters' loan)",Courses!K65&lt;&gt;"PG (Other)"),"Row "&amp;Courses!A65&amp;"; ","")</f>
        <v/>
      </c>
      <c r="AD70" s="693"/>
      <c r="AE70" s="692" t="str">
        <f>IF(AND($Q$9=1,G70="",Courses!B65&lt;&gt;"",Courses!M65&lt;&gt;"Standard",Courses!M65&lt;&gt;"Long"),"Row "&amp;Courses!A65&amp;"; ","")</f>
        <v/>
      </c>
      <c r="AF70" s="10"/>
      <c r="AG70" s="295"/>
      <c r="AH70" s="739" t="str">
        <f>IF(AND($P$9=1,G70="",AC70="",AD70="",Courses!B65&lt;&gt;"",Courses!K65="UG",Courses!L65&lt;&gt;$C$9,Courses!L65&lt;&gt;$C$10,Courses!L65&lt;&gt;$C$11),"Row "&amp;Courses!A65&amp;", Sub-level should be either HND, Sub-degree, Foundation Degree or Other UG Degree; ","")</f>
        <v/>
      </c>
      <c r="AI70" s="10" t="str">
        <f>IF(AND($P$9=1,G70="",AC70="",AD70="",Courses!B65&lt;&gt;"",Courses!K65="PG (UG fee)",Courses!L65&lt;&gt;"",Courses!L65&lt;&gt;$C$12,Courses!L65&lt;&gt;$C$15),"Row "&amp;Courses!A65&amp;", Sub-level should be either blank or "&amp;C62&amp;"; ","")</f>
        <v/>
      </c>
      <c r="AJ70" s="10" t="str">
        <f>IF(AND($P$9=1,G70="",AC70="",AD70="",Courses!B65&lt;&gt;"",Courses!K65="PG (Masters' loan)",Courses!L65&lt;&gt;"",Courses!L65&lt;&gt;$C$14,Courses!L65&lt;&gt;$C$15),"Row "&amp;Courses!A65&amp;", Sub-level should be blank; ","")</f>
        <v/>
      </c>
      <c r="AK70" s="682" t="str">
        <f>IF(AND($P$9=1,G70="",AC70="",AD70="",Courses!B65&lt;&gt;"",Courses!K65="PG (Other)",Courses!L65&lt;&gt;"",Courses!L65&lt;&gt;$C$16,Courses!L65&lt;&gt;$C$17),"Row "&amp;Courses!A65&amp;", Sub-level should be blank; ","")</f>
        <v/>
      </c>
      <c r="AL70" s="50"/>
      <c r="AM70" s="295"/>
      <c r="AN70" s="8">
        <v>51</v>
      </c>
      <c r="AO70" s="739" t="str">
        <f>IF(AND($R$9=1,(TRUNC(Courses!N65)&lt;&gt;Courses!N65)), "Row "&amp;Courses!$A65&amp;", "&amp;AO$9&amp;", "&amp;AO$10&amp;", "&amp;AO$11&amp;"; ","")</f>
        <v/>
      </c>
      <c r="AP70" s="10" t="str">
        <f>IF(AND($R$9=1,(TRUNC(Courses!O65)&lt;&gt;Courses!O65)), "Row "&amp;Courses!$A65&amp;", "&amp;AP$9&amp;", "&amp;AP$10&amp;", "&amp;AP$11&amp;"; ","")</f>
        <v/>
      </c>
      <c r="AQ70" s="10" t="str">
        <f>IF(AND($R$9=1,(TRUNC(Courses!P65)&lt;&gt;Courses!P65)), "Row "&amp;Courses!$A65&amp;", "&amp;AQ$9&amp;", "&amp;AQ$10&amp;", "&amp;AQ$11&amp;"; ","")</f>
        <v/>
      </c>
      <c r="AR70" s="10" t="str">
        <f>IF(AND($R$9=1,(TRUNC(Courses!Q65)&lt;&gt;Courses!Q65)), "Row "&amp;Courses!$A65&amp;", "&amp;AR$9&amp;", "&amp;AR$10&amp;", "&amp;AR$11&amp;"; ","")</f>
        <v/>
      </c>
      <c r="AS70" s="682" t="str">
        <f>IF(AND($R$9=1,(TRUNC(Courses!R65)&lt;&gt;Courses!R65)), "Row "&amp;Courses!$A65&amp;", "&amp;AS$9&amp;", "&amp;AS$10&amp;", "&amp;AS$11&amp;"; ","")</f>
        <v/>
      </c>
      <c r="AT70" s="739" t="str">
        <f>IF(AND($R$9=1,(TRUNC(Courses!S65)&lt;&gt;Courses!S65)), "Row "&amp;Courses!$A65&amp;", "&amp;AT$9&amp;", "&amp;AT$10&amp;", "&amp;AT$11&amp;"; ","")</f>
        <v/>
      </c>
      <c r="AU70" s="10" t="str">
        <f>IF(AND($R$9=1,(TRUNC(Courses!T65)&lt;&gt;Courses!T65)), "Row "&amp;Courses!$A65&amp;", "&amp;AU$9&amp;", "&amp;AU$10&amp;", "&amp;AU$11&amp;"; ","")</f>
        <v/>
      </c>
      <c r="AV70" s="10" t="str">
        <f>IF(AND($R$9=1,(TRUNC(Courses!U65)&lt;&gt;Courses!U65)), "Row "&amp;Courses!$A65&amp;", "&amp;AV$9&amp;", "&amp;AV$10&amp;", "&amp;AV$11&amp;"; ","")</f>
        <v/>
      </c>
      <c r="AW70" s="10" t="str">
        <f>IF(AND($R$9=1,(TRUNC(Courses!V65)&lt;&gt;Courses!V65)), "Row "&amp;Courses!$A65&amp;", "&amp;AW$9&amp;", "&amp;AW$10&amp;", "&amp;AW$11&amp;"; ","")</f>
        <v/>
      </c>
      <c r="AX70" s="682" t="str">
        <f>IF(AND($R$9=1,(TRUNC(Courses!W65)&lt;&gt;Courses!W65)), "Row "&amp;Courses!$A65&amp;", "&amp;AX$9&amp;", "&amp;AX$10&amp;", "&amp;AX$11&amp;"; ","")</f>
        <v/>
      </c>
      <c r="AY70" s="739" t="str">
        <f>IF(AND($R$9=1,(TRUNC(Courses!X65)&lt;&gt;Courses!X65)), "Row "&amp;Courses!$A65&amp;", "&amp;AY$9&amp;", "&amp;AY$10&amp;", "&amp;AY$11&amp;"; ","")</f>
        <v/>
      </c>
      <c r="AZ70" s="10" t="str">
        <f>IF(AND($R$9=1,(TRUNC(Courses!Y65)&lt;&gt;Courses!Y65)), "Row "&amp;Courses!$A65&amp;", "&amp;AZ$9&amp;", "&amp;AZ$10&amp;", "&amp;AZ$11&amp;"; ","")</f>
        <v/>
      </c>
      <c r="BA70" s="10" t="str">
        <f>IF(AND($R$9=1,(TRUNC(Courses!Z65)&lt;&gt;Courses!Z65)), "Row "&amp;Courses!$A65&amp;", "&amp;BA$9&amp;", "&amp;BA$10&amp;", "&amp;BA$11&amp;"; ","")</f>
        <v/>
      </c>
      <c r="BB70" s="10" t="str">
        <f>IF(AND($R$9=1,(TRUNC(Courses!AA65)&lt;&gt;Courses!AA65)), "Row "&amp;Courses!$A65&amp;", "&amp;BB$9&amp;", "&amp;BB$10&amp;", "&amp;BB$11&amp;"; ","")</f>
        <v/>
      </c>
      <c r="BC70" s="682" t="str">
        <f>IF(AND($R$9=1,(TRUNC(Courses!AB65)&lt;&gt;Courses!AB65)), "Row "&amp;Courses!$A65&amp;", "&amp;BC$9&amp;", "&amp;BC$10&amp;", "&amp;BC$11&amp;"; ","")</f>
        <v/>
      </c>
      <c r="BD70" s="50"/>
      <c r="BE70" s="295"/>
      <c r="BF70" s="8">
        <v>51</v>
      </c>
      <c r="BG70" s="739" t="str">
        <f>IF(AND($S$9=1,Courses!N65&lt;0), "Row "&amp;Courses!$A65&amp;", "&amp;BG$9&amp;", "&amp;BG$10&amp;", "&amp;BG$11&amp;"; ","")</f>
        <v/>
      </c>
      <c r="BH70" s="10" t="str">
        <f>IF(AND($S$9=1,Courses!O65&lt;0), "Row "&amp;Courses!$A65&amp;", "&amp;BH$9&amp;", "&amp;BH$10&amp;", "&amp;BH$11&amp;"; ","")</f>
        <v/>
      </c>
      <c r="BI70" s="10" t="str">
        <f>IF(AND($S$9=1,Courses!P65&lt;0), "Row "&amp;Courses!$A65&amp;", "&amp;BI$9&amp;", "&amp;BI$10&amp;", "&amp;BI$11&amp;"; ","")</f>
        <v/>
      </c>
      <c r="BJ70" s="10" t="str">
        <f>IF(AND($S$9=1,Courses!Q65&lt;0), "Row "&amp;Courses!$A65&amp;", "&amp;BJ$9&amp;", "&amp;BJ$10&amp;", "&amp;BJ$11&amp;"; ","")</f>
        <v/>
      </c>
      <c r="BK70" s="682" t="str">
        <f>IF(AND($S$9=1,Courses!R65&lt;0), "Row "&amp;Courses!$A65&amp;", "&amp;BK$9&amp;", "&amp;BK$10&amp;", "&amp;BK$11&amp;"; ","")</f>
        <v/>
      </c>
      <c r="BL70" s="739" t="str">
        <f>IF(AND($S$9=1,Courses!S65&lt;0), "Row "&amp;Courses!$A65&amp;", "&amp;BL$9&amp;", "&amp;BL$10&amp;", "&amp;BL$11&amp;"; ","")</f>
        <v/>
      </c>
      <c r="BM70" s="10" t="str">
        <f>IF(AND($S$9=1,Courses!T65&lt;0), "Row "&amp;Courses!$A65&amp;", "&amp;BM$9&amp;", "&amp;BM$10&amp;", "&amp;BM$11&amp;"; ","")</f>
        <v/>
      </c>
      <c r="BN70" s="10" t="str">
        <f>IF(AND($S$9=1,Courses!U65&lt;0), "Row "&amp;Courses!$A65&amp;", "&amp;BN$9&amp;", "&amp;BN$10&amp;", "&amp;BN$11&amp;"; ","")</f>
        <v/>
      </c>
      <c r="BO70" s="10" t="str">
        <f>IF(AND($S$9=1,Courses!V65&lt;0), "Row "&amp;Courses!$A65&amp;", "&amp;BO$9&amp;", "&amp;BO$10&amp;", "&amp;BO$11&amp;"; ","")</f>
        <v/>
      </c>
      <c r="BP70" s="682" t="str">
        <f>IF(AND($S$9=1,Courses!W65&lt;0), "Row "&amp;Courses!$A65&amp;", "&amp;BP$9&amp;", "&amp;BP$10&amp;", "&amp;BP$11&amp;"; ","")</f>
        <v/>
      </c>
      <c r="BQ70" s="739" t="str">
        <f>IF(AND($S$9=1,Courses!X65&lt;0), "Row "&amp;Courses!$A65&amp;", "&amp;BQ$9&amp;", "&amp;BQ$10&amp;", "&amp;BQ$11&amp;"; ","")</f>
        <v/>
      </c>
      <c r="BR70" s="10" t="str">
        <f>IF(AND($S$9=1,Courses!Y65&lt;0), "Row "&amp;Courses!$A65&amp;", "&amp;BR$9&amp;", "&amp;BR$10&amp;", "&amp;BR$11&amp;"; ","")</f>
        <v/>
      </c>
      <c r="BS70" s="10" t="str">
        <f>IF(AND($S$9=1,Courses!Z65&lt;0), "Row "&amp;Courses!$A65&amp;", "&amp;BS$9&amp;", "&amp;BS$10&amp;", "&amp;BS$11&amp;"; ","")</f>
        <v/>
      </c>
      <c r="BT70" s="10" t="str">
        <f>IF(AND($S$9=1,Courses!AA65&lt;0), "Row "&amp;Courses!$A65&amp;", "&amp;BT$9&amp;", "&amp;BT$10&amp;", "&amp;BT$11&amp;"; ","")</f>
        <v/>
      </c>
      <c r="BU70" s="682" t="str">
        <f>IF(AND($S$9=1,Courses!AB65&lt;0), "Row "&amp;Courses!$A65&amp;", "&amp;BU$9&amp;", "&amp;BU$10&amp;", "&amp;BU$11&amp;"; ","")</f>
        <v/>
      </c>
      <c r="BV70" s="10"/>
      <c r="BW70" s="690">
        <v>51</v>
      </c>
      <c r="BX70" s="101">
        <f>IF(AND($T$9=1,Courses!B65="",Courses!F65="",Courses!H65="",Courses!J65="",Courses!K65="",Courses!L65="",Courses!M65="",Courses!N65=0,Courses!P65=0,Courses!R65=0,Courses!S65=0,Courses!U65=0,Courses!W65=0,Courses!X65=0,Courses!Z65=0,Courses!AB65=0),0,1)</f>
        <v>0</v>
      </c>
      <c r="BY70" s="101">
        <f>IF(AND(BX70=0,SUM(BX71:$BX$219)&gt;0),1,0)</f>
        <v>0</v>
      </c>
      <c r="BZ70" s="853" t="str">
        <f>IF(BY70=1,"Row "&amp;Courses!A65&amp;"; ","")</f>
        <v/>
      </c>
      <c r="CA70" s="50"/>
      <c r="CB70" s="10"/>
      <c r="CC70" s="692" t="str">
        <f>IF(AND($U$9=1,Courses!B65&lt;&gt;"",SUM(Courses!N65:AB65)=0),"Row "&amp;Courses!A65&amp;"; ","")</f>
        <v/>
      </c>
      <c r="CD70" s="50"/>
      <c r="CF70" s="323"/>
      <c r="CG70" s="692" t="str">
        <f>IF(AND($Y$9=1,Courses!B65&lt;&gt;""),IF(SUMPRODUCT(--(Courses!$C$13:$C$214=Courses!C65))&gt;1,"Row "&amp;Courses!A65&amp;"; ",""),"")</f>
        <v/>
      </c>
      <c r="CH70" s="10"/>
      <c r="CI70" s="324"/>
      <c r="CJ70" s="10"/>
      <c r="CK70" s="739" t="str">
        <f>IF(AND($Z$9=1,Courses!E65&lt;&gt;"",Courses!F65&lt;&gt;"",Courses!F65=0,SUM(Courses!H65,Courses!J65)=1),"Row "&amp;Courses!A65&amp;", "&amp;Courses!$F$10&amp;"; ","")</f>
        <v/>
      </c>
      <c r="CL70" s="10" t="str">
        <f>IF(AND($Z$9=1,Courses!G65&lt;&gt;"",Courses!H65&lt;&gt;"",Courses!H65=0,SUM(Courses!J65,Courses!F65)=1),"Row "&amp;Courses!A65&amp;", "&amp;Courses!$H$10&amp;"; ","")</f>
        <v/>
      </c>
      <c r="CM70" s="682" t="str">
        <f>IF(AND($Z$9=1,Courses!I65&lt;&gt;"",Courses!J65&lt;&gt;"",Courses!J65=0, SUM(Courses!H65,Courses!F65)=1),"Row "&amp;Courses!A65&amp;", "&amp;Courses!$J$10&amp;"; ","")</f>
        <v/>
      </c>
      <c r="CN70" s="680"/>
      <c r="CO70" s="681"/>
      <c r="CP70" s="692" t="str">
        <f>IF(AND(Courses!B65&lt;&gt;"",ISNA(VLOOKUP(Courses!C65,CourseInfo,2,FALSE))=FALSE,COUNTIF(Dummy,Courses!C65)&lt;&gt;1),VLOOKUP(Courses!C65,CourseInfo,6,FALSE),"")</f>
        <v/>
      </c>
      <c r="CQ70" s="692" t="str">
        <f>IF(AND(Courses!B65&lt;&gt;"",ISNA(VLOOKUP(Courses!C65,CourseInfo,2,FALSE))=FALSE,COUNTIF(Dummy,Courses!C65)&lt;&gt;1),IF(VLOOKUP(Courses!C65,CourseInfo,7,FALSE)&lt;&gt;"",VLOOKUP(Courses!C65,CourseInfo,7,FALSE),"blank"),"")</f>
        <v/>
      </c>
      <c r="CR70" s="692" t="str">
        <f>IF(AND($AA$9=1,Courses!B65&lt;&gt;"",'Courses Valid'!AC70="",AH70&amp;AI70&amp;AJ70&amp;AK70="",COUNTIF(Dummy,Courses!C65)&lt;&gt;1),IF(OR(Courses!K65&lt;&gt;'Courses Valid'!CP70,Courses!L65&lt;&gt;'Courses Valid'!CQ70),"Row "&amp;Courses!A65&amp;", Level on LARS is "&amp;'Courses Valid'!CP70&amp;", Sub-level on LARS is "&amp;CQ70&amp;"; ",""),"")</f>
        <v/>
      </c>
      <c r="CS70" s="680"/>
    </row>
    <row r="71" spans="3:97" x14ac:dyDescent="0.2">
      <c r="C71" s="670">
        <f t="shared" si="2"/>
        <v>0</v>
      </c>
      <c r="D71" s="102"/>
      <c r="E71" s="102"/>
      <c r="F71" s="295"/>
      <c r="G71" s="670" t="str">
        <f>IF(SUMPRODUCT(--(CourseAims=Courses!$C66))=1,"",IF(AND($J$9=1,Courses!$C66&lt;&gt;""),"Row "&amp;Courses!A66&amp;" (invalid); ",""))</f>
        <v/>
      </c>
      <c r="H71" s="692" t="str">
        <f>IF(AND($K$9=1,Courses!B66="",OR(Courses!F66&lt;&gt;"",Courses!H66&lt;&gt;"",Courses!J66&lt;&gt;"",Courses!K66&lt;&gt;"",Courses!L66&lt;&gt;"",Courses!M66&lt;&gt;"",Courses!N66&lt;&gt;0,Courses!P66&lt;&gt;0,Courses!R66&lt;&gt;0,Courses!S66&lt;&gt;0,Courses!U66&lt;&gt;0,Courses!W66&lt;&gt;0,Courses!X66&lt;&gt;0,Courses!Z66&lt;&gt;0,Courses!AB66&lt;&gt;0)),"Row "&amp;Courses!A66&amp;" (none); ","")</f>
        <v/>
      </c>
      <c r="I71" s="50"/>
      <c r="J71" s="295"/>
      <c r="K71" s="739" t="str">
        <f>IF(AND($L$9=1,Courses!E66&lt;&gt;"",Courses!F66=""),"Row "&amp;Courses!A66&amp;", "&amp;Courses!$E$10&amp;"; ","")</f>
        <v/>
      </c>
      <c r="L71" s="10" t="str">
        <f>IF(AND($L$9=1,Courses!G66&lt;&gt;"",Courses!H66=""),"Row "&amp;Courses!A66&amp;", "&amp;Courses!$G$10&amp;"; ","")</f>
        <v/>
      </c>
      <c r="M71" s="682" t="str">
        <f>IF(AND($L$9=1,Courses!I66&lt;&gt;"",Courses!J66=""),"Row "&amp;Courses!A66&amp;", "&amp;Courses!$I$10&amp;"; ","")</f>
        <v/>
      </c>
      <c r="N71" s="10"/>
      <c r="O71" s="50"/>
      <c r="P71" s="295"/>
      <c r="Q71" s="1330" t="str">
        <f>IF(AND($M$9=1,Courses!B66&lt;&gt;"",Courses!E66&lt;&gt;"",Courses!G66="",Courses!I66="",Courses!F66&lt;&gt;1),"Row "&amp;Courses!A66&amp;"; ","")</f>
        <v/>
      </c>
      <c r="R71" s="10" t="str">
        <f>IF(AND($M$9=1,Courses!B66&lt;&gt;"",Courses!I66="",Courses!F66&lt;&gt;"",Courses!G66&lt;&gt;"",Courses!H66&lt;&gt;""),IF(OR((Courses!F66+Courses!H66)&lt;&gt;1),"Row "&amp;Courses!A66&amp;"; ",""),"")</f>
        <v/>
      </c>
      <c r="S71" s="682" t="str">
        <f>IF(AND($M$9=1,Courses!B66&lt;&gt;"",Courses!I66&lt;&gt;"",Courses!J66&lt;&gt;"",Courses!H66&lt;&gt;"",Courses!G66&lt;&gt;"",Courses!F66&lt;&gt;""),IF(OR((Courses!F66+Courses!H66+Courses!J66)&lt;&gt;1),"Row "&amp;Courses!A66&amp;"; ",""),"")</f>
        <v/>
      </c>
      <c r="T71" s="10"/>
      <c r="U71" s="692" t="str">
        <f>IF(AND($M$9=1,Courses!E66&lt;&gt;"",Q71="",R71="",S71="",SUM(Courses!F66,Courses!H66,Courses!J66)&lt;&gt;1),"Row "&amp;Courses!A66&amp;"; ","")</f>
        <v/>
      </c>
      <c r="V71" s="50"/>
      <c r="W71" s="10"/>
      <c r="X71" s="739" t="str">
        <f>IF(AND($N$9=1,Courses!B66&lt;&gt;"",Courses!E66&lt;&gt;"",Courses!F66&lt;&gt;""),IF((TRUNC(Courses!F66*100)&lt;&gt;Courses!F66*100),"Row "&amp;Courses!A66&amp;", "&amp;Courses!$F$10&amp;"; ",""),"")</f>
        <v/>
      </c>
      <c r="Y71" s="10" t="str">
        <f>IF(AND($N$9=1,Courses!B66&lt;&gt;"",Courses!G66&lt;&gt;"",Courses!H66&lt;&gt;""),IF((TRUNC(Courses!H66*100)&lt;&gt;Courses!H66*100),"Row "&amp;Courses!A66&amp;", "&amp;Courses!$H$10&amp;"; ",""),"")</f>
        <v/>
      </c>
      <c r="Z71" s="682" t="str">
        <f>IF(AND($N$9=1,Courses!B66&lt;&gt;"",Courses!I66&lt;&gt;"",Courses!J66&lt;&gt;""),IF((TRUNC(Courses!J66*100)&lt;&gt;Courses!J66*100),"Row "&amp;Courses!A66&amp;", "&amp;Courses!$J$10&amp;"; ",""),"")</f>
        <v/>
      </c>
      <c r="AA71" s="10"/>
      <c r="AB71" s="295"/>
      <c r="AC71" s="692" t="str">
        <f>IF(AND($O$9=1,G71="",Courses!B66&lt;&gt;"",Courses!K66&lt;&gt;"UG",Courses!K66&lt;&gt;"PG (UG fee)",Courses!K66&lt;&gt;"PG (Masters' loan)",Courses!K66&lt;&gt;"PG (Other)"),"Row "&amp;Courses!A66&amp;"; ","")</f>
        <v/>
      </c>
      <c r="AD71" s="693"/>
      <c r="AE71" s="692" t="str">
        <f>IF(AND($Q$9=1,G71="",Courses!B66&lt;&gt;"",Courses!M66&lt;&gt;"Standard",Courses!M66&lt;&gt;"Long"),"Row "&amp;Courses!A66&amp;"; ","")</f>
        <v/>
      </c>
      <c r="AF71" s="10"/>
      <c r="AG71" s="295"/>
      <c r="AH71" s="739" t="str">
        <f>IF(AND($P$9=1,G71="",AC71="",AD71="",Courses!B66&lt;&gt;"",Courses!K66="UG",Courses!L66&lt;&gt;$C$9,Courses!L66&lt;&gt;$C$10,Courses!L66&lt;&gt;$C$11),"Row "&amp;Courses!A66&amp;", Sub-level should be either HND, Sub-degree, Foundation Degree or Other UG Degree; ","")</f>
        <v/>
      </c>
      <c r="AI71" s="10" t="str">
        <f>IF(AND($P$9=1,G71="",AC71="",AD71="",Courses!B66&lt;&gt;"",Courses!K66="PG (UG fee)",Courses!L66&lt;&gt;"",Courses!L66&lt;&gt;$C$12,Courses!L66&lt;&gt;$C$15),"Row "&amp;Courses!A66&amp;", Sub-level should be either blank or "&amp;C63&amp;"; ","")</f>
        <v/>
      </c>
      <c r="AJ71" s="10" t="str">
        <f>IF(AND($P$9=1,G71="",AC71="",AD71="",Courses!B66&lt;&gt;"",Courses!K66="PG (Masters' loan)",Courses!L66&lt;&gt;"",Courses!L66&lt;&gt;$C$14,Courses!L66&lt;&gt;$C$15),"Row "&amp;Courses!A66&amp;", Sub-level should be blank; ","")</f>
        <v/>
      </c>
      <c r="AK71" s="682" t="str">
        <f>IF(AND($P$9=1,G71="",AC71="",AD71="",Courses!B66&lt;&gt;"",Courses!K66="PG (Other)",Courses!L66&lt;&gt;"",Courses!L66&lt;&gt;$C$16,Courses!L66&lt;&gt;$C$17),"Row "&amp;Courses!A66&amp;", Sub-level should be blank; ","")</f>
        <v/>
      </c>
      <c r="AL71" s="50"/>
      <c r="AM71" s="295"/>
      <c r="AN71" s="8">
        <v>52</v>
      </c>
      <c r="AO71" s="739" t="str">
        <f>IF(AND($R$9=1,(TRUNC(Courses!N66)&lt;&gt;Courses!N66)), "Row "&amp;Courses!$A66&amp;", "&amp;AO$9&amp;", "&amp;AO$10&amp;", "&amp;AO$11&amp;"; ","")</f>
        <v/>
      </c>
      <c r="AP71" s="10" t="str">
        <f>IF(AND($R$9=1,(TRUNC(Courses!O66)&lt;&gt;Courses!O66)), "Row "&amp;Courses!$A66&amp;", "&amp;AP$9&amp;", "&amp;AP$10&amp;", "&amp;AP$11&amp;"; ","")</f>
        <v/>
      </c>
      <c r="AQ71" s="10" t="str">
        <f>IF(AND($R$9=1,(TRUNC(Courses!P66)&lt;&gt;Courses!P66)), "Row "&amp;Courses!$A66&amp;", "&amp;AQ$9&amp;", "&amp;AQ$10&amp;", "&amp;AQ$11&amp;"; ","")</f>
        <v/>
      </c>
      <c r="AR71" s="10" t="str">
        <f>IF(AND($R$9=1,(TRUNC(Courses!Q66)&lt;&gt;Courses!Q66)), "Row "&amp;Courses!$A66&amp;", "&amp;AR$9&amp;", "&amp;AR$10&amp;", "&amp;AR$11&amp;"; ","")</f>
        <v/>
      </c>
      <c r="AS71" s="682" t="str">
        <f>IF(AND($R$9=1,(TRUNC(Courses!R66)&lt;&gt;Courses!R66)), "Row "&amp;Courses!$A66&amp;", "&amp;AS$9&amp;", "&amp;AS$10&amp;", "&amp;AS$11&amp;"; ","")</f>
        <v/>
      </c>
      <c r="AT71" s="739" t="str">
        <f>IF(AND($R$9=1,(TRUNC(Courses!S66)&lt;&gt;Courses!S66)), "Row "&amp;Courses!$A66&amp;", "&amp;AT$9&amp;", "&amp;AT$10&amp;", "&amp;AT$11&amp;"; ","")</f>
        <v/>
      </c>
      <c r="AU71" s="10" t="str">
        <f>IF(AND($R$9=1,(TRUNC(Courses!T66)&lt;&gt;Courses!T66)), "Row "&amp;Courses!$A66&amp;", "&amp;AU$9&amp;", "&amp;AU$10&amp;", "&amp;AU$11&amp;"; ","")</f>
        <v/>
      </c>
      <c r="AV71" s="10" t="str">
        <f>IF(AND($R$9=1,(TRUNC(Courses!U66)&lt;&gt;Courses!U66)), "Row "&amp;Courses!$A66&amp;", "&amp;AV$9&amp;", "&amp;AV$10&amp;", "&amp;AV$11&amp;"; ","")</f>
        <v/>
      </c>
      <c r="AW71" s="10" t="str">
        <f>IF(AND($R$9=1,(TRUNC(Courses!V66)&lt;&gt;Courses!V66)), "Row "&amp;Courses!$A66&amp;", "&amp;AW$9&amp;", "&amp;AW$10&amp;", "&amp;AW$11&amp;"; ","")</f>
        <v/>
      </c>
      <c r="AX71" s="682" t="str">
        <f>IF(AND($R$9=1,(TRUNC(Courses!W66)&lt;&gt;Courses!W66)), "Row "&amp;Courses!$A66&amp;", "&amp;AX$9&amp;", "&amp;AX$10&amp;", "&amp;AX$11&amp;"; ","")</f>
        <v/>
      </c>
      <c r="AY71" s="739" t="str">
        <f>IF(AND($R$9=1,(TRUNC(Courses!X66)&lt;&gt;Courses!X66)), "Row "&amp;Courses!$A66&amp;", "&amp;AY$9&amp;", "&amp;AY$10&amp;", "&amp;AY$11&amp;"; ","")</f>
        <v/>
      </c>
      <c r="AZ71" s="10" t="str">
        <f>IF(AND($R$9=1,(TRUNC(Courses!Y66)&lt;&gt;Courses!Y66)), "Row "&amp;Courses!$A66&amp;", "&amp;AZ$9&amp;", "&amp;AZ$10&amp;", "&amp;AZ$11&amp;"; ","")</f>
        <v/>
      </c>
      <c r="BA71" s="10" t="str">
        <f>IF(AND($R$9=1,(TRUNC(Courses!Z66)&lt;&gt;Courses!Z66)), "Row "&amp;Courses!$A66&amp;", "&amp;BA$9&amp;", "&amp;BA$10&amp;", "&amp;BA$11&amp;"; ","")</f>
        <v/>
      </c>
      <c r="BB71" s="10" t="str">
        <f>IF(AND($R$9=1,(TRUNC(Courses!AA66)&lt;&gt;Courses!AA66)), "Row "&amp;Courses!$A66&amp;", "&amp;BB$9&amp;", "&amp;BB$10&amp;", "&amp;BB$11&amp;"; ","")</f>
        <v/>
      </c>
      <c r="BC71" s="682" t="str">
        <f>IF(AND($R$9=1,(TRUNC(Courses!AB66)&lt;&gt;Courses!AB66)), "Row "&amp;Courses!$A66&amp;", "&amp;BC$9&amp;", "&amp;BC$10&amp;", "&amp;BC$11&amp;"; ","")</f>
        <v/>
      </c>
      <c r="BD71" s="50"/>
      <c r="BE71" s="295"/>
      <c r="BF71" s="8">
        <v>52</v>
      </c>
      <c r="BG71" s="739" t="str">
        <f>IF(AND($S$9=1,Courses!N66&lt;0), "Row "&amp;Courses!$A66&amp;", "&amp;BG$9&amp;", "&amp;BG$10&amp;", "&amp;BG$11&amp;"; ","")</f>
        <v/>
      </c>
      <c r="BH71" s="10" t="str">
        <f>IF(AND($S$9=1,Courses!O66&lt;0), "Row "&amp;Courses!$A66&amp;", "&amp;BH$9&amp;", "&amp;BH$10&amp;", "&amp;BH$11&amp;"; ","")</f>
        <v/>
      </c>
      <c r="BI71" s="10" t="str">
        <f>IF(AND($S$9=1,Courses!P66&lt;0), "Row "&amp;Courses!$A66&amp;", "&amp;BI$9&amp;", "&amp;BI$10&amp;", "&amp;BI$11&amp;"; ","")</f>
        <v/>
      </c>
      <c r="BJ71" s="10" t="str">
        <f>IF(AND($S$9=1,Courses!Q66&lt;0), "Row "&amp;Courses!$A66&amp;", "&amp;BJ$9&amp;", "&amp;BJ$10&amp;", "&amp;BJ$11&amp;"; ","")</f>
        <v/>
      </c>
      <c r="BK71" s="682" t="str">
        <f>IF(AND($S$9=1,Courses!R66&lt;0), "Row "&amp;Courses!$A66&amp;", "&amp;BK$9&amp;", "&amp;BK$10&amp;", "&amp;BK$11&amp;"; ","")</f>
        <v/>
      </c>
      <c r="BL71" s="739" t="str">
        <f>IF(AND($S$9=1,Courses!S66&lt;0), "Row "&amp;Courses!$A66&amp;", "&amp;BL$9&amp;", "&amp;BL$10&amp;", "&amp;BL$11&amp;"; ","")</f>
        <v/>
      </c>
      <c r="BM71" s="10" t="str">
        <f>IF(AND($S$9=1,Courses!T66&lt;0), "Row "&amp;Courses!$A66&amp;", "&amp;BM$9&amp;", "&amp;BM$10&amp;", "&amp;BM$11&amp;"; ","")</f>
        <v/>
      </c>
      <c r="BN71" s="10" t="str">
        <f>IF(AND($S$9=1,Courses!U66&lt;0), "Row "&amp;Courses!$A66&amp;", "&amp;BN$9&amp;", "&amp;BN$10&amp;", "&amp;BN$11&amp;"; ","")</f>
        <v/>
      </c>
      <c r="BO71" s="10" t="str">
        <f>IF(AND($S$9=1,Courses!V66&lt;0), "Row "&amp;Courses!$A66&amp;", "&amp;BO$9&amp;", "&amp;BO$10&amp;", "&amp;BO$11&amp;"; ","")</f>
        <v/>
      </c>
      <c r="BP71" s="682" t="str">
        <f>IF(AND($S$9=1,Courses!W66&lt;0), "Row "&amp;Courses!$A66&amp;", "&amp;BP$9&amp;", "&amp;BP$10&amp;", "&amp;BP$11&amp;"; ","")</f>
        <v/>
      </c>
      <c r="BQ71" s="739" t="str">
        <f>IF(AND($S$9=1,Courses!X66&lt;0), "Row "&amp;Courses!$A66&amp;", "&amp;BQ$9&amp;", "&amp;BQ$10&amp;", "&amp;BQ$11&amp;"; ","")</f>
        <v/>
      </c>
      <c r="BR71" s="10" t="str">
        <f>IF(AND($S$9=1,Courses!Y66&lt;0), "Row "&amp;Courses!$A66&amp;", "&amp;BR$9&amp;", "&amp;BR$10&amp;", "&amp;BR$11&amp;"; ","")</f>
        <v/>
      </c>
      <c r="BS71" s="10" t="str">
        <f>IF(AND($S$9=1,Courses!Z66&lt;0), "Row "&amp;Courses!$A66&amp;", "&amp;BS$9&amp;", "&amp;BS$10&amp;", "&amp;BS$11&amp;"; ","")</f>
        <v/>
      </c>
      <c r="BT71" s="10" t="str">
        <f>IF(AND($S$9=1,Courses!AA66&lt;0), "Row "&amp;Courses!$A66&amp;", "&amp;BT$9&amp;", "&amp;BT$10&amp;", "&amp;BT$11&amp;"; ","")</f>
        <v/>
      </c>
      <c r="BU71" s="682" t="str">
        <f>IF(AND($S$9=1,Courses!AB66&lt;0), "Row "&amp;Courses!$A66&amp;", "&amp;BU$9&amp;", "&amp;BU$10&amp;", "&amp;BU$11&amp;"; ","")</f>
        <v/>
      </c>
      <c r="BV71" s="10"/>
      <c r="BW71" s="690">
        <v>52</v>
      </c>
      <c r="BX71" s="101">
        <f>IF(AND($T$9=1,Courses!B66="",Courses!F66="",Courses!H66="",Courses!J66="",Courses!K66="",Courses!L66="",Courses!M66="",Courses!N66=0,Courses!P66=0,Courses!R66=0,Courses!S66=0,Courses!U66=0,Courses!W66=0,Courses!X66=0,Courses!Z66=0,Courses!AB66=0),0,1)</f>
        <v>0</v>
      </c>
      <c r="BY71" s="101">
        <f>IF(AND(BX71=0,SUM(BX72:$BX$219)&gt;0),1,0)</f>
        <v>0</v>
      </c>
      <c r="BZ71" s="853" t="str">
        <f>IF(BY71=1,"Row "&amp;Courses!A66&amp;"; ","")</f>
        <v/>
      </c>
      <c r="CA71" s="50"/>
      <c r="CB71" s="10"/>
      <c r="CC71" s="692" t="str">
        <f>IF(AND($U$9=1,Courses!B66&lt;&gt;"",SUM(Courses!N66:AB66)=0),"Row "&amp;Courses!A66&amp;"; ","")</f>
        <v/>
      </c>
      <c r="CD71" s="50"/>
      <c r="CF71" s="323"/>
      <c r="CG71" s="692" t="str">
        <f>IF(AND($Y$9=1,Courses!B66&lt;&gt;""),IF(SUMPRODUCT(--(Courses!$C$13:$C$214=Courses!C66))&gt;1,"Row "&amp;Courses!A66&amp;"; ",""),"")</f>
        <v/>
      </c>
      <c r="CH71" s="10"/>
      <c r="CI71" s="324"/>
      <c r="CJ71" s="10"/>
      <c r="CK71" s="739" t="str">
        <f>IF(AND($Z$9=1,Courses!E66&lt;&gt;"",Courses!F66&lt;&gt;"",Courses!F66=0,SUM(Courses!H66,Courses!J66)=1),"Row "&amp;Courses!A66&amp;", "&amp;Courses!$F$10&amp;"; ","")</f>
        <v/>
      </c>
      <c r="CL71" s="10" t="str">
        <f>IF(AND($Z$9=1,Courses!G66&lt;&gt;"",Courses!H66&lt;&gt;"",Courses!H66=0,SUM(Courses!J66,Courses!F66)=1),"Row "&amp;Courses!A66&amp;", "&amp;Courses!$H$10&amp;"; ","")</f>
        <v/>
      </c>
      <c r="CM71" s="682" t="str">
        <f>IF(AND($Z$9=1,Courses!I66&lt;&gt;"",Courses!J66&lt;&gt;"",Courses!J66=0, SUM(Courses!H66,Courses!F66)=1),"Row "&amp;Courses!A66&amp;", "&amp;Courses!$J$10&amp;"; ","")</f>
        <v/>
      </c>
      <c r="CN71" s="680"/>
      <c r="CO71" s="681"/>
      <c r="CP71" s="692" t="str">
        <f>IF(AND(Courses!B66&lt;&gt;"",ISNA(VLOOKUP(Courses!C66,CourseInfo,2,FALSE))=FALSE,COUNTIF(Dummy,Courses!C66)&lt;&gt;1),VLOOKUP(Courses!C66,CourseInfo,6,FALSE),"")</f>
        <v/>
      </c>
      <c r="CQ71" s="692" t="str">
        <f>IF(AND(Courses!B66&lt;&gt;"",ISNA(VLOOKUP(Courses!C66,CourseInfo,2,FALSE))=FALSE,COUNTIF(Dummy,Courses!C66)&lt;&gt;1),IF(VLOOKUP(Courses!C66,CourseInfo,7,FALSE)&lt;&gt;"",VLOOKUP(Courses!C66,CourseInfo,7,FALSE),"blank"),"")</f>
        <v/>
      </c>
      <c r="CR71" s="692" t="str">
        <f>IF(AND($AA$9=1,Courses!B66&lt;&gt;"",'Courses Valid'!AC71="",AH71&amp;AI71&amp;AJ71&amp;AK71="",COUNTIF(Dummy,Courses!C66)&lt;&gt;1),IF(OR(Courses!K66&lt;&gt;'Courses Valid'!CP71,Courses!L66&lt;&gt;'Courses Valid'!CQ71),"Row "&amp;Courses!A66&amp;", Level on LARS is "&amp;'Courses Valid'!CP71&amp;", Sub-level on LARS is "&amp;CQ71&amp;"; ",""),"")</f>
        <v/>
      </c>
      <c r="CS71" s="680"/>
    </row>
    <row r="72" spans="3:97" x14ac:dyDescent="0.2">
      <c r="C72" s="670">
        <f t="shared" si="2"/>
        <v>0</v>
      </c>
      <c r="D72" s="102"/>
      <c r="E72" s="102"/>
      <c r="F72" s="295"/>
      <c r="G72" s="670" t="str">
        <f>IF(SUMPRODUCT(--(CourseAims=Courses!$C67))=1,"",IF(AND($J$9=1,Courses!$C67&lt;&gt;""),"Row "&amp;Courses!A67&amp;" (invalid); ",""))</f>
        <v/>
      </c>
      <c r="H72" s="692" t="str">
        <f>IF(AND($K$9=1,Courses!B67="",OR(Courses!F67&lt;&gt;"",Courses!H67&lt;&gt;"",Courses!J67&lt;&gt;"",Courses!K67&lt;&gt;"",Courses!L67&lt;&gt;"",Courses!M67&lt;&gt;"",Courses!N67&lt;&gt;0,Courses!P67&lt;&gt;0,Courses!R67&lt;&gt;0,Courses!S67&lt;&gt;0,Courses!U67&lt;&gt;0,Courses!W67&lt;&gt;0,Courses!X67&lt;&gt;0,Courses!Z67&lt;&gt;0,Courses!AB67&lt;&gt;0)),"Row "&amp;Courses!A67&amp;" (none); ","")</f>
        <v/>
      </c>
      <c r="I72" s="50"/>
      <c r="J72" s="295"/>
      <c r="K72" s="739" t="str">
        <f>IF(AND($L$9=1,Courses!E67&lt;&gt;"",Courses!F67=""),"Row "&amp;Courses!A67&amp;", "&amp;Courses!$E$10&amp;"; ","")</f>
        <v/>
      </c>
      <c r="L72" s="10" t="str">
        <f>IF(AND($L$9=1,Courses!G67&lt;&gt;"",Courses!H67=""),"Row "&amp;Courses!A67&amp;", "&amp;Courses!$G$10&amp;"; ","")</f>
        <v/>
      </c>
      <c r="M72" s="682" t="str">
        <f>IF(AND($L$9=1,Courses!I67&lt;&gt;"",Courses!J67=""),"Row "&amp;Courses!A67&amp;", "&amp;Courses!$I$10&amp;"; ","")</f>
        <v/>
      </c>
      <c r="N72" s="10"/>
      <c r="O72" s="50"/>
      <c r="P72" s="295"/>
      <c r="Q72" s="1330" t="str">
        <f>IF(AND($M$9=1,Courses!B67&lt;&gt;"",Courses!E67&lt;&gt;"",Courses!G67="",Courses!I67="",Courses!F67&lt;&gt;1),"Row "&amp;Courses!A67&amp;"; ","")</f>
        <v/>
      </c>
      <c r="R72" s="10" t="str">
        <f>IF(AND($M$9=1,Courses!B67&lt;&gt;"",Courses!I67="",Courses!F67&lt;&gt;"",Courses!G67&lt;&gt;"",Courses!H67&lt;&gt;""),IF(OR((Courses!F67+Courses!H67)&lt;&gt;1),"Row "&amp;Courses!A67&amp;"; ",""),"")</f>
        <v/>
      </c>
      <c r="S72" s="682" t="str">
        <f>IF(AND($M$9=1,Courses!B67&lt;&gt;"",Courses!I67&lt;&gt;"",Courses!J67&lt;&gt;"",Courses!H67&lt;&gt;"",Courses!G67&lt;&gt;"",Courses!F67&lt;&gt;""),IF(OR((Courses!F67+Courses!H67+Courses!J67)&lt;&gt;1),"Row "&amp;Courses!A67&amp;"; ",""),"")</f>
        <v/>
      </c>
      <c r="T72" s="10"/>
      <c r="U72" s="692" t="str">
        <f>IF(AND($M$9=1,Courses!E67&lt;&gt;"",Q72="",R72="",S72="",SUM(Courses!F67,Courses!H67,Courses!J67)&lt;&gt;1),"Row "&amp;Courses!A67&amp;"; ","")</f>
        <v/>
      </c>
      <c r="V72" s="50"/>
      <c r="W72" s="10"/>
      <c r="X72" s="739" t="str">
        <f>IF(AND($N$9=1,Courses!B67&lt;&gt;"",Courses!E67&lt;&gt;"",Courses!F67&lt;&gt;""),IF((TRUNC(Courses!F67*100)&lt;&gt;Courses!F67*100),"Row "&amp;Courses!A67&amp;", "&amp;Courses!$F$10&amp;"; ",""),"")</f>
        <v/>
      </c>
      <c r="Y72" s="10" t="str">
        <f>IF(AND($N$9=1,Courses!B67&lt;&gt;"",Courses!G67&lt;&gt;"",Courses!H67&lt;&gt;""),IF((TRUNC(Courses!H67*100)&lt;&gt;Courses!H67*100),"Row "&amp;Courses!A67&amp;", "&amp;Courses!$H$10&amp;"; ",""),"")</f>
        <v/>
      </c>
      <c r="Z72" s="682" t="str">
        <f>IF(AND($N$9=1,Courses!B67&lt;&gt;"",Courses!I67&lt;&gt;"",Courses!J67&lt;&gt;""),IF((TRUNC(Courses!J67*100)&lt;&gt;Courses!J67*100),"Row "&amp;Courses!A67&amp;", "&amp;Courses!$J$10&amp;"; ",""),"")</f>
        <v/>
      </c>
      <c r="AA72" s="10"/>
      <c r="AB72" s="295"/>
      <c r="AC72" s="692" t="str">
        <f>IF(AND($O$9=1,G72="",Courses!B67&lt;&gt;"",Courses!K67&lt;&gt;"UG",Courses!K67&lt;&gt;"PG (UG fee)",Courses!K67&lt;&gt;"PG (Masters' loan)",Courses!K67&lt;&gt;"PG (Other)"),"Row "&amp;Courses!A67&amp;"; ","")</f>
        <v/>
      </c>
      <c r="AD72" s="693"/>
      <c r="AE72" s="692" t="str">
        <f>IF(AND($Q$9=1,G72="",Courses!B67&lt;&gt;"",Courses!M67&lt;&gt;"Standard",Courses!M67&lt;&gt;"Long"),"Row "&amp;Courses!A67&amp;"; ","")</f>
        <v/>
      </c>
      <c r="AF72" s="10"/>
      <c r="AG72" s="295"/>
      <c r="AH72" s="739" t="str">
        <f>IF(AND($P$9=1,G72="",AC72="",AD72="",Courses!B67&lt;&gt;"",Courses!K67="UG",Courses!L67&lt;&gt;$C$9,Courses!L67&lt;&gt;$C$10,Courses!L67&lt;&gt;$C$11),"Row "&amp;Courses!A67&amp;", Sub-level should be either HND, Sub-degree, Foundation Degree or Other UG Degree; ","")</f>
        <v/>
      </c>
      <c r="AI72" s="10" t="str">
        <f>IF(AND($P$9=1,G72="",AC72="",AD72="",Courses!B67&lt;&gt;"",Courses!K67="PG (UG fee)",Courses!L67&lt;&gt;"",Courses!L67&lt;&gt;$C$12,Courses!L67&lt;&gt;$C$15),"Row "&amp;Courses!A67&amp;", Sub-level should be either blank or "&amp;C64&amp;"; ","")</f>
        <v/>
      </c>
      <c r="AJ72" s="10" t="str">
        <f>IF(AND($P$9=1,G72="",AC72="",AD72="",Courses!B67&lt;&gt;"",Courses!K67="PG (Masters' loan)",Courses!L67&lt;&gt;"",Courses!L67&lt;&gt;$C$14,Courses!L67&lt;&gt;$C$15),"Row "&amp;Courses!A67&amp;", Sub-level should be blank; ","")</f>
        <v/>
      </c>
      <c r="AK72" s="682" t="str">
        <f>IF(AND($P$9=1,G72="",AC72="",AD72="",Courses!B67&lt;&gt;"",Courses!K67="PG (Other)",Courses!L67&lt;&gt;"",Courses!L67&lt;&gt;$C$16,Courses!L67&lt;&gt;$C$17),"Row "&amp;Courses!A67&amp;", Sub-level should be blank; ","")</f>
        <v/>
      </c>
      <c r="AL72" s="50"/>
      <c r="AM72" s="295"/>
      <c r="AN72" s="8">
        <v>53</v>
      </c>
      <c r="AO72" s="739" t="str">
        <f>IF(AND($R$9=1,(TRUNC(Courses!N67)&lt;&gt;Courses!N67)), "Row "&amp;Courses!$A67&amp;", "&amp;AO$9&amp;", "&amp;AO$10&amp;", "&amp;AO$11&amp;"; ","")</f>
        <v/>
      </c>
      <c r="AP72" s="10" t="str">
        <f>IF(AND($R$9=1,(TRUNC(Courses!O67)&lt;&gt;Courses!O67)), "Row "&amp;Courses!$A67&amp;", "&amp;AP$9&amp;", "&amp;AP$10&amp;", "&amp;AP$11&amp;"; ","")</f>
        <v/>
      </c>
      <c r="AQ72" s="10" t="str">
        <f>IF(AND($R$9=1,(TRUNC(Courses!P67)&lt;&gt;Courses!P67)), "Row "&amp;Courses!$A67&amp;", "&amp;AQ$9&amp;", "&amp;AQ$10&amp;", "&amp;AQ$11&amp;"; ","")</f>
        <v/>
      </c>
      <c r="AR72" s="10" t="str">
        <f>IF(AND($R$9=1,(TRUNC(Courses!Q67)&lt;&gt;Courses!Q67)), "Row "&amp;Courses!$A67&amp;", "&amp;AR$9&amp;", "&amp;AR$10&amp;", "&amp;AR$11&amp;"; ","")</f>
        <v/>
      </c>
      <c r="AS72" s="682" t="str">
        <f>IF(AND($R$9=1,(TRUNC(Courses!R67)&lt;&gt;Courses!R67)), "Row "&amp;Courses!$A67&amp;", "&amp;AS$9&amp;", "&amp;AS$10&amp;", "&amp;AS$11&amp;"; ","")</f>
        <v/>
      </c>
      <c r="AT72" s="739" t="str">
        <f>IF(AND($R$9=1,(TRUNC(Courses!S67)&lt;&gt;Courses!S67)), "Row "&amp;Courses!$A67&amp;", "&amp;AT$9&amp;", "&amp;AT$10&amp;", "&amp;AT$11&amp;"; ","")</f>
        <v/>
      </c>
      <c r="AU72" s="10" t="str">
        <f>IF(AND($R$9=1,(TRUNC(Courses!T67)&lt;&gt;Courses!T67)), "Row "&amp;Courses!$A67&amp;", "&amp;AU$9&amp;", "&amp;AU$10&amp;", "&amp;AU$11&amp;"; ","")</f>
        <v/>
      </c>
      <c r="AV72" s="10" t="str">
        <f>IF(AND($R$9=1,(TRUNC(Courses!U67)&lt;&gt;Courses!U67)), "Row "&amp;Courses!$A67&amp;", "&amp;AV$9&amp;", "&amp;AV$10&amp;", "&amp;AV$11&amp;"; ","")</f>
        <v/>
      </c>
      <c r="AW72" s="10" t="str">
        <f>IF(AND($R$9=1,(TRUNC(Courses!V67)&lt;&gt;Courses!V67)), "Row "&amp;Courses!$A67&amp;", "&amp;AW$9&amp;", "&amp;AW$10&amp;", "&amp;AW$11&amp;"; ","")</f>
        <v/>
      </c>
      <c r="AX72" s="682" t="str">
        <f>IF(AND($R$9=1,(TRUNC(Courses!W67)&lt;&gt;Courses!W67)), "Row "&amp;Courses!$A67&amp;", "&amp;AX$9&amp;", "&amp;AX$10&amp;", "&amp;AX$11&amp;"; ","")</f>
        <v/>
      </c>
      <c r="AY72" s="739" t="str">
        <f>IF(AND($R$9=1,(TRUNC(Courses!X67)&lt;&gt;Courses!X67)), "Row "&amp;Courses!$A67&amp;", "&amp;AY$9&amp;", "&amp;AY$10&amp;", "&amp;AY$11&amp;"; ","")</f>
        <v/>
      </c>
      <c r="AZ72" s="10" t="str">
        <f>IF(AND($R$9=1,(TRUNC(Courses!Y67)&lt;&gt;Courses!Y67)), "Row "&amp;Courses!$A67&amp;", "&amp;AZ$9&amp;", "&amp;AZ$10&amp;", "&amp;AZ$11&amp;"; ","")</f>
        <v/>
      </c>
      <c r="BA72" s="10" t="str">
        <f>IF(AND($R$9=1,(TRUNC(Courses!Z67)&lt;&gt;Courses!Z67)), "Row "&amp;Courses!$A67&amp;", "&amp;BA$9&amp;", "&amp;BA$10&amp;", "&amp;BA$11&amp;"; ","")</f>
        <v/>
      </c>
      <c r="BB72" s="10" t="str">
        <f>IF(AND($R$9=1,(TRUNC(Courses!AA67)&lt;&gt;Courses!AA67)), "Row "&amp;Courses!$A67&amp;", "&amp;BB$9&amp;", "&amp;BB$10&amp;", "&amp;BB$11&amp;"; ","")</f>
        <v/>
      </c>
      <c r="BC72" s="682" t="str">
        <f>IF(AND($R$9=1,(TRUNC(Courses!AB67)&lt;&gt;Courses!AB67)), "Row "&amp;Courses!$A67&amp;", "&amp;BC$9&amp;", "&amp;BC$10&amp;", "&amp;BC$11&amp;"; ","")</f>
        <v/>
      </c>
      <c r="BD72" s="50"/>
      <c r="BE72" s="295"/>
      <c r="BF72" s="8">
        <v>53</v>
      </c>
      <c r="BG72" s="739" t="str">
        <f>IF(AND($S$9=1,Courses!N67&lt;0), "Row "&amp;Courses!$A67&amp;", "&amp;BG$9&amp;", "&amp;BG$10&amp;", "&amp;BG$11&amp;"; ","")</f>
        <v/>
      </c>
      <c r="BH72" s="10" t="str">
        <f>IF(AND($S$9=1,Courses!O67&lt;0), "Row "&amp;Courses!$A67&amp;", "&amp;BH$9&amp;", "&amp;BH$10&amp;", "&amp;BH$11&amp;"; ","")</f>
        <v/>
      </c>
      <c r="BI72" s="10" t="str">
        <f>IF(AND($S$9=1,Courses!P67&lt;0), "Row "&amp;Courses!$A67&amp;", "&amp;BI$9&amp;", "&amp;BI$10&amp;", "&amp;BI$11&amp;"; ","")</f>
        <v/>
      </c>
      <c r="BJ72" s="10" t="str">
        <f>IF(AND($S$9=1,Courses!Q67&lt;0), "Row "&amp;Courses!$A67&amp;", "&amp;BJ$9&amp;", "&amp;BJ$10&amp;", "&amp;BJ$11&amp;"; ","")</f>
        <v/>
      </c>
      <c r="BK72" s="682" t="str">
        <f>IF(AND($S$9=1,Courses!R67&lt;0), "Row "&amp;Courses!$A67&amp;", "&amp;BK$9&amp;", "&amp;BK$10&amp;", "&amp;BK$11&amp;"; ","")</f>
        <v/>
      </c>
      <c r="BL72" s="739" t="str">
        <f>IF(AND($S$9=1,Courses!S67&lt;0), "Row "&amp;Courses!$A67&amp;", "&amp;BL$9&amp;", "&amp;BL$10&amp;", "&amp;BL$11&amp;"; ","")</f>
        <v/>
      </c>
      <c r="BM72" s="10" t="str">
        <f>IF(AND($S$9=1,Courses!T67&lt;0), "Row "&amp;Courses!$A67&amp;", "&amp;BM$9&amp;", "&amp;BM$10&amp;", "&amp;BM$11&amp;"; ","")</f>
        <v/>
      </c>
      <c r="BN72" s="10" t="str">
        <f>IF(AND($S$9=1,Courses!U67&lt;0), "Row "&amp;Courses!$A67&amp;", "&amp;BN$9&amp;", "&amp;BN$10&amp;", "&amp;BN$11&amp;"; ","")</f>
        <v/>
      </c>
      <c r="BO72" s="10" t="str">
        <f>IF(AND($S$9=1,Courses!V67&lt;0), "Row "&amp;Courses!$A67&amp;", "&amp;BO$9&amp;", "&amp;BO$10&amp;", "&amp;BO$11&amp;"; ","")</f>
        <v/>
      </c>
      <c r="BP72" s="682" t="str">
        <f>IF(AND($S$9=1,Courses!W67&lt;0), "Row "&amp;Courses!$A67&amp;", "&amp;BP$9&amp;", "&amp;BP$10&amp;", "&amp;BP$11&amp;"; ","")</f>
        <v/>
      </c>
      <c r="BQ72" s="739" t="str">
        <f>IF(AND($S$9=1,Courses!X67&lt;0), "Row "&amp;Courses!$A67&amp;", "&amp;BQ$9&amp;", "&amp;BQ$10&amp;", "&amp;BQ$11&amp;"; ","")</f>
        <v/>
      </c>
      <c r="BR72" s="10" t="str">
        <f>IF(AND($S$9=1,Courses!Y67&lt;0), "Row "&amp;Courses!$A67&amp;", "&amp;BR$9&amp;", "&amp;BR$10&amp;", "&amp;BR$11&amp;"; ","")</f>
        <v/>
      </c>
      <c r="BS72" s="10" t="str">
        <f>IF(AND($S$9=1,Courses!Z67&lt;0), "Row "&amp;Courses!$A67&amp;", "&amp;BS$9&amp;", "&amp;BS$10&amp;", "&amp;BS$11&amp;"; ","")</f>
        <v/>
      </c>
      <c r="BT72" s="10" t="str">
        <f>IF(AND($S$9=1,Courses!AA67&lt;0), "Row "&amp;Courses!$A67&amp;", "&amp;BT$9&amp;", "&amp;BT$10&amp;", "&amp;BT$11&amp;"; ","")</f>
        <v/>
      </c>
      <c r="BU72" s="682" t="str">
        <f>IF(AND($S$9=1,Courses!AB67&lt;0), "Row "&amp;Courses!$A67&amp;", "&amp;BU$9&amp;", "&amp;BU$10&amp;", "&amp;BU$11&amp;"; ","")</f>
        <v/>
      </c>
      <c r="BV72" s="10"/>
      <c r="BW72" s="690">
        <v>53</v>
      </c>
      <c r="BX72" s="101">
        <f>IF(AND($T$9=1,Courses!B67="",Courses!F67="",Courses!H67="",Courses!J67="",Courses!K67="",Courses!L67="",Courses!M67="",Courses!N67=0,Courses!P67=0,Courses!R67=0,Courses!S67=0,Courses!U67=0,Courses!W67=0,Courses!X67=0,Courses!Z67=0,Courses!AB67=0),0,1)</f>
        <v>0</v>
      </c>
      <c r="BY72" s="101">
        <f>IF(AND(BX72=0,SUM(BX73:$BX$219)&gt;0),1,0)</f>
        <v>0</v>
      </c>
      <c r="BZ72" s="853" t="str">
        <f>IF(BY72=1,"Row "&amp;Courses!A67&amp;"; ","")</f>
        <v/>
      </c>
      <c r="CA72" s="50"/>
      <c r="CB72" s="10"/>
      <c r="CC72" s="692" t="str">
        <f>IF(AND($U$9=1,Courses!B67&lt;&gt;"",SUM(Courses!N67:AB67)=0),"Row "&amp;Courses!A67&amp;"; ","")</f>
        <v/>
      </c>
      <c r="CD72" s="50"/>
      <c r="CF72" s="323"/>
      <c r="CG72" s="692" t="str">
        <f>IF(AND($Y$9=1,Courses!B67&lt;&gt;""),IF(SUMPRODUCT(--(Courses!$C$13:$C$214=Courses!C67))&gt;1,"Row "&amp;Courses!A67&amp;"; ",""),"")</f>
        <v/>
      </c>
      <c r="CH72" s="10"/>
      <c r="CI72" s="324"/>
      <c r="CJ72" s="10"/>
      <c r="CK72" s="739" t="str">
        <f>IF(AND($Z$9=1,Courses!E67&lt;&gt;"",Courses!F67&lt;&gt;"",Courses!F67=0,SUM(Courses!H67,Courses!J67)=1),"Row "&amp;Courses!A67&amp;", "&amp;Courses!$F$10&amp;"; ","")</f>
        <v/>
      </c>
      <c r="CL72" s="10" t="str">
        <f>IF(AND($Z$9=1,Courses!G67&lt;&gt;"",Courses!H67&lt;&gt;"",Courses!H67=0,SUM(Courses!J67,Courses!F67)=1),"Row "&amp;Courses!A67&amp;", "&amp;Courses!$H$10&amp;"; ","")</f>
        <v/>
      </c>
      <c r="CM72" s="682" t="str">
        <f>IF(AND($Z$9=1,Courses!I67&lt;&gt;"",Courses!J67&lt;&gt;"",Courses!J67=0, SUM(Courses!H67,Courses!F67)=1),"Row "&amp;Courses!A67&amp;", "&amp;Courses!$J$10&amp;"; ","")</f>
        <v/>
      </c>
      <c r="CN72" s="680"/>
      <c r="CO72" s="681"/>
      <c r="CP72" s="692" t="str">
        <f>IF(AND(Courses!B67&lt;&gt;"",ISNA(VLOOKUP(Courses!C67,CourseInfo,2,FALSE))=FALSE,COUNTIF(Dummy,Courses!C67)&lt;&gt;1),VLOOKUP(Courses!C67,CourseInfo,6,FALSE),"")</f>
        <v/>
      </c>
      <c r="CQ72" s="692" t="str">
        <f>IF(AND(Courses!B67&lt;&gt;"",ISNA(VLOOKUP(Courses!C67,CourseInfo,2,FALSE))=FALSE,COUNTIF(Dummy,Courses!C67)&lt;&gt;1),IF(VLOOKUP(Courses!C67,CourseInfo,7,FALSE)&lt;&gt;"",VLOOKUP(Courses!C67,CourseInfo,7,FALSE),"blank"),"")</f>
        <v/>
      </c>
      <c r="CR72" s="692" t="str">
        <f>IF(AND($AA$9=1,Courses!B67&lt;&gt;"",'Courses Valid'!AC72="",AH72&amp;AI72&amp;AJ72&amp;AK72="",COUNTIF(Dummy,Courses!C67)&lt;&gt;1),IF(OR(Courses!K67&lt;&gt;'Courses Valid'!CP72,Courses!L67&lt;&gt;'Courses Valid'!CQ72),"Row "&amp;Courses!A67&amp;", Level on LARS is "&amp;'Courses Valid'!CP72&amp;", Sub-level on LARS is "&amp;CQ72&amp;"; ",""),"")</f>
        <v/>
      </c>
      <c r="CS72" s="680"/>
    </row>
    <row r="73" spans="3:97" x14ac:dyDescent="0.2">
      <c r="C73" s="670">
        <f t="shared" si="2"/>
        <v>0</v>
      </c>
      <c r="D73" s="102"/>
      <c r="E73" s="102"/>
      <c r="F73" s="295"/>
      <c r="G73" s="670" t="str">
        <f>IF(SUMPRODUCT(--(CourseAims=Courses!$C68))=1,"",IF(AND($J$9=1,Courses!$C68&lt;&gt;""),"Row "&amp;Courses!A68&amp;" (invalid); ",""))</f>
        <v/>
      </c>
      <c r="H73" s="692" t="str">
        <f>IF(AND($K$9=1,Courses!B68="",OR(Courses!F68&lt;&gt;"",Courses!H68&lt;&gt;"",Courses!J68&lt;&gt;"",Courses!K68&lt;&gt;"",Courses!L68&lt;&gt;"",Courses!M68&lt;&gt;"",Courses!N68&lt;&gt;0,Courses!P68&lt;&gt;0,Courses!R68&lt;&gt;0,Courses!S68&lt;&gt;0,Courses!U68&lt;&gt;0,Courses!W68&lt;&gt;0,Courses!X68&lt;&gt;0,Courses!Z68&lt;&gt;0,Courses!AB68&lt;&gt;0)),"Row "&amp;Courses!A68&amp;" (none); ","")</f>
        <v/>
      </c>
      <c r="I73" s="50"/>
      <c r="J73" s="295"/>
      <c r="K73" s="739" t="str">
        <f>IF(AND($L$9=1,Courses!E68&lt;&gt;"",Courses!F68=""),"Row "&amp;Courses!A68&amp;", "&amp;Courses!$E$10&amp;"; ","")</f>
        <v/>
      </c>
      <c r="L73" s="10" t="str">
        <f>IF(AND($L$9=1,Courses!G68&lt;&gt;"",Courses!H68=""),"Row "&amp;Courses!A68&amp;", "&amp;Courses!$G$10&amp;"; ","")</f>
        <v/>
      </c>
      <c r="M73" s="682" t="str">
        <f>IF(AND($L$9=1,Courses!I68&lt;&gt;"",Courses!J68=""),"Row "&amp;Courses!A68&amp;", "&amp;Courses!$I$10&amp;"; ","")</f>
        <v/>
      </c>
      <c r="N73" s="10"/>
      <c r="O73" s="50"/>
      <c r="P73" s="295"/>
      <c r="Q73" s="1330" t="str">
        <f>IF(AND($M$9=1,Courses!B68&lt;&gt;"",Courses!E68&lt;&gt;"",Courses!G68="",Courses!I68="",Courses!F68&lt;&gt;1),"Row "&amp;Courses!A68&amp;"; ","")</f>
        <v/>
      </c>
      <c r="R73" s="10" t="str">
        <f>IF(AND($M$9=1,Courses!B68&lt;&gt;"",Courses!I68="",Courses!F68&lt;&gt;"",Courses!G68&lt;&gt;"",Courses!H68&lt;&gt;""),IF(OR((Courses!F68+Courses!H68)&lt;&gt;1),"Row "&amp;Courses!A68&amp;"; ",""),"")</f>
        <v/>
      </c>
      <c r="S73" s="682" t="str">
        <f>IF(AND($M$9=1,Courses!B68&lt;&gt;"",Courses!I68&lt;&gt;"",Courses!J68&lt;&gt;"",Courses!H68&lt;&gt;"",Courses!G68&lt;&gt;"",Courses!F68&lt;&gt;""),IF(OR((Courses!F68+Courses!H68+Courses!J68)&lt;&gt;1),"Row "&amp;Courses!A68&amp;"; ",""),"")</f>
        <v/>
      </c>
      <c r="T73" s="10"/>
      <c r="U73" s="692" t="str">
        <f>IF(AND($M$9=1,Courses!E68&lt;&gt;"",Q73="",R73="",S73="",SUM(Courses!F68,Courses!H68,Courses!J68)&lt;&gt;1),"Row "&amp;Courses!A68&amp;"; ","")</f>
        <v/>
      </c>
      <c r="V73" s="50"/>
      <c r="W73" s="10"/>
      <c r="X73" s="739" t="str">
        <f>IF(AND($N$9=1,Courses!B68&lt;&gt;"",Courses!E68&lt;&gt;"",Courses!F68&lt;&gt;""),IF((TRUNC(Courses!F68*100)&lt;&gt;Courses!F68*100),"Row "&amp;Courses!A68&amp;", "&amp;Courses!$F$10&amp;"; ",""),"")</f>
        <v/>
      </c>
      <c r="Y73" s="10" t="str">
        <f>IF(AND($N$9=1,Courses!B68&lt;&gt;"",Courses!G68&lt;&gt;"",Courses!H68&lt;&gt;""),IF((TRUNC(Courses!H68*100)&lt;&gt;Courses!H68*100),"Row "&amp;Courses!A68&amp;", "&amp;Courses!$H$10&amp;"; ",""),"")</f>
        <v/>
      </c>
      <c r="Z73" s="682" t="str">
        <f>IF(AND($N$9=1,Courses!B68&lt;&gt;"",Courses!I68&lt;&gt;"",Courses!J68&lt;&gt;""),IF((TRUNC(Courses!J68*100)&lt;&gt;Courses!J68*100),"Row "&amp;Courses!A68&amp;", "&amp;Courses!$J$10&amp;"; ",""),"")</f>
        <v/>
      </c>
      <c r="AA73" s="10"/>
      <c r="AB73" s="295"/>
      <c r="AC73" s="692" t="str">
        <f>IF(AND($O$9=1,G73="",Courses!B68&lt;&gt;"",Courses!K68&lt;&gt;"UG",Courses!K68&lt;&gt;"PG (UG fee)",Courses!K68&lt;&gt;"PG (Masters' loan)",Courses!K68&lt;&gt;"PG (Other)"),"Row "&amp;Courses!A68&amp;"; ","")</f>
        <v/>
      </c>
      <c r="AD73" s="693"/>
      <c r="AE73" s="692" t="str">
        <f>IF(AND($Q$9=1,G73="",Courses!B68&lt;&gt;"",Courses!M68&lt;&gt;"Standard",Courses!M68&lt;&gt;"Long"),"Row "&amp;Courses!A68&amp;"; ","")</f>
        <v/>
      </c>
      <c r="AF73" s="10"/>
      <c r="AG73" s="295"/>
      <c r="AH73" s="739" t="str">
        <f>IF(AND($P$9=1,G73="",AC73="",AD73="",Courses!B68&lt;&gt;"",Courses!K68="UG",Courses!L68&lt;&gt;$C$9,Courses!L68&lt;&gt;$C$10,Courses!L68&lt;&gt;$C$11),"Row "&amp;Courses!A68&amp;", Sub-level should be either HND, Sub-degree, Foundation Degree or Other UG Degree; ","")</f>
        <v/>
      </c>
      <c r="AI73" s="10" t="str">
        <f>IF(AND($P$9=1,G73="",AC73="",AD73="",Courses!B68&lt;&gt;"",Courses!K68="PG (UG fee)",Courses!L68&lt;&gt;"",Courses!L68&lt;&gt;$C$12,Courses!L68&lt;&gt;$C$15),"Row "&amp;Courses!A68&amp;", Sub-level should be either blank or "&amp;C65&amp;"; ","")</f>
        <v/>
      </c>
      <c r="AJ73" s="10" t="str">
        <f>IF(AND($P$9=1,G73="",AC73="",AD73="",Courses!B68&lt;&gt;"",Courses!K68="PG (Masters' loan)",Courses!L68&lt;&gt;"",Courses!L68&lt;&gt;$C$14,Courses!L68&lt;&gt;$C$15),"Row "&amp;Courses!A68&amp;", Sub-level should be blank; ","")</f>
        <v/>
      </c>
      <c r="AK73" s="682" t="str">
        <f>IF(AND($P$9=1,G73="",AC73="",AD73="",Courses!B68&lt;&gt;"",Courses!K68="PG (Other)",Courses!L68&lt;&gt;"",Courses!L68&lt;&gt;$C$16,Courses!L68&lt;&gt;$C$17),"Row "&amp;Courses!A68&amp;", Sub-level should be blank; ","")</f>
        <v/>
      </c>
      <c r="AL73" s="50"/>
      <c r="AM73" s="295"/>
      <c r="AN73" s="8">
        <v>54</v>
      </c>
      <c r="AO73" s="739" t="str">
        <f>IF(AND($R$9=1,(TRUNC(Courses!N68)&lt;&gt;Courses!N68)), "Row "&amp;Courses!$A68&amp;", "&amp;AO$9&amp;", "&amp;AO$10&amp;", "&amp;AO$11&amp;"; ","")</f>
        <v/>
      </c>
      <c r="AP73" s="10" t="str">
        <f>IF(AND($R$9=1,(TRUNC(Courses!O68)&lt;&gt;Courses!O68)), "Row "&amp;Courses!$A68&amp;", "&amp;AP$9&amp;", "&amp;AP$10&amp;", "&amp;AP$11&amp;"; ","")</f>
        <v/>
      </c>
      <c r="AQ73" s="10" t="str">
        <f>IF(AND($R$9=1,(TRUNC(Courses!P68)&lt;&gt;Courses!P68)), "Row "&amp;Courses!$A68&amp;", "&amp;AQ$9&amp;", "&amp;AQ$10&amp;", "&amp;AQ$11&amp;"; ","")</f>
        <v/>
      </c>
      <c r="AR73" s="10" t="str">
        <f>IF(AND($R$9=1,(TRUNC(Courses!Q68)&lt;&gt;Courses!Q68)), "Row "&amp;Courses!$A68&amp;", "&amp;AR$9&amp;", "&amp;AR$10&amp;", "&amp;AR$11&amp;"; ","")</f>
        <v/>
      </c>
      <c r="AS73" s="682" t="str">
        <f>IF(AND($R$9=1,(TRUNC(Courses!R68)&lt;&gt;Courses!R68)), "Row "&amp;Courses!$A68&amp;", "&amp;AS$9&amp;", "&amp;AS$10&amp;", "&amp;AS$11&amp;"; ","")</f>
        <v/>
      </c>
      <c r="AT73" s="739" t="str">
        <f>IF(AND($R$9=1,(TRUNC(Courses!S68)&lt;&gt;Courses!S68)), "Row "&amp;Courses!$A68&amp;", "&amp;AT$9&amp;", "&amp;AT$10&amp;", "&amp;AT$11&amp;"; ","")</f>
        <v/>
      </c>
      <c r="AU73" s="10" t="str">
        <f>IF(AND($R$9=1,(TRUNC(Courses!T68)&lt;&gt;Courses!T68)), "Row "&amp;Courses!$A68&amp;", "&amp;AU$9&amp;", "&amp;AU$10&amp;", "&amp;AU$11&amp;"; ","")</f>
        <v/>
      </c>
      <c r="AV73" s="10" t="str">
        <f>IF(AND($R$9=1,(TRUNC(Courses!U68)&lt;&gt;Courses!U68)), "Row "&amp;Courses!$A68&amp;", "&amp;AV$9&amp;", "&amp;AV$10&amp;", "&amp;AV$11&amp;"; ","")</f>
        <v/>
      </c>
      <c r="AW73" s="10" t="str">
        <f>IF(AND($R$9=1,(TRUNC(Courses!V68)&lt;&gt;Courses!V68)), "Row "&amp;Courses!$A68&amp;", "&amp;AW$9&amp;", "&amp;AW$10&amp;", "&amp;AW$11&amp;"; ","")</f>
        <v/>
      </c>
      <c r="AX73" s="682" t="str">
        <f>IF(AND($R$9=1,(TRUNC(Courses!W68)&lt;&gt;Courses!W68)), "Row "&amp;Courses!$A68&amp;", "&amp;AX$9&amp;", "&amp;AX$10&amp;", "&amp;AX$11&amp;"; ","")</f>
        <v/>
      </c>
      <c r="AY73" s="739" t="str">
        <f>IF(AND($R$9=1,(TRUNC(Courses!X68)&lt;&gt;Courses!X68)), "Row "&amp;Courses!$A68&amp;", "&amp;AY$9&amp;", "&amp;AY$10&amp;", "&amp;AY$11&amp;"; ","")</f>
        <v/>
      </c>
      <c r="AZ73" s="10" t="str">
        <f>IF(AND($R$9=1,(TRUNC(Courses!Y68)&lt;&gt;Courses!Y68)), "Row "&amp;Courses!$A68&amp;", "&amp;AZ$9&amp;", "&amp;AZ$10&amp;", "&amp;AZ$11&amp;"; ","")</f>
        <v/>
      </c>
      <c r="BA73" s="10" t="str">
        <f>IF(AND($R$9=1,(TRUNC(Courses!Z68)&lt;&gt;Courses!Z68)), "Row "&amp;Courses!$A68&amp;", "&amp;BA$9&amp;", "&amp;BA$10&amp;", "&amp;BA$11&amp;"; ","")</f>
        <v/>
      </c>
      <c r="BB73" s="10" t="str">
        <f>IF(AND($R$9=1,(TRUNC(Courses!AA68)&lt;&gt;Courses!AA68)), "Row "&amp;Courses!$A68&amp;", "&amp;BB$9&amp;", "&amp;BB$10&amp;", "&amp;BB$11&amp;"; ","")</f>
        <v/>
      </c>
      <c r="BC73" s="682" t="str">
        <f>IF(AND($R$9=1,(TRUNC(Courses!AB68)&lt;&gt;Courses!AB68)), "Row "&amp;Courses!$A68&amp;", "&amp;BC$9&amp;", "&amp;BC$10&amp;", "&amp;BC$11&amp;"; ","")</f>
        <v/>
      </c>
      <c r="BD73" s="50"/>
      <c r="BE73" s="295"/>
      <c r="BF73" s="8">
        <v>54</v>
      </c>
      <c r="BG73" s="739" t="str">
        <f>IF(AND($S$9=1,Courses!N68&lt;0), "Row "&amp;Courses!$A68&amp;", "&amp;BG$9&amp;", "&amp;BG$10&amp;", "&amp;BG$11&amp;"; ","")</f>
        <v/>
      </c>
      <c r="BH73" s="10" t="str">
        <f>IF(AND($S$9=1,Courses!O68&lt;0), "Row "&amp;Courses!$A68&amp;", "&amp;BH$9&amp;", "&amp;BH$10&amp;", "&amp;BH$11&amp;"; ","")</f>
        <v/>
      </c>
      <c r="BI73" s="10" t="str">
        <f>IF(AND($S$9=1,Courses!P68&lt;0), "Row "&amp;Courses!$A68&amp;", "&amp;BI$9&amp;", "&amp;BI$10&amp;", "&amp;BI$11&amp;"; ","")</f>
        <v/>
      </c>
      <c r="BJ73" s="10" t="str">
        <f>IF(AND($S$9=1,Courses!Q68&lt;0), "Row "&amp;Courses!$A68&amp;", "&amp;BJ$9&amp;", "&amp;BJ$10&amp;", "&amp;BJ$11&amp;"; ","")</f>
        <v/>
      </c>
      <c r="BK73" s="682" t="str">
        <f>IF(AND($S$9=1,Courses!R68&lt;0), "Row "&amp;Courses!$A68&amp;", "&amp;BK$9&amp;", "&amp;BK$10&amp;", "&amp;BK$11&amp;"; ","")</f>
        <v/>
      </c>
      <c r="BL73" s="739" t="str">
        <f>IF(AND($S$9=1,Courses!S68&lt;0), "Row "&amp;Courses!$A68&amp;", "&amp;BL$9&amp;", "&amp;BL$10&amp;", "&amp;BL$11&amp;"; ","")</f>
        <v/>
      </c>
      <c r="BM73" s="10" t="str">
        <f>IF(AND($S$9=1,Courses!T68&lt;0), "Row "&amp;Courses!$A68&amp;", "&amp;BM$9&amp;", "&amp;BM$10&amp;", "&amp;BM$11&amp;"; ","")</f>
        <v/>
      </c>
      <c r="BN73" s="10" t="str">
        <f>IF(AND($S$9=1,Courses!U68&lt;0), "Row "&amp;Courses!$A68&amp;", "&amp;BN$9&amp;", "&amp;BN$10&amp;", "&amp;BN$11&amp;"; ","")</f>
        <v/>
      </c>
      <c r="BO73" s="10" t="str">
        <f>IF(AND($S$9=1,Courses!V68&lt;0), "Row "&amp;Courses!$A68&amp;", "&amp;BO$9&amp;", "&amp;BO$10&amp;", "&amp;BO$11&amp;"; ","")</f>
        <v/>
      </c>
      <c r="BP73" s="682" t="str">
        <f>IF(AND($S$9=1,Courses!W68&lt;0), "Row "&amp;Courses!$A68&amp;", "&amp;BP$9&amp;", "&amp;BP$10&amp;", "&amp;BP$11&amp;"; ","")</f>
        <v/>
      </c>
      <c r="BQ73" s="739" t="str">
        <f>IF(AND($S$9=1,Courses!X68&lt;0), "Row "&amp;Courses!$A68&amp;", "&amp;BQ$9&amp;", "&amp;BQ$10&amp;", "&amp;BQ$11&amp;"; ","")</f>
        <v/>
      </c>
      <c r="BR73" s="10" t="str">
        <f>IF(AND($S$9=1,Courses!Y68&lt;0), "Row "&amp;Courses!$A68&amp;", "&amp;BR$9&amp;", "&amp;BR$10&amp;", "&amp;BR$11&amp;"; ","")</f>
        <v/>
      </c>
      <c r="BS73" s="10" t="str">
        <f>IF(AND($S$9=1,Courses!Z68&lt;0), "Row "&amp;Courses!$A68&amp;", "&amp;BS$9&amp;", "&amp;BS$10&amp;", "&amp;BS$11&amp;"; ","")</f>
        <v/>
      </c>
      <c r="BT73" s="10" t="str">
        <f>IF(AND($S$9=1,Courses!AA68&lt;0), "Row "&amp;Courses!$A68&amp;", "&amp;BT$9&amp;", "&amp;BT$10&amp;", "&amp;BT$11&amp;"; ","")</f>
        <v/>
      </c>
      <c r="BU73" s="682" t="str">
        <f>IF(AND($S$9=1,Courses!AB68&lt;0), "Row "&amp;Courses!$A68&amp;", "&amp;BU$9&amp;", "&amp;BU$10&amp;", "&amp;BU$11&amp;"; ","")</f>
        <v/>
      </c>
      <c r="BV73" s="10"/>
      <c r="BW73" s="690">
        <v>54</v>
      </c>
      <c r="BX73" s="101">
        <f>IF(AND($T$9=1,Courses!B68="",Courses!F68="",Courses!H68="",Courses!J68="",Courses!K68="",Courses!L68="",Courses!M68="",Courses!N68=0,Courses!P68=0,Courses!R68=0,Courses!S68=0,Courses!U68=0,Courses!W68=0,Courses!X68=0,Courses!Z68=0,Courses!AB68=0),0,1)</f>
        <v>0</v>
      </c>
      <c r="BY73" s="101">
        <f>IF(AND(BX73=0,SUM(BX74:$BX$219)&gt;0),1,0)</f>
        <v>0</v>
      </c>
      <c r="BZ73" s="853" t="str">
        <f>IF(BY73=1,"Row "&amp;Courses!A68&amp;"; ","")</f>
        <v/>
      </c>
      <c r="CA73" s="50"/>
      <c r="CB73" s="10"/>
      <c r="CC73" s="692" t="str">
        <f>IF(AND($U$9=1,Courses!B68&lt;&gt;"",SUM(Courses!N68:AB68)=0),"Row "&amp;Courses!A68&amp;"; ","")</f>
        <v/>
      </c>
      <c r="CD73" s="50"/>
      <c r="CF73" s="323"/>
      <c r="CG73" s="692" t="str">
        <f>IF(AND($Y$9=1,Courses!B68&lt;&gt;""),IF(SUMPRODUCT(--(Courses!$C$13:$C$214=Courses!C68))&gt;1,"Row "&amp;Courses!A68&amp;"; ",""),"")</f>
        <v/>
      </c>
      <c r="CH73" s="10"/>
      <c r="CI73" s="324"/>
      <c r="CJ73" s="10"/>
      <c r="CK73" s="739" t="str">
        <f>IF(AND($Z$9=1,Courses!E68&lt;&gt;"",Courses!F68&lt;&gt;"",Courses!F68=0,SUM(Courses!H68,Courses!J68)=1),"Row "&amp;Courses!A68&amp;", "&amp;Courses!$F$10&amp;"; ","")</f>
        <v/>
      </c>
      <c r="CL73" s="10" t="str">
        <f>IF(AND($Z$9=1,Courses!G68&lt;&gt;"",Courses!H68&lt;&gt;"",Courses!H68=0,SUM(Courses!J68,Courses!F68)=1),"Row "&amp;Courses!A68&amp;", "&amp;Courses!$H$10&amp;"; ","")</f>
        <v/>
      </c>
      <c r="CM73" s="682" t="str">
        <f>IF(AND($Z$9=1,Courses!I68&lt;&gt;"",Courses!J68&lt;&gt;"",Courses!J68=0, SUM(Courses!H68,Courses!F68)=1),"Row "&amp;Courses!A68&amp;", "&amp;Courses!$J$10&amp;"; ","")</f>
        <v/>
      </c>
      <c r="CN73" s="680"/>
      <c r="CO73" s="681"/>
      <c r="CP73" s="692" t="str">
        <f>IF(AND(Courses!B68&lt;&gt;"",ISNA(VLOOKUP(Courses!C68,CourseInfo,2,FALSE))=FALSE,COUNTIF(Dummy,Courses!C68)&lt;&gt;1),VLOOKUP(Courses!C68,CourseInfo,6,FALSE),"")</f>
        <v/>
      </c>
      <c r="CQ73" s="692" t="str">
        <f>IF(AND(Courses!B68&lt;&gt;"",ISNA(VLOOKUP(Courses!C68,CourseInfo,2,FALSE))=FALSE,COUNTIF(Dummy,Courses!C68)&lt;&gt;1),IF(VLOOKUP(Courses!C68,CourseInfo,7,FALSE)&lt;&gt;"",VLOOKUP(Courses!C68,CourseInfo,7,FALSE),"blank"),"")</f>
        <v/>
      </c>
      <c r="CR73" s="692" t="str">
        <f>IF(AND($AA$9=1,Courses!B68&lt;&gt;"",'Courses Valid'!AC73="",AH73&amp;AI73&amp;AJ73&amp;AK73="",COUNTIF(Dummy,Courses!C68)&lt;&gt;1),IF(OR(Courses!K68&lt;&gt;'Courses Valid'!CP73,Courses!L68&lt;&gt;'Courses Valid'!CQ73),"Row "&amp;Courses!A68&amp;", Level on LARS is "&amp;'Courses Valid'!CP73&amp;", Sub-level on LARS is "&amp;CQ73&amp;"; ",""),"")</f>
        <v/>
      </c>
      <c r="CS73" s="680"/>
    </row>
    <row r="74" spans="3:97" x14ac:dyDescent="0.2">
      <c r="C74" s="670">
        <f t="shared" si="2"/>
        <v>0</v>
      </c>
      <c r="D74" s="102"/>
      <c r="E74" s="102"/>
      <c r="F74" s="295"/>
      <c r="G74" s="670" t="str">
        <f>IF(SUMPRODUCT(--(CourseAims=Courses!$C69))=1,"",IF(AND($J$9=1,Courses!$C69&lt;&gt;""),"Row "&amp;Courses!A69&amp;" (invalid); ",""))</f>
        <v/>
      </c>
      <c r="H74" s="692" t="str">
        <f>IF(AND($K$9=1,Courses!B69="",OR(Courses!F69&lt;&gt;"",Courses!H69&lt;&gt;"",Courses!J69&lt;&gt;"",Courses!K69&lt;&gt;"",Courses!L69&lt;&gt;"",Courses!M69&lt;&gt;"",Courses!N69&lt;&gt;0,Courses!P69&lt;&gt;0,Courses!R69&lt;&gt;0,Courses!S69&lt;&gt;0,Courses!U69&lt;&gt;0,Courses!W69&lt;&gt;0,Courses!X69&lt;&gt;0,Courses!Z69&lt;&gt;0,Courses!AB69&lt;&gt;0)),"Row "&amp;Courses!A69&amp;" (none); ","")</f>
        <v/>
      </c>
      <c r="I74" s="50"/>
      <c r="J74" s="295"/>
      <c r="K74" s="739" t="str">
        <f>IF(AND($L$9=1,Courses!E69&lt;&gt;"",Courses!F69=""),"Row "&amp;Courses!A69&amp;", "&amp;Courses!$E$10&amp;"; ","")</f>
        <v/>
      </c>
      <c r="L74" s="10" t="str">
        <f>IF(AND($L$9=1,Courses!G69&lt;&gt;"",Courses!H69=""),"Row "&amp;Courses!A69&amp;", "&amp;Courses!$G$10&amp;"; ","")</f>
        <v/>
      </c>
      <c r="M74" s="682" t="str">
        <f>IF(AND($L$9=1,Courses!I69&lt;&gt;"",Courses!J69=""),"Row "&amp;Courses!A69&amp;", "&amp;Courses!$I$10&amp;"; ","")</f>
        <v/>
      </c>
      <c r="N74" s="10"/>
      <c r="O74" s="50"/>
      <c r="P74" s="295"/>
      <c r="Q74" s="1330" t="str">
        <f>IF(AND($M$9=1,Courses!B69&lt;&gt;"",Courses!E69&lt;&gt;"",Courses!G69="",Courses!I69="",Courses!F69&lt;&gt;1),"Row "&amp;Courses!A69&amp;"; ","")</f>
        <v/>
      </c>
      <c r="R74" s="10" t="str">
        <f>IF(AND($M$9=1,Courses!B69&lt;&gt;"",Courses!I69="",Courses!F69&lt;&gt;"",Courses!G69&lt;&gt;"",Courses!H69&lt;&gt;""),IF(OR((Courses!F69+Courses!H69)&lt;&gt;1),"Row "&amp;Courses!A69&amp;"; ",""),"")</f>
        <v/>
      </c>
      <c r="S74" s="682" t="str">
        <f>IF(AND($M$9=1,Courses!B69&lt;&gt;"",Courses!I69&lt;&gt;"",Courses!J69&lt;&gt;"",Courses!H69&lt;&gt;"",Courses!G69&lt;&gt;"",Courses!F69&lt;&gt;""),IF(OR((Courses!F69+Courses!H69+Courses!J69)&lt;&gt;1),"Row "&amp;Courses!A69&amp;"; ",""),"")</f>
        <v/>
      </c>
      <c r="T74" s="10"/>
      <c r="U74" s="692" t="str">
        <f>IF(AND($M$9=1,Courses!E69&lt;&gt;"",Q74="",R74="",S74="",SUM(Courses!F69,Courses!H69,Courses!J69)&lt;&gt;1),"Row "&amp;Courses!A69&amp;"; ","")</f>
        <v/>
      </c>
      <c r="V74" s="50"/>
      <c r="W74" s="10"/>
      <c r="X74" s="739" t="str">
        <f>IF(AND($N$9=1,Courses!B69&lt;&gt;"",Courses!E69&lt;&gt;"",Courses!F69&lt;&gt;""),IF((TRUNC(Courses!F69*100)&lt;&gt;Courses!F69*100),"Row "&amp;Courses!A69&amp;", "&amp;Courses!$F$10&amp;"; ",""),"")</f>
        <v/>
      </c>
      <c r="Y74" s="10" t="str">
        <f>IF(AND($N$9=1,Courses!B69&lt;&gt;"",Courses!G69&lt;&gt;"",Courses!H69&lt;&gt;""),IF((TRUNC(Courses!H69*100)&lt;&gt;Courses!H69*100),"Row "&amp;Courses!A69&amp;", "&amp;Courses!$H$10&amp;"; ",""),"")</f>
        <v/>
      </c>
      <c r="Z74" s="682" t="str">
        <f>IF(AND($N$9=1,Courses!B69&lt;&gt;"",Courses!I69&lt;&gt;"",Courses!J69&lt;&gt;""),IF((TRUNC(Courses!J69*100)&lt;&gt;Courses!J69*100),"Row "&amp;Courses!A69&amp;", "&amp;Courses!$J$10&amp;"; ",""),"")</f>
        <v/>
      </c>
      <c r="AA74" s="10"/>
      <c r="AB74" s="295"/>
      <c r="AC74" s="692" t="str">
        <f>IF(AND($O$9=1,G74="",Courses!B69&lt;&gt;"",Courses!K69&lt;&gt;"UG",Courses!K69&lt;&gt;"PG (UG fee)",Courses!K69&lt;&gt;"PG (Masters' loan)",Courses!K69&lt;&gt;"PG (Other)"),"Row "&amp;Courses!A69&amp;"; ","")</f>
        <v/>
      </c>
      <c r="AD74" s="693"/>
      <c r="AE74" s="692" t="str">
        <f>IF(AND($Q$9=1,G74="",Courses!B69&lt;&gt;"",Courses!M69&lt;&gt;"Standard",Courses!M69&lt;&gt;"Long"),"Row "&amp;Courses!A69&amp;"; ","")</f>
        <v/>
      </c>
      <c r="AF74" s="10"/>
      <c r="AG74" s="295"/>
      <c r="AH74" s="739" t="str">
        <f>IF(AND($P$9=1,G74="",AC74="",AD74="",Courses!B69&lt;&gt;"",Courses!K69="UG",Courses!L69&lt;&gt;$C$9,Courses!L69&lt;&gt;$C$10,Courses!L69&lt;&gt;$C$11),"Row "&amp;Courses!A69&amp;", Sub-level should be either HND, Sub-degree, Foundation Degree or Other UG Degree; ","")</f>
        <v/>
      </c>
      <c r="AI74" s="10" t="str">
        <f>IF(AND($P$9=1,G74="",AC74="",AD74="",Courses!B69&lt;&gt;"",Courses!K69="PG (UG fee)",Courses!L69&lt;&gt;"",Courses!L69&lt;&gt;$C$12,Courses!L69&lt;&gt;$C$15),"Row "&amp;Courses!A69&amp;", Sub-level should be either blank or "&amp;C66&amp;"; ","")</f>
        <v/>
      </c>
      <c r="AJ74" s="10" t="str">
        <f>IF(AND($P$9=1,G74="",AC74="",AD74="",Courses!B69&lt;&gt;"",Courses!K69="PG (Masters' loan)",Courses!L69&lt;&gt;"",Courses!L69&lt;&gt;$C$14,Courses!L69&lt;&gt;$C$15),"Row "&amp;Courses!A69&amp;", Sub-level should be blank; ","")</f>
        <v/>
      </c>
      <c r="AK74" s="682" t="str">
        <f>IF(AND($P$9=1,G74="",AC74="",AD74="",Courses!B69&lt;&gt;"",Courses!K69="PG (Other)",Courses!L69&lt;&gt;"",Courses!L69&lt;&gt;$C$16,Courses!L69&lt;&gt;$C$17),"Row "&amp;Courses!A69&amp;", Sub-level should be blank; ","")</f>
        <v/>
      </c>
      <c r="AL74" s="50"/>
      <c r="AM74" s="295"/>
      <c r="AN74" s="8">
        <v>55</v>
      </c>
      <c r="AO74" s="739" t="str">
        <f>IF(AND($R$9=1,(TRUNC(Courses!N69)&lt;&gt;Courses!N69)), "Row "&amp;Courses!$A69&amp;", "&amp;AO$9&amp;", "&amp;AO$10&amp;", "&amp;AO$11&amp;"; ","")</f>
        <v/>
      </c>
      <c r="AP74" s="10" t="str">
        <f>IF(AND($R$9=1,(TRUNC(Courses!O69)&lt;&gt;Courses!O69)), "Row "&amp;Courses!$A69&amp;", "&amp;AP$9&amp;", "&amp;AP$10&amp;", "&amp;AP$11&amp;"; ","")</f>
        <v/>
      </c>
      <c r="AQ74" s="10" t="str">
        <f>IF(AND($R$9=1,(TRUNC(Courses!P69)&lt;&gt;Courses!P69)), "Row "&amp;Courses!$A69&amp;", "&amp;AQ$9&amp;", "&amp;AQ$10&amp;", "&amp;AQ$11&amp;"; ","")</f>
        <v/>
      </c>
      <c r="AR74" s="10" t="str">
        <f>IF(AND($R$9=1,(TRUNC(Courses!Q69)&lt;&gt;Courses!Q69)), "Row "&amp;Courses!$A69&amp;", "&amp;AR$9&amp;", "&amp;AR$10&amp;", "&amp;AR$11&amp;"; ","")</f>
        <v/>
      </c>
      <c r="AS74" s="682" t="str">
        <f>IF(AND($R$9=1,(TRUNC(Courses!R69)&lt;&gt;Courses!R69)), "Row "&amp;Courses!$A69&amp;", "&amp;AS$9&amp;", "&amp;AS$10&amp;", "&amp;AS$11&amp;"; ","")</f>
        <v/>
      </c>
      <c r="AT74" s="739" t="str">
        <f>IF(AND($R$9=1,(TRUNC(Courses!S69)&lt;&gt;Courses!S69)), "Row "&amp;Courses!$A69&amp;", "&amp;AT$9&amp;", "&amp;AT$10&amp;", "&amp;AT$11&amp;"; ","")</f>
        <v/>
      </c>
      <c r="AU74" s="10" t="str">
        <f>IF(AND($R$9=1,(TRUNC(Courses!T69)&lt;&gt;Courses!T69)), "Row "&amp;Courses!$A69&amp;", "&amp;AU$9&amp;", "&amp;AU$10&amp;", "&amp;AU$11&amp;"; ","")</f>
        <v/>
      </c>
      <c r="AV74" s="10" t="str">
        <f>IF(AND($R$9=1,(TRUNC(Courses!U69)&lt;&gt;Courses!U69)), "Row "&amp;Courses!$A69&amp;", "&amp;AV$9&amp;", "&amp;AV$10&amp;", "&amp;AV$11&amp;"; ","")</f>
        <v/>
      </c>
      <c r="AW74" s="10" t="str">
        <f>IF(AND($R$9=1,(TRUNC(Courses!V69)&lt;&gt;Courses!V69)), "Row "&amp;Courses!$A69&amp;", "&amp;AW$9&amp;", "&amp;AW$10&amp;", "&amp;AW$11&amp;"; ","")</f>
        <v/>
      </c>
      <c r="AX74" s="682" t="str">
        <f>IF(AND($R$9=1,(TRUNC(Courses!W69)&lt;&gt;Courses!W69)), "Row "&amp;Courses!$A69&amp;", "&amp;AX$9&amp;", "&amp;AX$10&amp;", "&amp;AX$11&amp;"; ","")</f>
        <v/>
      </c>
      <c r="AY74" s="739" t="str">
        <f>IF(AND($R$9=1,(TRUNC(Courses!X69)&lt;&gt;Courses!X69)), "Row "&amp;Courses!$A69&amp;", "&amp;AY$9&amp;", "&amp;AY$10&amp;", "&amp;AY$11&amp;"; ","")</f>
        <v/>
      </c>
      <c r="AZ74" s="10" t="str">
        <f>IF(AND($R$9=1,(TRUNC(Courses!Y69)&lt;&gt;Courses!Y69)), "Row "&amp;Courses!$A69&amp;", "&amp;AZ$9&amp;", "&amp;AZ$10&amp;", "&amp;AZ$11&amp;"; ","")</f>
        <v/>
      </c>
      <c r="BA74" s="10" t="str">
        <f>IF(AND($R$9=1,(TRUNC(Courses!Z69)&lt;&gt;Courses!Z69)), "Row "&amp;Courses!$A69&amp;", "&amp;BA$9&amp;", "&amp;BA$10&amp;", "&amp;BA$11&amp;"; ","")</f>
        <v/>
      </c>
      <c r="BB74" s="10" t="str">
        <f>IF(AND($R$9=1,(TRUNC(Courses!AA69)&lt;&gt;Courses!AA69)), "Row "&amp;Courses!$A69&amp;", "&amp;BB$9&amp;", "&amp;BB$10&amp;", "&amp;BB$11&amp;"; ","")</f>
        <v/>
      </c>
      <c r="BC74" s="682" t="str">
        <f>IF(AND($R$9=1,(TRUNC(Courses!AB69)&lt;&gt;Courses!AB69)), "Row "&amp;Courses!$A69&amp;", "&amp;BC$9&amp;", "&amp;BC$10&amp;", "&amp;BC$11&amp;"; ","")</f>
        <v/>
      </c>
      <c r="BD74" s="50"/>
      <c r="BE74" s="295"/>
      <c r="BF74" s="8">
        <v>55</v>
      </c>
      <c r="BG74" s="739" t="str">
        <f>IF(AND($S$9=1,Courses!N69&lt;0), "Row "&amp;Courses!$A69&amp;", "&amp;BG$9&amp;", "&amp;BG$10&amp;", "&amp;BG$11&amp;"; ","")</f>
        <v/>
      </c>
      <c r="BH74" s="10" t="str">
        <f>IF(AND($S$9=1,Courses!O69&lt;0), "Row "&amp;Courses!$A69&amp;", "&amp;BH$9&amp;", "&amp;BH$10&amp;", "&amp;BH$11&amp;"; ","")</f>
        <v/>
      </c>
      <c r="BI74" s="10" t="str">
        <f>IF(AND($S$9=1,Courses!P69&lt;0), "Row "&amp;Courses!$A69&amp;", "&amp;BI$9&amp;", "&amp;BI$10&amp;", "&amp;BI$11&amp;"; ","")</f>
        <v/>
      </c>
      <c r="BJ74" s="10" t="str">
        <f>IF(AND($S$9=1,Courses!Q69&lt;0), "Row "&amp;Courses!$A69&amp;", "&amp;BJ$9&amp;", "&amp;BJ$10&amp;", "&amp;BJ$11&amp;"; ","")</f>
        <v/>
      </c>
      <c r="BK74" s="682" t="str">
        <f>IF(AND($S$9=1,Courses!R69&lt;0), "Row "&amp;Courses!$A69&amp;", "&amp;BK$9&amp;", "&amp;BK$10&amp;", "&amp;BK$11&amp;"; ","")</f>
        <v/>
      </c>
      <c r="BL74" s="739" t="str">
        <f>IF(AND($S$9=1,Courses!S69&lt;0), "Row "&amp;Courses!$A69&amp;", "&amp;BL$9&amp;", "&amp;BL$10&amp;", "&amp;BL$11&amp;"; ","")</f>
        <v/>
      </c>
      <c r="BM74" s="10" t="str">
        <f>IF(AND($S$9=1,Courses!T69&lt;0), "Row "&amp;Courses!$A69&amp;", "&amp;BM$9&amp;", "&amp;BM$10&amp;", "&amp;BM$11&amp;"; ","")</f>
        <v/>
      </c>
      <c r="BN74" s="10" t="str">
        <f>IF(AND($S$9=1,Courses!U69&lt;0), "Row "&amp;Courses!$A69&amp;", "&amp;BN$9&amp;", "&amp;BN$10&amp;", "&amp;BN$11&amp;"; ","")</f>
        <v/>
      </c>
      <c r="BO74" s="10" t="str">
        <f>IF(AND($S$9=1,Courses!V69&lt;0), "Row "&amp;Courses!$A69&amp;", "&amp;BO$9&amp;", "&amp;BO$10&amp;", "&amp;BO$11&amp;"; ","")</f>
        <v/>
      </c>
      <c r="BP74" s="682" t="str">
        <f>IF(AND($S$9=1,Courses!W69&lt;0), "Row "&amp;Courses!$A69&amp;", "&amp;BP$9&amp;", "&amp;BP$10&amp;", "&amp;BP$11&amp;"; ","")</f>
        <v/>
      </c>
      <c r="BQ74" s="739" t="str">
        <f>IF(AND($S$9=1,Courses!X69&lt;0), "Row "&amp;Courses!$A69&amp;", "&amp;BQ$9&amp;", "&amp;BQ$10&amp;", "&amp;BQ$11&amp;"; ","")</f>
        <v/>
      </c>
      <c r="BR74" s="10" t="str">
        <f>IF(AND($S$9=1,Courses!Y69&lt;0), "Row "&amp;Courses!$A69&amp;", "&amp;BR$9&amp;", "&amp;BR$10&amp;", "&amp;BR$11&amp;"; ","")</f>
        <v/>
      </c>
      <c r="BS74" s="10" t="str">
        <f>IF(AND($S$9=1,Courses!Z69&lt;0), "Row "&amp;Courses!$A69&amp;", "&amp;BS$9&amp;", "&amp;BS$10&amp;", "&amp;BS$11&amp;"; ","")</f>
        <v/>
      </c>
      <c r="BT74" s="10" t="str">
        <f>IF(AND($S$9=1,Courses!AA69&lt;0), "Row "&amp;Courses!$A69&amp;", "&amp;BT$9&amp;", "&amp;BT$10&amp;", "&amp;BT$11&amp;"; ","")</f>
        <v/>
      </c>
      <c r="BU74" s="682" t="str">
        <f>IF(AND($S$9=1,Courses!AB69&lt;0), "Row "&amp;Courses!$A69&amp;", "&amp;BU$9&amp;", "&amp;BU$10&amp;", "&amp;BU$11&amp;"; ","")</f>
        <v/>
      </c>
      <c r="BV74" s="10"/>
      <c r="BW74" s="690">
        <v>55</v>
      </c>
      <c r="BX74" s="101">
        <f>IF(AND($T$9=1,Courses!B69="",Courses!F69="",Courses!H69="",Courses!J69="",Courses!K69="",Courses!L69="",Courses!M69="",Courses!N69=0,Courses!P69=0,Courses!R69=0,Courses!S69=0,Courses!U69=0,Courses!W69=0,Courses!X69=0,Courses!Z69=0,Courses!AB69=0),0,1)</f>
        <v>0</v>
      </c>
      <c r="BY74" s="101">
        <f>IF(AND(BX74=0,SUM(BX75:$BX$219)&gt;0),1,0)</f>
        <v>0</v>
      </c>
      <c r="BZ74" s="853" t="str">
        <f>IF(BY74=1,"Row "&amp;Courses!A69&amp;"; ","")</f>
        <v/>
      </c>
      <c r="CA74" s="50"/>
      <c r="CB74" s="10"/>
      <c r="CC74" s="692" t="str">
        <f>IF(AND($U$9=1,Courses!B69&lt;&gt;"",SUM(Courses!N69:AB69)=0),"Row "&amp;Courses!A69&amp;"; ","")</f>
        <v/>
      </c>
      <c r="CD74" s="50"/>
      <c r="CF74" s="323"/>
      <c r="CG74" s="692" t="str">
        <f>IF(AND($Y$9=1,Courses!B69&lt;&gt;""),IF(SUMPRODUCT(--(Courses!$C$13:$C$214=Courses!C69))&gt;1,"Row "&amp;Courses!A69&amp;"; ",""),"")</f>
        <v/>
      </c>
      <c r="CH74" s="10"/>
      <c r="CI74" s="324"/>
      <c r="CJ74" s="10"/>
      <c r="CK74" s="739" t="str">
        <f>IF(AND($Z$9=1,Courses!E69&lt;&gt;"",Courses!F69&lt;&gt;"",Courses!F69=0,SUM(Courses!H69,Courses!J69)=1),"Row "&amp;Courses!A69&amp;", "&amp;Courses!$F$10&amp;"; ","")</f>
        <v/>
      </c>
      <c r="CL74" s="10" t="str">
        <f>IF(AND($Z$9=1,Courses!G69&lt;&gt;"",Courses!H69&lt;&gt;"",Courses!H69=0,SUM(Courses!J69,Courses!F69)=1),"Row "&amp;Courses!A69&amp;", "&amp;Courses!$H$10&amp;"; ","")</f>
        <v/>
      </c>
      <c r="CM74" s="682" t="str">
        <f>IF(AND($Z$9=1,Courses!I69&lt;&gt;"",Courses!J69&lt;&gt;"",Courses!J69=0, SUM(Courses!H69,Courses!F69)=1),"Row "&amp;Courses!A69&amp;", "&amp;Courses!$J$10&amp;"; ","")</f>
        <v/>
      </c>
      <c r="CN74" s="680"/>
      <c r="CO74" s="681"/>
      <c r="CP74" s="692" t="str">
        <f>IF(AND(Courses!B69&lt;&gt;"",ISNA(VLOOKUP(Courses!C69,CourseInfo,2,FALSE))=FALSE,COUNTIF(Dummy,Courses!C69)&lt;&gt;1),VLOOKUP(Courses!C69,CourseInfo,6,FALSE),"")</f>
        <v/>
      </c>
      <c r="CQ74" s="692" t="str">
        <f>IF(AND(Courses!B69&lt;&gt;"",ISNA(VLOOKUP(Courses!C69,CourseInfo,2,FALSE))=FALSE,COUNTIF(Dummy,Courses!C69)&lt;&gt;1),IF(VLOOKUP(Courses!C69,CourseInfo,7,FALSE)&lt;&gt;"",VLOOKUP(Courses!C69,CourseInfo,7,FALSE),"blank"),"")</f>
        <v/>
      </c>
      <c r="CR74" s="692" t="str">
        <f>IF(AND($AA$9=1,Courses!B69&lt;&gt;"",'Courses Valid'!AC74="",AH74&amp;AI74&amp;AJ74&amp;AK74="",COUNTIF(Dummy,Courses!C69)&lt;&gt;1),IF(OR(Courses!K69&lt;&gt;'Courses Valid'!CP74,Courses!L69&lt;&gt;'Courses Valid'!CQ74),"Row "&amp;Courses!A69&amp;", Level on LARS is "&amp;'Courses Valid'!CP74&amp;", Sub-level on LARS is "&amp;CQ74&amp;"; ",""),"")</f>
        <v/>
      </c>
      <c r="CS74" s="680"/>
    </row>
    <row r="75" spans="3:97" x14ac:dyDescent="0.2">
      <c r="C75" s="670">
        <f t="shared" si="2"/>
        <v>0</v>
      </c>
      <c r="D75" s="102"/>
      <c r="E75" s="102"/>
      <c r="F75" s="295"/>
      <c r="G75" s="670" t="str">
        <f>IF(SUMPRODUCT(--(CourseAims=Courses!$C70))=1,"",IF(AND($J$9=1,Courses!$C70&lt;&gt;""),"Row "&amp;Courses!A70&amp;" (invalid); ",""))</f>
        <v/>
      </c>
      <c r="H75" s="692" t="str">
        <f>IF(AND($K$9=1,Courses!B70="",OR(Courses!F70&lt;&gt;"",Courses!H70&lt;&gt;"",Courses!J70&lt;&gt;"",Courses!K70&lt;&gt;"",Courses!L70&lt;&gt;"",Courses!M70&lt;&gt;"",Courses!N70&lt;&gt;0,Courses!P70&lt;&gt;0,Courses!R70&lt;&gt;0,Courses!S70&lt;&gt;0,Courses!U70&lt;&gt;0,Courses!W70&lt;&gt;0,Courses!X70&lt;&gt;0,Courses!Z70&lt;&gt;0,Courses!AB70&lt;&gt;0)),"Row "&amp;Courses!A70&amp;" (none); ","")</f>
        <v/>
      </c>
      <c r="I75" s="50"/>
      <c r="J75" s="295"/>
      <c r="K75" s="739" t="str">
        <f>IF(AND($L$9=1,Courses!E70&lt;&gt;"",Courses!F70=""),"Row "&amp;Courses!A70&amp;", "&amp;Courses!$E$10&amp;"; ","")</f>
        <v/>
      </c>
      <c r="L75" s="10" t="str">
        <f>IF(AND($L$9=1,Courses!G70&lt;&gt;"",Courses!H70=""),"Row "&amp;Courses!A70&amp;", "&amp;Courses!$G$10&amp;"; ","")</f>
        <v/>
      </c>
      <c r="M75" s="682" t="str">
        <f>IF(AND($L$9=1,Courses!I70&lt;&gt;"",Courses!J70=""),"Row "&amp;Courses!A70&amp;", "&amp;Courses!$I$10&amp;"; ","")</f>
        <v/>
      </c>
      <c r="N75" s="10"/>
      <c r="O75" s="50"/>
      <c r="P75" s="295"/>
      <c r="Q75" s="1330" t="str">
        <f>IF(AND($M$9=1,Courses!B70&lt;&gt;"",Courses!E70&lt;&gt;"",Courses!G70="",Courses!I70="",Courses!F70&lt;&gt;1),"Row "&amp;Courses!A70&amp;"; ","")</f>
        <v/>
      </c>
      <c r="R75" s="10" t="str">
        <f>IF(AND($M$9=1,Courses!B70&lt;&gt;"",Courses!I70="",Courses!F70&lt;&gt;"",Courses!G70&lt;&gt;"",Courses!H70&lt;&gt;""),IF(OR((Courses!F70+Courses!H70)&lt;&gt;1),"Row "&amp;Courses!A70&amp;"; ",""),"")</f>
        <v/>
      </c>
      <c r="S75" s="682" t="str">
        <f>IF(AND($M$9=1,Courses!B70&lt;&gt;"",Courses!I70&lt;&gt;"",Courses!J70&lt;&gt;"",Courses!H70&lt;&gt;"",Courses!G70&lt;&gt;"",Courses!F70&lt;&gt;""),IF(OR((Courses!F70+Courses!H70+Courses!J70)&lt;&gt;1),"Row "&amp;Courses!A70&amp;"; ",""),"")</f>
        <v/>
      </c>
      <c r="T75" s="10"/>
      <c r="U75" s="692" t="str">
        <f>IF(AND($M$9=1,Courses!E70&lt;&gt;"",Q75="",R75="",S75="",SUM(Courses!F70,Courses!H70,Courses!J70)&lt;&gt;1),"Row "&amp;Courses!A70&amp;"; ","")</f>
        <v/>
      </c>
      <c r="V75" s="50"/>
      <c r="W75" s="10"/>
      <c r="X75" s="739" t="str">
        <f>IF(AND($N$9=1,Courses!B70&lt;&gt;"",Courses!E70&lt;&gt;"",Courses!F70&lt;&gt;""),IF((TRUNC(Courses!F70*100)&lt;&gt;Courses!F70*100),"Row "&amp;Courses!A70&amp;", "&amp;Courses!$F$10&amp;"; ",""),"")</f>
        <v/>
      </c>
      <c r="Y75" s="10" t="str">
        <f>IF(AND($N$9=1,Courses!B70&lt;&gt;"",Courses!G70&lt;&gt;"",Courses!H70&lt;&gt;""),IF((TRUNC(Courses!H70*100)&lt;&gt;Courses!H70*100),"Row "&amp;Courses!A70&amp;", "&amp;Courses!$H$10&amp;"; ",""),"")</f>
        <v/>
      </c>
      <c r="Z75" s="682" t="str">
        <f>IF(AND($N$9=1,Courses!B70&lt;&gt;"",Courses!I70&lt;&gt;"",Courses!J70&lt;&gt;""),IF((TRUNC(Courses!J70*100)&lt;&gt;Courses!J70*100),"Row "&amp;Courses!A70&amp;", "&amp;Courses!$J$10&amp;"; ",""),"")</f>
        <v/>
      </c>
      <c r="AA75" s="10"/>
      <c r="AB75" s="295"/>
      <c r="AC75" s="692" t="str">
        <f>IF(AND($O$9=1,G75="",Courses!B70&lt;&gt;"",Courses!K70&lt;&gt;"UG",Courses!K70&lt;&gt;"PG (UG fee)",Courses!K70&lt;&gt;"PG (Masters' loan)",Courses!K70&lt;&gt;"PG (Other)"),"Row "&amp;Courses!A70&amp;"; ","")</f>
        <v/>
      </c>
      <c r="AD75" s="693"/>
      <c r="AE75" s="692" t="str">
        <f>IF(AND($Q$9=1,G75="",Courses!B70&lt;&gt;"",Courses!M70&lt;&gt;"Standard",Courses!M70&lt;&gt;"Long"),"Row "&amp;Courses!A70&amp;"; ","")</f>
        <v/>
      </c>
      <c r="AF75" s="10"/>
      <c r="AG75" s="295"/>
      <c r="AH75" s="739" t="str">
        <f>IF(AND($P$9=1,G75="",AC75="",AD75="",Courses!B70&lt;&gt;"",Courses!K70="UG",Courses!L70&lt;&gt;$C$9,Courses!L70&lt;&gt;$C$10,Courses!L70&lt;&gt;$C$11),"Row "&amp;Courses!A70&amp;", Sub-level should be either HND, Sub-degree, Foundation Degree or Other UG Degree; ","")</f>
        <v/>
      </c>
      <c r="AI75" s="10" t="str">
        <f>IF(AND($P$9=1,G75="",AC75="",AD75="",Courses!B70&lt;&gt;"",Courses!K70="PG (UG fee)",Courses!L70&lt;&gt;"",Courses!L70&lt;&gt;$C$12,Courses!L70&lt;&gt;$C$15),"Row "&amp;Courses!A70&amp;", Sub-level should be either blank or "&amp;C67&amp;"; ","")</f>
        <v/>
      </c>
      <c r="AJ75" s="10" t="str">
        <f>IF(AND($P$9=1,G75="",AC75="",AD75="",Courses!B70&lt;&gt;"",Courses!K70="PG (Masters' loan)",Courses!L70&lt;&gt;"",Courses!L70&lt;&gt;$C$14,Courses!L70&lt;&gt;$C$15),"Row "&amp;Courses!A70&amp;", Sub-level should be blank; ","")</f>
        <v/>
      </c>
      <c r="AK75" s="682" t="str">
        <f>IF(AND($P$9=1,G75="",AC75="",AD75="",Courses!B70&lt;&gt;"",Courses!K70="PG (Other)",Courses!L70&lt;&gt;"",Courses!L70&lt;&gt;$C$16,Courses!L70&lt;&gt;$C$17),"Row "&amp;Courses!A70&amp;", Sub-level should be blank; ","")</f>
        <v/>
      </c>
      <c r="AL75" s="50"/>
      <c r="AM75" s="295"/>
      <c r="AN75" s="8">
        <v>56</v>
      </c>
      <c r="AO75" s="739" t="str">
        <f>IF(AND($R$9=1,(TRUNC(Courses!N70)&lt;&gt;Courses!N70)), "Row "&amp;Courses!$A70&amp;", "&amp;AO$9&amp;", "&amp;AO$10&amp;", "&amp;AO$11&amp;"; ","")</f>
        <v/>
      </c>
      <c r="AP75" s="10" t="str">
        <f>IF(AND($R$9=1,(TRUNC(Courses!O70)&lt;&gt;Courses!O70)), "Row "&amp;Courses!$A70&amp;", "&amp;AP$9&amp;", "&amp;AP$10&amp;", "&amp;AP$11&amp;"; ","")</f>
        <v/>
      </c>
      <c r="AQ75" s="10" t="str">
        <f>IF(AND($R$9=1,(TRUNC(Courses!P70)&lt;&gt;Courses!P70)), "Row "&amp;Courses!$A70&amp;", "&amp;AQ$9&amp;", "&amp;AQ$10&amp;", "&amp;AQ$11&amp;"; ","")</f>
        <v/>
      </c>
      <c r="AR75" s="10" t="str">
        <f>IF(AND($R$9=1,(TRUNC(Courses!Q70)&lt;&gt;Courses!Q70)), "Row "&amp;Courses!$A70&amp;", "&amp;AR$9&amp;", "&amp;AR$10&amp;", "&amp;AR$11&amp;"; ","")</f>
        <v/>
      </c>
      <c r="AS75" s="682" t="str">
        <f>IF(AND($R$9=1,(TRUNC(Courses!R70)&lt;&gt;Courses!R70)), "Row "&amp;Courses!$A70&amp;", "&amp;AS$9&amp;", "&amp;AS$10&amp;", "&amp;AS$11&amp;"; ","")</f>
        <v/>
      </c>
      <c r="AT75" s="739" t="str">
        <f>IF(AND($R$9=1,(TRUNC(Courses!S70)&lt;&gt;Courses!S70)), "Row "&amp;Courses!$A70&amp;", "&amp;AT$9&amp;", "&amp;AT$10&amp;", "&amp;AT$11&amp;"; ","")</f>
        <v/>
      </c>
      <c r="AU75" s="10" t="str">
        <f>IF(AND($R$9=1,(TRUNC(Courses!T70)&lt;&gt;Courses!T70)), "Row "&amp;Courses!$A70&amp;", "&amp;AU$9&amp;", "&amp;AU$10&amp;", "&amp;AU$11&amp;"; ","")</f>
        <v/>
      </c>
      <c r="AV75" s="10" t="str">
        <f>IF(AND($R$9=1,(TRUNC(Courses!U70)&lt;&gt;Courses!U70)), "Row "&amp;Courses!$A70&amp;", "&amp;AV$9&amp;", "&amp;AV$10&amp;", "&amp;AV$11&amp;"; ","")</f>
        <v/>
      </c>
      <c r="AW75" s="10" t="str">
        <f>IF(AND($R$9=1,(TRUNC(Courses!V70)&lt;&gt;Courses!V70)), "Row "&amp;Courses!$A70&amp;", "&amp;AW$9&amp;", "&amp;AW$10&amp;", "&amp;AW$11&amp;"; ","")</f>
        <v/>
      </c>
      <c r="AX75" s="682" t="str">
        <f>IF(AND($R$9=1,(TRUNC(Courses!W70)&lt;&gt;Courses!W70)), "Row "&amp;Courses!$A70&amp;", "&amp;AX$9&amp;", "&amp;AX$10&amp;", "&amp;AX$11&amp;"; ","")</f>
        <v/>
      </c>
      <c r="AY75" s="739" t="str">
        <f>IF(AND($R$9=1,(TRUNC(Courses!X70)&lt;&gt;Courses!X70)), "Row "&amp;Courses!$A70&amp;", "&amp;AY$9&amp;", "&amp;AY$10&amp;", "&amp;AY$11&amp;"; ","")</f>
        <v/>
      </c>
      <c r="AZ75" s="10" t="str">
        <f>IF(AND($R$9=1,(TRUNC(Courses!Y70)&lt;&gt;Courses!Y70)), "Row "&amp;Courses!$A70&amp;", "&amp;AZ$9&amp;", "&amp;AZ$10&amp;", "&amp;AZ$11&amp;"; ","")</f>
        <v/>
      </c>
      <c r="BA75" s="10" t="str">
        <f>IF(AND($R$9=1,(TRUNC(Courses!Z70)&lt;&gt;Courses!Z70)), "Row "&amp;Courses!$A70&amp;", "&amp;BA$9&amp;", "&amp;BA$10&amp;", "&amp;BA$11&amp;"; ","")</f>
        <v/>
      </c>
      <c r="BB75" s="10" t="str">
        <f>IF(AND($R$9=1,(TRUNC(Courses!AA70)&lt;&gt;Courses!AA70)), "Row "&amp;Courses!$A70&amp;", "&amp;BB$9&amp;", "&amp;BB$10&amp;", "&amp;BB$11&amp;"; ","")</f>
        <v/>
      </c>
      <c r="BC75" s="682" t="str">
        <f>IF(AND($R$9=1,(TRUNC(Courses!AB70)&lt;&gt;Courses!AB70)), "Row "&amp;Courses!$A70&amp;", "&amp;BC$9&amp;", "&amp;BC$10&amp;", "&amp;BC$11&amp;"; ","")</f>
        <v/>
      </c>
      <c r="BD75" s="50"/>
      <c r="BE75" s="295"/>
      <c r="BF75" s="8">
        <v>56</v>
      </c>
      <c r="BG75" s="739" t="str">
        <f>IF(AND($S$9=1,Courses!N70&lt;0), "Row "&amp;Courses!$A70&amp;", "&amp;BG$9&amp;", "&amp;BG$10&amp;", "&amp;BG$11&amp;"; ","")</f>
        <v/>
      </c>
      <c r="BH75" s="10" t="str">
        <f>IF(AND($S$9=1,Courses!O70&lt;0), "Row "&amp;Courses!$A70&amp;", "&amp;BH$9&amp;", "&amp;BH$10&amp;", "&amp;BH$11&amp;"; ","")</f>
        <v/>
      </c>
      <c r="BI75" s="10" t="str">
        <f>IF(AND($S$9=1,Courses!P70&lt;0), "Row "&amp;Courses!$A70&amp;", "&amp;BI$9&amp;", "&amp;BI$10&amp;", "&amp;BI$11&amp;"; ","")</f>
        <v/>
      </c>
      <c r="BJ75" s="10" t="str">
        <f>IF(AND($S$9=1,Courses!Q70&lt;0), "Row "&amp;Courses!$A70&amp;", "&amp;BJ$9&amp;", "&amp;BJ$10&amp;", "&amp;BJ$11&amp;"; ","")</f>
        <v/>
      </c>
      <c r="BK75" s="682" t="str">
        <f>IF(AND($S$9=1,Courses!R70&lt;0), "Row "&amp;Courses!$A70&amp;", "&amp;BK$9&amp;", "&amp;BK$10&amp;", "&amp;BK$11&amp;"; ","")</f>
        <v/>
      </c>
      <c r="BL75" s="739" t="str">
        <f>IF(AND($S$9=1,Courses!S70&lt;0), "Row "&amp;Courses!$A70&amp;", "&amp;BL$9&amp;", "&amp;BL$10&amp;", "&amp;BL$11&amp;"; ","")</f>
        <v/>
      </c>
      <c r="BM75" s="10" t="str">
        <f>IF(AND($S$9=1,Courses!T70&lt;0), "Row "&amp;Courses!$A70&amp;", "&amp;BM$9&amp;", "&amp;BM$10&amp;", "&amp;BM$11&amp;"; ","")</f>
        <v/>
      </c>
      <c r="BN75" s="10" t="str">
        <f>IF(AND($S$9=1,Courses!U70&lt;0), "Row "&amp;Courses!$A70&amp;", "&amp;BN$9&amp;", "&amp;BN$10&amp;", "&amp;BN$11&amp;"; ","")</f>
        <v/>
      </c>
      <c r="BO75" s="10" t="str">
        <f>IF(AND($S$9=1,Courses!V70&lt;0), "Row "&amp;Courses!$A70&amp;", "&amp;BO$9&amp;", "&amp;BO$10&amp;", "&amp;BO$11&amp;"; ","")</f>
        <v/>
      </c>
      <c r="BP75" s="682" t="str">
        <f>IF(AND($S$9=1,Courses!W70&lt;0), "Row "&amp;Courses!$A70&amp;", "&amp;BP$9&amp;", "&amp;BP$10&amp;", "&amp;BP$11&amp;"; ","")</f>
        <v/>
      </c>
      <c r="BQ75" s="739" t="str">
        <f>IF(AND($S$9=1,Courses!X70&lt;0), "Row "&amp;Courses!$A70&amp;", "&amp;BQ$9&amp;", "&amp;BQ$10&amp;", "&amp;BQ$11&amp;"; ","")</f>
        <v/>
      </c>
      <c r="BR75" s="10" t="str">
        <f>IF(AND($S$9=1,Courses!Y70&lt;0), "Row "&amp;Courses!$A70&amp;", "&amp;BR$9&amp;", "&amp;BR$10&amp;", "&amp;BR$11&amp;"; ","")</f>
        <v/>
      </c>
      <c r="BS75" s="10" t="str">
        <f>IF(AND($S$9=1,Courses!Z70&lt;0), "Row "&amp;Courses!$A70&amp;", "&amp;BS$9&amp;", "&amp;BS$10&amp;", "&amp;BS$11&amp;"; ","")</f>
        <v/>
      </c>
      <c r="BT75" s="10" t="str">
        <f>IF(AND($S$9=1,Courses!AA70&lt;0), "Row "&amp;Courses!$A70&amp;", "&amp;BT$9&amp;", "&amp;BT$10&amp;", "&amp;BT$11&amp;"; ","")</f>
        <v/>
      </c>
      <c r="BU75" s="682" t="str">
        <f>IF(AND($S$9=1,Courses!AB70&lt;0), "Row "&amp;Courses!$A70&amp;", "&amp;BU$9&amp;", "&amp;BU$10&amp;", "&amp;BU$11&amp;"; ","")</f>
        <v/>
      </c>
      <c r="BV75" s="10"/>
      <c r="BW75" s="690">
        <v>56</v>
      </c>
      <c r="BX75" s="101">
        <f>IF(AND($T$9=1,Courses!B70="",Courses!F70="",Courses!H70="",Courses!J70="",Courses!K70="",Courses!L70="",Courses!M70="",Courses!N70=0,Courses!P70=0,Courses!R70=0,Courses!S70=0,Courses!U70=0,Courses!W70=0,Courses!X70=0,Courses!Z70=0,Courses!AB70=0),0,1)</f>
        <v>0</v>
      </c>
      <c r="BY75" s="101">
        <f>IF(AND(BX75=0,SUM(BX76:$BX$219)&gt;0),1,0)</f>
        <v>0</v>
      </c>
      <c r="BZ75" s="853" t="str">
        <f>IF(BY75=1,"Row "&amp;Courses!A70&amp;"; ","")</f>
        <v/>
      </c>
      <c r="CA75" s="50"/>
      <c r="CB75" s="10"/>
      <c r="CC75" s="692" t="str">
        <f>IF(AND($U$9=1,Courses!B70&lt;&gt;"",SUM(Courses!N70:AB70)=0),"Row "&amp;Courses!A70&amp;"; ","")</f>
        <v/>
      </c>
      <c r="CD75" s="50"/>
      <c r="CF75" s="323"/>
      <c r="CG75" s="692" t="str">
        <f>IF(AND($Y$9=1,Courses!B70&lt;&gt;""),IF(SUMPRODUCT(--(Courses!$C$13:$C$214=Courses!C70))&gt;1,"Row "&amp;Courses!A70&amp;"; ",""),"")</f>
        <v/>
      </c>
      <c r="CH75" s="10"/>
      <c r="CI75" s="324"/>
      <c r="CJ75" s="10"/>
      <c r="CK75" s="739" t="str">
        <f>IF(AND($Z$9=1,Courses!E70&lt;&gt;"",Courses!F70&lt;&gt;"",Courses!F70=0,SUM(Courses!H70,Courses!J70)=1),"Row "&amp;Courses!A70&amp;", "&amp;Courses!$F$10&amp;"; ","")</f>
        <v/>
      </c>
      <c r="CL75" s="10" t="str">
        <f>IF(AND($Z$9=1,Courses!G70&lt;&gt;"",Courses!H70&lt;&gt;"",Courses!H70=0,SUM(Courses!J70,Courses!F70)=1),"Row "&amp;Courses!A70&amp;", "&amp;Courses!$H$10&amp;"; ","")</f>
        <v/>
      </c>
      <c r="CM75" s="682" t="str">
        <f>IF(AND($Z$9=1,Courses!I70&lt;&gt;"",Courses!J70&lt;&gt;"",Courses!J70=0, SUM(Courses!H70,Courses!F70)=1),"Row "&amp;Courses!A70&amp;", "&amp;Courses!$J$10&amp;"; ","")</f>
        <v/>
      </c>
      <c r="CN75" s="680"/>
      <c r="CO75" s="681"/>
      <c r="CP75" s="692" t="str">
        <f>IF(AND(Courses!B70&lt;&gt;"",ISNA(VLOOKUP(Courses!C70,CourseInfo,2,FALSE))=FALSE,COUNTIF(Dummy,Courses!C70)&lt;&gt;1),VLOOKUP(Courses!C70,CourseInfo,6,FALSE),"")</f>
        <v/>
      </c>
      <c r="CQ75" s="692" t="str">
        <f>IF(AND(Courses!B70&lt;&gt;"",ISNA(VLOOKUP(Courses!C70,CourseInfo,2,FALSE))=FALSE,COUNTIF(Dummy,Courses!C70)&lt;&gt;1),IF(VLOOKUP(Courses!C70,CourseInfo,7,FALSE)&lt;&gt;"",VLOOKUP(Courses!C70,CourseInfo,7,FALSE),"blank"),"")</f>
        <v/>
      </c>
      <c r="CR75" s="692" t="str">
        <f>IF(AND($AA$9=1,Courses!B70&lt;&gt;"",'Courses Valid'!AC75="",AH75&amp;AI75&amp;AJ75&amp;AK75="",COUNTIF(Dummy,Courses!C70)&lt;&gt;1),IF(OR(Courses!K70&lt;&gt;'Courses Valid'!CP75,Courses!L70&lt;&gt;'Courses Valid'!CQ75),"Row "&amp;Courses!A70&amp;", Level on LARS is "&amp;'Courses Valid'!CP75&amp;", Sub-level on LARS is "&amp;CQ75&amp;"; ",""),"")</f>
        <v/>
      </c>
      <c r="CS75" s="680"/>
    </row>
    <row r="76" spans="3:97" x14ac:dyDescent="0.2">
      <c r="C76" s="670">
        <f t="shared" si="2"/>
        <v>0</v>
      </c>
      <c r="D76" s="102"/>
      <c r="E76" s="102"/>
      <c r="F76" s="295"/>
      <c r="G76" s="670" t="str">
        <f>IF(SUMPRODUCT(--(CourseAims=Courses!$C71))=1,"",IF(AND($J$9=1,Courses!$C71&lt;&gt;""),"Row "&amp;Courses!A71&amp;" (invalid); ",""))</f>
        <v/>
      </c>
      <c r="H76" s="692" t="str">
        <f>IF(AND($K$9=1,Courses!B71="",OR(Courses!F71&lt;&gt;"",Courses!H71&lt;&gt;"",Courses!J71&lt;&gt;"",Courses!K71&lt;&gt;"",Courses!L71&lt;&gt;"",Courses!M71&lt;&gt;"",Courses!N71&lt;&gt;0,Courses!P71&lt;&gt;0,Courses!R71&lt;&gt;0,Courses!S71&lt;&gt;0,Courses!U71&lt;&gt;0,Courses!W71&lt;&gt;0,Courses!X71&lt;&gt;0,Courses!Z71&lt;&gt;0,Courses!AB71&lt;&gt;0)),"Row "&amp;Courses!A71&amp;" (none); ","")</f>
        <v/>
      </c>
      <c r="I76" s="50"/>
      <c r="J76" s="295"/>
      <c r="K76" s="739" t="str">
        <f>IF(AND($L$9=1,Courses!E71&lt;&gt;"",Courses!F71=""),"Row "&amp;Courses!A71&amp;", "&amp;Courses!$E$10&amp;"; ","")</f>
        <v/>
      </c>
      <c r="L76" s="10" t="str">
        <f>IF(AND($L$9=1,Courses!G71&lt;&gt;"",Courses!H71=""),"Row "&amp;Courses!A71&amp;", "&amp;Courses!$G$10&amp;"; ","")</f>
        <v/>
      </c>
      <c r="M76" s="682" t="str">
        <f>IF(AND($L$9=1,Courses!I71&lt;&gt;"",Courses!J71=""),"Row "&amp;Courses!A71&amp;", "&amp;Courses!$I$10&amp;"; ","")</f>
        <v/>
      </c>
      <c r="N76" s="10"/>
      <c r="O76" s="50"/>
      <c r="P76" s="295"/>
      <c r="Q76" s="1330" t="str">
        <f>IF(AND($M$9=1,Courses!B71&lt;&gt;"",Courses!E71&lt;&gt;"",Courses!G71="",Courses!I71="",Courses!F71&lt;&gt;1),"Row "&amp;Courses!A71&amp;"; ","")</f>
        <v/>
      </c>
      <c r="R76" s="10" t="str">
        <f>IF(AND($M$9=1,Courses!B71&lt;&gt;"",Courses!I71="",Courses!F71&lt;&gt;"",Courses!G71&lt;&gt;"",Courses!H71&lt;&gt;""),IF(OR((Courses!F71+Courses!H71)&lt;&gt;1),"Row "&amp;Courses!A71&amp;"; ",""),"")</f>
        <v/>
      </c>
      <c r="S76" s="682" t="str">
        <f>IF(AND($M$9=1,Courses!B71&lt;&gt;"",Courses!I71&lt;&gt;"",Courses!J71&lt;&gt;"",Courses!H71&lt;&gt;"",Courses!G71&lt;&gt;"",Courses!F71&lt;&gt;""),IF(OR((Courses!F71+Courses!H71+Courses!J71)&lt;&gt;1),"Row "&amp;Courses!A71&amp;"; ",""),"")</f>
        <v/>
      </c>
      <c r="T76" s="10"/>
      <c r="U76" s="692" t="str">
        <f>IF(AND($M$9=1,Courses!E71&lt;&gt;"",Q76="",R76="",S76="",SUM(Courses!F71,Courses!H71,Courses!J71)&lt;&gt;1),"Row "&amp;Courses!A71&amp;"; ","")</f>
        <v/>
      </c>
      <c r="V76" s="50"/>
      <c r="W76" s="10"/>
      <c r="X76" s="739" t="str">
        <f>IF(AND($N$9=1,Courses!B71&lt;&gt;"",Courses!E71&lt;&gt;"",Courses!F71&lt;&gt;""),IF((TRUNC(Courses!F71*100)&lt;&gt;Courses!F71*100),"Row "&amp;Courses!A71&amp;", "&amp;Courses!$F$10&amp;"; ",""),"")</f>
        <v/>
      </c>
      <c r="Y76" s="10" t="str">
        <f>IF(AND($N$9=1,Courses!B71&lt;&gt;"",Courses!G71&lt;&gt;"",Courses!H71&lt;&gt;""),IF((TRUNC(Courses!H71*100)&lt;&gt;Courses!H71*100),"Row "&amp;Courses!A71&amp;", "&amp;Courses!$H$10&amp;"; ",""),"")</f>
        <v/>
      </c>
      <c r="Z76" s="682" t="str">
        <f>IF(AND($N$9=1,Courses!B71&lt;&gt;"",Courses!I71&lt;&gt;"",Courses!J71&lt;&gt;""),IF((TRUNC(Courses!J71*100)&lt;&gt;Courses!J71*100),"Row "&amp;Courses!A71&amp;", "&amp;Courses!$J$10&amp;"; ",""),"")</f>
        <v/>
      </c>
      <c r="AA76" s="10"/>
      <c r="AB76" s="295"/>
      <c r="AC76" s="692" t="str">
        <f>IF(AND($O$9=1,G76="",Courses!B71&lt;&gt;"",Courses!K71&lt;&gt;"UG",Courses!K71&lt;&gt;"PG (UG fee)",Courses!K71&lt;&gt;"PG (Masters' loan)",Courses!K71&lt;&gt;"PG (Other)"),"Row "&amp;Courses!A71&amp;"; ","")</f>
        <v/>
      </c>
      <c r="AD76" s="693"/>
      <c r="AE76" s="692" t="str">
        <f>IF(AND($Q$9=1,G76="",Courses!B71&lt;&gt;"",Courses!M71&lt;&gt;"Standard",Courses!M71&lt;&gt;"Long"),"Row "&amp;Courses!A71&amp;"; ","")</f>
        <v/>
      </c>
      <c r="AF76" s="10"/>
      <c r="AG76" s="295"/>
      <c r="AH76" s="739" t="str">
        <f>IF(AND($P$9=1,G76="",AC76="",AD76="",Courses!B71&lt;&gt;"",Courses!K71="UG",Courses!L71&lt;&gt;$C$9,Courses!L71&lt;&gt;$C$10,Courses!L71&lt;&gt;$C$11),"Row "&amp;Courses!A71&amp;", Sub-level should be either HND, Sub-degree, Foundation Degree or Other UG Degree; ","")</f>
        <v/>
      </c>
      <c r="AI76" s="10" t="str">
        <f>IF(AND($P$9=1,G76="",AC76="",AD76="",Courses!B71&lt;&gt;"",Courses!K71="PG (UG fee)",Courses!L71&lt;&gt;"",Courses!L71&lt;&gt;$C$12,Courses!L71&lt;&gt;$C$15),"Row "&amp;Courses!A71&amp;", Sub-level should be either blank or "&amp;C68&amp;"; ","")</f>
        <v/>
      </c>
      <c r="AJ76" s="10" t="str">
        <f>IF(AND($P$9=1,G76="",AC76="",AD76="",Courses!B71&lt;&gt;"",Courses!K71="PG (Masters' loan)",Courses!L71&lt;&gt;"",Courses!L71&lt;&gt;$C$14,Courses!L71&lt;&gt;$C$15),"Row "&amp;Courses!A71&amp;", Sub-level should be blank; ","")</f>
        <v/>
      </c>
      <c r="AK76" s="682" t="str">
        <f>IF(AND($P$9=1,G76="",AC76="",AD76="",Courses!B71&lt;&gt;"",Courses!K71="PG (Other)",Courses!L71&lt;&gt;"",Courses!L71&lt;&gt;$C$16,Courses!L71&lt;&gt;$C$17),"Row "&amp;Courses!A71&amp;", Sub-level should be blank; ","")</f>
        <v/>
      </c>
      <c r="AL76" s="50"/>
      <c r="AM76" s="295"/>
      <c r="AN76" s="8">
        <v>57</v>
      </c>
      <c r="AO76" s="739" t="str">
        <f>IF(AND($R$9=1,(TRUNC(Courses!N71)&lt;&gt;Courses!N71)), "Row "&amp;Courses!$A71&amp;", "&amp;AO$9&amp;", "&amp;AO$10&amp;", "&amp;AO$11&amp;"; ","")</f>
        <v/>
      </c>
      <c r="AP76" s="10" t="str">
        <f>IF(AND($R$9=1,(TRUNC(Courses!O71)&lt;&gt;Courses!O71)), "Row "&amp;Courses!$A71&amp;", "&amp;AP$9&amp;", "&amp;AP$10&amp;", "&amp;AP$11&amp;"; ","")</f>
        <v/>
      </c>
      <c r="AQ76" s="10" t="str">
        <f>IF(AND($R$9=1,(TRUNC(Courses!P71)&lt;&gt;Courses!P71)), "Row "&amp;Courses!$A71&amp;", "&amp;AQ$9&amp;", "&amp;AQ$10&amp;", "&amp;AQ$11&amp;"; ","")</f>
        <v/>
      </c>
      <c r="AR76" s="10" t="str">
        <f>IF(AND($R$9=1,(TRUNC(Courses!Q71)&lt;&gt;Courses!Q71)), "Row "&amp;Courses!$A71&amp;", "&amp;AR$9&amp;", "&amp;AR$10&amp;", "&amp;AR$11&amp;"; ","")</f>
        <v/>
      </c>
      <c r="AS76" s="682" t="str">
        <f>IF(AND($R$9=1,(TRUNC(Courses!R71)&lt;&gt;Courses!R71)), "Row "&amp;Courses!$A71&amp;", "&amp;AS$9&amp;", "&amp;AS$10&amp;", "&amp;AS$11&amp;"; ","")</f>
        <v/>
      </c>
      <c r="AT76" s="739" t="str">
        <f>IF(AND($R$9=1,(TRUNC(Courses!S71)&lt;&gt;Courses!S71)), "Row "&amp;Courses!$A71&amp;", "&amp;AT$9&amp;", "&amp;AT$10&amp;", "&amp;AT$11&amp;"; ","")</f>
        <v/>
      </c>
      <c r="AU76" s="10" t="str">
        <f>IF(AND($R$9=1,(TRUNC(Courses!T71)&lt;&gt;Courses!T71)), "Row "&amp;Courses!$A71&amp;", "&amp;AU$9&amp;", "&amp;AU$10&amp;", "&amp;AU$11&amp;"; ","")</f>
        <v/>
      </c>
      <c r="AV76" s="10" t="str">
        <f>IF(AND($R$9=1,(TRUNC(Courses!U71)&lt;&gt;Courses!U71)), "Row "&amp;Courses!$A71&amp;", "&amp;AV$9&amp;", "&amp;AV$10&amp;", "&amp;AV$11&amp;"; ","")</f>
        <v/>
      </c>
      <c r="AW76" s="10" t="str">
        <f>IF(AND($R$9=1,(TRUNC(Courses!V71)&lt;&gt;Courses!V71)), "Row "&amp;Courses!$A71&amp;", "&amp;AW$9&amp;", "&amp;AW$10&amp;", "&amp;AW$11&amp;"; ","")</f>
        <v/>
      </c>
      <c r="AX76" s="682" t="str">
        <f>IF(AND($R$9=1,(TRUNC(Courses!W71)&lt;&gt;Courses!W71)), "Row "&amp;Courses!$A71&amp;", "&amp;AX$9&amp;", "&amp;AX$10&amp;", "&amp;AX$11&amp;"; ","")</f>
        <v/>
      </c>
      <c r="AY76" s="739" t="str">
        <f>IF(AND($R$9=1,(TRUNC(Courses!X71)&lt;&gt;Courses!X71)), "Row "&amp;Courses!$A71&amp;", "&amp;AY$9&amp;", "&amp;AY$10&amp;", "&amp;AY$11&amp;"; ","")</f>
        <v/>
      </c>
      <c r="AZ76" s="10" t="str">
        <f>IF(AND($R$9=1,(TRUNC(Courses!Y71)&lt;&gt;Courses!Y71)), "Row "&amp;Courses!$A71&amp;", "&amp;AZ$9&amp;", "&amp;AZ$10&amp;", "&amp;AZ$11&amp;"; ","")</f>
        <v/>
      </c>
      <c r="BA76" s="10" t="str">
        <f>IF(AND($R$9=1,(TRUNC(Courses!Z71)&lt;&gt;Courses!Z71)), "Row "&amp;Courses!$A71&amp;", "&amp;BA$9&amp;", "&amp;BA$10&amp;", "&amp;BA$11&amp;"; ","")</f>
        <v/>
      </c>
      <c r="BB76" s="10" t="str">
        <f>IF(AND($R$9=1,(TRUNC(Courses!AA71)&lt;&gt;Courses!AA71)), "Row "&amp;Courses!$A71&amp;", "&amp;BB$9&amp;", "&amp;BB$10&amp;", "&amp;BB$11&amp;"; ","")</f>
        <v/>
      </c>
      <c r="BC76" s="682" t="str">
        <f>IF(AND($R$9=1,(TRUNC(Courses!AB71)&lt;&gt;Courses!AB71)), "Row "&amp;Courses!$A71&amp;", "&amp;BC$9&amp;", "&amp;BC$10&amp;", "&amp;BC$11&amp;"; ","")</f>
        <v/>
      </c>
      <c r="BD76" s="50"/>
      <c r="BE76" s="295"/>
      <c r="BF76" s="8">
        <v>57</v>
      </c>
      <c r="BG76" s="739" t="str">
        <f>IF(AND($S$9=1,Courses!N71&lt;0), "Row "&amp;Courses!$A71&amp;", "&amp;BG$9&amp;", "&amp;BG$10&amp;", "&amp;BG$11&amp;"; ","")</f>
        <v/>
      </c>
      <c r="BH76" s="10" t="str">
        <f>IF(AND($S$9=1,Courses!O71&lt;0), "Row "&amp;Courses!$A71&amp;", "&amp;BH$9&amp;", "&amp;BH$10&amp;", "&amp;BH$11&amp;"; ","")</f>
        <v/>
      </c>
      <c r="BI76" s="10" t="str">
        <f>IF(AND($S$9=1,Courses!P71&lt;0), "Row "&amp;Courses!$A71&amp;", "&amp;BI$9&amp;", "&amp;BI$10&amp;", "&amp;BI$11&amp;"; ","")</f>
        <v/>
      </c>
      <c r="BJ76" s="10" t="str">
        <f>IF(AND($S$9=1,Courses!Q71&lt;0), "Row "&amp;Courses!$A71&amp;", "&amp;BJ$9&amp;", "&amp;BJ$10&amp;", "&amp;BJ$11&amp;"; ","")</f>
        <v/>
      </c>
      <c r="BK76" s="682" t="str">
        <f>IF(AND($S$9=1,Courses!R71&lt;0), "Row "&amp;Courses!$A71&amp;", "&amp;BK$9&amp;", "&amp;BK$10&amp;", "&amp;BK$11&amp;"; ","")</f>
        <v/>
      </c>
      <c r="BL76" s="739" t="str">
        <f>IF(AND($S$9=1,Courses!S71&lt;0), "Row "&amp;Courses!$A71&amp;", "&amp;BL$9&amp;", "&amp;BL$10&amp;", "&amp;BL$11&amp;"; ","")</f>
        <v/>
      </c>
      <c r="BM76" s="10" t="str">
        <f>IF(AND($S$9=1,Courses!T71&lt;0), "Row "&amp;Courses!$A71&amp;", "&amp;BM$9&amp;", "&amp;BM$10&amp;", "&amp;BM$11&amp;"; ","")</f>
        <v/>
      </c>
      <c r="BN76" s="10" t="str">
        <f>IF(AND($S$9=1,Courses!U71&lt;0), "Row "&amp;Courses!$A71&amp;", "&amp;BN$9&amp;", "&amp;BN$10&amp;", "&amp;BN$11&amp;"; ","")</f>
        <v/>
      </c>
      <c r="BO76" s="10" t="str">
        <f>IF(AND($S$9=1,Courses!V71&lt;0), "Row "&amp;Courses!$A71&amp;", "&amp;BO$9&amp;", "&amp;BO$10&amp;", "&amp;BO$11&amp;"; ","")</f>
        <v/>
      </c>
      <c r="BP76" s="682" t="str">
        <f>IF(AND($S$9=1,Courses!W71&lt;0), "Row "&amp;Courses!$A71&amp;", "&amp;BP$9&amp;", "&amp;BP$10&amp;", "&amp;BP$11&amp;"; ","")</f>
        <v/>
      </c>
      <c r="BQ76" s="739" t="str">
        <f>IF(AND($S$9=1,Courses!X71&lt;0), "Row "&amp;Courses!$A71&amp;", "&amp;BQ$9&amp;", "&amp;BQ$10&amp;", "&amp;BQ$11&amp;"; ","")</f>
        <v/>
      </c>
      <c r="BR76" s="10" t="str">
        <f>IF(AND($S$9=1,Courses!Y71&lt;0), "Row "&amp;Courses!$A71&amp;", "&amp;BR$9&amp;", "&amp;BR$10&amp;", "&amp;BR$11&amp;"; ","")</f>
        <v/>
      </c>
      <c r="BS76" s="10" t="str">
        <f>IF(AND($S$9=1,Courses!Z71&lt;0), "Row "&amp;Courses!$A71&amp;", "&amp;BS$9&amp;", "&amp;BS$10&amp;", "&amp;BS$11&amp;"; ","")</f>
        <v/>
      </c>
      <c r="BT76" s="10" t="str">
        <f>IF(AND($S$9=1,Courses!AA71&lt;0), "Row "&amp;Courses!$A71&amp;", "&amp;BT$9&amp;", "&amp;BT$10&amp;", "&amp;BT$11&amp;"; ","")</f>
        <v/>
      </c>
      <c r="BU76" s="682" t="str">
        <f>IF(AND($S$9=1,Courses!AB71&lt;0), "Row "&amp;Courses!$A71&amp;", "&amp;BU$9&amp;", "&amp;BU$10&amp;", "&amp;BU$11&amp;"; ","")</f>
        <v/>
      </c>
      <c r="BV76" s="10"/>
      <c r="BW76" s="690">
        <v>57</v>
      </c>
      <c r="BX76" s="101">
        <f>IF(AND($T$9=1,Courses!B71="",Courses!F71="",Courses!H71="",Courses!J71="",Courses!K71="",Courses!L71="",Courses!M71="",Courses!N71=0,Courses!P71=0,Courses!R71=0,Courses!S71=0,Courses!U71=0,Courses!W71=0,Courses!X71=0,Courses!Z71=0,Courses!AB71=0),0,1)</f>
        <v>0</v>
      </c>
      <c r="BY76" s="101">
        <f>IF(AND(BX76=0,SUM(BX77:$BX$219)&gt;0),1,0)</f>
        <v>0</v>
      </c>
      <c r="BZ76" s="853" t="str">
        <f>IF(BY76=1,"Row "&amp;Courses!A71&amp;"; ","")</f>
        <v/>
      </c>
      <c r="CA76" s="50"/>
      <c r="CB76" s="10"/>
      <c r="CC76" s="692" t="str">
        <f>IF(AND($U$9=1,Courses!B71&lt;&gt;"",SUM(Courses!N71:AB71)=0),"Row "&amp;Courses!A71&amp;"; ","")</f>
        <v/>
      </c>
      <c r="CD76" s="50"/>
      <c r="CF76" s="323"/>
      <c r="CG76" s="692" t="str">
        <f>IF(AND($Y$9=1,Courses!B71&lt;&gt;""),IF(SUMPRODUCT(--(Courses!$C$13:$C$214=Courses!C71))&gt;1,"Row "&amp;Courses!A71&amp;"; ",""),"")</f>
        <v/>
      </c>
      <c r="CH76" s="10"/>
      <c r="CI76" s="324"/>
      <c r="CJ76" s="10"/>
      <c r="CK76" s="739" t="str">
        <f>IF(AND($Z$9=1,Courses!E71&lt;&gt;"",Courses!F71&lt;&gt;"",Courses!F71=0,SUM(Courses!H71,Courses!J71)=1),"Row "&amp;Courses!A71&amp;", "&amp;Courses!$F$10&amp;"; ","")</f>
        <v/>
      </c>
      <c r="CL76" s="10" t="str">
        <f>IF(AND($Z$9=1,Courses!G71&lt;&gt;"",Courses!H71&lt;&gt;"",Courses!H71=0,SUM(Courses!J71,Courses!F71)=1),"Row "&amp;Courses!A71&amp;", "&amp;Courses!$H$10&amp;"; ","")</f>
        <v/>
      </c>
      <c r="CM76" s="682" t="str">
        <f>IF(AND($Z$9=1,Courses!I71&lt;&gt;"",Courses!J71&lt;&gt;"",Courses!J71=0, SUM(Courses!H71,Courses!F71)=1),"Row "&amp;Courses!A71&amp;", "&amp;Courses!$J$10&amp;"; ","")</f>
        <v/>
      </c>
      <c r="CN76" s="680"/>
      <c r="CO76" s="681"/>
      <c r="CP76" s="692" t="str">
        <f>IF(AND(Courses!B71&lt;&gt;"",ISNA(VLOOKUP(Courses!C71,CourseInfo,2,FALSE))=FALSE,COUNTIF(Dummy,Courses!C71)&lt;&gt;1),VLOOKUP(Courses!C71,CourseInfo,6,FALSE),"")</f>
        <v/>
      </c>
      <c r="CQ76" s="692" t="str">
        <f>IF(AND(Courses!B71&lt;&gt;"",ISNA(VLOOKUP(Courses!C71,CourseInfo,2,FALSE))=FALSE,COUNTIF(Dummy,Courses!C71)&lt;&gt;1),IF(VLOOKUP(Courses!C71,CourseInfo,7,FALSE)&lt;&gt;"",VLOOKUP(Courses!C71,CourseInfo,7,FALSE),"blank"),"")</f>
        <v/>
      </c>
      <c r="CR76" s="692" t="str">
        <f>IF(AND($AA$9=1,Courses!B71&lt;&gt;"",'Courses Valid'!AC76="",AH76&amp;AI76&amp;AJ76&amp;AK76="",COUNTIF(Dummy,Courses!C71)&lt;&gt;1),IF(OR(Courses!K71&lt;&gt;'Courses Valid'!CP76,Courses!L71&lt;&gt;'Courses Valid'!CQ76),"Row "&amp;Courses!A71&amp;", Level on LARS is "&amp;'Courses Valid'!CP76&amp;", Sub-level on LARS is "&amp;CQ76&amp;"; ",""),"")</f>
        <v/>
      </c>
      <c r="CS76" s="680"/>
    </row>
    <row r="77" spans="3:97" x14ac:dyDescent="0.2">
      <c r="C77" s="670">
        <f t="shared" si="2"/>
        <v>0</v>
      </c>
      <c r="D77" s="102"/>
      <c r="E77" s="102"/>
      <c r="F77" s="295"/>
      <c r="G77" s="670" t="str">
        <f>IF(SUMPRODUCT(--(CourseAims=Courses!$C72))=1,"",IF(AND($J$9=1,Courses!$C72&lt;&gt;""),"Row "&amp;Courses!A72&amp;" (invalid); ",""))</f>
        <v/>
      </c>
      <c r="H77" s="692" t="str">
        <f>IF(AND($K$9=1,Courses!B72="",OR(Courses!F72&lt;&gt;"",Courses!H72&lt;&gt;"",Courses!J72&lt;&gt;"",Courses!K72&lt;&gt;"",Courses!L72&lt;&gt;"",Courses!M72&lt;&gt;"",Courses!N72&lt;&gt;0,Courses!P72&lt;&gt;0,Courses!R72&lt;&gt;0,Courses!S72&lt;&gt;0,Courses!U72&lt;&gt;0,Courses!W72&lt;&gt;0,Courses!X72&lt;&gt;0,Courses!Z72&lt;&gt;0,Courses!AB72&lt;&gt;0)),"Row "&amp;Courses!A72&amp;" (none); ","")</f>
        <v/>
      </c>
      <c r="I77" s="50"/>
      <c r="J77" s="295"/>
      <c r="K77" s="739" t="str">
        <f>IF(AND($L$9=1,Courses!E72&lt;&gt;"",Courses!F72=""),"Row "&amp;Courses!A72&amp;", "&amp;Courses!$E$10&amp;"; ","")</f>
        <v/>
      </c>
      <c r="L77" s="10" t="str">
        <f>IF(AND($L$9=1,Courses!G72&lt;&gt;"",Courses!H72=""),"Row "&amp;Courses!A72&amp;", "&amp;Courses!$G$10&amp;"; ","")</f>
        <v/>
      </c>
      <c r="M77" s="682" t="str">
        <f>IF(AND($L$9=1,Courses!I72&lt;&gt;"",Courses!J72=""),"Row "&amp;Courses!A72&amp;", "&amp;Courses!$I$10&amp;"; ","")</f>
        <v/>
      </c>
      <c r="N77" s="10"/>
      <c r="O77" s="50"/>
      <c r="P77" s="295"/>
      <c r="Q77" s="1330" t="str">
        <f>IF(AND($M$9=1,Courses!B72&lt;&gt;"",Courses!E72&lt;&gt;"",Courses!G72="",Courses!I72="",Courses!F72&lt;&gt;1),"Row "&amp;Courses!A72&amp;"; ","")</f>
        <v/>
      </c>
      <c r="R77" s="10" t="str">
        <f>IF(AND($M$9=1,Courses!B72&lt;&gt;"",Courses!I72="",Courses!F72&lt;&gt;"",Courses!G72&lt;&gt;"",Courses!H72&lt;&gt;""),IF(OR((Courses!F72+Courses!H72)&lt;&gt;1),"Row "&amp;Courses!A72&amp;"; ",""),"")</f>
        <v/>
      </c>
      <c r="S77" s="682" t="str">
        <f>IF(AND($M$9=1,Courses!B72&lt;&gt;"",Courses!I72&lt;&gt;"",Courses!J72&lt;&gt;"",Courses!H72&lt;&gt;"",Courses!G72&lt;&gt;"",Courses!F72&lt;&gt;""),IF(OR((Courses!F72+Courses!H72+Courses!J72)&lt;&gt;1),"Row "&amp;Courses!A72&amp;"; ",""),"")</f>
        <v/>
      </c>
      <c r="T77" s="10"/>
      <c r="U77" s="692" t="str">
        <f>IF(AND($M$9=1,Courses!E72&lt;&gt;"",Q77="",R77="",S77="",SUM(Courses!F72,Courses!H72,Courses!J72)&lt;&gt;1),"Row "&amp;Courses!A72&amp;"; ","")</f>
        <v/>
      </c>
      <c r="V77" s="50"/>
      <c r="W77" s="10"/>
      <c r="X77" s="739" t="str">
        <f>IF(AND($N$9=1,Courses!B72&lt;&gt;"",Courses!E72&lt;&gt;"",Courses!F72&lt;&gt;""),IF((TRUNC(Courses!F72*100)&lt;&gt;Courses!F72*100),"Row "&amp;Courses!A72&amp;", "&amp;Courses!$F$10&amp;"; ",""),"")</f>
        <v/>
      </c>
      <c r="Y77" s="10" t="str">
        <f>IF(AND($N$9=1,Courses!B72&lt;&gt;"",Courses!G72&lt;&gt;"",Courses!H72&lt;&gt;""),IF((TRUNC(Courses!H72*100)&lt;&gt;Courses!H72*100),"Row "&amp;Courses!A72&amp;", "&amp;Courses!$H$10&amp;"; ",""),"")</f>
        <v/>
      </c>
      <c r="Z77" s="682" t="str">
        <f>IF(AND($N$9=1,Courses!B72&lt;&gt;"",Courses!I72&lt;&gt;"",Courses!J72&lt;&gt;""),IF((TRUNC(Courses!J72*100)&lt;&gt;Courses!J72*100),"Row "&amp;Courses!A72&amp;", "&amp;Courses!$J$10&amp;"; ",""),"")</f>
        <v/>
      </c>
      <c r="AA77" s="10"/>
      <c r="AB77" s="295"/>
      <c r="AC77" s="692" t="str">
        <f>IF(AND($O$9=1,G77="",Courses!B72&lt;&gt;"",Courses!K72&lt;&gt;"UG",Courses!K72&lt;&gt;"PG (UG fee)",Courses!K72&lt;&gt;"PG (Masters' loan)",Courses!K72&lt;&gt;"PG (Other)"),"Row "&amp;Courses!A72&amp;"; ","")</f>
        <v/>
      </c>
      <c r="AD77" s="693"/>
      <c r="AE77" s="692" t="str">
        <f>IF(AND($Q$9=1,G77="",Courses!B72&lt;&gt;"",Courses!M72&lt;&gt;"Standard",Courses!M72&lt;&gt;"Long"),"Row "&amp;Courses!A72&amp;"; ","")</f>
        <v/>
      </c>
      <c r="AF77" s="10"/>
      <c r="AG77" s="295"/>
      <c r="AH77" s="739" t="str">
        <f>IF(AND($P$9=1,G77="",AC77="",AD77="",Courses!B72&lt;&gt;"",Courses!K72="UG",Courses!L72&lt;&gt;$C$9,Courses!L72&lt;&gt;$C$10,Courses!L72&lt;&gt;$C$11),"Row "&amp;Courses!A72&amp;", Sub-level should be either HND, Sub-degree, Foundation Degree or Other UG Degree; ","")</f>
        <v/>
      </c>
      <c r="AI77" s="10" t="str">
        <f>IF(AND($P$9=1,G77="",AC77="",AD77="",Courses!B72&lt;&gt;"",Courses!K72="PG (UG fee)",Courses!L72&lt;&gt;"",Courses!L72&lt;&gt;$C$12,Courses!L72&lt;&gt;$C$15),"Row "&amp;Courses!A72&amp;", Sub-level should be either blank or "&amp;C69&amp;"; ","")</f>
        <v/>
      </c>
      <c r="AJ77" s="10" t="str">
        <f>IF(AND($P$9=1,G77="",AC77="",AD77="",Courses!B72&lt;&gt;"",Courses!K72="PG (Masters' loan)",Courses!L72&lt;&gt;"",Courses!L72&lt;&gt;$C$14,Courses!L72&lt;&gt;$C$15),"Row "&amp;Courses!A72&amp;", Sub-level should be blank; ","")</f>
        <v/>
      </c>
      <c r="AK77" s="682" t="str">
        <f>IF(AND($P$9=1,G77="",AC77="",AD77="",Courses!B72&lt;&gt;"",Courses!K72="PG (Other)",Courses!L72&lt;&gt;"",Courses!L72&lt;&gt;$C$16,Courses!L72&lt;&gt;$C$17),"Row "&amp;Courses!A72&amp;", Sub-level should be blank; ","")</f>
        <v/>
      </c>
      <c r="AL77" s="50"/>
      <c r="AM77" s="295"/>
      <c r="AN77" s="8">
        <v>58</v>
      </c>
      <c r="AO77" s="739" t="str">
        <f>IF(AND($R$9=1,(TRUNC(Courses!N72)&lt;&gt;Courses!N72)), "Row "&amp;Courses!$A72&amp;", "&amp;AO$9&amp;", "&amp;AO$10&amp;", "&amp;AO$11&amp;"; ","")</f>
        <v/>
      </c>
      <c r="AP77" s="10" t="str">
        <f>IF(AND($R$9=1,(TRUNC(Courses!O72)&lt;&gt;Courses!O72)), "Row "&amp;Courses!$A72&amp;", "&amp;AP$9&amp;", "&amp;AP$10&amp;", "&amp;AP$11&amp;"; ","")</f>
        <v/>
      </c>
      <c r="AQ77" s="10" t="str">
        <f>IF(AND($R$9=1,(TRUNC(Courses!P72)&lt;&gt;Courses!P72)), "Row "&amp;Courses!$A72&amp;", "&amp;AQ$9&amp;", "&amp;AQ$10&amp;", "&amp;AQ$11&amp;"; ","")</f>
        <v/>
      </c>
      <c r="AR77" s="10" t="str">
        <f>IF(AND($R$9=1,(TRUNC(Courses!Q72)&lt;&gt;Courses!Q72)), "Row "&amp;Courses!$A72&amp;", "&amp;AR$9&amp;", "&amp;AR$10&amp;", "&amp;AR$11&amp;"; ","")</f>
        <v/>
      </c>
      <c r="AS77" s="682" t="str">
        <f>IF(AND($R$9=1,(TRUNC(Courses!R72)&lt;&gt;Courses!R72)), "Row "&amp;Courses!$A72&amp;", "&amp;AS$9&amp;", "&amp;AS$10&amp;", "&amp;AS$11&amp;"; ","")</f>
        <v/>
      </c>
      <c r="AT77" s="739" t="str">
        <f>IF(AND($R$9=1,(TRUNC(Courses!S72)&lt;&gt;Courses!S72)), "Row "&amp;Courses!$A72&amp;", "&amp;AT$9&amp;", "&amp;AT$10&amp;", "&amp;AT$11&amp;"; ","")</f>
        <v/>
      </c>
      <c r="AU77" s="10" t="str">
        <f>IF(AND($R$9=1,(TRUNC(Courses!T72)&lt;&gt;Courses!T72)), "Row "&amp;Courses!$A72&amp;", "&amp;AU$9&amp;", "&amp;AU$10&amp;", "&amp;AU$11&amp;"; ","")</f>
        <v/>
      </c>
      <c r="AV77" s="10" t="str">
        <f>IF(AND($R$9=1,(TRUNC(Courses!U72)&lt;&gt;Courses!U72)), "Row "&amp;Courses!$A72&amp;", "&amp;AV$9&amp;", "&amp;AV$10&amp;", "&amp;AV$11&amp;"; ","")</f>
        <v/>
      </c>
      <c r="AW77" s="10" t="str">
        <f>IF(AND($R$9=1,(TRUNC(Courses!V72)&lt;&gt;Courses!V72)), "Row "&amp;Courses!$A72&amp;", "&amp;AW$9&amp;", "&amp;AW$10&amp;", "&amp;AW$11&amp;"; ","")</f>
        <v/>
      </c>
      <c r="AX77" s="682" t="str">
        <f>IF(AND($R$9=1,(TRUNC(Courses!W72)&lt;&gt;Courses!W72)), "Row "&amp;Courses!$A72&amp;", "&amp;AX$9&amp;", "&amp;AX$10&amp;", "&amp;AX$11&amp;"; ","")</f>
        <v/>
      </c>
      <c r="AY77" s="739" t="str">
        <f>IF(AND($R$9=1,(TRUNC(Courses!X72)&lt;&gt;Courses!X72)), "Row "&amp;Courses!$A72&amp;", "&amp;AY$9&amp;", "&amp;AY$10&amp;", "&amp;AY$11&amp;"; ","")</f>
        <v/>
      </c>
      <c r="AZ77" s="10" t="str">
        <f>IF(AND($R$9=1,(TRUNC(Courses!Y72)&lt;&gt;Courses!Y72)), "Row "&amp;Courses!$A72&amp;", "&amp;AZ$9&amp;", "&amp;AZ$10&amp;", "&amp;AZ$11&amp;"; ","")</f>
        <v/>
      </c>
      <c r="BA77" s="10" t="str">
        <f>IF(AND($R$9=1,(TRUNC(Courses!Z72)&lt;&gt;Courses!Z72)), "Row "&amp;Courses!$A72&amp;", "&amp;BA$9&amp;", "&amp;BA$10&amp;", "&amp;BA$11&amp;"; ","")</f>
        <v/>
      </c>
      <c r="BB77" s="10" t="str">
        <f>IF(AND($R$9=1,(TRUNC(Courses!AA72)&lt;&gt;Courses!AA72)), "Row "&amp;Courses!$A72&amp;", "&amp;BB$9&amp;", "&amp;BB$10&amp;", "&amp;BB$11&amp;"; ","")</f>
        <v/>
      </c>
      <c r="BC77" s="682" t="str">
        <f>IF(AND($R$9=1,(TRUNC(Courses!AB72)&lt;&gt;Courses!AB72)), "Row "&amp;Courses!$A72&amp;", "&amp;BC$9&amp;", "&amp;BC$10&amp;", "&amp;BC$11&amp;"; ","")</f>
        <v/>
      </c>
      <c r="BD77" s="50"/>
      <c r="BE77" s="295"/>
      <c r="BF77" s="8">
        <v>58</v>
      </c>
      <c r="BG77" s="739" t="str">
        <f>IF(AND($S$9=1,Courses!N72&lt;0), "Row "&amp;Courses!$A72&amp;", "&amp;BG$9&amp;", "&amp;BG$10&amp;", "&amp;BG$11&amp;"; ","")</f>
        <v/>
      </c>
      <c r="BH77" s="10" t="str">
        <f>IF(AND($S$9=1,Courses!O72&lt;0), "Row "&amp;Courses!$A72&amp;", "&amp;BH$9&amp;", "&amp;BH$10&amp;", "&amp;BH$11&amp;"; ","")</f>
        <v/>
      </c>
      <c r="BI77" s="10" t="str">
        <f>IF(AND($S$9=1,Courses!P72&lt;0), "Row "&amp;Courses!$A72&amp;", "&amp;BI$9&amp;", "&amp;BI$10&amp;", "&amp;BI$11&amp;"; ","")</f>
        <v/>
      </c>
      <c r="BJ77" s="10" t="str">
        <f>IF(AND($S$9=1,Courses!Q72&lt;0), "Row "&amp;Courses!$A72&amp;", "&amp;BJ$9&amp;", "&amp;BJ$10&amp;", "&amp;BJ$11&amp;"; ","")</f>
        <v/>
      </c>
      <c r="BK77" s="682" t="str">
        <f>IF(AND($S$9=1,Courses!R72&lt;0), "Row "&amp;Courses!$A72&amp;", "&amp;BK$9&amp;", "&amp;BK$10&amp;", "&amp;BK$11&amp;"; ","")</f>
        <v/>
      </c>
      <c r="BL77" s="739" t="str">
        <f>IF(AND($S$9=1,Courses!S72&lt;0), "Row "&amp;Courses!$A72&amp;", "&amp;BL$9&amp;", "&amp;BL$10&amp;", "&amp;BL$11&amp;"; ","")</f>
        <v/>
      </c>
      <c r="BM77" s="10" t="str">
        <f>IF(AND($S$9=1,Courses!T72&lt;0), "Row "&amp;Courses!$A72&amp;", "&amp;BM$9&amp;", "&amp;BM$10&amp;", "&amp;BM$11&amp;"; ","")</f>
        <v/>
      </c>
      <c r="BN77" s="10" t="str">
        <f>IF(AND($S$9=1,Courses!U72&lt;0), "Row "&amp;Courses!$A72&amp;", "&amp;BN$9&amp;", "&amp;BN$10&amp;", "&amp;BN$11&amp;"; ","")</f>
        <v/>
      </c>
      <c r="BO77" s="10" t="str">
        <f>IF(AND($S$9=1,Courses!V72&lt;0), "Row "&amp;Courses!$A72&amp;", "&amp;BO$9&amp;", "&amp;BO$10&amp;", "&amp;BO$11&amp;"; ","")</f>
        <v/>
      </c>
      <c r="BP77" s="682" t="str">
        <f>IF(AND($S$9=1,Courses!W72&lt;0), "Row "&amp;Courses!$A72&amp;", "&amp;BP$9&amp;", "&amp;BP$10&amp;", "&amp;BP$11&amp;"; ","")</f>
        <v/>
      </c>
      <c r="BQ77" s="739" t="str">
        <f>IF(AND($S$9=1,Courses!X72&lt;0), "Row "&amp;Courses!$A72&amp;", "&amp;BQ$9&amp;", "&amp;BQ$10&amp;", "&amp;BQ$11&amp;"; ","")</f>
        <v/>
      </c>
      <c r="BR77" s="10" t="str">
        <f>IF(AND($S$9=1,Courses!Y72&lt;0), "Row "&amp;Courses!$A72&amp;", "&amp;BR$9&amp;", "&amp;BR$10&amp;", "&amp;BR$11&amp;"; ","")</f>
        <v/>
      </c>
      <c r="BS77" s="10" t="str">
        <f>IF(AND($S$9=1,Courses!Z72&lt;0), "Row "&amp;Courses!$A72&amp;", "&amp;BS$9&amp;", "&amp;BS$10&amp;", "&amp;BS$11&amp;"; ","")</f>
        <v/>
      </c>
      <c r="BT77" s="10" t="str">
        <f>IF(AND($S$9=1,Courses!AA72&lt;0), "Row "&amp;Courses!$A72&amp;", "&amp;BT$9&amp;", "&amp;BT$10&amp;", "&amp;BT$11&amp;"; ","")</f>
        <v/>
      </c>
      <c r="BU77" s="682" t="str">
        <f>IF(AND($S$9=1,Courses!AB72&lt;0), "Row "&amp;Courses!$A72&amp;", "&amp;BU$9&amp;", "&amp;BU$10&amp;", "&amp;BU$11&amp;"; ","")</f>
        <v/>
      </c>
      <c r="BV77" s="10"/>
      <c r="BW77" s="690">
        <v>58</v>
      </c>
      <c r="BX77" s="101">
        <f>IF(AND($T$9=1,Courses!B72="",Courses!F72="",Courses!H72="",Courses!J72="",Courses!K72="",Courses!L72="",Courses!M72="",Courses!N72=0,Courses!P72=0,Courses!R72=0,Courses!S72=0,Courses!U72=0,Courses!W72=0,Courses!X72=0,Courses!Z72=0,Courses!AB72=0),0,1)</f>
        <v>0</v>
      </c>
      <c r="BY77" s="101">
        <f>IF(AND(BX77=0,SUM(BX78:$BX$219)&gt;0),1,0)</f>
        <v>0</v>
      </c>
      <c r="BZ77" s="853" t="str">
        <f>IF(BY77=1,"Row "&amp;Courses!A72&amp;"; ","")</f>
        <v/>
      </c>
      <c r="CA77" s="50"/>
      <c r="CB77" s="10"/>
      <c r="CC77" s="692" t="str">
        <f>IF(AND($U$9=1,Courses!B72&lt;&gt;"",SUM(Courses!N72:AB72)=0),"Row "&amp;Courses!A72&amp;"; ","")</f>
        <v/>
      </c>
      <c r="CD77" s="50"/>
      <c r="CF77" s="323"/>
      <c r="CG77" s="692" t="str">
        <f>IF(AND($Y$9=1,Courses!B72&lt;&gt;""),IF(SUMPRODUCT(--(Courses!$C$13:$C$214=Courses!C72))&gt;1,"Row "&amp;Courses!A72&amp;"; ",""),"")</f>
        <v/>
      </c>
      <c r="CH77" s="10"/>
      <c r="CI77" s="324"/>
      <c r="CJ77" s="10"/>
      <c r="CK77" s="739" t="str">
        <f>IF(AND($Z$9=1,Courses!E72&lt;&gt;"",Courses!F72&lt;&gt;"",Courses!F72=0,SUM(Courses!H72,Courses!J72)=1),"Row "&amp;Courses!A72&amp;", "&amp;Courses!$F$10&amp;"; ","")</f>
        <v/>
      </c>
      <c r="CL77" s="10" t="str">
        <f>IF(AND($Z$9=1,Courses!G72&lt;&gt;"",Courses!H72&lt;&gt;"",Courses!H72=0,SUM(Courses!J72,Courses!F72)=1),"Row "&amp;Courses!A72&amp;", "&amp;Courses!$H$10&amp;"; ","")</f>
        <v/>
      </c>
      <c r="CM77" s="682" t="str">
        <f>IF(AND($Z$9=1,Courses!I72&lt;&gt;"",Courses!J72&lt;&gt;"",Courses!J72=0, SUM(Courses!H72,Courses!F72)=1),"Row "&amp;Courses!A72&amp;", "&amp;Courses!$J$10&amp;"; ","")</f>
        <v/>
      </c>
      <c r="CN77" s="680"/>
      <c r="CO77" s="681"/>
      <c r="CP77" s="692" t="str">
        <f>IF(AND(Courses!B72&lt;&gt;"",ISNA(VLOOKUP(Courses!C72,CourseInfo,2,FALSE))=FALSE,COUNTIF(Dummy,Courses!C72)&lt;&gt;1),VLOOKUP(Courses!C72,CourseInfo,6,FALSE),"")</f>
        <v/>
      </c>
      <c r="CQ77" s="692" t="str">
        <f>IF(AND(Courses!B72&lt;&gt;"",ISNA(VLOOKUP(Courses!C72,CourseInfo,2,FALSE))=FALSE,COUNTIF(Dummy,Courses!C72)&lt;&gt;1),IF(VLOOKUP(Courses!C72,CourseInfo,7,FALSE)&lt;&gt;"",VLOOKUP(Courses!C72,CourseInfo,7,FALSE),"blank"),"")</f>
        <v/>
      </c>
      <c r="CR77" s="692" t="str">
        <f>IF(AND($AA$9=1,Courses!B72&lt;&gt;"",'Courses Valid'!AC77="",AH77&amp;AI77&amp;AJ77&amp;AK77="",COUNTIF(Dummy,Courses!C72)&lt;&gt;1),IF(OR(Courses!K72&lt;&gt;'Courses Valid'!CP77,Courses!L72&lt;&gt;'Courses Valid'!CQ77),"Row "&amp;Courses!A72&amp;", Level on LARS is "&amp;'Courses Valid'!CP77&amp;", Sub-level on LARS is "&amp;CQ77&amp;"; ",""),"")</f>
        <v/>
      </c>
      <c r="CS77" s="680"/>
    </row>
    <row r="78" spans="3:97" x14ac:dyDescent="0.2">
      <c r="C78" s="670">
        <f t="shared" si="2"/>
        <v>0</v>
      </c>
      <c r="D78" s="102"/>
      <c r="E78" s="102"/>
      <c r="F78" s="295"/>
      <c r="G78" s="670" t="str">
        <f>IF(SUMPRODUCT(--(CourseAims=Courses!$C73))=1,"",IF(AND($J$9=1,Courses!$C73&lt;&gt;""),"Row "&amp;Courses!A73&amp;" (invalid); ",""))</f>
        <v/>
      </c>
      <c r="H78" s="692" t="str">
        <f>IF(AND($K$9=1,Courses!B73="",OR(Courses!F73&lt;&gt;"",Courses!H73&lt;&gt;"",Courses!J73&lt;&gt;"",Courses!K73&lt;&gt;"",Courses!L73&lt;&gt;"",Courses!M73&lt;&gt;"",Courses!N73&lt;&gt;0,Courses!P73&lt;&gt;0,Courses!R73&lt;&gt;0,Courses!S73&lt;&gt;0,Courses!U73&lt;&gt;0,Courses!W73&lt;&gt;0,Courses!X73&lt;&gt;0,Courses!Z73&lt;&gt;0,Courses!AB73&lt;&gt;0)),"Row "&amp;Courses!A73&amp;" (none); ","")</f>
        <v/>
      </c>
      <c r="I78" s="50"/>
      <c r="J78" s="295"/>
      <c r="K78" s="739" t="str">
        <f>IF(AND($L$9=1,Courses!E73&lt;&gt;"",Courses!F73=""),"Row "&amp;Courses!A73&amp;", "&amp;Courses!$E$10&amp;"; ","")</f>
        <v/>
      </c>
      <c r="L78" s="10" t="str">
        <f>IF(AND($L$9=1,Courses!G73&lt;&gt;"",Courses!H73=""),"Row "&amp;Courses!A73&amp;", "&amp;Courses!$G$10&amp;"; ","")</f>
        <v/>
      </c>
      <c r="M78" s="682" t="str">
        <f>IF(AND($L$9=1,Courses!I73&lt;&gt;"",Courses!J73=""),"Row "&amp;Courses!A73&amp;", "&amp;Courses!$I$10&amp;"; ","")</f>
        <v/>
      </c>
      <c r="N78" s="10"/>
      <c r="O78" s="50"/>
      <c r="P78" s="295"/>
      <c r="Q78" s="1330" t="str">
        <f>IF(AND($M$9=1,Courses!B73&lt;&gt;"",Courses!E73&lt;&gt;"",Courses!G73="",Courses!I73="",Courses!F73&lt;&gt;1),"Row "&amp;Courses!A73&amp;"; ","")</f>
        <v/>
      </c>
      <c r="R78" s="10" t="str">
        <f>IF(AND($M$9=1,Courses!B73&lt;&gt;"",Courses!I73="",Courses!F73&lt;&gt;"",Courses!G73&lt;&gt;"",Courses!H73&lt;&gt;""),IF(OR((Courses!F73+Courses!H73)&lt;&gt;1),"Row "&amp;Courses!A73&amp;"; ",""),"")</f>
        <v/>
      </c>
      <c r="S78" s="682" t="str">
        <f>IF(AND($M$9=1,Courses!B73&lt;&gt;"",Courses!I73&lt;&gt;"",Courses!J73&lt;&gt;"",Courses!H73&lt;&gt;"",Courses!G73&lt;&gt;"",Courses!F73&lt;&gt;""),IF(OR((Courses!F73+Courses!H73+Courses!J73)&lt;&gt;1),"Row "&amp;Courses!A73&amp;"; ",""),"")</f>
        <v/>
      </c>
      <c r="T78" s="10"/>
      <c r="U78" s="692" t="str">
        <f>IF(AND($M$9=1,Courses!E73&lt;&gt;"",Q78="",R78="",S78="",SUM(Courses!F73,Courses!H73,Courses!J73)&lt;&gt;1),"Row "&amp;Courses!A73&amp;"; ","")</f>
        <v/>
      </c>
      <c r="V78" s="50"/>
      <c r="W78" s="10"/>
      <c r="X78" s="739" t="str">
        <f>IF(AND($N$9=1,Courses!B73&lt;&gt;"",Courses!E73&lt;&gt;"",Courses!F73&lt;&gt;""),IF((TRUNC(Courses!F73*100)&lt;&gt;Courses!F73*100),"Row "&amp;Courses!A73&amp;", "&amp;Courses!$F$10&amp;"; ",""),"")</f>
        <v/>
      </c>
      <c r="Y78" s="10" t="str">
        <f>IF(AND($N$9=1,Courses!B73&lt;&gt;"",Courses!G73&lt;&gt;"",Courses!H73&lt;&gt;""),IF((TRUNC(Courses!H73*100)&lt;&gt;Courses!H73*100),"Row "&amp;Courses!A73&amp;", "&amp;Courses!$H$10&amp;"; ",""),"")</f>
        <v/>
      </c>
      <c r="Z78" s="682" t="str">
        <f>IF(AND($N$9=1,Courses!B73&lt;&gt;"",Courses!I73&lt;&gt;"",Courses!J73&lt;&gt;""),IF((TRUNC(Courses!J73*100)&lt;&gt;Courses!J73*100),"Row "&amp;Courses!A73&amp;", "&amp;Courses!$J$10&amp;"; ",""),"")</f>
        <v/>
      </c>
      <c r="AA78" s="10"/>
      <c r="AB78" s="295"/>
      <c r="AC78" s="692" t="str">
        <f>IF(AND($O$9=1,G78="",Courses!B73&lt;&gt;"",Courses!K73&lt;&gt;"UG",Courses!K73&lt;&gt;"PG (UG fee)",Courses!K73&lt;&gt;"PG (Masters' loan)",Courses!K73&lt;&gt;"PG (Other)"),"Row "&amp;Courses!A73&amp;"; ","")</f>
        <v/>
      </c>
      <c r="AD78" s="693"/>
      <c r="AE78" s="692" t="str">
        <f>IF(AND($Q$9=1,G78="",Courses!B73&lt;&gt;"",Courses!M73&lt;&gt;"Standard",Courses!M73&lt;&gt;"Long"),"Row "&amp;Courses!A73&amp;"; ","")</f>
        <v/>
      </c>
      <c r="AF78" s="10"/>
      <c r="AG78" s="295"/>
      <c r="AH78" s="739" t="str">
        <f>IF(AND($P$9=1,G78="",AC78="",AD78="",Courses!B73&lt;&gt;"",Courses!K73="UG",Courses!L73&lt;&gt;$C$9,Courses!L73&lt;&gt;$C$10,Courses!L73&lt;&gt;$C$11),"Row "&amp;Courses!A73&amp;", Sub-level should be either HND, Sub-degree, Foundation Degree or Other UG Degree; ","")</f>
        <v/>
      </c>
      <c r="AI78" s="10" t="str">
        <f>IF(AND($P$9=1,G78="",AC78="",AD78="",Courses!B73&lt;&gt;"",Courses!K73="PG (UG fee)",Courses!L73&lt;&gt;"",Courses!L73&lt;&gt;$C$12,Courses!L73&lt;&gt;$C$15),"Row "&amp;Courses!A73&amp;", Sub-level should be either blank or "&amp;C70&amp;"; ","")</f>
        <v/>
      </c>
      <c r="AJ78" s="10" t="str">
        <f>IF(AND($P$9=1,G78="",AC78="",AD78="",Courses!B73&lt;&gt;"",Courses!K73="PG (Masters' loan)",Courses!L73&lt;&gt;"",Courses!L73&lt;&gt;$C$14,Courses!L73&lt;&gt;$C$15),"Row "&amp;Courses!A73&amp;", Sub-level should be blank; ","")</f>
        <v/>
      </c>
      <c r="AK78" s="682" t="str">
        <f>IF(AND($P$9=1,G78="",AC78="",AD78="",Courses!B73&lt;&gt;"",Courses!K73="PG (Other)",Courses!L73&lt;&gt;"",Courses!L73&lt;&gt;$C$16,Courses!L73&lt;&gt;$C$17),"Row "&amp;Courses!A73&amp;", Sub-level should be blank; ","")</f>
        <v/>
      </c>
      <c r="AL78" s="50"/>
      <c r="AM78" s="295"/>
      <c r="AN78" s="8">
        <v>59</v>
      </c>
      <c r="AO78" s="739" t="str">
        <f>IF(AND($R$9=1,(TRUNC(Courses!N73)&lt;&gt;Courses!N73)), "Row "&amp;Courses!$A73&amp;", "&amp;AO$9&amp;", "&amp;AO$10&amp;", "&amp;AO$11&amp;"; ","")</f>
        <v/>
      </c>
      <c r="AP78" s="10" t="str">
        <f>IF(AND($R$9=1,(TRUNC(Courses!O73)&lt;&gt;Courses!O73)), "Row "&amp;Courses!$A73&amp;", "&amp;AP$9&amp;", "&amp;AP$10&amp;", "&amp;AP$11&amp;"; ","")</f>
        <v/>
      </c>
      <c r="AQ78" s="10" t="str">
        <f>IF(AND($R$9=1,(TRUNC(Courses!P73)&lt;&gt;Courses!P73)), "Row "&amp;Courses!$A73&amp;", "&amp;AQ$9&amp;", "&amp;AQ$10&amp;", "&amp;AQ$11&amp;"; ","")</f>
        <v/>
      </c>
      <c r="AR78" s="10" t="str">
        <f>IF(AND($R$9=1,(TRUNC(Courses!Q73)&lt;&gt;Courses!Q73)), "Row "&amp;Courses!$A73&amp;", "&amp;AR$9&amp;", "&amp;AR$10&amp;", "&amp;AR$11&amp;"; ","")</f>
        <v/>
      </c>
      <c r="AS78" s="682" t="str">
        <f>IF(AND($R$9=1,(TRUNC(Courses!R73)&lt;&gt;Courses!R73)), "Row "&amp;Courses!$A73&amp;", "&amp;AS$9&amp;", "&amp;AS$10&amp;", "&amp;AS$11&amp;"; ","")</f>
        <v/>
      </c>
      <c r="AT78" s="739" t="str">
        <f>IF(AND($R$9=1,(TRUNC(Courses!S73)&lt;&gt;Courses!S73)), "Row "&amp;Courses!$A73&amp;", "&amp;AT$9&amp;", "&amp;AT$10&amp;", "&amp;AT$11&amp;"; ","")</f>
        <v/>
      </c>
      <c r="AU78" s="10" t="str">
        <f>IF(AND($R$9=1,(TRUNC(Courses!T73)&lt;&gt;Courses!T73)), "Row "&amp;Courses!$A73&amp;", "&amp;AU$9&amp;", "&amp;AU$10&amp;", "&amp;AU$11&amp;"; ","")</f>
        <v/>
      </c>
      <c r="AV78" s="10" t="str">
        <f>IF(AND($R$9=1,(TRUNC(Courses!U73)&lt;&gt;Courses!U73)), "Row "&amp;Courses!$A73&amp;", "&amp;AV$9&amp;", "&amp;AV$10&amp;", "&amp;AV$11&amp;"; ","")</f>
        <v/>
      </c>
      <c r="AW78" s="10" t="str">
        <f>IF(AND($R$9=1,(TRUNC(Courses!V73)&lt;&gt;Courses!V73)), "Row "&amp;Courses!$A73&amp;", "&amp;AW$9&amp;", "&amp;AW$10&amp;", "&amp;AW$11&amp;"; ","")</f>
        <v/>
      </c>
      <c r="AX78" s="682" t="str">
        <f>IF(AND($R$9=1,(TRUNC(Courses!W73)&lt;&gt;Courses!W73)), "Row "&amp;Courses!$A73&amp;", "&amp;AX$9&amp;", "&amp;AX$10&amp;", "&amp;AX$11&amp;"; ","")</f>
        <v/>
      </c>
      <c r="AY78" s="739" t="str">
        <f>IF(AND($R$9=1,(TRUNC(Courses!X73)&lt;&gt;Courses!X73)), "Row "&amp;Courses!$A73&amp;", "&amp;AY$9&amp;", "&amp;AY$10&amp;", "&amp;AY$11&amp;"; ","")</f>
        <v/>
      </c>
      <c r="AZ78" s="10" t="str">
        <f>IF(AND($R$9=1,(TRUNC(Courses!Y73)&lt;&gt;Courses!Y73)), "Row "&amp;Courses!$A73&amp;", "&amp;AZ$9&amp;", "&amp;AZ$10&amp;", "&amp;AZ$11&amp;"; ","")</f>
        <v/>
      </c>
      <c r="BA78" s="10" t="str">
        <f>IF(AND($R$9=1,(TRUNC(Courses!Z73)&lt;&gt;Courses!Z73)), "Row "&amp;Courses!$A73&amp;", "&amp;BA$9&amp;", "&amp;BA$10&amp;", "&amp;BA$11&amp;"; ","")</f>
        <v/>
      </c>
      <c r="BB78" s="10" t="str">
        <f>IF(AND($R$9=1,(TRUNC(Courses!AA73)&lt;&gt;Courses!AA73)), "Row "&amp;Courses!$A73&amp;", "&amp;BB$9&amp;", "&amp;BB$10&amp;", "&amp;BB$11&amp;"; ","")</f>
        <v/>
      </c>
      <c r="BC78" s="682" t="str">
        <f>IF(AND($R$9=1,(TRUNC(Courses!AB73)&lt;&gt;Courses!AB73)), "Row "&amp;Courses!$A73&amp;", "&amp;BC$9&amp;", "&amp;BC$10&amp;", "&amp;BC$11&amp;"; ","")</f>
        <v/>
      </c>
      <c r="BD78" s="50"/>
      <c r="BE78" s="295"/>
      <c r="BF78" s="8">
        <v>59</v>
      </c>
      <c r="BG78" s="739" t="str">
        <f>IF(AND($S$9=1,Courses!N73&lt;0), "Row "&amp;Courses!$A73&amp;", "&amp;BG$9&amp;", "&amp;BG$10&amp;", "&amp;BG$11&amp;"; ","")</f>
        <v/>
      </c>
      <c r="BH78" s="10" t="str">
        <f>IF(AND($S$9=1,Courses!O73&lt;0), "Row "&amp;Courses!$A73&amp;", "&amp;BH$9&amp;", "&amp;BH$10&amp;", "&amp;BH$11&amp;"; ","")</f>
        <v/>
      </c>
      <c r="BI78" s="10" t="str">
        <f>IF(AND($S$9=1,Courses!P73&lt;0), "Row "&amp;Courses!$A73&amp;", "&amp;BI$9&amp;", "&amp;BI$10&amp;", "&amp;BI$11&amp;"; ","")</f>
        <v/>
      </c>
      <c r="BJ78" s="10" t="str">
        <f>IF(AND($S$9=1,Courses!Q73&lt;0), "Row "&amp;Courses!$A73&amp;", "&amp;BJ$9&amp;", "&amp;BJ$10&amp;", "&amp;BJ$11&amp;"; ","")</f>
        <v/>
      </c>
      <c r="BK78" s="682" t="str">
        <f>IF(AND($S$9=1,Courses!R73&lt;0), "Row "&amp;Courses!$A73&amp;", "&amp;BK$9&amp;", "&amp;BK$10&amp;", "&amp;BK$11&amp;"; ","")</f>
        <v/>
      </c>
      <c r="BL78" s="739" t="str">
        <f>IF(AND($S$9=1,Courses!S73&lt;0), "Row "&amp;Courses!$A73&amp;", "&amp;BL$9&amp;", "&amp;BL$10&amp;", "&amp;BL$11&amp;"; ","")</f>
        <v/>
      </c>
      <c r="BM78" s="10" t="str">
        <f>IF(AND($S$9=1,Courses!T73&lt;0), "Row "&amp;Courses!$A73&amp;", "&amp;BM$9&amp;", "&amp;BM$10&amp;", "&amp;BM$11&amp;"; ","")</f>
        <v/>
      </c>
      <c r="BN78" s="10" t="str">
        <f>IF(AND($S$9=1,Courses!U73&lt;0), "Row "&amp;Courses!$A73&amp;", "&amp;BN$9&amp;", "&amp;BN$10&amp;", "&amp;BN$11&amp;"; ","")</f>
        <v/>
      </c>
      <c r="BO78" s="10" t="str">
        <f>IF(AND($S$9=1,Courses!V73&lt;0), "Row "&amp;Courses!$A73&amp;", "&amp;BO$9&amp;", "&amp;BO$10&amp;", "&amp;BO$11&amp;"; ","")</f>
        <v/>
      </c>
      <c r="BP78" s="682" t="str">
        <f>IF(AND($S$9=1,Courses!W73&lt;0), "Row "&amp;Courses!$A73&amp;", "&amp;BP$9&amp;", "&amp;BP$10&amp;", "&amp;BP$11&amp;"; ","")</f>
        <v/>
      </c>
      <c r="BQ78" s="739" t="str">
        <f>IF(AND($S$9=1,Courses!X73&lt;0), "Row "&amp;Courses!$A73&amp;", "&amp;BQ$9&amp;", "&amp;BQ$10&amp;", "&amp;BQ$11&amp;"; ","")</f>
        <v/>
      </c>
      <c r="BR78" s="10" t="str">
        <f>IF(AND($S$9=1,Courses!Y73&lt;0), "Row "&amp;Courses!$A73&amp;", "&amp;BR$9&amp;", "&amp;BR$10&amp;", "&amp;BR$11&amp;"; ","")</f>
        <v/>
      </c>
      <c r="BS78" s="10" t="str">
        <f>IF(AND($S$9=1,Courses!Z73&lt;0), "Row "&amp;Courses!$A73&amp;", "&amp;BS$9&amp;", "&amp;BS$10&amp;", "&amp;BS$11&amp;"; ","")</f>
        <v/>
      </c>
      <c r="BT78" s="10" t="str">
        <f>IF(AND($S$9=1,Courses!AA73&lt;0), "Row "&amp;Courses!$A73&amp;", "&amp;BT$9&amp;", "&amp;BT$10&amp;", "&amp;BT$11&amp;"; ","")</f>
        <v/>
      </c>
      <c r="BU78" s="682" t="str">
        <f>IF(AND($S$9=1,Courses!AB73&lt;0), "Row "&amp;Courses!$A73&amp;", "&amp;BU$9&amp;", "&amp;BU$10&amp;", "&amp;BU$11&amp;"; ","")</f>
        <v/>
      </c>
      <c r="BV78" s="10"/>
      <c r="BW78" s="690">
        <v>59</v>
      </c>
      <c r="BX78" s="101">
        <f>IF(AND($T$9=1,Courses!B73="",Courses!F73="",Courses!H73="",Courses!J73="",Courses!K73="",Courses!L73="",Courses!M73="",Courses!N73=0,Courses!P73=0,Courses!R73=0,Courses!S73=0,Courses!U73=0,Courses!W73=0,Courses!X73=0,Courses!Z73=0,Courses!AB73=0),0,1)</f>
        <v>0</v>
      </c>
      <c r="BY78" s="101">
        <f>IF(AND(BX78=0,SUM(BX79:$BX$219)&gt;0),1,0)</f>
        <v>0</v>
      </c>
      <c r="BZ78" s="853" t="str">
        <f>IF(BY78=1,"Row "&amp;Courses!A73&amp;"; ","")</f>
        <v/>
      </c>
      <c r="CA78" s="50"/>
      <c r="CB78" s="10"/>
      <c r="CC78" s="692" t="str">
        <f>IF(AND($U$9=1,Courses!B73&lt;&gt;"",SUM(Courses!N73:AB73)=0),"Row "&amp;Courses!A73&amp;"; ","")</f>
        <v/>
      </c>
      <c r="CD78" s="50"/>
      <c r="CF78" s="323"/>
      <c r="CG78" s="692" t="str">
        <f>IF(AND($Y$9=1,Courses!B73&lt;&gt;""),IF(SUMPRODUCT(--(Courses!$C$13:$C$214=Courses!C73))&gt;1,"Row "&amp;Courses!A73&amp;"; ",""),"")</f>
        <v/>
      </c>
      <c r="CH78" s="10"/>
      <c r="CI78" s="324"/>
      <c r="CJ78" s="10"/>
      <c r="CK78" s="739" t="str">
        <f>IF(AND($Z$9=1,Courses!E73&lt;&gt;"",Courses!F73&lt;&gt;"",Courses!F73=0,SUM(Courses!H73,Courses!J73)=1),"Row "&amp;Courses!A73&amp;", "&amp;Courses!$F$10&amp;"; ","")</f>
        <v/>
      </c>
      <c r="CL78" s="10" t="str">
        <f>IF(AND($Z$9=1,Courses!G73&lt;&gt;"",Courses!H73&lt;&gt;"",Courses!H73=0,SUM(Courses!J73,Courses!F73)=1),"Row "&amp;Courses!A73&amp;", "&amp;Courses!$H$10&amp;"; ","")</f>
        <v/>
      </c>
      <c r="CM78" s="682" t="str">
        <f>IF(AND($Z$9=1,Courses!I73&lt;&gt;"",Courses!J73&lt;&gt;"",Courses!J73=0, SUM(Courses!H73,Courses!F73)=1),"Row "&amp;Courses!A73&amp;", "&amp;Courses!$J$10&amp;"; ","")</f>
        <v/>
      </c>
      <c r="CN78" s="680"/>
      <c r="CO78" s="681"/>
      <c r="CP78" s="692" t="str">
        <f>IF(AND(Courses!B73&lt;&gt;"",ISNA(VLOOKUP(Courses!C73,CourseInfo,2,FALSE))=FALSE,COUNTIF(Dummy,Courses!C73)&lt;&gt;1),VLOOKUP(Courses!C73,CourseInfo,6,FALSE),"")</f>
        <v/>
      </c>
      <c r="CQ78" s="692" t="str">
        <f>IF(AND(Courses!B73&lt;&gt;"",ISNA(VLOOKUP(Courses!C73,CourseInfo,2,FALSE))=FALSE,COUNTIF(Dummy,Courses!C73)&lt;&gt;1),IF(VLOOKUP(Courses!C73,CourseInfo,7,FALSE)&lt;&gt;"",VLOOKUP(Courses!C73,CourseInfo,7,FALSE),"blank"),"")</f>
        <v/>
      </c>
      <c r="CR78" s="692" t="str">
        <f>IF(AND($AA$9=1,Courses!B73&lt;&gt;"",'Courses Valid'!AC78="",AH78&amp;AI78&amp;AJ78&amp;AK78="",COUNTIF(Dummy,Courses!C73)&lt;&gt;1),IF(OR(Courses!K73&lt;&gt;'Courses Valid'!CP78,Courses!L73&lt;&gt;'Courses Valid'!CQ78),"Row "&amp;Courses!A73&amp;", Level on LARS is "&amp;'Courses Valid'!CP78&amp;", Sub-level on LARS is "&amp;CQ78&amp;"; ",""),"")</f>
        <v/>
      </c>
      <c r="CS78" s="680"/>
    </row>
    <row r="79" spans="3:97" x14ac:dyDescent="0.2">
      <c r="C79" s="670">
        <f t="shared" si="2"/>
        <v>0</v>
      </c>
      <c r="D79" s="102"/>
      <c r="E79" s="102"/>
      <c r="F79" s="295"/>
      <c r="G79" s="670" t="str">
        <f>IF(SUMPRODUCT(--(CourseAims=Courses!$C74))=1,"",IF(AND($J$9=1,Courses!$C74&lt;&gt;""),"Row "&amp;Courses!A74&amp;" (invalid); ",""))</f>
        <v/>
      </c>
      <c r="H79" s="692" t="str">
        <f>IF(AND($K$9=1,Courses!B74="",OR(Courses!F74&lt;&gt;"",Courses!H74&lt;&gt;"",Courses!J74&lt;&gt;"",Courses!K74&lt;&gt;"",Courses!L74&lt;&gt;"",Courses!M74&lt;&gt;"",Courses!N74&lt;&gt;0,Courses!P74&lt;&gt;0,Courses!R74&lt;&gt;0,Courses!S74&lt;&gt;0,Courses!U74&lt;&gt;0,Courses!W74&lt;&gt;0,Courses!X74&lt;&gt;0,Courses!Z74&lt;&gt;0,Courses!AB74&lt;&gt;0)),"Row "&amp;Courses!A74&amp;" (none); ","")</f>
        <v/>
      </c>
      <c r="I79" s="50"/>
      <c r="J79" s="295"/>
      <c r="K79" s="739" t="str">
        <f>IF(AND($L$9=1,Courses!E74&lt;&gt;"",Courses!F74=""),"Row "&amp;Courses!A74&amp;", "&amp;Courses!$E$10&amp;"; ","")</f>
        <v/>
      </c>
      <c r="L79" s="10" t="str">
        <f>IF(AND($L$9=1,Courses!G74&lt;&gt;"",Courses!H74=""),"Row "&amp;Courses!A74&amp;", "&amp;Courses!$G$10&amp;"; ","")</f>
        <v/>
      </c>
      <c r="M79" s="682" t="str">
        <f>IF(AND($L$9=1,Courses!I74&lt;&gt;"",Courses!J74=""),"Row "&amp;Courses!A74&amp;", "&amp;Courses!$I$10&amp;"; ","")</f>
        <v/>
      </c>
      <c r="N79" s="10"/>
      <c r="O79" s="50"/>
      <c r="P79" s="295"/>
      <c r="Q79" s="1330" t="str">
        <f>IF(AND($M$9=1,Courses!B74&lt;&gt;"",Courses!E74&lt;&gt;"",Courses!G74="",Courses!I74="",Courses!F74&lt;&gt;1),"Row "&amp;Courses!A74&amp;"; ","")</f>
        <v/>
      </c>
      <c r="R79" s="10" t="str">
        <f>IF(AND($M$9=1,Courses!B74&lt;&gt;"",Courses!I74="",Courses!F74&lt;&gt;"",Courses!G74&lt;&gt;"",Courses!H74&lt;&gt;""),IF(OR((Courses!F74+Courses!H74)&lt;&gt;1),"Row "&amp;Courses!A74&amp;"; ",""),"")</f>
        <v/>
      </c>
      <c r="S79" s="682" t="str">
        <f>IF(AND($M$9=1,Courses!B74&lt;&gt;"",Courses!I74&lt;&gt;"",Courses!J74&lt;&gt;"",Courses!H74&lt;&gt;"",Courses!G74&lt;&gt;"",Courses!F74&lt;&gt;""),IF(OR((Courses!F74+Courses!H74+Courses!J74)&lt;&gt;1),"Row "&amp;Courses!A74&amp;"; ",""),"")</f>
        <v/>
      </c>
      <c r="T79" s="10"/>
      <c r="U79" s="692" t="str">
        <f>IF(AND($M$9=1,Courses!E74&lt;&gt;"",Q79="",R79="",S79="",SUM(Courses!F74,Courses!H74,Courses!J74)&lt;&gt;1),"Row "&amp;Courses!A74&amp;"; ","")</f>
        <v/>
      </c>
      <c r="V79" s="50"/>
      <c r="W79" s="10"/>
      <c r="X79" s="739" t="str">
        <f>IF(AND($N$9=1,Courses!B74&lt;&gt;"",Courses!E74&lt;&gt;"",Courses!F74&lt;&gt;""),IF((TRUNC(Courses!F74*100)&lt;&gt;Courses!F74*100),"Row "&amp;Courses!A74&amp;", "&amp;Courses!$F$10&amp;"; ",""),"")</f>
        <v/>
      </c>
      <c r="Y79" s="10" t="str">
        <f>IF(AND($N$9=1,Courses!B74&lt;&gt;"",Courses!G74&lt;&gt;"",Courses!H74&lt;&gt;""),IF((TRUNC(Courses!H74*100)&lt;&gt;Courses!H74*100),"Row "&amp;Courses!A74&amp;", "&amp;Courses!$H$10&amp;"; ",""),"")</f>
        <v/>
      </c>
      <c r="Z79" s="682" t="str">
        <f>IF(AND($N$9=1,Courses!B74&lt;&gt;"",Courses!I74&lt;&gt;"",Courses!J74&lt;&gt;""),IF((TRUNC(Courses!J74*100)&lt;&gt;Courses!J74*100),"Row "&amp;Courses!A74&amp;", "&amp;Courses!$J$10&amp;"; ",""),"")</f>
        <v/>
      </c>
      <c r="AA79" s="10"/>
      <c r="AB79" s="295"/>
      <c r="AC79" s="692" t="str">
        <f>IF(AND($O$9=1,G79="",Courses!B74&lt;&gt;"",Courses!K74&lt;&gt;"UG",Courses!K74&lt;&gt;"PG (UG fee)",Courses!K74&lt;&gt;"PG (Masters' loan)",Courses!K74&lt;&gt;"PG (Other)"),"Row "&amp;Courses!A74&amp;"; ","")</f>
        <v/>
      </c>
      <c r="AD79" s="693"/>
      <c r="AE79" s="692" t="str">
        <f>IF(AND($Q$9=1,G79="",Courses!B74&lt;&gt;"",Courses!M74&lt;&gt;"Standard",Courses!M74&lt;&gt;"Long"),"Row "&amp;Courses!A74&amp;"; ","")</f>
        <v/>
      </c>
      <c r="AF79" s="10"/>
      <c r="AG79" s="295"/>
      <c r="AH79" s="739" t="str">
        <f>IF(AND($P$9=1,G79="",AC79="",AD79="",Courses!B74&lt;&gt;"",Courses!K74="UG",Courses!L74&lt;&gt;$C$9,Courses!L74&lt;&gt;$C$10,Courses!L74&lt;&gt;$C$11),"Row "&amp;Courses!A74&amp;", Sub-level should be either HND, Sub-degree, Foundation Degree or Other UG Degree; ","")</f>
        <v/>
      </c>
      <c r="AI79" s="10" t="str">
        <f>IF(AND($P$9=1,G79="",AC79="",AD79="",Courses!B74&lt;&gt;"",Courses!K74="PG (UG fee)",Courses!L74&lt;&gt;"",Courses!L74&lt;&gt;$C$12,Courses!L74&lt;&gt;$C$15),"Row "&amp;Courses!A74&amp;", Sub-level should be either blank or "&amp;C71&amp;"; ","")</f>
        <v/>
      </c>
      <c r="AJ79" s="10" t="str">
        <f>IF(AND($P$9=1,G79="",AC79="",AD79="",Courses!B74&lt;&gt;"",Courses!K74="PG (Masters' loan)",Courses!L74&lt;&gt;"",Courses!L74&lt;&gt;$C$14,Courses!L74&lt;&gt;$C$15),"Row "&amp;Courses!A74&amp;", Sub-level should be blank; ","")</f>
        <v/>
      </c>
      <c r="AK79" s="682" t="str">
        <f>IF(AND($P$9=1,G79="",AC79="",AD79="",Courses!B74&lt;&gt;"",Courses!K74="PG (Other)",Courses!L74&lt;&gt;"",Courses!L74&lt;&gt;$C$16,Courses!L74&lt;&gt;$C$17),"Row "&amp;Courses!A74&amp;", Sub-level should be blank; ","")</f>
        <v/>
      </c>
      <c r="AL79" s="50"/>
      <c r="AM79" s="295"/>
      <c r="AN79" s="8">
        <v>60</v>
      </c>
      <c r="AO79" s="739" t="str">
        <f>IF(AND($R$9=1,(TRUNC(Courses!N74)&lt;&gt;Courses!N74)), "Row "&amp;Courses!$A74&amp;", "&amp;AO$9&amp;", "&amp;AO$10&amp;", "&amp;AO$11&amp;"; ","")</f>
        <v/>
      </c>
      <c r="AP79" s="10" t="str">
        <f>IF(AND($R$9=1,(TRUNC(Courses!O74)&lt;&gt;Courses!O74)), "Row "&amp;Courses!$A74&amp;", "&amp;AP$9&amp;", "&amp;AP$10&amp;", "&amp;AP$11&amp;"; ","")</f>
        <v/>
      </c>
      <c r="AQ79" s="10" t="str">
        <f>IF(AND($R$9=1,(TRUNC(Courses!P74)&lt;&gt;Courses!P74)), "Row "&amp;Courses!$A74&amp;", "&amp;AQ$9&amp;", "&amp;AQ$10&amp;", "&amp;AQ$11&amp;"; ","")</f>
        <v/>
      </c>
      <c r="AR79" s="10" t="str">
        <f>IF(AND($R$9=1,(TRUNC(Courses!Q74)&lt;&gt;Courses!Q74)), "Row "&amp;Courses!$A74&amp;", "&amp;AR$9&amp;", "&amp;AR$10&amp;", "&amp;AR$11&amp;"; ","")</f>
        <v/>
      </c>
      <c r="AS79" s="682" t="str">
        <f>IF(AND($R$9=1,(TRUNC(Courses!R74)&lt;&gt;Courses!R74)), "Row "&amp;Courses!$A74&amp;", "&amp;AS$9&amp;", "&amp;AS$10&amp;", "&amp;AS$11&amp;"; ","")</f>
        <v/>
      </c>
      <c r="AT79" s="739" t="str">
        <f>IF(AND($R$9=1,(TRUNC(Courses!S74)&lt;&gt;Courses!S74)), "Row "&amp;Courses!$A74&amp;", "&amp;AT$9&amp;", "&amp;AT$10&amp;", "&amp;AT$11&amp;"; ","")</f>
        <v/>
      </c>
      <c r="AU79" s="10" t="str">
        <f>IF(AND($R$9=1,(TRUNC(Courses!T74)&lt;&gt;Courses!T74)), "Row "&amp;Courses!$A74&amp;", "&amp;AU$9&amp;", "&amp;AU$10&amp;", "&amp;AU$11&amp;"; ","")</f>
        <v/>
      </c>
      <c r="AV79" s="10" t="str">
        <f>IF(AND($R$9=1,(TRUNC(Courses!U74)&lt;&gt;Courses!U74)), "Row "&amp;Courses!$A74&amp;", "&amp;AV$9&amp;", "&amp;AV$10&amp;", "&amp;AV$11&amp;"; ","")</f>
        <v/>
      </c>
      <c r="AW79" s="10" t="str">
        <f>IF(AND($R$9=1,(TRUNC(Courses!V74)&lt;&gt;Courses!V74)), "Row "&amp;Courses!$A74&amp;", "&amp;AW$9&amp;", "&amp;AW$10&amp;", "&amp;AW$11&amp;"; ","")</f>
        <v/>
      </c>
      <c r="AX79" s="682" t="str">
        <f>IF(AND($R$9=1,(TRUNC(Courses!W74)&lt;&gt;Courses!W74)), "Row "&amp;Courses!$A74&amp;", "&amp;AX$9&amp;", "&amp;AX$10&amp;", "&amp;AX$11&amp;"; ","")</f>
        <v/>
      </c>
      <c r="AY79" s="739" t="str">
        <f>IF(AND($R$9=1,(TRUNC(Courses!X74)&lt;&gt;Courses!X74)), "Row "&amp;Courses!$A74&amp;", "&amp;AY$9&amp;", "&amp;AY$10&amp;", "&amp;AY$11&amp;"; ","")</f>
        <v/>
      </c>
      <c r="AZ79" s="10" t="str">
        <f>IF(AND($R$9=1,(TRUNC(Courses!Y74)&lt;&gt;Courses!Y74)), "Row "&amp;Courses!$A74&amp;", "&amp;AZ$9&amp;", "&amp;AZ$10&amp;", "&amp;AZ$11&amp;"; ","")</f>
        <v/>
      </c>
      <c r="BA79" s="10" t="str">
        <f>IF(AND($R$9=1,(TRUNC(Courses!Z74)&lt;&gt;Courses!Z74)), "Row "&amp;Courses!$A74&amp;", "&amp;BA$9&amp;", "&amp;BA$10&amp;", "&amp;BA$11&amp;"; ","")</f>
        <v/>
      </c>
      <c r="BB79" s="10" t="str">
        <f>IF(AND($R$9=1,(TRUNC(Courses!AA74)&lt;&gt;Courses!AA74)), "Row "&amp;Courses!$A74&amp;", "&amp;BB$9&amp;", "&amp;BB$10&amp;", "&amp;BB$11&amp;"; ","")</f>
        <v/>
      </c>
      <c r="BC79" s="682" t="str">
        <f>IF(AND($R$9=1,(TRUNC(Courses!AB74)&lt;&gt;Courses!AB74)), "Row "&amp;Courses!$A74&amp;", "&amp;BC$9&amp;", "&amp;BC$10&amp;", "&amp;BC$11&amp;"; ","")</f>
        <v/>
      </c>
      <c r="BD79" s="50"/>
      <c r="BE79" s="295"/>
      <c r="BF79" s="8">
        <v>60</v>
      </c>
      <c r="BG79" s="739" t="str">
        <f>IF(AND($S$9=1,Courses!N74&lt;0), "Row "&amp;Courses!$A74&amp;", "&amp;BG$9&amp;", "&amp;BG$10&amp;", "&amp;BG$11&amp;"; ","")</f>
        <v/>
      </c>
      <c r="BH79" s="10" t="str">
        <f>IF(AND($S$9=1,Courses!O74&lt;0), "Row "&amp;Courses!$A74&amp;", "&amp;BH$9&amp;", "&amp;BH$10&amp;", "&amp;BH$11&amp;"; ","")</f>
        <v/>
      </c>
      <c r="BI79" s="10" t="str">
        <f>IF(AND($S$9=1,Courses!P74&lt;0), "Row "&amp;Courses!$A74&amp;", "&amp;BI$9&amp;", "&amp;BI$10&amp;", "&amp;BI$11&amp;"; ","")</f>
        <v/>
      </c>
      <c r="BJ79" s="10" t="str">
        <f>IF(AND($S$9=1,Courses!Q74&lt;0), "Row "&amp;Courses!$A74&amp;", "&amp;BJ$9&amp;", "&amp;BJ$10&amp;", "&amp;BJ$11&amp;"; ","")</f>
        <v/>
      </c>
      <c r="BK79" s="682" t="str">
        <f>IF(AND($S$9=1,Courses!R74&lt;0), "Row "&amp;Courses!$A74&amp;", "&amp;BK$9&amp;", "&amp;BK$10&amp;", "&amp;BK$11&amp;"; ","")</f>
        <v/>
      </c>
      <c r="BL79" s="739" t="str">
        <f>IF(AND($S$9=1,Courses!S74&lt;0), "Row "&amp;Courses!$A74&amp;", "&amp;BL$9&amp;", "&amp;BL$10&amp;", "&amp;BL$11&amp;"; ","")</f>
        <v/>
      </c>
      <c r="BM79" s="10" t="str">
        <f>IF(AND($S$9=1,Courses!T74&lt;0), "Row "&amp;Courses!$A74&amp;", "&amp;BM$9&amp;", "&amp;BM$10&amp;", "&amp;BM$11&amp;"; ","")</f>
        <v/>
      </c>
      <c r="BN79" s="10" t="str">
        <f>IF(AND($S$9=1,Courses!U74&lt;0), "Row "&amp;Courses!$A74&amp;", "&amp;BN$9&amp;", "&amp;BN$10&amp;", "&amp;BN$11&amp;"; ","")</f>
        <v/>
      </c>
      <c r="BO79" s="10" t="str">
        <f>IF(AND($S$9=1,Courses!V74&lt;0), "Row "&amp;Courses!$A74&amp;", "&amp;BO$9&amp;", "&amp;BO$10&amp;", "&amp;BO$11&amp;"; ","")</f>
        <v/>
      </c>
      <c r="BP79" s="682" t="str">
        <f>IF(AND($S$9=1,Courses!W74&lt;0), "Row "&amp;Courses!$A74&amp;", "&amp;BP$9&amp;", "&amp;BP$10&amp;", "&amp;BP$11&amp;"; ","")</f>
        <v/>
      </c>
      <c r="BQ79" s="739" t="str">
        <f>IF(AND($S$9=1,Courses!X74&lt;0), "Row "&amp;Courses!$A74&amp;", "&amp;BQ$9&amp;", "&amp;BQ$10&amp;", "&amp;BQ$11&amp;"; ","")</f>
        <v/>
      </c>
      <c r="BR79" s="10" t="str">
        <f>IF(AND($S$9=1,Courses!Y74&lt;0), "Row "&amp;Courses!$A74&amp;", "&amp;BR$9&amp;", "&amp;BR$10&amp;", "&amp;BR$11&amp;"; ","")</f>
        <v/>
      </c>
      <c r="BS79" s="10" t="str">
        <f>IF(AND($S$9=1,Courses!Z74&lt;0), "Row "&amp;Courses!$A74&amp;", "&amp;BS$9&amp;", "&amp;BS$10&amp;", "&amp;BS$11&amp;"; ","")</f>
        <v/>
      </c>
      <c r="BT79" s="10" t="str">
        <f>IF(AND($S$9=1,Courses!AA74&lt;0), "Row "&amp;Courses!$A74&amp;", "&amp;BT$9&amp;", "&amp;BT$10&amp;", "&amp;BT$11&amp;"; ","")</f>
        <v/>
      </c>
      <c r="BU79" s="682" t="str">
        <f>IF(AND($S$9=1,Courses!AB74&lt;0), "Row "&amp;Courses!$A74&amp;", "&amp;BU$9&amp;", "&amp;BU$10&amp;", "&amp;BU$11&amp;"; ","")</f>
        <v/>
      </c>
      <c r="BV79" s="10"/>
      <c r="BW79" s="690">
        <v>60</v>
      </c>
      <c r="BX79" s="101">
        <f>IF(AND($T$9=1,Courses!B74="",Courses!F74="",Courses!H74="",Courses!J74="",Courses!K74="",Courses!L74="",Courses!M74="",Courses!N74=0,Courses!P74=0,Courses!R74=0,Courses!S74=0,Courses!U74=0,Courses!W74=0,Courses!X74=0,Courses!Z74=0,Courses!AB74=0),0,1)</f>
        <v>0</v>
      </c>
      <c r="BY79" s="101">
        <f>IF(AND(BX79=0,SUM(BX80:$BX$219)&gt;0),1,0)</f>
        <v>0</v>
      </c>
      <c r="BZ79" s="853" t="str">
        <f>IF(BY79=1,"Row "&amp;Courses!A74&amp;"; ","")</f>
        <v/>
      </c>
      <c r="CA79" s="50"/>
      <c r="CB79" s="10"/>
      <c r="CC79" s="692" t="str">
        <f>IF(AND($U$9=1,Courses!B74&lt;&gt;"",SUM(Courses!N74:AB74)=0),"Row "&amp;Courses!A74&amp;"; ","")</f>
        <v/>
      </c>
      <c r="CD79" s="50"/>
      <c r="CF79" s="323"/>
      <c r="CG79" s="692" t="str">
        <f>IF(AND($Y$9=1,Courses!B74&lt;&gt;""),IF(SUMPRODUCT(--(Courses!$C$13:$C$214=Courses!C74))&gt;1,"Row "&amp;Courses!A74&amp;"; ",""),"")</f>
        <v/>
      </c>
      <c r="CH79" s="10"/>
      <c r="CI79" s="324"/>
      <c r="CJ79" s="10"/>
      <c r="CK79" s="739" t="str">
        <f>IF(AND($Z$9=1,Courses!E74&lt;&gt;"",Courses!F74&lt;&gt;"",Courses!F74=0,SUM(Courses!H74,Courses!J74)=1),"Row "&amp;Courses!A74&amp;", "&amp;Courses!$F$10&amp;"; ","")</f>
        <v/>
      </c>
      <c r="CL79" s="10" t="str">
        <f>IF(AND($Z$9=1,Courses!G74&lt;&gt;"",Courses!H74&lt;&gt;"",Courses!H74=0,SUM(Courses!J74,Courses!F74)=1),"Row "&amp;Courses!A74&amp;", "&amp;Courses!$H$10&amp;"; ","")</f>
        <v/>
      </c>
      <c r="CM79" s="682" t="str">
        <f>IF(AND($Z$9=1,Courses!I74&lt;&gt;"",Courses!J74&lt;&gt;"",Courses!J74=0, SUM(Courses!H74,Courses!F74)=1),"Row "&amp;Courses!A74&amp;", "&amp;Courses!$J$10&amp;"; ","")</f>
        <v/>
      </c>
      <c r="CN79" s="680"/>
      <c r="CO79" s="681"/>
      <c r="CP79" s="692" t="str">
        <f>IF(AND(Courses!B74&lt;&gt;"",ISNA(VLOOKUP(Courses!C74,CourseInfo,2,FALSE))=FALSE,COUNTIF(Dummy,Courses!C74)&lt;&gt;1),VLOOKUP(Courses!C74,CourseInfo,6,FALSE),"")</f>
        <v/>
      </c>
      <c r="CQ79" s="692" t="str">
        <f>IF(AND(Courses!B74&lt;&gt;"",ISNA(VLOOKUP(Courses!C74,CourseInfo,2,FALSE))=FALSE,COUNTIF(Dummy,Courses!C74)&lt;&gt;1),IF(VLOOKUP(Courses!C74,CourseInfo,7,FALSE)&lt;&gt;"",VLOOKUP(Courses!C74,CourseInfo,7,FALSE),"blank"),"")</f>
        <v/>
      </c>
      <c r="CR79" s="692" t="str">
        <f>IF(AND($AA$9=1,Courses!B74&lt;&gt;"",'Courses Valid'!AC79="",AH79&amp;AI79&amp;AJ79&amp;AK79="",COUNTIF(Dummy,Courses!C74)&lt;&gt;1),IF(OR(Courses!K74&lt;&gt;'Courses Valid'!CP79,Courses!L74&lt;&gt;'Courses Valid'!CQ79),"Row "&amp;Courses!A74&amp;", Level on LARS is "&amp;'Courses Valid'!CP79&amp;", Sub-level on LARS is "&amp;CQ79&amp;"; ",""),"")</f>
        <v/>
      </c>
      <c r="CS79" s="680"/>
    </row>
    <row r="80" spans="3:97" x14ac:dyDescent="0.2">
      <c r="C80" s="670">
        <f t="shared" si="2"/>
        <v>0</v>
      </c>
      <c r="D80" s="102"/>
      <c r="E80" s="102"/>
      <c r="F80" s="295"/>
      <c r="G80" s="670" t="str">
        <f>IF(SUMPRODUCT(--(CourseAims=Courses!$C75))=1,"",IF(AND($J$9=1,Courses!$C75&lt;&gt;""),"Row "&amp;Courses!A75&amp;" (invalid); ",""))</f>
        <v/>
      </c>
      <c r="H80" s="692" t="str">
        <f>IF(AND($K$9=1,Courses!B75="",OR(Courses!F75&lt;&gt;"",Courses!H75&lt;&gt;"",Courses!J75&lt;&gt;"",Courses!K75&lt;&gt;"",Courses!L75&lt;&gt;"",Courses!M75&lt;&gt;"",Courses!N75&lt;&gt;0,Courses!P75&lt;&gt;0,Courses!R75&lt;&gt;0,Courses!S75&lt;&gt;0,Courses!U75&lt;&gt;0,Courses!W75&lt;&gt;0,Courses!X75&lt;&gt;0,Courses!Z75&lt;&gt;0,Courses!AB75&lt;&gt;0)),"Row "&amp;Courses!A75&amp;" (none); ","")</f>
        <v/>
      </c>
      <c r="I80" s="50"/>
      <c r="J80" s="295"/>
      <c r="K80" s="739" t="str">
        <f>IF(AND($L$9=1,Courses!E75&lt;&gt;"",Courses!F75=""),"Row "&amp;Courses!A75&amp;", "&amp;Courses!$E$10&amp;"; ","")</f>
        <v/>
      </c>
      <c r="L80" s="10" t="str">
        <f>IF(AND($L$9=1,Courses!G75&lt;&gt;"",Courses!H75=""),"Row "&amp;Courses!A75&amp;", "&amp;Courses!$G$10&amp;"; ","")</f>
        <v/>
      </c>
      <c r="M80" s="682" t="str">
        <f>IF(AND($L$9=1,Courses!I75&lt;&gt;"",Courses!J75=""),"Row "&amp;Courses!A75&amp;", "&amp;Courses!$I$10&amp;"; ","")</f>
        <v/>
      </c>
      <c r="N80" s="10"/>
      <c r="O80" s="50"/>
      <c r="P80" s="295"/>
      <c r="Q80" s="1330" t="str">
        <f>IF(AND($M$9=1,Courses!B75&lt;&gt;"",Courses!E75&lt;&gt;"",Courses!G75="",Courses!I75="",Courses!F75&lt;&gt;1),"Row "&amp;Courses!A75&amp;"; ","")</f>
        <v/>
      </c>
      <c r="R80" s="10" t="str">
        <f>IF(AND($M$9=1,Courses!B75&lt;&gt;"",Courses!I75="",Courses!F75&lt;&gt;"",Courses!G75&lt;&gt;"",Courses!H75&lt;&gt;""),IF(OR((Courses!F75+Courses!H75)&lt;&gt;1),"Row "&amp;Courses!A75&amp;"; ",""),"")</f>
        <v/>
      </c>
      <c r="S80" s="682" t="str">
        <f>IF(AND($M$9=1,Courses!B75&lt;&gt;"",Courses!I75&lt;&gt;"",Courses!J75&lt;&gt;"",Courses!H75&lt;&gt;"",Courses!G75&lt;&gt;"",Courses!F75&lt;&gt;""),IF(OR((Courses!F75+Courses!H75+Courses!J75)&lt;&gt;1),"Row "&amp;Courses!A75&amp;"; ",""),"")</f>
        <v/>
      </c>
      <c r="T80" s="10"/>
      <c r="U80" s="692" t="str">
        <f>IF(AND($M$9=1,Courses!E75&lt;&gt;"",Q80="",R80="",S80="",SUM(Courses!F75,Courses!H75,Courses!J75)&lt;&gt;1),"Row "&amp;Courses!A75&amp;"; ","")</f>
        <v/>
      </c>
      <c r="V80" s="50"/>
      <c r="W80" s="10"/>
      <c r="X80" s="739" t="str">
        <f>IF(AND($N$9=1,Courses!B75&lt;&gt;"",Courses!E75&lt;&gt;"",Courses!F75&lt;&gt;""),IF((TRUNC(Courses!F75*100)&lt;&gt;Courses!F75*100),"Row "&amp;Courses!A75&amp;", "&amp;Courses!$F$10&amp;"; ",""),"")</f>
        <v/>
      </c>
      <c r="Y80" s="10" t="str">
        <f>IF(AND($N$9=1,Courses!B75&lt;&gt;"",Courses!G75&lt;&gt;"",Courses!H75&lt;&gt;""),IF((TRUNC(Courses!H75*100)&lt;&gt;Courses!H75*100),"Row "&amp;Courses!A75&amp;", "&amp;Courses!$H$10&amp;"; ",""),"")</f>
        <v/>
      </c>
      <c r="Z80" s="682" t="str">
        <f>IF(AND($N$9=1,Courses!B75&lt;&gt;"",Courses!I75&lt;&gt;"",Courses!J75&lt;&gt;""),IF((TRUNC(Courses!J75*100)&lt;&gt;Courses!J75*100),"Row "&amp;Courses!A75&amp;", "&amp;Courses!$J$10&amp;"; ",""),"")</f>
        <v/>
      </c>
      <c r="AA80" s="10"/>
      <c r="AB80" s="295"/>
      <c r="AC80" s="692" t="str">
        <f>IF(AND($O$9=1,G80="",Courses!B75&lt;&gt;"",Courses!K75&lt;&gt;"UG",Courses!K75&lt;&gt;"PG (UG fee)",Courses!K75&lt;&gt;"PG (Masters' loan)",Courses!K75&lt;&gt;"PG (Other)"),"Row "&amp;Courses!A75&amp;"; ","")</f>
        <v/>
      </c>
      <c r="AD80" s="693"/>
      <c r="AE80" s="692" t="str">
        <f>IF(AND($Q$9=1,G80="",Courses!B75&lt;&gt;"",Courses!M75&lt;&gt;"Standard",Courses!M75&lt;&gt;"Long"),"Row "&amp;Courses!A75&amp;"; ","")</f>
        <v/>
      </c>
      <c r="AF80" s="10"/>
      <c r="AG80" s="295"/>
      <c r="AH80" s="739" t="str">
        <f>IF(AND($P$9=1,G80="",AC80="",AD80="",Courses!B75&lt;&gt;"",Courses!K75="UG",Courses!L75&lt;&gt;$C$9,Courses!L75&lt;&gt;$C$10,Courses!L75&lt;&gt;$C$11),"Row "&amp;Courses!A75&amp;", Sub-level should be either HND, Sub-degree, Foundation Degree or Other UG Degree; ","")</f>
        <v/>
      </c>
      <c r="AI80" s="10" t="str">
        <f>IF(AND($P$9=1,G80="",AC80="",AD80="",Courses!B75&lt;&gt;"",Courses!K75="PG (UG fee)",Courses!L75&lt;&gt;"",Courses!L75&lt;&gt;$C$12,Courses!L75&lt;&gt;$C$15),"Row "&amp;Courses!A75&amp;", Sub-level should be either blank or "&amp;C72&amp;"; ","")</f>
        <v/>
      </c>
      <c r="AJ80" s="10" t="str">
        <f>IF(AND($P$9=1,G80="",AC80="",AD80="",Courses!B75&lt;&gt;"",Courses!K75="PG (Masters' loan)",Courses!L75&lt;&gt;"",Courses!L75&lt;&gt;$C$14,Courses!L75&lt;&gt;$C$15),"Row "&amp;Courses!A75&amp;", Sub-level should be blank; ","")</f>
        <v/>
      </c>
      <c r="AK80" s="682" t="str">
        <f>IF(AND($P$9=1,G80="",AC80="",AD80="",Courses!B75&lt;&gt;"",Courses!K75="PG (Other)",Courses!L75&lt;&gt;"",Courses!L75&lt;&gt;$C$16,Courses!L75&lt;&gt;$C$17),"Row "&amp;Courses!A75&amp;", Sub-level should be blank; ","")</f>
        <v/>
      </c>
      <c r="AL80" s="50"/>
      <c r="AM80" s="295"/>
      <c r="AN80" s="8">
        <v>61</v>
      </c>
      <c r="AO80" s="739" t="str">
        <f>IF(AND($R$9=1,(TRUNC(Courses!N75)&lt;&gt;Courses!N75)), "Row "&amp;Courses!$A75&amp;", "&amp;AO$9&amp;", "&amp;AO$10&amp;", "&amp;AO$11&amp;"; ","")</f>
        <v/>
      </c>
      <c r="AP80" s="10" t="str">
        <f>IF(AND($R$9=1,(TRUNC(Courses!O75)&lt;&gt;Courses!O75)), "Row "&amp;Courses!$A75&amp;", "&amp;AP$9&amp;", "&amp;AP$10&amp;", "&amp;AP$11&amp;"; ","")</f>
        <v/>
      </c>
      <c r="AQ80" s="10" t="str">
        <f>IF(AND($R$9=1,(TRUNC(Courses!P75)&lt;&gt;Courses!P75)), "Row "&amp;Courses!$A75&amp;", "&amp;AQ$9&amp;", "&amp;AQ$10&amp;", "&amp;AQ$11&amp;"; ","")</f>
        <v/>
      </c>
      <c r="AR80" s="10" t="str">
        <f>IF(AND($R$9=1,(TRUNC(Courses!Q75)&lt;&gt;Courses!Q75)), "Row "&amp;Courses!$A75&amp;", "&amp;AR$9&amp;", "&amp;AR$10&amp;", "&amp;AR$11&amp;"; ","")</f>
        <v/>
      </c>
      <c r="AS80" s="682" t="str">
        <f>IF(AND($R$9=1,(TRUNC(Courses!R75)&lt;&gt;Courses!R75)), "Row "&amp;Courses!$A75&amp;", "&amp;AS$9&amp;", "&amp;AS$10&amp;", "&amp;AS$11&amp;"; ","")</f>
        <v/>
      </c>
      <c r="AT80" s="739" t="str">
        <f>IF(AND($R$9=1,(TRUNC(Courses!S75)&lt;&gt;Courses!S75)), "Row "&amp;Courses!$A75&amp;", "&amp;AT$9&amp;", "&amp;AT$10&amp;", "&amp;AT$11&amp;"; ","")</f>
        <v/>
      </c>
      <c r="AU80" s="10" t="str">
        <f>IF(AND($R$9=1,(TRUNC(Courses!T75)&lt;&gt;Courses!T75)), "Row "&amp;Courses!$A75&amp;", "&amp;AU$9&amp;", "&amp;AU$10&amp;", "&amp;AU$11&amp;"; ","")</f>
        <v/>
      </c>
      <c r="AV80" s="10" t="str">
        <f>IF(AND($R$9=1,(TRUNC(Courses!U75)&lt;&gt;Courses!U75)), "Row "&amp;Courses!$A75&amp;", "&amp;AV$9&amp;", "&amp;AV$10&amp;", "&amp;AV$11&amp;"; ","")</f>
        <v/>
      </c>
      <c r="AW80" s="10" t="str">
        <f>IF(AND($R$9=1,(TRUNC(Courses!V75)&lt;&gt;Courses!V75)), "Row "&amp;Courses!$A75&amp;", "&amp;AW$9&amp;", "&amp;AW$10&amp;", "&amp;AW$11&amp;"; ","")</f>
        <v/>
      </c>
      <c r="AX80" s="682" t="str">
        <f>IF(AND($R$9=1,(TRUNC(Courses!W75)&lt;&gt;Courses!W75)), "Row "&amp;Courses!$A75&amp;", "&amp;AX$9&amp;", "&amp;AX$10&amp;", "&amp;AX$11&amp;"; ","")</f>
        <v/>
      </c>
      <c r="AY80" s="739" t="str">
        <f>IF(AND($R$9=1,(TRUNC(Courses!X75)&lt;&gt;Courses!X75)), "Row "&amp;Courses!$A75&amp;", "&amp;AY$9&amp;", "&amp;AY$10&amp;", "&amp;AY$11&amp;"; ","")</f>
        <v/>
      </c>
      <c r="AZ80" s="10" t="str">
        <f>IF(AND($R$9=1,(TRUNC(Courses!Y75)&lt;&gt;Courses!Y75)), "Row "&amp;Courses!$A75&amp;", "&amp;AZ$9&amp;", "&amp;AZ$10&amp;", "&amp;AZ$11&amp;"; ","")</f>
        <v/>
      </c>
      <c r="BA80" s="10" t="str">
        <f>IF(AND($R$9=1,(TRUNC(Courses!Z75)&lt;&gt;Courses!Z75)), "Row "&amp;Courses!$A75&amp;", "&amp;BA$9&amp;", "&amp;BA$10&amp;", "&amp;BA$11&amp;"; ","")</f>
        <v/>
      </c>
      <c r="BB80" s="10" t="str">
        <f>IF(AND($R$9=1,(TRUNC(Courses!AA75)&lt;&gt;Courses!AA75)), "Row "&amp;Courses!$A75&amp;", "&amp;BB$9&amp;", "&amp;BB$10&amp;", "&amp;BB$11&amp;"; ","")</f>
        <v/>
      </c>
      <c r="BC80" s="682" t="str">
        <f>IF(AND($R$9=1,(TRUNC(Courses!AB75)&lt;&gt;Courses!AB75)), "Row "&amp;Courses!$A75&amp;", "&amp;BC$9&amp;", "&amp;BC$10&amp;", "&amp;BC$11&amp;"; ","")</f>
        <v/>
      </c>
      <c r="BD80" s="50"/>
      <c r="BE80" s="295"/>
      <c r="BF80" s="8">
        <v>61</v>
      </c>
      <c r="BG80" s="739" t="str">
        <f>IF(AND($S$9=1,Courses!N75&lt;0), "Row "&amp;Courses!$A75&amp;", "&amp;BG$9&amp;", "&amp;BG$10&amp;", "&amp;BG$11&amp;"; ","")</f>
        <v/>
      </c>
      <c r="BH80" s="10" t="str">
        <f>IF(AND($S$9=1,Courses!O75&lt;0), "Row "&amp;Courses!$A75&amp;", "&amp;BH$9&amp;", "&amp;BH$10&amp;", "&amp;BH$11&amp;"; ","")</f>
        <v/>
      </c>
      <c r="BI80" s="10" t="str">
        <f>IF(AND($S$9=1,Courses!P75&lt;0), "Row "&amp;Courses!$A75&amp;", "&amp;BI$9&amp;", "&amp;BI$10&amp;", "&amp;BI$11&amp;"; ","")</f>
        <v/>
      </c>
      <c r="BJ80" s="10" t="str">
        <f>IF(AND($S$9=1,Courses!Q75&lt;0), "Row "&amp;Courses!$A75&amp;", "&amp;BJ$9&amp;", "&amp;BJ$10&amp;", "&amp;BJ$11&amp;"; ","")</f>
        <v/>
      </c>
      <c r="BK80" s="682" t="str">
        <f>IF(AND($S$9=1,Courses!R75&lt;0), "Row "&amp;Courses!$A75&amp;", "&amp;BK$9&amp;", "&amp;BK$10&amp;", "&amp;BK$11&amp;"; ","")</f>
        <v/>
      </c>
      <c r="BL80" s="739" t="str">
        <f>IF(AND($S$9=1,Courses!S75&lt;0), "Row "&amp;Courses!$A75&amp;", "&amp;BL$9&amp;", "&amp;BL$10&amp;", "&amp;BL$11&amp;"; ","")</f>
        <v/>
      </c>
      <c r="BM80" s="10" t="str">
        <f>IF(AND($S$9=1,Courses!T75&lt;0), "Row "&amp;Courses!$A75&amp;", "&amp;BM$9&amp;", "&amp;BM$10&amp;", "&amp;BM$11&amp;"; ","")</f>
        <v/>
      </c>
      <c r="BN80" s="10" t="str">
        <f>IF(AND($S$9=1,Courses!U75&lt;0), "Row "&amp;Courses!$A75&amp;", "&amp;BN$9&amp;", "&amp;BN$10&amp;", "&amp;BN$11&amp;"; ","")</f>
        <v/>
      </c>
      <c r="BO80" s="10" t="str">
        <f>IF(AND($S$9=1,Courses!V75&lt;0), "Row "&amp;Courses!$A75&amp;", "&amp;BO$9&amp;", "&amp;BO$10&amp;", "&amp;BO$11&amp;"; ","")</f>
        <v/>
      </c>
      <c r="BP80" s="682" t="str">
        <f>IF(AND($S$9=1,Courses!W75&lt;0), "Row "&amp;Courses!$A75&amp;", "&amp;BP$9&amp;", "&amp;BP$10&amp;", "&amp;BP$11&amp;"; ","")</f>
        <v/>
      </c>
      <c r="BQ80" s="739" t="str">
        <f>IF(AND($S$9=1,Courses!X75&lt;0), "Row "&amp;Courses!$A75&amp;", "&amp;BQ$9&amp;", "&amp;BQ$10&amp;", "&amp;BQ$11&amp;"; ","")</f>
        <v/>
      </c>
      <c r="BR80" s="10" t="str">
        <f>IF(AND($S$9=1,Courses!Y75&lt;0), "Row "&amp;Courses!$A75&amp;", "&amp;BR$9&amp;", "&amp;BR$10&amp;", "&amp;BR$11&amp;"; ","")</f>
        <v/>
      </c>
      <c r="BS80" s="10" t="str">
        <f>IF(AND($S$9=1,Courses!Z75&lt;0), "Row "&amp;Courses!$A75&amp;", "&amp;BS$9&amp;", "&amp;BS$10&amp;", "&amp;BS$11&amp;"; ","")</f>
        <v/>
      </c>
      <c r="BT80" s="10" t="str">
        <f>IF(AND($S$9=1,Courses!AA75&lt;0), "Row "&amp;Courses!$A75&amp;", "&amp;BT$9&amp;", "&amp;BT$10&amp;", "&amp;BT$11&amp;"; ","")</f>
        <v/>
      </c>
      <c r="BU80" s="682" t="str">
        <f>IF(AND($S$9=1,Courses!AB75&lt;0), "Row "&amp;Courses!$A75&amp;", "&amp;BU$9&amp;", "&amp;BU$10&amp;", "&amp;BU$11&amp;"; ","")</f>
        <v/>
      </c>
      <c r="BV80" s="10"/>
      <c r="BW80" s="690">
        <v>61</v>
      </c>
      <c r="BX80" s="101">
        <f>IF(AND($T$9=1,Courses!B75="",Courses!F75="",Courses!H75="",Courses!J75="",Courses!K75="",Courses!L75="",Courses!M75="",Courses!N75=0,Courses!P75=0,Courses!R75=0,Courses!S75=0,Courses!U75=0,Courses!W75=0,Courses!X75=0,Courses!Z75=0,Courses!AB75=0),0,1)</f>
        <v>0</v>
      </c>
      <c r="BY80" s="101">
        <f>IF(AND(BX80=0,SUM(BX81:$BX$219)&gt;0),1,0)</f>
        <v>0</v>
      </c>
      <c r="BZ80" s="853" t="str">
        <f>IF(BY80=1,"Row "&amp;Courses!A75&amp;"; ","")</f>
        <v/>
      </c>
      <c r="CA80" s="50"/>
      <c r="CB80" s="10"/>
      <c r="CC80" s="692" t="str">
        <f>IF(AND($U$9=1,Courses!B75&lt;&gt;"",SUM(Courses!N75:AB75)=0),"Row "&amp;Courses!A75&amp;"; ","")</f>
        <v/>
      </c>
      <c r="CD80" s="50"/>
      <c r="CF80" s="323"/>
      <c r="CG80" s="692" t="str">
        <f>IF(AND($Y$9=1,Courses!B75&lt;&gt;""),IF(SUMPRODUCT(--(Courses!$C$13:$C$214=Courses!C75))&gt;1,"Row "&amp;Courses!A75&amp;"; ",""),"")</f>
        <v/>
      </c>
      <c r="CH80" s="10"/>
      <c r="CI80" s="324"/>
      <c r="CJ80" s="10"/>
      <c r="CK80" s="739" t="str">
        <f>IF(AND($Z$9=1,Courses!E75&lt;&gt;"",Courses!F75&lt;&gt;"",Courses!F75=0,SUM(Courses!H75,Courses!J75)=1),"Row "&amp;Courses!A75&amp;", "&amp;Courses!$F$10&amp;"; ","")</f>
        <v/>
      </c>
      <c r="CL80" s="10" t="str">
        <f>IF(AND($Z$9=1,Courses!G75&lt;&gt;"",Courses!H75&lt;&gt;"",Courses!H75=0,SUM(Courses!J75,Courses!F75)=1),"Row "&amp;Courses!A75&amp;", "&amp;Courses!$H$10&amp;"; ","")</f>
        <v/>
      </c>
      <c r="CM80" s="682" t="str">
        <f>IF(AND($Z$9=1,Courses!I75&lt;&gt;"",Courses!J75&lt;&gt;"",Courses!J75=0, SUM(Courses!H75,Courses!F75)=1),"Row "&amp;Courses!A75&amp;", "&amp;Courses!$J$10&amp;"; ","")</f>
        <v/>
      </c>
      <c r="CN80" s="680"/>
      <c r="CO80" s="681"/>
      <c r="CP80" s="692" t="str">
        <f>IF(AND(Courses!B75&lt;&gt;"",ISNA(VLOOKUP(Courses!C75,CourseInfo,2,FALSE))=FALSE,COUNTIF(Dummy,Courses!C75)&lt;&gt;1),VLOOKUP(Courses!C75,CourseInfo,6,FALSE),"")</f>
        <v/>
      </c>
      <c r="CQ80" s="692" t="str">
        <f>IF(AND(Courses!B75&lt;&gt;"",ISNA(VLOOKUP(Courses!C75,CourseInfo,2,FALSE))=FALSE,COUNTIF(Dummy,Courses!C75)&lt;&gt;1),IF(VLOOKUP(Courses!C75,CourseInfo,7,FALSE)&lt;&gt;"",VLOOKUP(Courses!C75,CourseInfo,7,FALSE),"blank"),"")</f>
        <v/>
      </c>
      <c r="CR80" s="692" t="str">
        <f>IF(AND($AA$9=1,Courses!B75&lt;&gt;"",'Courses Valid'!AC80="",AH80&amp;AI80&amp;AJ80&amp;AK80="",COUNTIF(Dummy,Courses!C75)&lt;&gt;1),IF(OR(Courses!K75&lt;&gt;'Courses Valid'!CP80,Courses!L75&lt;&gt;'Courses Valid'!CQ80),"Row "&amp;Courses!A75&amp;", Level on LARS is "&amp;'Courses Valid'!CP80&amp;", Sub-level on LARS is "&amp;CQ80&amp;"; ",""),"")</f>
        <v/>
      </c>
      <c r="CS80" s="680"/>
    </row>
    <row r="81" spans="3:97" x14ac:dyDescent="0.2">
      <c r="C81" s="670">
        <f t="shared" si="2"/>
        <v>0</v>
      </c>
      <c r="D81" s="102"/>
      <c r="E81" s="102"/>
      <c r="F81" s="295"/>
      <c r="G81" s="670" t="str">
        <f>IF(SUMPRODUCT(--(CourseAims=Courses!$C76))=1,"",IF(AND($J$9=1,Courses!$C76&lt;&gt;""),"Row "&amp;Courses!A76&amp;" (invalid); ",""))</f>
        <v/>
      </c>
      <c r="H81" s="692" t="str">
        <f>IF(AND($K$9=1,Courses!B76="",OR(Courses!F76&lt;&gt;"",Courses!H76&lt;&gt;"",Courses!J76&lt;&gt;"",Courses!K76&lt;&gt;"",Courses!L76&lt;&gt;"",Courses!M76&lt;&gt;"",Courses!N76&lt;&gt;0,Courses!P76&lt;&gt;0,Courses!R76&lt;&gt;0,Courses!S76&lt;&gt;0,Courses!U76&lt;&gt;0,Courses!W76&lt;&gt;0,Courses!X76&lt;&gt;0,Courses!Z76&lt;&gt;0,Courses!AB76&lt;&gt;0)),"Row "&amp;Courses!A76&amp;" (none); ","")</f>
        <v/>
      </c>
      <c r="I81" s="50"/>
      <c r="J81" s="295"/>
      <c r="K81" s="739" t="str">
        <f>IF(AND($L$9=1,Courses!E76&lt;&gt;"",Courses!F76=""),"Row "&amp;Courses!A76&amp;", "&amp;Courses!$E$10&amp;"; ","")</f>
        <v/>
      </c>
      <c r="L81" s="10" t="str">
        <f>IF(AND($L$9=1,Courses!G76&lt;&gt;"",Courses!H76=""),"Row "&amp;Courses!A76&amp;", "&amp;Courses!$G$10&amp;"; ","")</f>
        <v/>
      </c>
      <c r="M81" s="682" t="str">
        <f>IF(AND($L$9=1,Courses!I76&lt;&gt;"",Courses!J76=""),"Row "&amp;Courses!A76&amp;", "&amp;Courses!$I$10&amp;"; ","")</f>
        <v/>
      </c>
      <c r="N81" s="10"/>
      <c r="O81" s="50"/>
      <c r="P81" s="295"/>
      <c r="Q81" s="1330" t="str">
        <f>IF(AND($M$9=1,Courses!B76&lt;&gt;"",Courses!E76&lt;&gt;"",Courses!G76="",Courses!I76="",Courses!F76&lt;&gt;1),"Row "&amp;Courses!A76&amp;"; ","")</f>
        <v/>
      </c>
      <c r="R81" s="10" t="str">
        <f>IF(AND($M$9=1,Courses!B76&lt;&gt;"",Courses!I76="",Courses!F76&lt;&gt;"",Courses!G76&lt;&gt;"",Courses!H76&lt;&gt;""),IF(OR((Courses!F76+Courses!H76)&lt;&gt;1),"Row "&amp;Courses!A76&amp;"; ",""),"")</f>
        <v/>
      </c>
      <c r="S81" s="682" t="str">
        <f>IF(AND($M$9=1,Courses!B76&lt;&gt;"",Courses!I76&lt;&gt;"",Courses!J76&lt;&gt;"",Courses!H76&lt;&gt;"",Courses!G76&lt;&gt;"",Courses!F76&lt;&gt;""),IF(OR((Courses!F76+Courses!H76+Courses!J76)&lt;&gt;1),"Row "&amp;Courses!A76&amp;"; ",""),"")</f>
        <v/>
      </c>
      <c r="T81" s="10"/>
      <c r="U81" s="692" t="str">
        <f>IF(AND($M$9=1,Courses!E76&lt;&gt;"",Q81="",R81="",S81="",SUM(Courses!F76,Courses!H76,Courses!J76)&lt;&gt;1),"Row "&amp;Courses!A76&amp;"; ","")</f>
        <v/>
      </c>
      <c r="V81" s="50"/>
      <c r="W81" s="10"/>
      <c r="X81" s="739" t="str">
        <f>IF(AND($N$9=1,Courses!B76&lt;&gt;"",Courses!E76&lt;&gt;"",Courses!F76&lt;&gt;""),IF((TRUNC(Courses!F76*100)&lt;&gt;Courses!F76*100),"Row "&amp;Courses!A76&amp;", "&amp;Courses!$F$10&amp;"; ",""),"")</f>
        <v/>
      </c>
      <c r="Y81" s="10" t="str">
        <f>IF(AND($N$9=1,Courses!B76&lt;&gt;"",Courses!G76&lt;&gt;"",Courses!H76&lt;&gt;""),IF((TRUNC(Courses!H76*100)&lt;&gt;Courses!H76*100),"Row "&amp;Courses!A76&amp;", "&amp;Courses!$H$10&amp;"; ",""),"")</f>
        <v/>
      </c>
      <c r="Z81" s="682" t="str">
        <f>IF(AND($N$9=1,Courses!B76&lt;&gt;"",Courses!I76&lt;&gt;"",Courses!J76&lt;&gt;""),IF((TRUNC(Courses!J76*100)&lt;&gt;Courses!J76*100),"Row "&amp;Courses!A76&amp;", "&amp;Courses!$J$10&amp;"; ",""),"")</f>
        <v/>
      </c>
      <c r="AA81" s="10"/>
      <c r="AB81" s="295"/>
      <c r="AC81" s="692" t="str">
        <f>IF(AND($O$9=1,G81="",Courses!B76&lt;&gt;"",Courses!K76&lt;&gt;"UG",Courses!K76&lt;&gt;"PG (UG fee)",Courses!K76&lt;&gt;"PG (Masters' loan)",Courses!K76&lt;&gt;"PG (Other)"),"Row "&amp;Courses!A76&amp;"; ","")</f>
        <v/>
      </c>
      <c r="AD81" s="693"/>
      <c r="AE81" s="692" t="str">
        <f>IF(AND($Q$9=1,G81="",Courses!B76&lt;&gt;"",Courses!M76&lt;&gt;"Standard",Courses!M76&lt;&gt;"Long"),"Row "&amp;Courses!A76&amp;"; ","")</f>
        <v/>
      </c>
      <c r="AF81" s="10"/>
      <c r="AG81" s="295"/>
      <c r="AH81" s="739" t="str">
        <f>IF(AND($P$9=1,G81="",AC81="",AD81="",Courses!B76&lt;&gt;"",Courses!K76="UG",Courses!L76&lt;&gt;$C$9,Courses!L76&lt;&gt;$C$10,Courses!L76&lt;&gt;$C$11),"Row "&amp;Courses!A76&amp;", Sub-level should be either HND, Sub-degree, Foundation Degree or Other UG Degree; ","")</f>
        <v/>
      </c>
      <c r="AI81" s="10" t="str">
        <f>IF(AND($P$9=1,G81="",AC81="",AD81="",Courses!B76&lt;&gt;"",Courses!K76="PG (UG fee)",Courses!L76&lt;&gt;"",Courses!L76&lt;&gt;$C$12,Courses!L76&lt;&gt;$C$15),"Row "&amp;Courses!A76&amp;", Sub-level should be either blank or "&amp;C73&amp;"; ","")</f>
        <v/>
      </c>
      <c r="AJ81" s="10" t="str">
        <f>IF(AND($P$9=1,G81="",AC81="",AD81="",Courses!B76&lt;&gt;"",Courses!K76="PG (Masters' loan)",Courses!L76&lt;&gt;"",Courses!L76&lt;&gt;$C$14,Courses!L76&lt;&gt;$C$15),"Row "&amp;Courses!A76&amp;", Sub-level should be blank; ","")</f>
        <v/>
      </c>
      <c r="AK81" s="682" t="str">
        <f>IF(AND($P$9=1,G81="",AC81="",AD81="",Courses!B76&lt;&gt;"",Courses!K76="PG (Other)",Courses!L76&lt;&gt;"",Courses!L76&lt;&gt;$C$16,Courses!L76&lt;&gt;$C$17),"Row "&amp;Courses!A76&amp;", Sub-level should be blank; ","")</f>
        <v/>
      </c>
      <c r="AL81" s="50"/>
      <c r="AM81" s="295"/>
      <c r="AN81" s="8">
        <v>62</v>
      </c>
      <c r="AO81" s="739" t="str">
        <f>IF(AND($R$9=1,(TRUNC(Courses!N76)&lt;&gt;Courses!N76)), "Row "&amp;Courses!$A76&amp;", "&amp;AO$9&amp;", "&amp;AO$10&amp;", "&amp;AO$11&amp;"; ","")</f>
        <v/>
      </c>
      <c r="AP81" s="10" t="str">
        <f>IF(AND($R$9=1,(TRUNC(Courses!O76)&lt;&gt;Courses!O76)), "Row "&amp;Courses!$A76&amp;", "&amp;AP$9&amp;", "&amp;AP$10&amp;", "&amp;AP$11&amp;"; ","")</f>
        <v/>
      </c>
      <c r="AQ81" s="10" t="str">
        <f>IF(AND($R$9=1,(TRUNC(Courses!P76)&lt;&gt;Courses!P76)), "Row "&amp;Courses!$A76&amp;", "&amp;AQ$9&amp;", "&amp;AQ$10&amp;", "&amp;AQ$11&amp;"; ","")</f>
        <v/>
      </c>
      <c r="AR81" s="10" t="str">
        <f>IF(AND($R$9=1,(TRUNC(Courses!Q76)&lt;&gt;Courses!Q76)), "Row "&amp;Courses!$A76&amp;", "&amp;AR$9&amp;", "&amp;AR$10&amp;", "&amp;AR$11&amp;"; ","")</f>
        <v/>
      </c>
      <c r="AS81" s="682" t="str">
        <f>IF(AND($R$9=1,(TRUNC(Courses!R76)&lt;&gt;Courses!R76)), "Row "&amp;Courses!$A76&amp;", "&amp;AS$9&amp;", "&amp;AS$10&amp;", "&amp;AS$11&amp;"; ","")</f>
        <v/>
      </c>
      <c r="AT81" s="739" t="str">
        <f>IF(AND($R$9=1,(TRUNC(Courses!S76)&lt;&gt;Courses!S76)), "Row "&amp;Courses!$A76&amp;", "&amp;AT$9&amp;", "&amp;AT$10&amp;", "&amp;AT$11&amp;"; ","")</f>
        <v/>
      </c>
      <c r="AU81" s="10" t="str">
        <f>IF(AND($R$9=1,(TRUNC(Courses!T76)&lt;&gt;Courses!T76)), "Row "&amp;Courses!$A76&amp;", "&amp;AU$9&amp;", "&amp;AU$10&amp;", "&amp;AU$11&amp;"; ","")</f>
        <v/>
      </c>
      <c r="AV81" s="10" t="str">
        <f>IF(AND($R$9=1,(TRUNC(Courses!U76)&lt;&gt;Courses!U76)), "Row "&amp;Courses!$A76&amp;", "&amp;AV$9&amp;", "&amp;AV$10&amp;", "&amp;AV$11&amp;"; ","")</f>
        <v/>
      </c>
      <c r="AW81" s="10" t="str">
        <f>IF(AND($R$9=1,(TRUNC(Courses!V76)&lt;&gt;Courses!V76)), "Row "&amp;Courses!$A76&amp;", "&amp;AW$9&amp;", "&amp;AW$10&amp;", "&amp;AW$11&amp;"; ","")</f>
        <v/>
      </c>
      <c r="AX81" s="682" t="str">
        <f>IF(AND($R$9=1,(TRUNC(Courses!W76)&lt;&gt;Courses!W76)), "Row "&amp;Courses!$A76&amp;", "&amp;AX$9&amp;", "&amp;AX$10&amp;", "&amp;AX$11&amp;"; ","")</f>
        <v/>
      </c>
      <c r="AY81" s="739" t="str">
        <f>IF(AND($R$9=1,(TRUNC(Courses!X76)&lt;&gt;Courses!X76)), "Row "&amp;Courses!$A76&amp;", "&amp;AY$9&amp;", "&amp;AY$10&amp;", "&amp;AY$11&amp;"; ","")</f>
        <v/>
      </c>
      <c r="AZ81" s="10" t="str">
        <f>IF(AND($R$9=1,(TRUNC(Courses!Y76)&lt;&gt;Courses!Y76)), "Row "&amp;Courses!$A76&amp;", "&amp;AZ$9&amp;", "&amp;AZ$10&amp;", "&amp;AZ$11&amp;"; ","")</f>
        <v/>
      </c>
      <c r="BA81" s="10" t="str">
        <f>IF(AND($R$9=1,(TRUNC(Courses!Z76)&lt;&gt;Courses!Z76)), "Row "&amp;Courses!$A76&amp;", "&amp;BA$9&amp;", "&amp;BA$10&amp;", "&amp;BA$11&amp;"; ","")</f>
        <v/>
      </c>
      <c r="BB81" s="10" t="str">
        <f>IF(AND($R$9=1,(TRUNC(Courses!AA76)&lt;&gt;Courses!AA76)), "Row "&amp;Courses!$A76&amp;", "&amp;BB$9&amp;", "&amp;BB$10&amp;", "&amp;BB$11&amp;"; ","")</f>
        <v/>
      </c>
      <c r="BC81" s="682" t="str">
        <f>IF(AND($R$9=1,(TRUNC(Courses!AB76)&lt;&gt;Courses!AB76)), "Row "&amp;Courses!$A76&amp;", "&amp;BC$9&amp;", "&amp;BC$10&amp;", "&amp;BC$11&amp;"; ","")</f>
        <v/>
      </c>
      <c r="BD81" s="50"/>
      <c r="BE81" s="295"/>
      <c r="BF81" s="8">
        <v>62</v>
      </c>
      <c r="BG81" s="739" t="str">
        <f>IF(AND($S$9=1,Courses!N76&lt;0), "Row "&amp;Courses!$A76&amp;", "&amp;BG$9&amp;", "&amp;BG$10&amp;", "&amp;BG$11&amp;"; ","")</f>
        <v/>
      </c>
      <c r="BH81" s="10" t="str">
        <f>IF(AND($S$9=1,Courses!O76&lt;0), "Row "&amp;Courses!$A76&amp;", "&amp;BH$9&amp;", "&amp;BH$10&amp;", "&amp;BH$11&amp;"; ","")</f>
        <v/>
      </c>
      <c r="BI81" s="10" t="str">
        <f>IF(AND($S$9=1,Courses!P76&lt;0), "Row "&amp;Courses!$A76&amp;", "&amp;BI$9&amp;", "&amp;BI$10&amp;", "&amp;BI$11&amp;"; ","")</f>
        <v/>
      </c>
      <c r="BJ81" s="10" t="str">
        <f>IF(AND($S$9=1,Courses!Q76&lt;0), "Row "&amp;Courses!$A76&amp;", "&amp;BJ$9&amp;", "&amp;BJ$10&amp;", "&amp;BJ$11&amp;"; ","")</f>
        <v/>
      </c>
      <c r="BK81" s="682" t="str">
        <f>IF(AND($S$9=1,Courses!R76&lt;0), "Row "&amp;Courses!$A76&amp;", "&amp;BK$9&amp;", "&amp;BK$10&amp;", "&amp;BK$11&amp;"; ","")</f>
        <v/>
      </c>
      <c r="BL81" s="739" t="str">
        <f>IF(AND($S$9=1,Courses!S76&lt;0), "Row "&amp;Courses!$A76&amp;", "&amp;BL$9&amp;", "&amp;BL$10&amp;", "&amp;BL$11&amp;"; ","")</f>
        <v/>
      </c>
      <c r="BM81" s="10" t="str">
        <f>IF(AND($S$9=1,Courses!T76&lt;0), "Row "&amp;Courses!$A76&amp;", "&amp;BM$9&amp;", "&amp;BM$10&amp;", "&amp;BM$11&amp;"; ","")</f>
        <v/>
      </c>
      <c r="BN81" s="10" t="str">
        <f>IF(AND($S$9=1,Courses!U76&lt;0), "Row "&amp;Courses!$A76&amp;", "&amp;BN$9&amp;", "&amp;BN$10&amp;", "&amp;BN$11&amp;"; ","")</f>
        <v/>
      </c>
      <c r="BO81" s="10" t="str">
        <f>IF(AND($S$9=1,Courses!V76&lt;0), "Row "&amp;Courses!$A76&amp;", "&amp;BO$9&amp;", "&amp;BO$10&amp;", "&amp;BO$11&amp;"; ","")</f>
        <v/>
      </c>
      <c r="BP81" s="682" t="str">
        <f>IF(AND($S$9=1,Courses!W76&lt;0), "Row "&amp;Courses!$A76&amp;", "&amp;BP$9&amp;", "&amp;BP$10&amp;", "&amp;BP$11&amp;"; ","")</f>
        <v/>
      </c>
      <c r="BQ81" s="739" t="str">
        <f>IF(AND($S$9=1,Courses!X76&lt;0), "Row "&amp;Courses!$A76&amp;", "&amp;BQ$9&amp;", "&amp;BQ$10&amp;", "&amp;BQ$11&amp;"; ","")</f>
        <v/>
      </c>
      <c r="BR81" s="10" t="str">
        <f>IF(AND($S$9=1,Courses!Y76&lt;0), "Row "&amp;Courses!$A76&amp;", "&amp;BR$9&amp;", "&amp;BR$10&amp;", "&amp;BR$11&amp;"; ","")</f>
        <v/>
      </c>
      <c r="BS81" s="10" t="str">
        <f>IF(AND($S$9=1,Courses!Z76&lt;0), "Row "&amp;Courses!$A76&amp;", "&amp;BS$9&amp;", "&amp;BS$10&amp;", "&amp;BS$11&amp;"; ","")</f>
        <v/>
      </c>
      <c r="BT81" s="10" t="str">
        <f>IF(AND($S$9=1,Courses!AA76&lt;0), "Row "&amp;Courses!$A76&amp;", "&amp;BT$9&amp;", "&amp;BT$10&amp;", "&amp;BT$11&amp;"; ","")</f>
        <v/>
      </c>
      <c r="BU81" s="682" t="str">
        <f>IF(AND($S$9=1,Courses!AB76&lt;0), "Row "&amp;Courses!$A76&amp;", "&amp;BU$9&amp;", "&amp;BU$10&amp;", "&amp;BU$11&amp;"; ","")</f>
        <v/>
      </c>
      <c r="BV81" s="10"/>
      <c r="BW81" s="690">
        <v>62</v>
      </c>
      <c r="BX81" s="101">
        <f>IF(AND($T$9=1,Courses!B76="",Courses!F76="",Courses!H76="",Courses!J76="",Courses!K76="",Courses!L76="",Courses!M76="",Courses!N76=0,Courses!P76=0,Courses!R76=0,Courses!S76=0,Courses!U76=0,Courses!W76=0,Courses!X76=0,Courses!Z76=0,Courses!AB76=0),0,1)</f>
        <v>0</v>
      </c>
      <c r="BY81" s="101">
        <f>IF(AND(BX81=0,SUM(BX82:$BX$219)&gt;0),1,0)</f>
        <v>0</v>
      </c>
      <c r="BZ81" s="853" t="str">
        <f>IF(BY81=1,"Row "&amp;Courses!A76&amp;"; ","")</f>
        <v/>
      </c>
      <c r="CA81" s="50"/>
      <c r="CB81" s="10"/>
      <c r="CC81" s="692" t="str">
        <f>IF(AND($U$9=1,Courses!B76&lt;&gt;"",SUM(Courses!N76:AB76)=0),"Row "&amp;Courses!A76&amp;"; ","")</f>
        <v/>
      </c>
      <c r="CD81" s="50"/>
      <c r="CF81" s="323"/>
      <c r="CG81" s="692" t="str">
        <f>IF(AND($Y$9=1,Courses!B76&lt;&gt;""),IF(SUMPRODUCT(--(Courses!$C$13:$C$214=Courses!C76))&gt;1,"Row "&amp;Courses!A76&amp;"; ",""),"")</f>
        <v/>
      </c>
      <c r="CH81" s="10"/>
      <c r="CI81" s="324"/>
      <c r="CJ81" s="10"/>
      <c r="CK81" s="739" t="str">
        <f>IF(AND($Z$9=1,Courses!E76&lt;&gt;"",Courses!F76&lt;&gt;"",Courses!F76=0,SUM(Courses!H76,Courses!J76)=1),"Row "&amp;Courses!A76&amp;", "&amp;Courses!$F$10&amp;"; ","")</f>
        <v/>
      </c>
      <c r="CL81" s="10" t="str">
        <f>IF(AND($Z$9=1,Courses!G76&lt;&gt;"",Courses!H76&lt;&gt;"",Courses!H76=0,SUM(Courses!J76,Courses!F76)=1),"Row "&amp;Courses!A76&amp;", "&amp;Courses!$H$10&amp;"; ","")</f>
        <v/>
      </c>
      <c r="CM81" s="682" t="str">
        <f>IF(AND($Z$9=1,Courses!I76&lt;&gt;"",Courses!J76&lt;&gt;"",Courses!J76=0, SUM(Courses!H76,Courses!F76)=1),"Row "&amp;Courses!A76&amp;", "&amp;Courses!$J$10&amp;"; ","")</f>
        <v/>
      </c>
      <c r="CN81" s="680"/>
      <c r="CO81" s="681"/>
      <c r="CP81" s="692" t="str">
        <f>IF(AND(Courses!B76&lt;&gt;"",ISNA(VLOOKUP(Courses!C76,CourseInfo,2,FALSE))=FALSE,COUNTIF(Dummy,Courses!C76)&lt;&gt;1),VLOOKUP(Courses!C76,CourseInfo,6,FALSE),"")</f>
        <v/>
      </c>
      <c r="CQ81" s="692" t="str">
        <f>IF(AND(Courses!B76&lt;&gt;"",ISNA(VLOOKUP(Courses!C76,CourseInfo,2,FALSE))=FALSE,COUNTIF(Dummy,Courses!C76)&lt;&gt;1),IF(VLOOKUP(Courses!C76,CourseInfo,7,FALSE)&lt;&gt;"",VLOOKUP(Courses!C76,CourseInfo,7,FALSE),"blank"),"")</f>
        <v/>
      </c>
      <c r="CR81" s="692" t="str">
        <f>IF(AND($AA$9=1,Courses!B76&lt;&gt;"",'Courses Valid'!AC81="",AH81&amp;AI81&amp;AJ81&amp;AK81="",COUNTIF(Dummy,Courses!C76)&lt;&gt;1),IF(OR(Courses!K76&lt;&gt;'Courses Valid'!CP81,Courses!L76&lt;&gt;'Courses Valid'!CQ81),"Row "&amp;Courses!A76&amp;", Level on LARS is "&amp;'Courses Valid'!CP81&amp;", Sub-level on LARS is "&amp;CQ81&amp;"; ",""),"")</f>
        <v/>
      </c>
      <c r="CS81" s="680"/>
    </row>
    <row r="82" spans="3:97" x14ac:dyDescent="0.2">
      <c r="C82" s="670">
        <f t="shared" si="2"/>
        <v>0</v>
      </c>
      <c r="D82" s="102"/>
      <c r="E82" s="102"/>
      <c r="F82" s="295"/>
      <c r="G82" s="670" t="str">
        <f>IF(SUMPRODUCT(--(CourseAims=Courses!$C77))=1,"",IF(AND($J$9=1,Courses!$C77&lt;&gt;""),"Row "&amp;Courses!A77&amp;" (invalid); ",""))</f>
        <v/>
      </c>
      <c r="H82" s="692" t="str">
        <f>IF(AND($K$9=1,Courses!B77="",OR(Courses!F77&lt;&gt;"",Courses!H77&lt;&gt;"",Courses!J77&lt;&gt;"",Courses!K77&lt;&gt;"",Courses!L77&lt;&gt;"",Courses!M77&lt;&gt;"",Courses!N77&lt;&gt;0,Courses!P77&lt;&gt;0,Courses!R77&lt;&gt;0,Courses!S77&lt;&gt;0,Courses!U77&lt;&gt;0,Courses!W77&lt;&gt;0,Courses!X77&lt;&gt;0,Courses!Z77&lt;&gt;0,Courses!AB77&lt;&gt;0)),"Row "&amp;Courses!A77&amp;" (none); ","")</f>
        <v/>
      </c>
      <c r="I82" s="50"/>
      <c r="J82" s="295"/>
      <c r="K82" s="739" t="str">
        <f>IF(AND($L$9=1,Courses!E77&lt;&gt;"",Courses!F77=""),"Row "&amp;Courses!A77&amp;", "&amp;Courses!$E$10&amp;"; ","")</f>
        <v/>
      </c>
      <c r="L82" s="10" t="str">
        <f>IF(AND($L$9=1,Courses!G77&lt;&gt;"",Courses!H77=""),"Row "&amp;Courses!A77&amp;", "&amp;Courses!$G$10&amp;"; ","")</f>
        <v/>
      </c>
      <c r="M82" s="682" t="str">
        <f>IF(AND($L$9=1,Courses!I77&lt;&gt;"",Courses!J77=""),"Row "&amp;Courses!A77&amp;", "&amp;Courses!$I$10&amp;"; ","")</f>
        <v/>
      </c>
      <c r="N82" s="10"/>
      <c r="O82" s="50"/>
      <c r="P82" s="295"/>
      <c r="Q82" s="1330" t="str">
        <f>IF(AND($M$9=1,Courses!B77&lt;&gt;"",Courses!E77&lt;&gt;"",Courses!G77="",Courses!I77="",Courses!F77&lt;&gt;1),"Row "&amp;Courses!A77&amp;"; ","")</f>
        <v/>
      </c>
      <c r="R82" s="10" t="str">
        <f>IF(AND($M$9=1,Courses!B77&lt;&gt;"",Courses!I77="",Courses!F77&lt;&gt;"",Courses!G77&lt;&gt;"",Courses!H77&lt;&gt;""),IF(OR((Courses!F77+Courses!H77)&lt;&gt;1),"Row "&amp;Courses!A77&amp;"; ",""),"")</f>
        <v/>
      </c>
      <c r="S82" s="682" t="str">
        <f>IF(AND($M$9=1,Courses!B77&lt;&gt;"",Courses!I77&lt;&gt;"",Courses!J77&lt;&gt;"",Courses!H77&lt;&gt;"",Courses!G77&lt;&gt;"",Courses!F77&lt;&gt;""),IF(OR((Courses!F77+Courses!H77+Courses!J77)&lt;&gt;1),"Row "&amp;Courses!A77&amp;"; ",""),"")</f>
        <v/>
      </c>
      <c r="T82" s="10"/>
      <c r="U82" s="692" t="str">
        <f>IF(AND($M$9=1,Courses!E77&lt;&gt;"",Q82="",R82="",S82="",SUM(Courses!F77,Courses!H77,Courses!J77)&lt;&gt;1),"Row "&amp;Courses!A77&amp;"; ","")</f>
        <v/>
      </c>
      <c r="V82" s="50"/>
      <c r="W82" s="10"/>
      <c r="X82" s="739" t="str">
        <f>IF(AND($N$9=1,Courses!B77&lt;&gt;"",Courses!E77&lt;&gt;"",Courses!F77&lt;&gt;""),IF((TRUNC(Courses!F77*100)&lt;&gt;Courses!F77*100),"Row "&amp;Courses!A77&amp;", "&amp;Courses!$F$10&amp;"; ",""),"")</f>
        <v/>
      </c>
      <c r="Y82" s="10" t="str">
        <f>IF(AND($N$9=1,Courses!B77&lt;&gt;"",Courses!G77&lt;&gt;"",Courses!H77&lt;&gt;""),IF((TRUNC(Courses!H77*100)&lt;&gt;Courses!H77*100),"Row "&amp;Courses!A77&amp;", "&amp;Courses!$H$10&amp;"; ",""),"")</f>
        <v/>
      </c>
      <c r="Z82" s="682" t="str">
        <f>IF(AND($N$9=1,Courses!B77&lt;&gt;"",Courses!I77&lt;&gt;"",Courses!J77&lt;&gt;""),IF((TRUNC(Courses!J77*100)&lt;&gt;Courses!J77*100),"Row "&amp;Courses!A77&amp;", "&amp;Courses!$J$10&amp;"; ",""),"")</f>
        <v/>
      </c>
      <c r="AA82" s="10"/>
      <c r="AB82" s="295"/>
      <c r="AC82" s="692" t="str">
        <f>IF(AND($O$9=1,G82="",Courses!B77&lt;&gt;"",Courses!K77&lt;&gt;"UG",Courses!K77&lt;&gt;"PG (UG fee)",Courses!K77&lt;&gt;"PG (Masters' loan)",Courses!K77&lt;&gt;"PG (Other)"),"Row "&amp;Courses!A77&amp;"; ","")</f>
        <v/>
      </c>
      <c r="AD82" s="693"/>
      <c r="AE82" s="692" t="str">
        <f>IF(AND($Q$9=1,G82="",Courses!B77&lt;&gt;"",Courses!M77&lt;&gt;"Standard",Courses!M77&lt;&gt;"Long"),"Row "&amp;Courses!A77&amp;"; ","")</f>
        <v/>
      </c>
      <c r="AF82" s="10"/>
      <c r="AG82" s="295"/>
      <c r="AH82" s="739" t="str">
        <f>IF(AND($P$9=1,G82="",AC82="",AD82="",Courses!B77&lt;&gt;"",Courses!K77="UG",Courses!L77&lt;&gt;$C$9,Courses!L77&lt;&gt;$C$10,Courses!L77&lt;&gt;$C$11),"Row "&amp;Courses!A77&amp;", Sub-level should be either HND, Sub-degree, Foundation Degree or Other UG Degree; ","")</f>
        <v/>
      </c>
      <c r="AI82" s="10" t="str">
        <f>IF(AND($P$9=1,G82="",AC82="",AD82="",Courses!B77&lt;&gt;"",Courses!K77="PG (UG fee)",Courses!L77&lt;&gt;"",Courses!L77&lt;&gt;$C$12,Courses!L77&lt;&gt;$C$15),"Row "&amp;Courses!A77&amp;", Sub-level should be either blank or "&amp;C74&amp;"; ","")</f>
        <v/>
      </c>
      <c r="AJ82" s="10" t="str">
        <f>IF(AND($P$9=1,G82="",AC82="",AD82="",Courses!B77&lt;&gt;"",Courses!K77="PG (Masters' loan)",Courses!L77&lt;&gt;"",Courses!L77&lt;&gt;$C$14,Courses!L77&lt;&gt;$C$15),"Row "&amp;Courses!A77&amp;", Sub-level should be blank; ","")</f>
        <v/>
      </c>
      <c r="AK82" s="682" t="str">
        <f>IF(AND($P$9=1,G82="",AC82="",AD82="",Courses!B77&lt;&gt;"",Courses!K77="PG (Other)",Courses!L77&lt;&gt;"",Courses!L77&lt;&gt;$C$16,Courses!L77&lt;&gt;$C$17),"Row "&amp;Courses!A77&amp;", Sub-level should be blank; ","")</f>
        <v/>
      </c>
      <c r="AL82" s="50"/>
      <c r="AM82" s="295"/>
      <c r="AN82" s="8">
        <v>63</v>
      </c>
      <c r="AO82" s="739" t="str">
        <f>IF(AND($R$9=1,(TRUNC(Courses!N77)&lt;&gt;Courses!N77)), "Row "&amp;Courses!$A77&amp;", "&amp;AO$9&amp;", "&amp;AO$10&amp;", "&amp;AO$11&amp;"; ","")</f>
        <v/>
      </c>
      <c r="AP82" s="10" t="str">
        <f>IF(AND($R$9=1,(TRUNC(Courses!O77)&lt;&gt;Courses!O77)), "Row "&amp;Courses!$A77&amp;", "&amp;AP$9&amp;", "&amp;AP$10&amp;", "&amp;AP$11&amp;"; ","")</f>
        <v/>
      </c>
      <c r="AQ82" s="10" t="str">
        <f>IF(AND($R$9=1,(TRUNC(Courses!P77)&lt;&gt;Courses!P77)), "Row "&amp;Courses!$A77&amp;", "&amp;AQ$9&amp;", "&amp;AQ$10&amp;", "&amp;AQ$11&amp;"; ","")</f>
        <v/>
      </c>
      <c r="AR82" s="10" t="str">
        <f>IF(AND($R$9=1,(TRUNC(Courses!Q77)&lt;&gt;Courses!Q77)), "Row "&amp;Courses!$A77&amp;", "&amp;AR$9&amp;", "&amp;AR$10&amp;", "&amp;AR$11&amp;"; ","")</f>
        <v/>
      </c>
      <c r="AS82" s="682" t="str">
        <f>IF(AND($R$9=1,(TRUNC(Courses!R77)&lt;&gt;Courses!R77)), "Row "&amp;Courses!$A77&amp;", "&amp;AS$9&amp;", "&amp;AS$10&amp;", "&amp;AS$11&amp;"; ","")</f>
        <v/>
      </c>
      <c r="AT82" s="739" t="str">
        <f>IF(AND($R$9=1,(TRUNC(Courses!S77)&lt;&gt;Courses!S77)), "Row "&amp;Courses!$A77&amp;", "&amp;AT$9&amp;", "&amp;AT$10&amp;", "&amp;AT$11&amp;"; ","")</f>
        <v/>
      </c>
      <c r="AU82" s="10" t="str">
        <f>IF(AND($R$9=1,(TRUNC(Courses!T77)&lt;&gt;Courses!T77)), "Row "&amp;Courses!$A77&amp;", "&amp;AU$9&amp;", "&amp;AU$10&amp;", "&amp;AU$11&amp;"; ","")</f>
        <v/>
      </c>
      <c r="AV82" s="10" t="str">
        <f>IF(AND($R$9=1,(TRUNC(Courses!U77)&lt;&gt;Courses!U77)), "Row "&amp;Courses!$A77&amp;", "&amp;AV$9&amp;", "&amp;AV$10&amp;", "&amp;AV$11&amp;"; ","")</f>
        <v/>
      </c>
      <c r="AW82" s="10" t="str">
        <f>IF(AND($R$9=1,(TRUNC(Courses!V77)&lt;&gt;Courses!V77)), "Row "&amp;Courses!$A77&amp;", "&amp;AW$9&amp;", "&amp;AW$10&amp;", "&amp;AW$11&amp;"; ","")</f>
        <v/>
      </c>
      <c r="AX82" s="682" t="str">
        <f>IF(AND($R$9=1,(TRUNC(Courses!W77)&lt;&gt;Courses!W77)), "Row "&amp;Courses!$A77&amp;", "&amp;AX$9&amp;", "&amp;AX$10&amp;", "&amp;AX$11&amp;"; ","")</f>
        <v/>
      </c>
      <c r="AY82" s="739" t="str">
        <f>IF(AND($R$9=1,(TRUNC(Courses!X77)&lt;&gt;Courses!X77)), "Row "&amp;Courses!$A77&amp;", "&amp;AY$9&amp;", "&amp;AY$10&amp;", "&amp;AY$11&amp;"; ","")</f>
        <v/>
      </c>
      <c r="AZ82" s="10" t="str">
        <f>IF(AND($R$9=1,(TRUNC(Courses!Y77)&lt;&gt;Courses!Y77)), "Row "&amp;Courses!$A77&amp;", "&amp;AZ$9&amp;", "&amp;AZ$10&amp;", "&amp;AZ$11&amp;"; ","")</f>
        <v/>
      </c>
      <c r="BA82" s="10" t="str">
        <f>IF(AND($R$9=1,(TRUNC(Courses!Z77)&lt;&gt;Courses!Z77)), "Row "&amp;Courses!$A77&amp;", "&amp;BA$9&amp;", "&amp;BA$10&amp;", "&amp;BA$11&amp;"; ","")</f>
        <v/>
      </c>
      <c r="BB82" s="10" t="str">
        <f>IF(AND($R$9=1,(TRUNC(Courses!AA77)&lt;&gt;Courses!AA77)), "Row "&amp;Courses!$A77&amp;", "&amp;BB$9&amp;", "&amp;BB$10&amp;", "&amp;BB$11&amp;"; ","")</f>
        <v/>
      </c>
      <c r="BC82" s="682" t="str">
        <f>IF(AND($R$9=1,(TRUNC(Courses!AB77)&lt;&gt;Courses!AB77)), "Row "&amp;Courses!$A77&amp;", "&amp;BC$9&amp;", "&amp;BC$10&amp;", "&amp;BC$11&amp;"; ","")</f>
        <v/>
      </c>
      <c r="BD82" s="50"/>
      <c r="BE82" s="295"/>
      <c r="BF82" s="8">
        <v>63</v>
      </c>
      <c r="BG82" s="739" t="str">
        <f>IF(AND($S$9=1,Courses!N77&lt;0), "Row "&amp;Courses!$A77&amp;", "&amp;BG$9&amp;", "&amp;BG$10&amp;", "&amp;BG$11&amp;"; ","")</f>
        <v/>
      </c>
      <c r="BH82" s="10" t="str">
        <f>IF(AND($S$9=1,Courses!O77&lt;0), "Row "&amp;Courses!$A77&amp;", "&amp;BH$9&amp;", "&amp;BH$10&amp;", "&amp;BH$11&amp;"; ","")</f>
        <v/>
      </c>
      <c r="BI82" s="10" t="str">
        <f>IF(AND($S$9=1,Courses!P77&lt;0), "Row "&amp;Courses!$A77&amp;", "&amp;BI$9&amp;", "&amp;BI$10&amp;", "&amp;BI$11&amp;"; ","")</f>
        <v/>
      </c>
      <c r="BJ82" s="10" t="str">
        <f>IF(AND($S$9=1,Courses!Q77&lt;0), "Row "&amp;Courses!$A77&amp;", "&amp;BJ$9&amp;", "&amp;BJ$10&amp;", "&amp;BJ$11&amp;"; ","")</f>
        <v/>
      </c>
      <c r="BK82" s="682" t="str">
        <f>IF(AND($S$9=1,Courses!R77&lt;0), "Row "&amp;Courses!$A77&amp;", "&amp;BK$9&amp;", "&amp;BK$10&amp;", "&amp;BK$11&amp;"; ","")</f>
        <v/>
      </c>
      <c r="BL82" s="739" t="str">
        <f>IF(AND($S$9=1,Courses!S77&lt;0), "Row "&amp;Courses!$A77&amp;", "&amp;BL$9&amp;", "&amp;BL$10&amp;", "&amp;BL$11&amp;"; ","")</f>
        <v/>
      </c>
      <c r="BM82" s="10" t="str">
        <f>IF(AND($S$9=1,Courses!T77&lt;0), "Row "&amp;Courses!$A77&amp;", "&amp;BM$9&amp;", "&amp;BM$10&amp;", "&amp;BM$11&amp;"; ","")</f>
        <v/>
      </c>
      <c r="BN82" s="10" t="str">
        <f>IF(AND($S$9=1,Courses!U77&lt;0), "Row "&amp;Courses!$A77&amp;", "&amp;BN$9&amp;", "&amp;BN$10&amp;", "&amp;BN$11&amp;"; ","")</f>
        <v/>
      </c>
      <c r="BO82" s="10" t="str">
        <f>IF(AND($S$9=1,Courses!V77&lt;0), "Row "&amp;Courses!$A77&amp;", "&amp;BO$9&amp;", "&amp;BO$10&amp;", "&amp;BO$11&amp;"; ","")</f>
        <v/>
      </c>
      <c r="BP82" s="682" t="str">
        <f>IF(AND($S$9=1,Courses!W77&lt;0), "Row "&amp;Courses!$A77&amp;", "&amp;BP$9&amp;", "&amp;BP$10&amp;", "&amp;BP$11&amp;"; ","")</f>
        <v/>
      </c>
      <c r="BQ82" s="739" t="str">
        <f>IF(AND($S$9=1,Courses!X77&lt;0), "Row "&amp;Courses!$A77&amp;", "&amp;BQ$9&amp;", "&amp;BQ$10&amp;", "&amp;BQ$11&amp;"; ","")</f>
        <v/>
      </c>
      <c r="BR82" s="10" t="str">
        <f>IF(AND($S$9=1,Courses!Y77&lt;0), "Row "&amp;Courses!$A77&amp;", "&amp;BR$9&amp;", "&amp;BR$10&amp;", "&amp;BR$11&amp;"; ","")</f>
        <v/>
      </c>
      <c r="BS82" s="10" t="str">
        <f>IF(AND($S$9=1,Courses!Z77&lt;0), "Row "&amp;Courses!$A77&amp;", "&amp;BS$9&amp;", "&amp;BS$10&amp;", "&amp;BS$11&amp;"; ","")</f>
        <v/>
      </c>
      <c r="BT82" s="10" t="str">
        <f>IF(AND($S$9=1,Courses!AA77&lt;0), "Row "&amp;Courses!$A77&amp;", "&amp;BT$9&amp;", "&amp;BT$10&amp;", "&amp;BT$11&amp;"; ","")</f>
        <v/>
      </c>
      <c r="BU82" s="682" t="str">
        <f>IF(AND($S$9=1,Courses!AB77&lt;0), "Row "&amp;Courses!$A77&amp;", "&amp;BU$9&amp;", "&amp;BU$10&amp;", "&amp;BU$11&amp;"; ","")</f>
        <v/>
      </c>
      <c r="BV82" s="10"/>
      <c r="BW82" s="690">
        <v>63</v>
      </c>
      <c r="BX82" s="101">
        <f>IF(AND($T$9=1,Courses!B77="",Courses!F77="",Courses!H77="",Courses!J77="",Courses!K77="",Courses!L77="",Courses!M77="",Courses!N77=0,Courses!P77=0,Courses!R77=0,Courses!S77=0,Courses!U77=0,Courses!W77=0,Courses!X77=0,Courses!Z77=0,Courses!AB77=0),0,1)</f>
        <v>0</v>
      </c>
      <c r="BY82" s="101">
        <f>IF(AND(BX82=0,SUM(BX83:$BX$219)&gt;0),1,0)</f>
        <v>0</v>
      </c>
      <c r="BZ82" s="853" t="str">
        <f>IF(BY82=1,"Row "&amp;Courses!A77&amp;"; ","")</f>
        <v/>
      </c>
      <c r="CA82" s="50"/>
      <c r="CB82" s="10"/>
      <c r="CC82" s="692" t="str">
        <f>IF(AND($U$9=1,Courses!B77&lt;&gt;"",SUM(Courses!N77:AB77)=0),"Row "&amp;Courses!A77&amp;"; ","")</f>
        <v/>
      </c>
      <c r="CD82" s="50"/>
      <c r="CF82" s="323"/>
      <c r="CG82" s="692" t="str">
        <f>IF(AND($Y$9=1,Courses!B77&lt;&gt;""),IF(SUMPRODUCT(--(Courses!$C$13:$C$214=Courses!C77))&gt;1,"Row "&amp;Courses!A77&amp;"; ",""),"")</f>
        <v/>
      </c>
      <c r="CH82" s="10"/>
      <c r="CI82" s="324"/>
      <c r="CJ82" s="10"/>
      <c r="CK82" s="739" t="str">
        <f>IF(AND($Z$9=1,Courses!E77&lt;&gt;"",Courses!F77&lt;&gt;"",Courses!F77=0,SUM(Courses!H77,Courses!J77)=1),"Row "&amp;Courses!A77&amp;", "&amp;Courses!$F$10&amp;"; ","")</f>
        <v/>
      </c>
      <c r="CL82" s="10" t="str">
        <f>IF(AND($Z$9=1,Courses!G77&lt;&gt;"",Courses!H77&lt;&gt;"",Courses!H77=0,SUM(Courses!J77,Courses!F77)=1),"Row "&amp;Courses!A77&amp;", "&amp;Courses!$H$10&amp;"; ","")</f>
        <v/>
      </c>
      <c r="CM82" s="682" t="str">
        <f>IF(AND($Z$9=1,Courses!I77&lt;&gt;"",Courses!J77&lt;&gt;"",Courses!J77=0, SUM(Courses!H77,Courses!F77)=1),"Row "&amp;Courses!A77&amp;", "&amp;Courses!$J$10&amp;"; ","")</f>
        <v/>
      </c>
      <c r="CN82" s="680"/>
      <c r="CO82" s="681"/>
      <c r="CP82" s="692" t="str">
        <f>IF(AND(Courses!B77&lt;&gt;"",ISNA(VLOOKUP(Courses!C77,CourseInfo,2,FALSE))=FALSE,COUNTIF(Dummy,Courses!C77)&lt;&gt;1),VLOOKUP(Courses!C77,CourseInfo,6,FALSE),"")</f>
        <v/>
      </c>
      <c r="CQ82" s="692" t="str">
        <f>IF(AND(Courses!B77&lt;&gt;"",ISNA(VLOOKUP(Courses!C77,CourseInfo,2,FALSE))=FALSE,COUNTIF(Dummy,Courses!C77)&lt;&gt;1),IF(VLOOKUP(Courses!C77,CourseInfo,7,FALSE)&lt;&gt;"",VLOOKUP(Courses!C77,CourseInfo,7,FALSE),"blank"),"")</f>
        <v/>
      </c>
      <c r="CR82" s="692" t="str">
        <f>IF(AND($AA$9=1,Courses!B77&lt;&gt;"",'Courses Valid'!AC82="",AH82&amp;AI82&amp;AJ82&amp;AK82="",COUNTIF(Dummy,Courses!C77)&lt;&gt;1),IF(OR(Courses!K77&lt;&gt;'Courses Valid'!CP82,Courses!L77&lt;&gt;'Courses Valid'!CQ82),"Row "&amp;Courses!A77&amp;", Level on LARS is "&amp;'Courses Valid'!CP82&amp;", Sub-level on LARS is "&amp;CQ82&amp;"; ",""),"")</f>
        <v/>
      </c>
      <c r="CS82" s="680"/>
    </row>
    <row r="83" spans="3:97" x14ac:dyDescent="0.2">
      <c r="C83" s="670">
        <f t="shared" si="2"/>
        <v>0</v>
      </c>
      <c r="D83" s="102"/>
      <c r="E83" s="102"/>
      <c r="F83" s="295"/>
      <c r="G83" s="670" t="str">
        <f>IF(SUMPRODUCT(--(CourseAims=Courses!$C78))=1,"",IF(AND($J$9=1,Courses!$C78&lt;&gt;""),"Row "&amp;Courses!A78&amp;" (invalid); ",""))</f>
        <v/>
      </c>
      <c r="H83" s="692" t="str">
        <f>IF(AND($K$9=1,Courses!B78="",OR(Courses!F78&lt;&gt;"",Courses!H78&lt;&gt;"",Courses!J78&lt;&gt;"",Courses!K78&lt;&gt;"",Courses!L78&lt;&gt;"",Courses!M78&lt;&gt;"",Courses!N78&lt;&gt;0,Courses!P78&lt;&gt;0,Courses!R78&lt;&gt;0,Courses!S78&lt;&gt;0,Courses!U78&lt;&gt;0,Courses!W78&lt;&gt;0,Courses!X78&lt;&gt;0,Courses!Z78&lt;&gt;0,Courses!AB78&lt;&gt;0)),"Row "&amp;Courses!A78&amp;" (none); ","")</f>
        <v/>
      </c>
      <c r="I83" s="50"/>
      <c r="J83" s="295"/>
      <c r="K83" s="739" t="str">
        <f>IF(AND($L$9=1,Courses!E78&lt;&gt;"",Courses!F78=""),"Row "&amp;Courses!A78&amp;", "&amp;Courses!$E$10&amp;"; ","")</f>
        <v/>
      </c>
      <c r="L83" s="10" t="str">
        <f>IF(AND($L$9=1,Courses!G78&lt;&gt;"",Courses!H78=""),"Row "&amp;Courses!A78&amp;", "&amp;Courses!$G$10&amp;"; ","")</f>
        <v/>
      </c>
      <c r="M83" s="682" t="str">
        <f>IF(AND($L$9=1,Courses!I78&lt;&gt;"",Courses!J78=""),"Row "&amp;Courses!A78&amp;", "&amp;Courses!$I$10&amp;"; ","")</f>
        <v/>
      </c>
      <c r="N83" s="10"/>
      <c r="O83" s="50"/>
      <c r="P83" s="295"/>
      <c r="Q83" s="1330" t="str">
        <f>IF(AND($M$9=1,Courses!B78&lt;&gt;"",Courses!E78&lt;&gt;"",Courses!G78="",Courses!I78="",Courses!F78&lt;&gt;1),"Row "&amp;Courses!A78&amp;"; ","")</f>
        <v/>
      </c>
      <c r="R83" s="10" t="str">
        <f>IF(AND($M$9=1,Courses!B78&lt;&gt;"",Courses!I78="",Courses!F78&lt;&gt;"",Courses!G78&lt;&gt;"",Courses!H78&lt;&gt;""),IF(OR((Courses!F78+Courses!H78)&lt;&gt;1),"Row "&amp;Courses!A78&amp;"; ",""),"")</f>
        <v/>
      </c>
      <c r="S83" s="682" t="str">
        <f>IF(AND($M$9=1,Courses!B78&lt;&gt;"",Courses!I78&lt;&gt;"",Courses!J78&lt;&gt;"",Courses!H78&lt;&gt;"",Courses!G78&lt;&gt;"",Courses!F78&lt;&gt;""),IF(OR((Courses!F78+Courses!H78+Courses!J78)&lt;&gt;1),"Row "&amp;Courses!A78&amp;"; ",""),"")</f>
        <v/>
      </c>
      <c r="T83" s="10"/>
      <c r="U83" s="692" t="str">
        <f>IF(AND($M$9=1,Courses!E78&lt;&gt;"",Q83="",R83="",S83="",SUM(Courses!F78,Courses!H78,Courses!J78)&lt;&gt;1),"Row "&amp;Courses!A78&amp;"; ","")</f>
        <v/>
      </c>
      <c r="V83" s="50"/>
      <c r="W83" s="10"/>
      <c r="X83" s="739" t="str">
        <f>IF(AND($N$9=1,Courses!B78&lt;&gt;"",Courses!E78&lt;&gt;"",Courses!F78&lt;&gt;""),IF((TRUNC(Courses!F78*100)&lt;&gt;Courses!F78*100),"Row "&amp;Courses!A78&amp;", "&amp;Courses!$F$10&amp;"; ",""),"")</f>
        <v/>
      </c>
      <c r="Y83" s="10" t="str">
        <f>IF(AND($N$9=1,Courses!B78&lt;&gt;"",Courses!G78&lt;&gt;"",Courses!H78&lt;&gt;""),IF((TRUNC(Courses!H78*100)&lt;&gt;Courses!H78*100),"Row "&amp;Courses!A78&amp;", "&amp;Courses!$H$10&amp;"; ",""),"")</f>
        <v/>
      </c>
      <c r="Z83" s="682" t="str">
        <f>IF(AND($N$9=1,Courses!B78&lt;&gt;"",Courses!I78&lt;&gt;"",Courses!J78&lt;&gt;""),IF((TRUNC(Courses!J78*100)&lt;&gt;Courses!J78*100),"Row "&amp;Courses!A78&amp;", "&amp;Courses!$J$10&amp;"; ",""),"")</f>
        <v/>
      </c>
      <c r="AA83" s="10"/>
      <c r="AB83" s="295"/>
      <c r="AC83" s="692" t="str">
        <f>IF(AND($O$9=1,G83="",Courses!B78&lt;&gt;"",Courses!K78&lt;&gt;"UG",Courses!K78&lt;&gt;"PG (UG fee)",Courses!K78&lt;&gt;"PG (Masters' loan)",Courses!K78&lt;&gt;"PG (Other)"),"Row "&amp;Courses!A78&amp;"; ","")</f>
        <v/>
      </c>
      <c r="AD83" s="693"/>
      <c r="AE83" s="692" t="str">
        <f>IF(AND($Q$9=1,G83="",Courses!B78&lt;&gt;"",Courses!M78&lt;&gt;"Standard",Courses!M78&lt;&gt;"Long"),"Row "&amp;Courses!A78&amp;"; ","")</f>
        <v/>
      </c>
      <c r="AF83" s="10"/>
      <c r="AG83" s="295"/>
      <c r="AH83" s="739" t="str">
        <f>IF(AND($P$9=1,G83="",AC83="",AD83="",Courses!B78&lt;&gt;"",Courses!K78="UG",Courses!L78&lt;&gt;$C$9,Courses!L78&lt;&gt;$C$10,Courses!L78&lt;&gt;$C$11),"Row "&amp;Courses!A78&amp;", Sub-level should be either HND, Sub-degree, Foundation Degree or Other UG Degree; ","")</f>
        <v/>
      </c>
      <c r="AI83" s="10" t="str">
        <f>IF(AND($P$9=1,G83="",AC83="",AD83="",Courses!B78&lt;&gt;"",Courses!K78="PG (UG fee)",Courses!L78&lt;&gt;"",Courses!L78&lt;&gt;$C$12,Courses!L78&lt;&gt;$C$15),"Row "&amp;Courses!A78&amp;", Sub-level should be either blank or "&amp;C75&amp;"; ","")</f>
        <v/>
      </c>
      <c r="AJ83" s="10" t="str">
        <f>IF(AND($P$9=1,G83="",AC83="",AD83="",Courses!B78&lt;&gt;"",Courses!K78="PG (Masters' loan)",Courses!L78&lt;&gt;"",Courses!L78&lt;&gt;$C$14,Courses!L78&lt;&gt;$C$15),"Row "&amp;Courses!A78&amp;", Sub-level should be blank; ","")</f>
        <v/>
      </c>
      <c r="AK83" s="682" t="str">
        <f>IF(AND($P$9=1,G83="",AC83="",AD83="",Courses!B78&lt;&gt;"",Courses!K78="PG (Other)",Courses!L78&lt;&gt;"",Courses!L78&lt;&gt;$C$16,Courses!L78&lt;&gt;$C$17),"Row "&amp;Courses!A78&amp;", Sub-level should be blank; ","")</f>
        <v/>
      </c>
      <c r="AL83" s="50"/>
      <c r="AM83" s="295"/>
      <c r="AN83" s="8">
        <v>64</v>
      </c>
      <c r="AO83" s="739" t="str">
        <f>IF(AND($R$9=1,(TRUNC(Courses!N78)&lt;&gt;Courses!N78)), "Row "&amp;Courses!$A78&amp;", "&amp;AO$9&amp;", "&amp;AO$10&amp;", "&amp;AO$11&amp;"; ","")</f>
        <v/>
      </c>
      <c r="AP83" s="10" t="str">
        <f>IF(AND($R$9=1,(TRUNC(Courses!O78)&lt;&gt;Courses!O78)), "Row "&amp;Courses!$A78&amp;", "&amp;AP$9&amp;", "&amp;AP$10&amp;", "&amp;AP$11&amp;"; ","")</f>
        <v/>
      </c>
      <c r="AQ83" s="10" t="str">
        <f>IF(AND($R$9=1,(TRUNC(Courses!P78)&lt;&gt;Courses!P78)), "Row "&amp;Courses!$A78&amp;", "&amp;AQ$9&amp;", "&amp;AQ$10&amp;", "&amp;AQ$11&amp;"; ","")</f>
        <v/>
      </c>
      <c r="AR83" s="10" t="str">
        <f>IF(AND($R$9=1,(TRUNC(Courses!Q78)&lt;&gt;Courses!Q78)), "Row "&amp;Courses!$A78&amp;", "&amp;AR$9&amp;", "&amp;AR$10&amp;", "&amp;AR$11&amp;"; ","")</f>
        <v/>
      </c>
      <c r="AS83" s="682" t="str">
        <f>IF(AND($R$9=1,(TRUNC(Courses!R78)&lt;&gt;Courses!R78)), "Row "&amp;Courses!$A78&amp;", "&amp;AS$9&amp;", "&amp;AS$10&amp;", "&amp;AS$11&amp;"; ","")</f>
        <v/>
      </c>
      <c r="AT83" s="739" t="str">
        <f>IF(AND($R$9=1,(TRUNC(Courses!S78)&lt;&gt;Courses!S78)), "Row "&amp;Courses!$A78&amp;", "&amp;AT$9&amp;", "&amp;AT$10&amp;", "&amp;AT$11&amp;"; ","")</f>
        <v/>
      </c>
      <c r="AU83" s="10" t="str">
        <f>IF(AND($R$9=1,(TRUNC(Courses!T78)&lt;&gt;Courses!T78)), "Row "&amp;Courses!$A78&amp;", "&amp;AU$9&amp;", "&amp;AU$10&amp;", "&amp;AU$11&amp;"; ","")</f>
        <v/>
      </c>
      <c r="AV83" s="10" t="str">
        <f>IF(AND($R$9=1,(TRUNC(Courses!U78)&lt;&gt;Courses!U78)), "Row "&amp;Courses!$A78&amp;", "&amp;AV$9&amp;", "&amp;AV$10&amp;", "&amp;AV$11&amp;"; ","")</f>
        <v/>
      </c>
      <c r="AW83" s="10" t="str">
        <f>IF(AND($R$9=1,(TRUNC(Courses!V78)&lt;&gt;Courses!V78)), "Row "&amp;Courses!$A78&amp;", "&amp;AW$9&amp;", "&amp;AW$10&amp;", "&amp;AW$11&amp;"; ","")</f>
        <v/>
      </c>
      <c r="AX83" s="682" t="str">
        <f>IF(AND($R$9=1,(TRUNC(Courses!W78)&lt;&gt;Courses!W78)), "Row "&amp;Courses!$A78&amp;", "&amp;AX$9&amp;", "&amp;AX$10&amp;", "&amp;AX$11&amp;"; ","")</f>
        <v/>
      </c>
      <c r="AY83" s="739" t="str">
        <f>IF(AND($R$9=1,(TRUNC(Courses!X78)&lt;&gt;Courses!X78)), "Row "&amp;Courses!$A78&amp;", "&amp;AY$9&amp;", "&amp;AY$10&amp;", "&amp;AY$11&amp;"; ","")</f>
        <v/>
      </c>
      <c r="AZ83" s="10" t="str">
        <f>IF(AND($R$9=1,(TRUNC(Courses!Y78)&lt;&gt;Courses!Y78)), "Row "&amp;Courses!$A78&amp;", "&amp;AZ$9&amp;", "&amp;AZ$10&amp;", "&amp;AZ$11&amp;"; ","")</f>
        <v/>
      </c>
      <c r="BA83" s="10" t="str">
        <f>IF(AND($R$9=1,(TRUNC(Courses!Z78)&lt;&gt;Courses!Z78)), "Row "&amp;Courses!$A78&amp;", "&amp;BA$9&amp;", "&amp;BA$10&amp;", "&amp;BA$11&amp;"; ","")</f>
        <v/>
      </c>
      <c r="BB83" s="10" t="str">
        <f>IF(AND($R$9=1,(TRUNC(Courses!AA78)&lt;&gt;Courses!AA78)), "Row "&amp;Courses!$A78&amp;", "&amp;BB$9&amp;", "&amp;BB$10&amp;", "&amp;BB$11&amp;"; ","")</f>
        <v/>
      </c>
      <c r="BC83" s="682" t="str">
        <f>IF(AND($R$9=1,(TRUNC(Courses!AB78)&lt;&gt;Courses!AB78)), "Row "&amp;Courses!$A78&amp;", "&amp;BC$9&amp;", "&amp;BC$10&amp;", "&amp;BC$11&amp;"; ","")</f>
        <v/>
      </c>
      <c r="BD83" s="50"/>
      <c r="BE83" s="295"/>
      <c r="BF83" s="8">
        <v>64</v>
      </c>
      <c r="BG83" s="739" t="str">
        <f>IF(AND($S$9=1,Courses!N78&lt;0), "Row "&amp;Courses!$A78&amp;", "&amp;BG$9&amp;", "&amp;BG$10&amp;", "&amp;BG$11&amp;"; ","")</f>
        <v/>
      </c>
      <c r="BH83" s="10" t="str">
        <f>IF(AND($S$9=1,Courses!O78&lt;0), "Row "&amp;Courses!$A78&amp;", "&amp;BH$9&amp;", "&amp;BH$10&amp;", "&amp;BH$11&amp;"; ","")</f>
        <v/>
      </c>
      <c r="BI83" s="10" t="str">
        <f>IF(AND($S$9=1,Courses!P78&lt;0), "Row "&amp;Courses!$A78&amp;", "&amp;BI$9&amp;", "&amp;BI$10&amp;", "&amp;BI$11&amp;"; ","")</f>
        <v/>
      </c>
      <c r="BJ83" s="10" t="str">
        <f>IF(AND($S$9=1,Courses!Q78&lt;0), "Row "&amp;Courses!$A78&amp;", "&amp;BJ$9&amp;", "&amp;BJ$10&amp;", "&amp;BJ$11&amp;"; ","")</f>
        <v/>
      </c>
      <c r="BK83" s="682" t="str">
        <f>IF(AND($S$9=1,Courses!R78&lt;0), "Row "&amp;Courses!$A78&amp;", "&amp;BK$9&amp;", "&amp;BK$10&amp;", "&amp;BK$11&amp;"; ","")</f>
        <v/>
      </c>
      <c r="BL83" s="739" t="str">
        <f>IF(AND($S$9=1,Courses!S78&lt;0), "Row "&amp;Courses!$A78&amp;", "&amp;BL$9&amp;", "&amp;BL$10&amp;", "&amp;BL$11&amp;"; ","")</f>
        <v/>
      </c>
      <c r="BM83" s="10" t="str">
        <f>IF(AND($S$9=1,Courses!T78&lt;0), "Row "&amp;Courses!$A78&amp;", "&amp;BM$9&amp;", "&amp;BM$10&amp;", "&amp;BM$11&amp;"; ","")</f>
        <v/>
      </c>
      <c r="BN83" s="10" t="str">
        <f>IF(AND($S$9=1,Courses!U78&lt;0), "Row "&amp;Courses!$A78&amp;", "&amp;BN$9&amp;", "&amp;BN$10&amp;", "&amp;BN$11&amp;"; ","")</f>
        <v/>
      </c>
      <c r="BO83" s="10" t="str">
        <f>IF(AND($S$9=1,Courses!V78&lt;0), "Row "&amp;Courses!$A78&amp;", "&amp;BO$9&amp;", "&amp;BO$10&amp;", "&amp;BO$11&amp;"; ","")</f>
        <v/>
      </c>
      <c r="BP83" s="682" t="str">
        <f>IF(AND($S$9=1,Courses!W78&lt;0), "Row "&amp;Courses!$A78&amp;", "&amp;BP$9&amp;", "&amp;BP$10&amp;", "&amp;BP$11&amp;"; ","")</f>
        <v/>
      </c>
      <c r="BQ83" s="739" t="str">
        <f>IF(AND($S$9=1,Courses!X78&lt;0), "Row "&amp;Courses!$A78&amp;", "&amp;BQ$9&amp;", "&amp;BQ$10&amp;", "&amp;BQ$11&amp;"; ","")</f>
        <v/>
      </c>
      <c r="BR83" s="10" t="str">
        <f>IF(AND($S$9=1,Courses!Y78&lt;0), "Row "&amp;Courses!$A78&amp;", "&amp;BR$9&amp;", "&amp;BR$10&amp;", "&amp;BR$11&amp;"; ","")</f>
        <v/>
      </c>
      <c r="BS83" s="10" t="str">
        <f>IF(AND($S$9=1,Courses!Z78&lt;0), "Row "&amp;Courses!$A78&amp;", "&amp;BS$9&amp;", "&amp;BS$10&amp;", "&amp;BS$11&amp;"; ","")</f>
        <v/>
      </c>
      <c r="BT83" s="10" t="str">
        <f>IF(AND($S$9=1,Courses!AA78&lt;0), "Row "&amp;Courses!$A78&amp;", "&amp;BT$9&amp;", "&amp;BT$10&amp;", "&amp;BT$11&amp;"; ","")</f>
        <v/>
      </c>
      <c r="BU83" s="682" t="str">
        <f>IF(AND($S$9=1,Courses!AB78&lt;0), "Row "&amp;Courses!$A78&amp;", "&amp;BU$9&amp;", "&amp;BU$10&amp;", "&amp;BU$11&amp;"; ","")</f>
        <v/>
      </c>
      <c r="BV83" s="10"/>
      <c r="BW83" s="690">
        <v>64</v>
      </c>
      <c r="BX83" s="101">
        <f>IF(AND($T$9=1,Courses!B78="",Courses!F78="",Courses!H78="",Courses!J78="",Courses!K78="",Courses!L78="",Courses!M78="",Courses!N78=0,Courses!P78=0,Courses!R78=0,Courses!S78=0,Courses!U78=0,Courses!W78=0,Courses!X78=0,Courses!Z78=0,Courses!AB78=0),0,1)</f>
        <v>0</v>
      </c>
      <c r="BY83" s="101">
        <f>IF(AND(BX83=0,SUM(BX84:$BX$219)&gt;0),1,0)</f>
        <v>0</v>
      </c>
      <c r="BZ83" s="853" t="str">
        <f>IF(BY83=1,"Row "&amp;Courses!A78&amp;"; ","")</f>
        <v/>
      </c>
      <c r="CA83" s="50"/>
      <c r="CB83" s="10"/>
      <c r="CC83" s="692" t="str">
        <f>IF(AND($U$9=1,Courses!B78&lt;&gt;"",SUM(Courses!N78:AB78)=0),"Row "&amp;Courses!A78&amp;"; ","")</f>
        <v/>
      </c>
      <c r="CD83" s="50"/>
      <c r="CF83" s="323"/>
      <c r="CG83" s="692" t="str">
        <f>IF(AND($Y$9=1,Courses!B78&lt;&gt;""),IF(SUMPRODUCT(--(Courses!$C$13:$C$214=Courses!C78))&gt;1,"Row "&amp;Courses!A78&amp;"; ",""),"")</f>
        <v/>
      </c>
      <c r="CH83" s="10"/>
      <c r="CI83" s="324"/>
      <c r="CJ83" s="10"/>
      <c r="CK83" s="739" t="str">
        <f>IF(AND($Z$9=1,Courses!E78&lt;&gt;"",Courses!F78&lt;&gt;"",Courses!F78=0,SUM(Courses!H78,Courses!J78)=1),"Row "&amp;Courses!A78&amp;", "&amp;Courses!$F$10&amp;"; ","")</f>
        <v/>
      </c>
      <c r="CL83" s="10" t="str">
        <f>IF(AND($Z$9=1,Courses!G78&lt;&gt;"",Courses!H78&lt;&gt;"",Courses!H78=0,SUM(Courses!J78,Courses!F78)=1),"Row "&amp;Courses!A78&amp;", "&amp;Courses!$H$10&amp;"; ","")</f>
        <v/>
      </c>
      <c r="CM83" s="682" t="str">
        <f>IF(AND($Z$9=1,Courses!I78&lt;&gt;"",Courses!J78&lt;&gt;"",Courses!J78=0, SUM(Courses!H78,Courses!F78)=1),"Row "&amp;Courses!A78&amp;", "&amp;Courses!$J$10&amp;"; ","")</f>
        <v/>
      </c>
      <c r="CN83" s="680"/>
      <c r="CO83" s="681"/>
      <c r="CP83" s="692" t="str">
        <f>IF(AND(Courses!B78&lt;&gt;"",ISNA(VLOOKUP(Courses!C78,CourseInfo,2,FALSE))=FALSE,COUNTIF(Dummy,Courses!C78)&lt;&gt;1),VLOOKUP(Courses!C78,CourseInfo,6,FALSE),"")</f>
        <v/>
      </c>
      <c r="CQ83" s="692" t="str">
        <f>IF(AND(Courses!B78&lt;&gt;"",ISNA(VLOOKUP(Courses!C78,CourseInfo,2,FALSE))=FALSE,COUNTIF(Dummy,Courses!C78)&lt;&gt;1),IF(VLOOKUP(Courses!C78,CourseInfo,7,FALSE)&lt;&gt;"",VLOOKUP(Courses!C78,CourseInfo,7,FALSE),"blank"),"")</f>
        <v/>
      </c>
      <c r="CR83" s="692" t="str">
        <f>IF(AND($AA$9=1,Courses!B78&lt;&gt;"",'Courses Valid'!AC83="",AH83&amp;AI83&amp;AJ83&amp;AK83="",COUNTIF(Dummy,Courses!C78)&lt;&gt;1),IF(OR(Courses!K78&lt;&gt;'Courses Valid'!CP83,Courses!L78&lt;&gt;'Courses Valid'!CQ83),"Row "&amp;Courses!A78&amp;", Level on LARS is "&amp;'Courses Valid'!CP83&amp;", Sub-level on LARS is "&amp;CQ83&amp;"; ",""),"")</f>
        <v/>
      </c>
      <c r="CS83" s="680"/>
    </row>
    <row r="84" spans="3:97" x14ac:dyDescent="0.2">
      <c r="C84" s="670">
        <f t="shared" si="2"/>
        <v>0</v>
      </c>
      <c r="D84" s="102"/>
      <c r="E84" s="102"/>
      <c r="F84" s="295"/>
      <c r="G84" s="670" t="str">
        <f>IF(SUMPRODUCT(--(CourseAims=Courses!$C79))=1,"",IF(AND($J$9=1,Courses!$C79&lt;&gt;""),"Row "&amp;Courses!A79&amp;" (invalid); ",""))</f>
        <v/>
      </c>
      <c r="H84" s="692" t="str">
        <f>IF(AND($K$9=1,Courses!B79="",OR(Courses!F79&lt;&gt;"",Courses!H79&lt;&gt;"",Courses!J79&lt;&gt;"",Courses!K79&lt;&gt;"",Courses!L79&lt;&gt;"",Courses!M79&lt;&gt;"",Courses!N79&lt;&gt;0,Courses!P79&lt;&gt;0,Courses!R79&lt;&gt;0,Courses!S79&lt;&gt;0,Courses!U79&lt;&gt;0,Courses!W79&lt;&gt;0,Courses!X79&lt;&gt;0,Courses!Z79&lt;&gt;0,Courses!AB79&lt;&gt;0)),"Row "&amp;Courses!A79&amp;" (none); ","")</f>
        <v/>
      </c>
      <c r="I84" s="50"/>
      <c r="J84" s="295"/>
      <c r="K84" s="739" t="str">
        <f>IF(AND($L$9=1,Courses!E79&lt;&gt;"",Courses!F79=""),"Row "&amp;Courses!A79&amp;", "&amp;Courses!$E$10&amp;"; ","")</f>
        <v/>
      </c>
      <c r="L84" s="10" t="str">
        <f>IF(AND($L$9=1,Courses!G79&lt;&gt;"",Courses!H79=""),"Row "&amp;Courses!A79&amp;", "&amp;Courses!$G$10&amp;"; ","")</f>
        <v/>
      </c>
      <c r="M84" s="682" t="str">
        <f>IF(AND($L$9=1,Courses!I79&lt;&gt;"",Courses!J79=""),"Row "&amp;Courses!A79&amp;", "&amp;Courses!$I$10&amp;"; ","")</f>
        <v/>
      </c>
      <c r="N84" s="10"/>
      <c r="O84" s="50"/>
      <c r="P84" s="295"/>
      <c r="Q84" s="1330" t="str">
        <f>IF(AND($M$9=1,Courses!B79&lt;&gt;"",Courses!E79&lt;&gt;"",Courses!G79="",Courses!I79="",Courses!F79&lt;&gt;1),"Row "&amp;Courses!A79&amp;"; ","")</f>
        <v/>
      </c>
      <c r="R84" s="10" t="str">
        <f>IF(AND($M$9=1,Courses!B79&lt;&gt;"",Courses!I79="",Courses!F79&lt;&gt;"",Courses!G79&lt;&gt;"",Courses!H79&lt;&gt;""),IF(OR((Courses!F79+Courses!H79)&lt;&gt;1),"Row "&amp;Courses!A79&amp;"; ",""),"")</f>
        <v/>
      </c>
      <c r="S84" s="682" t="str">
        <f>IF(AND($M$9=1,Courses!B79&lt;&gt;"",Courses!I79&lt;&gt;"",Courses!J79&lt;&gt;"",Courses!H79&lt;&gt;"",Courses!G79&lt;&gt;"",Courses!F79&lt;&gt;""),IF(OR((Courses!F79+Courses!H79+Courses!J79)&lt;&gt;1),"Row "&amp;Courses!A79&amp;"; ",""),"")</f>
        <v/>
      </c>
      <c r="T84" s="10"/>
      <c r="U84" s="692" t="str">
        <f>IF(AND($M$9=1,Courses!E79&lt;&gt;"",Q84="",R84="",S84="",SUM(Courses!F79,Courses!H79,Courses!J79)&lt;&gt;1),"Row "&amp;Courses!A79&amp;"; ","")</f>
        <v/>
      </c>
      <c r="V84" s="50"/>
      <c r="W84" s="10"/>
      <c r="X84" s="739" t="str">
        <f>IF(AND($N$9=1,Courses!B79&lt;&gt;"",Courses!E79&lt;&gt;"",Courses!F79&lt;&gt;""),IF((TRUNC(Courses!F79*100)&lt;&gt;Courses!F79*100),"Row "&amp;Courses!A79&amp;", "&amp;Courses!$F$10&amp;"; ",""),"")</f>
        <v/>
      </c>
      <c r="Y84" s="10" t="str">
        <f>IF(AND($N$9=1,Courses!B79&lt;&gt;"",Courses!G79&lt;&gt;"",Courses!H79&lt;&gt;""),IF((TRUNC(Courses!H79*100)&lt;&gt;Courses!H79*100),"Row "&amp;Courses!A79&amp;", "&amp;Courses!$H$10&amp;"; ",""),"")</f>
        <v/>
      </c>
      <c r="Z84" s="682" t="str">
        <f>IF(AND($N$9=1,Courses!B79&lt;&gt;"",Courses!I79&lt;&gt;"",Courses!J79&lt;&gt;""),IF((TRUNC(Courses!J79*100)&lt;&gt;Courses!J79*100),"Row "&amp;Courses!A79&amp;", "&amp;Courses!$J$10&amp;"; ",""),"")</f>
        <v/>
      </c>
      <c r="AA84" s="10"/>
      <c r="AB84" s="295"/>
      <c r="AC84" s="692" t="str">
        <f>IF(AND($O$9=1,G84="",Courses!B79&lt;&gt;"",Courses!K79&lt;&gt;"UG",Courses!K79&lt;&gt;"PG (UG fee)",Courses!K79&lt;&gt;"PG (Masters' loan)",Courses!K79&lt;&gt;"PG (Other)"),"Row "&amp;Courses!A79&amp;"; ","")</f>
        <v/>
      </c>
      <c r="AD84" s="693"/>
      <c r="AE84" s="692" t="str">
        <f>IF(AND($Q$9=1,G84="",Courses!B79&lt;&gt;"",Courses!M79&lt;&gt;"Standard",Courses!M79&lt;&gt;"Long"),"Row "&amp;Courses!A79&amp;"; ","")</f>
        <v/>
      </c>
      <c r="AF84" s="10"/>
      <c r="AG84" s="295"/>
      <c r="AH84" s="739" t="str">
        <f>IF(AND($P$9=1,G84="",AC84="",AD84="",Courses!B79&lt;&gt;"",Courses!K79="UG",Courses!L79&lt;&gt;$C$9,Courses!L79&lt;&gt;$C$10,Courses!L79&lt;&gt;$C$11),"Row "&amp;Courses!A79&amp;", Sub-level should be either HND, Sub-degree, Foundation Degree or Other UG Degree; ","")</f>
        <v/>
      </c>
      <c r="AI84" s="10" t="str">
        <f>IF(AND($P$9=1,G84="",AC84="",AD84="",Courses!B79&lt;&gt;"",Courses!K79="PG (UG fee)",Courses!L79&lt;&gt;"",Courses!L79&lt;&gt;$C$12,Courses!L79&lt;&gt;$C$15),"Row "&amp;Courses!A79&amp;", Sub-level should be either blank or "&amp;C76&amp;"; ","")</f>
        <v/>
      </c>
      <c r="AJ84" s="10" t="str">
        <f>IF(AND($P$9=1,G84="",AC84="",AD84="",Courses!B79&lt;&gt;"",Courses!K79="PG (Masters' loan)",Courses!L79&lt;&gt;"",Courses!L79&lt;&gt;$C$14,Courses!L79&lt;&gt;$C$15),"Row "&amp;Courses!A79&amp;", Sub-level should be blank; ","")</f>
        <v/>
      </c>
      <c r="AK84" s="682" t="str">
        <f>IF(AND($P$9=1,G84="",AC84="",AD84="",Courses!B79&lt;&gt;"",Courses!K79="PG (Other)",Courses!L79&lt;&gt;"",Courses!L79&lt;&gt;$C$16,Courses!L79&lt;&gt;$C$17),"Row "&amp;Courses!A79&amp;", Sub-level should be blank; ","")</f>
        <v/>
      </c>
      <c r="AL84" s="50"/>
      <c r="AM84" s="295"/>
      <c r="AN84" s="8">
        <v>65</v>
      </c>
      <c r="AO84" s="739" t="str">
        <f>IF(AND($R$9=1,(TRUNC(Courses!N79)&lt;&gt;Courses!N79)), "Row "&amp;Courses!$A79&amp;", "&amp;AO$9&amp;", "&amp;AO$10&amp;", "&amp;AO$11&amp;"; ","")</f>
        <v/>
      </c>
      <c r="AP84" s="10" t="str">
        <f>IF(AND($R$9=1,(TRUNC(Courses!O79)&lt;&gt;Courses!O79)), "Row "&amp;Courses!$A79&amp;", "&amp;AP$9&amp;", "&amp;AP$10&amp;", "&amp;AP$11&amp;"; ","")</f>
        <v/>
      </c>
      <c r="AQ84" s="10" t="str">
        <f>IF(AND($R$9=1,(TRUNC(Courses!P79)&lt;&gt;Courses!P79)), "Row "&amp;Courses!$A79&amp;", "&amp;AQ$9&amp;", "&amp;AQ$10&amp;", "&amp;AQ$11&amp;"; ","")</f>
        <v/>
      </c>
      <c r="AR84" s="10" t="str">
        <f>IF(AND($R$9=1,(TRUNC(Courses!Q79)&lt;&gt;Courses!Q79)), "Row "&amp;Courses!$A79&amp;", "&amp;AR$9&amp;", "&amp;AR$10&amp;", "&amp;AR$11&amp;"; ","")</f>
        <v/>
      </c>
      <c r="AS84" s="682" t="str">
        <f>IF(AND($R$9=1,(TRUNC(Courses!R79)&lt;&gt;Courses!R79)), "Row "&amp;Courses!$A79&amp;", "&amp;AS$9&amp;", "&amp;AS$10&amp;", "&amp;AS$11&amp;"; ","")</f>
        <v/>
      </c>
      <c r="AT84" s="739" t="str">
        <f>IF(AND($R$9=1,(TRUNC(Courses!S79)&lt;&gt;Courses!S79)), "Row "&amp;Courses!$A79&amp;", "&amp;AT$9&amp;", "&amp;AT$10&amp;", "&amp;AT$11&amp;"; ","")</f>
        <v/>
      </c>
      <c r="AU84" s="10" t="str">
        <f>IF(AND($R$9=1,(TRUNC(Courses!T79)&lt;&gt;Courses!T79)), "Row "&amp;Courses!$A79&amp;", "&amp;AU$9&amp;", "&amp;AU$10&amp;", "&amp;AU$11&amp;"; ","")</f>
        <v/>
      </c>
      <c r="AV84" s="10" t="str">
        <f>IF(AND($R$9=1,(TRUNC(Courses!U79)&lt;&gt;Courses!U79)), "Row "&amp;Courses!$A79&amp;", "&amp;AV$9&amp;", "&amp;AV$10&amp;", "&amp;AV$11&amp;"; ","")</f>
        <v/>
      </c>
      <c r="AW84" s="10" t="str">
        <f>IF(AND($R$9=1,(TRUNC(Courses!V79)&lt;&gt;Courses!V79)), "Row "&amp;Courses!$A79&amp;", "&amp;AW$9&amp;", "&amp;AW$10&amp;", "&amp;AW$11&amp;"; ","")</f>
        <v/>
      </c>
      <c r="AX84" s="682" t="str">
        <f>IF(AND($R$9=1,(TRUNC(Courses!W79)&lt;&gt;Courses!W79)), "Row "&amp;Courses!$A79&amp;", "&amp;AX$9&amp;", "&amp;AX$10&amp;", "&amp;AX$11&amp;"; ","")</f>
        <v/>
      </c>
      <c r="AY84" s="739" t="str">
        <f>IF(AND($R$9=1,(TRUNC(Courses!X79)&lt;&gt;Courses!X79)), "Row "&amp;Courses!$A79&amp;", "&amp;AY$9&amp;", "&amp;AY$10&amp;", "&amp;AY$11&amp;"; ","")</f>
        <v/>
      </c>
      <c r="AZ84" s="10" t="str">
        <f>IF(AND($R$9=1,(TRUNC(Courses!Y79)&lt;&gt;Courses!Y79)), "Row "&amp;Courses!$A79&amp;", "&amp;AZ$9&amp;", "&amp;AZ$10&amp;", "&amp;AZ$11&amp;"; ","")</f>
        <v/>
      </c>
      <c r="BA84" s="10" t="str">
        <f>IF(AND($R$9=1,(TRUNC(Courses!Z79)&lt;&gt;Courses!Z79)), "Row "&amp;Courses!$A79&amp;", "&amp;BA$9&amp;", "&amp;BA$10&amp;", "&amp;BA$11&amp;"; ","")</f>
        <v/>
      </c>
      <c r="BB84" s="10" t="str">
        <f>IF(AND($R$9=1,(TRUNC(Courses!AA79)&lt;&gt;Courses!AA79)), "Row "&amp;Courses!$A79&amp;", "&amp;BB$9&amp;", "&amp;BB$10&amp;", "&amp;BB$11&amp;"; ","")</f>
        <v/>
      </c>
      <c r="BC84" s="682" t="str">
        <f>IF(AND($R$9=1,(TRUNC(Courses!AB79)&lt;&gt;Courses!AB79)), "Row "&amp;Courses!$A79&amp;", "&amp;BC$9&amp;", "&amp;BC$10&amp;", "&amp;BC$11&amp;"; ","")</f>
        <v/>
      </c>
      <c r="BD84" s="50"/>
      <c r="BE84" s="295"/>
      <c r="BF84" s="8">
        <v>65</v>
      </c>
      <c r="BG84" s="739" t="str">
        <f>IF(AND($S$9=1,Courses!N79&lt;0), "Row "&amp;Courses!$A79&amp;", "&amp;BG$9&amp;", "&amp;BG$10&amp;", "&amp;BG$11&amp;"; ","")</f>
        <v/>
      </c>
      <c r="BH84" s="10" t="str">
        <f>IF(AND($S$9=1,Courses!O79&lt;0), "Row "&amp;Courses!$A79&amp;", "&amp;BH$9&amp;", "&amp;BH$10&amp;", "&amp;BH$11&amp;"; ","")</f>
        <v/>
      </c>
      <c r="BI84" s="10" t="str">
        <f>IF(AND($S$9=1,Courses!P79&lt;0), "Row "&amp;Courses!$A79&amp;", "&amp;BI$9&amp;", "&amp;BI$10&amp;", "&amp;BI$11&amp;"; ","")</f>
        <v/>
      </c>
      <c r="BJ84" s="10" t="str">
        <f>IF(AND($S$9=1,Courses!Q79&lt;0), "Row "&amp;Courses!$A79&amp;", "&amp;BJ$9&amp;", "&amp;BJ$10&amp;", "&amp;BJ$11&amp;"; ","")</f>
        <v/>
      </c>
      <c r="BK84" s="682" t="str">
        <f>IF(AND($S$9=1,Courses!R79&lt;0), "Row "&amp;Courses!$A79&amp;", "&amp;BK$9&amp;", "&amp;BK$10&amp;", "&amp;BK$11&amp;"; ","")</f>
        <v/>
      </c>
      <c r="BL84" s="739" t="str">
        <f>IF(AND($S$9=1,Courses!S79&lt;0), "Row "&amp;Courses!$A79&amp;", "&amp;BL$9&amp;", "&amp;BL$10&amp;", "&amp;BL$11&amp;"; ","")</f>
        <v/>
      </c>
      <c r="BM84" s="10" t="str">
        <f>IF(AND($S$9=1,Courses!T79&lt;0), "Row "&amp;Courses!$A79&amp;", "&amp;BM$9&amp;", "&amp;BM$10&amp;", "&amp;BM$11&amp;"; ","")</f>
        <v/>
      </c>
      <c r="BN84" s="10" t="str">
        <f>IF(AND($S$9=1,Courses!U79&lt;0), "Row "&amp;Courses!$A79&amp;", "&amp;BN$9&amp;", "&amp;BN$10&amp;", "&amp;BN$11&amp;"; ","")</f>
        <v/>
      </c>
      <c r="BO84" s="10" t="str">
        <f>IF(AND($S$9=1,Courses!V79&lt;0), "Row "&amp;Courses!$A79&amp;", "&amp;BO$9&amp;", "&amp;BO$10&amp;", "&amp;BO$11&amp;"; ","")</f>
        <v/>
      </c>
      <c r="BP84" s="682" t="str">
        <f>IF(AND($S$9=1,Courses!W79&lt;0), "Row "&amp;Courses!$A79&amp;", "&amp;BP$9&amp;", "&amp;BP$10&amp;", "&amp;BP$11&amp;"; ","")</f>
        <v/>
      </c>
      <c r="BQ84" s="739" t="str">
        <f>IF(AND($S$9=1,Courses!X79&lt;0), "Row "&amp;Courses!$A79&amp;", "&amp;BQ$9&amp;", "&amp;BQ$10&amp;", "&amp;BQ$11&amp;"; ","")</f>
        <v/>
      </c>
      <c r="BR84" s="10" t="str">
        <f>IF(AND($S$9=1,Courses!Y79&lt;0), "Row "&amp;Courses!$A79&amp;", "&amp;BR$9&amp;", "&amp;BR$10&amp;", "&amp;BR$11&amp;"; ","")</f>
        <v/>
      </c>
      <c r="BS84" s="10" t="str">
        <f>IF(AND($S$9=1,Courses!Z79&lt;0), "Row "&amp;Courses!$A79&amp;", "&amp;BS$9&amp;", "&amp;BS$10&amp;", "&amp;BS$11&amp;"; ","")</f>
        <v/>
      </c>
      <c r="BT84" s="10" t="str">
        <f>IF(AND($S$9=1,Courses!AA79&lt;0), "Row "&amp;Courses!$A79&amp;", "&amp;BT$9&amp;", "&amp;BT$10&amp;", "&amp;BT$11&amp;"; ","")</f>
        <v/>
      </c>
      <c r="BU84" s="682" t="str">
        <f>IF(AND($S$9=1,Courses!AB79&lt;0), "Row "&amp;Courses!$A79&amp;", "&amp;BU$9&amp;", "&amp;BU$10&amp;", "&amp;BU$11&amp;"; ","")</f>
        <v/>
      </c>
      <c r="BV84" s="10"/>
      <c r="BW84" s="690">
        <v>65</v>
      </c>
      <c r="BX84" s="101">
        <f>IF(AND($T$9=1,Courses!B79="",Courses!F79="",Courses!H79="",Courses!J79="",Courses!K79="",Courses!L79="",Courses!M79="",Courses!N79=0,Courses!P79=0,Courses!R79=0,Courses!S79=0,Courses!U79=0,Courses!W79=0,Courses!X79=0,Courses!Z79=0,Courses!AB79=0),0,1)</f>
        <v>0</v>
      </c>
      <c r="BY84" s="101">
        <f>IF(AND(BX84=0,SUM(BX85:$BX$219)&gt;0),1,0)</f>
        <v>0</v>
      </c>
      <c r="BZ84" s="853" t="str">
        <f>IF(BY84=1,"Row "&amp;Courses!A79&amp;"; ","")</f>
        <v/>
      </c>
      <c r="CA84" s="50"/>
      <c r="CB84" s="10"/>
      <c r="CC84" s="692" t="str">
        <f>IF(AND($U$9=1,Courses!B79&lt;&gt;"",SUM(Courses!N79:AB79)=0),"Row "&amp;Courses!A79&amp;"; ","")</f>
        <v/>
      </c>
      <c r="CD84" s="50"/>
      <c r="CF84" s="323"/>
      <c r="CG84" s="692" t="str">
        <f>IF(AND($Y$9=1,Courses!B79&lt;&gt;""),IF(SUMPRODUCT(--(Courses!$C$13:$C$214=Courses!C79))&gt;1,"Row "&amp;Courses!A79&amp;"; ",""),"")</f>
        <v/>
      </c>
      <c r="CH84" s="10"/>
      <c r="CI84" s="324"/>
      <c r="CJ84" s="10"/>
      <c r="CK84" s="739" t="str">
        <f>IF(AND($Z$9=1,Courses!E79&lt;&gt;"",Courses!F79&lt;&gt;"",Courses!F79=0,SUM(Courses!H79,Courses!J79)=1),"Row "&amp;Courses!A79&amp;", "&amp;Courses!$F$10&amp;"; ","")</f>
        <v/>
      </c>
      <c r="CL84" s="10" t="str">
        <f>IF(AND($Z$9=1,Courses!G79&lt;&gt;"",Courses!H79&lt;&gt;"",Courses!H79=0,SUM(Courses!J79,Courses!F79)=1),"Row "&amp;Courses!A79&amp;", "&amp;Courses!$H$10&amp;"; ","")</f>
        <v/>
      </c>
      <c r="CM84" s="682" t="str">
        <f>IF(AND($Z$9=1,Courses!I79&lt;&gt;"",Courses!J79&lt;&gt;"",Courses!J79=0, SUM(Courses!H79,Courses!F79)=1),"Row "&amp;Courses!A79&amp;", "&amp;Courses!$J$10&amp;"; ","")</f>
        <v/>
      </c>
      <c r="CN84" s="680"/>
      <c r="CO84" s="681"/>
      <c r="CP84" s="692" t="str">
        <f>IF(AND(Courses!B79&lt;&gt;"",ISNA(VLOOKUP(Courses!C79,CourseInfo,2,FALSE))=FALSE,COUNTIF(Dummy,Courses!C79)&lt;&gt;1),VLOOKUP(Courses!C79,CourseInfo,6,FALSE),"")</f>
        <v/>
      </c>
      <c r="CQ84" s="692" t="str">
        <f>IF(AND(Courses!B79&lt;&gt;"",ISNA(VLOOKUP(Courses!C79,CourseInfo,2,FALSE))=FALSE,COUNTIF(Dummy,Courses!C79)&lt;&gt;1),IF(VLOOKUP(Courses!C79,CourseInfo,7,FALSE)&lt;&gt;"",VLOOKUP(Courses!C79,CourseInfo,7,FALSE),"blank"),"")</f>
        <v/>
      </c>
      <c r="CR84" s="692" t="str">
        <f>IF(AND($AA$9=1,Courses!B79&lt;&gt;"",'Courses Valid'!AC84="",AH84&amp;AI84&amp;AJ84&amp;AK84="",COUNTIF(Dummy,Courses!C79)&lt;&gt;1),IF(OR(Courses!K79&lt;&gt;'Courses Valid'!CP84,Courses!L79&lt;&gt;'Courses Valid'!CQ84),"Row "&amp;Courses!A79&amp;", Level on LARS is "&amp;'Courses Valid'!CP84&amp;", Sub-level on LARS is "&amp;CQ84&amp;"; ",""),"")</f>
        <v/>
      </c>
      <c r="CS84" s="680"/>
    </row>
    <row r="85" spans="3:97" x14ac:dyDescent="0.2">
      <c r="C85" s="670">
        <f t="shared" ref="C85:C148" si="3">IF(AND(G85="",H85="",K85="",L85="",M85="",Q85="",R85="",S85="",U85="",X85="",Y85="",Z85="",AC85="",AE85="",AH85="",AI85="",AJ85="",AK85="",AO85="",AP85="",AQ85="",AR85="",AS85="",AT85="",AU85="",AV85="",AW85="",AX85="",AY85="",AZ85="",BA85="",BB85="",BC85="",BG85="",BH85="",BI85="",BJ85="",BK85="",BL85="",BM85="",BN85="",BO85="",BP85="",BQ85="",BR85="",BS85="",BT85="",BU85="",BZ85="",CC85=""),0,1)</f>
        <v>0</v>
      </c>
      <c r="D85" s="102"/>
      <c r="E85" s="102"/>
      <c r="F85" s="295"/>
      <c r="G85" s="670" t="str">
        <f>IF(SUMPRODUCT(--(CourseAims=Courses!$C80))=1,"",IF(AND($J$9=1,Courses!$C80&lt;&gt;""),"Row "&amp;Courses!A80&amp;" (invalid); ",""))</f>
        <v/>
      </c>
      <c r="H85" s="692" t="str">
        <f>IF(AND($K$9=1,Courses!B80="",OR(Courses!F80&lt;&gt;"",Courses!H80&lt;&gt;"",Courses!J80&lt;&gt;"",Courses!K80&lt;&gt;"",Courses!L80&lt;&gt;"",Courses!M80&lt;&gt;"",Courses!N80&lt;&gt;0,Courses!P80&lt;&gt;0,Courses!R80&lt;&gt;0,Courses!S80&lt;&gt;0,Courses!U80&lt;&gt;0,Courses!W80&lt;&gt;0,Courses!X80&lt;&gt;0,Courses!Z80&lt;&gt;0,Courses!AB80&lt;&gt;0)),"Row "&amp;Courses!A80&amp;" (none); ","")</f>
        <v/>
      </c>
      <c r="I85" s="50"/>
      <c r="J85" s="295"/>
      <c r="K85" s="739" t="str">
        <f>IF(AND($L$9=1,Courses!E80&lt;&gt;"",Courses!F80=""),"Row "&amp;Courses!A80&amp;", "&amp;Courses!$E$10&amp;"; ","")</f>
        <v/>
      </c>
      <c r="L85" s="10" t="str">
        <f>IF(AND($L$9=1,Courses!G80&lt;&gt;"",Courses!H80=""),"Row "&amp;Courses!A80&amp;", "&amp;Courses!$G$10&amp;"; ","")</f>
        <v/>
      </c>
      <c r="M85" s="682" t="str">
        <f>IF(AND($L$9=1,Courses!I80&lt;&gt;"",Courses!J80=""),"Row "&amp;Courses!A80&amp;", "&amp;Courses!$I$10&amp;"; ","")</f>
        <v/>
      </c>
      <c r="N85" s="10"/>
      <c r="O85" s="50"/>
      <c r="P85" s="295"/>
      <c r="Q85" s="1330" t="str">
        <f>IF(AND($M$9=1,Courses!B80&lt;&gt;"",Courses!E80&lt;&gt;"",Courses!G80="",Courses!I80="",Courses!F80&lt;&gt;1),"Row "&amp;Courses!A80&amp;"; ","")</f>
        <v/>
      </c>
      <c r="R85" s="10" t="str">
        <f>IF(AND($M$9=1,Courses!B80&lt;&gt;"",Courses!I80="",Courses!F80&lt;&gt;"",Courses!G80&lt;&gt;"",Courses!H80&lt;&gt;""),IF(OR((Courses!F80+Courses!H80)&lt;&gt;1),"Row "&amp;Courses!A80&amp;"; ",""),"")</f>
        <v/>
      </c>
      <c r="S85" s="682" t="str">
        <f>IF(AND($M$9=1,Courses!B80&lt;&gt;"",Courses!I80&lt;&gt;"",Courses!J80&lt;&gt;"",Courses!H80&lt;&gt;"",Courses!G80&lt;&gt;"",Courses!F80&lt;&gt;""),IF(OR((Courses!F80+Courses!H80+Courses!J80)&lt;&gt;1),"Row "&amp;Courses!A80&amp;"; ",""),"")</f>
        <v/>
      </c>
      <c r="T85" s="10"/>
      <c r="U85" s="692" t="str">
        <f>IF(AND($M$9=1,Courses!E80&lt;&gt;"",Q85="",R85="",S85="",SUM(Courses!F80,Courses!H80,Courses!J80)&lt;&gt;1),"Row "&amp;Courses!A80&amp;"; ","")</f>
        <v/>
      </c>
      <c r="V85" s="50"/>
      <c r="W85" s="10"/>
      <c r="X85" s="739" t="str">
        <f>IF(AND($N$9=1,Courses!B80&lt;&gt;"",Courses!E80&lt;&gt;"",Courses!F80&lt;&gt;""),IF((TRUNC(Courses!F80*100)&lt;&gt;Courses!F80*100),"Row "&amp;Courses!A80&amp;", "&amp;Courses!$F$10&amp;"; ",""),"")</f>
        <v/>
      </c>
      <c r="Y85" s="10" t="str">
        <f>IF(AND($N$9=1,Courses!B80&lt;&gt;"",Courses!G80&lt;&gt;"",Courses!H80&lt;&gt;""),IF((TRUNC(Courses!H80*100)&lt;&gt;Courses!H80*100),"Row "&amp;Courses!A80&amp;", "&amp;Courses!$H$10&amp;"; ",""),"")</f>
        <v/>
      </c>
      <c r="Z85" s="682" t="str">
        <f>IF(AND($N$9=1,Courses!B80&lt;&gt;"",Courses!I80&lt;&gt;"",Courses!J80&lt;&gt;""),IF((TRUNC(Courses!J80*100)&lt;&gt;Courses!J80*100),"Row "&amp;Courses!A80&amp;", "&amp;Courses!$J$10&amp;"; ",""),"")</f>
        <v/>
      </c>
      <c r="AA85" s="10"/>
      <c r="AB85" s="295"/>
      <c r="AC85" s="692" t="str">
        <f>IF(AND($O$9=1,G85="",Courses!B80&lt;&gt;"",Courses!K80&lt;&gt;"UG",Courses!K80&lt;&gt;"PG (UG fee)",Courses!K80&lt;&gt;"PG (Masters' loan)",Courses!K80&lt;&gt;"PG (Other)"),"Row "&amp;Courses!A80&amp;"; ","")</f>
        <v/>
      </c>
      <c r="AD85" s="693"/>
      <c r="AE85" s="692" t="str">
        <f>IF(AND($Q$9=1,G85="",Courses!B80&lt;&gt;"",Courses!M80&lt;&gt;"Standard",Courses!M80&lt;&gt;"Long"),"Row "&amp;Courses!A80&amp;"; ","")</f>
        <v/>
      </c>
      <c r="AF85" s="10"/>
      <c r="AG85" s="295"/>
      <c r="AH85" s="739" t="str">
        <f>IF(AND($P$9=1,G85="",AC85="",AD85="",Courses!B80&lt;&gt;"",Courses!K80="UG",Courses!L80&lt;&gt;$C$9,Courses!L80&lt;&gt;$C$10,Courses!L80&lt;&gt;$C$11),"Row "&amp;Courses!A80&amp;", Sub-level should be either HND, Sub-degree, Foundation Degree or Other UG Degree; ","")</f>
        <v/>
      </c>
      <c r="AI85" s="10" t="str">
        <f>IF(AND($P$9=1,G85="",AC85="",AD85="",Courses!B80&lt;&gt;"",Courses!K80="PG (UG fee)",Courses!L80&lt;&gt;"",Courses!L80&lt;&gt;$C$12,Courses!L80&lt;&gt;$C$15),"Row "&amp;Courses!A80&amp;", Sub-level should be either blank or "&amp;C77&amp;"; ","")</f>
        <v/>
      </c>
      <c r="AJ85" s="10" t="str">
        <f>IF(AND($P$9=1,G85="",AC85="",AD85="",Courses!B80&lt;&gt;"",Courses!K80="PG (Masters' loan)",Courses!L80&lt;&gt;"",Courses!L80&lt;&gt;$C$14,Courses!L80&lt;&gt;$C$15),"Row "&amp;Courses!A80&amp;", Sub-level should be blank; ","")</f>
        <v/>
      </c>
      <c r="AK85" s="682" t="str">
        <f>IF(AND($P$9=1,G85="",AC85="",AD85="",Courses!B80&lt;&gt;"",Courses!K80="PG (Other)",Courses!L80&lt;&gt;"",Courses!L80&lt;&gt;$C$16,Courses!L80&lt;&gt;$C$17),"Row "&amp;Courses!A80&amp;", Sub-level should be blank; ","")</f>
        <v/>
      </c>
      <c r="AL85" s="50"/>
      <c r="AM85" s="295"/>
      <c r="AN85" s="8">
        <v>66</v>
      </c>
      <c r="AO85" s="739" t="str">
        <f>IF(AND($R$9=1,(TRUNC(Courses!N80)&lt;&gt;Courses!N80)), "Row "&amp;Courses!$A80&amp;", "&amp;AO$9&amp;", "&amp;AO$10&amp;", "&amp;AO$11&amp;"; ","")</f>
        <v/>
      </c>
      <c r="AP85" s="10" t="str">
        <f>IF(AND($R$9=1,(TRUNC(Courses!O80)&lt;&gt;Courses!O80)), "Row "&amp;Courses!$A80&amp;", "&amp;AP$9&amp;", "&amp;AP$10&amp;", "&amp;AP$11&amp;"; ","")</f>
        <v/>
      </c>
      <c r="AQ85" s="10" t="str">
        <f>IF(AND($R$9=1,(TRUNC(Courses!P80)&lt;&gt;Courses!P80)), "Row "&amp;Courses!$A80&amp;", "&amp;AQ$9&amp;", "&amp;AQ$10&amp;", "&amp;AQ$11&amp;"; ","")</f>
        <v/>
      </c>
      <c r="AR85" s="10" t="str">
        <f>IF(AND($R$9=1,(TRUNC(Courses!Q80)&lt;&gt;Courses!Q80)), "Row "&amp;Courses!$A80&amp;", "&amp;AR$9&amp;", "&amp;AR$10&amp;", "&amp;AR$11&amp;"; ","")</f>
        <v/>
      </c>
      <c r="AS85" s="682" t="str">
        <f>IF(AND($R$9=1,(TRUNC(Courses!R80)&lt;&gt;Courses!R80)), "Row "&amp;Courses!$A80&amp;", "&amp;AS$9&amp;", "&amp;AS$10&amp;", "&amp;AS$11&amp;"; ","")</f>
        <v/>
      </c>
      <c r="AT85" s="739" t="str">
        <f>IF(AND($R$9=1,(TRUNC(Courses!S80)&lt;&gt;Courses!S80)), "Row "&amp;Courses!$A80&amp;", "&amp;AT$9&amp;", "&amp;AT$10&amp;", "&amp;AT$11&amp;"; ","")</f>
        <v/>
      </c>
      <c r="AU85" s="10" t="str">
        <f>IF(AND($R$9=1,(TRUNC(Courses!T80)&lt;&gt;Courses!T80)), "Row "&amp;Courses!$A80&amp;", "&amp;AU$9&amp;", "&amp;AU$10&amp;", "&amp;AU$11&amp;"; ","")</f>
        <v/>
      </c>
      <c r="AV85" s="10" t="str">
        <f>IF(AND($R$9=1,(TRUNC(Courses!U80)&lt;&gt;Courses!U80)), "Row "&amp;Courses!$A80&amp;", "&amp;AV$9&amp;", "&amp;AV$10&amp;", "&amp;AV$11&amp;"; ","")</f>
        <v/>
      </c>
      <c r="AW85" s="10" t="str">
        <f>IF(AND($R$9=1,(TRUNC(Courses!V80)&lt;&gt;Courses!V80)), "Row "&amp;Courses!$A80&amp;", "&amp;AW$9&amp;", "&amp;AW$10&amp;", "&amp;AW$11&amp;"; ","")</f>
        <v/>
      </c>
      <c r="AX85" s="682" t="str">
        <f>IF(AND($R$9=1,(TRUNC(Courses!W80)&lt;&gt;Courses!W80)), "Row "&amp;Courses!$A80&amp;", "&amp;AX$9&amp;", "&amp;AX$10&amp;", "&amp;AX$11&amp;"; ","")</f>
        <v/>
      </c>
      <c r="AY85" s="739" t="str">
        <f>IF(AND($R$9=1,(TRUNC(Courses!X80)&lt;&gt;Courses!X80)), "Row "&amp;Courses!$A80&amp;", "&amp;AY$9&amp;", "&amp;AY$10&amp;", "&amp;AY$11&amp;"; ","")</f>
        <v/>
      </c>
      <c r="AZ85" s="10" t="str">
        <f>IF(AND($R$9=1,(TRUNC(Courses!Y80)&lt;&gt;Courses!Y80)), "Row "&amp;Courses!$A80&amp;", "&amp;AZ$9&amp;", "&amp;AZ$10&amp;", "&amp;AZ$11&amp;"; ","")</f>
        <v/>
      </c>
      <c r="BA85" s="10" t="str">
        <f>IF(AND($R$9=1,(TRUNC(Courses!Z80)&lt;&gt;Courses!Z80)), "Row "&amp;Courses!$A80&amp;", "&amp;BA$9&amp;", "&amp;BA$10&amp;", "&amp;BA$11&amp;"; ","")</f>
        <v/>
      </c>
      <c r="BB85" s="10" t="str">
        <f>IF(AND($R$9=1,(TRUNC(Courses!AA80)&lt;&gt;Courses!AA80)), "Row "&amp;Courses!$A80&amp;", "&amp;BB$9&amp;", "&amp;BB$10&amp;", "&amp;BB$11&amp;"; ","")</f>
        <v/>
      </c>
      <c r="BC85" s="682" t="str">
        <f>IF(AND($R$9=1,(TRUNC(Courses!AB80)&lt;&gt;Courses!AB80)), "Row "&amp;Courses!$A80&amp;", "&amp;BC$9&amp;", "&amp;BC$10&amp;", "&amp;BC$11&amp;"; ","")</f>
        <v/>
      </c>
      <c r="BD85" s="50"/>
      <c r="BE85" s="295"/>
      <c r="BF85" s="8">
        <v>66</v>
      </c>
      <c r="BG85" s="739" t="str">
        <f>IF(AND($S$9=1,Courses!N80&lt;0), "Row "&amp;Courses!$A80&amp;", "&amp;BG$9&amp;", "&amp;BG$10&amp;", "&amp;BG$11&amp;"; ","")</f>
        <v/>
      </c>
      <c r="BH85" s="10" t="str">
        <f>IF(AND($S$9=1,Courses!O80&lt;0), "Row "&amp;Courses!$A80&amp;", "&amp;BH$9&amp;", "&amp;BH$10&amp;", "&amp;BH$11&amp;"; ","")</f>
        <v/>
      </c>
      <c r="BI85" s="10" t="str">
        <f>IF(AND($S$9=1,Courses!P80&lt;0), "Row "&amp;Courses!$A80&amp;", "&amp;BI$9&amp;", "&amp;BI$10&amp;", "&amp;BI$11&amp;"; ","")</f>
        <v/>
      </c>
      <c r="BJ85" s="10" t="str">
        <f>IF(AND($S$9=1,Courses!Q80&lt;0), "Row "&amp;Courses!$A80&amp;", "&amp;BJ$9&amp;", "&amp;BJ$10&amp;", "&amp;BJ$11&amp;"; ","")</f>
        <v/>
      </c>
      <c r="BK85" s="682" t="str">
        <f>IF(AND($S$9=1,Courses!R80&lt;0), "Row "&amp;Courses!$A80&amp;", "&amp;BK$9&amp;", "&amp;BK$10&amp;", "&amp;BK$11&amp;"; ","")</f>
        <v/>
      </c>
      <c r="BL85" s="739" t="str">
        <f>IF(AND($S$9=1,Courses!S80&lt;0), "Row "&amp;Courses!$A80&amp;", "&amp;BL$9&amp;", "&amp;BL$10&amp;", "&amp;BL$11&amp;"; ","")</f>
        <v/>
      </c>
      <c r="BM85" s="10" t="str">
        <f>IF(AND($S$9=1,Courses!T80&lt;0), "Row "&amp;Courses!$A80&amp;", "&amp;BM$9&amp;", "&amp;BM$10&amp;", "&amp;BM$11&amp;"; ","")</f>
        <v/>
      </c>
      <c r="BN85" s="10" t="str">
        <f>IF(AND($S$9=1,Courses!U80&lt;0), "Row "&amp;Courses!$A80&amp;", "&amp;BN$9&amp;", "&amp;BN$10&amp;", "&amp;BN$11&amp;"; ","")</f>
        <v/>
      </c>
      <c r="BO85" s="10" t="str">
        <f>IF(AND($S$9=1,Courses!V80&lt;0), "Row "&amp;Courses!$A80&amp;", "&amp;BO$9&amp;", "&amp;BO$10&amp;", "&amp;BO$11&amp;"; ","")</f>
        <v/>
      </c>
      <c r="BP85" s="682" t="str">
        <f>IF(AND($S$9=1,Courses!W80&lt;0), "Row "&amp;Courses!$A80&amp;", "&amp;BP$9&amp;", "&amp;BP$10&amp;", "&amp;BP$11&amp;"; ","")</f>
        <v/>
      </c>
      <c r="BQ85" s="739" t="str">
        <f>IF(AND($S$9=1,Courses!X80&lt;0), "Row "&amp;Courses!$A80&amp;", "&amp;BQ$9&amp;", "&amp;BQ$10&amp;", "&amp;BQ$11&amp;"; ","")</f>
        <v/>
      </c>
      <c r="BR85" s="10" t="str">
        <f>IF(AND($S$9=1,Courses!Y80&lt;0), "Row "&amp;Courses!$A80&amp;", "&amp;BR$9&amp;", "&amp;BR$10&amp;", "&amp;BR$11&amp;"; ","")</f>
        <v/>
      </c>
      <c r="BS85" s="10" t="str">
        <f>IF(AND($S$9=1,Courses!Z80&lt;0), "Row "&amp;Courses!$A80&amp;", "&amp;BS$9&amp;", "&amp;BS$10&amp;", "&amp;BS$11&amp;"; ","")</f>
        <v/>
      </c>
      <c r="BT85" s="10" t="str">
        <f>IF(AND($S$9=1,Courses!AA80&lt;0), "Row "&amp;Courses!$A80&amp;", "&amp;BT$9&amp;", "&amp;BT$10&amp;", "&amp;BT$11&amp;"; ","")</f>
        <v/>
      </c>
      <c r="BU85" s="682" t="str">
        <f>IF(AND($S$9=1,Courses!AB80&lt;0), "Row "&amp;Courses!$A80&amp;", "&amp;BU$9&amp;", "&amp;BU$10&amp;", "&amp;BU$11&amp;"; ","")</f>
        <v/>
      </c>
      <c r="BV85" s="10"/>
      <c r="BW85" s="690">
        <v>66</v>
      </c>
      <c r="BX85" s="101">
        <f>IF(AND($T$9=1,Courses!B80="",Courses!F80="",Courses!H80="",Courses!J80="",Courses!K80="",Courses!L80="",Courses!M80="",Courses!N80=0,Courses!P80=0,Courses!R80=0,Courses!S80=0,Courses!U80=0,Courses!W80=0,Courses!X80=0,Courses!Z80=0,Courses!AB80=0),0,1)</f>
        <v>0</v>
      </c>
      <c r="BY85" s="101">
        <f>IF(AND(BX85=0,SUM(BX86:$BX$219)&gt;0),1,0)</f>
        <v>0</v>
      </c>
      <c r="BZ85" s="853" t="str">
        <f>IF(BY85=1,"Row "&amp;Courses!A80&amp;"; ","")</f>
        <v/>
      </c>
      <c r="CA85" s="50"/>
      <c r="CB85" s="10"/>
      <c r="CC85" s="692" t="str">
        <f>IF(AND($U$9=1,Courses!B80&lt;&gt;"",SUM(Courses!N80:AB80)=0),"Row "&amp;Courses!A80&amp;"; ","")</f>
        <v/>
      </c>
      <c r="CD85" s="50"/>
      <c r="CF85" s="323"/>
      <c r="CG85" s="692" t="str">
        <f>IF(AND($Y$9=1,Courses!B80&lt;&gt;""),IF(SUMPRODUCT(--(Courses!$C$13:$C$214=Courses!C80))&gt;1,"Row "&amp;Courses!A80&amp;"; ",""),"")</f>
        <v/>
      </c>
      <c r="CH85" s="10"/>
      <c r="CI85" s="324"/>
      <c r="CJ85" s="10"/>
      <c r="CK85" s="739" t="str">
        <f>IF(AND($Z$9=1,Courses!E80&lt;&gt;"",Courses!F80&lt;&gt;"",Courses!F80=0,SUM(Courses!H80,Courses!J80)=1),"Row "&amp;Courses!A80&amp;", "&amp;Courses!$F$10&amp;"; ","")</f>
        <v/>
      </c>
      <c r="CL85" s="10" t="str">
        <f>IF(AND($Z$9=1,Courses!G80&lt;&gt;"",Courses!H80&lt;&gt;"",Courses!H80=0,SUM(Courses!J80,Courses!F80)=1),"Row "&amp;Courses!A80&amp;", "&amp;Courses!$H$10&amp;"; ","")</f>
        <v/>
      </c>
      <c r="CM85" s="682" t="str">
        <f>IF(AND($Z$9=1,Courses!I80&lt;&gt;"",Courses!J80&lt;&gt;"",Courses!J80=0, SUM(Courses!H80,Courses!F80)=1),"Row "&amp;Courses!A80&amp;", "&amp;Courses!$J$10&amp;"; ","")</f>
        <v/>
      </c>
      <c r="CN85" s="680"/>
      <c r="CO85" s="681"/>
      <c r="CP85" s="692" t="str">
        <f>IF(AND(Courses!B80&lt;&gt;"",ISNA(VLOOKUP(Courses!C80,CourseInfo,2,FALSE))=FALSE,COUNTIF(Dummy,Courses!C80)&lt;&gt;1),VLOOKUP(Courses!C80,CourseInfo,6,FALSE),"")</f>
        <v/>
      </c>
      <c r="CQ85" s="692" t="str">
        <f>IF(AND(Courses!B80&lt;&gt;"",ISNA(VLOOKUP(Courses!C80,CourseInfo,2,FALSE))=FALSE,COUNTIF(Dummy,Courses!C80)&lt;&gt;1),IF(VLOOKUP(Courses!C80,CourseInfo,7,FALSE)&lt;&gt;"",VLOOKUP(Courses!C80,CourseInfo,7,FALSE),"blank"),"")</f>
        <v/>
      </c>
      <c r="CR85" s="692" t="str">
        <f>IF(AND($AA$9=1,Courses!B80&lt;&gt;"",'Courses Valid'!AC85="",AH85&amp;AI85&amp;AJ85&amp;AK85="",COUNTIF(Dummy,Courses!C80)&lt;&gt;1),IF(OR(Courses!K80&lt;&gt;'Courses Valid'!CP85,Courses!L80&lt;&gt;'Courses Valid'!CQ85),"Row "&amp;Courses!A80&amp;", Level on LARS is "&amp;'Courses Valid'!CP85&amp;", Sub-level on LARS is "&amp;CQ85&amp;"; ",""),"")</f>
        <v/>
      </c>
      <c r="CS85" s="680"/>
    </row>
    <row r="86" spans="3:97" x14ac:dyDescent="0.2">
      <c r="C86" s="670">
        <f t="shared" si="3"/>
        <v>0</v>
      </c>
      <c r="D86" s="102"/>
      <c r="E86" s="102"/>
      <c r="F86" s="295"/>
      <c r="G86" s="670" t="str">
        <f>IF(SUMPRODUCT(--(CourseAims=Courses!$C81))=1,"",IF(AND($J$9=1,Courses!$C81&lt;&gt;""),"Row "&amp;Courses!A81&amp;" (invalid); ",""))</f>
        <v/>
      </c>
      <c r="H86" s="692" t="str">
        <f>IF(AND($K$9=1,Courses!B81="",OR(Courses!F81&lt;&gt;"",Courses!H81&lt;&gt;"",Courses!J81&lt;&gt;"",Courses!K81&lt;&gt;"",Courses!L81&lt;&gt;"",Courses!M81&lt;&gt;"",Courses!N81&lt;&gt;0,Courses!P81&lt;&gt;0,Courses!R81&lt;&gt;0,Courses!S81&lt;&gt;0,Courses!U81&lt;&gt;0,Courses!W81&lt;&gt;0,Courses!X81&lt;&gt;0,Courses!Z81&lt;&gt;0,Courses!AB81&lt;&gt;0)),"Row "&amp;Courses!A81&amp;" (none); ","")</f>
        <v/>
      </c>
      <c r="I86" s="50"/>
      <c r="J86" s="295"/>
      <c r="K86" s="739" t="str">
        <f>IF(AND($L$9=1,Courses!E81&lt;&gt;"",Courses!F81=""),"Row "&amp;Courses!A81&amp;", "&amp;Courses!$E$10&amp;"; ","")</f>
        <v/>
      </c>
      <c r="L86" s="10" t="str">
        <f>IF(AND($L$9=1,Courses!G81&lt;&gt;"",Courses!H81=""),"Row "&amp;Courses!A81&amp;", "&amp;Courses!$G$10&amp;"; ","")</f>
        <v/>
      </c>
      <c r="M86" s="682" t="str">
        <f>IF(AND($L$9=1,Courses!I81&lt;&gt;"",Courses!J81=""),"Row "&amp;Courses!A81&amp;", "&amp;Courses!$I$10&amp;"; ","")</f>
        <v/>
      </c>
      <c r="N86" s="10"/>
      <c r="O86" s="50"/>
      <c r="P86" s="295"/>
      <c r="Q86" s="1330" t="str">
        <f>IF(AND($M$9=1,Courses!B81&lt;&gt;"",Courses!E81&lt;&gt;"",Courses!G81="",Courses!I81="",Courses!F81&lt;&gt;1),"Row "&amp;Courses!A81&amp;"; ","")</f>
        <v/>
      </c>
      <c r="R86" s="10" t="str">
        <f>IF(AND($M$9=1,Courses!B81&lt;&gt;"",Courses!I81="",Courses!F81&lt;&gt;"",Courses!G81&lt;&gt;"",Courses!H81&lt;&gt;""),IF(OR((Courses!F81+Courses!H81)&lt;&gt;1),"Row "&amp;Courses!A81&amp;"; ",""),"")</f>
        <v/>
      </c>
      <c r="S86" s="682" t="str">
        <f>IF(AND($M$9=1,Courses!B81&lt;&gt;"",Courses!I81&lt;&gt;"",Courses!J81&lt;&gt;"",Courses!H81&lt;&gt;"",Courses!G81&lt;&gt;"",Courses!F81&lt;&gt;""),IF(OR((Courses!F81+Courses!H81+Courses!J81)&lt;&gt;1),"Row "&amp;Courses!A81&amp;"; ",""),"")</f>
        <v/>
      </c>
      <c r="T86" s="10"/>
      <c r="U86" s="692" t="str">
        <f>IF(AND($M$9=1,Courses!E81&lt;&gt;"",Q86="",R86="",S86="",SUM(Courses!F81,Courses!H81,Courses!J81)&lt;&gt;1),"Row "&amp;Courses!A81&amp;"; ","")</f>
        <v/>
      </c>
      <c r="V86" s="50"/>
      <c r="W86" s="10"/>
      <c r="X86" s="739" t="str">
        <f>IF(AND($N$9=1,Courses!B81&lt;&gt;"",Courses!E81&lt;&gt;"",Courses!F81&lt;&gt;""),IF((TRUNC(Courses!F81*100)&lt;&gt;Courses!F81*100),"Row "&amp;Courses!A81&amp;", "&amp;Courses!$F$10&amp;"; ",""),"")</f>
        <v/>
      </c>
      <c r="Y86" s="10" t="str">
        <f>IF(AND($N$9=1,Courses!B81&lt;&gt;"",Courses!G81&lt;&gt;"",Courses!H81&lt;&gt;""),IF((TRUNC(Courses!H81*100)&lt;&gt;Courses!H81*100),"Row "&amp;Courses!A81&amp;", "&amp;Courses!$H$10&amp;"; ",""),"")</f>
        <v/>
      </c>
      <c r="Z86" s="682" t="str">
        <f>IF(AND($N$9=1,Courses!B81&lt;&gt;"",Courses!I81&lt;&gt;"",Courses!J81&lt;&gt;""),IF((TRUNC(Courses!J81*100)&lt;&gt;Courses!J81*100),"Row "&amp;Courses!A81&amp;", "&amp;Courses!$J$10&amp;"; ",""),"")</f>
        <v/>
      </c>
      <c r="AA86" s="10"/>
      <c r="AB86" s="295"/>
      <c r="AC86" s="692" t="str">
        <f>IF(AND($O$9=1,G86="",Courses!B81&lt;&gt;"",Courses!K81&lt;&gt;"UG",Courses!K81&lt;&gt;"PG (UG fee)",Courses!K81&lt;&gt;"PG (Masters' loan)",Courses!K81&lt;&gt;"PG (Other)"),"Row "&amp;Courses!A81&amp;"; ","")</f>
        <v/>
      </c>
      <c r="AD86" s="693"/>
      <c r="AE86" s="692" t="str">
        <f>IF(AND($Q$9=1,G86="",Courses!B81&lt;&gt;"",Courses!M81&lt;&gt;"Standard",Courses!M81&lt;&gt;"Long"),"Row "&amp;Courses!A81&amp;"; ","")</f>
        <v/>
      </c>
      <c r="AF86" s="10"/>
      <c r="AG86" s="295"/>
      <c r="AH86" s="739" t="str">
        <f>IF(AND($P$9=1,G86="",AC86="",AD86="",Courses!B81&lt;&gt;"",Courses!K81="UG",Courses!L81&lt;&gt;$C$9,Courses!L81&lt;&gt;$C$10,Courses!L81&lt;&gt;$C$11),"Row "&amp;Courses!A81&amp;", Sub-level should be either HND, Sub-degree, Foundation Degree or Other UG Degree; ","")</f>
        <v/>
      </c>
      <c r="AI86" s="10" t="str">
        <f>IF(AND($P$9=1,G86="",AC86="",AD86="",Courses!B81&lt;&gt;"",Courses!K81="PG (UG fee)",Courses!L81&lt;&gt;"",Courses!L81&lt;&gt;$C$12,Courses!L81&lt;&gt;$C$15),"Row "&amp;Courses!A81&amp;", Sub-level should be either blank or "&amp;C78&amp;"; ","")</f>
        <v/>
      </c>
      <c r="AJ86" s="10" t="str">
        <f>IF(AND($P$9=1,G86="",AC86="",AD86="",Courses!B81&lt;&gt;"",Courses!K81="PG (Masters' loan)",Courses!L81&lt;&gt;"",Courses!L81&lt;&gt;$C$14,Courses!L81&lt;&gt;$C$15),"Row "&amp;Courses!A81&amp;", Sub-level should be blank; ","")</f>
        <v/>
      </c>
      <c r="AK86" s="682" t="str">
        <f>IF(AND($P$9=1,G86="",AC86="",AD86="",Courses!B81&lt;&gt;"",Courses!K81="PG (Other)",Courses!L81&lt;&gt;"",Courses!L81&lt;&gt;$C$16,Courses!L81&lt;&gt;$C$17),"Row "&amp;Courses!A81&amp;", Sub-level should be blank; ","")</f>
        <v/>
      </c>
      <c r="AL86" s="50"/>
      <c r="AM86" s="295"/>
      <c r="AN86" s="8">
        <v>67</v>
      </c>
      <c r="AO86" s="739" t="str">
        <f>IF(AND($R$9=1,(TRUNC(Courses!N81)&lt;&gt;Courses!N81)), "Row "&amp;Courses!$A81&amp;", "&amp;AO$9&amp;", "&amp;AO$10&amp;", "&amp;AO$11&amp;"; ","")</f>
        <v/>
      </c>
      <c r="AP86" s="10" t="str">
        <f>IF(AND($R$9=1,(TRUNC(Courses!O81)&lt;&gt;Courses!O81)), "Row "&amp;Courses!$A81&amp;", "&amp;AP$9&amp;", "&amp;AP$10&amp;", "&amp;AP$11&amp;"; ","")</f>
        <v/>
      </c>
      <c r="AQ86" s="10" t="str">
        <f>IF(AND($R$9=1,(TRUNC(Courses!P81)&lt;&gt;Courses!P81)), "Row "&amp;Courses!$A81&amp;", "&amp;AQ$9&amp;", "&amp;AQ$10&amp;", "&amp;AQ$11&amp;"; ","")</f>
        <v/>
      </c>
      <c r="AR86" s="10" t="str">
        <f>IF(AND($R$9=1,(TRUNC(Courses!Q81)&lt;&gt;Courses!Q81)), "Row "&amp;Courses!$A81&amp;", "&amp;AR$9&amp;", "&amp;AR$10&amp;", "&amp;AR$11&amp;"; ","")</f>
        <v/>
      </c>
      <c r="AS86" s="682" t="str">
        <f>IF(AND($R$9=1,(TRUNC(Courses!R81)&lt;&gt;Courses!R81)), "Row "&amp;Courses!$A81&amp;", "&amp;AS$9&amp;", "&amp;AS$10&amp;", "&amp;AS$11&amp;"; ","")</f>
        <v/>
      </c>
      <c r="AT86" s="739" t="str">
        <f>IF(AND($R$9=1,(TRUNC(Courses!S81)&lt;&gt;Courses!S81)), "Row "&amp;Courses!$A81&amp;", "&amp;AT$9&amp;", "&amp;AT$10&amp;", "&amp;AT$11&amp;"; ","")</f>
        <v/>
      </c>
      <c r="AU86" s="10" t="str">
        <f>IF(AND($R$9=1,(TRUNC(Courses!T81)&lt;&gt;Courses!T81)), "Row "&amp;Courses!$A81&amp;", "&amp;AU$9&amp;", "&amp;AU$10&amp;", "&amp;AU$11&amp;"; ","")</f>
        <v/>
      </c>
      <c r="AV86" s="10" t="str">
        <f>IF(AND($R$9=1,(TRUNC(Courses!U81)&lt;&gt;Courses!U81)), "Row "&amp;Courses!$A81&amp;", "&amp;AV$9&amp;", "&amp;AV$10&amp;", "&amp;AV$11&amp;"; ","")</f>
        <v/>
      </c>
      <c r="AW86" s="10" t="str">
        <f>IF(AND($R$9=1,(TRUNC(Courses!V81)&lt;&gt;Courses!V81)), "Row "&amp;Courses!$A81&amp;", "&amp;AW$9&amp;", "&amp;AW$10&amp;", "&amp;AW$11&amp;"; ","")</f>
        <v/>
      </c>
      <c r="AX86" s="682" t="str">
        <f>IF(AND($R$9=1,(TRUNC(Courses!W81)&lt;&gt;Courses!W81)), "Row "&amp;Courses!$A81&amp;", "&amp;AX$9&amp;", "&amp;AX$10&amp;", "&amp;AX$11&amp;"; ","")</f>
        <v/>
      </c>
      <c r="AY86" s="739" t="str">
        <f>IF(AND($R$9=1,(TRUNC(Courses!X81)&lt;&gt;Courses!X81)), "Row "&amp;Courses!$A81&amp;", "&amp;AY$9&amp;", "&amp;AY$10&amp;", "&amp;AY$11&amp;"; ","")</f>
        <v/>
      </c>
      <c r="AZ86" s="10" t="str">
        <f>IF(AND($R$9=1,(TRUNC(Courses!Y81)&lt;&gt;Courses!Y81)), "Row "&amp;Courses!$A81&amp;", "&amp;AZ$9&amp;", "&amp;AZ$10&amp;", "&amp;AZ$11&amp;"; ","")</f>
        <v/>
      </c>
      <c r="BA86" s="10" t="str">
        <f>IF(AND($R$9=1,(TRUNC(Courses!Z81)&lt;&gt;Courses!Z81)), "Row "&amp;Courses!$A81&amp;", "&amp;BA$9&amp;", "&amp;BA$10&amp;", "&amp;BA$11&amp;"; ","")</f>
        <v/>
      </c>
      <c r="BB86" s="10" t="str">
        <f>IF(AND($R$9=1,(TRUNC(Courses!AA81)&lt;&gt;Courses!AA81)), "Row "&amp;Courses!$A81&amp;", "&amp;BB$9&amp;", "&amp;BB$10&amp;", "&amp;BB$11&amp;"; ","")</f>
        <v/>
      </c>
      <c r="BC86" s="682" t="str">
        <f>IF(AND($R$9=1,(TRUNC(Courses!AB81)&lt;&gt;Courses!AB81)), "Row "&amp;Courses!$A81&amp;", "&amp;BC$9&amp;", "&amp;BC$10&amp;", "&amp;BC$11&amp;"; ","")</f>
        <v/>
      </c>
      <c r="BD86" s="50"/>
      <c r="BE86" s="295"/>
      <c r="BF86" s="8">
        <v>67</v>
      </c>
      <c r="BG86" s="739" t="str">
        <f>IF(AND($S$9=1,Courses!N81&lt;0), "Row "&amp;Courses!$A81&amp;", "&amp;BG$9&amp;", "&amp;BG$10&amp;", "&amp;BG$11&amp;"; ","")</f>
        <v/>
      </c>
      <c r="BH86" s="10" t="str">
        <f>IF(AND($S$9=1,Courses!O81&lt;0), "Row "&amp;Courses!$A81&amp;", "&amp;BH$9&amp;", "&amp;BH$10&amp;", "&amp;BH$11&amp;"; ","")</f>
        <v/>
      </c>
      <c r="BI86" s="10" t="str">
        <f>IF(AND($S$9=1,Courses!P81&lt;0), "Row "&amp;Courses!$A81&amp;", "&amp;BI$9&amp;", "&amp;BI$10&amp;", "&amp;BI$11&amp;"; ","")</f>
        <v/>
      </c>
      <c r="BJ86" s="10" t="str">
        <f>IF(AND($S$9=1,Courses!Q81&lt;0), "Row "&amp;Courses!$A81&amp;", "&amp;BJ$9&amp;", "&amp;BJ$10&amp;", "&amp;BJ$11&amp;"; ","")</f>
        <v/>
      </c>
      <c r="BK86" s="682" t="str">
        <f>IF(AND($S$9=1,Courses!R81&lt;0), "Row "&amp;Courses!$A81&amp;", "&amp;BK$9&amp;", "&amp;BK$10&amp;", "&amp;BK$11&amp;"; ","")</f>
        <v/>
      </c>
      <c r="BL86" s="739" t="str">
        <f>IF(AND($S$9=1,Courses!S81&lt;0), "Row "&amp;Courses!$A81&amp;", "&amp;BL$9&amp;", "&amp;BL$10&amp;", "&amp;BL$11&amp;"; ","")</f>
        <v/>
      </c>
      <c r="BM86" s="10" t="str">
        <f>IF(AND($S$9=1,Courses!T81&lt;0), "Row "&amp;Courses!$A81&amp;", "&amp;BM$9&amp;", "&amp;BM$10&amp;", "&amp;BM$11&amp;"; ","")</f>
        <v/>
      </c>
      <c r="BN86" s="10" t="str">
        <f>IF(AND($S$9=1,Courses!U81&lt;0), "Row "&amp;Courses!$A81&amp;", "&amp;BN$9&amp;", "&amp;BN$10&amp;", "&amp;BN$11&amp;"; ","")</f>
        <v/>
      </c>
      <c r="BO86" s="10" t="str">
        <f>IF(AND($S$9=1,Courses!V81&lt;0), "Row "&amp;Courses!$A81&amp;", "&amp;BO$9&amp;", "&amp;BO$10&amp;", "&amp;BO$11&amp;"; ","")</f>
        <v/>
      </c>
      <c r="BP86" s="682" t="str">
        <f>IF(AND($S$9=1,Courses!W81&lt;0), "Row "&amp;Courses!$A81&amp;", "&amp;BP$9&amp;", "&amp;BP$10&amp;", "&amp;BP$11&amp;"; ","")</f>
        <v/>
      </c>
      <c r="BQ86" s="739" t="str">
        <f>IF(AND($S$9=1,Courses!X81&lt;0), "Row "&amp;Courses!$A81&amp;", "&amp;BQ$9&amp;", "&amp;BQ$10&amp;", "&amp;BQ$11&amp;"; ","")</f>
        <v/>
      </c>
      <c r="BR86" s="10" t="str">
        <f>IF(AND($S$9=1,Courses!Y81&lt;0), "Row "&amp;Courses!$A81&amp;", "&amp;BR$9&amp;", "&amp;BR$10&amp;", "&amp;BR$11&amp;"; ","")</f>
        <v/>
      </c>
      <c r="BS86" s="10" t="str">
        <f>IF(AND($S$9=1,Courses!Z81&lt;0), "Row "&amp;Courses!$A81&amp;", "&amp;BS$9&amp;", "&amp;BS$10&amp;", "&amp;BS$11&amp;"; ","")</f>
        <v/>
      </c>
      <c r="BT86" s="10" t="str">
        <f>IF(AND($S$9=1,Courses!AA81&lt;0), "Row "&amp;Courses!$A81&amp;", "&amp;BT$9&amp;", "&amp;BT$10&amp;", "&amp;BT$11&amp;"; ","")</f>
        <v/>
      </c>
      <c r="BU86" s="682" t="str">
        <f>IF(AND($S$9=1,Courses!AB81&lt;0), "Row "&amp;Courses!$A81&amp;", "&amp;BU$9&amp;", "&amp;BU$10&amp;", "&amp;BU$11&amp;"; ","")</f>
        <v/>
      </c>
      <c r="BV86" s="10"/>
      <c r="BW86" s="690">
        <v>67</v>
      </c>
      <c r="BX86" s="101">
        <f>IF(AND($T$9=1,Courses!B81="",Courses!F81="",Courses!H81="",Courses!J81="",Courses!K81="",Courses!L81="",Courses!M81="",Courses!N81=0,Courses!P81=0,Courses!R81=0,Courses!S81=0,Courses!U81=0,Courses!W81=0,Courses!X81=0,Courses!Z81=0,Courses!AB81=0),0,1)</f>
        <v>0</v>
      </c>
      <c r="BY86" s="101">
        <f>IF(AND(BX86=0,SUM(BX87:$BX$219)&gt;0),1,0)</f>
        <v>0</v>
      </c>
      <c r="BZ86" s="853" t="str">
        <f>IF(BY86=1,"Row "&amp;Courses!A81&amp;"; ","")</f>
        <v/>
      </c>
      <c r="CA86" s="50"/>
      <c r="CB86" s="10"/>
      <c r="CC86" s="692" t="str">
        <f>IF(AND($U$9=1,Courses!B81&lt;&gt;"",SUM(Courses!N81:AB81)=0),"Row "&amp;Courses!A81&amp;"; ","")</f>
        <v/>
      </c>
      <c r="CD86" s="50"/>
      <c r="CF86" s="323"/>
      <c r="CG86" s="692" t="str">
        <f>IF(AND($Y$9=1,Courses!B81&lt;&gt;""),IF(SUMPRODUCT(--(Courses!$C$13:$C$214=Courses!C81))&gt;1,"Row "&amp;Courses!A81&amp;"; ",""),"")</f>
        <v/>
      </c>
      <c r="CH86" s="10"/>
      <c r="CI86" s="324"/>
      <c r="CJ86" s="10"/>
      <c r="CK86" s="739" t="str">
        <f>IF(AND($Z$9=1,Courses!E81&lt;&gt;"",Courses!F81&lt;&gt;"",Courses!F81=0,SUM(Courses!H81,Courses!J81)=1),"Row "&amp;Courses!A81&amp;", "&amp;Courses!$F$10&amp;"; ","")</f>
        <v/>
      </c>
      <c r="CL86" s="10" t="str">
        <f>IF(AND($Z$9=1,Courses!G81&lt;&gt;"",Courses!H81&lt;&gt;"",Courses!H81=0,SUM(Courses!J81,Courses!F81)=1),"Row "&amp;Courses!A81&amp;", "&amp;Courses!$H$10&amp;"; ","")</f>
        <v/>
      </c>
      <c r="CM86" s="682" t="str">
        <f>IF(AND($Z$9=1,Courses!I81&lt;&gt;"",Courses!J81&lt;&gt;"",Courses!J81=0, SUM(Courses!H81,Courses!F81)=1),"Row "&amp;Courses!A81&amp;", "&amp;Courses!$J$10&amp;"; ","")</f>
        <v/>
      </c>
      <c r="CN86" s="680"/>
      <c r="CO86" s="681"/>
      <c r="CP86" s="692" t="str">
        <f>IF(AND(Courses!B81&lt;&gt;"",ISNA(VLOOKUP(Courses!C81,CourseInfo,2,FALSE))=FALSE,COUNTIF(Dummy,Courses!C81)&lt;&gt;1),VLOOKUP(Courses!C81,CourseInfo,6,FALSE),"")</f>
        <v/>
      </c>
      <c r="CQ86" s="692" t="str">
        <f>IF(AND(Courses!B81&lt;&gt;"",ISNA(VLOOKUP(Courses!C81,CourseInfo,2,FALSE))=FALSE,COUNTIF(Dummy,Courses!C81)&lt;&gt;1),IF(VLOOKUP(Courses!C81,CourseInfo,7,FALSE)&lt;&gt;"",VLOOKUP(Courses!C81,CourseInfo,7,FALSE),"blank"),"")</f>
        <v/>
      </c>
      <c r="CR86" s="692" t="str">
        <f>IF(AND($AA$9=1,Courses!B81&lt;&gt;"",'Courses Valid'!AC86="",AH86&amp;AI86&amp;AJ86&amp;AK86="",COUNTIF(Dummy,Courses!C81)&lt;&gt;1),IF(OR(Courses!K81&lt;&gt;'Courses Valid'!CP86,Courses!L81&lt;&gt;'Courses Valid'!CQ86),"Row "&amp;Courses!A81&amp;", Level on LARS is "&amp;'Courses Valid'!CP86&amp;", Sub-level on LARS is "&amp;CQ86&amp;"; ",""),"")</f>
        <v/>
      </c>
      <c r="CS86" s="680"/>
    </row>
    <row r="87" spans="3:97" x14ac:dyDescent="0.2">
      <c r="C87" s="670">
        <f t="shared" si="3"/>
        <v>0</v>
      </c>
      <c r="D87" s="102"/>
      <c r="E87" s="102"/>
      <c r="F87" s="295"/>
      <c r="G87" s="670" t="str">
        <f>IF(SUMPRODUCT(--(CourseAims=Courses!$C82))=1,"",IF(AND($J$9=1,Courses!$C82&lt;&gt;""),"Row "&amp;Courses!A82&amp;" (invalid); ",""))</f>
        <v/>
      </c>
      <c r="H87" s="692" t="str">
        <f>IF(AND($K$9=1,Courses!B82="",OR(Courses!F82&lt;&gt;"",Courses!H82&lt;&gt;"",Courses!J82&lt;&gt;"",Courses!K82&lt;&gt;"",Courses!L82&lt;&gt;"",Courses!M82&lt;&gt;"",Courses!N82&lt;&gt;0,Courses!P82&lt;&gt;0,Courses!R82&lt;&gt;0,Courses!S82&lt;&gt;0,Courses!U82&lt;&gt;0,Courses!W82&lt;&gt;0,Courses!X82&lt;&gt;0,Courses!Z82&lt;&gt;0,Courses!AB82&lt;&gt;0)),"Row "&amp;Courses!A82&amp;" (none); ","")</f>
        <v/>
      </c>
      <c r="I87" s="50"/>
      <c r="J87" s="295"/>
      <c r="K87" s="739" t="str">
        <f>IF(AND($L$9=1,Courses!E82&lt;&gt;"",Courses!F82=""),"Row "&amp;Courses!A82&amp;", "&amp;Courses!$E$10&amp;"; ","")</f>
        <v/>
      </c>
      <c r="L87" s="10" t="str">
        <f>IF(AND($L$9=1,Courses!G82&lt;&gt;"",Courses!H82=""),"Row "&amp;Courses!A82&amp;", "&amp;Courses!$G$10&amp;"; ","")</f>
        <v/>
      </c>
      <c r="M87" s="682" t="str">
        <f>IF(AND($L$9=1,Courses!I82&lt;&gt;"",Courses!J82=""),"Row "&amp;Courses!A82&amp;", "&amp;Courses!$I$10&amp;"; ","")</f>
        <v/>
      </c>
      <c r="N87" s="10"/>
      <c r="O87" s="50"/>
      <c r="P87" s="295"/>
      <c r="Q87" s="1330" t="str">
        <f>IF(AND($M$9=1,Courses!B82&lt;&gt;"",Courses!E82&lt;&gt;"",Courses!G82="",Courses!I82="",Courses!F82&lt;&gt;1),"Row "&amp;Courses!A82&amp;"; ","")</f>
        <v/>
      </c>
      <c r="R87" s="10" t="str">
        <f>IF(AND($M$9=1,Courses!B82&lt;&gt;"",Courses!I82="",Courses!F82&lt;&gt;"",Courses!G82&lt;&gt;"",Courses!H82&lt;&gt;""),IF(OR((Courses!F82+Courses!H82)&lt;&gt;1),"Row "&amp;Courses!A82&amp;"; ",""),"")</f>
        <v/>
      </c>
      <c r="S87" s="682" t="str">
        <f>IF(AND($M$9=1,Courses!B82&lt;&gt;"",Courses!I82&lt;&gt;"",Courses!J82&lt;&gt;"",Courses!H82&lt;&gt;"",Courses!G82&lt;&gt;"",Courses!F82&lt;&gt;""),IF(OR((Courses!F82+Courses!H82+Courses!J82)&lt;&gt;1),"Row "&amp;Courses!A82&amp;"; ",""),"")</f>
        <v/>
      </c>
      <c r="T87" s="10"/>
      <c r="U87" s="692" t="str">
        <f>IF(AND($M$9=1,Courses!E82&lt;&gt;"",Q87="",R87="",S87="",SUM(Courses!F82,Courses!H82,Courses!J82)&lt;&gt;1),"Row "&amp;Courses!A82&amp;"; ","")</f>
        <v/>
      </c>
      <c r="V87" s="50"/>
      <c r="W87" s="10"/>
      <c r="X87" s="739" t="str">
        <f>IF(AND($N$9=1,Courses!B82&lt;&gt;"",Courses!E82&lt;&gt;"",Courses!F82&lt;&gt;""),IF((TRUNC(Courses!F82*100)&lt;&gt;Courses!F82*100),"Row "&amp;Courses!A82&amp;", "&amp;Courses!$F$10&amp;"; ",""),"")</f>
        <v/>
      </c>
      <c r="Y87" s="10" t="str">
        <f>IF(AND($N$9=1,Courses!B82&lt;&gt;"",Courses!G82&lt;&gt;"",Courses!H82&lt;&gt;""),IF((TRUNC(Courses!H82*100)&lt;&gt;Courses!H82*100),"Row "&amp;Courses!A82&amp;", "&amp;Courses!$H$10&amp;"; ",""),"")</f>
        <v/>
      </c>
      <c r="Z87" s="682" t="str">
        <f>IF(AND($N$9=1,Courses!B82&lt;&gt;"",Courses!I82&lt;&gt;"",Courses!J82&lt;&gt;""),IF((TRUNC(Courses!J82*100)&lt;&gt;Courses!J82*100),"Row "&amp;Courses!A82&amp;", "&amp;Courses!$J$10&amp;"; ",""),"")</f>
        <v/>
      </c>
      <c r="AA87" s="10"/>
      <c r="AB87" s="295"/>
      <c r="AC87" s="692" t="str">
        <f>IF(AND($O$9=1,G87="",Courses!B82&lt;&gt;"",Courses!K82&lt;&gt;"UG",Courses!K82&lt;&gt;"PG (UG fee)",Courses!K82&lt;&gt;"PG (Masters' loan)",Courses!K82&lt;&gt;"PG (Other)"),"Row "&amp;Courses!A82&amp;"; ","")</f>
        <v/>
      </c>
      <c r="AD87" s="693"/>
      <c r="AE87" s="692" t="str">
        <f>IF(AND($Q$9=1,G87="",Courses!B82&lt;&gt;"",Courses!M82&lt;&gt;"Standard",Courses!M82&lt;&gt;"Long"),"Row "&amp;Courses!A82&amp;"; ","")</f>
        <v/>
      </c>
      <c r="AF87" s="10"/>
      <c r="AG87" s="295"/>
      <c r="AH87" s="739" t="str">
        <f>IF(AND($P$9=1,G87="",AC87="",AD87="",Courses!B82&lt;&gt;"",Courses!K82="UG",Courses!L82&lt;&gt;$C$9,Courses!L82&lt;&gt;$C$10,Courses!L82&lt;&gt;$C$11),"Row "&amp;Courses!A82&amp;", Sub-level should be either HND, Sub-degree, Foundation Degree or Other UG Degree; ","")</f>
        <v/>
      </c>
      <c r="AI87" s="10" t="str">
        <f>IF(AND($P$9=1,G87="",AC87="",AD87="",Courses!B82&lt;&gt;"",Courses!K82="PG (UG fee)",Courses!L82&lt;&gt;"",Courses!L82&lt;&gt;$C$12,Courses!L82&lt;&gt;$C$15),"Row "&amp;Courses!A82&amp;", Sub-level should be either blank or "&amp;C79&amp;"; ","")</f>
        <v/>
      </c>
      <c r="AJ87" s="10" t="str">
        <f>IF(AND($P$9=1,G87="",AC87="",AD87="",Courses!B82&lt;&gt;"",Courses!K82="PG (Masters' loan)",Courses!L82&lt;&gt;"",Courses!L82&lt;&gt;$C$14,Courses!L82&lt;&gt;$C$15),"Row "&amp;Courses!A82&amp;", Sub-level should be blank; ","")</f>
        <v/>
      </c>
      <c r="AK87" s="682" t="str">
        <f>IF(AND($P$9=1,G87="",AC87="",AD87="",Courses!B82&lt;&gt;"",Courses!K82="PG (Other)",Courses!L82&lt;&gt;"",Courses!L82&lt;&gt;$C$16,Courses!L82&lt;&gt;$C$17),"Row "&amp;Courses!A82&amp;", Sub-level should be blank; ","")</f>
        <v/>
      </c>
      <c r="AL87" s="50"/>
      <c r="AM87" s="295"/>
      <c r="AN87" s="8">
        <v>68</v>
      </c>
      <c r="AO87" s="739" t="str">
        <f>IF(AND($R$9=1,(TRUNC(Courses!N82)&lt;&gt;Courses!N82)), "Row "&amp;Courses!$A82&amp;", "&amp;AO$9&amp;", "&amp;AO$10&amp;", "&amp;AO$11&amp;"; ","")</f>
        <v/>
      </c>
      <c r="AP87" s="10" t="str">
        <f>IF(AND($R$9=1,(TRUNC(Courses!O82)&lt;&gt;Courses!O82)), "Row "&amp;Courses!$A82&amp;", "&amp;AP$9&amp;", "&amp;AP$10&amp;", "&amp;AP$11&amp;"; ","")</f>
        <v/>
      </c>
      <c r="AQ87" s="10" t="str">
        <f>IF(AND($R$9=1,(TRUNC(Courses!P82)&lt;&gt;Courses!P82)), "Row "&amp;Courses!$A82&amp;", "&amp;AQ$9&amp;", "&amp;AQ$10&amp;", "&amp;AQ$11&amp;"; ","")</f>
        <v/>
      </c>
      <c r="AR87" s="10" t="str">
        <f>IF(AND($R$9=1,(TRUNC(Courses!Q82)&lt;&gt;Courses!Q82)), "Row "&amp;Courses!$A82&amp;", "&amp;AR$9&amp;", "&amp;AR$10&amp;", "&amp;AR$11&amp;"; ","")</f>
        <v/>
      </c>
      <c r="AS87" s="682" t="str">
        <f>IF(AND($R$9=1,(TRUNC(Courses!R82)&lt;&gt;Courses!R82)), "Row "&amp;Courses!$A82&amp;", "&amp;AS$9&amp;", "&amp;AS$10&amp;", "&amp;AS$11&amp;"; ","")</f>
        <v/>
      </c>
      <c r="AT87" s="739" t="str">
        <f>IF(AND($R$9=1,(TRUNC(Courses!S82)&lt;&gt;Courses!S82)), "Row "&amp;Courses!$A82&amp;", "&amp;AT$9&amp;", "&amp;AT$10&amp;", "&amp;AT$11&amp;"; ","")</f>
        <v/>
      </c>
      <c r="AU87" s="10" t="str">
        <f>IF(AND($R$9=1,(TRUNC(Courses!T82)&lt;&gt;Courses!T82)), "Row "&amp;Courses!$A82&amp;", "&amp;AU$9&amp;", "&amp;AU$10&amp;", "&amp;AU$11&amp;"; ","")</f>
        <v/>
      </c>
      <c r="AV87" s="10" t="str">
        <f>IF(AND($R$9=1,(TRUNC(Courses!U82)&lt;&gt;Courses!U82)), "Row "&amp;Courses!$A82&amp;", "&amp;AV$9&amp;", "&amp;AV$10&amp;", "&amp;AV$11&amp;"; ","")</f>
        <v/>
      </c>
      <c r="AW87" s="10" t="str">
        <f>IF(AND($R$9=1,(TRUNC(Courses!V82)&lt;&gt;Courses!V82)), "Row "&amp;Courses!$A82&amp;", "&amp;AW$9&amp;", "&amp;AW$10&amp;", "&amp;AW$11&amp;"; ","")</f>
        <v/>
      </c>
      <c r="AX87" s="682" t="str">
        <f>IF(AND($R$9=1,(TRUNC(Courses!W82)&lt;&gt;Courses!W82)), "Row "&amp;Courses!$A82&amp;", "&amp;AX$9&amp;", "&amp;AX$10&amp;", "&amp;AX$11&amp;"; ","")</f>
        <v/>
      </c>
      <c r="AY87" s="739" t="str">
        <f>IF(AND($R$9=1,(TRUNC(Courses!X82)&lt;&gt;Courses!X82)), "Row "&amp;Courses!$A82&amp;", "&amp;AY$9&amp;", "&amp;AY$10&amp;", "&amp;AY$11&amp;"; ","")</f>
        <v/>
      </c>
      <c r="AZ87" s="10" t="str">
        <f>IF(AND($R$9=1,(TRUNC(Courses!Y82)&lt;&gt;Courses!Y82)), "Row "&amp;Courses!$A82&amp;", "&amp;AZ$9&amp;", "&amp;AZ$10&amp;", "&amp;AZ$11&amp;"; ","")</f>
        <v/>
      </c>
      <c r="BA87" s="10" t="str">
        <f>IF(AND($R$9=1,(TRUNC(Courses!Z82)&lt;&gt;Courses!Z82)), "Row "&amp;Courses!$A82&amp;", "&amp;BA$9&amp;", "&amp;BA$10&amp;", "&amp;BA$11&amp;"; ","")</f>
        <v/>
      </c>
      <c r="BB87" s="10" t="str">
        <f>IF(AND($R$9=1,(TRUNC(Courses!AA82)&lt;&gt;Courses!AA82)), "Row "&amp;Courses!$A82&amp;", "&amp;BB$9&amp;", "&amp;BB$10&amp;", "&amp;BB$11&amp;"; ","")</f>
        <v/>
      </c>
      <c r="BC87" s="682" t="str">
        <f>IF(AND($R$9=1,(TRUNC(Courses!AB82)&lt;&gt;Courses!AB82)), "Row "&amp;Courses!$A82&amp;", "&amp;BC$9&amp;", "&amp;BC$10&amp;", "&amp;BC$11&amp;"; ","")</f>
        <v/>
      </c>
      <c r="BD87" s="50"/>
      <c r="BE87" s="295"/>
      <c r="BF87" s="8">
        <v>68</v>
      </c>
      <c r="BG87" s="739" t="str">
        <f>IF(AND($S$9=1,Courses!N82&lt;0), "Row "&amp;Courses!$A82&amp;", "&amp;BG$9&amp;", "&amp;BG$10&amp;", "&amp;BG$11&amp;"; ","")</f>
        <v/>
      </c>
      <c r="BH87" s="10" t="str">
        <f>IF(AND($S$9=1,Courses!O82&lt;0), "Row "&amp;Courses!$A82&amp;", "&amp;BH$9&amp;", "&amp;BH$10&amp;", "&amp;BH$11&amp;"; ","")</f>
        <v/>
      </c>
      <c r="BI87" s="10" t="str">
        <f>IF(AND($S$9=1,Courses!P82&lt;0), "Row "&amp;Courses!$A82&amp;", "&amp;BI$9&amp;", "&amp;BI$10&amp;", "&amp;BI$11&amp;"; ","")</f>
        <v/>
      </c>
      <c r="BJ87" s="10" t="str">
        <f>IF(AND($S$9=1,Courses!Q82&lt;0), "Row "&amp;Courses!$A82&amp;", "&amp;BJ$9&amp;", "&amp;BJ$10&amp;", "&amp;BJ$11&amp;"; ","")</f>
        <v/>
      </c>
      <c r="BK87" s="682" t="str">
        <f>IF(AND($S$9=1,Courses!R82&lt;0), "Row "&amp;Courses!$A82&amp;", "&amp;BK$9&amp;", "&amp;BK$10&amp;", "&amp;BK$11&amp;"; ","")</f>
        <v/>
      </c>
      <c r="BL87" s="739" t="str">
        <f>IF(AND($S$9=1,Courses!S82&lt;0), "Row "&amp;Courses!$A82&amp;", "&amp;BL$9&amp;", "&amp;BL$10&amp;", "&amp;BL$11&amp;"; ","")</f>
        <v/>
      </c>
      <c r="BM87" s="10" t="str">
        <f>IF(AND($S$9=1,Courses!T82&lt;0), "Row "&amp;Courses!$A82&amp;", "&amp;BM$9&amp;", "&amp;BM$10&amp;", "&amp;BM$11&amp;"; ","")</f>
        <v/>
      </c>
      <c r="BN87" s="10" t="str">
        <f>IF(AND($S$9=1,Courses!U82&lt;0), "Row "&amp;Courses!$A82&amp;", "&amp;BN$9&amp;", "&amp;BN$10&amp;", "&amp;BN$11&amp;"; ","")</f>
        <v/>
      </c>
      <c r="BO87" s="10" t="str">
        <f>IF(AND($S$9=1,Courses!V82&lt;0), "Row "&amp;Courses!$A82&amp;", "&amp;BO$9&amp;", "&amp;BO$10&amp;", "&amp;BO$11&amp;"; ","")</f>
        <v/>
      </c>
      <c r="BP87" s="682" t="str">
        <f>IF(AND($S$9=1,Courses!W82&lt;0), "Row "&amp;Courses!$A82&amp;", "&amp;BP$9&amp;", "&amp;BP$10&amp;", "&amp;BP$11&amp;"; ","")</f>
        <v/>
      </c>
      <c r="BQ87" s="739" t="str">
        <f>IF(AND($S$9=1,Courses!X82&lt;0), "Row "&amp;Courses!$A82&amp;", "&amp;BQ$9&amp;", "&amp;BQ$10&amp;", "&amp;BQ$11&amp;"; ","")</f>
        <v/>
      </c>
      <c r="BR87" s="10" t="str">
        <f>IF(AND($S$9=1,Courses!Y82&lt;0), "Row "&amp;Courses!$A82&amp;", "&amp;BR$9&amp;", "&amp;BR$10&amp;", "&amp;BR$11&amp;"; ","")</f>
        <v/>
      </c>
      <c r="BS87" s="10" t="str">
        <f>IF(AND($S$9=1,Courses!Z82&lt;0), "Row "&amp;Courses!$A82&amp;", "&amp;BS$9&amp;", "&amp;BS$10&amp;", "&amp;BS$11&amp;"; ","")</f>
        <v/>
      </c>
      <c r="BT87" s="10" t="str">
        <f>IF(AND($S$9=1,Courses!AA82&lt;0), "Row "&amp;Courses!$A82&amp;", "&amp;BT$9&amp;", "&amp;BT$10&amp;", "&amp;BT$11&amp;"; ","")</f>
        <v/>
      </c>
      <c r="BU87" s="682" t="str">
        <f>IF(AND($S$9=1,Courses!AB82&lt;0), "Row "&amp;Courses!$A82&amp;", "&amp;BU$9&amp;", "&amp;BU$10&amp;", "&amp;BU$11&amp;"; ","")</f>
        <v/>
      </c>
      <c r="BV87" s="10"/>
      <c r="BW87" s="690">
        <v>68</v>
      </c>
      <c r="BX87" s="101">
        <f>IF(AND($T$9=1,Courses!B82="",Courses!F82="",Courses!H82="",Courses!J82="",Courses!K82="",Courses!L82="",Courses!M82="",Courses!N82=0,Courses!P82=0,Courses!R82=0,Courses!S82=0,Courses!U82=0,Courses!W82=0,Courses!X82=0,Courses!Z82=0,Courses!AB82=0),0,1)</f>
        <v>0</v>
      </c>
      <c r="BY87" s="101">
        <f>IF(AND(BX87=0,SUM(BX88:$BX$219)&gt;0),1,0)</f>
        <v>0</v>
      </c>
      <c r="BZ87" s="853" t="str">
        <f>IF(BY87=1,"Row "&amp;Courses!A82&amp;"; ","")</f>
        <v/>
      </c>
      <c r="CA87" s="50"/>
      <c r="CB87" s="10"/>
      <c r="CC87" s="692" t="str">
        <f>IF(AND($U$9=1,Courses!B82&lt;&gt;"",SUM(Courses!N82:AB82)=0),"Row "&amp;Courses!A82&amp;"; ","")</f>
        <v/>
      </c>
      <c r="CD87" s="50"/>
      <c r="CF87" s="323"/>
      <c r="CG87" s="692" t="str">
        <f>IF(AND($Y$9=1,Courses!B82&lt;&gt;""),IF(SUMPRODUCT(--(Courses!$C$13:$C$214=Courses!C82))&gt;1,"Row "&amp;Courses!A82&amp;"; ",""),"")</f>
        <v/>
      </c>
      <c r="CH87" s="10"/>
      <c r="CI87" s="324"/>
      <c r="CJ87" s="10"/>
      <c r="CK87" s="739" t="str">
        <f>IF(AND($Z$9=1,Courses!E82&lt;&gt;"",Courses!F82&lt;&gt;"",Courses!F82=0,SUM(Courses!H82,Courses!J82)=1),"Row "&amp;Courses!A82&amp;", "&amp;Courses!$F$10&amp;"; ","")</f>
        <v/>
      </c>
      <c r="CL87" s="10" t="str">
        <f>IF(AND($Z$9=1,Courses!G82&lt;&gt;"",Courses!H82&lt;&gt;"",Courses!H82=0,SUM(Courses!J82,Courses!F82)=1),"Row "&amp;Courses!A82&amp;", "&amp;Courses!$H$10&amp;"; ","")</f>
        <v/>
      </c>
      <c r="CM87" s="682" t="str">
        <f>IF(AND($Z$9=1,Courses!I82&lt;&gt;"",Courses!J82&lt;&gt;"",Courses!J82=0, SUM(Courses!H82,Courses!F82)=1),"Row "&amp;Courses!A82&amp;", "&amp;Courses!$J$10&amp;"; ","")</f>
        <v/>
      </c>
      <c r="CN87" s="680"/>
      <c r="CO87" s="681"/>
      <c r="CP87" s="692" t="str">
        <f>IF(AND(Courses!B82&lt;&gt;"",ISNA(VLOOKUP(Courses!C82,CourseInfo,2,FALSE))=FALSE,COUNTIF(Dummy,Courses!C82)&lt;&gt;1),VLOOKUP(Courses!C82,CourseInfo,6,FALSE),"")</f>
        <v/>
      </c>
      <c r="CQ87" s="692" t="str">
        <f>IF(AND(Courses!B82&lt;&gt;"",ISNA(VLOOKUP(Courses!C82,CourseInfo,2,FALSE))=FALSE,COUNTIF(Dummy,Courses!C82)&lt;&gt;1),IF(VLOOKUP(Courses!C82,CourseInfo,7,FALSE)&lt;&gt;"",VLOOKUP(Courses!C82,CourseInfo,7,FALSE),"blank"),"")</f>
        <v/>
      </c>
      <c r="CR87" s="692" t="str">
        <f>IF(AND($AA$9=1,Courses!B82&lt;&gt;"",'Courses Valid'!AC87="",AH87&amp;AI87&amp;AJ87&amp;AK87="",COUNTIF(Dummy,Courses!C82)&lt;&gt;1),IF(OR(Courses!K82&lt;&gt;'Courses Valid'!CP87,Courses!L82&lt;&gt;'Courses Valid'!CQ87),"Row "&amp;Courses!A82&amp;", Level on LARS is "&amp;'Courses Valid'!CP87&amp;", Sub-level on LARS is "&amp;CQ87&amp;"; ",""),"")</f>
        <v/>
      </c>
      <c r="CS87" s="680"/>
    </row>
    <row r="88" spans="3:97" x14ac:dyDescent="0.2">
      <c r="C88" s="670">
        <f t="shared" si="3"/>
        <v>0</v>
      </c>
      <c r="D88" s="102"/>
      <c r="E88" s="102"/>
      <c r="F88" s="295"/>
      <c r="G88" s="670" t="str">
        <f>IF(SUMPRODUCT(--(CourseAims=Courses!$C83))=1,"",IF(AND($J$9=1,Courses!$C83&lt;&gt;""),"Row "&amp;Courses!A83&amp;" (invalid); ",""))</f>
        <v/>
      </c>
      <c r="H88" s="692" t="str">
        <f>IF(AND($K$9=1,Courses!B83="",OR(Courses!F83&lt;&gt;"",Courses!H83&lt;&gt;"",Courses!J83&lt;&gt;"",Courses!K83&lt;&gt;"",Courses!L83&lt;&gt;"",Courses!M83&lt;&gt;"",Courses!N83&lt;&gt;0,Courses!P83&lt;&gt;0,Courses!R83&lt;&gt;0,Courses!S83&lt;&gt;0,Courses!U83&lt;&gt;0,Courses!W83&lt;&gt;0,Courses!X83&lt;&gt;0,Courses!Z83&lt;&gt;0,Courses!AB83&lt;&gt;0)),"Row "&amp;Courses!A83&amp;" (none); ","")</f>
        <v/>
      </c>
      <c r="I88" s="50"/>
      <c r="J88" s="295"/>
      <c r="K88" s="739" t="str">
        <f>IF(AND($L$9=1,Courses!E83&lt;&gt;"",Courses!F83=""),"Row "&amp;Courses!A83&amp;", "&amp;Courses!$E$10&amp;"; ","")</f>
        <v/>
      </c>
      <c r="L88" s="10" t="str">
        <f>IF(AND($L$9=1,Courses!G83&lt;&gt;"",Courses!H83=""),"Row "&amp;Courses!A83&amp;", "&amp;Courses!$G$10&amp;"; ","")</f>
        <v/>
      </c>
      <c r="M88" s="682" t="str">
        <f>IF(AND($L$9=1,Courses!I83&lt;&gt;"",Courses!J83=""),"Row "&amp;Courses!A83&amp;", "&amp;Courses!$I$10&amp;"; ","")</f>
        <v/>
      </c>
      <c r="N88" s="10"/>
      <c r="O88" s="50"/>
      <c r="P88" s="295"/>
      <c r="Q88" s="1330" t="str">
        <f>IF(AND($M$9=1,Courses!B83&lt;&gt;"",Courses!E83&lt;&gt;"",Courses!G83="",Courses!I83="",Courses!F83&lt;&gt;1),"Row "&amp;Courses!A83&amp;"; ","")</f>
        <v/>
      </c>
      <c r="R88" s="10" t="str">
        <f>IF(AND($M$9=1,Courses!B83&lt;&gt;"",Courses!I83="",Courses!F83&lt;&gt;"",Courses!G83&lt;&gt;"",Courses!H83&lt;&gt;""),IF(OR((Courses!F83+Courses!H83)&lt;&gt;1),"Row "&amp;Courses!A83&amp;"; ",""),"")</f>
        <v/>
      </c>
      <c r="S88" s="682" t="str">
        <f>IF(AND($M$9=1,Courses!B83&lt;&gt;"",Courses!I83&lt;&gt;"",Courses!J83&lt;&gt;"",Courses!H83&lt;&gt;"",Courses!G83&lt;&gt;"",Courses!F83&lt;&gt;""),IF(OR((Courses!F83+Courses!H83+Courses!J83)&lt;&gt;1),"Row "&amp;Courses!A83&amp;"; ",""),"")</f>
        <v/>
      </c>
      <c r="T88" s="10"/>
      <c r="U88" s="692" t="str">
        <f>IF(AND($M$9=1,Courses!E83&lt;&gt;"",Q88="",R88="",S88="",SUM(Courses!F83,Courses!H83,Courses!J83)&lt;&gt;1),"Row "&amp;Courses!A83&amp;"; ","")</f>
        <v/>
      </c>
      <c r="V88" s="50"/>
      <c r="W88" s="10"/>
      <c r="X88" s="739" t="str">
        <f>IF(AND($N$9=1,Courses!B83&lt;&gt;"",Courses!E83&lt;&gt;"",Courses!F83&lt;&gt;""),IF((TRUNC(Courses!F83*100)&lt;&gt;Courses!F83*100),"Row "&amp;Courses!A83&amp;", "&amp;Courses!$F$10&amp;"; ",""),"")</f>
        <v/>
      </c>
      <c r="Y88" s="10" t="str">
        <f>IF(AND($N$9=1,Courses!B83&lt;&gt;"",Courses!G83&lt;&gt;"",Courses!H83&lt;&gt;""),IF((TRUNC(Courses!H83*100)&lt;&gt;Courses!H83*100),"Row "&amp;Courses!A83&amp;", "&amp;Courses!$H$10&amp;"; ",""),"")</f>
        <v/>
      </c>
      <c r="Z88" s="682" t="str">
        <f>IF(AND($N$9=1,Courses!B83&lt;&gt;"",Courses!I83&lt;&gt;"",Courses!J83&lt;&gt;""),IF((TRUNC(Courses!J83*100)&lt;&gt;Courses!J83*100),"Row "&amp;Courses!A83&amp;", "&amp;Courses!$J$10&amp;"; ",""),"")</f>
        <v/>
      </c>
      <c r="AA88" s="10"/>
      <c r="AB88" s="295"/>
      <c r="AC88" s="692" t="str">
        <f>IF(AND($O$9=1,G88="",Courses!B83&lt;&gt;"",Courses!K83&lt;&gt;"UG",Courses!K83&lt;&gt;"PG (UG fee)",Courses!K83&lt;&gt;"PG (Masters' loan)",Courses!K83&lt;&gt;"PG (Other)"),"Row "&amp;Courses!A83&amp;"; ","")</f>
        <v/>
      </c>
      <c r="AD88" s="693"/>
      <c r="AE88" s="692" t="str">
        <f>IF(AND($Q$9=1,G88="",Courses!B83&lt;&gt;"",Courses!M83&lt;&gt;"Standard",Courses!M83&lt;&gt;"Long"),"Row "&amp;Courses!A83&amp;"; ","")</f>
        <v/>
      </c>
      <c r="AF88" s="10"/>
      <c r="AG88" s="295"/>
      <c r="AH88" s="739" t="str">
        <f>IF(AND($P$9=1,G88="",AC88="",AD88="",Courses!B83&lt;&gt;"",Courses!K83="UG",Courses!L83&lt;&gt;$C$9,Courses!L83&lt;&gt;$C$10,Courses!L83&lt;&gt;$C$11),"Row "&amp;Courses!A83&amp;", Sub-level should be either HND, Sub-degree, Foundation Degree or Other UG Degree; ","")</f>
        <v/>
      </c>
      <c r="AI88" s="10" t="str">
        <f>IF(AND($P$9=1,G88="",AC88="",AD88="",Courses!B83&lt;&gt;"",Courses!K83="PG (UG fee)",Courses!L83&lt;&gt;"",Courses!L83&lt;&gt;$C$12,Courses!L83&lt;&gt;$C$15),"Row "&amp;Courses!A83&amp;", Sub-level should be either blank or "&amp;C80&amp;"; ","")</f>
        <v/>
      </c>
      <c r="AJ88" s="10" t="str">
        <f>IF(AND($P$9=1,G88="",AC88="",AD88="",Courses!B83&lt;&gt;"",Courses!K83="PG (Masters' loan)",Courses!L83&lt;&gt;"",Courses!L83&lt;&gt;$C$14,Courses!L83&lt;&gt;$C$15),"Row "&amp;Courses!A83&amp;", Sub-level should be blank; ","")</f>
        <v/>
      </c>
      <c r="AK88" s="682" t="str">
        <f>IF(AND($P$9=1,G88="",AC88="",AD88="",Courses!B83&lt;&gt;"",Courses!K83="PG (Other)",Courses!L83&lt;&gt;"",Courses!L83&lt;&gt;$C$16,Courses!L83&lt;&gt;$C$17),"Row "&amp;Courses!A83&amp;", Sub-level should be blank; ","")</f>
        <v/>
      </c>
      <c r="AL88" s="50"/>
      <c r="AM88" s="295"/>
      <c r="AN88" s="8">
        <v>69</v>
      </c>
      <c r="AO88" s="739" t="str">
        <f>IF(AND($R$9=1,(TRUNC(Courses!N83)&lt;&gt;Courses!N83)), "Row "&amp;Courses!$A83&amp;", "&amp;AO$9&amp;", "&amp;AO$10&amp;", "&amp;AO$11&amp;"; ","")</f>
        <v/>
      </c>
      <c r="AP88" s="10" t="str">
        <f>IF(AND($R$9=1,(TRUNC(Courses!O83)&lt;&gt;Courses!O83)), "Row "&amp;Courses!$A83&amp;", "&amp;AP$9&amp;", "&amp;AP$10&amp;", "&amp;AP$11&amp;"; ","")</f>
        <v/>
      </c>
      <c r="AQ88" s="10" t="str">
        <f>IF(AND($R$9=1,(TRUNC(Courses!P83)&lt;&gt;Courses!P83)), "Row "&amp;Courses!$A83&amp;", "&amp;AQ$9&amp;", "&amp;AQ$10&amp;", "&amp;AQ$11&amp;"; ","")</f>
        <v/>
      </c>
      <c r="AR88" s="10" t="str">
        <f>IF(AND($R$9=1,(TRUNC(Courses!Q83)&lt;&gt;Courses!Q83)), "Row "&amp;Courses!$A83&amp;", "&amp;AR$9&amp;", "&amp;AR$10&amp;", "&amp;AR$11&amp;"; ","")</f>
        <v/>
      </c>
      <c r="AS88" s="682" t="str">
        <f>IF(AND($R$9=1,(TRUNC(Courses!R83)&lt;&gt;Courses!R83)), "Row "&amp;Courses!$A83&amp;", "&amp;AS$9&amp;", "&amp;AS$10&amp;", "&amp;AS$11&amp;"; ","")</f>
        <v/>
      </c>
      <c r="AT88" s="739" t="str">
        <f>IF(AND($R$9=1,(TRUNC(Courses!S83)&lt;&gt;Courses!S83)), "Row "&amp;Courses!$A83&amp;", "&amp;AT$9&amp;", "&amp;AT$10&amp;", "&amp;AT$11&amp;"; ","")</f>
        <v/>
      </c>
      <c r="AU88" s="10" t="str">
        <f>IF(AND($R$9=1,(TRUNC(Courses!T83)&lt;&gt;Courses!T83)), "Row "&amp;Courses!$A83&amp;", "&amp;AU$9&amp;", "&amp;AU$10&amp;", "&amp;AU$11&amp;"; ","")</f>
        <v/>
      </c>
      <c r="AV88" s="10" t="str">
        <f>IF(AND($R$9=1,(TRUNC(Courses!U83)&lt;&gt;Courses!U83)), "Row "&amp;Courses!$A83&amp;", "&amp;AV$9&amp;", "&amp;AV$10&amp;", "&amp;AV$11&amp;"; ","")</f>
        <v/>
      </c>
      <c r="AW88" s="10" t="str">
        <f>IF(AND($R$9=1,(TRUNC(Courses!V83)&lt;&gt;Courses!V83)), "Row "&amp;Courses!$A83&amp;", "&amp;AW$9&amp;", "&amp;AW$10&amp;", "&amp;AW$11&amp;"; ","")</f>
        <v/>
      </c>
      <c r="AX88" s="682" t="str">
        <f>IF(AND($R$9=1,(TRUNC(Courses!W83)&lt;&gt;Courses!W83)), "Row "&amp;Courses!$A83&amp;", "&amp;AX$9&amp;", "&amp;AX$10&amp;", "&amp;AX$11&amp;"; ","")</f>
        <v/>
      </c>
      <c r="AY88" s="739" t="str">
        <f>IF(AND($R$9=1,(TRUNC(Courses!X83)&lt;&gt;Courses!X83)), "Row "&amp;Courses!$A83&amp;", "&amp;AY$9&amp;", "&amp;AY$10&amp;", "&amp;AY$11&amp;"; ","")</f>
        <v/>
      </c>
      <c r="AZ88" s="10" t="str">
        <f>IF(AND($R$9=1,(TRUNC(Courses!Y83)&lt;&gt;Courses!Y83)), "Row "&amp;Courses!$A83&amp;", "&amp;AZ$9&amp;", "&amp;AZ$10&amp;", "&amp;AZ$11&amp;"; ","")</f>
        <v/>
      </c>
      <c r="BA88" s="10" t="str">
        <f>IF(AND($R$9=1,(TRUNC(Courses!Z83)&lt;&gt;Courses!Z83)), "Row "&amp;Courses!$A83&amp;", "&amp;BA$9&amp;", "&amp;BA$10&amp;", "&amp;BA$11&amp;"; ","")</f>
        <v/>
      </c>
      <c r="BB88" s="10" t="str">
        <f>IF(AND($R$9=1,(TRUNC(Courses!AA83)&lt;&gt;Courses!AA83)), "Row "&amp;Courses!$A83&amp;", "&amp;BB$9&amp;", "&amp;BB$10&amp;", "&amp;BB$11&amp;"; ","")</f>
        <v/>
      </c>
      <c r="BC88" s="682" t="str">
        <f>IF(AND($R$9=1,(TRUNC(Courses!AB83)&lt;&gt;Courses!AB83)), "Row "&amp;Courses!$A83&amp;", "&amp;BC$9&amp;", "&amp;BC$10&amp;", "&amp;BC$11&amp;"; ","")</f>
        <v/>
      </c>
      <c r="BD88" s="50"/>
      <c r="BE88" s="295"/>
      <c r="BF88" s="8">
        <v>69</v>
      </c>
      <c r="BG88" s="739" t="str">
        <f>IF(AND($S$9=1,Courses!N83&lt;0), "Row "&amp;Courses!$A83&amp;", "&amp;BG$9&amp;", "&amp;BG$10&amp;", "&amp;BG$11&amp;"; ","")</f>
        <v/>
      </c>
      <c r="BH88" s="10" t="str">
        <f>IF(AND($S$9=1,Courses!O83&lt;0), "Row "&amp;Courses!$A83&amp;", "&amp;BH$9&amp;", "&amp;BH$10&amp;", "&amp;BH$11&amp;"; ","")</f>
        <v/>
      </c>
      <c r="BI88" s="10" t="str">
        <f>IF(AND($S$9=1,Courses!P83&lt;0), "Row "&amp;Courses!$A83&amp;", "&amp;BI$9&amp;", "&amp;BI$10&amp;", "&amp;BI$11&amp;"; ","")</f>
        <v/>
      </c>
      <c r="BJ88" s="10" t="str">
        <f>IF(AND($S$9=1,Courses!Q83&lt;0), "Row "&amp;Courses!$A83&amp;", "&amp;BJ$9&amp;", "&amp;BJ$10&amp;", "&amp;BJ$11&amp;"; ","")</f>
        <v/>
      </c>
      <c r="BK88" s="682" t="str">
        <f>IF(AND($S$9=1,Courses!R83&lt;0), "Row "&amp;Courses!$A83&amp;", "&amp;BK$9&amp;", "&amp;BK$10&amp;", "&amp;BK$11&amp;"; ","")</f>
        <v/>
      </c>
      <c r="BL88" s="739" t="str">
        <f>IF(AND($S$9=1,Courses!S83&lt;0), "Row "&amp;Courses!$A83&amp;", "&amp;BL$9&amp;", "&amp;BL$10&amp;", "&amp;BL$11&amp;"; ","")</f>
        <v/>
      </c>
      <c r="BM88" s="10" t="str">
        <f>IF(AND($S$9=1,Courses!T83&lt;0), "Row "&amp;Courses!$A83&amp;", "&amp;BM$9&amp;", "&amp;BM$10&amp;", "&amp;BM$11&amp;"; ","")</f>
        <v/>
      </c>
      <c r="BN88" s="10" t="str">
        <f>IF(AND($S$9=1,Courses!U83&lt;0), "Row "&amp;Courses!$A83&amp;", "&amp;BN$9&amp;", "&amp;BN$10&amp;", "&amp;BN$11&amp;"; ","")</f>
        <v/>
      </c>
      <c r="BO88" s="10" t="str">
        <f>IF(AND($S$9=1,Courses!V83&lt;0), "Row "&amp;Courses!$A83&amp;", "&amp;BO$9&amp;", "&amp;BO$10&amp;", "&amp;BO$11&amp;"; ","")</f>
        <v/>
      </c>
      <c r="BP88" s="682" t="str">
        <f>IF(AND($S$9=1,Courses!W83&lt;0), "Row "&amp;Courses!$A83&amp;", "&amp;BP$9&amp;", "&amp;BP$10&amp;", "&amp;BP$11&amp;"; ","")</f>
        <v/>
      </c>
      <c r="BQ88" s="739" t="str">
        <f>IF(AND($S$9=1,Courses!X83&lt;0), "Row "&amp;Courses!$A83&amp;", "&amp;BQ$9&amp;", "&amp;BQ$10&amp;", "&amp;BQ$11&amp;"; ","")</f>
        <v/>
      </c>
      <c r="BR88" s="10" t="str">
        <f>IF(AND($S$9=1,Courses!Y83&lt;0), "Row "&amp;Courses!$A83&amp;", "&amp;BR$9&amp;", "&amp;BR$10&amp;", "&amp;BR$11&amp;"; ","")</f>
        <v/>
      </c>
      <c r="BS88" s="10" t="str">
        <f>IF(AND($S$9=1,Courses!Z83&lt;0), "Row "&amp;Courses!$A83&amp;", "&amp;BS$9&amp;", "&amp;BS$10&amp;", "&amp;BS$11&amp;"; ","")</f>
        <v/>
      </c>
      <c r="BT88" s="10" t="str">
        <f>IF(AND($S$9=1,Courses!AA83&lt;0), "Row "&amp;Courses!$A83&amp;", "&amp;BT$9&amp;", "&amp;BT$10&amp;", "&amp;BT$11&amp;"; ","")</f>
        <v/>
      </c>
      <c r="BU88" s="682" t="str">
        <f>IF(AND($S$9=1,Courses!AB83&lt;0), "Row "&amp;Courses!$A83&amp;", "&amp;BU$9&amp;", "&amp;BU$10&amp;", "&amp;BU$11&amp;"; ","")</f>
        <v/>
      </c>
      <c r="BV88" s="10"/>
      <c r="BW88" s="690">
        <v>69</v>
      </c>
      <c r="BX88" s="101">
        <f>IF(AND($T$9=1,Courses!B83="",Courses!F83="",Courses!H83="",Courses!J83="",Courses!K83="",Courses!L83="",Courses!M83="",Courses!N83=0,Courses!P83=0,Courses!R83=0,Courses!S83=0,Courses!U83=0,Courses!W83=0,Courses!X83=0,Courses!Z83=0,Courses!AB83=0),0,1)</f>
        <v>0</v>
      </c>
      <c r="BY88" s="101">
        <f>IF(AND(BX88=0,SUM(BX89:$BX$219)&gt;0),1,0)</f>
        <v>0</v>
      </c>
      <c r="BZ88" s="853" t="str">
        <f>IF(BY88=1,"Row "&amp;Courses!A83&amp;"; ","")</f>
        <v/>
      </c>
      <c r="CA88" s="50"/>
      <c r="CB88" s="10"/>
      <c r="CC88" s="692" t="str">
        <f>IF(AND($U$9=1,Courses!B83&lt;&gt;"",SUM(Courses!N83:AB83)=0),"Row "&amp;Courses!A83&amp;"; ","")</f>
        <v/>
      </c>
      <c r="CD88" s="50"/>
      <c r="CF88" s="323"/>
      <c r="CG88" s="692" t="str">
        <f>IF(AND($Y$9=1,Courses!B83&lt;&gt;""),IF(SUMPRODUCT(--(Courses!$C$13:$C$214=Courses!C83))&gt;1,"Row "&amp;Courses!A83&amp;"; ",""),"")</f>
        <v/>
      </c>
      <c r="CH88" s="10"/>
      <c r="CI88" s="324"/>
      <c r="CJ88" s="10"/>
      <c r="CK88" s="739" t="str">
        <f>IF(AND($Z$9=1,Courses!E83&lt;&gt;"",Courses!F83&lt;&gt;"",Courses!F83=0,SUM(Courses!H83,Courses!J83)=1),"Row "&amp;Courses!A83&amp;", "&amp;Courses!$F$10&amp;"; ","")</f>
        <v/>
      </c>
      <c r="CL88" s="10" t="str">
        <f>IF(AND($Z$9=1,Courses!G83&lt;&gt;"",Courses!H83&lt;&gt;"",Courses!H83=0,SUM(Courses!J83,Courses!F83)=1),"Row "&amp;Courses!A83&amp;", "&amp;Courses!$H$10&amp;"; ","")</f>
        <v/>
      </c>
      <c r="CM88" s="682" t="str">
        <f>IF(AND($Z$9=1,Courses!I83&lt;&gt;"",Courses!J83&lt;&gt;"",Courses!J83=0, SUM(Courses!H83,Courses!F83)=1),"Row "&amp;Courses!A83&amp;", "&amp;Courses!$J$10&amp;"; ","")</f>
        <v/>
      </c>
      <c r="CN88" s="680"/>
      <c r="CO88" s="681"/>
      <c r="CP88" s="692" t="str">
        <f>IF(AND(Courses!B83&lt;&gt;"",ISNA(VLOOKUP(Courses!C83,CourseInfo,2,FALSE))=FALSE,COUNTIF(Dummy,Courses!C83)&lt;&gt;1),VLOOKUP(Courses!C83,CourseInfo,6,FALSE),"")</f>
        <v/>
      </c>
      <c r="CQ88" s="692" t="str">
        <f>IF(AND(Courses!B83&lt;&gt;"",ISNA(VLOOKUP(Courses!C83,CourseInfo,2,FALSE))=FALSE,COUNTIF(Dummy,Courses!C83)&lt;&gt;1),IF(VLOOKUP(Courses!C83,CourseInfo,7,FALSE)&lt;&gt;"",VLOOKUP(Courses!C83,CourseInfo,7,FALSE),"blank"),"")</f>
        <v/>
      </c>
      <c r="CR88" s="692" t="str">
        <f>IF(AND($AA$9=1,Courses!B83&lt;&gt;"",'Courses Valid'!AC88="",AH88&amp;AI88&amp;AJ88&amp;AK88="",COUNTIF(Dummy,Courses!C83)&lt;&gt;1),IF(OR(Courses!K83&lt;&gt;'Courses Valid'!CP88,Courses!L83&lt;&gt;'Courses Valid'!CQ88),"Row "&amp;Courses!A83&amp;", Level on LARS is "&amp;'Courses Valid'!CP88&amp;", Sub-level on LARS is "&amp;CQ88&amp;"; ",""),"")</f>
        <v/>
      </c>
      <c r="CS88" s="680"/>
    </row>
    <row r="89" spans="3:97" x14ac:dyDescent="0.2">
      <c r="C89" s="670">
        <f t="shared" si="3"/>
        <v>0</v>
      </c>
      <c r="D89" s="102"/>
      <c r="E89" s="102"/>
      <c r="F89" s="295"/>
      <c r="G89" s="670" t="str">
        <f>IF(SUMPRODUCT(--(CourseAims=Courses!$C84))=1,"",IF(AND($J$9=1,Courses!$C84&lt;&gt;""),"Row "&amp;Courses!A84&amp;" (invalid); ",""))</f>
        <v/>
      </c>
      <c r="H89" s="692" t="str">
        <f>IF(AND($K$9=1,Courses!B84="",OR(Courses!F84&lt;&gt;"",Courses!H84&lt;&gt;"",Courses!J84&lt;&gt;"",Courses!K84&lt;&gt;"",Courses!L84&lt;&gt;"",Courses!M84&lt;&gt;"",Courses!N84&lt;&gt;0,Courses!P84&lt;&gt;0,Courses!R84&lt;&gt;0,Courses!S84&lt;&gt;0,Courses!U84&lt;&gt;0,Courses!W84&lt;&gt;0,Courses!X84&lt;&gt;0,Courses!Z84&lt;&gt;0,Courses!AB84&lt;&gt;0)),"Row "&amp;Courses!A84&amp;" (none); ","")</f>
        <v/>
      </c>
      <c r="I89" s="50"/>
      <c r="J89" s="295"/>
      <c r="K89" s="739" t="str">
        <f>IF(AND($L$9=1,Courses!E84&lt;&gt;"",Courses!F84=""),"Row "&amp;Courses!A84&amp;", "&amp;Courses!$E$10&amp;"; ","")</f>
        <v/>
      </c>
      <c r="L89" s="10" t="str">
        <f>IF(AND($L$9=1,Courses!G84&lt;&gt;"",Courses!H84=""),"Row "&amp;Courses!A84&amp;", "&amp;Courses!$G$10&amp;"; ","")</f>
        <v/>
      </c>
      <c r="M89" s="682" t="str">
        <f>IF(AND($L$9=1,Courses!I84&lt;&gt;"",Courses!J84=""),"Row "&amp;Courses!A84&amp;", "&amp;Courses!$I$10&amp;"; ","")</f>
        <v/>
      </c>
      <c r="N89" s="10"/>
      <c r="O89" s="50"/>
      <c r="P89" s="295"/>
      <c r="Q89" s="1330" t="str">
        <f>IF(AND($M$9=1,Courses!B84&lt;&gt;"",Courses!E84&lt;&gt;"",Courses!G84="",Courses!I84="",Courses!F84&lt;&gt;1),"Row "&amp;Courses!A84&amp;"; ","")</f>
        <v/>
      </c>
      <c r="R89" s="10" t="str">
        <f>IF(AND($M$9=1,Courses!B84&lt;&gt;"",Courses!I84="",Courses!F84&lt;&gt;"",Courses!G84&lt;&gt;"",Courses!H84&lt;&gt;""),IF(OR((Courses!F84+Courses!H84)&lt;&gt;1),"Row "&amp;Courses!A84&amp;"; ",""),"")</f>
        <v/>
      </c>
      <c r="S89" s="682" t="str">
        <f>IF(AND($M$9=1,Courses!B84&lt;&gt;"",Courses!I84&lt;&gt;"",Courses!J84&lt;&gt;"",Courses!H84&lt;&gt;"",Courses!G84&lt;&gt;"",Courses!F84&lt;&gt;""),IF(OR((Courses!F84+Courses!H84+Courses!J84)&lt;&gt;1),"Row "&amp;Courses!A84&amp;"; ",""),"")</f>
        <v/>
      </c>
      <c r="T89" s="10"/>
      <c r="U89" s="692" t="str">
        <f>IF(AND($M$9=1,Courses!E84&lt;&gt;"",Q89="",R89="",S89="",SUM(Courses!F84,Courses!H84,Courses!J84)&lt;&gt;1),"Row "&amp;Courses!A84&amp;"; ","")</f>
        <v/>
      </c>
      <c r="V89" s="50"/>
      <c r="W89" s="10"/>
      <c r="X89" s="739" t="str">
        <f>IF(AND($N$9=1,Courses!B84&lt;&gt;"",Courses!E84&lt;&gt;"",Courses!F84&lt;&gt;""),IF((TRUNC(Courses!F84*100)&lt;&gt;Courses!F84*100),"Row "&amp;Courses!A84&amp;", "&amp;Courses!$F$10&amp;"; ",""),"")</f>
        <v/>
      </c>
      <c r="Y89" s="10" t="str">
        <f>IF(AND($N$9=1,Courses!B84&lt;&gt;"",Courses!G84&lt;&gt;"",Courses!H84&lt;&gt;""),IF((TRUNC(Courses!H84*100)&lt;&gt;Courses!H84*100),"Row "&amp;Courses!A84&amp;", "&amp;Courses!$H$10&amp;"; ",""),"")</f>
        <v/>
      </c>
      <c r="Z89" s="682" t="str">
        <f>IF(AND($N$9=1,Courses!B84&lt;&gt;"",Courses!I84&lt;&gt;"",Courses!J84&lt;&gt;""),IF((TRUNC(Courses!J84*100)&lt;&gt;Courses!J84*100),"Row "&amp;Courses!A84&amp;", "&amp;Courses!$J$10&amp;"; ",""),"")</f>
        <v/>
      </c>
      <c r="AA89" s="10"/>
      <c r="AB89" s="295"/>
      <c r="AC89" s="692" t="str">
        <f>IF(AND($O$9=1,G89="",Courses!B84&lt;&gt;"",Courses!K84&lt;&gt;"UG",Courses!K84&lt;&gt;"PG (UG fee)",Courses!K84&lt;&gt;"PG (Masters' loan)",Courses!K84&lt;&gt;"PG (Other)"),"Row "&amp;Courses!A84&amp;"; ","")</f>
        <v/>
      </c>
      <c r="AD89" s="693"/>
      <c r="AE89" s="692" t="str">
        <f>IF(AND($Q$9=1,G89="",Courses!B84&lt;&gt;"",Courses!M84&lt;&gt;"Standard",Courses!M84&lt;&gt;"Long"),"Row "&amp;Courses!A84&amp;"; ","")</f>
        <v/>
      </c>
      <c r="AF89" s="10"/>
      <c r="AG89" s="295"/>
      <c r="AH89" s="739" t="str">
        <f>IF(AND($P$9=1,G89="",AC89="",AD89="",Courses!B84&lt;&gt;"",Courses!K84="UG",Courses!L84&lt;&gt;$C$9,Courses!L84&lt;&gt;$C$10,Courses!L84&lt;&gt;$C$11),"Row "&amp;Courses!A84&amp;", Sub-level should be either HND, Sub-degree, Foundation Degree or Other UG Degree; ","")</f>
        <v/>
      </c>
      <c r="AI89" s="10" t="str">
        <f>IF(AND($P$9=1,G89="",AC89="",AD89="",Courses!B84&lt;&gt;"",Courses!K84="PG (UG fee)",Courses!L84&lt;&gt;"",Courses!L84&lt;&gt;$C$12,Courses!L84&lt;&gt;$C$15),"Row "&amp;Courses!A84&amp;", Sub-level should be either blank or "&amp;C81&amp;"; ","")</f>
        <v/>
      </c>
      <c r="AJ89" s="10" t="str">
        <f>IF(AND($P$9=1,G89="",AC89="",AD89="",Courses!B84&lt;&gt;"",Courses!K84="PG (Masters' loan)",Courses!L84&lt;&gt;"",Courses!L84&lt;&gt;$C$14,Courses!L84&lt;&gt;$C$15),"Row "&amp;Courses!A84&amp;", Sub-level should be blank; ","")</f>
        <v/>
      </c>
      <c r="AK89" s="682" t="str">
        <f>IF(AND($P$9=1,G89="",AC89="",AD89="",Courses!B84&lt;&gt;"",Courses!K84="PG (Other)",Courses!L84&lt;&gt;"",Courses!L84&lt;&gt;$C$16,Courses!L84&lt;&gt;$C$17),"Row "&amp;Courses!A84&amp;", Sub-level should be blank; ","")</f>
        <v/>
      </c>
      <c r="AL89" s="50"/>
      <c r="AM89" s="295"/>
      <c r="AN89" s="8">
        <v>70</v>
      </c>
      <c r="AO89" s="739" t="str">
        <f>IF(AND($R$9=1,(TRUNC(Courses!N84)&lt;&gt;Courses!N84)), "Row "&amp;Courses!$A84&amp;", "&amp;AO$9&amp;", "&amp;AO$10&amp;", "&amp;AO$11&amp;"; ","")</f>
        <v/>
      </c>
      <c r="AP89" s="10" t="str">
        <f>IF(AND($R$9=1,(TRUNC(Courses!O84)&lt;&gt;Courses!O84)), "Row "&amp;Courses!$A84&amp;", "&amp;AP$9&amp;", "&amp;AP$10&amp;", "&amp;AP$11&amp;"; ","")</f>
        <v/>
      </c>
      <c r="AQ89" s="10" t="str">
        <f>IF(AND($R$9=1,(TRUNC(Courses!P84)&lt;&gt;Courses!P84)), "Row "&amp;Courses!$A84&amp;", "&amp;AQ$9&amp;", "&amp;AQ$10&amp;", "&amp;AQ$11&amp;"; ","")</f>
        <v/>
      </c>
      <c r="AR89" s="10" t="str">
        <f>IF(AND($R$9=1,(TRUNC(Courses!Q84)&lt;&gt;Courses!Q84)), "Row "&amp;Courses!$A84&amp;", "&amp;AR$9&amp;", "&amp;AR$10&amp;", "&amp;AR$11&amp;"; ","")</f>
        <v/>
      </c>
      <c r="AS89" s="682" t="str">
        <f>IF(AND($R$9=1,(TRUNC(Courses!R84)&lt;&gt;Courses!R84)), "Row "&amp;Courses!$A84&amp;", "&amp;AS$9&amp;", "&amp;AS$10&amp;", "&amp;AS$11&amp;"; ","")</f>
        <v/>
      </c>
      <c r="AT89" s="739" t="str">
        <f>IF(AND($R$9=1,(TRUNC(Courses!S84)&lt;&gt;Courses!S84)), "Row "&amp;Courses!$A84&amp;", "&amp;AT$9&amp;", "&amp;AT$10&amp;", "&amp;AT$11&amp;"; ","")</f>
        <v/>
      </c>
      <c r="AU89" s="10" t="str">
        <f>IF(AND($R$9=1,(TRUNC(Courses!T84)&lt;&gt;Courses!T84)), "Row "&amp;Courses!$A84&amp;", "&amp;AU$9&amp;", "&amp;AU$10&amp;", "&amp;AU$11&amp;"; ","")</f>
        <v/>
      </c>
      <c r="AV89" s="10" t="str">
        <f>IF(AND($R$9=1,(TRUNC(Courses!U84)&lt;&gt;Courses!U84)), "Row "&amp;Courses!$A84&amp;", "&amp;AV$9&amp;", "&amp;AV$10&amp;", "&amp;AV$11&amp;"; ","")</f>
        <v/>
      </c>
      <c r="AW89" s="10" t="str">
        <f>IF(AND($R$9=1,(TRUNC(Courses!V84)&lt;&gt;Courses!V84)), "Row "&amp;Courses!$A84&amp;", "&amp;AW$9&amp;", "&amp;AW$10&amp;", "&amp;AW$11&amp;"; ","")</f>
        <v/>
      </c>
      <c r="AX89" s="682" t="str">
        <f>IF(AND($R$9=1,(TRUNC(Courses!W84)&lt;&gt;Courses!W84)), "Row "&amp;Courses!$A84&amp;", "&amp;AX$9&amp;", "&amp;AX$10&amp;", "&amp;AX$11&amp;"; ","")</f>
        <v/>
      </c>
      <c r="AY89" s="739" t="str">
        <f>IF(AND($R$9=1,(TRUNC(Courses!X84)&lt;&gt;Courses!X84)), "Row "&amp;Courses!$A84&amp;", "&amp;AY$9&amp;", "&amp;AY$10&amp;", "&amp;AY$11&amp;"; ","")</f>
        <v/>
      </c>
      <c r="AZ89" s="10" t="str">
        <f>IF(AND($R$9=1,(TRUNC(Courses!Y84)&lt;&gt;Courses!Y84)), "Row "&amp;Courses!$A84&amp;", "&amp;AZ$9&amp;", "&amp;AZ$10&amp;", "&amp;AZ$11&amp;"; ","")</f>
        <v/>
      </c>
      <c r="BA89" s="10" t="str">
        <f>IF(AND($R$9=1,(TRUNC(Courses!Z84)&lt;&gt;Courses!Z84)), "Row "&amp;Courses!$A84&amp;", "&amp;BA$9&amp;", "&amp;BA$10&amp;", "&amp;BA$11&amp;"; ","")</f>
        <v/>
      </c>
      <c r="BB89" s="10" t="str">
        <f>IF(AND($R$9=1,(TRUNC(Courses!AA84)&lt;&gt;Courses!AA84)), "Row "&amp;Courses!$A84&amp;", "&amp;BB$9&amp;", "&amp;BB$10&amp;", "&amp;BB$11&amp;"; ","")</f>
        <v/>
      </c>
      <c r="BC89" s="682" t="str">
        <f>IF(AND($R$9=1,(TRUNC(Courses!AB84)&lt;&gt;Courses!AB84)), "Row "&amp;Courses!$A84&amp;", "&amp;BC$9&amp;", "&amp;BC$10&amp;", "&amp;BC$11&amp;"; ","")</f>
        <v/>
      </c>
      <c r="BD89" s="50"/>
      <c r="BE89" s="295"/>
      <c r="BF89" s="8">
        <v>70</v>
      </c>
      <c r="BG89" s="739" t="str">
        <f>IF(AND($S$9=1,Courses!N84&lt;0), "Row "&amp;Courses!$A84&amp;", "&amp;BG$9&amp;", "&amp;BG$10&amp;", "&amp;BG$11&amp;"; ","")</f>
        <v/>
      </c>
      <c r="BH89" s="10" t="str">
        <f>IF(AND($S$9=1,Courses!O84&lt;0), "Row "&amp;Courses!$A84&amp;", "&amp;BH$9&amp;", "&amp;BH$10&amp;", "&amp;BH$11&amp;"; ","")</f>
        <v/>
      </c>
      <c r="BI89" s="10" t="str">
        <f>IF(AND($S$9=1,Courses!P84&lt;0), "Row "&amp;Courses!$A84&amp;", "&amp;BI$9&amp;", "&amp;BI$10&amp;", "&amp;BI$11&amp;"; ","")</f>
        <v/>
      </c>
      <c r="BJ89" s="10" t="str">
        <f>IF(AND($S$9=1,Courses!Q84&lt;0), "Row "&amp;Courses!$A84&amp;", "&amp;BJ$9&amp;", "&amp;BJ$10&amp;", "&amp;BJ$11&amp;"; ","")</f>
        <v/>
      </c>
      <c r="BK89" s="682" t="str">
        <f>IF(AND($S$9=1,Courses!R84&lt;0), "Row "&amp;Courses!$A84&amp;", "&amp;BK$9&amp;", "&amp;BK$10&amp;", "&amp;BK$11&amp;"; ","")</f>
        <v/>
      </c>
      <c r="BL89" s="739" t="str">
        <f>IF(AND($S$9=1,Courses!S84&lt;0), "Row "&amp;Courses!$A84&amp;", "&amp;BL$9&amp;", "&amp;BL$10&amp;", "&amp;BL$11&amp;"; ","")</f>
        <v/>
      </c>
      <c r="BM89" s="10" t="str">
        <f>IF(AND($S$9=1,Courses!T84&lt;0), "Row "&amp;Courses!$A84&amp;", "&amp;BM$9&amp;", "&amp;BM$10&amp;", "&amp;BM$11&amp;"; ","")</f>
        <v/>
      </c>
      <c r="BN89" s="10" t="str">
        <f>IF(AND($S$9=1,Courses!U84&lt;0), "Row "&amp;Courses!$A84&amp;", "&amp;BN$9&amp;", "&amp;BN$10&amp;", "&amp;BN$11&amp;"; ","")</f>
        <v/>
      </c>
      <c r="BO89" s="10" t="str">
        <f>IF(AND($S$9=1,Courses!V84&lt;0), "Row "&amp;Courses!$A84&amp;", "&amp;BO$9&amp;", "&amp;BO$10&amp;", "&amp;BO$11&amp;"; ","")</f>
        <v/>
      </c>
      <c r="BP89" s="682" t="str">
        <f>IF(AND($S$9=1,Courses!W84&lt;0), "Row "&amp;Courses!$A84&amp;", "&amp;BP$9&amp;", "&amp;BP$10&amp;", "&amp;BP$11&amp;"; ","")</f>
        <v/>
      </c>
      <c r="BQ89" s="739" t="str">
        <f>IF(AND($S$9=1,Courses!X84&lt;0), "Row "&amp;Courses!$A84&amp;", "&amp;BQ$9&amp;", "&amp;BQ$10&amp;", "&amp;BQ$11&amp;"; ","")</f>
        <v/>
      </c>
      <c r="BR89" s="10" t="str">
        <f>IF(AND($S$9=1,Courses!Y84&lt;0), "Row "&amp;Courses!$A84&amp;", "&amp;BR$9&amp;", "&amp;BR$10&amp;", "&amp;BR$11&amp;"; ","")</f>
        <v/>
      </c>
      <c r="BS89" s="10" t="str">
        <f>IF(AND($S$9=1,Courses!Z84&lt;0), "Row "&amp;Courses!$A84&amp;", "&amp;BS$9&amp;", "&amp;BS$10&amp;", "&amp;BS$11&amp;"; ","")</f>
        <v/>
      </c>
      <c r="BT89" s="10" t="str">
        <f>IF(AND($S$9=1,Courses!AA84&lt;0), "Row "&amp;Courses!$A84&amp;", "&amp;BT$9&amp;", "&amp;BT$10&amp;", "&amp;BT$11&amp;"; ","")</f>
        <v/>
      </c>
      <c r="BU89" s="682" t="str">
        <f>IF(AND($S$9=1,Courses!AB84&lt;0), "Row "&amp;Courses!$A84&amp;", "&amp;BU$9&amp;", "&amp;BU$10&amp;", "&amp;BU$11&amp;"; ","")</f>
        <v/>
      </c>
      <c r="BV89" s="10"/>
      <c r="BW89" s="690">
        <v>70</v>
      </c>
      <c r="BX89" s="101">
        <f>IF(AND($T$9=1,Courses!B84="",Courses!F84="",Courses!H84="",Courses!J84="",Courses!K84="",Courses!L84="",Courses!M84="",Courses!N84=0,Courses!P84=0,Courses!R84=0,Courses!S84=0,Courses!U84=0,Courses!W84=0,Courses!X84=0,Courses!Z84=0,Courses!AB84=0),0,1)</f>
        <v>0</v>
      </c>
      <c r="BY89" s="101">
        <f>IF(AND(BX89=0,SUM(BX90:$BX$219)&gt;0),1,0)</f>
        <v>0</v>
      </c>
      <c r="BZ89" s="853" t="str">
        <f>IF(BY89=1,"Row "&amp;Courses!A84&amp;"; ","")</f>
        <v/>
      </c>
      <c r="CA89" s="50"/>
      <c r="CB89" s="10"/>
      <c r="CC89" s="692" t="str">
        <f>IF(AND($U$9=1,Courses!B84&lt;&gt;"",SUM(Courses!N84:AB84)=0),"Row "&amp;Courses!A84&amp;"; ","")</f>
        <v/>
      </c>
      <c r="CD89" s="50"/>
      <c r="CF89" s="323"/>
      <c r="CG89" s="692" t="str">
        <f>IF(AND($Y$9=1,Courses!B84&lt;&gt;""),IF(SUMPRODUCT(--(Courses!$C$13:$C$214=Courses!C84))&gt;1,"Row "&amp;Courses!A84&amp;"; ",""),"")</f>
        <v/>
      </c>
      <c r="CH89" s="10"/>
      <c r="CI89" s="324"/>
      <c r="CJ89" s="10"/>
      <c r="CK89" s="739" t="str">
        <f>IF(AND($Z$9=1,Courses!E84&lt;&gt;"",Courses!F84&lt;&gt;"",Courses!F84=0,SUM(Courses!H84,Courses!J84)=1),"Row "&amp;Courses!A84&amp;", "&amp;Courses!$F$10&amp;"; ","")</f>
        <v/>
      </c>
      <c r="CL89" s="10" t="str">
        <f>IF(AND($Z$9=1,Courses!G84&lt;&gt;"",Courses!H84&lt;&gt;"",Courses!H84=0,SUM(Courses!J84,Courses!F84)=1),"Row "&amp;Courses!A84&amp;", "&amp;Courses!$H$10&amp;"; ","")</f>
        <v/>
      </c>
      <c r="CM89" s="682" t="str">
        <f>IF(AND($Z$9=1,Courses!I84&lt;&gt;"",Courses!J84&lt;&gt;"",Courses!J84=0, SUM(Courses!H84,Courses!F84)=1),"Row "&amp;Courses!A84&amp;", "&amp;Courses!$J$10&amp;"; ","")</f>
        <v/>
      </c>
      <c r="CN89" s="680"/>
      <c r="CO89" s="681"/>
      <c r="CP89" s="692" t="str">
        <f>IF(AND(Courses!B84&lt;&gt;"",ISNA(VLOOKUP(Courses!C84,CourseInfo,2,FALSE))=FALSE,COUNTIF(Dummy,Courses!C84)&lt;&gt;1),VLOOKUP(Courses!C84,CourseInfo,6,FALSE),"")</f>
        <v/>
      </c>
      <c r="CQ89" s="692" t="str">
        <f>IF(AND(Courses!B84&lt;&gt;"",ISNA(VLOOKUP(Courses!C84,CourseInfo,2,FALSE))=FALSE,COUNTIF(Dummy,Courses!C84)&lt;&gt;1),IF(VLOOKUP(Courses!C84,CourseInfo,7,FALSE)&lt;&gt;"",VLOOKUP(Courses!C84,CourseInfo,7,FALSE),"blank"),"")</f>
        <v/>
      </c>
      <c r="CR89" s="692" t="str">
        <f>IF(AND($AA$9=1,Courses!B84&lt;&gt;"",'Courses Valid'!AC89="",AH89&amp;AI89&amp;AJ89&amp;AK89="",COUNTIF(Dummy,Courses!C84)&lt;&gt;1),IF(OR(Courses!K84&lt;&gt;'Courses Valid'!CP89,Courses!L84&lt;&gt;'Courses Valid'!CQ89),"Row "&amp;Courses!A84&amp;", Level on LARS is "&amp;'Courses Valid'!CP89&amp;", Sub-level on LARS is "&amp;CQ89&amp;"; ",""),"")</f>
        <v/>
      </c>
      <c r="CS89" s="680"/>
    </row>
    <row r="90" spans="3:97" x14ac:dyDescent="0.2">
      <c r="C90" s="670">
        <f t="shared" si="3"/>
        <v>0</v>
      </c>
      <c r="D90" s="102"/>
      <c r="E90" s="102"/>
      <c r="F90" s="295"/>
      <c r="G90" s="670" t="str">
        <f>IF(SUMPRODUCT(--(CourseAims=Courses!$C85))=1,"",IF(AND($J$9=1,Courses!$C85&lt;&gt;""),"Row "&amp;Courses!A85&amp;" (invalid); ",""))</f>
        <v/>
      </c>
      <c r="H90" s="692" t="str">
        <f>IF(AND($K$9=1,Courses!B85="",OR(Courses!F85&lt;&gt;"",Courses!H85&lt;&gt;"",Courses!J85&lt;&gt;"",Courses!K85&lt;&gt;"",Courses!L85&lt;&gt;"",Courses!M85&lt;&gt;"",Courses!N85&lt;&gt;0,Courses!P85&lt;&gt;0,Courses!R85&lt;&gt;0,Courses!S85&lt;&gt;0,Courses!U85&lt;&gt;0,Courses!W85&lt;&gt;0,Courses!X85&lt;&gt;0,Courses!Z85&lt;&gt;0,Courses!AB85&lt;&gt;0)),"Row "&amp;Courses!A85&amp;" (none); ","")</f>
        <v/>
      </c>
      <c r="I90" s="50"/>
      <c r="J90" s="295"/>
      <c r="K90" s="739" t="str">
        <f>IF(AND($L$9=1,Courses!E85&lt;&gt;"",Courses!F85=""),"Row "&amp;Courses!A85&amp;", "&amp;Courses!$E$10&amp;"; ","")</f>
        <v/>
      </c>
      <c r="L90" s="10" t="str">
        <f>IF(AND($L$9=1,Courses!G85&lt;&gt;"",Courses!H85=""),"Row "&amp;Courses!A85&amp;", "&amp;Courses!$G$10&amp;"; ","")</f>
        <v/>
      </c>
      <c r="M90" s="682" t="str">
        <f>IF(AND($L$9=1,Courses!I85&lt;&gt;"",Courses!J85=""),"Row "&amp;Courses!A85&amp;", "&amp;Courses!$I$10&amp;"; ","")</f>
        <v/>
      </c>
      <c r="N90" s="10"/>
      <c r="O90" s="50"/>
      <c r="P90" s="295"/>
      <c r="Q90" s="1330" t="str">
        <f>IF(AND($M$9=1,Courses!B85&lt;&gt;"",Courses!E85&lt;&gt;"",Courses!G85="",Courses!I85="",Courses!F85&lt;&gt;1),"Row "&amp;Courses!A85&amp;"; ","")</f>
        <v/>
      </c>
      <c r="R90" s="10" t="str">
        <f>IF(AND($M$9=1,Courses!B85&lt;&gt;"",Courses!I85="",Courses!F85&lt;&gt;"",Courses!G85&lt;&gt;"",Courses!H85&lt;&gt;""),IF(OR((Courses!F85+Courses!H85)&lt;&gt;1),"Row "&amp;Courses!A85&amp;"; ",""),"")</f>
        <v/>
      </c>
      <c r="S90" s="682" t="str">
        <f>IF(AND($M$9=1,Courses!B85&lt;&gt;"",Courses!I85&lt;&gt;"",Courses!J85&lt;&gt;"",Courses!H85&lt;&gt;"",Courses!G85&lt;&gt;"",Courses!F85&lt;&gt;""),IF(OR((Courses!F85+Courses!H85+Courses!J85)&lt;&gt;1),"Row "&amp;Courses!A85&amp;"; ",""),"")</f>
        <v/>
      </c>
      <c r="T90" s="10"/>
      <c r="U90" s="692" t="str">
        <f>IF(AND($M$9=1,Courses!E85&lt;&gt;"",Q90="",R90="",S90="",SUM(Courses!F85,Courses!H85,Courses!J85)&lt;&gt;1),"Row "&amp;Courses!A85&amp;"; ","")</f>
        <v/>
      </c>
      <c r="V90" s="50"/>
      <c r="W90" s="10"/>
      <c r="X90" s="739" t="str">
        <f>IF(AND($N$9=1,Courses!B85&lt;&gt;"",Courses!E85&lt;&gt;"",Courses!F85&lt;&gt;""),IF((TRUNC(Courses!F85*100)&lt;&gt;Courses!F85*100),"Row "&amp;Courses!A85&amp;", "&amp;Courses!$F$10&amp;"; ",""),"")</f>
        <v/>
      </c>
      <c r="Y90" s="10" t="str">
        <f>IF(AND($N$9=1,Courses!B85&lt;&gt;"",Courses!G85&lt;&gt;"",Courses!H85&lt;&gt;""),IF((TRUNC(Courses!H85*100)&lt;&gt;Courses!H85*100),"Row "&amp;Courses!A85&amp;", "&amp;Courses!$H$10&amp;"; ",""),"")</f>
        <v/>
      </c>
      <c r="Z90" s="682" t="str">
        <f>IF(AND($N$9=1,Courses!B85&lt;&gt;"",Courses!I85&lt;&gt;"",Courses!J85&lt;&gt;""),IF((TRUNC(Courses!J85*100)&lt;&gt;Courses!J85*100),"Row "&amp;Courses!A85&amp;", "&amp;Courses!$J$10&amp;"; ",""),"")</f>
        <v/>
      </c>
      <c r="AA90" s="10"/>
      <c r="AB90" s="295"/>
      <c r="AC90" s="692" t="str">
        <f>IF(AND($O$9=1,G90="",Courses!B85&lt;&gt;"",Courses!K85&lt;&gt;"UG",Courses!K85&lt;&gt;"PG (UG fee)",Courses!K85&lt;&gt;"PG (Masters' loan)",Courses!K85&lt;&gt;"PG (Other)"),"Row "&amp;Courses!A85&amp;"; ","")</f>
        <v/>
      </c>
      <c r="AD90" s="693"/>
      <c r="AE90" s="692" t="str">
        <f>IF(AND($Q$9=1,G90="",Courses!B85&lt;&gt;"",Courses!M85&lt;&gt;"Standard",Courses!M85&lt;&gt;"Long"),"Row "&amp;Courses!A85&amp;"; ","")</f>
        <v/>
      </c>
      <c r="AF90" s="10"/>
      <c r="AG90" s="295"/>
      <c r="AH90" s="739" t="str">
        <f>IF(AND($P$9=1,G90="",AC90="",AD90="",Courses!B85&lt;&gt;"",Courses!K85="UG",Courses!L85&lt;&gt;$C$9,Courses!L85&lt;&gt;$C$10,Courses!L85&lt;&gt;$C$11),"Row "&amp;Courses!A85&amp;", Sub-level should be either HND, Sub-degree, Foundation Degree or Other UG Degree; ","")</f>
        <v/>
      </c>
      <c r="AI90" s="10" t="str">
        <f>IF(AND($P$9=1,G90="",AC90="",AD90="",Courses!B85&lt;&gt;"",Courses!K85="PG (UG fee)",Courses!L85&lt;&gt;"",Courses!L85&lt;&gt;$C$12,Courses!L85&lt;&gt;$C$15),"Row "&amp;Courses!A85&amp;", Sub-level should be either blank or "&amp;C82&amp;"; ","")</f>
        <v/>
      </c>
      <c r="AJ90" s="10" t="str">
        <f>IF(AND($P$9=1,G90="",AC90="",AD90="",Courses!B85&lt;&gt;"",Courses!K85="PG (Masters' loan)",Courses!L85&lt;&gt;"",Courses!L85&lt;&gt;$C$14,Courses!L85&lt;&gt;$C$15),"Row "&amp;Courses!A85&amp;", Sub-level should be blank; ","")</f>
        <v/>
      </c>
      <c r="AK90" s="682" t="str">
        <f>IF(AND($P$9=1,G90="",AC90="",AD90="",Courses!B85&lt;&gt;"",Courses!K85="PG (Other)",Courses!L85&lt;&gt;"",Courses!L85&lt;&gt;$C$16,Courses!L85&lt;&gt;$C$17),"Row "&amp;Courses!A85&amp;", Sub-level should be blank; ","")</f>
        <v/>
      </c>
      <c r="AL90" s="50"/>
      <c r="AM90" s="295"/>
      <c r="AN90" s="8">
        <v>71</v>
      </c>
      <c r="AO90" s="739" t="str">
        <f>IF(AND($R$9=1,(TRUNC(Courses!N85)&lt;&gt;Courses!N85)), "Row "&amp;Courses!$A85&amp;", "&amp;AO$9&amp;", "&amp;AO$10&amp;", "&amp;AO$11&amp;"; ","")</f>
        <v/>
      </c>
      <c r="AP90" s="10" t="str">
        <f>IF(AND($R$9=1,(TRUNC(Courses!O85)&lt;&gt;Courses!O85)), "Row "&amp;Courses!$A85&amp;", "&amp;AP$9&amp;", "&amp;AP$10&amp;", "&amp;AP$11&amp;"; ","")</f>
        <v/>
      </c>
      <c r="AQ90" s="10" t="str">
        <f>IF(AND($R$9=1,(TRUNC(Courses!P85)&lt;&gt;Courses!P85)), "Row "&amp;Courses!$A85&amp;", "&amp;AQ$9&amp;", "&amp;AQ$10&amp;", "&amp;AQ$11&amp;"; ","")</f>
        <v/>
      </c>
      <c r="AR90" s="10" t="str">
        <f>IF(AND($R$9=1,(TRUNC(Courses!Q85)&lt;&gt;Courses!Q85)), "Row "&amp;Courses!$A85&amp;", "&amp;AR$9&amp;", "&amp;AR$10&amp;", "&amp;AR$11&amp;"; ","")</f>
        <v/>
      </c>
      <c r="AS90" s="682" t="str">
        <f>IF(AND($R$9=1,(TRUNC(Courses!R85)&lt;&gt;Courses!R85)), "Row "&amp;Courses!$A85&amp;", "&amp;AS$9&amp;", "&amp;AS$10&amp;", "&amp;AS$11&amp;"; ","")</f>
        <v/>
      </c>
      <c r="AT90" s="739" t="str">
        <f>IF(AND($R$9=1,(TRUNC(Courses!S85)&lt;&gt;Courses!S85)), "Row "&amp;Courses!$A85&amp;", "&amp;AT$9&amp;", "&amp;AT$10&amp;", "&amp;AT$11&amp;"; ","")</f>
        <v/>
      </c>
      <c r="AU90" s="10" t="str">
        <f>IF(AND($R$9=1,(TRUNC(Courses!T85)&lt;&gt;Courses!T85)), "Row "&amp;Courses!$A85&amp;", "&amp;AU$9&amp;", "&amp;AU$10&amp;", "&amp;AU$11&amp;"; ","")</f>
        <v/>
      </c>
      <c r="AV90" s="10" t="str">
        <f>IF(AND($R$9=1,(TRUNC(Courses!U85)&lt;&gt;Courses!U85)), "Row "&amp;Courses!$A85&amp;", "&amp;AV$9&amp;", "&amp;AV$10&amp;", "&amp;AV$11&amp;"; ","")</f>
        <v/>
      </c>
      <c r="AW90" s="10" t="str">
        <f>IF(AND($R$9=1,(TRUNC(Courses!V85)&lt;&gt;Courses!V85)), "Row "&amp;Courses!$A85&amp;", "&amp;AW$9&amp;", "&amp;AW$10&amp;", "&amp;AW$11&amp;"; ","")</f>
        <v/>
      </c>
      <c r="AX90" s="682" t="str">
        <f>IF(AND($R$9=1,(TRUNC(Courses!W85)&lt;&gt;Courses!W85)), "Row "&amp;Courses!$A85&amp;", "&amp;AX$9&amp;", "&amp;AX$10&amp;", "&amp;AX$11&amp;"; ","")</f>
        <v/>
      </c>
      <c r="AY90" s="739" t="str">
        <f>IF(AND($R$9=1,(TRUNC(Courses!X85)&lt;&gt;Courses!X85)), "Row "&amp;Courses!$A85&amp;", "&amp;AY$9&amp;", "&amp;AY$10&amp;", "&amp;AY$11&amp;"; ","")</f>
        <v/>
      </c>
      <c r="AZ90" s="10" t="str">
        <f>IF(AND($R$9=1,(TRUNC(Courses!Y85)&lt;&gt;Courses!Y85)), "Row "&amp;Courses!$A85&amp;", "&amp;AZ$9&amp;", "&amp;AZ$10&amp;", "&amp;AZ$11&amp;"; ","")</f>
        <v/>
      </c>
      <c r="BA90" s="10" t="str">
        <f>IF(AND($R$9=1,(TRUNC(Courses!Z85)&lt;&gt;Courses!Z85)), "Row "&amp;Courses!$A85&amp;", "&amp;BA$9&amp;", "&amp;BA$10&amp;", "&amp;BA$11&amp;"; ","")</f>
        <v/>
      </c>
      <c r="BB90" s="10" t="str">
        <f>IF(AND($R$9=1,(TRUNC(Courses!AA85)&lt;&gt;Courses!AA85)), "Row "&amp;Courses!$A85&amp;", "&amp;BB$9&amp;", "&amp;BB$10&amp;", "&amp;BB$11&amp;"; ","")</f>
        <v/>
      </c>
      <c r="BC90" s="682" t="str">
        <f>IF(AND($R$9=1,(TRUNC(Courses!AB85)&lt;&gt;Courses!AB85)), "Row "&amp;Courses!$A85&amp;", "&amp;BC$9&amp;", "&amp;BC$10&amp;", "&amp;BC$11&amp;"; ","")</f>
        <v/>
      </c>
      <c r="BD90" s="50"/>
      <c r="BE90" s="295"/>
      <c r="BF90" s="8">
        <v>71</v>
      </c>
      <c r="BG90" s="739" t="str">
        <f>IF(AND($S$9=1,Courses!N85&lt;0), "Row "&amp;Courses!$A85&amp;", "&amp;BG$9&amp;", "&amp;BG$10&amp;", "&amp;BG$11&amp;"; ","")</f>
        <v/>
      </c>
      <c r="BH90" s="10" t="str">
        <f>IF(AND($S$9=1,Courses!O85&lt;0), "Row "&amp;Courses!$A85&amp;", "&amp;BH$9&amp;", "&amp;BH$10&amp;", "&amp;BH$11&amp;"; ","")</f>
        <v/>
      </c>
      <c r="BI90" s="10" t="str">
        <f>IF(AND($S$9=1,Courses!P85&lt;0), "Row "&amp;Courses!$A85&amp;", "&amp;BI$9&amp;", "&amp;BI$10&amp;", "&amp;BI$11&amp;"; ","")</f>
        <v/>
      </c>
      <c r="BJ90" s="10" t="str">
        <f>IF(AND($S$9=1,Courses!Q85&lt;0), "Row "&amp;Courses!$A85&amp;", "&amp;BJ$9&amp;", "&amp;BJ$10&amp;", "&amp;BJ$11&amp;"; ","")</f>
        <v/>
      </c>
      <c r="BK90" s="682" t="str">
        <f>IF(AND($S$9=1,Courses!R85&lt;0), "Row "&amp;Courses!$A85&amp;", "&amp;BK$9&amp;", "&amp;BK$10&amp;", "&amp;BK$11&amp;"; ","")</f>
        <v/>
      </c>
      <c r="BL90" s="739" t="str">
        <f>IF(AND($S$9=1,Courses!S85&lt;0), "Row "&amp;Courses!$A85&amp;", "&amp;BL$9&amp;", "&amp;BL$10&amp;", "&amp;BL$11&amp;"; ","")</f>
        <v/>
      </c>
      <c r="BM90" s="10" t="str">
        <f>IF(AND($S$9=1,Courses!T85&lt;0), "Row "&amp;Courses!$A85&amp;", "&amp;BM$9&amp;", "&amp;BM$10&amp;", "&amp;BM$11&amp;"; ","")</f>
        <v/>
      </c>
      <c r="BN90" s="10" t="str">
        <f>IF(AND($S$9=1,Courses!U85&lt;0), "Row "&amp;Courses!$A85&amp;", "&amp;BN$9&amp;", "&amp;BN$10&amp;", "&amp;BN$11&amp;"; ","")</f>
        <v/>
      </c>
      <c r="BO90" s="10" t="str">
        <f>IF(AND($S$9=1,Courses!V85&lt;0), "Row "&amp;Courses!$A85&amp;", "&amp;BO$9&amp;", "&amp;BO$10&amp;", "&amp;BO$11&amp;"; ","")</f>
        <v/>
      </c>
      <c r="BP90" s="682" t="str">
        <f>IF(AND($S$9=1,Courses!W85&lt;0), "Row "&amp;Courses!$A85&amp;", "&amp;BP$9&amp;", "&amp;BP$10&amp;", "&amp;BP$11&amp;"; ","")</f>
        <v/>
      </c>
      <c r="BQ90" s="739" t="str">
        <f>IF(AND($S$9=1,Courses!X85&lt;0), "Row "&amp;Courses!$A85&amp;", "&amp;BQ$9&amp;", "&amp;BQ$10&amp;", "&amp;BQ$11&amp;"; ","")</f>
        <v/>
      </c>
      <c r="BR90" s="10" t="str">
        <f>IF(AND($S$9=1,Courses!Y85&lt;0), "Row "&amp;Courses!$A85&amp;", "&amp;BR$9&amp;", "&amp;BR$10&amp;", "&amp;BR$11&amp;"; ","")</f>
        <v/>
      </c>
      <c r="BS90" s="10" t="str">
        <f>IF(AND($S$9=1,Courses!Z85&lt;0), "Row "&amp;Courses!$A85&amp;", "&amp;BS$9&amp;", "&amp;BS$10&amp;", "&amp;BS$11&amp;"; ","")</f>
        <v/>
      </c>
      <c r="BT90" s="10" t="str">
        <f>IF(AND($S$9=1,Courses!AA85&lt;0), "Row "&amp;Courses!$A85&amp;", "&amp;BT$9&amp;", "&amp;BT$10&amp;", "&amp;BT$11&amp;"; ","")</f>
        <v/>
      </c>
      <c r="BU90" s="682" t="str">
        <f>IF(AND($S$9=1,Courses!AB85&lt;0), "Row "&amp;Courses!$A85&amp;", "&amp;BU$9&amp;", "&amp;BU$10&amp;", "&amp;BU$11&amp;"; ","")</f>
        <v/>
      </c>
      <c r="BV90" s="10"/>
      <c r="BW90" s="690">
        <v>71</v>
      </c>
      <c r="BX90" s="101">
        <f>IF(AND($T$9=1,Courses!B85="",Courses!F85="",Courses!H85="",Courses!J85="",Courses!K85="",Courses!L85="",Courses!M85="",Courses!N85=0,Courses!P85=0,Courses!R85=0,Courses!S85=0,Courses!U85=0,Courses!W85=0,Courses!X85=0,Courses!Z85=0,Courses!AB85=0),0,1)</f>
        <v>0</v>
      </c>
      <c r="BY90" s="101">
        <f>IF(AND(BX90=0,SUM(BX91:$BX$219)&gt;0),1,0)</f>
        <v>0</v>
      </c>
      <c r="BZ90" s="853" t="str">
        <f>IF(BY90=1,"Row "&amp;Courses!A85&amp;"; ","")</f>
        <v/>
      </c>
      <c r="CA90" s="50"/>
      <c r="CB90" s="10"/>
      <c r="CC90" s="692" t="str">
        <f>IF(AND($U$9=1,Courses!B85&lt;&gt;"",SUM(Courses!N85:AB85)=0),"Row "&amp;Courses!A85&amp;"; ","")</f>
        <v/>
      </c>
      <c r="CD90" s="50"/>
      <c r="CF90" s="323"/>
      <c r="CG90" s="692" t="str">
        <f>IF(AND($Y$9=1,Courses!B85&lt;&gt;""),IF(SUMPRODUCT(--(Courses!$C$13:$C$214=Courses!C85))&gt;1,"Row "&amp;Courses!A85&amp;"; ",""),"")</f>
        <v/>
      </c>
      <c r="CH90" s="10"/>
      <c r="CI90" s="324"/>
      <c r="CJ90" s="10"/>
      <c r="CK90" s="739" t="str">
        <f>IF(AND($Z$9=1,Courses!E85&lt;&gt;"",Courses!F85&lt;&gt;"",Courses!F85=0,SUM(Courses!H85,Courses!J85)=1),"Row "&amp;Courses!A85&amp;", "&amp;Courses!$F$10&amp;"; ","")</f>
        <v/>
      </c>
      <c r="CL90" s="10" t="str">
        <f>IF(AND($Z$9=1,Courses!G85&lt;&gt;"",Courses!H85&lt;&gt;"",Courses!H85=0,SUM(Courses!J85,Courses!F85)=1),"Row "&amp;Courses!A85&amp;", "&amp;Courses!$H$10&amp;"; ","")</f>
        <v/>
      </c>
      <c r="CM90" s="682" t="str">
        <f>IF(AND($Z$9=1,Courses!I85&lt;&gt;"",Courses!J85&lt;&gt;"",Courses!J85=0, SUM(Courses!H85,Courses!F85)=1),"Row "&amp;Courses!A85&amp;", "&amp;Courses!$J$10&amp;"; ","")</f>
        <v/>
      </c>
      <c r="CN90" s="680"/>
      <c r="CO90" s="681"/>
      <c r="CP90" s="692" t="str">
        <f>IF(AND(Courses!B85&lt;&gt;"",ISNA(VLOOKUP(Courses!C85,CourseInfo,2,FALSE))=FALSE,COUNTIF(Dummy,Courses!C85)&lt;&gt;1),VLOOKUP(Courses!C85,CourseInfo,6,FALSE),"")</f>
        <v/>
      </c>
      <c r="CQ90" s="692" t="str">
        <f>IF(AND(Courses!B85&lt;&gt;"",ISNA(VLOOKUP(Courses!C85,CourseInfo,2,FALSE))=FALSE,COUNTIF(Dummy,Courses!C85)&lt;&gt;1),IF(VLOOKUP(Courses!C85,CourseInfo,7,FALSE)&lt;&gt;"",VLOOKUP(Courses!C85,CourseInfo,7,FALSE),"blank"),"")</f>
        <v/>
      </c>
      <c r="CR90" s="692" t="str">
        <f>IF(AND($AA$9=1,Courses!B85&lt;&gt;"",'Courses Valid'!AC90="",AH90&amp;AI90&amp;AJ90&amp;AK90="",COUNTIF(Dummy,Courses!C85)&lt;&gt;1),IF(OR(Courses!K85&lt;&gt;'Courses Valid'!CP90,Courses!L85&lt;&gt;'Courses Valid'!CQ90),"Row "&amp;Courses!A85&amp;", Level on LARS is "&amp;'Courses Valid'!CP90&amp;", Sub-level on LARS is "&amp;CQ90&amp;"; ",""),"")</f>
        <v/>
      </c>
      <c r="CS90" s="680"/>
    </row>
    <row r="91" spans="3:97" x14ac:dyDescent="0.2">
      <c r="C91" s="670">
        <f t="shared" si="3"/>
        <v>0</v>
      </c>
      <c r="D91" s="102"/>
      <c r="E91" s="102"/>
      <c r="F91" s="295"/>
      <c r="G91" s="670" t="str">
        <f>IF(SUMPRODUCT(--(CourseAims=Courses!$C86))=1,"",IF(AND($J$9=1,Courses!$C86&lt;&gt;""),"Row "&amp;Courses!A86&amp;" (invalid); ",""))</f>
        <v/>
      </c>
      <c r="H91" s="692" t="str">
        <f>IF(AND($K$9=1,Courses!B86="",OR(Courses!F86&lt;&gt;"",Courses!H86&lt;&gt;"",Courses!J86&lt;&gt;"",Courses!K86&lt;&gt;"",Courses!L86&lt;&gt;"",Courses!M86&lt;&gt;"",Courses!N86&lt;&gt;0,Courses!P86&lt;&gt;0,Courses!R86&lt;&gt;0,Courses!S86&lt;&gt;0,Courses!U86&lt;&gt;0,Courses!W86&lt;&gt;0,Courses!X86&lt;&gt;0,Courses!Z86&lt;&gt;0,Courses!AB86&lt;&gt;0)),"Row "&amp;Courses!A86&amp;" (none); ","")</f>
        <v/>
      </c>
      <c r="I91" s="50"/>
      <c r="J91" s="295"/>
      <c r="K91" s="739" t="str">
        <f>IF(AND($L$9=1,Courses!E86&lt;&gt;"",Courses!F86=""),"Row "&amp;Courses!A86&amp;", "&amp;Courses!$E$10&amp;"; ","")</f>
        <v/>
      </c>
      <c r="L91" s="10" t="str">
        <f>IF(AND($L$9=1,Courses!G86&lt;&gt;"",Courses!H86=""),"Row "&amp;Courses!A86&amp;", "&amp;Courses!$G$10&amp;"; ","")</f>
        <v/>
      </c>
      <c r="M91" s="682" t="str">
        <f>IF(AND($L$9=1,Courses!I86&lt;&gt;"",Courses!J86=""),"Row "&amp;Courses!A86&amp;", "&amp;Courses!$I$10&amp;"; ","")</f>
        <v/>
      </c>
      <c r="N91" s="10"/>
      <c r="O91" s="50"/>
      <c r="P91" s="295"/>
      <c r="Q91" s="1330" t="str">
        <f>IF(AND($M$9=1,Courses!B86&lt;&gt;"",Courses!E86&lt;&gt;"",Courses!G86="",Courses!I86="",Courses!F86&lt;&gt;1),"Row "&amp;Courses!A86&amp;"; ","")</f>
        <v/>
      </c>
      <c r="R91" s="10" t="str">
        <f>IF(AND($M$9=1,Courses!B86&lt;&gt;"",Courses!I86="",Courses!F86&lt;&gt;"",Courses!G86&lt;&gt;"",Courses!H86&lt;&gt;""),IF(OR((Courses!F86+Courses!H86)&lt;&gt;1),"Row "&amp;Courses!A86&amp;"; ",""),"")</f>
        <v/>
      </c>
      <c r="S91" s="682" t="str">
        <f>IF(AND($M$9=1,Courses!B86&lt;&gt;"",Courses!I86&lt;&gt;"",Courses!J86&lt;&gt;"",Courses!H86&lt;&gt;"",Courses!G86&lt;&gt;"",Courses!F86&lt;&gt;""),IF(OR((Courses!F86+Courses!H86+Courses!J86)&lt;&gt;1),"Row "&amp;Courses!A86&amp;"; ",""),"")</f>
        <v/>
      </c>
      <c r="T91" s="10"/>
      <c r="U91" s="692" t="str">
        <f>IF(AND($M$9=1,Courses!E86&lt;&gt;"",Q91="",R91="",S91="",SUM(Courses!F86,Courses!H86,Courses!J86)&lt;&gt;1),"Row "&amp;Courses!A86&amp;"; ","")</f>
        <v/>
      </c>
      <c r="V91" s="50"/>
      <c r="W91" s="10"/>
      <c r="X91" s="739" t="str">
        <f>IF(AND($N$9=1,Courses!B86&lt;&gt;"",Courses!E86&lt;&gt;"",Courses!F86&lt;&gt;""),IF((TRUNC(Courses!F86*100)&lt;&gt;Courses!F86*100),"Row "&amp;Courses!A86&amp;", "&amp;Courses!$F$10&amp;"; ",""),"")</f>
        <v/>
      </c>
      <c r="Y91" s="10" t="str">
        <f>IF(AND($N$9=1,Courses!B86&lt;&gt;"",Courses!G86&lt;&gt;"",Courses!H86&lt;&gt;""),IF((TRUNC(Courses!H86*100)&lt;&gt;Courses!H86*100),"Row "&amp;Courses!A86&amp;", "&amp;Courses!$H$10&amp;"; ",""),"")</f>
        <v/>
      </c>
      <c r="Z91" s="682" t="str">
        <f>IF(AND($N$9=1,Courses!B86&lt;&gt;"",Courses!I86&lt;&gt;"",Courses!J86&lt;&gt;""),IF((TRUNC(Courses!J86*100)&lt;&gt;Courses!J86*100),"Row "&amp;Courses!A86&amp;", "&amp;Courses!$J$10&amp;"; ",""),"")</f>
        <v/>
      </c>
      <c r="AA91" s="10"/>
      <c r="AB91" s="295"/>
      <c r="AC91" s="692" t="str">
        <f>IF(AND($O$9=1,G91="",Courses!B86&lt;&gt;"",Courses!K86&lt;&gt;"UG",Courses!K86&lt;&gt;"PG (UG fee)",Courses!K86&lt;&gt;"PG (Masters' loan)",Courses!K86&lt;&gt;"PG (Other)"),"Row "&amp;Courses!A86&amp;"; ","")</f>
        <v/>
      </c>
      <c r="AD91" s="693"/>
      <c r="AE91" s="692" t="str">
        <f>IF(AND($Q$9=1,G91="",Courses!B86&lt;&gt;"",Courses!M86&lt;&gt;"Standard",Courses!M86&lt;&gt;"Long"),"Row "&amp;Courses!A86&amp;"; ","")</f>
        <v/>
      </c>
      <c r="AF91" s="10"/>
      <c r="AG91" s="295"/>
      <c r="AH91" s="739" t="str">
        <f>IF(AND($P$9=1,G91="",AC91="",AD91="",Courses!B86&lt;&gt;"",Courses!K86="UG",Courses!L86&lt;&gt;$C$9,Courses!L86&lt;&gt;$C$10,Courses!L86&lt;&gt;$C$11),"Row "&amp;Courses!A86&amp;", Sub-level should be either HND, Sub-degree, Foundation Degree or Other UG Degree; ","")</f>
        <v/>
      </c>
      <c r="AI91" s="10" t="str">
        <f>IF(AND($P$9=1,G91="",AC91="",AD91="",Courses!B86&lt;&gt;"",Courses!K86="PG (UG fee)",Courses!L86&lt;&gt;"",Courses!L86&lt;&gt;$C$12,Courses!L86&lt;&gt;$C$15),"Row "&amp;Courses!A86&amp;", Sub-level should be either blank or "&amp;C83&amp;"; ","")</f>
        <v/>
      </c>
      <c r="AJ91" s="10" t="str">
        <f>IF(AND($P$9=1,G91="",AC91="",AD91="",Courses!B86&lt;&gt;"",Courses!K86="PG (Masters' loan)",Courses!L86&lt;&gt;"",Courses!L86&lt;&gt;$C$14,Courses!L86&lt;&gt;$C$15),"Row "&amp;Courses!A86&amp;", Sub-level should be blank; ","")</f>
        <v/>
      </c>
      <c r="AK91" s="682" t="str">
        <f>IF(AND($P$9=1,G91="",AC91="",AD91="",Courses!B86&lt;&gt;"",Courses!K86="PG (Other)",Courses!L86&lt;&gt;"",Courses!L86&lt;&gt;$C$16,Courses!L86&lt;&gt;$C$17),"Row "&amp;Courses!A86&amp;", Sub-level should be blank; ","")</f>
        <v/>
      </c>
      <c r="AL91" s="50"/>
      <c r="AM91" s="295"/>
      <c r="AN91" s="8">
        <v>72</v>
      </c>
      <c r="AO91" s="739" t="str">
        <f>IF(AND($R$9=1,(TRUNC(Courses!N86)&lt;&gt;Courses!N86)), "Row "&amp;Courses!$A86&amp;", "&amp;AO$9&amp;", "&amp;AO$10&amp;", "&amp;AO$11&amp;"; ","")</f>
        <v/>
      </c>
      <c r="AP91" s="10" t="str">
        <f>IF(AND($R$9=1,(TRUNC(Courses!O86)&lt;&gt;Courses!O86)), "Row "&amp;Courses!$A86&amp;", "&amp;AP$9&amp;", "&amp;AP$10&amp;", "&amp;AP$11&amp;"; ","")</f>
        <v/>
      </c>
      <c r="AQ91" s="10" t="str">
        <f>IF(AND($R$9=1,(TRUNC(Courses!P86)&lt;&gt;Courses!P86)), "Row "&amp;Courses!$A86&amp;", "&amp;AQ$9&amp;", "&amp;AQ$10&amp;", "&amp;AQ$11&amp;"; ","")</f>
        <v/>
      </c>
      <c r="AR91" s="10" t="str">
        <f>IF(AND($R$9=1,(TRUNC(Courses!Q86)&lt;&gt;Courses!Q86)), "Row "&amp;Courses!$A86&amp;", "&amp;AR$9&amp;", "&amp;AR$10&amp;", "&amp;AR$11&amp;"; ","")</f>
        <v/>
      </c>
      <c r="AS91" s="682" t="str">
        <f>IF(AND($R$9=1,(TRUNC(Courses!R86)&lt;&gt;Courses!R86)), "Row "&amp;Courses!$A86&amp;", "&amp;AS$9&amp;", "&amp;AS$10&amp;", "&amp;AS$11&amp;"; ","")</f>
        <v/>
      </c>
      <c r="AT91" s="739" t="str">
        <f>IF(AND($R$9=1,(TRUNC(Courses!S86)&lt;&gt;Courses!S86)), "Row "&amp;Courses!$A86&amp;", "&amp;AT$9&amp;", "&amp;AT$10&amp;", "&amp;AT$11&amp;"; ","")</f>
        <v/>
      </c>
      <c r="AU91" s="10" t="str">
        <f>IF(AND($R$9=1,(TRUNC(Courses!T86)&lt;&gt;Courses!T86)), "Row "&amp;Courses!$A86&amp;", "&amp;AU$9&amp;", "&amp;AU$10&amp;", "&amp;AU$11&amp;"; ","")</f>
        <v/>
      </c>
      <c r="AV91" s="10" t="str">
        <f>IF(AND($R$9=1,(TRUNC(Courses!U86)&lt;&gt;Courses!U86)), "Row "&amp;Courses!$A86&amp;", "&amp;AV$9&amp;", "&amp;AV$10&amp;", "&amp;AV$11&amp;"; ","")</f>
        <v/>
      </c>
      <c r="AW91" s="10" t="str">
        <f>IF(AND($R$9=1,(TRUNC(Courses!V86)&lt;&gt;Courses!V86)), "Row "&amp;Courses!$A86&amp;", "&amp;AW$9&amp;", "&amp;AW$10&amp;", "&amp;AW$11&amp;"; ","")</f>
        <v/>
      </c>
      <c r="AX91" s="682" t="str">
        <f>IF(AND($R$9=1,(TRUNC(Courses!W86)&lt;&gt;Courses!W86)), "Row "&amp;Courses!$A86&amp;", "&amp;AX$9&amp;", "&amp;AX$10&amp;", "&amp;AX$11&amp;"; ","")</f>
        <v/>
      </c>
      <c r="AY91" s="739" t="str">
        <f>IF(AND($R$9=1,(TRUNC(Courses!X86)&lt;&gt;Courses!X86)), "Row "&amp;Courses!$A86&amp;", "&amp;AY$9&amp;", "&amp;AY$10&amp;", "&amp;AY$11&amp;"; ","")</f>
        <v/>
      </c>
      <c r="AZ91" s="10" t="str">
        <f>IF(AND($R$9=1,(TRUNC(Courses!Y86)&lt;&gt;Courses!Y86)), "Row "&amp;Courses!$A86&amp;", "&amp;AZ$9&amp;", "&amp;AZ$10&amp;", "&amp;AZ$11&amp;"; ","")</f>
        <v/>
      </c>
      <c r="BA91" s="10" t="str">
        <f>IF(AND($R$9=1,(TRUNC(Courses!Z86)&lt;&gt;Courses!Z86)), "Row "&amp;Courses!$A86&amp;", "&amp;BA$9&amp;", "&amp;BA$10&amp;", "&amp;BA$11&amp;"; ","")</f>
        <v/>
      </c>
      <c r="BB91" s="10" t="str">
        <f>IF(AND($R$9=1,(TRUNC(Courses!AA86)&lt;&gt;Courses!AA86)), "Row "&amp;Courses!$A86&amp;", "&amp;BB$9&amp;", "&amp;BB$10&amp;", "&amp;BB$11&amp;"; ","")</f>
        <v/>
      </c>
      <c r="BC91" s="682" t="str">
        <f>IF(AND($R$9=1,(TRUNC(Courses!AB86)&lt;&gt;Courses!AB86)), "Row "&amp;Courses!$A86&amp;", "&amp;BC$9&amp;", "&amp;BC$10&amp;", "&amp;BC$11&amp;"; ","")</f>
        <v/>
      </c>
      <c r="BD91" s="50"/>
      <c r="BE91" s="295"/>
      <c r="BF91" s="8">
        <v>72</v>
      </c>
      <c r="BG91" s="739" t="str">
        <f>IF(AND($S$9=1,Courses!N86&lt;0), "Row "&amp;Courses!$A86&amp;", "&amp;BG$9&amp;", "&amp;BG$10&amp;", "&amp;BG$11&amp;"; ","")</f>
        <v/>
      </c>
      <c r="BH91" s="10" t="str">
        <f>IF(AND($S$9=1,Courses!O86&lt;0), "Row "&amp;Courses!$A86&amp;", "&amp;BH$9&amp;", "&amp;BH$10&amp;", "&amp;BH$11&amp;"; ","")</f>
        <v/>
      </c>
      <c r="BI91" s="10" t="str">
        <f>IF(AND($S$9=1,Courses!P86&lt;0), "Row "&amp;Courses!$A86&amp;", "&amp;BI$9&amp;", "&amp;BI$10&amp;", "&amp;BI$11&amp;"; ","")</f>
        <v/>
      </c>
      <c r="BJ91" s="10" t="str">
        <f>IF(AND($S$9=1,Courses!Q86&lt;0), "Row "&amp;Courses!$A86&amp;", "&amp;BJ$9&amp;", "&amp;BJ$10&amp;", "&amp;BJ$11&amp;"; ","")</f>
        <v/>
      </c>
      <c r="BK91" s="682" t="str">
        <f>IF(AND($S$9=1,Courses!R86&lt;0), "Row "&amp;Courses!$A86&amp;", "&amp;BK$9&amp;", "&amp;BK$10&amp;", "&amp;BK$11&amp;"; ","")</f>
        <v/>
      </c>
      <c r="BL91" s="739" t="str">
        <f>IF(AND($S$9=1,Courses!S86&lt;0), "Row "&amp;Courses!$A86&amp;", "&amp;BL$9&amp;", "&amp;BL$10&amp;", "&amp;BL$11&amp;"; ","")</f>
        <v/>
      </c>
      <c r="BM91" s="10" t="str">
        <f>IF(AND($S$9=1,Courses!T86&lt;0), "Row "&amp;Courses!$A86&amp;", "&amp;BM$9&amp;", "&amp;BM$10&amp;", "&amp;BM$11&amp;"; ","")</f>
        <v/>
      </c>
      <c r="BN91" s="10" t="str">
        <f>IF(AND($S$9=1,Courses!U86&lt;0), "Row "&amp;Courses!$A86&amp;", "&amp;BN$9&amp;", "&amp;BN$10&amp;", "&amp;BN$11&amp;"; ","")</f>
        <v/>
      </c>
      <c r="BO91" s="10" t="str">
        <f>IF(AND($S$9=1,Courses!V86&lt;0), "Row "&amp;Courses!$A86&amp;", "&amp;BO$9&amp;", "&amp;BO$10&amp;", "&amp;BO$11&amp;"; ","")</f>
        <v/>
      </c>
      <c r="BP91" s="682" t="str">
        <f>IF(AND($S$9=1,Courses!W86&lt;0), "Row "&amp;Courses!$A86&amp;", "&amp;BP$9&amp;", "&amp;BP$10&amp;", "&amp;BP$11&amp;"; ","")</f>
        <v/>
      </c>
      <c r="BQ91" s="739" t="str">
        <f>IF(AND($S$9=1,Courses!X86&lt;0), "Row "&amp;Courses!$A86&amp;", "&amp;BQ$9&amp;", "&amp;BQ$10&amp;", "&amp;BQ$11&amp;"; ","")</f>
        <v/>
      </c>
      <c r="BR91" s="10" t="str">
        <f>IF(AND($S$9=1,Courses!Y86&lt;0), "Row "&amp;Courses!$A86&amp;", "&amp;BR$9&amp;", "&amp;BR$10&amp;", "&amp;BR$11&amp;"; ","")</f>
        <v/>
      </c>
      <c r="BS91" s="10" t="str">
        <f>IF(AND($S$9=1,Courses!Z86&lt;0), "Row "&amp;Courses!$A86&amp;", "&amp;BS$9&amp;", "&amp;BS$10&amp;", "&amp;BS$11&amp;"; ","")</f>
        <v/>
      </c>
      <c r="BT91" s="10" t="str">
        <f>IF(AND($S$9=1,Courses!AA86&lt;0), "Row "&amp;Courses!$A86&amp;", "&amp;BT$9&amp;", "&amp;BT$10&amp;", "&amp;BT$11&amp;"; ","")</f>
        <v/>
      </c>
      <c r="BU91" s="682" t="str">
        <f>IF(AND($S$9=1,Courses!AB86&lt;0), "Row "&amp;Courses!$A86&amp;", "&amp;BU$9&amp;", "&amp;BU$10&amp;", "&amp;BU$11&amp;"; ","")</f>
        <v/>
      </c>
      <c r="BV91" s="10"/>
      <c r="BW91" s="690">
        <v>72</v>
      </c>
      <c r="BX91" s="101">
        <f>IF(AND($T$9=1,Courses!B86="",Courses!F86="",Courses!H86="",Courses!J86="",Courses!K86="",Courses!L86="",Courses!M86="",Courses!N86=0,Courses!P86=0,Courses!R86=0,Courses!S86=0,Courses!U86=0,Courses!W86=0,Courses!X86=0,Courses!Z86=0,Courses!AB86=0),0,1)</f>
        <v>0</v>
      </c>
      <c r="BY91" s="101">
        <f>IF(AND(BX91=0,SUM(BX92:$BX$219)&gt;0),1,0)</f>
        <v>0</v>
      </c>
      <c r="BZ91" s="853" t="str">
        <f>IF(BY91=1,"Row "&amp;Courses!A86&amp;"; ","")</f>
        <v/>
      </c>
      <c r="CA91" s="50"/>
      <c r="CB91" s="10"/>
      <c r="CC91" s="692" t="str">
        <f>IF(AND($U$9=1,Courses!B86&lt;&gt;"",SUM(Courses!N86:AB86)=0),"Row "&amp;Courses!A86&amp;"; ","")</f>
        <v/>
      </c>
      <c r="CD91" s="50"/>
      <c r="CF91" s="323"/>
      <c r="CG91" s="692" t="str">
        <f>IF(AND($Y$9=1,Courses!B86&lt;&gt;""),IF(SUMPRODUCT(--(Courses!$C$13:$C$214=Courses!C86))&gt;1,"Row "&amp;Courses!A86&amp;"; ",""),"")</f>
        <v/>
      </c>
      <c r="CH91" s="10"/>
      <c r="CI91" s="324"/>
      <c r="CJ91" s="10"/>
      <c r="CK91" s="739" t="str">
        <f>IF(AND($Z$9=1,Courses!E86&lt;&gt;"",Courses!F86&lt;&gt;"",Courses!F86=0,SUM(Courses!H86,Courses!J86)=1),"Row "&amp;Courses!A86&amp;", "&amp;Courses!$F$10&amp;"; ","")</f>
        <v/>
      </c>
      <c r="CL91" s="10" t="str">
        <f>IF(AND($Z$9=1,Courses!G86&lt;&gt;"",Courses!H86&lt;&gt;"",Courses!H86=0,SUM(Courses!J86,Courses!F86)=1),"Row "&amp;Courses!A86&amp;", "&amp;Courses!$H$10&amp;"; ","")</f>
        <v/>
      </c>
      <c r="CM91" s="682" t="str">
        <f>IF(AND($Z$9=1,Courses!I86&lt;&gt;"",Courses!J86&lt;&gt;"",Courses!J86=0, SUM(Courses!H86,Courses!F86)=1),"Row "&amp;Courses!A86&amp;", "&amp;Courses!$J$10&amp;"; ","")</f>
        <v/>
      </c>
      <c r="CN91" s="680"/>
      <c r="CO91" s="681"/>
      <c r="CP91" s="692" t="str">
        <f>IF(AND(Courses!B86&lt;&gt;"",ISNA(VLOOKUP(Courses!C86,CourseInfo,2,FALSE))=FALSE,COUNTIF(Dummy,Courses!C86)&lt;&gt;1),VLOOKUP(Courses!C86,CourseInfo,6,FALSE),"")</f>
        <v/>
      </c>
      <c r="CQ91" s="692" t="str">
        <f>IF(AND(Courses!B86&lt;&gt;"",ISNA(VLOOKUP(Courses!C86,CourseInfo,2,FALSE))=FALSE,COUNTIF(Dummy,Courses!C86)&lt;&gt;1),IF(VLOOKUP(Courses!C86,CourseInfo,7,FALSE)&lt;&gt;"",VLOOKUP(Courses!C86,CourseInfo,7,FALSE),"blank"),"")</f>
        <v/>
      </c>
      <c r="CR91" s="692" t="str">
        <f>IF(AND($AA$9=1,Courses!B86&lt;&gt;"",'Courses Valid'!AC91="",AH91&amp;AI91&amp;AJ91&amp;AK91="",COUNTIF(Dummy,Courses!C86)&lt;&gt;1),IF(OR(Courses!K86&lt;&gt;'Courses Valid'!CP91,Courses!L86&lt;&gt;'Courses Valid'!CQ91),"Row "&amp;Courses!A86&amp;", Level on LARS is "&amp;'Courses Valid'!CP91&amp;", Sub-level on LARS is "&amp;CQ91&amp;"; ",""),"")</f>
        <v/>
      </c>
      <c r="CS91" s="680"/>
    </row>
    <row r="92" spans="3:97" x14ac:dyDescent="0.2">
      <c r="C92" s="670">
        <f t="shared" si="3"/>
        <v>0</v>
      </c>
      <c r="D92" s="102"/>
      <c r="E92" s="102"/>
      <c r="F92" s="295"/>
      <c r="G92" s="670" t="str">
        <f>IF(SUMPRODUCT(--(CourseAims=Courses!$C87))=1,"",IF(AND($J$9=1,Courses!$C87&lt;&gt;""),"Row "&amp;Courses!A87&amp;" (invalid); ",""))</f>
        <v/>
      </c>
      <c r="H92" s="692" t="str">
        <f>IF(AND($K$9=1,Courses!B87="",OR(Courses!F87&lt;&gt;"",Courses!H87&lt;&gt;"",Courses!J87&lt;&gt;"",Courses!K87&lt;&gt;"",Courses!L87&lt;&gt;"",Courses!M87&lt;&gt;"",Courses!N87&lt;&gt;0,Courses!P87&lt;&gt;0,Courses!R87&lt;&gt;0,Courses!S87&lt;&gt;0,Courses!U87&lt;&gt;0,Courses!W87&lt;&gt;0,Courses!X87&lt;&gt;0,Courses!Z87&lt;&gt;0,Courses!AB87&lt;&gt;0)),"Row "&amp;Courses!A87&amp;" (none); ","")</f>
        <v/>
      </c>
      <c r="I92" s="50"/>
      <c r="J92" s="295"/>
      <c r="K92" s="739" t="str">
        <f>IF(AND($L$9=1,Courses!E87&lt;&gt;"",Courses!F87=""),"Row "&amp;Courses!A87&amp;", "&amp;Courses!$E$10&amp;"; ","")</f>
        <v/>
      </c>
      <c r="L92" s="10" t="str">
        <f>IF(AND($L$9=1,Courses!G87&lt;&gt;"",Courses!H87=""),"Row "&amp;Courses!A87&amp;", "&amp;Courses!$G$10&amp;"; ","")</f>
        <v/>
      </c>
      <c r="M92" s="682" t="str">
        <f>IF(AND($L$9=1,Courses!I87&lt;&gt;"",Courses!J87=""),"Row "&amp;Courses!A87&amp;", "&amp;Courses!$I$10&amp;"; ","")</f>
        <v/>
      </c>
      <c r="N92" s="10"/>
      <c r="O92" s="50"/>
      <c r="P92" s="295"/>
      <c r="Q92" s="1330" t="str">
        <f>IF(AND($M$9=1,Courses!B87&lt;&gt;"",Courses!E87&lt;&gt;"",Courses!G87="",Courses!I87="",Courses!F87&lt;&gt;1),"Row "&amp;Courses!A87&amp;"; ","")</f>
        <v/>
      </c>
      <c r="R92" s="10" t="str">
        <f>IF(AND($M$9=1,Courses!B87&lt;&gt;"",Courses!I87="",Courses!F87&lt;&gt;"",Courses!G87&lt;&gt;"",Courses!H87&lt;&gt;""),IF(OR((Courses!F87+Courses!H87)&lt;&gt;1),"Row "&amp;Courses!A87&amp;"; ",""),"")</f>
        <v/>
      </c>
      <c r="S92" s="682" t="str">
        <f>IF(AND($M$9=1,Courses!B87&lt;&gt;"",Courses!I87&lt;&gt;"",Courses!J87&lt;&gt;"",Courses!H87&lt;&gt;"",Courses!G87&lt;&gt;"",Courses!F87&lt;&gt;""),IF(OR((Courses!F87+Courses!H87+Courses!J87)&lt;&gt;1),"Row "&amp;Courses!A87&amp;"; ",""),"")</f>
        <v/>
      </c>
      <c r="T92" s="10"/>
      <c r="U92" s="692" t="str">
        <f>IF(AND($M$9=1,Courses!E87&lt;&gt;"",Q92="",R92="",S92="",SUM(Courses!F87,Courses!H87,Courses!J87)&lt;&gt;1),"Row "&amp;Courses!A87&amp;"; ","")</f>
        <v/>
      </c>
      <c r="V92" s="50"/>
      <c r="W92" s="10"/>
      <c r="X92" s="739" t="str">
        <f>IF(AND($N$9=1,Courses!B87&lt;&gt;"",Courses!E87&lt;&gt;"",Courses!F87&lt;&gt;""),IF((TRUNC(Courses!F87*100)&lt;&gt;Courses!F87*100),"Row "&amp;Courses!A87&amp;", "&amp;Courses!$F$10&amp;"; ",""),"")</f>
        <v/>
      </c>
      <c r="Y92" s="10" t="str">
        <f>IF(AND($N$9=1,Courses!B87&lt;&gt;"",Courses!G87&lt;&gt;"",Courses!H87&lt;&gt;""),IF((TRUNC(Courses!H87*100)&lt;&gt;Courses!H87*100),"Row "&amp;Courses!A87&amp;", "&amp;Courses!$H$10&amp;"; ",""),"")</f>
        <v/>
      </c>
      <c r="Z92" s="682" t="str">
        <f>IF(AND($N$9=1,Courses!B87&lt;&gt;"",Courses!I87&lt;&gt;"",Courses!J87&lt;&gt;""),IF((TRUNC(Courses!J87*100)&lt;&gt;Courses!J87*100),"Row "&amp;Courses!A87&amp;", "&amp;Courses!$J$10&amp;"; ",""),"")</f>
        <v/>
      </c>
      <c r="AA92" s="10"/>
      <c r="AB92" s="295"/>
      <c r="AC92" s="692" t="str">
        <f>IF(AND($O$9=1,G92="",Courses!B87&lt;&gt;"",Courses!K87&lt;&gt;"UG",Courses!K87&lt;&gt;"PG (UG fee)",Courses!K87&lt;&gt;"PG (Masters' loan)",Courses!K87&lt;&gt;"PG (Other)"),"Row "&amp;Courses!A87&amp;"; ","")</f>
        <v/>
      </c>
      <c r="AD92" s="693"/>
      <c r="AE92" s="692" t="str">
        <f>IF(AND($Q$9=1,G92="",Courses!B87&lt;&gt;"",Courses!M87&lt;&gt;"Standard",Courses!M87&lt;&gt;"Long"),"Row "&amp;Courses!A87&amp;"; ","")</f>
        <v/>
      </c>
      <c r="AF92" s="10"/>
      <c r="AG92" s="295"/>
      <c r="AH92" s="739" t="str">
        <f>IF(AND($P$9=1,G92="",AC92="",AD92="",Courses!B87&lt;&gt;"",Courses!K87="UG",Courses!L87&lt;&gt;$C$9,Courses!L87&lt;&gt;$C$10,Courses!L87&lt;&gt;$C$11),"Row "&amp;Courses!A87&amp;", Sub-level should be either HND, Sub-degree, Foundation Degree or Other UG Degree; ","")</f>
        <v/>
      </c>
      <c r="AI92" s="10" t="str">
        <f>IF(AND($P$9=1,G92="",AC92="",AD92="",Courses!B87&lt;&gt;"",Courses!K87="PG (UG fee)",Courses!L87&lt;&gt;"",Courses!L87&lt;&gt;$C$12,Courses!L87&lt;&gt;$C$15),"Row "&amp;Courses!A87&amp;", Sub-level should be either blank or "&amp;C84&amp;"; ","")</f>
        <v/>
      </c>
      <c r="AJ92" s="10" t="str">
        <f>IF(AND($P$9=1,G92="",AC92="",AD92="",Courses!B87&lt;&gt;"",Courses!K87="PG (Masters' loan)",Courses!L87&lt;&gt;"",Courses!L87&lt;&gt;$C$14,Courses!L87&lt;&gt;$C$15),"Row "&amp;Courses!A87&amp;", Sub-level should be blank; ","")</f>
        <v/>
      </c>
      <c r="AK92" s="682" t="str">
        <f>IF(AND($P$9=1,G92="",AC92="",AD92="",Courses!B87&lt;&gt;"",Courses!K87="PG (Other)",Courses!L87&lt;&gt;"",Courses!L87&lt;&gt;$C$16,Courses!L87&lt;&gt;$C$17),"Row "&amp;Courses!A87&amp;", Sub-level should be blank; ","")</f>
        <v/>
      </c>
      <c r="AL92" s="50"/>
      <c r="AM92" s="295"/>
      <c r="AN92" s="8">
        <v>73</v>
      </c>
      <c r="AO92" s="739" t="str">
        <f>IF(AND($R$9=1,(TRUNC(Courses!N87)&lt;&gt;Courses!N87)), "Row "&amp;Courses!$A87&amp;", "&amp;AO$9&amp;", "&amp;AO$10&amp;", "&amp;AO$11&amp;"; ","")</f>
        <v/>
      </c>
      <c r="AP92" s="10" t="str">
        <f>IF(AND($R$9=1,(TRUNC(Courses!O87)&lt;&gt;Courses!O87)), "Row "&amp;Courses!$A87&amp;", "&amp;AP$9&amp;", "&amp;AP$10&amp;", "&amp;AP$11&amp;"; ","")</f>
        <v/>
      </c>
      <c r="AQ92" s="10" t="str">
        <f>IF(AND($R$9=1,(TRUNC(Courses!P87)&lt;&gt;Courses!P87)), "Row "&amp;Courses!$A87&amp;", "&amp;AQ$9&amp;", "&amp;AQ$10&amp;", "&amp;AQ$11&amp;"; ","")</f>
        <v/>
      </c>
      <c r="AR92" s="10" t="str">
        <f>IF(AND($R$9=1,(TRUNC(Courses!Q87)&lt;&gt;Courses!Q87)), "Row "&amp;Courses!$A87&amp;", "&amp;AR$9&amp;", "&amp;AR$10&amp;", "&amp;AR$11&amp;"; ","")</f>
        <v/>
      </c>
      <c r="AS92" s="682" t="str">
        <f>IF(AND($R$9=1,(TRUNC(Courses!R87)&lt;&gt;Courses!R87)), "Row "&amp;Courses!$A87&amp;", "&amp;AS$9&amp;", "&amp;AS$10&amp;", "&amp;AS$11&amp;"; ","")</f>
        <v/>
      </c>
      <c r="AT92" s="739" t="str">
        <f>IF(AND($R$9=1,(TRUNC(Courses!S87)&lt;&gt;Courses!S87)), "Row "&amp;Courses!$A87&amp;", "&amp;AT$9&amp;", "&amp;AT$10&amp;", "&amp;AT$11&amp;"; ","")</f>
        <v/>
      </c>
      <c r="AU92" s="10" t="str">
        <f>IF(AND($R$9=1,(TRUNC(Courses!T87)&lt;&gt;Courses!T87)), "Row "&amp;Courses!$A87&amp;", "&amp;AU$9&amp;", "&amp;AU$10&amp;", "&amp;AU$11&amp;"; ","")</f>
        <v/>
      </c>
      <c r="AV92" s="10" t="str">
        <f>IF(AND($R$9=1,(TRUNC(Courses!U87)&lt;&gt;Courses!U87)), "Row "&amp;Courses!$A87&amp;", "&amp;AV$9&amp;", "&amp;AV$10&amp;", "&amp;AV$11&amp;"; ","")</f>
        <v/>
      </c>
      <c r="AW92" s="10" t="str">
        <f>IF(AND($R$9=1,(TRUNC(Courses!V87)&lt;&gt;Courses!V87)), "Row "&amp;Courses!$A87&amp;", "&amp;AW$9&amp;", "&amp;AW$10&amp;", "&amp;AW$11&amp;"; ","")</f>
        <v/>
      </c>
      <c r="AX92" s="682" t="str">
        <f>IF(AND($R$9=1,(TRUNC(Courses!W87)&lt;&gt;Courses!W87)), "Row "&amp;Courses!$A87&amp;", "&amp;AX$9&amp;", "&amp;AX$10&amp;", "&amp;AX$11&amp;"; ","")</f>
        <v/>
      </c>
      <c r="AY92" s="739" t="str">
        <f>IF(AND($R$9=1,(TRUNC(Courses!X87)&lt;&gt;Courses!X87)), "Row "&amp;Courses!$A87&amp;", "&amp;AY$9&amp;", "&amp;AY$10&amp;", "&amp;AY$11&amp;"; ","")</f>
        <v/>
      </c>
      <c r="AZ92" s="10" t="str">
        <f>IF(AND($R$9=1,(TRUNC(Courses!Y87)&lt;&gt;Courses!Y87)), "Row "&amp;Courses!$A87&amp;", "&amp;AZ$9&amp;", "&amp;AZ$10&amp;", "&amp;AZ$11&amp;"; ","")</f>
        <v/>
      </c>
      <c r="BA92" s="10" t="str">
        <f>IF(AND($R$9=1,(TRUNC(Courses!Z87)&lt;&gt;Courses!Z87)), "Row "&amp;Courses!$A87&amp;", "&amp;BA$9&amp;", "&amp;BA$10&amp;", "&amp;BA$11&amp;"; ","")</f>
        <v/>
      </c>
      <c r="BB92" s="10" t="str">
        <f>IF(AND($R$9=1,(TRUNC(Courses!AA87)&lt;&gt;Courses!AA87)), "Row "&amp;Courses!$A87&amp;", "&amp;BB$9&amp;", "&amp;BB$10&amp;", "&amp;BB$11&amp;"; ","")</f>
        <v/>
      </c>
      <c r="BC92" s="682" t="str">
        <f>IF(AND($R$9=1,(TRUNC(Courses!AB87)&lt;&gt;Courses!AB87)), "Row "&amp;Courses!$A87&amp;", "&amp;BC$9&amp;", "&amp;BC$10&amp;", "&amp;BC$11&amp;"; ","")</f>
        <v/>
      </c>
      <c r="BD92" s="50"/>
      <c r="BE92" s="295"/>
      <c r="BF92" s="8">
        <v>73</v>
      </c>
      <c r="BG92" s="739" t="str">
        <f>IF(AND($S$9=1,Courses!N87&lt;0), "Row "&amp;Courses!$A87&amp;", "&amp;BG$9&amp;", "&amp;BG$10&amp;", "&amp;BG$11&amp;"; ","")</f>
        <v/>
      </c>
      <c r="BH92" s="10" t="str">
        <f>IF(AND($S$9=1,Courses!O87&lt;0), "Row "&amp;Courses!$A87&amp;", "&amp;BH$9&amp;", "&amp;BH$10&amp;", "&amp;BH$11&amp;"; ","")</f>
        <v/>
      </c>
      <c r="BI92" s="10" t="str">
        <f>IF(AND($S$9=1,Courses!P87&lt;0), "Row "&amp;Courses!$A87&amp;", "&amp;BI$9&amp;", "&amp;BI$10&amp;", "&amp;BI$11&amp;"; ","")</f>
        <v/>
      </c>
      <c r="BJ92" s="10" t="str">
        <f>IF(AND($S$9=1,Courses!Q87&lt;0), "Row "&amp;Courses!$A87&amp;", "&amp;BJ$9&amp;", "&amp;BJ$10&amp;", "&amp;BJ$11&amp;"; ","")</f>
        <v/>
      </c>
      <c r="BK92" s="682" t="str">
        <f>IF(AND($S$9=1,Courses!R87&lt;0), "Row "&amp;Courses!$A87&amp;", "&amp;BK$9&amp;", "&amp;BK$10&amp;", "&amp;BK$11&amp;"; ","")</f>
        <v/>
      </c>
      <c r="BL92" s="739" t="str">
        <f>IF(AND($S$9=1,Courses!S87&lt;0), "Row "&amp;Courses!$A87&amp;", "&amp;BL$9&amp;", "&amp;BL$10&amp;", "&amp;BL$11&amp;"; ","")</f>
        <v/>
      </c>
      <c r="BM92" s="10" t="str">
        <f>IF(AND($S$9=1,Courses!T87&lt;0), "Row "&amp;Courses!$A87&amp;", "&amp;BM$9&amp;", "&amp;BM$10&amp;", "&amp;BM$11&amp;"; ","")</f>
        <v/>
      </c>
      <c r="BN92" s="10" t="str">
        <f>IF(AND($S$9=1,Courses!U87&lt;0), "Row "&amp;Courses!$A87&amp;", "&amp;BN$9&amp;", "&amp;BN$10&amp;", "&amp;BN$11&amp;"; ","")</f>
        <v/>
      </c>
      <c r="BO92" s="10" t="str">
        <f>IF(AND($S$9=1,Courses!V87&lt;0), "Row "&amp;Courses!$A87&amp;", "&amp;BO$9&amp;", "&amp;BO$10&amp;", "&amp;BO$11&amp;"; ","")</f>
        <v/>
      </c>
      <c r="BP92" s="682" t="str">
        <f>IF(AND($S$9=1,Courses!W87&lt;0), "Row "&amp;Courses!$A87&amp;", "&amp;BP$9&amp;", "&amp;BP$10&amp;", "&amp;BP$11&amp;"; ","")</f>
        <v/>
      </c>
      <c r="BQ92" s="739" t="str">
        <f>IF(AND($S$9=1,Courses!X87&lt;0), "Row "&amp;Courses!$A87&amp;", "&amp;BQ$9&amp;", "&amp;BQ$10&amp;", "&amp;BQ$11&amp;"; ","")</f>
        <v/>
      </c>
      <c r="BR92" s="10" t="str">
        <f>IF(AND($S$9=1,Courses!Y87&lt;0), "Row "&amp;Courses!$A87&amp;", "&amp;BR$9&amp;", "&amp;BR$10&amp;", "&amp;BR$11&amp;"; ","")</f>
        <v/>
      </c>
      <c r="BS92" s="10" t="str">
        <f>IF(AND($S$9=1,Courses!Z87&lt;0), "Row "&amp;Courses!$A87&amp;", "&amp;BS$9&amp;", "&amp;BS$10&amp;", "&amp;BS$11&amp;"; ","")</f>
        <v/>
      </c>
      <c r="BT92" s="10" t="str">
        <f>IF(AND($S$9=1,Courses!AA87&lt;0), "Row "&amp;Courses!$A87&amp;", "&amp;BT$9&amp;", "&amp;BT$10&amp;", "&amp;BT$11&amp;"; ","")</f>
        <v/>
      </c>
      <c r="BU92" s="682" t="str">
        <f>IF(AND($S$9=1,Courses!AB87&lt;0), "Row "&amp;Courses!$A87&amp;", "&amp;BU$9&amp;", "&amp;BU$10&amp;", "&amp;BU$11&amp;"; ","")</f>
        <v/>
      </c>
      <c r="BV92" s="10"/>
      <c r="BW92" s="690">
        <v>73</v>
      </c>
      <c r="BX92" s="101">
        <f>IF(AND($T$9=1,Courses!B87="",Courses!F87="",Courses!H87="",Courses!J87="",Courses!K87="",Courses!L87="",Courses!M87="",Courses!N87=0,Courses!P87=0,Courses!R87=0,Courses!S87=0,Courses!U87=0,Courses!W87=0,Courses!X87=0,Courses!Z87=0,Courses!AB87=0),0,1)</f>
        <v>0</v>
      </c>
      <c r="BY92" s="101">
        <f>IF(AND(BX92=0,SUM(BX93:$BX$219)&gt;0),1,0)</f>
        <v>0</v>
      </c>
      <c r="BZ92" s="853" t="str">
        <f>IF(BY92=1,"Row "&amp;Courses!A87&amp;"; ","")</f>
        <v/>
      </c>
      <c r="CA92" s="50"/>
      <c r="CB92" s="10"/>
      <c r="CC92" s="692" t="str">
        <f>IF(AND($U$9=1,Courses!B87&lt;&gt;"",SUM(Courses!N87:AB87)=0),"Row "&amp;Courses!A87&amp;"; ","")</f>
        <v/>
      </c>
      <c r="CD92" s="50"/>
      <c r="CF92" s="323"/>
      <c r="CG92" s="692" t="str">
        <f>IF(AND($Y$9=1,Courses!B87&lt;&gt;""),IF(SUMPRODUCT(--(Courses!$C$13:$C$214=Courses!C87))&gt;1,"Row "&amp;Courses!A87&amp;"; ",""),"")</f>
        <v/>
      </c>
      <c r="CH92" s="10"/>
      <c r="CI92" s="324"/>
      <c r="CJ92" s="10"/>
      <c r="CK92" s="739" t="str">
        <f>IF(AND($Z$9=1,Courses!E87&lt;&gt;"",Courses!F87&lt;&gt;"",Courses!F87=0,SUM(Courses!H87,Courses!J87)=1),"Row "&amp;Courses!A87&amp;", "&amp;Courses!$F$10&amp;"; ","")</f>
        <v/>
      </c>
      <c r="CL92" s="10" t="str">
        <f>IF(AND($Z$9=1,Courses!G87&lt;&gt;"",Courses!H87&lt;&gt;"",Courses!H87=0,SUM(Courses!J87,Courses!F87)=1),"Row "&amp;Courses!A87&amp;", "&amp;Courses!$H$10&amp;"; ","")</f>
        <v/>
      </c>
      <c r="CM92" s="682" t="str">
        <f>IF(AND($Z$9=1,Courses!I87&lt;&gt;"",Courses!J87&lt;&gt;"",Courses!J87=0, SUM(Courses!H87,Courses!F87)=1),"Row "&amp;Courses!A87&amp;", "&amp;Courses!$J$10&amp;"; ","")</f>
        <v/>
      </c>
      <c r="CN92" s="680"/>
      <c r="CO92" s="681"/>
      <c r="CP92" s="692" t="str">
        <f>IF(AND(Courses!B87&lt;&gt;"",ISNA(VLOOKUP(Courses!C87,CourseInfo,2,FALSE))=FALSE,COUNTIF(Dummy,Courses!C87)&lt;&gt;1),VLOOKUP(Courses!C87,CourseInfo,6,FALSE),"")</f>
        <v/>
      </c>
      <c r="CQ92" s="692" t="str">
        <f>IF(AND(Courses!B87&lt;&gt;"",ISNA(VLOOKUP(Courses!C87,CourseInfo,2,FALSE))=FALSE,COUNTIF(Dummy,Courses!C87)&lt;&gt;1),IF(VLOOKUP(Courses!C87,CourseInfo,7,FALSE)&lt;&gt;"",VLOOKUP(Courses!C87,CourseInfo,7,FALSE),"blank"),"")</f>
        <v/>
      </c>
      <c r="CR92" s="692" t="str">
        <f>IF(AND($AA$9=1,Courses!B87&lt;&gt;"",'Courses Valid'!AC92="",AH92&amp;AI92&amp;AJ92&amp;AK92="",COUNTIF(Dummy,Courses!C87)&lt;&gt;1),IF(OR(Courses!K87&lt;&gt;'Courses Valid'!CP92,Courses!L87&lt;&gt;'Courses Valid'!CQ92),"Row "&amp;Courses!A87&amp;", Level on LARS is "&amp;'Courses Valid'!CP92&amp;", Sub-level on LARS is "&amp;CQ92&amp;"; ",""),"")</f>
        <v/>
      </c>
      <c r="CS92" s="680"/>
    </row>
    <row r="93" spans="3:97" x14ac:dyDescent="0.2">
      <c r="C93" s="670">
        <f t="shared" si="3"/>
        <v>0</v>
      </c>
      <c r="D93" s="102"/>
      <c r="E93" s="102"/>
      <c r="F93" s="295"/>
      <c r="G93" s="670" t="str">
        <f>IF(SUMPRODUCT(--(CourseAims=Courses!$C88))=1,"",IF(AND($J$9=1,Courses!$C88&lt;&gt;""),"Row "&amp;Courses!A88&amp;" (invalid); ",""))</f>
        <v/>
      </c>
      <c r="H93" s="692" t="str">
        <f>IF(AND($K$9=1,Courses!B88="",OR(Courses!F88&lt;&gt;"",Courses!H88&lt;&gt;"",Courses!J88&lt;&gt;"",Courses!K88&lt;&gt;"",Courses!L88&lt;&gt;"",Courses!M88&lt;&gt;"",Courses!N88&lt;&gt;0,Courses!P88&lt;&gt;0,Courses!R88&lt;&gt;0,Courses!S88&lt;&gt;0,Courses!U88&lt;&gt;0,Courses!W88&lt;&gt;0,Courses!X88&lt;&gt;0,Courses!Z88&lt;&gt;0,Courses!AB88&lt;&gt;0)),"Row "&amp;Courses!A88&amp;" (none); ","")</f>
        <v/>
      </c>
      <c r="I93" s="50"/>
      <c r="J93" s="295"/>
      <c r="K93" s="739" t="str">
        <f>IF(AND($L$9=1,Courses!E88&lt;&gt;"",Courses!F88=""),"Row "&amp;Courses!A88&amp;", "&amp;Courses!$E$10&amp;"; ","")</f>
        <v/>
      </c>
      <c r="L93" s="10" t="str">
        <f>IF(AND($L$9=1,Courses!G88&lt;&gt;"",Courses!H88=""),"Row "&amp;Courses!A88&amp;", "&amp;Courses!$G$10&amp;"; ","")</f>
        <v/>
      </c>
      <c r="M93" s="682" t="str">
        <f>IF(AND($L$9=1,Courses!I88&lt;&gt;"",Courses!J88=""),"Row "&amp;Courses!A88&amp;", "&amp;Courses!$I$10&amp;"; ","")</f>
        <v/>
      </c>
      <c r="N93" s="10"/>
      <c r="O93" s="50"/>
      <c r="P93" s="295"/>
      <c r="Q93" s="1330" t="str">
        <f>IF(AND($M$9=1,Courses!B88&lt;&gt;"",Courses!E88&lt;&gt;"",Courses!G88="",Courses!I88="",Courses!F88&lt;&gt;1),"Row "&amp;Courses!A88&amp;"; ","")</f>
        <v/>
      </c>
      <c r="R93" s="10" t="str">
        <f>IF(AND($M$9=1,Courses!B88&lt;&gt;"",Courses!I88="",Courses!F88&lt;&gt;"",Courses!G88&lt;&gt;"",Courses!H88&lt;&gt;""),IF(OR((Courses!F88+Courses!H88)&lt;&gt;1),"Row "&amp;Courses!A88&amp;"; ",""),"")</f>
        <v/>
      </c>
      <c r="S93" s="682" t="str">
        <f>IF(AND($M$9=1,Courses!B88&lt;&gt;"",Courses!I88&lt;&gt;"",Courses!J88&lt;&gt;"",Courses!H88&lt;&gt;"",Courses!G88&lt;&gt;"",Courses!F88&lt;&gt;""),IF(OR((Courses!F88+Courses!H88+Courses!J88)&lt;&gt;1),"Row "&amp;Courses!A88&amp;"; ",""),"")</f>
        <v/>
      </c>
      <c r="T93" s="10"/>
      <c r="U93" s="692" t="str">
        <f>IF(AND($M$9=1,Courses!E88&lt;&gt;"",Q93="",R93="",S93="",SUM(Courses!F88,Courses!H88,Courses!J88)&lt;&gt;1),"Row "&amp;Courses!A88&amp;"; ","")</f>
        <v/>
      </c>
      <c r="V93" s="50"/>
      <c r="W93" s="10"/>
      <c r="X93" s="739" t="str">
        <f>IF(AND($N$9=1,Courses!B88&lt;&gt;"",Courses!E88&lt;&gt;"",Courses!F88&lt;&gt;""),IF((TRUNC(Courses!F88*100)&lt;&gt;Courses!F88*100),"Row "&amp;Courses!A88&amp;", "&amp;Courses!$F$10&amp;"; ",""),"")</f>
        <v/>
      </c>
      <c r="Y93" s="10" t="str">
        <f>IF(AND($N$9=1,Courses!B88&lt;&gt;"",Courses!G88&lt;&gt;"",Courses!H88&lt;&gt;""),IF((TRUNC(Courses!H88*100)&lt;&gt;Courses!H88*100),"Row "&amp;Courses!A88&amp;", "&amp;Courses!$H$10&amp;"; ",""),"")</f>
        <v/>
      </c>
      <c r="Z93" s="682" t="str">
        <f>IF(AND($N$9=1,Courses!B88&lt;&gt;"",Courses!I88&lt;&gt;"",Courses!J88&lt;&gt;""),IF((TRUNC(Courses!J88*100)&lt;&gt;Courses!J88*100),"Row "&amp;Courses!A88&amp;", "&amp;Courses!$J$10&amp;"; ",""),"")</f>
        <v/>
      </c>
      <c r="AA93" s="10"/>
      <c r="AB93" s="295"/>
      <c r="AC93" s="692" t="str">
        <f>IF(AND($O$9=1,G93="",Courses!B88&lt;&gt;"",Courses!K88&lt;&gt;"UG",Courses!K88&lt;&gt;"PG (UG fee)",Courses!K88&lt;&gt;"PG (Masters' loan)",Courses!K88&lt;&gt;"PG (Other)"),"Row "&amp;Courses!A88&amp;"; ","")</f>
        <v/>
      </c>
      <c r="AD93" s="693"/>
      <c r="AE93" s="692" t="str">
        <f>IF(AND($Q$9=1,G93="",Courses!B88&lt;&gt;"",Courses!M88&lt;&gt;"Standard",Courses!M88&lt;&gt;"Long"),"Row "&amp;Courses!A88&amp;"; ","")</f>
        <v/>
      </c>
      <c r="AF93" s="10"/>
      <c r="AG93" s="295"/>
      <c r="AH93" s="739" t="str">
        <f>IF(AND($P$9=1,G93="",AC93="",AD93="",Courses!B88&lt;&gt;"",Courses!K88="UG",Courses!L88&lt;&gt;$C$9,Courses!L88&lt;&gt;$C$10,Courses!L88&lt;&gt;$C$11),"Row "&amp;Courses!A88&amp;", Sub-level should be either HND, Sub-degree, Foundation Degree or Other UG Degree; ","")</f>
        <v/>
      </c>
      <c r="AI93" s="10" t="str">
        <f>IF(AND($P$9=1,G93="",AC93="",AD93="",Courses!B88&lt;&gt;"",Courses!K88="PG (UG fee)",Courses!L88&lt;&gt;"",Courses!L88&lt;&gt;$C$12,Courses!L88&lt;&gt;$C$15),"Row "&amp;Courses!A88&amp;", Sub-level should be either blank or "&amp;C85&amp;"; ","")</f>
        <v/>
      </c>
      <c r="AJ93" s="10" t="str">
        <f>IF(AND($P$9=1,G93="",AC93="",AD93="",Courses!B88&lt;&gt;"",Courses!K88="PG (Masters' loan)",Courses!L88&lt;&gt;"",Courses!L88&lt;&gt;$C$14,Courses!L88&lt;&gt;$C$15),"Row "&amp;Courses!A88&amp;", Sub-level should be blank; ","")</f>
        <v/>
      </c>
      <c r="AK93" s="682" t="str">
        <f>IF(AND($P$9=1,G93="",AC93="",AD93="",Courses!B88&lt;&gt;"",Courses!K88="PG (Other)",Courses!L88&lt;&gt;"",Courses!L88&lt;&gt;$C$16,Courses!L88&lt;&gt;$C$17),"Row "&amp;Courses!A88&amp;", Sub-level should be blank; ","")</f>
        <v/>
      </c>
      <c r="AL93" s="50"/>
      <c r="AM93" s="295"/>
      <c r="AN93" s="8">
        <v>74</v>
      </c>
      <c r="AO93" s="739" t="str">
        <f>IF(AND($R$9=1,(TRUNC(Courses!N88)&lt;&gt;Courses!N88)), "Row "&amp;Courses!$A88&amp;", "&amp;AO$9&amp;", "&amp;AO$10&amp;", "&amp;AO$11&amp;"; ","")</f>
        <v/>
      </c>
      <c r="AP93" s="10" t="str">
        <f>IF(AND($R$9=1,(TRUNC(Courses!O88)&lt;&gt;Courses!O88)), "Row "&amp;Courses!$A88&amp;", "&amp;AP$9&amp;", "&amp;AP$10&amp;", "&amp;AP$11&amp;"; ","")</f>
        <v/>
      </c>
      <c r="AQ93" s="10" t="str">
        <f>IF(AND($R$9=1,(TRUNC(Courses!P88)&lt;&gt;Courses!P88)), "Row "&amp;Courses!$A88&amp;", "&amp;AQ$9&amp;", "&amp;AQ$10&amp;", "&amp;AQ$11&amp;"; ","")</f>
        <v/>
      </c>
      <c r="AR93" s="10" t="str">
        <f>IF(AND($R$9=1,(TRUNC(Courses!Q88)&lt;&gt;Courses!Q88)), "Row "&amp;Courses!$A88&amp;", "&amp;AR$9&amp;", "&amp;AR$10&amp;", "&amp;AR$11&amp;"; ","")</f>
        <v/>
      </c>
      <c r="AS93" s="682" t="str">
        <f>IF(AND($R$9=1,(TRUNC(Courses!R88)&lt;&gt;Courses!R88)), "Row "&amp;Courses!$A88&amp;", "&amp;AS$9&amp;", "&amp;AS$10&amp;", "&amp;AS$11&amp;"; ","")</f>
        <v/>
      </c>
      <c r="AT93" s="739" t="str">
        <f>IF(AND($R$9=1,(TRUNC(Courses!S88)&lt;&gt;Courses!S88)), "Row "&amp;Courses!$A88&amp;", "&amp;AT$9&amp;", "&amp;AT$10&amp;", "&amp;AT$11&amp;"; ","")</f>
        <v/>
      </c>
      <c r="AU93" s="10" t="str">
        <f>IF(AND($R$9=1,(TRUNC(Courses!T88)&lt;&gt;Courses!T88)), "Row "&amp;Courses!$A88&amp;", "&amp;AU$9&amp;", "&amp;AU$10&amp;", "&amp;AU$11&amp;"; ","")</f>
        <v/>
      </c>
      <c r="AV93" s="10" t="str">
        <f>IF(AND($R$9=1,(TRUNC(Courses!U88)&lt;&gt;Courses!U88)), "Row "&amp;Courses!$A88&amp;", "&amp;AV$9&amp;", "&amp;AV$10&amp;", "&amp;AV$11&amp;"; ","")</f>
        <v/>
      </c>
      <c r="AW93" s="10" t="str">
        <f>IF(AND($R$9=1,(TRUNC(Courses!V88)&lt;&gt;Courses!V88)), "Row "&amp;Courses!$A88&amp;", "&amp;AW$9&amp;", "&amp;AW$10&amp;", "&amp;AW$11&amp;"; ","")</f>
        <v/>
      </c>
      <c r="AX93" s="682" t="str">
        <f>IF(AND($R$9=1,(TRUNC(Courses!W88)&lt;&gt;Courses!W88)), "Row "&amp;Courses!$A88&amp;", "&amp;AX$9&amp;", "&amp;AX$10&amp;", "&amp;AX$11&amp;"; ","")</f>
        <v/>
      </c>
      <c r="AY93" s="739" t="str">
        <f>IF(AND($R$9=1,(TRUNC(Courses!X88)&lt;&gt;Courses!X88)), "Row "&amp;Courses!$A88&amp;", "&amp;AY$9&amp;", "&amp;AY$10&amp;", "&amp;AY$11&amp;"; ","")</f>
        <v/>
      </c>
      <c r="AZ93" s="10" t="str">
        <f>IF(AND($R$9=1,(TRUNC(Courses!Y88)&lt;&gt;Courses!Y88)), "Row "&amp;Courses!$A88&amp;", "&amp;AZ$9&amp;", "&amp;AZ$10&amp;", "&amp;AZ$11&amp;"; ","")</f>
        <v/>
      </c>
      <c r="BA93" s="10" t="str">
        <f>IF(AND($R$9=1,(TRUNC(Courses!Z88)&lt;&gt;Courses!Z88)), "Row "&amp;Courses!$A88&amp;", "&amp;BA$9&amp;", "&amp;BA$10&amp;", "&amp;BA$11&amp;"; ","")</f>
        <v/>
      </c>
      <c r="BB93" s="10" t="str">
        <f>IF(AND($R$9=1,(TRUNC(Courses!AA88)&lt;&gt;Courses!AA88)), "Row "&amp;Courses!$A88&amp;", "&amp;BB$9&amp;", "&amp;BB$10&amp;", "&amp;BB$11&amp;"; ","")</f>
        <v/>
      </c>
      <c r="BC93" s="682" t="str">
        <f>IF(AND($R$9=1,(TRUNC(Courses!AB88)&lt;&gt;Courses!AB88)), "Row "&amp;Courses!$A88&amp;", "&amp;BC$9&amp;", "&amp;BC$10&amp;", "&amp;BC$11&amp;"; ","")</f>
        <v/>
      </c>
      <c r="BD93" s="50"/>
      <c r="BE93" s="295"/>
      <c r="BF93" s="8">
        <v>74</v>
      </c>
      <c r="BG93" s="739" t="str">
        <f>IF(AND($S$9=1,Courses!N88&lt;0), "Row "&amp;Courses!$A88&amp;", "&amp;BG$9&amp;", "&amp;BG$10&amp;", "&amp;BG$11&amp;"; ","")</f>
        <v/>
      </c>
      <c r="BH93" s="10" t="str">
        <f>IF(AND($S$9=1,Courses!O88&lt;0), "Row "&amp;Courses!$A88&amp;", "&amp;BH$9&amp;", "&amp;BH$10&amp;", "&amp;BH$11&amp;"; ","")</f>
        <v/>
      </c>
      <c r="BI93" s="10" t="str">
        <f>IF(AND($S$9=1,Courses!P88&lt;0), "Row "&amp;Courses!$A88&amp;", "&amp;BI$9&amp;", "&amp;BI$10&amp;", "&amp;BI$11&amp;"; ","")</f>
        <v/>
      </c>
      <c r="BJ93" s="10" t="str">
        <f>IF(AND($S$9=1,Courses!Q88&lt;0), "Row "&amp;Courses!$A88&amp;", "&amp;BJ$9&amp;", "&amp;BJ$10&amp;", "&amp;BJ$11&amp;"; ","")</f>
        <v/>
      </c>
      <c r="BK93" s="682" t="str">
        <f>IF(AND($S$9=1,Courses!R88&lt;0), "Row "&amp;Courses!$A88&amp;", "&amp;BK$9&amp;", "&amp;BK$10&amp;", "&amp;BK$11&amp;"; ","")</f>
        <v/>
      </c>
      <c r="BL93" s="739" t="str">
        <f>IF(AND($S$9=1,Courses!S88&lt;0), "Row "&amp;Courses!$A88&amp;", "&amp;BL$9&amp;", "&amp;BL$10&amp;", "&amp;BL$11&amp;"; ","")</f>
        <v/>
      </c>
      <c r="BM93" s="10" t="str">
        <f>IF(AND($S$9=1,Courses!T88&lt;0), "Row "&amp;Courses!$A88&amp;", "&amp;BM$9&amp;", "&amp;BM$10&amp;", "&amp;BM$11&amp;"; ","")</f>
        <v/>
      </c>
      <c r="BN93" s="10" t="str">
        <f>IF(AND($S$9=1,Courses!U88&lt;0), "Row "&amp;Courses!$A88&amp;", "&amp;BN$9&amp;", "&amp;BN$10&amp;", "&amp;BN$11&amp;"; ","")</f>
        <v/>
      </c>
      <c r="BO93" s="10" t="str">
        <f>IF(AND($S$9=1,Courses!V88&lt;0), "Row "&amp;Courses!$A88&amp;", "&amp;BO$9&amp;", "&amp;BO$10&amp;", "&amp;BO$11&amp;"; ","")</f>
        <v/>
      </c>
      <c r="BP93" s="682" t="str">
        <f>IF(AND($S$9=1,Courses!W88&lt;0), "Row "&amp;Courses!$A88&amp;", "&amp;BP$9&amp;", "&amp;BP$10&amp;", "&amp;BP$11&amp;"; ","")</f>
        <v/>
      </c>
      <c r="BQ93" s="739" t="str">
        <f>IF(AND($S$9=1,Courses!X88&lt;0), "Row "&amp;Courses!$A88&amp;", "&amp;BQ$9&amp;", "&amp;BQ$10&amp;", "&amp;BQ$11&amp;"; ","")</f>
        <v/>
      </c>
      <c r="BR93" s="10" t="str">
        <f>IF(AND($S$9=1,Courses!Y88&lt;0), "Row "&amp;Courses!$A88&amp;", "&amp;BR$9&amp;", "&amp;BR$10&amp;", "&amp;BR$11&amp;"; ","")</f>
        <v/>
      </c>
      <c r="BS93" s="10" t="str">
        <f>IF(AND($S$9=1,Courses!Z88&lt;0), "Row "&amp;Courses!$A88&amp;", "&amp;BS$9&amp;", "&amp;BS$10&amp;", "&amp;BS$11&amp;"; ","")</f>
        <v/>
      </c>
      <c r="BT93" s="10" t="str">
        <f>IF(AND($S$9=1,Courses!AA88&lt;0), "Row "&amp;Courses!$A88&amp;", "&amp;BT$9&amp;", "&amp;BT$10&amp;", "&amp;BT$11&amp;"; ","")</f>
        <v/>
      </c>
      <c r="BU93" s="682" t="str">
        <f>IF(AND($S$9=1,Courses!AB88&lt;0), "Row "&amp;Courses!$A88&amp;", "&amp;BU$9&amp;", "&amp;BU$10&amp;", "&amp;BU$11&amp;"; ","")</f>
        <v/>
      </c>
      <c r="BV93" s="10"/>
      <c r="BW93" s="690">
        <v>74</v>
      </c>
      <c r="BX93" s="101">
        <f>IF(AND($T$9=1,Courses!B88="",Courses!F88="",Courses!H88="",Courses!J88="",Courses!K88="",Courses!L88="",Courses!M88="",Courses!N88=0,Courses!P88=0,Courses!R88=0,Courses!S88=0,Courses!U88=0,Courses!W88=0,Courses!X88=0,Courses!Z88=0,Courses!AB88=0),0,1)</f>
        <v>0</v>
      </c>
      <c r="BY93" s="101">
        <f>IF(AND(BX93=0,SUM(BX94:$BX$219)&gt;0),1,0)</f>
        <v>0</v>
      </c>
      <c r="BZ93" s="853" t="str">
        <f>IF(BY93=1,"Row "&amp;Courses!A88&amp;"; ","")</f>
        <v/>
      </c>
      <c r="CA93" s="50"/>
      <c r="CB93" s="10"/>
      <c r="CC93" s="692" t="str">
        <f>IF(AND($U$9=1,Courses!B88&lt;&gt;"",SUM(Courses!N88:AB88)=0),"Row "&amp;Courses!A88&amp;"; ","")</f>
        <v/>
      </c>
      <c r="CD93" s="50"/>
      <c r="CF93" s="323"/>
      <c r="CG93" s="692" t="str">
        <f>IF(AND($Y$9=1,Courses!B88&lt;&gt;""),IF(SUMPRODUCT(--(Courses!$C$13:$C$214=Courses!C88))&gt;1,"Row "&amp;Courses!A88&amp;"; ",""),"")</f>
        <v/>
      </c>
      <c r="CH93" s="10"/>
      <c r="CI93" s="324"/>
      <c r="CJ93" s="10"/>
      <c r="CK93" s="739" t="str">
        <f>IF(AND($Z$9=1,Courses!E88&lt;&gt;"",Courses!F88&lt;&gt;"",Courses!F88=0,SUM(Courses!H88,Courses!J88)=1),"Row "&amp;Courses!A88&amp;", "&amp;Courses!$F$10&amp;"; ","")</f>
        <v/>
      </c>
      <c r="CL93" s="10" t="str">
        <f>IF(AND($Z$9=1,Courses!G88&lt;&gt;"",Courses!H88&lt;&gt;"",Courses!H88=0,SUM(Courses!J88,Courses!F88)=1),"Row "&amp;Courses!A88&amp;", "&amp;Courses!$H$10&amp;"; ","")</f>
        <v/>
      </c>
      <c r="CM93" s="682" t="str">
        <f>IF(AND($Z$9=1,Courses!I88&lt;&gt;"",Courses!J88&lt;&gt;"",Courses!J88=0, SUM(Courses!H88,Courses!F88)=1),"Row "&amp;Courses!A88&amp;", "&amp;Courses!$J$10&amp;"; ","")</f>
        <v/>
      </c>
      <c r="CN93" s="680"/>
      <c r="CO93" s="681"/>
      <c r="CP93" s="692" t="str">
        <f>IF(AND(Courses!B88&lt;&gt;"",ISNA(VLOOKUP(Courses!C88,CourseInfo,2,FALSE))=FALSE,COUNTIF(Dummy,Courses!C88)&lt;&gt;1),VLOOKUP(Courses!C88,CourseInfo,6,FALSE),"")</f>
        <v/>
      </c>
      <c r="CQ93" s="692" t="str">
        <f>IF(AND(Courses!B88&lt;&gt;"",ISNA(VLOOKUP(Courses!C88,CourseInfo,2,FALSE))=FALSE,COUNTIF(Dummy,Courses!C88)&lt;&gt;1),IF(VLOOKUP(Courses!C88,CourseInfo,7,FALSE)&lt;&gt;"",VLOOKUP(Courses!C88,CourseInfo,7,FALSE),"blank"),"")</f>
        <v/>
      </c>
      <c r="CR93" s="692" t="str">
        <f>IF(AND($AA$9=1,Courses!B88&lt;&gt;"",'Courses Valid'!AC93="",AH93&amp;AI93&amp;AJ93&amp;AK93="",COUNTIF(Dummy,Courses!C88)&lt;&gt;1),IF(OR(Courses!K88&lt;&gt;'Courses Valid'!CP93,Courses!L88&lt;&gt;'Courses Valid'!CQ93),"Row "&amp;Courses!A88&amp;", Level on LARS is "&amp;'Courses Valid'!CP93&amp;", Sub-level on LARS is "&amp;CQ93&amp;"; ",""),"")</f>
        <v/>
      </c>
      <c r="CS93" s="680"/>
    </row>
    <row r="94" spans="3:97" x14ac:dyDescent="0.2">
      <c r="C94" s="670">
        <f t="shared" si="3"/>
        <v>0</v>
      </c>
      <c r="D94" s="102"/>
      <c r="E94" s="102"/>
      <c r="F94" s="295"/>
      <c r="G94" s="670" t="str">
        <f>IF(SUMPRODUCT(--(CourseAims=Courses!$C89))=1,"",IF(AND($J$9=1,Courses!$C89&lt;&gt;""),"Row "&amp;Courses!A89&amp;" (invalid); ",""))</f>
        <v/>
      </c>
      <c r="H94" s="692" t="str">
        <f>IF(AND($K$9=1,Courses!B89="",OR(Courses!F89&lt;&gt;"",Courses!H89&lt;&gt;"",Courses!J89&lt;&gt;"",Courses!K89&lt;&gt;"",Courses!L89&lt;&gt;"",Courses!M89&lt;&gt;"",Courses!N89&lt;&gt;0,Courses!P89&lt;&gt;0,Courses!R89&lt;&gt;0,Courses!S89&lt;&gt;0,Courses!U89&lt;&gt;0,Courses!W89&lt;&gt;0,Courses!X89&lt;&gt;0,Courses!Z89&lt;&gt;0,Courses!AB89&lt;&gt;0)),"Row "&amp;Courses!A89&amp;" (none); ","")</f>
        <v/>
      </c>
      <c r="I94" s="50"/>
      <c r="J94" s="295"/>
      <c r="K94" s="739" t="str">
        <f>IF(AND($L$9=1,Courses!E89&lt;&gt;"",Courses!F89=""),"Row "&amp;Courses!A89&amp;", "&amp;Courses!$E$10&amp;"; ","")</f>
        <v/>
      </c>
      <c r="L94" s="10" t="str">
        <f>IF(AND($L$9=1,Courses!G89&lt;&gt;"",Courses!H89=""),"Row "&amp;Courses!A89&amp;", "&amp;Courses!$G$10&amp;"; ","")</f>
        <v/>
      </c>
      <c r="M94" s="682" t="str">
        <f>IF(AND($L$9=1,Courses!I89&lt;&gt;"",Courses!J89=""),"Row "&amp;Courses!A89&amp;", "&amp;Courses!$I$10&amp;"; ","")</f>
        <v/>
      </c>
      <c r="N94" s="10"/>
      <c r="O94" s="50"/>
      <c r="P94" s="295"/>
      <c r="Q94" s="1330" t="str">
        <f>IF(AND($M$9=1,Courses!B89&lt;&gt;"",Courses!E89&lt;&gt;"",Courses!G89="",Courses!I89="",Courses!F89&lt;&gt;1),"Row "&amp;Courses!A89&amp;"; ","")</f>
        <v/>
      </c>
      <c r="R94" s="10" t="str">
        <f>IF(AND($M$9=1,Courses!B89&lt;&gt;"",Courses!I89="",Courses!F89&lt;&gt;"",Courses!G89&lt;&gt;"",Courses!H89&lt;&gt;""),IF(OR((Courses!F89+Courses!H89)&lt;&gt;1),"Row "&amp;Courses!A89&amp;"; ",""),"")</f>
        <v/>
      </c>
      <c r="S94" s="682" t="str">
        <f>IF(AND($M$9=1,Courses!B89&lt;&gt;"",Courses!I89&lt;&gt;"",Courses!J89&lt;&gt;"",Courses!H89&lt;&gt;"",Courses!G89&lt;&gt;"",Courses!F89&lt;&gt;""),IF(OR((Courses!F89+Courses!H89+Courses!J89)&lt;&gt;1),"Row "&amp;Courses!A89&amp;"; ",""),"")</f>
        <v/>
      </c>
      <c r="T94" s="10"/>
      <c r="U94" s="692" t="str">
        <f>IF(AND($M$9=1,Courses!E89&lt;&gt;"",Q94="",R94="",S94="",SUM(Courses!F89,Courses!H89,Courses!J89)&lt;&gt;1),"Row "&amp;Courses!A89&amp;"; ","")</f>
        <v/>
      </c>
      <c r="V94" s="50"/>
      <c r="W94" s="10"/>
      <c r="X94" s="739" t="str">
        <f>IF(AND($N$9=1,Courses!B89&lt;&gt;"",Courses!E89&lt;&gt;"",Courses!F89&lt;&gt;""),IF((TRUNC(Courses!F89*100)&lt;&gt;Courses!F89*100),"Row "&amp;Courses!A89&amp;", "&amp;Courses!$F$10&amp;"; ",""),"")</f>
        <v/>
      </c>
      <c r="Y94" s="10" t="str">
        <f>IF(AND($N$9=1,Courses!B89&lt;&gt;"",Courses!G89&lt;&gt;"",Courses!H89&lt;&gt;""),IF((TRUNC(Courses!H89*100)&lt;&gt;Courses!H89*100),"Row "&amp;Courses!A89&amp;", "&amp;Courses!$H$10&amp;"; ",""),"")</f>
        <v/>
      </c>
      <c r="Z94" s="682" t="str">
        <f>IF(AND($N$9=1,Courses!B89&lt;&gt;"",Courses!I89&lt;&gt;"",Courses!J89&lt;&gt;""),IF((TRUNC(Courses!J89*100)&lt;&gt;Courses!J89*100),"Row "&amp;Courses!A89&amp;", "&amp;Courses!$J$10&amp;"; ",""),"")</f>
        <v/>
      </c>
      <c r="AA94" s="10"/>
      <c r="AB94" s="295"/>
      <c r="AC94" s="692" t="str">
        <f>IF(AND($O$9=1,G94="",Courses!B89&lt;&gt;"",Courses!K89&lt;&gt;"UG",Courses!K89&lt;&gt;"PG (UG fee)",Courses!K89&lt;&gt;"PG (Masters' loan)",Courses!K89&lt;&gt;"PG (Other)"),"Row "&amp;Courses!A89&amp;"; ","")</f>
        <v/>
      </c>
      <c r="AD94" s="693"/>
      <c r="AE94" s="692" t="str">
        <f>IF(AND($Q$9=1,G94="",Courses!B89&lt;&gt;"",Courses!M89&lt;&gt;"Standard",Courses!M89&lt;&gt;"Long"),"Row "&amp;Courses!A89&amp;"; ","")</f>
        <v/>
      </c>
      <c r="AF94" s="10"/>
      <c r="AG94" s="295"/>
      <c r="AH94" s="739" t="str">
        <f>IF(AND($P$9=1,G94="",AC94="",AD94="",Courses!B89&lt;&gt;"",Courses!K89="UG",Courses!L89&lt;&gt;$C$9,Courses!L89&lt;&gt;$C$10,Courses!L89&lt;&gt;$C$11),"Row "&amp;Courses!A89&amp;", Sub-level should be either HND, Sub-degree, Foundation Degree or Other UG Degree; ","")</f>
        <v/>
      </c>
      <c r="AI94" s="10" t="str">
        <f>IF(AND($P$9=1,G94="",AC94="",AD94="",Courses!B89&lt;&gt;"",Courses!K89="PG (UG fee)",Courses!L89&lt;&gt;"",Courses!L89&lt;&gt;$C$12,Courses!L89&lt;&gt;$C$15),"Row "&amp;Courses!A89&amp;", Sub-level should be either blank or "&amp;C86&amp;"; ","")</f>
        <v/>
      </c>
      <c r="AJ94" s="10" t="str">
        <f>IF(AND($P$9=1,G94="",AC94="",AD94="",Courses!B89&lt;&gt;"",Courses!K89="PG (Masters' loan)",Courses!L89&lt;&gt;"",Courses!L89&lt;&gt;$C$14,Courses!L89&lt;&gt;$C$15),"Row "&amp;Courses!A89&amp;", Sub-level should be blank; ","")</f>
        <v/>
      </c>
      <c r="AK94" s="682" t="str">
        <f>IF(AND($P$9=1,G94="",AC94="",AD94="",Courses!B89&lt;&gt;"",Courses!K89="PG (Other)",Courses!L89&lt;&gt;"",Courses!L89&lt;&gt;$C$16,Courses!L89&lt;&gt;$C$17),"Row "&amp;Courses!A89&amp;", Sub-level should be blank; ","")</f>
        <v/>
      </c>
      <c r="AL94" s="50"/>
      <c r="AM94" s="295"/>
      <c r="AN94" s="8">
        <v>75</v>
      </c>
      <c r="AO94" s="739" t="str">
        <f>IF(AND($R$9=1,(TRUNC(Courses!N89)&lt;&gt;Courses!N89)), "Row "&amp;Courses!$A89&amp;", "&amp;AO$9&amp;", "&amp;AO$10&amp;", "&amp;AO$11&amp;"; ","")</f>
        <v/>
      </c>
      <c r="AP94" s="10" t="str">
        <f>IF(AND($R$9=1,(TRUNC(Courses!O89)&lt;&gt;Courses!O89)), "Row "&amp;Courses!$A89&amp;", "&amp;AP$9&amp;", "&amp;AP$10&amp;", "&amp;AP$11&amp;"; ","")</f>
        <v/>
      </c>
      <c r="AQ94" s="10" t="str">
        <f>IF(AND($R$9=1,(TRUNC(Courses!P89)&lt;&gt;Courses!P89)), "Row "&amp;Courses!$A89&amp;", "&amp;AQ$9&amp;", "&amp;AQ$10&amp;", "&amp;AQ$11&amp;"; ","")</f>
        <v/>
      </c>
      <c r="AR94" s="10" t="str">
        <f>IF(AND($R$9=1,(TRUNC(Courses!Q89)&lt;&gt;Courses!Q89)), "Row "&amp;Courses!$A89&amp;", "&amp;AR$9&amp;", "&amp;AR$10&amp;", "&amp;AR$11&amp;"; ","")</f>
        <v/>
      </c>
      <c r="AS94" s="682" t="str">
        <f>IF(AND($R$9=1,(TRUNC(Courses!R89)&lt;&gt;Courses!R89)), "Row "&amp;Courses!$A89&amp;", "&amp;AS$9&amp;", "&amp;AS$10&amp;", "&amp;AS$11&amp;"; ","")</f>
        <v/>
      </c>
      <c r="AT94" s="739" t="str">
        <f>IF(AND($R$9=1,(TRUNC(Courses!S89)&lt;&gt;Courses!S89)), "Row "&amp;Courses!$A89&amp;", "&amp;AT$9&amp;", "&amp;AT$10&amp;", "&amp;AT$11&amp;"; ","")</f>
        <v/>
      </c>
      <c r="AU94" s="10" t="str">
        <f>IF(AND($R$9=1,(TRUNC(Courses!T89)&lt;&gt;Courses!T89)), "Row "&amp;Courses!$A89&amp;", "&amp;AU$9&amp;", "&amp;AU$10&amp;", "&amp;AU$11&amp;"; ","")</f>
        <v/>
      </c>
      <c r="AV94" s="10" t="str">
        <f>IF(AND($R$9=1,(TRUNC(Courses!U89)&lt;&gt;Courses!U89)), "Row "&amp;Courses!$A89&amp;", "&amp;AV$9&amp;", "&amp;AV$10&amp;", "&amp;AV$11&amp;"; ","")</f>
        <v/>
      </c>
      <c r="AW94" s="10" t="str">
        <f>IF(AND($R$9=1,(TRUNC(Courses!V89)&lt;&gt;Courses!V89)), "Row "&amp;Courses!$A89&amp;", "&amp;AW$9&amp;", "&amp;AW$10&amp;", "&amp;AW$11&amp;"; ","")</f>
        <v/>
      </c>
      <c r="AX94" s="682" t="str">
        <f>IF(AND($R$9=1,(TRUNC(Courses!W89)&lt;&gt;Courses!W89)), "Row "&amp;Courses!$A89&amp;", "&amp;AX$9&amp;", "&amp;AX$10&amp;", "&amp;AX$11&amp;"; ","")</f>
        <v/>
      </c>
      <c r="AY94" s="739" t="str">
        <f>IF(AND($R$9=1,(TRUNC(Courses!X89)&lt;&gt;Courses!X89)), "Row "&amp;Courses!$A89&amp;", "&amp;AY$9&amp;", "&amp;AY$10&amp;", "&amp;AY$11&amp;"; ","")</f>
        <v/>
      </c>
      <c r="AZ94" s="10" t="str">
        <f>IF(AND($R$9=1,(TRUNC(Courses!Y89)&lt;&gt;Courses!Y89)), "Row "&amp;Courses!$A89&amp;", "&amp;AZ$9&amp;", "&amp;AZ$10&amp;", "&amp;AZ$11&amp;"; ","")</f>
        <v/>
      </c>
      <c r="BA94" s="10" t="str">
        <f>IF(AND($R$9=1,(TRUNC(Courses!Z89)&lt;&gt;Courses!Z89)), "Row "&amp;Courses!$A89&amp;", "&amp;BA$9&amp;", "&amp;BA$10&amp;", "&amp;BA$11&amp;"; ","")</f>
        <v/>
      </c>
      <c r="BB94" s="10" t="str">
        <f>IF(AND($R$9=1,(TRUNC(Courses!AA89)&lt;&gt;Courses!AA89)), "Row "&amp;Courses!$A89&amp;", "&amp;BB$9&amp;", "&amp;BB$10&amp;", "&amp;BB$11&amp;"; ","")</f>
        <v/>
      </c>
      <c r="BC94" s="682" t="str">
        <f>IF(AND($R$9=1,(TRUNC(Courses!AB89)&lt;&gt;Courses!AB89)), "Row "&amp;Courses!$A89&amp;", "&amp;BC$9&amp;", "&amp;BC$10&amp;", "&amp;BC$11&amp;"; ","")</f>
        <v/>
      </c>
      <c r="BD94" s="50"/>
      <c r="BE94" s="295"/>
      <c r="BF94" s="8">
        <v>75</v>
      </c>
      <c r="BG94" s="739" t="str">
        <f>IF(AND($S$9=1,Courses!N89&lt;0), "Row "&amp;Courses!$A89&amp;", "&amp;BG$9&amp;", "&amp;BG$10&amp;", "&amp;BG$11&amp;"; ","")</f>
        <v/>
      </c>
      <c r="BH94" s="10" t="str">
        <f>IF(AND($S$9=1,Courses!O89&lt;0), "Row "&amp;Courses!$A89&amp;", "&amp;BH$9&amp;", "&amp;BH$10&amp;", "&amp;BH$11&amp;"; ","")</f>
        <v/>
      </c>
      <c r="BI94" s="10" t="str">
        <f>IF(AND($S$9=1,Courses!P89&lt;0), "Row "&amp;Courses!$A89&amp;", "&amp;BI$9&amp;", "&amp;BI$10&amp;", "&amp;BI$11&amp;"; ","")</f>
        <v/>
      </c>
      <c r="BJ94" s="10" t="str">
        <f>IF(AND($S$9=1,Courses!Q89&lt;0), "Row "&amp;Courses!$A89&amp;", "&amp;BJ$9&amp;", "&amp;BJ$10&amp;", "&amp;BJ$11&amp;"; ","")</f>
        <v/>
      </c>
      <c r="BK94" s="682" t="str">
        <f>IF(AND($S$9=1,Courses!R89&lt;0), "Row "&amp;Courses!$A89&amp;", "&amp;BK$9&amp;", "&amp;BK$10&amp;", "&amp;BK$11&amp;"; ","")</f>
        <v/>
      </c>
      <c r="BL94" s="739" t="str">
        <f>IF(AND($S$9=1,Courses!S89&lt;0), "Row "&amp;Courses!$A89&amp;", "&amp;BL$9&amp;", "&amp;BL$10&amp;", "&amp;BL$11&amp;"; ","")</f>
        <v/>
      </c>
      <c r="BM94" s="10" t="str">
        <f>IF(AND($S$9=1,Courses!T89&lt;0), "Row "&amp;Courses!$A89&amp;", "&amp;BM$9&amp;", "&amp;BM$10&amp;", "&amp;BM$11&amp;"; ","")</f>
        <v/>
      </c>
      <c r="BN94" s="10" t="str">
        <f>IF(AND($S$9=1,Courses!U89&lt;0), "Row "&amp;Courses!$A89&amp;", "&amp;BN$9&amp;", "&amp;BN$10&amp;", "&amp;BN$11&amp;"; ","")</f>
        <v/>
      </c>
      <c r="BO94" s="10" t="str">
        <f>IF(AND($S$9=1,Courses!V89&lt;0), "Row "&amp;Courses!$A89&amp;", "&amp;BO$9&amp;", "&amp;BO$10&amp;", "&amp;BO$11&amp;"; ","")</f>
        <v/>
      </c>
      <c r="BP94" s="682" t="str">
        <f>IF(AND($S$9=1,Courses!W89&lt;0), "Row "&amp;Courses!$A89&amp;", "&amp;BP$9&amp;", "&amp;BP$10&amp;", "&amp;BP$11&amp;"; ","")</f>
        <v/>
      </c>
      <c r="BQ94" s="739" t="str">
        <f>IF(AND($S$9=1,Courses!X89&lt;0), "Row "&amp;Courses!$A89&amp;", "&amp;BQ$9&amp;", "&amp;BQ$10&amp;", "&amp;BQ$11&amp;"; ","")</f>
        <v/>
      </c>
      <c r="BR94" s="10" t="str">
        <f>IF(AND($S$9=1,Courses!Y89&lt;0), "Row "&amp;Courses!$A89&amp;", "&amp;BR$9&amp;", "&amp;BR$10&amp;", "&amp;BR$11&amp;"; ","")</f>
        <v/>
      </c>
      <c r="BS94" s="10" t="str">
        <f>IF(AND($S$9=1,Courses!Z89&lt;0), "Row "&amp;Courses!$A89&amp;", "&amp;BS$9&amp;", "&amp;BS$10&amp;", "&amp;BS$11&amp;"; ","")</f>
        <v/>
      </c>
      <c r="BT94" s="10" t="str">
        <f>IF(AND($S$9=1,Courses!AA89&lt;0), "Row "&amp;Courses!$A89&amp;", "&amp;BT$9&amp;", "&amp;BT$10&amp;", "&amp;BT$11&amp;"; ","")</f>
        <v/>
      </c>
      <c r="BU94" s="682" t="str">
        <f>IF(AND($S$9=1,Courses!AB89&lt;0), "Row "&amp;Courses!$A89&amp;", "&amp;BU$9&amp;", "&amp;BU$10&amp;", "&amp;BU$11&amp;"; ","")</f>
        <v/>
      </c>
      <c r="BV94" s="10"/>
      <c r="BW94" s="690">
        <v>75</v>
      </c>
      <c r="BX94" s="101">
        <f>IF(AND($T$9=1,Courses!B89="",Courses!F89="",Courses!H89="",Courses!J89="",Courses!K89="",Courses!L89="",Courses!M89="",Courses!N89=0,Courses!P89=0,Courses!R89=0,Courses!S89=0,Courses!U89=0,Courses!W89=0,Courses!X89=0,Courses!Z89=0,Courses!AB89=0),0,1)</f>
        <v>0</v>
      </c>
      <c r="BY94" s="101">
        <f>IF(AND(BX94=0,SUM(BX95:$BX$219)&gt;0),1,0)</f>
        <v>0</v>
      </c>
      <c r="BZ94" s="853" t="str">
        <f>IF(BY94=1,"Row "&amp;Courses!A89&amp;"; ","")</f>
        <v/>
      </c>
      <c r="CA94" s="50"/>
      <c r="CB94" s="10"/>
      <c r="CC94" s="692" t="str">
        <f>IF(AND($U$9=1,Courses!B89&lt;&gt;"",SUM(Courses!N89:AB89)=0),"Row "&amp;Courses!A89&amp;"; ","")</f>
        <v/>
      </c>
      <c r="CD94" s="50"/>
      <c r="CF94" s="323"/>
      <c r="CG94" s="692" t="str">
        <f>IF(AND($Y$9=1,Courses!B89&lt;&gt;""),IF(SUMPRODUCT(--(Courses!$C$13:$C$214=Courses!C89))&gt;1,"Row "&amp;Courses!A89&amp;"; ",""),"")</f>
        <v/>
      </c>
      <c r="CH94" s="10"/>
      <c r="CI94" s="324"/>
      <c r="CJ94" s="10"/>
      <c r="CK94" s="739" t="str">
        <f>IF(AND($Z$9=1,Courses!E89&lt;&gt;"",Courses!F89&lt;&gt;"",Courses!F89=0,SUM(Courses!H89,Courses!J89)=1),"Row "&amp;Courses!A89&amp;", "&amp;Courses!$F$10&amp;"; ","")</f>
        <v/>
      </c>
      <c r="CL94" s="10" t="str">
        <f>IF(AND($Z$9=1,Courses!G89&lt;&gt;"",Courses!H89&lt;&gt;"",Courses!H89=0,SUM(Courses!J89,Courses!F89)=1),"Row "&amp;Courses!A89&amp;", "&amp;Courses!$H$10&amp;"; ","")</f>
        <v/>
      </c>
      <c r="CM94" s="682" t="str">
        <f>IF(AND($Z$9=1,Courses!I89&lt;&gt;"",Courses!J89&lt;&gt;"",Courses!J89=0, SUM(Courses!H89,Courses!F89)=1),"Row "&amp;Courses!A89&amp;", "&amp;Courses!$J$10&amp;"; ","")</f>
        <v/>
      </c>
      <c r="CN94" s="680"/>
      <c r="CO94" s="681"/>
      <c r="CP94" s="692" t="str">
        <f>IF(AND(Courses!B89&lt;&gt;"",ISNA(VLOOKUP(Courses!C89,CourseInfo,2,FALSE))=FALSE,COUNTIF(Dummy,Courses!C89)&lt;&gt;1),VLOOKUP(Courses!C89,CourseInfo,6,FALSE),"")</f>
        <v/>
      </c>
      <c r="CQ94" s="692" t="str">
        <f>IF(AND(Courses!B89&lt;&gt;"",ISNA(VLOOKUP(Courses!C89,CourseInfo,2,FALSE))=FALSE,COUNTIF(Dummy,Courses!C89)&lt;&gt;1),IF(VLOOKUP(Courses!C89,CourseInfo,7,FALSE)&lt;&gt;"",VLOOKUP(Courses!C89,CourseInfo,7,FALSE),"blank"),"")</f>
        <v/>
      </c>
      <c r="CR94" s="692" t="str">
        <f>IF(AND($AA$9=1,Courses!B89&lt;&gt;"",'Courses Valid'!AC94="",AH94&amp;AI94&amp;AJ94&amp;AK94="",COUNTIF(Dummy,Courses!C89)&lt;&gt;1),IF(OR(Courses!K89&lt;&gt;'Courses Valid'!CP94,Courses!L89&lt;&gt;'Courses Valid'!CQ94),"Row "&amp;Courses!A89&amp;", Level on LARS is "&amp;'Courses Valid'!CP94&amp;", Sub-level on LARS is "&amp;CQ94&amp;"; ",""),"")</f>
        <v/>
      </c>
      <c r="CS94" s="680"/>
    </row>
    <row r="95" spans="3:97" x14ac:dyDescent="0.2">
      <c r="C95" s="670">
        <f t="shared" si="3"/>
        <v>0</v>
      </c>
      <c r="D95" s="102"/>
      <c r="E95" s="102"/>
      <c r="F95" s="295"/>
      <c r="G95" s="670" t="str">
        <f>IF(SUMPRODUCT(--(CourseAims=Courses!$C90))=1,"",IF(AND($J$9=1,Courses!$C90&lt;&gt;""),"Row "&amp;Courses!A90&amp;" (invalid); ",""))</f>
        <v/>
      </c>
      <c r="H95" s="692" t="str">
        <f>IF(AND($K$9=1,Courses!B90="",OR(Courses!F90&lt;&gt;"",Courses!H90&lt;&gt;"",Courses!J90&lt;&gt;"",Courses!K90&lt;&gt;"",Courses!L90&lt;&gt;"",Courses!M90&lt;&gt;"",Courses!N90&lt;&gt;0,Courses!P90&lt;&gt;0,Courses!R90&lt;&gt;0,Courses!S90&lt;&gt;0,Courses!U90&lt;&gt;0,Courses!W90&lt;&gt;0,Courses!X90&lt;&gt;0,Courses!Z90&lt;&gt;0,Courses!AB90&lt;&gt;0)),"Row "&amp;Courses!A90&amp;" (none); ","")</f>
        <v/>
      </c>
      <c r="I95" s="50"/>
      <c r="J95" s="295"/>
      <c r="K95" s="739" t="str">
        <f>IF(AND($L$9=1,Courses!E90&lt;&gt;"",Courses!F90=""),"Row "&amp;Courses!A90&amp;", "&amp;Courses!$E$10&amp;"; ","")</f>
        <v/>
      </c>
      <c r="L95" s="10" t="str">
        <f>IF(AND($L$9=1,Courses!G90&lt;&gt;"",Courses!H90=""),"Row "&amp;Courses!A90&amp;", "&amp;Courses!$G$10&amp;"; ","")</f>
        <v/>
      </c>
      <c r="M95" s="682" t="str">
        <f>IF(AND($L$9=1,Courses!I90&lt;&gt;"",Courses!J90=""),"Row "&amp;Courses!A90&amp;", "&amp;Courses!$I$10&amp;"; ","")</f>
        <v/>
      </c>
      <c r="N95" s="10"/>
      <c r="O95" s="50"/>
      <c r="P95" s="295"/>
      <c r="Q95" s="1330" t="str">
        <f>IF(AND($M$9=1,Courses!B90&lt;&gt;"",Courses!E90&lt;&gt;"",Courses!G90="",Courses!I90="",Courses!F90&lt;&gt;1),"Row "&amp;Courses!A90&amp;"; ","")</f>
        <v/>
      </c>
      <c r="R95" s="10" t="str">
        <f>IF(AND($M$9=1,Courses!B90&lt;&gt;"",Courses!I90="",Courses!F90&lt;&gt;"",Courses!G90&lt;&gt;"",Courses!H90&lt;&gt;""),IF(OR((Courses!F90+Courses!H90)&lt;&gt;1),"Row "&amp;Courses!A90&amp;"; ",""),"")</f>
        <v/>
      </c>
      <c r="S95" s="682" t="str">
        <f>IF(AND($M$9=1,Courses!B90&lt;&gt;"",Courses!I90&lt;&gt;"",Courses!J90&lt;&gt;"",Courses!H90&lt;&gt;"",Courses!G90&lt;&gt;"",Courses!F90&lt;&gt;""),IF(OR((Courses!F90+Courses!H90+Courses!J90)&lt;&gt;1),"Row "&amp;Courses!A90&amp;"; ",""),"")</f>
        <v/>
      </c>
      <c r="T95" s="10"/>
      <c r="U95" s="692" t="str">
        <f>IF(AND($M$9=1,Courses!E90&lt;&gt;"",Q95="",R95="",S95="",SUM(Courses!F90,Courses!H90,Courses!J90)&lt;&gt;1),"Row "&amp;Courses!A90&amp;"; ","")</f>
        <v/>
      </c>
      <c r="V95" s="50"/>
      <c r="W95" s="10"/>
      <c r="X95" s="739" t="str">
        <f>IF(AND($N$9=1,Courses!B90&lt;&gt;"",Courses!E90&lt;&gt;"",Courses!F90&lt;&gt;""),IF((TRUNC(Courses!F90*100)&lt;&gt;Courses!F90*100),"Row "&amp;Courses!A90&amp;", "&amp;Courses!$F$10&amp;"; ",""),"")</f>
        <v/>
      </c>
      <c r="Y95" s="10" t="str">
        <f>IF(AND($N$9=1,Courses!B90&lt;&gt;"",Courses!G90&lt;&gt;"",Courses!H90&lt;&gt;""),IF((TRUNC(Courses!H90*100)&lt;&gt;Courses!H90*100),"Row "&amp;Courses!A90&amp;", "&amp;Courses!$H$10&amp;"; ",""),"")</f>
        <v/>
      </c>
      <c r="Z95" s="682" t="str">
        <f>IF(AND($N$9=1,Courses!B90&lt;&gt;"",Courses!I90&lt;&gt;"",Courses!J90&lt;&gt;""),IF((TRUNC(Courses!J90*100)&lt;&gt;Courses!J90*100),"Row "&amp;Courses!A90&amp;", "&amp;Courses!$J$10&amp;"; ",""),"")</f>
        <v/>
      </c>
      <c r="AA95" s="10"/>
      <c r="AB95" s="295"/>
      <c r="AC95" s="692" t="str">
        <f>IF(AND($O$9=1,G95="",Courses!B90&lt;&gt;"",Courses!K90&lt;&gt;"UG",Courses!K90&lt;&gt;"PG (UG fee)",Courses!K90&lt;&gt;"PG (Masters' loan)",Courses!K90&lt;&gt;"PG (Other)"),"Row "&amp;Courses!A90&amp;"; ","")</f>
        <v/>
      </c>
      <c r="AD95" s="693"/>
      <c r="AE95" s="692" t="str">
        <f>IF(AND($Q$9=1,G95="",Courses!B90&lt;&gt;"",Courses!M90&lt;&gt;"Standard",Courses!M90&lt;&gt;"Long"),"Row "&amp;Courses!A90&amp;"; ","")</f>
        <v/>
      </c>
      <c r="AF95" s="10"/>
      <c r="AG95" s="295"/>
      <c r="AH95" s="739" t="str">
        <f>IF(AND($P$9=1,G95="",AC95="",AD95="",Courses!B90&lt;&gt;"",Courses!K90="UG",Courses!L90&lt;&gt;$C$9,Courses!L90&lt;&gt;$C$10,Courses!L90&lt;&gt;$C$11),"Row "&amp;Courses!A90&amp;", Sub-level should be either HND, Sub-degree, Foundation Degree or Other UG Degree; ","")</f>
        <v/>
      </c>
      <c r="AI95" s="10" t="str">
        <f>IF(AND($P$9=1,G95="",AC95="",AD95="",Courses!B90&lt;&gt;"",Courses!K90="PG (UG fee)",Courses!L90&lt;&gt;"",Courses!L90&lt;&gt;$C$12,Courses!L90&lt;&gt;$C$15),"Row "&amp;Courses!A90&amp;", Sub-level should be either blank or "&amp;C87&amp;"; ","")</f>
        <v/>
      </c>
      <c r="AJ95" s="10" t="str">
        <f>IF(AND($P$9=1,G95="",AC95="",AD95="",Courses!B90&lt;&gt;"",Courses!K90="PG (Masters' loan)",Courses!L90&lt;&gt;"",Courses!L90&lt;&gt;$C$14,Courses!L90&lt;&gt;$C$15),"Row "&amp;Courses!A90&amp;", Sub-level should be blank; ","")</f>
        <v/>
      </c>
      <c r="AK95" s="682" t="str">
        <f>IF(AND($P$9=1,G95="",AC95="",AD95="",Courses!B90&lt;&gt;"",Courses!K90="PG (Other)",Courses!L90&lt;&gt;"",Courses!L90&lt;&gt;$C$16,Courses!L90&lt;&gt;$C$17),"Row "&amp;Courses!A90&amp;", Sub-level should be blank; ","")</f>
        <v/>
      </c>
      <c r="AL95" s="50"/>
      <c r="AM95" s="295"/>
      <c r="AN95" s="8">
        <v>76</v>
      </c>
      <c r="AO95" s="739" t="str">
        <f>IF(AND($R$9=1,(TRUNC(Courses!N90)&lt;&gt;Courses!N90)), "Row "&amp;Courses!$A90&amp;", "&amp;AO$9&amp;", "&amp;AO$10&amp;", "&amp;AO$11&amp;"; ","")</f>
        <v/>
      </c>
      <c r="AP95" s="10" t="str">
        <f>IF(AND($R$9=1,(TRUNC(Courses!O90)&lt;&gt;Courses!O90)), "Row "&amp;Courses!$A90&amp;", "&amp;AP$9&amp;", "&amp;AP$10&amp;", "&amp;AP$11&amp;"; ","")</f>
        <v/>
      </c>
      <c r="AQ95" s="10" t="str">
        <f>IF(AND($R$9=1,(TRUNC(Courses!P90)&lt;&gt;Courses!P90)), "Row "&amp;Courses!$A90&amp;", "&amp;AQ$9&amp;", "&amp;AQ$10&amp;", "&amp;AQ$11&amp;"; ","")</f>
        <v/>
      </c>
      <c r="AR95" s="10" t="str">
        <f>IF(AND($R$9=1,(TRUNC(Courses!Q90)&lt;&gt;Courses!Q90)), "Row "&amp;Courses!$A90&amp;", "&amp;AR$9&amp;", "&amp;AR$10&amp;", "&amp;AR$11&amp;"; ","")</f>
        <v/>
      </c>
      <c r="AS95" s="682" t="str">
        <f>IF(AND($R$9=1,(TRUNC(Courses!R90)&lt;&gt;Courses!R90)), "Row "&amp;Courses!$A90&amp;", "&amp;AS$9&amp;", "&amp;AS$10&amp;", "&amp;AS$11&amp;"; ","")</f>
        <v/>
      </c>
      <c r="AT95" s="739" t="str">
        <f>IF(AND($R$9=1,(TRUNC(Courses!S90)&lt;&gt;Courses!S90)), "Row "&amp;Courses!$A90&amp;", "&amp;AT$9&amp;", "&amp;AT$10&amp;", "&amp;AT$11&amp;"; ","")</f>
        <v/>
      </c>
      <c r="AU95" s="10" t="str">
        <f>IF(AND($R$9=1,(TRUNC(Courses!T90)&lt;&gt;Courses!T90)), "Row "&amp;Courses!$A90&amp;", "&amp;AU$9&amp;", "&amp;AU$10&amp;", "&amp;AU$11&amp;"; ","")</f>
        <v/>
      </c>
      <c r="AV95" s="10" t="str">
        <f>IF(AND($R$9=1,(TRUNC(Courses!U90)&lt;&gt;Courses!U90)), "Row "&amp;Courses!$A90&amp;", "&amp;AV$9&amp;", "&amp;AV$10&amp;", "&amp;AV$11&amp;"; ","")</f>
        <v/>
      </c>
      <c r="AW95" s="10" t="str">
        <f>IF(AND($R$9=1,(TRUNC(Courses!V90)&lt;&gt;Courses!V90)), "Row "&amp;Courses!$A90&amp;", "&amp;AW$9&amp;", "&amp;AW$10&amp;", "&amp;AW$11&amp;"; ","")</f>
        <v/>
      </c>
      <c r="AX95" s="682" t="str">
        <f>IF(AND($R$9=1,(TRUNC(Courses!W90)&lt;&gt;Courses!W90)), "Row "&amp;Courses!$A90&amp;", "&amp;AX$9&amp;", "&amp;AX$10&amp;", "&amp;AX$11&amp;"; ","")</f>
        <v/>
      </c>
      <c r="AY95" s="739" t="str">
        <f>IF(AND($R$9=1,(TRUNC(Courses!X90)&lt;&gt;Courses!X90)), "Row "&amp;Courses!$A90&amp;", "&amp;AY$9&amp;", "&amp;AY$10&amp;", "&amp;AY$11&amp;"; ","")</f>
        <v/>
      </c>
      <c r="AZ95" s="10" t="str">
        <f>IF(AND($R$9=1,(TRUNC(Courses!Y90)&lt;&gt;Courses!Y90)), "Row "&amp;Courses!$A90&amp;", "&amp;AZ$9&amp;", "&amp;AZ$10&amp;", "&amp;AZ$11&amp;"; ","")</f>
        <v/>
      </c>
      <c r="BA95" s="10" t="str">
        <f>IF(AND($R$9=1,(TRUNC(Courses!Z90)&lt;&gt;Courses!Z90)), "Row "&amp;Courses!$A90&amp;", "&amp;BA$9&amp;", "&amp;BA$10&amp;", "&amp;BA$11&amp;"; ","")</f>
        <v/>
      </c>
      <c r="BB95" s="10" t="str">
        <f>IF(AND($R$9=1,(TRUNC(Courses!AA90)&lt;&gt;Courses!AA90)), "Row "&amp;Courses!$A90&amp;", "&amp;BB$9&amp;", "&amp;BB$10&amp;", "&amp;BB$11&amp;"; ","")</f>
        <v/>
      </c>
      <c r="BC95" s="682" t="str">
        <f>IF(AND($R$9=1,(TRUNC(Courses!AB90)&lt;&gt;Courses!AB90)), "Row "&amp;Courses!$A90&amp;", "&amp;BC$9&amp;", "&amp;BC$10&amp;", "&amp;BC$11&amp;"; ","")</f>
        <v/>
      </c>
      <c r="BD95" s="50"/>
      <c r="BE95" s="295"/>
      <c r="BF95" s="8">
        <v>76</v>
      </c>
      <c r="BG95" s="739" t="str">
        <f>IF(AND($S$9=1,Courses!N90&lt;0), "Row "&amp;Courses!$A90&amp;", "&amp;BG$9&amp;", "&amp;BG$10&amp;", "&amp;BG$11&amp;"; ","")</f>
        <v/>
      </c>
      <c r="BH95" s="10" t="str">
        <f>IF(AND($S$9=1,Courses!O90&lt;0), "Row "&amp;Courses!$A90&amp;", "&amp;BH$9&amp;", "&amp;BH$10&amp;", "&amp;BH$11&amp;"; ","")</f>
        <v/>
      </c>
      <c r="BI95" s="10" t="str">
        <f>IF(AND($S$9=1,Courses!P90&lt;0), "Row "&amp;Courses!$A90&amp;", "&amp;BI$9&amp;", "&amp;BI$10&amp;", "&amp;BI$11&amp;"; ","")</f>
        <v/>
      </c>
      <c r="BJ95" s="10" t="str">
        <f>IF(AND($S$9=1,Courses!Q90&lt;0), "Row "&amp;Courses!$A90&amp;", "&amp;BJ$9&amp;", "&amp;BJ$10&amp;", "&amp;BJ$11&amp;"; ","")</f>
        <v/>
      </c>
      <c r="BK95" s="682" t="str">
        <f>IF(AND($S$9=1,Courses!R90&lt;0), "Row "&amp;Courses!$A90&amp;", "&amp;BK$9&amp;", "&amp;BK$10&amp;", "&amp;BK$11&amp;"; ","")</f>
        <v/>
      </c>
      <c r="BL95" s="739" t="str">
        <f>IF(AND($S$9=1,Courses!S90&lt;0), "Row "&amp;Courses!$A90&amp;", "&amp;BL$9&amp;", "&amp;BL$10&amp;", "&amp;BL$11&amp;"; ","")</f>
        <v/>
      </c>
      <c r="BM95" s="10" t="str">
        <f>IF(AND($S$9=1,Courses!T90&lt;0), "Row "&amp;Courses!$A90&amp;", "&amp;BM$9&amp;", "&amp;BM$10&amp;", "&amp;BM$11&amp;"; ","")</f>
        <v/>
      </c>
      <c r="BN95" s="10" t="str">
        <f>IF(AND($S$9=1,Courses!U90&lt;0), "Row "&amp;Courses!$A90&amp;", "&amp;BN$9&amp;", "&amp;BN$10&amp;", "&amp;BN$11&amp;"; ","")</f>
        <v/>
      </c>
      <c r="BO95" s="10" t="str">
        <f>IF(AND($S$9=1,Courses!V90&lt;0), "Row "&amp;Courses!$A90&amp;", "&amp;BO$9&amp;", "&amp;BO$10&amp;", "&amp;BO$11&amp;"; ","")</f>
        <v/>
      </c>
      <c r="BP95" s="682" t="str">
        <f>IF(AND($S$9=1,Courses!W90&lt;0), "Row "&amp;Courses!$A90&amp;", "&amp;BP$9&amp;", "&amp;BP$10&amp;", "&amp;BP$11&amp;"; ","")</f>
        <v/>
      </c>
      <c r="BQ95" s="739" t="str">
        <f>IF(AND($S$9=1,Courses!X90&lt;0), "Row "&amp;Courses!$A90&amp;", "&amp;BQ$9&amp;", "&amp;BQ$10&amp;", "&amp;BQ$11&amp;"; ","")</f>
        <v/>
      </c>
      <c r="BR95" s="10" t="str">
        <f>IF(AND($S$9=1,Courses!Y90&lt;0), "Row "&amp;Courses!$A90&amp;", "&amp;BR$9&amp;", "&amp;BR$10&amp;", "&amp;BR$11&amp;"; ","")</f>
        <v/>
      </c>
      <c r="BS95" s="10" t="str">
        <f>IF(AND($S$9=1,Courses!Z90&lt;0), "Row "&amp;Courses!$A90&amp;", "&amp;BS$9&amp;", "&amp;BS$10&amp;", "&amp;BS$11&amp;"; ","")</f>
        <v/>
      </c>
      <c r="BT95" s="10" t="str">
        <f>IF(AND($S$9=1,Courses!AA90&lt;0), "Row "&amp;Courses!$A90&amp;", "&amp;BT$9&amp;", "&amp;BT$10&amp;", "&amp;BT$11&amp;"; ","")</f>
        <v/>
      </c>
      <c r="BU95" s="682" t="str">
        <f>IF(AND($S$9=1,Courses!AB90&lt;0), "Row "&amp;Courses!$A90&amp;", "&amp;BU$9&amp;", "&amp;BU$10&amp;", "&amp;BU$11&amp;"; ","")</f>
        <v/>
      </c>
      <c r="BV95" s="10"/>
      <c r="BW95" s="690">
        <v>76</v>
      </c>
      <c r="BX95" s="101">
        <f>IF(AND($T$9=1,Courses!B90="",Courses!F90="",Courses!H90="",Courses!J90="",Courses!K90="",Courses!L90="",Courses!M90="",Courses!N90=0,Courses!P90=0,Courses!R90=0,Courses!S90=0,Courses!U90=0,Courses!W90=0,Courses!X90=0,Courses!Z90=0,Courses!AB90=0),0,1)</f>
        <v>0</v>
      </c>
      <c r="BY95" s="101">
        <f>IF(AND(BX95=0,SUM(BX96:$BX$219)&gt;0),1,0)</f>
        <v>0</v>
      </c>
      <c r="BZ95" s="853" t="str">
        <f>IF(BY95=1,"Row "&amp;Courses!A90&amp;"; ","")</f>
        <v/>
      </c>
      <c r="CA95" s="50"/>
      <c r="CB95" s="10"/>
      <c r="CC95" s="692" t="str">
        <f>IF(AND($U$9=1,Courses!B90&lt;&gt;"",SUM(Courses!N90:AB90)=0),"Row "&amp;Courses!A90&amp;"; ","")</f>
        <v/>
      </c>
      <c r="CD95" s="50"/>
      <c r="CF95" s="323"/>
      <c r="CG95" s="692" t="str">
        <f>IF(AND($Y$9=1,Courses!B90&lt;&gt;""),IF(SUMPRODUCT(--(Courses!$C$13:$C$214=Courses!C90))&gt;1,"Row "&amp;Courses!A90&amp;"; ",""),"")</f>
        <v/>
      </c>
      <c r="CH95" s="10"/>
      <c r="CI95" s="324"/>
      <c r="CJ95" s="10"/>
      <c r="CK95" s="739" t="str">
        <f>IF(AND($Z$9=1,Courses!E90&lt;&gt;"",Courses!F90&lt;&gt;"",Courses!F90=0,SUM(Courses!H90,Courses!J90)=1),"Row "&amp;Courses!A90&amp;", "&amp;Courses!$F$10&amp;"; ","")</f>
        <v/>
      </c>
      <c r="CL95" s="10" t="str">
        <f>IF(AND($Z$9=1,Courses!G90&lt;&gt;"",Courses!H90&lt;&gt;"",Courses!H90=0,SUM(Courses!J90,Courses!F90)=1),"Row "&amp;Courses!A90&amp;", "&amp;Courses!$H$10&amp;"; ","")</f>
        <v/>
      </c>
      <c r="CM95" s="682" t="str">
        <f>IF(AND($Z$9=1,Courses!I90&lt;&gt;"",Courses!J90&lt;&gt;"",Courses!J90=0, SUM(Courses!H90,Courses!F90)=1),"Row "&amp;Courses!A90&amp;", "&amp;Courses!$J$10&amp;"; ","")</f>
        <v/>
      </c>
      <c r="CN95" s="680"/>
      <c r="CO95" s="681"/>
      <c r="CP95" s="692" t="str">
        <f>IF(AND(Courses!B90&lt;&gt;"",ISNA(VLOOKUP(Courses!C90,CourseInfo,2,FALSE))=FALSE,COUNTIF(Dummy,Courses!C90)&lt;&gt;1),VLOOKUP(Courses!C90,CourseInfo,6,FALSE),"")</f>
        <v/>
      </c>
      <c r="CQ95" s="692" t="str">
        <f>IF(AND(Courses!B90&lt;&gt;"",ISNA(VLOOKUP(Courses!C90,CourseInfo,2,FALSE))=FALSE,COUNTIF(Dummy,Courses!C90)&lt;&gt;1),IF(VLOOKUP(Courses!C90,CourseInfo,7,FALSE)&lt;&gt;"",VLOOKUP(Courses!C90,CourseInfo,7,FALSE),"blank"),"")</f>
        <v/>
      </c>
      <c r="CR95" s="692" t="str">
        <f>IF(AND($AA$9=1,Courses!B90&lt;&gt;"",'Courses Valid'!AC95="",AH95&amp;AI95&amp;AJ95&amp;AK95="",COUNTIF(Dummy,Courses!C90)&lt;&gt;1),IF(OR(Courses!K90&lt;&gt;'Courses Valid'!CP95,Courses!L90&lt;&gt;'Courses Valid'!CQ95),"Row "&amp;Courses!A90&amp;", Level on LARS is "&amp;'Courses Valid'!CP95&amp;", Sub-level on LARS is "&amp;CQ95&amp;"; ",""),"")</f>
        <v/>
      </c>
      <c r="CS95" s="680"/>
    </row>
    <row r="96" spans="3:97" x14ac:dyDescent="0.2">
      <c r="C96" s="670">
        <f t="shared" si="3"/>
        <v>0</v>
      </c>
      <c r="D96" s="102"/>
      <c r="E96" s="102"/>
      <c r="F96" s="295"/>
      <c r="G96" s="670" t="str">
        <f>IF(SUMPRODUCT(--(CourseAims=Courses!$C91))=1,"",IF(AND($J$9=1,Courses!$C91&lt;&gt;""),"Row "&amp;Courses!A91&amp;" (invalid); ",""))</f>
        <v/>
      </c>
      <c r="H96" s="692" t="str">
        <f>IF(AND($K$9=1,Courses!B91="",OR(Courses!F91&lt;&gt;"",Courses!H91&lt;&gt;"",Courses!J91&lt;&gt;"",Courses!K91&lt;&gt;"",Courses!L91&lt;&gt;"",Courses!M91&lt;&gt;"",Courses!N91&lt;&gt;0,Courses!P91&lt;&gt;0,Courses!R91&lt;&gt;0,Courses!S91&lt;&gt;0,Courses!U91&lt;&gt;0,Courses!W91&lt;&gt;0,Courses!X91&lt;&gt;0,Courses!Z91&lt;&gt;0,Courses!AB91&lt;&gt;0)),"Row "&amp;Courses!A91&amp;" (none); ","")</f>
        <v/>
      </c>
      <c r="I96" s="50"/>
      <c r="J96" s="295"/>
      <c r="K96" s="739" t="str">
        <f>IF(AND($L$9=1,Courses!E91&lt;&gt;"",Courses!F91=""),"Row "&amp;Courses!A91&amp;", "&amp;Courses!$E$10&amp;"; ","")</f>
        <v/>
      </c>
      <c r="L96" s="10" t="str">
        <f>IF(AND($L$9=1,Courses!G91&lt;&gt;"",Courses!H91=""),"Row "&amp;Courses!A91&amp;", "&amp;Courses!$G$10&amp;"; ","")</f>
        <v/>
      </c>
      <c r="M96" s="682" t="str">
        <f>IF(AND($L$9=1,Courses!I91&lt;&gt;"",Courses!J91=""),"Row "&amp;Courses!A91&amp;", "&amp;Courses!$I$10&amp;"; ","")</f>
        <v/>
      </c>
      <c r="N96" s="10"/>
      <c r="O96" s="50"/>
      <c r="P96" s="295"/>
      <c r="Q96" s="1330" t="str">
        <f>IF(AND($M$9=1,Courses!B91&lt;&gt;"",Courses!E91&lt;&gt;"",Courses!G91="",Courses!I91="",Courses!F91&lt;&gt;1),"Row "&amp;Courses!A91&amp;"; ","")</f>
        <v/>
      </c>
      <c r="R96" s="10" t="str">
        <f>IF(AND($M$9=1,Courses!B91&lt;&gt;"",Courses!I91="",Courses!F91&lt;&gt;"",Courses!G91&lt;&gt;"",Courses!H91&lt;&gt;""),IF(OR((Courses!F91+Courses!H91)&lt;&gt;1),"Row "&amp;Courses!A91&amp;"; ",""),"")</f>
        <v/>
      </c>
      <c r="S96" s="682" t="str">
        <f>IF(AND($M$9=1,Courses!B91&lt;&gt;"",Courses!I91&lt;&gt;"",Courses!J91&lt;&gt;"",Courses!H91&lt;&gt;"",Courses!G91&lt;&gt;"",Courses!F91&lt;&gt;""),IF(OR((Courses!F91+Courses!H91+Courses!J91)&lt;&gt;1),"Row "&amp;Courses!A91&amp;"; ",""),"")</f>
        <v/>
      </c>
      <c r="T96" s="10"/>
      <c r="U96" s="692" t="str">
        <f>IF(AND($M$9=1,Courses!E91&lt;&gt;"",Q96="",R96="",S96="",SUM(Courses!F91,Courses!H91,Courses!J91)&lt;&gt;1),"Row "&amp;Courses!A91&amp;"; ","")</f>
        <v/>
      </c>
      <c r="V96" s="50"/>
      <c r="W96" s="10"/>
      <c r="X96" s="739" t="str">
        <f>IF(AND($N$9=1,Courses!B91&lt;&gt;"",Courses!E91&lt;&gt;"",Courses!F91&lt;&gt;""),IF((TRUNC(Courses!F91*100)&lt;&gt;Courses!F91*100),"Row "&amp;Courses!A91&amp;", "&amp;Courses!$F$10&amp;"; ",""),"")</f>
        <v/>
      </c>
      <c r="Y96" s="10" t="str">
        <f>IF(AND($N$9=1,Courses!B91&lt;&gt;"",Courses!G91&lt;&gt;"",Courses!H91&lt;&gt;""),IF((TRUNC(Courses!H91*100)&lt;&gt;Courses!H91*100),"Row "&amp;Courses!A91&amp;", "&amp;Courses!$H$10&amp;"; ",""),"")</f>
        <v/>
      </c>
      <c r="Z96" s="682" t="str">
        <f>IF(AND($N$9=1,Courses!B91&lt;&gt;"",Courses!I91&lt;&gt;"",Courses!J91&lt;&gt;""),IF((TRUNC(Courses!J91*100)&lt;&gt;Courses!J91*100),"Row "&amp;Courses!A91&amp;", "&amp;Courses!$J$10&amp;"; ",""),"")</f>
        <v/>
      </c>
      <c r="AA96" s="10"/>
      <c r="AB96" s="295"/>
      <c r="AC96" s="692" t="str">
        <f>IF(AND($O$9=1,G96="",Courses!B91&lt;&gt;"",Courses!K91&lt;&gt;"UG",Courses!K91&lt;&gt;"PG (UG fee)",Courses!K91&lt;&gt;"PG (Masters' loan)",Courses!K91&lt;&gt;"PG (Other)"),"Row "&amp;Courses!A91&amp;"; ","")</f>
        <v/>
      </c>
      <c r="AD96" s="693"/>
      <c r="AE96" s="692" t="str">
        <f>IF(AND($Q$9=1,G96="",Courses!B91&lt;&gt;"",Courses!M91&lt;&gt;"Standard",Courses!M91&lt;&gt;"Long"),"Row "&amp;Courses!A91&amp;"; ","")</f>
        <v/>
      </c>
      <c r="AF96" s="10"/>
      <c r="AG96" s="295"/>
      <c r="AH96" s="739" t="str">
        <f>IF(AND($P$9=1,G96="",AC96="",AD96="",Courses!B91&lt;&gt;"",Courses!K91="UG",Courses!L91&lt;&gt;$C$9,Courses!L91&lt;&gt;$C$10,Courses!L91&lt;&gt;$C$11),"Row "&amp;Courses!A91&amp;", Sub-level should be either HND, Sub-degree, Foundation Degree or Other UG Degree; ","")</f>
        <v/>
      </c>
      <c r="AI96" s="10" t="str">
        <f>IF(AND($P$9=1,G96="",AC96="",AD96="",Courses!B91&lt;&gt;"",Courses!K91="PG (UG fee)",Courses!L91&lt;&gt;"",Courses!L91&lt;&gt;$C$12,Courses!L91&lt;&gt;$C$15),"Row "&amp;Courses!A91&amp;", Sub-level should be either blank or "&amp;C88&amp;"; ","")</f>
        <v/>
      </c>
      <c r="AJ96" s="10" t="str">
        <f>IF(AND($P$9=1,G96="",AC96="",AD96="",Courses!B91&lt;&gt;"",Courses!K91="PG (Masters' loan)",Courses!L91&lt;&gt;"",Courses!L91&lt;&gt;$C$14,Courses!L91&lt;&gt;$C$15),"Row "&amp;Courses!A91&amp;", Sub-level should be blank; ","")</f>
        <v/>
      </c>
      <c r="AK96" s="682" t="str">
        <f>IF(AND($P$9=1,G96="",AC96="",AD96="",Courses!B91&lt;&gt;"",Courses!K91="PG (Other)",Courses!L91&lt;&gt;"",Courses!L91&lt;&gt;$C$16,Courses!L91&lt;&gt;$C$17),"Row "&amp;Courses!A91&amp;", Sub-level should be blank; ","")</f>
        <v/>
      </c>
      <c r="AL96" s="50"/>
      <c r="AM96" s="295"/>
      <c r="AN96" s="8">
        <v>77</v>
      </c>
      <c r="AO96" s="739" t="str">
        <f>IF(AND($R$9=1,(TRUNC(Courses!N91)&lt;&gt;Courses!N91)), "Row "&amp;Courses!$A91&amp;", "&amp;AO$9&amp;", "&amp;AO$10&amp;", "&amp;AO$11&amp;"; ","")</f>
        <v/>
      </c>
      <c r="AP96" s="10" t="str">
        <f>IF(AND($R$9=1,(TRUNC(Courses!O91)&lt;&gt;Courses!O91)), "Row "&amp;Courses!$A91&amp;", "&amp;AP$9&amp;", "&amp;AP$10&amp;", "&amp;AP$11&amp;"; ","")</f>
        <v/>
      </c>
      <c r="AQ96" s="10" t="str">
        <f>IF(AND($R$9=1,(TRUNC(Courses!P91)&lt;&gt;Courses!P91)), "Row "&amp;Courses!$A91&amp;", "&amp;AQ$9&amp;", "&amp;AQ$10&amp;", "&amp;AQ$11&amp;"; ","")</f>
        <v/>
      </c>
      <c r="AR96" s="10" t="str">
        <f>IF(AND($R$9=1,(TRUNC(Courses!Q91)&lt;&gt;Courses!Q91)), "Row "&amp;Courses!$A91&amp;", "&amp;AR$9&amp;", "&amp;AR$10&amp;", "&amp;AR$11&amp;"; ","")</f>
        <v/>
      </c>
      <c r="AS96" s="682" t="str">
        <f>IF(AND($R$9=1,(TRUNC(Courses!R91)&lt;&gt;Courses!R91)), "Row "&amp;Courses!$A91&amp;", "&amp;AS$9&amp;", "&amp;AS$10&amp;", "&amp;AS$11&amp;"; ","")</f>
        <v/>
      </c>
      <c r="AT96" s="739" t="str">
        <f>IF(AND($R$9=1,(TRUNC(Courses!S91)&lt;&gt;Courses!S91)), "Row "&amp;Courses!$A91&amp;", "&amp;AT$9&amp;", "&amp;AT$10&amp;", "&amp;AT$11&amp;"; ","")</f>
        <v/>
      </c>
      <c r="AU96" s="10" t="str">
        <f>IF(AND($R$9=1,(TRUNC(Courses!T91)&lt;&gt;Courses!T91)), "Row "&amp;Courses!$A91&amp;", "&amp;AU$9&amp;", "&amp;AU$10&amp;", "&amp;AU$11&amp;"; ","")</f>
        <v/>
      </c>
      <c r="AV96" s="10" t="str">
        <f>IF(AND($R$9=1,(TRUNC(Courses!U91)&lt;&gt;Courses!U91)), "Row "&amp;Courses!$A91&amp;", "&amp;AV$9&amp;", "&amp;AV$10&amp;", "&amp;AV$11&amp;"; ","")</f>
        <v/>
      </c>
      <c r="AW96" s="10" t="str">
        <f>IF(AND($R$9=1,(TRUNC(Courses!V91)&lt;&gt;Courses!V91)), "Row "&amp;Courses!$A91&amp;", "&amp;AW$9&amp;", "&amp;AW$10&amp;", "&amp;AW$11&amp;"; ","")</f>
        <v/>
      </c>
      <c r="AX96" s="682" t="str">
        <f>IF(AND($R$9=1,(TRUNC(Courses!W91)&lt;&gt;Courses!W91)), "Row "&amp;Courses!$A91&amp;", "&amp;AX$9&amp;", "&amp;AX$10&amp;", "&amp;AX$11&amp;"; ","")</f>
        <v/>
      </c>
      <c r="AY96" s="739" t="str">
        <f>IF(AND($R$9=1,(TRUNC(Courses!X91)&lt;&gt;Courses!X91)), "Row "&amp;Courses!$A91&amp;", "&amp;AY$9&amp;", "&amp;AY$10&amp;", "&amp;AY$11&amp;"; ","")</f>
        <v/>
      </c>
      <c r="AZ96" s="10" t="str">
        <f>IF(AND($R$9=1,(TRUNC(Courses!Y91)&lt;&gt;Courses!Y91)), "Row "&amp;Courses!$A91&amp;", "&amp;AZ$9&amp;", "&amp;AZ$10&amp;", "&amp;AZ$11&amp;"; ","")</f>
        <v/>
      </c>
      <c r="BA96" s="10" t="str">
        <f>IF(AND($R$9=1,(TRUNC(Courses!Z91)&lt;&gt;Courses!Z91)), "Row "&amp;Courses!$A91&amp;", "&amp;BA$9&amp;", "&amp;BA$10&amp;", "&amp;BA$11&amp;"; ","")</f>
        <v/>
      </c>
      <c r="BB96" s="10" t="str">
        <f>IF(AND($R$9=1,(TRUNC(Courses!AA91)&lt;&gt;Courses!AA91)), "Row "&amp;Courses!$A91&amp;", "&amp;BB$9&amp;", "&amp;BB$10&amp;", "&amp;BB$11&amp;"; ","")</f>
        <v/>
      </c>
      <c r="BC96" s="682" t="str">
        <f>IF(AND($R$9=1,(TRUNC(Courses!AB91)&lt;&gt;Courses!AB91)), "Row "&amp;Courses!$A91&amp;", "&amp;BC$9&amp;", "&amp;BC$10&amp;", "&amp;BC$11&amp;"; ","")</f>
        <v/>
      </c>
      <c r="BD96" s="50"/>
      <c r="BE96" s="295"/>
      <c r="BF96" s="8">
        <v>77</v>
      </c>
      <c r="BG96" s="739" t="str">
        <f>IF(AND($S$9=1,Courses!N91&lt;0), "Row "&amp;Courses!$A91&amp;", "&amp;BG$9&amp;", "&amp;BG$10&amp;", "&amp;BG$11&amp;"; ","")</f>
        <v/>
      </c>
      <c r="BH96" s="10" t="str">
        <f>IF(AND($S$9=1,Courses!O91&lt;0), "Row "&amp;Courses!$A91&amp;", "&amp;BH$9&amp;", "&amp;BH$10&amp;", "&amp;BH$11&amp;"; ","")</f>
        <v/>
      </c>
      <c r="BI96" s="10" t="str">
        <f>IF(AND($S$9=1,Courses!P91&lt;0), "Row "&amp;Courses!$A91&amp;", "&amp;BI$9&amp;", "&amp;BI$10&amp;", "&amp;BI$11&amp;"; ","")</f>
        <v/>
      </c>
      <c r="BJ96" s="10" t="str">
        <f>IF(AND($S$9=1,Courses!Q91&lt;0), "Row "&amp;Courses!$A91&amp;", "&amp;BJ$9&amp;", "&amp;BJ$10&amp;", "&amp;BJ$11&amp;"; ","")</f>
        <v/>
      </c>
      <c r="BK96" s="682" t="str">
        <f>IF(AND($S$9=1,Courses!R91&lt;0), "Row "&amp;Courses!$A91&amp;", "&amp;BK$9&amp;", "&amp;BK$10&amp;", "&amp;BK$11&amp;"; ","")</f>
        <v/>
      </c>
      <c r="BL96" s="739" t="str">
        <f>IF(AND($S$9=1,Courses!S91&lt;0), "Row "&amp;Courses!$A91&amp;", "&amp;BL$9&amp;", "&amp;BL$10&amp;", "&amp;BL$11&amp;"; ","")</f>
        <v/>
      </c>
      <c r="BM96" s="10" t="str">
        <f>IF(AND($S$9=1,Courses!T91&lt;0), "Row "&amp;Courses!$A91&amp;", "&amp;BM$9&amp;", "&amp;BM$10&amp;", "&amp;BM$11&amp;"; ","")</f>
        <v/>
      </c>
      <c r="BN96" s="10" t="str">
        <f>IF(AND($S$9=1,Courses!U91&lt;0), "Row "&amp;Courses!$A91&amp;", "&amp;BN$9&amp;", "&amp;BN$10&amp;", "&amp;BN$11&amp;"; ","")</f>
        <v/>
      </c>
      <c r="BO96" s="10" t="str">
        <f>IF(AND($S$9=1,Courses!V91&lt;0), "Row "&amp;Courses!$A91&amp;", "&amp;BO$9&amp;", "&amp;BO$10&amp;", "&amp;BO$11&amp;"; ","")</f>
        <v/>
      </c>
      <c r="BP96" s="682" t="str">
        <f>IF(AND($S$9=1,Courses!W91&lt;0), "Row "&amp;Courses!$A91&amp;", "&amp;BP$9&amp;", "&amp;BP$10&amp;", "&amp;BP$11&amp;"; ","")</f>
        <v/>
      </c>
      <c r="BQ96" s="739" t="str">
        <f>IF(AND($S$9=1,Courses!X91&lt;0), "Row "&amp;Courses!$A91&amp;", "&amp;BQ$9&amp;", "&amp;BQ$10&amp;", "&amp;BQ$11&amp;"; ","")</f>
        <v/>
      </c>
      <c r="BR96" s="10" t="str">
        <f>IF(AND($S$9=1,Courses!Y91&lt;0), "Row "&amp;Courses!$A91&amp;", "&amp;BR$9&amp;", "&amp;BR$10&amp;", "&amp;BR$11&amp;"; ","")</f>
        <v/>
      </c>
      <c r="BS96" s="10" t="str">
        <f>IF(AND($S$9=1,Courses!Z91&lt;0), "Row "&amp;Courses!$A91&amp;", "&amp;BS$9&amp;", "&amp;BS$10&amp;", "&amp;BS$11&amp;"; ","")</f>
        <v/>
      </c>
      <c r="BT96" s="10" t="str">
        <f>IF(AND($S$9=1,Courses!AA91&lt;0), "Row "&amp;Courses!$A91&amp;", "&amp;BT$9&amp;", "&amp;BT$10&amp;", "&amp;BT$11&amp;"; ","")</f>
        <v/>
      </c>
      <c r="BU96" s="682" t="str">
        <f>IF(AND($S$9=1,Courses!AB91&lt;0), "Row "&amp;Courses!$A91&amp;", "&amp;BU$9&amp;", "&amp;BU$10&amp;", "&amp;BU$11&amp;"; ","")</f>
        <v/>
      </c>
      <c r="BV96" s="10"/>
      <c r="BW96" s="690">
        <v>77</v>
      </c>
      <c r="BX96" s="101">
        <f>IF(AND($T$9=1,Courses!B91="",Courses!F91="",Courses!H91="",Courses!J91="",Courses!K91="",Courses!L91="",Courses!M91="",Courses!N91=0,Courses!P91=0,Courses!R91=0,Courses!S91=0,Courses!U91=0,Courses!W91=0,Courses!X91=0,Courses!Z91=0,Courses!AB91=0),0,1)</f>
        <v>0</v>
      </c>
      <c r="BY96" s="101">
        <f>IF(AND(BX96=0,SUM(BX97:$BX$219)&gt;0),1,0)</f>
        <v>0</v>
      </c>
      <c r="BZ96" s="853" t="str">
        <f>IF(BY96=1,"Row "&amp;Courses!A91&amp;"; ","")</f>
        <v/>
      </c>
      <c r="CA96" s="50"/>
      <c r="CB96" s="10"/>
      <c r="CC96" s="692" t="str">
        <f>IF(AND($U$9=1,Courses!B91&lt;&gt;"",SUM(Courses!N91:AB91)=0),"Row "&amp;Courses!A91&amp;"; ","")</f>
        <v/>
      </c>
      <c r="CD96" s="50"/>
      <c r="CF96" s="323"/>
      <c r="CG96" s="692" t="str">
        <f>IF(AND($Y$9=1,Courses!B91&lt;&gt;""),IF(SUMPRODUCT(--(Courses!$C$13:$C$214=Courses!C91))&gt;1,"Row "&amp;Courses!A91&amp;"; ",""),"")</f>
        <v/>
      </c>
      <c r="CH96" s="10"/>
      <c r="CI96" s="324"/>
      <c r="CJ96" s="10"/>
      <c r="CK96" s="739" t="str">
        <f>IF(AND($Z$9=1,Courses!E91&lt;&gt;"",Courses!F91&lt;&gt;"",Courses!F91=0,SUM(Courses!H91,Courses!J91)=1),"Row "&amp;Courses!A91&amp;", "&amp;Courses!$F$10&amp;"; ","")</f>
        <v/>
      </c>
      <c r="CL96" s="10" t="str">
        <f>IF(AND($Z$9=1,Courses!G91&lt;&gt;"",Courses!H91&lt;&gt;"",Courses!H91=0,SUM(Courses!J91,Courses!F91)=1),"Row "&amp;Courses!A91&amp;", "&amp;Courses!$H$10&amp;"; ","")</f>
        <v/>
      </c>
      <c r="CM96" s="682" t="str">
        <f>IF(AND($Z$9=1,Courses!I91&lt;&gt;"",Courses!J91&lt;&gt;"",Courses!J91=0, SUM(Courses!H91,Courses!F91)=1),"Row "&amp;Courses!A91&amp;", "&amp;Courses!$J$10&amp;"; ","")</f>
        <v/>
      </c>
      <c r="CN96" s="680"/>
      <c r="CO96" s="681"/>
      <c r="CP96" s="692" t="str">
        <f>IF(AND(Courses!B91&lt;&gt;"",ISNA(VLOOKUP(Courses!C91,CourseInfo,2,FALSE))=FALSE,COUNTIF(Dummy,Courses!C91)&lt;&gt;1),VLOOKUP(Courses!C91,CourseInfo,6,FALSE),"")</f>
        <v/>
      </c>
      <c r="CQ96" s="692" t="str">
        <f>IF(AND(Courses!B91&lt;&gt;"",ISNA(VLOOKUP(Courses!C91,CourseInfo,2,FALSE))=FALSE,COUNTIF(Dummy,Courses!C91)&lt;&gt;1),IF(VLOOKUP(Courses!C91,CourseInfo,7,FALSE)&lt;&gt;"",VLOOKUP(Courses!C91,CourseInfo,7,FALSE),"blank"),"")</f>
        <v/>
      </c>
      <c r="CR96" s="692" t="str">
        <f>IF(AND($AA$9=1,Courses!B91&lt;&gt;"",'Courses Valid'!AC96="",AH96&amp;AI96&amp;AJ96&amp;AK96="",COUNTIF(Dummy,Courses!C91)&lt;&gt;1),IF(OR(Courses!K91&lt;&gt;'Courses Valid'!CP96,Courses!L91&lt;&gt;'Courses Valid'!CQ96),"Row "&amp;Courses!A91&amp;", Level on LARS is "&amp;'Courses Valid'!CP96&amp;", Sub-level on LARS is "&amp;CQ96&amp;"; ",""),"")</f>
        <v/>
      </c>
      <c r="CS96" s="680"/>
    </row>
    <row r="97" spans="3:97" x14ac:dyDescent="0.2">
      <c r="C97" s="670">
        <f t="shared" si="3"/>
        <v>0</v>
      </c>
      <c r="D97" s="102"/>
      <c r="E97" s="102"/>
      <c r="F97" s="295"/>
      <c r="G97" s="670" t="str">
        <f>IF(SUMPRODUCT(--(CourseAims=Courses!$C92))=1,"",IF(AND($J$9=1,Courses!$C92&lt;&gt;""),"Row "&amp;Courses!A92&amp;" (invalid); ",""))</f>
        <v/>
      </c>
      <c r="H97" s="692" t="str">
        <f>IF(AND($K$9=1,Courses!B92="",OR(Courses!F92&lt;&gt;"",Courses!H92&lt;&gt;"",Courses!J92&lt;&gt;"",Courses!K92&lt;&gt;"",Courses!L92&lt;&gt;"",Courses!M92&lt;&gt;"",Courses!N92&lt;&gt;0,Courses!P92&lt;&gt;0,Courses!R92&lt;&gt;0,Courses!S92&lt;&gt;0,Courses!U92&lt;&gt;0,Courses!W92&lt;&gt;0,Courses!X92&lt;&gt;0,Courses!Z92&lt;&gt;0,Courses!AB92&lt;&gt;0)),"Row "&amp;Courses!A92&amp;" (none); ","")</f>
        <v/>
      </c>
      <c r="I97" s="50"/>
      <c r="J97" s="295"/>
      <c r="K97" s="739" t="str">
        <f>IF(AND($L$9=1,Courses!E92&lt;&gt;"",Courses!F92=""),"Row "&amp;Courses!A92&amp;", "&amp;Courses!$E$10&amp;"; ","")</f>
        <v/>
      </c>
      <c r="L97" s="10" t="str">
        <f>IF(AND($L$9=1,Courses!G92&lt;&gt;"",Courses!H92=""),"Row "&amp;Courses!A92&amp;", "&amp;Courses!$G$10&amp;"; ","")</f>
        <v/>
      </c>
      <c r="M97" s="682" t="str">
        <f>IF(AND($L$9=1,Courses!I92&lt;&gt;"",Courses!J92=""),"Row "&amp;Courses!A92&amp;", "&amp;Courses!$I$10&amp;"; ","")</f>
        <v/>
      </c>
      <c r="N97" s="10"/>
      <c r="O97" s="50"/>
      <c r="P97" s="295"/>
      <c r="Q97" s="1330" t="str">
        <f>IF(AND($M$9=1,Courses!B92&lt;&gt;"",Courses!E92&lt;&gt;"",Courses!G92="",Courses!I92="",Courses!F92&lt;&gt;1),"Row "&amp;Courses!A92&amp;"; ","")</f>
        <v/>
      </c>
      <c r="R97" s="10" t="str">
        <f>IF(AND($M$9=1,Courses!B92&lt;&gt;"",Courses!I92="",Courses!F92&lt;&gt;"",Courses!G92&lt;&gt;"",Courses!H92&lt;&gt;""),IF(OR((Courses!F92+Courses!H92)&lt;&gt;1),"Row "&amp;Courses!A92&amp;"; ",""),"")</f>
        <v/>
      </c>
      <c r="S97" s="682" t="str">
        <f>IF(AND($M$9=1,Courses!B92&lt;&gt;"",Courses!I92&lt;&gt;"",Courses!J92&lt;&gt;"",Courses!H92&lt;&gt;"",Courses!G92&lt;&gt;"",Courses!F92&lt;&gt;""),IF(OR((Courses!F92+Courses!H92+Courses!J92)&lt;&gt;1),"Row "&amp;Courses!A92&amp;"; ",""),"")</f>
        <v/>
      </c>
      <c r="T97" s="10"/>
      <c r="U97" s="692" t="str">
        <f>IF(AND($M$9=1,Courses!E92&lt;&gt;"",Q97="",R97="",S97="",SUM(Courses!F92,Courses!H92,Courses!J92)&lt;&gt;1),"Row "&amp;Courses!A92&amp;"; ","")</f>
        <v/>
      </c>
      <c r="V97" s="50"/>
      <c r="W97" s="10"/>
      <c r="X97" s="739" t="str">
        <f>IF(AND($N$9=1,Courses!B92&lt;&gt;"",Courses!E92&lt;&gt;"",Courses!F92&lt;&gt;""),IF((TRUNC(Courses!F92*100)&lt;&gt;Courses!F92*100),"Row "&amp;Courses!A92&amp;", "&amp;Courses!$F$10&amp;"; ",""),"")</f>
        <v/>
      </c>
      <c r="Y97" s="10" t="str">
        <f>IF(AND($N$9=1,Courses!B92&lt;&gt;"",Courses!G92&lt;&gt;"",Courses!H92&lt;&gt;""),IF((TRUNC(Courses!H92*100)&lt;&gt;Courses!H92*100),"Row "&amp;Courses!A92&amp;", "&amp;Courses!$H$10&amp;"; ",""),"")</f>
        <v/>
      </c>
      <c r="Z97" s="682" t="str">
        <f>IF(AND($N$9=1,Courses!B92&lt;&gt;"",Courses!I92&lt;&gt;"",Courses!J92&lt;&gt;""),IF((TRUNC(Courses!J92*100)&lt;&gt;Courses!J92*100),"Row "&amp;Courses!A92&amp;", "&amp;Courses!$J$10&amp;"; ",""),"")</f>
        <v/>
      </c>
      <c r="AA97" s="10"/>
      <c r="AB97" s="295"/>
      <c r="AC97" s="692" t="str">
        <f>IF(AND($O$9=1,G97="",Courses!B92&lt;&gt;"",Courses!K92&lt;&gt;"UG",Courses!K92&lt;&gt;"PG (UG fee)",Courses!K92&lt;&gt;"PG (Masters' loan)",Courses!K92&lt;&gt;"PG (Other)"),"Row "&amp;Courses!A92&amp;"; ","")</f>
        <v/>
      </c>
      <c r="AD97" s="693"/>
      <c r="AE97" s="692" t="str">
        <f>IF(AND($Q$9=1,G97="",Courses!B92&lt;&gt;"",Courses!M92&lt;&gt;"Standard",Courses!M92&lt;&gt;"Long"),"Row "&amp;Courses!A92&amp;"; ","")</f>
        <v/>
      </c>
      <c r="AF97" s="10"/>
      <c r="AG97" s="295"/>
      <c r="AH97" s="739" t="str">
        <f>IF(AND($P$9=1,G97="",AC97="",AD97="",Courses!B92&lt;&gt;"",Courses!K92="UG",Courses!L92&lt;&gt;$C$9,Courses!L92&lt;&gt;$C$10,Courses!L92&lt;&gt;$C$11),"Row "&amp;Courses!A92&amp;", Sub-level should be either HND, Sub-degree, Foundation Degree or Other UG Degree; ","")</f>
        <v/>
      </c>
      <c r="AI97" s="10" t="str">
        <f>IF(AND($P$9=1,G97="",AC97="",AD97="",Courses!B92&lt;&gt;"",Courses!K92="PG (UG fee)",Courses!L92&lt;&gt;"",Courses!L92&lt;&gt;$C$12,Courses!L92&lt;&gt;$C$15),"Row "&amp;Courses!A92&amp;", Sub-level should be either blank or "&amp;C89&amp;"; ","")</f>
        <v/>
      </c>
      <c r="AJ97" s="10" t="str">
        <f>IF(AND($P$9=1,G97="",AC97="",AD97="",Courses!B92&lt;&gt;"",Courses!K92="PG (Masters' loan)",Courses!L92&lt;&gt;"",Courses!L92&lt;&gt;$C$14,Courses!L92&lt;&gt;$C$15),"Row "&amp;Courses!A92&amp;", Sub-level should be blank; ","")</f>
        <v/>
      </c>
      <c r="AK97" s="682" t="str">
        <f>IF(AND($P$9=1,G97="",AC97="",AD97="",Courses!B92&lt;&gt;"",Courses!K92="PG (Other)",Courses!L92&lt;&gt;"",Courses!L92&lt;&gt;$C$16,Courses!L92&lt;&gt;$C$17),"Row "&amp;Courses!A92&amp;", Sub-level should be blank; ","")</f>
        <v/>
      </c>
      <c r="AL97" s="50"/>
      <c r="AM97" s="295"/>
      <c r="AN97" s="8">
        <v>78</v>
      </c>
      <c r="AO97" s="739" t="str">
        <f>IF(AND($R$9=1,(TRUNC(Courses!N92)&lt;&gt;Courses!N92)), "Row "&amp;Courses!$A92&amp;", "&amp;AO$9&amp;", "&amp;AO$10&amp;", "&amp;AO$11&amp;"; ","")</f>
        <v/>
      </c>
      <c r="AP97" s="10" t="str">
        <f>IF(AND($R$9=1,(TRUNC(Courses!O92)&lt;&gt;Courses!O92)), "Row "&amp;Courses!$A92&amp;", "&amp;AP$9&amp;", "&amp;AP$10&amp;", "&amp;AP$11&amp;"; ","")</f>
        <v/>
      </c>
      <c r="AQ97" s="10" t="str">
        <f>IF(AND($R$9=1,(TRUNC(Courses!P92)&lt;&gt;Courses!P92)), "Row "&amp;Courses!$A92&amp;", "&amp;AQ$9&amp;", "&amp;AQ$10&amp;", "&amp;AQ$11&amp;"; ","")</f>
        <v/>
      </c>
      <c r="AR97" s="10" t="str">
        <f>IF(AND($R$9=1,(TRUNC(Courses!Q92)&lt;&gt;Courses!Q92)), "Row "&amp;Courses!$A92&amp;", "&amp;AR$9&amp;", "&amp;AR$10&amp;", "&amp;AR$11&amp;"; ","")</f>
        <v/>
      </c>
      <c r="AS97" s="682" t="str">
        <f>IF(AND($R$9=1,(TRUNC(Courses!R92)&lt;&gt;Courses!R92)), "Row "&amp;Courses!$A92&amp;", "&amp;AS$9&amp;", "&amp;AS$10&amp;", "&amp;AS$11&amp;"; ","")</f>
        <v/>
      </c>
      <c r="AT97" s="739" t="str">
        <f>IF(AND($R$9=1,(TRUNC(Courses!S92)&lt;&gt;Courses!S92)), "Row "&amp;Courses!$A92&amp;", "&amp;AT$9&amp;", "&amp;AT$10&amp;", "&amp;AT$11&amp;"; ","")</f>
        <v/>
      </c>
      <c r="AU97" s="10" t="str">
        <f>IF(AND($R$9=1,(TRUNC(Courses!T92)&lt;&gt;Courses!T92)), "Row "&amp;Courses!$A92&amp;", "&amp;AU$9&amp;", "&amp;AU$10&amp;", "&amp;AU$11&amp;"; ","")</f>
        <v/>
      </c>
      <c r="AV97" s="10" t="str">
        <f>IF(AND($R$9=1,(TRUNC(Courses!U92)&lt;&gt;Courses!U92)), "Row "&amp;Courses!$A92&amp;", "&amp;AV$9&amp;", "&amp;AV$10&amp;", "&amp;AV$11&amp;"; ","")</f>
        <v/>
      </c>
      <c r="AW97" s="10" t="str">
        <f>IF(AND($R$9=1,(TRUNC(Courses!V92)&lt;&gt;Courses!V92)), "Row "&amp;Courses!$A92&amp;", "&amp;AW$9&amp;", "&amp;AW$10&amp;", "&amp;AW$11&amp;"; ","")</f>
        <v/>
      </c>
      <c r="AX97" s="682" t="str">
        <f>IF(AND($R$9=1,(TRUNC(Courses!W92)&lt;&gt;Courses!W92)), "Row "&amp;Courses!$A92&amp;", "&amp;AX$9&amp;", "&amp;AX$10&amp;", "&amp;AX$11&amp;"; ","")</f>
        <v/>
      </c>
      <c r="AY97" s="739" t="str">
        <f>IF(AND($R$9=1,(TRUNC(Courses!X92)&lt;&gt;Courses!X92)), "Row "&amp;Courses!$A92&amp;", "&amp;AY$9&amp;", "&amp;AY$10&amp;", "&amp;AY$11&amp;"; ","")</f>
        <v/>
      </c>
      <c r="AZ97" s="10" t="str">
        <f>IF(AND($R$9=1,(TRUNC(Courses!Y92)&lt;&gt;Courses!Y92)), "Row "&amp;Courses!$A92&amp;", "&amp;AZ$9&amp;", "&amp;AZ$10&amp;", "&amp;AZ$11&amp;"; ","")</f>
        <v/>
      </c>
      <c r="BA97" s="10" t="str">
        <f>IF(AND($R$9=1,(TRUNC(Courses!Z92)&lt;&gt;Courses!Z92)), "Row "&amp;Courses!$A92&amp;", "&amp;BA$9&amp;", "&amp;BA$10&amp;", "&amp;BA$11&amp;"; ","")</f>
        <v/>
      </c>
      <c r="BB97" s="10" t="str">
        <f>IF(AND($R$9=1,(TRUNC(Courses!AA92)&lt;&gt;Courses!AA92)), "Row "&amp;Courses!$A92&amp;", "&amp;BB$9&amp;", "&amp;BB$10&amp;", "&amp;BB$11&amp;"; ","")</f>
        <v/>
      </c>
      <c r="BC97" s="682" t="str">
        <f>IF(AND($R$9=1,(TRUNC(Courses!AB92)&lt;&gt;Courses!AB92)), "Row "&amp;Courses!$A92&amp;", "&amp;BC$9&amp;", "&amp;BC$10&amp;", "&amp;BC$11&amp;"; ","")</f>
        <v/>
      </c>
      <c r="BD97" s="50"/>
      <c r="BE97" s="295"/>
      <c r="BF97" s="8">
        <v>78</v>
      </c>
      <c r="BG97" s="739" t="str">
        <f>IF(AND($S$9=1,Courses!N92&lt;0), "Row "&amp;Courses!$A92&amp;", "&amp;BG$9&amp;", "&amp;BG$10&amp;", "&amp;BG$11&amp;"; ","")</f>
        <v/>
      </c>
      <c r="BH97" s="10" t="str">
        <f>IF(AND($S$9=1,Courses!O92&lt;0), "Row "&amp;Courses!$A92&amp;", "&amp;BH$9&amp;", "&amp;BH$10&amp;", "&amp;BH$11&amp;"; ","")</f>
        <v/>
      </c>
      <c r="BI97" s="10" t="str">
        <f>IF(AND($S$9=1,Courses!P92&lt;0), "Row "&amp;Courses!$A92&amp;", "&amp;BI$9&amp;", "&amp;BI$10&amp;", "&amp;BI$11&amp;"; ","")</f>
        <v/>
      </c>
      <c r="BJ97" s="10" t="str">
        <f>IF(AND($S$9=1,Courses!Q92&lt;0), "Row "&amp;Courses!$A92&amp;", "&amp;BJ$9&amp;", "&amp;BJ$10&amp;", "&amp;BJ$11&amp;"; ","")</f>
        <v/>
      </c>
      <c r="BK97" s="682" t="str">
        <f>IF(AND($S$9=1,Courses!R92&lt;0), "Row "&amp;Courses!$A92&amp;", "&amp;BK$9&amp;", "&amp;BK$10&amp;", "&amp;BK$11&amp;"; ","")</f>
        <v/>
      </c>
      <c r="BL97" s="739" t="str">
        <f>IF(AND($S$9=1,Courses!S92&lt;0), "Row "&amp;Courses!$A92&amp;", "&amp;BL$9&amp;", "&amp;BL$10&amp;", "&amp;BL$11&amp;"; ","")</f>
        <v/>
      </c>
      <c r="BM97" s="10" t="str">
        <f>IF(AND($S$9=1,Courses!T92&lt;0), "Row "&amp;Courses!$A92&amp;", "&amp;BM$9&amp;", "&amp;BM$10&amp;", "&amp;BM$11&amp;"; ","")</f>
        <v/>
      </c>
      <c r="BN97" s="10" t="str">
        <f>IF(AND($S$9=1,Courses!U92&lt;0), "Row "&amp;Courses!$A92&amp;", "&amp;BN$9&amp;", "&amp;BN$10&amp;", "&amp;BN$11&amp;"; ","")</f>
        <v/>
      </c>
      <c r="BO97" s="10" t="str">
        <f>IF(AND($S$9=1,Courses!V92&lt;0), "Row "&amp;Courses!$A92&amp;", "&amp;BO$9&amp;", "&amp;BO$10&amp;", "&amp;BO$11&amp;"; ","")</f>
        <v/>
      </c>
      <c r="BP97" s="682" t="str">
        <f>IF(AND($S$9=1,Courses!W92&lt;0), "Row "&amp;Courses!$A92&amp;", "&amp;BP$9&amp;", "&amp;BP$10&amp;", "&amp;BP$11&amp;"; ","")</f>
        <v/>
      </c>
      <c r="BQ97" s="739" t="str">
        <f>IF(AND($S$9=1,Courses!X92&lt;0), "Row "&amp;Courses!$A92&amp;", "&amp;BQ$9&amp;", "&amp;BQ$10&amp;", "&amp;BQ$11&amp;"; ","")</f>
        <v/>
      </c>
      <c r="BR97" s="10" t="str">
        <f>IF(AND($S$9=1,Courses!Y92&lt;0), "Row "&amp;Courses!$A92&amp;", "&amp;BR$9&amp;", "&amp;BR$10&amp;", "&amp;BR$11&amp;"; ","")</f>
        <v/>
      </c>
      <c r="BS97" s="10" t="str">
        <f>IF(AND($S$9=1,Courses!Z92&lt;0), "Row "&amp;Courses!$A92&amp;", "&amp;BS$9&amp;", "&amp;BS$10&amp;", "&amp;BS$11&amp;"; ","")</f>
        <v/>
      </c>
      <c r="BT97" s="10" t="str">
        <f>IF(AND($S$9=1,Courses!AA92&lt;0), "Row "&amp;Courses!$A92&amp;", "&amp;BT$9&amp;", "&amp;BT$10&amp;", "&amp;BT$11&amp;"; ","")</f>
        <v/>
      </c>
      <c r="BU97" s="682" t="str">
        <f>IF(AND($S$9=1,Courses!AB92&lt;0), "Row "&amp;Courses!$A92&amp;", "&amp;BU$9&amp;", "&amp;BU$10&amp;", "&amp;BU$11&amp;"; ","")</f>
        <v/>
      </c>
      <c r="BV97" s="10"/>
      <c r="BW97" s="690">
        <v>78</v>
      </c>
      <c r="BX97" s="101">
        <f>IF(AND($T$9=1,Courses!B92="",Courses!F92="",Courses!H92="",Courses!J92="",Courses!K92="",Courses!L92="",Courses!M92="",Courses!N92=0,Courses!P92=0,Courses!R92=0,Courses!S92=0,Courses!U92=0,Courses!W92=0,Courses!X92=0,Courses!Z92=0,Courses!AB92=0),0,1)</f>
        <v>0</v>
      </c>
      <c r="BY97" s="101">
        <f>IF(AND(BX97=0,SUM(BX98:$BX$219)&gt;0),1,0)</f>
        <v>0</v>
      </c>
      <c r="BZ97" s="853" t="str">
        <f>IF(BY97=1,"Row "&amp;Courses!A92&amp;"; ","")</f>
        <v/>
      </c>
      <c r="CA97" s="50"/>
      <c r="CB97" s="10"/>
      <c r="CC97" s="692" t="str">
        <f>IF(AND($U$9=1,Courses!B92&lt;&gt;"",SUM(Courses!N92:AB92)=0),"Row "&amp;Courses!A92&amp;"; ","")</f>
        <v/>
      </c>
      <c r="CD97" s="50"/>
      <c r="CF97" s="323"/>
      <c r="CG97" s="692" t="str">
        <f>IF(AND($Y$9=1,Courses!B92&lt;&gt;""),IF(SUMPRODUCT(--(Courses!$C$13:$C$214=Courses!C92))&gt;1,"Row "&amp;Courses!A92&amp;"; ",""),"")</f>
        <v/>
      </c>
      <c r="CH97" s="10"/>
      <c r="CI97" s="324"/>
      <c r="CJ97" s="10"/>
      <c r="CK97" s="739" t="str">
        <f>IF(AND($Z$9=1,Courses!E92&lt;&gt;"",Courses!F92&lt;&gt;"",Courses!F92=0,SUM(Courses!H92,Courses!J92)=1),"Row "&amp;Courses!A92&amp;", "&amp;Courses!$F$10&amp;"; ","")</f>
        <v/>
      </c>
      <c r="CL97" s="10" t="str">
        <f>IF(AND($Z$9=1,Courses!G92&lt;&gt;"",Courses!H92&lt;&gt;"",Courses!H92=0,SUM(Courses!J92,Courses!F92)=1),"Row "&amp;Courses!A92&amp;", "&amp;Courses!$H$10&amp;"; ","")</f>
        <v/>
      </c>
      <c r="CM97" s="682" t="str">
        <f>IF(AND($Z$9=1,Courses!I92&lt;&gt;"",Courses!J92&lt;&gt;"",Courses!J92=0, SUM(Courses!H92,Courses!F92)=1),"Row "&amp;Courses!A92&amp;", "&amp;Courses!$J$10&amp;"; ","")</f>
        <v/>
      </c>
      <c r="CN97" s="680"/>
      <c r="CO97" s="681"/>
      <c r="CP97" s="692" t="str">
        <f>IF(AND(Courses!B92&lt;&gt;"",ISNA(VLOOKUP(Courses!C92,CourseInfo,2,FALSE))=FALSE,COUNTIF(Dummy,Courses!C92)&lt;&gt;1),VLOOKUP(Courses!C92,CourseInfo,6,FALSE),"")</f>
        <v/>
      </c>
      <c r="CQ97" s="692" t="str">
        <f>IF(AND(Courses!B92&lt;&gt;"",ISNA(VLOOKUP(Courses!C92,CourseInfo,2,FALSE))=FALSE,COUNTIF(Dummy,Courses!C92)&lt;&gt;1),IF(VLOOKUP(Courses!C92,CourseInfo,7,FALSE)&lt;&gt;"",VLOOKUP(Courses!C92,CourseInfo,7,FALSE),"blank"),"")</f>
        <v/>
      </c>
      <c r="CR97" s="692" t="str">
        <f>IF(AND($AA$9=1,Courses!B92&lt;&gt;"",'Courses Valid'!AC97="",AH97&amp;AI97&amp;AJ97&amp;AK97="",COUNTIF(Dummy,Courses!C92)&lt;&gt;1),IF(OR(Courses!K92&lt;&gt;'Courses Valid'!CP97,Courses!L92&lt;&gt;'Courses Valid'!CQ97),"Row "&amp;Courses!A92&amp;", Level on LARS is "&amp;'Courses Valid'!CP97&amp;", Sub-level on LARS is "&amp;CQ97&amp;"; ",""),"")</f>
        <v/>
      </c>
      <c r="CS97" s="680"/>
    </row>
    <row r="98" spans="3:97" x14ac:dyDescent="0.2">
      <c r="C98" s="670">
        <f t="shared" si="3"/>
        <v>0</v>
      </c>
      <c r="D98" s="102"/>
      <c r="E98" s="102"/>
      <c r="F98" s="295"/>
      <c r="G98" s="670" t="str">
        <f>IF(SUMPRODUCT(--(CourseAims=Courses!$C93))=1,"",IF(AND($J$9=1,Courses!$C93&lt;&gt;""),"Row "&amp;Courses!A93&amp;" (invalid); ",""))</f>
        <v/>
      </c>
      <c r="H98" s="692" t="str">
        <f>IF(AND($K$9=1,Courses!B93="",OR(Courses!F93&lt;&gt;"",Courses!H93&lt;&gt;"",Courses!J93&lt;&gt;"",Courses!K93&lt;&gt;"",Courses!L93&lt;&gt;"",Courses!M93&lt;&gt;"",Courses!N93&lt;&gt;0,Courses!P93&lt;&gt;0,Courses!R93&lt;&gt;0,Courses!S93&lt;&gt;0,Courses!U93&lt;&gt;0,Courses!W93&lt;&gt;0,Courses!X93&lt;&gt;0,Courses!Z93&lt;&gt;0,Courses!AB93&lt;&gt;0)),"Row "&amp;Courses!A93&amp;" (none); ","")</f>
        <v/>
      </c>
      <c r="I98" s="50"/>
      <c r="J98" s="295"/>
      <c r="K98" s="739" t="str">
        <f>IF(AND($L$9=1,Courses!E93&lt;&gt;"",Courses!F93=""),"Row "&amp;Courses!A93&amp;", "&amp;Courses!$E$10&amp;"; ","")</f>
        <v/>
      </c>
      <c r="L98" s="10" t="str">
        <f>IF(AND($L$9=1,Courses!G93&lt;&gt;"",Courses!H93=""),"Row "&amp;Courses!A93&amp;", "&amp;Courses!$G$10&amp;"; ","")</f>
        <v/>
      </c>
      <c r="M98" s="682" t="str">
        <f>IF(AND($L$9=1,Courses!I93&lt;&gt;"",Courses!J93=""),"Row "&amp;Courses!A93&amp;", "&amp;Courses!$I$10&amp;"; ","")</f>
        <v/>
      </c>
      <c r="N98" s="10"/>
      <c r="O98" s="50"/>
      <c r="P98" s="295"/>
      <c r="Q98" s="1330" t="str">
        <f>IF(AND($M$9=1,Courses!B93&lt;&gt;"",Courses!E93&lt;&gt;"",Courses!G93="",Courses!I93="",Courses!F93&lt;&gt;1),"Row "&amp;Courses!A93&amp;"; ","")</f>
        <v/>
      </c>
      <c r="R98" s="10" t="str">
        <f>IF(AND($M$9=1,Courses!B93&lt;&gt;"",Courses!I93="",Courses!F93&lt;&gt;"",Courses!G93&lt;&gt;"",Courses!H93&lt;&gt;""),IF(OR((Courses!F93+Courses!H93)&lt;&gt;1),"Row "&amp;Courses!A93&amp;"; ",""),"")</f>
        <v/>
      </c>
      <c r="S98" s="682" t="str">
        <f>IF(AND($M$9=1,Courses!B93&lt;&gt;"",Courses!I93&lt;&gt;"",Courses!J93&lt;&gt;"",Courses!H93&lt;&gt;"",Courses!G93&lt;&gt;"",Courses!F93&lt;&gt;""),IF(OR((Courses!F93+Courses!H93+Courses!J93)&lt;&gt;1),"Row "&amp;Courses!A93&amp;"; ",""),"")</f>
        <v/>
      </c>
      <c r="T98" s="10"/>
      <c r="U98" s="692" t="str">
        <f>IF(AND($M$9=1,Courses!E93&lt;&gt;"",Q98="",R98="",S98="",SUM(Courses!F93,Courses!H93,Courses!J93)&lt;&gt;1),"Row "&amp;Courses!A93&amp;"; ","")</f>
        <v/>
      </c>
      <c r="V98" s="50"/>
      <c r="W98" s="10"/>
      <c r="X98" s="739" t="str">
        <f>IF(AND($N$9=1,Courses!B93&lt;&gt;"",Courses!E93&lt;&gt;"",Courses!F93&lt;&gt;""),IF((TRUNC(Courses!F93*100)&lt;&gt;Courses!F93*100),"Row "&amp;Courses!A93&amp;", "&amp;Courses!$F$10&amp;"; ",""),"")</f>
        <v/>
      </c>
      <c r="Y98" s="10" t="str">
        <f>IF(AND($N$9=1,Courses!B93&lt;&gt;"",Courses!G93&lt;&gt;"",Courses!H93&lt;&gt;""),IF((TRUNC(Courses!H93*100)&lt;&gt;Courses!H93*100),"Row "&amp;Courses!A93&amp;", "&amp;Courses!$H$10&amp;"; ",""),"")</f>
        <v/>
      </c>
      <c r="Z98" s="682" t="str">
        <f>IF(AND($N$9=1,Courses!B93&lt;&gt;"",Courses!I93&lt;&gt;"",Courses!J93&lt;&gt;""),IF((TRUNC(Courses!J93*100)&lt;&gt;Courses!J93*100),"Row "&amp;Courses!A93&amp;", "&amp;Courses!$J$10&amp;"; ",""),"")</f>
        <v/>
      </c>
      <c r="AA98" s="10"/>
      <c r="AB98" s="295"/>
      <c r="AC98" s="692" t="str">
        <f>IF(AND($O$9=1,G98="",Courses!B93&lt;&gt;"",Courses!K93&lt;&gt;"UG",Courses!K93&lt;&gt;"PG (UG fee)",Courses!K93&lt;&gt;"PG (Masters' loan)",Courses!K93&lt;&gt;"PG (Other)"),"Row "&amp;Courses!A93&amp;"; ","")</f>
        <v/>
      </c>
      <c r="AD98" s="693"/>
      <c r="AE98" s="692" t="str">
        <f>IF(AND($Q$9=1,G98="",Courses!B93&lt;&gt;"",Courses!M93&lt;&gt;"Standard",Courses!M93&lt;&gt;"Long"),"Row "&amp;Courses!A93&amp;"; ","")</f>
        <v/>
      </c>
      <c r="AF98" s="10"/>
      <c r="AG98" s="295"/>
      <c r="AH98" s="739" t="str">
        <f>IF(AND($P$9=1,G98="",AC98="",AD98="",Courses!B93&lt;&gt;"",Courses!K93="UG",Courses!L93&lt;&gt;$C$9,Courses!L93&lt;&gt;$C$10,Courses!L93&lt;&gt;$C$11),"Row "&amp;Courses!A93&amp;", Sub-level should be either HND, Sub-degree, Foundation Degree or Other UG Degree; ","")</f>
        <v/>
      </c>
      <c r="AI98" s="10" t="str">
        <f>IF(AND($P$9=1,G98="",AC98="",AD98="",Courses!B93&lt;&gt;"",Courses!K93="PG (UG fee)",Courses!L93&lt;&gt;"",Courses!L93&lt;&gt;$C$12,Courses!L93&lt;&gt;$C$15),"Row "&amp;Courses!A93&amp;", Sub-level should be either blank or "&amp;C90&amp;"; ","")</f>
        <v/>
      </c>
      <c r="AJ98" s="10" t="str">
        <f>IF(AND($P$9=1,G98="",AC98="",AD98="",Courses!B93&lt;&gt;"",Courses!K93="PG (Masters' loan)",Courses!L93&lt;&gt;"",Courses!L93&lt;&gt;$C$14,Courses!L93&lt;&gt;$C$15),"Row "&amp;Courses!A93&amp;", Sub-level should be blank; ","")</f>
        <v/>
      </c>
      <c r="AK98" s="682" t="str">
        <f>IF(AND($P$9=1,G98="",AC98="",AD98="",Courses!B93&lt;&gt;"",Courses!K93="PG (Other)",Courses!L93&lt;&gt;"",Courses!L93&lt;&gt;$C$16,Courses!L93&lt;&gt;$C$17),"Row "&amp;Courses!A93&amp;", Sub-level should be blank; ","")</f>
        <v/>
      </c>
      <c r="AL98" s="50"/>
      <c r="AM98" s="295"/>
      <c r="AN98" s="8">
        <v>79</v>
      </c>
      <c r="AO98" s="739" t="str">
        <f>IF(AND($R$9=1,(TRUNC(Courses!N93)&lt;&gt;Courses!N93)), "Row "&amp;Courses!$A93&amp;", "&amp;AO$9&amp;", "&amp;AO$10&amp;", "&amp;AO$11&amp;"; ","")</f>
        <v/>
      </c>
      <c r="AP98" s="10" t="str">
        <f>IF(AND($R$9=1,(TRUNC(Courses!O93)&lt;&gt;Courses!O93)), "Row "&amp;Courses!$A93&amp;", "&amp;AP$9&amp;", "&amp;AP$10&amp;", "&amp;AP$11&amp;"; ","")</f>
        <v/>
      </c>
      <c r="AQ98" s="10" t="str">
        <f>IF(AND($R$9=1,(TRUNC(Courses!P93)&lt;&gt;Courses!P93)), "Row "&amp;Courses!$A93&amp;", "&amp;AQ$9&amp;", "&amp;AQ$10&amp;", "&amp;AQ$11&amp;"; ","")</f>
        <v/>
      </c>
      <c r="AR98" s="10" t="str">
        <f>IF(AND($R$9=1,(TRUNC(Courses!Q93)&lt;&gt;Courses!Q93)), "Row "&amp;Courses!$A93&amp;", "&amp;AR$9&amp;", "&amp;AR$10&amp;", "&amp;AR$11&amp;"; ","")</f>
        <v/>
      </c>
      <c r="AS98" s="682" t="str">
        <f>IF(AND($R$9=1,(TRUNC(Courses!R93)&lt;&gt;Courses!R93)), "Row "&amp;Courses!$A93&amp;", "&amp;AS$9&amp;", "&amp;AS$10&amp;", "&amp;AS$11&amp;"; ","")</f>
        <v/>
      </c>
      <c r="AT98" s="739" t="str">
        <f>IF(AND($R$9=1,(TRUNC(Courses!S93)&lt;&gt;Courses!S93)), "Row "&amp;Courses!$A93&amp;", "&amp;AT$9&amp;", "&amp;AT$10&amp;", "&amp;AT$11&amp;"; ","")</f>
        <v/>
      </c>
      <c r="AU98" s="10" t="str">
        <f>IF(AND($R$9=1,(TRUNC(Courses!T93)&lt;&gt;Courses!T93)), "Row "&amp;Courses!$A93&amp;", "&amp;AU$9&amp;", "&amp;AU$10&amp;", "&amp;AU$11&amp;"; ","")</f>
        <v/>
      </c>
      <c r="AV98" s="10" t="str">
        <f>IF(AND($R$9=1,(TRUNC(Courses!U93)&lt;&gt;Courses!U93)), "Row "&amp;Courses!$A93&amp;", "&amp;AV$9&amp;", "&amp;AV$10&amp;", "&amp;AV$11&amp;"; ","")</f>
        <v/>
      </c>
      <c r="AW98" s="10" t="str">
        <f>IF(AND($R$9=1,(TRUNC(Courses!V93)&lt;&gt;Courses!V93)), "Row "&amp;Courses!$A93&amp;", "&amp;AW$9&amp;", "&amp;AW$10&amp;", "&amp;AW$11&amp;"; ","")</f>
        <v/>
      </c>
      <c r="AX98" s="682" t="str">
        <f>IF(AND($R$9=1,(TRUNC(Courses!W93)&lt;&gt;Courses!W93)), "Row "&amp;Courses!$A93&amp;", "&amp;AX$9&amp;", "&amp;AX$10&amp;", "&amp;AX$11&amp;"; ","")</f>
        <v/>
      </c>
      <c r="AY98" s="739" t="str">
        <f>IF(AND($R$9=1,(TRUNC(Courses!X93)&lt;&gt;Courses!X93)), "Row "&amp;Courses!$A93&amp;", "&amp;AY$9&amp;", "&amp;AY$10&amp;", "&amp;AY$11&amp;"; ","")</f>
        <v/>
      </c>
      <c r="AZ98" s="10" t="str">
        <f>IF(AND($R$9=1,(TRUNC(Courses!Y93)&lt;&gt;Courses!Y93)), "Row "&amp;Courses!$A93&amp;", "&amp;AZ$9&amp;", "&amp;AZ$10&amp;", "&amp;AZ$11&amp;"; ","")</f>
        <v/>
      </c>
      <c r="BA98" s="10" t="str">
        <f>IF(AND($R$9=1,(TRUNC(Courses!Z93)&lt;&gt;Courses!Z93)), "Row "&amp;Courses!$A93&amp;", "&amp;BA$9&amp;", "&amp;BA$10&amp;", "&amp;BA$11&amp;"; ","")</f>
        <v/>
      </c>
      <c r="BB98" s="10" t="str">
        <f>IF(AND($R$9=1,(TRUNC(Courses!AA93)&lt;&gt;Courses!AA93)), "Row "&amp;Courses!$A93&amp;", "&amp;BB$9&amp;", "&amp;BB$10&amp;", "&amp;BB$11&amp;"; ","")</f>
        <v/>
      </c>
      <c r="BC98" s="682" t="str">
        <f>IF(AND($R$9=1,(TRUNC(Courses!AB93)&lt;&gt;Courses!AB93)), "Row "&amp;Courses!$A93&amp;", "&amp;BC$9&amp;", "&amp;BC$10&amp;", "&amp;BC$11&amp;"; ","")</f>
        <v/>
      </c>
      <c r="BD98" s="50"/>
      <c r="BE98" s="295"/>
      <c r="BF98" s="8">
        <v>79</v>
      </c>
      <c r="BG98" s="739" t="str">
        <f>IF(AND($S$9=1,Courses!N93&lt;0), "Row "&amp;Courses!$A93&amp;", "&amp;BG$9&amp;", "&amp;BG$10&amp;", "&amp;BG$11&amp;"; ","")</f>
        <v/>
      </c>
      <c r="BH98" s="10" t="str">
        <f>IF(AND($S$9=1,Courses!O93&lt;0), "Row "&amp;Courses!$A93&amp;", "&amp;BH$9&amp;", "&amp;BH$10&amp;", "&amp;BH$11&amp;"; ","")</f>
        <v/>
      </c>
      <c r="BI98" s="10" t="str">
        <f>IF(AND($S$9=1,Courses!P93&lt;0), "Row "&amp;Courses!$A93&amp;", "&amp;BI$9&amp;", "&amp;BI$10&amp;", "&amp;BI$11&amp;"; ","")</f>
        <v/>
      </c>
      <c r="BJ98" s="10" t="str">
        <f>IF(AND($S$9=1,Courses!Q93&lt;0), "Row "&amp;Courses!$A93&amp;", "&amp;BJ$9&amp;", "&amp;BJ$10&amp;", "&amp;BJ$11&amp;"; ","")</f>
        <v/>
      </c>
      <c r="BK98" s="682" t="str">
        <f>IF(AND($S$9=1,Courses!R93&lt;0), "Row "&amp;Courses!$A93&amp;", "&amp;BK$9&amp;", "&amp;BK$10&amp;", "&amp;BK$11&amp;"; ","")</f>
        <v/>
      </c>
      <c r="BL98" s="739" t="str">
        <f>IF(AND($S$9=1,Courses!S93&lt;0), "Row "&amp;Courses!$A93&amp;", "&amp;BL$9&amp;", "&amp;BL$10&amp;", "&amp;BL$11&amp;"; ","")</f>
        <v/>
      </c>
      <c r="BM98" s="10" t="str">
        <f>IF(AND($S$9=1,Courses!T93&lt;0), "Row "&amp;Courses!$A93&amp;", "&amp;BM$9&amp;", "&amp;BM$10&amp;", "&amp;BM$11&amp;"; ","")</f>
        <v/>
      </c>
      <c r="BN98" s="10" t="str">
        <f>IF(AND($S$9=1,Courses!U93&lt;0), "Row "&amp;Courses!$A93&amp;", "&amp;BN$9&amp;", "&amp;BN$10&amp;", "&amp;BN$11&amp;"; ","")</f>
        <v/>
      </c>
      <c r="BO98" s="10" t="str">
        <f>IF(AND($S$9=1,Courses!V93&lt;0), "Row "&amp;Courses!$A93&amp;", "&amp;BO$9&amp;", "&amp;BO$10&amp;", "&amp;BO$11&amp;"; ","")</f>
        <v/>
      </c>
      <c r="BP98" s="682" t="str">
        <f>IF(AND($S$9=1,Courses!W93&lt;0), "Row "&amp;Courses!$A93&amp;", "&amp;BP$9&amp;", "&amp;BP$10&amp;", "&amp;BP$11&amp;"; ","")</f>
        <v/>
      </c>
      <c r="BQ98" s="739" t="str">
        <f>IF(AND($S$9=1,Courses!X93&lt;0), "Row "&amp;Courses!$A93&amp;", "&amp;BQ$9&amp;", "&amp;BQ$10&amp;", "&amp;BQ$11&amp;"; ","")</f>
        <v/>
      </c>
      <c r="BR98" s="10" t="str">
        <f>IF(AND($S$9=1,Courses!Y93&lt;0), "Row "&amp;Courses!$A93&amp;", "&amp;BR$9&amp;", "&amp;BR$10&amp;", "&amp;BR$11&amp;"; ","")</f>
        <v/>
      </c>
      <c r="BS98" s="10" t="str">
        <f>IF(AND($S$9=1,Courses!Z93&lt;0), "Row "&amp;Courses!$A93&amp;", "&amp;BS$9&amp;", "&amp;BS$10&amp;", "&amp;BS$11&amp;"; ","")</f>
        <v/>
      </c>
      <c r="BT98" s="10" t="str">
        <f>IF(AND($S$9=1,Courses!AA93&lt;0), "Row "&amp;Courses!$A93&amp;", "&amp;BT$9&amp;", "&amp;BT$10&amp;", "&amp;BT$11&amp;"; ","")</f>
        <v/>
      </c>
      <c r="BU98" s="682" t="str">
        <f>IF(AND($S$9=1,Courses!AB93&lt;0), "Row "&amp;Courses!$A93&amp;", "&amp;BU$9&amp;", "&amp;BU$10&amp;", "&amp;BU$11&amp;"; ","")</f>
        <v/>
      </c>
      <c r="BV98" s="10"/>
      <c r="BW98" s="690">
        <v>79</v>
      </c>
      <c r="BX98" s="101">
        <f>IF(AND($T$9=1,Courses!B93="",Courses!F93="",Courses!H93="",Courses!J93="",Courses!K93="",Courses!L93="",Courses!M93="",Courses!N93=0,Courses!P93=0,Courses!R93=0,Courses!S93=0,Courses!U93=0,Courses!W93=0,Courses!X93=0,Courses!Z93=0,Courses!AB93=0),0,1)</f>
        <v>0</v>
      </c>
      <c r="BY98" s="101">
        <f>IF(AND(BX98=0,SUM(BX99:$BX$219)&gt;0),1,0)</f>
        <v>0</v>
      </c>
      <c r="BZ98" s="853" t="str">
        <f>IF(BY98=1,"Row "&amp;Courses!A93&amp;"; ","")</f>
        <v/>
      </c>
      <c r="CA98" s="50"/>
      <c r="CB98" s="10"/>
      <c r="CC98" s="692" t="str">
        <f>IF(AND($U$9=1,Courses!B93&lt;&gt;"",SUM(Courses!N93:AB93)=0),"Row "&amp;Courses!A93&amp;"; ","")</f>
        <v/>
      </c>
      <c r="CD98" s="50"/>
      <c r="CF98" s="323"/>
      <c r="CG98" s="692" t="str">
        <f>IF(AND($Y$9=1,Courses!B93&lt;&gt;""),IF(SUMPRODUCT(--(Courses!$C$13:$C$214=Courses!C93))&gt;1,"Row "&amp;Courses!A93&amp;"; ",""),"")</f>
        <v/>
      </c>
      <c r="CH98" s="10"/>
      <c r="CI98" s="324"/>
      <c r="CJ98" s="10"/>
      <c r="CK98" s="739" t="str">
        <f>IF(AND($Z$9=1,Courses!E93&lt;&gt;"",Courses!F93&lt;&gt;"",Courses!F93=0,SUM(Courses!H93,Courses!J93)=1),"Row "&amp;Courses!A93&amp;", "&amp;Courses!$F$10&amp;"; ","")</f>
        <v/>
      </c>
      <c r="CL98" s="10" t="str">
        <f>IF(AND($Z$9=1,Courses!G93&lt;&gt;"",Courses!H93&lt;&gt;"",Courses!H93=0,SUM(Courses!J93,Courses!F93)=1),"Row "&amp;Courses!A93&amp;", "&amp;Courses!$H$10&amp;"; ","")</f>
        <v/>
      </c>
      <c r="CM98" s="682" t="str">
        <f>IF(AND($Z$9=1,Courses!I93&lt;&gt;"",Courses!J93&lt;&gt;"",Courses!J93=0, SUM(Courses!H93,Courses!F93)=1),"Row "&amp;Courses!A93&amp;", "&amp;Courses!$J$10&amp;"; ","")</f>
        <v/>
      </c>
      <c r="CN98" s="680"/>
      <c r="CO98" s="681"/>
      <c r="CP98" s="692" t="str">
        <f>IF(AND(Courses!B93&lt;&gt;"",ISNA(VLOOKUP(Courses!C93,CourseInfo,2,FALSE))=FALSE,COUNTIF(Dummy,Courses!C93)&lt;&gt;1),VLOOKUP(Courses!C93,CourseInfo,6,FALSE),"")</f>
        <v/>
      </c>
      <c r="CQ98" s="692" t="str">
        <f>IF(AND(Courses!B93&lt;&gt;"",ISNA(VLOOKUP(Courses!C93,CourseInfo,2,FALSE))=FALSE,COUNTIF(Dummy,Courses!C93)&lt;&gt;1),IF(VLOOKUP(Courses!C93,CourseInfo,7,FALSE)&lt;&gt;"",VLOOKUP(Courses!C93,CourseInfo,7,FALSE),"blank"),"")</f>
        <v/>
      </c>
      <c r="CR98" s="692" t="str">
        <f>IF(AND($AA$9=1,Courses!B93&lt;&gt;"",'Courses Valid'!AC98="",AH98&amp;AI98&amp;AJ98&amp;AK98="",COUNTIF(Dummy,Courses!C93)&lt;&gt;1),IF(OR(Courses!K93&lt;&gt;'Courses Valid'!CP98,Courses!L93&lt;&gt;'Courses Valid'!CQ98),"Row "&amp;Courses!A93&amp;", Level on LARS is "&amp;'Courses Valid'!CP98&amp;", Sub-level on LARS is "&amp;CQ98&amp;"; ",""),"")</f>
        <v/>
      </c>
      <c r="CS98" s="680"/>
    </row>
    <row r="99" spans="3:97" x14ac:dyDescent="0.2">
      <c r="C99" s="670">
        <f t="shared" si="3"/>
        <v>0</v>
      </c>
      <c r="D99" s="102"/>
      <c r="E99" s="102"/>
      <c r="F99" s="295"/>
      <c r="G99" s="670" t="str">
        <f>IF(SUMPRODUCT(--(CourseAims=Courses!$C94))=1,"",IF(AND($J$9=1,Courses!$C94&lt;&gt;""),"Row "&amp;Courses!A94&amp;" (invalid); ",""))</f>
        <v/>
      </c>
      <c r="H99" s="692" t="str">
        <f>IF(AND($K$9=1,Courses!B94="",OR(Courses!F94&lt;&gt;"",Courses!H94&lt;&gt;"",Courses!J94&lt;&gt;"",Courses!K94&lt;&gt;"",Courses!L94&lt;&gt;"",Courses!M94&lt;&gt;"",Courses!N94&lt;&gt;0,Courses!P94&lt;&gt;0,Courses!R94&lt;&gt;0,Courses!S94&lt;&gt;0,Courses!U94&lt;&gt;0,Courses!W94&lt;&gt;0,Courses!X94&lt;&gt;0,Courses!Z94&lt;&gt;0,Courses!AB94&lt;&gt;0)),"Row "&amp;Courses!A94&amp;" (none); ","")</f>
        <v/>
      </c>
      <c r="I99" s="50"/>
      <c r="J99" s="295"/>
      <c r="K99" s="739" t="str">
        <f>IF(AND($L$9=1,Courses!E94&lt;&gt;"",Courses!F94=""),"Row "&amp;Courses!A94&amp;", "&amp;Courses!$E$10&amp;"; ","")</f>
        <v/>
      </c>
      <c r="L99" s="10" t="str">
        <f>IF(AND($L$9=1,Courses!G94&lt;&gt;"",Courses!H94=""),"Row "&amp;Courses!A94&amp;", "&amp;Courses!$G$10&amp;"; ","")</f>
        <v/>
      </c>
      <c r="M99" s="682" t="str">
        <f>IF(AND($L$9=1,Courses!I94&lt;&gt;"",Courses!J94=""),"Row "&amp;Courses!A94&amp;", "&amp;Courses!$I$10&amp;"; ","")</f>
        <v/>
      </c>
      <c r="N99" s="10"/>
      <c r="O99" s="50"/>
      <c r="P99" s="295"/>
      <c r="Q99" s="1330" t="str">
        <f>IF(AND($M$9=1,Courses!B94&lt;&gt;"",Courses!E94&lt;&gt;"",Courses!G94="",Courses!I94="",Courses!F94&lt;&gt;1),"Row "&amp;Courses!A94&amp;"; ","")</f>
        <v/>
      </c>
      <c r="R99" s="10" t="str">
        <f>IF(AND($M$9=1,Courses!B94&lt;&gt;"",Courses!I94="",Courses!F94&lt;&gt;"",Courses!G94&lt;&gt;"",Courses!H94&lt;&gt;""),IF(OR((Courses!F94+Courses!H94)&lt;&gt;1),"Row "&amp;Courses!A94&amp;"; ",""),"")</f>
        <v/>
      </c>
      <c r="S99" s="682" t="str">
        <f>IF(AND($M$9=1,Courses!B94&lt;&gt;"",Courses!I94&lt;&gt;"",Courses!J94&lt;&gt;"",Courses!H94&lt;&gt;"",Courses!G94&lt;&gt;"",Courses!F94&lt;&gt;""),IF(OR((Courses!F94+Courses!H94+Courses!J94)&lt;&gt;1),"Row "&amp;Courses!A94&amp;"; ",""),"")</f>
        <v/>
      </c>
      <c r="T99" s="10"/>
      <c r="U99" s="692" t="str">
        <f>IF(AND($M$9=1,Courses!E94&lt;&gt;"",Q99="",R99="",S99="",SUM(Courses!F94,Courses!H94,Courses!J94)&lt;&gt;1),"Row "&amp;Courses!A94&amp;"; ","")</f>
        <v/>
      </c>
      <c r="V99" s="50"/>
      <c r="W99" s="10"/>
      <c r="X99" s="739" t="str">
        <f>IF(AND($N$9=1,Courses!B94&lt;&gt;"",Courses!E94&lt;&gt;"",Courses!F94&lt;&gt;""),IF((TRUNC(Courses!F94*100)&lt;&gt;Courses!F94*100),"Row "&amp;Courses!A94&amp;", "&amp;Courses!$F$10&amp;"; ",""),"")</f>
        <v/>
      </c>
      <c r="Y99" s="10" t="str">
        <f>IF(AND($N$9=1,Courses!B94&lt;&gt;"",Courses!G94&lt;&gt;"",Courses!H94&lt;&gt;""),IF((TRUNC(Courses!H94*100)&lt;&gt;Courses!H94*100),"Row "&amp;Courses!A94&amp;", "&amp;Courses!$H$10&amp;"; ",""),"")</f>
        <v/>
      </c>
      <c r="Z99" s="682" t="str">
        <f>IF(AND($N$9=1,Courses!B94&lt;&gt;"",Courses!I94&lt;&gt;"",Courses!J94&lt;&gt;""),IF((TRUNC(Courses!J94*100)&lt;&gt;Courses!J94*100),"Row "&amp;Courses!A94&amp;", "&amp;Courses!$J$10&amp;"; ",""),"")</f>
        <v/>
      </c>
      <c r="AA99" s="10"/>
      <c r="AB99" s="295"/>
      <c r="AC99" s="692" t="str">
        <f>IF(AND($O$9=1,G99="",Courses!B94&lt;&gt;"",Courses!K94&lt;&gt;"UG",Courses!K94&lt;&gt;"PG (UG fee)",Courses!K94&lt;&gt;"PG (Masters' loan)",Courses!K94&lt;&gt;"PG (Other)"),"Row "&amp;Courses!A94&amp;"; ","")</f>
        <v/>
      </c>
      <c r="AD99" s="693"/>
      <c r="AE99" s="692" t="str">
        <f>IF(AND($Q$9=1,G99="",Courses!B94&lt;&gt;"",Courses!M94&lt;&gt;"Standard",Courses!M94&lt;&gt;"Long"),"Row "&amp;Courses!A94&amp;"; ","")</f>
        <v/>
      </c>
      <c r="AF99" s="10"/>
      <c r="AG99" s="295"/>
      <c r="AH99" s="739" t="str">
        <f>IF(AND($P$9=1,G99="",AC99="",AD99="",Courses!B94&lt;&gt;"",Courses!K94="UG",Courses!L94&lt;&gt;$C$9,Courses!L94&lt;&gt;$C$10,Courses!L94&lt;&gt;$C$11),"Row "&amp;Courses!A94&amp;", Sub-level should be either HND, Sub-degree, Foundation Degree or Other UG Degree; ","")</f>
        <v/>
      </c>
      <c r="AI99" s="10" t="str">
        <f>IF(AND($P$9=1,G99="",AC99="",AD99="",Courses!B94&lt;&gt;"",Courses!K94="PG (UG fee)",Courses!L94&lt;&gt;"",Courses!L94&lt;&gt;$C$12,Courses!L94&lt;&gt;$C$15),"Row "&amp;Courses!A94&amp;", Sub-level should be either blank or "&amp;C91&amp;"; ","")</f>
        <v/>
      </c>
      <c r="AJ99" s="10" t="str">
        <f>IF(AND($P$9=1,G99="",AC99="",AD99="",Courses!B94&lt;&gt;"",Courses!K94="PG (Masters' loan)",Courses!L94&lt;&gt;"",Courses!L94&lt;&gt;$C$14,Courses!L94&lt;&gt;$C$15),"Row "&amp;Courses!A94&amp;", Sub-level should be blank; ","")</f>
        <v/>
      </c>
      <c r="AK99" s="682" t="str">
        <f>IF(AND($P$9=1,G99="",AC99="",AD99="",Courses!B94&lt;&gt;"",Courses!K94="PG (Other)",Courses!L94&lt;&gt;"",Courses!L94&lt;&gt;$C$16,Courses!L94&lt;&gt;$C$17),"Row "&amp;Courses!A94&amp;", Sub-level should be blank; ","")</f>
        <v/>
      </c>
      <c r="AL99" s="50"/>
      <c r="AM99" s="295"/>
      <c r="AN99" s="8">
        <v>80</v>
      </c>
      <c r="AO99" s="739" t="str">
        <f>IF(AND($R$9=1,(TRUNC(Courses!N94)&lt;&gt;Courses!N94)), "Row "&amp;Courses!$A94&amp;", "&amp;AO$9&amp;", "&amp;AO$10&amp;", "&amp;AO$11&amp;"; ","")</f>
        <v/>
      </c>
      <c r="AP99" s="10" t="str">
        <f>IF(AND($R$9=1,(TRUNC(Courses!O94)&lt;&gt;Courses!O94)), "Row "&amp;Courses!$A94&amp;", "&amp;AP$9&amp;", "&amp;AP$10&amp;", "&amp;AP$11&amp;"; ","")</f>
        <v/>
      </c>
      <c r="AQ99" s="10" t="str">
        <f>IF(AND($R$9=1,(TRUNC(Courses!P94)&lt;&gt;Courses!P94)), "Row "&amp;Courses!$A94&amp;", "&amp;AQ$9&amp;", "&amp;AQ$10&amp;", "&amp;AQ$11&amp;"; ","")</f>
        <v/>
      </c>
      <c r="AR99" s="10" t="str">
        <f>IF(AND($R$9=1,(TRUNC(Courses!Q94)&lt;&gt;Courses!Q94)), "Row "&amp;Courses!$A94&amp;", "&amp;AR$9&amp;", "&amp;AR$10&amp;", "&amp;AR$11&amp;"; ","")</f>
        <v/>
      </c>
      <c r="AS99" s="682" t="str">
        <f>IF(AND($R$9=1,(TRUNC(Courses!R94)&lt;&gt;Courses!R94)), "Row "&amp;Courses!$A94&amp;", "&amp;AS$9&amp;", "&amp;AS$10&amp;", "&amp;AS$11&amp;"; ","")</f>
        <v/>
      </c>
      <c r="AT99" s="739" t="str">
        <f>IF(AND($R$9=1,(TRUNC(Courses!S94)&lt;&gt;Courses!S94)), "Row "&amp;Courses!$A94&amp;", "&amp;AT$9&amp;", "&amp;AT$10&amp;", "&amp;AT$11&amp;"; ","")</f>
        <v/>
      </c>
      <c r="AU99" s="10" t="str">
        <f>IF(AND($R$9=1,(TRUNC(Courses!T94)&lt;&gt;Courses!T94)), "Row "&amp;Courses!$A94&amp;", "&amp;AU$9&amp;", "&amp;AU$10&amp;", "&amp;AU$11&amp;"; ","")</f>
        <v/>
      </c>
      <c r="AV99" s="10" t="str">
        <f>IF(AND($R$9=1,(TRUNC(Courses!U94)&lt;&gt;Courses!U94)), "Row "&amp;Courses!$A94&amp;", "&amp;AV$9&amp;", "&amp;AV$10&amp;", "&amp;AV$11&amp;"; ","")</f>
        <v/>
      </c>
      <c r="AW99" s="10" t="str">
        <f>IF(AND($R$9=1,(TRUNC(Courses!V94)&lt;&gt;Courses!V94)), "Row "&amp;Courses!$A94&amp;", "&amp;AW$9&amp;", "&amp;AW$10&amp;", "&amp;AW$11&amp;"; ","")</f>
        <v/>
      </c>
      <c r="AX99" s="682" t="str">
        <f>IF(AND($R$9=1,(TRUNC(Courses!W94)&lt;&gt;Courses!W94)), "Row "&amp;Courses!$A94&amp;", "&amp;AX$9&amp;", "&amp;AX$10&amp;", "&amp;AX$11&amp;"; ","")</f>
        <v/>
      </c>
      <c r="AY99" s="739" t="str">
        <f>IF(AND($R$9=1,(TRUNC(Courses!X94)&lt;&gt;Courses!X94)), "Row "&amp;Courses!$A94&amp;", "&amp;AY$9&amp;", "&amp;AY$10&amp;", "&amp;AY$11&amp;"; ","")</f>
        <v/>
      </c>
      <c r="AZ99" s="10" t="str">
        <f>IF(AND($R$9=1,(TRUNC(Courses!Y94)&lt;&gt;Courses!Y94)), "Row "&amp;Courses!$A94&amp;", "&amp;AZ$9&amp;", "&amp;AZ$10&amp;", "&amp;AZ$11&amp;"; ","")</f>
        <v/>
      </c>
      <c r="BA99" s="10" t="str">
        <f>IF(AND($R$9=1,(TRUNC(Courses!Z94)&lt;&gt;Courses!Z94)), "Row "&amp;Courses!$A94&amp;", "&amp;BA$9&amp;", "&amp;BA$10&amp;", "&amp;BA$11&amp;"; ","")</f>
        <v/>
      </c>
      <c r="BB99" s="10" t="str">
        <f>IF(AND($R$9=1,(TRUNC(Courses!AA94)&lt;&gt;Courses!AA94)), "Row "&amp;Courses!$A94&amp;", "&amp;BB$9&amp;", "&amp;BB$10&amp;", "&amp;BB$11&amp;"; ","")</f>
        <v/>
      </c>
      <c r="BC99" s="682" t="str">
        <f>IF(AND($R$9=1,(TRUNC(Courses!AB94)&lt;&gt;Courses!AB94)), "Row "&amp;Courses!$A94&amp;", "&amp;BC$9&amp;", "&amp;BC$10&amp;", "&amp;BC$11&amp;"; ","")</f>
        <v/>
      </c>
      <c r="BD99" s="50"/>
      <c r="BE99" s="295"/>
      <c r="BF99" s="8">
        <v>80</v>
      </c>
      <c r="BG99" s="739" t="str">
        <f>IF(AND($S$9=1,Courses!N94&lt;0), "Row "&amp;Courses!$A94&amp;", "&amp;BG$9&amp;", "&amp;BG$10&amp;", "&amp;BG$11&amp;"; ","")</f>
        <v/>
      </c>
      <c r="BH99" s="10" t="str">
        <f>IF(AND($S$9=1,Courses!O94&lt;0), "Row "&amp;Courses!$A94&amp;", "&amp;BH$9&amp;", "&amp;BH$10&amp;", "&amp;BH$11&amp;"; ","")</f>
        <v/>
      </c>
      <c r="BI99" s="10" t="str">
        <f>IF(AND($S$9=1,Courses!P94&lt;0), "Row "&amp;Courses!$A94&amp;", "&amp;BI$9&amp;", "&amp;BI$10&amp;", "&amp;BI$11&amp;"; ","")</f>
        <v/>
      </c>
      <c r="BJ99" s="10" t="str">
        <f>IF(AND($S$9=1,Courses!Q94&lt;0), "Row "&amp;Courses!$A94&amp;", "&amp;BJ$9&amp;", "&amp;BJ$10&amp;", "&amp;BJ$11&amp;"; ","")</f>
        <v/>
      </c>
      <c r="BK99" s="682" t="str">
        <f>IF(AND($S$9=1,Courses!R94&lt;0), "Row "&amp;Courses!$A94&amp;", "&amp;BK$9&amp;", "&amp;BK$10&amp;", "&amp;BK$11&amp;"; ","")</f>
        <v/>
      </c>
      <c r="BL99" s="739" t="str">
        <f>IF(AND($S$9=1,Courses!S94&lt;0), "Row "&amp;Courses!$A94&amp;", "&amp;BL$9&amp;", "&amp;BL$10&amp;", "&amp;BL$11&amp;"; ","")</f>
        <v/>
      </c>
      <c r="BM99" s="10" t="str">
        <f>IF(AND($S$9=1,Courses!T94&lt;0), "Row "&amp;Courses!$A94&amp;", "&amp;BM$9&amp;", "&amp;BM$10&amp;", "&amp;BM$11&amp;"; ","")</f>
        <v/>
      </c>
      <c r="BN99" s="10" t="str">
        <f>IF(AND($S$9=1,Courses!U94&lt;0), "Row "&amp;Courses!$A94&amp;", "&amp;BN$9&amp;", "&amp;BN$10&amp;", "&amp;BN$11&amp;"; ","")</f>
        <v/>
      </c>
      <c r="BO99" s="10" t="str">
        <f>IF(AND($S$9=1,Courses!V94&lt;0), "Row "&amp;Courses!$A94&amp;", "&amp;BO$9&amp;", "&amp;BO$10&amp;", "&amp;BO$11&amp;"; ","")</f>
        <v/>
      </c>
      <c r="BP99" s="682" t="str">
        <f>IF(AND($S$9=1,Courses!W94&lt;0), "Row "&amp;Courses!$A94&amp;", "&amp;BP$9&amp;", "&amp;BP$10&amp;", "&amp;BP$11&amp;"; ","")</f>
        <v/>
      </c>
      <c r="BQ99" s="739" t="str">
        <f>IF(AND($S$9=1,Courses!X94&lt;0), "Row "&amp;Courses!$A94&amp;", "&amp;BQ$9&amp;", "&amp;BQ$10&amp;", "&amp;BQ$11&amp;"; ","")</f>
        <v/>
      </c>
      <c r="BR99" s="10" t="str">
        <f>IF(AND($S$9=1,Courses!Y94&lt;0), "Row "&amp;Courses!$A94&amp;", "&amp;BR$9&amp;", "&amp;BR$10&amp;", "&amp;BR$11&amp;"; ","")</f>
        <v/>
      </c>
      <c r="BS99" s="10" t="str">
        <f>IF(AND($S$9=1,Courses!Z94&lt;0), "Row "&amp;Courses!$A94&amp;", "&amp;BS$9&amp;", "&amp;BS$10&amp;", "&amp;BS$11&amp;"; ","")</f>
        <v/>
      </c>
      <c r="BT99" s="10" t="str">
        <f>IF(AND($S$9=1,Courses!AA94&lt;0), "Row "&amp;Courses!$A94&amp;", "&amp;BT$9&amp;", "&amp;BT$10&amp;", "&amp;BT$11&amp;"; ","")</f>
        <v/>
      </c>
      <c r="BU99" s="682" t="str">
        <f>IF(AND($S$9=1,Courses!AB94&lt;0), "Row "&amp;Courses!$A94&amp;", "&amp;BU$9&amp;", "&amp;BU$10&amp;", "&amp;BU$11&amp;"; ","")</f>
        <v/>
      </c>
      <c r="BV99" s="10"/>
      <c r="BW99" s="690">
        <v>80</v>
      </c>
      <c r="BX99" s="101">
        <f>IF(AND($T$9=1,Courses!B94="",Courses!F94="",Courses!H94="",Courses!J94="",Courses!K94="",Courses!L94="",Courses!M94="",Courses!N94=0,Courses!P94=0,Courses!R94=0,Courses!S94=0,Courses!U94=0,Courses!W94=0,Courses!X94=0,Courses!Z94=0,Courses!AB94=0),0,1)</f>
        <v>0</v>
      </c>
      <c r="BY99" s="101">
        <f>IF(AND(BX99=0,SUM(BX100:$BX$219)&gt;0),1,0)</f>
        <v>0</v>
      </c>
      <c r="BZ99" s="853" t="str">
        <f>IF(BY99=1,"Row "&amp;Courses!A94&amp;"; ","")</f>
        <v/>
      </c>
      <c r="CA99" s="50"/>
      <c r="CB99" s="10"/>
      <c r="CC99" s="692" t="str">
        <f>IF(AND($U$9=1,Courses!B94&lt;&gt;"",SUM(Courses!N94:AB94)=0),"Row "&amp;Courses!A94&amp;"; ","")</f>
        <v/>
      </c>
      <c r="CD99" s="50"/>
      <c r="CF99" s="323"/>
      <c r="CG99" s="692" t="str">
        <f>IF(AND($Y$9=1,Courses!B94&lt;&gt;""),IF(SUMPRODUCT(--(Courses!$C$13:$C$214=Courses!C94))&gt;1,"Row "&amp;Courses!A94&amp;"; ",""),"")</f>
        <v/>
      </c>
      <c r="CH99" s="10"/>
      <c r="CI99" s="324"/>
      <c r="CJ99" s="10"/>
      <c r="CK99" s="739" t="str">
        <f>IF(AND($Z$9=1,Courses!E94&lt;&gt;"",Courses!F94&lt;&gt;"",Courses!F94=0,SUM(Courses!H94,Courses!J94)=1),"Row "&amp;Courses!A94&amp;", "&amp;Courses!$F$10&amp;"; ","")</f>
        <v/>
      </c>
      <c r="CL99" s="10" t="str">
        <f>IF(AND($Z$9=1,Courses!G94&lt;&gt;"",Courses!H94&lt;&gt;"",Courses!H94=0,SUM(Courses!J94,Courses!F94)=1),"Row "&amp;Courses!A94&amp;", "&amp;Courses!$H$10&amp;"; ","")</f>
        <v/>
      </c>
      <c r="CM99" s="682" t="str">
        <f>IF(AND($Z$9=1,Courses!I94&lt;&gt;"",Courses!J94&lt;&gt;"",Courses!J94=0, SUM(Courses!H94,Courses!F94)=1),"Row "&amp;Courses!A94&amp;", "&amp;Courses!$J$10&amp;"; ","")</f>
        <v/>
      </c>
      <c r="CN99" s="680"/>
      <c r="CO99" s="681"/>
      <c r="CP99" s="692" t="str">
        <f>IF(AND(Courses!B94&lt;&gt;"",ISNA(VLOOKUP(Courses!C94,CourseInfo,2,FALSE))=FALSE,COUNTIF(Dummy,Courses!C94)&lt;&gt;1),VLOOKUP(Courses!C94,CourseInfo,6,FALSE),"")</f>
        <v/>
      </c>
      <c r="CQ99" s="692" t="str">
        <f>IF(AND(Courses!B94&lt;&gt;"",ISNA(VLOOKUP(Courses!C94,CourseInfo,2,FALSE))=FALSE,COUNTIF(Dummy,Courses!C94)&lt;&gt;1),IF(VLOOKUP(Courses!C94,CourseInfo,7,FALSE)&lt;&gt;"",VLOOKUP(Courses!C94,CourseInfo,7,FALSE),"blank"),"")</f>
        <v/>
      </c>
      <c r="CR99" s="692" t="str">
        <f>IF(AND($AA$9=1,Courses!B94&lt;&gt;"",'Courses Valid'!AC99="",AH99&amp;AI99&amp;AJ99&amp;AK99="",COUNTIF(Dummy,Courses!C94)&lt;&gt;1),IF(OR(Courses!K94&lt;&gt;'Courses Valid'!CP99,Courses!L94&lt;&gt;'Courses Valid'!CQ99),"Row "&amp;Courses!A94&amp;", Level on LARS is "&amp;'Courses Valid'!CP99&amp;", Sub-level on LARS is "&amp;CQ99&amp;"; ",""),"")</f>
        <v/>
      </c>
      <c r="CS99" s="680"/>
    </row>
    <row r="100" spans="3:97" x14ac:dyDescent="0.2">
      <c r="C100" s="670">
        <f t="shared" si="3"/>
        <v>0</v>
      </c>
      <c r="D100" s="102"/>
      <c r="E100" s="102"/>
      <c r="F100" s="295"/>
      <c r="G100" s="692" t="str">
        <f>IF(SUMPRODUCT(--(CourseAims=Courses!$C95))=1,"",IF(AND($J$9=1,Courses!$C95&lt;&gt;""),"Row "&amp;Courses!A95&amp;" (invalid); ",""))</f>
        <v/>
      </c>
      <c r="H100" s="692" t="str">
        <f>IF(AND($K$9=1,Courses!B95="",OR(Courses!F95&lt;&gt;"",Courses!H95&lt;&gt;"",Courses!J95&lt;&gt;"",Courses!K95&lt;&gt;"",Courses!L95&lt;&gt;"",Courses!M95&lt;&gt;"",Courses!N95&lt;&gt;0,Courses!P95&lt;&gt;0,Courses!R95&lt;&gt;0,Courses!S95&lt;&gt;0,Courses!U95&lt;&gt;0,Courses!W95&lt;&gt;0,Courses!X95&lt;&gt;0,Courses!Z95&lt;&gt;0,Courses!AB95&lt;&gt;0)),"Row "&amp;Courses!A95&amp;" (none); ","")</f>
        <v/>
      </c>
      <c r="I100" s="50"/>
      <c r="J100" s="295"/>
      <c r="K100" s="739" t="str">
        <f>IF(AND($L$9=1,Courses!E95&lt;&gt;"",Courses!F95=""),"Row "&amp;Courses!A95&amp;", "&amp;Courses!$E$10&amp;"; ","")</f>
        <v/>
      </c>
      <c r="L100" s="10" t="str">
        <f>IF(AND($L$9=1,Courses!G95&lt;&gt;"",Courses!H95=""),"Row "&amp;Courses!A95&amp;", "&amp;Courses!$G$10&amp;"; ","")</f>
        <v/>
      </c>
      <c r="M100" s="682" t="str">
        <f>IF(AND($L$9=1,Courses!I95&lt;&gt;"",Courses!J95=""),"Row "&amp;Courses!A95&amp;", "&amp;Courses!$I$10&amp;"; ","")</f>
        <v/>
      </c>
      <c r="N100" s="10"/>
      <c r="O100" s="50"/>
      <c r="P100" s="295"/>
      <c r="Q100" s="1330" t="str">
        <f>IF(AND($M$9=1,Courses!B95&lt;&gt;"",Courses!E95&lt;&gt;"",Courses!G95="",Courses!I95="",Courses!F95&lt;&gt;1),"Row "&amp;Courses!A95&amp;"; ","")</f>
        <v/>
      </c>
      <c r="R100" s="10" t="str">
        <f>IF(AND($M$9=1,Courses!B95&lt;&gt;"",Courses!I95="",Courses!F95&lt;&gt;"",Courses!G95&lt;&gt;"",Courses!H95&lt;&gt;""),IF(OR((Courses!F95+Courses!H95)&lt;&gt;1),"Row "&amp;Courses!A95&amp;"; ",""),"")</f>
        <v/>
      </c>
      <c r="S100" s="682" t="str">
        <f>IF(AND($M$9=1,Courses!B95&lt;&gt;"",Courses!I95&lt;&gt;"",Courses!J95&lt;&gt;"",Courses!H95&lt;&gt;"",Courses!G95&lt;&gt;"",Courses!F95&lt;&gt;""),IF(OR((Courses!F95+Courses!H95+Courses!J95)&lt;&gt;1),"Row "&amp;Courses!A95&amp;"; ",""),"")</f>
        <v/>
      </c>
      <c r="T100" s="10"/>
      <c r="U100" s="692" t="str">
        <f>IF(AND($M$9=1,Courses!E95&lt;&gt;"",Q100="",R100="",S100="",SUM(Courses!F95,Courses!H95,Courses!J95)&lt;&gt;1),"Row "&amp;Courses!A95&amp;"; ","")</f>
        <v/>
      </c>
      <c r="V100" s="50"/>
      <c r="W100" s="10"/>
      <c r="X100" s="739" t="str">
        <f>IF(AND($N$9=1,Courses!B95&lt;&gt;"",Courses!E95&lt;&gt;"",Courses!F95&lt;&gt;""),IF((TRUNC(Courses!F95*100)&lt;&gt;Courses!F95*100),"Row "&amp;Courses!A95&amp;", "&amp;Courses!$F$10&amp;"; ",""),"")</f>
        <v/>
      </c>
      <c r="Y100" s="10" t="str">
        <f>IF(AND($N$9=1,Courses!B95&lt;&gt;"",Courses!G95&lt;&gt;"",Courses!H95&lt;&gt;""),IF((TRUNC(Courses!H95*100)&lt;&gt;Courses!H95*100),"Row "&amp;Courses!A95&amp;", "&amp;Courses!$H$10&amp;"; ",""),"")</f>
        <v/>
      </c>
      <c r="Z100" s="682" t="str">
        <f>IF(AND($N$9=1,Courses!B95&lt;&gt;"",Courses!I95&lt;&gt;"",Courses!J95&lt;&gt;""),IF((TRUNC(Courses!J95*100)&lt;&gt;Courses!J95*100),"Row "&amp;Courses!A95&amp;", "&amp;Courses!$J$10&amp;"; ",""),"")</f>
        <v/>
      </c>
      <c r="AA100" s="10"/>
      <c r="AB100" s="295"/>
      <c r="AC100" s="692" t="str">
        <f>IF(AND($O$9=1,G100="",Courses!B95&lt;&gt;"",Courses!K95&lt;&gt;"UG",Courses!K95&lt;&gt;"PG (UG fee)",Courses!K95&lt;&gt;"PG (Masters' loan)",Courses!K95&lt;&gt;"PG (Other)"),"Row "&amp;Courses!A95&amp;"; ","")</f>
        <v/>
      </c>
      <c r="AD100" s="693"/>
      <c r="AE100" s="692" t="str">
        <f>IF(AND($Q$9=1,G100="",Courses!B95&lt;&gt;"",Courses!M95&lt;&gt;"Standard",Courses!M95&lt;&gt;"Long"),"Row "&amp;Courses!A95&amp;"; ","")</f>
        <v/>
      </c>
      <c r="AF100" s="10"/>
      <c r="AG100" s="295"/>
      <c r="AH100" s="739" t="str">
        <f>IF(AND($P$9=1,G100="",AC100="",AD100="",Courses!B95&lt;&gt;"",Courses!K95="UG",Courses!L95&lt;&gt;$C$9,Courses!L95&lt;&gt;$C$10,Courses!L95&lt;&gt;$C$11),"Row "&amp;Courses!A95&amp;", Sub-level should be either HND, Sub-degree, Foundation Degree or Other UG Degree; ","")</f>
        <v/>
      </c>
      <c r="AI100" s="10" t="str">
        <f>IF(AND($P$9=1,G100="",AC100="",AD100="",Courses!B95&lt;&gt;"",Courses!K95="PG (UG fee)",Courses!L95&lt;&gt;"",Courses!L95&lt;&gt;$C$12,Courses!L95&lt;&gt;$C$15),"Row "&amp;Courses!A95&amp;", Sub-level should be either blank or "&amp;C92&amp;"; ","")</f>
        <v/>
      </c>
      <c r="AJ100" s="10" t="str">
        <f>IF(AND($P$9=1,G100="",AC100="",AD100="",Courses!B95&lt;&gt;"",Courses!K95="PG (Masters' loan)",Courses!L95&lt;&gt;"",Courses!L95&lt;&gt;$C$14,Courses!L95&lt;&gt;$C$15),"Row "&amp;Courses!A95&amp;", Sub-level should be blank; ","")</f>
        <v/>
      </c>
      <c r="AK100" s="682" t="str">
        <f>IF(AND($P$9=1,G100="",AC100="",AD100="",Courses!B95&lt;&gt;"",Courses!K95="PG (Other)",Courses!L95&lt;&gt;"",Courses!L95&lt;&gt;$C$16,Courses!L95&lt;&gt;$C$17),"Row "&amp;Courses!A95&amp;", Sub-level should be blank; ","")</f>
        <v/>
      </c>
      <c r="AL100" s="50"/>
      <c r="AM100" s="295"/>
      <c r="AN100" s="8">
        <v>81</v>
      </c>
      <c r="AO100" s="739" t="str">
        <f>IF(AND($R$9=1,(TRUNC(Courses!N95)&lt;&gt;Courses!N95)), "Row "&amp;Courses!$A95&amp;", "&amp;AO$9&amp;", "&amp;AO$10&amp;", "&amp;AO$11&amp;"; ","")</f>
        <v/>
      </c>
      <c r="AP100" s="10" t="str">
        <f>IF(AND($R$9=1,(TRUNC(Courses!O95)&lt;&gt;Courses!O95)), "Row "&amp;Courses!$A95&amp;", "&amp;AP$9&amp;", "&amp;AP$10&amp;", "&amp;AP$11&amp;"; ","")</f>
        <v/>
      </c>
      <c r="AQ100" s="10" t="str">
        <f>IF(AND($R$9=1,(TRUNC(Courses!P95)&lt;&gt;Courses!P95)), "Row "&amp;Courses!$A95&amp;", "&amp;AQ$9&amp;", "&amp;AQ$10&amp;", "&amp;AQ$11&amp;"; ","")</f>
        <v/>
      </c>
      <c r="AR100" s="10" t="str">
        <f>IF(AND($R$9=1,(TRUNC(Courses!Q95)&lt;&gt;Courses!Q95)), "Row "&amp;Courses!$A95&amp;", "&amp;AR$9&amp;", "&amp;AR$10&amp;", "&amp;AR$11&amp;"; ","")</f>
        <v/>
      </c>
      <c r="AS100" s="682" t="str">
        <f>IF(AND($R$9=1,(TRUNC(Courses!R95)&lt;&gt;Courses!R95)), "Row "&amp;Courses!$A95&amp;", "&amp;AS$9&amp;", "&amp;AS$10&amp;", "&amp;AS$11&amp;"; ","")</f>
        <v/>
      </c>
      <c r="AT100" s="739" t="str">
        <f>IF(AND($R$9=1,(TRUNC(Courses!S95)&lt;&gt;Courses!S95)), "Row "&amp;Courses!$A95&amp;", "&amp;AT$9&amp;", "&amp;AT$10&amp;", "&amp;AT$11&amp;"; ","")</f>
        <v/>
      </c>
      <c r="AU100" s="10" t="str">
        <f>IF(AND($R$9=1,(TRUNC(Courses!T95)&lt;&gt;Courses!T95)), "Row "&amp;Courses!$A95&amp;", "&amp;AU$9&amp;", "&amp;AU$10&amp;", "&amp;AU$11&amp;"; ","")</f>
        <v/>
      </c>
      <c r="AV100" s="10" t="str">
        <f>IF(AND($R$9=1,(TRUNC(Courses!U95)&lt;&gt;Courses!U95)), "Row "&amp;Courses!$A95&amp;", "&amp;AV$9&amp;", "&amp;AV$10&amp;", "&amp;AV$11&amp;"; ","")</f>
        <v/>
      </c>
      <c r="AW100" s="10" t="str">
        <f>IF(AND($R$9=1,(TRUNC(Courses!V95)&lt;&gt;Courses!V95)), "Row "&amp;Courses!$A95&amp;", "&amp;AW$9&amp;", "&amp;AW$10&amp;", "&amp;AW$11&amp;"; ","")</f>
        <v/>
      </c>
      <c r="AX100" s="682" t="str">
        <f>IF(AND($R$9=1,(TRUNC(Courses!W95)&lt;&gt;Courses!W95)), "Row "&amp;Courses!$A95&amp;", "&amp;AX$9&amp;", "&amp;AX$10&amp;", "&amp;AX$11&amp;"; ","")</f>
        <v/>
      </c>
      <c r="AY100" s="739" t="str">
        <f>IF(AND($R$9=1,(TRUNC(Courses!X95)&lt;&gt;Courses!X95)), "Row "&amp;Courses!$A95&amp;", "&amp;AY$9&amp;", "&amp;AY$10&amp;", "&amp;AY$11&amp;"; ","")</f>
        <v/>
      </c>
      <c r="AZ100" s="10" t="str">
        <f>IF(AND($R$9=1,(TRUNC(Courses!Y95)&lt;&gt;Courses!Y95)), "Row "&amp;Courses!$A95&amp;", "&amp;AZ$9&amp;", "&amp;AZ$10&amp;", "&amp;AZ$11&amp;"; ","")</f>
        <v/>
      </c>
      <c r="BA100" s="10" t="str">
        <f>IF(AND($R$9=1,(TRUNC(Courses!Z95)&lt;&gt;Courses!Z95)), "Row "&amp;Courses!$A95&amp;", "&amp;BA$9&amp;", "&amp;BA$10&amp;", "&amp;BA$11&amp;"; ","")</f>
        <v/>
      </c>
      <c r="BB100" s="10" t="str">
        <f>IF(AND($R$9=1,(TRUNC(Courses!AA95)&lt;&gt;Courses!AA95)), "Row "&amp;Courses!$A95&amp;", "&amp;BB$9&amp;", "&amp;BB$10&amp;", "&amp;BB$11&amp;"; ","")</f>
        <v/>
      </c>
      <c r="BC100" s="682" t="str">
        <f>IF(AND($R$9=1,(TRUNC(Courses!AB95)&lt;&gt;Courses!AB95)), "Row "&amp;Courses!$A95&amp;", "&amp;BC$9&amp;", "&amp;BC$10&amp;", "&amp;BC$11&amp;"; ","")</f>
        <v/>
      </c>
      <c r="BD100" s="50"/>
      <c r="BE100" s="295"/>
      <c r="BF100" s="8">
        <v>81</v>
      </c>
      <c r="BG100" s="739" t="str">
        <f>IF(AND($S$9=1,Courses!N95&lt;0), "Row "&amp;Courses!$A95&amp;", "&amp;BG$9&amp;", "&amp;BG$10&amp;", "&amp;BG$11&amp;"; ","")</f>
        <v/>
      </c>
      <c r="BH100" s="10" t="str">
        <f>IF(AND($S$9=1,Courses!O95&lt;0), "Row "&amp;Courses!$A95&amp;", "&amp;BH$9&amp;", "&amp;BH$10&amp;", "&amp;BH$11&amp;"; ","")</f>
        <v/>
      </c>
      <c r="BI100" s="10" t="str">
        <f>IF(AND($S$9=1,Courses!P95&lt;0), "Row "&amp;Courses!$A95&amp;", "&amp;BI$9&amp;", "&amp;BI$10&amp;", "&amp;BI$11&amp;"; ","")</f>
        <v/>
      </c>
      <c r="BJ100" s="10" t="str">
        <f>IF(AND($S$9=1,Courses!Q95&lt;0), "Row "&amp;Courses!$A95&amp;", "&amp;BJ$9&amp;", "&amp;BJ$10&amp;", "&amp;BJ$11&amp;"; ","")</f>
        <v/>
      </c>
      <c r="BK100" s="682" t="str">
        <f>IF(AND($S$9=1,Courses!R95&lt;0), "Row "&amp;Courses!$A95&amp;", "&amp;BK$9&amp;", "&amp;BK$10&amp;", "&amp;BK$11&amp;"; ","")</f>
        <v/>
      </c>
      <c r="BL100" s="739" t="str">
        <f>IF(AND($S$9=1,Courses!S95&lt;0), "Row "&amp;Courses!$A95&amp;", "&amp;BL$9&amp;", "&amp;BL$10&amp;", "&amp;BL$11&amp;"; ","")</f>
        <v/>
      </c>
      <c r="BM100" s="10" t="str">
        <f>IF(AND($S$9=1,Courses!T95&lt;0), "Row "&amp;Courses!$A95&amp;", "&amp;BM$9&amp;", "&amp;BM$10&amp;", "&amp;BM$11&amp;"; ","")</f>
        <v/>
      </c>
      <c r="BN100" s="10" t="str">
        <f>IF(AND($S$9=1,Courses!U95&lt;0), "Row "&amp;Courses!$A95&amp;", "&amp;BN$9&amp;", "&amp;BN$10&amp;", "&amp;BN$11&amp;"; ","")</f>
        <v/>
      </c>
      <c r="BO100" s="10" t="str">
        <f>IF(AND($S$9=1,Courses!V95&lt;0), "Row "&amp;Courses!$A95&amp;", "&amp;BO$9&amp;", "&amp;BO$10&amp;", "&amp;BO$11&amp;"; ","")</f>
        <v/>
      </c>
      <c r="BP100" s="682" t="str">
        <f>IF(AND($S$9=1,Courses!W95&lt;0), "Row "&amp;Courses!$A95&amp;", "&amp;BP$9&amp;", "&amp;BP$10&amp;", "&amp;BP$11&amp;"; ","")</f>
        <v/>
      </c>
      <c r="BQ100" s="739" t="str">
        <f>IF(AND($S$9=1,Courses!X95&lt;0), "Row "&amp;Courses!$A95&amp;", "&amp;BQ$9&amp;", "&amp;BQ$10&amp;", "&amp;BQ$11&amp;"; ","")</f>
        <v/>
      </c>
      <c r="BR100" s="10" t="str">
        <f>IF(AND($S$9=1,Courses!Y95&lt;0), "Row "&amp;Courses!$A95&amp;", "&amp;BR$9&amp;", "&amp;BR$10&amp;", "&amp;BR$11&amp;"; ","")</f>
        <v/>
      </c>
      <c r="BS100" s="10" t="str">
        <f>IF(AND($S$9=1,Courses!Z95&lt;0), "Row "&amp;Courses!$A95&amp;", "&amp;BS$9&amp;", "&amp;BS$10&amp;", "&amp;BS$11&amp;"; ","")</f>
        <v/>
      </c>
      <c r="BT100" s="10" t="str">
        <f>IF(AND($S$9=1,Courses!AA95&lt;0), "Row "&amp;Courses!$A95&amp;", "&amp;BT$9&amp;", "&amp;BT$10&amp;", "&amp;BT$11&amp;"; ","")</f>
        <v/>
      </c>
      <c r="BU100" s="682" t="str">
        <f>IF(AND($S$9=1,Courses!AB95&lt;0), "Row "&amp;Courses!$A95&amp;", "&amp;BU$9&amp;", "&amp;BU$10&amp;", "&amp;BU$11&amp;"; ","")</f>
        <v/>
      </c>
      <c r="BV100" s="10"/>
      <c r="BW100" s="690">
        <v>81</v>
      </c>
      <c r="BX100" s="101">
        <f>IF(AND($T$9=1,Courses!B95="",Courses!F95="",Courses!H95="",Courses!J95="",Courses!K95="",Courses!L95="",Courses!M95="",Courses!N95=0,Courses!P95=0,Courses!R95=0,Courses!S95=0,Courses!U95=0,Courses!W95=0,Courses!X95=0,Courses!Z95=0,Courses!AB95=0),0,1)</f>
        <v>0</v>
      </c>
      <c r="BY100" s="671">
        <f>IF(AND(BX100=0,SUM(BX101:$BX$219)&gt;0),1,0)</f>
        <v>0</v>
      </c>
      <c r="BZ100" s="853" t="str">
        <f>IF(BY100=1,"Row "&amp;Courses!A95&amp;"; ","")</f>
        <v/>
      </c>
      <c r="CA100" s="151"/>
      <c r="CB100" s="10"/>
      <c r="CC100" s="692" t="str">
        <f>IF(AND($U$9=1,Courses!B95&lt;&gt;"",SUM(Courses!N95:AB95)=0),"Row "&amp;Courses!A95&amp;"; ","")</f>
        <v/>
      </c>
      <c r="CD100" s="50"/>
      <c r="CF100" s="323"/>
      <c r="CG100" s="692" t="str">
        <f>IF(AND($Y$9=1,Courses!B95&lt;&gt;""),IF(SUMPRODUCT(--(Courses!$C$13:$C$214=Courses!C95))&gt;1,"Row "&amp;Courses!A95&amp;"; ",""),"")</f>
        <v/>
      </c>
      <c r="CH100" s="10"/>
      <c r="CI100" s="324"/>
      <c r="CJ100" s="10"/>
      <c r="CK100" s="739" t="str">
        <f>IF(AND($Z$9=1,Courses!E95&lt;&gt;"",Courses!F95&lt;&gt;"",Courses!F95=0,SUM(Courses!H95,Courses!J95)=1),"Row "&amp;Courses!A95&amp;", "&amp;Courses!$F$10&amp;"; ","")</f>
        <v/>
      </c>
      <c r="CL100" s="10" t="str">
        <f>IF(AND($Z$9=1,Courses!G95&lt;&gt;"",Courses!H95&lt;&gt;"",Courses!H95=0,SUM(Courses!J95,Courses!F95)=1),"Row "&amp;Courses!A95&amp;", "&amp;Courses!$H$10&amp;"; ","")</f>
        <v/>
      </c>
      <c r="CM100" s="682" t="str">
        <f>IF(AND($Z$9=1,Courses!I95&lt;&gt;"",Courses!J95&lt;&gt;"",Courses!J95=0, SUM(Courses!H95,Courses!F95)=1),"Row "&amp;Courses!A95&amp;", "&amp;Courses!$J$10&amp;"; ","")</f>
        <v/>
      </c>
      <c r="CN100" s="680"/>
      <c r="CO100" s="681"/>
      <c r="CP100" s="692" t="str">
        <f>IF(AND(Courses!B95&lt;&gt;"",ISNA(VLOOKUP(Courses!C95,CourseInfo,2,FALSE))=FALSE,COUNTIF(Dummy,Courses!C95)&lt;&gt;1),VLOOKUP(Courses!C95,CourseInfo,6,FALSE),"")</f>
        <v/>
      </c>
      <c r="CQ100" s="692" t="str">
        <f>IF(AND(Courses!B95&lt;&gt;"",ISNA(VLOOKUP(Courses!C95,CourseInfo,2,FALSE))=FALSE,COUNTIF(Dummy,Courses!C95)&lt;&gt;1),IF(VLOOKUP(Courses!C95,CourseInfo,7,FALSE)&lt;&gt;"",VLOOKUP(Courses!C95,CourseInfo,7,FALSE),"blank"),"")</f>
        <v/>
      </c>
      <c r="CR100" s="692" t="str">
        <f>IF(AND($AA$9=1,Courses!B95&lt;&gt;"",'Courses Valid'!AC100="",AH100&amp;AI100&amp;AJ100&amp;AK100="",COUNTIF(Dummy,Courses!C95)&lt;&gt;1),IF(OR(Courses!K95&lt;&gt;'Courses Valid'!CP100,Courses!L95&lt;&gt;'Courses Valid'!CQ100),"Row "&amp;Courses!A95&amp;", Level on LARS is "&amp;'Courses Valid'!CP100&amp;", Sub-level on LARS is "&amp;CQ100&amp;"; ",""),"")</f>
        <v/>
      </c>
      <c r="CS100" s="680"/>
    </row>
    <row r="101" spans="3:97" x14ac:dyDescent="0.2">
      <c r="C101" s="670">
        <f t="shared" si="3"/>
        <v>0</v>
      </c>
      <c r="D101" s="102"/>
      <c r="E101" s="102"/>
      <c r="F101" s="295"/>
      <c r="G101" s="692" t="str">
        <f>IF(SUMPRODUCT(--(CourseAims=Courses!$C96))=1,"",IF(AND($J$9=1,Courses!$C96&lt;&gt;""),"Row "&amp;Courses!A96&amp;" (invalid); ",""))</f>
        <v/>
      </c>
      <c r="H101" s="692" t="str">
        <f>IF(AND($K$9=1,Courses!B96="",OR(Courses!F96&lt;&gt;"",Courses!H96&lt;&gt;"",Courses!J96&lt;&gt;"",Courses!K96&lt;&gt;"",Courses!L96&lt;&gt;"",Courses!M96&lt;&gt;"",Courses!N96&lt;&gt;0,Courses!P96&lt;&gt;0,Courses!R96&lt;&gt;0,Courses!S96&lt;&gt;0,Courses!U96&lt;&gt;0,Courses!W96&lt;&gt;0,Courses!X96&lt;&gt;0,Courses!Z96&lt;&gt;0,Courses!AB96&lt;&gt;0)),"Row "&amp;Courses!A96&amp;" (none); ","")</f>
        <v/>
      </c>
      <c r="I101" s="50"/>
      <c r="J101" s="295"/>
      <c r="K101" s="739" t="str">
        <f>IF(AND($L$9=1,Courses!E96&lt;&gt;"",Courses!F96=""),"Row "&amp;Courses!A96&amp;", "&amp;Courses!$E$10&amp;"; ","")</f>
        <v/>
      </c>
      <c r="L101" s="10" t="str">
        <f>IF(AND($L$9=1,Courses!G96&lt;&gt;"",Courses!H96=""),"Row "&amp;Courses!A96&amp;", "&amp;Courses!$G$10&amp;"; ","")</f>
        <v/>
      </c>
      <c r="M101" s="682" t="str">
        <f>IF(AND($L$9=1,Courses!I96&lt;&gt;"",Courses!J96=""),"Row "&amp;Courses!A96&amp;", "&amp;Courses!$I$10&amp;"; ","")</f>
        <v/>
      </c>
      <c r="N101" s="10"/>
      <c r="O101" s="50"/>
      <c r="P101" s="295"/>
      <c r="Q101" s="1330" t="str">
        <f>IF(AND($M$9=1,Courses!B96&lt;&gt;"",Courses!E96&lt;&gt;"",Courses!G96="",Courses!I96="",Courses!F96&lt;&gt;1),"Row "&amp;Courses!A96&amp;"; ","")</f>
        <v/>
      </c>
      <c r="R101" s="10" t="str">
        <f>IF(AND($M$9=1,Courses!B96&lt;&gt;"",Courses!I96="",Courses!F96&lt;&gt;"",Courses!G96&lt;&gt;"",Courses!H96&lt;&gt;""),IF(OR((Courses!F96+Courses!H96)&lt;&gt;1),"Row "&amp;Courses!A96&amp;"; ",""),"")</f>
        <v/>
      </c>
      <c r="S101" s="682" t="str">
        <f>IF(AND($M$9=1,Courses!B96&lt;&gt;"",Courses!I96&lt;&gt;"",Courses!J96&lt;&gt;"",Courses!H96&lt;&gt;"",Courses!G96&lt;&gt;"",Courses!F96&lt;&gt;""),IF(OR((Courses!F96+Courses!H96+Courses!J96)&lt;&gt;1),"Row "&amp;Courses!A96&amp;"; ",""),"")</f>
        <v/>
      </c>
      <c r="T101" s="10"/>
      <c r="U101" s="692" t="str">
        <f>IF(AND($M$9=1,Courses!E96&lt;&gt;"",Q101="",R101="",S101="",SUM(Courses!F96,Courses!H96,Courses!J96)&lt;&gt;1),"Row "&amp;Courses!A96&amp;"; ","")</f>
        <v/>
      </c>
      <c r="V101" s="50"/>
      <c r="W101" s="10"/>
      <c r="X101" s="739" t="str">
        <f>IF(AND($N$9=1,Courses!B96&lt;&gt;"",Courses!E96&lt;&gt;"",Courses!F96&lt;&gt;""),IF((TRUNC(Courses!F96*100)&lt;&gt;Courses!F96*100),"Row "&amp;Courses!A96&amp;", "&amp;Courses!$F$10&amp;"; ",""),"")</f>
        <v/>
      </c>
      <c r="Y101" s="10" t="str">
        <f>IF(AND($N$9=1,Courses!B96&lt;&gt;"",Courses!G96&lt;&gt;"",Courses!H96&lt;&gt;""),IF((TRUNC(Courses!H96*100)&lt;&gt;Courses!H96*100),"Row "&amp;Courses!A96&amp;", "&amp;Courses!$H$10&amp;"; ",""),"")</f>
        <v/>
      </c>
      <c r="Z101" s="682" t="str">
        <f>IF(AND($N$9=1,Courses!B96&lt;&gt;"",Courses!I96&lt;&gt;"",Courses!J96&lt;&gt;""),IF((TRUNC(Courses!J96*100)&lt;&gt;Courses!J96*100),"Row "&amp;Courses!A96&amp;", "&amp;Courses!$J$10&amp;"; ",""),"")</f>
        <v/>
      </c>
      <c r="AA101" s="10"/>
      <c r="AB101" s="295"/>
      <c r="AC101" s="692" t="str">
        <f>IF(AND($O$9=1,G101="",Courses!B96&lt;&gt;"",Courses!K96&lt;&gt;"UG",Courses!K96&lt;&gt;"PG (UG fee)",Courses!K96&lt;&gt;"PG (Masters' loan)",Courses!K96&lt;&gt;"PG (Other)"),"Row "&amp;Courses!A96&amp;"; ","")</f>
        <v/>
      </c>
      <c r="AD101" s="693"/>
      <c r="AE101" s="692" t="str">
        <f>IF(AND($Q$9=1,G101="",Courses!B96&lt;&gt;"",Courses!M96&lt;&gt;"Standard",Courses!M96&lt;&gt;"Long"),"Row "&amp;Courses!A96&amp;"; ","")</f>
        <v/>
      </c>
      <c r="AF101" s="10"/>
      <c r="AG101" s="295"/>
      <c r="AH101" s="739" t="str">
        <f>IF(AND($P$9=1,G101="",AC101="",AD101="",Courses!B96&lt;&gt;"",Courses!K96="UG",Courses!L96&lt;&gt;$C$9,Courses!L96&lt;&gt;$C$10,Courses!L96&lt;&gt;$C$11),"Row "&amp;Courses!A96&amp;", Sub-level should be either HND, Sub-degree, Foundation Degree or Other UG Degree; ","")</f>
        <v/>
      </c>
      <c r="AI101" s="10" t="str">
        <f>IF(AND($P$9=1,G101="",AC101="",AD101="",Courses!B96&lt;&gt;"",Courses!K96="PG (UG fee)",Courses!L96&lt;&gt;"",Courses!L96&lt;&gt;$C$12,Courses!L96&lt;&gt;$C$15),"Row "&amp;Courses!A96&amp;", Sub-level should be either blank or "&amp;C93&amp;"; ","")</f>
        <v/>
      </c>
      <c r="AJ101" s="10" t="str">
        <f>IF(AND($P$9=1,G101="",AC101="",AD101="",Courses!B96&lt;&gt;"",Courses!K96="PG (Masters' loan)",Courses!L96&lt;&gt;"",Courses!L96&lt;&gt;$C$14,Courses!L96&lt;&gt;$C$15),"Row "&amp;Courses!A96&amp;", Sub-level should be blank; ","")</f>
        <v/>
      </c>
      <c r="AK101" s="682" t="str">
        <f>IF(AND($P$9=1,G101="",AC101="",AD101="",Courses!B96&lt;&gt;"",Courses!K96="PG (Other)",Courses!L96&lt;&gt;"",Courses!L96&lt;&gt;$C$16,Courses!L96&lt;&gt;$C$17),"Row "&amp;Courses!A96&amp;", Sub-level should be blank; ","")</f>
        <v/>
      </c>
      <c r="AL101" s="50"/>
      <c r="AM101" s="295"/>
      <c r="AN101" s="6">
        <v>82</v>
      </c>
      <c r="AO101" s="739" t="str">
        <f>IF(AND($R$9=1,(TRUNC(Courses!N96)&lt;&gt;Courses!N96)), "Row "&amp;Courses!$A96&amp;", "&amp;AO$9&amp;", "&amp;AO$10&amp;", "&amp;AO$11&amp;"; ","")</f>
        <v/>
      </c>
      <c r="AP101" s="10" t="str">
        <f>IF(AND($R$9=1,(TRUNC(Courses!O96)&lt;&gt;Courses!O96)), "Row "&amp;Courses!$A96&amp;", "&amp;AP$9&amp;", "&amp;AP$10&amp;", "&amp;AP$11&amp;"; ","")</f>
        <v/>
      </c>
      <c r="AQ101" s="10" t="str">
        <f>IF(AND($R$9=1,(TRUNC(Courses!P96)&lt;&gt;Courses!P96)), "Row "&amp;Courses!$A96&amp;", "&amp;AQ$9&amp;", "&amp;AQ$10&amp;", "&amp;AQ$11&amp;"; ","")</f>
        <v/>
      </c>
      <c r="AR101" s="10" t="str">
        <f>IF(AND($R$9=1,(TRUNC(Courses!Q96)&lt;&gt;Courses!Q96)), "Row "&amp;Courses!$A96&amp;", "&amp;AR$9&amp;", "&amp;AR$10&amp;", "&amp;AR$11&amp;"; ","")</f>
        <v/>
      </c>
      <c r="AS101" s="682" t="str">
        <f>IF(AND($R$9=1,(TRUNC(Courses!R96)&lt;&gt;Courses!R96)), "Row "&amp;Courses!$A96&amp;", "&amp;AS$9&amp;", "&amp;AS$10&amp;", "&amp;AS$11&amp;"; ","")</f>
        <v/>
      </c>
      <c r="AT101" s="739" t="str">
        <f>IF(AND($R$9=1,(TRUNC(Courses!S96)&lt;&gt;Courses!S96)), "Row "&amp;Courses!$A96&amp;", "&amp;AT$9&amp;", "&amp;AT$10&amp;", "&amp;AT$11&amp;"; ","")</f>
        <v/>
      </c>
      <c r="AU101" s="10" t="str">
        <f>IF(AND($R$9=1,(TRUNC(Courses!T96)&lt;&gt;Courses!T96)), "Row "&amp;Courses!$A96&amp;", "&amp;AU$9&amp;", "&amp;AU$10&amp;", "&amp;AU$11&amp;"; ","")</f>
        <v/>
      </c>
      <c r="AV101" s="10" t="str">
        <f>IF(AND($R$9=1,(TRUNC(Courses!U96)&lt;&gt;Courses!U96)), "Row "&amp;Courses!$A96&amp;", "&amp;AV$9&amp;", "&amp;AV$10&amp;", "&amp;AV$11&amp;"; ","")</f>
        <v/>
      </c>
      <c r="AW101" s="10" t="str">
        <f>IF(AND($R$9=1,(TRUNC(Courses!V96)&lt;&gt;Courses!V96)), "Row "&amp;Courses!$A96&amp;", "&amp;AW$9&amp;", "&amp;AW$10&amp;", "&amp;AW$11&amp;"; ","")</f>
        <v/>
      </c>
      <c r="AX101" s="682" t="str">
        <f>IF(AND($R$9=1,(TRUNC(Courses!W96)&lt;&gt;Courses!W96)), "Row "&amp;Courses!$A96&amp;", "&amp;AX$9&amp;", "&amp;AX$10&amp;", "&amp;AX$11&amp;"; ","")</f>
        <v/>
      </c>
      <c r="AY101" s="739" t="str">
        <f>IF(AND($R$9=1,(TRUNC(Courses!X96)&lt;&gt;Courses!X96)), "Row "&amp;Courses!$A96&amp;", "&amp;AY$9&amp;", "&amp;AY$10&amp;", "&amp;AY$11&amp;"; ","")</f>
        <v/>
      </c>
      <c r="AZ101" s="10" t="str">
        <f>IF(AND($R$9=1,(TRUNC(Courses!Y96)&lt;&gt;Courses!Y96)), "Row "&amp;Courses!$A96&amp;", "&amp;AZ$9&amp;", "&amp;AZ$10&amp;", "&amp;AZ$11&amp;"; ","")</f>
        <v/>
      </c>
      <c r="BA101" s="10" t="str">
        <f>IF(AND($R$9=1,(TRUNC(Courses!Z96)&lt;&gt;Courses!Z96)), "Row "&amp;Courses!$A96&amp;", "&amp;BA$9&amp;", "&amp;BA$10&amp;", "&amp;BA$11&amp;"; ","")</f>
        <v/>
      </c>
      <c r="BB101" s="10" t="str">
        <f>IF(AND($R$9=1,(TRUNC(Courses!AA96)&lt;&gt;Courses!AA96)), "Row "&amp;Courses!$A96&amp;", "&amp;BB$9&amp;", "&amp;BB$10&amp;", "&amp;BB$11&amp;"; ","")</f>
        <v/>
      </c>
      <c r="BC101" s="682" t="str">
        <f>IF(AND($R$9=1,(TRUNC(Courses!AB96)&lt;&gt;Courses!AB96)), "Row "&amp;Courses!$A96&amp;", "&amp;BC$9&amp;", "&amp;BC$10&amp;", "&amp;BC$11&amp;"; ","")</f>
        <v/>
      </c>
      <c r="BE101" s="295"/>
      <c r="BF101" s="6">
        <v>82</v>
      </c>
      <c r="BG101" s="739" t="str">
        <f>IF(AND($S$9=1,Courses!N96&lt;0), "Row "&amp;Courses!$A96&amp;", "&amp;BG$9&amp;", "&amp;BG$10&amp;", "&amp;BG$11&amp;"; ","")</f>
        <v/>
      </c>
      <c r="BH101" s="10" t="str">
        <f>IF(AND($S$9=1,Courses!O96&lt;0), "Row "&amp;Courses!$A96&amp;", "&amp;BH$9&amp;", "&amp;BH$10&amp;", "&amp;BH$11&amp;"; ","")</f>
        <v/>
      </c>
      <c r="BI101" s="10" t="str">
        <f>IF(AND($S$9=1,Courses!P96&lt;0), "Row "&amp;Courses!$A96&amp;", "&amp;BI$9&amp;", "&amp;BI$10&amp;", "&amp;BI$11&amp;"; ","")</f>
        <v/>
      </c>
      <c r="BJ101" s="10" t="str">
        <f>IF(AND($S$9=1,Courses!Q96&lt;0), "Row "&amp;Courses!$A96&amp;", "&amp;BJ$9&amp;", "&amp;BJ$10&amp;", "&amp;BJ$11&amp;"; ","")</f>
        <v/>
      </c>
      <c r="BK101" s="682" t="str">
        <f>IF(AND($S$9=1,Courses!R96&lt;0), "Row "&amp;Courses!$A96&amp;", "&amp;BK$9&amp;", "&amp;BK$10&amp;", "&amp;BK$11&amp;"; ","")</f>
        <v/>
      </c>
      <c r="BL101" s="739" t="str">
        <f>IF(AND($S$9=1,Courses!S96&lt;0), "Row "&amp;Courses!$A96&amp;", "&amp;BL$9&amp;", "&amp;BL$10&amp;", "&amp;BL$11&amp;"; ","")</f>
        <v/>
      </c>
      <c r="BM101" s="10" t="str">
        <f>IF(AND($S$9=1,Courses!T96&lt;0), "Row "&amp;Courses!$A96&amp;", "&amp;BM$9&amp;", "&amp;BM$10&amp;", "&amp;BM$11&amp;"; ","")</f>
        <v/>
      </c>
      <c r="BN101" s="10" t="str">
        <f>IF(AND($S$9=1,Courses!U96&lt;0), "Row "&amp;Courses!$A96&amp;", "&amp;BN$9&amp;", "&amp;BN$10&amp;", "&amp;BN$11&amp;"; ","")</f>
        <v/>
      </c>
      <c r="BO101" s="10" t="str">
        <f>IF(AND($S$9=1,Courses!V96&lt;0), "Row "&amp;Courses!$A96&amp;", "&amp;BO$9&amp;", "&amp;BO$10&amp;", "&amp;BO$11&amp;"; ","")</f>
        <v/>
      </c>
      <c r="BP101" s="682" t="str">
        <f>IF(AND($S$9=1,Courses!W96&lt;0), "Row "&amp;Courses!$A96&amp;", "&amp;BP$9&amp;", "&amp;BP$10&amp;", "&amp;BP$11&amp;"; ","")</f>
        <v/>
      </c>
      <c r="BQ101" s="739" t="str">
        <f>IF(AND($S$9=1,Courses!X96&lt;0), "Row "&amp;Courses!$A96&amp;", "&amp;BQ$9&amp;", "&amp;BQ$10&amp;", "&amp;BQ$11&amp;"; ","")</f>
        <v/>
      </c>
      <c r="BR101" s="10" t="str">
        <f>IF(AND($S$9=1,Courses!Y96&lt;0), "Row "&amp;Courses!$A96&amp;", "&amp;BR$9&amp;", "&amp;BR$10&amp;", "&amp;BR$11&amp;"; ","")</f>
        <v/>
      </c>
      <c r="BS101" s="10" t="str">
        <f>IF(AND($S$9=1,Courses!Z96&lt;0), "Row "&amp;Courses!$A96&amp;", "&amp;BS$9&amp;", "&amp;BS$10&amp;", "&amp;BS$11&amp;"; ","")</f>
        <v/>
      </c>
      <c r="BT101" s="10" t="str">
        <f>IF(AND($S$9=1,Courses!AA96&lt;0), "Row "&amp;Courses!$A96&amp;", "&amp;BT$9&amp;", "&amp;BT$10&amp;", "&amp;BT$11&amp;"; ","")</f>
        <v/>
      </c>
      <c r="BU101" s="682" t="str">
        <f>IF(AND($S$9=1,Courses!AB96&lt;0), "Row "&amp;Courses!$A96&amp;", "&amp;BU$9&amp;", "&amp;BU$10&amp;", "&amp;BU$11&amp;"; ","")</f>
        <v/>
      </c>
      <c r="BW101" s="671">
        <v>82</v>
      </c>
      <c r="BX101" s="101">
        <f>IF(AND($T$9=1,Courses!B96="",Courses!F96="",Courses!H96="",Courses!J96="",Courses!K96="",Courses!L96="",Courses!M96="",Courses!N96=0,Courses!P96=0,Courses!R96=0,Courses!S96=0,Courses!U96=0,Courses!W96=0,Courses!X96=0,Courses!Z96=0,Courses!AB96=0),0,1)</f>
        <v>0</v>
      </c>
      <c r="BY101" s="671">
        <f>IF(AND(BX101=0,SUM(BX102:$BX$219)&gt;0),1,0)</f>
        <v>0</v>
      </c>
      <c r="BZ101" s="853" t="str">
        <f>IF(BY101=1,"Row "&amp;Courses!A96&amp;"; ","")</f>
        <v/>
      </c>
      <c r="CA101" s="50"/>
      <c r="CB101" s="10"/>
      <c r="CC101" s="692" t="str">
        <f>IF(AND($U$9=1,Courses!B96&lt;&gt;"",SUM(Courses!N96:AB96)=0),"Row "&amp;Courses!A96&amp;"; ","")</f>
        <v/>
      </c>
      <c r="CD101" s="50"/>
      <c r="CF101" s="323"/>
      <c r="CG101" s="692" t="str">
        <f>IF(AND($Y$9=1,Courses!B96&lt;&gt;""),IF(SUMPRODUCT(--(Courses!$C$13:$C$214=Courses!C96))&gt;1,"Row "&amp;Courses!A96&amp;"; ",""),"")</f>
        <v/>
      </c>
      <c r="CH101" s="10"/>
      <c r="CI101" s="324"/>
      <c r="CJ101" s="10"/>
      <c r="CK101" s="739" t="str">
        <f>IF(AND($Z$9=1,Courses!E96&lt;&gt;"",Courses!F96&lt;&gt;"",Courses!F96=0,SUM(Courses!H96,Courses!J96)=1),"Row "&amp;Courses!A96&amp;", "&amp;Courses!$F$10&amp;"; ","")</f>
        <v/>
      </c>
      <c r="CL101" s="10" t="str">
        <f>IF(AND($Z$9=1,Courses!G96&lt;&gt;"",Courses!H96&lt;&gt;"",Courses!H96=0,SUM(Courses!J96,Courses!F96)=1),"Row "&amp;Courses!A96&amp;", "&amp;Courses!$H$10&amp;"; ","")</f>
        <v/>
      </c>
      <c r="CM101" s="682" t="str">
        <f>IF(AND($Z$9=1,Courses!I96&lt;&gt;"",Courses!J96&lt;&gt;"",Courses!J96=0, SUM(Courses!H96,Courses!F96)=1),"Row "&amp;Courses!A96&amp;", "&amp;Courses!$J$10&amp;"; ","")</f>
        <v/>
      </c>
      <c r="CN101" s="680"/>
      <c r="CO101" s="681"/>
      <c r="CP101" s="692" t="str">
        <f>IF(AND(Courses!B96&lt;&gt;"",ISNA(VLOOKUP(Courses!C96,CourseInfo,2,FALSE))=FALSE,COUNTIF(Dummy,Courses!C96)&lt;&gt;1),VLOOKUP(Courses!C96,CourseInfo,6,FALSE),"")</f>
        <v/>
      </c>
      <c r="CQ101" s="692" t="str">
        <f>IF(AND(Courses!B96&lt;&gt;"",ISNA(VLOOKUP(Courses!C96,CourseInfo,2,FALSE))=FALSE,COUNTIF(Dummy,Courses!C96)&lt;&gt;1),IF(VLOOKUP(Courses!C96,CourseInfo,7,FALSE)&lt;&gt;"",VLOOKUP(Courses!C96,CourseInfo,7,FALSE),"blank"),"")</f>
        <v/>
      </c>
      <c r="CR101" s="692" t="str">
        <f>IF(AND($AA$9=1,Courses!B96&lt;&gt;"",'Courses Valid'!AC101="",AH101&amp;AI101&amp;AJ101&amp;AK101="",COUNTIF(Dummy,Courses!C96)&lt;&gt;1),IF(OR(Courses!K96&lt;&gt;'Courses Valid'!CP101,Courses!L96&lt;&gt;'Courses Valid'!CQ101),"Row "&amp;Courses!A96&amp;", Level on LARS is "&amp;'Courses Valid'!CP101&amp;", Sub-level on LARS is "&amp;CQ101&amp;"; ",""),"")</f>
        <v/>
      </c>
      <c r="CS101" s="680"/>
    </row>
    <row r="102" spans="3:97" x14ac:dyDescent="0.2">
      <c r="C102" s="670">
        <f t="shared" si="3"/>
        <v>0</v>
      </c>
      <c r="D102" s="102"/>
      <c r="E102" s="102"/>
      <c r="F102" s="295"/>
      <c r="G102" s="692" t="str">
        <f>IF(SUMPRODUCT(--(CourseAims=Courses!$C97))=1,"",IF(AND($J$9=1,Courses!$C97&lt;&gt;""),"Row "&amp;Courses!A97&amp;" (invalid); ",""))</f>
        <v/>
      </c>
      <c r="H102" s="692" t="str">
        <f>IF(AND($K$9=1,Courses!B97="",OR(Courses!F97&lt;&gt;"",Courses!H97&lt;&gt;"",Courses!J97&lt;&gt;"",Courses!K97&lt;&gt;"",Courses!L97&lt;&gt;"",Courses!M97&lt;&gt;"",Courses!N97&lt;&gt;0,Courses!P97&lt;&gt;0,Courses!R97&lt;&gt;0,Courses!S97&lt;&gt;0,Courses!U97&lt;&gt;0,Courses!W97&lt;&gt;0,Courses!X97&lt;&gt;0,Courses!Z97&lt;&gt;0,Courses!AB97&lt;&gt;0)),"Row "&amp;Courses!A97&amp;" (none); ","")</f>
        <v/>
      </c>
      <c r="I102" s="50"/>
      <c r="J102" s="295"/>
      <c r="K102" s="739" t="str">
        <f>IF(AND($L$9=1,Courses!E97&lt;&gt;"",Courses!F97=""),"Row "&amp;Courses!A97&amp;", "&amp;Courses!$E$10&amp;"; ","")</f>
        <v/>
      </c>
      <c r="L102" s="10" t="str">
        <f>IF(AND($L$9=1,Courses!G97&lt;&gt;"",Courses!H97=""),"Row "&amp;Courses!A97&amp;", "&amp;Courses!$G$10&amp;"; ","")</f>
        <v/>
      </c>
      <c r="M102" s="682" t="str">
        <f>IF(AND($L$9=1,Courses!I97&lt;&gt;"",Courses!J97=""),"Row "&amp;Courses!A97&amp;", "&amp;Courses!$I$10&amp;"; ","")</f>
        <v/>
      </c>
      <c r="N102" s="10"/>
      <c r="O102" s="50"/>
      <c r="P102" s="295"/>
      <c r="Q102" s="1330" t="str">
        <f>IF(AND($M$9=1,Courses!B97&lt;&gt;"",Courses!E97&lt;&gt;"",Courses!G97="",Courses!I97="",Courses!F97&lt;&gt;1),"Row "&amp;Courses!A97&amp;"; ","")</f>
        <v/>
      </c>
      <c r="R102" s="10" t="str">
        <f>IF(AND($M$9=1,Courses!B97&lt;&gt;"",Courses!I97="",Courses!F97&lt;&gt;"",Courses!G97&lt;&gt;"",Courses!H97&lt;&gt;""),IF(OR((Courses!F97+Courses!H97)&lt;&gt;1),"Row "&amp;Courses!A97&amp;"; ",""),"")</f>
        <v/>
      </c>
      <c r="S102" s="682" t="str">
        <f>IF(AND($M$9=1,Courses!B97&lt;&gt;"",Courses!I97&lt;&gt;"",Courses!J97&lt;&gt;"",Courses!H97&lt;&gt;"",Courses!G97&lt;&gt;"",Courses!F97&lt;&gt;""),IF(OR((Courses!F97+Courses!H97+Courses!J97)&lt;&gt;1),"Row "&amp;Courses!A97&amp;"; ",""),"")</f>
        <v/>
      </c>
      <c r="T102" s="10"/>
      <c r="U102" s="692" t="str">
        <f>IF(AND($M$9=1,Courses!E97&lt;&gt;"",Q102="",R102="",S102="",SUM(Courses!F97,Courses!H97,Courses!J97)&lt;&gt;1),"Row "&amp;Courses!A97&amp;"; ","")</f>
        <v/>
      </c>
      <c r="V102" s="50"/>
      <c r="W102" s="10"/>
      <c r="X102" s="739" t="str">
        <f>IF(AND($N$9=1,Courses!B97&lt;&gt;"",Courses!E97&lt;&gt;"",Courses!F97&lt;&gt;""),IF((TRUNC(Courses!F97*100)&lt;&gt;Courses!F97*100),"Row "&amp;Courses!A97&amp;", "&amp;Courses!$F$10&amp;"; ",""),"")</f>
        <v/>
      </c>
      <c r="Y102" s="10" t="str">
        <f>IF(AND($N$9=1,Courses!B97&lt;&gt;"",Courses!G97&lt;&gt;"",Courses!H97&lt;&gt;""),IF((TRUNC(Courses!H97*100)&lt;&gt;Courses!H97*100),"Row "&amp;Courses!A97&amp;", "&amp;Courses!$H$10&amp;"; ",""),"")</f>
        <v/>
      </c>
      <c r="Z102" s="682" t="str">
        <f>IF(AND($N$9=1,Courses!B97&lt;&gt;"",Courses!I97&lt;&gt;"",Courses!J97&lt;&gt;""),IF((TRUNC(Courses!J97*100)&lt;&gt;Courses!J97*100),"Row "&amp;Courses!A97&amp;", "&amp;Courses!$J$10&amp;"; ",""),"")</f>
        <v/>
      </c>
      <c r="AA102" s="10"/>
      <c r="AB102" s="295"/>
      <c r="AC102" s="692" t="str">
        <f>IF(AND($O$9=1,G102="",Courses!B97&lt;&gt;"",Courses!K97&lt;&gt;"UG",Courses!K97&lt;&gt;"PG (UG fee)",Courses!K97&lt;&gt;"PG (Masters' loan)",Courses!K97&lt;&gt;"PG (Other)"),"Row "&amp;Courses!A97&amp;"; ","")</f>
        <v/>
      </c>
      <c r="AD102" s="693"/>
      <c r="AE102" s="692" t="str">
        <f>IF(AND($Q$9=1,G102="",Courses!B97&lt;&gt;"",Courses!M97&lt;&gt;"Standard",Courses!M97&lt;&gt;"Long"),"Row "&amp;Courses!A97&amp;"; ","")</f>
        <v/>
      </c>
      <c r="AF102" s="10"/>
      <c r="AG102" s="295"/>
      <c r="AH102" s="739" t="str">
        <f>IF(AND($P$9=1,G102="",AC102="",AD102="",Courses!B97&lt;&gt;"",Courses!K97="UG",Courses!L97&lt;&gt;$C$9,Courses!L97&lt;&gt;$C$10,Courses!L97&lt;&gt;$C$11),"Row "&amp;Courses!A97&amp;", Sub-level should be either HND, Sub-degree, Foundation Degree or Other UG Degree; ","")</f>
        <v/>
      </c>
      <c r="AI102" s="10" t="str">
        <f>IF(AND($P$9=1,G102="",AC102="",AD102="",Courses!B97&lt;&gt;"",Courses!K97="PG (UG fee)",Courses!L97&lt;&gt;"",Courses!L97&lt;&gt;$C$12,Courses!L97&lt;&gt;$C$15),"Row "&amp;Courses!A97&amp;", Sub-level should be either blank or "&amp;C94&amp;"; ","")</f>
        <v/>
      </c>
      <c r="AJ102" s="10" t="str">
        <f>IF(AND($P$9=1,G102="",AC102="",AD102="",Courses!B97&lt;&gt;"",Courses!K97="PG (Masters' loan)",Courses!L97&lt;&gt;"",Courses!L97&lt;&gt;$C$14,Courses!L97&lt;&gt;$C$15),"Row "&amp;Courses!A97&amp;", Sub-level should be blank; ","")</f>
        <v/>
      </c>
      <c r="AK102" s="682" t="str">
        <f>IF(AND($P$9=1,G102="",AC102="",AD102="",Courses!B97&lt;&gt;"",Courses!K97="PG (Other)",Courses!L97&lt;&gt;"",Courses!L97&lt;&gt;$C$16,Courses!L97&lt;&gt;$C$17),"Row "&amp;Courses!A97&amp;", Sub-level should be blank; ","")</f>
        <v/>
      </c>
      <c r="AL102" s="50"/>
      <c r="AM102" s="295"/>
      <c r="AN102" s="6">
        <v>83</v>
      </c>
      <c r="AO102" s="739" t="str">
        <f>IF(AND($R$9=1,(TRUNC(Courses!N97)&lt;&gt;Courses!N97)), "Row "&amp;Courses!$A97&amp;", "&amp;AO$9&amp;", "&amp;AO$10&amp;", "&amp;AO$11&amp;"; ","")</f>
        <v/>
      </c>
      <c r="AP102" s="10" t="str">
        <f>IF(AND($R$9=1,(TRUNC(Courses!O97)&lt;&gt;Courses!O97)), "Row "&amp;Courses!$A97&amp;", "&amp;AP$9&amp;", "&amp;AP$10&amp;", "&amp;AP$11&amp;"; ","")</f>
        <v/>
      </c>
      <c r="AQ102" s="10" t="str">
        <f>IF(AND($R$9=1,(TRUNC(Courses!P97)&lt;&gt;Courses!P97)), "Row "&amp;Courses!$A97&amp;", "&amp;AQ$9&amp;", "&amp;AQ$10&amp;", "&amp;AQ$11&amp;"; ","")</f>
        <v/>
      </c>
      <c r="AR102" s="10" t="str">
        <f>IF(AND($R$9=1,(TRUNC(Courses!Q97)&lt;&gt;Courses!Q97)), "Row "&amp;Courses!$A97&amp;", "&amp;AR$9&amp;", "&amp;AR$10&amp;", "&amp;AR$11&amp;"; ","")</f>
        <v/>
      </c>
      <c r="AS102" s="682" t="str">
        <f>IF(AND($R$9=1,(TRUNC(Courses!R97)&lt;&gt;Courses!R97)), "Row "&amp;Courses!$A97&amp;", "&amp;AS$9&amp;", "&amp;AS$10&amp;", "&amp;AS$11&amp;"; ","")</f>
        <v/>
      </c>
      <c r="AT102" s="739" t="str">
        <f>IF(AND($R$9=1,(TRUNC(Courses!S97)&lt;&gt;Courses!S97)), "Row "&amp;Courses!$A97&amp;", "&amp;AT$9&amp;", "&amp;AT$10&amp;", "&amp;AT$11&amp;"; ","")</f>
        <v/>
      </c>
      <c r="AU102" s="10" t="str">
        <f>IF(AND($R$9=1,(TRUNC(Courses!T97)&lt;&gt;Courses!T97)), "Row "&amp;Courses!$A97&amp;", "&amp;AU$9&amp;", "&amp;AU$10&amp;", "&amp;AU$11&amp;"; ","")</f>
        <v/>
      </c>
      <c r="AV102" s="10" t="str">
        <f>IF(AND($R$9=1,(TRUNC(Courses!U97)&lt;&gt;Courses!U97)), "Row "&amp;Courses!$A97&amp;", "&amp;AV$9&amp;", "&amp;AV$10&amp;", "&amp;AV$11&amp;"; ","")</f>
        <v/>
      </c>
      <c r="AW102" s="10" t="str">
        <f>IF(AND($R$9=1,(TRUNC(Courses!V97)&lt;&gt;Courses!V97)), "Row "&amp;Courses!$A97&amp;", "&amp;AW$9&amp;", "&amp;AW$10&amp;", "&amp;AW$11&amp;"; ","")</f>
        <v/>
      </c>
      <c r="AX102" s="682" t="str">
        <f>IF(AND($R$9=1,(TRUNC(Courses!W97)&lt;&gt;Courses!W97)), "Row "&amp;Courses!$A97&amp;", "&amp;AX$9&amp;", "&amp;AX$10&amp;", "&amp;AX$11&amp;"; ","")</f>
        <v/>
      </c>
      <c r="AY102" s="739" t="str">
        <f>IF(AND($R$9=1,(TRUNC(Courses!X97)&lt;&gt;Courses!X97)), "Row "&amp;Courses!$A97&amp;", "&amp;AY$9&amp;", "&amp;AY$10&amp;", "&amp;AY$11&amp;"; ","")</f>
        <v/>
      </c>
      <c r="AZ102" s="10" t="str">
        <f>IF(AND($R$9=1,(TRUNC(Courses!Y97)&lt;&gt;Courses!Y97)), "Row "&amp;Courses!$A97&amp;", "&amp;AZ$9&amp;", "&amp;AZ$10&amp;", "&amp;AZ$11&amp;"; ","")</f>
        <v/>
      </c>
      <c r="BA102" s="10" t="str">
        <f>IF(AND($R$9=1,(TRUNC(Courses!Z97)&lt;&gt;Courses!Z97)), "Row "&amp;Courses!$A97&amp;", "&amp;BA$9&amp;", "&amp;BA$10&amp;", "&amp;BA$11&amp;"; ","")</f>
        <v/>
      </c>
      <c r="BB102" s="10" t="str">
        <f>IF(AND($R$9=1,(TRUNC(Courses!AA97)&lt;&gt;Courses!AA97)), "Row "&amp;Courses!$A97&amp;", "&amp;BB$9&amp;", "&amp;BB$10&amp;", "&amp;BB$11&amp;"; ","")</f>
        <v/>
      </c>
      <c r="BC102" s="682" t="str">
        <f>IF(AND($R$9=1,(TRUNC(Courses!AB97)&lt;&gt;Courses!AB97)), "Row "&amp;Courses!$A97&amp;", "&amp;BC$9&amp;", "&amp;BC$10&amp;", "&amp;BC$11&amp;"; ","")</f>
        <v/>
      </c>
      <c r="BE102" s="295"/>
      <c r="BF102" s="6">
        <v>83</v>
      </c>
      <c r="BG102" s="739" t="str">
        <f>IF(AND($S$9=1,Courses!N97&lt;0), "Row "&amp;Courses!$A97&amp;", "&amp;BG$9&amp;", "&amp;BG$10&amp;", "&amp;BG$11&amp;"; ","")</f>
        <v/>
      </c>
      <c r="BH102" s="10" t="str">
        <f>IF(AND($S$9=1,Courses!O97&lt;0), "Row "&amp;Courses!$A97&amp;", "&amp;BH$9&amp;", "&amp;BH$10&amp;", "&amp;BH$11&amp;"; ","")</f>
        <v/>
      </c>
      <c r="BI102" s="10" t="str">
        <f>IF(AND($S$9=1,Courses!P97&lt;0), "Row "&amp;Courses!$A97&amp;", "&amp;BI$9&amp;", "&amp;BI$10&amp;", "&amp;BI$11&amp;"; ","")</f>
        <v/>
      </c>
      <c r="BJ102" s="10" t="str">
        <f>IF(AND($S$9=1,Courses!Q97&lt;0), "Row "&amp;Courses!$A97&amp;", "&amp;BJ$9&amp;", "&amp;BJ$10&amp;", "&amp;BJ$11&amp;"; ","")</f>
        <v/>
      </c>
      <c r="BK102" s="682" t="str">
        <f>IF(AND($S$9=1,Courses!R97&lt;0), "Row "&amp;Courses!$A97&amp;", "&amp;BK$9&amp;", "&amp;BK$10&amp;", "&amp;BK$11&amp;"; ","")</f>
        <v/>
      </c>
      <c r="BL102" s="739" t="str">
        <f>IF(AND($S$9=1,Courses!S97&lt;0), "Row "&amp;Courses!$A97&amp;", "&amp;BL$9&amp;", "&amp;BL$10&amp;", "&amp;BL$11&amp;"; ","")</f>
        <v/>
      </c>
      <c r="BM102" s="10" t="str">
        <f>IF(AND($S$9=1,Courses!T97&lt;0), "Row "&amp;Courses!$A97&amp;", "&amp;BM$9&amp;", "&amp;BM$10&amp;", "&amp;BM$11&amp;"; ","")</f>
        <v/>
      </c>
      <c r="BN102" s="10" t="str">
        <f>IF(AND($S$9=1,Courses!U97&lt;0), "Row "&amp;Courses!$A97&amp;", "&amp;BN$9&amp;", "&amp;BN$10&amp;", "&amp;BN$11&amp;"; ","")</f>
        <v/>
      </c>
      <c r="BO102" s="10" t="str">
        <f>IF(AND($S$9=1,Courses!V97&lt;0), "Row "&amp;Courses!$A97&amp;", "&amp;BO$9&amp;", "&amp;BO$10&amp;", "&amp;BO$11&amp;"; ","")</f>
        <v/>
      </c>
      <c r="BP102" s="682" t="str">
        <f>IF(AND($S$9=1,Courses!W97&lt;0), "Row "&amp;Courses!$A97&amp;", "&amp;BP$9&amp;", "&amp;BP$10&amp;", "&amp;BP$11&amp;"; ","")</f>
        <v/>
      </c>
      <c r="BQ102" s="739" t="str">
        <f>IF(AND($S$9=1,Courses!X97&lt;0), "Row "&amp;Courses!$A97&amp;", "&amp;BQ$9&amp;", "&amp;BQ$10&amp;", "&amp;BQ$11&amp;"; ","")</f>
        <v/>
      </c>
      <c r="BR102" s="10" t="str">
        <f>IF(AND($S$9=1,Courses!Y97&lt;0), "Row "&amp;Courses!$A97&amp;", "&amp;BR$9&amp;", "&amp;BR$10&amp;", "&amp;BR$11&amp;"; ","")</f>
        <v/>
      </c>
      <c r="BS102" s="10" t="str">
        <f>IF(AND($S$9=1,Courses!Z97&lt;0), "Row "&amp;Courses!$A97&amp;", "&amp;BS$9&amp;", "&amp;BS$10&amp;", "&amp;BS$11&amp;"; ","")</f>
        <v/>
      </c>
      <c r="BT102" s="10" t="str">
        <f>IF(AND($S$9=1,Courses!AA97&lt;0), "Row "&amp;Courses!$A97&amp;", "&amp;BT$9&amp;", "&amp;BT$10&amp;", "&amp;BT$11&amp;"; ","")</f>
        <v/>
      </c>
      <c r="BU102" s="682" t="str">
        <f>IF(AND($S$9=1,Courses!AB97&lt;0), "Row "&amp;Courses!$A97&amp;", "&amp;BU$9&amp;", "&amp;BU$10&amp;", "&amp;BU$11&amp;"; ","")</f>
        <v/>
      </c>
      <c r="BW102" s="671">
        <v>83</v>
      </c>
      <c r="BX102" s="101">
        <f>IF(AND($T$9=1,Courses!B97="",Courses!F97="",Courses!H97="",Courses!J97="",Courses!K97="",Courses!L97="",Courses!M97="",Courses!N97=0,Courses!P97=0,Courses!R97=0,Courses!S97=0,Courses!U97=0,Courses!W97=0,Courses!X97=0,Courses!Z97=0,Courses!AB97=0),0,1)</f>
        <v>0</v>
      </c>
      <c r="BY102" s="671">
        <f>IF(AND(BX102=0,SUM(BX103:$BX$219)&gt;0),1,0)</f>
        <v>0</v>
      </c>
      <c r="BZ102" s="853" t="str">
        <f>IF(BY102=1,"Row "&amp;Courses!A97&amp;"; ","")</f>
        <v/>
      </c>
      <c r="CA102" s="50"/>
      <c r="CB102" s="10"/>
      <c r="CC102" s="692" t="str">
        <f>IF(AND($U$9=1,Courses!B97&lt;&gt;"",SUM(Courses!N97:AB97)=0),"Row "&amp;Courses!A97&amp;"; ","")</f>
        <v/>
      </c>
      <c r="CD102" s="50"/>
      <c r="CF102" s="323"/>
      <c r="CG102" s="692" t="str">
        <f>IF(AND($Y$9=1,Courses!B97&lt;&gt;""),IF(SUMPRODUCT(--(Courses!$C$13:$C$214=Courses!C97))&gt;1,"Row "&amp;Courses!A97&amp;"; ",""),"")</f>
        <v/>
      </c>
      <c r="CH102" s="10"/>
      <c r="CI102" s="324"/>
      <c r="CJ102" s="10"/>
      <c r="CK102" s="739" t="str">
        <f>IF(AND($Z$9=1,Courses!E97&lt;&gt;"",Courses!F97&lt;&gt;"",Courses!F97=0,SUM(Courses!H97,Courses!J97)=1),"Row "&amp;Courses!A97&amp;", "&amp;Courses!$F$10&amp;"; ","")</f>
        <v/>
      </c>
      <c r="CL102" s="10" t="str">
        <f>IF(AND($Z$9=1,Courses!G97&lt;&gt;"",Courses!H97&lt;&gt;"",Courses!H97=0,SUM(Courses!J97,Courses!F97)=1),"Row "&amp;Courses!A97&amp;", "&amp;Courses!$H$10&amp;"; ","")</f>
        <v/>
      </c>
      <c r="CM102" s="682" t="str">
        <f>IF(AND($Z$9=1,Courses!I97&lt;&gt;"",Courses!J97&lt;&gt;"",Courses!J97=0, SUM(Courses!H97,Courses!F97)=1),"Row "&amp;Courses!A97&amp;", "&amp;Courses!$J$10&amp;"; ","")</f>
        <v/>
      </c>
      <c r="CN102" s="680"/>
      <c r="CO102" s="681"/>
      <c r="CP102" s="692" t="str">
        <f>IF(AND(Courses!B97&lt;&gt;"",ISNA(VLOOKUP(Courses!C97,CourseInfo,2,FALSE))=FALSE,COUNTIF(Dummy,Courses!C97)&lt;&gt;1),VLOOKUP(Courses!C97,CourseInfo,6,FALSE),"")</f>
        <v/>
      </c>
      <c r="CQ102" s="692" t="str">
        <f>IF(AND(Courses!B97&lt;&gt;"",ISNA(VLOOKUP(Courses!C97,CourseInfo,2,FALSE))=FALSE,COUNTIF(Dummy,Courses!C97)&lt;&gt;1),IF(VLOOKUP(Courses!C97,CourseInfo,7,FALSE)&lt;&gt;"",VLOOKUP(Courses!C97,CourseInfo,7,FALSE),"blank"),"")</f>
        <v/>
      </c>
      <c r="CR102" s="692" t="str">
        <f>IF(AND($AA$9=1,Courses!B97&lt;&gt;"",'Courses Valid'!AC102="",AH102&amp;AI102&amp;AJ102&amp;AK102="",COUNTIF(Dummy,Courses!C97)&lt;&gt;1),IF(OR(Courses!K97&lt;&gt;'Courses Valid'!CP102,Courses!L97&lt;&gt;'Courses Valid'!CQ102),"Row "&amp;Courses!A97&amp;", Level on LARS is "&amp;'Courses Valid'!CP102&amp;", Sub-level on LARS is "&amp;CQ102&amp;"; ",""),"")</f>
        <v/>
      </c>
      <c r="CS102" s="680"/>
    </row>
    <row r="103" spans="3:97" x14ac:dyDescent="0.2">
      <c r="C103" s="670">
        <f t="shared" si="3"/>
        <v>0</v>
      </c>
      <c r="D103" s="102"/>
      <c r="E103" s="102"/>
      <c r="F103" s="295"/>
      <c r="G103" s="692" t="str">
        <f>IF(SUMPRODUCT(--(CourseAims=Courses!$C98))=1,"",IF(AND($J$9=1,Courses!$C98&lt;&gt;""),"Row "&amp;Courses!A98&amp;" (invalid); ",""))</f>
        <v/>
      </c>
      <c r="H103" s="692" t="str">
        <f>IF(AND($K$9=1,Courses!B98="",OR(Courses!F98&lt;&gt;"",Courses!H98&lt;&gt;"",Courses!J98&lt;&gt;"",Courses!K98&lt;&gt;"",Courses!L98&lt;&gt;"",Courses!M98&lt;&gt;"",Courses!N98&lt;&gt;0,Courses!P98&lt;&gt;0,Courses!R98&lt;&gt;0,Courses!S98&lt;&gt;0,Courses!U98&lt;&gt;0,Courses!W98&lt;&gt;0,Courses!X98&lt;&gt;0,Courses!Z98&lt;&gt;0,Courses!AB98&lt;&gt;0)),"Row "&amp;Courses!A98&amp;" (none); ","")</f>
        <v/>
      </c>
      <c r="I103" s="50"/>
      <c r="J103" s="295"/>
      <c r="K103" s="739" t="str">
        <f>IF(AND($L$9=1,Courses!E98&lt;&gt;"",Courses!F98=""),"Row "&amp;Courses!A98&amp;", "&amp;Courses!$E$10&amp;"; ","")</f>
        <v/>
      </c>
      <c r="L103" s="10" t="str">
        <f>IF(AND($L$9=1,Courses!G98&lt;&gt;"",Courses!H98=""),"Row "&amp;Courses!A98&amp;", "&amp;Courses!$G$10&amp;"; ","")</f>
        <v/>
      </c>
      <c r="M103" s="682" t="str">
        <f>IF(AND($L$9=1,Courses!I98&lt;&gt;"",Courses!J98=""),"Row "&amp;Courses!A98&amp;", "&amp;Courses!$I$10&amp;"; ","")</f>
        <v/>
      </c>
      <c r="N103" s="10"/>
      <c r="O103" s="50"/>
      <c r="P103" s="295"/>
      <c r="Q103" s="1330" t="str">
        <f>IF(AND($M$9=1,Courses!B98&lt;&gt;"",Courses!E98&lt;&gt;"",Courses!G98="",Courses!I98="",Courses!F98&lt;&gt;1),"Row "&amp;Courses!A98&amp;"; ","")</f>
        <v/>
      </c>
      <c r="R103" s="10" t="str">
        <f>IF(AND($M$9=1,Courses!B98&lt;&gt;"",Courses!I98="",Courses!F98&lt;&gt;"",Courses!G98&lt;&gt;"",Courses!H98&lt;&gt;""),IF(OR((Courses!F98+Courses!H98)&lt;&gt;1),"Row "&amp;Courses!A98&amp;"; ",""),"")</f>
        <v/>
      </c>
      <c r="S103" s="682" t="str">
        <f>IF(AND($M$9=1,Courses!B98&lt;&gt;"",Courses!I98&lt;&gt;"",Courses!J98&lt;&gt;"",Courses!H98&lt;&gt;"",Courses!G98&lt;&gt;"",Courses!F98&lt;&gt;""),IF(OR((Courses!F98+Courses!H98+Courses!J98)&lt;&gt;1),"Row "&amp;Courses!A98&amp;"; ",""),"")</f>
        <v/>
      </c>
      <c r="T103" s="10"/>
      <c r="U103" s="692" t="str">
        <f>IF(AND($M$9=1,Courses!E98&lt;&gt;"",Q103="",R103="",S103="",SUM(Courses!F98,Courses!H98,Courses!J98)&lt;&gt;1),"Row "&amp;Courses!A98&amp;"; ","")</f>
        <v/>
      </c>
      <c r="V103" s="50"/>
      <c r="W103" s="10"/>
      <c r="X103" s="739" t="str">
        <f>IF(AND($N$9=1,Courses!B98&lt;&gt;"",Courses!E98&lt;&gt;"",Courses!F98&lt;&gt;""),IF((TRUNC(Courses!F98*100)&lt;&gt;Courses!F98*100),"Row "&amp;Courses!A98&amp;", "&amp;Courses!$F$10&amp;"; ",""),"")</f>
        <v/>
      </c>
      <c r="Y103" s="10" t="str">
        <f>IF(AND($N$9=1,Courses!B98&lt;&gt;"",Courses!G98&lt;&gt;"",Courses!H98&lt;&gt;""),IF((TRUNC(Courses!H98*100)&lt;&gt;Courses!H98*100),"Row "&amp;Courses!A98&amp;", "&amp;Courses!$H$10&amp;"; ",""),"")</f>
        <v/>
      </c>
      <c r="Z103" s="682" t="str">
        <f>IF(AND($N$9=1,Courses!B98&lt;&gt;"",Courses!I98&lt;&gt;"",Courses!J98&lt;&gt;""),IF((TRUNC(Courses!J98*100)&lt;&gt;Courses!J98*100),"Row "&amp;Courses!A98&amp;", "&amp;Courses!$J$10&amp;"; ",""),"")</f>
        <v/>
      </c>
      <c r="AA103" s="10"/>
      <c r="AB103" s="295"/>
      <c r="AC103" s="692" t="str">
        <f>IF(AND($O$9=1,G103="",Courses!B98&lt;&gt;"",Courses!K98&lt;&gt;"UG",Courses!K98&lt;&gt;"PG (UG fee)",Courses!K98&lt;&gt;"PG (Masters' loan)",Courses!K98&lt;&gt;"PG (Other)"),"Row "&amp;Courses!A98&amp;"; ","")</f>
        <v/>
      </c>
      <c r="AD103" s="693"/>
      <c r="AE103" s="692" t="str">
        <f>IF(AND($Q$9=1,G103="",Courses!B98&lt;&gt;"",Courses!M98&lt;&gt;"Standard",Courses!M98&lt;&gt;"Long"),"Row "&amp;Courses!A98&amp;"; ","")</f>
        <v/>
      </c>
      <c r="AF103" s="10"/>
      <c r="AG103" s="295"/>
      <c r="AH103" s="739" t="str">
        <f>IF(AND($P$9=1,G103="",AC103="",AD103="",Courses!B98&lt;&gt;"",Courses!K98="UG",Courses!L98&lt;&gt;$C$9,Courses!L98&lt;&gt;$C$10,Courses!L98&lt;&gt;$C$11),"Row "&amp;Courses!A98&amp;", Sub-level should be either HND, Sub-degree, Foundation Degree or Other UG Degree; ","")</f>
        <v/>
      </c>
      <c r="AI103" s="10" t="str">
        <f>IF(AND($P$9=1,G103="",AC103="",AD103="",Courses!B98&lt;&gt;"",Courses!K98="PG (UG fee)",Courses!L98&lt;&gt;"",Courses!L98&lt;&gt;$C$12,Courses!L98&lt;&gt;$C$15),"Row "&amp;Courses!A98&amp;", Sub-level should be either blank or "&amp;C95&amp;"; ","")</f>
        <v/>
      </c>
      <c r="AJ103" s="10" t="str">
        <f>IF(AND($P$9=1,G103="",AC103="",AD103="",Courses!B98&lt;&gt;"",Courses!K98="PG (Masters' loan)",Courses!L98&lt;&gt;"",Courses!L98&lt;&gt;$C$14,Courses!L98&lt;&gt;$C$15),"Row "&amp;Courses!A98&amp;", Sub-level should be blank; ","")</f>
        <v/>
      </c>
      <c r="AK103" s="682" t="str">
        <f>IF(AND($P$9=1,G103="",AC103="",AD103="",Courses!B98&lt;&gt;"",Courses!K98="PG (Other)",Courses!L98&lt;&gt;"",Courses!L98&lt;&gt;$C$16,Courses!L98&lt;&gt;$C$17),"Row "&amp;Courses!A98&amp;", Sub-level should be blank; ","")</f>
        <v/>
      </c>
      <c r="AL103" s="50"/>
      <c r="AM103" s="295"/>
      <c r="AN103" s="6">
        <v>84</v>
      </c>
      <c r="AO103" s="739" t="str">
        <f>IF(AND($R$9=1,(TRUNC(Courses!N98)&lt;&gt;Courses!N98)), "Row "&amp;Courses!$A98&amp;", "&amp;AO$9&amp;", "&amp;AO$10&amp;", "&amp;AO$11&amp;"; ","")</f>
        <v/>
      </c>
      <c r="AP103" s="10" t="str">
        <f>IF(AND($R$9=1,(TRUNC(Courses!O98)&lt;&gt;Courses!O98)), "Row "&amp;Courses!$A98&amp;", "&amp;AP$9&amp;", "&amp;AP$10&amp;", "&amp;AP$11&amp;"; ","")</f>
        <v/>
      </c>
      <c r="AQ103" s="10" t="str">
        <f>IF(AND($R$9=1,(TRUNC(Courses!P98)&lt;&gt;Courses!P98)), "Row "&amp;Courses!$A98&amp;", "&amp;AQ$9&amp;", "&amp;AQ$10&amp;", "&amp;AQ$11&amp;"; ","")</f>
        <v/>
      </c>
      <c r="AR103" s="10" t="str">
        <f>IF(AND($R$9=1,(TRUNC(Courses!Q98)&lt;&gt;Courses!Q98)), "Row "&amp;Courses!$A98&amp;", "&amp;AR$9&amp;", "&amp;AR$10&amp;", "&amp;AR$11&amp;"; ","")</f>
        <v/>
      </c>
      <c r="AS103" s="682" t="str">
        <f>IF(AND($R$9=1,(TRUNC(Courses!R98)&lt;&gt;Courses!R98)), "Row "&amp;Courses!$A98&amp;", "&amp;AS$9&amp;", "&amp;AS$10&amp;", "&amp;AS$11&amp;"; ","")</f>
        <v/>
      </c>
      <c r="AT103" s="739" t="str">
        <f>IF(AND($R$9=1,(TRUNC(Courses!S98)&lt;&gt;Courses!S98)), "Row "&amp;Courses!$A98&amp;", "&amp;AT$9&amp;", "&amp;AT$10&amp;", "&amp;AT$11&amp;"; ","")</f>
        <v/>
      </c>
      <c r="AU103" s="10" t="str">
        <f>IF(AND($R$9=1,(TRUNC(Courses!T98)&lt;&gt;Courses!T98)), "Row "&amp;Courses!$A98&amp;", "&amp;AU$9&amp;", "&amp;AU$10&amp;", "&amp;AU$11&amp;"; ","")</f>
        <v/>
      </c>
      <c r="AV103" s="10" t="str">
        <f>IF(AND($R$9=1,(TRUNC(Courses!U98)&lt;&gt;Courses!U98)), "Row "&amp;Courses!$A98&amp;", "&amp;AV$9&amp;", "&amp;AV$10&amp;", "&amp;AV$11&amp;"; ","")</f>
        <v/>
      </c>
      <c r="AW103" s="10" t="str">
        <f>IF(AND($R$9=1,(TRUNC(Courses!V98)&lt;&gt;Courses!V98)), "Row "&amp;Courses!$A98&amp;", "&amp;AW$9&amp;", "&amp;AW$10&amp;", "&amp;AW$11&amp;"; ","")</f>
        <v/>
      </c>
      <c r="AX103" s="682" t="str">
        <f>IF(AND($R$9=1,(TRUNC(Courses!W98)&lt;&gt;Courses!W98)), "Row "&amp;Courses!$A98&amp;", "&amp;AX$9&amp;", "&amp;AX$10&amp;", "&amp;AX$11&amp;"; ","")</f>
        <v/>
      </c>
      <c r="AY103" s="739" t="str">
        <f>IF(AND($R$9=1,(TRUNC(Courses!X98)&lt;&gt;Courses!X98)), "Row "&amp;Courses!$A98&amp;", "&amp;AY$9&amp;", "&amp;AY$10&amp;", "&amp;AY$11&amp;"; ","")</f>
        <v/>
      </c>
      <c r="AZ103" s="10" t="str">
        <f>IF(AND($R$9=1,(TRUNC(Courses!Y98)&lt;&gt;Courses!Y98)), "Row "&amp;Courses!$A98&amp;", "&amp;AZ$9&amp;", "&amp;AZ$10&amp;", "&amp;AZ$11&amp;"; ","")</f>
        <v/>
      </c>
      <c r="BA103" s="10" t="str">
        <f>IF(AND($R$9=1,(TRUNC(Courses!Z98)&lt;&gt;Courses!Z98)), "Row "&amp;Courses!$A98&amp;", "&amp;BA$9&amp;", "&amp;BA$10&amp;", "&amp;BA$11&amp;"; ","")</f>
        <v/>
      </c>
      <c r="BB103" s="10" t="str">
        <f>IF(AND($R$9=1,(TRUNC(Courses!AA98)&lt;&gt;Courses!AA98)), "Row "&amp;Courses!$A98&amp;", "&amp;BB$9&amp;", "&amp;BB$10&amp;", "&amp;BB$11&amp;"; ","")</f>
        <v/>
      </c>
      <c r="BC103" s="682" t="str">
        <f>IF(AND($R$9=1,(TRUNC(Courses!AB98)&lt;&gt;Courses!AB98)), "Row "&amp;Courses!$A98&amp;", "&amp;BC$9&amp;", "&amp;BC$10&amp;", "&amp;BC$11&amp;"; ","")</f>
        <v/>
      </c>
      <c r="BE103" s="295"/>
      <c r="BF103" s="6">
        <v>84</v>
      </c>
      <c r="BG103" s="739" t="str">
        <f>IF(AND($S$9=1,Courses!N98&lt;0), "Row "&amp;Courses!$A98&amp;", "&amp;BG$9&amp;", "&amp;BG$10&amp;", "&amp;BG$11&amp;"; ","")</f>
        <v/>
      </c>
      <c r="BH103" s="10" t="str">
        <f>IF(AND($S$9=1,Courses!O98&lt;0), "Row "&amp;Courses!$A98&amp;", "&amp;BH$9&amp;", "&amp;BH$10&amp;", "&amp;BH$11&amp;"; ","")</f>
        <v/>
      </c>
      <c r="BI103" s="10" t="str">
        <f>IF(AND($S$9=1,Courses!P98&lt;0), "Row "&amp;Courses!$A98&amp;", "&amp;BI$9&amp;", "&amp;BI$10&amp;", "&amp;BI$11&amp;"; ","")</f>
        <v/>
      </c>
      <c r="BJ103" s="10" t="str">
        <f>IF(AND($S$9=1,Courses!Q98&lt;0), "Row "&amp;Courses!$A98&amp;", "&amp;BJ$9&amp;", "&amp;BJ$10&amp;", "&amp;BJ$11&amp;"; ","")</f>
        <v/>
      </c>
      <c r="BK103" s="682" t="str">
        <f>IF(AND($S$9=1,Courses!R98&lt;0), "Row "&amp;Courses!$A98&amp;", "&amp;BK$9&amp;", "&amp;BK$10&amp;", "&amp;BK$11&amp;"; ","")</f>
        <v/>
      </c>
      <c r="BL103" s="739" t="str">
        <f>IF(AND($S$9=1,Courses!S98&lt;0), "Row "&amp;Courses!$A98&amp;", "&amp;BL$9&amp;", "&amp;BL$10&amp;", "&amp;BL$11&amp;"; ","")</f>
        <v/>
      </c>
      <c r="BM103" s="10" t="str">
        <f>IF(AND($S$9=1,Courses!T98&lt;0), "Row "&amp;Courses!$A98&amp;", "&amp;BM$9&amp;", "&amp;BM$10&amp;", "&amp;BM$11&amp;"; ","")</f>
        <v/>
      </c>
      <c r="BN103" s="10" t="str">
        <f>IF(AND($S$9=1,Courses!U98&lt;0), "Row "&amp;Courses!$A98&amp;", "&amp;BN$9&amp;", "&amp;BN$10&amp;", "&amp;BN$11&amp;"; ","")</f>
        <v/>
      </c>
      <c r="BO103" s="10" t="str">
        <f>IF(AND($S$9=1,Courses!V98&lt;0), "Row "&amp;Courses!$A98&amp;", "&amp;BO$9&amp;", "&amp;BO$10&amp;", "&amp;BO$11&amp;"; ","")</f>
        <v/>
      </c>
      <c r="BP103" s="682" t="str">
        <f>IF(AND($S$9=1,Courses!W98&lt;0), "Row "&amp;Courses!$A98&amp;", "&amp;BP$9&amp;", "&amp;BP$10&amp;", "&amp;BP$11&amp;"; ","")</f>
        <v/>
      </c>
      <c r="BQ103" s="739" t="str">
        <f>IF(AND($S$9=1,Courses!X98&lt;0), "Row "&amp;Courses!$A98&amp;", "&amp;BQ$9&amp;", "&amp;BQ$10&amp;", "&amp;BQ$11&amp;"; ","")</f>
        <v/>
      </c>
      <c r="BR103" s="10" t="str">
        <f>IF(AND($S$9=1,Courses!Y98&lt;0), "Row "&amp;Courses!$A98&amp;", "&amp;BR$9&amp;", "&amp;BR$10&amp;", "&amp;BR$11&amp;"; ","")</f>
        <v/>
      </c>
      <c r="BS103" s="10" t="str">
        <f>IF(AND($S$9=1,Courses!Z98&lt;0), "Row "&amp;Courses!$A98&amp;", "&amp;BS$9&amp;", "&amp;BS$10&amp;", "&amp;BS$11&amp;"; ","")</f>
        <v/>
      </c>
      <c r="BT103" s="10" t="str">
        <f>IF(AND($S$9=1,Courses!AA98&lt;0), "Row "&amp;Courses!$A98&amp;", "&amp;BT$9&amp;", "&amp;BT$10&amp;", "&amp;BT$11&amp;"; ","")</f>
        <v/>
      </c>
      <c r="BU103" s="682" t="str">
        <f>IF(AND($S$9=1,Courses!AB98&lt;0), "Row "&amp;Courses!$A98&amp;", "&amp;BU$9&amp;", "&amp;BU$10&amp;", "&amp;BU$11&amp;"; ","")</f>
        <v/>
      </c>
      <c r="BW103" s="671">
        <v>84</v>
      </c>
      <c r="BX103" s="101">
        <f>IF(AND($T$9=1,Courses!B98="",Courses!F98="",Courses!H98="",Courses!J98="",Courses!K98="",Courses!L98="",Courses!M98="",Courses!N98=0,Courses!P98=0,Courses!R98=0,Courses!S98=0,Courses!U98=0,Courses!W98=0,Courses!X98=0,Courses!Z98=0,Courses!AB98=0),0,1)</f>
        <v>0</v>
      </c>
      <c r="BY103" s="671">
        <f>IF(AND(BX103=0,SUM(BX104:$BX$219)&gt;0),1,0)</f>
        <v>0</v>
      </c>
      <c r="BZ103" s="853" t="str">
        <f>IF(BY103=1,"Row "&amp;Courses!A98&amp;"; ","")</f>
        <v/>
      </c>
      <c r="CA103" s="50"/>
      <c r="CB103" s="10"/>
      <c r="CC103" s="692" t="str">
        <f>IF(AND($U$9=1,Courses!B98&lt;&gt;"",SUM(Courses!N98:AB98)=0),"Row "&amp;Courses!A98&amp;"; ","")</f>
        <v/>
      </c>
      <c r="CD103" s="50"/>
      <c r="CF103" s="323"/>
      <c r="CG103" s="692" t="str">
        <f>IF(AND($Y$9=1,Courses!B98&lt;&gt;""),IF(SUMPRODUCT(--(Courses!$C$13:$C$214=Courses!C98))&gt;1,"Row "&amp;Courses!A98&amp;"; ",""),"")</f>
        <v/>
      </c>
      <c r="CH103" s="10"/>
      <c r="CI103" s="324"/>
      <c r="CJ103" s="10"/>
      <c r="CK103" s="739" t="str">
        <f>IF(AND($Z$9=1,Courses!E98&lt;&gt;"",Courses!F98&lt;&gt;"",Courses!F98=0,SUM(Courses!H98,Courses!J98)=1),"Row "&amp;Courses!A98&amp;", "&amp;Courses!$F$10&amp;"; ","")</f>
        <v/>
      </c>
      <c r="CL103" s="10" t="str">
        <f>IF(AND($Z$9=1,Courses!G98&lt;&gt;"",Courses!H98&lt;&gt;"",Courses!H98=0,SUM(Courses!J98,Courses!F98)=1),"Row "&amp;Courses!A98&amp;", "&amp;Courses!$H$10&amp;"; ","")</f>
        <v/>
      </c>
      <c r="CM103" s="682" t="str">
        <f>IF(AND($Z$9=1,Courses!I98&lt;&gt;"",Courses!J98&lt;&gt;"",Courses!J98=0, SUM(Courses!H98,Courses!F98)=1),"Row "&amp;Courses!A98&amp;", "&amp;Courses!$J$10&amp;"; ","")</f>
        <v/>
      </c>
      <c r="CN103" s="680"/>
      <c r="CO103" s="681"/>
      <c r="CP103" s="692" t="str">
        <f>IF(AND(Courses!B98&lt;&gt;"",ISNA(VLOOKUP(Courses!C98,CourseInfo,2,FALSE))=FALSE,COUNTIF(Dummy,Courses!C98)&lt;&gt;1),VLOOKUP(Courses!C98,CourseInfo,6,FALSE),"")</f>
        <v/>
      </c>
      <c r="CQ103" s="692" t="str">
        <f>IF(AND(Courses!B98&lt;&gt;"",ISNA(VLOOKUP(Courses!C98,CourseInfo,2,FALSE))=FALSE,COUNTIF(Dummy,Courses!C98)&lt;&gt;1),IF(VLOOKUP(Courses!C98,CourseInfo,7,FALSE)&lt;&gt;"",VLOOKUP(Courses!C98,CourseInfo,7,FALSE),"blank"),"")</f>
        <v/>
      </c>
      <c r="CR103" s="692" t="str">
        <f>IF(AND($AA$9=1,Courses!B98&lt;&gt;"",'Courses Valid'!AC103="",AH103&amp;AI103&amp;AJ103&amp;AK103="",COUNTIF(Dummy,Courses!C98)&lt;&gt;1),IF(OR(Courses!K98&lt;&gt;'Courses Valid'!CP103,Courses!L98&lt;&gt;'Courses Valid'!CQ103),"Row "&amp;Courses!A98&amp;", Level on LARS is "&amp;'Courses Valid'!CP103&amp;", Sub-level on LARS is "&amp;CQ103&amp;"; ",""),"")</f>
        <v/>
      </c>
      <c r="CS103" s="680"/>
    </row>
    <row r="104" spans="3:97" x14ac:dyDescent="0.2">
      <c r="C104" s="670">
        <f t="shared" si="3"/>
        <v>0</v>
      </c>
      <c r="D104" s="102"/>
      <c r="E104" s="102"/>
      <c r="F104" s="295"/>
      <c r="G104" s="692" t="str">
        <f>IF(SUMPRODUCT(--(CourseAims=Courses!$C99))=1,"",IF(AND($J$9=1,Courses!$C99&lt;&gt;""),"Row "&amp;Courses!A99&amp;" (invalid); ",""))</f>
        <v/>
      </c>
      <c r="H104" s="692" t="str">
        <f>IF(AND($K$9=1,Courses!B99="",OR(Courses!F99&lt;&gt;"",Courses!H99&lt;&gt;"",Courses!J99&lt;&gt;"",Courses!K99&lt;&gt;"",Courses!L99&lt;&gt;"",Courses!M99&lt;&gt;"",Courses!N99&lt;&gt;0,Courses!P99&lt;&gt;0,Courses!R99&lt;&gt;0,Courses!S99&lt;&gt;0,Courses!U99&lt;&gt;0,Courses!W99&lt;&gt;0,Courses!X99&lt;&gt;0,Courses!Z99&lt;&gt;0,Courses!AB99&lt;&gt;0)),"Row "&amp;Courses!A99&amp;" (none); ","")</f>
        <v/>
      </c>
      <c r="I104" s="50"/>
      <c r="J104" s="295"/>
      <c r="K104" s="739" t="str">
        <f>IF(AND($L$9=1,Courses!E99&lt;&gt;"",Courses!F99=""),"Row "&amp;Courses!A99&amp;", "&amp;Courses!$E$10&amp;"; ","")</f>
        <v/>
      </c>
      <c r="L104" s="10" t="str">
        <f>IF(AND($L$9=1,Courses!G99&lt;&gt;"",Courses!H99=""),"Row "&amp;Courses!A99&amp;", "&amp;Courses!$G$10&amp;"; ","")</f>
        <v/>
      </c>
      <c r="M104" s="682" t="str">
        <f>IF(AND($L$9=1,Courses!I99&lt;&gt;"",Courses!J99=""),"Row "&amp;Courses!A99&amp;", "&amp;Courses!$I$10&amp;"; ","")</f>
        <v/>
      </c>
      <c r="N104" s="10"/>
      <c r="O104" s="50"/>
      <c r="P104" s="295"/>
      <c r="Q104" s="1330" t="str">
        <f>IF(AND($M$9=1,Courses!B99&lt;&gt;"",Courses!E99&lt;&gt;"",Courses!G99="",Courses!I99="",Courses!F99&lt;&gt;1),"Row "&amp;Courses!A99&amp;"; ","")</f>
        <v/>
      </c>
      <c r="R104" s="10" t="str">
        <f>IF(AND($M$9=1,Courses!B99&lt;&gt;"",Courses!I99="",Courses!F99&lt;&gt;"",Courses!G99&lt;&gt;"",Courses!H99&lt;&gt;""),IF(OR((Courses!F99+Courses!H99)&lt;&gt;1),"Row "&amp;Courses!A99&amp;"; ",""),"")</f>
        <v/>
      </c>
      <c r="S104" s="682" t="str">
        <f>IF(AND($M$9=1,Courses!B99&lt;&gt;"",Courses!I99&lt;&gt;"",Courses!J99&lt;&gt;"",Courses!H99&lt;&gt;"",Courses!G99&lt;&gt;"",Courses!F99&lt;&gt;""),IF(OR((Courses!F99+Courses!H99+Courses!J99)&lt;&gt;1),"Row "&amp;Courses!A99&amp;"; ",""),"")</f>
        <v/>
      </c>
      <c r="T104" s="10"/>
      <c r="U104" s="692" t="str">
        <f>IF(AND($M$9=1,Courses!E99&lt;&gt;"",Q104="",R104="",S104="",SUM(Courses!F99,Courses!H99,Courses!J99)&lt;&gt;1),"Row "&amp;Courses!A99&amp;"; ","")</f>
        <v/>
      </c>
      <c r="V104" s="50"/>
      <c r="W104" s="10"/>
      <c r="X104" s="739" t="str">
        <f>IF(AND($N$9=1,Courses!B99&lt;&gt;"",Courses!E99&lt;&gt;"",Courses!F99&lt;&gt;""),IF((TRUNC(Courses!F99*100)&lt;&gt;Courses!F99*100),"Row "&amp;Courses!A99&amp;", "&amp;Courses!$F$10&amp;"; ",""),"")</f>
        <v/>
      </c>
      <c r="Y104" s="10" t="str">
        <f>IF(AND($N$9=1,Courses!B99&lt;&gt;"",Courses!G99&lt;&gt;"",Courses!H99&lt;&gt;""),IF((TRUNC(Courses!H99*100)&lt;&gt;Courses!H99*100),"Row "&amp;Courses!A99&amp;", "&amp;Courses!$H$10&amp;"; ",""),"")</f>
        <v/>
      </c>
      <c r="Z104" s="682" t="str">
        <f>IF(AND($N$9=1,Courses!B99&lt;&gt;"",Courses!I99&lt;&gt;"",Courses!J99&lt;&gt;""),IF((TRUNC(Courses!J99*100)&lt;&gt;Courses!J99*100),"Row "&amp;Courses!A99&amp;", "&amp;Courses!$J$10&amp;"; ",""),"")</f>
        <v/>
      </c>
      <c r="AA104" s="10"/>
      <c r="AB104" s="295"/>
      <c r="AC104" s="692" t="str">
        <f>IF(AND($O$9=1,G104="",Courses!B99&lt;&gt;"",Courses!K99&lt;&gt;"UG",Courses!K99&lt;&gt;"PG (UG fee)",Courses!K99&lt;&gt;"PG (Masters' loan)",Courses!K99&lt;&gt;"PG (Other)"),"Row "&amp;Courses!A99&amp;"; ","")</f>
        <v/>
      </c>
      <c r="AD104" s="693"/>
      <c r="AE104" s="692" t="str">
        <f>IF(AND($Q$9=1,G104="",Courses!B99&lt;&gt;"",Courses!M99&lt;&gt;"Standard",Courses!M99&lt;&gt;"Long"),"Row "&amp;Courses!A99&amp;"; ","")</f>
        <v/>
      </c>
      <c r="AF104" s="10"/>
      <c r="AG104" s="295"/>
      <c r="AH104" s="739" t="str">
        <f>IF(AND($P$9=1,G104="",AC104="",AD104="",Courses!B99&lt;&gt;"",Courses!K99="UG",Courses!L99&lt;&gt;$C$9,Courses!L99&lt;&gt;$C$10,Courses!L99&lt;&gt;$C$11),"Row "&amp;Courses!A99&amp;", Sub-level should be either HND, Sub-degree, Foundation Degree or Other UG Degree; ","")</f>
        <v/>
      </c>
      <c r="AI104" s="10" t="str">
        <f>IF(AND($P$9=1,G104="",AC104="",AD104="",Courses!B99&lt;&gt;"",Courses!K99="PG (UG fee)",Courses!L99&lt;&gt;"",Courses!L99&lt;&gt;$C$12,Courses!L99&lt;&gt;$C$15),"Row "&amp;Courses!A99&amp;", Sub-level should be either blank or "&amp;C96&amp;"; ","")</f>
        <v/>
      </c>
      <c r="AJ104" s="10" t="str">
        <f>IF(AND($P$9=1,G104="",AC104="",AD104="",Courses!B99&lt;&gt;"",Courses!K99="PG (Masters' loan)",Courses!L99&lt;&gt;"",Courses!L99&lt;&gt;$C$14,Courses!L99&lt;&gt;$C$15),"Row "&amp;Courses!A99&amp;", Sub-level should be blank; ","")</f>
        <v/>
      </c>
      <c r="AK104" s="682" t="str">
        <f>IF(AND($P$9=1,G104="",AC104="",AD104="",Courses!B99&lt;&gt;"",Courses!K99="PG (Other)",Courses!L99&lt;&gt;"",Courses!L99&lt;&gt;$C$16,Courses!L99&lt;&gt;$C$17),"Row "&amp;Courses!A99&amp;", Sub-level should be blank; ","")</f>
        <v/>
      </c>
      <c r="AL104" s="50"/>
      <c r="AM104" s="295"/>
      <c r="AN104" s="6">
        <v>85</v>
      </c>
      <c r="AO104" s="739" t="str">
        <f>IF(AND($R$9=1,(TRUNC(Courses!N99)&lt;&gt;Courses!N99)), "Row "&amp;Courses!$A99&amp;", "&amp;AO$9&amp;", "&amp;AO$10&amp;", "&amp;AO$11&amp;"; ","")</f>
        <v/>
      </c>
      <c r="AP104" s="10" t="str">
        <f>IF(AND($R$9=1,(TRUNC(Courses!O99)&lt;&gt;Courses!O99)), "Row "&amp;Courses!$A99&amp;", "&amp;AP$9&amp;", "&amp;AP$10&amp;", "&amp;AP$11&amp;"; ","")</f>
        <v/>
      </c>
      <c r="AQ104" s="10" t="str">
        <f>IF(AND($R$9=1,(TRUNC(Courses!P99)&lt;&gt;Courses!P99)), "Row "&amp;Courses!$A99&amp;", "&amp;AQ$9&amp;", "&amp;AQ$10&amp;", "&amp;AQ$11&amp;"; ","")</f>
        <v/>
      </c>
      <c r="AR104" s="10" t="str">
        <f>IF(AND($R$9=1,(TRUNC(Courses!Q99)&lt;&gt;Courses!Q99)), "Row "&amp;Courses!$A99&amp;", "&amp;AR$9&amp;", "&amp;AR$10&amp;", "&amp;AR$11&amp;"; ","")</f>
        <v/>
      </c>
      <c r="AS104" s="682" t="str">
        <f>IF(AND($R$9=1,(TRUNC(Courses!R99)&lt;&gt;Courses!R99)), "Row "&amp;Courses!$A99&amp;", "&amp;AS$9&amp;", "&amp;AS$10&amp;", "&amp;AS$11&amp;"; ","")</f>
        <v/>
      </c>
      <c r="AT104" s="739" t="str">
        <f>IF(AND($R$9=1,(TRUNC(Courses!S99)&lt;&gt;Courses!S99)), "Row "&amp;Courses!$A99&amp;", "&amp;AT$9&amp;", "&amp;AT$10&amp;", "&amp;AT$11&amp;"; ","")</f>
        <v/>
      </c>
      <c r="AU104" s="10" t="str">
        <f>IF(AND($R$9=1,(TRUNC(Courses!T99)&lt;&gt;Courses!T99)), "Row "&amp;Courses!$A99&amp;", "&amp;AU$9&amp;", "&amp;AU$10&amp;", "&amp;AU$11&amp;"; ","")</f>
        <v/>
      </c>
      <c r="AV104" s="10" t="str">
        <f>IF(AND($R$9=1,(TRUNC(Courses!U99)&lt;&gt;Courses!U99)), "Row "&amp;Courses!$A99&amp;", "&amp;AV$9&amp;", "&amp;AV$10&amp;", "&amp;AV$11&amp;"; ","")</f>
        <v/>
      </c>
      <c r="AW104" s="10" t="str">
        <f>IF(AND($R$9=1,(TRUNC(Courses!V99)&lt;&gt;Courses!V99)), "Row "&amp;Courses!$A99&amp;", "&amp;AW$9&amp;", "&amp;AW$10&amp;", "&amp;AW$11&amp;"; ","")</f>
        <v/>
      </c>
      <c r="AX104" s="682" t="str">
        <f>IF(AND($R$9=1,(TRUNC(Courses!W99)&lt;&gt;Courses!W99)), "Row "&amp;Courses!$A99&amp;", "&amp;AX$9&amp;", "&amp;AX$10&amp;", "&amp;AX$11&amp;"; ","")</f>
        <v/>
      </c>
      <c r="AY104" s="739" t="str">
        <f>IF(AND($R$9=1,(TRUNC(Courses!X99)&lt;&gt;Courses!X99)), "Row "&amp;Courses!$A99&amp;", "&amp;AY$9&amp;", "&amp;AY$10&amp;", "&amp;AY$11&amp;"; ","")</f>
        <v/>
      </c>
      <c r="AZ104" s="10" t="str">
        <f>IF(AND($R$9=1,(TRUNC(Courses!Y99)&lt;&gt;Courses!Y99)), "Row "&amp;Courses!$A99&amp;", "&amp;AZ$9&amp;", "&amp;AZ$10&amp;", "&amp;AZ$11&amp;"; ","")</f>
        <v/>
      </c>
      <c r="BA104" s="10" t="str">
        <f>IF(AND($R$9=1,(TRUNC(Courses!Z99)&lt;&gt;Courses!Z99)), "Row "&amp;Courses!$A99&amp;", "&amp;BA$9&amp;", "&amp;BA$10&amp;", "&amp;BA$11&amp;"; ","")</f>
        <v/>
      </c>
      <c r="BB104" s="10" t="str">
        <f>IF(AND($R$9=1,(TRUNC(Courses!AA99)&lt;&gt;Courses!AA99)), "Row "&amp;Courses!$A99&amp;", "&amp;BB$9&amp;", "&amp;BB$10&amp;", "&amp;BB$11&amp;"; ","")</f>
        <v/>
      </c>
      <c r="BC104" s="682" t="str">
        <f>IF(AND($R$9=1,(TRUNC(Courses!AB99)&lt;&gt;Courses!AB99)), "Row "&amp;Courses!$A99&amp;", "&amp;BC$9&amp;", "&amp;BC$10&amp;", "&amp;BC$11&amp;"; ","")</f>
        <v/>
      </c>
      <c r="BE104" s="295"/>
      <c r="BF104" s="6">
        <v>85</v>
      </c>
      <c r="BG104" s="739" t="str">
        <f>IF(AND($S$9=1,Courses!N99&lt;0), "Row "&amp;Courses!$A99&amp;", "&amp;BG$9&amp;", "&amp;BG$10&amp;", "&amp;BG$11&amp;"; ","")</f>
        <v/>
      </c>
      <c r="BH104" s="10" t="str">
        <f>IF(AND($S$9=1,Courses!O99&lt;0), "Row "&amp;Courses!$A99&amp;", "&amp;BH$9&amp;", "&amp;BH$10&amp;", "&amp;BH$11&amp;"; ","")</f>
        <v/>
      </c>
      <c r="BI104" s="10" t="str">
        <f>IF(AND($S$9=1,Courses!P99&lt;0), "Row "&amp;Courses!$A99&amp;", "&amp;BI$9&amp;", "&amp;BI$10&amp;", "&amp;BI$11&amp;"; ","")</f>
        <v/>
      </c>
      <c r="BJ104" s="10" t="str">
        <f>IF(AND($S$9=1,Courses!Q99&lt;0), "Row "&amp;Courses!$A99&amp;", "&amp;BJ$9&amp;", "&amp;BJ$10&amp;", "&amp;BJ$11&amp;"; ","")</f>
        <v/>
      </c>
      <c r="BK104" s="682" t="str">
        <f>IF(AND($S$9=1,Courses!R99&lt;0), "Row "&amp;Courses!$A99&amp;", "&amp;BK$9&amp;", "&amp;BK$10&amp;", "&amp;BK$11&amp;"; ","")</f>
        <v/>
      </c>
      <c r="BL104" s="739" t="str">
        <f>IF(AND($S$9=1,Courses!S99&lt;0), "Row "&amp;Courses!$A99&amp;", "&amp;BL$9&amp;", "&amp;BL$10&amp;", "&amp;BL$11&amp;"; ","")</f>
        <v/>
      </c>
      <c r="BM104" s="10" t="str">
        <f>IF(AND($S$9=1,Courses!T99&lt;0), "Row "&amp;Courses!$A99&amp;", "&amp;BM$9&amp;", "&amp;BM$10&amp;", "&amp;BM$11&amp;"; ","")</f>
        <v/>
      </c>
      <c r="BN104" s="10" t="str">
        <f>IF(AND($S$9=1,Courses!U99&lt;0), "Row "&amp;Courses!$A99&amp;", "&amp;BN$9&amp;", "&amp;BN$10&amp;", "&amp;BN$11&amp;"; ","")</f>
        <v/>
      </c>
      <c r="BO104" s="10" t="str">
        <f>IF(AND($S$9=1,Courses!V99&lt;0), "Row "&amp;Courses!$A99&amp;", "&amp;BO$9&amp;", "&amp;BO$10&amp;", "&amp;BO$11&amp;"; ","")</f>
        <v/>
      </c>
      <c r="BP104" s="682" t="str">
        <f>IF(AND($S$9=1,Courses!W99&lt;0), "Row "&amp;Courses!$A99&amp;", "&amp;BP$9&amp;", "&amp;BP$10&amp;", "&amp;BP$11&amp;"; ","")</f>
        <v/>
      </c>
      <c r="BQ104" s="739" t="str">
        <f>IF(AND($S$9=1,Courses!X99&lt;0), "Row "&amp;Courses!$A99&amp;", "&amp;BQ$9&amp;", "&amp;BQ$10&amp;", "&amp;BQ$11&amp;"; ","")</f>
        <v/>
      </c>
      <c r="BR104" s="10" t="str">
        <f>IF(AND($S$9=1,Courses!Y99&lt;0), "Row "&amp;Courses!$A99&amp;", "&amp;BR$9&amp;", "&amp;BR$10&amp;", "&amp;BR$11&amp;"; ","")</f>
        <v/>
      </c>
      <c r="BS104" s="10" t="str">
        <f>IF(AND($S$9=1,Courses!Z99&lt;0), "Row "&amp;Courses!$A99&amp;", "&amp;BS$9&amp;", "&amp;BS$10&amp;", "&amp;BS$11&amp;"; ","")</f>
        <v/>
      </c>
      <c r="BT104" s="10" t="str">
        <f>IF(AND($S$9=1,Courses!AA99&lt;0), "Row "&amp;Courses!$A99&amp;", "&amp;BT$9&amp;", "&amp;BT$10&amp;", "&amp;BT$11&amp;"; ","")</f>
        <v/>
      </c>
      <c r="BU104" s="682" t="str">
        <f>IF(AND($S$9=1,Courses!AB99&lt;0), "Row "&amp;Courses!$A99&amp;", "&amp;BU$9&amp;", "&amp;BU$10&amp;", "&amp;BU$11&amp;"; ","")</f>
        <v/>
      </c>
      <c r="BW104" s="671">
        <v>85</v>
      </c>
      <c r="BX104" s="101">
        <f>IF(AND($T$9=1,Courses!B99="",Courses!F99="",Courses!H99="",Courses!J99="",Courses!K99="",Courses!L99="",Courses!M99="",Courses!N99=0,Courses!P99=0,Courses!R99=0,Courses!S99=0,Courses!U99=0,Courses!W99=0,Courses!X99=0,Courses!Z99=0,Courses!AB99=0),0,1)</f>
        <v>0</v>
      </c>
      <c r="BY104" s="671">
        <f>IF(AND(BX104=0,SUM(BX105:$BX$219)&gt;0),1,0)</f>
        <v>0</v>
      </c>
      <c r="BZ104" s="853" t="str">
        <f>IF(BY104=1,"Row "&amp;Courses!A99&amp;"; ","")</f>
        <v/>
      </c>
      <c r="CA104" s="50"/>
      <c r="CB104" s="10"/>
      <c r="CC104" s="692" t="str">
        <f>IF(AND($U$9=1,Courses!B99&lt;&gt;"",SUM(Courses!N99:AB99)=0),"Row "&amp;Courses!A99&amp;"; ","")</f>
        <v/>
      </c>
      <c r="CD104" s="50"/>
      <c r="CF104" s="323"/>
      <c r="CG104" s="692" t="str">
        <f>IF(AND($Y$9=1,Courses!B99&lt;&gt;""),IF(SUMPRODUCT(--(Courses!$C$13:$C$214=Courses!C99))&gt;1,"Row "&amp;Courses!A99&amp;"; ",""),"")</f>
        <v/>
      </c>
      <c r="CH104" s="10"/>
      <c r="CI104" s="324"/>
      <c r="CJ104" s="10"/>
      <c r="CK104" s="739" t="str">
        <f>IF(AND($Z$9=1,Courses!E99&lt;&gt;"",Courses!F99&lt;&gt;"",Courses!F99=0,SUM(Courses!H99,Courses!J99)=1),"Row "&amp;Courses!A99&amp;", "&amp;Courses!$F$10&amp;"; ","")</f>
        <v/>
      </c>
      <c r="CL104" s="10" t="str">
        <f>IF(AND($Z$9=1,Courses!G99&lt;&gt;"",Courses!H99&lt;&gt;"",Courses!H99=0,SUM(Courses!J99,Courses!F99)=1),"Row "&amp;Courses!A99&amp;", "&amp;Courses!$H$10&amp;"; ","")</f>
        <v/>
      </c>
      <c r="CM104" s="682" t="str">
        <f>IF(AND($Z$9=1,Courses!I99&lt;&gt;"",Courses!J99&lt;&gt;"",Courses!J99=0, SUM(Courses!H99,Courses!F99)=1),"Row "&amp;Courses!A99&amp;", "&amp;Courses!$J$10&amp;"; ","")</f>
        <v/>
      </c>
      <c r="CN104" s="680"/>
      <c r="CO104" s="681"/>
      <c r="CP104" s="692" t="str">
        <f>IF(AND(Courses!B99&lt;&gt;"",ISNA(VLOOKUP(Courses!C99,CourseInfo,2,FALSE))=FALSE,COUNTIF(Dummy,Courses!C99)&lt;&gt;1),VLOOKUP(Courses!C99,CourseInfo,6,FALSE),"")</f>
        <v/>
      </c>
      <c r="CQ104" s="692" t="str">
        <f>IF(AND(Courses!B99&lt;&gt;"",ISNA(VLOOKUP(Courses!C99,CourseInfo,2,FALSE))=FALSE,COUNTIF(Dummy,Courses!C99)&lt;&gt;1),IF(VLOOKUP(Courses!C99,CourseInfo,7,FALSE)&lt;&gt;"",VLOOKUP(Courses!C99,CourseInfo,7,FALSE),"blank"),"")</f>
        <v/>
      </c>
      <c r="CR104" s="692" t="str">
        <f>IF(AND($AA$9=1,Courses!B99&lt;&gt;"",'Courses Valid'!AC104="",AH104&amp;AI104&amp;AJ104&amp;AK104="",COUNTIF(Dummy,Courses!C99)&lt;&gt;1),IF(OR(Courses!K99&lt;&gt;'Courses Valid'!CP104,Courses!L99&lt;&gt;'Courses Valid'!CQ104),"Row "&amp;Courses!A99&amp;", Level on LARS is "&amp;'Courses Valid'!CP104&amp;", Sub-level on LARS is "&amp;CQ104&amp;"; ",""),"")</f>
        <v/>
      </c>
      <c r="CS104" s="680"/>
    </row>
    <row r="105" spans="3:97" x14ac:dyDescent="0.2">
      <c r="C105" s="670">
        <f t="shared" si="3"/>
        <v>0</v>
      </c>
      <c r="D105" s="102"/>
      <c r="E105" s="102"/>
      <c r="F105" s="295"/>
      <c r="G105" s="692" t="str">
        <f>IF(SUMPRODUCT(--(CourseAims=Courses!$C100))=1,"",IF(AND($J$9=1,Courses!$C100&lt;&gt;""),"Row "&amp;Courses!A100&amp;" (invalid); ",""))</f>
        <v/>
      </c>
      <c r="H105" s="692" t="str">
        <f>IF(AND($K$9=1,Courses!B100="",OR(Courses!F100&lt;&gt;"",Courses!H100&lt;&gt;"",Courses!J100&lt;&gt;"",Courses!K100&lt;&gt;"",Courses!L100&lt;&gt;"",Courses!M100&lt;&gt;"",Courses!N100&lt;&gt;0,Courses!P100&lt;&gt;0,Courses!R100&lt;&gt;0,Courses!S100&lt;&gt;0,Courses!U100&lt;&gt;0,Courses!W100&lt;&gt;0,Courses!X100&lt;&gt;0,Courses!Z100&lt;&gt;0,Courses!AB100&lt;&gt;0)),"Row "&amp;Courses!A100&amp;" (none); ","")</f>
        <v/>
      </c>
      <c r="I105" s="50"/>
      <c r="J105" s="295"/>
      <c r="K105" s="739" t="str">
        <f>IF(AND($L$9=1,Courses!E100&lt;&gt;"",Courses!F100=""),"Row "&amp;Courses!A100&amp;", "&amp;Courses!$E$10&amp;"; ","")</f>
        <v/>
      </c>
      <c r="L105" s="10" t="str">
        <f>IF(AND($L$9=1,Courses!G100&lt;&gt;"",Courses!H100=""),"Row "&amp;Courses!A100&amp;", "&amp;Courses!$G$10&amp;"; ","")</f>
        <v/>
      </c>
      <c r="M105" s="682" t="str">
        <f>IF(AND($L$9=1,Courses!I100&lt;&gt;"",Courses!J100=""),"Row "&amp;Courses!A100&amp;", "&amp;Courses!$I$10&amp;"; ","")</f>
        <v/>
      </c>
      <c r="N105" s="10"/>
      <c r="O105" s="50"/>
      <c r="P105" s="295"/>
      <c r="Q105" s="1330" t="str">
        <f>IF(AND($M$9=1,Courses!B100&lt;&gt;"",Courses!E100&lt;&gt;"",Courses!G100="",Courses!I100="",Courses!F100&lt;&gt;1),"Row "&amp;Courses!A100&amp;"; ","")</f>
        <v/>
      </c>
      <c r="R105" s="10" t="str">
        <f>IF(AND($M$9=1,Courses!B100&lt;&gt;"",Courses!I100="",Courses!F100&lt;&gt;"",Courses!G100&lt;&gt;"",Courses!H100&lt;&gt;""),IF(OR((Courses!F100+Courses!H100)&lt;&gt;1),"Row "&amp;Courses!A100&amp;"; ",""),"")</f>
        <v/>
      </c>
      <c r="S105" s="682" t="str">
        <f>IF(AND($M$9=1,Courses!B100&lt;&gt;"",Courses!I100&lt;&gt;"",Courses!J100&lt;&gt;"",Courses!H100&lt;&gt;"",Courses!G100&lt;&gt;"",Courses!F100&lt;&gt;""),IF(OR((Courses!F100+Courses!H100+Courses!J100)&lt;&gt;1),"Row "&amp;Courses!A100&amp;"; ",""),"")</f>
        <v/>
      </c>
      <c r="T105" s="10"/>
      <c r="U105" s="692" t="str">
        <f>IF(AND($M$9=1,Courses!E100&lt;&gt;"",Q105="",R105="",S105="",SUM(Courses!F100,Courses!H100,Courses!J100)&lt;&gt;1),"Row "&amp;Courses!A100&amp;"; ","")</f>
        <v/>
      </c>
      <c r="V105" s="50"/>
      <c r="W105" s="10"/>
      <c r="X105" s="739" t="str">
        <f>IF(AND($N$9=1,Courses!B100&lt;&gt;"",Courses!E100&lt;&gt;"",Courses!F100&lt;&gt;""),IF((TRUNC(Courses!F100*100)&lt;&gt;Courses!F100*100),"Row "&amp;Courses!A100&amp;", "&amp;Courses!$F$10&amp;"; ",""),"")</f>
        <v/>
      </c>
      <c r="Y105" s="10" t="str">
        <f>IF(AND($N$9=1,Courses!B100&lt;&gt;"",Courses!G100&lt;&gt;"",Courses!H100&lt;&gt;""),IF((TRUNC(Courses!H100*100)&lt;&gt;Courses!H100*100),"Row "&amp;Courses!A100&amp;", "&amp;Courses!$H$10&amp;"; ",""),"")</f>
        <v/>
      </c>
      <c r="Z105" s="682" t="str">
        <f>IF(AND($N$9=1,Courses!B100&lt;&gt;"",Courses!I100&lt;&gt;"",Courses!J100&lt;&gt;""),IF((TRUNC(Courses!J100*100)&lt;&gt;Courses!J100*100),"Row "&amp;Courses!A100&amp;", "&amp;Courses!$J$10&amp;"; ",""),"")</f>
        <v/>
      </c>
      <c r="AA105" s="10"/>
      <c r="AB105" s="295"/>
      <c r="AC105" s="692" t="str">
        <f>IF(AND($O$9=1,G105="",Courses!B100&lt;&gt;"",Courses!K100&lt;&gt;"UG",Courses!K100&lt;&gt;"PG (UG fee)",Courses!K100&lt;&gt;"PG (Masters' loan)",Courses!K100&lt;&gt;"PG (Other)"),"Row "&amp;Courses!A100&amp;"; ","")</f>
        <v/>
      </c>
      <c r="AD105" s="693"/>
      <c r="AE105" s="692" t="str">
        <f>IF(AND($Q$9=1,G105="",Courses!B100&lt;&gt;"",Courses!M100&lt;&gt;"Standard",Courses!M100&lt;&gt;"Long"),"Row "&amp;Courses!A100&amp;"; ","")</f>
        <v/>
      </c>
      <c r="AF105" s="10"/>
      <c r="AG105" s="295"/>
      <c r="AH105" s="739" t="str">
        <f>IF(AND($P$9=1,G105="",AC105="",AD105="",Courses!B100&lt;&gt;"",Courses!K100="UG",Courses!L100&lt;&gt;$C$9,Courses!L100&lt;&gt;$C$10,Courses!L100&lt;&gt;$C$11),"Row "&amp;Courses!A100&amp;", Sub-level should be either HND, Sub-degree, Foundation Degree or Other UG Degree; ","")</f>
        <v/>
      </c>
      <c r="AI105" s="10" t="str">
        <f>IF(AND($P$9=1,G105="",AC105="",AD105="",Courses!B100&lt;&gt;"",Courses!K100="PG (UG fee)",Courses!L100&lt;&gt;"",Courses!L100&lt;&gt;$C$12,Courses!L100&lt;&gt;$C$15),"Row "&amp;Courses!A100&amp;", Sub-level should be either blank or "&amp;C97&amp;"; ","")</f>
        <v/>
      </c>
      <c r="AJ105" s="10" t="str">
        <f>IF(AND($P$9=1,G105="",AC105="",AD105="",Courses!B100&lt;&gt;"",Courses!K100="PG (Masters' loan)",Courses!L100&lt;&gt;"",Courses!L100&lt;&gt;$C$14,Courses!L100&lt;&gt;$C$15),"Row "&amp;Courses!A100&amp;", Sub-level should be blank; ","")</f>
        <v/>
      </c>
      <c r="AK105" s="682" t="str">
        <f>IF(AND($P$9=1,G105="",AC105="",AD105="",Courses!B100&lt;&gt;"",Courses!K100="PG (Other)",Courses!L100&lt;&gt;"",Courses!L100&lt;&gt;$C$16,Courses!L100&lt;&gt;$C$17),"Row "&amp;Courses!A100&amp;", Sub-level should be blank; ","")</f>
        <v/>
      </c>
      <c r="AL105" s="50"/>
      <c r="AM105" s="295"/>
      <c r="AN105" s="6">
        <v>86</v>
      </c>
      <c r="AO105" s="739" t="str">
        <f>IF(AND($R$9=1,(TRUNC(Courses!N100)&lt;&gt;Courses!N100)), "Row "&amp;Courses!$A100&amp;", "&amp;AO$9&amp;", "&amp;AO$10&amp;", "&amp;AO$11&amp;"; ","")</f>
        <v/>
      </c>
      <c r="AP105" s="10" t="str">
        <f>IF(AND($R$9=1,(TRUNC(Courses!O100)&lt;&gt;Courses!O100)), "Row "&amp;Courses!$A100&amp;", "&amp;AP$9&amp;", "&amp;AP$10&amp;", "&amp;AP$11&amp;"; ","")</f>
        <v/>
      </c>
      <c r="AQ105" s="10" t="str">
        <f>IF(AND($R$9=1,(TRUNC(Courses!P100)&lt;&gt;Courses!P100)), "Row "&amp;Courses!$A100&amp;", "&amp;AQ$9&amp;", "&amp;AQ$10&amp;", "&amp;AQ$11&amp;"; ","")</f>
        <v/>
      </c>
      <c r="AR105" s="10" t="str">
        <f>IF(AND($R$9=1,(TRUNC(Courses!Q100)&lt;&gt;Courses!Q100)), "Row "&amp;Courses!$A100&amp;", "&amp;AR$9&amp;", "&amp;AR$10&amp;", "&amp;AR$11&amp;"; ","")</f>
        <v/>
      </c>
      <c r="AS105" s="682" t="str">
        <f>IF(AND($R$9=1,(TRUNC(Courses!R100)&lt;&gt;Courses!R100)), "Row "&amp;Courses!$A100&amp;", "&amp;AS$9&amp;", "&amp;AS$10&amp;", "&amp;AS$11&amp;"; ","")</f>
        <v/>
      </c>
      <c r="AT105" s="739" t="str">
        <f>IF(AND($R$9=1,(TRUNC(Courses!S100)&lt;&gt;Courses!S100)), "Row "&amp;Courses!$A100&amp;", "&amp;AT$9&amp;", "&amp;AT$10&amp;", "&amp;AT$11&amp;"; ","")</f>
        <v/>
      </c>
      <c r="AU105" s="10" t="str">
        <f>IF(AND($R$9=1,(TRUNC(Courses!T100)&lt;&gt;Courses!T100)), "Row "&amp;Courses!$A100&amp;", "&amp;AU$9&amp;", "&amp;AU$10&amp;", "&amp;AU$11&amp;"; ","")</f>
        <v/>
      </c>
      <c r="AV105" s="10" t="str">
        <f>IF(AND($R$9=1,(TRUNC(Courses!U100)&lt;&gt;Courses!U100)), "Row "&amp;Courses!$A100&amp;", "&amp;AV$9&amp;", "&amp;AV$10&amp;", "&amp;AV$11&amp;"; ","")</f>
        <v/>
      </c>
      <c r="AW105" s="10" t="str">
        <f>IF(AND($R$9=1,(TRUNC(Courses!V100)&lt;&gt;Courses!V100)), "Row "&amp;Courses!$A100&amp;", "&amp;AW$9&amp;", "&amp;AW$10&amp;", "&amp;AW$11&amp;"; ","")</f>
        <v/>
      </c>
      <c r="AX105" s="682" t="str">
        <f>IF(AND($R$9=1,(TRUNC(Courses!W100)&lt;&gt;Courses!W100)), "Row "&amp;Courses!$A100&amp;", "&amp;AX$9&amp;", "&amp;AX$10&amp;", "&amp;AX$11&amp;"; ","")</f>
        <v/>
      </c>
      <c r="AY105" s="739" t="str">
        <f>IF(AND($R$9=1,(TRUNC(Courses!X100)&lt;&gt;Courses!X100)), "Row "&amp;Courses!$A100&amp;", "&amp;AY$9&amp;", "&amp;AY$10&amp;", "&amp;AY$11&amp;"; ","")</f>
        <v/>
      </c>
      <c r="AZ105" s="10" t="str">
        <f>IF(AND($R$9=1,(TRUNC(Courses!Y100)&lt;&gt;Courses!Y100)), "Row "&amp;Courses!$A100&amp;", "&amp;AZ$9&amp;", "&amp;AZ$10&amp;", "&amp;AZ$11&amp;"; ","")</f>
        <v/>
      </c>
      <c r="BA105" s="10" t="str">
        <f>IF(AND($R$9=1,(TRUNC(Courses!Z100)&lt;&gt;Courses!Z100)), "Row "&amp;Courses!$A100&amp;", "&amp;BA$9&amp;", "&amp;BA$10&amp;", "&amp;BA$11&amp;"; ","")</f>
        <v/>
      </c>
      <c r="BB105" s="10" t="str">
        <f>IF(AND($R$9=1,(TRUNC(Courses!AA100)&lt;&gt;Courses!AA100)), "Row "&amp;Courses!$A100&amp;", "&amp;BB$9&amp;", "&amp;BB$10&amp;", "&amp;BB$11&amp;"; ","")</f>
        <v/>
      </c>
      <c r="BC105" s="682" t="str">
        <f>IF(AND($R$9=1,(TRUNC(Courses!AB100)&lt;&gt;Courses!AB100)), "Row "&amp;Courses!$A100&amp;", "&amp;BC$9&amp;", "&amp;BC$10&amp;", "&amp;BC$11&amp;"; ","")</f>
        <v/>
      </c>
      <c r="BE105" s="295"/>
      <c r="BF105" s="6">
        <v>86</v>
      </c>
      <c r="BG105" s="739" t="str">
        <f>IF(AND($S$9=1,Courses!N100&lt;0), "Row "&amp;Courses!$A100&amp;", "&amp;BG$9&amp;", "&amp;BG$10&amp;", "&amp;BG$11&amp;"; ","")</f>
        <v/>
      </c>
      <c r="BH105" s="10" t="str">
        <f>IF(AND($S$9=1,Courses!O100&lt;0), "Row "&amp;Courses!$A100&amp;", "&amp;BH$9&amp;", "&amp;BH$10&amp;", "&amp;BH$11&amp;"; ","")</f>
        <v/>
      </c>
      <c r="BI105" s="10" t="str">
        <f>IF(AND($S$9=1,Courses!P100&lt;0), "Row "&amp;Courses!$A100&amp;", "&amp;BI$9&amp;", "&amp;BI$10&amp;", "&amp;BI$11&amp;"; ","")</f>
        <v/>
      </c>
      <c r="BJ105" s="10" t="str">
        <f>IF(AND($S$9=1,Courses!Q100&lt;0), "Row "&amp;Courses!$A100&amp;", "&amp;BJ$9&amp;", "&amp;BJ$10&amp;", "&amp;BJ$11&amp;"; ","")</f>
        <v/>
      </c>
      <c r="BK105" s="682" t="str">
        <f>IF(AND($S$9=1,Courses!R100&lt;0), "Row "&amp;Courses!$A100&amp;", "&amp;BK$9&amp;", "&amp;BK$10&amp;", "&amp;BK$11&amp;"; ","")</f>
        <v/>
      </c>
      <c r="BL105" s="739" t="str">
        <f>IF(AND($S$9=1,Courses!S100&lt;0), "Row "&amp;Courses!$A100&amp;", "&amp;BL$9&amp;", "&amp;BL$10&amp;", "&amp;BL$11&amp;"; ","")</f>
        <v/>
      </c>
      <c r="BM105" s="10" t="str">
        <f>IF(AND($S$9=1,Courses!T100&lt;0), "Row "&amp;Courses!$A100&amp;", "&amp;BM$9&amp;", "&amp;BM$10&amp;", "&amp;BM$11&amp;"; ","")</f>
        <v/>
      </c>
      <c r="BN105" s="10" t="str">
        <f>IF(AND($S$9=1,Courses!U100&lt;0), "Row "&amp;Courses!$A100&amp;", "&amp;BN$9&amp;", "&amp;BN$10&amp;", "&amp;BN$11&amp;"; ","")</f>
        <v/>
      </c>
      <c r="BO105" s="10" t="str">
        <f>IF(AND($S$9=1,Courses!V100&lt;0), "Row "&amp;Courses!$A100&amp;", "&amp;BO$9&amp;", "&amp;BO$10&amp;", "&amp;BO$11&amp;"; ","")</f>
        <v/>
      </c>
      <c r="BP105" s="682" t="str">
        <f>IF(AND($S$9=1,Courses!W100&lt;0), "Row "&amp;Courses!$A100&amp;", "&amp;BP$9&amp;", "&amp;BP$10&amp;", "&amp;BP$11&amp;"; ","")</f>
        <v/>
      </c>
      <c r="BQ105" s="739" t="str">
        <f>IF(AND($S$9=1,Courses!X100&lt;0), "Row "&amp;Courses!$A100&amp;", "&amp;BQ$9&amp;", "&amp;BQ$10&amp;", "&amp;BQ$11&amp;"; ","")</f>
        <v/>
      </c>
      <c r="BR105" s="10" t="str">
        <f>IF(AND($S$9=1,Courses!Y100&lt;0), "Row "&amp;Courses!$A100&amp;", "&amp;BR$9&amp;", "&amp;BR$10&amp;", "&amp;BR$11&amp;"; ","")</f>
        <v/>
      </c>
      <c r="BS105" s="10" t="str">
        <f>IF(AND($S$9=1,Courses!Z100&lt;0), "Row "&amp;Courses!$A100&amp;", "&amp;BS$9&amp;", "&amp;BS$10&amp;", "&amp;BS$11&amp;"; ","")</f>
        <v/>
      </c>
      <c r="BT105" s="10" t="str">
        <f>IF(AND($S$9=1,Courses!AA100&lt;0), "Row "&amp;Courses!$A100&amp;", "&amp;BT$9&amp;", "&amp;BT$10&amp;", "&amp;BT$11&amp;"; ","")</f>
        <v/>
      </c>
      <c r="BU105" s="682" t="str">
        <f>IF(AND($S$9=1,Courses!AB100&lt;0), "Row "&amp;Courses!$A100&amp;", "&amp;BU$9&amp;", "&amp;BU$10&amp;", "&amp;BU$11&amp;"; ","")</f>
        <v/>
      </c>
      <c r="BW105" s="671">
        <v>86</v>
      </c>
      <c r="BX105" s="101">
        <f>IF(AND($T$9=1,Courses!B100="",Courses!F100="",Courses!H100="",Courses!J100="",Courses!K100="",Courses!L100="",Courses!M100="",Courses!N100=0,Courses!P100=0,Courses!R100=0,Courses!S100=0,Courses!U100=0,Courses!W100=0,Courses!X100=0,Courses!Z100=0,Courses!AB100=0),0,1)</f>
        <v>0</v>
      </c>
      <c r="BY105" s="671">
        <f>IF(AND(BX105=0,SUM(BX106:$BX$219)&gt;0),1,0)</f>
        <v>0</v>
      </c>
      <c r="BZ105" s="853" t="str">
        <f>IF(BY105=1,"Row "&amp;Courses!A100&amp;"; ","")</f>
        <v/>
      </c>
      <c r="CA105" s="50"/>
      <c r="CB105" s="10"/>
      <c r="CC105" s="692" t="str">
        <f>IF(AND($U$9=1,Courses!B100&lt;&gt;"",SUM(Courses!N100:AB100)=0),"Row "&amp;Courses!A100&amp;"; ","")</f>
        <v/>
      </c>
      <c r="CD105" s="50"/>
      <c r="CF105" s="323"/>
      <c r="CG105" s="692" t="str">
        <f>IF(AND($Y$9=1,Courses!B100&lt;&gt;""),IF(SUMPRODUCT(--(Courses!$C$13:$C$214=Courses!C100))&gt;1,"Row "&amp;Courses!A100&amp;"; ",""),"")</f>
        <v/>
      </c>
      <c r="CH105" s="10"/>
      <c r="CI105" s="324"/>
      <c r="CJ105" s="10"/>
      <c r="CK105" s="739" t="str">
        <f>IF(AND($Z$9=1,Courses!E100&lt;&gt;"",Courses!F100&lt;&gt;"",Courses!F100=0,SUM(Courses!H100,Courses!J100)=1),"Row "&amp;Courses!A100&amp;", "&amp;Courses!$F$10&amp;"; ","")</f>
        <v/>
      </c>
      <c r="CL105" s="10" t="str">
        <f>IF(AND($Z$9=1,Courses!G100&lt;&gt;"",Courses!H100&lt;&gt;"",Courses!H100=0,SUM(Courses!J100,Courses!F100)=1),"Row "&amp;Courses!A100&amp;", "&amp;Courses!$H$10&amp;"; ","")</f>
        <v/>
      </c>
      <c r="CM105" s="682" t="str">
        <f>IF(AND($Z$9=1,Courses!I100&lt;&gt;"",Courses!J100&lt;&gt;"",Courses!J100=0, SUM(Courses!H100,Courses!F100)=1),"Row "&amp;Courses!A100&amp;", "&amp;Courses!$J$10&amp;"; ","")</f>
        <v/>
      </c>
      <c r="CN105" s="680"/>
      <c r="CO105" s="681"/>
      <c r="CP105" s="692" t="str">
        <f>IF(AND(Courses!B100&lt;&gt;"",ISNA(VLOOKUP(Courses!C100,CourseInfo,2,FALSE))=FALSE,COUNTIF(Dummy,Courses!C100)&lt;&gt;1),VLOOKUP(Courses!C100,CourseInfo,6,FALSE),"")</f>
        <v/>
      </c>
      <c r="CQ105" s="692" t="str">
        <f>IF(AND(Courses!B100&lt;&gt;"",ISNA(VLOOKUP(Courses!C100,CourseInfo,2,FALSE))=FALSE,COUNTIF(Dummy,Courses!C100)&lt;&gt;1),IF(VLOOKUP(Courses!C100,CourseInfo,7,FALSE)&lt;&gt;"",VLOOKUP(Courses!C100,CourseInfo,7,FALSE),"blank"),"")</f>
        <v/>
      </c>
      <c r="CR105" s="692" t="str">
        <f>IF(AND($AA$9=1,Courses!B100&lt;&gt;"",'Courses Valid'!AC105="",AH105&amp;AI105&amp;AJ105&amp;AK105="",COUNTIF(Dummy,Courses!C100)&lt;&gt;1),IF(OR(Courses!K100&lt;&gt;'Courses Valid'!CP105,Courses!L100&lt;&gt;'Courses Valid'!CQ105),"Row "&amp;Courses!A100&amp;", Level on LARS is "&amp;'Courses Valid'!CP105&amp;", Sub-level on LARS is "&amp;CQ105&amp;"; ",""),"")</f>
        <v/>
      </c>
      <c r="CS105" s="680"/>
    </row>
    <row r="106" spans="3:97" x14ac:dyDescent="0.2">
      <c r="C106" s="670">
        <f t="shared" si="3"/>
        <v>0</v>
      </c>
      <c r="D106" s="102"/>
      <c r="E106" s="102"/>
      <c r="F106" s="295"/>
      <c r="G106" s="692" t="str">
        <f>IF(SUMPRODUCT(--(CourseAims=Courses!$C101))=1,"",IF(AND($J$9=1,Courses!$C101&lt;&gt;""),"Row "&amp;Courses!A101&amp;" (invalid); ",""))</f>
        <v/>
      </c>
      <c r="H106" s="692" t="str">
        <f>IF(AND($K$9=1,Courses!B101="",OR(Courses!F101&lt;&gt;"",Courses!H101&lt;&gt;"",Courses!J101&lt;&gt;"",Courses!K101&lt;&gt;"",Courses!L101&lt;&gt;"",Courses!M101&lt;&gt;"",Courses!N101&lt;&gt;0,Courses!P101&lt;&gt;0,Courses!R101&lt;&gt;0,Courses!S101&lt;&gt;0,Courses!U101&lt;&gt;0,Courses!W101&lt;&gt;0,Courses!X101&lt;&gt;0,Courses!Z101&lt;&gt;0,Courses!AB101&lt;&gt;0)),"Row "&amp;Courses!A101&amp;" (none); ","")</f>
        <v/>
      </c>
      <c r="I106" s="50"/>
      <c r="J106" s="295"/>
      <c r="K106" s="739" t="str">
        <f>IF(AND($L$9=1,Courses!E101&lt;&gt;"",Courses!F101=""),"Row "&amp;Courses!A101&amp;", "&amp;Courses!$E$10&amp;"; ","")</f>
        <v/>
      </c>
      <c r="L106" s="10" t="str">
        <f>IF(AND($L$9=1,Courses!G101&lt;&gt;"",Courses!H101=""),"Row "&amp;Courses!A101&amp;", "&amp;Courses!$G$10&amp;"; ","")</f>
        <v/>
      </c>
      <c r="M106" s="682" t="str">
        <f>IF(AND($L$9=1,Courses!I101&lt;&gt;"",Courses!J101=""),"Row "&amp;Courses!A101&amp;", "&amp;Courses!$I$10&amp;"; ","")</f>
        <v/>
      </c>
      <c r="N106" s="10"/>
      <c r="O106" s="50"/>
      <c r="P106" s="295"/>
      <c r="Q106" s="1330" t="str">
        <f>IF(AND($M$9=1,Courses!B101&lt;&gt;"",Courses!E101&lt;&gt;"",Courses!G101="",Courses!I101="",Courses!F101&lt;&gt;1),"Row "&amp;Courses!A101&amp;"; ","")</f>
        <v/>
      </c>
      <c r="R106" s="10" t="str">
        <f>IF(AND($M$9=1,Courses!B101&lt;&gt;"",Courses!I101="",Courses!F101&lt;&gt;"",Courses!G101&lt;&gt;"",Courses!H101&lt;&gt;""),IF(OR((Courses!F101+Courses!H101)&lt;&gt;1),"Row "&amp;Courses!A101&amp;"; ",""),"")</f>
        <v/>
      </c>
      <c r="S106" s="682" t="str">
        <f>IF(AND($M$9=1,Courses!B101&lt;&gt;"",Courses!I101&lt;&gt;"",Courses!J101&lt;&gt;"",Courses!H101&lt;&gt;"",Courses!G101&lt;&gt;"",Courses!F101&lt;&gt;""),IF(OR((Courses!F101+Courses!H101+Courses!J101)&lt;&gt;1),"Row "&amp;Courses!A101&amp;"; ",""),"")</f>
        <v/>
      </c>
      <c r="T106" s="10"/>
      <c r="U106" s="692" t="str">
        <f>IF(AND($M$9=1,Courses!E101&lt;&gt;"",Q106="",R106="",S106="",SUM(Courses!F101,Courses!H101,Courses!J101)&lt;&gt;1),"Row "&amp;Courses!A101&amp;"; ","")</f>
        <v/>
      </c>
      <c r="V106" s="50"/>
      <c r="W106" s="10"/>
      <c r="X106" s="739" t="str">
        <f>IF(AND($N$9=1,Courses!B101&lt;&gt;"",Courses!E101&lt;&gt;"",Courses!F101&lt;&gt;""),IF((TRUNC(Courses!F101*100)&lt;&gt;Courses!F101*100),"Row "&amp;Courses!A101&amp;", "&amp;Courses!$F$10&amp;"; ",""),"")</f>
        <v/>
      </c>
      <c r="Y106" s="10" t="str">
        <f>IF(AND($N$9=1,Courses!B101&lt;&gt;"",Courses!G101&lt;&gt;"",Courses!H101&lt;&gt;""),IF((TRUNC(Courses!H101*100)&lt;&gt;Courses!H101*100),"Row "&amp;Courses!A101&amp;", "&amp;Courses!$H$10&amp;"; ",""),"")</f>
        <v/>
      </c>
      <c r="Z106" s="682" t="str">
        <f>IF(AND($N$9=1,Courses!B101&lt;&gt;"",Courses!I101&lt;&gt;"",Courses!J101&lt;&gt;""),IF((TRUNC(Courses!J101*100)&lt;&gt;Courses!J101*100),"Row "&amp;Courses!A101&amp;", "&amp;Courses!$J$10&amp;"; ",""),"")</f>
        <v/>
      </c>
      <c r="AA106" s="10"/>
      <c r="AB106" s="295"/>
      <c r="AC106" s="692" t="str">
        <f>IF(AND($O$9=1,G106="",Courses!B101&lt;&gt;"",Courses!K101&lt;&gt;"UG",Courses!K101&lt;&gt;"PG (UG fee)",Courses!K101&lt;&gt;"PG (Masters' loan)",Courses!K101&lt;&gt;"PG (Other)"),"Row "&amp;Courses!A101&amp;"; ","")</f>
        <v/>
      </c>
      <c r="AD106" s="693"/>
      <c r="AE106" s="692" t="str">
        <f>IF(AND($Q$9=1,G106="",Courses!B101&lt;&gt;"",Courses!M101&lt;&gt;"Standard",Courses!M101&lt;&gt;"Long"),"Row "&amp;Courses!A101&amp;"; ","")</f>
        <v/>
      </c>
      <c r="AF106" s="10"/>
      <c r="AG106" s="295"/>
      <c r="AH106" s="739" t="str">
        <f>IF(AND($P$9=1,G106="",AC106="",AD106="",Courses!B101&lt;&gt;"",Courses!K101="UG",Courses!L101&lt;&gt;$C$9,Courses!L101&lt;&gt;$C$10,Courses!L101&lt;&gt;$C$11),"Row "&amp;Courses!A101&amp;", Sub-level should be either HND, Sub-degree, Foundation Degree or Other UG Degree; ","")</f>
        <v/>
      </c>
      <c r="AI106" s="10" t="str">
        <f>IF(AND($P$9=1,G106="",AC106="",AD106="",Courses!B101&lt;&gt;"",Courses!K101="PG (UG fee)",Courses!L101&lt;&gt;"",Courses!L101&lt;&gt;$C$12,Courses!L101&lt;&gt;$C$15),"Row "&amp;Courses!A101&amp;", Sub-level should be either blank or "&amp;C98&amp;"; ","")</f>
        <v/>
      </c>
      <c r="AJ106" s="10" t="str">
        <f>IF(AND($P$9=1,G106="",AC106="",AD106="",Courses!B101&lt;&gt;"",Courses!K101="PG (Masters' loan)",Courses!L101&lt;&gt;"",Courses!L101&lt;&gt;$C$14,Courses!L101&lt;&gt;$C$15),"Row "&amp;Courses!A101&amp;", Sub-level should be blank; ","")</f>
        <v/>
      </c>
      <c r="AK106" s="682" t="str">
        <f>IF(AND($P$9=1,G106="",AC106="",AD106="",Courses!B101&lt;&gt;"",Courses!K101="PG (Other)",Courses!L101&lt;&gt;"",Courses!L101&lt;&gt;$C$16,Courses!L101&lt;&gt;$C$17),"Row "&amp;Courses!A101&amp;", Sub-level should be blank; ","")</f>
        <v/>
      </c>
      <c r="AL106" s="50"/>
      <c r="AM106" s="295"/>
      <c r="AN106" s="6">
        <v>87</v>
      </c>
      <c r="AO106" s="739" t="str">
        <f>IF(AND($R$9=1,(TRUNC(Courses!N101)&lt;&gt;Courses!N101)), "Row "&amp;Courses!$A101&amp;", "&amp;AO$9&amp;", "&amp;AO$10&amp;", "&amp;AO$11&amp;"; ","")</f>
        <v/>
      </c>
      <c r="AP106" s="10" t="str">
        <f>IF(AND($R$9=1,(TRUNC(Courses!O101)&lt;&gt;Courses!O101)), "Row "&amp;Courses!$A101&amp;", "&amp;AP$9&amp;", "&amp;AP$10&amp;", "&amp;AP$11&amp;"; ","")</f>
        <v/>
      </c>
      <c r="AQ106" s="10" t="str">
        <f>IF(AND($R$9=1,(TRUNC(Courses!P101)&lt;&gt;Courses!P101)), "Row "&amp;Courses!$A101&amp;", "&amp;AQ$9&amp;", "&amp;AQ$10&amp;", "&amp;AQ$11&amp;"; ","")</f>
        <v/>
      </c>
      <c r="AR106" s="10" t="str">
        <f>IF(AND($R$9=1,(TRUNC(Courses!Q101)&lt;&gt;Courses!Q101)), "Row "&amp;Courses!$A101&amp;", "&amp;AR$9&amp;", "&amp;AR$10&amp;", "&amp;AR$11&amp;"; ","")</f>
        <v/>
      </c>
      <c r="AS106" s="682" t="str">
        <f>IF(AND($R$9=1,(TRUNC(Courses!R101)&lt;&gt;Courses!R101)), "Row "&amp;Courses!$A101&amp;", "&amp;AS$9&amp;", "&amp;AS$10&amp;", "&amp;AS$11&amp;"; ","")</f>
        <v/>
      </c>
      <c r="AT106" s="739" t="str">
        <f>IF(AND($R$9=1,(TRUNC(Courses!S101)&lt;&gt;Courses!S101)), "Row "&amp;Courses!$A101&amp;", "&amp;AT$9&amp;", "&amp;AT$10&amp;", "&amp;AT$11&amp;"; ","")</f>
        <v/>
      </c>
      <c r="AU106" s="10" t="str">
        <f>IF(AND($R$9=1,(TRUNC(Courses!T101)&lt;&gt;Courses!T101)), "Row "&amp;Courses!$A101&amp;", "&amp;AU$9&amp;", "&amp;AU$10&amp;", "&amp;AU$11&amp;"; ","")</f>
        <v/>
      </c>
      <c r="AV106" s="10" t="str">
        <f>IF(AND($R$9=1,(TRUNC(Courses!U101)&lt;&gt;Courses!U101)), "Row "&amp;Courses!$A101&amp;", "&amp;AV$9&amp;", "&amp;AV$10&amp;", "&amp;AV$11&amp;"; ","")</f>
        <v/>
      </c>
      <c r="AW106" s="10" t="str">
        <f>IF(AND($R$9=1,(TRUNC(Courses!V101)&lt;&gt;Courses!V101)), "Row "&amp;Courses!$A101&amp;", "&amp;AW$9&amp;", "&amp;AW$10&amp;", "&amp;AW$11&amp;"; ","")</f>
        <v/>
      </c>
      <c r="AX106" s="682" t="str">
        <f>IF(AND($R$9=1,(TRUNC(Courses!W101)&lt;&gt;Courses!W101)), "Row "&amp;Courses!$A101&amp;", "&amp;AX$9&amp;", "&amp;AX$10&amp;", "&amp;AX$11&amp;"; ","")</f>
        <v/>
      </c>
      <c r="AY106" s="739" t="str">
        <f>IF(AND($R$9=1,(TRUNC(Courses!X101)&lt;&gt;Courses!X101)), "Row "&amp;Courses!$A101&amp;", "&amp;AY$9&amp;", "&amp;AY$10&amp;", "&amp;AY$11&amp;"; ","")</f>
        <v/>
      </c>
      <c r="AZ106" s="10" t="str">
        <f>IF(AND($R$9=1,(TRUNC(Courses!Y101)&lt;&gt;Courses!Y101)), "Row "&amp;Courses!$A101&amp;", "&amp;AZ$9&amp;", "&amp;AZ$10&amp;", "&amp;AZ$11&amp;"; ","")</f>
        <v/>
      </c>
      <c r="BA106" s="10" t="str">
        <f>IF(AND($R$9=1,(TRUNC(Courses!Z101)&lt;&gt;Courses!Z101)), "Row "&amp;Courses!$A101&amp;", "&amp;BA$9&amp;", "&amp;BA$10&amp;", "&amp;BA$11&amp;"; ","")</f>
        <v/>
      </c>
      <c r="BB106" s="10" t="str">
        <f>IF(AND($R$9=1,(TRUNC(Courses!AA101)&lt;&gt;Courses!AA101)), "Row "&amp;Courses!$A101&amp;", "&amp;BB$9&amp;", "&amp;BB$10&amp;", "&amp;BB$11&amp;"; ","")</f>
        <v/>
      </c>
      <c r="BC106" s="682" t="str">
        <f>IF(AND($R$9=1,(TRUNC(Courses!AB101)&lt;&gt;Courses!AB101)), "Row "&amp;Courses!$A101&amp;", "&amp;BC$9&amp;", "&amp;BC$10&amp;", "&amp;BC$11&amp;"; ","")</f>
        <v/>
      </c>
      <c r="BE106" s="295"/>
      <c r="BF106" s="6">
        <v>87</v>
      </c>
      <c r="BG106" s="739" t="str">
        <f>IF(AND($S$9=1,Courses!N101&lt;0), "Row "&amp;Courses!$A101&amp;", "&amp;BG$9&amp;", "&amp;BG$10&amp;", "&amp;BG$11&amp;"; ","")</f>
        <v/>
      </c>
      <c r="BH106" s="10" t="str">
        <f>IF(AND($S$9=1,Courses!O101&lt;0), "Row "&amp;Courses!$A101&amp;", "&amp;BH$9&amp;", "&amp;BH$10&amp;", "&amp;BH$11&amp;"; ","")</f>
        <v/>
      </c>
      <c r="BI106" s="10" t="str">
        <f>IF(AND($S$9=1,Courses!P101&lt;0), "Row "&amp;Courses!$A101&amp;", "&amp;BI$9&amp;", "&amp;BI$10&amp;", "&amp;BI$11&amp;"; ","")</f>
        <v/>
      </c>
      <c r="BJ106" s="10" t="str">
        <f>IF(AND($S$9=1,Courses!Q101&lt;0), "Row "&amp;Courses!$A101&amp;", "&amp;BJ$9&amp;", "&amp;BJ$10&amp;", "&amp;BJ$11&amp;"; ","")</f>
        <v/>
      </c>
      <c r="BK106" s="682" t="str">
        <f>IF(AND($S$9=1,Courses!R101&lt;0), "Row "&amp;Courses!$A101&amp;", "&amp;BK$9&amp;", "&amp;BK$10&amp;", "&amp;BK$11&amp;"; ","")</f>
        <v/>
      </c>
      <c r="BL106" s="739" t="str">
        <f>IF(AND($S$9=1,Courses!S101&lt;0), "Row "&amp;Courses!$A101&amp;", "&amp;BL$9&amp;", "&amp;BL$10&amp;", "&amp;BL$11&amp;"; ","")</f>
        <v/>
      </c>
      <c r="BM106" s="10" t="str">
        <f>IF(AND($S$9=1,Courses!T101&lt;0), "Row "&amp;Courses!$A101&amp;", "&amp;BM$9&amp;", "&amp;BM$10&amp;", "&amp;BM$11&amp;"; ","")</f>
        <v/>
      </c>
      <c r="BN106" s="10" t="str">
        <f>IF(AND($S$9=1,Courses!U101&lt;0), "Row "&amp;Courses!$A101&amp;", "&amp;BN$9&amp;", "&amp;BN$10&amp;", "&amp;BN$11&amp;"; ","")</f>
        <v/>
      </c>
      <c r="BO106" s="10" t="str">
        <f>IF(AND($S$9=1,Courses!V101&lt;0), "Row "&amp;Courses!$A101&amp;", "&amp;BO$9&amp;", "&amp;BO$10&amp;", "&amp;BO$11&amp;"; ","")</f>
        <v/>
      </c>
      <c r="BP106" s="682" t="str">
        <f>IF(AND($S$9=1,Courses!W101&lt;0), "Row "&amp;Courses!$A101&amp;", "&amp;BP$9&amp;", "&amp;BP$10&amp;", "&amp;BP$11&amp;"; ","")</f>
        <v/>
      </c>
      <c r="BQ106" s="739" t="str">
        <f>IF(AND($S$9=1,Courses!X101&lt;0), "Row "&amp;Courses!$A101&amp;", "&amp;BQ$9&amp;", "&amp;BQ$10&amp;", "&amp;BQ$11&amp;"; ","")</f>
        <v/>
      </c>
      <c r="BR106" s="10" t="str">
        <f>IF(AND($S$9=1,Courses!Y101&lt;0), "Row "&amp;Courses!$A101&amp;", "&amp;BR$9&amp;", "&amp;BR$10&amp;", "&amp;BR$11&amp;"; ","")</f>
        <v/>
      </c>
      <c r="BS106" s="10" t="str">
        <f>IF(AND($S$9=1,Courses!Z101&lt;0), "Row "&amp;Courses!$A101&amp;", "&amp;BS$9&amp;", "&amp;BS$10&amp;", "&amp;BS$11&amp;"; ","")</f>
        <v/>
      </c>
      <c r="BT106" s="10" t="str">
        <f>IF(AND($S$9=1,Courses!AA101&lt;0), "Row "&amp;Courses!$A101&amp;", "&amp;BT$9&amp;", "&amp;BT$10&amp;", "&amp;BT$11&amp;"; ","")</f>
        <v/>
      </c>
      <c r="BU106" s="682" t="str">
        <f>IF(AND($S$9=1,Courses!AB101&lt;0), "Row "&amp;Courses!$A101&amp;", "&amp;BU$9&amp;", "&amp;BU$10&amp;", "&amp;BU$11&amp;"; ","")</f>
        <v/>
      </c>
      <c r="BW106" s="671">
        <v>87</v>
      </c>
      <c r="BX106" s="101">
        <f>IF(AND($T$9=1,Courses!B101="",Courses!F101="",Courses!H101="",Courses!J101="",Courses!K101="",Courses!L101="",Courses!M101="",Courses!N101=0,Courses!P101=0,Courses!R101=0,Courses!S101=0,Courses!U101=0,Courses!W101=0,Courses!X101=0,Courses!Z101=0,Courses!AB101=0),0,1)</f>
        <v>0</v>
      </c>
      <c r="BY106" s="671">
        <f>IF(AND(BX106=0,SUM(BX107:$BX$219)&gt;0),1,0)</f>
        <v>0</v>
      </c>
      <c r="BZ106" s="853" t="str">
        <f>IF(BY106=1,"Row "&amp;Courses!A101&amp;"; ","")</f>
        <v/>
      </c>
      <c r="CA106" s="50"/>
      <c r="CB106" s="10"/>
      <c r="CC106" s="692" t="str">
        <f>IF(AND($U$9=1,Courses!B101&lt;&gt;"",SUM(Courses!N101:AB101)=0),"Row "&amp;Courses!A101&amp;"; ","")</f>
        <v/>
      </c>
      <c r="CD106" s="50"/>
      <c r="CF106" s="323"/>
      <c r="CG106" s="692" t="str">
        <f>IF(AND($Y$9=1,Courses!B101&lt;&gt;""),IF(SUMPRODUCT(--(Courses!$C$13:$C$214=Courses!C101))&gt;1,"Row "&amp;Courses!A101&amp;"; ",""),"")</f>
        <v/>
      </c>
      <c r="CH106" s="10"/>
      <c r="CI106" s="324"/>
      <c r="CJ106" s="10"/>
      <c r="CK106" s="739" t="str">
        <f>IF(AND($Z$9=1,Courses!E101&lt;&gt;"",Courses!F101&lt;&gt;"",Courses!F101=0,SUM(Courses!H101,Courses!J101)=1),"Row "&amp;Courses!A101&amp;", "&amp;Courses!$F$10&amp;"; ","")</f>
        <v/>
      </c>
      <c r="CL106" s="10" t="str">
        <f>IF(AND($Z$9=1,Courses!G101&lt;&gt;"",Courses!H101&lt;&gt;"",Courses!H101=0,SUM(Courses!J101,Courses!F101)=1),"Row "&amp;Courses!A101&amp;", "&amp;Courses!$H$10&amp;"; ","")</f>
        <v/>
      </c>
      <c r="CM106" s="682" t="str">
        <f>IF(AND($Z$9=1,Courses!I101&lt;&gt;"",Courses!J101&lt;&gt;"",Courses!J101=0, SUM(Courses!H101,Courses!F101)=1),"Row "&amp;Courses!A101&amp;", "&amp;Courses!$J$10&amp;"; ","")</f>
        <v/>
      </c>
      <c r="CN106" s="680"/>
      <c r="CO106" s="681"/>
      <c r="CP106" s="692" t="str">
        <f>IF(AND(Courses!B101&lt;&gt;"",ISNA(VLOOKUP(Courses!C101,CourseInfo,2,FALSE))=FALSE,COUNTIF(Dummy,Courses!C101)&lt;&gt;1),VLOOKUP(Courses!C101,CourseInfo,6,FALSE),"")</f>
        <v/>
      </c>
      <c r="CQ106" s="692" t="str">
        <f>IF(AND(Courses!B101&lt;&gt;"",ISNA(VLOOKUP(Courses!C101,CourseInfo,2,FALSE))=FALSE,COUNTIF(Dummy,Courses!C101)&lt;&gt;1),IF(VLOOKUP(Courses!C101,CourseInfo,7,FALSE)&lt;&gt;"",VLOOKUP(Courses!C101,CourseInfo,7,FALSE),"blank"),"")</f>
        <v/>
      </c>
      <c r="CR106" s="692" t="str">
        <f>IF(AND($AA$9=1,Courses!B101&lt;&gt;"",'Courses Valid'!AC106="",AH106&amp;AI106&amp;AJ106&amp;AK106="",COUNTIF(Dummy,Courses!C101)&lt;&gt;1),IF(OR(Courses!K101&lt;&gt;'Courses Valid'!CP106,Courses!L101&lt;&gt;'Courses Valid'!CQ106),"Row "&amp;Courses!A101&amp;", Level on LARS is "&amp;'Courses Valid'!CP106&amp;", Sub-level on LARS is "&amp;CQ106&amp;"; ",""),"")</f>
        <v/>
      </c>
      <c r="CS106" s="680"/>
    </row>
    <row r="107" spans="3:97" x14ac:dyDescent="0.2">
      <c r="C107" s="670">
        <f t="shared" si="3"/>
        <v>0</v>
      </c>
      <c r="D107" s="102"/>
      <c r="E107" s="102"/>
      <c r="F107" s="295"/>
      <c r="G107" s="692" t="str">
        <f>IF(SUMPRODUCT(--(CourseAims=Courses!$C102))=1,"",IF(AND($J$9=1,Courses!$C102&lt;&gt;""),"Row "&amp;Courses!A102&amp;" (invalid); ",""))</f>
        <v/>
      </c>
      <c r="H107" s="692" t="str">
        <f>IF(AND($K$9=1,Courses!B102="",OR(Courses!F102&lt;&gt;"",Courses!H102&lt;&gt;"",Courses!J102&lt;&gt;"",Courses!K102&lt;&gt;"",Courses!L102&lt;&gt;"",Courses!M102&lt;&gt;"",Courses!N102&lt;&gt;0,Courses!P102&lt;&gt;0,Courses!R102&lt;&gt;0,Courses!S102&lt;&gt;0,Courses!U102&lt;&gt;0,Courses!W102&lt;&gt;0,Courses!X102&lt;&gt;0,Courses!Z102&lt;&gt;0,Courses!AB102&lt;&gt;0)),"Row "&amp;Courses!A102&amp;" (none); ","")</f>
        <v/>
      </c>
      <c r="I107" s="50"/>
      <c r="J107" s="295"/>
      <c r="K107" s="739" t="str">
        <f>IF(AND($L$9=1,Courses!E102&lt;&gt;"",Courses!F102=""),"Row "&amp;Courses!A102&amp;", "&amp;Courses!$E$10&amp;"; ","")</f>
        <v/>
      </c>
      <c r="L107" s="10" t="str">
        <f>IF(AND($L$9=1,Courses!G102&lt;&gt;"",Courses!H102=""),"Row "&amp;Courses!A102&amp;", "&amp;Courses!$G$10&amp;"; ","")</f>
        <v/>
      </c>
      <c r="M107" s="682" t="str">
        <f>IF(AND($L$9=1,Courses!I102&lt;&gt;"",Courses!J102=""),"Row "&amp;Courses!A102&amp;", "&amp;Courses!$I$10&amp;"; ","")</f>
        <v/>
      </c>
      <c r="N107" s="10"/>
      <c r="O107" s="50"/>
      <c r="P107" s="295"/>
      <c r="Q107" s="1330" t="str">
        <f>IF(AND($M$9=1,Courses!B102&lt;&gt;"",Courses!E102&lt;&gt;"",Courses!G102="",Courses!I102="",Courses!F102&lt;&gt;1),"Row "&amp;Courses!A102&amp;"; ","")</f>
        <v/>
      </c>
      <c r="R107" s="10" t="str">
        <f>IF(AND($M$9=1,Courses!B102&lt;&gt;"",Courses!I102="",Courses!F102&lt;&gt;"",Courses!G102&lt;&gt;"",Courses!H102&lt;&gt;""),IF(OR((Courses!F102+Courses!H102)&lt;&gt;1),"Row "&amp;Courses!A102&amp;"; ",""),"")</f>
        <v/>
      </c>
      <c r="S107" s="682" t="str">
        <f>IF(AND($M$9=1,Courses!B102&lt;&gt;"",Courses!I102&lt;&gt;"",Courses!J102&lt;&gt;"",Courses!H102&lt;&gt;"",Courses!G102&lt;&gt;"",Courses!F102&lt;&gt;""),IF(OR((Courses!F102+Courses!H102+Courses!J102)&lt;&gt;1),"Row "&amp;Courses!A102&amp;"; ",""),"")</f>
        <v/>
      </c>
      <c r="T107" s="10"/>
      <c r="U107" s="692" t="str">
        <f>IF(AND($M$9=1,Courses!E102&lt;&gt;"",Q107="",R107="",S107="",SUM(Courses!F102,Courses!H102,Courses!J102)&lt;&gt;1),"Row "&amp;Courses!A102&amp;"; ","")</f>
        <v/>
      </c>
      <c r="V107" s="50"/>
      <c r="W107" s="10"/>
      <c r="X107" s="739" t="str">
        <f>IF(AND($N$9=1,Courses!B102&lt;&gt;"",Courses!E102&lt;&gt;"",Courses!F102&lt;&gt;""),IF((TRUNC(Courses!F102*100)&lt;&gt;Courses!F102*100),"Row "&amp;Courses!A102&amp;", "&amp;Courses!$F$10&amp;"; ",""),"")</f>
        <v/>
      </c>
      <c r="Y107" s="10" t="str">
        <f>IF(AND($N$9=1,Courses!B102&lt;&gt;"",Courses!G102&lt;&gt;"",Courses!H102&lt;&gt;""),IF((TRUNC(Courses!H102*100)&lt;&gt;Courses!H102*100),"Row "&amp;Courses!A102&amp;", "&amp;Courses!$H$10&amp;"; ",""),"")</f>
        <v/>
      </c>
      <c r="Z107" s="682" t="str">
        <f>IF(AND($N$9=1,Courses!B102&lt;&gt;"",Courses!I102&lt;&gt;"",Courses!J102&lt;&gt;""),IF((TRUNC(Courses!J102*100)&lt;&gt;Courses!J102*100),"Row "&amp;Courses!A102&amp;", "&amp;Courses!$J$10&amp;"; ",""),"")</f>
        <v/>
      </c>
      <c r="AA107" s="10"/>
      <c r="AB107" s="295"/>
      <c r="AC107" s="692" t="str">
        <f>IF(AND($O$9=1,G107="",Courses!B102&lt;&gt;"",Courses!K102&lt;&gt;"UG",Courses!K102&lt;&gt;"PG (UG fee)",Courses!K102&lt;&gt;"PG (Masters' loan)",Courses!K102&lt;&gt;"PG (Other)"),"Row "&amp;Courses!A102&amp;"; ","")</f>
        <v/>
      </c>
      <c r="AD107" s="693"/>
      <c r="AE107" s="692" t="str">
        <f>IF(AND($Q$9=1,G107="",Courses!B102&lt;&gt;"",Courses!M102&lt;&gt;"Standard",Courses!M102&lt;&gt;"Long"),"Row "&amp;Courses!A102&amp;"; ","")</f>
        <v/>
      </c>
      <c r="AF107" s="10"/>
      <c r="AG107" s="295"/>
      <c r="AH107" s="739" t="str">
        <f>IF(AND($P$9=1,G107="",AC107="",AD107="",Courses!B102&lt;&gt;"",Courses!K102="UG",Courses!L102&lt;&gt;$C$9,Courses!L102&lt;&gt;$C$10,Courses!L102&lt;&gt;$C$11),"Row "&amp;Courses!A102&amp;", Sub-level should be either HND, Sub-degree, Foundation Degree or Other UG Degree; ","")</f>
        <v/>
      </c>
      <c r="AI107" s="10" t="str">
        <f>IF(AND($P$9=1,G107="",AC107="",AD107="",Courses!B102&lt;&gt;"",Courses!K102="PG (UG fee)",Courses!L102&lt;&gt;"",Courses!L102&lt;&gt;$C$12,Courses!L102&lt;&gt;$C$15),"Row "&amp;Courses!A102&amp;", Sub-level should be either blank or "&amp;C99&amp;"; ","")</f>
        <v/>
      </c>
      <c r="AJ107" s="10" t="str">
        <f>IF(AND($P$9=1,G107="",AC107="",AD107="",Courses!B102&lt;&gt;"",Courses!K102="PG (Masters' loan)",Courses!L102&lt;&gt;"",Courses!L102&lt;&gt;$C$14,Courses!L102&lt;&gt;$C$15),"Row "&amp;Courses!A102&amp;", Sub-level should be blank; ","")</f>
        <v/>
      </c>
      <c r="AK107" s="682" t="str">
        <f>IF(AND($P$9=1,G107="",AC107="",AD107="",Courses!B102&lt;&gt;"",Courses!K102="PG (Other)",Courses!L102&lt;&gt;"",Courses!L102&lt;&gt;$C$16,Courses!L102&lt;&gt;$C$17),"Row "&amp;Courses!A102&amp;", Sub-level should be blank; ","")</f>
        <v/>
      </c>
      <c r="AL107" s="50"/>
      <c r="AM107" s="295"/>
      <c r="AN107" s="6">
        <v>88</v>
      </c>
      <c r="AO107" s="739" t="str">
        <f>IF(AND($R$9=1,(TRUNC(Courses!N102)&lt;&gt;Courses!N102)), "Row "&amp;Courses!$A102&amp;", "&amp;AO$9&amp;", "&amp;AO$10&amp;", "&amp;AO$11&amp;"; ","")</f>
        <v/>
      </c>
      <c r="AP107" s="10" t="str">
        <f>IF(AND($R$9=1,(TRUNC(Courses!O102)&lt;&gt;Courses!O102)), "Row "&amp;Courses!$A102&amp;", "&amp;AP$9&amp;", "&amp;AP$10&amp;", "&amp;AP$11&amp;"; ","")</f>
        <v/>
      </c>
      <c r="AQ107" s="10" t="str">
        <f>IF(AND($R$9=1,(TRUNC(Courses!P102)&lt;&gt;Courses!P102)), "Row "&amp;Courses!$A102&amp;", "&amp;AQ$9&amp;", "&amp;AQ$10&amp;", "&amp;AQ$11&amp;"; ","")</f>
        <v/>
      </c>
      <c r="AR107" s="10" t="str">
        <f>IF(AND($R$9=1,(TRUNC(Courses!Q102)&lt;&gt;Courses!Q102)), "Row "&amp;Courses!$A102&amp;", "&amp;AR$9&amp;", "&amp;AR$10&amp;", "&amp;AR$11&amp;"; ","")</f>
        <v/>
      </c>
      <c r="AS107" s="682" t="str">
        <f>IF(AND($R$9=1,(TRUNC(Courses!R102)&lt;&gt;Courses!R102)), "Row "&amp;Courses!$A102&amp;", "&amp;AS$9&amp;", "&amp;AS$10&amp;", "&amp;AS$11&amp;"; ","")</f>
        <v/>
      </c>
      <c r="AT107" s="739" t="str">
        <f>IF(AND($R$9=1,(TRUNC(Courses!S102)&lt;&gt;Courses!S102)), "Row "&amp;Courses!$A102&amp;", "&amp;AT$9&amp;", "&amp;AT$10&amp;", "&amp;AT$11&amp;"; ","")</f>
        <v/>
      </c>
      <c r="AU107" s="10" t="str">
        <f>IF(AND($R$9=1,(TRUNC(Courses!T102)&lt;&gt;Courses!T102)), "Row "&amp;Courses!$A102&amp;", "&amp;AU$9&amp;", "&amp;AU$10&amp;", "&amp;AU$11&amp;"; ","")</f>
        <v/>
      </c>
      <c r="AV107" s="10" t="str">
        <f>IF(AND($R$9=1,(TRUNC(Courses!U102)&lt;&gt;Courses!U102)), "Row "&amp;Courses!$A102&amp;", "&amp;AV$9&amp;", "&amp;AV$10&amp;", "&amp;AV$11&amp;"; ","")</f>
        <v/>
      </c>
      <c r="AW107" s="10" t="str">
        <f>IF(AND($R$9=1,(TRUNC(Courses!V102)&lt;&gt;Courses!V102)), "Row "&amp;Courses!$A102&amp;", "&amp;AW$9&amp;", "&amp;AW$10&amp;", "&amp;AW$11&amp;"; ","")</f>
        <v/>
      </c>
      <c r="AX107" s="682" t="str">
        <f>IF(AND($R$9=1,(TRUNC(Courses!W102)&lt;&gt;Courses!W102)), "Row "&amp;Courses!$A102&amp;", "&amp;AX$9&amp;", "&amp;AX$10&amp;", "&amp;AX$11&amp;"; ","")</f>
        <v/>
      </c>
      <c r="AY107" s="739" t="str">
        <f>IF(AND($R$9=1,(TRUNC(Courses!X102)&lt;&gt;Courses!X102)), "Row "&amp;Courses!$A102&amp;", "&amp;AY$9&amp;", "&amp;AY$10&amp;", "&amp;AY$11&amp;"; ","")</f>
        <v/>
      </c>
      <c r="AZ107" s="10" t="str">
        <f>IF(AND($R$9=1,(TRUNC(Courses!Y102)&lt;&gt;Courses!Y102)), "Row "&amp;Courses!$A102&amp;", "&amp;AZ$9&amp;", "&amp;AZ$10&amp;", "&amp;AZ$11&amp;"; ","")</f>
        <v/>
      </c>
      <c r="BA107" s="10" t="str">
        <f>IF(AND($R$9=1,(TRUNC(Courses!Z102)&lt;&gt;Courses!Z102)), "Row "&amp;Courses!$A102&amp;", "&amp;BA$9&amp;", "&amp;BA$10&amp;", "&amp;BA$11&amp;"; ","")</f>
        <v/>
      </c>
      <c r="BB107" s="10" t="str">
        <f>IF(AND($R$9=1,(TRUNC(Courses!AA102)&lt;&gt;Courses!AA102)), "Row "&amp;Courses!$A102&amp;", "&amp;BB$9&amp;", "&amp;BB$10&amp;", "&amp;BB$11&amp;"; ","")</f>
        <v/>
      </c>
      <c r="BC107" s="682" t="str">
        <f>IF(AND($R$9=1,(TRUNC(Courses!AB102)&lt;&gt;Courses!AB102)), "Row "&amp;Courses!$A102&amp;", "&amp;BC$9&amp;", "&amp;BC$10&amp;", "&amp;BC$11&amp;"; ","")</f>
        <v/>
      </c>
      <c r="BE107" s="295"/>
      <c r="BF107" s="6">
        <v>88</v>
      </c>
      <c r="BG107" s="739" t="str">
        <f>IF(AND($S$9=1,Courses!N102&lt;0), "Row "&amp;Courses!$A102&amp;", "&amp;BG$9&amp;", "&amp;BG$10&amp;", "&amp;BG$11&amp;"; ","")</f>
        <v/>
      </c>
      <c r="BH107" s="10" t="str">
        <f>IF(AND($S$9=1,Courses!O102&lt;0), "Row "&amp;Courses!$A102&amp;", "&amp;BH$9&amp;", "&amp;BH$10&amp;", "&amp;BH$11&amp;"; ","")</f>
        <v/>
      </c>
      <c r="BI107" s="10" t="str">
        <f>IF(AND($S$9=1,Courses!P102&lt;0), "Row "&amp;Courses!$A102&amp;", "&amp;BI$9&amp;", "&amp;BI$10&amp;", "&amp;BI$11&amp;"; ","")</f>
        <v/>
      </c>
      <c r="BJ107" s="10" t="str">
        <f>IF(AND($S$9=1,Courses!Q102&lt;0), "Row "&amp;Courses!$A102&amp;", "&amp;BJ$9&amp;", "&amp;BJ$10&amp;", "&amp;BJ$11&amp;"; ","")</f>
        <v/>
      </c>
      <c r="BK107" s="682" t="str">
        <f>IF(AND($S$9=1,Courses!R102&lt;0), "Row "&amp;Courses!$A102&amp;", "&amp;BK$9&amp;", "&amp;BK$10&amp;", "&amp;BK$11&amp;"; ","")</f>
        <v/>
      </c>
      <c r="BL107" s="739" t="str">
        <f>IF(AND($S$9=1,Courses!S102&lt;0), "Row "&amp;Courses!$A102&amp;", "&amp;BL$9&amp;", "&amp;BL$10&amp;", "&amp;BL$11&amp;"; ","")</f>
        <v/>
      </c>
      <c r="BM107" s="10" t="str">
        <f>IF(AND($S$9=1,Courses!T102&lt;0), "Row "&amp;Courses!$A102&amp;", "&amp;BM$9&amp;", "&amp;BM$10&amp;", "&amp;BM$11&amp;"; ","")</f>
        <v/>
      </c>
      <c r="BN107" s="10" t="str">
        <f>IF(AND($S$9=1,Courses!U102&lt;0), "Row "&amp;Courses!$A102&amp;", "&amp;BN$9&amp;", "&amp;BN$10&amp;", "&amp;BN$11&amp;"; ","")</f>
        <v/>
      </c>
      <c r="BO107" s="10" t="str">
        <f>IF(AND($S$9=1,Courses!V102&lt;0), "Row "&amp;Courses!$A102&amp;", "&amp;BO$9&amp;", "&amp;BO$10&amp;", "&amp;BO$11&amp;"; ","")</f>
        <v/>
      </c>
      <c r="BP107" s="682" t="str">
        <f>IF(AND($S$9=1,Courses!W102&lt;0), "Row "&amp;Courses!$A102&amp;", "&amp;BP$9&amp;", "&amp;BP$10&amp;", "&amp;BP$11&amp;"; ","")</f>
        <v/>
      </c>
      <c r="BQ107" s="739" t="str">
        <f>IF(AND($S$9=1,Courses!X102&lt;0), "Row "&amp;Courses!$A102&amp;", "&amp;BQ$9&amp;", "&amp;BQ$10&amp;", "&amp;BQ$11&amp;"; ","")</f>
        <v/>
      </c>
      <c r="BR107" s="10" t="str">
        <f>IF(AND($S$9=1,Courses!Y102&lt;0), "Row "&amp;Courses!$A102&amp;", "&amp;BR$9&amp;", "&amp;BR$10&amp;", "&amp;BR$11&amp;"; ","")</f>
        <v/>
      </c>
      <c r="BS107" s="10" t="str">
        <f>IF(AND($S$9=1,Courses!Z102&lt;0), "Row "&amp;Courses!$A102&amp;", "&amp;BS$9&amp;", "&amp;BS$10&amp;", "&amp;BS$11&amp;"; ","")</f>
        <v/>
      </c>
      <c r="BT107" s="10" t="str">
        <f>IF(AND($S$9=1,Courses!AA102&lt;0), "Row "&amp;Courses!$A102&amp;", "&amp;BT$9&amp;", "&amp;BT$10&amp;", "&amp;BT$11&amp;"; ","")</f>
        <v/>
      </c>
      <c r="BU107" s="682" t="str">
        <f>IF(AND($S$9=1,Courses!AB102&lt;0), "Row "&amp;Courses!$A102&amp;", "&amp;BU$9&amp;", "&amp;BU$10&amp;", "&amp;BU$11&amp;"; ","")</f>
        <v/>
      </c>
      <c r="BW107" s="671">
        <v>88</v>
      </c>
      <c r="BX107" s="101">
        <f>IF(AND($T$9=1,Courses!B102="",Courses!F102="",Courses!H102="",Courses!J102="",Courses!K102="",Courses!L102="",Courses!M102="",Courses!N102=0,Courses!P102=0,Courses!R102=0,Courses!S102=0,Courses!U102=0,Courses!W102=0,Courses!X102=0,Courses!Z102=0,Courses!AB102=0),0,1)</f>
        <v>0</v>
      </c>
      <c r="BY107" s="671">
        <f>IF(AND(BX107=0,SUM(BX108:$BX$219)&gt;0),1,0)</f>
        <v>0</v>
      </c>
      <c r="BZ107" s="853" t="str">
        <f>IF(BY107=1,"Row "&amp;Courses!A102&amp;"; ","")</f>
        <v/>
      </c>
      <c r="CA107" s="50"/>
      <c r="CB107" s="10"/>
      <c r="CC107" s="692" t="str">
        <f>IF(AND($U$9=1,Courses!B102&lt;&gt;"",SUM(Courses!N102:AB102)=0),"Row "&amp;Courses!A102&amp;"; ","")</f>
        <v/>
      </c>
      <c r="CD107" s="50"/>
      <c r="CF107" s="323"/>
      <c r="CG107" s="692" t="str">
        <f>IF(AND($Y$9=1,Courses!B102&lt;&gt;""),IF(SUMPRODUCT(--(Courses!$C$13:$C$214=Courses!C102))&gt;1,"Row "&amp;Courses!A102&amp;"; ",""),"")</f>
        <v/>
      </c>
      <c r="CH107" s="10"/>
      <c r="CI107" s="324"/>
      <c r="CJ107" s="10"/>
      <c r="CK107" s="739" t="str">
        <f>IF(AND($Z$9=1,Courses!E102&lt;&gt;"",Courses!F102&lt;&gt;"",Courses!F102=0,SUM(Courses!H102,Courses!J102)=1),"Row "&amp;Courses!A102&amp;", "&amp;Courses!$F$10&amp;"; ","")</f>
        <v/>
      </c>
      <c r="CL107" s="10" t="str">
        <f>IF(AND($Z$9=1,Courses!G102&lt;&gt;"",Courses!H102&lt;&gt;"",Courses!H102=0,SUM(Courses!J102,Courses!F102)=1),"Row "&amp;Courses!A102&amp;", "&amp;Courses!$H$10&amp;"; ","")</f>
        <v/>
      </c>
      <c r="CM107" s="682" t="str">
        <f>IF(AND($Z$9=1,Courses!I102&lt;&gt;"",Courses!J102&lt;&gt;"",Courses!J102=0, SUM(Courses!H102,Courses!F102)=1),"Row "&amp;Courses!A102&amp;", "&amp;Courses!$J$10&amp;"; ","")</f>
        <v/>
      </c>
      <c r="CN107" s="680"/>
      <c r="CO107" s="681"/>
      <c r="CP107" s="692" t="str">
        <f>IF(AND(Courses!B102&lt;&gt;"",ISNA(VLOOKUP(Courses!C102,CourseInfo,2,FALSE))=FALSE,COUNTIF(Dummy,Courses!C102)&lt;&gt;1),VLOOKUP(Courses!C102,CourseInfo,6,FALSE),"")</f>
        <v/>
      </c>
      <c r="CQ107" s="692" t="str">
        <f>IF(AND(Courses!B102&lt;&gt;"",ISNA(VLOOKUP(Courses!C102,CourseInfo,2,FALSE))=FALSE,COUNTIF(Dummy,Courses!C102)&lt;&gt;1),IF(VLOOKUP(Courses!C102,CourseInfo,7,FALSE)&lt;&gt;"",VLOOKUP(Courses!C102,CourseInfo,7,FALSE),"blank"),"")</f>
        <v/>
      </c>
      <c r="CR107" s="692" t="str">
        <f>IF(AND($AA$9=1,Courses!B102&lt;&gt;"",'Courses Valid'!AC107="",AH107&amp;AI107&amp;AJ107&amp;AK107="",COUNTIF(Dummy,Courses!C102)&lt;&gt;1),IF(OR(Courses!K102&lt;&gt;'Courses Valid'!CP107,Courses!L102&lt;&gt;'Courses Valid'!CQ107),"Row "&amp;Courses!A102&amp;", Level on LARS is "&amp;'Courses Valid'!CP107&amp;", Sub-level on LARS is "&amp;CQ107&amp;"; ",""),"")</f>
        <v/>
      </c>
      <c r="CS107" s="680"/>
    </row>
    <row r="108" spans="3:97" x14ac:dyDescent="0.2">
      <c r="C108" s="670">
        <f t="shared" si="3"/>
        <v>0</v>
      </c>
      <c r="D108" s="102"/>
      <c r="E108" s="102"/>
      <c r="F108" s="295"/>
      <c r="G108" s="692" t="str">
        <f>IF(SUMPRODUCT(--(CourseAims=Courses!$C103))=1,"",IF(AND($J$9=1,Courses!$C103&lt;&gt;""),"Row "&amp;Courses!A103&amp;" (invalid); ",""))</f>
        <v/>
      </c>
      <c r="H108" s="692" t="str">
        <f>IF(AND($K$9=1,Courses!B103="",OR(Courses!F103&lt;&gt;"",Courses!H103&lt;&gt;"",Courses!J103&lt;&gt;"",Courses!K103&lt;&gt;"",Courses!L103&lt;&gt;"",Courses!M103&lt;&gt;"",Courses!N103&lt;&gt;0,Courses!P103&lt;&gt;0,Courses!R103&lt;&gt;0,Courses!S103&lt;&gt;0,Courses!U103&lt;&gt;0,Courses!W103&lt;&gt;0,Courses!X103&lt;&gt;0,Courses!Z103&lt;&gt;0,Courses!AB103&lt;&gt;0)),"Row "&amp;Courses!A103&amp;" (none); ","")</f>
        <v/>
      </c>
      <c r="I108" s="50"/>
      <c r="J108" s="295"/>
      <c r="K108" s="739" t="str">
        <f>IF(AND($L$9=1,Courses!E103&lt;&gt;"",Courses!F103=""),"Row "&amp;Courses!A103&amp;", "&amp;Courses!$E$10&amp;"; ","")</f>
        <v/>
      </c>
      <c r="L108" s="10" t="str">
        <f>IF(AND($L$9=1,Courses!G103&lt;&gt;"",Courses!H103=""),"Row "&amp;Courses!A103&amp;", "&amp;Courses!$G$10&amp;"; ","")</f>
        <v/>
      </c>
      <c r="M108" s="682" t="str">
        <f>IF(AND($L$9=1,Courses!I103&lt;&gt;"",Courses!J103=""),"Row "&amp;Courses!A103&amp;", "&amp;Courses!$I$10&amp;"; ","")</f>
        <v/>
      </c>
      <c r="N108" s="10"/>
      <c r="O108" s="50"/>
      <c r="P108" s="295"/>
      <c r="Q108" s="1330" t="str">
        <f>IF(AND($M$9=1,Courses!B103&lt;&gt;"",Courses!E103&lt;&gt;"",Courses!G103="",Courses!I103="",Courses!F103&lt;&gt;1),"Row "&amp;Courses!A103&amp;"; ","")</f>
        <v/>
      </c>
      <c r="R108" s="10" t="str">
        <f>IF(AND($M$9=1,Courses!B103&lt;&gt;"",Courses!I103="",Courses!F103&lt;&gt;"",Courses!G103&lt;&gt;"",Courses!H103&lt;&gt;""),IF(OR((Courses!F103+Courses!H103)&lt;&gt;1),"Row "&amp;Courses!A103&amp;"; ",""),"")</f>
        <v/>
      </c>
      <c r="S108" s="682" t="str">
        <f>IF(AND($M$9=1,Courses!B103&lt;&gt;"",Courses!I103&lt;&gt;"",Courses!J103&lt;&gt;"",Courses!H103&lt;&gt;"",Courses!G103&lt;&gt;"",Courses!F103&lt;&gt;""),IF(OR((Courses!F103+Courses!H103+Courses!J103)&lt;&gt;1),"Row "&amp;Courses!A103&amp;"; ",""),"")</f>
        <v/>
      </c>
      <c r="T108" s="10"/>
      <c r="U108" s="692" t="str">
        <f>IF(AND($M$9=1,Courses!E103&lt;&gt;"",Q108="",R108="",S108="",SUM(Courses!F103,Courses!H103,Courses!J103)&lt;&gt;1),"Row "&amp;Courses!A103&amp;"; ","")</f>
        <v/>
      </c>
      <c r="V108" s="50"/>
      <c r="W108" s="10"/>
      <c r="X108" s="739" t="str">
        <f>IF(AND($N$9=1,Courses!B103&lt;&gt;"",Courses!E103&lt;&gt;"",Courses!F103&lt;&gt;""),IF((TRUNC(Courses!F103*100)&lt;&gt;Courses!F103*100),"Row "&amp;Courses!A103&amp;", "&amp;Courses!$F$10&amp;"; ",""),"")</f>
        <v/>
      </c>
      <c r="Y108" s="10" t="str">
        <f>IF(AND($N$9=1,Courses!B103&lt;&gt;"",Courses!G103&lt;&gt;"",Courses!H103&lt;&gt;""),IF((TRUNC(Courses!H103*100)&lt;&gt;Courses!H103*100),"Row "&amp;Courses!A103&amp;", "&amp;Courses!$H$10&amp;"; ",""),"")</f>
        <v/>
      </c>
      <c r="Z108" s="682" t="str">
        <f>IF(AND($N$9=1,Courses!B103&lt;&gt;"",Courses!I103&lt;&gt;"",Courses!J103&lt;&gt;""),IF((TRUNC(Courses!J103*100)&lt;&gt;Courses!J103*100),"Row "&amp;Courses!A103&amp;", "&amp;Courses!$J$10&amp;"; ",""),"")</f>
        <v/>
      </c>
      <c r="AA108" s="10"/>
      <c r="AB108" s="295"/>
      <c r="AC108" s="692" t="str">
        <f>IF(AND($O$9=1,G108="",Courses!B103&lt;&gt;"",Courses!K103&lt;&gt;"UG",Courses!K103&lt;&gt;"PG (UG fee)",Courses!K103&lt;&gt;"PG (Masters' loan)",Courses!K103&lt;&gt;"PG (Other)"),"Row "&amp;Courses!A103&amp;"; ","")</f>
        <v/>
      </c>
      <c r="AD108" s="693"/>
      <c r="AE108" s="692" t="str">
        <f>IF(AND($Q$9=1,G108="",Courses!B103&lt;&gt;"",Courses!M103&lt;&gt;"Standard",Courses!M103&lt;&gt;"Long"),"Row "&amp;Courses!A103&amp;"; ","")</f>
        <v/>
      </c>
      <c r="AF108" s="10"/>
      <c r="AG108" s="295"/>
      <c r="AH108" s="739" t="str">
        <f>IF(AND($P$9=1,G108="",AC108="",AD108="",Courses!B103&lt;&gt;"",Courses!K103="UG",Courses!L103&lt;&gt;$C$9,Courses!L103&lt;&gt;$C$10,Courses!L103&lt;&gt;$C$11),"Row "&amp;Courses!A103&amp;", Sub-level should be either HND, Sub-degree, Foundation Degree or Other UG Degree; ","")</f>
        <v/>
      </c>
      <c r="AI108" s="10" t="str">
        <f>IF(AND($P$9=1,G108="",AC108="",AD108="",Courses!B103&lt;&gt;"",Courses!K103="PG (UG fee)",Courses!L103&lt;&gt;"",Courses!L103&lt;&gt;$C$12,Courses!L103&lt;&gt;$C$15),"Row "&amp;Courses!A103&amp;", Sub-level should be either blank or "&amp;C100&amp;"; ","")</f>
        <v/>
      </c>
      <c r="AJ108" s="10" t="str">
        <f>IF(AND($P$9=1,G108="",AC108="",AD108="",Courses!B103&lt;&gt;"",Courses!K103="PG (Masters' loan)",Courses!L103&lt;&gt;"",Courses!L103&lt;&gt;$C$14,Courses!L103&lt;&gt;$C$15),"Row "&amp;Courses!A103&amp;", Sub-level should be blank; ","")</f>
        <v/>
      </c>
      <c r="AK108" s="682" t="str">
        <f>IF(AND($P$9=1,G108="",AC108="",AD108="",Courses!B103&lt;&gt;"",Courses!K103="PG (Other)",Courses!L103&lt;&gt;"",Courses!L103&lt;&gt;$C$16,Courses!L103&lt;&gt;$C$17),"Row "&amp;Courses!A103&amp;", Sub-level should be blank; ","")</f>
        <v/>
      </c>
      <c r="AL108" s="50"/>
      <c r="AM108" s="295"/>
      <c r="AN108" s="6">
        <v>89</v>
      </c>
      <c r="AO108" s="739" t="str">
        <f>IF(AND($R$9=1,(TRUNC(Courses!N103)&lt;&gt;Courses!N103)), "Row "&amp;Courses!$A103&amp;", "&amp;AO$9&amp;", "&amp;AO$10&amp;", "&amp;AO$11&amp;"; ","")</f>
        <v/>
      </c>
      <c r="AP108" s="10" t="str">
        <f>IF(AND($R$9=1,(TRUNC(Courses!O103)&lt;&gt;Courses!O103)), "Row "&amp;Courses!$A103&amp;", "&amp;AP$9&amp;", "&amp;AP$10&amp;", "&amp;AP$11&amp;"; ","")</f>
        <v/>
      </c>
      <c r="AQ108" s="10" t="str">
        <f>IF(AND($R$9=1,(TRUNC(Courses!P103)&lt;&gt;Courses!P103)), "Row "&amp;Courses!$A103&amp;", "&amp;AQ$9&amp;", "&amp;AQ$10&amp;", "&amp;AQ$11&amp;"; ","")</f>
        <v/>
      </c>
      <c r="AR108" s="10" t="str">
        <f>IF(AND($R$9=1,(TRUNC(Courses!Q103)&lt;&gt;Courses!Q103)), "Row "&amp;Courses!$A103&amp;", "&amp;AR$9&amp;", "&amp;AR$10&amp;", "&amp;AR$11&amp;"; ","")</f>
        <v/>
      </c>
      <c r="AS108" s="682" t="str">
        <f>IF(AND($R$9=1,(TRUNC(Courses!R103)&lt;&gt;Courses!R103)), "Row "&amp;Courses!$A103&amp;", "&amp;AS$9&amp;", "&amp;AS$10&amp;", "&amp;AS$11&amp;"; ","")</f>
        <v/>
      </c>
      <c r="AT108" s="739" t="str">
        <f>IF(AND($R$9=1,(TRUNC(Courses!S103)&lt;&gt;Courses!S103)), "Row "&amp;Courses!$A103&amp;", "&amp;AT$9&amp;", "&amp;AT$10&amp;", "&amp;AT$11&amp;"; ","")</f>
        <v/>
      </c>
      <c r="AU108" s="10" t="str">
        <f>IF(AND($R$9=1,(TRUNC(Courses!T103)&lt;&gt;Courses!T103)), "Row "&amp;Courses!$A103&amp;", "&amp;AU$9&amp;", "&amp;AU$10&amp;", "&amp;AU$11&amp;"; ","")</f>
        <v/>
      </c>
      <c r="AV108" s="10" t="str">
        <f>IF(AND($R$9=1,(TRUNC(Courses!U103)&lt;&gt;Courses!U103)), "Row "&amp;Courses!$A103&amp;", "&amp;AV$9&amp;", "&amp;AV$10&amp;", "&amp;AV$11&amp;"; ","")</f>
        <v/>
      </c>
      <c r="AW108" s="10" t="str">
        <f>IF(AND($R$9=1,(TRUNC(Courses!V103)&lt;&gt;Courses!V103)), "Row "&amp;Courses!$A103&amp;", "&amp;AW$9&amp;", "&amp;AW$10&amp;", "&amp;AW$11&amp;"; ","")</f>
        <v/>
      </c>
      <c r="AX108" s="682" t="str">
        <f>IF(AND($R$9=1,(TRUNC(Courses!W103)&lt;&gt;Courses!W103)), "Row "&amp;Courses!$A103&amp;", "&amp;AX$9&amp;", "&amp;AX$10&amp;", "&amp;AX$11&amp;"; ","")</f>
        <v/>
      </c>
      <c r="AY108" s="739" t="str">
        <f>IF(AND($R$9=1,(TRUNC(Courses!X103)&lt;&gt;Courses!X103)), "Row "&amp;Courses!$A103&amp;", "&amp;AY$9&amp;", "&amp;AY$10&amp;", "&amp;AY$11&amp;"; ","")</f>
        <v/>
      </c>
      <c r="AZ108" s="10" t="str">
        <f>IF(AND($R$9=1,(TRUNC(Courses!Y103)&lt;&gt;Courses!Y103)), "Row "&amp;Courses!$A103&amp;", "&amp;AZ$9&amp;", "&amp;AZ$10&amp;", "&amp;AZ$11&amp;"; ","")</f>
        <v/>
      </c>
      <c r="BA108" s="10" t="str">
        <f>IF(AND($R$9=1,(TRUNC(Courses!Z103)&lt;&gt;Courses!Z103)), "Row "&amp;Courses!$A103&amp;", "&amp;BA$9&amp;", "&amp;BA$10&amp;", "&amp;BA$11&amp;"; ","")</f>
        <v/>
      </c>
      <c r="BB108" s="10" t="str">
        <f>IF(AND($R$9=1,(TRUNC(Courses!AA103)&lt;&gt;Courses!AA103)), "Row "&amp;Courses!$A103&amp;", "&amp;BB$9&amp;", "&amp;BB$10&amp;", "&amp;BB$11&amp;"; ","")</f>
        <v/>
      </c>
      <c r="BC108" s="682" t="str">
        <f>IF(AND($R$9=1,(TRUNC(Courses!AB103)&lt;&gt;Courses!AB103)), "Row "&amp;Courses!$A103&amp;", "&amp;BC$9&amp;", "&amp;BC$10&amp;", "&amp;BC$11&amp;"; ","")</f>
        <v/>
      </c>
      <c r="BE108" s="295"/>
      <c r="BF108" s="6">
        <v>89</v>
      </c>
      <c r="BG108" s="739" t="str">
        <f>IF(AND($S$9=1,Courses!N103&lt;0), "Row "&amp;Courses!$A103&amp;", "&amp;BG$9&amp;", "&amp;BG$10&amp;", "&amp;BG$11&amp;"; ","")</f>
        <v/>
      </c>
      <c r="BH108" s="10" t="str">
        <f>IF(AND($S$9=1,Courses!O103&lt;0), "Row "&amp;Courses!$A103&amp;", "&amp;BH$9&amp;", "&amp;BH$10&amp;", "&amp;BH$11&amp;"; ","")</f>
        <v/>
      </c>
      <c r="BI108" s="10" t="str">
        <f>IF(AND($S$9=1,Courses!P103&lt;0), "Row "&amp;Courses!$A103&amp;", "&amp;BI$9&amp;", "&amp;BI$10&amp;", "&amp;BI$11&amp;"; ","")</f>
        <v/>
      </c>
      <c r="BJ108" s="10" t="str">
        <f>IF(AND($S$9=1,Courses!Q103&lt;0), "Row "&amp;Courses!$A103&amp;", "&amp;BJ$9&amp;", "&amp;BJ$10&amp;", "&amp;BJ$11&amp;"; ","")</f>
        <v/>
      </c>
      <c r="BK108" s="682" t="str">
        <f>IF(AND($S$9=1,Courses!R103&lt;0), "Row "&amp;Courses!$A103&amp;", "&amp;BK$9&amp;", "&amp;BK$10&amp;", "&amp;BK$11&amp;"; ","")</f>
        <v/>
      </c>
      <c r="BL108" s="739" t="str">
        <f>IF(AND($S$9=1,Courses!S103&lt;0), "Row "&amp;Courses!$A103&amp;", "&amp;BL$9&amp;", "&amp;BL$10&amp;", "&amp;BL$11&amp;"; ","")</f>
        <v/>
      </c>
      <c r="BM108" s="10" t="str">
        <f>IF(AND($S$9=1,Courses!T103&lt;0), "Row "&amp;Courses!$A103&amp;", "&amp;BM$9&amp;", "&amp;BM$10&amp;", "&amp;BM$11&amp;"; ","")</f>
        <v/>
      </c>
      <c r="BN108" s="10" t="str">
        <f>IF(AND($S$9=1,Courses!U103&lt;0), "Row "&amp;Courses!$A103&amp;", "&amp;BN$9&amp;", "&amp;BN$10&amp;", "&amp;BN$11&amp;"; ","")</f>
        <v/>
      </c>
      <c r="BO108" s="10" t="str">
        <f>IF(AND($S$9=1,Courses!V103&lt;0), "Row "&amp;Courses!$A103&amp;", "&amp;BO$9&amp;", "&amp;BO$10&amp;", "&amp;BO$11&amp;"; ","")</f>
        <v/>
      </c>
      <c r="BP108" s="682" t="str">
        <f>IF(AND($S$9=1,Courses!W103&lt;0), "Row "&amp;Courses!$A103&amp;", "&amp;BP$9&amp;", "&amp;BP$10&amp;", "&amp;BP$11&amp;"; ","")</f>
        <v/>
      </c>
      <c r="BQ108" s="739" t="str">
        <f>IF(AND($S$9=1,Courses!X103&lt;0), "Row "&amp;Courses!$A103&amp;", "&amp;BQ$9&amp;", "&amp;BQ$10&amp;", "&amp;BQ$11&amp;"; ","")</f>
        <v/>
      </c>
      <c r="BR108" s="10" t="str">
        <f>IF(AND($S$9=1,Courses!Y103&lt;0), "Row "&amp;Courses!$A103&amp;", "&amp;BR$9&amp;", "&amp;BR$10&amp;", "&amp;BR$11&amp;"; ","")</f>
        <v/>
      </c>
      <c r="BS108" s="10" t="str">
        <f>IF(AND($S$9=1,Courses!Z103&lt;0), "Row "&amp;Courses!$A103&amp;", "&amp;BS$9&amp;", "&amp;BS$10&amp;", "&amp;BS$11&amp;"; ","")</f>
        <v/>
      </c>
      <c r="BT108" s="10" t="str">
        <f>IF(AND($S$9=1,Courses!AA103&lt;0), "Row "&amp;Courses!$A103&amp;", "&amp;BT$9&amp;", "&amp;BT$10&amp;", "&amp;BT$11&amp;"; ","")</f>
        <v/>
      </c>
      <c r="BU108" s="682" t="str">
        <f>IF(AND($S$9=1,Courses!AB103&lt;0), "Row "&amp;Courses!$A103&amp;", "&amp;BU$9&amp;", "&amp;BU$10&amp;", "&amp;BU$11&amp;"; ","")</f>
        <v/>
      </c>
      <c r="BW108" s="671">
        <v>89</v>
      </c>
      <c r="BX108" s="101">
        <f>IF(AND($T$9=1,Courses!B103="",Courses!F103="",Courses!H103="",Courses!J103="",Courses!K103="",Courses!L103="",Courses!M103="",Courses!N103=0,Courses!P103=0,Courses!R103=0,Courses!S103=0,Courses!U103=0,Courses!W103=0,Courses!X103=0,Courses!Z103=0,Courses!AB103=0),0,1)</f>
        <v>0</v>
      </c>
      <c r="BY108" s="671">
        <f>IF(AND(BX108=0,SUM(BX109:$BX$219)&gt;0),1,0)</f>
        <v>0</v>
      </c>
      <c r="BZ108" s="853" t="str">
        <f>IF(BY108=1,"Row "&amp;Courses!A103&amp;"; ","")</f>
        <v/>
      </c>
      <c r="CA108" s="50"/>
      <c r="CB108" s="10"/>
      <c r="CC108" s="692" t="str">
        <f>IF(AND($U$9=1,Courses!B103&lt;&gt;"",SUM(Courses!N103:AB103)=0),"Row "&amp;Courses!A103&amp;"; ","")</f>
        <v/>
      </c>
      <c r="CD108" s="50"/>
      <c r="CF108" s="323"/>
      <c r="CG108" s="692" t="str">
        <f>IF(AND($Y$9=1,Courses!B103&lt;&gt;""),IF(SUMPRODUCT(--(Courses!$C$13:$C$214=Courses!C103))&gt;1,"Row "&amp;Courses!A103&amp;"; ",""),"")</f>
        <v/>
      </c>
      <c r="CH108" s="10"/>
      <c r="CI108" s="324"/>
      <c r="CJ108" s="10"/>
      <c r="CK108" s="739" t="str">
        <f>IF(AND($Z$9=1,Courses!E103&lt;&gt;"",Courses!F103&lt;&gt;"",Courses!F103=0,SUM(Courses!H103,Courses!J103)=1),"Row "&amp;Courses!A103&amp;", "&amp;Courses!$F$10&amp;"; ","")</f>
        <v/>
      </c>
      <c r="CL108" s="10" t="str">
        <f>IF(AND($Z$9=1,Courses!G103&lt;&gt;"",Courses!H103&lt;&gt;"",Courses!H103=0,SUM(Courses!J103,Courses!F103)=1),"Row "&amp;Courses!A103&amp;", "&amp;Courses!$H$10&amp;"; ","")</f>
        <v/>
      </c>
      <c r="CM108" s="682" t="str">
        <f>IF(AND($Z$9=1,Courses!I103&lt;&gt;"",Courses!J103&lt;&gt;"",Courses!J103=0, SUM(Courses!H103,Courses!F103)=1),"Row "&amp;Courses!A103&amp;", "&amp;Courses!$J$10&amp;"; ","")</f>
        <v/>
      </c>
      <c r="CN108" s="680"/>
      <c r="CO108" s="681"/>
      <c r="CP108" s="692" t="str">
        <f>IF(AND(Courses!B103&lt;&gt;"",ISNA(VLOOKUP(Courses!C103,CourseInfo,2,FALSE))=FALSE,COUNTIF(Dummy,Courses!C103)&lt;&gt;1),VLOOKUP(Courses!C103,CourseInfo,6,FALSE),"")</f>
        <v/>
      </c>
      <c r="CQ108" s="692" t="str">
        <f>IF(AND(Courses!B103&lt;&gt;"",ISNA(VLOOKUP(Courses!C103,CourseInfo,2,FALSE))=FALSE,COUNTIF(Dummy,Courses!C103)&lt;&gt;1),IF(VLOOKUP(Courses!C103,CourseInfo,7,FALSE)&lt;&gt;"",VLOOKUP(Courses!C103,CourseInfo,7,FALSE),"blank"),"")</f>
        <v/>
      </c>
      <c r="CR108" s="692" t="str">
        <f>IF(AND($AA$9=1,Courses!B103&lt;&gt;"",'Courses Valid'!AC108="",AH108&amp;AI108&amp;AJ108&amp;AK108="",COUNTIF(Dummy,Courses!C103)&lt;&gt;1),IF(OR(Courses!K103&lt;&gt;'Courses Valid'!CP108,Courses!L103&lt;&gt;'Courses Valid'!CQ108),"Row "&amp;Courses!A103&amp;", Level on LARS is "&amp;'Courses Valid'!CP108&amp;", Sub-level on LARS is "&amp;CQ108&amp;"; ",""),"")</f>
        <v/>
      </c>
      <c r="CS108" s="680"/>
    </row>
    <row r="109" spans="3:97" x14ac:dyDescent="0.2">
      <c r="C109" s="670">
        <f t="shared" si="3"/>
        <v>0</v>
      </c>
      <c r="D109" s="102"/>
      <c r="E109" s="102"/>
      <c r="F109" s="295"/>
      <c r="G109" s="692" t="str">
        <f>IF(SUMPRODUCT(--(CourseAims=Courses!$C104))=1,"",IF(AND($J$9=1,Courses!$C104&lt;&gt;""),"Row "&amp;Courses!A104&amp;" (invalid); ",""))</f>
        <v/>
      </c>
      <c r="H109" s="692" t="str">
        <f>IF(AND($K$9=1,Courses!B104="",OR(Courses!F104&lt;&gt;"",Courses!H104&lt;&gt;"",Courses!J104&lt;&gt;"",Courses!K104&lt;&gt;"",Courses!L104&lt;&gt;"",Courses!M104&lt;&gt;"",Courses!N104&lt;&gt;0,Courses!P104&lt;&gt;0,Courses!R104&lt;&gt;0,Courses!S104&lt;&gt;0,Courses!U104&lt;&gt;0,Courses!W104&lt;&gt;0,Courses!X104&lt;&gt;0,Courses!Z104&lt;&gt;0,Courses!AB104&lt;&gt;0)),"Row "&amp;Courses!A104&amp;" (none); ","")</f>
        <v/>
      </c>
      <c r="I109" s="50"/>
      <c r="J109" s="295"/>
      <c r="K109" s="739" t="str">
        <f>IF(AND($L$9=1,Courses!E104&lt;&gt;"",Courses!F104=""),"Row "&amp;Courses!A104&amp;", "&amp;Courses!$E$10&amp;"; ","")</f>
        <v/>
      </c>
      <c r="L109" s="10" t="str">
        <f>IF(AND($L$9=1,Courses!G104&lt;&gt;"",Courses!H104=""),"Row "&amp;Courses!A104&amp;", "&amp;Courses!$G$10&amp;"; ","")</f>
        <v/>
      </c>
      <c r="M109" s="682" t="str">
        <f>IF(AND($L$9=1,Courses!I104&lt;&gt;"",Courses!J104=""),"Row "&amp;Courses!A104&amp;", "&amp;Courses!$I$10&amp;"; ","")</f>
        <v/>
      </c>
      <c r="N109" s="10"/>
      <c r="O109" s="50"/>
      <c r="P109" s="295"/>
      <c r="Q109" s="1330" t="str">
        <f>IF(AND($M$9=1,Courses!B104&lt;&gt;"",Courses!E104&lt;&gt;"",Courses!G104="",Courses!I104="",Courses!F104&lt;&gt;1),"Row "&amp;Courses!A104&amp;"; ","")</f>
        <v/>
      </c>
      <c r="R109" s="10" t="str">
        <f>IF(AND($M$9=1,Courses!B104&lt;&gt;"",Courses!I104="",Courses!F104&lt;&gt;"",Courses!G104&lt;&gt;"",Courses!H104&lt;&gt;""),IF(OR((Courses!F104+Courses!H104)&lt;&gt;1),"Row "&amp;Courses!A104&amp;"; ",""),"")</f>
        <v/>
      </c>
      <c r="S109" s="682" t="str">
        <f>IF(AND($M$9=1,Courses!B104&lt;&gt;"",Courses!I104&lt;&gt;"",Courses!J104&lt;&gt;"",Courses!H104&lt;&gt;"",Courses!G104&lt;&gt;"",Courses!F104&lt;&gt;""),IF(OR((Courses!F104+Courses!H104+Courses!J104)&lt;&gt;1),"Row "&amp;Courses!A104&amp;"; ",""),"")</f>
        <v/>
      </c>
      <c r="T109" s="10"/>
      <c r="U109" s="692" t="str">
        <f>IF(AND($M$9=1,Courses!E104&lt;&gt;"",Q109="",R109="",S109="",SUM(Courses!F104,Courses!H104,Courses!J104)&lt;&gt;1),"Row "&amp;Courses!A104&amp;"; ","")</f>
        <v/>
      </c>
      <c r="V109" s="50"/>
      <c r="W109" s="10"/>
      <c r="X109" s="739" t="str">
        <f>IF(AND($N$9=1,Courses!B104&lt;&gt;"",Courses!E104&lt;&gt;"",Courses!F104&lt;&gt;""),IF((TRUNC(Courses!F104*100)&lt;&gt;Courses!F104*100),"Row "&amp;Courses!A104&amp;", "&amp;Courses!$F$10&amp;"; ",""),"")</f>
        <v/>
      </c>
      <c r="Y109" s="10" t="str">
        <f>IF(AND($N$9=1,Courses!B104&lt;&gt;"",Courses!G104&lt;&gt;"",Courses!H104&lt;&gt;""),IF((TRUNC(Courses!H104*100)&lt;&gt;Courses!H104*100),"Row "&amp;Courses!A104&amp;", "&amp;Courses!$H$10&amp;"; ",""),"")</f>
        <v/>
      </c>
      <c r="Z109" s="682" t="str">
        <f>IF(AND($N$9=1,Courses!B104&lt;&gt;"",Courses!I104&lt;&gt;"",Courses!J104&lt;&gt;""),IF((TRUNC(Courses!J104*100)&lt;&gt;Courses!J104*100),"Row "&amp;Courses!A104&amp;", "&amp;Courses!$J$10&amp;"; ",""),"")</f>
        <v/>
      </c>
      <c r="AA109" s="10"/>
      <c r="AB109" s="295"/>
      <c r="AC109" s="692" t="str">
        <f>IF(AND($O$9=1,G109="",Courses!B104&lt;&gt;"",Courses!K104&lt;&gt;"UG",Courses!K104&lt;&gt;"PG (UG fee)",Courses!K104&lt;&gt;"PG (Masters' loan)",Courses!K104&lt;&gt;"PG (Other)"),"Row "&amp;Courses!A104&amp;"; ","")</f>
        <v/>
      </c>
      <c r="AD109" s="693"/>
      <c r="AE109" s="692" t="str">
        <f>IF(AND($Q$9=1,G109="",Courses!B104&lt;&gt;"",Courses!M104&lt;&gt;"Standard",Courses!M104&lt;&gt;"Long"),"Row "&amp;Courses!A104&amp;"; ","")</f>
        <v/>
      </c>
      <c r="AF109" s="10"/>
      <c r="AG109" s="295"/>
      <c r="AH109" s="739" t="str">
        <f>IF(AND($P$9=1,G109="",AC109="",AD109="",Courses!B104&lt;&gt;"",Courses!K104="UG",Courses!L104&lt;&gt;$C$9,Courses!L104&lt;&gt;$C$10,Courses!L104&lt;&gt;$C$11),"Row "&amp;Courses!A104&amp;", Sub-level should be either HND, Sub-degree, Foundation Degree or Other UG Degree; ","")</f>
        <v/>
      </c>
      <c r="AI109" s="10" t="str">
        <f>IF(AND($P$9=1,G109="",AC109="",AD109="",Courses!B104&lt;&gt;"",Courses!K104="PG (UG fee)",Courses!L104&lt;&gt;"",Courses!L104&lt;&gt;$C$12,Courses!L104&lt;&gt;$C$15),"Row "&amp;Courses!A104&amp;", Sub-level should be either blank or "&amp;C101&amp;"; ","")</f>
        <v/>
      </c>
      <c r="AJ109" s="10" t="str">
        <f>IF(AND($P$9=1,G109="",AC109="",AD109="",Courses!B104&lt;&gt;"",Courses!K104="PG (Masters' loan)",Courses!L104&lt;&gt;"",Courses!L104&lt;&gt;$C$14,Courses!L104&lt;&gt;$C$15),"Row "&amp;Courses!A104&amp;", Sub-level should be blank; ","")</f>
        <v/>
      </c>
      <c r="AK109" s="682" t="str">
        <f>IF(AND($P$9=1,G109="",AC109="",AD109="",Courses!B104&lt;&gt;"",Courses!K104="PG (Other)",Courses!L104&lt;&gt;"",Courses!L104&lt;&gt;$C$16,Courses!L104&lt;&gt;$C$17),"Row "&amp;Courses!A104&amp;", Sub-level should be blank; ","")</f>
        <v/>
      </c>
      <c r="AL109" s="50"/>
      <c r="AM109" s="295"/>
      <c r="AN109" s="6">
        <v>90</v>
      </c>
      <c r="AO109" s="739" t="str">
        <f>IF(AND($R$9=1,(TRUNC(Courses!N104)&lt;&gt;Courses!N104)), "Row "&amp;Courses!$A104&amp;", "&amp;AO$9&amp;", "&amp;AO$10&amp;", "&amp;AO$11&amp;"; ","")</f>
        <v/>
      </c>
      <c r="AP109" s="10" t="str">
        <f>IF(AND($R$9=1,(TRUNC(Courses!O104)&lt;&gt;Courses!O104)), "Row "&amp;Courses!$A104&amp;", "&amp;AP$9&amp;", "&amp;AP$10&amp;", "&amp;AP$11&amp;"; ","")</f>
        <v/>
      </c>
      <c r="AQ109" s="10" t="str">
        <f>IF(AND($R$9=1,(TRUNC(Courses!P104)&lt;&gt;Courses!P104)), "Row "&amp;Courses!$A104&amp;", "&amp;AQ$9&amp;", "&amp;AQ$10&amp;", "&amp;AQ$11&amp;"; ","")</f>
        <v/>
      </c>
      <c r="AR109" s="10" t="str">
        <f>IF(AND($R$9=1,(TRUNC(Courses!Q104)&lt;&gt;Courses!Q104)), "Row "&amp;Courses!$A104&amp;", "&amp;AR$9&amp;", "&amp;AR$10&amp;", "&amp;AR$11&amp;"; ","")</f>
        <v/>
      </c>
      <c r="AS109" s="682" t="str">
        <f>IF(AND($R$9=1,(TRUNC(Courses!R104)&lt;&gt;Courses!R104)), "Row "&amp;Courses!$A104&amp;", "&amp;AS$9&amp;", "&amp;AS$10&amp;", "&amp;AS$11&amp;"; ","")</f>
        <v/>
      </c>
      <c r="AT109" s="739" t="str">
        <f>IF(AND($R$9=1,(TRUNC(Courses!S104)&lt;&gt;Courses!S104)), "Row "&amp;Courses!$A104&amp;", "&amp;AT$9&amp;", "&amp;AT$10&amp;", "&amp;AT$11&amp;"; ","")</f>
        <v/>
      </c>
      <c r="AU109" s="10" t="str">
        <f>IF(AND($R$9=1,(TRUNC(Courses!T104)&lt;&gt;Courses!T104)), "Row "&amp;Courses!$A104&amp;", "&amp;AU$9&amp;", "&amp;AU$10&amp;", "&amp;AU$11&amp;"; ","")</f>
        <v/>
      </c>
      <c r="AV109" s="10" t="str">
        <f>IF(AND($R$9=1,(TRUNC(Courses!U104)&lt;&gt;Courses!U104)), "Row "&amp;Courses!$A104&amp;", "&amp;AV$9&amp;", "&amp;AV$10&amp;", "&amp;AV$11&amp;"; ","")</f>
        <v/>
      </c>
      <c r="AW109" s="10" t="str">
        <f>IF(AND($R$9=1,(TRUNC(Courses!V104)&lt;&gt;Courses!V104)), "Row "&amp;Courses!$A104&amp;", "&amp;AW$9&amp;", "&amp;AW$10&amp;", "&amp;AW$11&amp;"; ","")</f>
        <v/>
      </c>
      <c r="AX109" s="682" t="str">
        <f>IF(AND($R$9=1,(TRUNC(Courses!W104)&lt;&gt;Courses!W104)), "Row "&amp;Courses!$A104&amp;", "&amp;AX$9&amp;", "&amp;AX$10&amp;", "&amp;AX$11&amp;"; ","")</f>
        <v/>
      </c>
      <c r="AY109" s="739" t="str">
        <f>IF(AND($R$9=1,(TRUNC(Courses!X104)&lt;&gt;Courses!X104)), "Row "&amp;Courses!$A104&amp;", "&amp;AY$9&amp;", "&amp;AY$10&amp;", "&amp;AY$11&amp;"; ","")</f>
        <v/>
      </c>
      <c r="AZ109" s="10" t="str">
        <f>IF(AND($R$9=1,(TRUNC(Courses!Y104)&lt;&gt;Courses!Y104)), "Row "&amp;Courses!$A104&amp;", "&amp;AZ$9&amp;", "&amp;AZ$10&amp;", "&amp;AZ$11&amp;"; ","")</f>
        <v/>
      </c>
      <c r="BA109" s="10" t="str">
        <f>IF(AND($R$9=1,(TRUNC(Courses!Z104)&lt;&gt;Courses!Z104)), "Row "&amp;Courses!$A104&amp;", "&amp;BA$9&amp;", "&amp;BA$10&amp;", "&amp;BA$11&amp;"; ","")</f>
        <v/>
      </c>
      <c r="BB109" s="10" t="str">
        <f>IF(AND($R$9=1,(TRUNC(Courses!AA104)&lt;&gt;Courses!AA104)), "Row "&amp;Courses!$A104&amp;", "&amp;BB$9&amp;", "&amp;BB$10&amp;", "&amp;BB$11&amp;"; ","")</f>
        <v/>
      </c>
      <c r="BC109" s="682" t="str">
        <f>IF(AND($R$9=1,(TRUNC(Courses!AB104)&lt;&gt;Courses!AB104)), "Row "&amp;Courses!$A104&amp;", "&amp;BC$9&amp;", "&amp;BC$10&amp;", "&amp;BC$11&amp;"; ","")</f>
        <v/>
      </c>
      <c r="BE109" s="295"/>
      <c r="BF109" s="6">
        <v>90</v>
      </c>
      <c r="BG109" s="739" t="str">
        <f>IF(AND($S$9=1,Courses!N104&lt;0), "Row "&amp;Courses!$A104&amp;", "&amp;BG$9&amp;", "&amp;BG$10&amp;", "&amp;BG$11&amp;"; ","")</f>
        <v/>
      </c>
      <c r="BH109" s="10" t="str">
        <f>IF(AND($S$9=1,Courses!O104&lt;0), "Row "&amp;Courses!$A104&amp;", "&amp;BH$9&amp;", "&amp;BH$10&amp;", "&amp;BH$11&amp;"; ","")</f>
        <v/>
      </c>
      <c r="BI109" s="10" t="str">
        <f>IF(AND($S$9=1,Courses!P104&lt;0), "Row "&amp;Courses!$A104&amp;", "&amp;BI$9&amp;", "&amp;BI$10&amp;", "&amp;BI$11&amp;"; ","")</f>
        <v/>
      </c>
      <c r="BJ109" s="10" t="str">
        <f>IF(AND($S$9=1,Courses!Q104&lt;0), "Row "&amp;Courses!$A104&amp;", "&amp;BJ$9&amp;", "&amp;BJ$10&amp;", "&amp;BJ$11&amp;"; ","")</f>
        <v/>
      </c>
      <c r="BK109" s="682" t="str">
        <f>IF(AND($S$9=1,Courses!R104&lt;0), "Row "&amp;Courses!$A104&amp;", "&amp;BK$9&amp;", "&amp;BK$10&amp;", "&amp;BK$11&amp;"; ","")</f>
        <v/>
      </c>
      <c r="BL109" s="739" t="str">
        <f>IF(AND($S$9=1,Courses!S104&lt;0), "Row "&amp;Courses!$A104&amp;", "&amp;BL$9&amp;", "&amp;BL$10&amp;", "&amp;BL$11&amp;"; ","")</f>
        <v/>
      </c>
      <c r="BM109" s="10" t="str">
        <f>IF(AND($S$9=1,Courses!T104&lt;0), "Row "&amp;Courses!$A104&amp;", "&amp;BM$9&amp;", "&amp;BM$10&amp;", "&amp;BM$11&amp;"; ","")</f>
        <v/>
      </c>
      <c r="BN109" s="10" t="str">
        <f>IF(AND($S$9=1,Courses!U104&lt;0), "Row "&amp;Courses!$A104&amp;", "&amp;BN$9&amp;", "&amp;BN$10&amp;", "&amp;BN$11&amp;"; ","")</f>
        <v/>
      </c>
      <c r="BO109" s="10" t="str">
        <f>IF(AND($S$9=1,Courses!V104&lt;0), "Row "&amp;Courses!$A104&amp;", "&amp;BO$9&amp;", "&amp;BO$10&amp;", "&amp;BO$11&amp;"; ","")</f>
        <v/>
      </c>
      <c r="BP109" s="682" t="str">
        <f>IF(AND($S$9=1,Courses!W104&lt;0), "Row "&amp;Courses!$A104&amp;", "&amp;BP$9&amp;", "&amp;BP$10&amp;", "&amp;BP$11&amp;"; ","")</f>
        <v/>
      </c>
      <c r="BQ109" s="739" t="str">
        <f>IF(AND($S$9=1,Courses!X104&lt;0), "Row "&amp;Courses!$A104&amp;", "&amp;BQ$9&amp;", "&amp;BQ$10&amp;", "&amp;BQ$11&amp;"; ","")</f>
        <v/>
      </c>
      <c r="BR109" s="10" t="str">
        <f>IF(AND($S$9=1,Courses!Y104&lt;0), "Row "&amp;Courses!$A104&amp;", "&amp;BR$9&amp;", "&amp;BR$10&amp;", "&amp;BR$11&amp;"; ","")</f>
        <v/>
      </c>
      <c r="BS109" s="10" t="str">
        <f>IF(AND($S$9=1,Courses!Z104&lt;0), "Row "&amp;Courses!$A104&amp;", "&amp;BS$9&amp;", "&amp;BS$10&amp;", "&amp;BS$11&amp;"; ","")</f>
        <v/>
      </c>
      <c r="BT109" s="10" t="str">
        <f>IF(AND($S$9=1,Courses!AA104&lt;0), "Row "&amp;Courses!$A104&amp;", "&amp;BT$9&amp;", "&amp;BT$10&amp;", "&amp;BT$11&amp;"; ","")</f>
        <v/>
      </c>
      <c r="BU109" s="682" t="str">
        <f>IF(AND($S$9=1,Courses!AB104&lt;0), "Row "&amp;Courses!$A104&amp;", "&amp;BU$9&amp;", "&amp;BU$10&amp;", "&amp;BU$11&amp;"; ","")</f>
        <v/>
      </c>
      <c r="BW109" s="671">
        <v>90</v>
      </c>
      <c r="BX109" s="101">
        <f>IF(AND($T$9=1,Courses!B104="",Courses!F104="",Courses!H104="",Courses!J104="",Courses!K104="",Courses!L104="",Courses!M104="",Courses!N104=0,Courses!P104=0,Courses!R104=0,Courses!S104=0,Courses!U104=0,Courses!W104=0,Courses!X104=0,Courses!Z104=0,Courses!AB104=0),0,1)</f>
        <v>0</v>
      </c>
      <c r="BY109" s="671">
        <f>IF(AND(BX109=0,SUM(BX110:$BX$219)&gt;0),1,0)</f>
        <v>0</v>
      </c>
      <c r="BZ109" s="853" t="str">
        <f>IF(BY109=1,"Row "&amp;Courses!A104&amp;"; ","")</f>
        <v/>
      </c>
      <c r="CA109" s="50"/>
      <c r="CB109" s="10"/>
      <c r="CC109" s="692" t="str">
        <f>IF(AND($U$9=1,Courses!B104&lt;&gt;"",SUM(Courses!N104:AB104)=0),"Row "&amp;Courses!A104&amp;"; ","")</f>
        <v/>
      </c>
      <c r="CD109" s="50"/>
      <c r="CF109" s="323"/>
      <c r="CG109" s="692" t="str">
        <f>IF(AND($Y$9=1,Courses!B104&lt;&gt;""),IF(SUMPRODUCT(--(Courses!$C$13:$C$214=Courses!C104))&gt;1,"Row "&amp;Courses!A104&amp;"; ",""),"")</f>
        <v/>
      </c>
      <c r="CH109" s="10"/>
      <c r="CI109" s="324"/>
      <c r="CJ109" s="10"/>
      <c r="CK109" s="739" t="str">
        <f>IF(AND($Z$9=1,Courses!E104&lt;&gt;"",Courses!F104&lt;&gt;"",Courses!F104=0,SUM(Courses!H104,Courses!J104)=1),"Row "&amp;Courses!A104&amp;", "&amp;Courses!$F$10&amp;"; ","")</f>
        <v/>
      </c>
      <c r="CL109" s="10" t="str">
        <f>IF(AND($Z$9=1,Courses!G104&lt;&gt;"",Courses!H104&lt;&gt;"",Courses!H104=0,SUM(Courses!J104,Courses!F104)=1),"Row "&amp;Courses!A104&amp;", "&amp;Courses!$H$10&amp;"; ","")</f>
        <v/>
      </c>
      <c r="CM109" s="682" t="str">
        <f>IF(AND($Z$9=1,Courses!I104&lt;&gt;"",Courses!J104&lt;&gt;"",Courses!J104=0, SUM(Courses!H104,Courses!F104)=1),"Row "&amp;Courses!A104&amp;", "&amp;Courses!$J$10&amp;"; ","")</f>
        <v/>
      </c>
      <c r="CN109" s="680"/>
      <c r="CO109" s="681"/>
      <c r="CP109" s="692" t="str">
        <f>IF(AND(Courses!B104&lt;&gt;"",ISNA(VLOOKUP(Courses!C104,CourseInfo,2,FALSE))=FALSE,COUNTIF(Dummy,Courses!C104)&lt;&gt;1),VLOOKUP(Courses!C104,CourseInfo,6,FALSE),"")</f>
        <v/>
      </c>
      <c r="CQ109" s="692" t="str">
        <f>IF(AND(Courses!B104&lt;&gt;"",ISNA(VLOOKUP(Courses!C104,CourseInfo,2,FALSE))=FALSE,COUNTIF(Dummy,Courses!C104)&lt;&gt;1),IF(VLOOKUP(Courses!C104,CourseInfo,7,FALSE)&lt;&gt;"",VLOOKUP(Courses!C104,CourseInfo,7,FALSE),"blank"),"")</f>
        <v/>
      </c>
      <c r="CR109" s="692" t="str">
        <f>IF(AND($AA$9=1,Courses!B104&lt;&gt;"",'Courses Valid'!AC109="",AH109&amp;AI109&amp;AJ109&amp;AK109="",COUNTIF(Dummy,Courses!C104)&lt;&gt;1),IF(OR(Courses!K104&lt;&gt;'Courses Valid'!CP109,Courses!L104&lt;&gt;'Courses Valid'!CQ109),"Row "&amp;Courses!A104&amp;", Level on LARS is "&amp;'Courses Valid'!CP109&amp;", Sub-level on LARS is "&amp;CQ109&amp;"; ",""),"")</f>
        <v/>
      </c>
      <c r="CS109" s="680"/>
    </row>
    <row r="110" spans="3:97" x14ac:dyDescent="0.2">
      <c r="C110" s="670">
        <f t="shared" si="3"/>
        <v>0</v>
      </c>
      <c r="D110" s="102"/>
      <c r="E110" s="102"/>
      <c r="F110" s="295"/>
      <c r="G110" s="692" t="str">
        <f>IF(SUMPRODUCT(--(CourseAims=Courses!$C105))=1,"",IF(AND($J$9=1,Courses!$C105&lt;&gt;""),"Row "&amp;Courses!A105&amp;" (invalid); ",""))</f>
        <v/>
      </c>
      <c r="H110" s="692" t="str">
        <f>IF(AND($K$9=1,Courses!B105="",OR(Courses!F105&lt;&gt;"",Courses!H105&lt;&gt;"",Courses!J105&lt;&gt;"",Courses!K105&lt;&gt;"",Courses!L105&lt;&gt;"",Courses!M105&lt;&gt;"",Courses!N105&lt;&gt;0,Courses!P105&lt;&gt;0,Courses!R105&lt;&gt;0,Courses!S105&lt;&gt;0,Courses!U105&lt;&gt;0,Courses!W105&lt;&gt;0,Courses!X105&lt;&gt;0,Courses!Z105&lt;&gt;0,Courses!AB105&lt;&gt;0)),"Row "&amp;Courses!A105&amp;" (none); ","")</f>
        <v/>
      </c>
      <c r="I110" s="50"/>
      <c r="J110" s="295"/>
      <c r="K110" s="739" t="str">
        <f>IF(AND($L$9=1,Courses!E105&lt;&gt;"",Courses!F105=""),"Row "&amp;Courses!A105&amp;", "&amp;Courses!$E$10&amp;"; ","")</f>
        <v/>
      </c>
      <c r="L110" s="10" t="str">
        <f>IF(AND($L$9=1,Courses!G105&lt;&gt;"",Courses!H105=""),"Row "&amp;Courses!A105&amp;", "&amp;Courses!$G$10&amp;"; ","")</f>
        <v/>
      </c>
      <c r="M110" s="682" t="str">
        <f>IF(AND($L$9=1,Courses!I105&lt;&gt;"",Courses!J105=""),"Row "&amp;Courses!A105&amp;", "&amp;Courses!$I$10&amp;"; ","")</f>
        <v/>
      </c>
      <c r="N110" s="10"/>
      <c r="O110" s="50"/>
      <c r="P110" s="295"/>
      <c r="Q110" s="1330" t="str">
        <f>IF(AND($M$9=1,Courses!B105&lt;&gt;"",Courses!E105&lt;&gt;"",Courses!G105="",Courses!I105="",Courses!F105&lt;&gt;1),"Row "&amp;Courses!A105&amp;"; ","")</f>
        <v/>
      </c>
      <c r="R110" s="10" t="str">
        <f>IF(AND($M$9=1,Courses!B105&lt;&gt;"",Courses!I105="",Courses!F105&lt;&gt;"",Courses!G105&lt;&gt;"",Courses!H105&lt;&gt;""),IF(OR((Courses!F105+Courses!H105)&lt;&gt;1),"Row "&amp;Courses!A105&amp;"; ",""),"")</f>
        <v/>
      </c>
      <c r="S110" s="682" t="str">
        <f>IF(AND($M$9=1,Courses!B105&lt;&gt;"",Courses!I105&lt;&gt;"",Courses!J105&lt;&gt;"",Courses!H105&lt;&gt;"",Courses!G105&lt;&gt;"",Courses!F105&lt;&gt;""),IF(OR((Courses!F105+Courses!H105+Courses!J105)&lt;&gt;1),"Row "&amp;Courses!A105&amp;"; ",""),"")</f>
        <v/>
      </c>
      <c r="T110" s="10"/>
      <c r="U110" s="692" t="str">
        <f>IF(AND($M$9=1,Courses!E105&lt;&gt;"",Q110="",R110="",S110="",SUM(Courses!F105,Courses!H105,Courses!J105)&lt;&gt;1),"Row "&amp;Courses!A105&amp;"; ","")</f>
        <v/>
      </c>
      <c r="V110" s="50"/>
      <c r="W110" s="10"/>
      <c r="X110" s="739" t="str">
        <f>IF(AND($N$9=1,Courses!B105&lt;&gt;"",Courses!E105&lt;&gt;"",Courses!F105&lt;&gt;""),IF((TRUNC(Courses!F105*100)&lt;&gt;Courses!F105*100),"Row "&amp;Courses!A105&amp;", "&amp;Courses!$F$10&amp;"; ",""),"")</f>
        <v/>
      </c>
      <c r="Y110" s="10" t="str">
        <f>IF(AND($N$9=1,Courses!B105&lt;&gt;"",Courses!G105&lt;&gt;"",Courses!H105&lt;&gt;""),IF((TRUNC(Courses!H105*100)&lt;&gt;Courses!H105*100),"Row "&amp;Courses!A105&amp;", "&amp;Courses!$H$10&amp;"; ",""),"")</f>
        <v/>
      </c>
      <c r="Z110" s="682" t="str">
        <f>IF(AND($N$9=1,Courses!B105&lt;&gt;"",Courses!I105&lt;&gt;"",Courses!J105&lt;&gt;""),IF((TRUNC(Courses!J105*100)&lt;&gt;Courses!J105*100),"Row "&amp;Courses!A105&amp;", "&amp;Courses!$J$10&amp;"; ",""),"")</f>
        <v/>
      </c>
      <c r="AA110" s="10"/>
      <c r="AB110" s="295"/>
      <c r="AC110" s="692" t="str">
        <f>IF(AND($O$9=1,G110="",Courses!B105&lt;&gt;"",Courses!K105&lt;&gt;"UG",Courses!K105&lt;&gt;"PG (UG fee)",Courses!K105&lt;&gt;"PG (Masters' loan)",Courses!K105&lt;&gt;"PG (Other)"),"Row "&amp;Courses!A105&amp;"; ","")</f>
        <v/>
      </c>
      <c r="AD110" s="693"/>
      <c r="AE110" s="692" t="str">
        <f>IF(AND($Q$9=1,G110="",Courses!B105&lt;&gt;"",Courses!M105&lt;&gt;"Standard",Courses!M105&lt;&gt;"Long"),"Row "&amp;Courses!A105&amp;"; ","")</f>
        <v/>
      </c>
      <c r="AF110" s="10"/>
      <c r="AG110" s="295"/>
      <c r="AH110" s="739" t="str">
        <f>IF(AND($P$9=1,G110="",AC110="",AD110="",Courses!B105&lt;&gt;"",Courses!K105="UG",Courses!L105&lt;&gt;$C$9,Courses!L105&lt;&gt;$C$10,Courses!L105&lt;&gt;$C$11),"Row "&amp;Courses!A105&amp;", Sub-level should be either HND, Sub-degree, Foundation Degree or Other UG Degree; ","")</f>
        <v/>
      </c>
      <c r="AI110" s="10" t="str">
        <f>IF(AND($P$9=1,G110="",AC110="",AD110="",Courses!B105&lt;&gt;"",Courses!K105="PG (UG fee)",Courses!L105&lt;&gt;"",Courses!L105&lt;&gt;$C$12,Courses!L105&lt;&gt;$C$15),"Row "&amp;Courses!A105&amp;", Sub-level should be either blank or "&amp;C102&amp;"; ","")</f>
        <v/>
      </c>
      <c r="AJ110" s="10" t="str">
        <f>IF(AND($P$9=1,G110="",AC110="",AD110="",Courses!B105&lt;&gt;"",Courses!K105="PG (Masters' loan)",Courses!L105&lt;&gt;"",Courses!L105&lt;&gt;$C$14,Courses!L105&lt;&gt;$C$15),"Row "&amp;Courses!A105&amp;", Sub-level should be blank; ","")</f>
        <v/>
      </c>
      <c r="AK110" s="682" t="str">
        <f>IF(AND($P$9=1,G110="",AC110="",AD110="",Courses!B105&lt;&gt;"",Courses!K105="PG (Other)",Courses!L105&lt;&gt;"",Courses!L105&lt;&gt;$C$16,Courses!L105&lt;&gt;$C$17),"Row "&amp;Courses!A105&amp;", Sub-level should be blank; ","")</f>
        <v/>
      </c>
      <c r="AL110" s="50"/>
      <c r="AM110" s="295"/>
      <c r="AN110" s="6">
        <v>91</v>
      </c>
      <c r="AO110" s="739" t="str">
        <f>IF(AND($R$9=1,(TRUNC(Courses!N105)&lt;&gt;Courses!N105)), "Row "&amp;Courses!$A105&amp;", "&amp;AO$9&amp;", "&amp;AO$10&amp;", "&amp;AO$11&amp;"; ","")</f>
        <v/>
      </c>
      <c r="AP110" s="10" t="str">
        <f>IF(AND($R$9=1,(TRUNC(Courses!O105)&lt;&gt;Courses!O105)), "Row "&amp;Courses!$A105&amp;", "&amp;AP$9&amp;", "&amp;AP$10&amp;", "&amp;AP$11&amp;"; ","")</f>
        <v/>
      </c>
      <c r="AQ110" s="10" t="str">
        <f>IF(AND($R$9=1,(TRUNC(Courses!P105)&lt;&gt;Courses!P105)), "Row "&amp;Courses!$A105&amp;", "&amp;AQ$9&amp;", "&amp;AQ$10&amp;", "&amp;AQ$11&amp;"; ","")</f>
        <v/>
      </c>
      <c r="AR110" s="10" t="str">
        <f>IF(AND($R$9=1,(TRUNC(Courses!Q105)&lt;&gt;Courses!Q105)), "Row "&amp;Courses!$A105&amp;", "&amp;AR$9&amp;", "&amp;AR$10&amp;", "&amp;AR$11&amp;"; ","")</f>
        <v/>
      </c>
      <c r="AS110" s="682" t="str">
        <f>IF(AND($R$9=1,(TRUNC(Courses!R105)&lt;&gt;Courses!R105)), "Row "&amp;Courses!$A105&amp;", "&amp;AS$9&amp;", "&amp;AS$10&amp;", "&amp;AS$11&amp;"; ","")</f>
        <v/>
      </c>
      <c r="AT110" s="739" t="str">
        <f>IF(AND($R$9=1,(TRUNC(Courses!S105)&lt;&gt;Courses!S105)), "Row "&amp;Courses!$A105&amp;", "&amp;AT$9&amp;", "&amp;AT$10&amp;", "&amp;AT$11&amp;"; ","")</f>
        <v/>
      </c>
      <c r="AU110" s="10" t="str">
        <f>IF(AND($R$9=1,(TRUNC(Courses!T105)&lt;&gt;Courses!T105)), "Row "&amp;Courses!$A105&amp;", "&amp;AU$9&amp;", "&amp;AU$10&amp;", "&amp;AU$11&amp;"; ","")</f>
        <v/>
      </c>
      <c r="AV110" s="10" t="str">
        <f>IF(AND($R$9=1,(TRUNC(Courses!U105)&lt;&gt;Courses!U105)), "Row "&amp;Courses!$A105&amp;", "&amp;AV$9&amp;", "&amp;AV$10&amp;", "&amp;AV$11&amp;"; ","")</f>
        <v/>
      </c>
      <c r="AW110" s="10" t="str">
        <f>IF(AND($R$9=1,(TRUNC(Courses!V105)&lt;&gt;Courses!V105)), "Row "&amp;Courses!$A105&amp;", "&amp;AW$9&amp;", "&amp;AW$10&amp;", "&amp;AW$11&amp;"; ","")</f>
        <v/>
      </c>
      <c r="AX110" s="682" t="str">
        <f>IF(AND($R$9=1,(TRUNC(Courses!W105)&lt;&gt;Courses!W105)), "Row "&amp;Courses!$A105&amp;", "&amp;AX$9&amp;", "&amp;AX$10&amp;", "&amp;AX$11&amp;"; ","")</f>
        <v/>
      </c>
      <c r="AY110" s="739" t="str">
        <f>IF(AND($R$9=1,(TRUNC(Courses!X105)&lt;&gt;Courses!X105)), "Row "&amp;Courses!$A105&amp;", "&amp;AY$9&amp;", "&amp;AY$10&amp;", "&amp;AY$11&amp;"; ","")</f>
        <v/>
      </c>
      <c r="AZ110" s="10" t="str">
        <f>IF(AND($R$9=1,(TRUNC(Courses!Y105)&lt;&gt;Courses!Y105)), "Row "&amp;Courses!$A105&amp;", "&amp;AZ$9&amp;", "&amp;AZ$10&amp;", "&amp;AZ$11&amp;"; ","")</f>
        <v/>
      </c>
      <c r="BA110" s="10" t="str">
        <f>IF(AND($R$9=1,(TRUNC(Courses!Z105)&lt;&gt;Courses!Z105)), "Row "&amp;Courses!$A105&amp;", "&amp;BA$9&amp;", "&amp;BA$10&amp;", "&amp;BA$11&amp;"; ","")</f>
        <v/>
      </c>
      <c r="BB110" s="10" t="str">
        <f>IF(AND($R$9=1,(TRUNC(Courses!AA105)&lt;&gt;Courses!AA105)), "Row "&amp;Courses!$A105&amp;", "&amp;BB$9&amp;", "&amp;BB$10&amp;", "&amp;BB$11&amp;"; ","")</f>
        <v/>
      </c>
      <c r="BC110" s="682" t="str">
        <f>IF(AND($R$9=1,(TRUNC(Courses!AB105)&lt;&gt;Courses!AB105)), "Row "&amp;Courses!$A105&amp;", "&amp;BC$9&amp;", "&amp;BC$10&amp;", "&amp;BC$11&amp;"; ","")</f>
        <v/>
      </c>
      <c r="BE110" s="295"/>
      <c r="BF110" s="6">
        <v>91</v>
      </c>
      <c r="BG110" s="739" t="str">
        <f>IF(AND($S$9=1,Courses!N105&lt;0), "Row "&amp;Courses!$A105&amp;", "&amp;BG$9&amp;", "&amp;BG$10&amp;", "&amp;BG$11&amp;"; ","")</f>
        <v/>
      </c>
      <c r="BH110" s="10" t="str">
        <f>IF(AND($S$9=1,Courses!O105&lt;0), "Row "&amp;Courses!$A105&amp;", "&amp;BH$9&amp;", "&amp;BH$10&amp;", "&amp;BH$11&amp;"; ","")</f>
        <v/>
      </c>
      <c r="BI110" s="10" t="str">
        <f>IF(AND($S$9=1,Courses!P105&lt;0), "Row "&amp;Courses!$A105&amp;", "&amp;BI$9&amp;", "&amp;BI$10&amp;", "&amp;BI$11&amp;"; ","")</f>
        <v/>
      </c>
      <c r="BJ110" s="10" t="str">
        <f>IF(AND($S$9=1,Courses!Q105&lt;0), "Row "&amp;Courses!$A105&amp;", "&amp;BJ$9&amp;", "&amp;BJ$10&amp;", "&amp;BJ$11&amp;"; ","")</f>
        <v/>
      </c>
      <c r="BK110" s="682" t="str">
        <f>IF(AND($S$9=1,Courses!R105&lt;0), "Row "&amp;Courses!$A105&amp;", "&amp;BK$9&amp;", "&amp;BK$10&amp;", "&amp;BK$11&amp;"; ","")</f>
        <v/>
      </c>
      <c r="BL110" s="739" t="str">
        <f>IF(AND($S$9=1,Courses!S105&lt;0), "Row "&amp;Courses!$A105&amp;", "&amp;BL$9&amp;", "&amp;BL$10&amp;", "&amp;BL$11&amp;"; ","")</f>
        <v/>
      </c>
      <c r="BM110" s="10" t="str">
        <f>IF(AND($S$9=1,Courses!T105&lt;0), "Row "&amp;Courses!$A105&amp;", "&amp;BM$9&amp;", "&amp;BM$10&amp;", "&amp;BM$11&amp;"; ","")</f>
        <v/>
      </c>
      <c r="BN110" s="10" t="str">
        <f>IF(AND($S$9=1,Courses!U105&lt;0), "Row "&amp;Courses!$A105&amp;", "&amp;BN$9&amp;", "&amp;BN$10&amp;", "&amp;BN$11&amp;"; ","")</f>
        <v/>
      </c>
      <c r="BO110" s="10" t="str">
        <f>IF(AND($S$9=1,Courses!V105&lt;0), "Row "&amp;Courses!$A105&amp;", "&amp;BO$9&amp;", "&amp;BO$10&amp;", "&amp;BO$11&amp;"; ","")</f>
        <v/>
      </c>
      <c r="BP110" s="682" t="str">
        <f>IF(AND($S$9=1,Courses!W105&lt;0), "Row "&amp;Courses!$A105&amp;", "&amp;BP$9&amp;", "&amp;BP$10&amp;", "&amp;BP$11&amp;"; ","")</f>
        <v/>
      </c>
      <c r="BQ110" s="739" t="str">
        <f>IF(AND($S$9=1,Courses!X105&lt;0), "Row "&amp;Courses!$A105&amp;", "&amp;BQ$9&amp;", "&amp;BQ$10&amp;", "&amp;BQ$11&amp;"; ","")</f>
        <v/>
      </c>
      <c r="BR110" s="10" t="str">
        <f>IF(AND($S$9=1,Courses!Y105&lt;0), "Row "&amp;Courses!$A105&amp;", "&amp;BR$9&amp;", "&amp;BR$10&amp;", "&amp;BR$11&amp;"; ","")</f>
        <v/>
      </c>
      <c r="BS110" s="10" t="str">
        <f>IF(AND($S$9=1,Courses!Z105&lt;0), "Row "&amp;Courses!$A105&amp;", "&amp;BS$9&amp;", "&amp;BS$10&amp;", "&amp;BS$11&amp;"; ","")</f>
        <v/>
      </c>
      <c r="BT110" s="10" t="str">
        <f>IF(AND($S$9=1,Courses!AA105&lt;0), "Row "&amp;Courses!$A105&amp;", "&amp;BT$9&amp;", "&amp;BT$10&amp;", "&amp;BT$11&amp;"; ","")</f>
        <v/>
      </c>
      <c r="BU110" s="682" t="str">
        <f>IF(AND($S$9=1,Courses!AB105&lt;0), "Row "&amp;Courses!$A105&amp;", "&amp;BU$9&amp;", "&amp;BU$10&amp;", "&amp;BU$11&amp;"; ","")</f>
        <v/>
      </c>
      <c r="BW110" s="671">
        <v>91</v>
      </c>
      <c r="BX110" s="101">
        <f>IF(AND($T$9=1,Courses!B105="",Courses!F105="",Courses!H105="",Courses!J105="",Courses!K105="",Courses!L105="",Courses!M105="",Courses!N105=0,Courses!P105=0,Courses!R105=0,Courses!S105=0,Courses!U105=0,Courses!W105=0,Courses!X105=0,Courses!Z105=0,Courses!AB105=0),0,1)</f>
        <v>0</v>
      </c>
      <c r="BY110" s="671">
        <f>IF(AND(BX110=0,SUM(BX111:$BX$219)&gt;0),1,0)</f>
        <v>0</v>
      </c>
      <c r="BZ110" s="853" t="str">
        <f>IF(BY110=1,"Row "&amp;Courses!A105&amp;"; ","")</f>
        <v/>
      </c>
      <c r="CA110" s="50"/>
      <c r="CB110" s="10"/>
      <c r="CC110" s="692" t="str">
        <f>IF(AND($U$9=1,Courses!B105&lt;&gt;"",SUM(Courses!N105:AB105)=0),"Row "&amp;Courses!A105&amp;"; ","")</f>
        <v/>
      </c>
      <c r="CD110" s="50"/>
      <c r="CF110" s="323"/>
      <c r="CG110" s="692" t="str">
        <f>IF(AND($Y$9=1,Courses!B105&lt;&gt;""),IF(SUMPRODUCT(--(Courses!$C$13:$C$214=Courses!C105))&gt;1,"Row "&amp;Courses!A105&amp;"; ",""),"")</f>
        <v/>
      </c>
      <c r="CH110" s="10"/>
      <c r="CI110" s="324"/>
      <c r="CJ110" s="10"/>
      <c r="CK110" s="739" t="str">
        <f>IF(AND($Z$9=1,Courses!E105&lt;&gt;"",Courses!F105&lt;&gt;"",Courses!F105=0,SUM(Courses!H105,Courses!J105)=1),"Row "&amp;Courses!A105&amp;", "&amp;Courses!$F$10&amp;"; ","")</f>
        <v/>
      </c>
      <c r="CL110" s="10" t="str">
        <f>IF(AND($Z$9=1,Courses!G105&lt;&gt;"",Courses!H105&lt;&gt;"",Courses!H105=0,SUM(Courses!J105,Courses!F105)=1),"Row "&amp;Courses!A105&amp;", "&amp;Courses!$H$10&amp;"; ","")</f>
        <v/>
      </c>
      <c r="CM110" s="682" t="str">
        <f>IF(AND($Z$9=1,Courses!I105&lt;&gt;"",Courses!J105&lt;&gt;"",Courses!J105=0, SUM(Courses!H105,Courses!F105)=1),"Row "&amp;Courses!A105&amp;", "&amp;Courses!$J$10&amp;"; ","")</f>
        <v/>
      </c>
      <c r="CN110" s="680"/>
      <c r="CO110" s="681"/>
      <c r="CP110" s="692" t="str">
        <f>IF(AND(Courses!B105&lt;&gt;"",ISNA(VLOOKUP(Courses!C105,CourseInfo,2,FALSE))=FALSE,COUNTIF(Dummy,Courses!C105)&lt;&gt;1),VLOOKUP(Courses!C105,CourseInfo,6,FALSE),"")</f>
        <v/>
      </c>
      <c r="CQ110" s="692" t="str">
        <f>IF(AND(Courses!B105&lt;&gt;"",ISNA(VLOOKUP(Courses!C105,CourseInfo,2,FALSE))=FALSE,COUNTIF(Dummy,Courses!C105)&lt;&gt;1),IF(VLOOKUP(Courses!C105,CourseInfo,7,FALSE)&lt;&gt;"",VLOOKUP(Courses!C105,CourseInfo,7,FALSE),"blank"),"")</f>
        <v/>
      </c>
      <c r="CR110" s="692" t="str">
        <f>IF(AND($AA$9=1,Courses!B105&lt;&gt;"",'Courses Valid'!AC110="",AH110&amp;AI110&amp;AJ110&amp;AK110="",COUNTIF(Dummy,Courses!C105)&lt;&gt;1),IF(OR(Courses!K105&lt;&gt;'Courses Valid'!CP110,Courses!L105&lt;&gt;'Courses Valid'!CQ110),"Row "&amp;Courses!A105&amp;", Level on LARS is "&amp;'Courses Valid'!CP110&amp;", Sub-level on LARS is "&amp;CQ110&amp;"; ",""),"")</f>
        <v/>
      </c>
      <c r="CS110" s="680"/>
    </row>
    <row r="111" spans="3:97" x14ac:dyDescent="0.2">
      <c r="C111" s="670">
        <f t="shared" si="3"/>
        <v>0</v>
      </c>
      <c r="D111" s="102"/>
      <c r="E111" s="102"/>
      <c r="F111" s="295"/>
      <c r="G111" s="692" t="str">
        <f>IF(SUMPRODUCT(--(CourseAims=Courses!$C106))=1,"",IF(AND($J$9=1,Courses!$C106&lt;&gt;""),"Row "&amp;Courses!A106&amp;" (invalid); ",""))</f>
        <v/>
      </c>
      <c r="H111" s="692" t="str">
        <f>IF(AND($K$9=1,Courses!B106="",OR(Courses!F106&lt;&gt;"",Courses!H106&lt;&gt;"",Courses!J106&lt;&gt;"",Courses!K106&lt;&gt;"",Courses!L106&lt;&gt;"",Courses!M106&lt;&gt;"",Courses!N106&lt;&gt;0,Courses!P106&lt;&gt;0,Courses!R106&lt;&gt;0,Courses!S106&lt;&gt;0,Courses!U106&lt;&gt;0,Courses!W106&lt;&gt;0,Courses!X106&lt;&gt;0,Courses!Z106&lt;&gt;0,Courses!AB106&lt;&gt;0)),"Row "&amp;Courses!A106&amp;" (none); ","")</f>
        <v/>
      </c>
      <c r="I111" s="50"/>
      <c r="J111" s="295"/>
      <c r="K111" s="739" t="str">
        <f>IF(AND($L$9=1,Courses!E106&lt;&gt;"",Courses!F106=""),"Row "&amp;Courses!A106&amp;", "&amp;Courses!$E$10&amp;"; ","")</f>
        <v/>
      </c>
      <c r="L111" s="10" t="str">
        <f>IF(AND($L$9=1,Courses!G106&lt;&gt;"",Courses!H106=""),"Row "&amp;Courses!A106&amp;", "&amp;Courses!$G$10&amp;"; ","")</f>
        <v/>
      </c>
      <c r="M111" s="682" t="str">
        <f>IF(AND($L$9=1,Courses!I106&lt;&gt;"",Courses!J106=""),"Row "&amp;Courses!A106&amp;", "&amp;Courses!$I$10&amp;"; ","")</f>
        <v/>
      </c>
      <c r="N111" s="10"/>
      <c r="O111" s="50"/>
      <c r="P111" s="295"/>
      <c r="Q111" s="1330" t="str">
        <f>IF(AND($M$9=1,Courses!B106&lt;&gt;"",Courses!E106&lt;&gt;"",Courses!G106="",Courses!I106="",Courses!F106&lt;&gt;1),"Row "&amp;Courses!A106&amp;"; ","")</f>
        <v/>
      </c>
      <c r="R111" s="10" t="str">
        <f>IF(AND($M$9=1,Courses!B106&lt;&gt;"",Courses!I106="",Courses!F106&lt;&gt;"",Courses!G106&lt;&gt;"",Courses!H106&lt;&gt;""),IF(OR((Courses!F106+Courses!H106)&lt;&gt;1),"Row "&amp;Courses!A106&amp;"; ",""),"")</f>
        <v/>
      </c>
      <c r="S111" s="682" t="str">
        <f>IF(AND($M$9=1,Courses!B106&lt;&gt;"",Courses!I106&lt;&gt;"",Courses!J106&lt;&gt;"",Courses!H106&lt;&gt;"",Courses!G106&lt;&gt;"",Courses!F106&lt;&gt;""),IF(OR((Courses!F106+Courses!H106+Courses!J106)&lt;&gt;1),"Row "&amp;Courses!A106&amp;"; ",""),"")</f>
        <v/>
      </c>
      <c r="T111" s="10"/>
      <c r="U111" s="692" t="str">
        <f>IF(AND($M$9=1,Courses!E106&lt;&gt;"",Q111="",R111="",S111="",SUM(Courses!F106,Courses!H106,Courses!J106)&lt;&gt;1),"Row "&amp;Courses!A106&amp;"; ","")</f>
        <v/>
      </c>
      <c r="V111" s="50"/>
      <c r="W111" s="10"/>
      <c r="X111" s="739" t="str">
        <f>IF(AND($N$9=1,Courses!B106&lt;&gt;"",Courses!E106&lt;&gt;"",Courses!F106&lt;&gt;""),IF((TRUNC(Courses!F106*100)&lt;&gt;Courses!F106*100),"Row "&amp;Courses!A106&amp;", "&amp;Courses!$F$10&amp;"; ",""),"")</f>
        <v/>
      </c>
      <c r="Y111" s="10" t="str">
        <f>IF(AND($N$9=1,Courses!B106&lt;&gt;"",Courses!G106&lt;&gt;"",Courses!H106&lt;&gt;""),IF((TRUNC(Courses!H106*100)&lt;&gt;Courses!H106*100),"Row "&amp;Courses!A106&amp;", "&amp;Courses!$H$10&amp;"; ",""),"")</f>
        <v/>
      </c>
      <c r="Z111" s="682" t="str">
        <f>IF(AND($N$9=1,Courses!B106&lt;&gt;"",Courses!I106&lt;&gt;"",Courses!J106&lt;&gt;""),IF((TRUNC(Courses!J106*100)&lt;&gt;Courses!J106*100),"Row "&amp;Courses!A106&amp;", "&amp;Courses!$J$10&amp;"; ",""),"")</f>
        <v/>
      </c>
      <c r="AA111" s="10"/>
      <c r="AB111" s="295"/>
      <c r="AC111" s="692" t="str">
        <f>IF(AND($O$9=1,G111="",Courses!B106&lt;&gt;"",Courses!K106&lt;&gt;"UG",Courses!K106&lt;&gt;"PG (UG fee)",Courses!K106&lt;&gt;"PG (Masters' loan)",Courses!K106&lt;&gt;"PG (Other)"),"Row "&amp;Courses!A106&amp;"; ","")</f>
        <v/>
      </c>
      <c r="AD111" s="693"/>
      <c r="AE111" s="692" t="str">
        <f>IF(AND($Q$9=1,G111="",Courses!B106&lt;&gt;"",Courses!M106&lt;&gt;"Standard",Courses!M106&lt;&gt;"Long"),"Row "&amp;Courses!A106&amp;"; ","")</f>
        <v/>
      </c>
      <c r="AF111" s="10"/>
      <c r="AG111" s="295"/>
      <c r="AH111" s="739" t="str">
        <f>IF(AND($P$9=1,G111="",AC111="",AD111="",Courses!B106&lt;&gt;"",Courses!K106="UG",Courses!L106&lt;&gt;$C$9,Courses!L106&lt;&gt;$C$10,Courses!L106&lt;&gt;$C$11),"Row "&amp;Courses!A106&amp;", Sub-level should be either HND, Sub-degree, Foundation Degree or Other UG Degree; ","")</f>
        <v/>
      </c>
      <c r="AI111" s="10" t="str">
        <f>IF(AND($P$9=1,G111="",AC111="",AD111="",Courses!B106&lt;&gt;"",Courses!K106="PG (UG fee)",Courses!L106&lt;&gt;"",Courses!L106&lt;&gt;$C$12,Courses!L106&lt;&gt;$C$15),"Row "&amp;Courses!A106&amp;", Sub-level should be either blank or "&amp;C103&amp;"; ","")</f>
        <v/>
      </c>
      <c r="AJ111" s="10" t="str">
        <f>IF(AND($P$9=1,G111="",AC111="",AD111="",Courses!B106&lt;&gt;"",Courses!K106="PG (Masters' loan)",Courses!L106&lt;&gt;"",Courses!L106&lt;&gt;$C$14,Courses!L106&lt;&gt;$C$15),"Row "&amp;Courses!A106&amp;", Sub-level should be blank; ","")</f>
        <v/>
      </c>
      <c r="AK111" s="682" t="str">
        <f>IF(AND($P$9=1,G111="",AC111="",AD111="",Courses!B106&lt;&gt;"",Courses!K106="PG (Other)",Courses!L106&lt;&gt;"",Courses!L106&lt;&gt;$C$16,Courses!L106&lt;&gt;$C$17),"Row "&amp;Courses!A106&amp;", Sub-level should be blank; ","")</f>
        <v/>
      </c>
      <c r="AL111" s="50"/>
      <c r="AM111" s="295"/>
      <c r="AN111" s="6">
        <v>92</v>
      </c>
      <c r="AO111" s="739" t="str">
        <f>IF(AND($R$9=1,(TRUNC(Courses!N106)&lt;&gt;Courses!N106)), "Row "&amp;Courses!$A106&amp;", "&amp;AO$9&amp;", "&amp;AO$10&amp;", "&amp;AO$11&amp;"; ","")</f>
        <v/>
      </c>
      <c r="AP111" s="10" t="str">
        <f>IF(AND($R$9=1,(TRUNC(Courses!O106)&lt;&gt;Courses!O106)), "Row "&amp;Courses!$A106&amp;", "&amp;AP$9&amp;", "&amp;AP$10&amp;", "&amp;AP$11&amp;"; ","")</f>
        <v/>
      </c>
      <c r="AQ111" s="10" t="str">
        <f>IF(AND($R$9=1,(TRUNC(Courses!P106)&lt;&gt;Courses!P106)), "Row "&amp;Courses!$A106&amp;", "&amp;AQ$9&amp;", "&amp;AQ$10&amp;", "&amp;AQ$11&amp;"; ","")</f>
        <v/>
      </c>
      <c r="AR111" s="10" t="str">
        <f>IF(AND($R$9=1,(TRUNC(Courses!Q106)&lt;&gt;Courses!Q106)), "Row "&amp;Courses!$A106&amp;", "&amp;AR$9&amp;", "&amp;AR$10&amp;", "&amp;AR$11&amp;"; ","")</f>
        <v/>
      </c>
      <c r="AS111" s="682" t="str">
        <f>IF(AND($R$9=1,(TRUNC(Courses!R106)&lt;&gt;Courses!R106)), "Row "&amp;Courses!$A106&amp;", "&amp;AS$9&amp;", "&amp;AS$10&amp;", "&amp;AS$11&amp;"; ","")</f>
        <v/>
      </c>
      <c r="AT111" s="739" t="str">
        <f>IF(AND($R$9=1,(TRUNC(Courses!S106)&lt;&gt;Courses!S106)), "Row "&amp;Courses!$A106&amp;", "&amp;AT$9&amp;", "&amp;AT$10&amp;", "&amp;AT$11&amp;"; ","")</f>
        <v/>
      </c>
      <c r="AU111" s="10" t="str">
        <f>IF(AND($R$9=1,(TRUNC(Courses!T106)&lt;&gt;Courses!T106)), "Row "&amp;Courses!$A106&amp;", "&amp;AU$9&amp;", "&amp;AU$10&amp;", "&amp;AU$11&amp;"; ","")</f>
        <v/>
      </c>
      <c r="AV111" s="10" t="str">
        <f>IF(AND($R$9=1,(TRUNC(Courses!U106)&lt;&gt;Courses!U106)), "Row "&amp;Courses!$A106&amp;", "&amp;AV$9&amp;", "&amp;AV$10&amp;", "&amp;AV$11&amp;"; ","")</f>
        <v/>
      </c>
      <c r="AW111" s="10" t="str">
        <f>IF(AND($R$9=1,(TRUNC(Courses!V106)&lt;&gt;Courses!V106)), "Row "&amp;Courses!$A106&amp;", "&amp;AW$9&amp;", "&amp;AW$10&amp;", "&amp;AW$11&amp;"; ","")</f>
        <v/>
      </c>
      <c r="AX111" s="682" t="str">
        <f>IF(AND($R$9=1,(TRUNC(Courses!W106)&lt;&gt;Courses!W106)), "Row "&amp;Courses!$A106&amp;", "&amp;AX$9&amp;", "&amp;AX$10&amp;", "&amp;AX$11&amp;"; ","")</f>
        <v/>
      </c>
      <c r="AY111" s="739" t="str">
        <f>IF(AND($R$9=1,(TRUNC(Courses!X106)&lt;&gt;Courses!X106)), "Row "&amp;Courses!$A106&amp;", "&amp;AY$9&amp;", "&amp;AY$10&amp;", "&amp;AY$11&amp;"; ","")</f>
        <v/>
      </c>
      <c r="AZ111" s="10" t="str">
        <f>IF(AND($R$9=1,(TRUNC(Courses!Y106)&lt;&gt;Courses!Y106)), "Row "&amp;Courses!$A106&amp;", "&amp;AZ$9&amp;", "&amp;AZ$10&amp;", "&amp;AZ$11&amp;"; ","")</f>
        <v/>
      </c>
      <c r="BA111" s="10" t="str">
        <f>IF(AND($R$9=1,(TRUNC(Courses!Z106)&lt;&gt;Courses!Z106)), "Row "&amp;Courses!$A106&amp;", "&amp;BA$9&amp;", "&amp;BA$10&amp;", "&amp;BA$11&amp;"; ","")</f>
        <v/>
      </c>
      <c r="BB111" s="10" t="str">
        <f>IF(AND($R$9=1,(TRUNC(Courses!AA106)&lt;&gt;Courses!AA106)), "Row "&amp;Courses!$A106&amp;", "&amp;BB$9&amp;", "&amp;BB$10&amp;", "&amp;BB$11&amp;"; ","")</f>
        <v/>
      </c>
      <c r="BC111" s="682" t="str">
        <f>IF(AND($R$9=1,(TRUNC(Courses!AB106)&lt;&gt;Courses!AB106)), "Row "&amp;Courses!$A106&amp;", "&amp;BC$9&amp;", "&amp;BC$10&amp;", "&amp;BC$11&amp;"; ","")</f>
        <v/>
      </c>
      <c r="BE111" s="295"/>
      <c r="BF111" s="6">
        <v>92</v>
      </c>
      <c r="BG111" s="739" t="str">
        <f>IF(AND($S$9=1,Courses!N106&lt;0), "Row "&amp;Courses!$A106&amp;", "&amp;BG$9&amp;", "&amp;BG$10&amp;", "&amp;BG$11&amp;"; ","")</f>
        <v/>
      </c>
      <c r="BH111" s="10" t="str">
        <f>IF(AND($S$9=1,Courses!O106&lt;0), "Row "&amp;Courses!$A106&amp;", "&amp;BH$9&amp;", "&amp;BH$10&amp;", "&amp;BH$11&amp;"; ","")</f>
        <v/>
      </c>
      <c r="BI111" s="10" t="str">
        <f>IF(AND($S$9=1,Courses!P106&lt;0), "Row "&amp;Courses!$A106&amp;", "&amp;BI$9&amp;", "&amp;BI$10&amp;", "&amp;BI$11&amp;"; ","")</f>
        <v/>
      </c>
      <c r="BJ111" s="10" t="str">
        <f>IF(AND($S$9=1,Courses!Q106&lt;0), "Row "&amp;Courses!$A106&amp;", "&amp;BJ$9&amp;", "&amp;BJ$10&amp;", "&amp;BJ$11&amp;"; ","")</f>
        <v/>
      </c>
      <c r="BK111" s="682" t="str">
        <f>IF(AND($S$9=1,Courses!R106&lt;0), "Row "&amp;Courses!$A106&amp;", "&amp;BK$9&amp;", "&amp;BK$10&amp;", "&amp;BK$11&amp;"; ","")</f>
        <v/>
      </c>
      <c r="BL111" s="739" t="str">
        <f>IF(AND($S$9=1,Courses!S106&lt;0), "Row "&amp;Courses!$A106&amp;", "&amp;BL$9&amp;", "&amp;BL$10&amp;", "&amp;BL$11&amp;"; ","")</f>
        <v/>
      </c>
      <c r="BM111" s="10" t="str">
        <f>IF(AND($S$9=1,Courses!T106&lt;0), "Row "&amp;Courses!$A106&amp;", "&amp;BM$9&amp;", "&amp;BM$10&amp;", "&amp;BM$11&amp;"; ","")</f>
        <v/>
      </c>
      <c r="BN111" s="10" t="str">
        <f>IF(AND($S$9=1,Courses!U106&lt;0), "Row "&amp;Courses!$A106&amp;", "&amp;BN$9&amp;", "&amp;BN$10&amp;", "&amp;BN$11&amp;"; ","")</f>
        <v/>
      </c>
      <c r="BO111" s="10" t="str">
        <f>IF(AND($S$9=1,Courses!V106&lt;0), "Row "&amp;Courses!$A106&amp;", "&amp;BO$9&amp;", "&amp;BO$10&amp;", "&amp;BO$11&amp;"; ","")</f>
        <v/>
      </c>
      <c r="BP111" s="682" t="str">
        <f>IF(AND($S$9=1,Courses!W106&lt;0), "Row "&amp;Courses!$A106&amp;", "&amp;BP$9&amp;", "&amp;BP$10&amp;", "&amp;BP$11&amp;"; ","")</f>
        <v/>
      </c>
      <c r="BQ111" s="739" t="str">
        <f>IF(AND($S$9=1,Courses!X106&lt;0), "Row "&amp;Courses!$A106&amp;", "&amp;BQ$9&amp;", "&amp;BQ$10&amp;", "&amp;BQ$11&amp;"; ","")</f>
        <v/>
      </c>
      <c r="BR111" s="10" t="str">
        <f>IF(AND($S$9=1,Courses!Y106&lt;0), "Row "&amp;Courses!$A106&amp;", "&amp;BR$9&amp;", "&amp;BR$10&amp;", "&amp;BR$11&amp;"; ","")</f>
        <v/>
      </c>
      <c r="BS111" s="10" t="str">
        <f>IF(AND($S$9=1,Courses!Z106&lt;0), "Row "&amp;Courses!$A106&amp;", "&amp;BS$9&amp;", "&amp;BS$10&amp;", "&amp;BS$11&amp;"; ","")</f>
        <v/>
      </c>
      <c r="BT111" s="10" t="str">
        <f>IF(AND($S$9=1,Courses!AA106&lt;0), "Row "&amp;Courses!$A106&amp;", "&amp;BT$9&amp;", "&amp;BT$10&amp;", "&amp;BT$11&amp;"; ","")</f>
        <v/>
      </c>
      <c r="BU111" s="682" t="str">
        <f>IF(AND($S$9=1,Courses!AB106&lt;0), "Row "&amp;Courses!$A106&amp;", "&amp;BU$9&amp;", "&amp;BU$10&amp;", "&amp;BU$11&amp;"; ","")</f>
        <v/>
      </c>
      <c r="BW111" s="671">
        <v>92</v>
      </c>
      <c r="BX111" s="101">
        <f>IF(AND($T$9=1,Courses!B106="",Courses!F106="",Courses!H106="",Courses!J106="",Courses!K106="",Courses!L106="",Courses!M106="",Courses!N106=0,Courses!P106=0,Courses!R106=0,Courses!S106=0,Courses!U106=0,Courses!W106=0,Courses!X106=0,Courses!Z106=0,Courses!AB106=0),0,1)</f>
        <v>0</v>
      </c>
      <c r="BY111" s="671">
        <f>IF(AND(BX111=0,SUM(BX112:$BX$219)&gt;0),1,0)</f>
        <v>0</v>
      </c>
      <c r="BZ111" s="853" t="str">
        <f>IF(BY111=1,"Row "&amp;Courses!A106&amp;"; ","")</f>
        <v/>
      </c>
      <c r="CA111" s="50"/>
      <c r="CB111" s="10"/>
      <c r="CC111" s="692" t="str">
        <f>IF(AND($U$9=1,Courses!B106&lt;&gt;"",SUM(Courses!N106:AB106)=0),"Row "&amp;Courses!A106&amp;"; ","")</f>
        <v/>
      </c>
      <c r="CD111" s="50"/>
      <c r="CF111" s="323"/>
      <c r="CG111" s="692" t="str">
        <f>IF(AND($Y$9=1,Courses!B106&lt;&gt;""),IF(SUMPRODUCT(--(Courses!$C$13:$C$214=Courses!C106))&gt;1,"Row "&amp;Courses!A106&amp;"; ",""),"")</f>
        <v/>
      </c>
      <c r="CH111" s="10"/>
      <c r="CI111" s="324"/>
      <c r="CJ111" s="10"/>
      <c r="CK111" s="739" t="str">
        <f>IF(AND($Z$9=1,Courses!E106&lt;&gt;"",Courses!F106&lt;&gt;"",Courses!F106=0,SUM(Courses!H106,Courses!J106)=1),"Row "&amp;Courses!A106&amp;", "&amp;Courses!$F$10&amp;"; ","")</f>
        <v/>
      </c>
      <c r="CL111" s="10" t="str">
        <f>IF(AND($Z$9=1,Courses!G106&lt;&gt;"",Courses!H106&lt;&gt;"",Courses!H106=0,SUM(Courses!J106,Courses!F106)=1),"Row "&amp;Courses!A106&amp;", "&amp;Courses!$H$10&amp;"; ","")</f>
        <v/>
      </c>
      <c r="CM111" s="682" t="str">
        <f>IF(AND($Z$9=1,Courses!I106&lt;&gt;"",Courses!J106&lt;&gt;"",Courses!J106=0, SUM(Courses!H106,Courses!F106)=1),"Row "&amp;Courses!A106&amp;", "&amp;Courses!$J$10&amp;"; ","")</f>
        <v/>
      </c>
      <c r="CN111" s="680"/>
      <c r="CO111" s="681"/>
      <c r="CP111" s="692" t="str">
        <f>IF(AND(Courses!B106&lt;&gt;"",ISNA(VLOOKUP(Courses!C106,CourseInfo,2,FALSE))=FALSE,COUNTIF(Dummy,Courses!C106)&lt;&gt;1),VLOOKUP(Courses!C106,CourseInfo,6,FALSE),"")</f>
        <v/>
      </c>
      <c r="CQ111" s="692" t="str">
        <f>IF(AND(Courses!B106&lt;&gt;"",ISNA(VLOOKUP(Courses!C106,CourseInfo,2,FALSE))=FALSE,COUNTIF(Dummy,Courses!C106)&lt;&gt;1),IF(VLOOKUP(Courses!C106,CourseInfo,7,FALSE)&lt;&gt;"",VLOOKUP(Courses!C106,CourseInfo,7,FALSE),"blank"),"")</f>
        <v/>
      </c>
      <c r="CR111" s="692" t="str">
        <f>IF(AND($AA$9=1,Courses!B106&lt;&gt;"",'Courses Valid'!AC111="",AH111&amp;AI111&amp;AJ111&amp;AK111="",COUNTIF(Dummy,Courses!C106)&lt;&gt;1),IF(OR(Courses!K106&lt;&gt;'Courses Valid'!CP111,Courses!L106&lt;&gt;'Courses Valid'!CQ111),"Row "&amp;Courses!A106&amp;", Level on LARS is "&amp;'Courses Valid'!CP111&amp;", Sub-level on LARS is "&amp;CQ111&amp;"; ",""),"")</f>
        <v/>
      </c>
      <c r="CS111" s="680"/>
    </row>
    <row r="112" spans="3:97" x14ac:dyDescent="0.2">
      <c r="C112" s="670">
        <f t="shared" si="3"/>
        <v>0</v>
      </c>
      <c r="D112" s="102"/>
      <c r="E112" s="102"/>
      <c r="F112" s="295"/>
      <c r="G112" s="692" t="str">
        <f>IF(SUMPRODUCT(--(CourseAims=Courses!$C107))=1,"",IF(AND($J$9=1,Courses!$C107&lt;&gt;""),"Row "&amp;Courses!A107&amp;" (invalid); ",""))</f>
        <v/>
      </c>
      <c r="H112" s="692" t="str">
        <f>IF(AND($K$9=1,Courses!B107="",OR(Courses!F107&lt;&gt;"",Courses!H107&lt;&gt;"",Courses!J107&lt;&gt;"",Courses!K107&lt;&gt;"",Courses!L107&lt;&gt;"",Courses!M107&lt;&gt;"",Courses!N107&lt;&gt;0,Courses!P107&lt;&gt;0,Courses!R107&lt;&gt;0,Courses!S107&lt;&gt;0,Courses!U107&lt;&gt;0,Courses!W107&lt;&gt;0,Courses!X107&lt;&gt;0,Courses!Z107&lt;&gt;0,Courses!AB107&lt;&gt;0)),"Row "&amp;Courses!A107&amp;" (none); ","")</f>
        <v/>
      </c>
      <c r="I112" s="50"/>
      <c r="J112" s="295"/>
      <c r="K112" s="739" t="str">
        <f>IF(AND($L$9=1,Courses!E107&lt;&gt;"",Courses!F107=""),"Row "&amp;Courses!A107&amp;", "&amp;Courses!$E$10&amp;"; ","")</f>
        <v/>
      </c>
      <c r="L112" s="10" t="str">
        <f>IF(AND($L$9=1,Courses!G107&lt;&gt;"",Courses!H107=""),"Row "&amp;Courses!A107&amp;", "&amp;Courses!$G$10&amp;"; ","")</f>
        <v/>
      </c>
      <c r="M112" s="682" t="str">
        <f>IF(AND($L$9=1,Courses!I107&lt;&gt;"",Courses!J107=""),"Row "&amp;Courses!A107&amp;", "&amp;Courses!$I$10&amp;"; ","")</f>
        <v/>
      </c>
      <c r="N112" s="10"/>
      <c r="O112" s="50"/>
      <c r="P112" s="295"/>
      <c r="Q112" s="1330" t="str">
        <f>IF(AND($M$9=1,Courses!B107&lt;&gt;"",Courses!E107&lt;&gt;"",Courses!G107="",Courses!I107="",Courses!F107&lt;&gt;1),"Row "&amp;Courses!A107&amp;"; ","")</f>
        <v/>
      </c>
      <c r="R112" s="10" t="str">
        <f>IF(AND($M$9=1,Courses!B107&lt;&gt;"",Courses!I107="",Courses!F107&lt;&gt;"",Courses!G107&lt;&gt;"",Courses!H107&lt;&gt;""),IF(OR((Courses!F107+Courses!H107)&lt;&gt;1),"Row "&amp;Courses!A107&amp;"; ",""),"")</f>
        <v/>
      </c>
      <c r="S112" s="682" t="str">
        <f>IF(AND($M$9=1,Courses!B107&lt;&gt;"",Courses!I107&lt;&gt;"",Courses!J107&lt;&gt;"",Courses!H107&lt;&gt;"",Courses!G107&lt;&gt;"",Courses!F107&lt;&gt;""),IF(OR((Courses!F107+Courses!H107+Courses!J107)&lt;&gt;1),"Row "&amp;Courses!A107&amp;"; ",""),"")</f>
        <v/>
      </c>
      <c r="T112" s="10"/>
      <c r="U112" s="692" t="str">
        <f>IF(AND($M$9=1,Courses!E107&lt;&gt;"",Q112="",R112="",S112="",SUM(Courses!F107,Courses!H107,Courses!J107)&lt;&gt;1),"Row "&amp;Courses!A107&amp;"; ","")</f>
        <v/>
      </c>
      <c r="V112" s="50"/>
      <c r="W112" s="10"/>
      <c r="X112" s="739" t="str">
        <f>IF(AND($N$9=1,Courses!B107&lt;&gt;"",Courses!E107&lt;&gt;"",Courses!F107&lt;&gt;""),IF((TRUNC(Courses!F107*100)&lt;&gt;Courses!F107*100),"Row "&amp;Courses!A107&amp;", "&amp;Courses!$F$10&amp;"; ",""),"")</f>
        <v/>
      </c>
      <c r="Y112" s="10" t="str">
        <f>IF(AND($N$9=1,Courses!B107&lt;&gt;"",Courses!G107&lt;&gt;"",Courses!H107&lt;&gt;""),IF((TRUNC(Courses!H107*100)&lt;&gt;Courses!H107*100),"Row "&amp;Courses!A107&amp;", "&amp;Courses!$H$10&amp;"; ",""),"")</f>
        <v/>
      </c>
      <c r="Z112" s="682" t="str">
        <f>IF(AND($N$9=1,Courses!B107&lt;&gt;"",Courses!I107&lt;&gt;"",Courses!J107&lt;&gt;""),IF((TRUNC(Courses!J107*100)&lt;&gt;Courses!J107*100),"Row "&amp;Courses!A107&amp;", "&amp;Courses!$J$10&amp;"; ",""),"")</f>
        <v/>
      </c>
      <c r="AA112" s="10"/>
      <c r="AB112" s="295"/>
      <c r="AC112" s="692" t="str">
        <f>IF(AND($O$9=1,G112="",Courses!B107&lt;&gt;"",Courses!K107&lt;&gt;"UG",Courses!K107&lt;&gt;"PG (UG fee)",Courses!K107&lt;&gt;"PG (Masters' loan)",Courses!K107&lt;&gt;"PG (Other)"),"Row "&amp;Courses!A107&amp;"; ","")</f>
        <v/>
      </c>
      <c r="AD112" s="693"/>
      <c r="AE112" s="692" t="str">
        <f>IF(AND($Q$9=1,G112="",Courses!B107&lt;&gt;"",Courses!M107&lt;&gt;"Standard",Courses!M107&lt;&gt;"Long"),"Row "&amp;Courses!A107&amp;"; ","")</f>
        <v/>
      </c>
      <c r="AF112" s="10"/>
      <c r="AG112" s="295"/>
      <c r="AH112" s="739" t="str">
        <f>IF(AND($P$9=1,G112="",AC112="",AD112="",Courses!B107&lt;&gt;"",Courses!K107="UG",Courses!L107&lt;&gt;$C$9,Courses!L107&lt;&gt;$C$10,Courses!L107&lt;&gt;$C$11),"Row "&amp;Courses!A107&amp;", Sub-level should be either HND, Sub-degree, Foundation Degree or Other UG Degree; ","")</f>
        <v/>
      </c>
      <c r="AI112" s="10" t="str">
        <f>IF(AND($P$9=1,G112="",AC112="",AD112="",Courses!B107&lt;&gt;"",Courses!K107="PG (UG fee)",Courses!L107&lt;&gt;"",Courses!L107&lt;&gt;$C$12,Courses!L107&lt;&gt;$C$15),"Row "&amp;Courses!A107&amp;", Sub-level should be either blank or "&amp;C104&amp;"; ","")</f>
        <v/>
      </c>
      <c r="AJ112" s="10" t="str">
        <f>IF(AND($P$9=1,G112="",AC112="",AD112="",Courses!B107&lt;&gt;"",Courses!K107="PG (Masters' loan)",Courses!L107&lt;&gt;"",Courses!L107&lt;&gt;$C$14,Courses!L107&lt;&gt;$C$15),"Row "&amp;Courses!A107&amp;", Sub-level should be blank; ","")</f>
        <v/>
      </c>
      <c r="AK112" s="682" t="str">
        <f>IF(AND($P$9=1,G112="",AC112="",AD112="",Courses!B107&lt;&gt;"",Courses!K107="PG (Other)",Courses!L107&lt;&gt;"",Courses!L107&lt;&gt;$C$16,Courses!L107&lt;&gt;$C$17),"Row "&amp;Courses!A107&amp;", Sub-level should be blank; ","")</f>
        <v/>
      </c>
      <c r="AL112" s="50"/>
      <c r="AM112" s="295"/>
      <c r="AN112" s="6">
        <v>93</v>
      </c>
      <c r="AO112" s="739" t="str">
        <f>IF(AND($R$9=1,(TRUNC(Courses!N107)&lt;&gt;Courses!N107)), "Row "&amp;Courses!$A107&amp;", "&amp;AO$9&amp;", "&amp;AO$10&amp;", "&amp;AO$11&amp;"; ","")</f>
        <v/>
      </c>
      <c r="AP112" s="10" t="str">
        <f>IF(AND($R$9=1,(TRUNC(Courses!O107)&lt;&gt;Courses!O107)), "Row "&amp;Courses!$A107&amp;", "&amp;AP$9&amp;", "&amp;AP$10&amp;", "&amp;AP$11&amp;"; ","")</f>
        <v/>
      </c>
      <c r="AQ112" s="10" t="str">
        <f>IF(AND($R$9=1,(TRUNC(Courses!P107)&lt;&gt;Courses!P107)), "Row "&amp;Courses!$A107&amp;", "&amp;AQ$9&amp;", "&amp;AQ$10&amp;", "&amp;AQ$11&amp;"; ","")</f>
        <v/>
      </c>
      <c r="AR112" s="10" t="str">
        <f>IF(AND($R$9=1,(TRUNC(Courses!Q107)&lt;&gt;Courses!Q107)), "Row "&amp;Courses!$A107&amp;", "&amp;AR$9&amp;", "&amp;AR$10&amp;", "&amp;AR$11&amp;"; ","")</f>
        <v/>
      </c>
      <c r="AS112" s="682" t="str">
        <f>IF(AND($R$9=1,(TRUNC(Courses!R107)&lt;&gt;Courses!R107)), "Row "&amp;Courses!$A107&amp;", "&amp;AS$9&amp;", "&amp;AS$10&amp;", "&amp;AS$11&amp;"; ","")</f>
        <v/>
      </c>
      <c r="AT112" s="739" t="str">
        <f>IF(AND($R$9=1,(TRUNC(Courses!S107)&lt;&gt;Courses!S107)), "Row "&amp;Courses!$A107&amp;", "&amp;AT$9&amp;", "&amp;AT$10&amp;", "&amp;AT$11&amp;"; ","")</f>
        <v/>
      </c>
      <c r="AU112" s="10" t="str">
        <f>IF(AND($R$9=1,(TRUNC(Courses!T107)&lt;&gt;Courses!T107)), "Row "&amp;Courses!$A107&amp;", "&amp;AU$9&amp;", "&amp;AU$10&amp;", "&amp;AU$11&amp;"; ","")</f>
        <v/>
      </c>
      <c r="AV112" s="10" t="str">
        <f>IF(AND($R$9=1,(TRUNC(Courses!U107)&lt;&gt;Courses!U107)), "Row "&amp;Courses!$A107&amp;", "&amp;AV$9&amp;", "&amp;AV$10&amp;", "&amp;AV$11&amp;"; ","")</f>
        <v/>
      </c>
      <c r="AW112" s="10" t="str">
        <f>IF(AND($R$9=1,(TRUNC(Courses!V107)&lt;&gt;Courses!V107)), "Row "&amp;Courses!$A107&amp;", "&amp;AW$9&amp;", "&amp;AW$10&amp;", "&amp;AW$11&amp;"; ","")</f>
        <v/>
      </c>
      <c r="AX112" s="682" t="str">
        <f>IF(AND($R$9=1,(TRUNC(Courses!W107)&lt;&gt;Courses!W107)), "Row "&amp;Courses!$A107&amp;", "&amp;AX$9&amp;", "&amp;AX$10&amp;", "&amp;AX$11&amp;"; ","")</f>
        <v/>
      </c>
      <c r="AY112" s="739" t="str">
        <f>IF(AND($R$9=1,(TRUNC(Courses!X107)&lt;&gt;Courses!X107)), "Row "&amp;Courses!$A107&amp;", "&amp;AY$9&amp;", "&amp;AY$10&amp;", "&amp;AY$11&amp;"; ","")</f>
        <v/>
      </c>
      <c r="AZ112" s="10" t="str">
        <f>IF(AND($R$9=1,(TRUNC(Courses!Y107)&lt;&gt;Courses!Y107)), "Row "&amp;Courses!$A107&amp;", "&amp;AZ$9&amp;", "&amp;AZ$10&amp;", "&amp;AZ$11&amp;"; ","")</f>
        <v/>
      </c>
      <c r="BA112" s="10" t="str">
        <f>IF(AND($R$9=1,(TRUNC(Courses!Z107)&lt;&gt;Courses!Z107)), "Row "&amp;Courses!$A107&amp;", "&amp;BA$9&amp;", "&amp;BA$10&amp;", "&amp;BA$11&amp;"; ","")</f>
        <v/>
      </c>
      <c r="BB112" s="10" t="str">
        <f>IF(AND($R$9=1,(TRUNC(Courses!AA107)&lt;&gt;Courses!AA107)), "Row "&amp;Courses!$A107&amp;", "&amp;BB$9&amp;", "&amp;BB$10&amp;", "&amp;BB$11&amp;"; ","")</f>
        <v/>
      </c>
      <c r="BC112" s="682" t="str">
        <f>IF(AND($R$9=1,(TRUNC(Courses!AB107)&lt;&gt;Courses!AB107)), "Row "&amp;Courses!$A107&amp;", "&amp;BC$9&amp;", "&amp;BC$10&amp;", "&amp;BC$11&amp;"; ","")</f>
        <v/>
      </c>
      <c r="BE112" s="295"/>
      <c r="BF112" s="6">
        <v>93</v>
      </c>
      <c r="BG112" s="739" t="str">
        <f>IF(AND($S$9=1,Courses!N107&lt;0), "Row "&amp;Courses!$A107&amp;", "&amp;BG$9&amp;", "&amp;BG$10&amp;", "&amp;BG$11&amp;"; ","")</f>
        <v/>
      </c>
      <c r="BH112" s="10" t="str">
        <f>IF(AND($S$9=1,Courses!O107&lt;0), "Row "&amp;Courses!$A107&amp;", "&amp;BH$9&amp;", "&amp;BH$10&amp;", "&amp;BH$11&amp;"; ","")</f>
        <v/>
      </c>
      <c r="BI112" s="10" t="str">
        <f>IF(AND($S$9=1,Courses!P107&lt;0), "Row "&amp;Courses!$A107&amp;", "&amp;BI$9&amp;", "&amp;BI$10&amp;", "&amp;BI$11&amp;"; ","")</f>
        <v/>
      </c>
      <c r="BJ112" s="10" t="str">
        <f>IF(AND($S$9=1,Courses!Q107&lt;0), "Row "&amp;Courses!$A107&amp;", "&amp;BJ$9&amp;", "&amp;BJ$10&amp;", "&amp;BJ$11&amp;"; ","")</f>
        <v/>
      </c>
      <c r="BK112" s="682" t="str">
        <f>IF(AND($S$9=1,Courses!R107&lt;0), "Row "&amp;Courses!$A107&amp;", "&amp;BK$9&amp;", "&amp;BK$10&amp;", "&amp;BK$11&amp;"; ","")</f>
        <v/>
      </c>
      <c r="BL112" s="739" t="str">
        <f>IF(AND($S$9=1,Courses!S107&lt;0), "Row "&amp;Courses!$A107&amp;", "&amp;BL$9&amp;", "&amp;BL$10&amp;", "&amp;BL$11&amp;"; ","")</f>
        <v/>
      </c>
      <c r="BM112" s="10" t="str">
        <f>IF(AND($S$9=1,Courses!T107&lt;0), "Row "&amp;Courses!$A107&amp;", "&amp;BM$9&amp;", "&amp;BM$10&amp;", "&amp;BM$11&amp;"; ","")</f>
        <v/>
      </c>
      <c r="BN112" s="10" t="str">
        <f>IF(AND($S$9=1,Courses!U107&lt;0), "Row "&amp;Courses!$A107&amp;", "&amp;BN$9&amp;", "&amp;BN$10&amp;", "&amp;BN$11&amp;"; ","")</f>
        <v/>
      </c>
      <c r="BO112" s="10" t="str">
        <f>IF(AND($S$9=1,Courses!V107&lt;0), "Row "&amp;Courses!$A107&amp;", "&amp;BO$9&amp;", "&amp;BO$10&amp;", "&amp;BO$11&amp;"; ","")</f>
        <v/>
      </c>
      <c r="BP112" s="682" t="str">
        <f>IF(AND($S$9=1,Courses!W107&lt;0), "Row "&amp;Courses!$A107&amp;", "&amp;BP$9&amp;", "&amp;BP$10&amp;", "&amp;BP$11&amp;"; ","")</f>
        <v/>
      </c>
      <c r="BQ112" s="739" t="str">
        <f>IF(AND($S$9=1,Courses!X107&lt;0), "Row "&amp;Courses!$A107&amp;", "&amp;BQ$9&amp;", "&amp;BQ$10&amp;", "&amp;BQ$11&amp;"; ","")</f>
        <v/>
      </c>
      <c r="BR112" s="10" t="str">
        <f>IF(AND($S$9=1,Courses!Y107&lt;0), "Row "&amp;Courses!$A107&amp;", "&amp;BR$9&amp;", "&amp;BR$10&amp;", "&amp;BR$11&amp;"; ","")</f>
        <v/>
      </c>
      <c r="BS112" s="10" t="str">
        <f>IF(AND($S$9=1,Courses!Z107&lt;0), "Row "&amp;Courses!$A107&amp;", "&amp;BS$9&amp;", "&amp;BS$10&amp;", "&amp;BS$11&amp;"; ","")</f>
        <v/>
      </c>
      <c r="BT112" s="10" t="str">
        <f>IF(AND($S$9=1,Courses!AA107&lt;0), "Row "&amp;Courses!$A107&amp;", "&amp;BT$9&amp;", "&amp;BT$10&amp;", "&amp;BT$11&amp;"; ","")</f>
        <v/>
      </c>
      <c r="BU112" s="682" t="str">
        <f>IF(AND($S$9=1,Courses!AB107&lt;0), "Row "&amp;Courses!$A107&amp;", "&amp;BU$9&amp;", "&amp;BU$10&amp;", "&amp;BU$11&amp;"; ","")</f>
        <v/>
      </c>
      <c r="BW112" s="671">
        <v>93</v>
      </c>
      <c r="BX112" s="101">
        <f>IF(AND($T$9=1,Courses!B107="",Courses!F107="",Courses!H107="",Courses!J107="",Courses!K107="",Courses!L107="",Courses!M107="",Courses!N107=0,Courses!P107=0,Courses!R107=0,Courses!S107=0,Courses!U107=0,Courses!W107=0,Courses!X107=0,Courses!Z107=0,Courses!AB107=0),0,1)</f>
        <v>0</v>
      </c>
      <c r="BY112" s="671">
        <f>IF(AND(BX112=0,SUM(BX113:$BX$219)&gt;0),1,0)</f>
        <v>0</v>
      </c>
      <c r="BZ112" s="853" t="str">
        <f>IF(BY112=1,"Row "&amp;Courses!A107&amp;"; ","")</f>
        <v/>
      </c>
      <c r="CA112" s="50"/>
      <c r="CB112" s="10"/>
      <c r="CC112" s="692" t="str">
        <f>IF(AND($U$9=1,Courses!B107&lt;&gt;"",SUM(Courses!N107:AB107)=0),"Row "&amp;Courses!A107&amp;"; ","")</f>
        <v/>
      </c>
      <c r="CD112" s="50"/>
      <c r="CF112" s="323"/>
      <c r="CG112" s="692" t="str">
        <f>IF(AND($Y$9=1,Courses!B107&lt;&gt;""),IF(SUMPRODUCT(--(Courses!$C$13:$C$214=Courses!C107))&gt;1,"Row "&amp;Courses!A107&amp;"; ",""),"")</f>
        <v/>
      </c>
      <c r="CH112" s="10"/>
      <c r="CI112" s="324"/>
      <c r="CJ112" s="10"/>
      <c r="CK112" s="739" t="str">
        <f>IF(AND($Z$9=1,Courses!E107&lt;&gt;"",Courses!F107&lt;&gt;"",Courses!F107=0,SUM(Courses!H107,Courses!J107)=1),"Row "&amp;Courses!A107&amp;", "&amp;Courses!$F$10&amp;"; ","")</f>
        <v/>
      </c>
      <c r="CL112" s="10" t="str">
        <f>IF(AND($Z$9=1,Courses!G107&lt;&gt;"",Courses!H107&lt;&gt;"",Courses!H107=0,SUM(Courses!J107,Courses!F107)=1),"Row "&amp;Courses!A107&amp;", "&amp;Courses!$H$10&amp;"; ","")</f>
        <v/>
      </c>
      <c r="CM112" s="682" t="str">
        <f>IF(AND($Z$9=1,Courses!I107&lt;&gt;"",Courses!J107&lt;&gt;"",Courses!J107=0, SUM(Courses!H107,Courses!F107)=1),"Row "&amp;Courses!A107&amp;", "&amp;Courses!$J$10&amp;"; ","")</f>
        <v/>
      </c>
      <c r="CN112" s="680"/>
      <c r="CO112" s="681"/>
      <c r="CP112" s="692" t="str">
        <f>IF(AND(Courses!B107&lt;&gt;"",ISNA(VLOOKUP(Courses!C107,CourseInfo,2,FALSE))=FALSE,COUNTIF(Dummy,Courses!C107)&lt;&gt;1),VLOOKUP(Courses!C107,CourseInfo,6,FALSE),"")</f>
        <v/>
      </c>
      <c r="CQ112" s="692" t="str">
        <f>IF(AND(Courses!B107&lt;&gt;"",ISNA(VLOOKUP(Courses!C107,CourseInfo,2,FALSE))=FALSE,COUNTIF(Dummy,Courses!C107)&lt;&gt;1),IF(VLOOKUP(Courses!C107,CourseInfo,7,FALSE)&lt;&gt;"",VLOOKUP(Courses!C107,CourseInfo,7,FALSE),"blank"),"")</f>
        <v/>
      </c>
      <c r="CR112" s="692" t="str">
        <f>IF(AND($AA$9=1,Courses!B107&lt;&gt;"",'Courses Valid'!AC112="",AH112&amp;AI112&amp;AJ112&amp;AK112="",COUNTIF(Dummy,Courses!C107)&lt;&gt;1),IF(OR(Courses!K107&lt;&gt;'Courses Valid'!CP112,Courses!L107&lt;&gt;'Courses Valid'!CQ112),"Row "&amp;Courses!A107&amp;", Level on LARS is "&amp;'Courses Valid'!CP112&amp;", Sub-level on LARS is "&amp;CQ112&amp;"; ",""),"")</f>
        <v/>
      </c>
      <c r="CS112" s="680"/>
    </row>
    <row r="113" spans="3:97" x14ac:dyDescent="0.2">
      <c r="C113" s="670">
        <f t="shared" si="3"/>
        <v>0</v>
      </c>
      <c r="D113" s="102"/>
      <c r="E113" s="102"/>
      <c r="F113" s="295"/>
      <c r="G113" s="692" t="str">
        <f>IF(SUMPRODUCT(--(CourseAims=Courses!$C108))=1,"",IF(AND($J$9=1,Courses!$C108&lt;&gt;""),"Row "&amp;Courses!A108&amp;" (invalid); ",""))</f>
        <v/>
      </c>
      <c r="H113" s="692" t="str">
        <f>IF(AND($K$9=1,Courses!B108="",OR(Courses!F108&lt;&gt;"",Courses!H108&lt;&gt;"",Courses!J108&lt;&gt;"",Courses!K108&lt;&gt;"",Courses!L108&lt;&gt;"",Courses!M108&lt;&gt;"",Courses!N108&lt;&gt;0,Courses!P108&lt;&gt;0,Courses!R108&lt;&gt;0,Courses!S108&lt;&gt;0,Courses!U108&lt;&gt;0,Courses!W108&lt;&gt;0,Courses!X108&lt;&gt;0,Courses!Z108&lt;&gt;0,Courses!AB108&lt;&gt;0)),"Row "&amp;Courses!A108&amp;" (none); ","")</f>
        <v/>
      </c>
      <c r="I113" s="50"/>
      <c r="J113" s="295"/>
      <c r="K113" s="739" t="str">
        <f>IF(AND($L$9=1,Courses!E108&lt;&gt;"",Courses!F108=""),"Row "&amp;Courses!A108&amp;", "&amp;Courses!$E$10&amp;"; ","")</f>
        <v/>
      </c>
      <c r="L113" s="10" t="str">
        <f>IF(AND($L$9=1,Courses!G108&lt;&gt;"",Courses!H108=""),"Row "&amp;Courses!A108&amp;", "&amp;Courses!$G$10&amp;"; ","")</f>
        <v/>
      </c>
      <c r="M113" s="682" t="str">
        <f>IF(AND($L$9=1,Courses!I108&lt;&gt;"",Courses!J108=""),"Row "&amp;Courses!A108&amp;", "&amp;Courses!$I$10&amp;"; ","")</f>
        <v/>
      </c>
      <c r="N113" s="10"/>
      <c r="O113" s="50"/>
      <c r="P113" s="295"/>
      <c r="Q113" s="1330" t="str">
        <f>IF(AND($M$9=1,Courses!B108&lt;&gt;"",Courses!E108&lt;&gt;"",Courses!G108="",Courses!I108="",Courses!F108&lt;&gt;1),"Row "&amp;Courses!A108&amp;"; ","")</f>
        <v/>
      </c>
      <c r="R113" s="10" t="str">
        <f>IF(AND($M$9=1,Courses!B108&lt;&gt;"",Courses!I108="",Courses!F108&lt;&gt;"",Courses!G108&lt;&gt;"",Courses!H108&lt;&gt;""),IF(OR((Courses!F108+Courses!H108)&lt;&gt;1),"Row "&amp;Courses!A108&amp;"; ",""),"")</f>
        <v/>
      </c>
      <c r="S113" s="682" t="str">
        <f>IF(AND($M$9=1,Courses!B108&lt;&gt;"",Courses!I108&lt;&gt;"",Courses!J108&lt;&gt;"",Courses!H108&lt;&gt;"",Courses!G108&lt;&gt;"",Courses!F108&lt;&gt;""),IF(OR((Courses!F108+Courses!H108+Courses!J108)&lt;&gt;1),"Row "&amp;Courses!A108&amp;"; ",""),"")</f>
        <v/>
      </c>
      <c r="T113" s="10"/>
      <c r="U113" s="692" t="str">
        <f>IF(AND($M$9=1,Courses!E108&lt;&gt;"",Q113="",R113="",S113="",SUM(Courses!F108,Courses!H108,Courses!J108)&lt;&gt;1),"Row "&amp;Courses!A108&amp;"; ","")</f>
        <v/>
      </c>
      <c r="V113" s="50"/>
      <c r="W113" s="10"/>
      <c r="X113" s="739" t="str">
        <f>IF(AND($N$9=1,Courses!B108&lt;&gt;"",Courses!E108&lt;&gt;"",Courses!F108&lt;&gt;""),IF((TRUNC(Courses!F108*100)&lt;&gt;Courses!F108*100),"Row "&amp;Courses!A108&amp;", "&amp;Courses!$F$10&amp;"; ",""),"")</f>
        <v/>
      </c>
      <c r="Y113" s="10" t="str">
        <f>IF(AND($N$9=1,Courses!B108&lt;&gt;"",Courses!G108&lt;&gt;"",Courses!H108&lt;&gt;""),IF((TRUNC(Courses!H108*100)&lt;&gt;Courses!H108*100),"Row "&amp;Courses!A108&amp;", "&amp;Courses!$H$10&amp;"; ",""),"")</f>
        <v/>
      </c>
      <c r="Z113" s="682" t="str">
        <f>IF(AND($N$9=1,Courses!B108&lt;&gt;"",Courses!I108&lt;&gt;"",Courses!J108&lt;&gt;""),IF((TRUNC(Courses!J108*100)&lt;&gt;Courses!J108*100),"Row "&amp;Courses!A108&amp;", "&amp;Courses!$J$10&amp;"; ",""),"")</f>
        <v/>
      </c>
      <c r="AA113" s="10"/>
      <c r="AB113" s="295"/>
      <c r="AC113" s="692" t="str">
        <f>IF(AND($O$9=1,G113="",Courses!B108&lt;&gt;"",Courses!K108&lt;&gt;"UG",Courses!K108&lt;&gt;"PG (UG fee)",Courses!K108&lt;&gt;"PG (Masters' loan)",Courses!K108&lt;&gt;"PG (Other)"),"Row "&amp;Courses!A108&amp;"; ","")</f>
        <v/>
      </c>
      <c r="AD113" s="693"/>
      <c r="AE113" s="692" t="str">
        <f>IF(AND($Q$9=1,G113="",Courses!B108&lt;&gt;"",Courses!M108&lt;&gt;"Standard",Courses!M108&lt;&gt;"Long"),"Row "&amp;Courses!A108&amp;"; ","")</f>
        <v/>
      </c>
      <c r="AF113" s="10"/>
      <c r="AG113" s="295"/>
      <c r="AH113" s="739" t="str">
        <f>IF(AND($P$9=1,G113="",AC113="",AD113="",Courses!B108&lt;&gt;"",Courses!K108="UG",Courses!L108&lt;&gt;$C$9,Courses!L108&lt;&gt;$C$10,Courses!L108&lt;&gt;$C$11),"Row "&amp;Courses!A108&amp;", Sub-level should be either HND, Sub-degree, Foundation Degree or Other UG Degree; ","")</f>
        <v/>
      </c>
      <c r="AI113" s="10" t="str">
        <f>IF(AND($P$9=1,G113="",AC113="",AD113="",Courses!B108&lt;&gt;"",Courses!K108="PG (UG fee)",Courses!L108&lt;&gt;"",Courses!L108&lt;&gt;$C$12,Courses!L108&lt;&gt;$C$15),"Row "&amp;Courses!A108&amp;", Sub-level should be either blank or "&amp;C105&amp;"; ","")</f>
        <v/>
      </c>
      <c r="AJ113" s="10" t="str">
        <f>IF(AND($P$9=1,G113="",AC113="",AD113="",Courses!B108&lt;&gt;"",Courses!K108="PG (Masters' loan)",Courses!L108&lt;&gt;"",Courses!L108&lt;&gt;$C$14,Courses!L108&lt;&gt;$C$15),"Row "&amp;Courses!A108&amp;", Sub-level should be blank; ","")</f>
        <v/>
      </c>
      <c r="AK113" s="682" t="str">
        <f>IF(AND($P$9=1,G113="",AC113="",AD113="",Courses!B108&lt;&gt;"",Courses!K108="PG (Other)",Courses!L108&lt;&gt;"",Courses!L108&lt;&gt;$C$16,Courses!L108&lt;&gt;$C$17),"Row "&amp;Courses!A108&amp;", Sub-level should be blank; ","")</f>
        <v/>
      </c>
      <c r="AL113" s="50"/>
      <c r="AM113" s="295"/>
      <c r="AN113" s="6">
        <v>94</v>
      </c>
      <c r="AO113" s="739" t="str">
        <f>IF(AND($R$9=1,(TRUNC(Courses!N108)&lt;&gt;Courses!N108)), "Row "&amp;Courses!$A108&amp;", "&amp;AO$9&amp;", "&amp;AO$10&amp;", "&amp;AO$11&amp;"; ","")</f>
        <v/>
      </c>
      <c r="AP113" s="10" t="str">
        <f>IF(AND($R$9=1,(TRUNC(Courses!O108)&lt;&gt;Courses!O108)), "Row "&amp;Courses!$A108&amp;", "&amp;AP$9&amp;", "&amp;AP$10&amp;", "&amp;AP$11&amp;"; ","")</f>
        <v/>
      </c>
      <c r="AQ113" s="10" t="str">
        <f>IF(AND($R$9=1,(TRUNC(Courses!P108)&lt;&gt;Courses!P108)), "Row "&amp;Courses!$A108&amp;", "&amp;AQ$9&amp;", "&amp;AQ$10&amp;", "&amp;AQ$11&amp;"; ","")</f>
        <v/>
      </c>
      <c r="AR113" s="10" t="str">
        <f>IF(AND($R$9=1,(TRUNC(Courses!Q108)&lt;&gt;Courses!Q108)), "Row "&amp;Courses!$A108&amp;", "&amp;AR$9&amp;", "&amp;AR$10&amp;", "&amp;AR$11&amp;"; ","")</f>
        <v/>
      </c>
      <c r="AS113" s="682" t="str">
        <f>IF(AND($R$9=1,(TRUNC(Courses!R108)&lt;&gt;Courses!R108)), "Row "&amp;Courses!$A108&amp;", "&amp;AS$9&amp;", "&amp;AS$10&amp;", "&amp;AS$11&amp;"; ","")</f>
        <v/>
      </c>
      <c r="AT113" s="739" t="str">
        <f>IF(AND($R$9=1,(TRUNC(Courses!S108)&lt;&gt;Courses!S108)), "Row "&amp;Courses!$A108&amp;", "&amp;AT$9&amp;", "&amp;AT$10&amp;", "&amp;AT$11&amp;"; ","")</f>
        <v/>
      </c>
      <c r="AU113" s="10" t="str">
        <f>IF(AND($R$9=1,(TRUNC(Courses!T108)&lt;&gt;Courses!T108)), "Row "&amp;Courses!$A108&amp;", "&amp;AU$9&amp;", "&amp;AU$10&amp;", "&amp;AU$11&amp;"; ","")</f>
        <v/>
      </c>
      <c r="AV113" s="10" t="str">
        <f>IF(AND($R$9=1,(TRUNC(Courses!U108)&lt;&gt;Courses!U108)), "Row "&amp;Courses!$A108&amp;", "&amp;AV$9&amp;", "&amp;AV$10&amp;", "&amp;AV$11&amp;"; ","")</f>
        <v/>
      </c>
      <c r="AW113" s="10" t="str">
        <f>IF(AND($R$9=1,(TRUNC(Courses!V108)&lt;&gt;Courses!V108)), "Row "&amp;Courses!$A108&amp;", "&amp;AW$9&amp;", "&amp;AW$10&amp;", "&amp;AW$11&amp;"; ","")</f>
        <v/>
      </c>
      <c r="AX113" s="682" t="str">
        <f>IF(AND($R$9=1,(TRUNC(Courses!W108)&lt;&gt;Courses!W108)), "Row "&amp;Courses!$A108&amp;", "&amp;AX$9&amp;", "&amp;AX$10&amp;", "&amp;AX$11&amp;"; ","")</f>
        <v/>
      </c>
      <c r="AY113" s="739" t="str">
        <f>IF(AND($R$9=1,(TRUNC(Courses!X108)&lt;&gt;Courses!X108)), "Row "&amp;Courses!$A108&amp;", "&amp;AY$9&amp;", "&amp;AY$10&amp;", "&amp;AY$11&amp;"; ","")</f>
        <v/>
      </c>
      <c r="AZ113" s="10" t="str">
        <f>IF(AND($R$9=1,(TRUNC(Courses!Y108)&lt;&gt;Courses!Y108)), "Row "&amp;Courses!$A108&amp;", "&amp;AZ$9&amp;", "&amp;AZ$10&amp;", "&amp;AZ$11&amp;"; ","")</f>
        <v/>
      </c>
      <c r="BA113" s="10" t="str">
        <f>IF(AND($R$9=1,(TRUNC(Courses!Z108)&lt;&gt;Courses!Z108)), "Row "&amp;Courses!$A108&amp;", "&amp;BA$9&amp;", "&amp;BA$10&amp;", "&amp;BA$11&amp;"; ","")</f>
        <v/>
      </c>
      <c r="BB113" s="10" t="str">
        <f>IF(AND($R$9=1,(TRUNC(Courses!AA108)&lt;&gt;Courses!AA108)), "Row "&amp;Courses!$A108&amp;", "&amp;BB$9&amp;", "&amp;BB$10&amp;", "&amp;BB$11&amp;"; ","")</f>
        <v/>
      </c>
      <c r="BC113" s="682" t="str">
        <f>IF(AND($R$9=1,(TRUNC(Courses!AB108)&lt;&gt;Courses!AB108)), "Row "&amp;Courses!$A108&amp;", "&amp;BC$9&amp;", "&amp;BC$10&amp;", "&amp;BC$11&amp;"; ","")</f>
        <v/>
      </c>
      <c r="BE113" s="295"/>
      <c r="BF113" s="6">
        <v>94</v>
      </c>
      <c r="BG113" s="739" t="str">
        <f>IF(AND($S$9=1,Courses!N108&lt;0), "Row "&amp;Courses!$A108&amp;", "&amp;BG$9&amp;", "&amp;BG$10&amp;", "&amp;BG$11&amp;"; ","")</f>
        <v/>
      </c>
      <c r="BH113" s="10" t="str">
        <f>IF(AND($S$9=1,Courses!O108&lt;0), "Row "&amp;Courses!$A108&amp;", "&amp;BH$9&amp;", "&amp;BH$10&amp;", "&amp;BH$11&amp;"; ","")</f>
        <v/>
      </c>
      <c r="BI113" s="10" t="str">
        <f>IF(AND($S$9=1,Courses!P108&lt;0), "Row "&amp;Courses!$A108&amp;", "&amp;BI$9&amp;", "&amp;BI$10&amp;", "&amp;BI$11&amp;"; ","")</f>
        <v/>
      </c>
      <c r="BJ113" s="10" t="str">
        <f>IF(AND($S$9=1,Courses!Q108&lt;0), "Row "&amp;Courses!$A108&amp;", "&amp;BJ$9&amp;", "&amp;BJ$10&amp;", "&amp;BJ$11&amp;"; ","")</f>
        <v/>
      </c>
      <c r="BK113" s="682" t="str">
        <f>IF(AND($S$9=1,Courses!R108&lt;0), "Row "&amp;Courses!$A108&amp;", "&amp;BK$9&amp;", "&amp;BK$10&amp;", "&amp;BK$11&amp;"; ","")</f>
        <v/>
      </c>
      <c r="BL113" s="739" t="str">
        <f>IF(AND($S$9=1,Courses!S108&lt;0), "Row "&amp;Courses!$A108&amp;", "&amp;BL$9&amp;", "&amp;BL$10&amp;", "&amp;BL$11&amp;"; ","")</f>
        <v/>
      </c>
      <c r="BM113" s="10" t="str">
        <f>IF(AND($S$9=1,Courses!T108&lt;0), "Row "&amp;Courses!$A108&amp;", "&amp;BM$9&amp;", "&amp;BM$10&amp;", "&amp;BM$11&amp;"; ","")</f>
        <v/>
      </c>
      <c r="BN113" s="10" t="str">
        <f>IF(AND($S$9=1,Courses!U108&lt;0), "Row "&amp;Courses!$A108&amp;", "&amp;BN$9&amp;", "&amp;BN$10&amp;", "&amp;BN$11&amp;"; ","")</f>
        <v/>
      </c>
      <c r="BO113" s="10" t="str">
        <f>IF(AND($S$9=1,Courses!V108&lt;0), "Row "&amp;Courses!$A108&amp;", "&amp;BO$9&amp;", "&amp;BO$10&amp;", "&amp;BO$11&amp;"; ","")</f>
        <v/>
      </c>
      <c r="BP113" s="682" t="str">
        <f>IF(AND($S$9=1,Courses!W108&lt;0), "Row "&amp;Courses!$A108&amp;", "&amp;BP$9&amp;", "&amp;BP$10&amp;", "&amp;BP$11&amp;"; ","")</f>
        <v/>
      </c>
      <c r="BQ113" s="739" t="str">
        <f>IF(AND($S$9=1,Courses!X108&lt;0), "Row "&amp;Courses!$A108&amp;", "&amp;BQ$9&amp;", "&amp;BQ$10&amp;", "&amp;BQ$11&amp;"; ","")</f>
        <v/>
      </c>
      <c r="BR113" s="10" t="str">
        <f>IF(AND($S$9=1,Courses!Y108&lt;0), "Row "&amp;Courses!$A108&amp;", "&amp;BR$9&amp;", "&amp;BR$10&amp;", "&amp;BR$11&amp;"; ","")</f>
        <v/>
      </c>
      <c r="BS113" s="10" t="str">
        <f>IF(AND($S$9=1,Courses!Z108&lt;0), "Row "&amp;Courses!$A108&amp;", "&amp;BS$9&amp;", "&amp;BS$10&amp;", "&amp;BS$11&amp;"; ","")</f>
        <v/>
      </c>
      <c r="BT113" s="10" t="str">
        <f>IF(AND($S$9=1,Courses!AA108&lt;0), "Row "&amp;Courses!$A108&amp;", "&amp;BT$9&amp;", "&amp;BT$10&amp;", "&amp;BT$11&amp;"; ","")</f>
        <v/>
      </c>
      <c r="BU113" s="682" t="str">
        <f>IF(AND($S$9=1,Courses!AB108&lt;0), "Row "&amp;Courses!$A108&amp;", "&amp;BU$9&amp;", "&amp;BU$10&amp;", "&amp;BU$11&amp;"; ","")</f>
        <v/>
      </c>
      <c r="BW113" s="671">
        <v>94</v>
      </c>
      <c r="BX113" s="101">
        <f>IF(AND($T$9=1,Courses!B108="",Courses!F108="",Courses!H108="",Courses!J108="",Courses!K108="",Courses!L108="",Courses!M108="",Courses!N108=0,Courses!P108=0,Courses!R108=0,Courses!S108=0,Courses!U108=0,Courses!W108=0,Courses!X108=0,Courses!Z108=0,Courses!AB108=0),0,1)</f>
        <v>0</v>
      </c>
      <c r="BY113" s="671">
        <f>IF(AND(BX113=0,SUM(BX114:$BX$219)&gt;0),1,0)</f>
        <v>0</v>
      </c>
      <c r="BZ113" s="853" t="str">
        <f>IF(BY113=1,"Row "&amp;Courses!A108&amp;"; ","")</f>
        <v/>
      </c>
      <c r="CA113" s="50"/>
      <c r="CB113" s="10"/>
      <c r="CC113" s="692" t="str">
        <f>IF(AND($U$9=1,Courses!B108&lt;&gt;"",SUM(Courses!N108:AB108)=0),"Row "&amp;Courses!A108&amp;"; ","")</f>
        <v/>
      </c>
      <c r="CD113" s="50"/>
      <c r="CF113" s="323"/>
      <c r="CG113" s="692" t="str">
        <f>IF(AND($Y$9=1,Courses!B108&lt;&gt;""),IF(SUMPRODUCT(--(Courses!$C$13:$C$214=Courses!C108))&gt;1,"Row "&amp;Courses!A108&amp;"; ",""),"")</f>
        <v/>
      </c>
      <c r="CH113" s="10"/>
      <c r="CI113" s="324"/>
      <c r="CJ113" s="10"/>
      <c r="CK113" s="739" t="str">
        <f>IF(AND($Z$9=1,Courses!E108&lt;&gt;"",Courses!F108&lt;&gt;"",Courses!F108=0,SUM(Courses!H108,Courses!J108)=1),"Row "&amp;Courses!A108&amp;", "&amp;Courses!$F$10&amp;"; ","")</f>
        <v/>
      </c>
      <c r="CL113" s="10" t="str">
        <f>IF(AND($Z$9=1,Courses!G108&lt;&gt;"",Courses!H108&lt;&gt;"",Courses!H108=0,SUM(Courses!J108,Courses!F108)=1),"Row "&amp;Courses!A108&amp;", "&amp;Courses!$H$10&amp;"; ","")</f>
        <v/>
      </c>
      <c r="CM113" s="682" t="str">
        <f>IF(AND($Z$9=1,Courses!I108&lt;&gt;"",Courses!J108&lt;&gt;"",Courses!J108=0, SUM(Courses!H108,Courses!F108)=1),"Row "&amp;Courses!A108&amp;", "&amp;Courses!$J$10&amp;"; ","")</f>
        <v/>
      </c>
      <c r="CN113" s="680"/>
      <c r="CO113" s="681"/>
      <c r="CP113" s="692" t="str">
        <f>IF(AND(Courses!B108&lt;&gt;"",ISNA(VLOOKUP(Courses!C108,CourseInfo,2,FALSE))=FALSE,COUNTIF(Dummy,Courses!C108)&lt;&gt;1),VLOOKUP(Courses!C108,CourseInfo,6,FALSE),"")</f>
        <v/>
      </c>
      <c r="CQ113" s="692" t="str">
        <f>IF(AND(Courses!B108&lt;&gt;"",ISNA(VLOOKUP(Courses!C108,CourseInfo,2,FALSE))=FALSE,COUNTIF(Dummy,Courses!C108)&lt;&gt;1),IF(VLOOKUP(Courses!C108,CourseInfo,7,FALSE)&lt;&gt;"",VLOOKUP(Courses!C108,CourseInfo,7,FALSE),"blank"),"")</f>
        <v/>
      </c>
      <c r="CR113" s="692" t="str">
        <f>IF(AND($AA$9=1,Courses!B108&lt;&gt;"",'Courses Valid'!AC113="",AH113&amp;AI113&amp;AJ113&amp;AK113="",COUNTIF(Dummy,Courses!C108)&lt;&gt;1),IF(OR(Courses!K108&lt;&gt;'Courses Valid'!CP113,Courses!L108&lt;&gt;'Courses Valid'!CQ113),"Row "&amp;Courses!A108&amp;", Level on LARS is "&amp;'Courses Valid'!CP113&amp;", Sub-level on LARS is "&amp;CQ113&amp;"; ",""),"")</f>
        <v/>
      </c>
      <c r="CS113" s="680"/>
    </row>
    <row r="114" spans="3:97" x14ac:dyDescent="0.2">
      <c r="C114" s="670">
        <f t="shared" si="3"/>
        <v>0</v>
      </c>
      <c r="D114" s="102"/>
      <c r="E114" s="102"/>
      <c r="F114" s="295"/>
      <c r="G114" s="692" t="str">
        <f>IF(SUMPRODUCT(--(CourseAims=Courses!$C109))=1,"",IF(AND($J$9=1,Courses!$C109&lt;&gt;""),"Row "&amp;Courses!A109&amp;" (invalid); ",""))</f>
        <v/>
      </c>
      <c r="H114" s="692" t="str">
        <f>IF(AND($K$9=1,Courses!B109="",OR(Courses!F109&lt;&gt;"",Courses!H109&lt;&gt;"",Courses!J109&lt;&gt;"",Courses!K109&lt;&gt;"",Courses!L109&lt;&gt;"",Courses!M109&lt;&gt;"",Courses!N109&lt;&gt;0,Courses!P109&lt;&gt;0,Courses!R109&lt;&gt;0,Courses!S109&lt;&gt;0,Courses!U109&lt;&gt;0,Courses!W109&lt;&gt;0,Courses!X109&lt;&gt;0,Courses!Z109&lt;&gt;0,Courses!AB109&lt;&gt;0)),"Row "&amp;Courses!A109&amp;" (none); ","")</f>
        <v/>
      </c>
      <c r="I114" s="50"/>
      <c r="J114" s="295"/>
      <c r="K114" s="739" t="str">
        <f>IF(AND($L$9=1,Courses!E109&lt;&gt;"",Courses!F109=""),"Row "&amp;Courses!A109&amp;", "&amp;Courses!$E$10&amp;"; ","")</f>
        <v/>
      </c>
      <c r="L114" s="10" t="str">
        <f>IF(AND($L$9=1,Courses!G109&lt;&gt;"",Courses!H109=""),"Row "&amp;Courses!A109&amp;", "&amp;Courses!$G$10&amp;"; ","")</f>
        <v/>
      </c>
      <c r="M114" s="682" t="str">
        <f>IF(AND($L$9=1,Courses!I109&lt;&gt;"",Courses!J109=""),"Row "&amp;Courses!A109&amp;", "&amp;Courses!$I$10&amp;"; ","")</f>
        <v/>
      </c>
      <c r="N114" s="10"/>
      <c r="O114" s="50"/>
      <c r="P114" s="295"/>
      <c r="Q114" s="1330" t="str">
        <f>IF(AND($M$9=1,Courses!B109&lt;&gt;"",Courses!E109&lt;&gt;"",Courses!G109="",Courses!I109="",Courses!F109&lt;&gt;1),"Row "&amp;Courses!A109&amp;"; ","")</f>
        <v/>
      </c>
      <c r="R114" s="10" t="str">
        <f>IF(AND($M$9=1,Courses!B109&lt;&gt;"",Courses!I109="",Courses!F109&lt;&gt;"",Courses!G109&lt;&gt;"",Courses!H109&lt;&gt;""),IF(OR((Courses!F109+Courses!H109)&lt;&gt;1),"Row "&amp;Courses!A109&amp;"; ",""),"")</f>
        <v/>
      </c>
      <c r="S114" s="682" t="str">
        <f>IF(AND($M$9=1,Courses!B109&lt;&gt;"",Courses!I109&lt;&gt;"",Courses!J109&lt;&gt;"",Courses!H109&lt;&gt;"",Courses!G109&lt;&gt;"",Courses!F109&lt;&gt;""),IF(OR((Courses!F109+Courses!H109+Courses!J109)&lt;&gt;1),"Row "&amp;Courses!A109&amp;"; ",""),"")</f>
        <v/>
      </c>
      <c r="T114" s="10"/>
      <c r="U114" s="692" t="str">
        <f>IF(AND($M$9=1,Courses!E109&lt;&gt;"",Q114="",R114="",S114="",SUM(Courses!F109,Courses!H109,Courses!J109)&lt;&gt;1),"Row "&amp;Courses!A109&amp;"; ","")</f>
        <v/>
      </c>
      <c r="V114" s="50"/>
      <c r="W114" s="10"/>
      <c r="X114" s="739" t="str">
        <f>IF(AND($N$9=1,Courses!B109&lt;&gt;"",Courses!E109&lt;&gt;"",Courses!F109&lt;&gt;""),IF((TRUNC(Courses!F109*100)&lt;&gt;Courses!F109*100),"Row "&amp;Courses!A109&amp;", "&amp;Courses!$F$10&amp;"; ",""),"")</f>
        <v/>
      </c>
      <c r="Y114" s="10" t="str">
        <f>IF(AND($N$9=1,Courses!B109&lt;&gt;"",Courses!G109&lt;&gt;"",Courses!H109&lt;&gt;""),IF((TRUNC(Courses!H109*100)&lt;&gt;Courses!H109*100),"Row "&amp;Courses!A109&amp;", "&amp;Courses!$H$10&amp;"; ",""),"")</f>
        <v/>
      </c>
      <c r="Z114" s="682" t="str">
        <f>IF(AND($N$9=1,Courses!B109&lt;&gt;"",Courses!I109&lt;&gt;"",Courses!J109&lt;&gt;""),IF((TRUNC(Courses!J109*100)&lt;&gt;Courses!J109*100),"Row "&amp;Courses!A109&amp;", "&amp;Courses!$J$10&amp;"; ",""),"")</f>
        <v/>
      </c>
      <c r="AA114" s="10"/>
      <c r="AB114" s="295"/>
      <c r="AC114" s="692" t="str">
        <f>IF(AND($O$9=1,G114="",Courses!B109&lt;&gt;"",Courses!K109&lt;&gt;"UG",Courses!K109&lt;&gt;"PG (UG fee)",Courses!K109&lt;&gt;"PG (Masters' loan)",Courses!K109&lt;&gt;"PG (Other)"),"Row "&amp;Courses!A109&amp;"; ","")</f>
        <v/>
      </c>
      <c r="AD114" s="693"/>
      <c r="AE114" s="692" t="str">
        <f>IF(AND($Q$9=1,G114="",Courses!B109&lt;&gt;"",Courses!M109&lt;&gt;"Standard",Courses!M109&lt;&gt;"Long"),"Row "&amp;Courses!A109&amp;"; ","")</f>
        <v/>
      </c>
      <c r="AF114" s="10"/>
      <c r="AG114" s="295"/>
      <c r="AH114" s="739" t="str">
        <f>IF(AND($P$9=1,G114="",AC114="",AD114="",Courses!B109&lt;&gt;"",Courses!K109="UG",Courses!L109&lt;&gt;$C$9,Courses!L109&lt;&gt;$C$10,Courses!L109&lt;&gt;$C$11),"Row "&amp;Courses!A109&amp;", Sub-level should be either HND, Sub-degree, Foundation Degree or Other UG Degree; ","")</f>
        <v/>
      </c>
      <c r="AI114" s="10" t="str">
        <f>IF(AND($P$9=1,G114="",AC114="",AD114="",Courses!B109&lt;&gt;"",Courses!K109="PG (UG fee)",Courses!L109&lt;&gt;"",Courses!L109&lt;&gt;$C$12,Courses!L109&lt;&gt;$C$15),"Row "&amp;Courses!A109&amp;", Sub-level should be either blank or "&amp;C106&amp;"; ","")</f>
        <v/>
      </c>
      <c r="AJ114" s="10" t="str">
        <f>IF(AND($P$9=1,G114="",AC114="",AD114="",Courses!B109&lt;&gt;"",Courses!K109="PG (Masters' loan)",Courses!L109&lt;&gt;"",Courses!L109&lt;&gt;$C$14,Courses!L109&lt;&gt;$C$15),"Row "&amp;Courses!A109&amp;", Sub-level should be blank; ","")</f>
        <v/>
      </c>
      <c r="AK114" s="682" t="str">
        <f>IF(AND($P$9=1,G114="",AC114="",AD114="",Courses!B109&lt;&gt;"",Courses!K109="PG (Other)",Courses!L109&lt;&gt;"",Courses!L109&lt;&gt;$C$16,Courses!L109&lt;&gt;$C$17),"Row "&amp;Courses!A109&amp;", Sub-level should be blank; ","")</f>
        <v/>
      </c>
      <c r="AL114" s="50"/>
      <c r="AM114" s="295"/>
      <c r="AN114" s="6">
        <v>95</v>
      </c>
      <c r="AO114" s="739" t="str">
        <f>IF(AND($R$9=1,(TRUNC(Courses!N109)&lt;&gt;Courses!N109)), "Row "&amp;Courses!$A109&amp;", "&amp;AO$9&amp;", "&amp;AO$10&amp;", "&amp;AO$11&amp;"; ","")</f>
        <v/>
      </c>
      <c r="AP114" s="10" t="str">
        <f>IF(AND($R$9=1,(TRUNC(Courses!O109)&lt;&gt;Courses!O109)), "Row "&amp;Courses!$A109&amp;", "&amp;AP$9&amp;", "&amp;AP$10&amp;", "&amp;AP$11&amp;"; ","")</f>
        <v/>
      </c>
      <c r="AQ114" s="10" t="str">
        <f>IF(AND($R$9=1,(TRUNC(Courses!P109)&lt;&gt;Courses!P109)), "Row "&amp;Courses!$A109&amp;", "&amp;AQ$9&amp;", "&amp;AQ$10&amp;", "&amp;AQ$11&amp;"; ","")</f>
        <v/>
      </c>
      <c r="AR114" s="10" t="str">
        <f>IF(AND($R$9=1,(TRUNC(Courses!Q109)&lt;&gt;Courses!Q109)), "Row "&amp;Courses!$A109&amp;", "&amp;AR$9&amp;", "&amp;AR$10&amp;", "&amp;AR$11&amp;"; ","")</f>
        <v/>
      </c>
      <c r="AS114" s="682" t="str">
        <f>IF(AND($R$9=1,(TRUNC(Courses!R109)&lt;&gt;Courses!R109)), "Row "&amp;Courses!$A109&amp;", "&amp;AS$9&amp;", "&amp;AS$10&amp;", "&amp;AS$11&amp;"; ","")</f>
        <v/>
      </c>
      <c r="AT114" s="739" t="str">
        <f>IF(AND($R$9=1,(TRUNC(Courses!S109)&lt;&gt;Courses!S109)), "Row "&amp;Courses!$A109&amp;", "&amp;AT$9&amp;", "&amp;AT$10&amp;", "&amp;AT$11&amp;"; ","")</f>
        <v/>
      </c>
      <c r="AU114" s="10" t="str">
        <f>IF(AND($R$9=1,(TRUNC(Courses!T109)&lt;&gt;Courses!T109)), "Row "&amp;Courses!$A109&amp;", "&amp;AU$9&amp;", "&amp;AU$10&amp;", "&amp;AU$11&amp;"; ","")</f>
        <v/>
      </c>
      <c r="AV114" s="10" t="str">
        <f>IF(AND($R$9=1,(TRUNC(Courses!U109)&lt;&gt;Courses!U109)), "Row "&amp;Courses!$A109&amp;", "&amp;AV$9&amp;", "&amp;AV$10&amp;", "&amp;AV$11&amp;"; ","")</f>
        <v/>
      </c>
      <c r="AW114" s="10" t="str">
        <f>IF(AND($R$9=1,(TRUNC(Courses!V109)&lt;&gt;Courses!V109)), "Row "&amp;Courses!$A109&amp;", "&amp;AW$9&amp;", "&amp;AW$10&amp;", "&amp;AW$11&amp;"; ","")</f>
        <v/>
      </c>
      <c r="AX114" s="682" t="str">
        <f>IF(AND($R$9=1,(TRUNC(Courses!W109)&lt;&gt;Courses!W109)), "Row "&amp;Courses!$A109&amp;", "&amp;AX$9&amp;", "&amp;AX$10&amp;", "&amp;AX$11&amp;"; ","")</f>
        <v/>
      </c>
      <c r="AY114" s="739" t="str">
        <f>IF(AND($R$9=1,(TRUNC(Courses!X109)&lt;&gt;Courses!X109)), "Row "&amp;Courses!$A109&amp;", "&amp;AY$9&amp;", "&amp;AY$10&amp;", "&amp;AY$11&amp;"; ","")</f>
        <v/>
      </c>
      <c r="AZ114" s="10" t="str">
        <f>IF(AND($R$9=1,(TRUNC(Courses!Y109)&lt;&gt;Courses!Y109)), "Row "&amp;Courses!$A109&amp;", "&amp;AZ$9&amp;", "&amp;AZ$10&amp;", "&amp;AZ$11&amp;"; ","")</f>
        <v/>
      </c>
      <c r="BA114" s="10" t="str">
        <f>IF(AND($R$9=1,(TRUNC(Courses!Z109)&lt;&gt;Courses!Z109)), "Row "&amp;Courses!$A109&amp;", "&amp;BA$9&amp;", "&amp;BA$10&amp;", "&amp;BA$11&amp;"; ","")</f>
        <v/>
      </c>
      <c r="BB114" s="10" t="str">
        <f>IF(AND($R$9=1,(TRUNC(Courses!AA109)&lt;&gt;Courses!AA109)), "Row "&amp;Courses!$A109&amp;", "&amp;BB$9&amp;", "&amp;BB$10&amp;", "&amp;BB$11&amp;"; ","")</f>
        <v/>
      </c>
      <c r="BC114" s="682" t="str">
        <f>IF(AND($R$9=1,(TRUNC(Courses!AB109)&lt;&gt;Courses!AB109)), "Row "&amp;Courses!$A109&amp;", "&amp;BC$9&amp;", "&amp;BC$10&amp;", "&amp;BC$11&amp;"; ","")</f>
        <v/>
      </c>
      <c r="BE114" s="295"/>
      <c r="BF114" s="6">
        <v>95</v>
      </c>
      <c r="BG114" s="739" t="str">
        <f>IF(AND($S$9=1,Courses!N109&lt;0), "Row "&amp;Courses!$A109&amp;", "&amp;BG$9&amp;", "&amp;BG$10&amp;", "&amp;BG$11&amp;"; ","")</f>
        <v/>
      </c>
      <c r="BH114" s="10" t="str">
        <f>IF(AND($S$9=1,Courses!O109&lt;0), "Row "&amp;Courses!$A109&amp;", "&amp;BH$9&amp;", "&amp;BH$10&amp;", "&amp;BH$11&amp;"; ","")</f>
        <v/>
      </c>
      <c r="BI114" s="10" t="str">
        <f>IF(AND($S$9=1,Courses!P109&lt;0), "Row "&amp;Courses!$A109&amp;", "&amp;BI$9&amp;", "&amp;BI$10&amp;", "&amp;BI$11&amp;"; ","")</f>
        <v/>
      </c>
      <c r="BJ114" s="10" t="str">
        <f>IF(AND($S$9=1,Courses!Q109&lt;0), "Row "&amp;Courses!$A109&amp;", "&amp;BJ$9&amp;", "&amp;BJ$10&amp;", "&amp;BJ$11&amp;"; ","")</f>
        <v/>
      </c>
      <c r="BK114" s="682" t="str">
        <f>IF(AND($S$9=1,Courses!R109&lt;0), "Row "&amp;Courses!$A109&amp;", "&amp;BK$9&amp;", "&amp;BK$10&amp;", "&amp;BK$11&amp;"; ","")</f>
        <v/>
      </c>
      <c r="BL114" s="739" t="str">
        <f>IF(AND($S$9=1,Courses!S109&lt;0), "Row "&amp;Courses!$A109&amp;", "&amp;BL$9&amp;", "&amp;BL$10&amp;", "&amp;BL$11&amp;"; ","")</f>
        <v/>
      </c>
      <c r="BM114" s="10" t="str">
        <f>IF(AND($S$9=1,Courses!T109&lt;0), "Row "&amp;Courses!$A109&amp;", "&amp;BM$9&amp;", "&amp;BM$10&amp;", "&amp;BM$11&amp;"; ","")</f>
        <v/>
      </c>
      <c r="BN114" s="10" t="str">
        <f>IF(AND($S$9=1,Courses!U109&lt;0), "Row "&amp;Courses!$A109&amp;", "&amp;BN$9&amp;", "&amp;BN$10&amp;", "&amp;BN$11&amp;"; ","")</f>
        <v/>
      </c>
      <c r="BO114" s="10" t="str">
        <f>IF(AND($S$9=1,Courses!V109&lt;0), "Row "&amp;Courses!$A109&amp;", "&amp;BO$9&amp;", "&amp;BO$10&amp;", "&amp;BO$11&amp;"; ","")</f>
        <v/>
      </c>
      <c r="BP114" s="682" t="str">
        <f>IF(AND($S$9=1,Courses!W109&lt;0), "Row "&amp;Courses!$A109&amp;", "&amp;BP$9&amp;", "&amp;BP$10&amp;", "&amp;BP$11&amp;"; ","")</f>
        <v/>
      </c>
      <c r="BQ114" s="739" t="str">
        <f>IF(AND($S$9=1,Courses!X109&lt;0), "Row "&amp;Courses!$A109&amp;", "&amp;BQ$9&amp;", "&amp;BQ$10&amp;", "&amp;BQ$11&amp;"; ","")</f>
        <v/>
      </c>
      <c r="BR114" s="10" t="str">
        <f>IF(AND($S$9=1,Courses!Y109&lt;0), "Row "&amp;Courses!$A109&amp;", "&amp;BR$9&amp;", "&amp;BR$10&amp;", "&amp;BR$11&amp;"; ","")</f>
        <v/>
      </c>
      <c r="BS114" s="10" t="str">
        <f>IF(AND($S$9=1,Courses!Z109&lt;0), "Row "&amp;Courses!$A109&amp;", "&amp;BS$9&amp;", "&amp;BS$10&amp;", "&amp;BS$11&amp;"; ","")</f>
        <v/>
      </c>
      <c r="BT114" s="10" t="str">
        <f>IF(AND($S$9=1,Courses!AA109&lt;0), "Row "&amp;Courses!$A109&amp;", "&amp;BT$9&amp;", "&amp;BT$10&amp;", "&amp;BT$11&amp;"; ","")</f>
        <v/>
      </c>
      <c r="BU114" s="682" t="str">
        <f>IF(AND($S$9=1,Courses!AB109&lt;0), "Row "&amp;Courses!$A109&amp;", "&amp;BU$9&amp;", "&amp;BU$10&amp;", "&amp;BU$11&amp;"; ","")</f>
        <v/>
      </c>
      <c r="BW114" s="671">
        <v>95</v>
      </c>
      <c r="BX114" s="101">
        <f>IF(AND($T$9=1,Courses!B109="",Courses!F109="",Courses!H109="",Courses!J109="",Courses!K109="",Courses!L109="",Courses!M109="",Courses!N109=0,Courses!P109=0,Courses!R109=0,Courses!S109=0,Courses!U109=0,Courses!W109=0,Courses!X109=0,Courses!Z109=0,Courses!AB109=0),0,1)</f>
        <v>0</v>
      </c>
      <c r="BY114" s="671">
        <f>IF(AND(BX114=0,SUM(BX115:$BX$219)&gt;0),1,0)</f>
        <v>0</v>
      </c>
      <c r="BZ114" s="853" t="str">
        <f>IF(BY114=1,"Row "&amp;Courses!A109&amp;"; ","")</f>
        <v/>
      </c>
      <c r="CA114" s="50"/>
      <c r="CB114" s="10"/>
      <c r="CC114" s="692" t="str">
        <f>IF(AND($U$9=1,Courses!B109&lt;&gt;"",SUM(Courses!N109:AB109)=0),"Row "&amp;Courses!A109&amp;"; ","")</f>
        <v/>
      </c>
      <c r="CD114" s="50"/>
      <c r="CF114" s="323"/>
      <c r="CG114" s="692" t="str">
        <f>IF(AND($Y$9=1,Courses!B109&lt;&gt;""),IF(SUMPRODUCT(--(Courses!$C$13:$C$214=Courses!C109))&gt;1,"Row "&amp;Courses!A109&amp;"; ",""),"")</f>
        <v/>
      </c>
      <c r="CH114" s="10"/>
      <c r="CI114" s="324"/>
      <c r="CJ114" s="10"/>
      <c r="CK114" s="739" t="str">
        <f>IF(AND($Z$9=1,Courses!E109&lt;&gt;"",Courses!F109&lt;&gt;"",Courses!F109=0,SUM(Courses!H109,Courses!J109)=1),"Row "&amp;Courses!A109&amp;", "&amp;Courses!$F$10&amp;"; ","")</f>
        <v/>
      </c>
      <c r="CL114" s="10" t="str">
        <f>IF(AND($Z$9=1,Courses!G109&lt;&gt;"",Courses!H109&lt;&gt;"",Courses!H109=0,SUM(Courses!J109,Courses!F109)=1),"Row "&amp;Courses!A109&amp;", "&amp;Courses!$H$10&amp;"; ","")</f>
        <v/>
      </c>
      <c r="CM114" s="682" t="str">
        <f>IF(AND($Z$9=1,Courses!I109&lt;&gt;"",Courses!J109&lt;&gt;"",Courses!J109=0, SUM(Courses!H109,Courses!F109)=1),"Row "&amp;Courses!A109&amp;", "&amp;Courses!$J$10&amp;"; ","")</f>
        <v/>
      </c>
      <c r="CN114" s="680"/>
      <c r="CO114" s="681"/>
      <c r="CP114" s="692" t="str">
        <f>IF(AND(Courses!B109&lt;&gt;"",ISNA(VLOOKUP(Courses!C109,CourseInfo,2,FALSE))=FALSE,COUNTIF(Dummy,Courses!C109)&lt;&gt;1),VLOOKUP(Courses!C109,CourseInfo,6,FALSE),"")</f>
        <v/>
      </c>
      <c r="CQ114" s="692" t="str">
        <f>IF(AND(Courses!B109&lt;&gt;"",ISNA(VLOOKUP(Courses!C109,CourseInfo,2,FALSE))=FALSE,COUNTIF(Dummy,Courses!C109)&lt;&gt;1),IF(VLOOKUP(Courses!C109,CourseInfo,7,FALSE)&lt;&gt;"",VLOOKUP(Courses!C109,CourseInfo,7,FALSE),"blank"),"")</f>
        <v/>
      </c>
      <c r="CR114" s="692" t="str">
        <f>IF(AND($AA$9=1,Courses!B109&lt;&gt;"",'Courses Valid'!AC114="",AH114&amp;AI114&amp;AJ114&amp;AK114="",COUNTIF(Dummy,Courses!C109)&lt;&gt;1),IF(OR(Courses!K109&lt;&gt;'Courses Valid'!CP114,Courses!L109&lt;&gt;'Courses Valid'!CQ114),"Row "&amp;Courses!A109&amp;", Level on LARS is "&amp;'Courses Valid'!CP114&amp;", Sub-level on LARS is "&amp;CQ114&amp;"; ",""),"")</f>
        <v/>
      </c>
      <c r="CS114" s="680"/>
    </row>
    <row r="115" spans="3:97" x14ac:dyDescent="0.2">
      <c r="C115" s="670">
        <f t="shared" si="3"/>
        <v>0</v>
      </c>
      <c r="D115" s="102"/>
      <c r="E115" s="102"/>
      <c r="F115" s="295"/>
      <c r="G115" s="692" t="str">
        <f>IF(SUMPRODUCT(--(CourseAims=Courses!$C110))=1,"",IF(AND($J$9=1,Courses!$C110&lt;&gt;""),"Row "&amp;Courses!A110&amp;" (invalid); ",""))</f>
        <v/>
      </c>
      <c r="H115" s="692" t="str">
        <f>IF(AND($K$9=1,Courses!B110="",OR(Courses!F110&lt;&gt;"",Courses!H110&lt;&gt;"",Courses!J110&lt;&gt;"",Courses!K110&lt;&gt;"",Courses!L110&lt;&gt;"",Courses!M110&lt;&gt;"",Courses!N110&lt;&gt;0,Courses!P110&lt;&gt;0,Courses!R110&lt;&gt;0,Courses!S110&lt;&gt;0,Courses!U110&lt;&gt;0,Courses!W110&lt;&gt;0,Courses!X110&lt;&gt;0,Courses!Z110&lt;&gt;0,Courses!AB110&lt;&gt;0)),"Row "&amp;Courses!A110&amp;" (none); ","")</f>
        <v/>
      </c>
      <c r="I115" s="50"/>
      <c r="J115" s="295"/>
      <c r="K115" s="739" t="str">
        <f>IF(AND($L$9=1,Courses!E110&lt;&gt;"",Courses!F110=""),"Row "&amp;Courses!A110&amp;", "&amp;Courses!$E$10&amp;"; ","")</f>
        <v/>
      </c>
      <c r="L115" s="10" t="str">
        <f>IF(AND($L$9=1,Courses!G110&lt;&gt;"",Courses!H110=""),"Row "&amp;Courses!A110&amp;", "&amp;Courses!$G$10&amp;"; ","")</f>
        <v/>
      </c>
      <c r="M115" s="682" t="str">
        <f>IF(AND($L$9=1,Courses!I110&lt;&gt;"",Courses!J110=""),"Row "&amp;Courses!A110&amp;", "&amp;Courses!$I$10&amp;"; ","")</f>
        <v/>
      </c>
      <c r="N115" s="10"/>
      <c r="O115" s="50"/>
      <c r="P115" s="295"/>
      <c r="Q115" s="1330" t="str">
        <f>IF(AND($M$9=1,Courses!B110&lt;&gt;"",Courses!E110&lt;&gt;"",Courses!G110="",Courses!I110="",Courses!F110&lt;&gt;1),"Row "&amp;Courses!A110&amp;"; ","")</f>
        <v/>
      </c>
      <c r="R115" s="10" t="str">
        <f>IF(AND($M$9=1,Courses!B110&lt;&gt;"",Courses!I110="",Courses!F110&lt;&gt;"",Courses!G110&lt;&gt;"",Courses!H110&lt;&gt;""),IF(OR((Courses!F110+Courses!H110)&lt;&gt;1),"Row "&amp;Courses!A110&amp;"; ",""),"")</f>
        <v/>
      </c>
      <c r="S115" s="682" t="str">
        <f>IF(AND($M$9=1,Courses!B110&lt;&gt;"",Courses!I110&lt;&gt;"",Courses!J110&lt;&gt;"",Courses!H110&lt;&gt;"",Courses!G110&lt;&gt;"",Courses!F110&lt;&gt;""),IF(OR((Courses!F110+Courses!H110+Courses!J110)&lt;&gt;1),"Row "&amp;Courses!A110&amp;"; ",""),"")</f>
        <v/>
      </c>
      <c r="T115" s="10"/>
      <c r="U115" s="692" t="str">
        <f>IF(AND($M$9=1,Courses!E110&lt;&gt;"",Q115="",R115="",S115="",SUM(Courses!F110,Courses!H110,Courses!J110)&lt;&gt;1),"Row "&amp;Courses!A110&amp;"; ","")</f>
        <v/>
      </c>
      <c r="V115" s="50"/>
      <c r="W115" s="10"/>
      <c r="X115" s="739" t="str">
        <f>IF(AND($N$9=1,Courses!B110&lt;&gt;"",Courses!E110&lt;&gt;"",Courses!F110&lt;&gt;""),IF((TRUNC(Courses!F110*100)&lt;&gt;Courses!F110*100),"Row "&amp;Courses!A110&amp;", "&amp;Courses!$F$10&amp;"; ",""),"")</f>
        <v/>
      </c>
      <c r="Y115" s="10" t="str">
        <f>IF(AND($N$9=1,Courses!B110&lt;&gt;"",Courses!G110&lt;&gt;"",Courses!H110&lt;&gt;""),IF((TRUNC(Courses!H110*100)&lt;&gt;Courses!H110*100),"Row "&amp;Courses!A110&amp;", "&amp;Courses!$H$10&amp;"; ",""),"")</f>
        <v/>
      </c>
      <c r="Z115" s="682" t="str">
        <f>IF(AND($N$9=1,Courses!B110&lt;&gt;"",Courses!I110&lt;&gt;"",Courses!J110&lt;&gt;""),IF((TRUNC(Courses!J110*100)&lt;&gt;Courses!J110*100),"Row "&amp;Courses!A110&amp;", "&amp;Courses!$J$10&amp;"; ",""),"")</f>
        <v/>
      </c>
      <c r="AA115" s="10"/>
      <c r="AB115" s="295"/>
      <c r="AC115" s="692" t="str">
        <f>IF(AND($O$9=1,G115="",Courses!B110&lt;&gt;"",Courses!K110&lt;&gt;"UG",Courses!K110&lt;&gt;"PG (UG fee)",Courses!K110&lt;&gt;"PG (Masters' loan)",Courses!K110&lt;&gt;"PG (Other)"),"Row "&amp;Courses!A110&amp;"; ","")</f>
        <v/>
      </c>
      <c r="AD115" s="693"/>
      <c r="AE115" s="692" t="str">
        <f>IF(AND($Q$9=1,G115="",Courses!B110&lt;&gt;"",Courses!M110&lt;&gt;"Standard",Courses!M110&lt;&gt;"Long"),"Row "&amp;Courses!A110&amp;"; ","")</f>
        <v/>
      </c>
      <c r="AF115" s="10"/>
      <c r="AG115" s="295"/>
      <c r="AH115" s="739" t="str">
        <f>IF(AND($P$9=1,G115="",AC115="",AD115="",Courses!B110&lt;&gt;"",Courses!K110="UG",Courses!L110&lt;&gt;$C$9,Courses!L110&lt;&gt;$C$10,Courses!L110&lt;&gt;$C$11),"Row "&amp;Courses!A110&amp;", Sub-level should be either HND, Sub-degree, Foundation Degree or Other UG Degree; ","")</f>
        <v/>
      </c>
      <c r="AI115" s="10" t="str">
        <f>IF(AND($P$9=1,G115="",AC115="",AD115="",Courses!B110&lt;&gt;"",Courses!K110="PG (UG fee)",Courses!L110&lt;&gt;"",Courses!L110&lt;&gt;$C$12,Courses!L110&lt;&gt;$C$15),"Row "&amp;Courses!A110&amp;", Sub-level should be either blank or "&amp;C107&amp;"; ","")</f>
        <v/>
      </c>
      <c r="AJ115" s="10" t="str">
        <f>IF(AND($P$9=1,G115="",AC115="",AD115="",Courses!B110&lt;&gt;"",Courses!K110="PG (Masters' loan)",Courses!L110&lt;&gt;"",Courses!L110&lt;&gt;$C$14,Courses!L110&lt;&gt;$C$15),"Row "&amp;Courses!A110&amp;", Sub-level should be blank; ","")</f>
        <v/>
      </c>
      <c r="AK115" s="682" t="str">
        <f>IF(AND($P$9=1,G115="",AC115="",AD115="",Courses!B110&lt;&gt;"",Courses!K110="PG (Other)",Courses!L110&lt;&gt;"",Courses!L110&lt;&gt;$C$16,Courses!L110&lt;&gt;$C$17),"Row "&amp;Courses!A110&amp;", Sub-level should be blank; ","")</f>
        <v/>
      </c>
      <c r="AL115" s="50"/>
      <c r="AM115" s="295"/>
      <c r="AN115" s="6">
        <v>96</v>
      </c>
      <c r="AO115" s="739" t="str">
        <f>IF(AND($R$9=1,(TRUNC(Courses!N110)&lt;&gt;Courses!N110)), "Row "&amp;Courses!$A110&amp;", "&amp;AO$9&amp;", "&amp;AO$10&amp;", "&amp;AO$11&amp;"; ","")</f>
        <v/>
      </c>
      <c r="AP115" s="10" t="str">
        <f>IF(AND($R$9=1,(TRUNC(Courses!O110)&lt;&gt;Courses!O110)), "Row "&amp;Courses!$A110&amp;", "&amp;AP$9&amp;", "&amp;AP$10&amp;", "&amp;AP$11&amp;"; ","")</f>
        <v/>
      </c>
      <c r="AQ115" s="10" t="str">
        <f>IF(AND($R$9=1,(TRUNC(Courses!P110)&lt;&gt;Courses!P110)), "Row "&amp;Courses!$A110&amp;", "&amp;AQ$9&amp;", "&amp;AQ$10&amp;", "&amp;AQ$11&amp;"; ","")</f>
        <v/>
      </c>
      <c r="AR115" s="10" t="str">
        <f>IF(AND($R$9=1,(TRUNC(Courses!Q110)&lt;&gt;Courses!Q110)), "Row "&amp;Courses!$A110&amp;", "&amp;AR$9&amp;", "&amp;AR$10&amp;", "&amp;AR$11&amp;"; ","")</f>
        <v/>
      </c>
      <c r="AS115" s="682" t="str">
        <f>IF(AND($R$9=1,(TRUNC(Courses!R110)&lt;&gt;Courses!R110)), "Row "&amp;Courses!$A110&amp;", "&amp;AS$9&amp;", "&amp;AS$10&amp;", "&amp;AS$11&amp;"; ","")</f>
        <v/>
      </c>
      <c r="AT115" s="739" t="str">
        <f>IF(AND($R$9=1,(TRUNC(Courses!S110)&lt;&gt;Courses!S110)), "Row "&amp;Courses!$A110&amp;", "&amp;AT$9&amp;", "&amp;AT$10&amp;", "&amp;AT$11&amp;"; ","")</f>
        <v/>
      </c>
      <c r="AU115" s="10" t="str">
        <f>IF(AND($R$9=1,(TRUNC(Courses!T110)&lt;&gt;Courses!T110)), "Row "&amp;Courses!$A110&amp;", "&amp;AU$9&amp;", "&amp;AU$10&amp;", "&amp;AU$11&amp;"; ","")</f>
        <v/>
      </c>
      <c r="AV115" s="10" t="str">
        <f>IF(AND($R$9=1,(TRUNC(Courses!U110)&lt;&gt;Courses!U110)), "Row "&amp;Courses!$A110&amp;", "&amp;AV$9&amp;", "&amp;AV$10&amp;", "&amp;AV$11&amp;"; ","")</f>
        <v/>
      </c>
      <c r="AW115" s="10" t="str">
        <f>IF(AND($R$9=1,(TRUNC(Courses!V110)&lt;&gt;Courses!V110)), "Row "&amp;Courses!$A110&amp;", "&amp;AW$9&amp;", "&amp;AW$10&amp;", "&amp;AW$11&amp;"; ","")</f>
        <v/>
      </c>
      <c r="AX115" s="682" t="str">
        <f>IF(AND($R$9=1,(TRUNC(Courses!W110)&lt;&gt;Courses!W110)), "Row "&amp;Courses!$A110&amp;", "&amp;AX$9&amp;", "&amp;AX$10&amp;", "&amp;AX$11&amp;"; ","")</f>
        <v/>
      </c>
      <c r="AY115" s="739" t="str">
        <f>IF(AND($R$9=1,(TRUNC(Courses!X110)&lt;&gt;Courses!X110)), "Row "&amp;Courses!$A110&amp;", "&amp;AY$9&amp;", "&amp;AY$10&amp;", "&amp;AY$11&amp;"; ","")</f>
        <v/>
      </c>
      <c r="AZ115" s="10" t="str">
        <f>IF(AND($R$9=1,(TRUNC(Courses!Y110)&lt;&gt;Courses!Y110)), "Row "&amp;Courses!$A110&amp;", "&amp;AZ$9&amp;", "&amp;AZ$10&amp;", "&amp;AZ$11&amp;"; ","")</f>
        <v/>
      </c>
      <c r="BA115" s="10" t="str">
        <f>IF(AND($R$9=1,(TRUNC(Courses!Z110)&lt;&gt;Courses!Z110)), "Row "&amp;Courses!$A110&amp;", "&amp;BA$9&amp;", "&amp;BA$10&amp;", "&amp;BA$11&amp;"; ","")</f>
        <v/>
      </c>
      <c r="BB115" s="10" t="str">
        <f>IF(AND($R$9=1,(TRUNC(Courses!AA110)&lt;&gt;Courses!AA110)), "Row "&amp;Courses!$A110&amp;", "&amp;BB$9&amp;", "&amp;BB$10&amp;", "&amp;BB$11&amp;"; ","")</f>
        <v/>
      </c>
      <c r="BC115" s="682" t="str">
        <f>IF(AND($R$9=1,(TRUNC(Courses!AB110)&lt;&gt;Courses!AB110)), "Row "&amp;Courses!$A110&amp;", "&amp;BC$9&amp;", "&amp;BC$10&amp;", "&amp;BC$11&amp;"; ","")</f>
        <v/>
      </c>
      <c r="BE115" s="295"/>
      <c r="BF115" s="6">
        <v>96</v>
      </c>
      <c r="BG115" s="739" t="str">
        <f>IF(AND($S$9=1,Courses!N110&lt;0), "Row "&amp;Courses!$A110&amp;", "&amp;BG$9&amp;", "&amp;BG$10&amp;", "&amp;BG$11&amp;"; ","")</f>
        <v/>
      </c>
      <c r="BH115" s="10" t="str">
        <f>IF(AND($S$9=1,Courses!O110&lt;0), "Row "&amp;Courses!$A110&amp;", "&amp;BH$9&amp;", "&amp;BH$10&amp;", "&amp;BH$11&amp;"; ","")</f>
        <v/>
      </c>
      <c r="BI115" s="10" t="str">
        <f>IF(AND($S$9=1,Courses!P110&lt;0), "Row "&amp;Courses!$A110&amp;", "&amp;BI$9&amp;", "&amp;BI$10&amp;", "&amp;BI$11&amp;"; ","")</f>
        <v/>
      </c>
      <c r="BJ115" s="10" t="str">
        <f>IF(AND($S$9=1,Courses!Q110&lt;0), "Row "&amp;Courses!$A110&amp;", "&amp;BJ$9&amp;", "&amp;BJ$10&amp;", "&amp;BJ$11&amp;"; ","")</f>
        <v/>
      </c>
      <c r="BK115" s="682" t="str">
        <f>IF(AND($S$9=1,Courses!R110&lt;0), "Row "&amp;Courses!$A110&amp;", "&amp;BK$9&amp;", "&amp;BK$10&amp;", "&amp;BK$11&amp;"; ","")</f>
        <v/>
      </c>
      <c r="BL115" s="739" t="str">
        <f>IF(AND($S$9=1,Courses!S110&lt;0), "Row "&amp;Courses!$A110&amp;", "&amp;BL$9&amp;", "&amp;BL$10&amp;", "&amp;BL$11&amp;"; ","")</f>
        <v/>
      </c>
      <c r="BM115" s="10" t="str">
        <f>IF(AND($S$9=1,Courses!T110&lt;0), "Row "&amp;Courses!$A110&amp;", "&amp;BM$9&amp;", "&amp;BM$10&amp;", "&amp;BM$11&amp;"; ","")</f>
        <v/>
      </c>
      <c r="BN115" s="10" t="str">
        <f>IF(AND($S$9=1,Courses!U110&lt;0), "Row "&amp;Courses!$A110&amp;", "&amp;BN$9&amp;", "&amp;BN$10&amp;", "&amp;BN$11&amp;"; ","")</f>
        <v/>
      </c>
      <c r="BO115" s="10" t="str">
        <f>IF(AND($S$9=1,Courses!V110&lt;0), "Row "&amp;Courses!$A110&amp;", "&amp;BO$9&amp;", "&amp;BO$10&amp;", "&amp;BO$11&amp;"; ","")</f>
        <v/>
      </c>
      <c r="BP115" s="682" t="str">
        <f>IF(AND($S$9=1,Courses!W110&lt;0), "Row "&amp;Courses!$A110&amp;", "&amp;BP$9&amp;", "&amp;BP$10&amp;", "&amp;BP$11&amp;"; ","")</f>
        <v/>
      </c>
      <c r="BQ115" s="739" t="str">
        <f>IF(AND($S$9=1,Courses!X110&lt;0), "Row "&amp;Courses!$A110&amp;", "&amp;BQ$9&amp;", "&amp;BQ$10&amp;", "&amp;BQ$11&amp;"; ","")</f>
        <v/>
      </c>
      <c r="BR115" s="10" t="str">
        <f>IF(AND($S$9=1,Courses!Y110&lt;0), "Row "&amp;Courses!$A110&amp;", "&amp;BR$9&amp;", "&amp;BR$10&amp;", "&amp;BR$11&amp;"; ","")</f>
        <v/>
      </c>
      <c r="BS115" s="10" t="str">
        <f>IF(AND($S$9=1,Courses!Z110&lt;0), "Row "&amp;Courses!$A110&amp;", "&amp;BS$9&amp;", "&amp;BS$10&amp;", "&amp;BS$11&amp;"; ","")</f>
        <v/>
      </c>
      <c r="BT115" s="10" t="str">
        <f>IF(AND($S$9=1,Courses!AA110&lt;0), "Row "&amp;Courses!$A110&amp;", "&amp;BT$9&amp;", "&amp;BT$10&amp;", "&amp;BT$11&amp;"; ","")</f>
        <v/>
      </c>
      <c r="BU115" s="682" t="str">
        <f>IF(AND($S$9=1,Courses!AB110&lt;0), "Row "&amp;Courses!$A110&amp;", "&amp;BU$9&amp;", "&amp;BU$10&amp;", "&amp;BU$11&amp;"; ","")</f>
        <v/>
      </c>
      <c r="BW115" s="671">
        <v>96</v>
      </c>
      <c r="BX115" s="101">
        <f>IF(AND($T$9=1,Courses!B110="",Courses!F110="",Courses!H110="",Courses!J110="",Courses!K110="",Courses!L110="",Courses!M110="",Courses!N110=0,Courses!P110=0,Courses!R110=0,Courses!S110=0,Courses!U110=0,Courses!W110=0,Courses!X110=0,Courses!Z110=0,Courses!AB110=0),0,1)</f>
        <v>0</v>
      </c>
      <c r="BY115" s="671">
        <f>IF(AND(BX115=0,SUM(BX116:$BX$219)&gt;0),1,0)</f>
        <v>0</v>
      </c>
      <c r="BZ115" s="853" t="str">
        <f>IF(BY115=1,"Row "&amp;Courses!A110&amp;"; ","")</f>
        <v/>
      </c>
      <c r="CA115" s="50"/>
      <c r="CB115" s="10"/>
      <c r="CC115" s="692" t="str">
        <f>IF(AND($U$9=1,Courses!B110&lt;&gt;"",SUM(Courses!N110:AB110)=0),"Row "&amp;Courses!A110&amp;"; ","")</f>
        <v/>
      </c>
      <c r="CD115" s="50"/>
      <c r="CF115" s="323"/>
      <c r="CG115" s="692" t="str">
        <f>IF(AND($Y$9=1,Courses!B110&lt;&gt;""),IF(SUMPRODUCT(--(Courses!$C$13:$C$214=Courses!C110))&gt;1,"Row "&amp;Courses!A110&amp;"; ",""),"")</f>
        <v/>
      </c>
      <c r="CH115" s="10"/>
      <c r="CI115" s="324"/>
      <c r="CJ115" s="10"/>
      <c r="CK115" s="739" t="str">
        <f>IF(AND($Z$9=1,Courses!E110&lt;&gt;"",Courses!F110&lt;&gt;"",Courses!F110=0,SUM(Courses!H110,Courses!J110)=1),"Row "&amp;Courses!A110&amp;", "&amp;Courses!$F$10&amp;"; ","")</f>
        <v/>
      </c>
      <c r="CL115" s="10" t="str">
        <f>IF(AND($Z$9=1,Courses!G110&lt;&gt;"",Courses!H110&lt;&gt;"",Courses!H110=0,SUM(Courses!J110,Courses!F110)=1),"Row "&amp;Courses!A110&amp;", "&amp;Courses!$H$10&amp;"; ","")</f>
        <v/>
      </c>
      <c r="CM115" s="682" t="str">
        <f>IF(AND($Z$9=1,Courses!I110&lt;&gt;"",Courses!J110&lt;&gt;"",Courses!J110=0, SUM(Courses!H110,Courses!F110)=1),"Row "&amp;Courses!A110&amp;", "&amp;Courses!$J$10&amp;"; ","")</f>
        <v/>
      </c>
      <c r="CN115" s="680"/>
      <c r="CO115" s="681"/>
      <c r="CP115" s="692" t="str">
        <f>IF(AND(Courses!B110&lt;&gt;"",ISNA(VLOOKUP(Courses!C110,CourseInfo,2,FALSE))=FALSE,COUNTIF(Dummy,Courses!C110)&lt;&gt;1),VLOOKUP(Courses!C110,CourseInfo,6,FALSE),"")</f>
        <v/>
      </c>
      <c r="CQ115" s="692" t="str">
        <f>IF(AND(Courses!B110&lt;&gt;"",ISNA(VLOOKUP(Courses!C110,CourseInfo,2,FALSE))=FALSE,COUNTIF(Dummy,Courses!C110)&lt;&gt;1),IF(VLOOKUP(Courses!C110,CourseInfo,7,FALSE)&lt;&gt;"",VLOOKUP(Courses!C110,CourseInfo,7,FALSE),"blank"),"")</f>
        <v/>
      </c>
      <c r="CR115" s="692" t="str">
        <f>IF(AND($AA$9=1,Courses!B110&lt;&gt;"",'Courses Valid'!AC115="",AH115&amp;AI115&amp;AJ115&amp;AK115="",COUNTIF(Dummy,Courses!C110)&lt;&gt;1),IF(OR(Courses!K110&lt;&gt;'Courses Valid'!CP115,Courses!L110&lt;&gt;'Courses Valid'!CQ115),"Row "&amp;Courses!A110&amp;", Level on LARS is "&amp;'Courses Valid'!CP115&amp;", Sub-level on LARS is "&amp;CQ115&amp;"; ",""),"")</f>
        <v/>
      </c>
      <c r="CS115" s="680"/>
    </row>
    <row r="116" spans="3:97" x14ac:dyDescent="0.2">
      <c r="C116" s="670">
        <f t="shared" si="3"/>
        <v>0</v>
      </c>
      <c r="D116" s="102"/>
      <c r="E116" s="102"/>
      <c r="F116" s="295"/>
      <c r="G116" s="692" t="str">
        <f>IF(SUMPRODUCT(--(CourseAims=Courses!$C111))=1,"",IF(AND($J$9=1,Courses!$C111&lt;&gt;""),"Row "&amp;Courses!A111&amp;" (invalid); ",""))</f>
        <v/>
      </c>
      <c r="H116" s="692" t="str">
        <f>IF(AND($K$9=1,Courses!B111="",OR(Courses!F111&lt;&gt;"",Courses!H111&lt;&gt;"",Courses!J111&lt;&gt;"",Courses!K111&lt;&gt;"",Courses!L111&lt;&gt;"",Courses!M111&lt;&gt;"",Courses!N111&lt;&gt;0,Courses!P111&lt;&gt;0,Courses!R111&lt;&gt;0,Courses!S111&lt;&gt;0,Courses!U111&lt;&gt;0,Courses!W111&lt;&gt;0,Courses!X111&lt;&gt;0,Courses!Z111&lt;&gt;0,Courses!AB111&lt;&gt;0)),"Row "&amp;Courses!A111&amp;" (none); ","")</f>
        <v/>
      </c>
      <c r="I116" s="50"/>
      <c r="J116" s="295"/>
      <c r="K116" s="739" t="str">
        <f>IF(AND($L$9=1,Courses!E111&lt;&gt;"",Courses!F111=""),"Row "&amp;Courses!A111&amp;", "&amp;Courses!$E$10&amp;"; ","")</f>
        <v/>
      </c>
      <c r="L116" s="10" t="str">
        <f>IF(AND($L$9=1,Courses!G111&lt;&gt;"",Courses!H111=""),"Row "&amp;Courses!A111&amp;", "&amp;Courses!$G$10&amp;"; ","")</f>
        <v/>
      </c>
      <c r="M116" s="682" t="str">
        <f>IF(AND($L$9=1,Courses!I111&lt;&gt;"",Courses!J111=""),"Row "&amp;Courses!A111&amp;", "&amp;Courses!$I$10&amp;"; ","")</f>
        <v/>
      </c>
      <c r="N116" s="10"/>
      <c r="O116" s="50"/>
      <c r="P116" s="295"/>
      <c r="Q116" s="1330" t="str">
        <f>IF(AND($M$9=1,Courses!B111&lt;&gt;"",Courses!E111&lt;&gt;"",Courses!G111="",Courses!I111="",Courses!F111&lt;&gt;1),"Row "&amp;Courses!A111&amp;"; ","")</f>
        <v/>
      </c>
      <c r="R116" s="10" t="str">
        <f>IF(AND($M$9=1,Courses!B111&lt;&gt;"",Courses!I111="",Courses!F111&lt;&gt;"",Courses!G111&lt;&gt;"",Courses!H111&lt;&gt;""),IF(OR((Courses!F111+Courses!H111)&lt;&gt;1),"Row "&amp;Courses!A111&amp;"; ",""),"")</f>
        <v/>
      </c>
      <c r="S116" s="682" t="str">
        <f>IF(AND($M$9=1,Courses!B111&lt;&gt;"",Courses!I111&lt;&gt;"",Courses!J111&lt;&gt;"",Courses!H111&lt;&gt;"",Courses!G111&lt;&gt;"",Courses!F111&lt;&gt;""),IF(OR((Courses!F111+Courses!H111+Courses!J111)&lt;&gt;1),"Row "&amp;Courses!A111&amp;"; ",""),"")</f>
        <v/>
      </c>
      <c r="T116" s="10"/>
      <c r="U116" s="692" t="str">
        <f>IF(AND($M$9=1,Courses!E111&lt;&gt;"",Q116="",R116="",S116="",SUM(Courses!F111,Courses!H111,Courses!J111)&lt;&gt;1),"Row "&amp;Courses!A111&amp;"; ","")</f>
        <v/>
      </c>
      <c r="V116" s="50"/>
      <c r="W116" s="10"/>
      <c r="X116" s="739" t="str">
        <f>IF(AND($N$9=1,Courses!B111&lt;&gt;"",Courses!E111&lt;&gt;"",Courses!F111&lt;&gt;""),IF((TRUNC(Courses!F111*100)&lt;&gt;Courses!F111*100),"Row "&amp;Courses!A111&amp;", "&amp;Courses!$F$10&amp;"; ",""),"")</f>
        <v/>
      </c>
      <c r="Y116" s="10" t="str">
        <f>IF(AND($N$9=1,Courses!B111&lt;&gt;"",Courses!G111&lt;&gt;"",Courses!H111&lt;&gt;""),IF((TRUNC(Courses!H111*100)&lt;&gt;Courses!H111*100),"Row "&amp;Courses!A111&amp;", "&amp;Courses!$H$10&amp;"; ",""),"")</f>
        <v/>
      </c>
      <c r="Z116" s="682" t="str">
        <f>IF(AND($N$9=1,Courses!B111&lt;&gt;"",Courses!I111&lt;&gt;"",Courses!J111&lt;&gt;""),IF((TRUNC(Courses!J111*100)&lt;&gt;Courses!J111*100),"Row "&amp;Courses!A111&amp;", "&amp;Courses!$J$10&amp;"; ",""),"")</f>
        <v/>
      </c>
      <c r="AA116" s="10"/>
      <c r="AB116" s="295"/>
      <c r="AC116" s="692" t="str">
        <f>IF(AND($O$9=1,G116="",Courses!B111&lt;&gt;"",Courses!K111&lt;&gt;"UG",Courses!K111&lt;&gt;"PG (UG fee)",Courses!K111&lt;&gt;"PG (Masters' loan)",Courses!K111&lt;&gt;"PG (Other)"),"Row "&amp;Courses!A111&amp;"; ","")</f>
        <v/>
      </c>
      <c r="AD116" s="693"/>
      <c r="AE116" s="692" t="str">
        <f>IF(AND($Q$9=1,G116="",Courses!B111&lt;&gt;"",Courses!M111&lt;&gt;"Standard",Courses!M111&lt;&gt;"Long"),"Row "&amp;Courses!A111&amp;"; ","")</f>
        <v/>
      </c>
      <c r="AF116" s="10"/>
      <c r="AG116" s="295"/>
      <c r="AH116" s="739" t="str">
        <f>IF(AND($P$9=1,G116="",AC116="",AD116="",Courses!B111&lt;&gt;"",Courses!K111="UG",Courses!L111&lt;&gt;$C$9,Courses!L111&lt;&gt;$C$10,Courses!L111&lt;&gt;$C$11),"Row "&amp;Courses!A111&amp;", Sub-level should be either HND, Sub-degree, Foundation Degree or Other UG Degree; ","")</f>
        <v/>
      </c>
      <c r="AI116" s="10" t="str">
        <f>IF(AND($P$9=1,G116="",AC116="",AD116="",Courses!B111&lt;&gt;"",Courses!K111="PG (UG fee)",Courses!L111&lt;&gt;"",Courses!L111&lt;&gt;$C$12,Courses!L111&lt;&gt;$C$15),"Row "&amp;Courses!A111&amp;", Sub-level should be either blank or "&amp;C108&amp;"; ","")</f>
        <v/>
      </c>
      <c r="AJ116" s="10" t="str">
        <f>IF(AND($P$9=1,G116="",AC116="",AD116="",Courses!B111&lt;&gt;"",Courses!K111="PG (Masters' loan)",Courses!L111&lt;&gt;"",Courses!L111&lt;&gt;$C$14,Courses!L111&lt;&gt;$C$15),"Row "&amp;Courses!A111&amp;", Sub-level should be blank; ","")</f>
        <v/>
      </c>
      <c r="AK116" s="682" t="str">
        <f>IF(AND($P$9=1,G116="",AC116="",AD116="",Courses!B111&lt;&gt;"",Courses!K111="PG (Other)",Courses!L111&lt;&gt;"",Courses!L111&lt;&gt;$C$16,Courses!L111&lt;&gt;$C$17),"Row "&amp;Courses!A111&amp;", Sub-level should be blank; ","")</f>
        <v/>
      </c>
      <c r="AL116" s="50"/>
      <c r="AM116" s="295"/>
      <c r="AN116" s="6">
        <v>97</v>
      </c>
      <c r="AO116" s="739" t="str">
        <f>IF(AND($R$9=1,(TRUNC(Courses!N111)&lt;&gt;Courses!N111)), "Row "&amp;Courses!$A111&amp;", "&amp;AO$9&amp;", "&amp;AO$10&amp;", "&amp;AO$11&amp;"; ","")</f>
        <v/>
      </c>
      <c r="AP116" s="10" t="str">
        <f>IF(AND($R$9=1,(TRUNC(Courses!O111)&lt;&gt;Courses!O111)), "Row "&amp;Courses!$A111&amp;", "&amp;AP$9&amp;", "&amp;AP$10&amp;", "&amp;AP$11&amp;"; ","")</f>
        <v/>
      </c>
      <c r="AQ116" s="10" t="str">
        <f>IF(AND($R$9=1,(TRUNC(Courses!P111)&lt;&gt;Courses!P111)), "Row "&amp;Courses!$A111&amp;", "&amp;AQ$9&amp;", "&amp;AQ$10&amp;", "&amp;AQ$11&amp;"; ","")</f>
        <v/>
      </c>
      <c r="AR116" s="10" t="str">
        <f>IF(AND($R$9=1,(TRUNC(Courses!Q111)&lt;&gt;Courses!Q111)), "Row "&amp;Courses!$A111&amp;", "&amp;AR$9&amp;", "&amp;AR$10&amp;", "&amp;AR$11&amp;"; ","")</f>
        <v/>
      </c>
      <c r="AS116" s="682" t="str">
        <f>IF(AND($R$9=1,(TRUNC(Courses!R111)&lt;&gt;Courses!R111)), "Row "&amp;Courses!$A111&amp;", "&amp;AS$9&amp;", "&amp;AS$10&amp;", "&amp;AS$11&amp;"; ","")</f>
        <v/>
      </c>
      <c r="AT116" s="739" t="str">
        <f>IF(AND($R$9=1,(TRUNC(Courses!S111)&lt;&gt;Courses!S111)), "Row "&amp;Courses!$A111&amp;", "&amp;AT$9&amp;", "&amp;AT$10&amp;", "&amp;AT$11&amp;"; ","")</f>
        <v/>
      </c>
      <c r="AU116" s="10" t="str">
        <f>IF(AND($R$9=1,(TRUNC(Courses!T111)&lt;&gt;Courses!T111)), "Row "&amp;Courses!$A111&amp;", "&amp;AU$9&amp;", "&amp;AU$10&amp;", "&amp;AU$11&amp;"; ","")</f>
        <v/>
      </c>
      <c r="AV116" s="10" t="str">
        <f>IF(AND($R$9=1,(TRUNC(Courses!U111)&lt;&gt;Courses!U111)), "Row "&amp;Courses!$A111&amp;", "&amp;AV$9&amp;", "&amp;AV$10&amp;", "&amp;AV$11&amp;"; ","")</f>
        <v/>
      </c>
      <c r="AW116" s="10" t="str">
        <f>IF(AND($R$9=1,(TRUNC(Courses!V111)&lt;&gt;Courses!V111)), "Row "&amp;Courses!$A111&amp;", "&amp;AW$9&amp;", "&amp;AW$10&amp;", "&amp;AW$11&amp;"; ","")</f>
        <v/>
      </c>
      <c r="AX116" s="682" t="str">
        <f>IF(AND($R$9=1,(TRUNC(Courses!W111)&lt;&gt;Courses!W111)), "Row "&amp;Courses!$A111&amp;", "&amp;AX$9&amp;", "&amp;AX$10&amp;", "&amp;AX$11&amp;"; ","")</f>
        <v/>
      </c>
      <c r="AY116" s="739" t="str">
        <f>IF(AND($R$9=1,(TRUNC(Courses!X111)&lt;&gt;Courses!X111)), "Row "&amp;Courses!$A111&amp;", "&amp;AY$9&amp;", "&amp;AY$10&amp;", "&amp;AY$11&amp;"; ","")</f>
        <v/>
      </c>
      <c r="AZ116" s="10" t="str">
        <f>IF(AND($R$9=1,(TRUNC(Courses!Y111)&lt;&gt;Courses!Y111)), "Row "&amp;Courses!$A111&amp;", "&amp;AZ$9&amp;", "&amp;AZ$10&amp;", "&amp;AZ$11&amp;"; ","")</f>
        <v/>
      </c>
      <c r="BA116" s="10" t="str">
        <f>IF(AND($R$9=1,(TRUNC(Courses!Z111)&lt;&gt;Courses!Z111)), "Row "&amp;Courses!$A111&amp;", "&amp;BA$9&amp;", "&amp;BA$10&amp;", "&amp;BA$11&amp;"; ","")</f>
        <v/>
      </c>
      <c r="BB116" s="10" t="str">
        <f>IF(AND($R$9=1,(TRUNC(Courses!AA111)&lt;&gt;Courses!AA111)), "Row "&amp;Courses!$A111&amp;", "&amp;BB$9&amp;", "&amp;BB$10&amp;", "&amp;BB$11&amp;"; ","")</f>
        <v/>
      </c>
      <c r="BC116" s="682" t="str">
        <f>IF(AND($R$9=1,(TRUNC(Courses!AB111)&lt;&gt;Courses!AB111)), "Row "&amp;Courses!$A111&amp;", "&amp;BC$9&amp;", "&amp;BC$10&amp;", "&amp;BC$11&amp;"; ","")</f>
        <v/>
      </c>
      <c r="BE116" s="295"/>
      <c r="BF116" s="6">
        <v>97</v>
      </c>
      <c r="BG116" s="739" t="str">
        <f>IF(AND($S$9=1,Courses!N111&lt;0), "Row "&amp;Courses!$A111&amp;", "&amp;BG$9&amp;", "&amp;BG$10&amp;", "&amp;BG$11&amp;"; ","")</f>
        <v/>
      </c>
      <c r="BH116" s="10" t="str">
        <f>IF(AND($S$9=1,Courses!O111&lt;0), "Row "&amp;Courses!$A111&amp;", "&amp;BH$9&amp;", "&amp;BH$10&amp;", "&amp;BH$11&amp;"; ","")</f>
        <v/>
      </c>
      <c r="BI116" s="10" t="str">
        <f>IF(AND($S$9=1,Courses!P111&lt;0), "Row "&amp;Courses!$A111&amp;", "&amp;BI$9&amp;", "&amp;BI$10&amp;", "&amp;BI$11&amp;"; ","")</f>
        <v/>
      </c>
      <c r="BJ116" s="10" t="str">
        <f>IF(AND($S$9=1,Courses!Q111&lt;0), "Row "&amp;Courses!$A111&amp;", "&amp;BJ$9&amp;", "&amp;BJ$10&amp;", "&amp;BJ$11&amp;"; ","")</f>
        <v/>
      </c>
      <c r="BK116" s="682" t="str">
        <f>IF(AND($S$9=1,Courses!R111&lt;0), "Row "&amp;Courses!$A111&amp;", "&amp;BK$9&amp;", "&amp;BK$10&amp;", "&amp;BK$11&amp;"; ","")</f>
        <v/>
      </c>
      <c r="BL116" s="739" t="str">
        <f>IF(AND($S$9=1,Courses!S111&lt;0), "Row "&amp;Courses!$A111&amp;", "&amp;BL$9&amp;", "&amp;BL$10&amp;", "&amp;BL$11&amp;"; ","")</f>
        <v/>
      </c>
      <c r="BM116" s="10" t="str">
        <f>IF(AND($S$9=1,Courses!T111&lt;0), "Row "&amp;Courses!$A111&amp;", "&amp;BM$9&amp;", "&amp;BM$10&amp;", "&amp;BM$11&amp;"; ","")</f>
        <v/>
      </c>
      <c r="BN116" s="10" t="str">
        <f>IF(AND($S$9=1,Courses!U111&lt;0), "Row "&amp;Courses!$A111&amp;", "&amp;BN$9&amp;", "&amp;BN$10&amp;", "&amp;BN$11&amp;"; ","")</f>
        <v/>
      </c>
      <c r="BO116" s="10" t="str">
        <f>IF(AND($S$9=1,Courses!V111&lt;0), "Row "&amp;Courses!$A111&amp;", "&amp;BO$9&amp;", "&amp;BO$10&amp;", "&amp;BO$11&amp;"; ","")</f>
        <v/>
      </c>
      <c r="BP116" s="682" t="str">
        <f>IF(AND($S$9=1,Courses!W111&lt;0), "Row "&amp;Courses!$A111&amp;", "&amp;BP$9&amp;", "&amp;BP$10&amp;", "&amp;BP$11&amp;"; ","")</f>
        <v/>
      </c>
      <c r="BQ116" s="739" t="str">
        <f>IF(AND($S$9=1,Courses!X111&lt;0), "Row "&amp;Courses!$A111&amp;", "&amp;BQ$9&amp;", "&amp;BQ$10&amp;", "&amp;BQ$11&amp;"; ","")</f>
        <v/>
      </c>
      <c r="BR116" s="10" t="str">
        <f>IF(AND($S$9=1,Courses!Y111&lt;0), "Row "&amp;Courses!$A111&amp;", "&amp;BR$9&amp;", "&amp;BR$10&amp;", "&amp;BR$11&amp;"; ","")</f>
        <v/>
      </c>
      <c r="BS116" s="10" t="str">
        <f>IF(AND($S$9=1,Courses!Z111&lt;0), "Row "&amp;Courses!$A111&amp;", "&amp;BS$9&amp;", "&amp;BS$10&amp;", "&amp;BS$11&amp;"; ","")</f>
        <v/>
      </c>
      <c r="BT116" s="10" t="str">
        <f>IF(AND($S$9=1,Courses!AA111&lt;0), "Row "&amp;Courses!$A111&amp;", "&amp;BT$9&amp;", "&amp;BT$10&amp;", "&amp;BT$11&amp;"; ","")</f>
        <v/>
      </c>
      <c r="BU116" s="682" t="str">
        <f>IF(AND($S$9=1,Courses!AB111&lt;0), "Row "&amp;Courses!$A111&amp;", "&amp;BU$9&amp;", "&amp;BU$10&amp;", "&amp;BU$11&amp;"; ","")</f>
        <v/>
      </c>
      <c r="BW116" s="671">
        <v>97</v>
      </c>
      <c r="BX116" s="101">
        <f>IF(AND($T$9=1,Courses!B111="",Courses!F111="",Courses!H111="",Courses!J111="",Courses!K111="",Courses!L111="",Courses!M111="",Courses!N111=0,Courses!P111=0,Courses!R111=0,Courses!S111=0,Courses!U111=0,Courses!W111=0,Courses!X111=0,Courses!Z111=0,Courses!AB111=0),0,1)</f>
        <v>0</v>
      </c>
      <c r="BY116" s="671">
        <f>IF(AND(BX116=0,SUM(BX117:$BX$219)&gt;0),1,0)</f>
        <v>0</v>
      </c>
      <c r="BZ116" s="853" t="str">
        <f>IF(BY116=1,"Row "&amp;Courses!A111&amp;"; ","")</f>
        <v/>
      </c>
      <c r="CA116" s="50"/>
      <c r="CB116" s="10"/>
      <c r="CC116" s="692" t="str">
        <f>IF(AND($U$9=1,Courses!B111&lt;&gt;"",SUM(Courses!N111:AB111)=0),"Row "&amp;Courses!A111&amp;"; ","")</f>
        <v/>
      </c>
      <c r="CD116" s="50"/>
      <c r="CF116" s="323"/>
      <c r="CG116" s="692" t="str">
        <f>IF(AND($Y$9=1,Courses!B111&lt;&gt;""),IF(SUMPRODUCT(--(Courses!$C$13:$C$214=Courses!C111))&gt;1,"Row "&amp;Courses!A111&amp;"; ",""),"")</f>
        <v/>
      </c>
      <c r="CH116" s="10"/>
      <c r="CI116" s="324"/>
      <c r="CJ116" s="10"/>
      <c r="CK116" s="739" t="str">
        <f>IF(AND($Z$9=1,Courses!E111&lt;&gt;"",Courses!F111&lt;&gt;"",Courses!F111=0,SUM(Courses!H111,Courses!J111)=1),"Row "&amp;Courses!A111&amp;", "&amp;Courses!$F$10&amp;"; ","")</f>
        <v/>
      </c>
      <c r="CL116" s="10" t="str">
        <f>IF(AND($Z$9=1,Courses!G111&lt;&gt;"",Courses!H111&lt;&gt;"",Courses!H111=0,SUM(Courses!J111,Courses!F111)=1),"Row "&amp;Courses!A111&amp;", "&amp;Courses!$H$10&amp;"; ","")</f>
        <v/>
      </c>
      <c r="CM116" s="682" t="str">
        <f>IF(AND($Z$9=1,Courses!I111&lt;&gt;"",Courses!J111&lt;&gt;"",Courses!J111=0, SUM(Courses!H111,Courses!F111)=1),"Row "&amp;Courses!A111&amp;", "&amp;Courses!$J$10&amp;"; ","")</f>
        <v/>
      </c>
      <c r="CN116" s="680"/>
      <c r="CO116" s="681"/>
      <c r="CP116" s="692" t="str">
        <f>IF(AND(Courses!B111&lt;&gt;"",ISNA(VLOOKUP(Courses!C111,CourseInfo,2,FALSE))=FALSE,COUNTIF(Dummy,Courses!C111)&lt;&gt;1),VLOOKUP(Courses!C111,CourseInfo,6,FALSE),"")</f>
        <v/>
      </c>
      <c r="CQ116" s="692" t="str">
        <f>IF(AND(Courses!B111&lt;&gt;"",ISNA(VLOOKUP(Courses!C111,CourseInfo,2,FALSE))=FALSE,COUNTIF(Dummy,Courses!C111)&lt;&gt;1),IF(VLOOKUP(Courses!C111,CourseInfo,7,FALSE)&lt;&gt;"",VLOOKUP(Courses!C111,CourseInfo,7,FALSE),"blank"),"")</f>
        <v/>
      </c>
      <c r="CR116" s="692" t="str">
        <f>IF(AND($AA$9=1,Courses!B111&lt;&gt;"",'Courses Valid'!AC116="",AH116&amp;AI116&amp;AJ116&amp;AK116="",COUNTIF(Dummy,Courses!C111)&lt;&gt;1),IF(OR(Courses!K111&lt;&gt;'Courses Valid'!CP116,Courses!L111&lt;&gt;'Courses Valid'!CQ116),"Row "&amp;Courses!A111&amp;", Level on LARS is "&amp;'Courses Valid'!CP116&amp;", Sub-level on LARS is "&amp;CQ116&amp;"; ",""),"")</f>
        <v/>
      </c>
      <c r="CS116" s="680"/>
    </row>
    <row r="117" spans="3:97" x14ac:dyDescent="0.2">
      <c r="C117" s="670">
        <f t="shared" si="3"/>
        <v>0</v>
      </c>
      <c r="D117" s="102"/>
      <c r="E117" s="102"/>
      <c r="F117" s="295"/>
      <c r="G117" s="692" t="str">
        <f>IF(SUMPRODUCT(--(CourseAims=Courses!$C112))=1,"",IF(AND($J$9=1,Courses!$C112&lt;&gt;""),"Row "&amp;Courses!A112&amp;" (invalid); ",""))</f>
        <v/>
      </c>
      <c r="H117" s="692" t="str">
        <f>IF(AND($K$9=1,Courses!B112="",OR(Courses!F112&lt;&gt;"",Courses!H112&lt;&gt;"",Courses!J112&lt;&gt;"",Courses!K112&lt;&gt;"",Courses!L112&lt;&gt;"",Courses!M112&lt;&gt;"",Courses!N112&lt;&gt;0,Courses!P112&lt;&gt;0,Courses!R112&lt;&gt;0,Courses!S112&lt;&gt;0,Courses!U112&lt;&gt;0,Courses!W112&lt;&gt;0,Courses!X112&lt;&gt;0,Courses!Z112&lt;&gt;0,Courses!AB112&lt;&gt;0)),"Row "&amp;Courses!A112&amp;" (none); ","")</f>
        <v/>
      </c>
      <c r="I117" s="50"/>
      <c r="J117" s="295"/>
      <c r="K117" s="739" t="str">
        <f>IF(AND($L$9=1,Courses!E112&lt;&gt;"",Courses!F112=""),"Row "&amp;Courses!A112&amp;", "&amp;Courses!$E$10&amp;"; ","")</f>
        <v/>
      </c>
      <c r="L117" s="10" t="str">
        <f>IF(AND($L$9=1,Courses!G112&lt;&gt;"",Courses!H112=""),"Row "&amp;Courses!A112&amp;", "&amp;Courses!$G$10&amp;"; ","")</f>
        <v/>
      </c>
      <c r="M117" s="682" t="str">
        <f>IF(AND($L$9=1,Courses!I112&lt;&gt;"",Courses!J112=""),"Row "&amp;Courses!A112&amp;", "&amp;Courses!$I$10&amp;"; ","")</f>
        <v/>
      </c>
      <c r="N117" s="10"/>
      <c r="O117" s="50"/>
      <c r="P117" s="295"/>
      <c r="Q117" s="1330" t="str">
        <f>IF(AND($M$9=1,Courses!B112&lt;&gt;"",Courses!E112&lt;&gt;"",Courses!G112="",Courses!I112="",Courses!F112&lt;&gt;1),"Row "&amp;Courses!A112&amp;"; ","")</f>
        <v/>
      </c>
      <c r="R117" s="10" t="str">
        <f>IF(AND($M$9=1,Courses!B112&lt;&gt;"",Courses!I112="",Courses!F112&lt;&gt;"",Courses!G112&lt;&gt;"",Courses!H112&lt;&gt;""),IF(OR((Courses!F112+Courses!H112)&lt;&gt;1),"Row "&amp;Courses!A112&amp;"; ",""),"")</f>
        <v/>
      </c>
      <c r="S117" s="682" t="str">
        <f>IF(AND($M$9=1,Courses!B112&lt;&gt;"",Courses!I112&lt;&gt;"",Courses!J112&lt;&gt;"",Courses!H112&lt;&gt;"",Courses!G112&lt;&gt;"",Courses!F112&lt;&gt;""),IF(OR((Courses!F112+Courses!H112+Courses!J112)&lt;&gt;1),"Row "&amp;Courses!A112&amp;"; ",""),"")</f>
        <v/>
      </c>
      <c r="T117" s="10"/>
      <c r="U117" s="692" t="str">
        <f>IF(AND($M$9=1,Courses!E112&lt;&gt;"",Q117="",R117="",S117="",SUM(Courses!F112,Courses!H112,Courses!J112)&lt;&gt;1),"Row "&amp;Courses!A112&amp;"; ","")</f>
        <v/>
      </c>
      <c r="V117" s="50"/>
      <c r="W117" s="10"/>
      <c r="X117" s="739" t="str">
        <f>IF(AND($N$9=1,Courses!B112&lt;&gt;"",Courses!E112&lt;&gt;"",Courses!F112&lt;&gt;""),IF((TRUNC(Courses!F112*100)&lt;&gt;Courses!F112*100),"Row "&amp;Courses!A112&amp;", "&amp;Courses!$F$10&amp;"; ",""),"")</f>
        <v/>
      </c>
      <c r="Y117" s="10" t="str">
        <f>IF(AND($N$9=1,Courses!B112&lt;&gt;"",Courses!G112&lt;&gt;"",Courses!H112&lt;&gt;""),IF((TRUNC(Courses!H112*100)&lt;&gt;Courses!H112*100),"Row "&amp;Courses!A112&amp;", "&amp;Courses!$H$10&amp;"; ",""),"")</f>
        <v/>
      </c>
      <c r="Z117" s="682" t="str">
        <f>IF(AND($N$9=1,Courses!B112&lt;&gt;"",Courses!I112&lt;&gt;"",Courses!J112&lt;&gt;""),IF((TRUNC(Courses!J112*100)&lt;&gt;Courses!J112*100),"Row "&amp;Courses!A112&amp;", "&amp;Courses!$J$10&amp;"; ",""),"")</f>
        <v/>
      </c>
      <c r="AA117" s="10"/>
      <c r="AB117" s="295"/>
      <c r="AC117" s="692" t="str">
        <f>IF(AND($O$9=1,G117="",Courses!B112&lt;&gt;"",Courses!K112&lt;&gt;"UG",Courses!K112&lt;&gt;"PG (UG fee)",Courses!K112&lt;&gt;"PG (Masters' loan)",Courses!K112&lt;&gt;"PG (Other)"),"Row "&amp;Courses!A112&amp;"; ","")</f>
        <v/>
      </c>
      <c r="AD117" s="693"/>
      <c r="AE117" s="692" t="str">
        <f>IF(AND($Q$9=1,G117="",Courses!B112&lt;&gt;"",Courses!M112&lt;&gt;"Standard",Courses!M112&lt;&gt;"Long"),"Row "&amp;Courses!A112&amp;"; ","")</f>
        <v/>
      </c>
      <c r="AF117" s="10"/>
      <c r="AG117" s="295"/>
      <c r="AH117" s="739" t="str">
        <f>IF(AND($P$9=1,G117="",AC117="",AD117="",Courses!B112&lt;&gt;"",Courses!K112="UG",Courses!L112&lt;&gt;$C$9,Courses!L112&lt;&gt;$C$10,Courses!L112&lt;&gt;$C$11),"Row "&amp;Courses!A112&amp;", Sub-level should be either HND, Sub-degree, Foundation Degree or Other UG Degree; ","")</f>
        <v/>
      </c>
      <c r="AI117" s="10" t="str">
        <f>IF(AND($P$9=1,G117="",AC117="",AD117="",Courses!B112&lt;&gt;"",Courses!K112="PG (UG fee)",Courses!L112&lt;&gt;"",Courses!L112&lt;&gt;$C$12,Courses!L112&lt;&gt;$C$15),"Row "&amp;Courses!A112&amp;", Sub-level should be either blank or "&amp;C109&amp;"; ","")</f>
        <v/>
      </c>
      <c r="AJ117" s="10" t="str">
        <f>IF(AND($P$9=1,G117="",AC117="",AD117="",Courses!B112&lt;&gt;"",Courses!K112="PG (Masters' loan)",Courses!L112&lt;&gt;"",Courses!L112&lt;&gt;$C$14,Courses!L112&lt;&gt;$C$15),"Row "&amp;Courses!A112&amp;", Sub-level should be blank; ","")</f>
        <v/>
      </c>
      <c r="AK117" s="682" t="str">
        <f>IF(AND($P$9=1,G117="",AC117="",AD117="",Courses!B112&lt;&gt;"",Courses!K112="PG (Other)",Courses!L112&lt;&gt;"",Courses!L112&lt;&gt;$C$16,Courses!L112&lt;&gt;$C$17),"Row "&amp;Courses!A112&amp;", Sub-level should be blank; ","")</f>
        <v/>
      </c>
      <c r="AL117" s="50"/>
      <c r="AM117" s="295"/>
      <c r="AN117" s="6">
        <v>98</v>
      </c>
      <c r="AO117" s="739" t="str">
        <f>IF(AND($R$9=1,(TRUNC(Courses!N112)&lt;&gt;Courses!N112)), "Row "&amp;Courses!$A112&amp;", "&amp;AO$9&amp;", "&amp;AO$10&amp;", "&amp;AO$11&amp;"; ","")</f>
        <v/>
      </c>
      <c r="AP117" s="10" t="str">
        <f>IF(AND($R$9=1,(TRUNC(Courses!O112)&lt;&gt;Courses!O112)), "Row "&amp;Courses!$A112&amp;", "&amp;AP$9&amp;", "&amp;AP$10&amp;", "&amp;AP$11&amp;"; ","")</f>
        <v/>
      </c>
      <c r="AQ117" s="10" t="str">
        <f>IF(AND($R$9=1,(TRUNC(Courses!P112)&lt;&gt;Courses!P112)), "Row "&amp;Courses!$A112&amp;", "&amp;AQ$9&amp;", "&amp;AQ$10&amp;", "&amp;AQ$11&amp;"; ","")</f>
        <v/>
      </c>
      <c r="AR117" s="10" t="str">
        <f>IF(AND($R$9=1,(TRUNC(Courses!Q112)&lt;&gt;Courses!Q112)), "Row "&amp;Courses!$A112&amp;", "&amp;AR$9&amp;", "&amp;AR$10&amp;", "&amp;AR$11&amp;"; ","")</f>
        <v/>
      </c>
      <c r="AS117" s="682" t="str">
        <f>IF(AND($R$9=1,(TRUNC(Courses!R112)&lt;&gt;Courses!R112)), "Row "&amp;Courses!$A112&amp;", "&amp;AS$9&amp;", "&amp;AS$10&amp;", "&amp;AS$11&amp;"; ","")</f>
        <v/>
      </c>
      <c r="AT117" s="739" t="str">
        <f>IF(AND($R$9=1,(TRUNC(Courses!S112)&lt;&gt;Courses!S112)), "Row "&amp;Courses!$A112&amp;", "&amp;AT$9&amp;", "&amp;AT$10&amp;", "&amp;AT$11&amp;"; ","")</f>
        <v/>
      </c>
      <c r="AU117" s="10" t="str">
        <f>IF(AND($R$9=1,(TRUNC(Courses!T112)&lt;&gt;Courses!T112)), "Row "&amp;Courses!$A112&amp;", "&amp;AU$9&amp;", "&amp;AU$10&amp;", "&amp;AU$11&amp;"; ","")</f>
        <v/>
      </c>
      <c r="AV117" s="10" t="str">
        <f>IF(AND($R$9=1,(TRUNC(Courses!U112)&lt;&gt;Courses!U112)), "Row "&amp;Courses!$A112&amp;", "&amp;AV$9&amp;", "&amp;AV$10&amp;", "&amp;AV$11&amp;"; ","")</f>
        <v/>
      </c>
      <c r="AW117" s="10" t="str">
        <f>IF(AND($R$9=1,(TRUNC(Courses!V112)&lt;&gt;Courses!V112)), "Row "&amp;Courses!$A112&amp;", "&amp;AW$9&amp;", "&amp;AW$10&amp;", "&amp;AW$11&amp;"; ","")</f>
        <v/>
      </c>
      <c r="AX117" s="682" t="str">
        <f>IF(AND($R$9=1,(TRUNC(Courses!W112)&lt;&gt;Courses!W112)), "Row "&amp;Courses!$A112&amp;", "&amp;AX$9&amp;", "&amp;AX$10&amp;", "&amp;AX$11&amp;"; ","")</f>
        <v/>
      </c>
      <c r="AY117" s="739" t="str">
        <f>IF(AND($R$9=1,(TRUNC(Courses!X112)&lt;&gt;Courses!X112)), "Row "&amp;Courses!$A112&amp;", "&amp;AY$9&amp;", "&amp;AY$10&amp;", "&amp;AY$11&amp;"; ","")</f>
        <v/>
      </c>
      <c r="AZ117" s="10" t="str">
        <f>IF(AND($R$9=1,(TRUNC(Courses!Y112)&lt;&gt;Courses!Y112)), "Row "&amp;Courses!$A112&amp;", "&amp;AZ$9&amp;", "&amp;AZ$10&amp;", "&amp;AZ$11&amp;"; ","")</f>
        <v/>
      </c>
      <c r="BA117" s="10" t="str">
        <f>IF(AND($R$9=1,(TRUNC(Courses!Z112)&lt;&gt;Courses!Z112)), "Row "&amp;Courses!$A112&amp;", "&amp;BA$9&amp;", "&amp;BA$10&amp;", "&amp;BA$11&amp;"; ","")</f>
        <v/>
      </c>
      <c r="BB117" s="10" t="str">
        <f>IF(AND($R$9=1,(TRUNC(Courses!AA112)&lt;&gt;Courses!AA112)), "Row "&amp;Courses!$A112&amp;", "&amp;BB$9&amp;", "&amp;BB$10&amp;", "&amp;BB$11&amp;"; ","")</f>
        <v/>
      </c>
      <c r="BC117" s="682" t="str">
        <f>IF(AND($R$9=1,(TRUNC(Courses!AB112)&lt;&gt;Courses!AB112)), "Row "&amp;Courses!$A112&amp;", "&amp;BC$9&amp;", "&amp;BC$10&amp;", "&amp;BC$11&amp;"; ","")</f>
        <v/>
      </c>
      <c r="BE117" s="295"/>
      <c r="BF117" s="6">
        <v>98</v>
      </c>
      <c r="BG117" s="739" t="str">
        <f>IF(AND($S$9=1,Courses!N112&lt;0), "Row "&amp;Courses!$A112&amp;", "&amp;BG$9&amp;", "&amp;BG$10&amp;", "&amp;BG$11&amp;"; ","")</f>
        <v/>
      </c>
      <c r="BH117" s="10" t="str">
        <f>IF(AND($S$9=1,Courses!O112&lt;0), "Row "&amp;Courses!$A112&amp;", "&amp;BH$9&amp;", "&amp;BH$10&amp;", "&amp;BH$11&amp;"; ","")</f>
        <v/>
      </c>
      <c r="BI117" s="10" t="str">
        <f>IF(AND($S$9=1,Courses!P112&lt;0), "Row "&amp;Courses!$A112&amp;", "&amp;BI$9&amp;", "&amp;BI$10&amp;", "&amp;BI$11&amp;"; ","")</f>
        <v/>
      </c>
      <c r="BJ117" s="10" t="str">
        <f>IF(AND($S$9=1,Courses!Q112&lt;0), "Row "&amp;Courses!$A112&amp;", "&amp;BJ$9&amp;", "&amp;BJ$10&amp;", "&amp;BJ$11&amp;"; ","")</f>
        <v/>
      </c>
      <c r="BK117" s="682" t="str">
        <f>IF(AND($S$9=1,Courses!R112&lt;0), "Row "&amp;Courses!$A112&amp;", "&amp;BK$9&amp;", "&amp;BK$10&amp;", "&amp;BK$11&amp;"; ","")</f>
        <v/>
      </c>
      <c r="BL117" s="739" t="str">
        <f>IF(AND($S$9=1,Courses!S112&lt;0), "Row "&amp;Courses!$A112&amp;", "&amp;BL$9&amp;", "&amp;BL$10&amp;", "&amp;BL$11&amp;"; ","")</f>
        <v/>
      </c>
      <c r="BM117" s="10" t="str">
        <f>IF(AND($S$9=1,Courses!T112&lt;0), "Row "&amp;Courses!$A112&amp;", "&amp;BM$9&amp;", "&amp;BM$10&amp;", "&amp;BM$11&amp;"; ","")</f>
        <v/>
      </c>
      <c r="BN117" s="10" t="str">
        <f>IF(AND($S$9=1,Courses!U112&lt;0), "Row "&amp;Courses!$A112&amp;", "&amp;BN$9&amp;", "&amp;BN$10&amp;", "&amp;BN$11&amp;"; ","")</f>
        <v/>
      </c>
      <c r="BO117" s="10" t="str">
        <f>IF(AND($S$9=1,Courses!V112&lt;0), "Row "&amp;Courses!$A112&amp;", "&amp;BO$9&amp;", "&amp;BO$10&amp;", "&amp;BO$11&amp;"; ","")</f>
        <v/>
      </c>
      <c r="BP117" s="682" t="str">
        <f>IF(AND($S$9=1,Courses!W112&lt;0), "Row "&amp;Courses!$A112&amp;", "&amp;BP$9&amp;", "&amp;BP$10&amp;", "&amp;BP$11&amp;"; ","")</f>
        <v/>
      </c>
      <c r="BQ117" s="739" t="str">
        <f>IF(AND($S$9=1,Courses!X112&lt;0), "Row "&amp;Courses!$A112&amp;", "&amp;BQ$9&amp;", "&amp;BQ$10&amp;", "&amp;BQ$11&amp;"; ","")</f>
        <v/>
      </c>
      <c r="BR117" s="10" t="str">
        <f>IF(AND($S$9=1,Courses!Y112&lt;0), "Row "&amp;Courses!$A112&amp;", "&amp;BR$9&amp;", "&amp;BR$10&amp;", "&amp;BR$11&amp;"; ","")</f>
        <v/>
      </c>
      <c r="BS117" s="10" t="str">
        <f>IF(AND($S$9=1,Courses!Z112&lt;0), "Row "&amp;Courses!$A112&amp;", "&amp;BS$9&amp;", "&amp;BS$10&amp;", "&amp;BS$11&amp;"; ","")</f>
        <v/>
      </c>
      <c r="BT117" s="10" t="str">
        <f>IF(AND($S$9=1,Courses!AA112&lt;0), "Row "&amp;Courses!$A112&amp;", "&amp;BT$9&amp;", "&amp;BT$10&amp;", "&amp;BT$11&amp;"; ","")</f>
        <v/>
      </c>
      <c r="BU117" s="682" t="str">
        <f>IF(AND($S$9=1,Courses!AB112&lt;0), "Row "&amp;Courses!$A112&amp;", "&amp;BU$9&amp;", "&amp;BU$10&amp;", "&amp;BU$11&amp;"; ","")</f>
        <v/>
      </c>
      <c r="BW117" s="671">
        <v>98</v>
      </c>
      <c r="BX117" s="101">
        <f>IF(AND($T$9=1,Courses!B112="",Courses!F112="",Courses!H112="",Courses!J112="",Courses!K112="",Courses!L112="",Courses!M112="",Courses!N112=0,Courses!P112=0,Courses!R112=0,Courses!S112=0,Courses!U112=0,Courses!W112=0,Courses!X112=0,Courses!Z112=0,Courses!AB112=0),0,1)</f>
        <v>0</v>
      </c>
      <c r="BY117" s="671">
        <f>IF(AND(BX117=0,SUM(BX118:$BX$219)&gt;0),1,0)</f>
        <v>0</v>
      </c>
      <c r="BZ117" s="853" t="str">
        <f>IF(BY117=1,"Row "&amp;Courses!A112&amp;"; ","")</f>
        <v/>
      </c>
      <c r="CA117" s="50"/>
      <c r="CB117" s="10"/>
      <c r="CC117" s="692" t="str">
        <f>IF(AND($U$9=1,Courses!B112&lt;&gt;"",SUM(Courses!N112:AB112)=0),"Row "&amp;Courses!A112&amp;"; ","")</f>
        <v/>
      </c>
      <c r="CD117" s="50"/>
      <c r="CF117" s="323"/>
      <c r="CG117" s="692" t="str">
        <f>IF(AND($Y$9=1,Courses!B112&lt;&gt;""),IF(SUMPRODUCT(--(Courses!$C$13:$C$214=Courses!C112))&gt;1,"Row "&amp;Courses!A112&amp;"; ",""),"")</f>
        <v/>
      </c>
      <c r="CH117" s="10"/>
      <c r="CI117" s="324"/>
      <c r="CJ117" s="10"/>
      <c r="CK117" s="739" t="str">
        <f>IF(AND($Z$9=1,Courses!E112&lt;&gt;"",Courses!F112&lt;&gt;"",Courses!F112=0,SUM(Courses!H112,Courses!J112)=1),"Row "&amp;Courses!A112&amp;", "&amp;Courses!$F$10&amp;"; ","")</f>
        <v/>
      </c>
      <c r="CL117" s="10" t="str">
        <f>IF(AND($Z$9=1,Courses!G112&lt;&gt;"",Courses!H112&lt;&gt;"",Courses!H112=0,SUM(Courses!J112,Courses!F112)=1),"Row "&amp;Courses!A112&amp;", "&amp;Courses!$H$10&amp;"; ","")</f>
        <v/>
      </c>
      <c r="CM117" s="682" t="str">
        <f>IF(AND($Z$9=1,Courses!I112&lt;&gt;"",Courses!J112&lt;&gt;"",Courses!J112=0, SUM(Courses!H112,Courses!F112)=1),"Row "&amp;Courses!A112&amp;", "&amp;Courses!$J$10&amp;"; ","")</f>
        <v/>
      </c>
      <c r="CN117" s="680"/>
      <c r="CO117" s="681"/>
      <c r="CP117" s="692" t="str">
        <f>IF(AND(Courses!B112&lt;&gt;"",ISNA(VLOOKUP(Courses!C112,CourseInfo,2,FALSE))=FALSE,COUNTIF(Dummy,Courses!C112)&lt;&gt;1),VLOOKUP(Courses!C112,CourseInfo,6,FALSE),"")</f>
        <v/>
      </c>
      <c r="CQ117" s="692" t="str">
        <f>IF(AND(Courses!B112&lt;&gt;"",ISNA(VLOOKUP(Courses!C112,CourseInfo,2,FALSE))=FALSE,COUNTIF(Dummy,Courses!C112)&lt;&gt;1),IF(VLOOKUP(Courses!C112,CourseInfo,7,FALSE)&lt;&gt;"",VLOOKUP(Courses!C112,CourseInfo,7,FALSE),"blank"),"")</f>
        <v/>
      </c>
      <c r="CR117" s="692" t="str">
        <f>IF(AND($AA$9=1,Courses!B112&lt;&gt;"",'Courses Valid'!AC117="",AH117&amp;AI117&amp;AJ117&amp;AK117="",COUNTIF(Dummy,Courses!C112)&lt;&gt;1),IF(OR(Courses!K112&lt;&gt;'Courses Valid'!CP117,Courses!L112&lt;&gt;'Courses Valid'!CQ117),"Row "&amp;Courses!A112&amp;", Level on LARS is "&amp;'Courses Valid'!CP117&amp;", Sub-level on LARS is "&amp;CQ117&amp;"; ",""),"")</f>
        <v/>
      </c>
      <c r="CS117" s="680"/>
    </row>
    <row r="118" spans="3:97" x14ac:dyDescent="0.2">
      <c r="C118" s="670">
        <f t="shared" si="3"/>
        <v>0</v>
      </c>
      <c r="D118" s="102"/>
      <c r="E118" s="102"/>
      <c r="F118" s="295"/>
      <c r="G118" s="692" t="str">
        <f>IF(SUMPRODUCT(--(CourseAims=Courses!$C113))=1,"",IF(AND($J$9=1,Courses!$C113&lt;&gt;""),"Row "&amp;Courses!A113&amp;" (invalid); ",""))</f>
        <v/>
      </c>
      <c r="H118" s="692" t="str">
        <f>IF(AND($K$9=1,Courses!B113="",OR(Courses!F113&lt;&gt;"",Courses!H113&lt;&gt;"",Courses!J113&lt;&gt;"",Courses!K113&lt;&gt;"",Courses!L113&lt;&gt;"",Courses!M113&lt;&gt;"",Courses!N113&lt;&gt;0,Courses!P113&lt;&gt;0,Courses!R113&lt;&gt;0,Courses!S113&lt;&gt;0,Courses!U113&lt;&gt;0,Courses!W113&lt;&gt;0,Courses!X113&lt;&gt;0,Courses!Z113&lt;&gt;0,Courses!AB113&lt;&gt;0)),"Row "&amp;Courses!A113&amp;" (none); ","")</f>
        <v/>
      </c>
      <c r="I118" s="50"/>
      <c r="J118" s="295"/>
      <c r="K118" s="739" t="str">
        <f>IF(AND($L$9=1,Courses!E113&lt;&gt;"",Courses!F113=""),"Row "&amp;Courses!A113&amp;", "&amp;Courses!$E$10&amp;"; ","")</f>
        <v/>
      </c>
      <c r="L118" s="10" t="str">
        <f>IF(AND($L$9=1,Courses!G113&lt;&gt;"",Courses!H113=""),"Row "&amp;Courses!A113&amp;", "&amp;Courses!$G$10&amp;"; ","")</f>
        <v/>
      </c>
      <c r="M118" s="682" t="str">
        <f>IF(AND($L$9=1,Courses!I113&lt;&gt;"",Courses!J113=""),"Row "&amp;Courses!A113&amp;", "&amp;Courses!$I$10&amp;"; ","")</f>
        <v/>
      </c>
      <c r="N118" s="10"/>
      <c r="O118" s="50"/>
      <c r="P118" s="295"/>
      <c r="Q118" s="1330" t="str">
        <f>IF(AND($M$9=1,Courses!B113&lt;&gt;"",Courses!E113&lt;&gt;"",Courses!G113="",Courses!I113="",Courses!F113&lt;&gt;1),"Row "&amp;Courses!A113&amp;"; ","")</f>
        <v/>
      </c>
      <c r="R118" s="10" t="str">
        <f>IF(AND($M$9=1,Courses!B113&lt;&gt;"",Courses!I113="",Courses!F113&lt;&gt;"",Courses!G113&lt;&gt;"",Courses!H113&lt;&gt;""),IF(OR((Courses!F113+Courses!H113)&lt;&gt;1),"Row "&amp;Courses!A113&amp;"; ",""),"")</f>
        <v/>
      </c>
      <c r="S118" s="682" t="str">
        <f>IF(AND($M$9=1,Courses!B113&lt;&gt;"",Courses!I113&lt;&gt;"",Courses!J113&lt;&gt;"",Courses!H113&lt;&gt;"",Courses!G113&lt;&gt;"",Courses!F113&lt;&gt;""),IF(OR((Courses!F113+Courses!H113+Courses!J113)&lt;&gt;1),"Row "&amp;Courses!A113&amp;"; ",""),"")</f>
        <v/>
      </c>
      <c r="T118" s="10"/>
      <c r="U118" s="692" t="str">
        <f>IF(AND($M$9=1,Courses!E113&lt;&gt;"",Q118="",R118="",S118="",SUM(Courses!F113,Courses!H113,Courses!J113)&lt;&gt;1),"Row "&amp;Courses!A113&amp;"; ","")</f>
        <v/>
      </c>
      <c r="V118" s="50"/>
      <c r="W118" s="10"/>
      <c r="X118" s="739" t="str">
        <f>IF(AND($N$9=1,Courses!B113&lt;&gt;"",Courses!E113&lt;&gt;"",Courses!F113&lt;&gt;""),IF((TRUNC(Courses!F113*100)&lt;&gt;Courses!F113*100),"Row "&amp;Courses!A113&amp;", "&amp;Courses!$F$10&amp;"; ",""),"")</f>
        <v/>
      </c>
      <c r="Y118" s="10" t="str">
        <f>IF(AND($N$9=1,Courses!B113&lt;&gt;"",Courses!G113&lt;&gt;"",Courses!H113&lt;&gt;""),IF((TRUNC(Courses!H113*100)&lt;&gt;Courses!H113*100),"Row "&amp;Courses!A113&amp;", "&amp;Courses!$H$10&amp;"; ",""),"")</f>
        <v/>
      </c>
      <c r="Z118" s="682" t="str">
        <f>IF(AND($N$9=1,Courses!B113&lt;&gt;"",Courses!I113&lt;&gt;"",Courses!J113&lt;&gt;""),IF((TRUNC(Courses!J113*100)&lt;&gt;Courses!J113*100),"Row "&amp;Courses!A113&amp;", "&amp;Courses!$J$10&amp;"; ",""),"")</f>
        <v/>
      </c>
      <c r="AA118" s="10"/>
      <c r="AB118" s="295"/>
      <c r="AC118" s="692" t="str">
        <f>IF(AND($O$9=1,G118="",Courses!B113&lt;&gt;"",Courses!K113&lt;&gt;"UG",Courses!K113&lt;&gt;"PG (UG fee)",Courses!K113&lt;&gt;"PG (Masters' loan)",Courses!K113&lt;&gt;"PG (Other)"),"Row "&amp;Courses!A113&amp;"; ","")</f>
        <v/>
      </c>
      <c r="AD118" s="693"/>
      <c r="AE118" s="692" t="str">
        <f>IF(AND($Q$9=1,G118="",Courses!B113&lt;&gt;"",Courses!M113&lt;&gt;"Standard",Courses!M113&lt;&gt;"Long"),"Row "&amp;Courses!A113&amp;"; ","")</f>
        <v/>
      </c>
      <c r="AF118" s="10"/>
      <c r="AG118" s="295"/>
      <c r="AH118" s="739" t="str">
        <f>IF(AND($P$9=1,G118="",AC118="",AD118="",Courses!B113&lt;&gt;"",Courses!K113="UG",Courses!L113&lt;&gt;$C$9,Courses!L113&lt;&gt;$C$10,Courses!L113&lt;&gt;$C$11),"Row "&amp;Courses!A113&amp;", Sub-level should be either HND, Sub-degree, Foundation Degree or Other UG Degree; ","")</f>
        <v/>
      </c>
      <c r="AI118" s="10" t="str">
        <f>IF(AND($P$9=1,G118="",AC118="",AD118="",Courses!B113&lt;&gt;"",Courses!K113="PG (UG fee)",Courses!L113&lt;&gt;"",Courses!L113&lt;&gt;$C$12,Courses!L113&lt;&gt;$C$15),"Row "&amp;Courses!A113&amp;", Sub-level should be either blank or "&amp;C110&amp;"; ","")</f>
        <v/>
      </c>
      <c r="AJ118" s="10" t="str">
        <f>IF(AND($P$9=1,G118="",AC118="",AD118="",Courses!B113&lt;&gt;"",Courses!K113="PG (Masters' loan)",Courses!L113&lt;&gt;"",Courses!L113&lt;&gt;$C$14,Courses!L113&lt;&gt;$C$15),"Row "&amp;Courses!A113&amp;", Sub-level should be blank; ","")</f>
        <v/>
      </c>
      <c r="AK118" s="682" t="str">
        <f>IF(AND($P$9=1,G118="",AC118="",AD118="",Courses!B113&lt;&gt;"",Courses!K113="PG (Other)",Courses!L113&lt;&gt;"",Courses!L113&lt;&gt;$C$16,Courses!L113&lt;&gt;$C$17),"Row "&amp;Courses!A113&amp;", Sub-level should be blank; ","")</f>
        <v/>
      </c>
      <c r="AL118" s="50"/>
      <c r="AM118" s="295"/>
      <c r="AN118" s="6">
        <v>99</v>
      </c>
      <c r="AO118" s="739" t="str">
        <f>IF(AND($R$9=1,(TRUNC(Courses!N113)&lt;&gt;Courses!N113)), "Row "&amp;Courses!$A113&amp;", "&amp;AO$9&amp;", "&amp;AO$10&amp;", "&amp;AO$11&amp;"; ","")</f>
        <v/>
      </c>
      <c r="AP118" s="10" t="str">
        <f>IF(AND($R$9=1,(TRUNC(Courses!O113)&lt;&gt;Courses!O113)), "Row "&amp;Courses!$A113&amp;", "&amp;AP$9&amp;", "&amp;AP$10&amp;", "&amp;AP$11&amp;"; ","")</f>
        <v/>
      </c>
      <c r="AQ118" s="10" t="str">
        <f>IF(AND($R$9=1,(TRUNC(Courses!P113)&lt;&gt;Courses!P113)), "Row "&amp;Courses!$A113&amp;", "&amp;AQ$9&amp;", "&amp;AQ$10&amp;", "&amp;AQ$11&amp;"; ","")</f>
        <v/>
      </c>
      <c r="AR118" s="10" t="str">
        <f>IF(AND($R$9=1,(TRUNC(Courses!Q113)&lt;&gt;Courses!Q113)), "Row "&amp;Courses!$A113&amp;", "&amp;AR$9&amp;", "&amp;AR$10&amp;", "&amp;AR$11&amp;"; ","")</f>
        <v/>
      </c>
      <c r="AS118" s="682" t="str">
        <f>IF(AND($R$9=1,(TRUNC(Courses!R113)&lt;&gt;Courses!R113)), "Row "&amp;Courses!$A113&amp;", "&amp;AS$9&amp;", "&amp;AS$10&amp;", "&amp;AS$11&amp;"; ","")</f>
        <v/>
      </c>
      <c r="AT118" s="739" t="str">
        <f>IF(AND($R$9=1,(TRUNC(Courses!S113)&lt;&gt;Courses!S113)), "Row "&amp;Courses!$A113&amp;", "&amp;AT$9&amp;", "&amp;AT$10&amp;", "&amp;AT$11&amp;"; ","")</f>
        <v/>
      </c>
      <c r="AU118" s="10" t="str">
        <f>IF(AND($R$9=1,(TRUNC(Courses!T113)&lt;&gt;Courses!T113)), "Row "&amp;Courses!$A113&amp;", "&amp;AU$9&amp;", "&amp;AU$10&amp;", "&amp;AU$11&amp;"; ","")</f>
        <v/>
      </c>
      <c r="AV118" s="10" t="str">
        <f>IF(AND($R$9=1,(TRUNC(Courses!U113)&lt;&gt;Courses!U113)), "Row "&amp;Courses!$A113&amp;", "&amp;AV$9&amp;", "&amp;AV$10&amp;", "&amp;AV$11&amp;"; ","")</f>
        <v/>
      </c>
      <c r="AW118" s="10" t="str">
        <f>IF(AND($R$9=1,(TRUNC(Courses!V113)&lt;&gt;Courses!V113)), "Row "&amp;Courses!$A113&amp;", "&amp;AW$9&amp;", "&amp;AW$10&amp;", "&amp;AW$11&amp;"; ","")</f>
        <v/>
      </c>
      <c r="AX118" s="682" t="str">
        <f>IF(AND($R$9=1,(TRUNC(Courses!W113)&lt;&gt;Courses!W113)), "Row "&amp;Courses!$A113&amp;", "&amp;AX$9&amp;", "&amp;AX$10&amp;", "&amp;AX$11&amp;"; ","")</f>
        <v/>
      </c>
      <c r="AY118" s="739" t="str">
        <f>IF(AND($R$9=1,(TRUNC(Courses!X113)&lt;&gt;Courses!X113)), "Row "&amp;Courses!$A113&amp;", "&amp;AY$9&amp;", "&amp;AY$10&amp;", "&amp;AY$11&amp;"; ","")</f>
        <v/>
      </c>
      <c r="AZ118" s="10" t="str">
        <f>IF(AND($R$9=1,(TRUNC(Courses!Y113)&lt;&gt;Courses!Y113)), "Row "&amp;Courses!$A113&amp;", "&amp;AZ$9&amp;", "&amp;AZ$10&amp;", "&amp;AZ$11&amp;"; ","")</f>
        <v/>
      </c>
      <c r="BA118" s="10" t="str">
        <f>IF(AND($R$9=1,(TRUNC(Courses!Z113)&lt;&gt;Courses!Z113)), "Row "&amp;Courses!$A113&amp;", "&amp;BA$9&amp;", "&amp;BA$10&amp;", "&amp;BA$11&amp;"; ","")</f>
        <v/>
      </c>
      <c r="BB118" s="10" t="str">
        <f>IF(AND($R$9=1,(TRUNC(Courses!AA113)&lt;&gt;Courses!AA113)), "Row "&amp;Courses!$A113&amp;", "&amp;BB$9&amp;", "&amp;BB$10&amp;", "&amp;BB$11&amp;"; ","")</f>
        <v/>
      </c>
      <c r="BC118" s="682" t="str">
        <f>IF(AND($R$9=1,(TRUNC(Courses!AB113)&lt;&gt;Courses!AB113)), "Row "&amp;Courses!$A113&amp;", "&amp;BC$9&amp;", "&amp;BC$10&amp;", "&amp;BC$11&amp;"; ","")</f>
        <v/>
      </c>
      <c r="BE118" s="295"/>
      <c r="BF118" s="6">
        <v>99</v>
      </c>
      <c r="BG118" s="739" t="str">
        <f>IF(AND($S$9=1,Courses!N113&lt;0), "Row "&amp;Courses!$A113&amp;", "&amp;BG$9&amp;", "&amp;BG$10&amp;", "&amp;BG$11&amp;"; ","")</f>
        <v/>
      </c>
      <c r="BH118" s="10" t="str">
        <f>IF(AND($S$9=1,Courses!O113&lt;0), "Row "&amp;Courses!$A113&amp;", "&amp;BH$9&amp;", "&amp;BH$10&amp;", "&amp;BH$11&amp;"; ","")</f>
        <v/>
      </c>
      <c r="BI118" s="10" t="str">
        <f>IF(AND($S$9=1,Courses!P113&lt;0), "Row "&amp;Courses!$A113&amp;", "&amp;BI$9&amp;", "&amp;BI$10&amp;", "&amp;BI$11&amp;"; ","")</f>
        <v/>
      </c>
      <c r="BJ118" s="10" t="str">
        <f>IF(AND($S$9=1,Courses!Q113&lt;0), "Row "&amp;Courses!$A113&amp;", "&amp;BJ$9&amp;", "&amp;BJ$10&amp;", "&amp;BJ$11&amp;"; ","")</f>
        <v/>
      </c>
      <c r="BK118" s="682" t="str">
        <f>IF(AND($S$9=1,Courses!R113&lt;0), "Row "&amp;Courses!$A113&amp;", "&amp;BK$9&amp;", "&amp;BK$10&amp;", "&amp;BK$11&amp;"; ","")</f>
        <v/>
      </c>
      <c r="BL118" s="739" t="str">
        <f>IF(AND($S$9=1,Courses!S113&lt;0), "Row "&amp;Courses!$A113&amp;", "&amp;BL$9&amp;", "&amp;BL$10&amp;", "&amp;BL$11&amp;"; ","")</f>
        <v/>
      </c>
      <c r="BM118" s="10" t="str">
        <f>IF(AND($S$9=1,Courses!T113&lt;0), "Row "&amp;Courses!$A113&amp;", "&amp;BM$9&amp;", "&amp;BM$10&amp;", "&amp;BM$11&amp;"; ","")</f>
        <v/>
      </c>
      <c r="BN118" s="10" t="str">
        <f>IF(AND($S$9=1,Courses!U113&lt;0), "Row "&amp;Courses!$A113&amp;", "&amp;BN$9&amp;", "&amp;BN$10&amp;", "&amp;BN$11&amp;"; ","")</f>
        <v/>
      </c>
      <c r="BO118" s="10" t="str">
        <f>IF(AND($S$9=1,Courses!V113&lt;0), "Row "&amp;Courses!$A113&amp;", "&amp;BO$9&amp;", "&amp;BO$10&amp;", "&amp;BO$11&amp;"; ","")</f>
        <v/>
      </c>
      <c r="BP118" s="682" t="str">
        <f>IF(AND($S$9=1,Courses!W113&lt;0), "Row "&amp;Courses!$A113&amp;", "&amp;BP$9&amp;", "&amp;BP$10&amp;", "&amp;BP$11&amp;"; ","")</f>
        <v/>
      </c>
      <c r="BQ118" s="739" t="str">
        <f>IF(AND($S$9=1,Courses!X113&lt;0), "Row "&amp;Courses!$A113&amp;", "&amp;BQ$9&amp;", "&amp;BQ$10&amp;", "&amp;BQ$11&amp;"; ","")</f>
        <v/>
      </c>
      <c r="BR118" s="10" t="str">
        <f>IF(AND($S$9=1,Courses!Y113&lt;0), "Row "&amp;Courses!$A113&amp;", "&amp;BR$9&amp;", "&amp;BR$10&amp;", "&amp;BR$11&amp;"; ","")</f>
        <v/>
      </c>
      <c r="BS118" s="10" t="str">
        <f>IF(AND($S$9=1,Courses!Z113&lt;0), "Row "&amp;Courses!$A113&amp;", "&amp;BS$9&amp;", "&amp;BS$10&amp;", "&amp;BS$11&amp;"; ","")</f>
        <v/>
      </c>
      <c r="BT118" s="10" t="str">
        <f>IF(AND($S$9=1,Courses!AA113&lt;0), "Row "&amp;Courses!$A113&amp;", "&amp;BT$9&amp;", "&amp;BT$10&amp;", "&amp;BT$11&amp;"; ","")</f>
        <v/>
      </c>
      <c r="BU118" s="682" t="str">
        <f>IF(AND($S$9=1,Courses!AB113&lt;0), "Row "&amp;Courses!$A113&amp;", "&amp;BU$9&amp;", "&amp;BU$10&amp;", "&amp;BU$11&amp;"; ","")</f>
        <v/>
      </c>
      <c r="BW118" s="671">
        <v>99</v>
      </c>
      <c r="BX118" s="101">
        <f>IF(AND($T$9=1,Courses!B113="",Courses!F113="",Courses!H113="",Courses!J113="",Courses!K113="",Courses!L113="",Courses!M113="",Courses!N113=0,Courses!P113=0,Courses!R113=0,Courses!S113=0,Courses!U113=0,Courses!W113=0,Courses!X113=0,Courses!Z113=0,Courses!AB113=0),0,1)</f>
        <v>0</v>
      </c>
      <c r="BY118" s="671">
        <f>IF(AND(BX118=0,SUM(BX119:$BX$219)&gt;0),1,0)</f>
        <v>0</v>
      </c>
      <c r="BZ118" s="853" t="str">
        <f>IF(BY118=1,"Row "&amp;Courses!A113&amp;"; ","")</f>
        <v/>
      </c>
      <c r="CA118" s="50"/>
      <c r="CB118" s="10"/>
      <c r="CC118" s="692" t="str">
        <f>IF(AND($U$9=1,Courses!B113&lt;&gt;"",SUM(Courses!N113:AB113)=0),"Row "&amp;Courses!A113&amp;"; ","")</f>
        <v/>
      </c>
      <c r="CD118" s="50"/>
      <c r="CF118" s="323"/>
      <c r="CG118" s="692" t="str">
        <f>IF(AND($Y$9=1,Courses!B113&lt;&gt;""),IF(SUMPRODUCT(--(Courses!$C$13:$C$214=Courses!C113))&gt;1,"Row "&amp;Courses!A113&amp;"; ",""),"")</f>
        <v/>
      </c>
      <c r="CH118" s="10"/>
      <c r="CI118" s="324"/>
      <c r="CJ118" s="10"/>
      <c r="CK118" s="739" t="str">
        <f>IF(AND($Z$9=1,Courses!E113&lt;&gt;"",Courses!F113&lt;&gt;"",Courses!F113=0,SUM(Courses!H113,Courses!J113)=1),"Row "&amp;Courses!A113&amp;", "&amp;Courses!$F$10&amp;"; ","")</f>
        <v/>
      </c>
      <c r="CL118" s="10" t="str">
        <f>IF(AND($Z$9=1,Courses!G113&lt;&gt;"",Courses!H113&lt;&gt;"",Courses!H113=0,SUM(Courses!J113,Courses!F113)=1),"Row "&amp;Courses!A113&amp;", "&amp;Courses!$H$10&amp;"; ","")</f>
        <v/>
      </c>
      <c r="CM118" s="682" t="str">
        <f>IF(AND($Z$9=1,Courses!I113&lt;&gt;"",Courses!J113&lt;&gt;"",Courses!J113=0, SUM(Courses!H113,Courses!F113)=1),"Row "&amp;Courses!A113&amp;", "&amp;Courses!$J$10&amp;"; ","")</f>
        <v/>
      </c>
      <c r="CN118" s="680"/>
      <c r="CO118" s="681"/>
      <c r="CP118" s="692" t="str">
        <f>IF(AND(Courses!B113&lt;&gt;"",ISNA(VLOOKUP(Courses!C113,CourseInfo,2,FALSE))=FALSE,COUNTIF(Dummy,Courses!C113)&lt;&gt;1),VLOOKUP(Courses!C113,CourseInfo,6,FALSE),"")</f>
        <v/>
      </c>
      <c r="CQ118" s="692" t="str">
        <f>IF(AND(Courses!B113&lt;&gt;"",ISNA(VLOOKUP(Courses!C113,CourseInfo,2,FALSE))=FALSE,COUNTIF(Dummy,Courses!C113)&lt;&gt;1),IF(VLOOKUP(Courses!C113,CourseInfo,7,FALSE)&lt;&gt;"",VLOOKUP(Courses!C113,CourseInfo,7,FALSE),"blank"),"")</f>
        <v/>
      </c>
      <c r="CR118" s="692" t="str">
        <f>IF(AND($AA$9=1,Courses!B113&lt;&gt;"",'Courses Valid'!AC118="",AH118&amp;AI118&amp;AJ118&amp;AK118="",COUNTIF(Dummy,Courses!C113)&lt;&gt;1),IF(OR(Courses!K113&lt;&gt;'Courses Valid'!CP118,Courses!L113&lt;&gt;'Courses Valid'!CQ118),"Row "&amp;Courses!A113&amp;", Level on LARS is "&amp;'Courses Valid'!CP118&amp;", Sub-level on LARS is "&amp;CQ118&amp;"; ",""),"")</f>
        <v/>
      </c>
      <c r="CS118" s="680"/>
    </row>
    <row r="119" spans="3:97" x14ac:dyDescent="0.2">
      <c r="C119" s="670">
        <f t="shared" si="3"/>
        <v>0</v>
      </c>
      <c r="D119" s="102"/>
      <c r="E119" s="102"/>
      <c r="F119" s="295"/>
      <c r="G119" s="692" t="str">
        <f>IF(SUMPRODUCT(--(CourseAims=Courses!$C114))=1,"",IF(AND($J$9=1,Courses!$C114&lt;&gt;""),"Row "&amp;Courses!A114&amp;" (invalid); ",""))</f>
        <v/>
      </c>
      <c r="H119" s="692" t="str">
        <f>IF(AND($K$9=1,Courses!B114="",OR(Courses!F114&lt;&gt;"",Courses!H114&lt;&gt;"",Courses!J114&lt;&gt;"",Courses!K114&lt;&gt;"",Courses!L114&lt;&gt;"",Courses!M114&lt;&gt;"",Courses!N114&lt;&gt;0,Courses!P114&lt;&gt;0,Courses!R114&lt;&gt;0,Courses!S114&lt;&gt;0,Courses!U114&lt;&gt;0,Courses!W114&lt;&gt;0,Courses!X114&lt;&gt;0,Courses!Z114&lt;&gt;0,Courses!AB114&lt;&gt;0)),"Row "&amp;Courses!A114&amp;" (none); ","")</f>
        <v/>
      </c>
      <c r="I119" s="50"/>
      <c r="J119" s="295"/>
      <c r="K119" s="739" t="str">
        <f>IF(AND($L$9=1,Courses!E114&lt;&gt;"",Courses!F114=""),"Row "&amp;Courses!A114&amp;", "&amp;Courses!$E$10&amp;"; ","")</f>
        <v/>
      </c>
      <c r="L119" s="10" t="str">
        <f>IF(AND($L$9=1,Courses!G114&lt;&gt;"",Courses!H114=""),"Row "&amp;Courses!A114&amp;", "&amp;Courses!$G$10&amp;"; ","")</f>
        <v/>
      </c>
      <c r="M119" s="682" t="str">
        <f>IF(AND($L$9=1,Courses!I114&lt;&gt;"",Courses!J114=""),"Row "&amp;Courses!A114&amp;", "&amp;Courses!$I$10&amp;"; ","")</f>
        <v/>
      </c>
      <c r="N119" s="10"/>
      <c r="O119" s="50"/>
      <c r="P119" s="295"/>
      <c r="Q119" s="1330" t="str">
        <f>IF(AND($M$9=1,Courses!B114&lt;&gt;"",Courses!E114&lt;&gt;"",Courses!G114="",Courses!I114="",Courses!F114&lt;&gt;1),"Row "&amp;Courses!A114&amp;"; ","")</f>
        <v/>
      </c>
      <c r="R119" s="10" t="str">
        <f>IF(AND($M$9=1,Courses!B114&lt;&gt;"",Courses!I114="",Courses!F114&lt;&gt;"",Courses!G114&lt;&gt;"",Courses!H114&lt;&gt;""),IF(OR((Courses!F114+Courses!H114)&lt;&gt;1),"Row "&amp;Courses!A114&amp;"; ",""),"")</f>
        <v/>
      </c>
      <c r="S119" s="682" t="str">
        <f>IF(AND($M$9=1,Courses!B114&lt;&gt;"",Courses!I114&lt;&gt;"",Courses!J114&lt;&gt;"",Courses!H114&lt;&gt;"",Courses!G114&lt;&gt;"",Courses!F114&lt;&gt;""),IF(OR((Courses!F114+Courses!H114+Courses!J114)&lt;&gt;1),"Row "&amp;Courses!A114&amp;"; ",""),"")</f>
        <v/>
      </c>
      <c r="T119" s="10"/>
      <c r="U119" s="692" t="str">
        <f>IF(AND($M$9=1,Courses!E114&lt;&gt;"",Q119="",R119="",S119="",SUM(Courses!F114,Courses!H114,Courses!J114)&lt;&gt;1),"Row "&amp;Courses!A114&amp;"; ","")</f>
        <v/>
      </c>
      <c r="V119" s="50"/>
      <c r="W119" s="10"/>
      <c r="X119" s="739" t="str">
        <f>IF(AND($N$9=1,Courses!B114&lt;&gt;"",Courses!E114&lt;&gt;"",Courses!F114&lt;&gt;""),IF((TRUNC(Courses!F114*100)&lt;&gt;Courses!F114*100),"Row "&amp;Courses!A114&amp;", "&amp;Courses!$F$10&amp;"; ",""),"")</f>
        <v/>
      </c>
      <c r="Y119" s="10" t="str">
        <f>IF(AND($N$9=1,Courses!B114&lt;&gt;"",Courses!G114&lt;&gt;"",Courses!H114&lt;&gt;""),IF((TRUNC(Courses!H114*100)&lt;&gt;Courses!H114*100),"Row "&amp;Courses!A114&amp;", "&amp;Courses!$H$10&amp;"; ",""),"")</f>
        <v/>
      </c>
      <c r="Z119" s="682" t="str">
        <f>IF(AND($N$9=1,Courses!B114&lt;&gt;"",Courses!I114&lt;&gt;"",Courses!J114&lt;&gt;""),IF((TRUNC(Courses!J114*100)&lt;&gt;Courses!J114*100),"Row "&amp;Courses!A114&amp;", "&amp;Courses!$J$10&amp;"; ",""),"")</f>
        <v/>
      </c>
      <c r="AA119" s="10"/>
      <c r="AB119" s="295"/>
      <c r="AC119" s="692" t="str">
        <f>IF(AND($O$9=1,G119="",Courses!B114&lt;&gt;"",Courses!K114&lt;&gt;"UG",Courses!K114&lt;&gt;"PG (UG fee)",Courses!K114&lt;&gt;"PG (Masters' loan)",Courses!K114&lt;&gt;"PG (Other)"),"Row "&amp;Courses!A114&amp;"; ","")</f>
        <v/>
      </c>
      <c r="AD119" s="693"/>
      <c r="AE119" s="692" t="str">
        <f>IF(AND($Q$9=1,G119="",Courses!B114&lt;&gt;"",Courses!M114&lt;&gt;"Standard",Courses!M114&lt;&gt;"Long"),"Row "&amp;Courses!A114&amp;"; ","")</f>
        <v/>
      </c>
      <c r="AF119" s="10"/>
      <c r="AG119" s="295"/>
      <c r="AH119" s="739" t="str">
        <f>IF(AND($P$9=1,G119="",AC119="",AD119="",Courses!B114&lt;&gt;"",Courses!K114="UG",Courses!L114&lt;&gt;$C$9,Courses!L114&lt;&gt;$C$10,Courses!L114&lt;&gt;$C$11),"Row "&amp;Courses!A114&amp;", Sub-level should be either HND, Sub-degree, Foundation Degree or Other UG Degree; ","")</f>
        <v/>
      </c>
      <c r="AI119" s="10" t="str">
        <f>IF(AND($P$9=1,G119="",AC119="",AD119="",Courses!B114&lt;&gt;"",Courses!K114="PG (UG fee)",Courses!L114&lt;&gt;"",Courses!L114&lt;&gt;$C$12,Courses!L114&lt;&gt;$C$15),"Row "&amp;Courses!A114&amp;", Sub-level should be either blank or "&amp;C111&amp;"; ","")</f>
        <v/>
      </c>
      <c r="AJ119" s="10" t="str">
        <f>IF(AND($P$9=1,G119="",AC119="",AD119="",Courses!B114&lt;&gt;"",Courses!K114="PG (Masters' loan)",Courses!L114&lt;&gt;"",Courses!L114&lt;&gt;$C$14,Courses!L114&lt;&gt;$C$15),"Row "&amp;Courses!A114&amp;", Sub-level should be blank; ","")</f>
        <v/>
      </c>
      <c r="AK119" s="682" t="str">
        <f>IF(AND($P$9=1,G119="",AC119="",AD119="",Courses!B114&lt;&gt;"",Courses!K114="PG (Other)",Courses!L114&lt;&gt;"",Courses!L114&lt;&gt;$C$16,Courses!L114&lt;&gt;$C$17),"Row "&amp;Courses!A114&amp;", Sub-level should be blank; ","")</f>
        <v/>
      </c>
      <c r="AL119" s="50"/>
      <c r="AM119" s="295"/>
      <c r="AN119" s="6">
        <v>100</v>
      </c>
      <c r="AO119" s="739" t="str">
        <f>IF(AND($R$9=1,(TRUNC(Courses!N114)&lt;&gt;Courses!N114)), "Row "&amp;Courses!$A114&amp;", "&amp;AO$9&amp;", "&amp;AO$10&amp;", "&amp;AO$11&amp;"; ","")</f>
        <v/>
      </c>
      <c r="AP119" s="10" t="str">
        <f>IF(AND($R$9=1,(TRUNC(Courses!O114)&lt;&gt;Courses!O114)), "Row "&amp;Courses!$A114&amp;", "&amp;AP$9&amp;", "&amp;AP$10&amp;", "&amp;AP$11&amp;"; ","")</f>
        <v/>
      </c>
      <c r="AQ119" s="10" t="str">
        <f>IF(AND($R$9=1,(TRUNC(Courses!P114)&lt;&gt;Courses!P114)), "Row "&amp;Courses!$A114&amp;", "&amp;AQ$9&amp;", "&amp;AQ$10&amp;", "&amp;AQ$11&amp;"; ","")</f>
        <v/>
      </c>
      <c r="AR119" s="10" t="str">
        <f>IF(AND($R$9=1,(TRUNC(Courses!Q114)&lt;&gt;Courses!Q114)), "Row "&amp;Courses!$A114&amp;", "&amp;AR$9&amp;", "&amp;AR$10&amp;", "&amp;AR$11&amp;"; ","")</f>
        <v/>
      </c>
      <c r="AS119" s="682" t="str">
        <f>IF(AND($R$9=1,(TRUNC(Courses!R114)&lt;&gt;Courses!R114)), "Row "&amp;Courses!$A114&amp;", "&amp;AS$9&amp;", "&amp;AS$10&amp;", "&amp;AS$11&amp;"; ","")</f>
        <v/>
      </c>
      <c r="AT119" s="739" t="str">
        <f>IF(AND($R$9=1,(TRUNC(Courses!S114)&lt;&gt;Courses!S114)), "Row "&amp;Courses!$A114&amp;", "&amp;AT$9&amp;", "&amp;AT$10&amp;", "&amp;AT$11&amp;"; ","")</f>
        <v/>
      </c>
      <c r="AU119" s="10" t="str">
        <f>IF(AND($R$9=1,(TRUNC(Courses!T114)&lt;&gt;Courses!T114)), "Row "&amp;Courses!$A114&amp;", "&amp;AU$9&amp;", "&amp;AU$10&amp;", "&amp;AU$11&amp;"; ","")</f>
        <v/>
      </c>
      <c r="AV119" s="10" t="str">
        <f>IF(AND($R$9=1,(TRUNC(Courses!U114)&lt;&gt;Courses!U114)), "Row "&amp;Courses!$A114&amp;", "&amp;AV$9&amp;", "&amp;AV$10&amp;", "&amp;AV$11&amp;"; ","")</f>
        <v/>
      </c>
      <c r="AW119" s="10" t="str">
        <f>IF(AND($R$9=1,(TRUNC(Courses!V114)&lt;&gt;Courses!V114)), "Row "&amp;Courses!$A114&amp;", "&amp;AW$9&amp;", "&amp;AW$10&amp;", "&amp;AW$11&amp;"; ","")</f>
        <v/>
      </c>
      <c r="AX119" s="682" t="str">
        <f>IF(AND($R$9=1,(TRUNC(Courses!W114)&lt;&gt;Courses!W114)), "Row "&amp;Courses!$A114&amp;", "&amp;AX$9&amp;", "&amp;AX$10&amp;", "&amp;AX$11&amp;"; ","")</f>
        <v/>
      </c>
      <c r="AY119" s="739" t="str">
        <f>IF(AND($R$9=1,(TRUNC(Courses!X114)&lt;&gt;Courses!X114)), "Row "&amp;Courses!$A114&amp;", "&amp;AY$9&amp;", "&amp;AY$10&amp;", "&amp;AY$11&amp;"; ","")</f>
        <v/>
      </c>
      <c r="AZ119" s="10" t="str">
        <f>IF(AND($R$9=1,(TRUNC(Courses!Y114)&lt;&gt;Courses!Y114)), "Row "&amp;Courses!$A114&amp;", "&amp;AZ$9&amp;", "&amp;AZ$10&amp;", "&amp;AZ$11&amp;"; ","")</f>
        <v/>
      </c>
      <c r="BA119" s="10" t="str">
        <f>IF(AND($R$9=1,(TRUNC(Courses!Z114)&lt;&gt;Courses!Z114)), "Row "&amp;Courses!$A114&amp;", "&amp;BA$9&amp;", "&amp;BA$10&amp;", "&amp;BA$11&amp;"; ","")</f>
        <v/>
      </c>
      <c r="BB119" s="10" t="str">
        <f>IF(AND($R$9=1,(TRUNC(Courses!AA114)&lt;&gt;Courses!AA114)), "Row "&amp;Courses!$A114&amp;", "&amp;BB$9&amp;", "&amp;BB$10&amp;", "&amp;BB$11&amp;"; ","")</f>
        <v/>
      </c>
      <c r="BC119" s="682" t="str">
        <f>IF(AND($R$9=1,(TRUNC(Courses!AB114)&lt;&gt;Courses!AB114)), "Row "&amp;Courses!$A114&amp;", "&amp;BC$9&amp;", "&amp;BC$10&amp;", "&amp;BC$11&amp;"; ","")</f>
        <v/>
      </c>
      <c r="BE119" s="295"/>
      <c r="BF119" s="6">
        <v>100</v>
      </c>
      <c r="BG119" s="739" t="str">
        <f>IF(AND($S$9=1,Courses!N114&lt;0), "Row "&amp;Courses!$A114&amp;", "&amp;BG$9&amp;", "&amp;BG$10&amp;", "&amp;BG$11&amp;"; ","")</f>
        <v/>
      </c>
      <c r="BH119" s="10" t="str">
        <f>IF(AND($S$9=1,Courses!O114&lt;0), "Row "&amp;Courses!$A114&amp;", "&amp;BH$9&amp;", "&amp;BH$10&amp;", "&amp;BH$11&amp;"; ","")</f>
        <v/>
      </c>
      <c r="BI119" s="10" t="str">
        <f>IF(AND($S$9=1,Courses!P114&lt;0), "Row "&amp;Courses!$A114&amp;", "&amp;BI$9&amp;", "&amp;BI$10&amp;", "&amp;BI$11&amp;"; ","")</f>
        <v/>
      </c>
      <c r="BJ119" s="10" t="str">
        <f>IF(AND($S$9=1,Courses!Q114&lt;0), "Row "&amp;Courses!$A114&amp;", "&amp;BJ$9&amp;", "&amp;BJ$10&amp;", "&amp;BJ$11&amp;"; ","")</f>
        <v/>
      </c>
      <c r="BK119" s="682" t="str">
        <f>IF(AND($S$9=1,Courses!R114&lt;0), "Row "&amp;Courses!$A114&amp;", "&amp;BK$9&amp;", "&amp;BK$10&amp;", "&amp;BK$11&amp;"; ","")</f>
        <v/>
      </c>
      <c r="BL119" s="739" t="str">
        <f>IF(AND($S$9=1,Courses!S114&lt;0), "Row "&amp;Courses!$A114&amp;", "&amp;BL$9&amp;", "&amp;BL$10&amp;", "&amp;BL$11&amp;"; ","")</f>
        <v/>
      </c>
      <c r="BM119" s="10" t="str">
        <f>IF(AND($S$9=1,Courses!T114&lt;0), "Row "&amp;Courses!$A114&amp;", "&amp;BM$9&amp;", "&amp;BM$10&amp;", "&amp;BM$11&amp;"; ","")</f>
        <v/>
      </c>
      <c r="BN119" s="10" t="str">
        <f>IF(AND($S$9=1,Courses!U114&lt;0), "Row "&amp;Courses!$A114&amp;", "&amp;BN$9&amp;", "&amp;BN$10&amp;", "&amp;BN$11&amp;"; ","")</f>
        <v/>
      </c>
      <c r="BO119" s="10" t="str">
        <f>IF(AND($S$9=1,Courses!V114&lt;0), "Row "&amp;Courses!$A114&amp;", "&amp;BO$9&amp;", "&amp;BO$10&amp;", "&amp;BO$11&amp;"; ","")</f>
        <v/>
      </c>
      <c r="BP119" s="682" t="str">
        <f>IF(AND($S$9=1,Courses!W114&lt;0), "Row "&amp;Courses!$A114&amp;", "&amp;BP$9&amp;", "&amp;BP$10&amp;", "&amp;BP$11&amp;"; ","")</f>
        <v/>
      </c>
      <c r="BQ119" s="739" t="str">
        <f>IF(AND($S$9=1,Courses!X114&lt;0), "Row "&amp;Courses!$A114&amp;", "&amp;BQ$9&amp;", "&amp;BQ$10&amp;", "&amp;BQ$11&amp;"; ","")</f>
        <v/>
      </c>
      <c r="BR119" s="10" t="str">
        <f>IF(AND($S$9=1,Courses!Y114&lt;0), "Row "&amp;Courses!$A114&amp;", "&amp;BR$9&amp;", "&amp;BR$10&amp;", "&amp;BR$11&amp;"; ","")</f>
        <v/>
      </c>
      <c r="BS119" s="10" t="str">
        <f>IF(AND($S$9=1,Courses!Z114&lt;0), "Row "&amp;Courses!$A114&amp;", "&amp;BS$9&amp;", "&amp;BS$10&amp;", "&amp;BS$11&amp;"; ","")</f>
        <v/>
      </c>
      <c r="BT119" s="10" t="str">
        <f>IF(AND($S$9=1,Courses!AA114&lt;0), "Row "&amp;Courses!$A114&amp;", "&amp;BT$9&amp;", "&amp;BT$10&amp;", "&amp;BT$11&amp;"; ","")</f>
        <v/>
      </c>
      <c r="BU119" s="682" t="str">
        <f>IF(AND($S$9=1,Courses!AB114&lt;0), "Row "&amp;Courses!$A114&amp;", "&amp;BU$9&amp;", "&amp;BU$10&amp;", "&amp;BU$11&amp;"; ","")</f>
        <v/>
      </c>
      <c r="BW119" s="671">
        <v>100</v>
      </c>
      <c r="BX119" s="101">
        <f>IF(AND($T$9=1,Courses!B114="",Courses!F114="",Courses!H114="",Courses!J114="",Courses!K114="",Courses!L114="",Courses!M114="",Courses!N114=0,Courses!P114=0,Courses!R114=0,Courses!S114=0,Courses!U114=0,Courses!W114=0,Courses!X114=0,Courses!Z114=0,Courses!AB114=0),0,1)</f>
        <v>0</v>
      </c>
      <c r="BY119" s="671">
        <f>IF(AND(BX119=0,SUM(BX120:$BX$219)&gt;0),1,0)</f>
        <v>0</v>
      </c>
      <c r="BZ119" s="853" t="str">
        <f>IF(BY119=1,"Row "&amp;Courses!A114&amp;"; ","")</f>
        <v/>
      </c>
      <c r="CA119" s="50"/>
      <c r="CB119" s="10"/>
      <c r="CC119" s="692" t="str">
        <f>IF(AND($U$9=1,Courses!B114&lt;&gt;"",SUM(Courses!N114:AB114)=0),"Row "&amp;Courses!A114&amp;"; ","")</f>
        <v/>
      </c>
      <c r="CD119" s="50"/>
      <c r="CF119" s="323"/>
      <c r="CG119" s="692" t="str">
        <f>IF(AND($Y$9=1,Courses!B114&lt;&gt;""),IF(SUMPRODUCT(--(Courses!$C$13:$C$214=Courses!C114))&gt;1,"Row "&amp;Courses!A114&amp;"; ",""),"")</f>
        <v/>
      </c>
      <c r="CH119" s="10"/>
      <c r="CI119" s="324"/>
      <c r="CJ119" s="10"/>
      <c r="CK119" s="739" t="str">
        <f>IF(AND($Z$9=1,Courses!E114&lt;&gt;"",Courses!F114&lt;&gt;"",Courses!F114=0,SUM(Courses!H114,Courses!J114)=1),"Row "&amp;Courses!A114&amp;", "&amp;Courses!$F$10&amp;"; ","")</f>
        <v/>
      </c>
      <c r="CL119" s="10" t="str">
        <f>IF(AND($Z$9=1,Courses!G114&lt;&gt;"",Courses!H114&lt;&gt;"",Courses!H114=0,SUM(Courses!J114,Courses!F114)=1),"Row "&amp;Courses!A114&amp;", "&amp;Courses!$H$10&amp;"; ","")</f>
        <v/>
      </c>
      <c r="CM119" s="682" t="str">
        <f>IF(AND($Z$9=1,Courses!I114&lt;&gt;"",Courses!J114&lt;&gt;"",Courses!J114=0, SUM(Courses!H114,Courses!F114)=1),"Row "&amp;Courses!A114&amp;", "&amp;Courses!$J$10&amp;"; ","")</f>
        <v/>
      </c>
      <c r="CN119" s="680"/>
      <c r="CO119" s="681"/>
      <c r="CP119" s="692" t="str">
        <f>IF(AND(Courses!B114&lt;&gt;"",ISNA(VLOOKUP(Courses!C114,CourseInfo,2,FALSE))=FALSE,COUNTIF(Dummy,Courses!C114)&lt;&gt;1),VLOOKUP(Courses!C114,CourseInfo,6,FALSE),"")</f>
        <v/>
      </c>
      <c r="CQ119" s="692" t="str">
        <f>IF(AND(Courses!B114&lt;&gt;"",ISNA(VLOOKUP(Courses!C114,CourseInfo,2,FALSE))=FALSE,COUNTIF(Dummy,Courses!C114)&lt;&gt;1),IF(VLOOKUP(Courses!C114,CourseInfo,7,FALSE)&lt;&gt;"",VLOOKUP(Courses!C114,CourseInfo,7,FALSE),"blank"),"")</f>
        <v/>
      </c>
      <c r="CR119" s="692" t="str">
        <f>IF(AND($AA$9=1,Courses!B114&lt;&gt;"",'Courses Valid'!AC119="",AH119&amp;AI119&amp;AJ119&amp;AK119="",COUNTIF(Dummy,Courses!C114)&lt;&gt;1),IF(OR(Courses!K114&lt;&gt;'Courses Valid'!CP119,Courses!L114&lt;&gt;'Courses Valid'!CQ119),"Row "&amp;Courses!A114&amp;", Level on LARS is "&amp;'Courses Valid'!CP119&amp;", Sub-level on LARS is "&amp;CQ119&amp;"; ",""),"")</f>
        <v/>
      </c>
      <c r="CS119" s="680"/>
    </row>
    <row r="120" spans="3:97" x14ac:dyDescent="0.2">
      <c r="C120" s="670">
        <f t="shared" si="3"/>
        <v>0</v>
      </c>
      <c r="D120" s="102"/>
      <c r="E120" s="102"/>
      <c r="F120" s="295"/>
      <c r="G120" s="692" t="str">
        <f>IF(SUMPRODUCT(--(CourseAims=Courses!$C115))=1,"",IF(AND($J$9=1,Courses!$C115&lt;&gt;""),"Row "&amp;Courses!A115&amp;" (invalid); ",""))</f>
        <v/>
      </c>
      <c r="H120" s="692" t="str">
        <f>IF(AND($K$9=1,Courses!B115="",OR(Courses!F115&lt;&gt;"",Courses!H115&lt;&gt;"",Courses!J115&lt;&gt;"",Courses!K115&lt;&gt;"",Courses!L115&lt;&gt;"",Courses!M115&lt;&gt;"",Courses!N115&lt;&gt;0,Courses!P115&lt;&gt;0,Courses!R115&lt;&gt;0,Courses!S115&lt;&gt;0,Courses!U115&lt;&gt;0,Courses!W115&lt;&gt;0,Courses!X115&lt;&gt;0,Courses!Z115&lt;&gt;0,Courses!AB115&lt;&gt;0)),"Row "&amp;Courses!A115&amp;" (none); ","")</f>
        <v/>
      </c>
      <c r="I120" s="50"/>
      <c r="J120" s="295"/>
      <c r="K120" s="739" t="str">
        <f>IF(AND($L$9=1,Courses!E115&lt;&gt;"",Courses!F115=""),"Row "&amp;Courses!A115&amp;", "&amp;Courses!$E$10&amp;"; ","")</f>
        <v/>
      </c>
      <c r="L120" s="10" t="str">
        <f>IF(AND($L$9=1,Courses!G115&lt;&gt;"",Courses!H115=""),"Row "&amp;Courses!A115&amp;", "&amp;Courses!$G$10&amp;"; ","")</f>
        <v/>
      </c>
      <c r="M120" s="682" t="str">
        <f>IF(AND($L$9=1,Courses!I115&lt;&gt;"",Courses!J115=""),"Row "&amp;Courses!A115&amp;", "&amp;Courses!$I$10&amp;"; ","")</f>
        <v/>
      </c>
      <c r="N120" s="10"/>
      <c r="O120" s="50"/>
      <c r="P120" s="295"/>
      <c r="Q120" s="1330" t="str">
        <f>IF(AND($M$9=1,Courses!B115&lt;&gt;"",Courses!E115&lt;&gt;"",Courses!G115="",Courses!I115="",Courses!F115&lt;&gt;1),"Row "&amp;Courses!A115&amp;"; ","")</f>
        <v/>
      </c>
      <c r="R120" s="10" t="str">
        <f>IF(AND($M$9=1,Courses!B115&lt;&gt;"",Courses!I115="",Courses!F115&lt;&gt;"",Courses!G115&lt;&gt;"",Courses!H115&lt;&gt;""),IF(OR((Courses!F115+Courses!H115)&lt;&gt;1),"Row "&amp;Courses!A115&amp;"; ",""),"")</f>
        <v/>
      </c>
      <c r="S120" s="682" t="str">
        <f>IF(AND($M$9=1,Courses!B115&lt;&gt;"",Courses!I115&lt;&gt;"",Courses!J115&lt;&gt;"",Courses!H115&lt;&gt;"",Courses!G115&lt;&gt;"",Courses!F115&lt;&gt;""),IF(OR((Courses!F115+Courses!H115+Courses!J115)&lt;&gt;1),"Row "&amp;Courses!A115&amp;"; ",""),"")</f>
        <v/>
      </c>
      <c r="T120" s="10"/>
      <c r="U120" s="692" t="str">
        <f>IF(AND($M$9=1,Courses!E115&lt;&gt;"",Q120="",R120="",S120="",SUM(Courses!F115,Courses!H115,Courses!J115)&lt;&gt;1),"Row "&amp;Courses!A115&amp;"; ","")</f>
        <v/>
      </c>
      <c r="V120" s="50"/>
      <c r="W120" s="10"/>
      <c r="X120" s="739" t="str">
        <f>IF(AND($N$9=1,Courses!B115&lt;&gt;"",Courses!E115&lt;&gt;"",Courses!F115&lt;&gt;""),IF((TRUNC(Courses!F115*100)&lt;&gt;Courses!F115*100),"Row "&amp;Courses!A115&amp;", "&amp;Courses!$F$10&amp;"; ",""),"")</f>
        <v/>
      </c>
      <c r="Y120" s="10" t="str">
        <f>IF(AND($N$9=1,Courses!B115&lt;&gt;"",Courses!G115&lt;&gt;"",Courses!H115&lt;&gt;""),IF((TRUNC(Courses!H115*100)&lt;&gt;Courses!H115*100),"Row "&amp;Courses!A115&amp;", "&amp;Courses!$H$10&amp;"; ",""),"")</f>
        <v/>
      </c>
      <c r="Z120" s="682" t="str">
        <f>IF(AND($N$9=1,Courses!B115&lt;&gt;"",Courses!I115&lt;&gt;"",Courses!J115&lt;&gt;""),IF((TRUNC(Courses!J115*100)&lt;&gt;Courses!J115*100),"Row "&amp;Courses!A115&amp;", "&amp;Courses!$J$10&amp;"; ",""),"")</f>
        <v/>
      </c>
      <c r="AA120" s="10"/>
      <c r="AB120" s="295"/>
      <c r="AC120" s="692" t="str">
        <f>IF(AND($O$9=1,G120="",Courses!B115&lt;&gt;"",Courses!K115&lt;&gt;"UG",Courses!K115&lt;&gt;"PG (UG fee)",Courses!K115&lt;&gt;"PG (Masters' loan)",Courses!K115&lt;&gt;"PG (Other)"),"Row "&amp;Courses!A115&amp;"; ","")</f>
        <v/>
      </c>
      <c r="AD120" s="693"/>
      <c r="AE120" s="692" t="str">
        <f>IF(AND($Q$9=1,G120="",Courses!B115&lt;&gt;"",Courses!M115&lt;&gt;"Standard",Courses!M115&lt;&gt;"Long"),"Row "&amp;Courses!A115&amp;"; ","")</f>
        <v/>
      </c>
      <c r="AF120" s="10"/>
      <c r="AG120" s="295"/>
      <c r="AH120" s="739" t="str">
        <f>IF(AND($P$9=1,G120="",AC120="",AD120="",Courses!B115&lt;&gt;"",Courses!K115="UG",Courses!L115&lt;&gt;$C$9,Courses!L115&lt;&gt;$C$10,Courses!L115&lt;&gt;$C$11),"Row "&amp;Courses!A115&amp;", Sub-level should be either HND, Sub-degree, Foundation Degree or Other UG Degree; ","")</f>
        <v/>
      </c>
      <c r="AI120" s="10" t="str">
        <f>IF(AND($P$9=1,G120="",AC120="",AD120="",Courses!B115&lt;&gt;"",Courses!K115="PG (UG fee)",Courses!L115&lt;&gt;"",Courses!L115&lt;&gt;$C$12,Courses!L115&lt;&gt;$C$15),"Row "&amp;Courses!A115&amp;", Sub-level should be either blank or "&amp;C112&amp;"; ","")</f>
        <v/>
      </c>
      <c r="AJ120" s="10" t="str">
        <f>IF(AND($P$9=1,G120="",AC120="",AD120="",Courses!B115&lt;&gt;"",Courses!K115="PG (Masters' loan)",Courses!L115&lt;&gt;"",Courses!L115&lt;&gt;$C$14,Courses!L115&lt;&gt;$C$15),"Row "&amp;Courses!A115&amp;", Sub-level should be blank; ","")</f>
        <v/>
      </c>
      <c r="AK120" s="682" t="str">
        <f>IF(AND($P$9=1,G120="",AC120="",AD120="",Courses!B115&lt;&gt;"",Courses!K115="PG (Other)",Courses!L115&lt;&gt;"",Courses!L115&lt;&gt;$C$16,Courses!L115&lt;&gt;$C$17),"Row "&amp;Courses!A115&amp;", Sub-level should be blank; ","")</f>
        <v/>
      </c>
      <c r="AL120" s="50"/>
      <c r="AM120" s="295"/>
      <c r="AN120" s="6">
        <v>101</v>
      </c>
      <c r="AO120" s="739" t="str">
        <f>IF(AND($R$9=1,(TRUNC(Courses!N115)&lt;&gt;Courses!N115)), "Row "&amp;Courses!$A115&amp;", "&amp;AO$9&amp;", "&amp;AO$10&amp;", "&amp;AO$11&amp;"; ","")</f>
        <v/>
      </c>
      <c r="AP120" s="10" t="str">
        <f>IF(AND($R$9=1,(TRUNC(Courses!O115)&lt;&gt;Courses!O115)), "Row "&amp;Courses!$A115&amp;", "&amp;AP$9&amp;", "&amp;AP$10&amp;", "&amp;AP$11&amp;"; ","")</f>
        <v/>
      </c>
      <c r="AQ120" s="10" t="str">
        <f>IF(AND($R$9=1,(TRUNC(Courses!P115)&lt;&gt;Courses!P115)), "Row "&amp;Courses!$A115&amp;", "&amp;AQ$9&amp;", "&amp;AQ$10&amp;", "&amp;AQ$11&amp;"; ","")</f>
        <v/>
      </c>
      <c r="AR120" s="10" t="str">
        <f>IF(AND($R$9=1,(TRUNC(Courses!Q115)&lt;&gt;Courses!Q115)), "Row "&amp;Courses!$A115&amp;", "&amp;AR$9&amp;", "&amp;AR$10&amp;", "&amp;AR$11&amp;"; ","")</f>
        <v/>
      </c>
      <c r="AS120" s="682" t="str">
        <f>IF(AND($R$9=1,(TRUNC(Courses!R115)&lt;&gt;Courses!R115)), "Row "&amp;Courses!$A115&amp;", "&amp;AS$9&amp;", "&amp;AS$10&amp;", "&amp;AS$11&amp;"; ","")</f>
        <v/>
      </c>
      <c r="AT120" s="739" t="str">
        <f>IF(AND($R$9=1,(TRUNC(Courses!S115)&lt;&gt;Courses!S115)), "Row "&amp;Courses!$A115&amp;", "&amp;AT$9&amp;", "&amp;AT$10&amp;", "&amp;AT$11&amp;"; ","")</f>
        <v/>
      </c>
      <c r="AU120" s="10" t="str">
        <f>IF(AND($R$9=1,(TRUNC(Courses!T115)&lt;&gt;Courses!T115)), "Row "&amp;Courses!$A115&amp;", "&amp;AU$9&amp;", "&amp;AU$10&amp;", "&amp;AU$11&amp;"; ","")</f>
        <v/>
      </c>
      <c r="AV120" s="10" t="str">
        <f>IF(AND($R$9=1,(TRUNC(Courses!U115)&lt;&gt;Courses!U115)), "Row "&amp;Courses!$A115&amp;", "&amp;AV$9&amp;", "&amp;AV$10&amp;", "&amp;AV$11&amp;"; ","")</f>
        <v/>
      </c>
      <c r="AW120" s="10" t="str">
        <f>IF(AND($R$9=1,(TRUNC(Courses!V115)&lt;&gt;Courses!V115)), "Row "&amp;Courses!$A115&amp;", "&amp;AW$9&amp;", "&amp;AW$10&amp;", "&amp;AW$11&amp;"; ","")</f>
        <v/>
      </c>
      <c r="AX120" s="682" t="str">
        <f>IF(AND($R$9=1,(TRUNC(Courses!W115)&lt;&gt;Courses!W115)), "Row "&amp;Courses!$A115&amp;", "&amp;AX$9&amp;", "&amp;AX$10&amp;", "&amp;AX$11&amp;"; ","")</f>
        <v/>
      </c>
      <c r="AY120" s="739" t="str">
        <f>IF(AND($R$9=1,(TRUNC(Courses!X115)&lt;&gt;Courses!X115)), "Row "&amp;Courses!$A115&amp;", "&amp;AY$9&amp;", "&amp;AY$10&amp;", "&amp;AY$11&amp;"; ","")</f>
        <v/>
      </c>
      <c r="AZ120" s="10" t="str">
        <f>IF(AND($R$9=1,(TRUNC(Courses!Y115)&lt;&gt;Courses!Y115)), "Row "&amp;Courses!$A115&amp;", "&amp;AZ$9&amp;", "&amp;AZ$10&amp;", "&amp;AZ$11&amp;"; ","")</f>
        <v/>
      </c>
      <c r="BA120" s="10" t="str">
        <f>IF(AND($R$9=1,(TRUNC(Courses!Z115)&lt;&gt;Courses!Z115)), "Row "&amp;Courses!$A115&amp;", "&amp;BA$9&amp;", "&amp;BA$10&amp;", "&amp;BA$11&amp;"; ","")</f>
        <v/>
      </c>
      <c r="BB120" s="10" t="str">
        <f>IF(AND($R$9=1,(TRUNC(Courses!AA115)&lt;&gt;Courses!AA115)), "Row "&amp;Courses!$A115&amp;", "&amp;BB$9&amp;", "&amp;BB$10&amp;", "&amp;BB$11&amp;"; ","")</f>
        <v/>
      </c>
      <c r="BC120" s="682" t="str">
        <f>IF(AND($R$9=1,(TRUNC(Courses!AB115)&lt;&gt;Courses!AB115)), "Row "&amp;Courses!$A115&amp;", "&amp;BC$9&amp;", "&amp;BC$10&amp;", "&amp;BC$11&amp;"; ","")</f>
        <v/>
      </c>
      <c r="BE120" s="295"/>
      <c r="BF120" s="6">
        <v>101</v>
      </c>
      <c r="BG120" s="739" t="str">
        <f>IF(AND($S$9=1,Courses!N115&lt;0), "Row "&amp;Courses!$A115&amp;", "&amp;BG$9&amp;", "&amp;BG$10&amp;", "&amp;BG$11&amp;"; ","")</f>
        <v/>
      </c>
      <c r="BH120" s="10" t="str">
        <f>IF(AND($S$9=1,Courses!O115&lt;0), "Row "&amp;Courses!$A115&amp;", "&amp;BH$9&amp;", "&amp;BH$10&amp;", "&amp;BH$11&amp;"; ","")</f>
        <v/>
      </c>
      <c r="BI120" s="10" t="str">
        <f>IF(AND($S$9=1,Courses!P115&lt;0), "Row "&amp;Courses!$A115&amp;", "&amp;BI$9&amp;", "&amp;BI$10&amp;", "&amp;BI$11&amp;"; ","")</f>
        <v/>
      </c>
      <c r="BJ120" s="10" t="str">
        <f>IF(AND($S$9=1,Courses!Q115&lt;0), "Row "&amp;Courses!$A115&amp;", "&amp;BJ$9&amp;", "&amp;BJ$10&amp;", "&amp;BJ$11&amp;"; ","")</f>
        <v/>
      </c>
      <c r="BK120" s="682" t="str">
        <f>IF(AND($S$9=1,Courses!R115&lt;0), "Row "&amp;Courses!$A115&amp;", "&amp;BK$9&amp;", "&amp;BK$10&amp;", "&amp;BK$11&amp;"; ","")</f>
        <v/>
      </c>
      <c r="BL120" s="739" t="str">
        <f>IF(AND($S$9=1,Courses!S115&lt;0), "Row "&amp;Courses!$A115&amp;", "&amp;BL$9&amp;", "&amp;BL$10&amp;", "&amp;BL$11&amp;"; ","")</f>
        <v/>
      </c>
      <c r="BM120" s="10" t="str">
        <f>IF(AND($S$9=1,Courses!T115&lt;0), "Row "&amp;Courses!$A115&amp;", "&amp;BM$9&amp;", "&amp;BM$10&amp;", "&amp;BM$11&amp;"; ","")</f>
        <v/>
      </c>
      <c r="BN120" s="10" t="str">
        <f>IF(AND($S$9=1,Courses!U115&lt;0), "Row "&amp;Courses!$A115&amp;", "&amp;BN$9&amp;", "&amp;BN$10&amp;", "&amp;BN$11&amp;"; ","")</f>
        <v/>
      </c>
      <c r="BO120" s="10" t="str">
        <f>IF(AND($S$9=1,Courses!V115&lt;0), "Row "&amp;Courses!$A115&amp;", "&amp;BO$9&amp;", "&amp;BO$10&amp;", "&amp;BO$11&amp;"; ","")</f>
        <v/>
      </c>
      <c r="BP120" s="682" t="str">
        <f>IF(AND($S$9=1,Courses!W115&lt;0), "Row "&amp;Courses!$A115&amp;", "&amp;BP$9&amp;", "&amp;BP$10&amp;", "&amp;BP$11&amp;"; ","")</f>
        <v/>
      </c>
      <c r="BQ120" s="739" t="str">
        <f>IF(AND($S$9=1,Courses!X115&lt;0), "Row "&amp;Courses!$A115&amp;", "&amp;BQ$9&amp;", "&amp;BQ$10&amp;", "&amp;BQ$11&amp;"; ","")</f>
        <v/>
      </c>
      <c r="BR120" s="10" t="str">
        <f>IF(AND($S$9=1,Courses!Y115&lt;0), "Row "&amp;Courses!$A115&amp;", "&amp;BR$9&amp;", "&amp;BR$10&amp;", "&amp;BR$11&amp;"; ","")</f>
        <v/>
      </c>
      <c r="BS120" s="10" t="str">
        <f>IF(AND($S$9=1,Courses!Z115&lt;0), "Row "&amp;Courses!$A115&amp;", "&amp;BS$9&amp;", "&amp;BS$10&amp;", "&amp;BS$11&amp;"; ","")</f>
        <v/>
      </c>
      <c r="BT120" s="10" t="str">
        <f>IF(AND($S$9=1,Courses!AA115&lt;0), "Row "&amp;Courses!$A115&amp;", "&amp;BT$9&amp;", "&amp;BT$10&amp;", "&amp;BT$11&amp;"; ","")</f>
        <v/>
      </c>
      <c r="BU120" s="682" t="str">
        <f>IF(AND($S$9=1,Courses!AB115&lt;0), "Row "&amp;Courses!$A115&amp;", "&amp;BU$9&amp;", "&amp;BU$10&amp;", "&amp;BU$11&amp;"; ","")</f>
        <v/>
      </c>
      <c r="BW120" s="671">
        <v>101</v>
      </c>
      <c r="BX120" s="101">
        <f>IF(AND($T$9=1,Courses!B115="",Courses!F115="",Courses!H115="",Courses!J115="",Courses!K115="",Courses!L115="",Courses!M115="",Courses!N115=0,Courses!P115=0,Courses!R115=0,Courses!S115=0,Courses!U115=0,Courses!W115=0,Courses!X115=0,Courses!Z115=0,Courses!AB115=0),0,1)</f>
        <v>0</v>
      </c>
      <c r="BY120" s="671">
        <f>IF(AND(BX120=0,SUM(BX121:$BX$219)&gt;0),1,0)</f>
        <v>0</v>
      </c>
      <c r="BZ120" s="853" t="str">
        <f>IF(BY120=1,"Row "&amp;Courses!A115&amp;"; ","")</f>
        <v/>
      </c>
      <c r="CA120" s="50"/>
      <c r="CB120" s="10"/>
      <c r="CC120" s="692" t="str">
        <f>IF(AND($U$9=1,Courses!B115&lt;&gt;"",SUM(Courses!N115:AB115)=0),"Row "&amp;Courses!A115&amp;"; ","")</f>
        <v/>
      </c>
      <c r="CD120" s="50"/>
      <c r="CF120" s="323"/>
      <c r="CG120" s="692" t="str">
        <f>IF(AND($Y$9=1,Courses!B115&lt;&gt;""),IF(SUMPRODUCT(--(Courses!$C$13:$C$214=Courses!C115))&gt;1,"Row "&amp;Courses!A115&amp;"; ",""),"")</f>
        <v/>
      </c>
      <c r="CH120" s="10"/>
      <c r="CI120" s="324"/>
      <c r="CJ120" s="10"/>
      <c r="CK120" s="739" t="str">
        <f>IF(AND($Z$9=1,Courses!E115&lt;&gt;"",Courses!F115&lt;&gt;"",Courses!F115=0,SUM(Courses!H115,Courses!J115)=1),"Row "&amp;Courses!A115&amp;", "&amp;Courses!$F$10&amp;"; ","")</f>
        <v/>
      </c>
      <c r="CL120" s="10" t="str">
        <f>IF(AND($Z$9=1,Courses!G115&lt;&gt;"",Courses!H115&lt;&gt;"",Courses!H115=0,SUM(Courses!J115,Courses!F115)=1),"Row "&amp;Courses!A115&amp;", "&amp;Courses!$H$10&amp;"; ","")</f>
        <v/>
      </c>
      <c r="CM120" s="682" t="str">
        <f>IF(AND($Z$9=1,Courses!I115&lt;&gt;"",Courses!J115&lt;&gt;"",Courses!J115=0, SUM(Courses!H115,Courses!F115)=1),"Row "&amp;Courses!A115&amp;", "&amp;Courses!$J$10&amp;"; ","")</f>
        <v/>
      </c>
      <c r="CN120" s="680"/>
      <c r="CO120" s="681"/>
      <c r="CP120" s="692" t="str">
        <f>IF(AND(Courses!B115&lt;&gt;"",ISNA(VLOOKUP(Courses!C115,CourseInfo,2,FALSE))=FALSE,COUNTIF(Dummy,Courses!C115)&lt;&gt;1),VLOOKUP(Courses!C115,CourseInfo,6,FALSE),"")</f>
        <v/>
      </c>
      <c r="CQ120" s="692" t="str">
        <f>IF(AND(Courses!B115&lt;&gt;"",ISNA(VLOOKUP(Courses!C115,CourseInfo,2,FALSE))=FALSE,COUNTIF(Dummy,Courses!C115)&lt;&gt;1),IF(VLOOKUP(Courses!C115,CourseInfo,7,FALSE)&lt;&gt;"",VLOOKUP(Courses!C115,CourseInfo,7,FALSE),"blank"),"")</f>
        <v/>
      </c>
      <c r="CR120" s="692" t="str">
        <f>IF(AND($AA$9=1,Courses!B115&lt;&gt;"",'Courses Valid'!AC120="",AH120&amp;AI120&amp;AJ120&amp;AK120="",COUNTIF(Dummy,Courses!C115)&lt;&gt;1),IF(OR(Courses!K115&lt;&gt;'Courses Valid'!CP120,Courses!L115&lt;&gt;'Courses Valid'!CQ120),"Row "&amp;Courses!A115&amp;", Level on LARS is "&amp;'Courses Valid'!CP120&amp;", Sub-level on LARS is "&amp;CQ120&amp;"; ",""),"")</f>
        <v/>
      </c>
      <c r="CS120" s="680"/>
    </row>
    <row r="121" spans="3:97" x14ac:dyDescent="0.2">
      <c r="C121" s="670">
        <f t="shared" si="3"/>
        <v>0</v>
      </c>
      <c r="D121" s="102"/>
      <c r="E121" s="102"/>
      <c r="F121" s="295"/>
      <c r="G121" s="692" t="str">
        <f>IF(SUMPRODUCT(--(CourseAims=Courses!$C116))=1,"",IF(AND($J$9=1,Courses!$C116&lt;&gt;""),"Row "&amp;Courses!A116&amp;" (invalid); ",""))</f>
        <v/>
      </c>
      <c r="H121" s="692" t="str">
        <f>IF(AND($K$9=1,Courses!B116="",OR(Courses!F116&lt;&gt;"",Courses!H116&lt;&gt;"",Courses!J116&lt;&gt;"",Courses!K116&lt;&gt;"",Courses!L116&lt;&gt;"",Courses!M116&lt;&gt;"",Courses!N116&lt;&gt;0,Courses!P116&lt;&gt;0,Courses!R116&lt;&gt;0,Courses!S116&lt;&gt;0,Courses!U116&lt;&gt;0,Courses!W116&lt;&gt;0,Courses!X116&lt;&gt;0,Courses!Z116&lt;&gt;0,Courses!AB116&lt;&gt;0)),"Row "&amp;Courses!A116&amp;" (none); ","")</f>
        <v/>
      </c>
      <c r="I121" s="50"/>
      <c r="J121" s="295"/>
      <c r="K121" s="739" t="str">
        <f>IF(AND($L$9=1,Courses!E116&lt;&gt;"",Courses!F116=""),"Row "&amp;Courses!A116&amp;", "&amp;Courses!$E$10&amp;"; ","")</f>
        <v/>
      </c>
      <c r="L121" s="10" t="str">
        <f>IF(AND($L$9=1,Courses!G116&lt;&gt;"",Courses!H116=""),"Row "&amp;Courses!A116&amp;", "&amp;Courses!$G$10&amp;"; ","")</f>
        <v/>
      </c>
      <c r="M121" s="682" t="str">
        <f>IF(AND($L$9=1,Courses!I116&lt;&gt;"",Courses!J116=""),"Row "&amp;Courses!A116&amp;", "&amp;Courses!$I$10&amp;"; ","")</f>
        <v/>
      </c>
      <c r="N121" s="10"/>
      <c r="O121" s="50"/>
      <c r="P121" s="295"/>
      <c r="Q121" s="1330" t="str">
        <f>IF(AND($M$9=1,Courses!B116&lt;&gt;"",Courses!E116&lt;&gt;"",Courses!G116="",Courses!I116="",Courses!F116&lt;&gt;1),"Row "&amp;Courses!A116&amp;"; ","")</f>
        <v/>
      </c>
      <c r="R121" s="10" t="str">
        <f>IF(AND($M$9=1,Courses!B116&lt;&gt;"",Courses!I116="",Courses!F116&lt;&gt;"",Courses!G116&lt;&gt;"",Courses!H116&lt;&gt;""),IF(OR((Courses!F116+Courses!H116)&lt;&gt;1),"Row "&amp;Courses!A116&amp;"; ",""),"")</f>
        <v/>
      </c>
      <c r="S121" s="682" t="str">
        <f>IF(AND($M$9=1,Courses!B116&lt;&gt;"",Courses!I116&lt;&gt;"",Courses!J116&lt;&gt;"",Courses!H116&lt;&gt;"",Courses!G116&lt;&gt;"",Courses!F116&lt;&gt;""),IF(OR((Courses!F116+Courses!H116+Courses!J116)&lt;&gt;1),"Row "&amp;Courses!A116&amp;"; ",""),"")</f>
        <v/>
      </c>
      <c r="T121" s="10"/>
      <c r="U121" s="692" t="str">
        <f>IF(AND($M$9=1,Courses!E116&lt;&gt;"",Q121="",R121="",S121="",SUM(Courses!F116,Courses!H116,Courses!J116)&lt;&gt;1),"Row "&amp;Courses!A116&amp;"; ","")</f>
        <v/>
      </c>
      <c r="V121" s="50"/>
      <c r="W121" s="10"/>
      <c r="X121" s="739" t="str">
        <f>IF(AND($N$9=1,Courses!B116&lt;&gt;"",Courses!E116&lt;&gt;"",Courses!F116&lt;&gt;""),IF((TRUNC(Courses!F116*100)&lt;&gt;Courses!F116*100),"Row "&amp;Courses!A116&amp;", "&amp;Courses!$F$10&amp;"; ",""),"")</f>
        <v/>
      </c>
      <c r="Y121" s="10" t="str">
        <f>IF(AND($N$9=1,Courses!B116&lt;&gt;"",Courses!G116&lt;&gt;"",Courses!H116&lt;&gt;""),IF((TRUNC(Courses!H116*100)&lt;&gt;Courses!H116*100),"Row "&amp;Courses!A116&amp;", "&amp;Courses!$H$10&amp;"; ",""),"")</f>
        <v/>
      </c>
      <c r="Z121" s="682" t="str">
        <f>IF(AND($N$9=1,Courses!B116&lt;&gt;"",Courses!I116&lt;&gt;"",Courses!J116&lt;&gt;""),IF((TRUNC(Courses!J116*100)&lt;&gt;Courses!J116*100),"Row "&amp;Courses!A116&amp;", "&amp;Courses!$J$10&amp;"; ",""),"")</f>
        <v/>
      </c>
      <c r="AA121" s="10"/>
      <c r="AB121" s="295"/>
      <c r="AC121" s="692" t="str">
        <f>IF(AND($O$9=1,G121="",Courses!B116&lt;&gt;"",Courses!K116&lt;&gt;"UG",Courses!K116&lt;&gt;"PG (UG fee)",Courses!K116&lt;&gt;"PG (Masters' loan)",Courses!K116&lt;&gt;"PG (Other)"),"Row "&amp;Courses!A116&amp;"; ","")</f>
        <v/>
      </c>
      <c r="AD121" s="693"/>
      <c r="AE121" s="692" t="str">
        <f>IF(AND($Q$9=1,G121="",Courses!B116&lt;&gt;"",Courses!M116&lt;&gt;"Standard",Courses!M116&lt;&gt;"Long"),"Row "&amp;Courses!A116&amp;"; ","")</f>
        <v/>
      </c>
      <c r="AF121" s="10"/>
      <c r="AG121" s="295"/>
      <c r="AH121" s="739" t="str">
        <f>IF(AND($P$9=1,G121="",AC121="",AD121="",Courses!B116&lt;&gt;"",Courses!K116="UG",Courses!L116&lt;&gt;$C$9,Courses!L116&lt;&gt;$C$10,Courses!L116&lt;&gt;$C$11),"Row "&amp;Courses!A116&amp;", Sub-level should be either HND, Sub-degree, Foundation Degree or Other UG Degree; ","")</f>
        <v/>
      </c>
      <c r="AI121" s="10" t="str">
        <f>IF(AND($P$9=1,G121="",AC121="",AD121="",Courses!B116&lt;&gt;"",Courses!K116="PG (UG fee)",Courses!L116&lt;&gt;"",Courses!L116&lt;&gt;$C$12,Courses!L116&lt;&gt;$C$15),"Row "&amp;Courses!A116&amp;", Sub-level should be either blank or "&amp;C113&amp;"; ","")</f>
        <v/>
      </c>
      <c r="AJ121" s="10" t="str">
        <f>IF(AND($P$9=1,G121="",AC121="",AD121="",Courses!B116&lt;&gt;"",Courses!K116="PG (Masters' loan)",Courses!L116&lt;&gt;"",Courses!L116&lt;&gt;$C$14,Courses!L116&lt;&gt;$C$15),"Row "&amp;Courses!A116&amp;", Sub-level should be blank; ","")</f>
        <v/>
      </c>
      <c r="AK121" s="682" t="str">
        <f>IF(AND($P$9=1,G121="",AC121="",AD121="",Courses!B116&lt;&gt;"",Courses!K116="PG (Other)",Courses!L116&lt;&gt;"",Courses!L116&lt;&gt;$C$16,Courses!L116&lt;&gt;$C$17),"Row "&amp;Courses!A116&amp;", Sub-level should be blank; ","")</f>
        <v/>
      </c>
      <c r="AL121" s="50"/>
      <c r="AM121" s="295"/>
      <c r="AN121" s="6">
        <v>102</v>
      </c>
      <c r="AO121" s="739" t="str">
        <f>IF(AND($R$9=1,(TRUNC(Courses!N116)&lt;&gt;Courses!N116)), "Row "&amp;Courses!$A116&amp;", "&amp;AO$9&amp;", "&amp;AO$10&amp;", "&amp;AO$11&amp;"; ","")</f>
        <v/>
      </c>
      <c r="AP121" s="10" t="str">
        <f>IF(AND($R$9=1,(TRUNC(Courses!O116)&lt;&gt;Courses!O116)), "Row "&amp;Courses!$A116&amp;", "&amp;AP$9&amp;", "&amp;AP$10&amp;", "&amp;AP$11&amp;"; ","")</f>
        <v/>
      </c>
      <c r="AQ121" s="10" t="str">
        <f>IF(AND($R$9=1,(TRUNC(Courses!P116)&lt;&gt;Courses!P116)), "Row "&amp;Courses!$A116&amp;", "&amp;AQ$9&amp;", "&amp;AQ$10&amp;", "&amp;AQ$11&amp;"; ","")</f>
        <v/>
      </c>
      <c r="AR121" s="10" t="str">
        <f>IF(AND($R$9=1,(TRUNC(Courses!Q116)&lt;&gt;Courses!Q116)), "Row "&amp;Courses!$A116&amp;", "&amp;AR$9&amp;", "&amp;AR$10&amp;", "&amp;AR$11&amp;"; ","")</f>
        <v/>
      </c>
      <c r="AS121" s="682" t="str">
        <f>IF(AND($R$9=1,(TRUNC(Courses!R116)&lt;&gt;Courses!R116)), "Row "&amp;Courses!$A116&amp;", "&amp;AS$9&amp;", "&amp;AS$10&amp;", "&amp;AS$11&amp;"; ","")</f>
        <v/>
      </c>
      <c r="AT121" s="739" t="str">
        <f>IF(AND($R$9=1,(TRUNC(Courses!S116)&lt;&gt;Courses!S116)), "Row "&amp;Courses!$A116&amp;", "&amp;AT$9&amp;", "&amp;AT$10&amp;", "&amp;AT$11&amp;"; ","")</f>
        <v/>
      </c>
      <c r="AU121" s="10" t="str">
        <f>IF(AND($R$9=1,(TRUNC(Courses!T116)&lt;&gt;Courses!T116)), "Row "&amp;Courses!$A116&amp;", "&amp;AU$9&amp;", "&amp;AU$10&amp;", "&amp;AU$11&amp;"; ","")</f>
        <v/>
      </c>
      <c r="AV121" s="10" t="str">
        <f>IF(AND($R$9=1,(TRUNC(Courses!U116)&lt;&gt;Courses!U116)), "Row "&amp;Courses!$A116&amp;", "&amp;AV$9&amp;", "&amp;AV$10&amp;", "&amp;AV$11&amp;"; ","")</f>
        <v/>
      </c>
      <c r="AW121" s="10" t="str">
        <f>IF(AND($R$9=1,(TRUNC(Courses!V116)&lt;&gt;Courses!V116)), "Row "&amp;Courses!$A116&amp;", "&amp;AW$9&amp;", "&amp;AW$10&amp;", "&amp;AW$11&amp;"; ","")</f>
        <v/>
      </c>
      <c r="AX121" s="682" t="str">
        <f>IF(AND($R$9=1,(TRUNC(Courses!W116)&lt;&gt;Courses!W116)), "Row "&amp;Courses!$A116&amp;", "&amp;AX$9&amp;", "&amp;AX$10&amp;", "&amp;AX$11&amp;"; ","")</f>
        <v/>
      </c>
      <c r="AY121" s="739" t="str">
        <f>IF(AND($R$9=1,(TRUNC(Courses!X116)&lt;&gt;Courses!X116)), "Row "&amp;Courses!$A116&amp;", "&amp;AY$9&amp;", "&amp;AY$10&amp;", "&amp;AY$11&amp;"; ","")</f>
        <v/>
      </c>
      <c r="AZ121" s="10" t="str">
        <f>IF(AND($R$9=1,(TRUNC(Courses!Y116)&lt;&gt;Courses!Y116)), "Row "&amp;Courses!$A116&amp;", "&amp;AZ$9&amp;", "&amp;AZ$10&amp;", "&amp;AZ$11&amp;"; ","")</f>
        <v/>
      </c>
      <c r="BA121" s="10" t="str">
        <f>IF(AND($R$9=1,(TRUNC(Courses!Z116)&lt;&gt;Courses!Z116)), "Row "&amp;Courses!$A116&amp;", "&amp;BA$9&amp;", "&amp;BA$10&amp;", "&amp;BA$11&amp;"; ","")</f>
        <v/>
      </c>
      <c r="BB121" s="10" t="str">
        <f>IF(AND($R$9=1,(TRUNC(Courses!AA116)&lt;&gt;Courses!AA116)), "Row "&amp;Courses!$A116&amp;", "&amp;BB$9&amp;", "&amp;BB$10&amp;", "&amp;BB$11&amp;"; ","")</f>
        <v/>
      </c>
      <c r="BC121" s="682" t="str">
        <f>IF(AND($R$9=1,(TRUNC(Courses!AB116)&lt;&gt;Courses!AB116)), "Row "&amp;Courses!$A116&amp;", "&amp;BC$9&amp;", "&amp;BC$10&amp;", "&amp;BC$11&amp;"; ","")</f>
        <v/>
      </c>
      <c r="BE121" s="295"/>
      <c r="BF121" s="6">
        <v>102</v>
      </c>
      <c r="BG121" s="739" t="str">
        <f>IF(AND($S$9=1,Courses!N116&lt;0), "Row "&amp;Courses!$A116&amp;", "&amp;BG$9&amp;", "&amp;BG$10&amp;", "&amp;BG$11&amp;"; ","")</f>
        <v/>
      </c>
      <c r="BH121" s="10" t="str">
        <f>IF(AND($S$9=1,Courses!O116&lt;0), "Row "&amp;Courses!$A116&amp;", "&amp;BH$9&amp;", "&amp;BH$10&amp;", "&amp;BH$11&amp;"; ","")</f>
        <v/>
      </c>
      <c r="BI121" s="10" t="str">
        <f>IF(AND($S$9=1,Courses!P116&lt;0), "Row "&amp;Courses!$A116&amp;", "&amp;BI$9&amp;", "&amp;BI$10&amp;", "&amp;BI$11&amp;"; ","")</f>
        <v/>
      </c>
      <c r="BJ121" s="10" t="str">
        <f>IF(AND($S$9=1,Courses!Q116&lt;0), "Row "&amp;Courses!$A116&amp;", "&amp;BJ$9&amp;", "&amp;BJ$10&amp;", "&amp;BJ$11&amp;"; ","")</f>
        <v/>
      </c>
      <c r="BK121" s="682" t="str">
        <f>IF(AND($S$9=1,Courses!R116&lt;0), "Row "&amp;Courses!$A116&amp;", "&amp;BK$9&amp;", "&amp;BK$10&amp;", "&amp;BK$11&amp;"; ","")</f>
        <v/>
      </c>
      <c r="BL121" s="739" t="str">
        <f>IF(AND($S$9=1,Courses!S116&lt;0), "Row "&amp;Courses!$A116&amp;", "&amp;BL$9&amp;", "&amp;BL$10&amp;", "&amp;BL$11&amp;"; ","")</f>
        <v/>
      </c>
      <c r="BM121" s="10" t="str">
        <f>IF(AND($S$9=1,Courses!T116&lt;0), "Row "&amp;Courses!$A116&amp;", "&amp;BM$9&amp;", "&amp;BM$10&amp;", "&amp;BM$11&amp;"; ","")</f>
        <v/>
      </c>
      <c r="BN121" s="10" t="str">
        <f>IF(AND($S$9=1,Courses!U116&lt;0), "Row "&amp;Courses!$A116&amp;", "&amp;BN$9&amp;", "&amp;BN$10&amp;", "&amp;BN$11&amp;"; ","")</f>
        <v/>
      </c>
      <c r="BO121" s="10" t="str">
        <f>IF(AND($S$9=1,Courses!V116&lt;0), "Row "&amp;Courses!$A116&amp;", "&amp;BO$9&amp;", "&amp;BO$10&amp;", "&amp;BO$11&amp;"; ","")</f>
        <v/>
      </c>
      <c r="BP121" s="682" t="str">
        <f>IF(AND($S$9=1,Courses!W116&lt;0), "Row "&amp;Courses!$A116&amp;", "&amp;BP$9&amp;", "&amp;BP$10&amp;", "&amp;BP$11&amp;"; ","")</f>
        <v/>
      </c>
      <c r="BQ121" s="739" t="str">
        <f>IF(AND($S$9=1,Courses!X116&lt;0), "Row "&amp;Courses!$A116&amp;", "&amp;BQ$9&amp;", "&amp;BQ$10&amp;", "&amp;BQ$11&amp;"; ","")</f>
        <v/>
      </c>
      <c r="BR121" s="10" t="str">
        <f>IF(AND($S$9=1,Courses!Y116&lt;0), "Row "&amp;Courses!$A116&amp;", "&amp;BR$9&amp;", "&amp;BR$10&amp;", "&amp;BR$11&amp;"; ","")</f>
        <v/>
      </c>
      <c r="BS121" s="10" t="str">
        <f>IF(AND($S$9=1,Courses!Z116&lt;0), "Row "&amp;Courses!$A116&amp;", "&amp;BS$9&amp;", "&amp;BS$10&amp;", "&amp;BS$11&amp;"; ","")</f>
        <v/>
      </c>
      <c r="BT121" s="10" t="str">
        <f>IF(AND($S$9=1,Courses!AA116&lt;0), "Row "&amp;Courses!$A116&amp;", "&amp;BT$9&amp;", "&amp;BT$10&amp;", "&amp;BT$11&amp;"; ","")</f>
        <v/>
      </c>
      <c r="BU121" s="682" t="str">
        <f>IF(AND($S$9=1,Courses!AB116&lt;0), "Row "&amp;Courses!$A116&amp;", "&amp;BU$9&amp;", "&amp;BU$10&amp;", "&amp;BU$11&amp;"; ","")</f>
        <v/>
      </c>
      <c r="BW121" s="671">
        <v>102</v>
      </c>
      <c r="BX121" s="101">
        <f>IF(AND($T$9=1,Courses!B116="",Courses!F116="",Courses!H116="",Courses!J116="",Courses!K116="",Courses!L116="",Courses!M116="",Courses!N116=0,Courses!P116=0,Courses!R116=0,Courses!S116=0,Courses!U116=0,Courses!W116=0,Courses!X116=0,Courses!Z116=0,Courses!AB116=0),0,1)</f>
        <v>0</v>
      </c>
      <c r="BY121" s="671">
        <f>IF(AND(BX121=0,SUM(BX122:$BX$219)&gt;0),1,0)</f>
        <v>0</v>
      </c>
      <c r="BZ121" s="853" t="str">
        <f>IF(BY121=1,"Row "&amp;Courses!A116&amp;"; ","")</f>
        <v/>
      </c>
      <c r="CA121" s="50"/>
      <c r="CB121" s="10"/>
      <c r="CC121" s="692" t="str">
        <f>IF(AND($U$9=1,Courses!B116&lt;&gt;"",SUM(Courses!N116:AB116)=0),"Row "&amp;Courses!A116&amp;"; ","")</f>
        <v/>
      </c>
      <c r="CD121" s="50"/>
      <c r="CF121" s="323"/>
      <c r="CG121" s="692" t="str">
        <f>IF(AND($Y$9=1,Courses!B116&lt;&gt;""),IF(SUMPRODUCT(--(Courses!$C$13:$C$214=Courses!C116))&gt;1,"Row "&amp;Courses!A116&amp;"; ",""),"")</f>
        <v/>
      </c>
      <c r="CH121" s="10"/>
      <c r="CI121" s="324"/>
      <c r="CJ121" s="10"/>
      <c r="CK121" s="739" t="str">
        <f>IF(AND($Z$9=1,Courses!E116&lt;&gt;"",Courses!F116&lt;&gt;"",Courses!F116=0,SUM(Courses!H116,Courses!J116)=1),"Row "&amp;Courses!A116&amp;", "&amp;Courses!$F$10&amp;"; ","")</f>
        <v/>
      </c>
      <c r="CL121" s="10" t="str">
        <f>IF(AND($Z$9=1,Courses!G116&lt;&gt;"",Courses!H116&lt;&gt;"",Courses!H116=0,SUM(Courses!J116,Courses!F116)=1),"Row "&amp;Courses!A116&amp;", "&amp;Courses!$H$10&amp;"; ","")</f>
        <v/>
      </c>
      <c r="CM121" s="682" t="str">
        <f>IF(AND($Z$9=1,Courses!I116&lt;&gt;"",Courses!J116&lt;&gt;"",Courses!J116=0, SUM(Courses!H116,Courses!F116)=1),"Row "&amp;Courses!A116&amp;", "&amp;Courses!$J$10&amp;"; ","")</f>
        <v/>
      </c>
      <c r="CN121" s="680"/>
      <c r="CO121" s="681"/>
      <c r="CP121" s="692" t="str">
        <f>IF(AND(Courses!B116&lt;&gt;"",ISNA(VLOOKUP(Courses!C116,CourseInfo,2,FALSE))=FALSE,COUNTIF(Dummy,Courses!C116)&lt;&gt;1),VLOOKUP(Courses!C116,CourseInfo,6,FALSE),"")</f>
        <v/>
      </c>
      <c r="CQ121" s="692" t="str">
        <f>IF(AND(Courses!B116&lt;&gt;"",ISNA(VLOOKUP(Courses!C116,CourseInfo,2,FALSE))=FALSE,COUNTIF(Dummy,Courses!C116)&lt;&gt;1),IF(VLOOKUP(Courses!C116,CourseInfo,7,FALSE)&lt;&gt;"",VLOOKUP(Courses!C116,CourseInfo,7,FALSE),"blank"),"")</f>
        <v/>
      </c>
      <c r="CR121" s="692" t="str">
        <f>IF(AND($AA$9=1,Courses!B116&lt;&gt;"",'Courses Valid'!AC121="",AH121&amp;AI121&amp;AJ121&amp;AK121="",COUNTIF(Dummy,Courses!C116)&lt;&gt;1),IF(OR(Courses!K116&lt;&gt;'Courses Valid'!CP121,Courses!L116&lt;&gt;'Courses Valid'!CQ121),"Row "&amp;Courses!A116&amp;", Level on LARS is "&amp;'Courses Valid'!CP121&amp;", Sub-level on LARS is "&amp;CQ121&amp;"; ",""),"")</f>
        <v/>
      </c>
      <c r="CS121" s="680"/>
    </row>
    <row r="122" spans="3:97" x14ac:dyDescent="0.2">
      <c r="C122" s="670">
        <f t="shared" si="3"/>
        <v>0</v>
      </c>
      <c r="D122" s="102"/>
      <c r="E122" s="102"/>
      <c r="F122" s="295"/>
      <c r="G122" s="692" t="str">
        <f>IF(SUMPRODUCT(--(CourseAims=Courses!$C117))=1,"",IF(AND($J$9=1,Courses!$C117&lt;&gt;""),"Row "&amp;Courses!A117&amp;" (invalid); ",""))</f>
        <v/>
      </c>
      <c r="H122" s="692" t="str">
        <f>IF(AND($K$9=1,Courses!B117="",OR(Courses!F117&lt;&gt;"",Courses!H117&lt;&gt;"",Courses!J117&lt;&gt;"",Courses!K117&lt;&gt;"",Courses!L117&lt;&gt;"",Courses!M117&lt;&gt;"",Courses!N117&lt;&gt;0,Courses!P117&lt;&gt;0,Courses!R117&lt;&gt;0,Courses!S117&lt;&gt;0,Courses!U117&lt;&gt;0,Courses!W117&lt;&gt;0,Courses!X117&lt;&gt;0,Courses!Z117&lt;&gt;0,Courses!AB117&lt;&gt;0)),"Row "&amp;Courses!A117&amp;" (none); ","")</f>
        <v/>
      </c>
      <c r="I122" s="50"/>
      <c r="J122" s="295"/>
      <c r="K122" s="739" t="str">
        <f>IF(AND($L$9=1,Courses!E117&lt;&gt;"",Courses!F117=""),"Row "&amp;Courses!A117&amp;", "&amp;Courses!$E$10&amp;"; ","")</f>
        <v/>
      </c>
      <c r="L122" s="10" t="str">
        <f>IF(AND($L$9=1,Courses!G117&lt;&gt;"",Courses!H117=""),"Row "&amp;Courses!A117&amp;", "&amp;Courses!$G$10&amp;"; ","")</f>
        <v/>
      </c>
      <c r="M122" s="682" t="str">
        <f>IF(AND($L$9=1,Courses!I117&lt;&gt;"",Courses!J117=""),"Row "&amp;Courses!A117&amp;", "&amp;Courses!$I$10&amp;"; ","")</f>
        <v/>
      </c>
      <c r="N122" s="10"/>
      <c r="O122" s="50"/>
      <c r="P122" s="295"/>
      <c r="Q122" s="1330" t="str">
        <f>IF(AND($M$9=1,Courses!B117&lt;&gt;"",Courses!E117&lt;&gt;"",Courses!G117="",Courses!I117="",Courses!F117&lt;&gt;1),"Row "&amp;Courses!A117&amp;"; ","")</f>
        <v/>
      </c>
      <c r="R122" s="10" t="str">
        <f>IF(AND($M$9=1,Courses!B117&lt;&gt;"",Courses!I117="",Courses!F117&lt;&gt;"",Courses!G117&lt;&gt;"",Courses!H117&lt;&gt;""),IF(OR((Courses!F117+Courses!H117)&lt;&gt;1),"Row "&amp;Courses!A117&amp;"; ",""),"")</f>
        <v/>
      </c>
      <c r="S122" s="682" t="str">
        <f>IF(AND($M$9=1,Courses!B117&lt;&gt;"",Courses!I117&lt;&gt;"",Courses!J117&lt;&gt;"",Courses!H117&lt;&gt;"",Courses!G117&lt;&gt;"",Courses!F117&lt;&gt;""),IF(OR((Courses!F117+Courses!H117+Courses!J117)&lt;&gt;1),"Row "&amp;Courses!A117&amp;"; ",""),"")</f>
        <v/>
      </c>
      <c r="T122" s="10"/>
      <c r="U122" s="692" t="str">
        <f>IF(AND($M$9=1,Courses!E117&lt;&gt;"",Q122="",R122="",S122="",SUM(Courses!F117,Courses!H117,Courses!J117)&lt;&gt;1),"Row "&amp;Courses!A117&amp;"; ","")</f>
        <v/>
      </c>
      <c r="V122" s="50"/>
      <c r="W122" s="10"/>
      <c r="X122" s="739" t="str">
        <f>IF(AND($N$9=1,Courses!B117&lt;&gt;"",Courses!E117&lt;&gt;"",Courses!F117&lt;&gt;""),IF((TRUNC(Courses!F117*100)&lt;&gt;Courses!F117*100),"Row "&amp;Courses!A117&amp;", "&amp;Courses!$F$10&amp;"; ",""),"")</f>
        <v/>
      </c>
      <c r="Y122" s="10" t="str">
        <f>IF(AND($N$9=1,Courses!B117&lt;&gt;"",Courses!G117&lt;&gt;"",Courses!H117&lt;&gt;""),IF((TRUNC(Courses!H117*100)&lt;&gt;Courses!H117*100),"Row "&amp;Courses!A117&amp;", "&amp;Courses!$H$10&amp;"; ",""),"")</f>
        <v/>
      </c>
      <c r="Z122" s="682" t="str">
        <f>IF(AND($N$9=1,Courses!B117&lt;&gt;"",Courses!I117&lt;&gt;"",Courses!J117&lt;&gt;""),IF((TRUNC(Courses!J117*100)&lt;&gt;Courses!J117*100),"Row "&amp;Courses!A117&amp;", "&amp;Courses!$J$10&amp;"; ",""),"")</f>
        <v/>
      </c>
      <c r="AA122" s="10"/>
      <c r="AB122" s="295"/>
      <c r="AC122" s="692" t="str">
        <f>IF(AND($O$9=1,G122="",Courses!B117&lt;&gt;"",Courses!K117&lt;&gt;"UG",Courses!K117&lt;&gt;"PG (UG fee)",Courses!K117&lt;&gt;"PG (Masters' loan)",Courses!K117&lt;&gt;"PG (Other)"),"Row "&amp;Courses!A117&amp;"; ","")</f>
        <v/>
      </c>
      <c r="AD122" s="693"/>
      <c r="AE122" s="692" t="str">
        <f>IF(AND($Q$9=1,G122="",Courses!B117&lt;&gt;"",Courses!M117&lt;&gt;"Standard",Courses!M117&lt;&gt;"Long"),"Row "&amp;Courses!A117&amp;"; ","")</f>
        <v/>
      </c>
      <c r="AF122" s="10"/>
      <c r="AG122" s="295"/>
      <c r="AH122" s="739" t="str">
        <f>IF(AND($P$9=1,G122="",AC122="",AD122="",Courses!B117&lt;&gt;"",Courses!K117="UG",Courses!L117&lt;&gt;$C$9,Courses!L117&lt;&gt;$C$10,Courses!L117&lt;&gt;$C$11),"Row "&amp;Courses!A117&amp;", Sub-level should be either HND, Sub-degree, Foundation Degree or Other UG Degree; ","")</f>
        <v/>
      </c>
      <c r="AI122" s="10" t="str">
        <f>IF(AND($P$9=1,G122="",AC122="",AD122="",Courses!B117&lt;&gt;"",Courses!K117="PG (UG fee)",Courses!L117&lt;&gt;"",Courses!L117&lt;&gt;$C$12,Courses!L117&lt;&gt;$C$15),"Row "&amp;Courses!A117&amp;", Sub-level should be either blank or "&amp;C114&amp;"; ","")</f>
        <v/>
      </c>
      <c r="AJ122" s="10" t="str">
        <f>IF(AND($P$9=1,G122="",AC122="",AD122="",Courses!B117&lt;&gt;"",Courses!K117="PG (Masters' loan)",Courses!L117&lt;&gt;"",Courses!L117&lt;&gt;$C$14,Courses!L117&lt;&gt;$C$15),"Row "&amp;Courses!A117&amp;", Sub-level should be blank; ","")</f>
        <v/>
      </c>
      <c r="AK122" s="682" t="str">
        <f>IF(AND($P$9=1,G122="",AC122="",AD122="",Courses!B117&lt;&gt;"",Courses!K117="PG (Other)",Courses!L117&lt;&gt;"",Courses!L117&lt;&gt;$C$16,Courses!L117&lt;&gt;$C$17),"Row "&amp;Courses!A117&amp;", Sub-level should be blank; ","")</f>
        <v/>
      </c>
      <c r="AL122" s="50"/>
      <c r="AM122" s="295"/>
      <c r="AN122" s="6">
        <v>103</v>
      </c>
      <c r="AO122" s="739" t="str">
        <f>IF(AND($R$9=1,(TRUNC(Courses!N117)&lt;&gt;Courses!N117)), "Row "&amp;Courses!$A117&amp;", "&amp;AO$9&amp;", "&amp;AO$10&amp;", "&amp;AO$11&amp;"; ","")</f>
        <v/>
      </c>
      <c r="AP122" s="10" t="str">
        <f>IF(AND($R$9=1,(TRUNC(Courses!O117)&lt;&gt;Courses!O117)), "Row "&amp;Courses!$A117&amp;", "&amp;AP$9&amp;", "&amp;AP$10&amp;", "&amp;AP$11&amp;"; ","")</f>
        <v/>
      </c>
      <c r="AQ122" s="10" t="str">
        <f>IF(AND($R$9=1,(TRUNC(Courses!P117)&lt;&gt;Courses!P117)), "Row "&amp;Courses!$A117&amp;", "&amp;AQ$9&amp;", "&amp;AQ$10&amp;", "&amp;AQ$11&amp;"; ","")</f>
        <v/>
      </c>
      <c r="AR122" s="10" t="str">
        <f>IF(AND($R$9=1,(TRUNC(Courses!Q117)&lt;&gt;Courses!Q117)), "Row "&amp;Courses!$A117&amp;", "&amp;AR$9&amp;", "&amp;AR$10&amp;", "&amp;AR$11&amp;"; ","")</f>
        <v/>
      </c>
      <c r="AS122" s="682" t="str">
        <f>IF(AND($R$9=1,(TRUNC(Courses!R117)&lt;&gt;Courses!R117)), "Row "&amp;Courses!$A117&amp;", "&amp;AS$9&amp;", "&amp;AS$10&amp;", "&amp;AS$11&amp;"; ","")</f>
        <v/>
      </c>
      <c r="AT122" s="739" t="str">
        <f>IF(AND($R$9=1,(TRUNC(Courses!S117)&lt;&gt;Courses!S117)), "Row "&amp;Courses!$A117&amp;", "&amp;AT$9&amp;", "&amp;AT$10&amp;", "&amp;AT$11&amp;"; ","")</f>
        <v/>
      </c>
      <c r="AU122" s="10" t="str">
        <f>IF(AND($R$9=1,(TRUNC(Courses!T117)&lt;&gt;Courses!T117)), "Row "&amp;Courses!$A117&amp;", "&amp;AU$9&amp;", "&amp;AU$10&amp;", "&amp;AU$11&amp;"; ","")</f>
        <v/>
      </c>
      <c r="AV122" s="10" t="str">
        <f>IF(AND($R$9=1,(TRUNC(Courses!U117)&lt;&gt;Courses!U117)), "Row "&amp;Courses!$A117&amp;", "&amp;AV$9&amp;", "&amp;AV$10&amp;", "&amp;AV$11&amp;"; ","")</f>
        <v/>
      </c>
      <c r="AW122" s="10" t="str">
        <f>IF(AND($R$9=1,(TRUNC(Courses!V117)&lt;&gt;Courses!V117)), "Row "&amp;Courses!$A117&amp;", "&amp;AW$9&amp;", "&amp;AW$10&amp;", "&amp;AW$11&amp;"; ","")</f>
        <v/>
      </c>
      <c r="AX122" s="682" t="str">
        <f>IF(AND($R$9=1,(TRUNC(Courses!W117)&lt;&gt;Courses!W117)), "Row "&amp;Courses!$A117&amp;", "&amp;AX$9&amp;", "&amp;AX$10&amp;", "&amp;AX$11&amp;"; ","")</f>
        <v/>
      </c>
      <c r="AY122" s="739" t="str">
        <f>IF(AND($R$9=1,(TRUNC(Courses!X117)&lt;&gt;Courses!X117)), "Row "&amp;Courses!$A117&amp;", "&amp;AY$9&amp;", "&amp;AY$10&amp;", "&amp;AY$11&amp;"; ","")</f>
        <v/>
      </c>
      <c r="AZ122" s="10" t="str">
        <f>IF(AND($R$9=1,(TRUNC(Courses!Y117)&lt;&gt;Courses!Y117)), "Row "&amp;Courses!$A117&amp;", "&amp;AZ$9&amp;", "&amp;AZ$10&amp;", "&amp;AZ$11&amp;"; ","")</f>
        <v/>
      </c>
      <c r="BA122" s="10" t="str">
        <f>IF(AND($R$9=1,(TRUNC(Courses!Z117)&lt;&gt;Courses!Z117)), "Row "&amp;Courses!$A117&amp;", "&amp;BA$9&amp;", "&amp;BA$10&amp;", "&amp;BA$11&amp;"; ","")</f>
        <v/>
      </c>
      <c r="BB122" s="10" t="str">
        <f>IF(AND($R$9=1,(TRUNC(Courses!AA117)&lt;&gt;Courses!AA117)), "Row "&amp;Courses!$A117&amp;", "&amp;BB$9&amp;", "&amp;BB$10&amp;", "&amp;BB$11&amp;"; ","")</f>
        <v/>
      </c>
      <c r="BC122" s="682" t="str">
        <f>IF(AND($R$9=1,(TRUNC(Courses!AB117)&lt;&gt;Courses!AB117)), "Row "&amp;Courses!$A117&amp;", "&amp;BC$9&amp;", "&amp;BC$10&amp;", "&amp;BC$11&amp;"; ","")</f>
        <v/>
      </c>
      <c r="BE122" s="295"/>
      <c r="BF122" s="6">
        <v>103</v>
      </c>
      <c r="BG122" s="739" t="str">
        <f>IF(AND($S$9=1,Courses!N117&lt;0), "Row "&amp;Courses!$A117&amp;", "&amp;BG$9&amp;", "&amp;BG$10&amp;", "&amp;BG$11&amp;"; ","")</f>
        <v/>
      </c>
      <c r="BH122" s="10" t="str">
        <f>IF(AND($S$9=1,Courses!O117&lt;0), "Row "&amp;Courses!$A117&amp;", "&amp;BH$9&amp;", "&amp;BH$10&amp;", "&amp;BH$11&amp;"; ","")</f>
        <v/>
      </c>
      <c r="BI122" s="10" t="str">
        <f>IF(AND($S$9=1,Courses!P117&lt;0), "Row "&amp;Courses!$A117&amp;", "&amp;BI$9&amp;", "&amp;BI$10&amp;", "&amp;BI$11&amp;"; ","")</f>
        <v/>
      </c>
      <c r="BJ122" s="10" t="str">
        <f>IF(AND($S$9=1,Courses!Q117&lt;0), "Row "&amp;Courses!$A117&amp;", "&amp;BJ$9&amp;", "&amp;BJ$10&amp;", "&amp;BJ$11&amp;"; ","")</f>
        <v/>
      </c>
      <c r="BK122" s="682" t="str">
        <f>IF(AND($S$9=1,Courses!R117&lt;0), "Row "&amp;Courses!$A117&amp;", "&amp;BK$9&amp;", "&amp;BK$10&amp;", "&amp;BK$11&amp;"; ","")</f>
        <v/>
      </c>
      <c r="BL122" s="739" t="str">
        <f>IF(AND($S$9=1,Courses!S117&lt;0), "Row "&amp;Courses!$A117&amp;", "&amp;BL$9&amp;", "&amp;BL$10&amp;", "&amp;BL$11&amp;"; ","")</f>
        <v/>
      </c>
      <c r="BM122" s="10" t="str">
        <f>IF(AND($S$9=1,Courses!T117&lt;0), "Row "&amp;Courses!$A117&amp;", "&amp;BM$9&amp;", "&amp;BM$10&amp;", "&amp;BM$11&amp;"; ","")</f>
        <v/>
      </c>
      <c r="BN122" s="10" t="str">
        <f>IF(AND($S$9=1,Courses!U117&lt;0), "Row "&amp;Courses!$A117&amp;", "&amp;BN$9&amp;", "&amp;BN$10&amp;", "&amp;BN$11&amp;"; ","")</f>
        <v/>
      </c>
      <c r="BO122" s="10" t="str">
        <f>IF(AND($S$9=1,Courses!V117&lt;0), "Row "&amp;Courses!$A117&amp;", "&amp;BO$9&amp;", "&amp;BO$10&amp;", "&amp;BO$11&amp;"; ","")</f>
        <v/>
      </c>
      <c r="BP122" s="682" t="str">
        <f>IF(AND($S$9=1,Courses!W117&lt;0), "Row "&amp;Courses!$A117&amp;", "&amp;BP$9&amp;", "&amp;BP$10&amp;", "&amp;BP$11&amp;"; ","")</f>
        <v/>
      </c>
      <c r="BQ122" s="739" t="str">
        <f>IF(AND($S$9=1,Courses!X117&lt;0), "Row "&amp;Courses!$A117&amp;", "&amp;BQ$9&amp;", "&amp;BQ$10&amp;", "&amp;BQ$11&amp;"; ","")</f>
        <v/>
      </c>
      <c r="BR122" s="10" t="str">
        <f>IF(AND($S$9=1,Courses!Y117&lt;0), "Row "&amp;Courses!$A117&amp;", "&amp;BR$9&amp;", "&amp;BR$10&amp;", "&amp;BR$11&amp;"; ","")</f>
        <v/>
      </c>
      <c r="BS122" s="10" t="str">
        <f>IF(AND($S$9=1,Courses!Z117&lt;0), "Row "&amp;Courses!$A117&amp;", "&amp;BS$9&amp;", "&amp;BS$10&amp;", "&amp;BS$11&amp;"; ","")</f>
        <v/>
      </c>
      <c r="BT122" s="10" t="str">
        <f>IF(AND($S$9=1,Courses!AA117&lt;0), "Row "&amp;Courses!$A117&amp;", "&amp;BT$9&amp;", "&amp;BT$10&amp;", "&amp;BT$11&amp;"; ","")</f>
        <v/>
      </c>
      <c r="BU122" s="682" t="str">
        <f>IF(AND($S$9=1,Courses!AB117&lt;0), "Row "&amp;Courses!$A117&amp;", "&amp;BU$9&amp;", "&amp;BU$10&amp;", "&amp;BU$11&amp;"; ","")</f>
        <v/>
      </c>
      <c r="BW122" s="671">
        <v>103</v>
      </c>
      <c r="BX122" s="101">
        <f>IF(AND($T$9=1,Courses!B117="",Courses!F117="",Courses!H117="",Courses!J117="",Courses!K117="",Courses!L117="",Courses!M117="",Courses!N117=0,Courses!P117=0,Courses!R117=0,Courses!S117=0,Courses!U117=0,Courses!W117=0,Courses!X117=0,Courses!Z117=0,Courses!AB117=0),0,1)</f>
        <v>0</v>
      </c>
      <c r="BY122" s="671">
        <f>IF(AND(BX122=0,SUM(BX123:$BX$219)&gt;0),1,0)</f>
        <v>0</v>
      </c>
      <c r="BZ122" s="853" t="str">
        <f>IF(BY122=1,"Row "&amp;Courses!A117&amp;"; ","")</f>
        <v/>
      </c>
      <c r="CA122" s="50"/>
      <c r="CB122" s="10"/>
      <c r="CC122" s="692" t="str">
        <f>IF(AND($U$9=1,Courses!B117&lt;&gt;"",SUM(Courses!N117:AB117)=0),"Row "&amp;Courses!A117&amp;"; ","")</f>
        <v/>
      </c>
      <c r="CD122" s="50"/>
      <c r="CF122" s="323"/>
      <c r="CG122" s="692" t="str">
        <f>IF(AND($Y$9=1,Courses!B117&lt;&gt;""),IF(SUMPRODUCT(--(Courses!$C$13:$C$214=Courses!C117))&gt;1,"Row "&amp;Courses!A117&amp;"; ",""),"")</f>
        <v/>
      </c>
      <c r="CH122" s="10"/>
      <c r="CI122" s="324"/>
      <c r="CJ122" s="10"/>
      <c r="CK122" s="739" t="str">
        <f>IF(AND($Z$9=1,Courses!E117&lt;&gt;"",Courses!F117&lt;&gt;"",Courses!F117=0,SUM(Courses!H117,Courses!J117)=1),"Row "&amp;Courses!A117&amp;", "&amp;Courses!$F$10&amp;"; ","")</f>
        <v/>
      </c>
      <c r="CL122" s="10" t="str">
        <f>IF(AND($Z$9=1,Courses!G117&lt;&gt;"",Courses!H117&lt;&gt;"",Courses!H117=0,SUM(Courses!J117,Courses!F117)=1),"Row "&amp;Courses!A117&amp;", "&amp;Courses!$H$10&amp;"; ","")</f>
        <v/>
      </c>
      <c r="CM122" s="682" t="str">
        <f>IF(AND($Z$9=1,Courses!I117&lt;&gt;"",Courses!J117&lt;&gt;"",Courses!J117=0, SUM(Courses!H117,Courses!F117)=1),"Row "&amp;Courses!A117&amp;", "&amp;Courses!$J$10&amp;"; ","")</f>
        <v/>
      </c>
      <c r="CN122" s="680"/>
      <c r="CO122" s="681"/>
      <c r="CP122" s="692" t="str">
        <f>IF(AND(Courses!B117&lt;&gt;"",ISNA(VLOOKUP(Courses!C117,CourseInfo,2,FALSE))=FALSE,COUNTIF(Dummy,Courses!C117)&lt;&gt;1),VLOOKUP(Courses!C117,CourseInfo,6,FALSE),"")</f>
        <v/>
      </c>
      <c r="CQ122" s="692" t="str">
        <f>IF(AND(Courses!B117&lt;&gt;"",ISNA(VLOOKUP(Courses!C117,CourseInfo,2,FALSE))=FALSE,COUNTIF(Dummy,Courses!C117)&lt;&gt;1),IF(VLOOKUP(Courses!C117,CourseInfo,7,FALSE)&lt;&gt;"",VLOOKUP(Courses!C117,CourseInfo,7,FALSE),"blank"),"")</f>
        <v/>
      </c>
      <c r="CR122" s="692" t="str">
        <f>IF(AND($AA$9=1,Courses!B117&lt;&gt;"",'Courses Valid'!AC122="",AH122&amp;AI122&amp;AJ122&amp;AK122="",COUNTIF(Dummy,Courses!C117)&lt;&gt;1),IF(OR(Courses!K117&lt;&gt;'Courses Valid'!CP122,Courses!L117&lt;&gt;'Courses Valid'!CQ122),"Row "&amp;Courses!A117&amp;", Level on LARS is "&amp;'Courses Valid'!CP122&amp;", Sub-level on LARS is "&amp;CQ122&amp;"; ",""),"")</f>
        <v/>
      </c>
      <c r="CS122" s="680"/>
    </row>
    <row r="123" spans="3:97" x14ac:dyDescent="0.2">
      <c r="C123" s="670">
        <f t="shared" si="3"/>
        <v>0</v>
      </c>
      <c r="D123" s="102"/>
      <c r="E123" s="102"/>
      <c r="F123" s="295"/>
      <c r="G123" s="692" t="str">
        <f>IF(SUMPRODUCT(--(CourseAims=Courses!$C118))=1,"",IF(AND($J$9=1,Courses!$C118&lt;&gt;""),"Row "&amp;Courses!A118&amp;" (invalid); ",""))</f>
        <v/>
      </c>
      <c r="H123" s="692" t="str">
        <f>IF(AND($K$9=1,Courses!B118="",OR(Courses!F118&lt;&gt;"",Courses!H118&lt;&gt;"",Courses!J118&lt;&gt;"",Courses!K118&lt;&gt;"",Courses!L118&lt;&gt;"",Courses!M118&lt;&gt;"",Courses!N118&lt;&gt;0,Courses!P118&lt;&gt;0,Courses!R118&lt;&gt;0,Courses!S118&lt;&gt;0,Courses!U118&lt;&gt;0,Courses!W118&lt;&gt;0,Courses!X118&lt;&gt;0,Courses!Z118&lt;&gt;0,Courses!AB118&lt;&gt;0)),"Row "&amp;Courses!A118&amp;" (none); ","")</f>
        <v/>
      </c>
      <c r="I123" s="50"/>
      <c r="J123" s="295"/>
      <c r="K123" s="739" t="str">
        <f>IF(AND($L$9=1,Courses!E118&lt;&gt;"",Courses!F118=""),"Row "&amp;Courses!A118&amp;", "&amp;Courses!$E$10&amp;"; ","")</f>
        <v/>
      </c>
      <c r="L123" s="10" t="str">
        <f>IF(AND($L$9=1,Courses!G118&lt;&gt;"",Courses!H118=""),"Row "&amp;Courses!A118&amp;", "&amp;Courses!$G$10&amp;"; ","")</f>
        <v/>
      </c>
      <c r="M123" s="682" t="str">
        <f>IF(AND($L$9=1,Courses!I118&lt;&gt;"",Courses!J118=""),"Row "&amp;Courses!A118&amp;", "&amp;Courses!$I$10&amp;"; ","")</f>
        <v/>
      </c>
      <c r="N123" s="10"/>
      <c r="O123" s="50"/>
      <c r="P123" s="295"/>
      <c r="Q123" s="1330" t="str">
        <f>IF(AND($M$9=1,Courses!B118&lt;&gt;"",Courses!E118&lt;&gt;"",Courses!G118="",Courses!I118="",Courses!F118&lt;&gt;1),"Row "&amp;Courses!A118&amp;"; ","")</f>
        <v/>
      </c>
      <c r="R123" s="10" t="str">
        <f>IF(AND($M$9=1,Courses!B118&lt;&gt;"",Courses!I118="",Courses!F118&lt;&gt;"",Courses!G118&lt;&gt;"",Courses!H118&lt;&gt;""),IF(OR((Courses!F118+Courses!H118)&lt;&gt;1),"Row "&amp;Courses!A118&amp;"; ",""),"")</f>
        <v/>
      </c>
      <c r="S123" s="682" t="str">
        <f>IF(AND($M$9=1,Courses!B118&lt;&gt;"",Courses!I118&lt;&gt;"",Courses!J118&lt;&gt;"",Courses!H118&lt;&gt;"",Courses!G118&lt;&gt;"",Courses!F118&lt;&gt;""),IF(OR((Courses!F118+Courses!H118+Courses!J118)&lt;&gt;1),"Row "&amp;Courses!A118&amp;"; ",""),"")</f>
        <v/>
      </c>
      <c r="T123" s="10"/>
      <c r="U123" s="692" t="str">
        <f>IF(AND($M$9=1,Courses!E118&lt;&gt;"",Q123="",R123="",S123="",SUM(Courses!F118,Courses!H118,Courses!J118)&lt;&gt;1),"Row "&amp;Courses!A118&amp;"; ","")</f>
        <v/>
      </c>
      <c r="V123" s="50"/>
      <c r="W123" s="10"/>
      <c r="X123" s="739" t="str">
        <f>IF(AND($N$9=1,Courses!B118&lt;&gt;"",Courses!E118&lt;&gt;"",Courses!F118&lt;&gt;""),IF((TRUNC(Courses!F118*100)&lt;&gt;Courses!F118*100),"Row "&amp;Courses!A118&amp;", "&amp;Courses!$F$10&amp;"; ",""),"")</f>
        <v/>
      </c>
      <c r="Y123" s="10" t="str">
        <f>IF(AND($N$9=1,Courses!B118&lt;&gt;"",Courses!G118&lt;&gt;"",Courses!H118&lt;&gt;""),IF((TRUNC(Courses!H118*100)&lt;&gt;Courses!H118*100),"Row "&amp;Courses!A118&amp;", "&amp;Courses!$H$10&amp;"; ",""),"")</f>
        <v/>
      </c>
      <c r="Z123" s="682" t="str">
        <f>IF(AND($N$9=1,Courses!B118&lt;&gt;"",Courses!I118&lt;&gt;"",Courses!J118&lt;&gt;""),IF((TRUNC(Courses!J118*100)&lt;&gt;Courses!J118*100),"Row "&amp;Courses!A118&amp;", "&amp;Courses!$J$10&amp;"; ",""),"")</f>
        <v/>
      </c>
      <c r="AA123" s="10"/>
      <c r="AB123" s="295"/>
      <c r="AC123" s="692" t="str">
        <f>IF(AND($O$9=1,G123="",Courses!B118&lt;&gt;"",Courses!K118&lt;&gt;"UG",Courses!K118&lt;&gt;"PG (UG fee)",Courses!K118&lt;&gt;"PG (Masters' loan)",Courses!K118&lt;&gt;"PG (Other)"),"Row "&amp;Courses!A118&amp;"; ","")</f>
        <v/>
      </c>
      <c r="AD123" s="693"/>
      <c r="AE123" s="692" t="str">
        <f>IF(AND($Q$9=1,G123="",Courses!B118&lt;&gt;"",Courses!M118&lt;&gt;"Standard",Courses!M118&lt;&gt;"Long"),"Row "&amp;Courses!A118&amp;"; ","")</f>
        <v/>
      </c>
      <c r="AF123" s="10"/>
      <c r="AG123" s="295"/>
      <c r="AH123" s="739" t="str">
        <f>IF(AND($P$9=1,G123="",AC123="",AD123="",Courses!B118&lt;&gt;"",Courses!K118="UG",Courses!L118&lt;&gt;$C$9,Courses!L118&lt;&gt;$C$10,Courses!L118&lt;&gt;$C$11),"Row "&amp;Courses!A118&amp;", Sub-level should be either HND, Sub-degree, Foundation Degree or Other UG Degree; ","")</f>
        <v/>
      </c>
      <c r="AI123" s="10" t="str">
        <f>IF(AND($P$9=1,G123="",AC123="",AD123="",Courses!B118&lt;&gt;"",Courses!K118="PG (UG fee)",Courses!L118&lt;&gt;"",Courses!L118&lt;&gt;$C$12,Courses!L118&lt;&gt;$C$15),"Row "&amp;Courses!A118&amp;", Sub-level should be either blank or "&amp;C115&amp;"; ","")</f>
        <v/>
      </c>
      <c r="AJ123" s="10" t="str">
        <f>IF(AND($P$9=1,G123="",AC123="",AD123="",Courses!B118&lt;&gt;"",Courses!K118="PG (Masters' loan)",Courses!L118&lt;&gt;"",Courses!L118&lt;&gt;$C$14,Courses!L118&lt;&gt;$C$15),"Row "&amp;Courses!A118&amp;", Sub-level should be blank; ","")</f>
        <v/>
      </c>
      <c r="AK123" s="682" t="str">
        <f>IF(AND($P$9=1,G123="",AC123="",AD123="",Courses!B118&lt;&gt;"",Courses!K118="PG (Other)",Courses!L118&lt;&gt;"",Courses!L118&lt;&gt;$C$16,Courses!L118&lt;&gt;$C$17),"Row "&amp;Courses!A118&amp;", Sub-level should be blank; ","")</f>
        <v/>
      </c>
      <c r="AL123" s="50"/>
      <c r="AM123" s="295"/>
      <c r="AN123" s="6">
        <v>104</v>
      </c>
      <c r="AO123" s="739" t="str">
        <f>IF(AND($R$9=1,(TRUNC(Courses!N118)&lt;&gt;Courses!N118)), "Row "&amp;Courses!$A118&amp;", "&amp;AO$9&amp;", "&amp;AO$10&amp;", "&amp;AO$11&amp;"; ","")</f>
        <v/>
      </c>
      <c r="AP123" s="10" t="str">
        <f>IF(AND($R$9=1,(TRUNC(Courses!O118)&lt;&gt;Courses!O118)), "Row "&amp;Courses!$A118&amp;", "&amp;AP$9&amp;", "&amp;AP$10&amp;", "&amp;AP$11&amp;"; ","")</f>
        <v/>
      </c>
      <c r="AQ123" s="10" t="str">
        <f>IF(AND($R$9=1,(TRUNC(Courses!P118)&lt;&gt;Courses!P118)), "Row "&amp;Courses!$A118&amp;", "&amp;AQ$9&amp;", "&amp;AQ$10&amp;", "&amp;AQ$11&amp;"; ","")</f>
        <v/>
      </c>
      <c r="AR123" s="10" t="str">
        <f>IF(AND($R$9=1,(TRUNC(Courses!Q118)&lt;&gt;Courses!Q118)), "Row "&amp;Courses!$A118&amp;", "&amp;AR$9&amp;", "&amp;AR$10&amp;", "&amp;AR$11&amp;"; ","")</f>
        <v/>
      </c>
      <c r="AS123" s="682" t="str">
        <f>IF(AND($R$9=1,(TRUNC(Courses!R118)&lt;&gt;Courses!R118)), "Row "&amp;Courses!$A118&amp;", "&amp;AS$9&amp;", "&amp;AS$10&amp;", "&amp;AS$11&amp;"; ","")</f>
        <v/>
      </c>
      <c r="AT123" s="739" t="str">
        <f>IF(AND($R$9=1,(TRUNC(Courses!S118)&lt;&gt;Courses!S118)), "Row "&amp;Courses!$A118&amp;", "&amp;AT$9&amp;", "&amp;AT$10&amp;", "&amp;AT$11&amp;"; ","")</f>
        <v/>
      </c>
      <c r="AU123" s="10" t="str">
        <f>IF(AND($R$9=1,(TRUNC(Courses!T118)&lt;&gt;Courses!T118)), "Row "&amp;Courses!$A118&amp;", "&amp;AU$9&amp;", "&amp;AU$10&amp;", "&amp;AU$11&amp;"; ","")</f>
        <v/>
      </c>
      <c r="AV123" s="10" t="str">
        <f>IF(AND($R$9=1,(TRUNC(Courses!U118)&lt;&gt;Courses!U118)), "Row "&amp;Courses!$A118&amp;", "&amp;AV$9&amp;", "&amp;AV$10&amp;", "&amp;AV$11&amp;"; ","")</f>
        <v/>
      </c>
      <c r="AW123" s="10" t="str">
        <f>IF(AND($R$9=1,(TRUNC(Courses!V118)&lt;&gt;Courses!V118)), "Row "&amp;Courses!$A118&amp;", "&amp;AW$9&amp;", "&amp;AW$10&amp;", "&amp;AW$11&amp;"; ","")</f>
        <v/>
      </c>
      <c r="AX123" s="682" t="str">
        <f>IF(AND($R$9=1,(TRUNC(Courses!W118)&lt;&gt;Courses!W118)), "Row "&amp;Courses!$A118&amp;", "&amp;AX$9&amp;", "&amp;AX$10&amp;", "&amp;AX$11&amp;"; ","")</f>
        <v/>
      </c>
      <c r="AY123" s="739" t="str">
        <f>IF(AND($R$9=1,(TRUNC(Courses!X118)&lt;&gt;Courses!X118)), "Row "&amp;Courses!$A118&amp;", "&amp;AY$9&amp;", "&amp;AY$10&amp;", "&amp;AY$11&amp;"; ","")</f>
        <v/>
      </c>
      <c r="AZ123" s="10" t="str">
        <f>IF(AND($R$9=1,(TRUNC(Courses!Y118)&lt;&gt;Courses!Y118)), "Row "&amp;Courses!$A118&amp;", "&amp;AZ$9&amp;", "&amp;AZ$10&amp;", "&amp;AZ$11&amp;"; ","")</f>
        <v/>
      </c>
      <c r="BA123" s="10" t="str">
        <f>IF(AND($R$9=1,(TRUNC(Courses!Z118)&lt;&gt;Courses!Z118)), "Row "&amp;Courses!$A118&amp;", "&amp;BA$9&amp;", "&amp;BA$10&amp;", "&amp;BA$11&amp;"; ","")</f>
        <v/>
      </c>
      <c r="BB123" s="10" t="str">
        <f>IF(AND($R$9=1,(TRUNC(Courses!AA118)&lt;&gt;Courses!AA118)), "Row "&amp;Courses!$A118&amp;", "&amp;BB$9&amp;", "&amp;BB$10&amp;", "&amp;BB$11&amp;"; ","")</f>
        <v/>
      </c>
      <c r="BC123" s="682" t="str">
        <f>IF(AND($R$9=1,(TRUNC(Courses!AB118)&lt;&gt;Courses!AB118)), "Row "&amp;Courses!$A118&amp;", "&amp;BC$9&amp;", "&amp;BC$10&amp;", "&amp;BC$11&amp;"; ","")</f>
        <v/>
      </c>
      <c r="BE123" s="295"/>
      <c r="BF123" s="6">
        <v>104</v>
      </c>
      <c r="BG123" s="739" t="str">
        <f>IF(AND($S$9=1,Courses!N118&lt;0), "Row "&amp;Courses!$A118&amp;", "&amp;BG$9&amp;", "&amp;BG$10&amp;", "&amp;BG$11&amp;"; ","")</f>
        <v/>
      </c>
      <c r="BH123" s="10" t="str">
        <f>IF(AND($S$9=1,Courses!O118&lt;0), "Row "&amp;Courses!$A118&amp;", "&amp;BH$9&amp;", "&amp;BH$10&amp;", "&amp;BH$11&amp;"; ","")</f>
        <v/>
      </c>
      <c r="BI123" s="10" t="str">
        <f>IF(AND($S$9=1,Courses!P118&lt;0), "Row "&amp;Courses!$A118&amp;", "&amp;BI$9&amp;", "&amp;BI$10&amp;", "&amp;BI$11&amp;"; ","")</f>
        <v/>
      </c>
      <c r="BJ123" s="10" t="str">
        <f>IF(AND($S$9=1,Courses!Q118&lt;0), "Row "&amp;Courses!$A118&amp;", "&amp;BJ$9&amp;", "&amp;BJ$10&amp;", "&amp;BJ$11&amp;"; ","")</f>
        <v/>
      </c>
      <c r="BK123" s="682" t="str">
        <f>IF(AND($S$9=1,Courses!R118&lt;0), "Row "&amp;Courses!$A118&amp;", "&amp;BK$9&amp;", "&amp;BK$10&amp;", "&amp;BK$11&amp;"; ","")</f>
        <v/>
      </c>
      <c r="BL123" s="739" t="str">
        <f>IF(AND($S$9=1,Courses!S118&lt;0), "Row "&amp;Courses!$A118&amp;", "&amp;BL$9&amp;", "&amp;BL$10&amp;", "&amp;BL$11&amp;"; ","")</f>
        <v/>
      </c>
      <c r="BM123" s="10" t="str">
        <f>IF(AND($S$9=1,Courses!T118&lt;0), "Row "&amp;Courses!$A118&amp;", "&amp;BM$9&amp;", "&amp;BM$10&amp;", "&amp;BM$11&amp;"; ","")</f>
        <v/>
      </c>
      <c r="BN123" s="10" t="str">
        <f>IF(AND($S$9=1,Courses!U118&lt;0), "Row "&amp;Courses!$A118&amp;", "&amp;BN$9&amp;", "&amp;BN$10&amp;", "&amp;BN$11&amp;"; ","")</f>
        <v/>
      </c>
      <c r="BO123" s="10" t="str">
        <f>IF(AND($S$9=1,Courses!V118&lt;0), "Row "&amp;Courses!$A118&amp;", "&amp;BO$9&amp;", "&amp;BO$10&amp;", "&amp;BO$11&amp;"; ","")</f>
        <v/>
      </c>
      <c r="BP123" s="682" t="str">
        <f>IF(AND($S$9=1,Courses!W118&lt;0), "Row "&amp;Courses!$A118&amp;", "&amp;BP$9&amp;", "&amp;BP$10&amp;", "&amp;BP$11&amp;"; ","")</f>
        <v/>
      </c>
      <c r="BQ123" s="739" t="str">
        <f>IF(AND($S$9=1,Courses!X118&lt;0), "Row "&amp;Courses!$A118&amp;", "&amp;BQ$9&amp;", "&amp;BQ$10&amp;", "&amp;BQ$11&amp;"; ","")</f>
        <v/>
      </c>
      <c r="BR123" s="10" t="str">
        <f>IF(AND($S$9=1,Courses!Y118&lt;0), "Row "&amp;Courses!$A118&amp;", "&amp;BR$9&amp;", "&amp;BR$10&amp;", "&amp;BR$11&amp;"; ","")</f>
        <v/>
      </c>
      <c r="BS123" s="10" t="str">
        <f>IF(AND($S$9=1,Courses!Z118&lt;0), "Row "&amp;Courses!$A118&amp;", "&amp;BS$9&amp;", "&amp;BS$10&amp;", "&amp;BS$11&amp;"; ","")</f>
        <v/>
      </c>
      <c r="BT123" s="10" t="str">
        <f>IF(AND($S$9=1,Courses!AA118&lt;0), "Row "&amp;Courses!$A118&amp;", "&amp;BT$9&amp;", "&amp;BT$10&amp;", "&amp;BT$11&amp;"; ","")</f>
        <v/>
      </c>
      <c r="BU123" s="682" t="str">
        <f>IF(AND($S$9=1,Courses!AB118&lt;0), "Row "&amp;Courses!$A118&amp;", "&amp;BU$9&amp;", "&amp;BU$10&amp;", "&amp;BU$11&amp;"; ","")</f>
        <v/>
      </c>
      <c r="BW123" s="671">
        <v>104</v>
      </c>
      <c r="BX123" s="101">
        <f>IF(AND($T$9=1,Courses!B118="",Courses!F118="",Courses!H118="",Courses!J118="",Courses!K118="",Courses!L118="",Courses!M118="",Courses!N118=0,Courses!P118=0,Courses!R118=0,Courses!S118=0,Courses!U118=0,Courses!W118=0,Courses!X118=0,Courses!Z118=0,Courses!AB118=0),0,1)</f>
        <v>0</v>
      </c>
      <c r="BY123" s="671">
        <f>IF(AND(BX123=0,SUM(BX124:$BX$219)&gt;0),1,0)</f>
        <v>0</v>
      </c>
      <c r="BZ123" s="853" t="str">
        <f>IF(BY123=1,"Row "&amp;Courses!A118&amp;"; ","")</f>
        <v/>
      </c>
      <c r="CA123" s="50"/>
      <c r="CB123" s="10"/>
      <c r="CC123" s="692" t="str">
        <f>IF(AND($U$9=1,Courses!B118&lt;&gt;"",SUM(Courses!N118:AB118)=0),"Row "&amp;Courses!A118&amp;"; ","")</f>
        <v/>
      </c>
      <c r="CD123" s="50"/>
      <c r="CF123" s="323"/>
      <c r="CG123" s="692" t="str">
        <f>IF(AND($Y$9=1,Courses!B118&lt;&gt;""),IF(SUMPRODUCT(--(Courses!$C$13:$C$214=Courses!C118))&gt;1,"Row "&amp;Courses!A118&amp;"; ",""),"")</f>
        <v/>
      </c>
      <c r="CH123" s="10"/>
      <c r="CI123" s="324"/>
      <c r="CJ123" s="10"/>
      <c r="CK123" s="739" t="str">
        <f>IF(AND($Z$9=1,Courses!E118&lt;&gt;"",Courses!F118&lt;&gt;"",Courses!F118=0,SUM(Courses!H118,Courses!J118)=1),"Row "&amp;Courses!A118&amp;", "&amp;Courses!$F$10&amp;"; ","")</f>
        <v/>
      </c>
      <c r="CL123" s="10" t="str">
        <f>IF(AND($Z$9=1,Courses!G118&lt;&gt;"",Courses!H118&lt;&gt;"",Courses!H118=0,SUM(Courses!J118,Courses!F118)=1),"Row "&amp;Courses!A118&amp;", "&amp;Courses!$H$10&amp;"; ","")</f>
        <v/>
      </c>
      <c r="CM123" s="682" t="str">
        <f>IF(AND($Z$9=1,Courses!I118&lt;&gt;"",Courses!J118&lt;&gt;"",Courses!J118=0, SUM(Courses!H118,Courses!F118)=1),"Row "&amp;Courses!A118&amp;", "&amp;Courses!$J$10&amp;"; ","")</f>
        <v/>
      </c>
      <c r="CN123" s="680"/>
      <c r="CO123" s="681"/>
      <c r="CP123" s="692" t="str">
        <f>IF(AND(Courses!B118&lt;&gt;"",ISNA(VLOOKUP(Courses!C118,CourseInfo,2,FALSE))=FALSE,COUNTIF(Dummy,Courses!C118)&lt;&gt;1),VLOOKUP(Courses!C118,CourseInfo,6,FALSE),"")</f>
        <v/>
      </c>
      <c r="CQ123" s="692" t="str">
        <f>IF(AND(Courses!B118&lt;&gt;"",ISNA(VLOOKUP(Courses!C118,CourseInfo,2,FALSE))=FALSE,COUNTIF(Dummy,Courses!C118)&lt;&gt;1),IF(VLOOKUP(Courses!C118,CourseInfo,7,FALSE)&lt;&gt;"",VLOOKUP(Courses!C118,CourseInfo,7,FALSE),"blank"),"")</f>
        <v/>
      </c>
      <c r="CR123" s="692" t="str">
        <f>IF(AND($AA$9=1,Courses!B118&lt;&gt;"",'Courses Valid'!AC123="",AH123&amp;AI123&amp;AJ123&amp;AK123="",COUNTIF(Dummy,Courses!C118)&lt;&gt;1),IF(OR(Courses!K118&lt;&gt;'Courses Valid'!CP123,Courses!L118&lt;&gt;'Courses Valid'!CQ123),"Row "&amp;Courses!A118&amp;", Level on LARS is "&amp;'Courses Valid'!CP123&amp;", Sub-level on LARS is "&amp;CQ123&amp;"; ",""),"")</f>
        <v/>
      </c>
      <c r="CS123" s="680"/>
    </row>
    <row r="124" spans="3:97" x14ac:dyDescent="0.2">
      <c r="C124" s="670">
        <f t="shared" si="3"/>
        <v>0</v>
      </c>
      <c r="D124" s="102"/>
      <c r="E124" s="102"/>
      <c r="F124" s="295"/>
      <c r="G124" s="692" t="str">
        <f>IF(SUMPRODUCT(--(CourseAims=Courses!$C119))=1,"",IF(AND($J$9=1,Courses!$C119&lt;&gt;""),"Row "&amp;Courses!A119&amp;" (invalid); ",""))</f>
        <v/>
      </c>
      <c r="H124" s="692" t="str">
        <f>IF(AND($K$9=1,Courses!B119="",OR(Courses!F119&lt;&gt;"",Courses!H119&lt;&gt;"",Courses!J119&lt;&gt;"",Courses!K119&lt;&gt;"",Courses!L119&lt;&gt;"",Courses!M119&lt;&gt;"",Courses!N119&lt;&gt;0,Courses!P119&lt;&gt;0,Courses!R119&lt;&gt;0,Courses!S119&lt;&gt;0,Courses!U119&lt;&gt;0,Courses!W119&lt;&gt;0,Courses!X119&lt;&gt;0,Courses!Z119&lt;&gt;0,Courses!AB119&lt;&gt;0)),"Row "&amp;Courses!A119&amp;" (none); ","")</f>
        <v/>
      </c>
      <c r="I124" s="50"/>
      <c r="J124" s="295"/>
      <c r="K124" s="739" t="str">
        <f>IF(AND($L$9=1,Courses!E119&lt;&gt;"",Courses!F119=""),"Row "&amp;Courses!A119&amp;", "&amp;Courses!$E$10&amp;"; ","")</f>
        <v/>
      </c>
      <c r="L124" s="10" t="str">
        <f>IF(AND($L$9=1,Courses!G119&lt;&gt;"",Courses!H119=""),"Row "&amp;Courses!A119&amp;", "&amp;Courses!$G$10&amp;"; ","")</f>
        <v/>
      </c>
      <c r="M124" s="682" t="str">
        <f>IF(AND($L$9=1,Courses!I119&lt;&gt;"",Courses!J119=""),"Row "&amp;Courses!A119&amp;", "&amp;Courses!$I$10&amp;"; ","")</f>
        <v/>
      </c>
      <c r="N124" s="10"/>
      <c r="O124" s="50"/>
      <c r="P124" s="295"/>
      <c r="Q124" s="1330" t="str">
        <f>IF(AND($M$9=1,Courses!B119&lt;&gt;"",Courses!E119&lt;&gt;"",Courses!G119="",Courses!I119="",Courses!F119&lt;&gt;1),"Row "&amp;Courses!A119&amp;"; ","")</f>
        <v/>
      </c>
      <c r="R124" s="10" t="str">
        <f>IF(AND($M$9=1,Courses!B119&lt;&gt;"",Courses!I119="",Courses!F119&lt;&gt;"",Courses!G119&lt;&gt;"",Courses!H119&lt;&gt;""),IF(OR((Courses!F119+Courses!H119)&lt;&gt;1),"Row "&amp;Courses!A119&amp;"; ",""),"")</f>
        <v/>
      </c>
      <c r="S124" s="682" t="str">
        <f>IF(AND($M$9=1,Courses!B119&lt;&gt;"",Courses!I119&lt;&gt;"",Courses!J119&lt;&gt;"",Courses!H119&lt;&gt;"",Courses!G119&lt;&gt;"",Courses!F119&lt;&gt;""),IF(OR((Courses!F119+Courses!H119+Courses!J119)&lt;&gt;1),"Row "&amp;Courses!A119&amp;"; ",""),"")</f>
        <v/>
      </c>
      <c r="T124" s="10"/>
      <c r="U124" s="692" t="str">
        <f>IF(AND($M$9=1,Courses!E119&lt;&gt;"",Q124="",R124="",S124="",SUM(Courses!F119,Courses!H119,Courses!J119)&lt;&gt;1),"Row "&amp;Courses!A119&amp;"; ","")</f>
        <v/>
      </c>
      <c r="V124" s="50"/>
      <c r="W124" s="10"/>
      <c r="X124" s="739" t="str">
        <f>IF(AND($N$9=1,Courses!B119&lt;&gt;"",Courses!E119&lt;&gt;"",Courses!F119&lt;&gt;""),IF((TRUNC(Courses!F119*100)&lt;&gt;Courses!F119*100),"Row "&amp;Courses!A119&amp;", "&amp;Courses!$F$10&amp;"; ",""),"")</f>
        <v/>
      </c>
      <c r="Y124" s="10" t="str">
        <f>IF(AND($N$9=1,Courses!B119&lt;&gt;"",Courses!G119&lt;&gt;"",Courses!H119&lt;&gt;""),IF((TRUNC(Courses!H119*100)&lt;&gt;Courses!H119*100),"Row "&amp;Courses!A119&amp;", "&amp;Courses!$H$10&amp;"; ",""),"")</f>
        <v/>
      </c>
      <c r="Z124" s="682" t="str">
        <f>IF(AND($N$9=1,Courses!B119&lt;&gt;"",Courses!I119&lt;&gt;"",Courses!J119&lt;&gt;""),IF((TRUNC(Courses!J119*100)&lt;&gt;Courses!J119*100),"Row "&amp;Courses!A119&amp;", "&amp;Courses!$J$10&amp;"; ",""),"")</f>
        <v/>
      </c>
      <c r="AA124" s="10"/>
      <c r="AB124" s="295"/>
      <c r="AC124" s="692" t="str">
        <f>IF(AND($O$9=1,G124="",Courses!B119&lt;&gt;"",Courses!K119&lt;&gt;"UG",Courses!K119&lt;&gt;"PG (UG fee)",Courses!K119&lt;&gt;"PG (Masters' loan)",Courses!K119&lt;&gt;"PG (Other)"),"Row "&amp;Courses!A119&amp;"; ","")</f>
        <v/>
      </c>
      <c r="AD124" s="693"/>
      <c r="AE124" s="692" t="str">
        <f>IF(AND($Q$9=1,G124="",Courses!B119&lt;&gt;"",Courses!M119&lt;&gt;"Standard",Courses!M119&lt;&gt;"Long"),"Row "&amp;Courses!A119&amp;"; ","")</f>
        <v/>
      </c>
      <c r="AF124" s="10"/>
      <c r="AG124" s="295"/>
      <c r="AH124" s="739" t="str">
        <f>IF(AND($P$9=1,G124="",AC124="",AD124="",Courses!B119&lt;&gt;"",Courses!K119="UG",Courses!L119&lt;&gt;$C$9,Courses!L119&lt;&gt;$C$10,Courses!L119&lt;&gt;$C$11),"Row "&amp;Courses!A119&amp;", Sub-level should be either HND, Sub-degree, Foundation Degree or Other UG Degree; ","")</f>
        <v/>
      </c>
      <c r="AI124" s="10" t="str">
        <f>IF(AND($P$9=1,G124="",AC124="",AD124="",Courses!B119&lt;&gt;"",Courses!K119="PG (UG fee)",Courses!L119&lt;&gt;"",Courses!L119&lt;&gt;$C$12,Courses!L119&lt;&gt;$C$15),"Row "&amp;Courses!A119&amp;", Sub-level should be either blank or "&amp;C116&amp;"; ","")</f>
        <v/>
      </c>
      <c r="AJ124" s="10" t="str">
        <f>IF(AND($P$9=1,G124="",AC124="",AD124="",Courses!B119&lt;&gt;"",Courses!K119="PG (Masters' loan)",Courses!L119&lt;&gt;"",Courses!L119&lt;&gt;$C$14,Courses!L119&lt;&gt;$C$15),"Row "&amp;Courses!A119&amp;", Sub-level should be blank; ","")</f>
        <v/>
      </c>
      <c r="AK124" s="682" t="str">
        <f>IF(AND($P$9=1,G124="",AC124="",AD124="",Courses!B119&lt;&gt;"",Courses!K119="PG (Other)",Courses!L119&lt;&gt;"",Courses!L119&lt;&gt;$C$16,Courses!L119&lt;&gt;$C$17),"Row "&amp;Courses!A119&amp;", Sub-level should be blank; ","")</f>
        <v/>
      </c>
      <c r="AL124" s="50"/>
      <c r="AM124" s="295"/>
      <c r="AN124" s="6">
        <v>105</v>
      </c>
      <c r="AO124" s="739" t="str">
        <f>IF(AND($R$9=1,(TRUNC(Courses!N119)&lt;&gt;Courses!N119)), "Row "&amp;Courses!$A119&amp;", "&amp;AO$9&amp;", "&amp;AO$10&amp;", "&amp;AO$11&amp;"; ","")</f>
        <v/>
      </c>
      <c r="AP124" s="10" t="str">
        <f>IF(AND($R$9=1,(TRUNC(Courses!O119)&lt;&gt;Courses!O119)), "Row "&amp;Courses!$A119&amp;", "&amp;AP$9&amp;", "&amp;AP$10&amp;", "&amp;AP$11&amp;"; ","")</f>
        <v/>
      </c>
      <c r="AQ124" s="10" t="str">
        <f>IF(AND($R$9=1,(TRUNC(Courses!P119)&lt;&gt;Courses!P119)), "Row "&amp;Courses!$A119&amp;", "&amp;AQ$9&amp;", "&amp;AQ$10&amp;", "&amp;AQ$11&amp;"; ","")</f>
        <v/>
      </c>
      <c r="AR124" s="10" t="str">
        <f>IF(AND($R$9=1,(TRUNC(Courses!Q119)&lt;&gt;Courses!Q119)), "Row "&amp;Courses!$A119&amp;", "&amp;AR$9&amp;", "&amp;AR$10&amp;", "&amp;AR$11&amp;"; ","")</f>
        <v/>
      </c>
      <c r="AS124" s="682" t="str">
        <f>IF(AND($R$9=1,(TRUNC(Courses!R119)&lt;&gt;Courses!R119)), "Row "&amp;Courses!$A119&amp;", "&amp;AS$9&amp;", "&amp;AS$10&amp;", "&amp;AS$11&amp;"; ","")</f>
        <v/>
      </c>
      <c r="AT124" s="739" t="str">
        <f>IF(AND($R$9=1,(TRUNC(Courses!S119)&lt;&gt;Courses!S119)), "Row "&amp;Courses!$A119&amp;", "&amp;AT$9&amp;", "&amp;AT$10&amp;", "&amp;AT$11&amp;"; ","")</f>
        <v/>
      </c>
      <c r="AU124" s="10" t="str">
        <f>IF(AND($R$9=1,(TRUNC(Courses!T119)&lt;&gt;Courses!T119)), "Row "&amp;Courses!$A119&amp;", "&amp;AU$9&amp;", "&amp;AU$10&amp;", "&amp;AU$11&amp;"; ","")</f>
        <v/>
      </c>
      <c r="AV124" s="10" t="str">
        <f>IF(AND($R$9=1,(TRUNC(Courses!U119)&lt;&gt;Courses!U119)), "Row "&amp;Courses!$A119&amp;", "&amp;AV$9&amp;", "&amp;AV$10&amp;", "&amp;AV$11&amp;"; ","")</f>
        <v/>
      </c>
      <c r="AW124" s="10" t="str">
        <f>IF(AND($R$9=1,(TRUNC(Courses!V119)&lt;&gt;Courses!V119)), "Row "&amp;Courses!$A119&amp;", "&amp;AW$9&amp;", "&amp;AW$10&amp;", "&amp;AW$11&amp;"; ","")</f>
        <v/>
      </c>
      <c r="AX124" s="682" t="str">
        <f>IF(AND($R$9=1,(TRUNC(Courses!W119)&lt;&gt;Courses!W119)), "Row "&amp;Courses!$A119&amp;", "&amp;AX$9&amp;", "&amp;AX$10&amp;", "&amp;AX$11&amp;"; ","")</f>
        <v/>
      </c>
      <c r="AY124" s="739" t="str">
        <f>IF(AND($R$9=1,(TRUNC(Courses!X119)&lt;&gt;Courses!X119)), "Row "&amp;Courses!$A119&amp;", "&amp;AY$9&amp;", "&amp;AY$10&amp;", "&amp;AY$11&amp;"; ","")</f>
        <v/>
      </c>
      <c r="AZ124" s="10" t="str">
        <f>IF(AND($R$9=1,(TRUNC(Courses!Y119)&lt;&gt;Courses!Y119)), "Row "&amp;Courses!$A119&amp;", "&amp;AZ$9&amp;", "&amp;AZ$10&amp;", "&amp;AZ$11&amp;"; ","")</f>
        <v/>
      </c>
      <c r="BA124" s="10" t="str">
        <f>IF(AND($R$9=1,(TRUNC(Courses!Z119)&lt;&gt;Courses!Z119)), "Row "&amp;Courses!$A119&amp;", "&amp;BA$9&amp;", "&amp;BA$10&amp;", "&amp;BA$11&amp;"; ","")</f>
        <v/>
      </c>
      <c r="BB124" s="10" t="str">
        <f>IF(AND($R$9=1,(TRUNC(Courses!AA119)&lt;&gt;Courses!AA119)), "Row "&amp;Courses!$A119&amp;", "&amp;BB$9&amp;", "&amp;BB$10&amp;", "&amp;BB$11&amp;"; ","")</f>
        <v/>
      </c>
      <c r="BC124" s="682" t="str">
        <f>IF(AND($R$9=1,(TRUNC(Courses!AB119)&lt;&gt;Courses!AB119)), "Row "&amp;Courses!$A119&amp;", "&amp;BC$9&amp;", "&amp;BC$10&amp;", "&amp;BC$11&amp;"; ","")</f>
        <v/>
      </c>
      <c r="BE124" s="295"/>
      <c r="BF124" s="6">
        <v>105</v>
      </c>
      <c r="BG124" s="739" t="str">
        <f>IF(AND($S$9=1,Courses!N119&lt;0), "Row "&amp;Courses!$A119&amp;", "&amp;BG$9&amp;", "&amp;BG$10&amp;", "&amp;BG$11&amp;"; ","")</f>
        <v/>
      </c>
      <c r="BH124" s="10" t="str">
        <f>IF(AND($S$9=1,Courses!O119&lt;0), "Row "&amp;Courses!$A119&amp;", "&amp;BH$9&amp;", "&amp;BH$10&amp;", "&amp;BH$11&amp;"; ","")</f>
        <v/>
      </c>
      <c r="BI124" s="10" t="str">
        <f>IF(AND($S$9=1,Courses!P119&lt;0), "Row "&amp;Courses!$A119&amp;", "&amp;BI$9&amp;", "&amp;BI$10&amp;", "&amp;BI$11&amp;"; ","")</f>
        <v/>
      </c>
      <c r="BJ124" s="10" t="str">
        <f>IF(AND($S$9=1,Courses!Q119&lt;0), "Row "&amp;Courses!$A119&amp;", "&amp;BJ$9&amp;", "&amp;BJ$10&amp;", "&amp;BJ$11&amp;"; ","")</f>
        <v/>
      </c>
      <c r="BK124" s="682" t="str">
        <f>IF(AND($S$9=1,Courses!R119&lt;0), "Row "&amp;Courses!$A119&amp;", "&amp;BK$9&amp;", "&amp;BK$10&amp;", "&amp;BK$11&amp;"; ","")</f>
        <v/>
      </c>
      <c r="BL124" s="739" t="str">
        <f>IF(AND($S$9=1,Courses!S119&lt;0), "Row "&amp;Courses!$A119&amp;", "&amp;BL$9&amp;", "&amp;BL$10&amp;", "&amp;BL$11&amp;"; ","")</f>
        <v/>
      </c>
      <c r="BM124" s="10" t="str">
        <f>IF(AND($S$9=1,Courses!T119&lt;0), "Row "&amp;Courses!$A119&amp;", "&amp;BM$9&amp;", "&amp;BM$10&amp;", "&amp;BM$11&amp;"; ","")</f>
        <v/>
      </c>
      <c r="BN124" s="10" t="str">
        <f>IF(AND($S$9=1,Courses!U119&lt;0), "Row "&amp;Courses!$A119&amp;", "&amp;BN$9&amp;", "&amp;BN$10&amp;", "&amp;BN$11&amp;"; ","")</f>
        <v/>
      </c>
      <c r="BO124" s="10" t="str">
        <f>IF(AND($S$9=1,Courses!V119&lt;0), "Row "&amp;Courses!$A119&amp;", "&amp;BO$9&amp;", "&amp;BO$10&amp;", "&amp;BO$11&amp;"; ","")</f>
        <v/>
      </c>
      <c r="BP124" s="682" t="str">
        <f>IF(AND($S$9=1,Courses!W119&lt;0), "Row "&amp;Courses!$A119&amp;", "&amp;BP$9&amp;", "&amp;BP$10&amp;", "&amp;BP$11&amp;"; ","")</f>
        <v/>
      </c>
      <c r="BQ124" s="739" t="str">
        <f>IF(AND($S$9=1,Courses!X119&lt;0), "Row "&amp;Courses!$A119&amp;", "&amp;BQ$9&amp;", "&amp;BQ$10&amp;", "&amp;BQ$11&amp;"; ","")</f>
        <v/>
      </c>
      <c r="BR124" s="10" t="str">
        <f>IF(AND($S$9=1,Courses!Y119&lt;0), "Row "&amp;Courses!$A119&amp;", "&amp;BR$9&amp;", "&amp;BR$10&amp;", "&amp;BR$11&amp;"; ","")</f>
        <v/>
      </c>
      <c r="BS124" s="10" t="str">
        <f>IF(AND($S$9=1,Courses!Z119&lt;0), "Row "&amp;Courses!$A119&amp;", "&amp;BS$9&amp;", "&amp;BS$10&amp;", "&amp;BS$11&amp;"; ","")</f>
        <v/>
      </c>
      <c r="BT124" s="10" t="str">
        <f>IF(AND($S$9=1,Courses!AA119&lt;0), "Row "&amp;Courses!$A119&amp;", "&amp;BT$9&amp;", "&amp;BT$10&amp;", "&amp;BT$11&amp;"; ","")</f>
        <v/>
      </c>
      <c r="BU124" s="682" t="str">
        <f>IF(AND($S$9=1,Courses!AB119&lt;0), "Row "&amp;Courses!$A119&amp;", "&amp;BU$9&amp;", "&amp;BU$10&amp;", "&amp;BU$11&amp;"; ","")</f>
        <v/>
      </c>
      <c r="BW124" s="671">
        <v>105</v>
      </c>
      <c r="BX124" s="101">
        <f>IF(AND($T$9=1,Courses!B119="",Courses!F119="",Courses!H119="",Courses!J119="",Courses!K119="",Courses!L119="",Courses!M119="",Courses!N119=0,Courses!P119=0,Courses!R119=0,Courses!S119=0,Courses!U119=0,Courses!W119=0,Courses!X119=0,Courses!Z119=0,Courses!AB119=0),0,1)</f>
        <v>0</v>
      </c>
      <c r="BY124" s="671">
        <f>IF(AND(BX124=0,SUM(BX125:$BX$219)&gt;0),1,0)</f>
        <v>0</v>
      </c>
      <c r="BZ124" s="853" t="str">
        <f>IF(BY124=1,"Row "&amp;Courses!A119&amp;"; ","")</f>
        <v/>
      </c>
      <c r="CA124" s="50"/>
      <c r="CB124" s="10"/>
      <c r="CC124" s="692" t="str">
        <f>IF(AND($U$9=1,Courses!B119&lt;&gt;"",SUM(Courses!N119:AB119)=0),"Row "&amp;Courses!A119&amp;"; ","")</f>
        <v/>
      </c>
      <c r="CD124" s="50"/>
      <c r="CF124" s="323"/>
      <c r="CG124" s="692" t="str">
        <f>IF(AND($Y$9=1,Courses!B119&lt;&gt;""),IF(SUMPRODUCT(--(Courses!$C$13:$C$214=Courses!C119))&gt;1,"Row "&amp;Courses!A119&amp;"; ",""),"")</f>
        <v/>
      </c>
      <c r="CH124" s="10"/>
      <c r="CI124" s="324"/>
      <c r="CJ124" s="10"/>
      <c r="CK124" s="739" t="str">
        <f>IF(AND($Z$9=1,Courses!E119&lt;&gt;"",Courses!F119&lt;&gt;"",Courses!F119=0,SUM(Courses!H119,Courses!J119)=1),"Row "&amp;Courses!A119&amp;", "&amp;Courses!$F$10&amp;"; ","")</f>
        <v/>
      </c>
      <c r="CL124" s="10" t="str">
        <f>IF(AND($Z$9=1,Courses!G119&lt;&gt;"",Courses!H119&lt;&gt;"",Courses!H119=0,SUM(Courses!J119,Courses!F119)=1),"Row "&amp;Courses!A119&amp;", "&amp;Courses!$H$10&amp;"; ","")</f>
        <v/>
      </c>
      <c r="CM124" s="682" t="str">
        <f>IF(AND($Z$9=1,Courses!I119&lt;&gt;"",Courses!J119&lt;&gt;"",Courses!J119=0, SUM(Courses!H119,Courses!F119)=1),"Row "&amp;Courses!A119&amp;", "&amp;Courses!$J$10&amp;"; ","")</f>
        <v/>
      </c>
      <c r="CN124" s="680"/>
      <c r="CO124" s="681"/>
      <c r="CP124" s="692" t="str">
        <f>IF(AND(Courses!B119&lt;&gt;"",ISNA(VLOOKUP(Courses!C119,CourseInfo,2,FALSE))=FALSE,COUNTIF(Dummy,Courses!C119)&lt;&gt;1),VLOOKUP(Courses!C119,CourseInfo,6,FALSE),"")</f>
        <v/>
      </c>
      <c r="CQ124" s="692" t="str">
        <f>IF(AND(Courses!B119&lt;&gt;"",ISNA(VLOOKUP(Courses!C119,CourseInfo,2,FALSE))=FALSE,COUNTIF(Dummy,Courses!C119)&lt;&gt;1),IF(VLOOKUP(Courses!C119,CourseInfo,7,FALSE)&lt;&gt;"",VLOOKUP(Courses!C119,CourseInfo,7,FALSE),"blank"),"")</f>
        <v/>
      </c>
      <c r="CR124" s="692" t="str">
        <f>IF(AND($AA$9=1,Courses!B119&lt;&gt;"",'Courses Valid'!AC124="",AH124&amp;AI124&amp;AJ124&amp;AK124="",COUNTIF(Dummy,Courses!C119)&lt;&gt;1),IF(OR(Courses!K119&lt;&gt;'Courses Valid'!CP124,Courses!L119&lt;&gt;'Courses Valid'!CQ124),"Row "&amp;Courses!A119&amp;", Level on LARS is "&amp;'Courses Valid'!CP124&amp;", Sub-level on LARS is "&amp;CQ124&amp;"; ",""),"")</f>
        <v/>
      </c>
      <c r="CS124" s="680"/>
    </row>
    <row r="125" spans="3:97" x14ac:dyDescent="0.2">
      <c r="C125" s="670">
        <f t="shared" si="3"/>
        <v>0</v>
      </c>
      <c r="D125" s="102"/>
      <c r="E125" s="102"/>
      <c r="F125" s="295"/>
      <c r="G125" s="692" t="str">
        <f>IF(SUMPRODUCT(--(CourseAims=Courses!$C120))=1,"",IF(AND($J$9=1,Courses!$C120&lt;&gt;""),"Row "&amp;Courses!A120&amp;" (invalid); ",""))</f>
        <v/>
      </c>
      <c r="H125" s="692" t="str">
        <f>IF(AND($K$9=1,Courses!B120="",OR(Courses!F120&lt;&gt;"",Courses!H120&lt;&gt;"",Courses!J120&lt;&gt;"",Courses!K120&lt;&gt;"",Courses!L120&lt;&gt;"",Courses!M120&lt;&gt;"",Courses!N120&lt;&gt;0,Courses!P120&lt;&gt;0,Courses!R120&lt;&gt;0,Courses!S120&lt;&gt;0,Courses!U120&lt;&gt;0,Courses!W120&lt;&gt;0,Courses!X120&lt;&gt;0,Courses!Z120&lt;&gt;0,Courses!AB120&lt;&gt;0)),"Row "&amp;Courses!A120&amp;" (none); ","")</f>
        <v/>
      </c>
      <c r="I125" s="50"/>
      <c r="J125" s="295"/>
      <c r="K125" s="739" t="str">
        <f>IF(AND($L$9=1,Courses!E120&lt;&gt;"",Courses!F120=""),"Row "&amp;Courses!A120&amp;", "&amp;Courses!$E$10&amp;"; ","")</f>
        <v/>
      </c>
      <c r="L125" s="10" t="str">
        <f>IF(AND($L$9=1,Courses!G120&lt;&gt;"",Courses!H120=""),"Row "&amp;Courses!A120&amp;", "&amp;Courses!$G$10&amp;"; ","")</f>
        <v/>
      </c>
      <c r="M125" s="682" t="str">
        <f>IF(AND($L$9=1,Courses!I120&lt;&gt;"",Courses!J120=""),"Row "&amp;Courses!A120&amp;", "&amp;Courses!$I$10&amp;"; ","")</f>
        <v/>
      </c>
      <c r="N125" s="10"/>
      <c r="O125" s="50"/>
      <c r="P125" s="295"/>
      <c r="Q125" s="1330" t="str">
        <f>IF(AND($M$9=1,Courses!B120&lt;&gt;"",Courses!E120&lt;&gt;"",Courses!G120="",Courses!I120="",Courses!F120&lt;&gt;1),"Row "&amp;Courses!A120&amp;"; ","")</f>
        <v/>
      </c>
      <c r="R125" s="10" t="str">
        <f>IF(AND($M$9=1,Courses!B120&lt;&gt;"",Courses!I120="",Courses!F120&lt;&gt;"",Courses!G120&lt;&gt;"",Courses!H120&lt;&gt;""),IF(OR((Courses!F120+Courses!H120)&lt;&gt;1),"Row "&amp;Courses!A120&amp;"; ",""),"")</f>
        <v/>
      </c>
      <c r="S125" s="682" t="str">
        <f>IF(AND($M$9=1,Courses!B120&lt;&gt;"",Courses!I120&lt;&gt;"",Courses!J120&lt;&gt;"",Courses!H120&lt;&gt;"",Courses!G120&lt;&gt;"",Courses!F120&lt;&gt;""),IF(OR((Courses!F120+Courses!H120+Courses!J120)&lt;&gt;1),"Row "&amp;Courses!A120&amp;"; ",""),"")</f>
        <v/>
      </c>
      <c r="T125" s="10"/>
      <c r="U125" s="692" t="str">
        <f>IF(AND($M$9=1,Courses!E120&lt;&gt;"",Q125="",R125="",S125="",SUM(Courses!F120,Courses!H120,Courses!J120)&lt;&gt;1),"Row "&amp;Courses!A120&amp;"; ","")</f>
        <v/>
      </c>
      <c r="V125" s="50"/>
      <c r="W125" s="10"/>
      <c r="X125" s="739" t="str">
        <f>IF(AND($N$9=1,Courses!B120&lt;&gt;"",Courses!E120&lt;&gt;"",Courses!F120&lt;&gt;""),IF((TRUNC(Courses!F120*100)&lt;&gt;Courses!F120*100),"Row "&amp;Courses!A120&amp;", "&amp;Courses!$F$10&amp;"; ",""),"")</f>
        <v/>
      </c>
      <c r="Y125" s="10" t="str">
        <f>IF(AND($N$9=1,Courses!B120&lt;&gt;"",Courses!G120&lt;&gt;"",Courses!H120&lt;&gt;""),IF((TRUNC(Courses!H120*100)&lt;&gt;Courses!H120*100),"Row "&amp;Courses!A120&amp;", "&amp;Courses!$H$10&amp;"; ",""),"")</f>
        <v/>
      </c>
      <c r="Z125" s="682" t="str">
        <f>IF(AND($N$9=1,Courses!B120&lt;&gt;"",Courses!I120&lt;&gt;"",Courses!J120&lt;&gt;""),IF((TRUNC(Courses!J120*100)&lt;&gt;Courses!J120*100),"Row "&amp;Courses!A120&amp;", "&amp;Courses!$J$10&amp;"; ",""),"")</f>
        <v/>
      </c>
      <c r="AA125" s="10"/>
      <c r="AB125" s="295"/>
      <c r="AC125" s="692" t="str">
        <f>IF(AND($O$9=1,G125="",Courses!B120&lt;&gt;"",Courses!K120&lt;&gt;"UG",Courses!K120&lt;&gt;"PG (UG fee)",Courses!K120&lt;&gt;"PG (Masters' loan)",Courses!K120&lt;&gt;"PG (Other)"),"Row "&amp;Courses!A120&amp;"; ","")</f>
        <v/>
      </c>
      <c r="AD125" s="693"/>
      <c r="AE125" s="692" t="str">
        <f>IF(AND($Q$9=1,G125="",Courses!B120&lt;&gt;"",Courses!M120&lt;&gt;"Standard",Courses!M120&lt;&gt;"Long"),"Row "&amp;Courses!A120&amp;"; ","")</f>
        <v/>
      </c>
      <c r="AF125" s="10"/>
      <c r="AG125" s="295"/>
      <c r="AH125" s="739" t="str">
        <f>IF(AND($P$9=1,G125="",AC125="",AD125="",Courses!B120&lt;&gt;"",Courses!K120="UG",Courses!L120&lt;&gt;$C$9,Courses!L120&lt;&gt;$C$10,Courses!L120&lt;&gt;$C$11),"Row "&amp;Courses!A120&amp;", Sub-level should be either HND, Sub-degree, Foundation Degree or Other UG Degree; ","")</f>
        <v/>
      </c>
      <c r="AI125" s="10" t="str">
        <f>IF(AND($P$9=1,G125="",AC125="",AD125="",Courses!B120&lt;&gt;"",Courses!K120="PG (UG fee)",Courses!L120&lt;&gt;"",Courses!L120&lt;&gt;$C$12,Courses!L120&lt;&gt;$C$15),"Row "&amp;Courses!A120&amp;", Sub-level should be either blank or "&amp;C117&amp;"; ","")</f>
        <v/>
      </c>
      <c r="AJ125" s="10" t="str">
        <f>IF(AND($P$9=1,G125="",AC125="",AD125="",Courses!B120&lt;&gt;"",Courses!K120="PG (Masters' loan)",Courses!L120&lt;&gt;"",Courses!L120&lt;&gt;$C$14,Courses!L120&lt;&gt;$C$15),"Row "&amp;Courses!A120&amp;", Sub-level should be blank; ","")</f>
        <v/>
      </c>
      <c r="AK125" s="682" t="str">
        <f>IF(AND($P$9=1,G125="",AC125="",AD125="",Courses!B120&lt;&gt;"",Courses!K120="PG (Other)",Courses!L120&lt;&gt;"",Courses!L120&lt;&gt;$C$16,Courses!L120&lt;&gt;$C$17),"Row "&amp;Courses!A120&amp;", Sub-level should be blank; ","")</f>
        <v/>
      </c>
      <c r="AL125" s="50"/>
      <c r="AM125" s="295"/>
      <c r="AN125" s="6">
        <v>106</v>
      </c>
      <c r="AO125" s="739" t="str">
        <f>IF(AND($R$9=1,(TRUNC(Courses!N120)&lt;&gt;Courses!N120)), "Row "&amp;Courses!$A120&amp;", "&amp;AO$9&amp;", "&amp;AO$10&amp;", "&amp;AO$11&amp;"; ","")</f>
        <v/>
      </c>
      <c r="AP125" s="10" t="str">
        <f>IF(AND($R$9=1,(TRUNC(Courses!O120)&lt;&gt;Courses!O120)), "Row "&amp;Courses!$A120&amp;", "&amp;AP$9&amp;", "&amp;AP$10&amp;", "&amp;AP$11&amp;"; ","")</f>
        <v/>
      </c>
      <c r="AQ125" s="10" t="str">
        <f>IF(AND($R$9=1,(TRUNC(Courses!P120)&lt;&gt;Courses!P120)), "Row "&amp;Courses!$A120&amp;", "&amp;AQ$9&amp;", "&amp;AQ$10&amp;", "&amp;AQ$11&amp;"; ","")</f>
        <v/>
      </c>
      <c r="AR125" s="10" t="str">
        <f>IF(AND($R$9=1,(TRUNC(Courses!Q120)&lt;&gt;Courses!Q120)), "Row "&amp;Courses!$A120&amp;", "&amp;AR$9&amp;", "&amp;AR$10&amp;", "&amp;AR$11&amp;"; ","")</f>
        <v/>
      </c>
      <c r="AS125" s="682" t="str">
        <f>IF(AND($R$9=1,(TRUNC(Courses!R120)&lt;&gt;Courses!R120)), "Row "&amp;Courses!$A120&amp;", "&amp;AS$9&amp;", "&amp;AS$10&amp;", "&amp;AS$11&amp;"; ","")</f>
        <v/>
      </c>
      <c r="AT125" s="739" t="str">
        <f>IF(AND($R$9=1,(TRUNC(Courses!S120)&lt;&gt;Courses!S120)), "Row "&amp;Courses!$A120&amp;", "&amp;AT$9&amp;", "&amp;AT$10&amp;", "&amp;AT$11&amp;"; ","")</f>
        <v/>
      </c>
      <c r="AU125" s="10" t="str">
        <f>IF(AND($R$9=1,(TRUNC(Courses!T120)&lt;&gt;Courses!T120)), "Row "&amp;Courses!$A120&amp;", "&amp;AU$9&amp;", "&amp;AU$10&amp;", "&amp;AU$11&amp;"; ","")</f>
        <v/>
      </c>
      <c r="AV125" s="10" t="str">
        <f>IF(AND($R$9=1,(TRUNC(Courses!U120)&lt;&gt;Courses!U120)), "Row "&amp;Courses!$A120&amp;", "&amp;AV$9&amp;", "&amp;AV$10&amp;", "&amp;AV$11&amp;"; ","")</f>
        <v/>
      </c>
      <c r="AW125" s="10" t="str">
        <f>IF(AND($R$9=1,(TRUNC(Courses!V120)&lt;&gt;Courses!V120)), "Row "&amp;Courses!$A120&amp;", "&amp;AW$9&amp;", "&amp;AW$10&amp;", "&amp;AW$11&amp;"; ","")</f>
        <v/>
      </c>
      <c r="AX125" s="682" t="str">
        <f>IF(AND($R$9=1,(TRUNC(Courses!W120)&lt;&gt;Courses!W120)), "Row "&amp;Courses!$A120&amp;", "&amp;AX$9&amp;", "&amp;AX$10&amp;", "&amp;AX$11&amp;"; ","")</f>
        <v/>
      </c>
      <c r="AY125" s="739" t="str">
        <f>IF(AND($R$9=1,(TRUNC(Courses!X120)&lt;&gt;Courses!X120)), "Row "&amp;Courses!$A120&amp;", "&amp;AY$9&amp;", "&amp;AY$10&amp;", "&amp;AY$11&amp;"; ","")</f>
        <v/>
      </c>
      <c r="AZ125" s="10" t="str">
        <f>IF(AND($R$9=1,(TRUNC(Courses!Y120)&lt;&gt;Courses!Y120)), "Row "&amp;Courses!$A120&amp;", "&amp;AZ$9&amp;", "&amp;AZ$10&amp;", "&amp;AZ$11&amp;"; ","")</f>
        <v/>
      </c>
      <c r="BA125" s="10" t="str">
        <f>IF(AND($R$9=1,(TRUNC(Courses!Z120)&lt;&gt;Courses!Z120)), "Row "&amp;Courses!$A120&amp;", "&amp;BA$9&amp;", "&amp;BA$10&amp;", "&amp;BA$11&amp;"; ","")</f>
        <v/>
      </c>
      <c r="BB125" s="10" t="str">
        <f>IF(AND($R$9=1,(TRUNC(Courses!AA120)&lt;&gt;Courses!AA120)), "Row "&amp;Courses!$A120&amp;", "&amp;BB$9&amp;", "&amp;BB$10&amp;", "&amp;BB$11&amp;"; ","")</f>
        <v/>
      </c>
      <c r="BC125" s="682" t="str">
        <f>IF(AND($R$9=1,(TRUNC(Courses!AB120)&lt;&gt;Courses!AB120)), "Row "&amp;Courses!$A120&amp;", "&amp;BC$9&amp;", "&amp;BC$10&amp;", "&amp;BC$11&amp;"; ","")</f>
        <v/>
      </c>
      <c r="BE125" s="295"/>
      <c r="BF125" s="6">
        <v>106</v>
      </c>
      <c r="BG125" s="739" t="str">
        <f>IF(AND($S$9=1,Courses!N120&lt;0), "Row "&amp;Courses!$A120&amp;", "&amp;BG$9&amp;", "&amp;BG$10&amp;", "&amp;BG$11&amp;"; ","")</f>
        <v/>
      </c>
      <c r="BH125" s="10" t="str">
        <f>IF(AND($S$9=1,Courses!O120&lt;0), "Row "&amp;Courses!$A120&amp;", "&amp;BH$9&amp;", "&amp;BH$10&amp;", "&amp;BH$11&amp;"; ","")</f>
        <v/>
      </c>
      <c r="BI125" s="10" t="str">
        <f>IF(AND($S$9=1,Courses!P120&lt;0), "Row "&amp;Courses!$A120&amp;", "&amp;BI$9&amp;", "&amp;BI$10&amp;", "&amp;BI$11&amp;"; ","")</f>
        <v/>
      </c>
      <c r="BJ125" s="10" t="str">
        <f>IF(AND($S$9=1,Courses!Q120&lt;0), "Row "&amp;Courses!$A120&amp;", "&amp;BJ$9&amp;", "&amp;BJ$10&amp;", "&amp;BJ$11&amp;"; ","")</f>
        <v/>
      </c>
      <c r="BK125" s="682" t="str">
        <f>IF(AND($S$9=1,Courses!R120&lt;0), "Row "&amp;Courses!$A120&amp;", "&amp;BK$9&amp;", "&amp;BK$10&amp;", "&amp;BK$11&amp;"; ","")</f>
        <v/>
      </c>
      <c r="BL125" s="739" t="str">
        <f>IF(AND($S$9=1,Courses!S120&lt;0), "Row "&amp;Courses!$A120&amp;", "&amp;BL$9&amp;", "&amp;BL$10&amp;", "&amp;BL$11&amp;"; ","")</f>
        <v/>
      </c>
      <c r="BM125" s="10" t="str">
        <f>IF(AND($S$9=1,Courses!T120&lt;0), "Row "&amp;Courses!$A120&amp;", "&amp;BM$9&amp;", "&amp;BM$10&amp;", "&amp;BM$11&amp;"; ","")</f>
        <v/>
      </c>
      <c r="BN125" s="10" t="str">
        <f>IF(AND($S$9=1,Courses!U120&lt;0), "Row "&amp;Courses!$A120&amp;", "&amp;BN$9&amp;", "&amp;BN$10&amp;", "&amp;BN$11&amp;"; ","")</f>
        <v/>
      </c>
      <c r="BO125" s="10" t="str">
        <f>IF(AND($S$9=1,Courses!V120&lt;0), "Row "&amp;Courses!$A120&amp;", "&amp;BO$9&amp;", "&amp;BO$10&amp;", "&amp;BO$11&amp;"; ","")</f>
        <v/>
      </c>
      <c r="BP125" s="682" t="str">
        <f>IF(AND($S$9=1,Courses!W120&lt;0), "Row "&amp;Courses!$A120&amp;", "&amp;BP$9&amp;", "&amp;BP$10&amp;", "&amp;BP$11&amp;"; ","")</f>
        <v/>
      </c>
      <c r="BQ125" s="739" t="str">
        <f>IF(AND($S$9=1,Courses!X120&lt;0), "Row "&amp;Courses!$A120&amp;", "&amp;BQ$9&amp;", "&amp;BQ$10&amp;", "&amp;BQ$11&amp;"; ","")</f>
        <v/>
      </c>
      <c r="BR125" s="10" t="str">
        <f>IF(AND($S$9=1,Courses!Y120&lt;0), "Row "&amp;Courses!$A120&amp;", "&amp;BR$9&amp;", "&amp;BR$10&amp;", "&amp;BR$11&amp;"; ","")</f>
        <v/>
      </c>
      <c r="BS125" s="10" t="str">
        <f>IF(AND($S$9=1,Courses!Z120&lt;0), "Row "&amp;Courses!$A120&amp;", "&amp;BS$9&amp;", "&amp;BS$10&amp;", "&amp;BS$11&amp;"; ","")</f>
        <v/>
      </c>
      <c r="BT125" s="10" t="str">
        <f>IF(AND($S$9=1,Courses!AA120&lt;0), "Row "&amp;Courses!$A120&amp;", "&amp;BT$9&amp;", "&amp;BT$10&amp;", "&amp;BT$11&amp;"; ","")</f>
        <v/>
      </c>
      <c r="BU125" s="682" t="str">
        <f>IF(AND($S$9=1,Courses!AB120&lt;0), "Row "&amp;Courses!$A120&amp;", "&amp;BU$9&amp;", "&amp;BU$10&amp;", "&amp;BU$11&amp;"; ","")</f>
        <v/>
      </c>
      <c r="BW125" s="671">
        <v>106</v>
      </c>
      <c r="BX125" s="101">
        <f>IF(AND($T$9=1,Courses!B120="",Courses!F120="",Courses!H120="",Courses!J120="",Courses!K120="",Courses!L120="",Courses!M120="",Courses!N120=0,Courses!P120=0,Courses!R120=0,Courses!S120=0,Courses!U120=0,Courses!W120=0,Courses!X120=0,Courses!Z120=0,Courses!AB120=0),0,1)</f>
        <v>0</v>
      </c>
      <c r="BY125" s="671">
        <f>IF(AND(BX125=0,SUM(BX126:$BX$219)&gt;0),1,0)</f>
        <v>0</v>
      </c>
      <c r="BZ125" s="853" t="str">
        <f>IF(BY125=1,"Row "&amp;Courses!A120&amp;"; ","")</f>
        <v/>
      </c>
      <c r="CA125" s="50"/>
      <c r="CB125" s="10"/>
      <c r="CC125" s="692" t="str">
        <f>IF(AND($U$9=1,Courses!B120&lt;&gt;"",SUM(Courses!N120:AB120)=0),"Row "&amp;Courses!A120&amp;"; ","")</f>
        <v/>
      </c>
      <c r="CD125" s="50"/>
      <c r="CF125" s="323"/>
      <c r="CG125" s="692" t="str">
        <f>IF(AND($Y$9=1,Courses!B120&lt;&gt;""),IF(SUMPRODUCT(--(Courses!$C$13:$C$214=Courses!C120))&gt;1,"Row "&amp;Courses!A120&amp;"; ",""),"")</f>
        <v/>
      </c>
      <c r="CH125" s="10"/>
      <c r="CI125" s="324"/>
      <c r="CJ125" s="10"/>
      <c r="CK125" s="739" t="str">
        <f>IF(AND($Z$9=1,Courses!E120&lt;&gt;"",Courses!F120&lt;&gt;"",Courses!F120=0,SUM(Courses!H120,Courses!J120)=1),"Row "&amp;Courses!A120&amp;", "&amp;Courses!$F$10&amp;"; ","")</f>
        <v/>
      </c>
      <c r="CL125" s="10" t="str">
        <f>IF(AND($Z$9=1,Courses!G120&lt;&gt;"",Courses!H120&lt;&gt;"",Courses!H120=0,SUM(Courses!J120,Courses!F120)=1),"Row "&amp;Courses!A120&amp;", "&amp;Courses!$H$10&amp;"; ","")</f>
        <v/>
      </c>
      <c r="CM125" s="682" t="str">
        <f>IF(AND($Z$9=1,Courses!I120&lt;&gt;"",Courses!J120&lt;&gt;"",Courses!J120=0, SUM(Courses!H120,Courses!F120)=1),"Row "&amp;Courses!A120&amp;", "&amp;Courses!$J$10&amp;"; ","")</f>
        <v/>
      </c>
      <c r="CN125" s="680"/>
      <c r="CO125" s="681"/>
      <c r="CP125" s="692" t="str">
        <f>IF(AND(Courses!B120&lt;&gt;"",ISNA(VLOOKUP(Courses!C120,CourseInfo,2,FALSE))=FALSE,COUNTIF(Dummy,Courses!C120)&lt;&gt;1),VLOOKUP(Courses!C120,CourseInfo,6,FALSE),"")</f>
        <v/>
      </c>
      <c r="CQ125" s="692" t="str">
        <f>IF(AND(Courses!B120&lt;&gt;"",ISNA(VLOOKUP(Courses!C120,CourseInfo,2,FALSE))=FALSE,COUNTIF(Dummy,Courses!C120)&lt;&gt;1),IF(VLOOKUP(Courses!C120,CourseInfo,7,FALSE)&lt;&gt;"",VLOOKUP(Courses!C120,CourseInfo,7,FALSE),"blank"),"")</f>
        <v/>
      </c>
      <c r="CR125" s="692" t="str">
        <f>IF(AND($AA$9=1,Courses!B120&lt;&gt;"",'Courses Valid'!AC125="",AH125&amp;AI125&amp;AJ125&amp;AK125="",COUNTIF(Dummy,Courses!C120)&lt;&gt;1),IF(OR(Courses!K120&lt;&gt;'Courses Valid'!CP125,Courses!L120&lt;&gt;'Courses Valid'!CQ125),"Row "&amp;Courses!A120&amp;", Level on LARS is "&amp;'Courses Valid'!CP125&amp;", Sub-level on LARS is "&amp;CQ125&amp;"; ",""),"")</f>
        <v/>
      </c>
      <c r="CS125" s="680"/>
    </row>
    <row r="126" spans="3:97" x14ac:dyDescent="0.2">
      <c r="C126" s="670">
        <f t="shared" si="3"/>
        <v>0</v>
      </c>
      <c r="D126" s="102"/>
      <c r="E126" s="102"/>
      <c r="F126" s="295"/>
      <c r="G126" s="692" t="str">
        <f>IF(SUMPRODUCT(--(CourseAims=Courses!$C121))=1,"",IF(AND($J$9=1,Courses!$C121&lt;&gt;""),"Row "&amp;Courses!A121&amp;" (invalid); ",""))</f>
        <v/>
      </c>
      <c r="H126" s="692" t="str">
        <f>IF(AND($K$9=1,Courses!B121="",OR(Courses!F121&lt;&gt;"",Courses!H121&lt;&gt;"",Courses!J121&lt;&gt;"",Courses!K121&lt;&gt;"",Courses!L121&lt;&gt;"",Courses!M121&lt;&gt;"",Courses!N121&lt;&gt;0,Courses!P121&lt;&gt;0,Courses!R121&lt;&gt;0,Courses!S121&lt;&gt;0,Courses!U121&lt;&gt;0,Courses!W121&lt;&gt;0,Courses!X121&lt;&gt;0,Courses!Z121&lt;&gt;0,Courses!AB121&lt;&gt;0)),"Row "&amp;Courses!A121&amp;" (none); ","")</f>
        <v/>
      </c>
      <c r="I126" s="50"/>
      <c r="J126" s="295"/>
      <c r="K126" s="739" t="str">
        <f>IF(AND($L$9=1,Courses!E121&lt;&gt;"",Courses!F121=""),"Row "&amp;Courses!A121&amp;", "&amp;Courses!$E$10&amp;"; ","")</f>
        <v/>
      </c>
      <c r="L126" s="10" t="str">
        <f>IF(AND($L$9=1,Courses!G121&lt;&gt;"",Courses!H121=""),"Row "&amp;Courses!A121&amp;", "&amp;Courses!$G$10&amp;"; ","")</f>
        <v/>
      </c>
      <c r="M126" s="682" t="str">
        <f>IF(AND($L$9=1,Courses!I121&lt;&gt;"",Courses!J121=""),"Row "&amp;Courses!A121&amp;", "&amp;Courses!$I$10&amp;"; ","")</f>
        <v/>
      </c>
      <c r="N126" s="10"/>
      <c r="O126" s="50"/>
      <c r="P126" s="295"/>
      <c r="Q126" s="1330" t="str">
        <f>IF(AND($M$9=1,Courses!B121&lt;&gt;"",Courses!E121&lt;&gt;"",Courses!G121="",Courses!I121="",Courses!F121&lt;&gt;1),"Row "&amp;Courses!A121&amp;"; ","")</f>
        <v/>
      </c>
      <c r="R126" s="10" t="str">
        <f>IF(AND($M$9=1,Courses!B121&lt;&gt;"",Courses!I121="",Courses!F121&lt;&gt;"",Courses!G121&lt;&gt;"",Courses!H121&lt;&gt;""),IF(OR((Courses!F121+Courses!H121)&lt;&gt;1),"Row "&amp;Courses!A121&amp;"; ",""),"")</f>
        <v/>
      </c>
      <c r="S126" s="682" t="str">
        <f>IF(AND($M$9=1,Courses!B121&lt;&gt;"",Courses!I121&lt;&gt;"",Courses!J121&lt;&gt;"",Courses!H121&lt;&gt;"",Courses!G121&lt;&gt;"",Courses!F121&lt;&gt;""),IF(OR((Courses!F121+Courses!H121+Courses!J121)&lt;&gt;1),"Row "&amp;Courses!A121&amp;"; ",""),"")</f>
        <v/>
      </c>
      <c r="T126" s="10"/>
      <c r="U126" s="692" t="str">
        <f>IF(AND($M$9=1,Courses!E121&lt;&gt;"",Q126="",R126="",S126="",SUM(Courses!F121,Courses!H121,Courses!J121)&lt;&gt;1),"Row "&amp;Courses!A121&amp;"; ","")</f>
        <v/>
      </c>
      <c r="V126" s="50"/>
      <c r="W126" s="10"/>
      <c r="X126" s="739" t="str">
        <f>IF(AND($N$9=1,Courses!B121&lt;&gt;"",Courses!E121&lt;&gt;"",Courses!F121&lt;&gt;""),IF((TRUNC(Courses!F121*100)&lt;&gt;Courses!F121*100),"Row "&amp;Courses!A121&amp;", "&amp;Courses!$F$10&amp;"; ",""),"")</f>
        <v/>
      </c>
      <c r="Y126" s="10" t="str">
        <f>IF(AND($N$9=1,Courses!B121&lt;&gt;"",Courses!G121&lt;&gt;"",Courses!H121&lt;&gt;""),IF((TRUNC(Courses!H121*100)&lt;&gt;Courses!H121*100),"Row "&amp;Courses!A121&amp;", "&amp;Courses!$H$10&amp;"; ",""),"")</f>
        <v/>
      </c>
      <c r="Z126" s="682" t="str">
        <f>IF(AND($N$9=1,Courses!B121&lt;&gt;"",Courses!I121&lt;&gt;"",Courses!J121&lt;&gt;""),IF((TRUNC(Courses!J121*100)&lt;&gt;Courses!J121*100),"Row "&amp;Courses!A121&amp;", "&amp;Courses!$J$10&amp;"; ",""),"")</f>
        <v/>
      </c>
      <c r="AA126" s="10"/>
      <c r="AB126" s="295"/>
      <c r="AC126" s="692" t="str">
        <f>IF(AND($O$9=1,G126="",Courses!B121&lt;&gt;"",Courses!K121&lt;&gt;"UG",Courses!K121&lt;&gt;"PG (UG fee)",Courses!K121&lt;&gt;"PG (Masters' loan)",Courses!K121&lt;&gt;"PG (Other)"),"Row "&amp;Courses!A121&amp;"; ","")</f>
        <v/>
      </c>
      <c r="AD126" s="693"/>
      <c r="AE126" s="692" t="str">
        <f>IF(AND($Q$9=1,G126="",Courses!B121&lt;&gt;"",Courses!M121&lt;&gt;"Standard",Courses!M121&lt;&gt;"Long"),"Row "&amp;Courses!A121&amp;"; ","")</f>
        <v/>
      </c>
      <c r="AF126" s="10"/>
      <c r="AG126" s="295"/>
      <c r="AH126" s="739" t="str">
        <f>IF(AND($P$9=1,G126="",AC126="",AD126="",Courses!B121&lt;&gt;"",Courses!K121="UG",Courses!L121&lt;&gt;$C$9,Courses!L121&lt;&gt;$C$10,Courses!L121&lt;&gt;$C$11),"Row "&amp;Courses!A121&amp;", Sub-level should be either HND, Sub-degree, Foundation Degree or Other UG Degree; ","")</f>
        <v/>
      </c>
      <c r="AI126" s="10" t="str">
        <f>IF(AND($P$9=1,G126="",AC126="",AD126="",Courses!B121&lt;&gt;"",Courses!K121="PG (UG fee)",Courses!L121&lt;&gt;"",Courses!L121&lt;&gt;$C$12,Courses!L121&lt;&gt;$C$15),"Row "&amp;Courses!A121&amp;", Sub-level should be either blank or "&amp;C118&amp;"; ","")</f>
        <v/>
      </c>
      <c r="AJ126" s="10" t="str">
        <f>IF(AND($P$9=1,G126="",AC126="",AD126="",Courses!B121&lt;&gt;"",Courses!K121="PG (Masters' loan)",Courses!L121&lt;&gt;"",Courses!L121&lt;&gt;$C$14,Courses!L121&lt;&gt;$C$15),"Row "&amp;Courses!A121&amp;", Sub-level should be blank; ","")</f>
        <v/>
      </c>
      <c r="AK126" s="682" t="str">
        <f>IF(AND($P$9=1,G126="",AC126="",AD126="",Courses!B121&lt;&gt;"",Courses!K121="PG (Other)",Courses!L121&lt;&gt;"",Courses!L121&lt;&gt;$C$16,Courses!L121&lt;&gt;$C$17),"Row "&amp;Courses!A121&amp;", Sub-level should be blank; ","")</f>
        <v/>
      </c>
      <c r="AL126" s="50"/>
      <c r="AM126" s="295"/>
      <c r="AN126" s="6">
        <v>107</v>
      </c>
      <c r="AO126" s="739" t="str">
        <f>IF(AND($R$9=1,(TRUNC(Courses!N121)&lt;&gt;Courses!N121)), "Row "&amp;Courses!$A121&amp;", "&amp;AO$9&amp;", "&amp;AO$10&amp;", "&amp;AO$11&amp;"; ","")</f>
        <v/>
      </c>
      <c r="AP126" s="10" t="str">
        <f>IF(AND($R$9=1,(TRUNC(Courses!O121)&lt;&gt;Courses!O121)), "Row "&amp;Courses!$A121&amp;", "&amp;AP$9&amp;", "&amp;AP$10&amp;", "&amp;AP$11&amp;"; ","")</f>
        <v/>
      </c>
      <c r="AQ126" s="10" t="str">
        <f>IF(AND($R$9=1,(TRUNC(Courses!P121)&lt;&gt;Courses!P121)), "Row "&amp;Courses!$A121&amp;", "&amp;AQ$9&amp;", "&amp;AQ$10&amp;", "&amp;AQ$11&amp;"; ","")</f>
        <v/>
      </c>
      <c r="AR126" s="10" t="str">
        <f>IF(AND($R$9=1,(TRUNC(Courses!Q121)&lt;&gt;Courses!Q121)), "Row "&amp;Courses!$A121&amp;", "&amp;AR$9&amp;", "&amp;AR$10&amp;", "&amp;AR$11&amp;"; ","")</f>
        <v/>
      </c>
      <c r="AS126" s="682" t="str">
        <f>IF(AND($R$9=1,(TRUNC(Courses!R121)&lt;&gt;Courses!R121)), "Row "&amp;Courses!$A121&amp;", "&amp;AS$9&amp;", "&amp;AS$10&amp;", "&amp;AS$11&amp;"; ","")</f>
        <v/>
      </c>
      <c r="AT126" s="739" t="str">
        <f>IF(AND($R$9=1,(TRUNC(Courses!S121)&lt;&gt;Courses!S121)), "Row "&amp;Courses!$A121&amp;", "&amp;AT$9&amp;", "&amp;AT$10&amp;", "&amp;AT$11&amp;"; ","")</f>
        <v/>
      </c>
      <c r="AU126" s="10" t="str">
        <f>IF(AND($R$9=1,(TRUNC(Courses!T121)&lt;&gt;Courses!T121)), "Row "&amp;Courses!$A121&amp;", "&amp;AU$9&amp;", "&amp;AU$10&amp;", "&amp;AU$11&amp;"; ","")</f>
        <v/>
      </c>
      <c r="AV126" s="10" t="str">
        <f>IF(AND($R$9=1,(TRUNC(Courses!U121)&lt;&gt;Courses!U121)), "Row "&amp;Courses!$A121&amp;", "&amp;AV$9&amp;", "&amp;AV$10&amp;", "&amp;AV$11&amp;"; ","")</f>
        <v/>
      </c>
      <c r="AW126" s="10" t="str">
        <f>IF(AND($R$9=1,(TRUNC(Courses!V121)&lt;&gt;Courses!V121)), "Row "&amp;Courses!$A121&amp;", "&amp;AW$9&amp;", "&amp;AW$10&amp;", "&amp;AW$11&amp;"; ","")</f>
        <v/>
      </c>
      <c r="AX126" s="682" t="str">
        <f>IF(AND($R$9=1,(TRUNC(Courses!W121)&lt;&gt;Courses!W121)), "Row "&amp;Courses!$A121&amp;", "&amp;AX$9&amp;", "&amp;AX$10&amp;", "&amp;AX$11&amp;"; ","")</f>
        <v/>
      </c>
      <c r="AY126" s="739" t="str">
        <f>IF(AND($R$9=1,(TRUNC(Courses!X121)&lt;&gt;Courses!X121)), "Row "&amp;Courses!$A121&amp;", "&amp;AY$9&amp;", "&amp;AY$10&amp;", "&amp;AY$11&amp;"; ","")</f>
        <v/>
      </c>
      <c r="AZ126" s="10" t="str">
        <f>IF(AND($R$9=1,(TRUNC(Courses!Y121)&lt;&gt;Courses!Y121)), "Row "&amp;Courses!$A121&amp;", "&amp;AZ$9&amp;", "&amp;AZ$10&amp;", "&amp;AZ$11&amp;"; ","")</f>
        <v/>
      </c>
      <c r="BA126" s="10" t="str">
        <f>IF(AND($R$9=1,(TRUNC(Courses!Z121)&lt;&gt;Courses!Z121)), "Row "&amp;Courses!$A121&amp;", "&amp;BA$9&amp;", "&amp;BA$10&amp;", "&amp;BA$11&amp;"; ","")</f>
        <v/>
      </c>
      <c r="BB126" s="10" t="str">
        <f>IF(AND($R$9=1,(TRUNC(Courses!AA121)&lt;&gt;Courses!AA121)), "Row "&amp;Courses!$A121&amp;", "&amp;BB$9&amp;", "&amp;BB$10&amp;", "&amp;BB$11&amp;"; ","")</f>
        <v/>
      </c>
      <c r="BC126" s="682" t="str">
        <f>IF(AND($R$9=1,(TRUNC(Courses!AB121)&lt;&gt;Courses!AB121)), "Row "&amp;Courses!$A121&amp;", "&amp;BC$9&amp;", "&amp;BC$10&amp;", "&amp;BC$11&amp;"; ","")</f>
        <v/>
      </c>
      <c r="BE126" s="295"/>
      <c r="BF126" s="6">
        <v>107</v>
      </c>
      <c r="BG126" s="739" t="str">
        <f>IF(AND($S$9=1,Courses!N121&lt;0), "Row "&amp;Courses!$A121&amp;", "&amp;BG$9&amp;", "&amp;BG$10&amp;", "&amp;BG$11&amp;"; ","")</f>
        <v/>
      </c>
      <c r="BH126" s="10" t="str">
        <f>IF(AND($S$9=1,Courses!O121&lt;0), "Row "&amp;Courses!$A121&amp;", "&amp;BH$9&amp;", "&amp;BH$10&amp;", "&amp;BH$11&amp;"; ","")</f>
        <v/>
      </c>
      <c r="BI126" s="10" t="str">
        <f>IF(AND($S$9=1,Courses!P121&lt;0), "Row "&amp;Courses!$A121&amp;", "&amp;BI$9&amp;", "&amp;BI$10&amp;", "&amp;BI$11&amp;"; ","")</f>
        <v/>
      </c>
      <c r="BJ126" s="10" t="str">
        <f>IF(AND($S$9=1,Courses!Q121&lt;0), "Row "&amp;Courses!$A121&amp;", "&amp;BJ$9&amp;", "&amp;BJ$10&amp;", "&amp;BJ$11&amp;"; ","")</f>
        <v/>
      </c>
      <c r="BK126" s="682" t="str">
        <f>IF(AND($S$9=1,Courses!R121&lt;0), "Row "&amp;Courses!$A121&amp;", "&amp;BK$9&amp;", "&amp;BK$10&amp;", "&amp;BK$11&amp;"; ","")</f>
        <v/>
      </c>
      <c r="BL126" s="739" t="str">
        <f>IF(AND($S$9=1,Courses!S121&lt;0), "Row "&amp;Courses!$A121&amp;", "&amp;BL$9&amp;", "&amp;BL$10&amp;", "&amp;BL$11&amp;"; ","")</f>
        <v/>
      </c>
      <c r="BM126" s="10" t="str">
        <f>IF(AND($S$9=1,Courses!T121&lt;0), "Row "&amp;Courses!$A121&amp;", "&amp;BM$9&amp;", "&amp;BM$10&amp;", "&amp;BM$11&amp;"; ","")</f>
        <v/>
      </c>
      <c r="BN126" s="10" t="str">
        <f>IF(AND($S$9=1,Courses!U121&lt;0), "Row "&amp;Courses!$A121&amp;", "&amp;BN$9&amp;", "&amp;BN$10&amp;", "&amp;BN$11&amp;"; ","")</f>
        <v/>
      </c>
      <c r="BO126" s="10" t="str">
        <f>IF(AND($S$9=1,Courses!V121&lt;0), "Row "&amp;Courses!$A121&amp;", "&amp;BO$9&amp;", "&amp;BO$10&amp;", "&amp;BO$11&amp;"; ","")</f>
        <v/>
      </c>
      <c r="BP126" s="682" t="str">
        <f>IF(AND($S$9=1,Courses!W121&lt;0), "Row "&amp;Courses!$A121&amp;", "&amp;BP$9&amp;", "&amp;BP$10&amp;", "&amp;BP$11&amp;"; ","")</f>
        <v/>
      </c>
      <c r="BQ126" s="739" t="str">
        <f>IF(AND($S$9=1,Courses!X121&lt;0), "Row "&amp;Courses!$A121&amp;", "&amp;BQ$9&amp;", "&amp;BQ$10&amp;", "&amp;BQ$11&amp;"; ","")</f>
        <v/>
      </c>
      <c r="BR126" s="10" t="str">
        <f>IF(AND($S$9=1,Courses!Y121&lt;0), "Row "&amp;Courses!$A121&amp;", "&amp;BR$9&amp;", "&amp;BR$10&amp;", "&amp;BR$11&amp;"; ","")</f>
        <v/>
      </c>
      <c r="BS126" s="10" t="str">
        <f>IF(AND($S$9=1,Courses!Z121&lt;0), "Row "&amp;Courses!$A121&amp;", "&amp;BS$9&amp;", "&amp;BS$10&amp;", "&amp;BS$11&amp;"; ","")</f>
        <v/>
      </c>
      <c r="BT126" s="10" t="str">
        <f>IF(AND($S$9=1,Courses!AA121&lt;0), "Row "&amp;Courses!$A121&amp;", "&amp;BT$9&amp;", "&amp;BT$10&amp;", "&amp;BT$11&amp;"; ","")</f>
        <v/>
      </c>
      <c r="BU126" s="682" t="str">
        <f>IF(AND($S$9=1,Courses!AB121&lt;0), "Row "&amp;Courses!$A121&amp;", "&amp;BU$9&amp;", "&amp;BU$10&amp;", "&amp;BU$11&amp;"; ","")</f>
        <v/>
      </c>
      <c r="BW126" s="671">
        <v>107</v>
      </c>
      <c r="BX126" s="101">
        <f>IF(AND($T$9=1,Courses!B121="",Courses!F121="",Courses!H121="",Courses!J121="",Courses!K121="",Courses!L121="",Courses!M121="",Courses!N121=0,Courses!P121=0,Courses!R121=0,Courses!S121=0,Courses!U121=0,Courses!W121=0,Courses!X121=0,Courses!Z121=0,Courses!AB121=0),0,1)</f>
        <v>0</v>
      </c>
      <c r="BY126" s="671">
        <f>IF(AND(BX126=0,SUM(BX127:$BX$219)&gt;0),1,0)</f>
        <v>0</v>
      </c>
      <c r="BZ126" s="853" t="str">
        <f>IF(BY126=1,"Row "&amp;Courses!A121&amp;"; ","")</f>
        <v/>
      </c>
      <c r="CA126" s="50"/>
      <c r="CB126" s="10"/>
      <c r="CC126" s="692" t="str">
        <f>IF(AND($U$9=1,Courses!B121&lt;&gt;"",SUM(Courses!N121:AB121)=0),"Row "&amp;Courses!A121&amp;"; ","")</f>
        <v/>
      </c>
      <c r="CD126" s="50"/>
      <c r="CF126" s="323"/>
      <c r="CG126" s="692" t="str">
        <f>IF(AND($Y$9=1,Courses!B121&lt;&gt;""),IF(SUMPRODUCT(--(Courses!$C$13:$C$214=Courses!C121))&gt;1,"Row "&amp;Courses!A121&amp;"; ",""),"")</f>
        <v/>
      </c>
      <c r="CH126" s="10"/>
      <c r="CI126" s="324"/>
      <c r="CJ126" s="10"/>
      <c r="CK126" s="739" t="str">
        <f>IF(AND($Z$9=1,Courses!E121&lt;&gt;"",Courses!F121&lt;&gt;"",Courses!F121=0,SUM(Courses!H121,Courses!J121)=1),"Row "&amp;Courses!A121&amp;", "&amp;Courses!$F$10&amp;"; ","")</f>
        <v/>
      </c>
      <c r="CL126" s="10" t="str">
        <f>IF(AND($Z$9=1,Courses!G121&lt;&gt;"",Courses!H121&lt;&gt;"",Courses!H121=0,SUM(Courses!J121,Courses!F121)=1),"Row "&amp;Courses!A121&amp;", "&amp;Courses!$H$10&amp;"; ","")</f>
        <v/>
      </c>
      <c r="CM126" s="682" t="str">
        <f>IF(AND($Z$9=1,Courses!I121&lt;&gt;"",Courses!J121&lt;&gt;"",Courses!J121=0, SUM(Courses!H121,Courses!F121)=1),"Row "&amp;Courses!A121&amp;", "&amp;Courses!$J$10&amp;"; ","")</f>
        <v/>
      </c>
      <c r="CN126" s="680"/>
      <c r="CO126" s="681"/>
      <c r="CP126" s="692" t="str">
        <f>IF(AND(Courses!B121&lt;&gt;"",ISNA(VLOOKUP(Courses!C121,CourseInfo,2,FALSE))=FALSE,COUNTIF(Dummy,Courses!C121)&lt;&gt;1),VLOOKUP(Courses!C121,CourseInfo,6,FALSE),"")</f>
        <v/>
      </c>
      <c r="CQ126" s="692" t="str">
        <f>IF(AND(Courses!B121&lt;&gt;"",ISNA(VLOOKUP(Courses!C121,CourseInfo,2,FALSE))=FALSE,COUNTIF(Dummy,Courses!C121)&lt;&gt;1),IF(VLOOKUP(Courses!C121,CourseInfo,7,FALSE)&lt;&gt;"",VLOOKUP(Courses!C121,CourseInfo,7,FALSE),"blank"),"")</f>
        <v/>
      </c>
      <c r="CR126" s="692" t="str">
        <f>IF(AND($AA$9=1,Courses!B121&lt;&gt;"",'Courses Valid'!AC126="",AH126&amp;AI126&amp;AJ126&amp;AK126="",COUNTIF(Dummy,Courses!C121)&lt;&gt;1),IF(OR(Courses!K121&lt;&gt;'Courses Valid'!CP126,Courses!L121&lt;&gt;'Courses Valid'!CQ126),"Row "&amp;Courses!A121&amp;", Level on LARS is "&amp;'Courses Valid'!CP126&amp;", Sub-level on LARS is "&amp;CQ126&amp;"; ",""),"")</f>
        <v/>
      </c>
      <c r="CS126" s="680"/>
    </row>
    <row r="127" spans="3:97" x14ac:dyDescent="0.2">
      <c r="C127" s="670">
        <f t="shared" si="3"/>
        <v>0</v>
      </c>
      <c r="D127" s="102"/>
      <c r="E127" s="102"/>
      <c r="F127" s="295"/>
      <c r="G127" s="692" t="str">
        <f>IF(SUMPRODUCT(--(CourseAims=Courses!$C122))=1,"",IF(AND($J$9=1,Courses!$C122&lt;&gt;""),"Row "&amp;Courses!A122&amp;" (invalid); ",""))</f>
        <v/>
      </c>
      <c r="H127" s="692" t="str">
        <f>IF(AND($K$9=1,Courses!B122="",OR(Courses!F122&lt;&gt;"",Courses!H122&lt;&gt;"",Courses!J122&lt;&gt;"",Courses!K122&lt;&gt;"",Courses!L122&lt;&gt;"",Courses!M122&lt;&gt;"",Courses!N122&lt;&gt;0,Courses!P122&lt;&gt;0,Courses!R122&lt;&gt;0,Courses!S122&lt;&gt;0,Courses!U122&lt;&gt;0,Courses!W122&lt;&gt;0,Courses!X122&lt;&gt;0,Courses!Z122&lt;&gt;0,Courses!AB122&lt;&gt;0)),"Row "&amp;Courses!A122&amp;" (none); ","")</f>
        <v/>
      </c>
      <c r="I127" s="50"/>
      <c r="J127" s="295"/>
      <c r="K127" s="739" t="str">
        <f>IF(AND($L$9=1,Courses!E122&lt;&gt;"",Courses!F122=""),"Row "&amp;Courses!A122&amp;", "&amp;Courses!$E$10&amp;"; ","")</f>
        <v/>
      </c>
      <c r="L127" s="10" t="str">
        <f>IF(AND($L$9=1,Courses!G122&lt;&gt;"",Courses!H122=""),"Row "&amp;Courses!A122&amp;", "&amp;Courses!$G$10&amp;"; ","")</f>
        <v/>
      </c>
      <c r="M127" s="682" t="str">
        <f>IF(AND($L$9=1,Courses!I122&lt;&gt;"",Courses!J122=""),"Row "&amp;Courses!A122&amp;", "&amp;Courses!$I$10&amp;"; ","")</f>
        <v/>
      </c>
      <c r="N127" s="10"/>
      <c r="O127" s="50"/>
      <c r="P127" s="295"/>
      <c r="Q127" s="1330" t="str">
        <f>IF(AND($M$9=1,Courses!B122&lt;&gt;"",Courses!E122&lt;&gt;"",Courses!G122="",Courses!I122="",Courses!F122&lt;&gt;1),"Row "&amp;Courses!A122&amp;"; ","")</f>
        <v/>
      </c>
      <c r="R127" s="10" t="str">
        <f>IF(AND($M$9=1,Courses!B122&lt;&gt;"",Courses!I122="",Courses!F122&lt;&gt;"",Courses!G122&lt;&gt;"",Courses!H122&lt;&gt;""),IF(OR((Courses!F122+Courses!H122)&lt;&gt;1),"Row "&amp;Courses!A122&amp;"; ",""),"")</f>
        <v/>
      </c>
      <c r="S127" s="682" t="str">
        <f>IF(AND($M$9=1,Courses!B122&lt;&gt;"",Courses!I122&lt;&gt;"",Courses!J122&lt;&gt;"",Courses!H122&lt;&gt;"",Courses!G122&lt;&gt;"",Courses!F122&lt;&gt;""),IF(OR((Courses!F122+Courses!H122+Courses!J122)&lt;&gt;1),"Row "&amp;Courses!A122&amp;"; ",""),"")</f>
        <v/>
      </c>
      <c r="T127" s="10"/>
      <c r="U127" s="692" t="str">
        <f>IF(AND($M$9=1,Courses!E122&lt;&gt;"",Q127="",R127="",S127="",SUM(Courses!F122,Courses!H122,Courses!J122)&lt;&gt;1),"Row "&amp;Courses!A122&amp;"; ","")</f>
        <v/>
      </c>
      <c r="V127" s="50"/>
      <c r="W127" s="10"/>
      <c r="X127" s="739" t="str">
        <f>IF(AND($N$9=1,Courses!B122&lt;&gt;"",Courses!E122&lt;&gt;"",Courses!F122&lt;&gt;""),IF((TRUNC(Courses!F122*100)&lt;&gt;Courses!F122*100),"Row "&amp;Courses!A122&amp;", "&amp;Courses!$F$10&amp;"; ",""),"")</f>
        <v/>
      </c>
      <c r="Y127" s="10" t="str">
        <f>IF(AND($N$9=1,Courses!B122&lt;&gt;"",Courses!G122&lt;&gt;"",Courses!H122&lt;&gt;""),IF((TRUNC(Courses!H122*100)&lt;&gt;Courses!H122*100),"Row "&amp;Courses!A122&amp;", "&amp;Courses!$H$10&amp;"; ",""),"")</f>
        <v/>
      </c>
      <c r="Z127" s="682" t="str">
        <f>IF(AND($N$9=1,Courses!B122&lt;&gt;"",Courses!I122&lt;&gt;"",Courses!J122&lt;&gt;""),IF((TRUNC(Courses!J122*100)&lt;&gt;Courses!J122*100),"Row "&amp;Courses!A122&amp;", "&amp;Courses!$J$10&amp;"; ",""),"")</f>
        <v/>
      </c>
      <c r="AA127" s="10"/>
      <c r="AB127" s="295"/>
      <c r="AC127" s="692" t="str">
        <f>IF(AND($O$9=1,G127="",Courses!B122&lt;&gt;"",Courses!K122&lt;&gt;"UG",Courses!K122&lt;&gt;"PG (UG fee)",Courses!K122&lt;&gt;"PG (Masters' loan)",Courses!K122&lt;&gt;"PG (Other)"),"Row "&amp;Courses!A122&amp;"; ","")</f>
        <v/>
      </c>
      <c r="AD127" s="693"/>
      <c r="AE127" s="692" t="str">
        <f>IF(AND($Q$9=1,G127="",Courses!B122&lt;&gt;"",Courses!M122&lt;&gt;"Standard",Courses!M122&lt;&gt;"Long"),"Row "&amp;Courses!A122&amp;"; ","")</f>
        <v/>
      </c>
      <c r="AF127" s="10"/>
      <c r="AG127" s="295"/>
      <c r="AH127" s="739" t="str">
        <f>IF(AND($P$9=1,G127="",AC127="",AD127="",Courses!B122&lt;&gt;"",Courses!K122="UG",Courses!L122&lt;&gt;$C$9,Courses!L122&lt;&gt;$C$10,Courses!L122&lt;&gt;$C$11),"Row "&amp;Courses!A122&amp;", Sub-level should be either HND, Sub-degree, Foundation Degree or Other UG Degree; ","")</f>
        <v/>
      </c>
      <c r="AI127" s="10" t="str">
        <f>IF(AND($P$9=1,G127="",AC127="",AD127="",Courses!B122&lt;&gt;"",Courses!K122="PG (UG fee)",Courses!L122&lt;&gt;"",Courses!L122&lt;&gt;$C$12,Courses!L122&lt;&gt;$C$15),"Row "&amp;Courses!A122&amp;", Sub-level should be either blank or "&amp;C119&amp;"; ","")</f>
        <v/>
      </c>
      <c r="AJ127" s="10" t="str">
        <f>IF(AND($P$9=1,G127="",AC127="",AD127="",Courses!B122&lt;&gt;"",Courses!K122="PG (Masters' loan)",Courses!L122&lt;&gt;"",Courses!L122&lt;&gt;$C$14,Courses!L122&lt;&gt;$C$15),"Row "&amp;Courses!A122&amp;", Sub-level should be blank; ","")</f>
        <v/>
      </c>
      <c r="AK127" s="682" t="str">
        <f>IF(AND($P$9=1,G127="",AC127="",AD127="",Courses!B122&lt;&gt;"",Courses!K122="PG (Other)",Courses!L122&lt;&gt;"",Courses!L122&lt;&gt;$C$16,Courses!L122&lt;&gt;$C$17),"Row "&amp;Courses!A122&amp;", Sub-level should be blank; ","")</f>
        <v/>
      </c>
      <c r="AL127" s="50"/>
      <c r="AM127" s="295"/>
      <c r="AN127" s="6">
        <v>108</v>
      </c>
      <c r="AO127" s="739" t="str">
        <f>IF(AND($R$9=1,(TRUNC(Courses!N122)&lt;&gt;Courses!N122)), "Row "&amp;Courses!$A122&amp;", "&amp;AO$9&amp;", "&amp;AO$10&amp;", "&amp;AO$11&amp;"; ","")</f>
        <v/>
      </c>
      <c r="AP127" s="10" t="str">
        <f>IF(AND($R$9=1,(TRUNC(Courses!O122)&lt;&gt;Courses!O122)), "Row "&amp;Courses!$A122&amp;", "&amp;AP$9&amp;", "&amp;AP$10&amp;", "&amp;AP$11&amp;"; ","")</f>
        <v/>
      </c>
      <c r="AQ127" s="10" t="str">
        <f>IF(AND($R$9=1,(TRUNC(Courses!P122)&lt;&gt;Courses!P122)), "Row "&amp;Courses!$A122&amp;", "&amp;AQ$9&amp;", "&amp;AQ$10&amp;", "&amp;AQ$11&amp;"; ","")</f>
        <v/>
      </c>
      <c r="AR127" s="10" t="str">
        <f>IF(AND($R$9=1,(TRUNC(Courses!Q122)&lt;&gt;Courses!Q122)), "Row "&amp;Courses!$A122&amp;", "&amp;AR$9&amp;", "&amp;AR$10&amp;", "&amp;AR$11&amp;"; ","")</f>
        <v/>
      </c>
      <c r="AS127" s="682" t="str">
        <f>IF(AND($R$9=1,(TRUNC(Courses!R122)&lt;&gt;Courses!R122)), "Row "&amp;Courses!$A122&amp;", "&amp;AS$9&amp;", "&amp;AS$10&amp;", "&amp;AS$11&amp;"; ","")</f>
        <v/>
      </c>
      <c r="AT127" s="739" t="str">
        <f>IF(AND($R$9=1,(TRUNC(Courses!S122)&lt;&gt;Courses!S122)), "Row "&amp;Courses!$A122&amp;", "&amp;AT$9&amp;", "&amp;AT$10&amp;", "&amp;AT$11&amp;"; ","")</f>
        <v/>
      </c>
      <c r="AU127" s="10" t="str">
        <f>IF(AND($R$9=1,(TRUNC(Courses!T122)&lt;&gt;Courses!T122)), "Row "&amp;Courses!$A122&amp;", "&amp;AU$9&amp;", "&amp;AU$10&amp;", "&amp;AU$11&amp;"; ","")</f>
        <v/>
      </c>
      <c r="AV127" s="10" t="str">
        <f>IF(AND($R$9=1,(TRUNC(Courses!U122)&lt;&gt;Courses!U122)), "Row "&amp;Courses!$A122&amp;", "&amp;AV$9&amp;", "&amp;AV$10&amp;", "&amp;AV$11&amp;"; ","")</f>
        <v/>
      </c>
      <c r="AW127" s="10" t="str">
        <f>IF(AND($R$9=1,(TRUNC(Courses!V122)&lt;&gt;Courses!V122)), "Row "&amp;Courses!$A122&amp;", "&amp;AW$9&amp;", "&amp;AW$10&amp;", "&amp;AW$11&amp;"; ","")</f>
        <v/>
      </c>
      <c r="AX127" s="682" t="str">
        <f>IF(AND($R$9=1,(TRUNC(Courses!W122)&lt;&gt;Courses!W122)), "Row "&amp;Courses!$A122&amp;", "&amp;AX$9&amp;", "&amp;AX$10&amp;", "&amp;AX$11&amp;"; ","")</f>
        <v/>
      </c>
      <c r="AY127" s="739" t="str">
        <f>IF(AND($R$9=1,(TRUNC(Courses!X122)&lt;&gt;Courses!X122)), "Row "&amp;Courses!$A122&amp;", "&amp;AY$9&amp;", "&amp;AY$10&amp;", "&amp;AY$11&amp;"; ","")</f>
        <v/>
      </c>
      <c r="AZ127" s="10" t="str">
        <f>IF(AND($R$9=1,(TRUNC(Courses!Y122)&lt;&gt;Courses!Y122)), "Row "&amp;Courses!$A122&amp;", "&amp;AZ$9&amp;", "&amp;AZ$10&amp;", "&amp;AZ$11&amp;"; ","")</f>
        <v/>
      </c>
      <c r="BA127" s="10" t="str">
        <f>IF(AND($R$9=1,(TRUNC(Courses!Z122)&lt;&gt;Courses!Z122)), "Row "&amp;Courses!$A122&amp;", "&amp;BA$9&amp;", "&amp;BA$10&amp;", "&amp;BA$11&amp;"; ","")</f>
        <v/>
      </c>
      <c r="BB127" s="10" t="str">
        <f>IF(AND($R$9=1,(TRUNC(Courses!AA122)&lt;&gt;Courses!AA122)), "Row "&amp;Courses!$A122&amp;", "&amp;BB$9&amp;", "&amp;BB$10&amp;", "&amp;BB$11&amp;"; ","")</f>
        <v/>
      </c>
      <c r="BC127" s="682" t="str">
        <f>IF(AND($R$9=1,(TRUNC(Courses!AB122)&lt;&gt;Courses!AB122)), "Row "&amp;Courses!$A122&amp;", "&amp;BC$9&amp;", "&amp;BC$10&amp;", "&amp;BC$11&amp;"; ","")</f>
        <v/>
      </c>
      <c r="BE127" s="295"/>
      <c r="BF127" s="6">
        <v>108</v>
      </c>
      <c r="BG127" s="739" t="str">
        <f>IF(AND($S$9=1,Courses!N122&lt;0), "Row "&amp;Courses!$A122&amp;", "&amp;BG$9&amp;", "&amp;BG$10&amp;", "&amp;BG$11&amp;"; ","")</f>
        <v/>
      </c>
      <c r="BH127" s="10" t="str">
        <f>IF(AND($S$9=1,Courses!O122&lt;0), "Row "&amp;Courses!$A122&amp;", "&amp;BH$9&amp;", "&amp;BH$10&amp;", "&amp;BH$11&amp;"; ","")</f>
        <v/>
      </c>
      <c r="BI127" s="10" t="str">
        <f>IF(AND($S$9=1,Courses!P122&lt;0), "Row "&amp;Courses!$A122&amp;", "&amp;BI$9&amp;", "&amp;BI$10&amp;", "&amp;BI$11&amp;"; ","")</f>
        <v/>
      </c>
      <c r="BJ127" s="10" t="str">
        <f>IF(AND($S$9=1,Courses!Q122&lt;0), "Row "&amp;Courses!$A122&amp;", "&amp;BJ$9&amp;", "&amp;BJ$10&amp;", "&amp;BJ$11&amp;"; ","")</f>
        <v/>
      </c>
      <c r="BK127" s="682" t="str">
        <f>IF(AND($S$9=1,Courses!R122&lt;0), "Row "&amp;Courses!$A122&amp;", "&amp;BK$9&amp;", "&amp;BK$10&amp;", "&amp;BK$11&amp;"; ","")</f>
        <v/>
      </c>
      <c r="BL127" s="739" t="str">
        <f>IF(AND($S$9=1,Courses!S122&lt;0), "Row "&amp;Courses!$A122&amp;", "&amp;BL$9&amp;", "&amp;BL$10&amp;", "&amp;BL$11&amp;"; ","")</f>
        <v/>
      </c>
      <c r="BM127" s="10" t="str">
        <f>IF(AND($S$9=1,Courses!T122&lt;0), "Row "&amp;Courses!$A122&amp;", "&amp;BM$9&amp;", "&amp;BM$10&amp;", "&amp;BM$11&amp;"; ","")</f>
        <v/>
      </c>
      <c r="BN127" s="10" t="str">
        <f>IF(AND($S$9=1,Courses!U122&lt;0), "Row "&amp;Courses!$A122&amp;", "&amp;BN$9&amp;", "&amp;BN$10&amp;", "&amp;BN$11&amp;"; ","")</f>
        <v/>
      </c>
      <c r="BO127" s="10" t="str">
        <f>IF(AND($S$9=1,Courses!V122&lt;0), "Row "&amp;Courses!$A122&amp;", "&amp;BO$9&amp;", "&amp;BO$10&amp;", "&amp;BO$11&amp;"; ","")</f>
        <v/>
      </c>
      <c r="BP127" s="682" t="str">
        <f>IF(AND($S$9=1,Courses!W122&lt;0), "Row "&amp;Courses!$A122&amp;", "&amp;BP$9&amp;", "&amp;BP$10&amp;", "&amp;BP$11&amp;"; ","")</f>
        <v/>
      </c>
      <c r="BQ127" s="739" t="str">
        <f>IF(AND($S$9=1,Courses!X122&lt;0), "Row "&amp;Courses!$A122&amp;", "&amp;BQ$9&amp;", "&amp;BQ$10&amp;", "&amp;BQ$11&amp;"; ","")</f>
        <v/>
      </c>
      <c r="BR127" s="10" t="str">
        <f>IF(AND($S$9=1,Courses!Y122&lt;0), "Row "&amp;Courses!$A122&amp;", "&amp;BR$9&amp;", "&amp;BR$10&amp;", "&amp;BR$11&amp;"; ","")</f>
        <v/>
      </c>
      <c r="BS127" s="10" t="str">
        <f>IF(AND($S$9=1,Courses!Z122&lt;0), "Row "&amp;Courses!$A122&amp;", "&amp;BS$9&amp;", "&amp;BS$10&amp;", "&amp;BS$11&amp;"; ","")</f>
        <v/>
      </c>
      <c r="BT127" s="10" t="str">
        <f>IF(AND($S$9=1,Courses!AA122&lt;0), "Row "&amp;Courses!$A122&amp;", "&amp;BT$9&amp;", "&amp;BT$10&amp;", "&amp;BT$11&amp;"; ","")</f>
        <v/>
      </c>
      <c r="BU127" s="682" t="str">
        <f>IF(AND($S$9=1,Courses!AB122&lt;0), "Row "&amp;Courses!$A122&amp;", "&amp;BU$9&amp;", "&amp;BU$10&amp;", "&amp;BU$11&amp;"; ","")</f>
        <v/>
      </c>
      <c r="BW127" s="671">
        <v>108</v>
      </c>
      <c r="BX127" s="101">
        <f>IF(AND($T$9=1,Courses!B122="",Courses!F122="",Courses!H122="",Courses!J122="",Courses!K122="",Courses!L122="",Courses!M122="",Courses!N122=0,Courses!P122=0,Courses!R122=0,Courses!S122=0,Courses!U122=0,Courses!W122=0,Courses!X122=0,Courses!Z122=0,Courses!AB122=0),0,1)</f>
        <v>0</v>
      </c>
      <c r="BY127" s="671">
        <f>IF(AND(BX127=0,SUM(BX128:$BX$219)&gt;0),1,0)</f>
        <v>0</v>
      </c>
      <c r="BZ127" s="853" t="str">
        <f>IF(BY127=1,"Row "&amp;Courses!A122&amp;"; ","")</f>
        <v/>
      </c>
      <c r="CA127" s="50"/>
      <c r="CB127" s="10"/>
      <c r="CC127" s="692" t="str">
        <f>IF(AND($U$9=1,Courses!B122&lt;&gt;"",SUM(Courses!N122:AB122)=0),"Row "&amp;Courses!A122&amp;"; ","")</f>
        <v/>
      </c>
      <c r="CD127" s="50"/>
      <c r="CF127" s="323"/>
      <c r="CG127" s="692" t="str">
        <f>IF(AND($Y$9=1,Courses!B122&lt;&gt;""),IF(SUMPRODUCT(--(Courses!$C$13:$C$214=Courses!C122))&gt;1,"Row "&amp;Courses!A122&amp;"; ",""),"")</f>
        <v/>
      </c>
      <c r="CH127" s="10"/>
      <c r="CI127" s="324"/>
      <c r="CJ127" s="10"/>
      <c r="CK127" s="739" t="str">
        <f>IF(AND($Z$9=1,Courses!E122&lt;&gt;"",Courses!F122&lt;&gt;"",Courses!F122=0,SUM(Courses!H122,Courses!J122)=1),"Row "&amp;Courses!A122&amp;", "&amp;Courses!$F$10&amp;"; ","")</f>
        <v/>
      </c>
      <c r="CL127" s="10" t="str">
        <f>IF(AND($Z$9=1,Courses!G122&lt;&gt;"",Courses!H122&lt;&gt;"",Courses!H122=0,SUM(Courses!J122,Courses!F122)=1),"Row "&amp;Courses!A122&amp;", "&amp;Courses!$H$10&amp;"; ","")</f>
        <v/>
      </c>
      <c r="CM127" s="682" t="str">
        <f>IF(AND($Z$9=1,Courses!I122&lt;&gt;"",Courses!J122&lt;&gt;"",Courses!J122=0, SUM(Courses!H122,Courses!F122)=1),"Row "&amp;Courses!A122&amp;", "&amp;Courses!$J$10&amp;"; ","")</f>
        <v/>
      </c>
      <c r="CN127" s="680"/>
      <c r="CO127" s="681"/>
      <c r="CP127" s="692" t="str">
        <f>IF(AND(Courses!B122&lt;&gt;"",ISNA(VLOOKUP(Courses!C122,CourseInfo,2,FALSE))=FALSE,COUNTIF(Dummy,Courses!C122)&lt;&gt;1),VLOOKUP(Courses!C122,CourseInfo,6,FALSE),"")</f>
        <v/>
      </c>
      <c r="CQ127" s="692" t="str">
        <f>IF(AND(Courses!B122&lt;&gt;"",ISNA(VLOOKUP(Courses!C122,CourseInfo,2,FALSE))=FALSE,COUNTIF(Dummy,Courses!C122)&lt;&gt;1),IF(VLOOKUP(Courses!C122,CourseInfo,7,FALSE)&lt;&gt;"",VLOOKUP(Courses!C122,CourseInfo,7,FALSE),"blank"),"")</f>
        <v/>
      </c>
      <c r="CR127" s="692" t="str">
        <f>IF(AND($AA$9=1,Courses!B122&lt;&gt;"",'Courses Valid'!AC127="",AH127&amp;AI127&amp;AJ127&amp;AK127="",COUNTIF(Dummy,Courses!C122)&lt;&gt;1),IF(OR(Courses!K122&lt;&gt;'Courses Valid'!CP127,Courses!L122&lt;&gt;'Courses Valid'!CQ127),"Row "&amp;Courses!A122&amp;", Level on LARS is "&amp;'Courses Valid'!CP127&amp;", Sub-level on LARS is "&amp;CQ127&amp;"; ",""),"")</f>
        <v/>
      </c>
      <c r="CS127" s="680"/>
    </row>
    <row r="128" spans="3:97" x14ac:dyDescent="0.2">
      <c r="C128" s="670">
        <f t="shared" si="3"/>
        <v>0</v>
      </c>
      <c r="D128" s="102"/>
      <c r="E128" s="102"/>
      <c r="F128" s="295"/>
      <c r="G128" s="692" t="str">
        <f>IF(SUMPRODUCT(--(CourseAims=Courses!$C123))=1,"",IF(AND($J$9=1,Courses!$C123&lt;&gt;""),"Row "&amp;Courses!A123&amp;" (invalid); ",""))</f>
        <v/>
      </c>
      <c r="H128" s="692" t="str">
        <f>IF(AND($K$9=1,Courses!B123="",OR(Courses!F123&lt;&gt;"",Courses!H123&lt;&gt;"",Courses!J123&lt;&gt;"",Courses!K123&lt;&gt;"",Courses!L123&lt;&gt;"",Courses!M123&lt;&gt;"",Courses!N123&lt;&gt;0,Courses!P123&lt;&gt;0,Courses!R123&lt;&gt;0,Courses!S123&lt;&gt;0,Courses!U123&lt;&gt;0,Courses!W123&lt;&gt;0,Courses!X123&lt;&gt;0,Courses!Z123&lt;&gt;0,Courses!AB123&lt;&gt;0)),"Row "&amp;Courses!A123&amp;" (none); ","")</f>
        <v/>
      </c>
      <c r="I128" s="50"/>
      <c r="J128" s="295"/>
      <c r="K128" s="739" t="str">
        <f>IF(AND($L$9=1,Courses!E123&lt;&gt;"",Courses!F123=""),"Row "&amp;Courses!A123&amp;", "&amp;Courses!$E$10&amp;"; ","")</f>
        <v/>
      </c>
      <c r="L128" s="10" t="str">
        <f>IF(AND($L$9=1,Courses!G123&lt;&gt;"",Courses!H123=""),"Row "&amp;Courses!A123&amp;", "&amp;Courses!$G$10&amp;"; ","")</f>
        <v/>
      </c>
      <c r="M128" s="682" t="str">
        <f>IF(AND($L$9=1,Courses!I123&lt;&gt;"",Courses!J123=""),"Row "&amp;Courses!A123&amp;", "&amp;Courses!$I$10&amp;"; ","")</f>
        <v/>
      </c>
      <c r="N128" s="10"/>
      <c r="O128" s="50"/>
      <c r="P128" s="295"/>
      <c r="Q128" s="1330" t="str">
        <f>IF(AND($M$9=1,Courses!B123&lt;&gt;"",Courses!E123&lt;&gt;"",Courses!G123="",Courses!I123="",Courses!F123&lt;&gt;1),"Row "&amp;Courses!A123&amp;"; ","")</f>
        <v/>
      </c>
      <c r="R128" s="10" t="str">
        <f>IF(AND($M$9=1,Courses!B123&lt;&gt;"",Courses!I123="",Courses!F123&lt;&gt;"",Courses!G123&lt;&gt;"",Courses!H123&lt;&gt;""),IF(OR((Courses!F123+Courses!H123)&lt;&gt;1),"Row "&amp;Courses!A123&amp;"; ",""),"")</f>
        <v/>
      </c>
      <c r="S128" s="682" t="str">
        <f>IF(AND($M$9=1,Courses!B123&lt;&gt;"",Courses!I123&lt;&gt;"",Courses!J123&lt;&gt;"",Courses!H123&lt;&gt;"",Courses!G123&lt;&gt;"",Courses!F123&lt;&gt;""),IF(OR((Courses!F123+Courses!H123+Courses!J123)&lt;&gt;1),"Row "&amp;Courses!A123&amp;"; ",""),"")</f>
        <v/>
      </c>
      <c r="T128" s="10"/>
      <c r="U128" s="692" t="str">
        <f>IF(AND($M$9=1,Courses!E123&lt;&gt;"",Q128="",R128="",S128="",SUM(Courses!F123,Courses!H123,Courses!J123)&lt;&gt;1),"Row "&amp;Courses!A123&amp;"; ","")</f>
        <v/>
      </c>
      <c r="V128" s="50"/>
      <c r="W128" s="10"/>
      <c r="X128" s="739" t="str">
        <f>IF(AND($N$9=1,Courses!B123&lt;&gt;"",Courses!E123&lt;&gt;"",Courses!F123&lt;&gt;""),IF((TRUNC(Courses!F123*100)&lt;&gt;Courses!F123*100),"Row "&amp;Courses!A123&amp;", "&amp;Courses!$F$10&amp;"; ",""),"")</f>
        <v/>
      </c>
      <c r="Y128" s="10" t="str">
        <f>IF(AND($N$9=1,Courses!B123&lt;&gt;"",Courses!G123&lt;&gt;"",Courses!H123&lt;&gt;""),IF((TRUNC(Courses!H123*100)&lt;&gt;Courses!H123*100),"Row "&amp;Courses!A123&amp;", "&amp;Courses!$H$10&amp;"; ",""),"")</f>
        <v/>
      </c>
      <c r="Z128" s="682" t="str">
        <f>IF(AND($N$9=1,Courses!B123&lt;&gt;"",Courses!I123&lt;&gt;"",Courses!J123&lt;&gt;""),IF((TRUNC(Courses!J123*100)&lt;&gt;Courses!J123*100),"Row "&amp;Courses!A123&amp;", "&amp;Courses!$J$10&amp;"; ",""),"")</f>
        <v/>
      </c>
      <c r="AA128" s="10"/>
      <c r="AB128" s="295"/>
      <c r="AC128" s="692" t="str">
        <f>IF(AND($O$9=1,G128="",Courses!B123&lt;&gt;"",Courses!K123&lt;&gt;"UG",Courses!K123&lt;&gt;"PG (UG fee)",Courses!K123&lt;&gt;"PG (Masters' loan)",Courses!K123&lt;&gt;"PG (Other)"),"Row "&amp;Courses!A123&amp;"; ","")</f>
        <v/>
      </c>
      <c r="AD128" s="693"/>
      <c r="AE128" s="692" t="str">
        <f>IF(AND($Q$9=1,G128="",Courses!B123&lt;&gt;"",Courses!M123&lt;&gt;"Standard",Courses!M123&lt;&gt;"Long"),"Row "&amp;Courses!A123&amp;"; ","")</f>
        <v/>
      </c>
      <c r="AF128" s="10"/>
      <c r="AG128" s="295"/>
      <c r="AH128" s="739" t="str">
        <f>IF(AND($P$9=1,G128="",AC128="",AD128="",Courses!B123&lt;&gt;"",Courses!K123="UG",Courses!L123&lt;&gt;$C$9,Courses!L123&lt;&gt;$C$10,Courses!L123&lt;&gt;$C$11),"Row "&amp;Courses!A123&amp;", Sub-level should be either HND, Sub-degree, Foundation Degree or Other UG Degree; ","")</f>
        <v/>
      </c>
      <c r="AI128" s="10" t="str">
        <f>IF(AND($P$9=1,G128="",AC128="",AD128="",Courses!B123&lt;&gt;"",Courses!K123="PG (UG fee)",Courses!L123&lt;&gt;"",Courses!L123&lt;&gt;$C$12,Courses!L123&lt;&gt;$C$15),"Row "&amp;Courses!A123&amp;", Sub-level should be either blank or "&amp;C120&amp;"; ","")</f>
        <v/>
      </c>
      <c r="AJ128" s="10" t="str">
        <f>IF(AND($P$9=1,G128="",AC128="",AD128="",Courses!B123&lt;&gt;"",Courses!K123="PG (Masters' loan)",Courses!L123&lt;&gt;"",Courses!L123&lt;&gt;$C$14,Courses!L123&lt;&gt;$C$15),"Row "&amp;Courses!A123&amp;", Sub-level should be blank; ","")</f>
        <v/>
      </c>
      <c r="AK128" s="682" t="str">
        <f>IF(AND($P$9=1,G128="",AC128="",AD128="",Courses!B123&lt;&gt;"",Courses!K123="PG (Other)",Courses!L123&lt;&gt;"",Courses!L123&lt;&gt;$C$16,Courses!L123&lt;&gt;$C$17),"Row "&amp;Courses!A123&amp;", Sub-level should be blank; ","")</f>
        <v/>
      </c>
      <c r="AL128" s="50"/>
      <c r="AM128" s="295"/>
      <c r="AN128" s="6">
        <v>109</v>
      </c>
      <c r="AO128" s="739" t="str">
        <f>IF(AND($R$9=1,(TRUNC(Courses!N123)&lt;&gt;Courses!N123)), "Row "&amp;Courses!$A123&amp;", "&amp;AO$9&amp;", "&amp;AO$10&amp;", "&amp;AO$11&amp;"; ","")</f>
        <v/>
      </c>
      <c r="AP128" s="10" t="str">
        <f>IF(AND($R$9=1,(TRUNC(Courses!O123)&lt;&gt;Courses!O123)), "Row "&amp;Courses!$A123&amp;", "&amp;AP$9&amp;", "&amp;AP$10&amp;", "&amp;AP$11&amp;"; ","")</f>
        <v/>
      </c>
      <c r="AQ128" s="10" t="str">
        <f>IF(AND($R$9=1,(TRUNC(Courses!P123)&lt;&gt;Courses!P123)), "Row "&amp;Courses!$A123&amp;", "&amp;AQ$9&amp;", "&amp;AQ$10&amp;", "&amp;AQ$11&amp;"; ","")</f>
        <v/>
      </c>
      <c r="AR128" s="10" t="str">
        <f>IF(AND($R$9=1,(TRUNC(Courses!Q123)&lt;&gt;Courses!Q123)), "Row "&amp;Courses!$A123&amp;", "&amp;AR$9&amp;", "&amp;AR$10&amp;", "&amp;AR$11&amp;"; ","")</f>
        <v/>
      </c>
      <c r="AS128" s="682" t="str">
        <f>IF(AND($R$9=1,(TRUNC(Courses!R123)&lt;&gt;Courses!R123)), "Row "&amp;Courses!$A123&amp;", "&amp;AS$9&amp;", "&amp;AS$10&amp;", "&amp;AS$11&amp;"; ","")</f>
        <v/>
      </c>
      <c r="AT128" s="739" t="str">
        <f>IF(AND($R$9=1,(TRUNC(Courses!S123)&lt;&gt;Courses!S123)), "Row "&amp;Courses!$A123&amp;", "&amp;AT$9&amp;", "&amp;AT$10&amp;", "&amp;AT$11&amp;"; ","")</f>
        <v/>
      </c>
      <c r="AU128" s="10" t="str">
        <f>IF(AND($R$9=1,(TRUNC(Courses!T123)&lt;&gt;Courses!T123)), "Row "&amp;Courses!$A123&amp;", "&amp;AU$9&amp;", "&amp;AU$10&amp;", "&amp;AU$11&amp;"; ","")</f>
        <v/>
      </c>
      <c r="AV128" s="10" t="str">
        <f>IF(AND($R$9=1,(TRUNC(Courses!U123)&lt;&gt;Courses!U123)), "Row "&amp;Courses!$A123&amp;", "&amp;AV$9&amp;", "&amp;AV$10&amp;", "&amp;AV$11&amp;"; ","")</f>
        <v/>
      </c>
      <c r="AW128" s="10" t="str">
        <f>IF(AND($R$9=1,(TRUNC(Courses!V123)&lt;&gt;Courses!V123)), "Row "&amp;Courses!$A123&amp;", "&amp;AW$9&amp;", "&amp;AW$10&amp;", "&amp;AW$11&amp;"; ","")</f>
        <v/>
      </c>
      <c r="AX128" s="682" t="str">
        <f>IF(AND($R$9=1,(TRUNC(Courses!W123)&lt;&gt;Courses!W123)), "Row "&amp;Courses!$A123&amp;", "&amp;AX$9&amp;", "&amp;AX$10&amp;", "&amp;AX$11&amp;"; ","")</f>
        <v/>
      </c>
      <c r="AY128" s="739" t="str">
        <f>IF(AND($R$9=1,(TRUNC(Courses!X123)&lt;&gt;Courses!X123)), "Row "&amp;Courses!$A123&amp;", "&amp;AY$9&amp;", "&amp;AY$10&amp;", "&amp;AY$11&amp;"; ","")</f>
        <v/>
      </c>
      <c r="AZ128" s="10" t="str">
        <f>IF(AND($R$9=1,(TRUNC(Courses!Y123)&lt;&gt;Courses!Y123)), "Row "&amp;Courses!$A123&amp;", "&amp;AZ$9&amp;", "&amp;AZ$10&amp;", "&amp;AZ$11&amp;"; ","")</f>
        <v/>
      </c>
      <c r="BA128" s="10" t="str">
        <f>IF(AND($R$9=1,(TRUNC(Courses!Z123)&lt;&gt;Courses!Z123)), "Row "&amp;Courses!$A123&amp;", "&amp;BA$9&amp;", "&amp;BA$10&amp;", "&amp;BA$11&amp;"; ","")</f>
        <v/>
      </c>
      <c r="BB128" s="10" t="str">
        <f>IF(AND($R$9=1,(TRUNC(Courses!AA123)&lt;&gt;Courses!AA123)), "Row "&amp;Courses!$A123&amp;", "&amp;BB$9&amp;", "&amp;BB$10&amp;", "&amp;BB$11&amp;"; ","")</f>
        <v/>
      </c>
      <c r="BC128" s="682" t="str">
        <f>IF(AND($R$9=1,(TRUNC(Courses!AB123)&lt;&gt;Courses!AB123)), "Row "&amp;Courses!$A123&amp;", "&amp;BC$9&amp;", "&amp;BC$10&amp;", "&amp;BC$11&amp;"; ","")</f>
        <v/>
      </c>
      <c r="BE128" s="295"/>
      <c r="BF128" s="6">
        <v>109</v>
      </c>
      <c r="BG128" s="739" t="str">
        <f>IF(AND($S$9=1,Courses!N123&lt;0), "Row "&amp;Courses!$A123&amp;", "&amp;BG$9&amp;", "&amp;BG$10&amp;", "&amp;BG$11&amp;"; ","")</f>
        <v/>
      </c>
      <c r="BH128" s="10" t="str">
        <f>IF(AND($S$9=1,Courses!O123&lt;0), "Row "&amp;Courses!$A123&amp;", "&amp;BH$9&amp;", "&amp;BH$10&amp;", "&amp;BH$11&amp;"; ","")</f>
        <v/>
      </c>
      <c r="BI128" s="10" t="str">
        <f>IF(AND($S$9=1,Courses!P123&lt;0), "Row "&amp;Courses!$A123&amp;", "&amp;BI$9&amp;", "&amp;BI$10&amp;", "&amp;BI$11&amp;"; ","")</f>
        <v/>
      </c>
      <c r="BJ128" s="10" t="str">
        <f>IF(AND($S$9=1,Courses!Q123&lt;0), "Row "&amp;Courses!$A123&amp;", "&amp;BJ$9&amp;", "&amp;BJ$10&amp;", "&amp;BJ$11&amp;"; ","")</f>
        <v/>
      </c>
      <c r="BK128" s="682" t="str">
        <f>IF(AND($S$9=1,Courses!R123&lt;0), "Row "&amp;Courses!$A123&amp;", "&amp;BK$9&amp;", "&amp;BK$10&amp;", "&amp;BK$11&amp;"; ","")</f>
        <v/>
      </c>
      <c r="BL128" s="739" t="str">
        <f>IF(AND($S$9=1,Courses!S123&lt;0), "Row "&amp;Courses!$A123&amp;", "&amp;BL$9&amp;", "&amp;BL$10&amp;", "&amp;BL$11&amp;"; ","")</f>
        <v/>
      </c>
      <c r="BM128" s="10" t="str">
        <f>IF(AND($S$9=1,Courses!T123&lt;0), "Row "&amp;Courses!$A123&amp;", "&amp;BM$9&amp;", "&amp;BM$10&amp;", "&amp;BM$11&amp;"; ","")</f>
        <v/>
      </c>
      <c r="BN128" s="10" t="str">
        <f>IF(AND($S$9=1,Courses!U123&lt;0), "Row "&amp;Courses!$A123&amp;", "&amp;BN$9&amp;", "&amp;BN$10&amp;", "&amp;BN$11&amp;"; ","")</f>
        <v/>
      </c>
      <c r="BO128" s="10" t="str">
        <f>IF(AND($S$9=1,Courses!V123&lt;0), "Row "&amp;Courses!$A123&amp;", "&amp;BO$9&amp;", "&amp;BO$10&amp;", "&amp;BO$11&amp;"; ","")</f>
        <v/>
      </c>
      <c r="BP128" s="682" t="str">
        <f>IF(AND($S$9=1,Courses!W123&lt;0), "Row "&amp;Courses!$A123&amp;", "&amp;BP$9&amp;", "&amp;BP$10&amp;", "&amp;BP$11&amp;"; ","")</f>
        <v/>
      </c>
      <c r="BQ128" s="739" t="str">
        <f>IF(AND($S$9=1,Courses!X123&lt;0), "Row "&amp;Courses!$A123&amp;", "&amp;BQ$9&amp;", "&amp;BQ$10&amp;", "&amp;BQ$11&amp;"; ","")</f>
        <v/>
      </c>
      <c r="BR128" s="10" t="str">
        <f>IF(AND($S$9=1,Courses!Y123&lt;0), "Row "&amp;Courses!$A123&amp;", "&amp;BR$9&amp;", "&amp;BR$10&amp;", "&amp;BR$11&amp;"; ","")</f>
        <v/>
      </c>
      <c r="BS128" s="10" t="str">
        <f>IF(AND($S$9=1,Courses!Z123&lt;0), "Row "&amp;Courses!$A123&amp;", "&amp;BS$9&amp;", "&amp;BS$10&amp;", "&amp;BS$11&amp;"; ","")</f>
        <v/>
      </c>
      <c r="BT128" s="10" t="str">
        <f>IF(AND($S$9=1,Courses!AA123&lt;0), "Row "&amp;Courses!$A123&amp;", "&amp;BT$9&amp;", "&amp;BT$10&amp;", "&amp;BT$11&amp;"; ","")</f>
        <v/>
      </c>
      <c r="BU128" s="682" t="str">
        <f>IF(AND($S$9=1,Courses!AB123&lt;0), "Row "&amp;Courses!$A123&amp;", "&amp;BU$9&amp;", "&amp;BU$10&amp;", "&amp;BU$11&amp;"; ","")</f>
        <v/>
      </c>
      <c r="BW128" s="671">
        <v>109</v>
      </c>
      <c r="BX128" s="101">
        <f>IF(AND($T$9=1,Courses!B123="",Courses!F123="",Courses!H123="",Courses!J123="",Courses!K123="",Courses!L123="",Courses!M123="",Courses!N123=0,Courses!P123=0,Courses!R123=0,Courses!S123=0,Courses!U123=0,Courses!W123=0,Courses!X123=0,Courses!Z123=0,Courses!AB123=0),0,1)</f>
        <v>0</v>
      </c>
      <c r="BY128" s="671">
        <f>IF(AND(BX128=0,SUM(BX129:$BX$219)&gt;0),1,0)</f>
        <v>0</v>
      </c>
      <c r="BZ128" s="853" t="str">
        <f>IF(BY128=1,"Row "&amp;Courses!A123&amp;"; ","")</f>
        <v/>
      </c>
      <c r="CA128" s="50"/>
      <c r="CB128" s="10"/>
      <c r="CC128" s="692" t="str">
        <f>IF(AND($U$9=1,Courses!B123&lt;&gt;"",SUM(Courses!N123:AB123)=0),"Row "&amp;Courses!A123&amp;"; ","")</f>
        <v/>
      </c>
      <c r="CD128" s="50"/>
      <c r="CF128" s="323"/>
      <c r="CG128" s="692" t="str">
        <f>IF(AND($Y$9=1,Courses!B123&lt;&gt;""),IF(SUMPRODUCT(--(Courses!$C$13:$C$214=Courses!C123))&gt;1,"Row "&amp;Courses!A123&amp;"; ",""),"")</f>
        <v/>
      </c>
      <c r="CH128" s="10"/>
      <c r="CI128" s="324"/>
      <c r="CJ128" s="10"/>
      <c r="CK128" s="739" t="str">
        <f>IF(AND($Z$9=1,Courses!E123&lt;&gt;"",Courses!F123&lt;&gt;"",Courses!F123=0,SUM(Courses!H123,Courses!J123)=1),"Row "&amp;Courses!A123&amp;", "&amp;Courses!$F$10&amp;"; ","")</f>
        <v/>
      </c>
      <c r="CL128" s="10" t="str">
        <f>IF(AND($Z$9=1,Courses!G123&lt;&gt;"",Courses!H123&lt;&gt;"",Courses!H123=0,SUM(Courses!J123,Courses!F123)=1),"Row "&amp;Courses!A123&amp;", "&amp;Courses!$H$10&amp;"; ","")</f>
        <v/>
      </c>
      <c r="CM128" s="682" t="str">
        <f>IF(AND($Z$9=1,Courses!I123&lt;&gt;"",Courses!J123&lt;&gt;"",Courses!J123=0, SUM(Courses!H123,Courses!F123)=1),"Row "&amp;Courses!A123&amp;", "&amp;Courses!$J$10&amp;"; ","")</f>
        <v/>
      </c>
      <c r="CN128" s="680"/>
      <c r="CO128" s="681"/>
      <c r="CP128" s="692" t="str">
        <f>IF(AND(Courses!B123&lt;&gt;"",ISNA(VLOOKUP(Courses!C123,CourseInfo,2,FALSE))=FALSE,COUNTIF(Dummy,Courses!C123)&lt;&gt;1),VLOOKUP(Courses!C123,CourseInfo,6,FALSE),"")</f>
        <v/>
      </c>
      <c r="CQ128" s="692" t="str">
        <f>IF(AND(Courses!B123&lt;&gt;"",ISNA(VLOOKUP(Courses!C123,CourseInfo,2,FALSE))=FALSE,COUNTIF(Dummy,Courses!C123)&lt;&gt;1),IF(VLOOKUP(Courses!C123,CourseInfo,7,FALSE)&lt;&gt;"",VLOOKUP(Courses!C123,CourseInfo,7,FALSE),"blank"),"")</f>
        <v/>
      </c>
      <c r="CR128" s="692" t="str">
        <f>IF(AND($AA$9=1,Courses!B123&lt;&gt;"",'Courses Valid'!AC128="",AH128&amp;AI128&amp;AJ128&amp;AK128="",COUNTIF(Dummy,Courses!C123)&lt;&gt;1),IF(OR(Courses!K123&lt;&gt;'Courses Valid'!CP128,Courses!L123&lt;&gt;'Courses Valid'!CQ128),"Row "&amp;Courses!A123&amp;", Level on LARS is "&amp;'Courses Valid'!CP128&amp;", Sub-level on LARS is "&amp;CQ128&amp;"; ",""),"")</f>
        <v/>
      </c>
      <c r="CS128" s="680"/>
    </row>
    <row r="129" spans="3:97" x14ac:dyDescent="0.2">
      <c r="C129" s="670">
        <f t="shared" si="3"/>
        <v>0</v>
      </c>
      <c r="D129" s="102"/>
      <c r="E129" s="102"/>
      <c r="F129" s="295"/>
      <c r="G129" s="692" t="str">
        <f>IF(SUMPRODUCT(--(CourseAims=Courses!$C124))=1,"",IF(AND($J$9=1,Courses!$C124&lt;&gt;""),"Row "&amp;Courses!A124&amp;" (invalid); ",""))</f>
        <v/>
      </c>
      <c r="H129" s="692" t="str">
        <f>IF(AND($K$9=1,Courses!B124="",OR(Courses!F124&lt;&gt;"",Courses!H124&lt;&gt;"",Courses!J124&lt;&gt;"",Courses!K124&lt;&gt;"",Courses!L124&lt;&gt;"",Courses!M124&lt;&gt;"",Courses!N124&lt;&gt;0,Courses!P124&lt;&gt;0,Courses!R124&lt;&gt;0,Courses!S124&lt;&gt;0,Courses!U124&lt;&gt;0,Courses!W124&lt;&gt;0,Courses!X124&lt;&gt;0,Courses!Z124&lt;&gt;0,Courses!AB124&lt;&gt;0)),"Row "&amp;Courses!A124&amp;" (none); ","")</f>
        <v/>
      </c>
      <c r="I129" s="50"/>
      <c r="J129" s="295"/>
      <c r="K129" s="739" t="str">
        <f>IF(AND($L$9=1,Courses!E124&lt;&gt;"",Courses!F124=""),"Row "&amp;Courses!A124&amp;", "&amp;Courses!$E$10&amp;"; ","")</f>
        <v/>
      </c>
      <c r="L129" s="10" t="str">
        <f>IF(AND($L$9=1,Courses!G124&lt;&gt;"",Courses!H124=""),"Row "&amp;Courses!A124&amp;", "&amp;Courses!$G$10&amp;"; ","")</f>
        <v/>
      </c>
      <c r="M129" s="682" t="str">
        <f>IF(AND($L$9=1,Courses!I124&lt;&gt;"",Courses!J124=""),"Row "&amp;Courses!A124&amp;", "&amp;Courses!$I$10&amp;"; ","")</f>
        <v/>
      </c>
      <c r="N129" s="10"/>
      <c r="O129" s="50"/>
      <c r="P129" s="295"/>
      <c r="Q129" s="1330" t="str">
        <f>IF(AND($M$9=1,Courses!B124&lt;&gt;"",Courses!E124&lt;&gt;"",Courses!G124="",Courses!I124="",Courses!F124&lt;&gt;1),"Row "&amp;Courses!A124&amp;"; ","")</f>
        <v/>
      </c>
      <c r="R129" s="10" t="str">
        <f>IF(AND($M$9=1,Courses!B124&lt;&gt;"",Courses!I124="",Courses!F124&lt;&gt;"",Courses!G124&lt;&gt;"",Courses!H124&lt;&gt;""),IF(OR((Courses!F124+Courses!H124)&lt;&gt;1),"Row "&amp;Courses!A124&amp;"; ",""),"")</f>
        <v/>
      </c>
      <c r="S129" s="682" t="str">
        <f>IF(AND($M$9=1,Courses!B124&lt;&gt;"",Courses!I124&lt;&gt;"",Courses!J124&lt;&gt;"",Courses!H124&lt;&gt;"",Courses!G124&lt;&gt;"",Courses!F124&lt;&gt;""),IF(OR((Courses!F124+Courses!H124+Courses!J124)&lt;&gt;1),"Row "&amp;Courses!A124&amp;"; ",""),"")</f>
        <v/>
      </c>
      <c r="T129" s="10"/>
      <c r="U129" s="692" t="str">
        <f>IF(AND($M$9=1,Courses!E124&lt;&gt;"",Q129="",R129="",S129="",SUM(Courses!F124,Courses!H124,Courses!J124)&lt;&gt;1),"Row "&amp;Courses!A124&amp;"; ","")</f>
        <v/>
      </c>
      <c r="V129" s="50"/>
      <c r="W129" s="10"/>
      <c r="X129" s="739" t="str">
        <f>IF(AND($N$9=1,Courses!B124&lt;&gt;"",Courses!E124&lt;&gt;"",Courses!F124&lt;&gt;""),IF((TRUNC(Courses!F124*100)&lt;&gt;Courses!F124*100),"Row "&amp;Courses!A124&amp;", "&amp;Courses!$F$10&amp;"; ",""),"")</f>
        <v/>
      </c>
      <c r="Y129" s="10" t="str">
        <f>IF(AND($N$9=1,Courses!B124&lt;&gt;"",Courses!G124&lt;&gt;"",Courses!H124&lt;&gt;""),IF((TRUNC(Courses!H124*100)&lt;&gt;Courses!H124*100),"Row "&amp;Courses!A124&amp;", "&amp;Courses!$H$10&amp;"; ",""),"")</f>
        <v/>
      </c>
      <c r="Z129" s="682" t="str">
        <f>IF(AND($N$9=1,Courses!B124&lt;&gt;"",Courses!I124&lt;&gt;"",Courses!J124&lt;&gt;""),IF((TRUNC(Courses!J124*100)&lt;&gt;Courses!J124*100),"Row "&amp;Courses!A124&amp;", "&amp;Courses!$J$10&amp;"; ",""),"")</f>
        <v/>
      </c>
      <c r="AA129" s="10"/>
      <c r="AB129" s="295"/>
      <c r="AC129" s="692" t="str">
        <f>IF(AND($O$9=1,G129="",Courses!B124&lt;&gt;"",Courses!K124&lt;&gt;"UG",Courses!K124&lt;&gt;"PG (UG fee)",Courses!K124&lt;&gt;"PG (Masters' loan)",Courses!K124&lt;&gt;"PG (Other)"),"Row "&amp;Courses!A124&amp;"; ","")</f>
        <v/>
      </c>
      <c r="AD129" s="693"/>
      <c r="AE129" s="692" t="str">
        <f>IF(AND($Q$9=1,G129="",Courses!B124&lt;&gt;"",Courses!M124&lt;&gt;"Standard",Courses!M124&lt;&gt;"Long"),"Row "&amp;Courses!A124&amp;"; ","")</f>
        <v/>
      </c>
      <c r="AF129" s="10"/>
      <c r="AG129" s="295"/>
      <c r="AH129" s="739" t="str">
        <f>IF(AND($P$9=1,G129="",AC129="",AD129="",Courses!B124&lt;&gt;"",Courses!K124="UG",Courses!L124&lt;&gt;$C$9,Courses!L124&lt;&gt;$C$10,Courses!L124&lt;&gt;$C$11),"Row "&amp;Courses!A124&amp;", Sub-level should be either HND, Sub-degree, Foundation Degree or Other UG Degree; ","")</f>
        <v/>
      </c>
      <c r="AI129" s="10" t="str">
        <f>IF(AND($P$9=1,G129="",AC129="",AD129="",Courses!B124&lt;&gt;"",Courses!K124="PG (UG fee)",Courses!L124&lt;&gt;"",Courses!L124&lt;&gt;$C$12,Courses!L124&lt;&gt;$C$15),"Row "&amp;Courses!A124&amp;", Sub-level should be either blank or "&amp;C121&amp;"; ","")</f>
        <v/>
      </c>
      <c r="AJ129" s="10" t="str">
        <f>IF(AND($P$9=1,G129="",AC129="",AD129="",Courses!B124&lt;&gt;"",Courses!K124="PG (Masters' loan)",Courses!L124&lt;&gt;"",Courses!L124&lt;&gt;$C$14,Courses!L124&lt;&gt;$C$15),"Row "&amp;Courses!A124&amp;", Sub-level should be blank; ","")</f>
        <v/>
      </c>
      <c r="AK129" s="682" t="str">
        <f>IF(AND($P$9=1,G129="",AC129="",AD129="",Courses!B124&lt;&gt;"",Courses!K124="PG (Other)",Courses!L124&lt;&gt;"",Courses!L124&lt;&gt;$C$16,Courses!L124&lt;&gt;$C$17),"Row "&amp;Courses!A124&amp;", Sub-level should be blank; ","")</f>
        <v/>
      </c>
      <c r="AL129" s="50"/>
      <c r="AM129" s="295"/>
      <c r="AN129" s="6">
        <v>110</v>
      </c>
      <c r="AO129" s="739" t="str">
        <f>IF(AND($R$9=1,(TRUNC(Courses!N124)&lt;&gt;Courses!N124)), "Row "&amp;Courses!$A124&amp;", "&amp;AO$9&amp;", "&amp;AO$10&amp;", "&amp;AO$11&amp;"; ","")</f>
        <v/>
      </c>
      <c r="AP129" s="10" t="str">
        <f>IF(AND($R$9=1,(TRUNC(Courses!O124)&lt;&gt;Courses!O124)), "Row "&amp;Courses!$A124&amp;", "&amp;AP$9&amp;", "&amp;AP$10&amp;", "&amp;AP$11&amp;"; ","")</f>
        <v/>
      </c>
      <c r="AQ129" s="10" t="str">
        <f>IF(AND($R$9=1,(TRUNC(Courses!P124)&lt;&gt;Courses!P124)), "Row "&amp;Courses!$A124&amp;", "&amp;AQ$9&amp;", "&amp;AQ$10&amp;", "&amp;AQ$11&amp;"; ","")</f>
        <v/>
      </c>
      <c r="AR129" s="10" t="str">
        <f>IF(AND($R$9=1,(TRUNC(Courses!Q124)&lt;&gt;Courses!Q124)), "Row "&amp;Courses!$A124&amp;", "&amp;AR$9&amp;", "&amp;AR$10&amp;", "&amp;AR$11&amp;"; ","")</f>
        <v/>
      </c>
      <c r="AS129" s="682" t="str">
        <f>IF(AND($R$9=1,(TRUNC(Courses!R124)&lt;&gt;Courses!R124)), "Row "&amp;Courses!$A124&amp;", "&amp;AS$9&amp;", "&amp;AS$10&amp;", "&amp;AS$11&amp;"; ","")</f>
        <v/>
      </c>
      <c r="AT129" s="739" t="str">
        <f>IF(AND($R$9=1,(TRUNC(Courses!S124)&lt;&gt;Courses!S124)), "Row "&amp;Courses!$A124&amp;", "&amp;AT$9&amp;", "&amp;AT$10&amp;", "&amp;AT$11&amp;"; ","")</f>
        <v/>
      </c>
      <c r="AU129" s="10" t="str">
        <f>IF(AND($R$9=1,(TRUNC(Courses!T124)&lt;&gt;Courses!T124)), "Row "&amp;Courses!$A124&amp;", "&amp;AU$9&amp;", "&amp;AU$10&amp;", "&amp;AU$11&amp;"; ","")</f>
        <v/>
      </c>
      <c r="AV129" s="10" t="str">
        <f>IF(AND($R$9=1,(TRUNC(Courses!U124)&lt;&gt;Courses!U124)), "Row "&amp;Courses!$A124&amp;", "&amp;AV$9&amp;", "&amp;AV$10&amp;", "&amp;AV$11&amp;"; ","")</f>
        <v/>
      </c>
      <c r="AW129" s="10" t="str">
        <f>IF(AND($R$9=1,(TRUNC(Courses!V124)&lt;&gt;Courses!V124)), "Row "&amp;Courses!$A124&amp;", "&amp;AW$9&amp;", "&amp;AW$10&amp;", "&amp;AW$11&amp;"; ","")</f>
        <v/>
      </c>
      <c r="AX129" s="682" t="str">
        <f>IF(AND($R$9=1,(TRUNC(Courses!W124)&lt;&gt;Courses!W124)), "Row "&amp;Courses!$A124&amp;", "&amp;AX$9&amp;", "&amp;AX$10&amp;", "&amp;AX$11&amp;"; ","")</f>
        <v/>
      </c>
      <c r="AY129" s="739" t="str">
        <f>IF(AND($R$9=1,(TRUNC(Courses!X124)&lt;&gt;Courses!X124)), "Row "&amp;Courses!$A124&amp;", "&amp;AY$9&amp;", "&amp;AY$10&amp;", "&amp;AY$11&amp;"; ","")</f>
        <v/>
      </c>
      <c r="AZ129" s="10" t="str">
        <f>IF(AND($R$9=1,(TRUNC(Courses!Y124)&lt;&gt;Courses!Y124)), "Row "&amp;Courses!$A124&amp;", "&amp;AZ$9&amp;", "&amp;AZ$10&amp;", "&amp;AZ$11&amp;"; ","")</f>
        <v/>
      </c>
      <c r="BA129" s="10" t="str">
        <f>IF(AND($R$9=1,(TRUNC(Courses!Z124)&lt;&gt;Courses!Z124)), "Row "&amp;Courses!$A124&amp;", "&amp;BA$9&amp;", "&amp;BA$10&amp;", "&amp;BA$11&amp;"; ","")</f>
        <v/>
      </c>
      <c r="BB129" s="10" t="str">
        <f>IF(AND($R$9=1,(TRUNC(Courses!AA124)&lt;&gt;Courses!AA124)), "Row "&amp;Courses!$A124&amp;", "&amp;BB$9&amp;", "&amp;BB$10&amp;", "&amp;BB$11&amp;"; ","")</f>
        <v/>
      </c>
      <c r="BC129" s="682" t="str">
        <f>IF(AND($R$9=1,(TRUNC(Courses!AB124)&lt;&gt;Courses!AB124)), "Row "&amp;Courses!$A124&amp;", "&amp;BC$9&amp;", "&amp;BC$10&amp;", "&amp;BC$11&amp;"; ","")</f>
        <v/>
      </c>
      <c r="BE129" s="295"/>
      <c r="BF129" s="6">
        <v>110</v>
      </c>
      <c r="BG129" s="739" t="str">
        <f>IF(AND($S$9=1,Courses!N124&lt;0), "Row "&amp;Courses!$A124&amp;", "&amp;BG$9&amp;", "&amp;BG$10&amp;", "&amp;BG$11&amp;"; ","")</f>
        <v/>
      </c>
      <c r="BH129" s="10" t="str">
        <f>IF(AND($S$9=1,Courses!O124&lt;0), "Row "&amp;Courses!$A124&amp;", "&amp;BH$9&amp;", "&amp;BH$10&amp;", "&amp;BH$11&amp;"; ","")</f>
        <v/>
      </c>
      <c r="BI129" s="10" t="str">
        <f>IF(AND($S$9=1,Courses!P124&lt;0), "Row "&amp;Courses!$A124&amp;", "&amp;BI$9&amp;", "&amp;BI$10&amp;", "&amp;BI$11&amp;"; ","")</f>
        <v/>
      </c>
      <c r="BJ129" s="10" t="str">
        <f>IF(AND($S$9=1,Courses!Q124&lt;0), "Row "&amp;Courses!$A124&amp;", "&amp;BJ$9&amp;", "&amp;BJ$10&amp;", "&amp;BJ$11&amp;"; ","")</f>
        <v/>
      </c>
      <c r="BK129" s="682" t="str">
        <f>IF(AND($S$9=1,Courses!R124&lt;0), "Row "&amp;Courses!$A124&amp;", "&amp;BK$9&amp;", "&amp;BK$10&amp;", "&amp;BK$11&amp;"; ","")</f>
        <v/>
      </c>
      <c r="BL129" s="739" t="str">
        <f>IF(AND($S$9=1,Courses!S124&lt;0), "Row "&amp;Courses!$A124&amp;", "&amp;BL$9&amp;", "&amp;BL$10&amp;", "&amp;BL$11&amp;"; ","")</f>
        <v/>
      </c>
      <c r="BM129" s="10" t="str">
        <f>IF(AND($S$9=1,Courses!T124&lt;0), "Row "&amp;Courses!$A124&amp;", "&amp;BM$9&amp;", "&amp;BM$10&amp;", "&amp;BM$11&amp;"; ","")</f>
        <v/>
      </c>
      <c r="BN129" s="10" t="str">
        <f>IF(AND($S$9=1,Courses!U124&lt;0), "Row "&amp;Courses!$A124&amp;", "&amp;BN$9&amp;", "&amp;BN$10&amp;", "&amp;BN$11&amp;"; ","")</f>
        <v/>
      </c>
      <c r="BO129" s="10" t="str">
        <f>IF(AND($S$9=1,Courses!V124&lt;0), "Row "&amp;Courses!$A124&amp;", "&amp;BO$9&amp;", "&amp;BO$10&amp;", "&amp;BO$11&amp;"; ","")</f>
        <v/>
      </c>
      <c r="BP129" s="682" t="str">
        <f>IF(AND($S$9=1,Courses!W124&lt;0), "Row "&amp;Courses!$A124&amp;", "&amp;BP$9&amp;", "&amp;BP$10&amp;", "&amp;BP$11&amp;"; ","")</f>
        <v/>
      </c>
      <c r="BQ129" s="739" t="str">
        <f>IF(AND($S$9=1,Courses!X124&lt;0), "Row "&amp;Courses!$A124&amp;", "&amp;BQ$9&amp;", "&amp;BQ$10&amp;", "&amp;BQ$11&amp;"; ","")</f>
        <v/>
      </c>
      <c r="BR129" s="10" t="str">
        <f>IF(AND($S$9=1,Courses!Y124&lt;0), "Row "&amp;Courses!$A124&amp;", "&amp;BR$9&amp;", "&amp;BR$10&amp;", "&amp;BR$11&amp;"; ","")</f>
        <v/>
      </c>
      <c r="BS129" s="10" t="str">
        <f>IF(AND($S$9=1,Courses!Z124&lt;0), "Row "&amp;Courses!$A124&amp;", "&amp;BS$9&amp;", "&amp;BS$10&amp;", "&amp;BS$11&amp;"; ","")</f>
        <v/>
      </c>
      <c r="BT129" s="10" t="str">
        <f>IF(AND($S$9=1,Courses!AA124&lt;0), "Row "&amp;Courses!$A124&amp;", "&amp;BT$9&amp;", "&amp;BT$10&amp;", "&amp;BT$11&amp;"; ","")</f>
        <v/>
      </c>
      <c r="BU129" s="682" t="str">
        <f>IF(AND($S$9=1,Courses!AB124&lt;0), "Row "&amp;Courses!$A124&amp;", "&amp;BU$9&amp;", "&amp;BU$10&amp;", "&amp;BU$11&amp;"; ","")</f>
        <v/>
      </c>
      <c r="BW129" s="671">
        <v>110</v>
      </c>
      <c r="BX129" s="101">
        <f>IF(AND($T$9=1,Courses!B124="",Courses!F124="",Courses!H124="",Courses!J124="",Courses!K124="",Courses!L124="",Courses!M124="",Courses!N124=0,Courses!P124=0,Courses!R124=0,Courses!S124=0,Courses!U124=0,Courses!W124=0,Courses!X124=0,Courses!Z124=0,Courses!AB124=0),0,1)</f>
        <v>0</v>
      </c>
      <c r="BY129" s="671">
        <f>IF(AND(BX129=0,SUM(BX130:$BX$219)&gt;0),1,0)</f>
        <v>0</v>
      </c>
      <c r="BZ129" s="853" t="str">
        <f>IF(BY129=1,"Row "&amp;Courses!A124&amp;"; ","")</f>
        <v/>
      </c>
      <c r="CA129" s="50"/>
      <c r="CB129" s="10"/>
      <c r="CC129" s="692" t="str">
        <f>IF(AND($U$9=1,Courses!B124&lt;&gt;"",SUM(Courses!N124:AB124)=0),"Row "&amp;Courses!A124&amp;"; ","")</f>
        <v/>
      </c>
      <c r="CD129" s="50"/>
      <c r="CF129" s="323"/>
      <c r="CG129" s="692" t="str">
        <f>IF(AND($Y$9=1,Courses!B124&lt;&gt;""),IF(SUMPRODUCT(--(Courses!$C$13:$C$214=Courses!C124))&gt;1,"Row "&amp;Courses!A124&amp;"; ",""),"")</f>
        <v/>
      </c>
      <c r="CH129" s="10"/>
      <c r="CI129" s="324"/>
      <c r="CJ129" s="10"/>
      <c r="CK129" s="739" t="str">
        <f>IF(AND($Z$9=1,Courses!E124&lt;&gt;"",Courses!F124&lt;&gt;"",Courses!F124=0,SUM(Courses!H124,Courses!J124)=1),"Row "&amp;Courses!A124&amp;", "&amp;Courses!$F$10&amp;"; ","")</f>
        <v/>
      </c>
      <c r="CL129" s="10" t="str">
        <f>IF(AND($Z$9=1,Courses!G124&lt;&gt;"",Courses!H124&lt;&gt;"",Courses!H124=0,SUM(Courses!J124,Courses!F124)=1),"Row "&amp;Courses!A124&amp;", "&amp;Courses!$H$10&amp;"; ","")</f>
        <v/>
      </c>
      <c r="CM129" s="682" t="str">
        <f>IF(AND($Z$9=1,Courses!I124&lt;&gt;"",Courses!J124&lt;&gt;"",Courses!J124=0, SUM(Courses!H124,Courses!F124)=1),"Row "&amp;Courses!A124&amp;", "&amp;Courses!$J$10&amp;"; ","")</f>
        <v/>
      </c>
      <c r="CN129" s="680"/>
      <c r="CO129" s="681"/>
      <c r="CP129" s="692" t="str">
        <f>IF(AND(Courses!B124&lt;&gt;"",ISNA(VLOOKUP(Courses!C124,CourseInfo,2,FALSE))=FALSE,COUNTIF(Dummy,Courses!C124)&lt;&gt;1),VLOOKUP(Courses!C124,CourseInfo,6,FALSE),"")</f>
        <v/>
      </c>
      <c r="CQ129" s="692" t="str">
        <f>IF(AND(Courses!B124&lt;&gt;"",ISNA(VLOOKUP(Courses!C124,CourseInfo,2,FALSE))=FALSE,COUNTIF(Dummy,Courses!C124)&lt;&gt;1),IF(VLOOKUP(Courses!C124,CourseInfo,7,FALSE)&lt;&gt;"",VLOOKUP(Courses!C124,CourseInfo,7,FALSE),"blank"),"")</f>
        <v/>
      </c>
      <c r="CR129" s="692" t="str">
        <f>IF(AND($AA$9=1,Courses!B124&lt;&gt;"",'Courses Valid'!AC129="",AH129&amp;AI129&amp;AJ129&amp;AK129="",COUNTIF(Dummy,Courses!C124)&lt;&gt;1),IF(OR(Courses!K124&lt;&gt;'Courses Valid'!CP129,Courses!L124&lt;&gt;'Courses Valid'!CQ129),"Row "&amp;Courses!A124&amp;", Level on LARS is "&amp;'Courses Valid'!CP129&amp;", Sub-level on LARS is "&amp;CQ129&amp;"; ",""),"")</f>
        <v/>
      </c>
      <c r="CS129" s="680"/>
    </row>
    <row r="130" spans="3:97" x14ac:dyDescent="0.2">
      <c r="C130" s="670">
        <f t="shared" si="3"/>
        <v>0</v>
      </c>
      <c r="D130" s="102"/>
      <c r="E130" s="102"/>
      <c r="F130" s="295"/>
      <c r="G130" s="692" t="str">
        <f>IF(SUMPRODUCT(--(CourseAims=Courses!$C125))=1,"",IF(AND($J$9=1,Courses!$C125&lt;&gt;""),"Row "&amp;Courses!A125&amp;" (invalid); ",""))</f>
        <v/>
      </c>
      <c r="H130" s="692" t="str">
        <f>IF(AND($K$9=1,Courses!B125="",OR(Courses!F125&lt;&gt;"",Courses!H125&lt;&gt;"",Courses!J125&lt;&gt;"",Courses!K125&lt;&gt;"",Courses!L125&lt;&gt;"",Courses!M125&lt;&gt;"",Courses!N125&lt;&gt;0,Courses!P125&lt;&gt;0,Courses!R125&lt;&gt;0,Courses!S125&lt;&gt;0,Courses!U125&lt;&gt;0,Courses!W125&lt;&gt;0,Courses!X125&lt;&gt;0,Courses!Z125&lt;&gt;0,Courses!AB125&lt;&gt;0)),"Row "&amp;Courses!A125&amp;" (none); ","")</f>
        <v/>
      </c>
      <c r="I130" s="50"/>
      <c r="J130" s="295"/>
      <c r="K130" s="739" t="str">
        <f>IF(AND($L$9=1,Courses!E125&lt;&gt;"",Courses!F125=""),"Row "&amp;Courses!A125&amp;", "&amp;Courses!$E$10&amp;"; ","")</f>
        <v/>
      </c>
      <c r="L130" s="10" t="str">
        <f>IF(AND($L$9=1,Courses!G125&lt;&gt;"",Courses!H125=""),"Row "&amp;Courses!A125&amp;", "&amp;Courses!$G$10&amp;"; ","")</f>
        <v/>
      </c>
      <c r="M130" s="682" t="str">
        <f>IF(AND($L$9=1,Courses!I125&lt;&gt;"",Courses!J125=""),"Row "&amp;Courses!A125&amp;", "&amp;Courses!$I$10&amp;"; ","")</f>
        <v/>
      </c>
      <c r="N130" s="10"/>
      <c r="O130" s="50"/>
      <c r="P130" s="295"/>
      <c r="Q130" s="1330" t="str">
        <f>IF(AND($M$9=1,Courses!B125&lt;&gt;"",Courses!E125&lt;&gt;"",Courses!G125="",Courses!I125="",Courses!F125&lt;&gt;1),"Row "&amp;Courses!A125&amp;"; ","")</f>
        <v/>
      </c>
      <c r="R130" s="10" t="str">
        <f>IF(AND($M$9=1,Courses!B125&lt;&gt;"",Courses!I125="",Courses!F125&lt;&gt;"",Courses!G125&lt;&gt;"",Courses!H125&lt;&gt;""),IF(OR((Courses!F125+Courses!H125)&lt;&gt;1),"Row "&amp;Courses!A125&amp;"; ",""),"")</f>
        <v/>
      </c>
      <c r="S130" s="682" t="str">
        <f>IF(AND($M$9=1,Courses!B125&lt;&gt;"",Courses!I125&lt;&gt;"",Courses!J125&lt;&gt;"",Courses!H125&lt;&gt;"",Courses!G125&lt;&gt;"",Courses!F125&lt;&gt;""),IF(OR((Courses!F125+Courses!H125+Courses!J125)&lt;&gt;1),"Row "&amp;Courses!A125&amp;"; ",""),"")</f>
        <v/>
      </c>
      <c r="T130" s="10"/>
      <c r="U130" s="692" t="str">
        <f>IF(AND($M$9=1,Courses!E125&lt;&gt;"",Q130="",R130="",S130="",SUM(Courses!F125,Courses!H125,Courses!J125)&lt;&gt;1),"Row "&amp;Courses!A125&amp;"; ","")</f>
        <v/>
      </c>
      <c r="V130" s="50"/>
      <c r="W130" s="10"/>
      <c r="X130" s="739" t="str">
        <f>IF(AND($N$9=1,Courses!B125&lt;&gt;"",Courses!E125&lt;&gt;"",Courses!F125&lt;&gt;""),IF((TRUNC(Courses!F125*100)&lt;&gt;Courses!F125*100),"Row "&amp;Courses!A125&amp;", "&amp;Courses!$F$10&amp;"; ",""),"")</f>
        <v/>
      </c>
      <c r="Y130" s="10" t="str">
        <f>IF(AND($N$9=1,Courses!B125&lt;&gt;"",Courses!G125&lt;&gt;"",Courses!H125&lt;&gt;""),IF((TRUNC(Courses!H125*100)&lt;&gt;Courses!H125*100),"Row "&amp;Courses!A125&amp;", "&amp;Courses!$H$10&amp;"; ",""),"")</f>
        <v/>
      </c>
      <c r="Z130" s="682" t="str">
        <f>IF(AND($N$9=1,Courses!B125&lt;&gt;"",Courses!I125&lt;&gt;"",Courses!J125&lt;&gt;""),IF((TRUNC(Courses!J125*100)&lt;&gt;Courses!J125*100),"Row "&amp;Courses!A125&amp;", "&amp;Courses!$J$10&amp;"; ",""),"")</f>
        <v/>
      </c>
      <c r="AA130" s="10"/>
      <c r="AB130" s="295"/>
      <c r="AC130" s="692" t="str">
        <f>IF(AND($O$9=1,G130="",Courses!B125&lt;&gt;"",Courses!K125&lt;&gt;"UG",Courses!K125&lt;&gt;"PG (UG fee)",Courses!K125&lt;&gt;"PG (Masters' loan)",Courses!K125&lt;&gt;"PG (Other)"),"Row "&amp;Courses!A125&amp;"; ","")</f>
        <v/>
      </c>
      <c r="AD130" s="693"/>
      <c r="AE130" s="692" t="str">
        <f>IF(AND($Q$9=1,G130="",Courses!B125&lt;&gt;"",Courses!M125&lt;&gt;"Standard",Courses!M125&lt;&gt;"Long"),"Row "&amp;Courses!A125&amp;"; ","")</f>
        <v/>
      </c>
      <c r="AF130" s="10"/>
      <c r="AG130" s="295"/>
      <c r="AH130" s="739" t="str">
        <f>IF(AND($P$9=1,G130="",AC130="",AD130="",Courses!B125&lt;&gt;"",Courses!K125="UG",Courses!L125&lt;&gt;$C$9,Courses!L125&lt;&gt;$C$10,Courses!L125&lt;&gt;$C$11),"Row "&amp;Courses!A125&amp;", Sub-level should be either HND, Sub-degree, Foundation Degree or Other UG Degree; ","")</f>
        <v/>
      </c>
      <c r="AI130" s="10" t="str">
        <f>IF(AND($P$9=1,G130="",AC130="",AD130="",Courses!B125&lt;&gt;"",Courses!K125="PG (UG fee)",Courses!L125&lt;&gt;"",Courses!L125&lt;&gt;$C$12,Courses!L125&lt;&gt;$C$15),"Row "&amp;Courses!A125&amp;", Sub-level should be either blank or "&amp;C122&amp;"; ","")</f>
        <v/>
      </c>
      <c r="AJ130" s="10" t="str">
        <f>IF(AND($P$9=1,G130="",AC130="",AD130="",Courses!B125&lt;&gt;"",Courses!K125="PG (Masters' loan)",Courses!L125&lt;&gt;"",Courses!L125&lt;&gt;$C$14,Courses!L125&lt;&gt;$C$15),"Row "&amp;Courses!A125&amp;", Sub-level should be blank; ","")</f>
        <v/>
      </c>
      <c r="AK130" s="682" t="str">
        <f>IF(AND($P$9=1,G130="",AC130="",AD130="",Courses!B125&lt;&gt;"",Courses!K125="PG (Other)",Courses!L125&lt;&gt;"",Courses!L125&lt;&gt;$C$16,Courses!L125&lt;&gt;$C$17),"Row "&amp;Courses!A125&amp;", Sub-level should be blank; ","")</f>
        <v/>
      </c>
      <c r="AL130" s="50"/>
      <c r="AM130" s="295"/>
      <c r="AN130" s="6">
        <v>111</v>
      </c>
      <c r="AO130" s="739" t="str">
        <f>IF(AND($R$9=1,(TRUNC(Courses!N125)&lt;&gt;Courses!N125)), "Row "&amp;Courses!$A125&amp;", "&amp;AO$9&amp;", "&amp;AO$10&amp;", "&amp;AO$11&amp;"; ","")</f>
        <v/>
      </c>
      <c r="AP130" s="10" t="str">
        <f>IF(AND($R$9=1,(TRUNC(Courses!O125)&lt;&gt;Courses!O125)), "Row "&amp;Courses!$A125&amp;", "&amp;AP$9&amp;", "&amp;AP$10&amp;", "&amp;AP$11&amp;"; ","")</f>
        <v/>
      </c>
      <c r="AQ130" s="10" t="str">
        <f>IF(AND($R$9=1,(TRUNC(Courses!P125)&lt;&gt;Courses!P125)), "Row "&amp;Courses!$A125&amp;", "&amp;AQ$9&amp;", "&amp;AQ$10&amp;", "&amp;AQ$11&amp;"; ","")</f>
        <v/>
      </c>
      <c r="AR130" s="10" t="str">
        <f>IF(AND($R$9=1,(TRUNC(Courses!Q125)&lt;&gt;Courses!Q125)), "Row "&amp;Courses!$A125&amp;", "&amp;AR$9&amp;", "&amp;AR$10&amp;", "&amp;AR$11&amp;"; ","")</f>
        <v/>
      </c>
      <c r="AS130" s="682" t="str">
        <f>IF(AND($R$9=1,(TRUNC(Courses!R125)&lt;&gt;Courses!R125)), "Row "&amp;Courses!$A125&amp;", "&amp;AS$9&amp;", "&amp;AS$10&amp;", "&amp;AS$11&amp;"; ","")</f>
        <v/>
      </c>
      <c r="AT130" s="739" t="str">
        <f>IF(AND($R$9=1,(TRUNC(Courses!S125)&lt;&gt;Courses!S125)), "Row "&amp;Courses!$A125&amp;", "&amp;AT$9&amp;", "&amp;AT$10&amp;", "&amp;AT$11&amp;"; ","")</f>
        <v/>
      </c>
      <c r="AU130" s="10" t="str">
        <f>IF(AND($R$9=1,(TRUNC(Courses!T125)&lt;&gt;Courses!T125)), "Row "&amp;Courses!$A125&amp;", "&amp;AU$9&amp;", "&amp;AU$10&amp;", "&amp;AU$11&amp;"; ","")</f>
        <v/>
      </c>
      <c r="AV130" s="10" t="str">
        <f>IF(AND($R$9=1,(TRUNC(Courses!U125)&lt;&gt;Courses!U125)), "Row "&amp;Courses!$A125&amp;", "&amp;AV$9&amp;", "&amp;AV$10&amp;", "&amp;AV$11&amp;"; ","")</f>
        <v/>
      </c>
      <c r="AW130" s="10" t="str">
        <f>IF(AND($R$9=1,(TRUNC(Courses!V125)&lt;&gt;Courses!V125)), "Row "&amp;Courses!$A125&amp;", "&amp;AW$9&amp;", "&amp;AW$10&amp;", "&amp;AW$11&amp;"; ","")</f>
        <v/>
      </c>
      <c r="AX130" s="682" t="str">
        <f>IF(AND($R$9=1,(TRUNC(Courses!W125)&lt;&gt;Courses!W125)), "Row "&amp;Courses!$A125&amp;", "&amp;AX$9&amp;", "&amp;AX$10&amp;", "&amp;AX$11&amp;"; ","")</f>
        <v/>
      </c>
      <c r="AY130" s="739" t="str">
        <f>IF(AND($R$9=1,(TRUNC(Courses!X125)&lt;&gt;Courses!X125)), "Row "&amp;Courses!$A125&amp;", "&amp;AY$9&amp;", "&amp;AY$10&amp;", "&amp;AY$11&amp;"; ","")</f>
        <v/>
      </c>
      <c r="AZ130" s="10" t="str">
        <f>IF(AND($R$9=1,(TRUNC(Courses!Y125)&lt;&gt;Courses!Y125)), "Row "&amp;Courses!$A125&amp;", "&amp;AZ$9&amp;", "&amp;AZ$10&amp;", "&amp;AZ$11&amp;"; ","")</f>
        <v/>
      </c>
      <c r="BA130" s="10" t="str">
        <f>IF(AND($R$9=1,(TRUNC(Courses!Z125)&lt;&gt;Courses!Z125)), "Row "&amp;Courses!$A125&amp;", "&amp;BA$9&amp;", "&amp;BA$10&amp;", "&amp;BA$11&amp;"; ","")</f>
        <v/>
      </c>
      <c r="BB130" s="10" t="str">
        <f>IF(AND($R$9=1,(TRUNC(Courses!AA125)&lt;&gt;Courses!AA125)), "Row "&amp;Courses!$A125&amp;", "&amp;BB$9&amp;", "&amp;BB$10&amp;", "&amp;BB$11&amp;"; ","")</f>
        <v/>
      </c>
      <c r="BC130" s="682" t="str">
        <f>IF(AND($R$9=1,(TRUNC(Courses!AB125)&lt;&gt;Courses!AB125)), "Row "&amp;Courses!$A125&amp;", "&amp;BC$9&amp;", "&amp;BC$10&amp;", "&amp;BC$11&amp;"; ","")</f>
        <v/>
      </c>
      <c r="BE130" s="295"/>
      <c r="BF130" s="6">
        <v>111</v>
      </c>
      <c r="BG130" s="739" t="str">
        <f>IF(AND($S$9=1,Courses!N125&lt;0), "Row "&amp;Courses!$A125&amp;", "&amp;BG$9&amp;", "&amp;BG$10&amp;", "&amp;BG$11&amp;"; ","")</f>
        <v/>
      </c>
      <c r="BH130" s="10" t="str">
        <f>IF(AND($S$9=1,Courses!O125&lt;0), "Row "&amp;Courses!$A125&amp;", "&amp;BH$9&amp;", "&amp;BH$10&amp;", "&amp;BH$11&amp;"; ","")</f>
        <v/>
      </c>
      <c r="BI130" s="10" t="str">
        <f>IF(AND($S$9=1,Courses!P125&lt;0), "Row "&amp;Courses!$A125&amp;", "&amp;BI$9&amp;", "&amp;BI$10&amp;", "&amp;BI$11&amp;"; ","")</f>
        <v/>
      </c>
      <c r="BJ130" s="10" t="str">
        <f>IF(AND($S$9=1,Courses!Q125&lt;0), "Row "&amp;Courses!$A125&amp;", "&amp;BJ$9&amp;", "&amp;BJ$10&amp;", "&amp;BJ$11&amp;"; ","")</f>
        <v/>
      </c>
      <c r="BK130" s="682" t="str">
        <f>IF(AND($S$9=1,Courses!R125&lt;0), "Row "&amp;Courses!$A125&amp;", "&amp;BK$9&amp;", "&amp;BK$10&amp;", "&amp;BK$11&amp;"; ","")</f>
        <v/>
      </c>
      <c r="BL130" s="739" t="str">
        <f>IF(AND($S$9=1,Courses!S125&lt;0), "Row "&amp;Courses!$A125&amp;", "&amp;BL$9&amp;", "&amp;BL$10&amp;", "&amp;BL$11&amp;"; ","")</f>
        <v/>
      </c>
      <c r="BM130" s="10" t="str">
        <f>IF(AND($S$9=1,Courses!T125&lt;0), "Row "&amp;Courses!$A125&amp;", "&amp;BM$9&amp;", "&amp;BM$10&amp;", "&amp;BM$11&amp;"; ","")</f>
        <v/>
      </c>
      <c r="BN130" s="10" t="str">
        <f>IF(AND($S$9=1,Courses!U125&lt;0), "Row "&amp;Courses!$A125&amp;", "&amp;BN$9&amp;", "&amp;BN$10&amp;", "&amp;BN$11&amp;"; ","")</f>
        <v/>
      </c>
      <c r="BO130" s="10" t="str">
        <f>IF(AND($S$9=1,Courses!V125&lt;0), "Row "&amp;Courses!$A125&amp;", "&amp;BO$9&amp;", "&amp;BO$10&amp;", "&amp;BO$11&amp;"; ","")</f>
        <v/>
      </c>
      <c r="BP130" s="682" t="str">
        <f>IF(AND($S$9=1,Courses!W125&lt;0), "Row "&amp;Courses!$A125&amp;", "&amp;BP$9&amp;", "&amp;BP$10&amp;", "&amp;BP$11&amp;"; ","")</f>
        <v/>
      </c>
      <c r="BQ130" s="739" t="str">
        <f>IF(AND($S$9=1,Courses!X125&lt;0), "Row "&amp;Courses!$A125&amp;", "&amp;BQ$9&amp;", "&amp;BQ$10&amp;", "&amp;BQ$11&amp;"; ","")</f>
        <v/>
      </c>
      <c r="BR130" s="10" t="str">
        <f>IF(AND($S$9=1,Courses!Y125&lt;0), "Row "&amp;Courses!$A125&amp;", "&amp;BR$9&amp;", "&amp;BR$10&amp;", "&amp;BR$11&amp;"; ","")</f>
        <v/>
      </c>
      <c r="BS130" s="10" t="str">
        <f>IF(AND($S$9=1,Courses!Z125&lt;0), "Row "&amp;Courses!$A125&amp;", "&amp;BS$9&amp;", "&amp;BS$10&amp;", "&amp;BS$11&amp;"; ","")</f>
        <v/>
      </c>
      <c r="BT130" s="10" t="str">
        <f>IF(AND($S$9=1,Courses!AA125&lt;0), "Row "&amp;Courses!$A125&amp;", "&amp;BT$9&amp;", "&amp;BT$10&amp;", "&amp;BT$11&amp;"; ","")</f>
        <v/>
      </c>
      <c r="BU130" s="682" t="str">
        <f>IF(AND($S$9=1,Courses!AB125&lt;0), "Row "&amp;Courses!$A125&amp;", "&amp;BU$9&amp;", "&amp;BU$10&amp;", "&amp;BU$11&amp;"; ","")</f>
        <v/>
      </c>
      <c r="BW130" s="671">
        <v>111</v>
      </c>
      <c r="BX130" s="101">
        <f>IF(AND($T$9=1,Courses!B125="",Courses!F125="",Courses!H125="",Courses!J125="",Courses!K125="",Courses!L125="",Courses!M125="",Courses!N125=0,Courses!P125=0,Courses!R125=0,Courses!S125=0,Courses!U125=0,Courses!W125=0,Courses!X125=0,Courses!Z125=0,Courses!AB125=0),0,1)</f>
        <v>0</v>
      </c>
      <c r="BY130" s="671">
        <f>IF(AND(BX130=0,SUM(BX131:$BX$219)&gt;0),1,0)</f>
        <v>0</v>
      </c>
      <c r="BZ130" s="853" t="str">
        <f>IF(BY130=1,"Row "&amp;Courses!A125&amp;"; ","")</f>
        <v/>
      </c>
      <c r="CA130" s="50"/>
      <c r="CB130" s="10"/>
      <c r="CC130" s="692" t="str">
        <f>IF(AND($U$9=1,Courses!B125&lt;&gt;"",SUM(Courses!N125:AB125)=0),"Row "&amp;Courses!A125&amp;"; ","")</f>
        <v/>
      </c>
      <c r="CD130" s="50"/>
      <c r="CF130" s="323"/>
      <c r="CG130" s="692" t="str">
        <f>IF(AND($Y$9=1,Courses!B125&lt;&gt;""),IF(SUMPRODUCT(--(Courses!$C$13:$C$214=Courses!C125))&gt;1,"Row "&amp;Courses!A125&amp;"; ",""),"")</f>
        <v/>
      </c>
      <c r="CH130" s="10"/>
      <c r="CI130" s="324"/>
      <c r="CJ130" s="10"/>
      <c r="CK130" s="739" t="str">
        <f>IF(AND($Z$9=1,Courses!E125&lt;&gt;"",Courses!F125&lt;&gt;"",Courses!F125=0,SUM(Courses!H125,Courses!J125)=1),"Row "&amp;Courses!A125&amp;", "&amp;Courses!$F$10&amp;"; ","")</f>
        <v/>
      </c>
      <c r="CL130" s="10" t="str">
        <f>IF(AND($Z$9=1,Courses!G125&lt;&gt;"",Courses!H125&lt;&gt;"",Courses!H125=0,SUM(Courses!J125,Courses!F125)=1),"Row "&amp;Courses!A125&amp;", "&amp;Courses!$H$10&amp;"; ","")</f>
        <v/>
      </c>
      <c r="CM130" s="682" t="str">
        <f>IF(AND($Z$9=1,Courses!I125&lt;&gt;"",Courses!J125&lt;&gt;"",Courses!J125=0, SUM(Courses!H125,Courses!F125)=1),"Row "&amp;Courses!A125&amp;", "&amp;Courses!$J$10&amp;"; ","")</f>
        <v/>
      </c>
      <c r="CN130" s="680"/>
      <c r="CO130" s="681"/>
      <c r="CP130" s="692" t="str">
        <f>IF(AND(Courses!B125&lt;&gt;"",ISNA(VLOOKUP(Courses!C125,CourseInfo,2,FALSE))=FALSE,COUNTIF(Dummy,Courses!C125)&lt;&gt;1),VLOOKUP(Courses!C125,CourseInfo,6,FALSE),"")</f>
        <v/>
      </c>
      <c r="CQ130" s="692" t="str">
        <f>IF(AND(Courses!B125&lt;&gt;"",ISNA(VLOOKUP(Courses!C125,CourseInfo,2,FALSE))=FALSE,COUNTIF(Dummy,Courses!C125)&lt;&gt;1),IF(VLOOKUP(Courses!C125,CourseInfo,7,FALSE)&lt;&gt;"",VLOOKUP(Courses!C125,CourseInfo,7,FALSE),"blank"),"")</f>
        <v/>
      </c>
      <c r="CR130" s="692" t="str">
        <f>IF(AND($AA$9=1,Courses!B125&lt;&gt;"",'Courses Valid'!AC130="",AH130&amp;AI130&amp;AJ130&amp;AK130="",COUNTIF(Dummy,Courses!C125)&lt;&gt;1),IF(OR(Courses!K125&lt;&gt;'Courses Valid'!CP130,Courses!L125&lt;&gt;'Courses Valid'!CQ130),"Row "&amp;Courses!A125&amp;", Level on LARS is "&amp;'Courses Valid'!CP130&amp;", Sub-level on LARS is "&amp;CQ130&amp;"; ",""),"")</f>
        <v/>
      </c>
      <c r="CS130" s="680"/>
    </row>
    <row r="131" spans="3:97" x14ac:dyDescent="0.2">
      <c r="C131" s="670">
        <f t="shared" si="3"/>
        <v>0</v>
      </c>
      <c r="D131" s="102"/>
      <c r="E131" s="102"/>
      <c r="F131" s="295"/>
      <c r="G131" s="692" t="str">
        <f>IF(SUMPRODUCT(--(CourseAims=Courses!$C126))=1,"",IF(AND($J$9=1,Courses!$C126&lt;&gt;""),"Row "&amp;Courses!A126&amp;" (invalid); ",""))</f>
        <v/>
      </c>
      <c r="H131" s="692" t="str">
        <f>IF(AND($K$9=1,Courses!B126="",OR(Courses!F126&lt;&gt;"",Courses!H126&lt;&gt;"",Courses!J126&lt;&gt;"",Courses!K126&lt;&gt;"",Courses!L126&lt;&gt;"",Courses!M126&lt;&gt;"",Courses!N126&lt;&gt;0,Courses!P126&lt;&gt;0,Courses!R126&lt;&gt;0,Courses!S126&lt;&gt;0,Courses!U126&lt;&gt;0,Courses!W126&lt;&gt;0,Courses!X126&lt;&gt;0,Courses!Z126&lt;&gt;0,Courses!AB126&lt;&gt;0)),"Row "&amp;Courses!A126&amp;" (none); ","")</f>
        <v/>
      </c>
      <c r="I131" s="50"/>
      <c r="J131" s="295"/>
      <c r="K131" s="739" t="str">
        <f>IF(AND($L$9=1,Courses!E126&lt;&gt;"",Courses!F126=""),"Row "&amp;Courses!A126&amp;", "&amp;Courses!$E$10&amp;"; ","")</f>
        <v/>
      </c>
      <c r="L131" s="10" t="str">
        <f>IF(AND($L$9=1,Courses!G126&lt;&gt;"",Courses!H126=""),"Row "&amp;Courses!A126&amp;", "&amp;Courses!$G$10&amp;"; ","")</f>
        <v/>
      </c>
      <c r="M131" s="682" t="str">
        <f>IF(AND($L$9=1,Courses!I126&lt;&gt;"",Courses!J126=""),"Row "&amp;Courses!A126&amp;", "&amp;Courses!$I$10&amp;"; ","")</f>
        <v/>
      </c>
      <c r="N131" s="10"/>
      <c r="O131" s="50"/>
      <c r="P131" s="295"/>
      <c r="Q131" s="1330" t="str">
        <f>IF(AND($M$9=1,Courses!B126&lt;&gt;"",Courses!E126&lt;&gt;"",Courses!G126="",Courses!I126="",Courses!F126&lt;&gt;1),"Row "&amp;Courses!A126&amp;"; ","")</f>
        <v/>
      </c>
      <c r="R131" s="10" t="str">
        <f>IF(AND($M$9=1,Courses!B126&lt;&gt;"",Courses!I126="",Courses!F126&lt;&gt;"",Courses!G126&lt;&gt;"",Courses!H126&lt;&gt;""),IF(OR((Courses!F126+Courses!H126)&lt;&gt;1),"Row "&amp;Courses!A126&amp;"; ",""),"")</f>
        <v/>
      </c>
      <c r="S131" s="682" t="str">
        <f>IF(AND($M$9=1,Courses!B126&lt;&gt;"",Courses!I126&lt;&gt;"",Courses!J126&lt;&gt;"",Courses!H126&lt;&gt;"",Courses!G126&lt;&gt;"",Courses!F126&lt;&gt;""),IF(OR((Courses!F126+Courses!H126+Courses!J126)&lt;&gt;1),"Row "&amp;Courses!A126&amp;"; ",""),"")</f>
        <v/>
      </c>
      <c r="T131" s="10"/>
      <c r="U131" s="692" t="str">
        <f>IF(AND($M$9=1,Courses!E126&lt;&gt;"",Q131="",R131="",S131="",SUM(Courses!F126,Courses!H126,Courses!J126)&lt;&gt;1),"Row "&amp;Courses!A126&amp;"; ","")</f>
        <v/>
      </c>
      <c r="V131" s="50"/>
      <c r="W131" s="10"/>
      <c r="X131" s="739" t="str">
        <f>IF(AND($N$9=1,Courses!B126&lt;&gt;"",Courses!E126&lt;&gt;"",Courses!F126&lt;&gt;""),IF((TRUNC(Courses!F126*100)&lt;&gt;Courses!F126*100),"Row "&amp;Courses!A126&amp;", "&amp;Courses!$F$10&amp;"; ",""),"")</f>
        <v/>
      </c>
      <c r="Y131" s="10" t="str">
        <f>IF(AND($N$9=1,Courses!B126&lt;&gt;"",Courses!G126&lt;&gt;"",Courses!H126&lt;&gt;""),IF((TRUNC(Courses!H126*100)&lt;&gt;Courses!H126*100),"Row "&amp;Courses!A126&amp;", "&amp;Courses!$H$10&amp;"; ",""),"")</f>
        <v/>
      </c>
      <c r="Z131" s="682" t="str">
        <f>IF(AND($N$9=1,Courses!B126&lt;&gt;"",Courses!I126&lt;&gt;"",Courses!J126&lt;&gt;""),IF((TRUNC(Courses!J126*100)&lt;&gt;Courses!J126*100),"Row "&amp;Courses!A126&amp;", "&amp;Courses!$J$10&amp;"; ",""),"")</f>
        <v/>
      </c>
      <c r="AA131" s="10"/>
      <c r="AB131" s="295"/>
      <c r="AC131" s="692" t="str">
        <f>IF(AND($O$9=1,G131="",Courses!B126&lt;&gt;"",Courses!K126&lt;&gt;"UG",Courses!K126&lt;&gt;"PG (UG fee)",Courses!K126&lt;&gt;"PG (Masters' loan)",Courses!K126&lt;&gt;"PG (Other)"),"Row "&amp;Courses!A126&amp;"; ","")</f>
        <v/>
      </c>
      <c r="AD131" s="693"/>
      <c r="AE131" s="692" t="str">
        <f>IF(AND($Q$9=1,G131="",Courses!B126&lt;&gt;"",Courses!M126&lt;&gt;"Standard",Courses!M126&lt;&gt;"Long"),"Row "&amp;Courses!A126&amp;"; ","")</f>
        <v/>
      </c>
      <c r="AF131" s="10"/>
      <c r="AG131" s="295"/>
      <c r="AH131" s="739" t="str">
        <f>IF(AND($P$9=1,G131="",AC131="",AD131="",Courses!B126&lt;&gt;"",Courses!K126="UG",Courses!L126&lt;&gt;$C$9,Courses!L126&lt;&gt;$C$10,Courses!L126&lt;&gt;$C$11),"Row "&amp;Courses!A126&amp;", Sub-level should be either HND, Sub-degree, Foundation Degree or Other UG Degree; ","")</f>
        <v/>
      </c>
      <c r="AI131" s="10" t="str">
        <f>IF(AND($P$9=1,G131="",AC131="",AD131="",Courses!B126&lt;&gt;"",Courses!K126="PG (UG fee)",Courses!L126&lt;&gt;"",Courses!L126&lt;&gt;$C$12,Courses!L126&lt;&gt;$C$15),"Row "&amp;Courses!A126&amp;", Sub-level should be either blank or "&amp;C123&amp;"; ","")</f>
        <v/>
      </c>
      <c r="AJ131" s="10" t="str">
        <f>IF(AND($P$9=1,G131="",AC131="",AD131="",Courses!B126&lt;&gt;"",Courses!K126="PG (Masters' loan)",Courses!L126&lt;&gt;"",Courses!L126&lt;&gt;$C$14,Courses!L126&lt;&gt;$C$15),"Row "&amp;Courses!A126&amp;", Sub-level should be blank; ","")</f>
        <v/>
      </c>
      <c r="AK131" s="682" t="str">
        <f>IF(AND($P$9=1,G131="",AC131="",AD131="",Courses!B126&lt;&gt;"",Courses!K126="PG (Other)",Courses!L126&lt;&gt;"",Courses!L126&lt;&gt;$C$16,Courses!L126&lt;&gt;$C$17),"Row "&amp;Courses!A126&amp;", Sub-level should be blank; ","")</f>
        <v/>
      </c>
      <c r="AL131" s="50"/>
      <c r="AM131" s="295"/>
      <c r="AN131" s="6">
        <v>112</v>
      </c>
      <c r="AO131" s="739" t="str">
        <f>IF(AND($R$9=1,(TRUNC(Courses!N126)&lt;&gt;Courses!N126)), "Row "&amp;Courses!$A126&amp;", "&amp;AO$9&amp;", "&amp;AO$10&amp;", "&amp;AO$11&amp;"; ","")</f>
        <v/>
      </c>
      <c r="AP131" s="10" t="str">
        <f>IF(AND($R$9=1,(TRUNC(Courses!O126)&lt;&gt;Courses!O126)), "Row "&amp;Courses!$A126&amp;", "&amp;AP$9&amp;", "&amp;AP$10&amp;", "&amp;AP$11&amp;"; ","")</f>
        <v/>
      </c>
      <c r="AQ131" s="10" t="str">
        <f>IF(AND($R$9=1,(TRUNC(Courses!P126)&lt;&gt;Courses!P126)), "Row "&amp;Courses!$A126&amp;", "&amp;AQ$9&amp;", "&amp;AQ$10&amp;", "&amp;AQ$11&amp;"; ","")</f>
        <v/>
      </c>
      <c r="AR131" s="10" t="str">
        <f>IF(AND($R$9=1,(TRUNC(Courses!Q126)&lt;&gt;Courses!Q126)), "Row "&amp;Courses!$A126&amp;", "&amp;AR$9&amp;", "&amp;AR$10&amp;", "&amp;AR$11&amp;"; ","")</f>
        <v/>
      </c>
      <c r="AS131" s="682" t="str">
        <f>IF(AND($R$9=1,(TRUNC(Courses!R126)&lt;&gt;Courses!R126)), "Row "&amp;Courses!$A126&amp;", "&amp;AS$9&amp;", "&amp;AS$10&amp;", "&amp;AS$11&amp;"; ","")</f>
        <v/>
      </c>
      <c r="AT131" s="739" t="str">
        <f>IF(AND($R$9=1,(TRUNC(Courses!S126)&lt;&gt;Courses!S126)), "Row "&amp;Courses!$A126&amp;", "&amp;AT$9&amp;", "&amp;AT$10&amp;", "&amp;AT$11&amp;"; ","")</f>
        <v/>
      </c>
      <c r="AU131" s="10" t="str">
        <f>IF(AND($R$9=1,(TRUNC(Courses!T126)&lt;&gt;Courses!T126)), "Row "&amp;Courses!$A126&amp;", "&amp;AU$9&amp;", "&amp;AU$10&amp;", "&amp;AU$11&amp;"; ","")</f>
        <v/>
      </c>
      <c r="AV131" s="10" t="str">
        <f>IF(AND($R$9=1,(TRUNC(Courses!U126)&lt;&gt;Courses!U126)), "Row "&amp;Courses!$A126&amp;", "&amp;AV$9&amp;", "&amp;AV$10&amp;", "&amp;AV$11&amp;"; ","")</f>
        <v/>
      </c>
      <c r="AW131" s="10" t="str">
        <f>IF(AND($R$9=1,(TRUNC(Courses!V126)&lt;&gt;Courses!V126)), "Row "&amp;Courses!$A126&amp;", "&amp;AW$9&amp;", "&amp;AW$10&amp;", "&amp;AW$11&amp;"; ","")</f>
        <v/>
      </c>
      <c r="AX131" s="682" t="str">
        <f>IF(AND($R$9=1,(TRUNC(Courses!W126)&lt;&gt;Courses!W126)), "Row "&amp;Courses!$A126&amp;", "&amp;AX$9&amp;", "&amp;AX$10&amp;", "&amp;AX$11&amp;"; ","")</f>
        <v/>
      </c>
      <c r="AY131" s="739" t="str">
        <f>IF(AND($R$9=1,(TRUNC(Courses!X126)&lt;&gt;Courses!X126)), "Row "&amp;Courses!$A126&amp;", "&amp;AY$9&amp;", "&amp;AY$10&amp;", "&amp;AY$11&amp;"; ","")</f>
        <v/>
      </c>
      <c r="AZ131" s="10" t="str">
        <f>IF(AND($R$9=1,(TRUNC(Courses!Y126)&lt;&gt;Courses!Y126)), "Row "&amp;Courses!$A126&amp;", "&amp;AZ$9&amp;", "&amp;AZ$10&amp;", "&amp;AZ$11&amp;"; ","")</f>
        <v/>
      </c>
      <c r="BA131" s="10" t="str">
        <f>IF(AND($R$9=1,(TRUNC(Courses!Z126)&lt;&gt;Courses!Z126)), "Row "&amp;Courses!$A126&amp;", "&amp;BA$9&amp;", "&amp;BA$10&amp;", "&amp;BA$11&amp;"; ","")</f>
        <v/>
      </c>
      <c r="BB131" s="10" t="str">
        <f>IF(AND($R$9=1,(TRUNC(Courses!AA126)&lt;&gt;Courses!AA126)), "Row "&amp;Courses!$A126&amp;", "&amp;BB$9&amp;", "&amp;BB$10&amp;", "&amp;BB$11&amp;"; ","")</f>
        <v/>
      </c>
      <c r="BC131" s="682" t="str">
        <f>IF(AND($R$9=1,(TRUNC(Courses!AB126)&lt;&gt;Courses!AB126)), "Row "&amp;Courses!$A126&amp;", "&amp;BC$9&amp;", "&amp;BC$10&amp;", "&amp;BC$11&amp;"; ","")</f>
        <v/>
      </c>
      <c r="BE131" s="295"/>
      <c r="BF131" s="6">
        <v>112</v>
      </c>
      <c r="BG131" s="739" t="str">
        <f>IF(AND($S$9=1,Courses!N126&lt;0), "Row "&amp;Courses!$A126&amp;", "&amp;BG$9&amp;", "&amp;BG$10&amp;", "&amp;BG$11&amp;"; ","")</f>
        <v/>
      </c>
      <c r="BH131" s="10" t="str">
        <f>IF(AND($S$9=1,Courses!O126&lt;0), "Row "&amp;Courses!$A126&amp;", "&amp;BH$9&amp;", "&amp;BH$10&amp;", "&amp;BH$11&amp;"; ","")</f>
        <v/>
      </c>
      <c r="BI131" s="10" t="str">
        <f>IF(AND($S$9=1,Courses!P126&lt;0), "Row "&amp;Courses!$A126&amp;", "&amp;BI$9&amp;", "&amp;BI$10&amp;", "&amp;BI$11&amp;"; ","")</f>
        <v/>
      </c>
      <c r="BJ131" s="10" t="str">
        <f>IF(AND($S$9=1,Courses!Q126&lt;0), "Row "&amp;Courses!$A126&amp;", "&amp;BJ$9&amp;", "&amp;BJ$10&amp;", "&amp;BJ$11&amp;"; ","")</f>
        <v/>
      </c>
      <c r="BK131" s="682" t="str">
        <f>IF(AND($S$9=1,Courses!R126&lt;0), "Row "&amp;Courses!$A126&amp;", "&amp;BK$9&amp;", "&amp;BK$10&amp;", "&amp;BK$11&amp;"; ","")</f>
        <v/>
      </c>
      <c r="BL131" s="739" t="str">
        <f>IF(AND($S$9=1,Courses!S126&lt;0), "Row "&amp;Courses!$A126&amp;", "&amp;BL$9&amp;", "&amp;BL$10&amp;", "&amp;BL$11&amp;"; ","")</f>
        <v/>
      </c>
      <c r="BM131" s="10" t="str">
        <f>IF(AND($S$9=1,Courses!T126&lt;0), "Row "&amp;Courses!$A126&amp;", "&amp;BM$9&amp;", "&amp;BM$10&amp;", "&amp;BM$11&amp;"; ","")</f>
        <v/>
      </c>
      <c r="BN131" s="10" t="str">
        <f>IF(AND($S$9=1,Courses!U126&lt;0), "Row "&amp;Courses!$A126&amp;", "&amp;BN$9&amp;", "&amp;BN$10&amp;", "&amp;BN$11&amp;"; ","")</f>
        <v/>
      </c>
      <c r="BO131" s="10" t="str">
        <f>IF(AND($S$9=1,Courses!V126&lt;0), "Row "&amp;Courses!$A126&amp;", "&amp;BO$9&amp;", "&amp;BO$10&amp;", "&amp;BO$11&amp;"; ","")</f>
        <v/>
      </c>
      <c r="BP131" s="682" t="str">
        <f>IF(AND($S$9=1,Courses!W126&lt;0), "Row "&amp;Courses!$A126&amp;", "&amp;BP$9&amp;", "&amp;BP$10&amp;", "&amp;BP$11&amp;"; ","")</f>
        <v/>
      </c>
      <c r="BQ131" s="739" t="str">
        <f>IF(AND($S$9=1,Courses!X126&lt;0), "Row "&amp;Courses!$A126&amp;", "&amp;BQ$9&amp;", "&amp;BQ$10&amp;", "&amp;BQ$11&amp;"; ","")</f>
        <v/>
      </c>
      <c r="BR131" s="10" t="str">
        <f>IF(AND($S$9=1,Courses!Y126&lt;0), "Row "&amp;Courses!$A126&amp;", "&amp;BR$9&amp;", "&amp;BR$10&amp;", "&amp;BR$11&amp;"; ","")</f>
        <v/>
      </c>
      <c r="BS131" s="10" t="str">
        <f>IF(AND($S$9=1,Courses!Z126&lt;0), "Row "&amp;Courses!$A126&amp;", "&amp;BS$9&amp;", "&amp;BS$10&amp;", "&amp;BS$11&amp;"; ","")</f>
        <v/>
      </c>
      <c r="BT131" s="10" t="str">
        <f>IF(AND($S$9=1,Courses!AA126&lt;0), "Row "&amp;Courses!$A126&amp;", "&amp;BT$9&amp;", "&amp;BT$10&amp;", "&amp;BT$11&amp;"; ","")</f>
        <v/>
      </c>
      <c r="BU131" s="682" t="str">
        <f>IF(AND($S$9=1,Courses!AB126&lt;0), "Row "&amp;Courses!$A126&amp;", "&amp;BU$9&amp;", "&amp;BU$10&amp;", "&amp;BU$11&amp;"; ","")</f>
        <v/>
      </c>
      <c r="BW131" s="671">
        <v>112</v>
      </c>
      <c r="BX131" s="101">
        <f>IF(AND($T$9=1,Courses!B126="",Courses!F126="",Courses!H126="",Courses!J126="",Courses!K126="",Courses!L126="",Courses!M126="",Courses!N126=0,Courses!P126=0,Courses!R126=0,Courses!S126=0,Courses!U126=0,Courses!W126=0,Courses!X126=0,Courses!Z126=0,Courses!AB126=0),0,1)</f>
        <v>0</v>
      </c>
      <c r="BY131" s="671">
        <f>IF(AND(BX131=0,SUM(BX132:$BX$219)&gt;0),1,0)</f>
        <v>0</v>
      </c>
      <c r="BZ131" s="853" t="str">
        <f>IF(BY131=1,"Row "&amp;Courses!A126&amp;"; ","")</f>
        <v/>
      </c>
      <c r="CA131" s="50"/>
      <c r="CB131" s="10"/>
      <c r="CC131" s="692" t="str">
        <f>IF(AND($U$9=1,Courses!B126&lt;&gt;"",SUM(Courses!N126:AB126)=0),"Row "&amp;Courses!A126&amp;"; ","")</f>
        <v/>
      </c>
      <c r="CD131" s="50"/>
      <c r="CF131" s="323"/>
      <c r="CG131" s="692" t="str">
        <f>IF(AND($Y$9=1,Courses!B126&lt;&gt;""),IF(SUMPRODUCT(--(Courses!$C$13:$C$214=Courses!C126))&gt;1,"Row "&amp;Courses!A126&amp;"; ",""),"")</f>
        <v/>
      </c>
      <c r="CH131" s="10"/>
      <c r="CI131" s="324"/>
      <c r="CJ131" s="10"/>
      <c r="CK131" s="739" t="str">
        <f>IF(AND($Z$9=1,Courses!E126&lt;&gt;"",Courses!F126&lt;&gt;"",Courses!F126=0,SUM(Courses!H126,Courses!J126)=1),"Row "&amp;Courses!A126&amp;", "&amp;Courses!$F$10&amp;"; ","")</f>
        <v/>
      </c>
      <c r="CL131" s="10" t="str">
        <f>IF(AND($Z$9=1,Courses!G126&lt;&gt;"",Courses!H126&lt;&gt;"",Courses!H126=0,SUM(Courses!J126,Courses!F126)=1),"Row "&amp;Courses!A126&amp;", "&amp;Courses!$H$10&amp;"; ","")</f>
        <v/>
      </c>
      <c r="CM131" s="682" t="str">
        <f>IF(AND($Z$9=1,Courses!I126&lt;&gt;"",Courses!J126&lt;&gt;"",Courses!J126=0, SUM(Courses!H126,Courses!F126)=1),"Row "&amp;Courses!A126&amp;", "&amp;Courses!$J$10&amp;"; ","")</f>
        <v/>
      </c>
      <c r="CN131" s="680"/>
      <c r="CO131" s="681"/>
      <c r="CP131" s="692" t="str">
        <f>IF(AND(Courses!B126&lt;&gt;"",ISNA(VLOOKUP(Courses!C126,CourseInfo,2,FALSE))=FALSE,COUNTIF(Dummy,Courses!C126)&lt;&gt;1),VLOOKUP(Courses!C126,CourseInfo,6,FALSE),"")</f>
        <v/>
      </c>
      <c r="CQ131" s="692" t="str">
        <f>IF(AND(Courses!B126&lt;&gt;"",ISNA(VLOOKUP(Courses!C126,CourseInfo,2,FALSE))=FALSE,COUNTIF(Dummy,Courses!C126)&lt;&gt;1),IF(VLOOKUP(Courses!C126,CourseInfo,7,FALSE)&lt;&gt;"",VLOOKUP(Courses!C126,CourseInfo,7,FALSE),"blank"),"")</f>
        <v/>
      </c>
      <c r="CR131" s="692" t="str">
        <f>IF(AND($AA$9=1,Courses!B126&lt;&gt;"",'Courses Valid'!AC131="",AH131&amp;AI131&amp;AJ131&amp;AK131="",COUNTIF(Dummy,Courses!C126)&lt;&gt;1),IF(OR(Courses!K126&lt;&gt;'Courses Valid'!CP131,Courses!L126&lt;&gt;'Courses Valid'!CQ131),"Row "&amp;Courses!A126&amp;", Level on LARS is "&amp;'Courses Valid'!CP131&amp;", Sub-level on LARS is "&amp;CQ131&amp;"; ",""),"")</f>
        <v/>
      </c>
      <c r="CS131" s="680"/>
    </row>
    <row r="132" spans="3:97" x14ac:dyDescent="0.2">
      <c r="C132" s="670">
        <f t="shared" si="3"/>
        <v>0</v>
      </c>
      <c r="D132" s="102"/>
      <c r="E132" s="102"/>
      <c r="F132" s="295"/>
      <c r="G132" s="692" t="str">
        <f>IF(SUMPRODUCT(--(CourseAims=Courses!$C127))=1,"",IF(AND($J$9=1,Courses!$C127&lt;&gt;""),"Row "&amp;Courses!A127&amp;" (invalid); ",""))</f>
        <v/>
      </c>
      <c r="H132" s="692" t="str">
        <f>IF(AND($K$9=1,Courses!B127="",OR(Courses!F127&lt;&gt;"",Courses!H127&lt;&gt;"",Courses!J127&lt;&gt;"",Courses!K127&lt;&gt;"",Courses!L127&lt;&gt;"",Courses!M127&lt;&gt;"",Courses!N127&lt;&gt;0,Courses!P127&lt;&gt;0,Courses!R127&lt;&gt;0,Courses!S127&lt;&gt;0,Courses!U127&lt;&gt;0,Courses!W127&lt;&gt;0,Courses!X127&lt;&gt;0,Courses!Z127&lt;&gt;0,Courses!AB127&lt;&gt;0)),"Row "&amp;Courses!A127&amp;" (none); ","")</f>
        <v/>
      </c>
      <c r="I132" s="50"/>
      <c r="J132" s="295"/>
      <c r="K132" s="739" t="str">
        <f>IF(AND($L$9=1,Courses!E127&lt;&gt;"",Courses!F127=""),"Row "&amp;Courses!A127&amp;", "&amp;Courses!$E$10&amp;"; ","")</f>
        <v/>
      </c>
      <c r="L132" s="10" t="str">
        <f>IF(AND($L$9=1,Courses!G127&lt;&gt;"",Courses!H127=""),"Row "&amp;Courses!A127&amp;", "&amp;Courses!$G$10&amp;"; ","")</f>
        <v/>
      </c>
      <c r="M132" s="682" t="str">
        <f>IF(AND($L$9=1,Courses!I127&lt;&gt;"",Courses!J127=""),"Row "&amp;Courses!A127&amp;", "&amp;Courses!$I$10&amp;"; ","")</f>
        <v/>
      </c>
      <c r="N132" s="10"/>
      <c r="O132" s="50"/>
      <c r="P132" s="295"/>
      <c r="Q132" s="1330" t="str">
        <f>IF(AND($M$9=1,Courses!B127&lt;&gt;"",Courses!E127&lt;&gt;"",Courses!G127="",Courses!I127="",Courses!F127&lt;&gt;1),"Row "&amp;Courses!A127&amp;"; ","")</f>
        <v/>
      </c>
      <c r="R132" s="10" t="str">
        <f>IF(AND($M$9=1,Courses!B127&lt;&gt;"",Courses!I127="",Courses!F127&lt;&gt;"",Courses!G127&lt;&gt;"",Courses!H127&lt;&gt;""),IF(OR((Courses!F127+Courses!H127)&lt;&gt;1),"Row "&amp;Courses!A127&amp;"; ",""),"")</f>
        <v/>
      </c>
      <c r="S132" s="682" t="str">
        <f>IF(AND($M$9=1,Courses!B127&lt;&gt;"",Courses!I127&lt;&gt;"",Courses!J127&lt;&gt;"",Courses!H127&lt;&gt;"",Courses!G127&lt;&gt;"",Courses!F127&lt;&gt;""),IF(OR((Courses!F127+Courses!H127+Courses!J127)&lt;&gt;1),"Row "&amp;Courses!A127&amp;"; ",""),"")</f>
        <v/>
      </c>
      <c r="T132" s="10"/>
      <c r="U132" s="692" t="str">
        <f>IF(AND($M$9=1,Courses!E127&lt;&gt;"",Q132="",R132="",S132="",SUM(Courses!F127,Courses!H127,Courses!J127)&lt;&gt;1),"Row "&amp;Courses!A127&amp;"; ","")</f>
        <v/>
      </c>
      <c r="V132" s="50"/>
      <c r="W132" s="10"/>
      <c r="X132" s="739" t="str">
        <f>IF(AND($N$9=1,Courses!B127&lt;&gt;"",Courses!E127&lt;&gt;"",Courses!F127&lt;&gt;""),IF((TRUNC(Courses!F127*100)&lt;&gt;Courses!F127*100),"Row "&amp;Courses!A127&amp;", "&amp;Courses!$F$10&amp;"; ",""),"")</f>
        <v/>
      </c>
      <c r="Y132" s="10" t="str">
        <f>IF(AND($N$9=1,Courses!B127&lt;&gt;"",Courses!G127&lt;&gt;"",Courses!H127&lt;&gt;""),IF((TRUNC(Courses!H127*100)&lt;&gt;Courses!H127*100),"Row "&amp;Courses!A127&amp;", "&amp;Courses!$H$10&amp;"; ",""),"")</f>
        <v/>
      </c>
      <c r="Z132" s="682" t="str">
        <f>IF(AND($N$9=1,Courses!B127&lt;&gt;"",Courses!I127&lt;&gt;"",Courses!J127&lt;&gt;""),IF((TRUNC(Courses!J127*100)&lt;&gt;Courses!J127*100),"Row "&amp;Courses!A127&amp;", "&amp;Courses!$J$10&amp;"; ",""),"")</f>
        <v/>
      </c>
      <c r="AA132" s="10"/>
      <c r="AB132" s="295"/>
      <c r="AC132" s="692" t="str">
        <f>IF(AND($O$9=1,G132="",Courses!B127&lt;&gt;"",Courses!K127&lt;&gt;"UG",Courses!K127&lt;&gt;"PG (UG fee)",Courses!K127&lt;&gt;"PG (Masters' loan)",Courses!K127&lt;&gt;"PG (Other)"),"Row "&amp;Courses!A127&amp;"; ","")</f>
        <v/>
      </c>
      <c r="AD132" s="693"/>
      <c r="AE132" s="692" t="str">
        <f>IF(AND($Q$9=1,G132="",Courses!B127&lt;&gt;"",Courses!M127&lt;&gt;"Standard",Courses!M127&lt;&gt;"Long"),"Row "&amp;Courses!A127&amp;"; ","")</f>
        <v/>
      </c>
      <c r="AF132" s="10"/>
      <c r="AG132" s="295"/>
      <c r="AH132" s="739" t="str">
        <f>IF(AND($P$9=1,G132="",AC132="",AD132="",Courses!B127&lt;&gt;"",Courses!K127="UG",Courses!L127&lt;&gt;$C$9,Courses!L127&lt;&gt;$C$10,Courses!L127&lt;&gt;$C$11),"Row "&amp;Courses!A127&amp;", Sub-level should be either HND, Sub-degree, Foundation Degree or Other UG Degree; ","")</f>
        <v/>
      </c>
      <c r="AI132" s="10" t="str">
        <f>IF(AND($P$9=1,G132="",AC132="",AD132="",Courses!B127&lt;&gt;"",Courses!K127="PG (UG fee)",Courses!L127&lt;&gt;"",Courses!L127&lt;&gt;$C$12,Courses!L127&lt;&gt;$C$15),"Row "&amp;Courses!A127&amp;", Sub-level should be either blank or "&amp;C124&amp;"; ","")</f>
        <v/>
      </c>
      <c r="AJ132" s="10" t="str">
        <f>IF(AND($P$9=1,G132="",AC132="",AD132="",Courses!B127&lt;&gt;"",Courses!K127="PG (Masters' loan)",Courses!L127&lt;&gt;"",Courses!L127&lt;&gt;$C$14,Courses!L127&lt;&gt;$C$15),"Row "&amp;Courses!A127&amp;", Sub-level should be blank; ","")</f>
        <v/>
      </c>
      <c r="AK132" s="682" t="str">
        <f>IF(AND($P$9=1,G132="",AC132="",AD132="",Courses!B127&lt;&gt;"",Courses!K127="PG (Other)",Courses!L127&lt;&gt;"",Courses!L127&lt;&gt;$C$16,Courses!L127&lt;&gt;$C$17),"Row "&amp;Courses!A127&amp;", Sub-level should be blank; ","")</f>
        <v/>
      </c>
      <c r="AL132" s="50"/>
      <c r="AM132" s="295"/>
      <c r="AN132" s="6">
        <v>113</v>
      </c>
      <c r="AO132" s="739" t="str">
        <f>IF(AND($R$9=1,(TRUNC(Courses!N127)&lt;&gt;Courses!N127)), "Row "&amp;Courses!$A127&amp;", "&amp;AO$9&amp;", "&amp;AO$10&amp;", "&amp;AO$11&amp;"; ","")</f>
        <v/>
      </c>
      <c r="AP132" s="10" t="str">
        <f>IF(AND($R$9=1,(TRUNC(Courses!O127)&lt;&gt;Courses!O127)), "Row "&amp;Courses!$A127&amp;", "&amp;AP$9&amp;", "&amp;AP$10&amp;", "&amp;AP$11&amp;"; ","")</f>
        <v/>
      </c>
      <c r="AQ132" s="10" t="str">
        <f>IF(AND($R$9=1,(TRUNC(Courses!P127)&lt;&gt;Courses!P127)), "Row "&amp;Courses!$A127&amp;", "&amp;AQ$9&amp;", "&amp;AQ$10&amp;", "&amp;AQ$11&amp;"; ","")</f>
        <v/>
      </c>
      <c r="AR132" s="10" t="str">
        <f>IF(AND($R$9=1,(TRUNC(Courses!Q127)&lt;&gt;Courses!Q127)), "Row "&amp;Courses!$A127&amp;", "&amp;AR$9&amp;", "&amp;AR$10&amp;", "&amp;AR$11&amp;"; ","")</f>
        <v/>
      </c>
      <c r="AS132" s="682" t="str">
        <f>IF(AND($R$9=1,(TRUNC(Courses!R127)&lt;&gt;Courses!R127)), "Row "&amp;Courses!$A127&amp;", "&amp;AS$9&amp;", "&amp;AS$10&amp;", "&amp;AS$11&amp;"; ","")</f>
        <v/>
      </c>
      <c r="AT132" s="739" t="str">
        <f>IF(AND($R$9=1,(TRUNC(Courses!S127)&lt;&gt;Courses!S127)), "Row "&amp;Courses!$A127&amp;", "&amp;AT$9&amp;", "&amp;AT$10&amp;", "&amp;AT$11&amp;"; ","")</f>
        <v/>
      </c>
      <c r="AU132" s="10" t="str">
        <f>IF(AND($R$9=1,(TRUNC(Courses!T127)&lt;&gt;Courses!T127)), "Row "&amp;Courses!$A127&amp;", "&amp;AU$9&amp;", "&amp;AU$10&amp;", "&amp;AU$11&amp;"; ","")</f>
        <v/>
      </c>
      <c r="AV132" s="10" t="str">
        <f>IF(AND($R$9=1,(TRUNC(Courses!U127)&lt;&gt;Courses!U127)), "Row "&amp;Courses!$A127&amp;", "&amp;AV$9&amp;", "&amp;AV$10&amp;", "&amp;AV$11&amp;"; ","")</f>
        <v/>
      </c>
      <c r="AW132" s="10" t="str">
        <f>IF(AND($R$9=1,(TRUNC(Courses!V127)&lt;&gt;Courses!V127)), "Row "&amp;Courses!$A127&amp;", "&amp;AW$9&amp;", "&amp;AW$10&amp;", "&amp;AW$11&amp;"; ","")</f>
        <v/>
      </c>
      <c r="AX132" s="682" t="str">
        <f>IF(AND($R$9=1,(TRUNC(Courses!W127)&lt;&gt;Courses!W127)), "Row "&amp;Courses!$A127&amp;", "&amp;AX$9&amp;", "&amp;AX$10&amp;", "&amp;AX$11&amp;"; ","")</f>
        <v/>
      </c>
      <c r="AY132" s="739" t="str">
        <f>IF(AND($R$9=1,(TRUNC(Courses!X127)&lt;&gt;Courses!X127)), "Row "&amp;Courses!$A127&amp;", "&amp;AY$9&amp;", "&amp;AY$10&amp;", "&amp;AY$11&amp;"; ","")</f>
        <v/>
      </c>
      <c r="AZ132" s="10" t="str">
        <f>IF(AND($R$9=1,(TRUNC(Courses!Y127)&lt;&gt;Courses!Y127)), "Row "&amp;Courses!$A127&amp;", "&amp;AZ$9&amp;", "&amp;AZ$10&amp;", "&amp;AZ$11&amp;"; ","")</f>
        <v/>
      </c>
      <c r="BA132" s="10" t="str">
        <f>IF(AND($R$9=1,(TRUNC(Courses!Z127)&lt;&gt;Courses!Z127)), "Row "&amp;Courses!$A127&amp;", "&amp;BA$9&amp;", "&amp;BA$10&amp;", "&amp;BA$11&amp;"; ","")</f>
        <v/>
      </c>
      <c r="BB132" s="10" t="str">
        <f>IF(AND($R$9=1,(TRUNC(Courses!AA127)&lt;&gt;Courses!AA127)), "Row "&amp;Courses!$A127&amp;", "&amp;BB$9&amp;", "&amp;BB$10&amp;", "&amp;BB$11&amp;"; ","")</f>
        <v/>
      </c>
      <c r="BC132" s="682" t="str">
        <f>IF(AND($R$9=1,(TRUNC(Courses!AB127)&lt;&gt;Courses!AB127)), "Row "&amp;Courses!$A127&amp;", "&amp;BC$9&amp;", "&amp;BC$10&amp;", "&amp;BC$11&amp;"; ","")</f>
        <v/>
      </c>
      <c r="BE132" s="295"/>
      <c r="BF132" s="6">
        <v>113</v>
      </c>
      <c r="BG132" s="739" t="str">
        <f>IF(AND($S$9=1,Courses!N127&lt;0), "Row "&amp;Courses!$A127&amp;", "&amp;BG$9&amp;", "&amp;BG$10&amp;", "&amp;BG$11&amp;"; ","")</f>
        <v/>
      </c>
      <c r="BH132" s="10" t="str">
        <f>IF(AND($S$9=1,Courses!O127&lt;0), "Row "&amp;Courses!$A127&amp;", "&amp;BH$9&amp;", "&amp;BH$10&amp;", "&amp;BH$11&amp;"; ","")</f>
        <v/>
      </c>
      <c r="BI132" s="10" t="str">
        <f>IF(AND($S$9=1,Courses!P127&lt;0), "Row "&amp;Courses!$A127&amp;", "&amp;BI$9&amp;", "&amp;BI$10&amp;", "&amp;BI$11&amp;"; ","")</f>
        <v/>
      </c>
      <c r="BJ132" s="10" t="str">
        <f>IF(AND($S$9=1,Courses!Q127&lt;0), "Row "&amp;Courses!$A127&amp;", "&amp;BJ$9&amp;", "&amp;BJ$10&amp;", "&amp;BJ$11&amp;"; ","")</f>
        <v/>
      </c>
      <c r="BK132" s="682" t="str">
        <f>IF(AND($S$9=1,Courses!R127&lt;0), "Row "&amp;Courses!$A127&amp;", "&amp;BK$9&amp;", "&amp;BK$10&amp;", "&amp;BK$11&amp;"; ","")</f>
        <v/>
      </c>
      <c r="BL132" s="739" t="str">
        <f>IF(AND($S$9=1,Courses!S127&lt;0), "Row "&amp;Courses!$A127&amp;", "&amp;BL$9&amp;", "&amp;BL$10&amp;", "&amp;BL$11&amp;"; ","")</f>
        <v/>
      </c>
      <c r="BM132" s="10" t="str">
        <f>IF(AND($S$9=1,Courses!T127&lt;0), "Row "&amp;Courses!$A127&amp;", "&amp;BM$9&amp;", "&amp;BM$10&amp;", "&amp;BM$11&amp;"; ","")</f>
        <v/>
      </c>
      <c r="BN132" s="10" t="str">
        <f>IF(AND($S$9=1,Courses!U127&lt;0), "Row "&amp;Courses!$A127&amp;", "&amp;BN$9&amp;", "&amp;BN$10&amp;", "&amp;BN$11&amp;"; ","")</f>
        <v/>
      </c>
      <c r="BO132" s="10" t="str">
        <f>IF(AND($S$9=1,Courses!V127&lt;0), "Row "&amp;Courses!$A127&amp;", "&amp;BO$9&amp;", "&amp;BO$10&amp;", "&amp;BO$11&amp;"; ","")</f>
        <v/>
      </c>
      <c r="BP132" s="682" t="str">
        <f>IF(AND($S$9=1,Courses!W127&lt;0), "Row "&amp;Courses!$A127&amp;", "&amp;BP$9&amp;", "&amp;BP$10&amp;", "&amp;BP$11&amp;"; ","")</f>
        <v/>
      </c>
      <c r="BQ132" s="739" t="str">
        <f>IF(AND($S$9=1,Courses!X127&lt;0), "Row "&amp;Courses!$A127&amp;", "&amp;BQ$9&amp;", "&amp;BQ$10&amp;", "&amp;BQ$11&amp;"; ","")</f>
        <v/>
      </c>
      <c r="BR132" s="10" t="str">
        <f>IF(AND($S$9=1,Courses!Y127&lt;0), "Row "&amp;Courses!$A127&amp;", "&amp;BR$9&amp;", "&amp;BR$10&amp;", "&amp;BR$11&amp;"; ","")</f>
        <v/>
      </c>
      <c r="BS132" s="10" t="str">
        <f>IF(AND($S$9=1,Courses!Z127&lt;0), "Row "&amp;Courses!$A127&amp;", "&amp;BS$9&amp;", "&amp;BS$10&amp;", "&amp;BS$11&amp;"; ","")</f>
        <v/>
      </c>
      <c r="BT132" s="10" t="str">
        <f>IF(AND($S$9=1,Courses!AA127&lt;0), "Row "&amp;Courses!$A127&amp;", "&amp;BT$9&amp;", "&amp;BT$10&amp;", "&amp;BT$11&amp;"; ","")</f>
        <v/>
      </c>
      <c r="BU132" s="682" t="str">
        <f>IF(AND($S$9=1,Courses!AB127&lt;0), "Row "&amp;Courses!$A127&amp;", "&amp;BU$9&amp;", "&amp;BU$10&amp;", "&amp;BU$11&amp;"; ","")</f>
        <v/>
      </c>
      <c r="BW132" s="671">
        <v>113</v>
      </c>
      <c r="BX132" s="101">
        <f>IF(AND($T$9=1,Courses!B127="",Courses!F127="",Courses!H127="",Courses!J127="",Courses!K127="",Courses!L127="",Courses!M127="",Courses!N127=0,Courses!P127=0,Courses!R127=0,Courses!S127=0,Courses!U127=0,Courses!W127=0,Courses!X127=0,Courses!Z127=0,Courses!AB127=0),0,1)</f>
        <v>0</v>
      </c>
      <c r="BY132" s="671">
        <f>IF(AND(BX132=0,SUM(BX133:$BX$219)&gt;0),1,0)</f>
        <v>0</v>
      </c>
      <c r="BZ132" s="853" t="str">
        <f>IF(BY132=1,"Row "&amp;Courses!A127&amp;"; ","")</f>
        <v/>
      </c>
      <c r="CA132" s="50"/>
      <c r="CB132" s="10"/>
      <c r="CC132" s="692" t="str">
        <f>IF(AND($U$9=1,Courses!B127&lt;&gt;"",SUM(Courses!N127:AB127)=0),"Row "&amp;Courses!A127&amp;"; ","")</f>
        <v/>
      </c>
      <c r="CD132" s="50"/>
      <c r="CF132" s="323"/>
      <c r="CG132" s="692" t="str">
        <f>IF(AND($Y$9=1,Courses!B127&lt;&gt;""),IF(SUMPRODUCT(--(Courses!$C$13:$C$214=Courses!C127))&gt;1,"Row "&amp;Courses!A127&amp;"; ",""),"")</f>
        <v/>
      </c>
      <c r="CH132" s="10"/>
      <c r="CI132" s="324"/>
      <c r="CJ132" s="10"/>
      <c r="CK132" s="739" t="str">
        <f>IF(AND($Z$9=1,Courses!E127&lt;&gt;"",Courses!F127&lt;&gt;"",Courses!F127=0,SUM(Courses!H127,Courses!J127)=1),"Row "&amp;Courses!A127&amp;", "&amp;Courses!$F$10&amp;"; ","")</f>
        <v/>
      </c>
      <c r="CL132" s="10" t="str">
        <f>IF(AND($Z$9=1,Courses!G127&lt;&gt;"",Courses!H127&lt;&gt;"",Courses!H127=0,SUM(Courses!J127,Courses!F127)=1),"Row "&amp;Courses!A127&amp;", "&amp;Courses!$H$10&amp;"; ","")</f>
        <v/>
      </c>
      <c r="CM132" s="682" t="str">
        <f>IF(AND($Z$9=1,Courses!I127&lt;&gt;"",Courses!J127&lt;&gt;"",Courses!J127=0, SUM(Courses!H127,Courses!F127)=1),"Row "&amp;Courses!A127&amp;", "&amp;Courses!$J$10&amp;"; ","")</f>
        <v/>
      </c>
      <c r="CN132" s="680"/>
      <c r="CO132" s="681"/>
      <c r="CP132" s="692" t="str">
        <f>IF(AND(Courses!B127&lt;&gt;"",ISNA(VLOOKUP(Courses!C127,CourseInfo,2,FALSE))=FALSE,COUNTIF(Dummy,Courses!C127)&lt;&gt;1),VLOOKUP(Courses!C127,CourseInfo,6,FALSE),"")</f>
        <v/>
      </c>
      <c r="CQ132" s="692" t="str">
        <f>IF(AND(Courses!B127&lt;&gt;"",ISNA(VLOOKUP(Courses!C127,CourseInfo,2,FALSE))=FALSE,COUNTIF(Dummy,Courses!C127)&lt;&gt;1),IF(VLOOKUP(Courses!C127,CourseInfo,7,FALSE)&lt;&gt;"",VLOOKUP(Courses!C127,CourseInfo,7,FALSE),"blank"),"")</f>
        <v/>
      </c>
      <c r="CR132" s="692" t="str">
        <f>IF(AND($AA$9=1,Courses!B127&lt;&gt;"",'Courses Valid'!AC132="",AH132&amp;AI132&amp;AJ132&amp;AK132="",COUNTIF(Dummy,Courses!C127)&lt;&gt;1),IF(OR(Courses!K127&lt;&gt;'Courses Valid'!CP132,Courses!L127&lt;&gt;'Courses Valid'!CQ132),"Row "&amp;Courses!A127&amp;", Level on LARS is "&amp;'Courses Valid'!CP132&amp;", Sub-level on LARS is "&amp;CQ132&amp;"; ",""),"")</f>
        <v/>
      </c>
      <c r="CS132" s="680"/>
    </row>
    <row r="133" spans="3:97" x14ac:dyDescent="0.2">
      <c r="C133" s="670">
        <f t="shared" si="3"/>
        <v>0</v>
      </c>
      <c r="D133" s="102"/>
      <c r="E133" s="102"/>
      <c r="F133" s="295"/>
      <c r="G133" s="692" t="str">
        <f>IF(SUMPRODUCT(--(CourseAims=Courses!$C128))=1,"",IF(AND($J$9=1,Courses!$C128&lt;&gt;""),"Row "&amp;Courses!A128&amp;" (invalid); ",""))</f>
        <v/>
      </c>
      <c r="H133" s="692" t="str">
        <f>IF(AND($K$9=1,Courses!B128="",OR(Courses!F128&lt;&gt;"",Courses!H128&lt;&gt;"",Courses!J128&lt;&gt;"",Courses!K128&lt;&gt;"",Courses!L128&lt;&gt;"",Courses!M128&lt;&gt;"",Courses!N128&lt;&gt;0,Courses!P128&lt;&gt;0,Courses!R128&lt;&gt;0,Courses!S128&lt;&gt;0,Courses!U128&lt;&gt;0,Courses!W128&lt;&gt;0,Courses!X128&lt;&gt;0,Courses!Z128&lt;&gt;0,Courses!AB128&lt;&gt;0)),"Row "&amp;Courses!A128&amp;" (none); ","")</f>
        <v/>
      </c>
      <c r="I133" s="50"/>
      <c r="J133" s="295"/>
      <c r="K133" s="739" t="str">
        <f>IF(AND($L$9=1,Courses!E128&lt;&gt;"",Courses!F128=""),"Row "&amp;Courses!A128&amp;", "&amp;Courses!$E$10&amp;"; ","")</f>
        <v/>
      </c>
      <c r="L133" s="10" t="str">
        <f>IF(AND($L$9=1,Courses!G128&lt;&gt;"",Courses!H128=""),"Row "&amp;Courses!A128&amp;", "&amp;Courses!$G$10&amp;"; ","")</f>
        <v/>
      </c>
      <c r="M133" s="682" t="str">
        <f>IF(AND($L$9=1,Courses!I128&lt;&gt;"",Courses!J128=""),"Row "&amp;Courses!A128&amp;", "&amp;Courses!$I$10&amp;"; ","")</f>
        <v/>
      </c>
      <c r="N133" s="10"/>
      <c r="O133" s="50"/>
      <c r="P133" s="295"/>
      <c r="Q133" s="1330" t="str">
        <f>IF(AND($M$9=1,Courses!B128&lt;&gt;"",Courses!E128&lt;&gt;"",Courses!G128="",Courses!I128="",Courses!F128&lt;&gt;1),"Row "&amp;Courses!A128&amp;"; ","")</f>
        <v/>
      </c>
      <c r="R133" s="10" t="str">
        <f>IF(AND($M$9=1,Courses!B128&lt;&gt;"",Courses!I128="",Courses!F128&lt;&gt;"",Courses!G128&lt;&gt;"",Courses!H128&lt;&gt;""),IF(OR((Courses!F128+Courses!H128)&lt;&gt;1),"Row "&amp;Courses!A128&amp;"; ",""),"")</f>
        <v/>
      </c>
      <c r="S133" s="682" t="str">
        <f>IF(AND($M$9=1,Courses!B128&lt;&gt;"",Courses!I128&lt;&gt;"",Courses!J128&lt;&gt;"",Courses!H128&lt;&gt;"",Courses!G128&lt;&gt;"",Courses!F128&lt;&gt;""),IF(OR((Courses!F128+Courses!H128+Courses!J128)&lt;&gt;1),"Row "&amp;Courses!A128&amp;"; ",""),"")</f>
        <v/>
      </c>
      <c r="T133" s="10"/>
      <c r="U133" s="692" t="str">
        <f>IF(AND($M$9=1,Courses!E128&lt;&gt;"",Q133="",R133="",S133="",SUM(Courses!F128,Courses!H128,Courses!J128)&lt;&gt;1),"Row "&amp;Courses!A128&amp;"; ","")</f>
        <v/>
      </c>
      <c r="V133" s="50"/>
      <c r="W133" s="10"/>
      <c r="X133" s="739" t="str">
        <f>IF(AND($N$9=1,Courses!B128&lt;&gt;"",Courses!E128&lt;&gt;"",Courses!F128&lt;&gt;""),IF((TRUNC(Courses!F128*100)&lt;&gt;Courses!F128*100),"Row "&amp;Courses!A128&amp;", "&amp;Courses!$F$10&amp;"; ",""),"")</f>
        <v/>
      </c>
      <c r="Y133" s="10" t="str">
        <f>IF(AND($N$9=1,Courses!B128&lt;&gt;"",Courses!G128&lt;&gt;"",Courses!H128&lt;&gt;""),IF((TRUNC(Courses!H128*100)&lt;&gt;Courses!H128*100),"Row "&amp;Courses!A128&amp;", "&amp;Courses!$H$10&amp;"; ",""),"")</f>
        <v/>
      </c>
      <c r="Z133" s="682" t="str">
        <f>IF(AND($N$9=1,Courses!B128&lt;&gt;"",Courses!I128&lt;&gt;"",Courses!J128&lt;&gt;""),IF((TRUNC(Courses!J128*100)&lt;&gt;Courses!J128*100),"Row "&amp;Courses!A128&amp;", "&amp;Courses!$J$10&amp;"; ",""),"")</f>
        <v/>
      </c>
      <c r="AA133" s="10"/>
      <c r="AB133" s="295"/>
      <c r="AC133" s="692" t="str">
        <f>IF(AND($O$9=1,G133="",Courses!B128&lt;&gt;"",Courses!K128&lt;&gt;"UG",Courses!K128&lt;&gt;"PG (UG fee)",Courses!K128&lt;&gt;"PG (Masters' loan)",Courses!K128&lt;&gt;"PG (Other)"),"Row "&amp;Courses!A128&amp;"; ","")</f>
        <v/>
      </c>
      <c r="AD133" s="693"/>
      <c r="AE133" s="692" t="str">
        <f>IF(AND($Q$9=1,G133="",Courses!B128&lt;&gt;"",Courses!M128&lt;&gt;"Standard",Courses!M128&lt;&gt;"Long"),"Row "&amp;Courses!A128&amp;"; ","")</f>
        <v/>
      </c>
      <c r="AF133" s="10"/>
      <c r="AG133" s="295"/>
      <c r="AH133" s="739" t="str">
        <f>IF(AND($P$9=1,G133="",AC133="",AD133="",Courses!B128&lt;&gt;"",Courses!K128="UG",Courses!L128&lt;&gt;$C$9,Courses!L128&lt;&gt;$C$10,Courses!L128&lt;&gt;$C$11),"Row "&amp;Courses!A128&amp;", Sub-level should be either HND, Sub-degree, Foundation Degree or Other UG Degree; ","")</f>
        <v/>
      </c>
      <c r="AI133" s="10" t="str">
        <f>IF(AND($P$9=1,G133="",AC133="",AD133="",Courses!B128&lt;&gt;"",Courses!K128="PG (UG fee)",Courses!L128&lt;&gt;"",Courses!L128&lt;&gt;$C$12,Courses!L128&lt;&gt;$C$15),"Row "&amp;Courses!A128&amp;", Sub-level should be either blank or "&amp;C125&amp;"; ","")</f>
        <v/>
      </c>
      <c r="AJ133" s="10" t="str">
        <f>IF(AND($P$9=1,G133="",AC133="",AD133="",Courses!B128&lt;&gt;"",Courses!K128="PG (Masters' loan)",Courses!L128&lt;&gt;"",Courses!L128&lt;&gt;$C$14,Courses!L128&lt;&gt;$C$15),"Row "&amp;Courses!A128&amp;", Sub-level should be blank; ","")</f>
        <v/>
      </c>
      <c r="AK133" s="682" t="str">
        <f>IF(AND($P$9=1,G133="",AC133="",AD133="",Courses!B128&lt;&gt;"",Courses!K128="PG (Other)",Courses!L128&lt;&gt;"",Courses!L128&lt;&gt;$C$16,Courses!L128&lt;&gt;$C$17),"Row "&amp;Courses!A128&amp;", Sub-level should be blank; ","")</f>
        <v/>
      </c>
      <c r="AL133" s="50"/>
      <c r="AM133" s="295"/>
      <c r="AN133" s="6">
        <v>114</v>
      </c>
      <c r="AO133" s="739" t="str">
        <f>IF(AND($R$9=1,(TRUNC(Courses!N128)&lt;&gt;Courses!N128)), "Row "&amp;Courses!$A128&amp;", "&amp;AO$9&amp;", "&amp;AO$10&amp;", "&amp;AO$11&amp;"; ","")</f>
        <v/>
      </c>
      <c r="AP133" s="10" t="str">
        <f>IF(AND($R$9=1,(TRUNC(Courses!O128)&lt;&gt;Courses!O128)), "Row "&amp;Courses!$A128&amp;", "&amp;AP$9&amp;", "&amp;AP$10&amp;", "&amp;AP$11&amp;"; ","")</f>
        <v/>
      </c>
      <c r="AQ133" s="10" t="str">
        <f>IF(AND($R$9=1,(TRUNC(Courses!P128)&lt;&gt;Courses!P128)), "Row "&amp;Courses!$A128&amp;", "&amp;AQ$9&amp;", "&amp;AQ$10&amp;", "&amp;AQ$11&amp;"; ","")</f>
        <v/>
      </c>
      <c r="AR133" s="10" t="str">
        <f>IF(AND($R$9=1,(TRUNC(Courses!Q128)&lt;&gt;Courses!Q128)), "Row "&amp;Courses!$A128&amp;", "&amp;AR$9&amp;", "&amp;AR$10&amp;", "&amp;AR$11&amp;"; ","")</f>
        <v/>
      </c>
      <c r="AS133" s="682" t="str">
        <f>IF(AND($R$9=1,(TRUNC(Courses!R128)&lt;&gt;Courses!R128)), "Row "&amp;Courses!$A128&amp;", "&amp;AS$9&amp;", "&amp;AS$10&amp;", "&amp;AS$11&amp;"; ","")</f>
        <v/>
      </c>
      <c r="AT133" s="739" t="str">
        <f>IF(AND($R$9=1,(TRUNC(Courses!S128)&lt;&gt;Courses!S128)), "Row "&amp;Courses!$A128&amp;", "&amp;AT$9&amp;", "&amp;AT$10&amp;", "&amp;AT$11&amp;"; ","")</f>
        <v/>
      </c>
      <c r="AU133" s="10" t="str">
        <f>IF(AND($R$9=1,(TRUNC(Courses!T128)&lt;&gt;Courses!T128)), "Row "&amp;Courses!$A128&amp;", "&amp;AU$9&amp;", "&amp;AU$10&amp;", "&amp;AU$11&amp;"; ","")</f>
        <v/>
      </c>
      <c r="AV133" s="10" t="str">
        <f>IF(AND($R$9=1,(TRUNC(Courses!U128)&lt;&gt;Courses!U128)), "Row "&amp;Courses!$A128&amp;", "&amp;AV$9&amp;", "&amp;AV$10&amp;", "&amp;AV$11&amp;"; ","")</f>
        <v/>
      </c>
      <c r="AW133" s="10" t="str">
        <f>IF(AND($R$9=1,(TRUNC(Courses!V128)&lt;&gt;Courses!V128)), "Row "&amp;Courses!$A128&amp;", "&amp;AW$9&amp;", "&amp;AW$10&amp;", "&amp;AW$11&amp;"; ","")</f>
        <v/>
      </c>
      <c r="AX133" s="682" t="str">
        <f>IF(AND($R$9=1,(TRUNC(Courses!W128)&lt;&gt;Courses!W128)), "Row "&amp;Courses!$A128&amp;", "&amp;AX$9&amp;", "&amp;AX$10&amp;", "&amp;AX$11&amp;"; ","")</f>
        <v/>
      </c>
      <c r="AY133" s="739" t="str">
        <f>IF(AND($R$9=1,(TRUNC(Courses!X128)&lt;&gt;Courses!X128)), "Row "&amp;Courses!$A128&amp;", "&amp;AY$9&amp;", "&amp;AY$10&amp;", "&amp;AY$11&amp;"; ","")</f>
        <v/>
      </c>
      <c r="AZ133" s="10" t="str">
        <f>IF(AND($R$9=1,(TRUNC(Courses!Y128)&lt;&gt;Courses!Y128)), "Row "&amp;Courses!$A128&amp;", "&amp;AZ$9&amp;", "&amp;AZ$10&amp;", "&amp;AZ$11&amp;"; ","")</f>
        <v/>
      </c>
      <c r="BA133" s="10" t="str">
        <f>IF(AND($R$9=1,(TRUNC(Courses!Z128)&lt;&gt;Courses!Z128)), "Row "&amp;Courses!$A128&amp;", "&amp;BA$9&amp;", "&amp;BA$10&amp;", "&amp;BA$11&amp;"; ","")</f>
        <v/>
      </c>
      <c r="BB133" s="10" t="str">
        <f>IF(AND($R$9=1,(TRUNC(Courses!AA128)&lt;&gt;Courses!AA128)), "Row "&amp;Courses!$A128&amp;", "&amp;BB$9&amp;", "&amp;BB$10&amp;", "&amp;BB$11&amp;"; ","")</f>
        <v/>
      </c>
      <c r="BC133" s="682" t="str">
        <f>IF(AND($R$9=1,(TRUNC(Courses!AB128)&lt;&gt;Courses!AB128)), "Row "&amp;Courses!$A128&amp;", "&amp;BC$9&amp;", "&amp;BC$10&amp;", "&amp;BC$11&amp;"; ","")</f>
        <v/>
      </c>
      <c r="BE133" s="295"/>
      <c r="BF133" s="6">
        <v>114</v>
      </c>
      <c r="BG133" s="739" t="str">
        <f>IF(AND($S$9=1,Courses!N128&lt;0), "Row "&amp;Courses!$A128&amp;", "&amp;BG$9&amp;", "&amp;BG$10&amp;", "&amp;BG$11&amp;"; ","")</f>
        <v/>
      </c>
      <c r="BH133" s="10" t="str">
        <f>IF(AND($S$9=1,Courses!O128&lt;0), "Row "&amp;Courses!$A128&amp;", "&amp;BH$9&amp;", "&amp;BH$10&amp;", "&amp;BH$11&amp;"; ","")</f>
        <v/>
      </c>
      <c r="BI133" s="10" t="str">
        <f>IF(AND($S$9=1,Courses!P128&lt;0), "Row "&amp;Courses!$A128&amp;", "&amp;BI$9&amp;", "&amp;BI$10&amp;", "&amp;BI$11&amp;"; ","")</f>
        <v/>
      </c>
      <c r="BJ133" s="10" t="str">
        <f>IF(AND($S$9=1,Courses!Q128&lt;0), "Row "&amp;Courses!$A128&amp;", "&amp;BJ$9&amp;", "&amp;BJ$10&amp;", "&amp;BJ$11&amp;"; ","")</f>
        <v/>
      </c>
      <c r="BK133" s="682" t="str">
        <f>IF(AND($S$9=1,Courses!R128&lt;0), "Row "&amp;Courses!$A128&amp;", "&amp;BK$9&amp;", "&amp;BK$10&amp;", "&amp;BK$11&amp;"; ","")</f>
        <v/>
      </c>
      <c r="BL133" s="739" t="str">
        <f>IF(AND($S$9=1,Courses!S128&lt;0), "Row "&amp;Courses!$A128&amp;", "&amp;BL$9&amp;", "&amp;BL$10&amp;", "&amp;BL$11&amp;"; ","")</f>
        <v/>
      </c>
      <c r="BM133" s="10" t="str">
        <f>IF(AND($S$9=1,Courses!T128&lt;0), "Row "&amp;Courses!$A128&amp;", "&amp;BM$9&amp;", "&amp;BM$10&amp;", "&amp;BM$11&amp;"; ","")</f>
        <v/>
      </c>
      <c r="BN133" s="10" t="str">
        <f>IF(AND($S$9=1,Courses!U128&lt;0), "Row "&amp;Courses!$A128&amp;", "&amp;BN$9&amp;", "&amp;BN$10&amp;", "&amp;BN$11&amp;"; ","")</f>
        <v/>
      </c>
      <c r="BO133" s="10" t="str">
        <f>IF(AND($S$9=1,Courses!V128&lt;0), "Row "&amp;Courses!$A128&amp;", "&amp;BO$9&amp;", "&amp;BO$10&amp;", "&amp;BO$11&amp;"; ","")</f>
        <v/>
      </c>
      <c r="BP133" s="682" t="str">
        <f>IF(AND($S$9=1,Courses!W128&lt;0), "Row "&amp;Courses!$A128&amp;", "&amp;BP$9&amp;", "&amp;BP$10&amp;", "&amp;BP$11&amp;"; ","")</f>
        <v/>
      </c>
      <c r="BQ133" s="739" t="str">
        <f>IF(AND($S$9=1,Courses!X128&lt;0), "Row "&amp;Courses!$A128&amp;", "&amp;BQ$9&amp;", "&amp;BQ$10&amp;", "&amp;BQ$11&amp;"; ","")</f>
        <v/>
      </c>
      <c r="BR133" s="10" t="str">
        <f>IF(AND($S$9=1,Courses!Y128&lt;0), "Row "&amp;Courses!$A128&amp;", "&amp;BR$9&amp;", "&amp;BR$10&amp;", "&amp;BR$11&amp;"; ","")</f>
        <v/>
      </c>
      <c r="BS133" s="10" t="str">
        <f>IF(AND($S$9=1,Courses!Z128&lt;0), "Row "&amp;Courses!$A128&amp;", "&amp;BS$9&amp;", "&amp;BS$10&amp;", "&amp;BS$11&amp;"; ","")</f>
        <v/>
      </c>
      <c r="BT133" s="10" t="str">
        <f>IF(AND($S$9=1,Courses!AA128&lt;0), "Row "&amp;Courses!$A128&amp;", "&amp;BT$9&amp;", "&amp;BT$10&amp;", "&amp;BT$11&amp;"; ","")</f>
        <v/>
      </c>
      <c r="BU133" s="682" t="str">
        <f>IF(AND($S$9=1,Courses!AB128&lt;0), "Row "&amp;Courses!$A128&amp;", "&amp;BU$9&amp;", "&amp;BU$10&amp;", "&amp;BU$11&amp;"; ","")</f>
        <v/>
      </c>
      <c r="BW133" s="671">
        <v>114</v>
      </c>
      <c r="BX133" s="101">
        <f>IF(AND($T$9=1,Courses!B128="",Courses!F128="",Courses!H128="",Courses!J128="",Courses!K128="",Courses!L128="",Courses!M128="",Courses!N128=0,Courses!P128=0,Courses!R128=0,Courses!S128=0,Courses!U128=0,Courses!W128=0,Courses!X128=0,Courses!Z128=0,Courses!AB128=0),0,1)</f>
        <v>0</v>
      </c>
      <c r="BY133" s="671">
        <f>IF(AND(BX133=0,SUM(BX134:$BX$219)&gt;0),1,0)</f>
        <v>0</v>
      </c>
      <c r="BZ133" s="853" t="str">
        <f>IF(BY133=1,"Row "&amp;Courses!A128&amp;"; ","")</f>
        <v/>
      </c>
      <c r="CA133" s="50"/>
      <c r="CB133" s="10"/>
      <c r="CC133" s="692" t="str">
        <f>IF(AND($U$9=1,Courses!B128&lt;&gt;"",SUM(Courses!N128:AB128)=0),"Row "&amp;Courses!A128&amp;"; ","")</f>
        <v/>
      </c>
      <c r="CD133" s="50"/>
      <c r="CF133" s="323"/>
      <c r="CG133" s="692" t="str">
        <f>IF(AND($Y$9=1,Courses!B128&lt;&gt;""),IF(SUMPRODUCT(--(Courses!$C$13:$C$214=Courses!C128))&gt;1,"Row "&amp;Courses!A128&amp;"; ",""),"")</f>
        <v/>
      </c>
      <c r="CH133" s="10"/>
      <c r="CI133" s="324"/>
      <c r="CJ133" s="10"/>
      <c r="CK133" s="739" t="str">
        <f>IF(AND($Z$9=1,Courses!E128&lt;&gt;"",Courses!F128&lt;&gt;"",Courses!F128=0,SUM(Courses!H128,Courses!J128)=1),"Row "&amp;Courses!A128&amp;", "&amp;Courses!$F$10&amp;"; ","")</f>
        <v/>
      </c>
      <c r="CL133" s="10" t="str">
        <f>IF(AND($Z$9=1,Courses!G128&lt;&gt;"",Courses!H128&lt;&gt;"",Courses!H128=0,SUM(Courses!J128,Courses!F128)=1),"Row "&amp;Courses!A128&amp;", "&amp;Courses!$H$10&amp;"; ","")</f>
        <v/>
      </c>
      <c r="CM133" s="682" t="str">
        <f>IF(AND($Z$9=1,Courses!I128&lt;&gt;"",Courses!J128&lt;&gt;"",Courses!J128=0, SUM(Courses!H128,Courses!F128)=1),"Row "&amp;Courses!A128&amp;", "&amp;Courses!$J$10&amp;"; ","")</f>
        <v/>
      </c>
      <c r="CN133" s="680"/>
      <c r="CO133" s="681"/>
      <c r="CP133" s="692" t="str">
        <f>IF(AND(Courses!B128&lt;&gt;"",ISNA(VLOOKUP(Courses!C128,CourseInfo,2,FALSE))=FALSE,COUNTIF(Dummy,Courses!C128)&lt;&gt;1),VLOOKUP(Courses!C128,CourseInfo,6,FALSE),"")</f>
        <v/>
      </c>
      <c r="CQ133" s="692" t="str">
        <f>IF(AND(Courses!B128&lt;&gt;"",ISNA(VLOOKUP(Courses!C128,CourseInfo,2,FALSE))=FALSE,COUNTIF(Dummy,Courses!C128)&lt;&gt;1),IF(VLOOKUP(Courses!C128,CourseInfo,7,FALSE)&lt;&gt;"",VLOOKUP(Courses!C128,CourseInfo,7,FALSE),"blank"),"")</f>
        <v/>
      </c>
      <c r="CR133" s="692" t="str">
        <f>IF(AND($AA$9=1,Courses!B128&lt;&gt;"",'Courses Valid'!AC133="",AH133&amp;AI133&amp;AJ133&amp;AK133="",COUNTIF(Dummy,Courses!C128)&lt;&gt;1),IF(OR(Courses!K128&lt;&gt;'Courses Valid'!CP133,Courses!L128&lt;&gt;'Courses Valid'!CQ133),"Row "&amp;Courses!A128&amp;", Level on LARS is "&amp;'Courses Valid'!CP133&amp;", Sub-level on LARS is "&amp;CQ133&amp;"; ",""),"")</f>
        <v/>
      </c>
      <c r="CS133" s="680"/>
    </row>
    <row r="134" spans="3:97" x14ac:dyDescent="0.2">
      <c r="C134" s="670">
        <f t="shared" si="3"/>
        <v>0</v>
      </c>
      <c r="D134" s="102"/>
      <c r="E134" s="102"/>
      <c r="F134" s="295"/>
      <c r="G134" s="692" t="str">
        <f>IF(SUMPRODUCT(--(CourseAims=Courses!$C129))=1,"",IF(AND($J$9=1,Courses!$C129&lt;&gt;""),"Row "&amp;Courses!A129&amp;" (invalid); ",""))</f>
        <v/>
      </c>
      <c r="H134" s="692" t="str">
        <f>IF(AND($K$9=1,Courses!B129="",OR(Courses!F129&lt;&gt;"",Courses!H129&lt;&gt;"",Courses!J129&lt;&gt;"",Courses!K129&lt;&gt;"",Courses!L129&lt;&gt;"",Courses!M129&lt;&gt;"",Courses!N129&lt;&gt;0,Courses!P129&lt;&gt;0,Courses!R129&lt;&gt;0,Courses!S129&lt;&gt;0,Courses!U129&lt;&gt;0,Courses!W129&lt;&gt;0,Courses!X129&lt;&gt;0,Courses!Z129&lt;&gt;0,Courses!AB129&lt;&gt;0)),"Row "&amp;Courses!A129&amp;" (none); ","")</f>
        <v/>
      </c>
      <c r="I134" s="50"/>
      <c r="J134" s="295"/>
      <c r="K134" s="739" t="str">
        <f>IF(AND($L$9=1,Courses!E129&lt;&gt;"",Courses!F129=""),"Row "&amp;Courses!A129&amp;", "&amp;Courses!$E$10&amp;"; ","")</f>
        <v/>
      </c>
      <c r="L134" s="10" t="str">
        <f>IF(AND($L$9=1,Courses!G129&lt;&gt;"",Courses!H129=""),"Row "&amp;Courses!A129&amp;", "&amp;Courses!$G$10&amp;"; ","")</f>
        <v/>
      </c>
      <c r="M134" s="682" t="str">
        <f>IF(AND($L$9=1,Courses!I129&lt;&gt;"",Courses!J129=""),"Row "&amp;Courses!A129&amp;", "&amp;Courses!$I$10&amp;"; ","")</f>
        <v/>
      </c>
      <c r="N134" s="10"/>
      <c r="O134" s="50"/>
      <c r="P134" s="295"/>
      <c r="Q134" s="1330" t="str">
        <f>IF(AND($M$9=1,Courses!B129&lt;&gt;"",Courses!E129&lt;&gt;"",Courses!G129="",Courses!I129="",Courses!F129&lt;&gt;1),"Row "&amp;Courses!A129&amp;"; ","")</f>
        <v/>
      </c>
      <c r="R134" s="10" t="str">
        <f>IF(AND($M$9=1,Courses!B129&lt;&gt;"",Courses!I129="",Courses!F129&lt;&gt;"",Courses!G129&lt;&gt;"",Courses!H129&lt;&gt;""),IF(OR((Courses!F129+Courses!H129)&lt;&gt;1),"Row "&amp;Courses!A129&amp;"; ",""),"")</f>
        <v/>
      </c>
      <c r="S134" s="682" t="str">
        <f>IF(AND($M$9=1,Courses!B129&lt;&gt;"",Courses!I129&lt;&gt;"",Courses!J129&lt;&gt;"",Courses!H129&lt;&gt;"",Courses!G129&lt;&gt;"",Courses!F129&lt;&gt;""),IF(OR((Courses!F129+Courses!H129+Courses!J129)&lt;&gt;1),"Row "&amp;Courses!A129&amp;"; ",""),"")</f>
        <v/>
      </c>
      <c r="T134" s="10"/>
      <c r="U134" s="692" t="str">
        <f>IF(AND($M$9=1,Courses!E129&lt;&gt;"",Q134="",R134="",S134="",SUM(Courses!F129,Courses!H129,Courses!J129)&lt;&gt;1),"Row "&amp;Courses!A129&amp;"; ","")</f>
        <v/>
      </c>
      <c r="V134" s="50"/>
      <c r="W134" s="10"/>
      <c r="X134" s="739" t="str">
        <f>IF(AND($N$9=1,Courses!B129&lt;&gt;"",Courses!E129&lt;&gt;"",Courses!F129&lt;&gt;""),IF((TRUNC(Courses!F129*100)&lt;&gt;Courses!F129*100),"Row "&amp;Courses!A129&amp;", "&amp;Courses!$F$10&amp;"; ",""),"")</f>
        <v/>
      </c>
      <c r="Y134" s="10" t="str">
        <f>IF(AND($N$9=1,Courses!B129&lt;&gt;"",Courses!G129&lt;&gt;"",Courses!H129&lt;&gt;""),IF((TRUNC(Courses!H129*100)&lt;&gt;Courses!H129*100),"Row "&amp;Courses!A129&amp;", "&amp;Courses!$H$10&amp;"; ",""),"")</f>
        <v/>
      </c>
      <c r="Z134" s="682" t="str">
        <f>IF(AND($N$9=1,Courses!B129&lt;&gt;"",Courses!I129&lt;&gt;"",Courses!J129&lt;&gt;""),IF((TRUNC(Courses!J129*100)&lt;&gt;Courses!J129*100),"Row "&amp;Courses!A129&amp;", "&amp;Courses!$J$10&amp;"; ",""),"")</f>
        <v/>
      </c>
      <c r="AA134" s="10"/>
      <c r="AB134" s="295"/>
      <c r="AC134" s="692" t="str">
        <f>IF(AND($O$9=1,G134="",Courses!B129&lt;&gt;"",Courses!K129&lt;&gt;"UG",Courses!K129&lt;&gt;"PG (UG fee)",Courses!K129&lt;&gt;"PG (Masters' loan)",Courses!K129&lt;&gt;"PG (Other)"),"Row "&amp;Courses!A129&amp;"; ","")</f>
        <v/>
      </c>
      <c r="AD134" s="693"/>
      <c r="AE134" s="692" t="str">
        <f>IF(AND($Q$9=1,G134="",Courses!B129&lt;&gt;"",Courses!M129&lt;&gt;"Standard",Courses!M129&lt;&gt;"Long"),"Row "&amp;Courses!A129&amp;"; ","")</f>
        <v/>
      </c>
      <c r="AF134" s="10"/>
      <c r="AG134" s="295"/>
      <c r="AH134" s="739" t="str">
        <f>IF(AND($P$9=1,G134="",AC134="",AD134="",Courses!B129&lt;&gt;"",Courses!K129="UG",Courses!L129&lt;&gt;$C$9,Courses!L129&lt;&gt;$C$10,Courses!L129&lt;&gt;$C$11),"Row "&amp;Courses!A129&amp;", Sub-level should be either HND, Sub-degree, Foundation Degree or Other UG Degree; ","")</f>
        <v/>
      </c>
      <c r="AI134" s="10" t="str">
        <f>IF(AND($P$9=1,G134="",AC134="",AD134="",Courses!B129&lt;&gt;"",Courses!K129="PG (UG fee)",Courses!L129&lt;&gt;"",Courses!L129&lt;&gt;$C$12,Courses!L129&lt;&gt;$C$15),"Row "&amp;Courses!A129&amp;", Sub-level should be either blank or "&amp;C126&amp;"; ","")</f>
        <v/>
      </c>
      <c r="AJ134" s="10" t="str">
        <f>IF(AND($P$9=1,G134="",AC134="",AD134="",Courses!B129&lt;&gt;"",Courses!K129="PG (Masters' loan)",Courses!L129&lt;&gt;"",Courses!L129&lt;&gt;$C$14,Courses!L129&lt;&gt;$C$15),"Row "&amp;Courses!A129&amp;", Sub-level should be blank; ","")</f>
        <v/>
      </c>
      <c r="AK134" s="682" t="str">
        <f>IF(AND($P$9=1,G134="",AC134="",AD134="",Courses!B129&lt;&gt;"",Courses!K129="PG (Other)",Courses!L129&lt;&gt;"",Courses!L129&lt;&gt;$C$16,Courses!L129&lt;&gt;$C$17),"Row "&amp;Courses!A129&amp;", Sub-level should be blank; ","")</f>
        <v/>
      </c>
      <c r="AL134" s="50"/>
      <c r="AM134" s="295"/>
      <c r="AN134" s="6">
        <v>115</v>
      </c>
      <c r="AO134" s="739" t="str">
        <f>IF(AND($R$9=1,(TRUNC(Courses!N129)&lt;&gt;Courses!N129)), "Row "&amp;Courses!$A129&amp;", "&amp;AO$9&amp;", "&amp;AO$10&amp;", "&amp;AO$11&amp;"; ","")</f>
        <v/>
      </c>
      <c r="AP134" s="10" t="str">
        <f>IF(AND($R$9=1,(TRUNC(Courses!O129)&lt;&gt;Courses!O129)), "Row "&amp;Courses!$A129&amp;", "&amp;AP$9&amp;", "&amp;AP$10&amp;", "&amp;AP$11&amp;"; ","")</f>
        <v/>
      </c>
      <c r="AQ134" s="10" t="str">
        <f>IF(AND($R$9=1,(TRUNC(Courses!P129)&lt;&gt;Courses!P129)), "Row "&amp;Courses!$A129&amp;", "&amp;AQ$9&amp;", "&amp;AQ$10&amp;", "&amp;AQ$11&amp;"; ","")</f>
        <v/>
      </c>
      <c r="AR134" s="10" t="str">
        <f>IF(AND($R$9=1,(TRUNC(Courses!Q129)&lt;&gt;Courses!Q129)), "Row "&amp;Courses!$A129&amp;", "&amp;AR$9&amp;", "&amp;AR$10&amp;", "&amp;AR$11&amp;"; ","")</f>
        <v/>
      </c>
      <c r="AS134" s="682" t="str">
        <f>IF(AND($R$9=1,(TRUNC(Courses!R129)&lt;&gt;Courses!R129)), "Row "&amp;Courses!$A129&amp;", "&amp;AS$9&amp;", "&amp;AS$10&amp;", "&amp;AS$11&amp;"; ","")</f>
        <v/>
      </c>
      <c r="AT134" s="739" t="str">
        <f>IF(AND($R$9=1,(TRUNC(Courses!S129)&lt;&gt;Courses!S129)), "Row "&amp;Courses!$A129&amp;", "&amp;AT$9&amp;", "&amp;AT$10&amp;", "&amp;AT$11&amp;"; ","")</f>
        <v/>
      </c>
      <c r="AU134" s="10" t="str">
        <f>IF(AND($R$9=1,(TRUNC(Courses!T129)&lt;&gt;Courses!T129)), "Row "&amp;Courses!$A129&amp;", "&amp;AU$9&amp;", "&amp;AU$10&amp;", "&amp;AU$11&amp;"; ","")</f>
        <v/>
      </c>
      <c r="AV134" s="10" t="str">
        <f>IF(AND($R$9=1,(TRUNC(Courses!U129)&lt;&gt;Courses!U129)), "Row "&amp;Courses!$A129&amp;", "&amp;AV$9&amp;", "&amp;AV$10&amp;", "&amp;AV$11&amp;"; ","")</f>
        <v/>
      </c>
      <c r="AW134" s="10" t="str">
        <f>IF(AND($R$9=1,(TRUNC(Courses!V129)&lt;&gt;Courses!V129)), "Row "&amp;Courses!$A129&amp;", "&amp;AW$9&amp;", "&amp;AW$10&amp;", "&amp;AW$11&amp;"; ","")</f>
        <v/>
      </c>
      <c r="AX134" s="682" t="str">
        <f>IF(AND($R$9=1,(TRUNC(Courses!W129)&lt;&gt;Courses!W129)), "Row "&amp;Courses!$A129&amp;", "&amp;AX$9&amp;", "&amp;AX$10&amp;", "&amp;AX$11&amp;"; ","")</f>
        <v/>
      </c>
      <c r="AY134" s="739" t="str">
        <f>IF(AND($R$9=1,(TRUNC(Courses!X129)&lt;&gt;Courses!X129)), "Row "&amp;Courses!$A129&amp;", "&amp;AY$9&amp;", "&amp;AY$10&amp;", "&amp;AY$11&amp;"; ","")</f>
        <v/>
      </c>
      <c r="AZ134" s="10" t="str">
        <f>IF(AND($R$9=1,(TRUNC(Courses!Y129)&lt;&gt;Courses!Y129)), "Row "&amp;Courses!$A129&amp;", "&amp;AZ$9&amp;", "&amp;AZ$10&amp;", "&amp;AZ$11&amp;"; ","")</f>
        <v/>
      </c>
      <c r="BA134" s="10" t="str">
        <f>IF(AND($R$9=1,(TRUNC(Courses!Z129)&lt;&gt;Courses!Z129)), "Row "&amp;Courses!$A129&amp;", "&amp;BA$9&amp;", "&amp;BA$10&amp;", "&amp;BA$11&amp;"; ","")</f>
        <v/>
      </c>
      <c r="BB134" s="10" t="str">
        <f>IF(AND($R$9=1,(TRUNC(Courses!AA129)&lt;&gt;Courses!AA129)), "Row "&amp;Courses!$A129&amp;", "&amp;BB$9&amp;", "&amp;BB$10&amp;", "&amp;BB$11&amp;"; ","")</f>
        <v/>
      </c>
      <c r="BC134" s="682" t="str">
        <f>IF(AND($R$9=1,(TRUNC(Courses!AB129)&lt;&gt;Courses!AB129)), "Row "&amp;Courses!$A129&amp;", "&amp;BC$9&amp;", "&amp;BC$10&amp;", "&amp;BC$11&amp;"; ","")</f>
        <v/>
      </c>
      <c r="BE134" s="295"/>
      <c r="BF134" s="6">
        <v>115</v>
      </c>
      <c r="BG134" s="739" t="str">
        <f>IF(AND($S$9=1,Courses!N129&lt;0), "Row "&amp;Courses!$A129&amp;", "&amp;BG$9&amp;", "&amp;BG$10&amp;", "&amp;BG$11&amp;"; ","")</f>
        <v/>
      </c>
      <c r="BH134" s="10" t="str">
        <f>IF(AND($S$9=1,Courses!O129&lt;0), "Row "&amp;Courses!$A129&amp;", "&amp;BH$9&amp;", "&amp;BH$10&amp;", "&amp;BH$11&amp;"; ","")</f>
        <v/>
      </c>
      <c r="BI134" s="10" t="str">
        <f>IF(AND($S$9=1,Courses!P129&lt;0), "Row "&amp;Courses!$A129&amp;", "&amp;BI$9&amp;", "&amp;BI$10&amp;", "&amp;BI$11&amp;"; ","")</f>
        <v/>
      </c>
      <c r="BJ134" s="10" t="str">
        <f>IF(AND($S$9=1,Courses!Q129&lt;0), "Row "&amp;Courses!$A129&amp;", "&amp;BJ$9&amp;", "&amp;BJ$10&amp;", "&amp;BJ$11&amp;"; ","")</f>
        <v/>
      </c>
      <c r="BK134" s="682" t="str">
        <f>IF(AND($S$9=1,Courses!R129&lt;0), "Row "&amp;Courses!$A129&amp;", "&amp;BK$9&amp;", "&amp;BK$10&amp;", "&amp;BK$11&amp;"; ","")</f>
        <v/>
      </c>
      <c r="BL134" s="739" t="str">
        <f>IF(AND($S$9=1,Courses!S129&lt;0), "Row "&amp;Courses!$A129&amp;", "&amp;BL$9&amp;", "&amp;BL$10&amp;", "&amp;BL$11&amp;"; ","")</f>
        <v/>
      </c>
      <c r="BM134" s="10" t="str">
        <f>IF(AND($S$9=1,Courses!T129&lt;0), "Row "&amp;Courses!$A129&amp;", "&amp;BM$9&amp;", "&amp;BM$10&amp;", "&amp;BM$11&amp;"; ","")</f>
        <v/>
      </c>
      <c r="BN134" s="10" t="str">
        <f>IF(AND($S$9=1,Courses!U129&lt;0), "Row "&amp;Courses!$A129&amp;", "&amp;BN$9&amp;", "&amp;BN$10&amp;", "&amp;BN$11&amp;"; ","")</f>
        <v/>
      </c>
      <c r="BO134" s="10" t="str">
        <f>IF(AND($S$9=1,Courses!V129&lt;0), "Row "&amp;Courses!$A129&amp;", "&amp;BO$9&amp;", "&amp;BO$10&amp;", "&amp;BO$11&amp;"; ","")</f>
        <v/>
      </c>
      <c r="BP134" s="682" t="str">
        <f>IF(AND($S$9=1,Courses!W129&lt;0), "Row "&amp;Courses!$A129&amp;", "&amp;BP$9&amp;", "&amp;BP$10&amp;", "&amp;BP$11&amp;"; ","")</f>
        <v/>
      </c>
      <c r="BQ134" s="739" t="str">
        <f>IF(AND($S$9=1,Courses!X129&lt;0), "Row "&amp;Courses!$A129&amp;", "&amp;BQ$9&amp;", "&amp;BQ$10&amp;", "&amp;BQ$11&amp;"; ","")</f>
        <v/>
      </c>
      <c r="BR134" s="10" t="str">
        <f>IF(AND($S$9=1,Courses!Y129&lt;0), "Row "&amp;Courses!$A129&amp;", "&amp;BR$9&amp;", "&amp;BR$10&amp;", "&amp;BR$11&amp;"; ","")</f>
        <v/>
      </c>
      <c r="BS134" s="10" t="str">
        <f>IF(AND($S$9=1,Courses!Z129&lt;0), "Row "&amp;Courses!$A129&amp;", "&amp;BS$9&amp;", "&amp;BS$10&amp;", "&amp;BS$11&amp;"; ","")</f>
        <v/>
      </c>
      <c r="BT134" s="10" t="str">
        <f>IF(AND($S$9=1,Courses!AA129&lt;0), "Row "&amp;Courses!$A129&amp;", "&amp;BT$9&amp;", "&amp;BT$10&amp;", "&amp;BT$11&amp;"; ","")</f>
        <v/>
      </c>
      <c r="BU134" s="682" t="str">
        <f>IF(AND($S$9=1,Courses!AB129&lt;0), "Row "&amp;Courses!$A129&amp;", "&amp;BU$9&amp;", "&amp;BU$10&amp;", "&amp;BU$11&amp;"; ","")</f>
        <v/>
      </c>
      <c r="BW134" s="671">
        <v>115</v>
      </c>
      <c r="BX134" s="101">
        <f>IF(AND($T$9=1,Courses!B129="",Courses!F129="",Courses!H129="",Courses!J129="",Courses!K129="",Courses!L129="",Courses!M129="",Courses!N129=0,Courses!P129=0,Courses!R129=0,Courses!S129=0,Courses!U129=0,Courses!W129=0,Courses!X129=0,Courses!Z129=0,Courses!AB129=0),0,1)</f>
        <v>0</v>
      </c>
      <c r="BY134" s="671">
        <f>IF(AND(BX134=0,SUM(BX135:$BX$219)&gt;0),1,0)</f>
        <v>0</v>
      </c>
      <c r="BZ134" s="853" t="str">
        <f>IF(BY134=1,"Row "&amp;Courses!A129&amp;"; ","")</f>
        <v/>
      </c>
      <c r="CA134" s="50"/>
      <c r="CB134" s="10"/>
      <c r="CC134" s="692" t="str">
        <f>IF(AND($U$9=1,Courses!B129&lt;&gt;"",SUM(Courses!N129:AB129)=0),"Row "&amp;Courses!A129&amp;"; ","")</f>
        <v/>
      </c>
      <c r="CD134" s="50"/>
      <c r="CF134" s="323"/>
      <c r="CG134" s="692" t="str">
        <f>IF(AND($Y$9=1,Courses!B129&lt;&gt;""),IF(SUMPRODUCT(--(Courses!$C$13:$C$214=Courses!C129))&gt;1,"Row "&amp;Courses!A129&amp;"; ",""),"")</f>
        <v/>
      </c>
      <c r="CH134" s="10"/>
      <c r="CI134" s="324"/>
      <c r="CJ134" s="10"/>
      <c r="CK134" s="739" t="str">
        <f>IF(AND($Z$9=1,Courses!E129&lt;&gt;"",Courses!F129&lt;&gt;"",Courses!F129=0,SUM(Courses!H129,Courses!J129)=1),"Row "&amp;Courses!A129&amp;", "&amp;Courses!$F$10&amp;"; ","")</f>
        <v/>
      </c>
      <c r="CL134" s="10" t="str">
        <f>IF(AND($Z$9=1,Courses!G129&lt;&gt;"",Courses!H129&lt;&gt;"",Courses!H129=0,SUM(Courses!J129,Courses!F129)=1),"Row "&amp;Courses!A129&amp;", "&amp;Courses!$H$10&amp;"; ","")</f>
        <v/>
      </c>
      <c r="CM134" s="682" t="str">
        <f>IF(AND($Z$9=1,Courses!I129&lt;&gt;"",Courses!J129&lt;&gt;"",Courses!J129=0, SUM(Courses!H129,Courses!F129)=1),"Row "&amp;Courses!A129&amp;", "&amp;Courses!$J$10&amp;"; ","")</f>
        <v/>
      </c>
      <c r="CN134" s="680"/>
      <c r="CO134" s="681"/>
      <c r="CP134" s="692" t="str">
        <f>IF(AND(Courses!B129&lt;&gt;"",ISNA(VLOOKUP(Courses!C129,CourseInfo,2,FALSE))=FALSE,COUNTIF(Dummy,Courses!C129)&lt;&gt;1),VLOOKUP(Courses!C129,CourseInfo,6,FALSE),"")</f>
        <v/>
      </c>
      <c r="CQ134" s="692" t="str">
        <f>IF(AND(Courses!B129&lt;&gt;"",ISNA(VLOOKUP(Courses!C129,CourseInfo,2,FALSE))=FALSE,COUNTIF(Dummy,Courses!C129)&lt;&gt;1),IF(VLOOKUP(Courses!C129,CourseInfo,7,FALSE)&lt;&gt;"",VLOOKUP(Courses!C129,CourseInfo,7,FALSE),"blank"),"")</f>
        <v/>
      </c>
      <c r="CR134" s="692" t="str">
        <f>IF(AND($AA$9=1,Courses!B129&lt;&gt;"",'Courses Valid'!AC134="",AH134&amp;AI134&amp;AJ134&amp;AK134="",COUNTIF(Dummy,Courses!C129)&lt;&gt;1),IF(OR(Courses!K129&lt;&gt;'Courses Valid'!CP134,Courses!L129&lt;&gt;'Courses Valid'!CQ134),"Row "&amp;Courses!A129&amp;", Level on LARS is "&amp;'Courses Valid'!CP134&amp;", Sub-level on LARS is "&amp;CQ134&amp;"; ",""),"")</f>
        <v/>
      </c>
      <c r="CS134" s="680"/>
    </row>
    <row r="135" spans="3:97" x14ac:dyDescent="0.2">
      <c r="C135" s="670">
        <f t="shared" si="3"/>
        <v>0</v>
      </c>
      <c r="D135" s="102"/>
      <c r="E135" s="102"/>
      <c r="F135" s="295"/>
      <c r="G135" s="692" t="str">
        <f>IF(SUMPRODUCT(--(CourseAims=Courses!$C130))=1,"",IF(AND($J$9=1,Courses!$C130&lt;&gt;""),"Row "&amp;Courses!A130&amp;" (invalid); ",""))</f>
        <v/>
      </c>
      <c r="H135" s="692" t="str">
        <f>IF(AND($K$9=1,Courses!B130="",OR(Courses!F130&lt;&gt;"",Courses!H130&lt;&gt;"",Courses!J130&lt;&gt;"",Courses!K130&lt;&gt;"",Courses!L130&lt;&gt;"",Courses!M130&lt;&gt;"",Courses!N130&lt;&gt;0,Courses!P130&lt;&gt;0,Courses!R130&lt;&gt;0,Courses!S130&lt;&gt;0,Courses!U130&lt;&gt;0,Courses!W130&lt;&gt;0,Courses!X130&lt;&gt;0,Courses!Z130&lt;&gt;0,Courses!AB130&lt;&gt;0)),"Row "&amp;Courses!A130&amp;" (none); ","")</f>
        <v/>
      </c>
      <c r="I135" s="50"/>
      <c r="J135" s="295"/>
      <c r="K135" s="739" t="str">
        <f>IF(AND($L$9=1,Courses!E130&lt;&gt;"",Courses!F130=""),"Row "&amp;Courses!A130&amp;", "&amp;Courses!$E$10&amp;"; ","")</f>
        <v/>
      </c>
      <c r="L135" s="10" t="str">
        <f>IF(AND($L$9=1,Courses!G130&lt;&gt;"",Courses!H130=""),"Row "&amp;Courses!A130&amp;", "&amp;Courses!$G$10&amp;"; ","")</f>
        <v/>
      </c>
      <c r="M135" s="682" t="str">
        <f>IF(AND($L$9=1,Courses!I130&lt;&gt;"",Courses!J130=""),"Row "&amp;Courses!A130&amp;", "&amp;Courses!$I$10&amp;"; ","")</f>
        <v/>
      </c>
      <c r="N135" s="10"/>
      <c r="O135" s="50"/>
      <c r="P135" s="295"/>
      <c r="Q135" s="1330" t="str">
        <f>IF(AND($M$9=1,Courses!B130&lt;&gt;"",Courses!E130&lt;&gt;"",Courses!G130="",Courses!I130="",Courses!F130&lt;&gt;1),"Row "&amp;Courses!A130&amp;"; ","")</f>
        <v/>
      </c>
      <c r="R135" s="10" t="str">
        <f>IF(AND($M$9=1,Courses!B130&lt;&gt;"",Courses!I130="",Courses!F130&lt;&gt;"",Courses!G130&lt;&gt;"",Courses!H130&lt;&gt;""),IF(OR((Courses!F130+Courses!H130)&lt;&gt;1),"Row "&amp;Courses!A130&amp;"; ",""),"")</f>
        <v/>
      </c>
      <c r="S135" s="682" t="str">
        <f>IF(AND($M$9=1,Courses!B130&lt;&gt;"",Courses!I130&lt;&gt;"",Courses!J130&lt;&gt;"",Courses!H130&lt;&gt;"",Courses!G130&lt;&gt;"",Courses!F130&lt;&gt;""),IF(OR((Courses!F130+Courses!H130+Courses!J130)&lt;&gt;1),"Row "&amp;Courses!A130&amp;"; ",""),"")</f>
        <v/>
      </c>
      <c r="T135" s="10"/>
      <c r="U135" s="692" t="str">
        <f>IF(AND($M$9=1,Courses!E130&lt;&gt;"",Q135="",R135="",S135="",SUM(Courses!F130,Courses!H130,Courses!J130)&lt;&gt;1),"Row "&amp;Courses!A130&amp;"; ","")</f>
        <v/>
      </c>
      <c r="V135" s="50"/>
      <c r="W135" s="10"/>
      <c r="X135" s="739" t="str">
        <f>IF(AND($N$9=1,Courses!B130&lt;&gt;"",Courses!E130&lt;&gt;"",Courses!F130&lt;&gt;""),IF((TRUNC(Courses!F130*100)&lt;&gt;Courses!F130*100),"Row "&amp;Courses!A130&amp;", "&amp;Courses!$F$10&amp;"; ",""),"")</f>
        <v/>
      </c>
      <c r="Y135" s="10" t="str">
        <f>IF(AND($N$9=1,Courses!B130&lt;&gt;"",Courses!G130&lt;&gt;"",Courses!H130&lt;&gt;""),IF((TRUNC(Courses!H130*100)&lt;&gt;Courses!H130*100),"Row "&amp;Courses!A130&amp;", "&amp;Courses!$H$10&amp;"; ",""),"")</f>
        <v/>
      </c>
      <c r="Z135" s="682" t="str">
        <f>IF(AND($N$9=1,Courses!B130&lt;&gt;"",Courses!I130&lt;&gt;"",Courses!J130&lt;&gt;""),IF((TRUNC(Courses!J130*100)&lt;&gt;Courses!J130*100),"Row "&amp;Courses!A130&amp;", "&amp;Courses!$J$10&amp;"; ",""),"")</f>
        <v/>
      </c>
      <c r="AA135" s="10"/>
      <c r="AB135" s="295"/>
      <c r="AC135" s="692" t="str">
        <f>IF(AND($O$9=1,G135="",Courses!B130&lt;&gt;"",Courses!K130&lt;&gt;"UG",Courses!K130&lt;&gt;"PG (UG fee)",Courses!K130&lt;&gt;"PG (Masters' loan)",Courses!K130&lt;&gt;"PG (Other)"),"Row "&amp;Courses!A130&amp;"; ","")</f>
        <v/>
      </c>
      <c r="AD135" s="693"/>
      <c r="AE135" s="692" t="str">
        <f>IF(AND($Q$9=1,G135="",Courses!B130&lt;&gt;"",Courses!M130&lt;&gt;"Standard",Courses!M130&lt;&gt;"Long"),"Row "&amp;Courses!A130&amp;"; ","")</f>
        <v/>
      </c>
      <c r="AF135" s="10"/>
      <c r="AG135" s="295"/>
      <c r="AH135" s="739" t="str">
        <f>IF(AND($P$9=1,G135="",AC135="",AD135="",Courses!B130&lt;&gt;"",Courses!K130="UG",Courses!L130&lt;&gt;$C$9,Courses!L130&lt;&gt;$C$10,Courses!L130&lt;&gt;$C$11),"Row "&amp;Courses!A130&amp;", Sub-level should be either HND, Sub-degree, Foundation Degree or Other UG Degree; ","")</f>
        <v/>
      </c>
      <c r="AI135" s="10" t="str">
        <f>IF(AND($P$9=1,G135="",AC135="",AD135="",Courses!B130&lt;&gt;"",Courses!K130="PG (UG fee)",Courses!L130&lt;&gt;"",Courses!L130&lt;&gt;$C$12,Courses!L130&lt;&gt;$C$15),"Row "&amp;Courses!A130&amp;", Sub-level should be either blank or "&amp;C127&amp;"; ","")</f>
        <v/>
      </c>
      <c r="AJ135" s="10" t="str">
        <f>IF(AND($P$9=1,G135="",AC135="",AD135="",Courses!B130&lt;&gt;"",Courses!K130="PG (Masters' loan)",Courses!L130&lt;&gt;"",Courses!L130&lt;&gt;$C$14,Courses!L130&lt;&gt;$C$15),"Row "&amp;Courses!A130&amp;", Sub-level should be blank; ","")</f>
        <v/>
      </c>
      <c r="AK135" s="682" t="str">
        <f>IF(AND($P$9=1,G135="",AC135="",AD135="",Courses!B130&lt;&gt;"",Courses!K130="PG (Other)",Courses!L130&lt;&gt;"",Courses!L130&lt;&gt;$C$16,Courses!L130&lt;&gt;$C$17),"Row "&amp;Courses!A130&amp;", Sub-level should be blank; ","")</f>
        <v/>
      </c>
      <c r="AL135" s="50"/>
      <c r="AM135" s="295"/>
      <c r="AN135" s="6">
        <v>116</v>
      </c>
      <c r="AO135" s="739" t="str">
        <f>IF(AND($R$9=1,(TRUNC(Courses!N130)&lt;&gt;Courses!N130)), "Row "&amp;Courses!$A130&amp;", "&amp;AO$9&amp;", "&amp;AO$10&amp;", "&amp;AO$11&amp;"; ","")</f>
        <v/>
      </c>
      <c r="AP135" s="10" t="str">
        <f>IF(AND($R$9=1,(TRUNC(Courses!O130)&lt;&gt;Courses!O130)), "Row "&amp;Courses!$A130&amp;", "&amp;AP$9&amp;", "&amp;AP$10&amp;", "&amp;AP$11&amp;"; ","")</f>
        <v/>
      </c>
      <c r="AQ135" s="10" t="str">
        <f>IF(AND($R$9=1,(TRUNC(Courses!P130)&lt;&gt;Courses!P130)), "Row "&amp;Courses!$A130&amp;", "&amp;AQ$9&amp;", "&amp;AQ$10&amp;", "&amp;AQ$11&amp;"; ","")</f>
        <v/>
      </c>
      <c r="AR135" s="10" t="str">
        <f>IF(AND($R$9=1,(TRUNC(Courses!Q130)&lt;&gt;Courses!Q130)), "Row "&amp;Courses!$A130&amp;", "&amp;AR$9&amp;", "&amp;AR$10&amp;", "&amp;AR$11&amp;"; ","")</f>
        <v/>
      </c>
      <c r="AS135" s="682" t="str">
        <f>IF(AND($R$9=1,(TRUNC(Courses!R130)&lt;&gt;Courses!R130)), "Row "&amp;Courses!$A130&amp;", "&amp;AS$9&amp;", "&amp;AS$10&amp;", "&amp;AS$11&amp;"; ","")</f>
        <v/>
      </c>
      <c r="AT135" s="739" t="str">
        <f>IF(AND($R$9=1,(TRUNC(Courses!S130)&lt;&gt;Courses!S130)), "Row "&amp;Courses!$A130&amp;", "&amp;AT$9&amp;", "&amp;AT$10&amp;", "&amp;AT$11&amp;"; ","")</f>
        <v/>
      </c>
      <c r="AU135" s="10" t="str">
        <f>IF(AND($R$9=1,(TRUNC(Courses!T130)&lt;&gt;Courses!T130)), "Row "&amp;Courses!$A130&amp;", "&amp;AU$9&amp;", "&amp;AU$10&amp;", "&amp;AU$11&amp;"; ","")</f>
        <v/>
      </c>
      <c r="AV135" s="10" t="str">
        <f>IF(AND($R$9=1,(TRUNC(Courses!U130)&lt;&gt;Courses!U130)), "Row "&amp;Courses!$A130&amp;", "&amp;AV$9&amp;", "&amp;AV$10&amp;", "&amp;AV$11&amp;"; ","")</f>
        <v/>
      </c>
      <c r="AW135" s="10" t="str">
        <f>IF(AND($R$9=1,(TRUNC(Courses!V130)&lt;&gt;Courses!V130)), "Row "&amp;Courses!$A130&amp;", "&amp;AW$9&amp;", "&amp;AW$10&amp;", "&amp;AW$11&amp;"; ","")</f>
        <v/>
      </c>
      <c r="AX135" s="682" t="str">
        <f>IF(AND($R$9=1,(TRUNC(Courses!W130)&lt;&gt;Courses!W130)), "Row "&amp;Courses!$A130&amp;", "&amp;AX$9&amp;", "&amp;AX$10&amp;", "&amp;AX$11&amp;"; ","")</f>
        <v/>
      </c>
      <c r="AY135" s="739" t="str">
        <f>IF(AND($R$9=1,(TRUNC(Courses!X130)&lt;&gt;Courses!X130)), "Row "&amp;Courses!$A130&amp;", "&amp;AY$9&amp;", "&amp;AY$10&amp;", "&amp;AY$11&amp;"; ","")</f>
        <v/>
      </c>
      <c r="AZ135" s="10" t="str">
        <f>IF(AND($R$9=1,(TRUNC(Courses!Y130)&lt;&gt;Courses!Y130)), "Row "&amp;Courses!$A130&amp;", "&amp;AZ$9&amp;", "&amp;AZ$10&amp;", "&amp;AZ$11&amp;"; ","")</f>
        <v/>
      </c>
      <c r="BA135" s="10" t="str">
        <f>IF(AND($R$9=1,(TRUNC(Courses!Z130)&lt;&gt;Courses!Z130)), "Row "&amp;Courses!$A130&amp;", "&amp;BA$9&amp;", "&amp;BA$10&amp;", "&amp;BA$11&amp;"; ","")</f>
        <v/>
      </c>
      <c r="BB135" s="10" t="str">
        <f>IF(AND($R$9=1,(TRUNC(Courses!AA130)&lt;&gt;Courses!AA130)), "Row "&amp;Courses!$A130&amp;", "&amp;BB$9&amp;", "&amp;BB$10&amp;", "&amp;BB$11&amp;"; ","")</f>
        <v/>
      </c>
      <c r="BC135" s="682" t="str">
        <f>IF(AND($R$9=1,(TRUNC(Courses!AB130)&lt;&gt;Courses!AB130)), "Row "&amp;Courses!$A130&amp;", "&amp;BC$9&amp;", "&amp;BC$10&amp;", "&amp;BC$11&amp;"; ","")</f>
        <v/>
      </c>
      <c r="BE135" s="295"/>
      <c r="BF135" s="6">
        <v>116</v>
      </c>
      <c r="BG135" s="739" t="str">
        <f>IF(AND($S$9=1,Courses!N130&lt;0), "Row "&amp;Courses!$A130&amp;", "&amp;BG$9&amp;", "&amp;BG$10&amp;", "&amp;BG$11&amp;"; ","")</f>
        <v/>
      </c>
      <c r="BH135" s="10" t="str">
        <f>IF(AND($S$9=1,Courses!O130&lt;0), "Row "&amp;Courses!$A130&amp;", "&amp;BH$9&amp;", "&amp;BH$10&amp;", "&amp;BH$11&amp;"; ","")</f>
        <v/>
      </c>
      <c r="BI135" s="10" t="str">
        <f>IF(AND($S$9=1,Courses!P130&lt;0), "Row "&amp;Courses!$A130&amp;", "&amp;BI$9&amp;", "&amp;BI$10&amp;", "&amp;BI$11&amp;"; ","")</f>
        <v/>
      </c>
      <c r="BJ135" s="10" t="str">
        <f>IF(AND($S$9=1,Courses!Q130&lt;0), "Row "&amp;Courses!$A130&amp;", "&amp;BJ$9&amp;", "&amp;BJ$10&amp;", "&amp;BJ$11&amp;"; ","")</f>
        <v/>
      </c>
      <c r="BK135" s="682" t="str">
        <f>IF(AND($S$9=1,Courses!R130&lt;0), "Row "&amp;Courses!$A130&amp;", "&amp;BK$9&amp;", "&amp;BK$10&amp;", "&amp;BK$11&amp;"; ","")</f>
        <v/>
      </c>
      <c r="BL135" s="739" t="str">
        <f>IF(AND($S$9=1,Courses!S130&lt;0), "Row "&amp;Courses!$A130&amp;", "&amp;BL$9&amp;", "&amp;BL$10&amp;", "&amp;BL$11&amp;"; ","")</f>
        <v/>
      </c>
      <c r="BM135" s="10" t="str">
        <f>IF(AND($S$9=1,Courses!T130&lt;0), "Row "&amp;Courses!$A130&amp;", "&amp;BM$9&amp;", "&amp;BM$10&amp;", "&amp;BM$11&amp;"; ","")</f>
        <v/>
      </c>
      <c r="BN135" s="10" t="str">
        <f>IF(AND($S$9=1,Courses!U130&lt;0), "Row "&amp;Courses!$A130&amp;", "&amp;BN$9&amp;", "&amp;BN$10&amp;", "&amp;BN$11&amp;"; ","")</f>
        <v/>
      </c>
      <c r="BO135" s="10" t="str">
        <f>IF(AND($S$9=1,Courses!V130&lt;0), "Row "&amp;Courses!$A130&amp;", "&amp;BO$9&amp;", "&amp;BO$10&amp;", "&amp;BO$11&amp;"; ","")</f>
        <v/>
      </c>
      <c r="BP135" s="682" t="str">
        <f>IF(AND($S$9=1,Courses!W130&lt;0), "Row "&amp;Courses!$A130&amp;", "&amp;BP$9&amp;", "&amp;BP$10&amp;", "&amp;BP$11&amp;"; ","")</f>
        <v/>
      </c>
      <c r="BQ135" s="739" t="str">
        <f>IF(AND($S$9=1,Courses!X130&lt;0), "Row "&amp;Courses!$A130&amp;", "&amp;BQ$9&amp;", "&amp;BQ$10&amp;", "&amp;BQ$11&amp;"; ","")</f>
        <v/>
      </c>
      <c r="BR135" s="10" t="str">
        <f>IF(AND($S$9=1,Courses!Y130&lt;0), "Row "&amp;Courses!$A130&amp;", "&amp;BR$9&amp;", "&amp;BR$10&amp;", "&amp;BR$11&amp;"; ","")</f>
        <v/>
      </c>
      <c r="BS135" s="10" t="str">
        <f>IF(AND($S$9=1,Courses!Z130&lt;0), "Row "&amp;Courses!$A130&amp;", "&amp;BS$9&amp;", "&amp;BS$10&amp;", "&amp;BS$11&amp;"; ","")</f>
        <v/>
      </c>
      <c r="BT135" s="10" t="str">
        <f>IF(AND($S$9=1,Courses!AA130&lt;0), "Row "&amp;Courses!$A130&amp;", "&amp;BT$9&amp;", "&amp;BT$10&amp;", "&amp;BT$11&amp;"; ","")</f>
        <v/>
      </c>
      <c r="BU135" s="682" t="str">
        <f>IF(AND($S$9=1,Courses!AB130&lt;0), "Row "&amp;Courses!$A130&amp;", "&amp;BU$9&amp;", "&amp;BU$10&amp;", "&amp;BU$11&amp;"; ","")</f>
        <v/>
      </c>
      <c r="BW135" s="671">
        <v>116</v>
      </c>
      <c r="BX135" s="101">
        <f>IF(AND($T$9=1,Courses!B130="",Courses!F130="",Courses!H130="",Courses!J130="",Courses!K130="",Courses!L130="",Courses!M130="",Courses!N130=0,Courses!P130=0,Courses!R130=0,Courses!S130=0,Courses!U130=0,Courses!W130=0,Courses!X130=0,Courses!Z130=0,Courses!AB130=0),0,1)</f>
        <v>0</v>
      </c>
      <c r="BY135" s="671">
        <f>IF(AND(BX135=0,SUM(BX136:$BX$219)&gt;0),1,0)</f>
        <v>0</v>
      </c>
      <c r="BZ135" s="853" t="str">
        <f>IF(BY135=1,"Row "&amp;Courses!A130&amp;"; ","")</f>
        <v/>
      </c>
      <c r="CA135" s="50"/>
      <c r="CB135" s="10"/>
      <c r="CC135" s="692" t="str">
        <f>IF(AND($U$9=1,Courses!B130&lt;&gt;"",SUM(Courses!N130:AB130)=0),"Row "&amp;Courses!A130&amp;"; ","")</f>
        <v/>
      </c>
      <c r="CD135" s="50"/>
      <c r="CF135" s="323"/>
      <c r="CG135" s="692" t="str">
        <f>IF(AND($Y$9=1,Courses!B130&lt;&gt;""),IF(SUMPRODUCT(--(Courses!$C$13:$C$214=Courses!C130))&gt;1,"Row "&amp;Courses!A130&amp;"; ",""),"")</f>
        <v/>
      </c>
      <c r="CH135" s="10"/>
      <c r="CI135" s="324"/>
      <c r="CJ135" s="10"/>
      <c r="CK135" s="739" t="str">
        <f>IF(AND($Z$9=1,Courses!E130&lt;&gt;"",Courses!F130&lt;&gt;"",Courses!F130=0,SUM(Courses!H130,Courses!J130)=1),"Row "&amp;Courses!A130&amp;", "&amp;Courses!$F$10&amp;"; ","")</f>
        <v/>
      </c>
      <c r="CL135" s="10" t="str">
        <f>IF(AND($Z$9=1,Courses!G130&lt;&gt;"",Courses!H130&lt;&gt;"",Courses!H130=0,SUM(Courses!J130,Courses!F130)=1),"Row "&amp;Courses!A130&amp;", "&amp;Courses!$H$10&amp;"; ","")</f>
        <v/>
      </c>
      <c r="CM135" s="682" t="str">
        <f>IF(AND($Z$9=1,Courses!I130&lt;&gt;"",Courses!J130&lt;&gt;"",Courses!J130=0, SUM(Courses!H130,Courses!F130)=1),"Row "&amp;Courses!A130&amp;", "&amp;Courses!$J$10&amp;"; ","")</f>
        <v/>
      </c>
      <c r="CN135" s="680"/>
      <c r="CO135" s="681"/>
      <c r="CP135" s="692" t="str">
        <f>IF(AND(Courses!B130&lt;&gt;"",ISNA(VLOOKUP(Courses!C130,CourseInfo,2,FALSE))=FALSE,COUNTIF(Dummy,Courses!C130)&lt;&gt;1),VLOOKUP(Courses!C130,CourseInfo,6,FALSE),"")</f>
        <v/>
      </c>
      <c r="CQ135" s="692" t="str">
        <f>IF(AND(Courses!B130&lt;&gt;"",ISNA(VLOOKUP(Courses!C130,CourseInfo,2,FALSE))=FALSE,COUNTIF(Dummy,Courses!C130)&lt;&gt;1),IF(VLOOKUP(Courses!C130,CourseInfo,7,FALSE)&lt;&gt;"",VLOOKUP(Courses!C130,CourseInfo,7,FALSE),"blank"),"")</f>
        <v/>
      </c>
      <c r="CR135" s="692" t="str">
        <f>IF(AND($AA$9=1,Courses!B130&lt;&gt;"",'Courses Valid'!AC135="",AH135&amp;AI135&amp;AJ135&amp;AK135="",COUNTIF(Dummy,Courses!C130)&lt;&gt;1),IF(OR(Courses!K130&lt;&gt;'Courses Valid'!CP135,Courses!L130&lt;&gt;'Courses Valid'!CQ135),"Row "&amp;Courses!A130&amp;", Level on LARS is "&amp;'Courses Valid'!CP135&amp;", Sub-level on LARS is "&amp;CQ135&amp;"; ",""),"")</f>
        <v/>
      </c>
      <c r="CS135" s="680"/>
    </row>
    <row r="136" spans="3:97" x14ac:dyDescent="0.2">
      <c r="C136" s="670">
        <f t="shared" si="3"/>
        <v>0</v>
      </c>
      <c r="D136" s="102"/>
      <c r="E136" s="102"/>
      <c r="F136" s="295"/>
      <c r="G136" s="692" t="str">
        <f>IF(SUMPRODUCT(--(CourseAims=Courses!$C131))=1,"",IF(AND($J$9=1,Courses!$C131&lt;&gt;""),"Row "&amp;Courses!A131&amp;" (invalid); ",""))</f>
        <v/>
      </c>
      <c r="H136" s="692" t="str">
        <f>IF(AND($K$9=1,Courses!B131="",OR(Courses!F131&lt;&gt;"",Courses!H131&lt;&gt;"",Courses!J131&lt;&gt;"",Courses!K131&lt;&gt;"",Courses!L131&lt;&gt;"",Courses!M131&lt;&gt;"",Courses!N131&lt;&gt;0,Courses!P131&lt;&gt;0,Courses!R131&lt;&gt;0,Courses!S131&lt;&gt;0,Courses!U131&lt;&gt;0,Courses!W131&lt;&gt;0,Courses!X131&lt;&gt;0,Courses!Z131&lt;&gt;0,Courses!AB131&lt;&gt;0)),"Row "&amp;Courses!A131&amp;" (none); ","")</f>
        <v/>
      </c>
      <c r="I136" s="50"/>
      <c r="J136" s="295"/>
      <c r="K136" s="739" t="str">
        <f>IF(AND($L$9=1,Courses!E131&lt;&gt;"",Courses!F131=""),"Row "&amp;Courses!A131&amp;", "&amp;Courses!$E$10&amp;"; ","")</f>
        <v/>
      </c>
      <c r="L136" s="10" t="str">
        <f>IF(AND($L$9=1,Courses!G131&lt;&gt;"",Courses!H131=""),"Row "&amp;Courses!A131&amp;", "&amp;Courses!$G$10&amp;"; ","")</f>
        <v/>
      </c>
      <c r="M136" s="682" t="str">
        <f>IF(AND($L$9=1,Courses!I131&lt;&gt;"",Courses!J131=""),"Row "&amp;Courses!A131&amp;", "&amp;Courses!$I$10&amp;"; ","")</f>
        <v/>
      </c>
      <c r="N136" s="10"/>
      <c r="O136" s="50"/>
      <c r="P136" s="295"/>
      <c r="Q136" s="1330" t="str">
        <f>IF(AND($M$9=1,Courses!B131&lt;&gt;"",Courses!E131&lt;&gt;"",Courses!G131="",Courses!I131="",Courses!F131&lt;&gt;1),"Row "&amp;Courses!A131&amp;"; ","")</f>
        <v/>
      </c>
      <c r="R136" s="10" t="str">
        <f>IF(AND($M$9=1,Courses!B131&lt;&gt;"",Courses!I131="",Courses!F131&lt;&gt;"",Courses!G131&lt;&gt;"",Courses!H131&lt;&gt;""),IF(OR((Courses!F131+Courses!H131)&lt;&gt;1),"Row "&amp;Courses!A131&amp;"; ",""),"")</f>
        <v/>
      </c>
      <c r="S136" s="682" t="str">
        <f>IF(AND($M$9=1,Courses!B131&lt;&gt;"",Courses!I131&lt;&gt;"",Courses!J131&lt;&gt;"",Courses!H131&lt;&gt;"",Courses!G131&lt;&gt;"",Courses!F131&lt;&gt;""),IF(OR((Courses!F131+Courses!H131+Courses!J131)&lt;&gt;1),"Row "&amp;Courses!A131&amp;"; ",""),"")</f>
        <v/>
      </c>
      <c r="T136" s="10"/>
      <c r="U136" s="692" t="str">
        <f>IF(AND($M$9=1,Courses!E131&lt;&gt;"",Q136="",R136="",S136="",SUM(Courses!F131,Courses!H131,Courses!J131)&lt;&gt;1),"Row "&amp;Courses!A131&amp;"; ","")</f>
        <v/>
      </c>
      <c r="V136" s="50"/>
      <c r="W136" s="10"/>
      <c r="X136" s="739" t="str">
        <f>IF(AND($N$9=1,Courses!B131&lt;&gt;"",Courses!E131&lt;&gt;"",Courses!F131&lt;&gt;""),IF((TRUNC(Courses!F131*100)&lt;&gt;Courses!F131*100),"Row "&amp;Courses!A131&amp;", "&amp;Courses!$F$10&amp;"; ",""),"")</f>
        <v/>
      </c>
      <c r="Y136" s="10" t="str">
        <f>IF(AND($N$9=1,Courses!B131&lt;&gt;"",Courses!G131&lt;&gt;"",Courses!H131&lt;&gt;""),IF((TRUNC(Courses!H131*100)&lt;&gt;Courses!H131*100),"Row "&amp;Courses!A131&amp;", "&amp;Courses!$H$10&amp;"; ",""),"")</f>
        <v/>
      </c>
      <c r="Z136" s="682" t="str">
        <f>IF(AND($N$9=1,Courses!B131&lt;&gt;"",Courses!I131&lt;&gt;"",Courses!J131&lt;&gt;""),IF((TRUNC(Courses!J131*100)&lt;&gt;Courses!J131*100),"Row "&amp;Courses!A131&amp;", "&amp;Courses!$J$10&amp;"; ",""),"")</f>
        <v/>
      </c>
      <c r="AA136" s="10"/>
      <c r="AB136" s="295"/>
      <c r="AC136" s="692" t="str">
        <f>IF(AND($O$9=1,G136="",Courses!B131&lt;&gt;"",Courses!K131&lt;&gt;"UG",Courses!K131&lt;&gt;"PG (UG fee)",Courses!K131&lt;&gt;"PG (Masters' loan)",Courses!K131&lt;&gt;"PG (Other)"),"Row "&amp;Courses!A131&amp;"; ","")</f>
        <v/>
      </c>
      <c r="AD136" s="693"/>
      <c r="AE136" s="692" t="str">
        <f>IF(AND($Q$9=1,G136="",Courses!B131&lt;&gt;"",Courses!M131&lt;&gt;"Standard",Courses!M131&lt;&gt;"Long"),"Row "&amp;Courses!A131&amp;"; ","")</f>
        <v/>
      </c>
      <c r="AF136" s="10"/>
      <c r="AG136" s="295"/>
      <c r="AH136" s="739" t="str">
        <f>IF(AND($P$9=1,G136="",AC136="",AD136="",Courses!B131&lt;&gt;"",Courses!K131="UG",Courses!L131&lt;&gt;$C$9,Courses!L131&lt;&gt;$C$10,Courses!L131&lt;&gt;$C$11),"Row "&amp;Courses!A131&amp;", Sub-level should be either HND, Sub-degree, Foundation Degree or Other UG Degree; ","")</f>
        <v/>
      </c>
      <c r="AI136" s="10" t="str">
        <f>IF(AND($P$9=1,G136="",AC136="",AD136="",Courses!B131&lt;&gt;"",Courses!K131="PG (UG fee)",Courses!L131&lt;&gt;"",Courses!L131&lt;&gt;$C$12,Courses!L131&lt;&gt;$C$15),"Row "&amp;Courses!A131&amp;", Sub-level should be either blank or "&amp;C128&amp;"; ","")</f>
        <v/>
      </c>
      <c r="AJ136" s="10" t="str">
        <f>IF(AND($P$9=1,G136="",AC136="",AD136="",Courses!B131&lt;&gt;"",Courses!K131="PG (Masters' loan)",Courses!L131&lt;&gt;"",Courses!L131&lt;&gt;$C$14,Courses!L131&lt;&gt;$C$15),"Row "&amp;Courses!A131&amp;", Sub-level should be blank; ","")</f>
        <v/>
      </c>
      <c r="AK136" s="682" t="str">
        <f>IF(AND($P$9=1,G136="",AC136="",AD136="",Courses!B131&lt;&gt;"",Courses!K131="PG (Other)",Courses!L131&lt;&gt;"",Courses!L131&lt;&gt;$C$16,Courses!L131&lt;&gt;$C$17),"Row "&amp;Courses!A131&amp;", Sub-level should be blank; ","")</f>
        <v/>
      </c>
      <c r="AL136" s="50"/>
      <c r="AM136" s="295"/>
      <c r="AN136" s="6">
        <v>117</v>
      </c>
      <c r="AO136" s="739" t="str">
        <f>IF(AND($R$9=1,(TRUNC(Courses!N131)&lt;&gt;Courses!N131)), "Row "&amp;Courses!$A131&amp;", "&amp;AO$9&amp;", "&amp;AO$10&amp;", "&amp;AO$11&amp;"; ","")</f>
        <v/>
      </c>
      <c r="AP136" s="10" t="str">
        <f>IF(AND($R$9=1,(TRUNC(Courses!O131)&lt;&gt;Courses!O131)), "Row "&amp;Courses!$A131&amp;", "&amp;AP$9&amp;", "&amp;AP$10&amp;", "&amp;AP$11&amp;"; ","")</f>
        <v/>
      </c>
      <c r="AQ136" s="10" t="str">
        <f>IF(AND($R$9=1,(TRUNC(Courses!P131)&lt;&gt;Courses!P131)), "Row "&amp;Courses!$A131&amp;", "&amp;AQ$9&amp;", "&amp;AQ$10&amp;", "&amp;AQ$11&amp;"; ","")</f>
        <v/>
      </c>
      <c r="AR136" s="10" t="str">
        <f>IF(AND($R$9=1,(TRUNC(Courses!Q131)&lt;&gt;Courses!Q131)), "Row "&amp;Courses!$A131&amp;", "&amp;AR$9&amp;", "&amp;AR$10&amp;", "&amp;AR$11&amp;"; ","")</f>
        <v/>
      </c>
      <c r="AS136" s="682" t="str">
        <f>IF(AND($R$9=1,(TRUNC(Courses!R131)&lt;&gt;Courses!R131)), "Row "&amp;Courses!$A131&amp;", "&amp;AS$9&amp;", "&amp;AS$10&amp;", "&amp;AS$11&amp;"; ","")</f>
        <v/>
      </c>
      <c r="AT136" s="739" t="str">
        <f>IF(AND($R$9=1,(TRUNC(Courses!S131)&lt;&gt;Courses!S131)), "Row "&amp;Courses!$A131&amp;", "&amp;AT$9&amp;", "&amp;AT$10&amp;", "&amp;AT$11&amp;"; ","")</f>
        <v/>
      </c>
      <c r="AU136" s="10" t="str">
        <f>IF(AND($R$9=1,(TRUNC(Courses!T131)&lt;&gt;Courses!T131)), "Row "&amp;Courses!$A131&amp;", "&amp;AU$9&amp;", "&amp;AU$10&amp;", "&amp;AU$11&amp;"; ","")</f>
        <v/>
      </c>
      <c r="AV136" s="10" t="str">
        <f>IF(AND($R$9=1,(TRUNC(Courses!U131)&lt;&gt;Courses!U131)), "Row "&amp;Courses!$A131&amp;", "&amp;AV$9&amp;", "&amp;AV$10&amp;", "&amp;AV$11&amp;"; ","")</f>
        <v/>
      </c>
      <c r="AW136" s="10" t="str">
        <f>IF(AND($R$9=1,(TRUNC(Courses!V131)&lt;&gt;Courses!V131)), "Row "&amp;Courses!$A131&amp;", "&amp;AW$9&amp;", "&amp;AW$10&amp;", "&amp;AW$11&amp;"; ","")</f>
        <v/>
      </c>
      <c r="AX136" s="682" t="str">
        <f>IF(AND($R$9=1,(TRUNC(Courses!W131)&lt;&gt;Courses!W131)), "Row "&amp;Courses!$A131&amp;", "&amp;AX$9&amp;", "&amp;AX$10&amp;", "&amp;AX$11&amp;"; ","")</f>
        <v/>
      </c>
      <c r="AY136" s="739" t="str">
        <f>IF(AND($R$9=1,(TRUNC(Courses!X131)&lt;&gt;Courses!X131)), "Row "&amp;Courses!$A131&amp;", "&amp;AY$9&amp;", "&amp;AY$10&amp;", "&amp;AY$11&amp;"; ","")</f>
        <v/>
      </c>
      <c r="AZ136" s="10" t="str">
        <f>IF(AND($R$9=1,(TRUNC(Courses!Y131)&lt;&gt;Courses!Y131)), "Row "&amp;Courses!$A131&amp;", "&amp;AZ$9&amp;", "&amp;AZ$10&amp;", "&amp;AZ$11&amp;"; ","")</f>
        <v/>
      </c>
      <c r="BA136" s="10" t="str">
        <f>IF(AND($R$9=1,(TRUNC(Courses!Z131)&lt;&gt;Courses!Z131)), "Row "&amp;Courses!$A131&amp;", "&amp;BA$9&amp;", "&amp;BA$10&amp;", "&amp;BA$11&amp;"; ","")</f>
        <v/>
      </c>
      <c r="BB136" s="10" t="str">
        <f>IF(AND($R$9=1,(TRUNC(Courses!AA131)&lt;&gt;Courses!AA131)), "Row "&amp;Courses!$A131&amp;", "&amp;BB$9&amp;", "&amp;BB$10&amp;", "&amp;BB$11&amp;"; ","")</f>
        <v/>
      </c>
      <c r="BC136" s="682" t="str">
        <f>IF(AND($R$9=1,(TRUNC(Courses!AB131)&lt;&gt;Courses!AB131)), "Row "&amp;Courses!$A131&amp;", "&amp;BC$9&amp;", "&amp;BC$10&amp;", "&amp;BC$11&amp;"; ","")</f>
        <v/>
      </c>
      <c r="BE136" s="295"/>
      <c r="BF136" s="6">
        <v>117</v>
      </c>
      <c r="BG136" s="739" t="str">
        <f>IF(AND($S$9=1,Courses!N131&lt;0), "Row "&amp;Courses!$A131&amp;", "&amp;BG$9&amp;", "&amp;BG$10&amp;", "&amp;BG$11&amp;"; ","")</f>
        <v/>
      </c>
      <c r="BH136" s="10" t="str">
        <f>IF(AND($S$9=1,Courses!O131&lt;0), "Row "&amp;Courses!$A131&amp;", "&amp;BH$9&amp;", "&amp;BH$10&amp;", "&amp;BH$11&amp;"; ","")</f>
        <v/>
      </c>
      <c r="BI136" s="10" t="str">
        <f>IF(AND($S$9=1,Courses!P131&lt;0), "Row "&amp;Courses!$A131&amp;", "&amp;BI$9&amp;", "&amp;BI$10&amp;", "&amp;BI$11&amp;"; ","")</f>
        <v/>
      </c>
      <c r="BJ136" s="10" t="str">
        <f>IF(AND($S$9=1,Courses!Q131&lt;0), "Row "&amp;Courses!$A131&amp;", "&amp;BJ$9&amp;", "&amp;BJ$10&amp;", "&amp;BJ$11&amp;"; ","")</f>
        <v/>
      </c>
      <c r="BK136" s="682" t="str">
        <f>IF(AND($S$9=1,Courses!R131&lt;0), "Row "&amp;Courses!$A131&amp;", "&amp;BK$9&amp;", "&amp;BK$10&amp;", "&amp;BK$11&amp;"; ","")</f>
        <v/>
      </c>
      <c r="BL136" s="739" t="str">
        <f>IF(AND($S$9=1,Courses!S131&lt;0), "Row "&amp;Courses!$A131&amp;", "&amp;BL$9&amp;", "&amp;BL$10&amp;", "&amp;BL$11&amp;"; ","")</f>
        <v/>
      </c>
      <c r="BM136" s="10" t="str">
        <f>IF(AND($S$9=1,Courses!T131&lt;0), "Row "&amp;Courses!$A131&amp;", "&amp;BM$9&amp;", "&amp;BM$10&amp;", "&amp;BM$11&amp;"; ","")</f>
        <v/>
      </c>
      <c r="BN136" s="10" t="str">
        <f>IF(AND($S$9=1,Courses!U131&lt;0), "Row "&amp;Courses!$A131&amp;", "&amp;BN$9&amp;", "&amp;BN$10&amp;", "&amp;BN$11&amp;"; ","")</f>
        <v/>
      </c>
      <c r="BO136" s="10" t="str">
        <f>IF(AND($S$9=1,Courses!V131&lt;0), "Row "&amp;Courses!$A131&amp;", "&amp;BO$9&amp;", "&amp;BO$10&amp;", "&amp;BO$11&amp;"; ","")</f>
        <v/>
      </c>
      <c r="BP136" s="682" t="str">
        <f>IF(AND($S$9=1,Courses!W131&lt;0), "Row "&amp;Courses!$A131&amp;", "&amp;BP$9&amp;", "&amp;BP$10&amp;", "&amp;BP$11&amp;"; ","")</f>
        <v/>
      </c>
      <c r="BQ136" s="739" t="str">
        <f>IF(AND($S$9=1,Courses!X131&lt;0), "Row "&amp;Courses!$A131&amp;", "&amp;BQ$9&amp;", "&amp;BQ$10&amp;", "&amp;BQ$11&amp;"; ","")</f>
        <v/>
      </c>
      <c r="BR136" s="10" t="str">
        <f>IF(AND($S$9=1,Courses!Y131&lt;0), "Row "&amp;Courses!$A131&amp;", "&amp;BR$9&amp;", "&amp;BR$10&amp;", "&amp;BR$11&amp;"; ","")</f>
        <v/>
      </c>
      <c r="BS136" s="10" t="str">
        <f>IF(AND($S$9=1,Courses!Z131&lt;0), "Row "&amp;Courses!$A131&amp;", "&amp;BS$9&amp;", "&amp;BS$10&amp;", "&amp;BS$11&amp;"; ","")</f>
        <v/>
      </c>
      <c r="BT136" s="10" t="str">
        <f>IF(AND($S$9=1,Courses!AA131&lt;0), "Row "&amp;Courses!$A131&amp;", "&amp;BT$9&amp;", "&amp;BT$10&amp;", "&amp;BT$11&amp;"; ","")</f>
        <v/>
      </c>
      <c r="BU136" s="682" t="str">
        <f>IF(AND($S$9=1,Courses!AB131&lt;0), "Row "&amp;Courses!$A131&amp;", "&amp;BU$9&amp;", "&amp;BU$10&amp;", "&amp;BU$11&amp;"; ","")</f>
        <v/>
      </c>
      <c r="BW136" s="671">
        <v>117</v>
      </c>
      <c r="BX136" s="101">
        <f>IF(AND($T$9=1,Courses!B131="",Courses!F131="",Courses!H131="",Courses!J131="",Courses!K131="",Courses!L131="",Courses!M131="",Courses!N131=0,Courses!P131=0,Courses!R131=0,Courses!S131=0,Courses!U131=0,Courses!W131=0,Courses!X131=0,Courses!Z131=0,Courses!AB131=0),0,1)</f>
        <v>0</v>
      </c>
      <c r="BY136" s="671">
        <f>IF(AND(BX136=0,SUM(BX137:$BX$219)&gt;0),1,0)</f>
        <v>0</v>
      </c>
      <c r="BZ136" s="853" t="str">
        <f>IF(BY136=1,"Row "&amp;Courses!A131&amp;"; ","")</f>
        <v/>
      </c>
      <c r="CA136" s="50"/>
      <c r="CB136" s="10"/>
      <c r="CC136" s="692" t="str">
        <f>IF(AND($U$9=1,Courses!B131&lt;&gt;"",SUM(Courses!N131:AB131)=0),"Row "&amp;Courses!A131&amp;"; ","")</f>
        <v/>
      </c>
      <c r="CD136" s="50"/>
      <c r="CF136" s="323"/>
      <c r="CG136" s="692" t="str">
        <f>IF(AND($Y$9=1,Courses!B131&lt;&gt;""),IF(SUMPRODUCT(--(Courses!$C$13:$C$214=Courses!C131))&gt;1,"Row "&amp;Courses!A131&amp;"; ",""),"")</f>
        <v/>
      </c>
      <c r="CH136" s="10"/>
      <c r="CI136" s="324"/>
      <c r="CJ136" s="10"/>
      <c r="CK136" s="739" t="str">
        <f>IF(AND($Z$9=1,Courses!E131&lt;&gt;"",Courses!F131&lt;&gt;"",Courses!F131=0,SUM(Courses!H131,Courses!J131)=1),"Row "&amp;Courses!A131&amp;", "&amp;Courses!$F$10&amp;"; ","")</f>
        <v/>
      </c>
      <c r="CL136" s="10" t="str">
        <f>IF(AND($Z$9=1,Courses!G131&lt;&gt;"",Courses!H131&lt;&gt;"",Courses!H131=0,SUM(Courses!J131,Courses!F131)=1),"Row "&amp;Courses!A131&amp;", "&amp;Courses!$H$10&amp;"; ","")</f>
        <v/>
      </c>
      <c r="CM136" s="682" t="str">
        <f>IF(AND($Z$9=1,Courses!I131&lt;&gt;"",Courses!J131&lt;&gt;"",Courses!J131=0, SUM(Courses!H131,Courses!F131)=1),"Row "&amp;Courses!A131&amp;", "&amp;Courses!$J$10&amp;"; ","")</f>
        <v/>
      </c>
      <c r="CN136" s="680"/>
      <c r="CO136" s="681"/>
      <c r="CP136" s="692" t="str">
        <f>IF(AND(Courses!B131&lt;&gt;"",ISNA(VLOOKUP(Courses!C131,CourseInfo,2,FALSE))=FALSE,COUNTIF(Dummy,Courses!C131)&lt;&gt;1),VLOOKUP(Courses!C131,CourseInfo,6,FALSE),"")</f>
        <v/>
      </c>
      <c r="CQ136" s="692" t="str">
        <f>IF(AND(Courses!B131&lt;&gt;"",ISNA(VLOOKUP(Courses!C131,CourseInfo,2,FALSE))=FALSE,COUNTIF(Dummy,Courses!C131)&lt;&gt;1),IF(VLOOKUP(Courses!C131,CourseInfo,7,FALSE)&lt;&gt;"",VLOOKUP(Courses!C131,CourseInfo,7,FALSE),"blank"),"")</f>
        <v/>
      </c>
      <c r="CR136" s="692" t="str">
        <f>IF(AND($AA$9=1,Courses!B131&lt;&gt;"",'Courses Valid'!AC136="",AH136&amp;AI136&amp;AJ136&amp;AK136="",COUNTIF(Dummy,Courses!C131)&lt;&gt;1),IF(OR(Courses!K131&lt;&gt;'Courses Valid'!CP136,Courses!L131&lt;&gt;'Courses Valid'!CQ136),"Row "&amp;Courses!A131&amp;", Level on LARS is "&amp;'Courses Valid'!CP136&amp;", Sub-level on LARS is "&amp;CQ136&amp;"; ",""),"")</f>
        <v/>
      </c>
      <c r="CS136" s="680"/>
    </row>
    <row r="137" spans="3:97" x14ac:dyDescent="0.2">
      <c r="C137" s="670">
        <f t="shared" si="3"/>
        <v>0</v>
      </c>
      <c r="D137" s="102"/>
      <c r="E137" s="102"/>
      <c r="F137" s="295"/>
      <c r="G137" s="692" t="str">
        <f>IF(SUMPRODUCT(--(CourseAims=Courses!$C132))=1,"",IF(AND($J$9=1,Courses!$C132&lt;&gt;""),"Row "&amp;Courses!A132&amp;" (invalid); ",""))</f>
        <v/>
      </c>
      <c r="H137" s="692" t="str">
        <f>IF(AND($K$9=1,Courses!B132="",OR(Courses!F132&lt;&gt;"",Courses!H132&lt;&gt;"",Courses!J132&lt;&gt;"",Courses!K132&lt;&gt;"",Courses!L132&lt;&gt;"",Courses!M132&lt;&gt;"",Courses!N132&lt;&gt;0,Courses!P132&lt;&gt;0,Courses!R132&lt;&gt;0,Courses!S132&lt;&gt;0,Courses!U132&lt;&gt;0,Courses!W132&lt;&gt;0,Courses!X132&lt;&gt;0,Courses!Z132&lt;&gt;0,Courses!AB132&lt;&gt;0)),"Row "&amp;Courses!A132&amp;" (none); ","")</f>
        <v/>
      </c>
      <c r="I137" s="50"/>
      <c r="J137" s="295"/>
      <c r="K137" s="739" t="str">
        <f>IF(AND($L$9=1,Courses!E132&lt;&gt;"",Courses!F132=""),"Row "&amp;Courses!A132&amp;", "&amp;Courses!$E$10&amp;"; ","")</f>
        <v/>
      </c>
      <c r="L137" s="10" t="str">
        <f>IF(AND($L$9=1,Courses!G132&lt;&gt;"",Courses!H132=""),"Row "&amp;Courses!A132&amp;", "&amp;Courses!$G$10&amp;"; ","")</f>
        <v/>
      </c>
      <c r="M137" s="682" t="str">
        <f>IF(AND($L$9=1,Courses!I132&lt;&gt;"",Courses!J132=""),"Row "&amp;Courses!A132&amp;", "&amp;Courses!$I$10&amp;"; ","")</f>
        <v/>
      </c>
      <c r="N137" s="10"/>
      <c r="O137" s="50"/>
      <c r="P137" s="295"/>
      <c r="Q137" s="1330" t="str">
        <f>IF(AND($M$9=1,Courses!B132&lt;&gt;"",Courses!E132&lt;&gt;"",Courses!G132="",Courses!I132="",Courses!F132&lt;&gt;1),"Row "&amp;Courses!A132&amp;"; ","")</f>
        <v/>
      </c>
      <c r="R137" s="10" t="str">
        <f>IF(AND($M$9=1,Courses!B132&lt;&gt;"",Courses!I132="",Courses!F132&lt;&gt;"",Courses!G132&lt;&gt;"",Courses!H132&lt;&gt;""),IF(OR((Courses!F132+Courses!H132)&lt;&gt;1),"Row "&amp;Courses!A132&amp;"; ",""),"")</f>
        <v/>
      </c>
      <c r="S137" s="682" t="str">
        <f>IF(AND($M$9=1,Courses!B132&lt;&gt;"",Courses!I132&lt;&gt;"",Courses!J132&lt;&gt;"",Courses!H132&lt;&gt;"",Courses!G132&lt;&gt;"",Courses!F132&lt;&gt;""),IF(OR((Courses!F132+Courses!H132+Courses!J132)&lt;&gt;1),"Row "&amp;Courses!A132&amp;"; ",""),"")</f>
        <v/>
      </c>
      <c r="T137" s="10"/>
      <c r="U137" s="692" t="str">
        <f>IF(AND($M$9=1,Courses!E132&lt;&gt;"",Q137="",R137="",S137="",SUM(Courses!F132,Courses!H132,Courses!J132)&lt;&gt;1),"Row "&amp;Courses!A132&amp;"; ","")</f>
        <v/>
      </c>
      <c r="V137" s="50"/>
      <c r="W137" s="10"/>
      <c r="X137" s="739" t="str">
        <f>IF(AND($N$9=1,Courses!B132&lt;&gt;"",Courses!E132&lt;&gt;"",Courses!F132&lt;&gt;""),IF((TRUNC(Courses!F132*100)&lt;&gt;Courses!F132*100),"Row "&amp;Courses!A132&amp;", "&amp;Courses!$F$10&amp;"; ",""),"")</f>
        <v/>
      </c>
      <c r="Y137" s="10" t="str">
        <f>IF(AND($N$9=1,Courses!B132&lt;&gt;"",Courses!G132&lt;&gt;"",Courses!H132&lt;&gt;""),IF((TRUNC(Courses!H132*100)&lt;&gt;Courses!H132*100),"Row "&amp;Courses!A132&amp;", "&amp;Courses!$H$10&amp;"; ",""),"")</f>
        <v/>
      </c>
      <c r="Z137" s="682" t="str">
        <f>IF(AND($N$9=1,Courses!B132&lt;&gt;"",Courses!I132&lt;&gt;"",Courses!J132&lt;&gt;""),IF((TRUNC(Courses!J132*100)&lt;&gt;Courses!J132*100),"Row "&amp;Courses!A132&amp;", "&amp;Courses!$J$10&amp;"; ",""),"")</f>
        <v/>
      </c>
      <c r="AA137" s="10"/>
      <c r="AB137" s="295"/>
      <c r="AC137" s="692" t="str">
        <f>IF(AND($O$9=1,G137="",Courses!B132&lt;&gt;"",Courses!K132&lt;&gt;"UG",Courses!K132&lt;&gt;"PG (UG fee)",Courses!K132&lt;&gt;"PG (Masters' loan)",Courses!K132&lt;&gt;"PG (Other)"),"Row "&amp;Courses!A132&amp;"; ","")</f>
        <v/>
      </c>
      <c r="AD137" s="693"/>
      <c r="AE137" s="692" t="str">
        <f>IF(AND($Q$9=1,G137="",Courses!B132&lt;&gt;"",Courses!M132&lt;&gt;"Standard",Courses!M132&lt;&gt;"Long"),"Row "&amp;Courses!A132&amp;"; ","")</f>
        <v/>
      </c>
      <c r="AF137" s="10"/>
      <c r="AG137" s="295"/>
      <c r="AH137" s="739" t="str">
        <f>IF(AND($P$9=1,G137="",AC137="",AD137="",Courses!B132&lt;&gt;"",Courses!K132="UG",Courses!L132&lt;&gt;$C$9,Courses!L132&lt;&gt;$C$10,Courses!L132&lt;&gt;$C$11),"Row "&amp;Courses!A132&amp;", Sub-level should be either HND, Sub-degree, Foundation Degree or Other UG Degree; ","")</f>
        <v/>
      </c>
      <c r="AI137" s="10" t="str">
        <f>IF(AND($P$9=1,G137="",AC137="",AD137="",Courses!B132&lt;&gt;"",Courses!K132="PG (UG fee)",Courses!L132&lt;&gt;"",Courses!L132&lt;&gt;$C$12,Courses!L132&lt;&gt;$C$15),"Row "&amp;Courses!A132&amp;", Sub-level should be either blank or "&amp;C129&amp;"; ","")</f>
        <v/>
      </c>
      <c r="AJ137" s="10" t="str">
        <f>IF(AND($P$9=1,G137="",AC137="",AD137="",Courses!B132&lt;&gt;"",Courses!K132="PG (Masters' loan)",Courses!L132&lt;&gt;"",Courses!L132&lt;&gt;$C$14,Courses!L132&lt;&gt;$C$15),"Row "&amp;Courses!A132&amp;", Sub-level should be blank; ","")</f>
        <v/>
      </c>
      <c r="AK137" s="682" t="str">
        <f>IF(AND($P$9=1,G137="",AC137="",AD137="",Courses!B132&lt;&gt;"",Courses!K132="PG (Other)",Courses!L132&lt;&gt;"",Courses!L132&lt;&gt;$C$16,Courses!L132&lt;&gt;$C$17),"Row "&amp;Courses!A132&amp;", Sub-level should be blank; ","")</f>
        <v/>
      </c>
      <c r="AL137" s="50"/>
      <c r="AM137" s="295"/>
      <c r="AN137" s="6">
        <v>118</v>
      </c>
      <c r="AO137" s="739" t="str">
        <f>IF(AND($R$9=1,(TRUNC(Courses!N132)&lt;&gt;Courses!N132)), "Row "&amp;Courses!$A132&amp;", "&amp;AO$9&amp;", "&amp;AO$10&amp;", "&amp;AO$11&amp;"; ","")</f>
        <v/>
      </c>
      <c r="AP137" s="10" t="str">
        <f>IF(AND($R$9=1,(TRUNC(Courses!O132)&lt;&gt;Courses!O132)), "Row "&amp;Courses!$A132&amp;", "&amp;AP$9&amp;", "&amp;AP$10&amp;", "&amp;AP$11&amp;"; ","")</f>
        <v/>
      </c>
      <c r="AQ137" s="10" t="str">
        <f>IF(AND($R$9=1,(TRUNC(Courses!P132)&lt;&gt;Courses!P132)), "Row "&amp;Courses!$A132&amp;", "&amp;AQ$9&amp;", "&amp;AQ$10&amp;", "&amp;AQ$11&amp;"; ","")</f>
        <v/>
      </c>
      <c r="AR137" s="10" t="str">
        <f>IF(AND($R$9=1,(TRUNC(Courses!Q132)&lt;&gt;Courses!Q132)), "Row "&amp;Courses!$A132&amp;", "&amp;AR$9&amp;", "&amp;AR$10&amp;", "&amp;AR$11&amp;"; ","")</f>
        <v/>
      </c>
      <c r="AS137" s="682" t="str">
        <f>IF(AND($R$9=1,(TRUNC(Courses!R132)&lt;&gt;Courses!R132)), "Row "&amp;Courses!$A132&amp;", "&amp;AS$9&amp;", "&amp;AS$10&amp;", "&amp;AS$11&amp;"; ","")</f>
        <v/>
      </c>
      <c r="AT137" s="739" t="str">
        <f>IF(AND($R$9=1,(TRUNC(Courses!S132)&lt;&gt;Courses!S132)), "Row "&amp;Courses!$A132&amp;", "&amp;AT$9&amp;", "&amp;AT$10&amp;", "&amp;AT$11&amp;"; ","")</f>
        <v/>
      </c>
      <c r="AU137" s="10" t="str">
        <f>IF(AND($R$9=1,(TRUNC(Courses!T132)&lt;&gt;Courses!T132)), "Row "&amp;Courses!$A132&amp;", "&amp;AU$9&amp;", "&amp;AU$10&amp;", "&amp;AU$11&amp;"; ","")</f>
        <v/>
      </c>
      <c r="AV137" s="10" t="str">
        <f>IF(AND($R$9=1,(TRUNC(Courses!U132)&lt;&gt;Courses!U132)), "Row "&amp;Courses!$A132&amp;", "&amp;AV$9&amp;", "&amp;AV$10&amp;", "&amp;AV$11&amp;"; ","")</f>
        <v/>
      </c>
      <c r="AW137" s="10" t="str">
        <f>IF(AND($R$9=1,(TRUNC(Courses!V132)&lt;&gt;Courses!V132)), "Row "&amp;Courses!$A132&amp;", "&amp;AW$9&amp;", "&amp;AW$10&amp;", "&amp;AW$11&amp;"; ","")</f>
        <v/>
      </c>
      <c r="AX137" s="682" t="str">
        <f>IF(AND($R$9=1,(TRUNC(Courses!W132)&lt;&gt;Courses!W132)), "Row "&amp;Courses!$A132&amp;", "&amp;AX$9&amp;", "&amp;AX$10&amp;", "&amp;AX$11&amp;"; ","")</f>
        <v/>
      </c>
      <c r="AY137" s="739" t="str">
        <f>IF(AND($R$9=1,(TRUNC(Courses!X132)&lt;&gt;Courses!X132)), "Row "&amp;Courses!$A132&amp;", "&amp;AY$9&amp;", "&amp;AY$10&amp;", "&amp;AY$11&amp;"; ","")</f>
        <v/>
      </c>
      <c r="AZ137" s="10" t="str">
        <f>IF(AND($R$9=1,(TRUNC(Courses!Y132)&lt;&gt;Courses!Y132)), "Row "&amp;Courses!$A132&amp;", "&amp;AZ$9&amp;", "&amp;AZ$10&amp;", "&amp;AZ$11&amp;"; ","")</f>
        <v/>
      </c>
      <c r="BA137" s="10" t="str">
        <f>IF(AND($R$9=1,(TRUNC(Courses!Z132)&lt;&gt;Courses!Z132)), "Row "&amp;Courses!$A132&amp;", "&amp;BA$9&amp;", "&amp;BA$10&amp;", "&amp;BA$11&amp;"; ","")</f>
        <v/>
      </c>
      <c r="BB137" s="10" t="str">
        <f>IF(AND($R$9=1,(TRUNC(Courses!AA132)&lt;&gt;Courses!AA132)), "Row "&amp;Courses!$A132&amp;", "&amp;BB$9&amp;", "&amp;BB$10&amp;", "&amp;BB$11&amp;"; ","")</f>
        <v/>
      </c>
      <c r="BC137" s="682" t="str">
        <f>IF(AND($R$9=1,(TRUNC(Courses!AB132)&lt;&gt;Courses!AB132)), "Row "&amp;Courses!$A132&amp;", "&amp;BC$9&amp;", "&amp;BC$10&amp;", "&amp;BC$11&amp;"; ","")</f>
        <v/>
      </c>
      <c r="BE137" s="295"/>
      <c r="BF137" s="6">
        <v>118</v>
      </c>
      <c r="BG137" s="739" t="str">
        <f>IF(AND($S$9=1,Courses!N132&lt;0), "Row "&amp;Courses!$A132&amp;", "&amp;BG$9&amp;", "&amp;BG$10&amp;", "&amp;BG$11&amp;"; ","")</f>
        <v/>
      </c>
      <c r="BH137" s="10" t="str">
        <f>IF(AND($S$9=1,Courses!O132&lt;0), "Row "&amp;Courses!$A132&amp;", "&amp;BH$9&amp;", "&amp;BH$10&amp;", "&amp;BH$11&amp;"; ","")</f>
        <v/>
      </c>
      <c r="BI137" s="10" t="str">
        <f>IF(AND($S$9=1,Courses!P132&lt;0), "Row "&amp;Courses!$A132&amp;", "&amp;BI$9&amp;", "&amp;BI$10&amp;", "&amp;BI$11&amp;"; ","")</f>
        <v/>
      </c>
      <c r="BJ137" s="10" t="str">
        <f>IF(AND($S$9=1,Courses!Q132&lt;0), "Row "&amp;Courses!$A132&amp;", "&amp;BJ$9&amp;", "&amp;BJ$10&amp;", "&amp;BJ$11&amp;"; ","")</f>
        <v/>
      </c>
      <c r="BK137" s="682" t="str">
        <f>IF(AND($S$9=1,Courses!R132&lt;0), "Row "&amp;Courses!$A132&amp;", "&amp;BK$9&amp;", "&amp;BK$10&amp;", "&amp;BK$11&amp;"; ","")</f>
        <v/>
      </c>
      <c r="BL137" s="739" t="str">
        <f>IF(AND($S$9=1,Courses!S132&lt;0), "Row "&amp;Courses!$A132&amp;", "&amp;BL$9&amp;", "&amp;BL$10&amp;", "&amp;BL$11&amp;"; ","")</f>
        <v/>
      </c>
      <c r="BM137" s="10" t="str">
        <f>IF(AND($S$9=1,Courses!T132&lt;0), "Row "&amp;Courses!$A132&amp;", "&amp;BM$9&amp;", "&amp;BM$10&amp;", "&amp;BM$11&amp;"; ","")</f>
        <v/>
      </c>
      <c r="BN137" s="10" t="str">
        <f>IF(AND($S$9=1,Courses!U132&lt;0), "Row "&amp;Courses!$A132&amp;", "&amp;BN$9&amp;", "&amp;BN$10&amp;", "&amp;BN$11&amp;"; ","")</f>
        <v/>
      </c>
      <c r="BO137" s="10" t="str">
        <f>IF(AND($S$9=1,Courses!V132&lt;0), "Row "&amp;Courses!$A132&amp;", "&amp;BO$9&amp;", "&amp;BO$10&amp;", "&amp;BO$11&amp;"; ","")</f>
        <v/>
      </c>
      <c r="BP137" s="682" t="str">
        <f>IF(AND($S$9=1,Courses!W132&lt;0), "Row "&amp;Courses!$A132&amp;", "&amp;BP$9&amp;", "&amp;BP$10&amp;", "&amp;BP$11&amp;"; ","")</f>
        <v/>
      </c>
      <c r="BQ137" s="739" t="str">
        <f>IF(AND($S$9=1,Courses!X132&lt;0), "Row "&amp;Courses!$A132&amp;", "&amp;BQ$9&amp;", "&amp;BQ$10&amp;", "&amp;BQ$11&amp;"; ","")</f>
        <v/>
      </c>
      <c r="BR137" s="10" t="str">
        <f>IF(AND($S$9=1,Courses!Y132&lt;0), "Row "&amp;Courses!$A132&amp;", "&amp;BR$9&amp;", "&amp;BR$10&amp;", "&amp;BR$11&amp;"; ","")</f>
        <v/>
      </c>
      <c r="BS137" s="10" t="str">
        <f>IF(AND($S$9=1,Courses!Z132&lt;0), "Row "&amp;Courses!$A132&amp;", "&amp;BS$9&amp;", "&amp;BS$10&amp;", "&amp;BS$11&amp;"; ","")</f>
        <v/>
      </c>
      <c r="BT137" s="10" t="str">
        <f>IF(AND($S$9=1,Courses!AA132&lt;0), "Row "&amp;Courses!$A132&amp;", "&amp;BT$9&amp;", "&amp;BT$10&amp;", "&amp;BT$11&amp;"; ","")</f>
        <v/>
      </c>
      <c r="BU137" s="682" t="str">
        <f>IF(AND($S$9=1,Courses!AB132&lt;0), "Row "&amp;Courses!$A132&amp;", "&amp;BU$9&amp;", "&amp;BU$10&amp;", "&amp;BU$11&amp;"; ","")</f>
        <v/>
      </c>
      <c r="BW137" s="671">
        <v>118</v>
      </c>
      <c r="BX137" s="101">
        <f>IF(AND($T$9=1,Courses!B132="",Courses!F132="",Courses!H132="",Courses!J132="",Courses!K132="",Courses!L132="",Courses!M132="",Courses!N132=0,Courses!P132=0,Courses!R132=0,Courses!S132=0,Courses!U132=0,Courses!W132=0,Courses!X132=0,Courses!Z132=0,Courses!AB132=0),0,1)</f>
        <v>0</v>
      </c>
      <c r="BY137" s="671">
        <f>IF(AND(BX137=0,SUM(BX138:$BX$219)&gt;0),1,0)</f>
        <v>0</v>
      </c>
      <c r="BZ137" s="853" t="str">
        <f>IF(BY137=1,"Row "&amp;Courses!A132&amp;"; ","")</f>
        <v/>
      </c>
      <c r="CA137" s="50"/>
      <c r="CB137" s="10"/>
      <c r="CC137" s="692" t="str">
        <f>IF(AND($U$9=1,Courses!B132&lt;&gt;"",SUM(Courses!N132:AB132)=0),"Row "&amp;Courses!A132&amp;"; ","")</f>
        <v/>
      </c>
      <c r="CD137" s="50"/>
      <c r="CF137" s="323"/>
      <c r="CG137" s="692" t="str">
        <f>IF(AND($Y$9=1,Courses!B132&lt;&gt;""),IF(SUMPRODUCT(--(Courses!$C$13:$C$214=Courses!C132))&gt;1,"Row "&amp;Courses!A132&amp;"; ",""),"")</f>
        <v/>
      </c>
      <c r="CH137" s="10"/>
      <c r="CI137" s="324"/>
      <c r="CJ137" s="10"/>
      <c r="CK137" s="739" t="str">
        <f>IF(AND($Z$9=1,Courses!E132&lt;&gt;"",Courses!F132&lt;&gt;"",Courses!F132=0,SUM(Courses!H132,Courses!J132)=1),"Row "&amp;Courses!A132&amp;", "&amp;Courses!$F$10&amp;"; ","")</f>
        <v/>
      </c>
      <c r="CL137" s="10" t="str">
        <f>IF(AND($Z$9=1,Courses!G132&lt;&gt;"",Courses!H132&lt;&gt;"",Courses!H132=0,SUM(Courses!J132,Courses!F132)=1),"Row "&amp;Courses!A132&amp;", "&amp;Courses!$H$10&amp;"; ","")</f>
        <v/>
      </c>
      <c r="CM137" s="682" t="str">
        <f>IF(AND($Z$9=1,Courses!I132&lt;&gt;"",Courses!J132&lt;&gt;"",Courses!J132=0, SUM(Courses!H132,Courses!F132)=1),"Row "&amp;Courses!A132&amp;", "&amp;Courses!$J$10&amp;"; ","")</f>
        <v/>
      </c>
      <c r="CN137" s="680"/>
      <c r="CO137" s="681"/>
      <c r="CP137" s="692" t="str">
        <f>IF(AND(Courses!B132&lt;&gt;"",ISNA(VLOOKUP(Courses!C132,CourseInfo,2,FALSE))=FALSE,COUNTIF(Dummy,Courses!C132)&lt;&gt;1),VLOOKUP(Courses!C132,CourseInfo,6,FALSE),"")</f>
        <v/>
      </c>
      <c r="CQ137" s="692" t="str">
        <f>IF(AND(Courses!B132&lt;&gt;"",ISNA(VLOOKUP(Courses!C132,CourseInfo,2,FALSE))=FALSE,COUNTIF(Dummy,Courses!C132)&lt;&gt;1),IF(VLOOKUP(Courses!C132,CourseInfo,7,FALSE)&lt;&gt;"",VLOOKUP(Courses!C132,CourseInfo,7,FALSE),"blank"),"")</f>
        <v/>
      </c>
      <c r="CR137" s="692" t="str">
        <f>IF(AND($AA$9=1,Courses!B132&lt;&gt;"",'Courses Valid'!AC137="",AH137&amp;AI137&amp;AJ137&amp;AK137="",COUNTIF(Dummy,Courses!C132)&lt;&gt;1),IF(OR(Courses!K132&lt;&gt;'Courses Valid'!CP137,Courses!L132&lt;&gt;'Courses Valid'!CQ137),"Row "&amp;Courses!A132&amp;", Level on LARS is "&amp;'Courses Valid'!CP137&amp;", Sub-level on LARS is "&amp;CQ137&amp;"; ",""),"")</f>
        <v/>
      </c>
      <c r="CS137" s="680"/>
    </row>
    <row r="138" spans="3:97" x14ac:dyDescent="0.2">
      <c r="C138" s="670">
        <f t="shared" si="3"/>
        <v>0</v>
      </c>
      <c r="D138" s="102"/>
      <c r="E138" s="102"/>
      <c r="F138" s="295"/>
      <c r="G138" s="692" t="str">
        <f>IF(SUMPRODUCT(--(CourseAims=Courses!$C133))=1,"",IF(AND($J$9=1,Courses!$C133&lt;&gt;""),"Row "&amp;Courses!A133&amp;" (invalid); ",""))</f>
        <v/>
      </c>
      <c r="H138" s="692" t="str">
        <f>IF(AND($K$9=1,Courses!B133="",OR(Courses!F133&lt;&gt;"",Courses!H133&lt;&gt;"",Courses!J133&lt;&gt;"",Courses!K133&lt;&gt;"",Courses!L133&lt;&gt;"",Courses!M133&lt;&gt;"",Courses!N133&lt;&gt;0,Courses!P133&lt;&gt;0,Courses!R133&lt;&gt;0,Courses!S133&lt;&gt;0,Courses!U133&lt;&gt;0,Courses!W133&lt;&gt;0,Courses!X133&lt;&gt;0,Courses!Z133&lt;&gt;0,Courses!AB133&lt;&gt;0)),"Row "&amp;Courses!A133&amp;" (none); ","")</f>
        <v/>
      </c>
      <c r="I138" s="50"/>
      <c r="J138" s="295"/>
      <c r="K138" s="739" t="str">
        <f>IF(AND($L$9=1,Courses!E133&lt;&gt;"",Courses!F133=""),"Row "&amp;Courses!A133&amp;", "&amp;Courses!$E$10&amp;"; ","")</f>
        <v/>
      </c>
      <c r="L138" s="10" t="str">
        <f>IF(AND($L$9=1,Courses!G133&lt;&gt;"",Courses!H133=""),"Row "&amp;Courses!A133&amp;", "&amp;Courses!$G$10&amp;"; ","")</f>
        <v/>
      </c>
      <c r="M138" s="682" t="str">
        <f>IF(AND($L$9=1,Courses!I133&lt;&gt;"",Courses!J133=""),"Row "&amp;Courses!A133&amp;", "&amp;Courses!$I$10&amp;"; ","")</f>
        <v/>
      </c>
      <c r="N138" s="10"/>
      <c r="O138" s="50"/>
      <c r="P138" s="295"/>
      <c r="Q138" s="1330" t="str">
        <f>IF(AND($M$9=1,Courses!B133&lt;&gt;"",Courses!E133&lt;&gt;"",Courses!G133="",Courses!I133="",Courses!F133&lt;&gt;1),"Row "&amp;Courses!A133&amp;"; ","")</f>
        <v/>
      </c>
      <c r="R138" s="10" t="str">
        <f>IF(AND($M$9=1,Courses!B133&lt;&gt;"",Courses!I133="",Courses!F133&lt;&gt;"",Courses!G133&lt;&gt;"",Courses!H133&lt;&gt;""),IF(OR((Courses!F133+Courses!H133)&lt;&gt;1),"Row "&amp;Courses!A133&amp;"; ",""),"")</f>
        <v/>
      </c>
      <c r="S138" s="682" t="str">
        <f>IF(AND($M$9=1,Courses!B133&lt;&gt;"",Courses!I133&lt;&gt;"",Courses!J133&lt;&gt;"",Courses!H133&lt;&gt;"",Courses!G133&lt;&gt;"",Courses!F133&lt;&gt;""),IF(OR((Courses!F133+Courses!H133+Courses!J133)&lt;&gt;1),"Row "&amp;Courses!A133&amp;"; ",""),"")</f>
        <v/>
      </c>
      <c r="T138" s="10"/>
      <c r="U138" s="692" t="str">
        <f>IF(AND($M$9=1,Courses!E133&lt;&gt;"",Q138="",R138="",S138="",SUM(Courses!F133,Courses!H133,Courses!J133)&lt;&gt;1),"Row "&amp;Courses!A133&amp;"; ","")</f>
        <v/>
      </c>
      <c r="V138" s="50"/>
      <c r="W138" s="10"/>
      <c r="X138" s="739" t="str">
        <f>IF(AND($N$9=1,Courses!B133&lt;&gt;"",Courses!E133&lt;&gt;"",Courses!F133&lt;&gt;""),IF((TRUNC(Courses!F133*100)&lt;&gt;Courses!F133*100),"Row "&amp;Courses!A133&amp;", "&amp;Courses!$F$10&amp;"; ",""),"")</f>
        <v/>
      </c>
      <c r="Y138" s="10" t="str">
        <f>IF(AND($N$9=1,Courses!B133&lt;&gt;"",Courses!G133&lt;&gt;"",Courses!H133&lt;&gt;""),IF((TRUNC(Courses!H133*100)&lt;&gt;Courses!H133*100),"Row "&amp;Courses!A133&amp;", "&amp;Courses!$H$10&amp;"; ",""),"")</f>
        <v/>
      </c>
      <c r="Z138" s="682" t="str">
        <f>IF(AND($N$9=1,Courses!B133&lt;&gt;"",Courses!I133&lt;&gt;"",Courses!J133&lt;&gt;""),IF((TRUNC(Courses!J133*100)&lt;&gt;Courses!J133*100),"Row "&amp;Courses!A133&amp;", "&amp;Courses!$J$10&amp;"; ",""),"")</f>
        <v/>
      </c>
      <c r="AA138" s="10"/>
      <c r="AB138" s="295"/>
      <c r="AC138" s="692" t="str">
        <f>IF(AND($O$9=1,G138="",Courses!B133&lt;&gt;"",Courses!K133&lt;&gt;"UG",Courses!K133&lt;&gt;"PG (UG fee)",Courses!K133&lt;&gt;"PG (Masters' loan)",Courses!K133&lt;&gt;"PG (Other)"),"Row "&amp;Courses!A133&amp;"; ","")</f>
        <v/>
      </c>
      <c r="AD138" s="693"/>
      <c r="AE138" s="692" t="str">
        <f>IF(AND($Q$9=1,G138="",Courses!B133&lt;&gt;"",Courses!M133&lt;&gt;"Standard",Courses!M133&lt;&gt;"Long"),"Row "&amp;Courses!A133&amp;"; ","")</f>
        <v/>
      </c>
      <c r="AF138" s="10"/>
      <c r="AG138" s="295"/>
      <c r="AH138" s="739" t="str">
        <f>IF(AND($P$9=1,G138="",AC138="",AD138="",Courses!B133&lt;&gt;"",Courses!K133="UG",Courses!L133&lt;&gt;$C$9,Courses!L133&lt;&gt;$C$10,Courses!L133&lt;&gt;$C$11),"Row "&amp;Courses!A133&amp;", Sub-level should be either HND, Sub-degree, Foundation Degree or Other UG Degree; ","")</f>
        <v/>
      </c>
      <c r="AI138" s="10" t="str">
        <f>IF(AND($P$9=1,G138="",AC138="",AD138="",Courses!B133&lt;&gt;"",Courses!K133="PG (UG fee)",Courses!L133&lt;&gt;"",Courses!L133&lt;&gt;$C$12,Courses!L133&lt;&gt;$C$15),"Row "&amp;Courses!A133&amp;", Sub-level should be either blank or "&amp;C130&amp;"; ","")</f>
        <v/>
      </c>
      <c r="AJ138" s="10" t="str">
        <f>IF(AND($P$9=1,G138="",AC138="",AD138="",Courses!B133&lt;&gt;"",Courses!K133="PG (Masters' loan)",Courses!L133&lt;&gt;"",Courses!L133&lt;&gt;$C$14,Courses!L133&lt;&gt;$C$15),"Row "&amp;Courses!A133&amp;", Sub-level should be blank; ","")</f>
        <v/>
      </c>
      <c r="AK138" s="682" t="str">
        <f>IF(AND($P$9=1,G138="",AC138="",AD138="",Courses!B133&lt;&gt;"",Courses!K133="PG (Other)",Courses!L133&lt;&gt;"",Courses!L133&lt;&gt;$C$16,Courses!L133&lt;&gt;$C$17),"Row "&amp;Courses!A133&amp;", Sub-level should be blank; ","")</f>
        <v/>
      </c>
      <c r="AL138" s="50"/>
      <c r="AM138" s="295"/>
      <c r="AN138" s="6">
        <v>119</v>
      </c>
      <c r="AO138" s="739" t="str">
        <f>IF(AND($R$9=1,(TRUNC(Courses!N133)&lt;&gt;Courses!N133)), "Row "&amp;Courses!$A133&amp;", "&amp;AO$9&amp;", "&amp;AO$10&amp;", "&amp;AO$11&amp;"; ","")</f>
        <v/>
      </c>
      <c r="AP138" s="10" t="str">
        <f>IF(AND($R$9=1,(TRUNC(Courses!O133)&lt;&gt;Courses!O133)), "Row "&amp;Courses!$A133&amp;", "&amp;AP$9&amp;", "&amp;AP$10&amp;", "&amp;AP$11&amp;"; ","")</f>
        <v/>
      </c>
      <c r="AQ138" s="10" t="str">
        <f>IF(AND($R$9=1,(TRUNC(Courses!P133)&lt;&gt;Courses!P133)), "Row "&amp;Courses!$A133&amp;", "&amp;AQ$9&amp;", "&amp;AQ$10&amp;", "&amp;AQ$11&amp;"; ","")</f>
        <v/>
      </c>
      <c r="AR138" s="10" t="str">
        <f>IF(AND($R$9=1,(TRUNC(Courses!Q133)&lt;&gt;Courses!Q133)), "Row "&amp;Courses!$A133&amp;", "&amp;AR$9&amp;", "&amp;AR$10&amp;", "&amp;AR$11&amp;"; ","")</f>
        <v/>
      </c>
      <c r="AS138" s="682" t="str">
        <f>IF(AND($R$9=1,(TRUNC(Courses!R133)&lt;&gt;Courses!R133)), "Row "&amp;Courses!$A133&amp;", "&amp;AS$9&amp;", "&amp;AS$10&amp;", "&amp;AS$11&amp;"; ","")</f>
        <v/>
      </c>
      <c r="AT138" s="739" t="str">
        <f>IF(AND($R$9=1,(TRUNC(Courses!S133)&lt;&gt;Courses!S133)), "Row "&amp;Courses!$A133&amp;", "&amp;AT$9&amp;", "&amp;AT$10&amp;", "&amp;AT$11&amp;"; ","")</f>
        <v/>
      </c>
      <c r="AU138" s="10" t="str">
        <f>IF(AND($R$9=1,(TRUNC(Courses!T133)&lt;&gt;Courses!T133)), "Row "&amp;Courses!$A133&amp;", "&amp;AU$9&amp;", "&amp;AU$10&amp;", "&amp;AU$11&amp;"; ","")</f>
        <v/>
      </c>
      <c r="AV138" s="10" t="str">
        <f>IF(AND($R$9=1,(TRUNC(Courses!U133)&lt;&gt;Courses!U133)), "Row "&amp;Courses!$A133&amp;", "&amp;AV$9&amp;", "&amp;AV$10&amp;", "&amp;AV$11&amp;"; ","")</f>
        <v/>
      </c>
      <c r="AW138" s="10" t="str">
        <f>IF(AND($R$9=1,(TRUNC(Courses!V133)&lt;&gt;Courses!V133)), "Row "&amp;Courses!$A133&amp;", "&amp;AW$9&amp;", "&amp;AW$10&amp;", "&amp;AW$11&amp;"; ","")</f>
        <v/>
      </c>
      <c r="AX138" s="682" t="str">
        <f>IF(AND($R$9=1,(TRUNC(Courses!W133)&lt;&gt;Courses!W133)), "Row "&amp;Courses!$A133&amp;", "&amp;AX$9&amp;", "&amp;AX$10&amp;", "&amp;AX$11&amp;"; ","")</f>
        <v/>
      </c>
      <c r="AY138" s="739" t="str">
        <f>IF(AND($R$9=1,(TRUNC(Courses!X133)&lt;&gt;Courses!X133)), "Row "&amp;Courses!$A133&amp;", "&amp;AY$9&amp;", "&amp;AY$10&amp;", "&amp;AY$11&amp;"; ","")</f>
        <v/>
      </c>
      <c r="AZ138" s="10" t="str">
        <f>IF(AND($R$9=1,(TRUNC(Courses!Y133)&lt;&gt;Courses!Y133)), "Row "&amp;Courses!$A133&amp;", "&amp;AZ$9&amp;", "&amp;AZ$10&amp;", "&amp;AZ$11&amp;"; ","")</f>
        <v/>
      </c>
      <c r="BA138" s="10" t="str">
        <f>IF(AND($R$9=1,(TRUNC(Courses!Z133)&lt;&gt;Courses!Z133)), "Row "&amp;Courses!$A133&amp;", "&amp;BA$9&amp;", "&amp;BA$10&amp;", "&amp;BA$11&amp;"; ","")</f>
        <v/>
      </c>
      <c r="BB138" s="10" t="str">
        <f>IF(AND($R$9=1,(TRUNC(Courses!AA133)&lt;&gt;Courses!AA133)), "Row "&amp;Courses!$A133&amp;", "&amp;BB$9&amp;", "&amp;BB$10&amp;", "&amp;BB$11&amp;"; ","")</f>
        <v/>
      </c>
      <c r="BC138" s="682" t="str">
        <f>IF(AND($R$9=1,(TRUNC(Courses!AB133)&lt;&gt;Courses!AB133)), "Row "&amp;Courses!$A133&amp;", "&amp;BC$9&amp;", "&amp;BC$10&amp;", "&amp;BC$11&amp;"; ","")</f>
        <v/>
      </c>
      <c r="BE138" s="295"/>
      <c r="BF138" s="6">
        <v>119</v>
      </c>
      <c r="BG138" s="739" t="str">
        <f>IF(AND($S$9=1,Courses!N133&lt;0), "Row "&amp;Courses!$A133&amp;", "&amp;BG$9&amp;", "&amp;BG$10&amp;", "&amp;BG$11&amp;"; ","")</f>
        <v/>
      </c>
      <c r="BH138" s="10" t="str">
        <f>IF(AND($S$9=1,Courses!O133&lt;0), "Row "&amp;Courses!$A133&amp;", "&amp;BH$9&amp;", "&amp;BH$10&amp;", "&amp;BH$11&amp;"; ","")</f>
        <v/>
      </c>
      <c r="BI138" s="10" t="str">
        <f>IF(AND($S$9=1,Courses!P133&lt;0), "Row "&amp;Courses!$A133&amp;", "&amp;BI$9&amp;", "&amp;BI$10&amp;", "&amp;BI$11&amp;"; ","")</f>
        <v/>
      </c>
      <c r="BJ138" s="10" t="str">
        <f>IF(AND($S$9=1,Courses!Q133&lt;0), "Row "&amp;Courses!$A133&amp;", "&amp;BJ$9&amp;", "&amp;BJ$10&amp;", "&amp;BJ$11&amp;"; ","")</f>
        <v/>
      </c>
      <c r="BK138" s="682" t="str">
        <f>IF(AND($S$9=1,Courses!R133&lt;0), "Row "&amp;Courses!$A133&amp;", "&amp;BK$9&amp;", "&amp;BK$10&amp;", "&amp;BK$11&amp;"; ","")</f>
        <v/>
      </c>
      <c r="BL138" s="739" t="str">
        <f>IF(AND($S$9=1,Courses!S133&lt;0), "Row "&amp;Courses!$A133&amp;", "&amp;BL$9&amp;", "&amp;BL$10&amp;", "&amp;BL$11&amp;"; ","")</f>
        <v/>
      </c>
      <c r="BM138" s="10" t="str">
        <f>IF(AND($S$9=1,Courses!T133&lt;0), "Row "&amp;Courses!$A133&amp;", "&amp;BM$9&amp;", "&amp;BM$10&amp;", "&amp;BM$11&amp;"; ","")</f>
        <v/>
      </c>
      <c r="BN138" s="10" t="str">
        <f>IF(AND($S$9=1,Courses!U133&lt;0), "Row "&amp;Courses!$A133&amp;", "&amp;BN$9&amp;", "&amp;BN$10&amp;", "&amp;BN$11&amp;"; ","")</f>
        <v/>
      </c>
      <c r="BO138" s="10" t="str">
        <f>IF(AND($S$9=1,Courses!V133&lt;0), "Row "&amp;Courses!$A133&amp;", "&amp;BO$9&amp;", "&amp;BO$10&amp;", "&amp;BO$11&amp;"; ","")</f>
        <v/>
      </c>
      <c r="BP138" s="682" t="str">
        <f>IF(AND($S$9=1,Courses!W133&lt;0), "Row "&amp;Courses!$A133&amp;", "&amp;BP$9&amp;", "&amp;BP$10&amp;", "&amp;BP$11&amp;"; ","")</f>
        <v/>
      </c>
      <c r="BQ138" s="739" t="str">
        <f>IF(AND($S$9=1,Courses!X133&lt;0), "Row "&amp;Courses!$A133&amp;", "&amp;BQ$9&amp;", "&amp;BQ$10&amp;", "&amp;BQ$11&amp;"; ","")</f>
        <v/>
      </c>
      <c r="BR138" s="10" t="str">
        <f>IF(AND($S$9=1,Courses!Y133&lt;0), "Row "&amp;Courses!$A133&amp;", "&amp;BR$9&amp;", "&amp;BR$10&amp;", "&amp;BR$11&amp;"; ","")</f>
        <v/>
      </c>
      <c r="BS138" s="10" t="str">
        <f>IF(AND($S$9=1,Courses!Z133&lt;0), "Row "&amp;Courses!$A133&amp;", "&amp;BS$9&amp;", "&amp;BS$10&amp;", "&amp;BS$11&amp;"; ","")</f>
        <v/>
      </c>
      <c r="BT138" s="10" t="str">
        <f>IF(AND($S$9=1,Courses!AA133&lt;0), "Row "&amp;Courses!$A133&amp;", "&amp;BT$9&amp;", "&amp;BT$10&amp;", "&amp;BT$11&amp;"; ","")</f>
        <v/>
      </c>
      <c r="BU138" s="682" t="str">
        <f>IF(AND($S$9=1,Courses!AB133&lt;0), "Row "&amp;Courses!$A133&amp;", "&amp;BU$9&amp;", "&amp;BU$10&amp;", "&amp;BU$11&amp;"; ","")</f>
        <v/>
      </c>
      <c r="BW138" s="671">
        <v>119</v>
      </c>
      <c r="BX138" s="101">
        <f>IF(AND($T$9=1,Courses!B133="",Courses!F133="",Courses!H133="",Courses!J133="",Courses!K133="",Courses!L133="",Courses!M133="",Courses!N133=0,Courses!P133=0,Courses!R133=0,Courses!S133=0,Courses!U133=0,Courses!W133=0,Courses!X133=0,Courses!Z133=0,Courses!AB133=0),0,1)</f>
        <v>0</v>
      </c>
      <c r="BY138" s="671">
        <f>IF(AND(BX138=0,SUM(BX139:$BX$219)&gt;0),1,0)</f>
        <v>0</v>
      </c>
      <c r="BZ138" s="853" t="str">
        <f>IF(BY138=1,"Row "&amp;Courses!A133&amp;"; ","")</f>
        <v/>
      </c>
      <c r="CA138" s="50"/>
      <c r="CB138" s="10"/>
      <c r="CC138" s="692" t="str">
        <f>IF(AND($U$9=1,Courses!B133&lt;&gt;"",SUM(Courses!N133:AB133)=0),"Row "&amp;Courses!A133&amp;"; ","")</f>
        <v/>
      </c>
      <c r="CD138" s="50"/>
      <c r="CF138" s="323"/>
      <c r="CG138" s="692" t="str">
        <f>IF(AND($Y$9=1,Courses!B133&lt;&gt;""),IF(SUMPRODUCT(--(Courses!$C$13:$C$214=Courses!C133))&gt;1,"Row "&amp;Courses!A133&amp;"; ",""),"")</f>
        <v/>
      </c>
      <c r="CH138" s="10"/>
      <c r="CI138" s="324"/>
      <c r="CJ138" s="10"/>
      <c r="CK138" s="739" t="str">
        <f>IF(AND($Z$9=1,Courses!E133&lt;&gt;"",Courses!F133&lt;&gt;"",Courses!F133=0,SUM(Courses!H133,Courses!J133)=1),"Row "&amp;Courses!A133&amp;", "&amp;Courses!$F$10&amp;"; ","")</f>
        <v/>
      </c>
      <c r="CL138" s="10" t="str">
        <f>IF(AND($Z$9=1,Courses!G133&lt;&gt;"",Courses!H133&lt;&gt;"",Courses!H133=0,SUM(Courses!J133,Courses!F133)=1),"Row "&amp;Courses!A133&amp;", "&amp;Courses!$H$10&amp;"; ","")</f>
        <v/>
      </c>
      <c r="CM138" s="682" t="str">
        <f>IF(AND($Z$9=1,Courses!I133&lt;&gt;"",Courses!J133&lt;&gt;"",Courses!J133=0, SUM(Courses!H133,Courses!F133)=1),"Row "&amp;Courses!A133&amp;", "&amp;Courses!$J$10&amp;"; ","")</f>
        <v/>
      </c>
      <c r="CN138" s="680"/>
      <c r="CO138" s="681"/>
      <c r="CP138" s="692" t="str">
        <f>IF(AND(Courses!B133&lt;&gt;"",ISNA(VLOOKUP(Courses!C133,CourseInfo,2,FALSE))=FALSE,COUNTIF(Dummy,Courses!C133)&lt;&gt;1),VLOOKUP(Courses!C133,CourseInfo,6,FALSE),"")</f>
        <v/>
      </c>
      <c r="CQ138" s="692" t="str">
        <f>IF(AND(Courses!B133&lt;&gt;"",ISNA(VLOOKUP(Courses!C133,CourseInfo,2,FALSE))=FALSE,COUNTIF(Dummy,Courses!C133)&lt;&gt;1),IF(VLOOKUP(Courses!C133,CourseInfo,7,FALSE)&lt;&gt;"",VLOOKUP(Courses!C133,CourseInfo,7,FALSE),"blank"),"")</f>
        <v/>
      </c>
      <c r="CR138" s="692" t="str">
        <f>IF(AND($AA$9=1,Courses!B133&lt;&gt;"",'Courses Valid'!AC138="",AH138&amp;AI138&amp;AJ138&amp;AK138="",COUNTIF(Dummy,Courses!C133)&lt;&gt;1),IF(OR(Courses!K133&lt;&gt;'Courses Valid'!CP138,Courses!L133&lt;&gt;'Courses Valid'!CQ138),"Row "&amp;Courses!A133&amp;", Level on LARS is "&amp;'Courses Valid'!CP138&amp;", Sub-level on LARS is "&amp;CQ138&amp;"; ",""),"")</f>
        <v/>
      </c>
      <c r="CS138" s="680"/>
    </row>
    <row r="139" spans="3:97" x14ac:dyDescent="0.2">
      <c r="C139" s="670">
        <f t="shared" si="3"/>
        <v>0</v>
      </c>
      <c r="D139" s="102"/>
      <c r="E139" s="102"/>
      <c r="F139" s="295"/>
      <c r="G139" s="692" t="str">
        <f>IF(SUMPRODUCT(--(CourseAims=Courses!$C134))=1,"",IF(AND($J$9=1,Courses!$C134&lt;&gt;""),"Row "&amp;Courses!A134&amp;" (invalid); ",""))</f>
        <v/>
      </c>
      <c r="H139" s="692" t="str">
        <f>IF(AND($K$9=1,Courses!B134="",OR(Courses!F134&lt;&gt;"",Courses!H134&lt;&gt;"",Courses!J134&lt;&gt;"",Courses!K134&lt;&gt;"",Courses!L134&lt;&gt;"",Courses!M134&lt;&gt;"",Courses!N134&lt;&gt;0,Courses!P134&lt;&gt;0,Courses!R134&lt;&gt;0,Courses!S134&lt;&gt;0,Courses!U134&lt;&gt;0,Courses!W134&lt;&gt;0,Courses!X134&lt;&gt;0,Courses!Z134&lt;&gt;0,Courses!AB134&lt;&gt;0)),"Row "&amp;Courses!A134&amp;" (none); ","")</f>
        <v/>
      </c>
      <c r="I139" s="50"/>
      <c r="J139" s="295"/>
      <c r="K139" s="739" t="str">
        <f>IF(AND($L$9=1,Courses!E134&lt;&gt;"",Courses!F134=""),"Row "&amp;Courses!A134&amp;", "&amp;Courses!$E$10&amp;"; ","")</f>
        <v/>
      </c>
      <c r="L139" s="10" t="str">
        <f>IF(AND($L$9=1,Courses!G134&lt;&gt;"",Courses!H134=""),"Row "&amp;Courses!A134&amp;", "&amp;Courses!$G$10&amp;"; ","")</f>
        <v/>
      </c>
      <c r="M139" s="682" t="str">
        <f>IF(AND($L$9=1,Courses!I134&lt;&gt;"",Courses!J134=""),"Row "&amp;Courses!A134&amp;", "&amp;Courses!$I$10&amp;"; ","")</f>
        <v/>
      </c>
      <c r="N139" s="10"/>
      <c r="O139" s="50"/>
      <c r="P139" s="295"/>
      <c r="Q139" s="1330" t="str">
        <f>IF(AND($M$9=1,Courses!B134&lt;&gt;"",Courses!E134&lt;&gt;"",Courses!G134="",Courses!I134="",Courses!F134&lt;&gt;1),"Row "&amp;Courses!A134&amp;"; ","")</f>
        <v/>
      </c>
      <c r="R139" s="10" t="str">
        <f>IF(AND($M$9=1,Courses!B134&lt;&gt;"",Courses!I134="",Courses!F134&lt;&gt;"",Courses!G134&lt;&gt;"",Courses!H134&lt;&gt;""),IF(OR((Courses!F134+Courses!H134)&lt;&gt;1),"Row "&amp;Courses!A134&amp;"; ",""),"")</f>
        <v/>
      </c>
      <c r="S139" s="682" t="str">
        <f>IF(AND($M$9=1,Courses!B134&lt;&gt;"",Courses!I134&lt;&gt;"",Courses!J134&lt;&gt;"",Courses!H134&lt;&gt;"",Courses!G134&lt;&gt;"",Courses!F134&lt;&gt;""),IF(OR((Courses!F134+Courses!H134+Courses!J134)&lt;&gt;1),"Row "&amp;Courses!A134&amp;"; ",""),"")</f>
        <v/>
      </c>
      <c r="T139" s="10"/>
      <c r="U139" s="692" t="str">
        <f>IF(AND($M$9=1,Courses!E134&lt;&gt;"",Q139="",R139="",S139="",SUM(Courses!F134,Courses!H134,Courses!J134)&lt;&gt;1),"Row "&amp;Courses!A134&amp;"; ","")</f>
        <v/>
      </c>
      <c r="V139" s="50"/>
      <c r="W139" s="10"/>
      <c r="X139" s="739" t="str">
        <f>IF(AND($N$9=1,Courses!B134&lt;&gt;"",Courses!E134&lt;&gt;"",Courses!F134&lt;&gt;""),IF((TRUNC(Courses!F134*100)&lt;&gt;Courses!F134*100),"Row "&amp;Courses!A134&amp;", "&amp;Courses!$F$10&amp;"; ",""),"")</f>
        <v/>
      </c>
      <c r="Y139" s="10" t="str">
        <f>IF(AND($N$9=1,Courses!B134&lt;&gt;"",Courses!G134&lt;&gt;"",Courses!H134&lt;&gt;""),IF((TRUNC(Courses!H134*100)&lt;&gt;Courses!H134*100),"Row "&amp;Courses!A134&amp;", "&amp;Courses!$H$10&amp;"; ",""),"")</f>
        <v/>
      </c>
      <c r="Z139" s="682" t="str">
        <f>IF(AND($N$9=1,Courses!B134&lt;&gt;"",Courses!I134&lt;&gt;"",Courses!J134&lt;&gt;""),IF((TRUNC(Courses!J134*100)&lt;&gt;Courses!J134*100),"Row "&amp;Courses!A134&amp;", "&amp;Courses!$J$10&amp;"; ",""),"")</f>
        <v/>
      </c>
      <c r="AA139" s="10"/>
      <c r="AB139" s="295"/>
      <c r="AC139" s="692" t="str">
        <f>IF(AND($O$9=1,G139="",Courses!B134&lt;&gt;"",Courses!K134&lt;&gt;"UG",Courses!K134&lt;&gt;"PG (UG fee)",Courses!K134&lt;&gt;"PG (Masters' loan)",Courses!K134&lt;&gt;"PG (Other)"),"Row "&amp;Courses!A134&amp;"; ","")</f>
        <v/>
      </c>
      <c r="AD139" s="693"/>
      <c r="AE139" s="692" t="str">
        <f>IF(AND($Q$9=1,G139="",Courses!B134&lt;&gt;"",Courses!M134&lt;&gt;"Standard",Courses!M134&lt;&gt;"Long"),"Row "&amp;Courses!A134&amp;"; ","")</f>
        <v/>
      </c>
      <c r="AF139" s="10"/>
      <c r="AG139" s="295"/>
      <c r="AH139" s="739" t="str">
        <f>IF(AND($P$9=1,G139="",AC139="",AD139="",Courses!B134&lt;&gt;"",Courses!K134="UG",Courses!L134&lt;&gt;$C$9,Courses!L134&lt;&gt;$C$10,Courses!L134&lt;&gt;$C$11),"Row "&amp;Courses!A134&amp;", Sub-level should be either HND, Sub-degree, Foundation Degree or Other UG Degree; ","")</f>
        <v/>
      </c>
      <c r="AI139" s="10" t="str">
        <f>IF(AND($P$9=1,G139="",AC139="",AD139="",Courses!B134&lt;&gt;"",Courses!K134="PG (UG fee)",Courses!L134&lt;&gt;"",Courses!L134&lt;&gt;$C$12,Courses!L134&lt;&gt;$C$15),"Row "&amp;Courses!A134&amp;", Sub-level should be either blank or "&amp;C131&amp;"; ","")</f>
        <v/>
      </c>
      <c r="AJ139" s="10" t="str">
        <f>IF(AND($P$9=1,G139="",AC139="",AD139="",Courses!B134&lt;&gt;"",Courses!K134="PG (Masters' loan)",Courses!L134&lt;&gt;"",Courses!L134&lt;&gt;$C$14,Courses!L134&lt;&gt;$C$15),"Row "&amp;Courses!A134&amp;", Sub-level should be blank; ","")</f>
        <v/>
      </c>
      <c r="AK139" s="682" t="str">
        <f>IF(AND($P$9=1,G139="",AC139="",AD139="",Courses!B134&lt;&gt;"",Courses!K134="PG (Other)",Courses!L134&lt;&gt;"",Courses!L134&lt;&gt;$C$16,Courses!L134&lt;&gt;$C$17),"Row "&amp;Courses!A134&amp;", Sub-level should be blank; ","")</f>
        <v/>
      </c>
      <c r="AL139" s="50"/>
      <c r="AM139" s="295"/>
      <c r="AN139" s="6">
        <v>120</v>
      </c>
      <c r="AO139" s="739" t="str">
        <f>IF(AND($R$9=1,(TRUNC(Courses!N134)&lt;&gt;Courses!N134)), "Row "&amp;Courses!$A134&amp;", "&amp;AO$9&amp;", "&amp;AO$10&amp;", "&amp;AO$11&amp;"; ","")</f>
        <v/>
      </c>
      <c r="AP139" s="10" t="str">
        <f>IF(AND($R$9=1,(TRUNC(Courses!O134)&lt;&gt;Courses!O134)), "Row "&amp;Courses!$A134&amp;", "&amp;AP$9&amp;", "&amp;AP$10&amp;", "&amp;AP$11&amp;"; ","")</f>
        <v/>
      </c>
      <c r="AQ139" s="10" t="str">
        <f>IF(AND($R$9=1,(TRUNC(Courses!P134)&lt;&gt;Courses!P134)), "Row "&amp;Courses!$A134&amp;", "&amp;AQ$9&amp;", "&amp;AQ$10&amp;", "&amp;AQ$11&amp;"; ","")</f>
        <v/>
      </c>
      <c r="AR139" s="10" t="str">
        <f>IF(AND($R$9=1,(TRUNC(Courses!Q134)&lt;&gt;Courses!Q134)), "Row "&amp;Courses!$A134&amp;", "&amp;AR$9&amp;", "&amp;AR$10&amp;", "&amp;AR$11&amp;"; ","")</f>
        <v/>
      </c>
      <c r="AS139" s="682" t="str">
        <f>IF(AND($R$9=1,(TRUNC(Courses!R134)&lt;&gt;Courses!R134)), "Row "&amp;Courses!$A134&amp;", "&amp;AS$9&amp;", "&amp;AS$10&amp;", "&amp;AS$11&amp;"; ","")</f>
        <v/>
      </c>
      <c r="AT139" s="739" t="str">
        <f>IF(AND($R$9=1,(TRUNC(Courses!S134)&lt;&gt;Courses!S134)), "Row "&amp;Courses!$A134&amp;", "&amp;AT$9&amp;", "&amp;AT$10&amp;", "&amp;AT$11&amp;"; ","")</f>
        <v/>
      </c>
      <c r="AU139" s="10" t="str">
        <f>IF(AND($R$9=1,(TRUNC(Courses!T134)&lt;&gt;Courses!T134)), "Row "&amp;Courses!$A134&amp;", "&amp;AU$9&amp;", "&amp;AU$10&amp;", "&amp;AU$11&amp;"; ","")</f>
        <v/>
      </c>
      <c r="AV139" s="10" t="str">
        <f>IF(AND($R$9=1,(TRUNC(Courses!U134)&lt;&gt;Courses!U134)), "Row "&amp;Courses!$A134&amp;", "&amp;AV$9&amp;", "&amp;AV$10&amp;", "&amp;AV$11&amp;"; ","")</f>
        <v/>
      </c>
      <c r="AW139" s="10" t="str">
        <f>IF(AND($R$9=1,(TRUNC(Courses!V134)&lt;&gt;Courses!V134)), "Row "&amp;Courses!$A134&amp;", "&amp;AW$9&amp;", "&amp;AW$10&amp;", "&amp;AW$11&amp;"; ","")</f>
        <v/>
      </c>
      <c r="AX139" s="682" t="str">
        <f>IF(AND($R$9=1,(TRUNC(Courses!W134)&lt;&gt;Courses!W134)), "Row "&amp;Courses!$A134&amp;", "&amp;AX$9&amp;", "&amp;AX$10&amp;", "&amp;AX$11&amp;"; ","")</f>
        <v/>
      </c>
      <c r="AY139" s="739" t="str">
        <f>IF(AND($R$9=1,(TRUNC(Courses!X134)&lt;&gt;Courses!X134)), "Row "&amp;Courses!$A134&amp;", "&amp;AY$9&amp;", "&amp;AY$10&amp;", "&amp;AY$11&amp;"; ","")</f>
        <v/>
      </c>
      <c r="AZ139" s="10" t="str">
        <f>IF(AND($R$9=1,(TRUNC(Courses!Y134)&lt;&gt;Courses!Y134)), "Row "&amp;Courses!$A134&amp;", "&amp;AZ$9&amp;", "&amp;AZ$10&amp;", "&amp;AZ$11&amp;"; ","")</f>
        <v/>
      </c>
      <c r="BA139" s="10" t="str">
        <f>IF(AND($R$9=1,(TRUNC(Courses!Z134)&lt;&gt;Courses!Z134)), "Row "&amp;Courses!$A134&amp;", "&amp;BA$9&amp;", "&amp;BA$10&amp;", "&amp;BA$11&amp;"; ","")</f>
        <v/>
      </c>
      <c r="BB139" s="10" t="str">
        <f>IF(AND($R$9=1,(TRUNC(Courses!AA134)&lt;&gt;Courses!AA134)), "Row "&amp;Courses!$A134&amp;", "&amp;BB$9&amp;", "&amp;BB$10&amp;", "&amp;BB$11&amp;"; ","")</f>
        <v/>
      </c>
      <c r="BC139" s="682" t="str">
        <f>IF(AND($R$9=1,(TRUNC(Courses!AB134)&lt;&gt;Courses!AB134)), "Row "&amp;Courses!$A134&amp;", "&amp;BC$9&amp;", "&amp;BC$10&amp;", "&amp;BC$11&amp;"; ","")</f>
        <v/>
      </c>
      <c r="BE139" s="295"/>
      <c r="BF139" s="6">
        <v>120</v>
      </c>
      <c r="BG139" s="739" t="str">
        <f>IF(AND($S$9=1,Courses!N134&lt;0), "Row "&amp;Courses!$A134&amp;", "&amp;BG$9&amp;", "&amp;BG$10&amp;", "&amp;BG$11&amp;"; ","")</f>
        <v/>
      </c>
      <c r="BH139" s="10" t="str">
        <f>IF(AND($S$9=1,Courses!O134&lt;0), "Row "&amp;Courses!$A134&amp;", "&amp;BH$9&amp;", "&amp;BH$10&amp;", "&amp;BH$11&amp;"; ","")</f>
        <v/>
      </c>
      <c r="BI139" s="10" t="str">
        <f>IF(AND($S$9=1,Courses!P134&lt;0), "Row "&amp;Courses!$A134&amp;", "&amp;BI$9&amp;", "&amp;BI$10&amp;", "&amp;BI$11&amp;"; ","")</f>
        <v/>
      </c>
      <c r="BJ139" s="10" t="str">
        <f>IF(AND($S$9=1,Courses!Q134&lt;0), "Row "&amp;Courses!$A134&amp;", "&amp;BJ$9&amp;", "&amp;BJ$10&amp;", "&amp;BJ$11&amp;"; ","")</f>
        <v/>
      </c>
      <c r="BK139" s="682" t="str">
        <f>IF(AND($S$9=1,Courses!R134&lt;0), "Row "&amp;Courses!$A134&amp;", "&amp;BK$9&amp;", "&amp;BK$10&amp;", "&amp;BK$11&amp;"; ","")</f>
        <v/>
      </c>
      <c r="BL139" s="739" t="str">
        <f>IF(AND($S$9=1,Courses!S134&lt;0), "Row "&amp;Courses!$A134&amp;", "&amp;BL$9&amp;", "&amp;BL$10&amp;", "&amp;BL$11&amp;"; ","")</f>
        <v/>
      </c>
      <c r="BM139" s="10" t="str">
        <f>IF(AND($S$9=1,Courses!T134&lt;0), "Row "&amp;Courses!$A134&amp;", "&amp;BM$9&amp;", "&amp;BM$10&amp;", "&amp;BM$11&amp;"; ","")</f>
        <v/>
      </c>
      <c r="BN139" s="10" t="str">
        <f>IF(AND($S$9=1,Courses!U134&lt;0), "Row "&amp;Courses!$A134&amp;", "&amp;BN$9&amp;", "&amp;BN$10&amp;", "&amp;BN$11&amp;"; ","")</f>
        <v/>
      </c>
      <c r="BO139" s="10" t="str">
        <f>IF(AND($S$9=1,Courses!V134&lt;0), "Row "&amp;Courses!$A134&amp;", "&amp;BO$9&amp;", "&amp;BO$10&amp;", "&amp;BO$11&amp;"; ","")</f>
        <v/>
      </c>
      <c r="BP139" s="682" t="str">
        <f>IF(AND($S$9=1,Courses!W134&lt;0), "Row "&amp;Courses!$A134&amp;", "&amp;BP$9&amp;", "&amp;BP$10&amp;", "&amp;BP$11&amp;"; ","")</f>
        <v/>
      </c>
      <c r="BQ139" s="739" t="str">
        <f>IF(AND($S$9=1,Courses!X134&lt;0), "Row "&amp;Courses!$A134&amp;", "&amp;BQ$9&amp;", "&amp;BQ$10&amp;", "&amp;BQ$11&amp;"; ","")</f>
        <v/>
      </c>
      <c r="BR139" s="10" t="str">
        <f>IF(AND($S$9=1,Courses!Y134&lt;0), "Row "&amp;Courses!$A134&amp;", "&amp;BR$9&amp;", "&amp;BR$10&amp;", "&amp;BR$11&amp;"; ","")</f>
        <v/>
      </c>
      <c r="BS139" s="10" t="str">
        <f>IF(AND($S$9=1,Courses!Z134&lt;0), "Row "&amp;Courses!$A134&amp;", "&amp;BS$9&amp;", "&amp;BS$10&amp;", "&amp;BS$11&amp;"; ","")</f>
        <v/>
      </c>
      <c r="BT139" s="10" t="str">
        <f>IF(AND($S$9=1,Courses!AA134&lt;0), "Row "&amp;Courses!$A134&amp;", "&amp;BT$9&amp;", "&amp;BT$10&amp;", "&amp;BT$11&amp;"; ","")</f>
        <v/>
      </c>
      <c r="BU139" s="682" t="str">
        <f>IF(AND($S$9=1,Courses!AB134&lt;0), "Row "&amp;Courses!$A134&amp;", "&amp;BU$9&amp;", "&amp;BU$10&amp;", "&amp;BU$11&amp;"; ","")</f>
        <v/>
      </c>
      <c r="BW139" s="671">
        <v>120</v>
      </c>
      <c r="BX139" s="101">
        <f>IF(AND($T$9=1,Courses!B134="",Courses!F134="",Courses!H134="",Courses!J134="",Courses!K134="",Courses!L134="",Courses!M134="",Courses!N134=0,Courses!P134=0,Courses!R134=0,Courses!S134=0,Courses!U134=0,Courses!W134=0,Courses!X134=0,Courses!Z134=0,Courses!AB134=0),0,1)</f>
        <v>0</v>
      </c>
      <c r="BY139" s="671">
        <f>IF(AND(BX139=0,SUM(BX140:$BX$219)&gt;0),1,0)</f>
        <v>0</v>
      </c>
      <c r="BZ139" s="853" t="str">
        <f>IF(BY139=1,"Row "&amp;Courses!A134&amp;"; ","")</f>
        <v/>
      </c>
      <c r="CA139" s="50"/>
      <c r="CB139" s="10"/>
      <c r="CC139" s="692" t="str">
        <f>IF(AND($U$9=1,Courses!B134&lt;&gt;"",SUM(Courses!N134:AB134)=0),"Row "&amp;Courses!A134&amp;"; ","")</f>
        <v/>
      </c>
      <c r="CD139" s="50"/>
      <c r="CF139" s="323"/>
      <c r="CG139" s="692" t="str">
        <f>IF(AND($Y$9=1,Courses!B134&lt;&gt;""),IF(SUMPRODUCT(--(Courses!$C$13:$C$214=Courses!C134))&gt;1,"Row "&amp;Courses!A134&amp;"; ",""),"")</f>
        <v/>
      </c>
      <c r="CH139" s="10"/>
      <c r="CI139" s="324"/>
      <c r="CJ139" s="10"/>
      <c r="CK139" s="739" t="str">
        <f>IF(AND($Z$9=1,Courses!E134&lt;&gt;"",Courses!F134&lt;&gt;"",Courses!F134=0,SUM(Courses!H134,Courses!J134)=1),"Row "&amp;Courses!A134&amp;", "&amp;Courses!$F$10&amp;"; ","")</f>
        <v/>
      </c>
      <c r="CL139" s="10" t="str">
        <f>IF(AND($Z$9=1,Courses!G134&lt;&gt;"",Courses!H134&lt;&gt;"",Courses!H134=0,SUM(Courses!J134,Courses!F134)=1),"Row "&amp;Courses!A134&amp;", "&amp;Courses!$H$10&amp;"; ","")</f>
        <v/>
      </c>
      <c r="CM139" s="682" t="str">
        <f>IF(AND($Z$9=1,Courses!I134&lt;&gt;"",Courses!J134&lt;&gt;"",Courses!J134=0, SUM(Courses!H134,Courses!F134)=1),"Row "&amp;Courses!A134&amp;", "&amp;Courses!$J$10&amp;"; ","")</f>
        <v/>
      </c>
      <c r="CN139" s="680"/>
      <c r="CO139" s="681"/>
      <c r="CP139" s="692" t="str">
        <f>IF(AND(Courses!B134&lt;&gt;"",ISNA(VLOOKUP(Courses!C134,CourseInfo,2,FALSE))=FALSE,COUNTIF(Dummy,Courses!C134)&lt;&gt;1),VLOOKUP(Courses!C134,CourseInfo,6,FALSE),"")</f>
        <v/>
      </c>
      <c r="CQ139" s="692" t="str">
        <f>IF(AND(Courses!B134&lt;&gt;"",ISNA(VLOOKUP(Courses!C134,CourseInfo,2,FALSE))=FALSE,COUNTIF(Dummy,Courses!C134)&lt;&gt;1),IF(VLOOKUP(Courses!C134,CourseInfo,7,FALSE)&lt;&gt;"",VLOOKUP(Courses!C134,CourseInfo,7,FALSE),"blank"),"")</f>
        <v/>
      </c>
      <c r="CR139" s="692" t="str">
        <f>IF(AND($AA$9=1,Courses!B134&lt;&gt;"",'Courses Valid'!AC139="",AH139&amp;AI139&amp;AJ139&amp;AK139="",COUNTIF(Dummy,Courses!C134)&lt;&gt;1),IF(OR(Courses!K134&lt;&gt;'Courses Valid'!CP139,Courses!L134&lt;&gt;'Courses Valid'!CQ139),"Row "&amp;Courses!A134&amp;", Level on LARS is "&amp;'Courses Valid'!CP139&amp;", Sub-level on LARS is "&amp;CQ139&amp;"; ",""),"")</f>
        <v/>
      </c>
      <c r="CS139" s="680"/>
    </row>
    <row r="140" spans="3:97" x14ac:dyDescent="0.2">
      <c r="C140" s="670">
        <f t="shared" si="3"/>
        <v>0</v>
      </c>
      <c r="D140" s="102"/>
      <c r="E140" s="102"/>
      <c r="F140" s="295"/>
      <c r="G140" s="692" t="str">
        <f>IF(SUMPRODUCT(--(CourseAims=Courses!$C135))=1,"",IF(AND($J$9=1,Courses!$C135&lt;&gt;""),"Row "&amp;Courses!A135&amp;" (invalid); ",""))</f>
        <v/>
      </c>
      <c r="H140" s="692" t="str">
        <f>IF(AND($K$9=1,Courses!B135="",OR(Courses!F135&lt;&gt;"",Courses!H135&lt;&gt;"",Courses!J135&lt;&gt;"",Courses!K135&lt;&gt;"",Courses!L135&lt;&gt;"",Courses!M135&lt;&gt;"",Courses!N135&lt;&gt;0,Courses!P135&lt;&gt;0,Courses!R135&lt;&gt;0,Courses!S135&lt;&gt;0,Courses!U135&lt;&gt;0,Courses!W135&lt;&gt;0,Courses!X135&lt;&gt;0,Courses!Z135&lt;&gt;0,Courses!AB135&lt;&gt;0)),"Row "&amp;Courses!A135&amp;" (none); ","")</f>
        <v/>
      </c>
      <c r="I140" s="50"/>
      <c r="J140" s="295"/>
      <c r="K140" s="739" t="str">
        <f>IF(AND($L$9=1,Courses!E135&lt;&gt;"",Courses!F135=""),"Row "&amp;Courses!A135&amp;", "&amp;Courses!$E$10&amp;"; ","")</f>
        <v/>
      </c>
      <c r="L140" s="10" t="str">
        <f>IF(AND($L$9=1,Courses!G135&lt;&gt;"",Courses!H135=""),"Row "&amp;Courses!A135&amp;", "&amp;Courses!$G$10&amp;"; ","")</f>
        <v/>
      </c>
      <c r="M140" s="682" t="str">
        <f>IF(AND($L$9=1,Courses!I135&lt;&gt;"",Courses!J135=""),"Row "&amp;Courses!A135&amp;", "&amp;Courses!$I$10&amp;"; ","")</f>
        <v/>
      </c>
      <c r="N140" s="10"/>
      <c r="O140" s="50"/>
      <c r="P140" s="295"/>
      <c r="Q140" s="1330" t="str">
        <f>IF(AND($M$9=1,Courses!B135&lt;&gt;"",Courses!E135&lt;&gt;"",Courses!G135="",Courses!I135="",Courses!F135&lt;&gt;1),"Row "&amp;Courses!A135&amp;"; ","")</f>
        <v/>
      </c>
      <c r="R140" s="10" t="str">
        <f>IF(AND($M$9=1,Courses!B135&lt;&gt;"",Courses!I135="",Courses!F135&lt;&gt;"",Courses!G135&lt;&gt;"",Courses!H135&lt;&gt;""),IF(OR((Courses!F135+Courses!H135)&lt;&gt;1),"Row "&amp;Courses!A135&amp;"; ",""),"")</f>
        <v/>
      </c>
      <c r="S140" s="682" t="str">
        <f>IF(AND($M$9=1,Courses!B135&lt;&gt;"",Courses!I135&lt;&gt;"",Courses!J135&lt;&gt;"",Courses!H135&lt;&gt;"",Courses!G135&lt;&gt;"",Courses!F135&lt;&gt;""),IF(OR((Courses!F135+Courses!H135+Courses!J135)&lt;&gt;1),"Row "&amp;Courses!A135&amp;"; ",""),"")</f>
        <v/>
      </c>
      <c r="T140" s="10"/>
      <c r="U140" s="692" t="str">
        <f>IF(AND($M$9=1,Courses!E135&lt;&gt;"",Q140="",R140="",S140="",SUM(Courses!F135,Courses!H135,Courses!J135)&lt;&gt;1),"Row "&amp;Courses!A135&amp;"; ","")</f>
        <v/>
      </c>
      <c r="V140" s="50"/>
      <c r="W140" s="10"/>
      <c r="X140" s="739" t="str">
        <f>IF(AND($N$9=1,Courses!B135&lt;&gt;"",Courses!E135&lt;&gt;"",Courses!F135&lt;&gt;""),IF((TRUNC(Courses!F135*100)&lt;&gt;Courses!F135*100),"Row "&amp;Courses!A135&amp;", "&amp;Courses!$F$10&amp;"; ",""),"")</f>
        <v/>
      </c>
      <c r="Y140" s="10" t="str">
        <f>IF(AND($N$9=1,Courses!B135&lt;&gt;"",Courses!G135&lt;&gt;"",Courses!H135&lt;&gt;""),IF((TRUNC(Courses!H135*100)&lt;&gt;Courses!H135*100),"Row "&amp;Courses!A135&amp;", "&amp;Courses!$H$10&amp;"; ",""),"")</f>
        <v/>
      </c>
      <c r="Z140" s="682" t="str">
        <f>IF(AND($N$9=1,Courses!B135&lt;&gt;"",Courses!I135&lt;&gt;"",Courses!J135&lt;&gt;""),IF((TRUNC(Courses!J135*100)&lt;&gt;Courses!J135*100),"Row "&amp;Courses!A135&amp;", "&amp;Courses!$J$10&amp;"; ",""),"")</f>
        <v/>
      </c>
      <c r="AA140" s="10"/>
      <c r="AB140" s="295"/>
      <c r="AC140" s="692" t="str">
        <f>IF(AND($O$9=1,G140="",Courses!B135&lt;&gt;"",Courses!K135&lt;&gt;"UG",Courses!K135&lt;&gt;"PG (UG fee)",Courses!K135&lt;&gt;"PG (Masters' loan)",Courses!K135&lt;&gt;"PG (Other)"),"Row "&amp;Courses!A135&amp;"; ","")</f>
        <v/>
      </c>
      <c r="AD140" s="693"/>
      <c r="AE140" s="692" t="str">
        <f>IF(AND($Q$9=1,G140="",Courses!B135&lt;&gt;"",Courses!M135&lt;&gt;"Standard",Courses!M135&lt;&gt;"Long"),"Row "&amp;Courses!A135&amp;"; ","")</f>
        <v/>
      </c>
      <c r="AF140" s="10"/>
      <c r="AG140" s="295"/>
      <c r="AH140" s="739" t="str">
        <f>IF(AND($P$9=1,G140="",AC140="",AD140="",Courses!B135&lt;&gt;"",Courses!K135="UG",Courses!L135&lt;&gt;$C$9,Courses!L135&lt;&gt;$C$10,Courses!L135&lt;&gt;$C$11),"Row "&amp;Courses!A135&amp;", Sub-level should be either HND, Sub-degree, Foundation Degree or Other UG Degree; ","")</f>
        <v/>
      </c>
      <c r="AI140" s="10" t="str">
        <f>IF(AND($P$9=1,G140="",AC140="",AD140="",Courses!B135&lt;&gt;"",Courses!K135="PG (UG fee)",Courses!L135&lt;&gt;"",Courses!L135&lt;&gt;$C$12,Courses!L135&lt;&gt;$C$15),"Row "&amp;Courses!A135&amp;", Sub-level should be either blank or "&amp;C132&amp;"; ","")</f>
        <v/>
      </c>
      <c r="AJ140" s="10" t="str">
        <f>IF(AND($P$9=1,G140="",AC140="",AD140="",Courses!B135&lt;&gt;"",Courses!K135="PG (Masters' loan)",Courses!L135&lt;&gt;"",Courses!L135&lt;&gt;$C$14,Courses!L135&lt;&gt;$C$15),"Row "&amp;Courses!A135&amp;", Sub-level should be blank; ","")</f>
        <v/>
      </c>
      <c r="AK140" s="682" t="str">
        <f>IF(AND($P$9=1,G140="",AC140="",AD140="",Courses!B135&lt;&gt;"",Courses!K135="PG (Other)",Courses!L135&lt;&gt;"",Courses!L135&lt;&gt;$C$16,Courses!L135&lt;&gt;$C$17),"Row "&amp;Courses!A135&amp;", Sub-level should be blank; ","")</f>
        <v/>
      </c>
      <c r="AL140" s="50"/>
      <c r="AM140" s="295"/>
      <c r="AN140" s="6">
        <v>121</v>
      </c>
      <c r="AO140" s="739" t="str">
        <f>IF(AND($R$9=1,(TRUNC(Courses!N135)&lt;&gt;Courses!N135)), "Row "&amp;Courses!$A135&amp;", "&amp;AO$9&amp;", "&amp;AO$10&amp;", "&amp;AO$11&amp;"; ","")</f>
        <v/>
      </c>
      <c r="AP140" s="10" t="str">
        <f>IF(AND($R$9=1,(TRUNC(Courses!O135)&lt;&gt;Courses!O135)), "Row "&amp;Courses!$A135&amp;", "&amp;AP$9&amp;", "&amp;AP$10&amp;", "&amp;AP$11&amp;"; ","")</f>
        <v/>
      </c>
      <c r="AQ140" s="10" t="str">
        <f>IF(AND($R$9=1,(TRUNC(Courses!P135)&lt;&gt;Courses!P135)), "Row "&amp;Courses!$A135&amp;", "&amp;AQ$9&amp;", "&amp;AQ$10&amp;", "&amp;AQ$11&amp;"; ","")</f>
        <v/>
      </c>
      <c r="AR140" s="10" t="str">
        <f>IF(AND($R$9=1,(TRUNC(Courses!Q135)&lt;&gt;Courses!Q135)), "Row "&amp;Courses!$A135&amp;", "&amp;AR$9&amp;", "&amp;AR$10&amp;", "&amp;AR$11&amp;"; ","")</f>
        <v/>
      </c>
      <c r="AS140" s="682" t="str">
        <f>IF(AND($R$9=1,(TRUNC(Courses!R135)&lt;&gt;Courses!R135)), "Row "&amp;Courses!$A135&amp;", "&amp;AS$9&amp;", "&amp;AS$10&amp;", "&amp;AS$11&amp;"; ","")</f>
        <v/>
      </c>
      <c r="AT140" s="739" t="str">
        <f>IF(AND($R$9=1,(TRUNC(Courses!S135)&lt;&gt;Courses!S135)), "Row "&amp;Courses!$A135&amp;", "&amp;AT$9&amp;", "&amp;AT$10&amp;", "&amp;AT$11&amp;"; ","")</f>
        <v/>
      </c>
      <c r="AU140" s="10" t="str">
        <f>IF(AND($R$9=1,(TRUNC(Courses!T135)&lt;&gt;Courses!T135)), "Row "&amp;Courses!$A135&amp;", "&amp;AU$9&amp;", "&amp;AU$10&amp;", "&amp;AU$11&amp;"; ","")</f>
        <v/>
      </c>
      <c r="AV140" s="10" t="str">
        <f>IF(AND($R$9=1,(TRUNC(Courses!U135)&lt;&gt;Courses!U135)), "Row "&amp;Courses!$A135&amp;", "&amp;AV$9&amp;", "&amp;AV$10&amp;", "&amp;AV$11&amp;"; ","")</f>
        <v/>
      </c>
      <c r="AW140" s="10" t="str">
        <f>IF(AND($R$9=1,(TRUNC(Courses!V135)&lt;&gt;Courses!V135)), "Row "&amp;Courses!$A135&amp;", "&amp;AW$9&amp;", "&amp;AW$10&amp;", "&amp;AW$11&amp;"; ","")</f>
        <v/>
      </c>
      <c r="AX140" s="682" t="str">
        <f>IF(AND($R$9=1,(TRUNC(Courses!W135)&lt;&gt;Courses!W135)), "Row "&amp;Courses!$A135&amp;", "&amp;AX$9&amp;", "&amp;AX$10&amp;", "&amp;AX$11&amp;"; ","")</f>
        <v/>
      </c>
      <c r="AY140" s="739" t="str">
        <f>IF(AND($R$9=1,(TRUNC(Courses!X135)&lt;&gt;Courses!X135)), "Row "&amp;Courses!$A135&amp;", "&amp;AY$9&amp;", "&amp;AY$10&amp;", "&amp;AY$11&amp;"; ","")</f>
        <v/>
      </c>
      <c r="AZ140" s="10" t="str">
        <f>IF(AND($R$9=1,(TRUNC(Courses!Y135)&lt;&gt;Courses!Y135)), "Row "&amp;Courses!$A135&amp;", "&amp;AZ$9&amp;", "&amp;AZ$10&amp;", "&amp;AZ$11&amp;"; ","")</f>
        <v/>
      </c>
      <c r="BA140" s="10" t="str">
        <f>IF(AND($R$9=1,(TRUNC(Courses!Z135)&lt;&gt;Courses!Z135)), "Row "&amp;Courses!$A135&amp;", "&amp;BA$9&amp;", "&amp;BA$10&amp;", "&amp;BA$11&amp;"; ","")</f>
        <v/>
      </c>
      <c r="BB140" s="10" t="str">
        <f>IF(AND($R$9=1,(TRUNC(Courses!AA135)&lt;&gt;Courses!AA135)), "Row "&amp;Courses!$A135&amp;", "&amp;BB$9&amp;", "&amp;BB$10&amp;", "&amp;BB$11&amp;"; ","")</f>
        <v/>
      </c>
      <c r="BC140" s="682" t="str">
        <f>IF(AND($R$9=1,(TRUNC(Courses!AB135)&lt;&gt;Courses!AB135)), "Row "&amp;Courses!$A135&amp;", "&amp;BC$9&amp;", "&amp;BC$10&amp;", "&amp;BC$11&amp;"; ","")</f>
        <v/>
      </c>
      <c r="BE140" s="295"/>
      <c r="BF140" s="6">
        <v>121</v>
      </c>
      <c r="BG140" s="739" t="str">
        <f>IF(AND($S$9=1,Courses!N135&lt;0), "Row "&amp;Courses!$A135&amp;", "&amp;BG$9&amp;", "&amp;BG$10&amp;", "&amp;BG$11&amp;"; ","")</f>
        <v/>
      </c>
      <c r="BH140" s="10" t="str">
        <f>IF(AND($S$9=1,Courses!O135&lt;0), "Row "&amp;Courses!$A135&amp;", "&amp;BH$9&amp;", "&amp;BH$10&amp;", "&amp;BH$11&amp;"; ","")</f>
        <v/>
      </c>
      <c r="BI140" s="10" t="str">
        <f>IF(AND($S$9=1,Courses!P135&lt;0), "Row "&amp;Courses!$A135&amp;", "&amp;BI$9&amp;", "&amp;BI$10&amp;", "&amp;BI$11&amp;"; ","")</f>
        <v/>
      </c>
      <c r="BJ140" s="10" t="str">
        <f>IF(AND($S$9=1,Courses!Q135&lt;0), "Row "&amp;Courses!$A135&amp;", "&amp;BJ$9&amp;", "&amp;BJ$10&amp;", "&amp;BJ$11&amp;"; ","")</f>
        <v/>
      </c>
      <c r="BK140" s="682" t="str">
        <f>IF(AND($S$9=1,Courses!R135&lt;0), "Row "&amp;Courses!$A135&amp;", "&amp;BK$9&amp;", "&amp;BK$10&amp;", "&amp;BK$11&amp;"; ","")</f>
        <v/>
      </c>
      <c r="BL140" s="739" t="str">
        <f>IF(AND($S$9=1,Courses!S135&lt;0), "Row "&amp;Courses!$A135&amp;", "&amp;BL$9&amp;", "&amp;BL$10&amp;", "&amp;BL$11&amp;"; ","")</f>
        <v/>
      </c>
      <c r="BM140" s="10" t="str">
        <f>IF(AND($S$9=1,Courses!T135&lt;0), "Row "&amp;Courses!$A135&amp;", "&amp;BM$9&amp;", "&amp;BM$10&amp;", "&amp;BM$11&amp;"; ","")</f>
        <v/>
      </c>
      <c r="BN140" s="10" t="str">
        <f>IF(AND($S$9=1,Courses!U135&lt;0), "Row "&amp;Courses!$A135&amp;", "&amp;BN$9&amp;", "&amp;BN$10&amp;", "&amp;BN$11&amp;"; ","")</f>
        <v/>
      </c>
      <c r="BO140" s="10" t="str">
        <f>IF(AND($S$9=1,Courses!V135&lt;0), "Row "&amp;Courses!$A135&amp;", "&amp;BO$9&amp;", "&amp;BO$10&amp;", "&amp;BO$11&amp;"; ","")</f>
        <v/>
      </c>
      <c r="BP140" s="682" t="str">
        <f>IF(AND($S$9=1,Courses!W135&lt;0), "Row "&amp;Courses!$A135&amp;", "&amp;BP$9&amp;", "&amp;BP$10&amp;", "&amp;BP$11&amp;"; ","")</f>
        <v/>
      </c>
      <c r="BQ140" s="739" t="str">
        <f>IF(AND($S$9=1,Courses!X135&lt;0), "Row "&amp;Courses!$A135&amp;", "&amp;BQ$9&amp;", "&amp;BQ$10&amp;", "&amp;BQ$11&amp;"; ","")</f>
        <v/>
      </c>
      <c r="BR140" s="10" t="str">
        <f>IF(AND($S$9=1,Courses!Y135&lt;0), "Row "&amp;Courses!$A135&amp;", "&amp;BR$9&amp;", "&amp;BR$10&amp;", "&amp;BR$11&amp;"; ","")</f>
        <v/>
      </c>
      <c r="BS140" s="10" t="str">
        <f>IF(AND($S$9=1,Courses!Z135&lt;0), "Row "&amp;Courses!$A135&amp;", "&amp;BS$9&amp;", "&amp;BS$10&amp;", "&amp;BS$11&amp;"; ","")</f>
        <v/>
      </c>
      <c r="BT140" s="10" t="str">
        <f>IF(AND($S$9=1,Courses!AA135&lt;0), "Row "&amp;Courses!$A135&amp;", "&amp;BT$9&amp;", "&amp;BT$10&amp;", "&amp;BT$11&amp;"; ","")</f>
        <v/>
      </c>
      <c r="BU140" s="682" t="str">
        <f>IF(AND($S$9=1,Courses!AB135&lt;0), "Row "&amp;Courses!$A135&amp;", "&amp;BU$9&amp;", "&amp;BU$10&amp;", "&amp;BU$11&amp;"; ","")</f>
        <v/>
      </c>
      <c r="BW140" s="671">
        <v>121</v>
      </c>
      <c r="BX140" s="101">
        <f>IF(AND($T$9=1,Courses!B135="",Courses!F135="",Courses!H135="",Courses!J135="",Courses!K135="",Courses!L135="",Courses!M135="",Courses!N135=0,Courses!P135=0,Courses!R135=0,Courses!S135=0,Courses!U135=0,Courses!W135=0,Courses!X135=0,Courses!Z135=0,Courses!AB135=0),0,1)</f>
        <v>0</v>
      </c>
      <c r="BY140" s="671">
        <f>IF(AND(BX140=0,SUM(BX141:$BX$219)&gt;0),1,0)</f>
        <v>0</v>
      </c>
      <c r="BZ140" s="853" t="str">
        <f>IF(BY140=1,"Row "&amp;Courses!A135&amp;"; ","")</f>
        <v/>
      </c>
      <c r="CA140" s="50"/>
      <c r="CB140" s="10"/>
      <c r="CC140" s="692" t="str">
        <f>IF(AND($U$9=1,Courses!B135&lt;&gt;"",SUM(Courses!N135:AB135)=0),"Row "&amp;Courses!A135&amp;"; ","")</f>
        <v/>
      </c>
      <c r="CD140" s="50"/>
      <c r="CF140" s="323"/>
      <c r="CG140" s="692" t="str">
        <f>IF(AND($Y$9=1,Courses!B135&lt;&gt;""),IF(SUMPRODUCT(--(Courses!$C$13:$C$214=Courses!C135))&gt;1,"Row "&amp;Courses!A135&amp;"; ",""),"")</f>
        <v/>
      </c>
      <c r="CH140" s="10"/>
      <c r="CI140" s="324"/>
      <c r="CJ140" s="10"/>
      <c r="CK140" s="739" t="str">
        <f>IF(AND($Z$9=1,Courses!E135&lt;&gt;"",Courses!F135&lt;&gt;"",Courses!F135=0,SUM(Courses!H135,Courses!J135)=1),"Row "&amp;Courses!A135&amp;", "&amp;Courses!$F$10&amp;"; ","")</f>
        <v/>
      </c>
      <c r="CL140" s="10" t="str">
        <f>IF(AND($Z$9=1,Courses!G135&lt;&gt;"",Courses!H135&lt;&gt;"",Courses!H135=0,SUM(Courses!J135,Courses!F135)=1),"Row "&amp;Courses!A135&amp;", "&amp;Courses!$H$10&amp;"; ","")</f>
        <v/>
      </c>
      <c r="CM140" s="682" t="str">
        <f>IF(AND($Z$9=1,Courses!I135&lt;&gt;"",Courses!J135&lt;&gt;"",Courses!J135=0, SUM(Courses!H135,Courses!F135)=1),"Row "&amp;Courses!A135&amp;", "&amp;Courses!$J$10&amp;"; ","")</f>
        <v/>
      </c>
      <c r="CN140" s="680"/>
      <c r="CO140" s="681"/>
      <c r="CP140" s="692" t="str">
        <f>IF(AND(Courses!B135&lt;&gt;"",ISNA(VLOOKUP(Courses!C135,CourseInfo,2,FALSE))=FALSE,COUNTIF(Dummy,Courses!C135)&lt;&gt;1),VLOOKUP(Courses!C135,CourseInfo,6,FALSE),"")</f>
        <v/>
      </c>
      <c r="CQ140" s="692" t="str">
        <f>IF(AND(Courses!B135&lt;&gt;"",ISNA(VLOOKUP(Courses!C135,CourseInfo,2,FALSE))=FALSE,COUNTIF(Dummy,Courses!C135)&lt;&gt;1),IF(VLOOKUP(Courses!C135,CourseInfo,7,FALSE)&lt;&gt;"",VLOOKUP(Courses!C135,CourseInfo,7,FALSE),"blank"),"")</f>
        <v/>
      </c>
      <c r="CR140" s="692" t="str">
        <f>IF(AND($AA$9=1,Courses!B135&lt;&gt;"",'Courses Valid'!AC140="",AH140&amp;AI140&amp;AJ140&amp;AK140="",COUNTIF(Dummy,Courses!C135)&lt;&gt;1),IF(OR(Courses!K135&lt;&gt;'Courses Valid'!CP140,Courses!L135&lt;&gt;'Courses Valid'!CQ140),"Row "&amp;Courses!A135&amp;", Level on LARS is "&amp;'Courses Valid'!CP140&amp;", Sub-level on LARS is "&amp;CQ140&amp;"; ",""),"")</f>
        <v/>
      </c>
      <c r="CS140" s="680"/>
    </row>
    <row r="141" spans="3:97" x14ac:dyDescent="0.2">
      <c r="C141" s="670">
        <f t="shared" si="3"/>
        <v>0</v>
      </c>
      <c r="D141" s="102"/>
      <c r="E141" s="102"/>
      <c r="F141" s="295"/>
      <c r="G141" s="692" t="str">
        <f>IF(SUMPRODUCT(--(CourseAims=Courses!$C136))=1,"",IF(AND($J$9=1,Courses!$C136&lt;&gt;""),"Row "&amp;Courses!A136&amp;" (invalid); ",""))</f>
        <v/>
      </c>
      <c r="H141" s="692" t="str">
        <f>IF(AND($K$9=1,Courses!B136="",OR(Courses!F136&lt;&gt;"",Courses!H136&lt;&gt;"",Courses!J136&lt;&gt;"",Courses!K136&lt;&gt;"",Courses!L136&lt;&gt;"",Courses!M136&lt;&gt;"",Courses!N136&lt;&gt;0,Courses!P136&lt;&gt;0,Courses!R136&lt;&gt;0,Courses!S136&lt;&gt;0,Courses!U136&lt;&gt;0,Courses!W136&lt;&gt;0,Courses!X136&lt;&gt;0,Courses!Z136&lt;&gt;0,Courses!AB136&lt;&gt;0)),"Row "&amp;Courses!A136&amp;" (none); ","")</f>
        <v/>
      </c>
      <c r="I141" s="50"/>
      <c r="J141" s="295"/>
      <c r="K141" s="739" t="str">
        <f>IF(AND($L$9=1,Courses!E136&lt;&gt;"",Courses!F136=""),"Row "&amp;Courses!A136&amp;", "&amp;Courses!$E$10&amp;"; ","")</f>
        <v/>
      </c>
      <c r="L141" s="10" t="str">
        <f>IF(AND($L$9=1,Courses!G136&lt;&gt;"",Courses!H136=""),"Row "&amp;Courses!A136&amp;", "&amp;Courses!$G$10&amp;"; ","")</f>
        <v/>
      </c>
      <c r="M141" s="682" t="str">
        <f>IF(AND($L$9=1,Courses!I136&lt;&gt;"",Courses!J136=""),"Row "&amp;Courses!A136&amp;", "&amp;Courses!$I$10&amp;"; ","")</f>
        <v/>
      </c>
      <c r="N141" s="10"/>
      <c r="O141" s="50"/>
      <c r="P141" s="295"/>
      <c r="Q141" s="1330" t="str">
        <f>IF(AND($M$9=1,Courses!B136&lt;&gt;"",Courses!E136&lt;&gt;"",Courses!G136="",Courses!I136="",Courses!F136&lt;&gt;1),"Row "&amp;Courses!A136&amp;"; ","")</f>
        <v/>
      </c>
      <c r="R141" s="10" t="str">
        <f>IF(AND($M$9=1,Courses!B136&lt;&gt;"",Courses!I136="",Courses!F136&lt;&gt;"",Courses!G136&lt;&gt;"",Courses!H136&lt;&gt;""),IF(OR((Courses!F136+Courses!H136)&lt;&gt;1),"Row "&amp;Courses!A136&amp;"; ",""),"")</f>
        <v/>
      </c>
      <c r="S141" s="682" t="str">
        <f>IF(AND($M$9=1,Courses!B136&lt;&gt;"",Courses!I136&lt;&gt;"",Courses!J136&lt;&gt;"",Courses!H136&lt;&gt;"",Courses!G136&lt;&gt;"",Courses!F136&lt;&gt;""),IF(OR((Courses!F136+Courses!H136+Courses!J136)&lt;&gt;1),"Row "&amp;Courses!A136&amp;"; ",""),"")</f>
        <v/>
      </c>
      <c r="T141" s="10"/>
      <c r="U141" s="692" t="str">
        <f>IF(AND($M$9=1,Courses!E136&lt;&gt;"",Q141="",R141="",S141="",SUM(Courses!F136,Courses!H136,Courses!J136)&lt;&gt;1),"Row "&amp;Courses!A136&amp;"; ","")</f>
        <v/>
      </c>
      <c r="V141" s="50"/>
      <c r="W141" s="10"/>
      <c r="X141" s="739" t="str">
        <f>IF(AND($N$9=1,Courses!B136&lt;&gt;"",Courses!E136&lt;&gt;"",Courses!F136&lt;&gt;""),IF((TRUNC(Courses!F136*100)&lt;&gt;Courses!F136*100),"Row "&amp;Courses!A136&amp;", "&amp;Courses!$F$10&amp;"; ",""),"")</f>
        <v/>
      </c>
      <c r="Y141" s="10" t="str">
        <f>IF(AND($N$9=1,Courses!B136&lt;&gt;"",Courses!G136&lt;&gt;"",Courses!H136&lt;&gt;""),IF((TRUNC(Courses!H136*100)&lt;&gt;Courses!H136*100),"Row "&amp;Courses!A136&amp;", "&amp;Courses!$H$10&amp;"; ",""),"")</f>
        <v/>
      </c>
      <c r="Z141" s="682" t="str">
        <f>IF(AND($N$9=1,Courses!B136&lt;&gt;"",Courses!I136&lt;&gt;"",Courses!J136&lt;&gt;""),IF((TRUNC(Courses!J136*100)&lt;&gt;Courses!J136*100),"Row "&amp;Courses!A136&amp;", "&amp;Courses!$J$10&amp;"; ",""),"")</f>
        <v/>
      </c>
      <c r="AA141" s="10"/>
      <c r="AB141" s="295"/>
      <c r="AC141" s="692" t="str">
        <f>IF(AND($O$9=1,G141="",Courses!B136&lt;&gt;"",Courses!K136&lt;&gt;"UG",Courses!K136&lt;&gt;"PG (UG fee)",Courses!K136&lt;&gt;"PG (Masters' loan)",Courses!K136&lt;&gt;"PG (Other)"),"Row "&amp;Courses!A136&amp;"; ","")</f>
        <v/>
      </c>
      <c r="AD141" s="693"/>
      <c r="AE141" s="692" t="str">
        <f>IF(AND($Q$9=1,G141="",Courses!B136&lt;&gt;"",Courses!M136&lt;&gt;"Standard",Courses!M136&lt;&gt;"Long"),"Row "&amp;Courses!A136&amp;"; ","")</f>
        <v/>
      </c>
      <c r="AF141" s="10"/>
      <c r="AG141" s="295"/>
      <c r="AH141" s="739" t="str">
        <f>IF(AND($P$9=1,G141="",AC141="",AD141="",Courses!B136&lt;&gt;"",Courses!K136="UG",Courses!L136&lt;&gt;$C$9,Courses!L136&lt;&gt;$C$10,Courses!L136&lt;&gt;$C$11),"Row "&amp;Courses!A136&amp;", Sub-level should be either HND, Sub-degree, Foundation Degree or Other UG Degree; ","")</f>
        <v/>
      </c>
      <c r="AI141" s="10" t="str">
        <f>IF(AND($P$9=1,G141="",AC141="",AD141="",Courses!B136&lt;&gt;"",Courses!K136="PG (UG fee)",Courses!L136&lt;&gt;"",Courses!L136&lt;&gt;$C$12,Courses!L136&lt;&gt;$C$15),"Row "&amp;Courses!A136&amp;", Sub-level should be either blank or "&amp;C133&amp;"; ","")</f>
        <v/>
      </c>
      <c r="AJ141" s="10" t="str">
        <f>IF(AND($P$9=1,G141="",AC141="",AD141="",Courses!B136&lt;&gt;"",Courses!K136="PG (Masters' loan)",Courses!L136&lt;&gt;"",Courses!L136&lt;&gt;$C$14,Courses!L136&lt;&gt;$C$15),"Row "&amp;Courses!A136&amp;", Sub-level should be blank; ","")</f>
        <v/>
      </c>
      <c r="AK141" s="682" t="str">
        <f>IF(AND($P$9=1,G141="",AC141="",AD141="",Courses!B136&lt;&gt;"",Courses!K136="PG (Other)",Courses!L136&lt;&gt;"",Courses!L136&lt;&gt;$C$16,Courses!L136&lt;&gt;$C$17),"Row "&amp;Courses!A136&amp;", Sub-level should be blank; ","")</f>
        <v/>
      </c>
      <c r="AL141" s="50"/>
      <c r="AM141" s="295"/>
      <c r="AN141" s="6">
        <v>122</v>
      </c>
      <c r="AO141" s="739" t="str">
        <f>IF(AND($R$9=1,(TRUNC(Courses!N136)&lt;&gt;Courses!N136)), "Row "&amp;Courses!$A136&amp;", "&amp;AO$9&amp;", "&amp;AO$10&amp;", "&amp;AO$11&amp;"; ","")</f>
        <v/>
      </c>
      <c r="AP141" s="10" t="str">
        <f>IF(AND($R$9=1,(TRUNC(Courses!O136)&lt;&gt;Courses!O136)), "Row "&amp;Courses!$A136&amp;", "&amp;AP$9&amp;", "&amp;AP$10&amp;", "&amp;AP$11&amp;"; ","")</f>
        <v/>
      </c>
      <c r="AQ141" s="10" t="str">
        <f>IF(AND($R$9=1,(TRUNC(Courses!P136)&lt;&gt;Courses!P136)), "Row "&amp;Courses!$A136&amp;", "&amp;AQ$9&amp;", "&amp;AQ$10&amp;", "&amp;AQ$11&amp;"; ","")</f>
        <v/>
      </c>
      <c r="AR141" s="10" t="str">
        <f>IF(AND($R$9=1,(TRUNC(Courses!Q136)&lt;&gt;Courses!Q136)), "Row "&amp;Courses!$A136&amp;", "&amp;AR$9&amp;", "&amp;AR$10&amp;", "&amp;AR$11&amp;"; ","")</f>
        <v/>
      </c>
      <c r="AS141" s="682" t="str">
        <f>IF(AND($R$9=1,(TRUNC(Courses!R136)&lt;&gt;Courses!R136)), "Row "&amp;Courses!$A136&amp;", "&amp;AS$9&amp;", "&amp;AS$10&amp;", "&amp;AS$11&amp;"; ","")</f>
        <v/>
      </c>
      <c r="AT141" s="739" t="str">
        <f>IF(AND($R$9=1,(TRUNC(Courses!S136)&lt;&gt;Courses!S136)), "Row "&amp;Courses!$A136&amp;", "&amp;AT$9&amp;", "&amp;AT$10&amp;", "&amp;AT$11&amp;"; ","")</f>
        <v/>
      </c>
      <c r="AU141" s="10" t="str">
        <f>IF(AND($R$9=1,(TRUNC(Courses!T136)&lt;&gt;Courses!T136)), "Row "&amp;Courses!$A136&amp;", "&amp;AU$9&amp;", "&amp;AU$10&amp;", "&amp;AU$11&amp;"; ","")</f>
        <v/>
      </c>
      <c r="AV141" s="10" t="str">
        <f>IF(AND($R$9=1,(TRUNC(Courses!U136)&lt;&gt;Courses!U136)), "Row "&amp;Courses!$A136&amp;", "&amp;AV$9&amp;", "&amp;AV$10&amp;", "&amp;AV$11&amp;"; ","")</f>
        <v/>
      </c>
      <c r="AW141" s="10" t="str">
        <f>IF(AND($R$9=1,(TRUNC(Courses!V136)&lt;&gt;Courses!V136)), "Row "&amp;Courses!$A136&amp;", "&amp;AW$9&amp;", "&amp;AW$10&amp;", "&amp;AW$11&amp;"; ","")</f>
        <v/>
      </c>
      <c r="AX141" s="682" t="str">
        <f>IF(AND($R$9=1,(TRUNC(Courses!W136)&lt;&gt;Courses!W136)), "Row "&amp;Courses!$A136&amp;", "&amp;AX$9&amp;", "&amp;AX$10&amp;", "&amp;AX$11&amp;"; ","")</f>
        <v/>
      </c>
      <c r="AY141" s="739" t="str">
        <f>IF(AND($R$9=1,(TRUNC(Courses!X136)&lt;&gt;Courses!X136)), "Row "&amp;Courses!$A136&amp;", "&amp;AY$9&amp;", "&amp;AY$10&amp;", "&amp;AY$11&amp;"; ","")</f>
        <v/>
      </c>
      <c r="AZ141" s="10" t="str">
        <f>IF(AND($R$9=1,(TRUNC(Courses!Y136)&lt;&gt;Courses!Y136)), "Row "&amp;Courses!$A136&amp;", "&amp;AZ$9&amp;", "&amp;AZ$10&amp;", "&amp;AZ$11&amp;"; ","")</f>
        <v/>
      </c>
      <c r="BA141" s="10" t="str">
        <f>IF(AND($R$9=1,(TRUNC(Courses!Z136)&lt;&gt;Courses!Z136)), "Row "&amp;Courses!$A136&amp;", "&amp;BA$9&amp;", "&amp;BA$10&amp;", "&amp;BA$11&amp;"; ","")</f>
        <v/>
      </c>
      <c r="BB141" s="10" t="str">
        <f>IF(AND($R$9=1,(TRUNC(Courses!AA136)&lt;&gt;Courses!AA136)), "Row "&amp;Courses!$A136&amp;", "&amp;BB$9&amp;", "&amp;BB$10&amp;", "&amp;BB$11&amp;"; ","")</f>
        <v/>
      </c>
      <c r="BC141" s="682" t="str">
        <f>IF(AND($R$9=1,(TRUNC(Courses!AB136)&lt;&gt;Courses!AB136)), "Row "&amp;Courses!$A136&amp;", "&amp;BC$9&amp;", "&amp;BC$10&amp;", "&amp;BC$11&amp;"; ","")</f>
        <v/>
      </c>
      <c r="BE141" s="295"/>
      <c r="BF141" s="6">
        <v>122</v>
      </c>
      <c r="BG141" s="739" t="str">
        <f>IF(AND($S$9=1,Courses!N136&lt;0), "Row "&amp;Courses!$A136&amp;", "&amp;BG$9&amp;", "&amp;BG$10&amp;", "&amp;BG$11&amp;"; ","")</f>
        <v/>
      </c>
      <c r="BH141" s="10" t="str">
        <f>IF(AND($S$9=1,Courses!O136&lt;0), "Row "&amp;Courses!$A136&amp;", "&amp;BH$9&amp;", "&amp;BH$10&amp;", "&amp;BH$11&amp;"; ","")</f>
        <v/>
      </c>
      <c r="BI141" s="10" t="str">
        <f>IF(AND($S$9=1,Courses!P136&lt;0), "Row "&amp;Courses!$A136&amp;", "&amp;BI$9&amp;", "&amp;BI$10&amp;", "&amp;BI$11&amp;"; ","")</f>
        <v/>
      </c>
      <c r="BJ141" s="10" t="str">
        <f>IF(AND($S$9=1,Courses!Q136&lt;0), "Row "&amp;Courses!$A136&amp;", "&amp;BJ$9&amp;", "&amp;BJ$10&amp;", "&amp;BJ$11&amp;"; ","")</f>
        <v/>
      </c>
      <c r="BK141" s="682" t="str">
        <f>IF(AND($S$9=1,Courses!R136&lt;0), "Row "&amp;Courses!$A136&amp;", "&amp;BK$9&amp;", "&amp;BK$10&amp;", "&amp;BK$11&amp;"; ","")</f>
        <v/>
      </c>
      <c r="BL141" s="739" t="str">
        <f>IF(AND($S$9=1,Courses!S136&lt;0), "Row "&amp;Courses!$A136&amp;", "&amp;BL$9&amp;", "&amp;BL$10&amp;", "&amp;BL$11&amp;"; ","")</f>
        <v/>
      </c>
      <c r="BM141" s="10" t="str">
        <f>IF(AND($S$9=1,Courses!T136&lt;0), "Row "&amp;Courses!$A136&amp;", "&amp;BM$9&amp;", "&amp;BM$10&amp;", "&amp;BM$11&amp;"; ","")</f>
        <v/>
      </c>
      <c r="BN141" s="10" t="str">
        <f>IF(AND($S$9=1,Courses!U136&lt;0), "Row "&amp;Courses!$A136&amp;", "&amp;BN$9&amp;", "&amp;BN$10&amp;", "&amp;BN$11&amp;"; ","")</f>
        <v/>
      </c>
      <c r="BO141" s="10" t="str">
        <f>IF(AND($S$9=1,Courses!V136&lt;0), "Row "&amp;Courses!$A136&amp;", "&amp;BO$9&amp;", "&amp;BO$10&amp;", "&amp;BO$11&amp;"; ","")</f>
        <v/>
      </c>
      <c r="BP141" s="682" t="str">
        <f>IF(AND($S$9=1,Courses!W136&lt;0), "Row "&amp;Courses!$A136&amp;", "&amp;BP$9&amp;", "&amp;BP$10&amp;", "&amp;BP$11&amp;"; ","")</f>
        <v/>
      </c>
      <c r="BQ141" s="739" t="str">
        <f>IF(AND($S$9=1,Courses!X136&lt;0), "Row "&amp;Courses!$A136&amp;", "&amp;BQ$9&amp;", "&amp;BQ$10&amp;", "&amp;BQ$11&amp;"; ","")</f>
        <v/>
      </c>
      <c r="BR141" s="10" t="str">
        <f>IF(AND($S$9=1,Courses!Y136&lt;0), "Row "&amp;Courses!$A136&amp;", "&amp;BR$9&amp;", "&amp;BR$10&amp;", "&amp;BR$11&amp;"; ","")</f>
        <v/>
      </c>
      <c r="BS141" s="10" t="str">
        <f>IF(AND($S$9=1,Courses!Z136&lt;0), "Row "&amp;Courses!$A136&amp;", "&amp;BS$9&amp;", "&amp;BS$10&amp;", "&amp;BS$11&amp;"; ","")</f>
        <v/>
      </c>
      <c r="BT141" s="10" t="str">
        <f>IF(AND($S$9=1,Courses!AA136&lt;0), "Row "&amp;Courses!$A136&amp;", "&amp;BT$9&amp;", "&amp;BT$10&amp;", "&amp;BT$11&amp;"; ","")</f>
        <v/>
      </c>
      <c r="BU141" s="682" t="str">
        <f>IF(AND($S$9=1,Courses!AB136&lt;0), "Row "&amp;Courses!$A136&amp;", "&amp;BU$9&amp;", "&amp;BU$10&amp;", "&amp;BU$11&amp;"; ","")</f>
        <v/>
      </c>
      <c r="BW141" s="671">
        <v>122</v>
      </c>
      <c r="BX141" s="101">
        <f>IF(AND($T$9=1,Courses!B136="",Courses!F136="",Courses!H136="",Courses!J136="",Courses!K136="",Courses!L136="",Courses!M136="",Courses!N136=0,Courses!P136=0,Courses!R136=0,Courses!S136=0,Courses!U136=0,Courses!W136=0,Courses!X136=0,Courses!Z136=0,Courses!AB136=0),0,1)</f>
        <v>0</v>
      </c>
      <c r="BY141" s="671">
        <f>IF(AND(BX141=0,SUM(BX142:$BX$219)&gt;0),1,0)</f>
        <v>0</v>
      </c>
      <c r="BZ141" s="853" t="str">
        <f>IF(BY141=1,"Row "&amp;Courses!A136&amp;"; ","")</f>
        <v/>
      </c>
      <c r="CA141" s="50"/>
      <c r="CB141" s="10"/>
      <c r="CC141" s="692" t="str">
        <f>IF(AND($U$9=1,Courses!B136&lt;&gt;"",SUM(Courses!N136:AB136)=0),"Row "&amp;Courses!A136&amp;"; ","")</f>
        <v/>
      </c>
      <c r="CD141" s="50"/>
      <c r="CF141" s="323"/>
      <c r="CG141" s="692" t="str">
        <f>IF(AND($Y$9=1,Courses!B136&lt;&gt;""),IF(SUMPRODUCT(--(Courses!$C$13:$C$214=Courses!C136))&gt;1,"Row "&amp;Courses!A136&amp;"; ",""),"")</f>
        <v/>
      </c>
      <c r="CH141" s="10"/>
      <c r="CI141" s="324"/>
      <c r="CJ141" s="10"/>
      <c r="CK141" s="739" t="str">
        <f>IF(AND($Z$9=1,Courses!E136&lt;&gt;"",Courses!F136&lt;&gt;"",Courses!F136=0,SUM(Courses!H136,Courses!J136)=1),"Row "&amp;Courses!A136&amp;", "&amp;Courses!$F$10&amp;"; ","")</f>
        <v/>
      </c>
      <c r="CL141" s="10" t="str">
        <f>IF(AND($Z$9=1,Courses!G136&lt;&gt;"",Courses!H136&lt;&gt;"",Courses!H136=0,SUM(Courses!J136,Courses!F136)=1),"Row "&amp;Courses!A136&amp;", "&amp;Courses!$H$10&amp;"; ","")</f>
        <v/>
      </c>
      <c r="CM141" s="682" t="str">
        <f>IF(AND($Z$9=1,Courses!I136&lt;&gt;"",Courses!J136&lt;&gt;"",Courses!J136=0, SUM(Courses!H136,Courses!F136)=1),"Row "&amp;Courses!A136&amp;", "&amp;Courses!$J$10&amp;"; ","")</f>
        <v/>
      </c>
      <c r="CN141" s="680"/>
      <c r="CO141" s="681"/>
      <c r="CP141" s="692" t="str">
        <f>IF(AND(Courses!B136&lt;&gt;"",ISNA(VLOOKUP(Courses!C136,CourseInfo,2,FALSE))=FALSE,COUNTIF(Dummy,Courses!C136)&lt;&gt;1),VLOOKUP(Courses!C136,CourseInfo,6,FALSE),"")</f>
        <v/>
      </c>
      <c r="CQ141" s="692" t="str">
        <f>IF(AND(Courses!B136&lt;&gt;"",ISNA(VLOOKUP(Courses!C136,CourseInfo,2,FALSE))=FALSE,COUNTIF(Dummy,Courses!C136)&lt;&gt;1),IF(VLOOKUP(Courses!C136,CourseInfo,7,FALSE)&lt;&gt;"",VLOOKUP(Courses!C136,CourseInfo,7,FALSE),"blank"),"")</f>
        <v/>
      </c>
      <c r="CR141" s="692" t="str">
        <f>IF(AND($AA$9=1,Courses!B136&lt;&gt;"",'Courses Valid'!AC141="",AH141&amp;AI141&amp;AJ141&amp;AK141="",COUNTIF(Dummy,Courses!C136)&lt;&gt;1),IF(OR(Courses!K136&lt;&gt;'Courses Valid'!CP141,Courses!L136&lt;&gt;'Courses Valid'!CQ141),"Row "&amp;Courses!A136&amp;", Level on LARS is "&amp;'Courses Valid'!CP141&amp;", Sub-level on LARS is "&amp;CQ141&amp;"; ",""),"")</f>
        <v/>
      </c>
      <c r="CS141" s="680"/>
    </row>
    <row r="142" spans="3:97" x14ac:dyDescent="0.2">
      <c r="C142" s="670">
        <f t="shared" si="3"/>
        <v>0</v>
      </c>
      <c r="D142" s="102"/>
      <c r="E142" s="102"/>
      <c r="F142" s="295"/>
      <c r="G142" s="692" t="str">
        <f>IF(SUMPRODUCT(--(CourseAims=Courses!$C137))=1,"",IF(AND($J$9=1,Courses!$C137&lt;&gt;""),"Row "&amp;Courses!A137&amp;" (invalid); ",""))</f>
        <v/>
      </c>
      <c r="H142" s="692" t="str">
        <f>IF(AND($K$9=1,Courses!B137="",OR(Courses!F137&lt;&gt;"",Courses!H137&lt;&gt;"",Courses!J137&lt;&gt;"",Courses!K137&lt;&gt;"",Courses!L137&lt;&gt;"",Courses!M137&lt;&gt;"",Courses!N137&lt;&gt;0,Courses!P137&lt;&gt;0,Courses!R137&lt;&gt;0,Courses!S137&lt;&gt;0,Courses!U137&lt;&gt;0,Courses!W137&lt;&gt;0,Courses!X137&lt;&gt;0,Courses!Z137&lt;&gt;0,Courses!AB137&lt;&gt;0)),"Row "&amp;Courses!A137&amp;" (none); ","")</f>
        <v/>
      </c>
      <c r="I142" s="50"/>
      <c r="J142" s="295"/>
      <c r="K142" s="739" t="str">
        <f>IF(AND($L$9=1,Courses!E137&lt;&gt;"",Courses!F137=""),"Row "&amp;Courses!A137&amp;", "&amp;Courses!$E$10&amp;"; ","")</f>
        <v/>
      </c>
      <c r="L142" s="10" t="str">
        <f>IF(AND($L$9=1,Courses!G137&lt;&gt;"",Courses!H137=""),"Row "&amp;Courses!A137&amp;", "&amp;Courses!$G$10&amp;"; ","")</f>
        <v/>
      </c>
      <c r="M142" s="682" t="str">
        <f>IF(AND($L$9=1,Courses!I137&lt;&gt;"",Courses!J137=""),"Row "&amp;Courses!A137&amp;", "&amp;Courses!$I$10&amp;"; ","")</f>
        <v/>
      </c>
      <c r="N142" s="10"/>
      <c r="O142" s="50"/>
      <c r="P142" s="295"/>
      <c r="Q142" s="1330" t="str">
        <f>IF(AND($M$9=1,Courses!B137&lt;&gt;"",Courses!E137&lt;&gt;"",Courses!G137="",Courses!I137="",Courses!F137&lt;&gt;1),"Row "&amp;Courses!A137&amp;"; ","")</f>
        <v/>
      </c>
      <c r="R142" s="10" t="str">
        <f>IF(AND($M$9=1,Courses!B137&lt;&gt;"",Courses!I137="",Courses!F137&lt;&gt;"",Courses!G137&lt;&gt;"",Courses!H137&lt;&gt;""),IF(OR((Courses!F137+Courses!H137)&lt;&gt;1),"Row "&amp;Courses!A137&amp;"; ",""),"")</f>
        <v/>
      </c>
      <c r="S142" s="682" t="str">
        <f>IF(AND($M$9=1,Courses!B137&lt;&gt;"",Courses!I137&lt;&gt;"",Courses!J137&lt;&gt;"",Courses!H137&lt;&gt;"",Courses!G137&lt;&gt;"",Courses!F137&lt;&gt;""),IF(OR((Courses!F137+Courses!H137+Courses!J137)&lt;&gt;1),"Row "&amp;Courses!A137&amp;"; ",""),"")</f>
        <v/>
      </c>
      <c r="T142" s="10"/>
      <c r="U142" s="692" t="str">
        <f>IF(AND($M$9=1,Courses!E137&lt;&gt;"",Q142="",R142="",S142="",SUM(Courses!F137,Courses!H137,Courses!J137)&lt;&gt;1),"Row "&amp;Courses!A137&amp;"; ","")</f>
        <v/>
      </c>
      <c r="V142" s="50"/>
      <c r="W142" s="10"/>
      <c r="X142" s="739" t="str">
        <f>IF(AND($N$9=1,Courses!B137&lt;&gt;"",Courses!E137&lt;&gt;"",Courses!F137&lt;&gt;""),IF((TRUNC(Courses!F137*100)&lt;&gt;Courses!F137*100),"Row "&amp;Courses!A137&amp;", "&amp;Courses!$F$10&amp;"; ",""),"")</f>
        <v/>
      </c>
      <c r="Y142" s="10" t="str">
        <f>IF(AND($N$9=1,Courses!B137&lt;&gt;"",Courses!G137&lt;&gt;"",Courses!H137&lt;&gt;""),IF((TRUNC(Courses!H137*100)&lt;&gt;Courses!H137*100),"Row "&amp;Courses!A137&amp;", "&amp;Courses!$H$10&amp;"; ",""),"")</f>
        <v/>
      </c>
      <c r="Z142" s="682" t="str">
        <f>IF(AND($N$9=1,Courses!B137&lt;&gt;"",Courses!I137&lt;&gt;"",Courses!J137&lt;&gt;""),IF((TRUNC(Courses!J137*100)&lt;&gt;Courses!J137*100),"Row "&amp;Courses!A137&amp;", "&amp;Courses!$J$10&amp;"; ",""),"")</f>
        <v/>
      </c>
      <c r="AA142" s="10"/>
      <c r="AB142" s="295"/>
      <c r="AC142" s="692" t="str">
        <f>IF(AND($O$9=1,G142="",Courses!B137&lt;&gt;"",Courses!K137&lt;&gt;"UG",Courses!K137&lt;&gt;"PG (UG fee)",Courses!K137&lt;&gt;"PG (Masters' loan)",Courses!K137&lt;&gt;"PG (Other)"),"Row "&amp;Courses!A137&amp;"; ","")</f>
        <v/>
      </c>
      <c r="AD142" s="693"/>
      <c r="AE142" s="692" t="str">
        <f>IF(AND($Q$9=1,G142="",Courses!B137&lt;&gt;"",Courses!M137&lt;&gt;"Standard",Courses!M137&lt;&gt;"Long"),"Row "&amp;Courses!A137&amp;"; ","")</f>
        <v/>
      </c>
      <c r="AF142" s="10"/>
      <c r="AG142" s="295"/>
      <c r="AH142" s="739" t="str">
        <f>IF(AND($P$9=1,G142="",AC142="",AD142="",Courses!B137&lt;&gt;"",Courses!K137="UG",Courses!L137&lt;&gt;$C$9,Courses!L137&lt;&gt;$C$10,Courses!L137&lt;&gt;$C$11),"Row "&amp;Courses!A137&amp;", Sub-level should be either HND, Sub-degree, Foundation Degree or Other UG Degree; ","")</f>
        <v/>
      </c>
      <c r="AI142" s="10" t="str">
        <f>IF(AND($P$9=1,G142="",AC142="",AD142="",Courses!B137&lt;&gt;"",Courses!K137="PG (UG fee)",Courses!L137&lt;&gt;"",Courses!L137&lt;&gt;$C$12,Courses!L137&lt;&gt;$C$15),"Row "&amp;Courses!A137&amp;", Sub-level should be either blank or "&amp;C134&amp;"; ","")</f>
        <v/>
      </c>
      <c r="AJ142" s="10" t="str">
        <f>IF(AND($P$9=1,G142="",AC142="",AD142="",Courses!B137&lt;&gt;"",Courses!K137="PG (Masters' loan)",Courses!L137&lt;&gt;"",Courses!L137&lt;&gt;$C$14,Courses!L137&lt;&gt;$C$15),"Row "&amp;Courses!A137&amp;", Sub-level should be blank; ","")</f>
        <v/>
      </c>
      <c r="AK142" s="682" t="str">
        <f>IF(AND($P$9=1,G142="",AC142="",AD142="",Courses!B137&lt;&gt;"",Courses!K137="PG (Other)",Courses!L137&lt;&gt;"",Courses!L137&lt;&gt;$C$16,Courses!L137&lt;&gt;$C$17),"Row "&amp;Courses!A137&amp;", Sub-level should be blank; ","")</f>
        <v/>
      </c>
      <c r="AL142" s="50"/>
      <c r="AM142" s="295"/>
      <c r="AN142" s="6">
        <v>123</v>
      </c>
      <c r="AO142" s="739" t="str">
        <f>IF(AND($R$9=1,(TRUNC(Courses!N137)&lt;&gt;Courses!N137)), "Row "&amp;Courses!$A137&amp;", "&amp;AO$9&amp;", "&amp;AO$10&amp;", "&amp;AO$11&amp;"; ","")</f>
        <v/>
      </c>
      <c r="AP142" s="10" t="str">
        <f>IF(AND($R$9=1,(TRUNC(Courses!O137)&lt;&gt;Courses!O137)), "Row "&amp;Courses!$A137&amp;", "&amp;AP$9&amp;", "&amp;AP$10&amp;", "&amp;AP$11&amp;"; ","")</f>
        <v/>
      </c>
      <c r="AQ142" s="10" t="str">
        <f>IF(AND($R$9=1,(TRUNC(Courses!P137)&lt;&gt;Courses!P137)), "Row "&amp;Courses!$A137&amp;", "&amp;AQ$9&amp;", "&amp;AQ$10&amp;", "&amp;AQ$11&amp;"; ","")</f>
        <v/>
      </c>
      <c r="AR142" s="10" t="str">
        <f>IF(AND($R$9=1,(TRUNC(Courses!Q137)&lt;&gt;Courses!Q137)), "Row "&amp;Courses!$A137&amp;", "&amp;AR$9&amp;", "&amp;AR$10&amp;", "&amp;AR$11&amp;"; ","")</f>
        <v/>
      </c>
      <c r="AS142" s="682" t="str">
        <f>IF(AND($R$9=1,(TRUNC(Courses!R137)&lt;&gt;Courses!R137)), "Row "&amp;Courses!$A137&amp;", "&amp;AS$9&amp;", "&amp;AS$10&amp;", "&amp;AS$11&amp;"; ","")</f>
        <v/>
      </c>
      <c r="AT142" s="739" t="str">
        <f>IF(AND($R$9=1,(TRUNC(Courses!S137)&lt;&gt;Courses!S137)), "Row "&amp;Courses!$A137&amp;", "&amp;AT$9&amp;", "&amp;AT$10&amp;", "&amp;AT$11&amp;"; ","")</f>
        <v/>
      </c>
      <c r="AU142" s="10" t="str">
        <f>IF(AND($R$9=1,(TRUNC(Courses!T137)&lt;&gt;Courses!T137)), "Row "&amp;Courses!$A137&amp;", "&amp;AU$9&amp;", "&amp;AU$10&amp;", "&amp;AU$11&amp;"; ","")</f>
        <v/>
      </c>
      <c r="AV142" s="10" t="str">
        <f>IF(AND($R$9=1,(TRUNC(Courses!U137)&lt;&gt;Courses!U137)), "Row "&amp;Courses!$A137&amp;", "&amp;AV$9&amp;", "&amp;AV$10&amp;", "&amp;AV$11&amp;"; ","")</f>
        <v/>
      </c>
      <c r="AW142" s="10" t="str">
        <f>IF(AND($R$9=1,(TRUNC(Courses!V137)&lt;&gt;Courses!V137)), "Row "&amp;Courses!$A137&amp;", "&amp;AW$9&amp;", "&amp;AW$10&amp;", "&amp;AW$11&amp;"; ","")</f>
        <v/>
      </c>
      <c r="AX142" s="682" t="str">
        <f>IF(AND($R$9=1,(TRUNC(Courses!W137)&lt;&gt;Courses!W137)), "Row "&amp;Courses!$A137&amp;", "&amp;AX$9&amp;", "&amp;AX$10&amp;", "&amp;AX$11&amp;"; ","")</f>
        <v/>
      </c>
      <c r="AY142" s="739" t="str">
        <f>IF(AND($R$9=1,(TRUNC(Courses!X137)&lt;&gt;Courses!X137)), "Row "&amp;Courses!$A137&amp;", "&amp;AY$9&amp;", "&amp;AY$10&amp;", "&amp;AY$11&amp;"; ","")</f>
        <v/>
      </c>
      <c r="AZ142" s="10" t="str">
        <f>IF(AND($R$9=1,(TRUNC(Courses!Y137)&lt;&gt;Courses!Y137)), "Row "&amp;Courses!$A137&amp;", "&amp;AZ$9&amp;", "&amp;AZ$10&amp;", "&amp;AZ$11&amp;"; ","")</f>
        <v/>
      </c>
      <c r="BA142" s="10" t="str">
        <f>IF(AND($R$9=1,(TRUNC(Courses!Z137)&lt;&gt;Courses!Z137)), "Row "&amp;Courses!$A137&amp;", "&amp;BA$9&amp;", "&amp;BA$10&amp;", "&amp;BA$11&amp;"; ","")</f>
        <v/>
      </c>
      <c r="BB142" s="10" t="str">
        <f>IF(AND($R$9=1,(TRUNC(Courses!AA137)&lt;&gt;Courses!AA137)), "Row "&amp;Courses!$A137&amp;", "&amp;BB$9&amp;", "&amp;BB$10&amp;", "&amp;BB$11&amp;"; ","")</f>
        <v/>
      </c>
      <c r="BC142" s="682" t="str">
        <f>IF(AND($R$9=1,(TRUNC(Courses!AB137)&lt;&gt;Courses!AB137)), "Row "&amp;Courses!$A137&amp;", "&amp;BC$9&amp;", "&amp;BC$10&amp;", "&amp;BC$11&amp;"; ","")</f>
        <v/>
      </c>
      <c r="BE142" s="295"/>
      <c r="BF142" s="6">
        <v>123</v>
      </c>
      <c r="BG142" s="739" t="str">
        <f>IF(AND($S$9=1,Courses!N137&lt;0), "Row "&amp;Courses!$A137&amp;", "&amp;BG$9&amp;", "&amp;BG$10&amp;", "&amp;BG$11&amp;"; ","")</f>
        <v/>
      </c>
      <c r="BH142" s="10" t="str">
        <f>IF(AND($S$9=1,Courses!O137&lt;0), "Row "&amp;Courses!$A137&amp;", "&amp;BH$9&amp;", "&amp;BH$10&amp;", "&amp;BH$11&amp;"; ","")</f>
        <v/>
      </c>
      <c r="BI142" s="10" t="str">
        <f>IF(AND($S$9=1,Courses!P137&lt;0), "Row "&amp;Courses!$A137&amp;", "&amp;BI$9&amp;", "&amp;BI$10&amp;", "&amp;BI$11&amp;"; ","")</f>
        <v/>
      </c>
      <c r="BJ142" s="10" t="str">
        <f>IF(AND($S$9=1,Courses!Q137&lt;0), "Row "&amp;Courses!$A137&amp;", "&amp;BJ$9&amp;", "&amp;BJ$10&amp;", "&amp;BJ$11&amp;"; ","")</f>
        <v/>
      </c>
      <c r="BK142" s="682" t="str">
        <f>IF(AND($S$9=1,Courses!R137&lt;0), "Row "&amp;Courses!$A137&amp;", "&amp;BK$9&amp;", "&amp;BK$10&amp;", "&amp;BK$11&amp;"; ","")</f>
        <v/>
      </c>
      <c r="BL142" s="739" t="str">
        <f>IF(AND($S$9=1,Courses!S137&lt;0), "Row "&amp;Courses!$A137&amp;", "&amp;BL$9&amp;", "&amp;BL$10&amp;", "&amp;BL$11&amp;"; ","")</f>
        <v/>
      </c>
      <c r="BM142" s="10" t="str">
        <f>IF(AND($S$9=1,Courses!T137&lt;0), "Row "&amp;Courses!$A137&amp;", "&amp;BM$9&amp;", "&amp;BM$10&amp;", "&amp;BM$11&amp;"; ","")</f>
        <v/>
      </c>
      <c r="BN142" s="10" t="str">
        <f>IF(AND($S$9=1,Courses!U137&lt;0), "Row "&amp;Courses!$A137&amp;", "&amp;BN$9&amp;", "&amp;BN$10&amp;", "&amp;BN$11&amp;"; ","")</f>
        <v/>
      </c>
      <c r="BO142" s="10" t="str">
        <f>IF(AND($S$9=1,Courses!V137&lt;0), "Row "&amp;Courses!$A137&amp;", "&amp;BO$9&amp;", "&amp;BO$10&amp;", "&amp;BO$11&amp;"; ","")</f>
        <v/>
      </c>
      <c r="BP142" s="682" t="str">
        <f>IF(AND($S$9=1,Courses!W137&lt;0), "Row "&amp;Courses!$A137&amp;", "&amp;BP$9&amp;", "&amp;BP$10&amp;", "&amp;BP$11&amp;"; ","")</f>
        <v/>
      </c>
      <c r="BQ142" s="739" t="str">
        <f>IF(AND($S$9=1,Courses!X137&lt;0), "Row "&amp;Courses!$A137&amp;", "&amp;BQ$9&amp;", "&amp;BQ$10&amp;", "&amp;BQ$11&amp;"; ","")</f>
        <v/>
      </c>
      <c r="BR142" s="10" t="str">
        <f>IF(AND($S$9=1,Courses!Y137&lt;0), "Row "&amp;Courses!$A137&amp;", "&amp;BR$9&amp;", "&amp;BR$10&amp;", "&amp;BR$11&amp;"; ","")</f>
        <v/>
      </c>
      <c r="BS142" s="10" t="str">
        <f>IF(AND($S$9=1,Courses!Z137&lt;0), "Row "&amp;Courses!$A137&amp;", "&amp;BS$9&amp;", "&amp;BS$10&amp;", "&amp;BS$11&amp;"; ","")</f>
        <v/>
      </c>
      <c r="BT142" s="10" t="str">
        <f>IF(AND($S$9=1,Courses!AA137&lt;0), "Row "&amp;Courses!$A137&amp;", "&amp;BT$9&amp;", "&amp;BT$10&amp;", "&amp;BT$11&amp;"; ","")</f>
        <v/>
      </c>
      <c r="BU142" s="682" t="str">
        <f>IF(AND($S$9=1,Courses!AB137&lt;0), "Row "&amp;Courses!$A137&amp;", "&amp;BU$9&amp;", "&amp;BU$10&amp;", "&amp;BU$11&amp;"; ","")</f>
        <v/>
      </c>
      <c r="BW142" s="671">
        <v>123</v>
      </c>
      <c r="BX142" s="101">
        <f>IF(AND($T$9=1,Courses!B137="",Courses!F137="",Courses!H137="",Courses!J137="",Courses!K137="",Courses!L137="",Courses!M137="",Courses!N137=0,Courses!P137=0,Courses!R137=0,Courses!S137=0,Courses!U137=0,Courses!W137=0,Courses!X137=0,Courses!Z137=0,Courses!AB137=0),0,1)</f>
        <v>0</v>
      </c>
      <c r="BY142" s="671">
        <f>IF(AND(BX142=0,SUM(BX143:$BX$219)&gt;0),1,0)</f>
        <v>0</v>
      </c>
      <c r="BZ142" s="853" t="str">
        <f>IF(BY142=1,"Row "&amp;Courses!A137&amp;"; ","")</f>
        <v/>
      </c>
      <c r="CA142" s="50"/>
      <c r="CB142" s="10"/>
      <c r="CC142" s="692" t="str">
        <f>IF(AND($U$9=1,Courses!B137&lt;&gt;"",SUM(Courses!N137:AB137)=0),"Row "&amp;Courses!A137&amp;"; ","")</f>
        <v/>
      </c>
      <c r="CD142" s="50"/>
      <c r="CF142" s="323"/>
      <c r="CG142" s="692" t="str">
        <f>IF(AND($Y$9=1,Courses!B137&lt;&gt;""),IF(SUMPRODUCT(--(Courses!$C$13:$C$214=Courses!C137))&gt;1,"Row "&amp;Courses!A137&amp;"; ",""),"")</f>
        <v/>
      </c>
      <c r="CH142" s="10"/>
      <c r="CI142" s="324"/>
      <c r="CJ142" s="10"/>
      <c r="CK142" s="739" t="str">
        <f>IF(AND($Z$9=1,Courses!E137&lt;&gt;"",Courses!F137&lt;&gt;"",Courses!F137=0,SUM(Courses!H137,Courses!J137)=1),"Row "&amp;Courses!A137&amp;", "&amp;Courses!$F$10&amp;"; ","")</f>
        <v/>
      </c>
      <c r="CL142" s="10" t="str">
        <f>IF(AND($Z$9=1,Courses!G137&lt;&gt;"",Courses!H137&lt;&gt;"",Courses!H137=0,SUM(Courses!J137,Courses!F137)=1),"Row "&amp;Courses!A137&amp;", "&amp;Courses!$H$10&amp;"; ","")</f>
        <v/>
      </c>
      <c r="CM142" s="682" t="str">
        <f>IF(AND($Z$9=1,Courses!I137&lt;&gt;"",Courses!J137&lt;&gt;"",Courses!J137=0, SUM(Courses!H137,Courses!F137)=1),"Row "&amp;Courses!A137&amp;", "&amp;Courses!$J$10&amp;"; ","")</f>
        <v/>
      </c>
      <c r="CN142" s="680"/>
      <c r="CO142" s="681"/>
      <c r="CP142" s="692" t="str">
        <f>IF(AND(Courses!B137&lt;&gt;"",ISNA(VLOOKUP(Courses!C137,CourseInfo,2,FALSE))=FALSE,COUNTIF(Dummy,Courses!C137)&lt;&gt;1),VLOOKUP(Courses!C137,CourseInfo,6,FALSE),"")</f>
        <v/>
      </c>
      <c r="CQ142" s="692" t="str">
        <f>IF(AND(Courses!B137&lt;&gt;"",ISNA(VLOOKUP(Courses!C137,CourseInfo,2,FALSE))=FALSE,COUNTIF(Dummy,Courses!C137)&lt;&gt;1),IF(VLOOKUP(Courses!C137,CourseInfo,7,FALSE)&lt;&gt;"",VLOOKUP(Courses!C137,CourseInfo,7,FALSE),"blank"),"")</f>
        <v/>
      </c>
      <c r="CR142" s="692" t="str">
        <f>IF(AND($AA$9=1,Courses!B137&lt;&gt;"",'Courses Valid'!AC142="",AH142&amp;AI142&amp;AJ142&amp;AK142="",COUNTIF(Dummy,Courses!C137)&lt;&gt;1),IF(OR(Courses!K137&lt;&gt;'Courses Valid'!CP142,Courses!L137&lt;&gt;'Courses Valid'!CQ142),"Row "&amp;Courses!A137&amp;", Level on LARS is "&amp;'Courses Valid'!CP142&amp;", Sub-level on LARS is "&amp;CQ142&amp;"; ",""),"")</f>
        <v/>
      </c>
      <c r="CS142" s="680"/>
    </row>
    <row r="143" spans="3:97" x14ac:dyDescent="0.2">
      <c r="C143" s="670">
        <f t="shared" si="3"/>
        <v>0</v>
      </c>
      <c r="D143" s="102"/>
      <c r="E143" s="102"/>
      <c r="F143" s="295"/>
      <c r="G143" s="692" t="str">
        <f>IF(SUMPRODUCT(--(CourseAims=Courses!$C138))=1,"",IF(AND($J$9=1,Courses!$C138&lt;&gt;""),"Row "&amp;Courses!A138&amp;" (invalid); ",""))</f>
        <v/>
      </c>
      <c r="H143" s="692" t="str">
        <f>IF(AND($K$9=1,Courses!B138="",OR(Courses!F138&lt;&gt;"",Courses!H138&lt;&gt;"",Courses!J138&lt;&gt;"",Courses!K138&lt;&gt;"",Courses!L138&lt;&gt;"",Courses!M138&lt;&gt;"",Courses!N138&lt;&gt;0,Courses!P138&lt;&gt;0,Courses!R138&lt;&gt;0,Courses!S138&lt;&gt;0,Courses!U138&lt;&gt;0,Courses!W138&lt;&gt;0,Courses!X138&lt;&gt;0,Courses!Z138&lt;&gt;0,Courses!AB138&lt;&gt;0)),"Row "&amp;Courses!A138&amp;" (none); ","")</f>
        <v/>
      </c>
      <c r="I143" s="50"/>
      <c r="J143" s="295"/>
      <c r="K143" s="739" t="str">
        <f>IF(AND($L$9=1,Courses!E138&lt;&gt;"",Courses!F138=""),"Row "&amp;Courses!A138&amp;", "&amp;Courses!$E$10&amp;"; ","")</f>
        <v/>
      </c>
      <c r="L143" s="10" t="str">
        <f>IF(AND($L$9=1,Courses!G138&lt;&gt;"",Courses!H138=""),"Row "&amp;Courses!A138&amp;", "&amp;Courses!$G$10&amp;"; ","")</f>
        <v/>
      </c>
      <c r="M143" s="682" t="str">
        <f>IF(AND($L$9=1,Courses!I138&lt;&gt;"",Courses!J138=""),"Row "&amp;Courses!A138&amp;", "&amp;Courses!$I$10&amp;"; ","")</f>
        <v/>
      </c>
      <c r="N143" s="10"/>
      <c r="O143" s="50"/>
      <c r="P143" s="295"/>
      <c r="Q143" s="1330" t="str">
        <f>IF(AND($M$9=1,Courses!B138&lt;&gt;"",Courses!E138&lt;&gt;"",Courses!G138="",Courses!I138="",Courses!F138&lt;&gt;1),"Row "&amp;Courses!A138&amp;"; ","")</f>
        <v/>
      </c>
      <c r="R143" s="10" t="str">
        <f>IF(AND($M$9=1,Courses!B138&lt;&gt;"",Courses!I138="",Courses!F138&lt;&gt;"",Courses!G138&lt;&gt;"",Courses!H138&lt;&gt;""),IF(OR((Courses!F138+Courses!H138)&lt;&gt;1),"Row "&amp;Courses!A138&amp;"; ",""),"")</f>
        <v/>
      </c>
      <c r="S143" s="682" t="str">
        <f>IF(AND($M$9=1,Courses!B138&lt;&gt;"",Courses!I138&lt;&gt;"",Courses!J138&lt;&gt;"",Courses!H138&lt;&gt;"",Courses!G138&lt;&gt;"",Courses!F138&lt;&gt;""),IF(OR((Courses!F138+Courses!H138+Courses!J138)&lt;&gt;1),"Row "&amp;Courses!A138&amp;"; ",""),"")</f>
        <v/>
      </c>
      <c r="T143" s="10"/>
      <c r="U143" s="692" t="str">
        <f>IF(AND($M$9=1,Courses!E138&lt;&gt;"",Q143="",R143="",S143="",SUM(Courses!F138,Courses!H138,Courses!J138)&lt;&gt;1),"Row "&amp;Courses!A138&amp;"; ","")</f>
        <v/>
      </c>
      <c r="V143" s="50"/>
      <c r="W143" s="10"/>
      <c r="X143" s="739" t="str">
        <f>IF(AND($N$9=1,Courses!B138&lt;&gt;"",Courses!E138&lt;&gt;"",Courses!F138&lt;&gt;""),IF((TRUNC(Courses!F138*100)&lt;&gt;Courses!F138*100),"Row "&amp;Courses!A138&amp;", "&amp;Courses!$F$10&amp;"; ",""),"")</f>
        <v/>
      </c>
      <c r="Y143" s="10" t="str">
        <f>IF(AND($N$9=1,Courses!B138&lt;&gt;"",Courses!G138&lt;&gt;"",Courses!H138&lt;&gt;""),IF((TRUNC(Courses!H138*100)&lt;&gt;Courses!H138*100),"Row "&amp;Courses!A138&amp;", "&amp;Courses!$H$10&amp;"; ",""),"")</f>
        <v/>
      </c>
      <c r="Z143" s="682" t="str">
        <f>IF(AND($N$9=1,Courses!B138&lt;&gt;"",Courses!I138&lt;&gt;"",Courses!J138&lt;&gt;""),IF((TRUNC(Courses!J138*100)&lt;&gt;Courses!J138*100),"Row "&amp;Courses!A138&amp;", "&amp;Courses!$J$10&amp;"; ",""),"")</f>
        <v/>
      </c>
      <c r="AA143" s="10"/>
      <c r="AB143" s="295"/>
      <c r="AC143" s="692" t="str">
        <f>IF(AND($O$9=1,G143="",Courses!B138&lt;&gt;"",Courses!K138&lt;&gt;"UG",Courses!K138&lt;&gt;"PG (UG fee)",Courses!K138&lt;&gt;"PG (Masters' loan)",Courses!K138&lt;&gt;"PG (Other)"),"Row "&amp;Courses!A138&amp;"; ","")</f>
        <v/>
      </c>
      <c r="AD143" s="693"/>
      <c r="AE143" s="692" t="str">
        <f>IF(AND($Q$9=1,G143="",Courses!B138&lt;&gt;"",Courses!M138&lt;&gt;"Standard",Courses!M138&lt;&gt;"Long"),"Row "&amp;Courses!A138&amp;"; ","")</f>
        <v/>
      </c>
      <c r="AF143" s="10"/>
      <c r="AG143" s="295"/>
      <c r="AH143" s="739" t="str">
        <f>IF(AND($P$9=1,G143="",AC143="",AD143="",Courses!B138&lt;&gt;"",Courses!K138="UG",Courses!L138&lt;&gt;$C$9,Courses!L138&lt;&gt;$C$10,Courses!L138&lt;&gt;$C$11),"Row "&amp;Courses!A138&amp;", Sub-level should be either HND, Sub-degree, Foundation Degree or Other UG Degree; ","")</f>
        <v/>
      </c>
      <c r="AI143" s="10" t="str">
        <f>IF(AND($P$9=1,G143="",AC143="",AD143="",Courses!B138&lt;&gt;"",Courses!K138="PG (UG fee)",Courses!L138&lt;&gt;"",Courses!L138&lt;&gt;$C$12,Courses!L138&lt;&gt;$C$15),"Row "&amp;Courses!A138&amp;", Sub-level should be either blank or "&amp;C135&amp;"; ","")</f>
        <v/>
      </c>
      <c r="AJ143" s="10" t="str">
        <f>IF(AND($P$9=1,G143="",AC143="",AD143="",Courses!B138&lt;&gt;"",Courses!K138="PG (Masters' loan)",Courses!L138&lt;&gt;"",Courses!L138&lt;&gt;$C$14,Courses!L138&lt;&gt;$C$15),"Row "&amp;Courses!A138&amp;", Sub-level should be blank; ","")</f>
        <v/>
      </c>
      <c r="AK143" s="682" t="str">
        <f>IF(AND($P$9=1,G143="",AC143="",AD143="",Courses!B138&lt;&gt;"",Courses!K138="PG (Other)",Courses!L138&lt;&gt;"",Courses!L138&lt;&gt;$C$16,Courses!L138&lt;&gt;$C$17),"Row "&amp;Courses!A138&amp;", Sub-level should be blank; ","")</f>
        <v/>
      </c>
      <c r="AL143" s="50"/>
      <c r="AM143" s="295"/>
      <c r="AN143" s="6">
        <v>124</v>
      </c>
      <c r="AO143" s="739" t="str">
        <f>IF(AND($R$9=1,(TRUNC(Courses!N138)&lt;&gt;Courses!N138)), "Row "&amp;Courses!$A138&amp;", "&amp;AO$9&amp;", "&amp;AO$10&amp;", "&amp;AO$11&amp;"; ","")</f>
        <v/>
      </c>
      <c r="AP143" s="10" t="str">
        <f>IF(AND($R$9=1,(TRUNC(Courses!O138)&lt;&gt;Courses!O138)), "Row "&amp;Courses!$A138&amp;", "&amp;AP$9&amp;", "&amp;AP$10&amp;", "&amp;AP$11&amp;"; ","")</f>
        <v/>
      </c>
      <c r="AQ143" s="10" t="str">
        <f>IF(AND($R$9=1,(TRUNC(Courses!P138)&lt;&gt;Courses!P138)), "Row "&amp;Courses!$A138&amp;", "&amp;AQ$9&amp;", "&amp;AQ$10&amp;", "&amp;AQ$11&amp;"; ","")</f>
        <v/>
      </c>
      <c r="AR143" s="10" t="str">
        <f>IF(AND($R$9=1,(TRUNC(Courses!Q138)&lt;&gt;Courses!Q138)), "Row "&amp;Courses!$A138&amp;", "&amp;AR$9&amp;", "&amp;AR$10&amp;", "&amp;AR$11&amp;"; ","")</f>
        <v/>
      </c>
      <c r="AS143" s="682" t="str">
        <f>IF(AND($R$9=1,(TRUNC(Courses!R138)&lt;&gt;Courses!R138)), "Row "&amp;Courses!$A138&amp;", "&amp;AS$9&amp;", "&amp;AS$10&amp;", "&amp;AS$11&amp;"; ","")</f>
        <v/>
      </c>
      <c r="AT143" s="739" t="str">
        <f>IF(AND($R$9=1,(TRUNC(Courses!S138)&lt;&gt;Courses!S138)), "Row "&amp;Courses!$A138&amp;", "&amp;AT$9&amp;", "&amp;AT$10&amp;", "&amp;AT$11&amp;"; ","")</f>
        <v/>
      </c>
      <c r="AU143" s="10" t="str">
        <f>IF(AND($R$9=1,(TRUNC(Courses!T138)&lt;&gt;Courses!T138)), "Row "&amp;Courses!$A138&amp;", "&amp;AU$9&amp;", "&amp;AU$10&amp;", "&amp;AU$11&amp;"; ","")</f>
        <v/>
      </c>
      <c r="AV143" s="10" t="str">
        <f>IF(AND($R$9=1,(TRUNC(Courses!U138)&lt;&gt;Courses!U138)), "Row "&amp;Courses!$A138&amp;", "&amp;AV$9&amp;", "&amp;AV$10&amp;", "&amp;AV$11&amp;"; ","")</f>
        <v/>
      </c>
      <c r="AW143" s="10" t="str">
        <f>IF(AND($R$9=1,(TRUNC(Courses!V138)&lt;&gt;Courses!V138)), "Row "&amp;Courses!$A138&amp;", "&amp;AW$9&amp;", "&amp;AW$10&amp;", "&amp;AW$11&amp;"; ","")</f>
        <v/>
      </c>
      <c r="AX143" s="682" t="str">
        <f>IF(AND($R$9=1,(TRUNC(Courses!W138)&lt;&gt;Courses!W138)), "Row "&amp;Courses!$A138&amp;", "&amp;AX$9&amp;", "&amp;AX$10&amp;", "&amp;AX$11&amp;"; ","")</f>
        <v/>
      </c>
      <c r="AY143" s="739" t="str">
        <f>IF(AND($R$9=1,(TRUNC(Courses!X138)&lt;&gt;Courses!X138)), "Row "&amp;Courses!$A138&amp;", "&amp;AY$9&amp;", "&amp;AY$10&amp;", "&amp;AY$11&amp;"; ","")</f>
        <v/>
      </c>
      <c r="AZ143" s="10" t="str">
        <f>IF(AND($R$9=1,(TRUNC(Courses!Y138)&lt;&gt;Courses!Y138)), "Row "&amp;Courses!$A138&amp;", "&amp;AZ$9&amp;", "&amp;AZ$10&amp;", "&amp;AZ$11&amp;"; ","")</f>
        <v/>
      </c>
      <c r="BA143" s="10" t="str">
        <f>IF(AND($R$9=1,(TRUNC(Courses!Z138)&lt;&gt;Courses!Z138)), "Row "&amp;Courses!$A138&amp;", "&amp;BA$9&amp;", "&amp;BA$10&amp;", "&amp;BA$11&amp;"; ","")</f>
        <v/>
      </c>
      <c r="BB143" s="10" t="str">
        <f>IF(AND($R$9=1,(TRUNC(Courses!AA138)&lt;&gt;Courses!AA138)), "Row "&amp;Courses!$A138&amp;", "&amp;BB$9&amp;", "&amp;BB$10&amp;", "&amp;BB$11&amp;"; ","")</f>
        <v/>
      </c>
      <c r="BC143" s="682" t="str">
        <f>IF(AND($R$9=1,(TRUNC(Courses!AB138)&lt;&gt;Courses!AB138)), "Row "&amp;Courses!$A138&amp;", "&amp;BC$9&amp;", "&amp;BC$10&amp;", "&amp;BC$11&amp;"; ","")</f>
        <v/>
      </c>
      <c r="BE143" s="295"/>
      <c r="BF143" s="6">
        <v>124</v>
      </c>
      <c r="BG143" s="739" t="str">
        <f>IF(AND($S$9=1,Courses!N138&lt;0), "Row "&amp;Courses!$A138&amp;", "&amp;BG$9&amp;", "&amp;BG$10&amp;", "&amp;BG$11&amp;"; ","")</f>
        <v/>
      </c>
      <c r="BH143" s="10" t="str">
        <f>IF(AND($S$9=1,Courses!O138&lt;0), "Row "&amp;Courses!$A138&amp;", "&amp;BH$9&amp;", "&amp;BH$10&amp;", "&amp;BH$11&amp;"; ","")</f>
        <v/>
      </c>
      <c r="BI143" s="10" t="str">
        <f>IF(AND($S$9=1,Courses!P138&lt;0), "Row "&amp;Courses!$A138&amp;", "&amp;BI$9&amp;", "&amp;BI$10&amp;", "&amp;BI$11&amp;"; ","")</f>
        <v/>
      </c>
      <c r="BJ143" s="10" t="str">
        <f>IF(AND($S$9=1,Courses!Q138&lt;0), "Row "&amp;Courses!$A138&amp;", "&amp;BJ$9&amp;", "&amp;BJ$10&amp;", "&amp;BJ$11&amp;"; ","")</f>
        <v/>
      </c>
      <c r="BK143" s="682" t="str">
        <f>IF(AND($S$9=1,Courses!R138&lt;0), "Row "&amp;Courses!$A138&amp;", "&amp;BK$9&amp;", "&amp;BK$10&amp;", "&amp;BK$11&amp;"; ","")</f>
        <v/>
      </c>
      <c r="BL143" s="739" t="str">
        <f>IF(AND($S$9=1,Courses!S138&lt;0), "Row "&amp;Courses!$A138&amp;", "&amp;BL$9&amp;", "&amp;BL$10&amp;", "&amp;BL$11&amp;"; ","")</f>
        <v/>
      </c>
      <c r="BM143" s="10" t="str">
        <f>IF(AND($S$9=1,Courses!T138&lt;0), "Row "&amp;Courses!$A138&amp;", "&amp;BM$9&amp;", "&amp;BM$10&amp;", "&amp;BM$11&amp;"; ","")</f>
        <v/>
      </c>
      <c r="BN143" s="10" t="str">
        <f>IF(AND($S$9=1,Courses!U138&lt;0), "Row "&amp;Courses!$A138&amp;", "&amp;BN$9&amp;", "&amp;BN$10&amp;", "&amp;BN$11&amp;"; ","")</f>
        <v/>
      </c>
      <c r="BO143" s="10" t="str">
        <f>IF(AND($S$9=1,Courses!V138&lt;0), "Row "&amp;Courses!$A138&amp;", "&amp;BO$9&amp;", "&amp;BO$10&amp;", "&amp;BO$11&amp;"; ","")</f>
        <v/>
      </c>
      <c r="BP143" s="682" t="str">
        <f>IF(AND($S$9=1,Courses!W138&lt;0), "Row "&amp;Courses!$A138&amp;", "&amp;BP$9&amp;", "&amp;BP$10&amp;", "&amp;BP$11&amp;"; ","")</f>
        <v/>
      </c>
      <c r="BQ143" s="739" t="str">
        <f>IF(AND($S$9=1,Courses!X138&lt;0), "Row "&amp;Courses!$A138&amp;", "&amp;BQ$9&amp;", "&amp;BQ$10&amp;", "&amp;BQ$11&amp;"; ","")</f>
        <v/>
      </c>
      <c r="BR143" s="10" t="str">
        <f>IF(AND($S$9=1,Courses!Y138&lt;0), "Row "&amp;Courses!$A138&amp;", "&amp;BR$9&amp;", "&amp;BR$10&amp;", "&amp;BR$11&amp;"; ","")</f>
        <v/>
      </c>
      <c r="BS143" s="10" t="str">
        <f>IF(AND($S$9=1,Courses!Z138&lt;0), "Row "&amp;Courses!$A138&amp;", "&amp;BS$9&amp;", "&amp;BS$10&amp;", "&amp;BS$11&amp;"; ","")</f>
        <v/>
      </c>
      <c r="BT143" s="10" t="str">
        <f>IF(AND($S$9=1,Courses!AA138&lt;0), "Row "&amp;Courses!$A138&amp;", "&amp;BT$9&amp;", "&amp;BT$10&amp;", "&amp;BT$11&amp;"; ","")</f>
        <v/>
      </c>
      <c r="BU143" s="682" t="str">
        <f>IF(AND($S$9=1,Courses!AB138&lt;0), "Row "&amp;Courses!$A138&amp;", "&amp;BU$9&amp;", "&amp;BU$10&amp;", "&amp;BU$11&amp;"; ","")</f>
        <v/>
      </c>
      <c r="BW143" s="671">
        <v>124</v>
      </c>
      <c r="BX143" s="101">
        <f>IF(AND($T$9=1,Courses!B138="",Courses!F138="",Courses!H138="",Courses!J138="",Courses!K138="",Courses!L138="",Courses!M138="",Courses!N138=0,Courses!P138=0,Courses!R138=0,Courses!S138=0,Courses!U138=0,Courses!W138=0,Courses!X138=0,Courses!Z138=0,Courses!AB138=0),0,1)</f>
        <v>0</v>
      </c>
      <c r="BY143" s="671">
        <f>IF(AND(BX143=0,SUM(BX144:$BX$219)&gt;0),1,0)</f>
        <v>0</v>
      </c>
      <c r="BZ143" s="853" t="str">
        <f>IF(BY143=1,"Row "&amp;Courses!A138&amp;"; ","")</f>
        <v/>
      </c>
      <c r="CA143" s="50"/>
      <c r="CB143" s="10"/>
      <c r="CC143" s="692" t="str">
        <f>IF(AND($U$9=1,Courses!B138&lt;&gt;"",SUM(Courses!N138:AB138)=0),"Row "&amp;Courses!A138&amp;"; ","")</f>
        <v/>
      </c>
      <c r="CD143" s="50"/>
      <c r="CF143" s="323"/>
      <c r="CG143" s="692" t="str">
        <f>IF(AND($Y$9=1,Courses!B138&lt;&gt;""),IF(SUMPRODUCT(--(Courses!$C$13:$C$214=Courses!C138))&gt;1,"Row "&amp;Courses!A138&amp;"; ",""),"")</f>
        <v/>
      </c>
      <c r="CH143" s="10"/>
      <c r="CI143" s="324"/>
      <c r="CJ143" s="10"/>
      <c r="CK143" s="739" t="str">
        <f>IF(AND($Z$9=1,Courses!E138&lt;&gt;"",Courses!F138&lt;&gt;"",Courses!F138=0,SUM(Courses!H138,Courses!J138)=1),"Row "&amp;Courses!A138&amp;", "&amp;Courses!$F$10&amp;"; ","")</f>
        <v/>
      </c>
      <c r="CL143" s="10" t="str">
        <f>IF(AND($Z$9=1,Courses!G138&lt;&gt;"",Courses!H138&lt;&gt;"",Courses!H138=0,SUM(Courses!J138,Courses!F138)=1),"Row "&amp;Courses!A138&amp;", "&amp;Courses!$H$10&amp;"; ","")</f>
        <v/>
      </c>
      <c r="CM143" s="682" t="str">
        <f>IF(AND($Z$9=1,Courses!I138&lt;&gt;"",Courses!J138&lt;&gt;"",Courses!J138=0, SUM(Courses!H138,Courses!F138)=1),"Row "&amp;Courses!A138&amp;", "&amp;Courses!$J$10&amp;"; ","")</f>
        <v/>
      </c>
      <c r="CN143" s="680"/>
      <c r="CO143" s="681"/>
      <c r="CP143" s="692" t="str">
        <f>IF(AND(Courses!B138&lt;&gt;"",ISNA(VLOOKUP(Courses!C138,CourseInfo,2,FALSE))=FALSE,COUNTIF(Dummy,Courses!C138)&lt;&gt;1),VLOOKUP(Courses!C138,CourseInfo,6,FALSE),"")</f>
        <v/>
      </c>
      <c r="CQ143" s="692" t="str">
        <f>IF(AND(Courses!B138&lt;&gt;"",ISNA(VLOOKUP(Courses!C138,CourseInfo,2,FALSE))=FALSE,COUNTIF(Dummy,Courses!C138)&lt;&gt;1),IF(VLOOKUP(Courses!C138,CourseInfo,7,FALSE)&lt;&gt;"",VLOOKUP(Courses!C138,CourseInfo,7,FALSE),"blank"),"")</f>
        <v/>
      </c>
      <c r="CR143" s="692" t="str">
        <f>IF(AND($AA$9=1,Courses!B138&lt;&gt;"",'Courses Valid'!AC143="",AH143&amp;AI143&amp;AJ143&amp;AK143="",COUNTIF(Dummy,Courses!C138)&lt;&gt;1),IF(OR(Courses!K138&lt;&gt;'Courses Valid'!CP143,Courses!L138&lt;&gt;'Courses Valid'!CQ143),"Row "&amp;Courses!A138&amp;", Level on LARS is "&amp;'Courses Valid'!CP143&amp;", Sub-level on LARS is "&amp;CQ143&amp;"; ",""),"")</f>
        <v/>
      </c>
      <c r="CS143" s="680"/>
    </row>
    <row r="144" spans="3:97" x14ac:dyDescent="0.2">
      <c r="C144" s="670">
        <f t="shared" si="3"/>
        <v>0</v>
      </c>
      <c r="D144" s="102"/>
      <c r="E144" s="102"/>
      <c r="F144" s="295"/>
      <c r="G144" s="692" t="str">
        <f>IF(SUMPRODUCT(--(CourseAims=Courses!$C139))=1,"",IF(AND($J$9=1,Courses!$C139&lt;&gt;""),"Row "&amp;Courses!A139&amp;" (invalid); ",""))</f>
        <v/>
      </c>
      <c r="H144" s="692" t="str">
        <f>IF(AND($K$9=1,Courses!B139="",OR(Courses!F139&lt;&gt;"",Courses!H139&lt;&gt;"",Courses!J139&lt;&gt;"",Courses!K139&lt;&gt;"",Courses!L139&lt;&gt;"",Courses!M139&lt;&gt;"",Courses!N139&lt;&gt;0,Courses!P139&lt;&gt;0,Courses!R139&lt;&gt;0,Courses!S139&lt;&gt;0,Courses!U139&lt;&gt;0,Courses!W139&lt;&gt;0,Courses!X139&lt;&gt;0,Courses!Z139&lt;&gt;0,Courses!AB139&lt;&gt;0)),"Row "&amp;Courses!A139&amp;" (none); ","")</f>
        <v/>
      </c>
      <c r="I144" s="50"/>
      <c r="J144" s="295"/>
      <c r="K144" s="739" t="str">
        <f>IF(AND($L$9=1,Courses!E139&lt;&gt;"",Courses!F139=""),"Row "&amp;Courses!A139&amp;", "&amp;Courses!$E$10&amp;"; ","")</f>
        <v/>
      </c>
      <c r="L144" s="10" t="str">
        <f>IF(AND($L$9=1,Courses!G139&lt;&gt;"",Courses!H139=""),"Row "&amp;Courses!A139&amp;", "&amp;Courses!$G$10&amp;"; ","")</f>
        <v/>
      </c>
      <c r="M144" s="682" t="str">
        <f>IF(AND($L$9=1,Courses!I139&lt;&gt;"",Courses!J139=""),"Row "&amp;Courses!A139&amp;", "&amp;Courses!$I$10&amp;"; ","")</f>
        <v/>
      </c>
      <c r="N144" s="10"/>
      <c r="O144" s="50"/>
      <c r="P144" s="295"/>
      <c r="Q144" s="1330" t="str">
        <f>IF(AND($M$9=1,Courses!B139&lt;&gt;"",Courses!E139&lt;&gt;"",Courses!G139="",Courses!I139="",Courses!F139&lt;&gt;1),"Row "&amp;Courses!A139&amp;"; ","")</f>
        <v/>
      </c>
      <c r="R144" s="10" t="str">
        <f>IF(AND($M$9=1,Courses!B139&lt;&gt;"",Courses!I139="",Courses!F139&lt;&gt;"",Courses!G139&lt;&gt;"",Courses!H139&lt;&gt;""),IF(OR((Courses!F139+Courses!H139)&lt;&gt;1),"Row "&amp;Courses!A139&amp;"; ",""),"")</f>
        <v/>
      </c>
      <c r="S144" s="682" t="str">
        <f>IF(AND($M$9=1,Courses!B139&lt;&gt;"",Courses!I139&lt;&gt;"",Courses!J139&lt;&gt;"",Courses!H139&lt;&gt;"",Courses!G139&lt;&gt;"",Courses!F139&lt;&gt;""),IF(OR((Courses!F139+Courses!H139+Courses!J139)&lt;&gt;1),"Row "&amp;Courses!A139&amp;"; ",""),"")</f>
        <v/>
      </c>
      <c r="T144" s="10"/>
      <c r="U144" s="692" t="str">
        <f>IF(AND($M$9=1,Courses!E139&lt;&gt;"",Q144="",R144="",S144="",SUM(Courses!F139,Courses!H139,Courses!J139)&lt;&gt;1),"Row "&amp;Courses!A139&amp;"; ","")</f>
        <v/>
      </c>
      <c r="V144" s="50"/>
      <c r="W144" s="10"/>
      <c r="X144" s="739" t="str">
        <f>IF(AND($N$9=1,Courses!B139&lt;&gt;"",Courses!E139&lt;&gt;"",Courses!F139&lt;&gt;""),IF((TRUNC(Courses!F139*100)&lt;&gt;Courses!F139*100),"Row "&amp;Courses!A139&amp;", "&amp;Courses!$F$10&amp;"; ",""),"")</f>
        <v/>
      </c>
      <c r="Y144" s="10" t="str">
        <f>IF(AND($N$9=1,Courses!B139&lt;&gt;"",Courses!G139&lt;&gt;"",Courses!H139&lt;&gt;""),IF((TRUNC(Courses!H139*100)&lt;&gt;Courses!H139*100),"Row "&amp;Courses!A139&amp;", "&amp;Courses!$H$10&amp;"; ",""),"")</f>
        <v/>
      </c>
      <c r="Z144" s="682" t="str">
        <f>IF(AND($N$9=1,Courses!B139&lt;&gt;"",Courses!I139&lt;&gt;"",Courses!J139&lt;&gt;""),IF((TRUNC(Courses!J139*100)&lt;&gt;Courses!J139*100),"Row "&amp;Courses!A139&amp;", "&amp;Courses!$J$10&amp;"; ",""),"")</f>
        <v/>
      </c>
      <c r="AA144" s="10"/>
      <c r="AB144" s="295"/>
      <c r="AC144" s="692" t="str">
        <f>IF(AND($O$9=1,G144="",Courses!B139&lt;&gt;"",Courses!K139&lt;&gt;"UG",Courses!K139&lt;&gt;"PG (UG fee)",Courses!K139&lt;&gt;"PG (Masters' loan)",Courses!K139&lt;&gt;"PG (Other)"),"Row "&amp;Courses!A139&amp;"; ","")</f>
        <v/>
      </c>
      <c r="AD144" s="693"/>
      <c r="AE144" s="692" t="str">
        <f>IF(AND($Q$9=1,G144="",Courses!B139&lt;&gt;"",Courses!M139&lt;&gt;"Standard",Courses!M139&lt;&gt;"Long"),"Row "&amp;Courses!A139&amp;"; ","")</f>
        <v/>
      </c>
      <c r="AF144" s="10"/>
      <c r="AG144" s="295"/>
      <c r="AH144" s="739" t="str">
        <f>IF(AND($P$9=1,G144="",AC144="",AD144="",Courses!B139&lt;&gt;"",Courses!K139="UG",Courses!L139&lt;&gt;$C$9,Courses!L139&lt;&gt;$C$10,Courses!L139&lt;&gt;$C$11),"Row "&amp;Courses!A139&amp;", Sub-level should be either HND, Sub-degree, Foundation Degree or Other UG Degree; ","")</f>
        <v/>
      </c>
      <c r="AI144" s="10" t="str">
        <f>IF(AND($P$9=1,G144="",AC144="",AD144="",Courses!B139&lt;&gt;"",Courses!K139="PG (UG fee)",Courses!L139&lt;&gt;"",Courses!L139&lt;&gt;$C$12,Courses!L139&lt;&gt;$C$15),"Row "&amp;Courses!A139&amp;", Sub-level should be either blank or "&amp;C136&amp;"; ","")</f>
        <v/>
      </c>
      <c r="AJ144" s="10" t="str">
        <f>IF(AND($P$9=1,G144="",AC144="",AD144="",Courses!B139&lt;&gt;"",Courses!K139="PG (Masters' loan)",Courses!L139&lt;&gt;"",Courses!L139&lt;&gt;$C$14,Courses!L139&lt;&gt;$C$15),"Row "&amp;Courses!A139&amp;", Sub-level should be blank; ","")</f>
        <v/>
      </c>
      <c r="AK144" s="682" t="str">
        <f>IF(AND($P$9=1,G144="",AC144="",AD144="",Courses!B139&lt;&gt;"",Courses!K139="PG (Other)",Courses!L139&lt;&gt;"",Courses!L139&lt;&gt;$C$16,Courses!L139&lt;&gt;$C$17),"Row "&amp;Courses!A139&amp;", Sub-level should be blank; ","")</f>
        <v/>
      </c>
      <c r="AL144" s="50"/>
      <c r="AM144" s="295"/>
      <c r="AN144" s="6">
        <v>125</v>
      </c>
      <c r="AO144" s="739" t="str">
        <f>IF(AND($R$9=1,(TRUNC(Courses!N139)&lt;&gt;Courses!N139)), "Row "&amp;Courses!$A139&amp;", "&amp;AO$9&amp;", "&amp;AO$10&amp;", "&amp;AO$11&amp;"; ","")</f>
        <v/>
      </c>
      <c r="AP144" s="10" t="str">
        <f>IF(AND($R$9=1,(TRUNC(Courses!O139)&lt;&gt;Courses!O139)), "Row "&amp;Courses!$A139&amp;", "&amp;AP$9&amp;", "&amp;AP$10&amp;", "&amp;AP$11&amp;"; ","")</f>
        <v/>
      </c>
      <c r="AQ144" s="10" t="str">
        <f>IF(AND($R$9=1,(TRUNC(Courses!P139)&lt;&gt;Courses!P139)), "Row "&amp;Courses!$A139&amp;", "&amp;AQ$9&amp;", "&amp;AQ$10&amp;", "&amp;AQ$11&amp;"; ","")</f>
        <v/>
      </c>
      <c r="AR144" s="10" t="str">
        <f>IF(AND($R$9=1,(TRUNC(Courses!Q139)&lt;&gt;Courses!Q139)), "Row "&amp;Courses!$A139&amp;", "&amp;AR$9&amp;", "&amp;AR$10&amp;", "&amp;AR$11&amp;"; ","")</f>
        <v/>
      </c>
      <c r="AS144" s="682" t="str">
        <f>IF(AND($R$9=1,(TRUNC(Courses!R139)&lt;&gt;Courses!R139)), "Row "&amp;Courses!$A139&amp;", "&amp;AS$9&amp;", "&amp;AS$10&amp;", "&amp;AS$11&amp;"; ","")</f>
        <v/>
      </c>
      <c r="AT144" s="739" t="str">
        <f>IF(AND($R$9=1,(TRUNC(Courses!S139)&lt;&gt;Courses!S139)), "Row "&amp;Courses!$A139&amp;", "&amp;AT$9&amp;", "&amp;AT$10&amp;", "&amp;AT$11&amp;"; ","")</f>
        <v/>
      </c>
      <c r="AU144" s="10" t="str">
        <f>IF(AND($R$9=1,(TRUNC(Courses!T139)&lt;&gt;Courses!T139)), "Row "&amp;Courses!$A139&amp;", "&amp;AU$9&amp;", "&amp;AU$10&amp;", "&amp;AU$11&amp;"; ","")</f>
        <v/>
      </c>
      <c r="AV144" s="10" t="str">
        <f>IF(AND($R$9=1,(TRUNC(Courses!U139)&lt;&gt;Courses!U139)), "Row "&amp;Courses!$A139&amp;", "&amp;AV$9&amp;", "&amp;AV$10&amp;", "&amp;AV$11&amp;"; ","")</f>
        <v/>
      </c>
      <c r="AW144" s="10" t="str">
        <f>IF(AND($R$9=1,(TRUNC(Courses!V139)&lt;&gt;Courses!V139)), "Row "&amp;Courses!$A139&amp;", "&amp;AW$9&amp;", "&amp;AW$10&amp;", "&amp;AW$11&amp;"; ","")</f>
        <v/>
      </c>
      <c r="AX144" s="682" t="str">
        <f>IF(AND($R$9=1,(TRUNC(Courses!W139)&lt;&gt;Courses!W139)), "Row "&amp;Courses!$A139&amp;", "&amp;AX$9&amp;", "&amp;AX$10&amp;", "&amp;AX$11&amp;"; ","")</f>
        <v/>
      </c>
      <c r="AY144" s="739" t="str">
        <f>IF(AND($R$9=1,(TRUNC(Courses!X139)&lt;&gt;Courses!X139)), "Row "&amp;Courses!$A139&amp;", "&amp;AY$9&amp;", "&amp;AY$10&amp;", "&amp;AY$11&amp;"; ","")</f>
        <v/>
      </c>
      <c r="AZ144" s="10" t="str">
        <f>IF(AND($R$9=1,(TRUNC(Courses!Y139)&lt;&gt;Courses!Y139)), "Row "&amp;Courses!$A139&amp;", "&amp;AZ$9&amp;", "&amp;AZ$10&amp;", "&amp;AZ$11&amp;"; ","")</f>
        <v/>
      </c>
      <c r="BA144" s="10" t="str">
        <f>IF(AND($R$9=1,(TRUNC(Courses!Z139)&lt;&gt;Courses!Z139)), "Row "&amp;Courses!$A139&amp;", "&amp;BA$9&amp;", "&amp;BA$10&amp;", "&amp;BA$11&amp;"; ","")</f>
        <v/>
      </c>
      <c r="BB144" s="10" t="str">
        <f>IF(AND($R$9=1,(TRUNC(Courses!AA139)&lt;&gt;Courses!AA139)), "Row "&amp;Courses!$A139&amp;", "&amp;BB$9&amp;", "&amp;BB$10&amp;", "&amp;BB$11&amp;"; ","")</f>
        <v/>
      </c>
      <c r="BC144" s="682" t="str">
        <f>IF(AND($R$9=1,(TRUNC(Courses!AB139)&lt;&gt;Courses!AB139)), "Row "&amp;Courses!$A139&amp;", "&amp;BC$9&amp;", "&amp;BC$10&amp;", "&amp;BC$11&amp;"; ","")</f>
        <v/>
      </c>
      <c r="BE144" s="295"/>
      <c r="BF144" s="6">
        <v>125</v>
      </c>
      <c r="BG144" s="739" t="str">
        <f>IF(AND($S$9=1,Courses!N139&lt;0), "Row "&amp;Courses!$A139&amp;", "&amp;BG$9&amp;", "&amp;BG$10&amp;", "&amp;BG$11&amp;"; ","")</f>
        <v/>
      </c>
      <c r="BH144" s="10" t="str">
        <f>IF(AND($S$9=1,Courses!O139&lt;0), "Row "&amp;Courses!$A139&amp;", "&amp;BH$9&amp;", "&amp;BH$10&amp;", "&amp;BH$11&amp;"; ","")</f>
        <v/>
      </c>
      <c r="BI144" s="10" t="str">
        <f>IF(AND($S$9=1,Courses!P139&lt;0), "Row "&amp;Courses!$A139&amp;", "&amp;BI$9&amp;", "&amp;BI$10&amp;", "&amp;BI$11&amp;"; ","")</f>
        <v/>
      </c>
      <c r="BJ144" s="10" t="str">
        <f>IF(AND($S$9=1,Courses!Q139&lt;0), "Row "&amp;Courses!$A139&amp;", "&amp;BJ$9&amp;", "&amp;BJ$10&amp;", "&amp;BJ$11&amp;"; ","")</f>
        <v/>
      </c>
      <c r="BK144" s="682" t="str">
        <f>IF(AND($S$9=1,Courses!R139&lt;0), "Row "&amp;Courses!$A139&amp;", "&amp;BK$9&amp;", "&amp;BK$10&amp;", "&amp;BK$11&amp;"; ","")</f>
        <v/>
      </c>
      <c r="BL144" s="739" t="str">
        <f>IF(AND($S$9=1,Courses!S139&lt;0), "Row "&amp;Courses!$A139&amp;", "&amp;BL$9&amp;", "&amp;BL$10&amp;", "&amp;BL$11&amp;"; ","")</f>
        <v/>
      </c>
      <c r="BM144" s="10" t="str">
        <f>IF(AND($S$9=1,Courses!T139&lt;0), "Row "&amp;Courses!$A139&amp;", "&amp;BM$9&amp;", "&amp;BM$10&amp;", "&amp;BM$11&amp;"; ","")</f>
        <v/>
      </c>
      <c r="BN144" s="10" t="str">
        <f>IF(AND($S$9=1,Courses!U139&lt;0), "Row "&amp;Courses!$A139&amp;", "&amp;BN$9&amp;", "&amp;BN$10&amp;", "&amp;BN$11&amp;"; ","")</f>
        <v/>
      </c>
      <c r="BO144" s="10" t="str">
        <f>IF(AND($S$9=1,Courses!V139&lt;0), "Row "&amp;Courses!$A139&amp;", "&amp;BO$9&amp;", "&amp;BO$10&amp;", "&amp;BO$11&amp;"; ","")</f>
        <v/>
      </c>
      <c r="BP144" s="682" t="str">
        <f>IF(AND($S$9=1,Courses!W139&lt;0), "Row "&amp;Courses!$A139&amp;", "&amp;BP$9&amp;", "&amp;BP$10&amp;", "&amp;BP$11&amp;"; ","")</f>
        <v/>
      </c>
      <c r="BQ144" s="739" t="str">
        <f>IF(AND($S$9=1,Courses!X139&lt;0), "Row "&amp;Courses!$A139&amp;", "&amp;BQ$9&amp;", "&amp;BQ$10&amp;", "&amp;BQ$11&amp;"; ","")</f>
        <v/>
      </c>
      <c r="BR144" s="10" t="str">
        <f>IF(AND($S$9=1,Courses!Y139&lt;0), "Row "&amp;Courses!$A139&amp;", "&amp;BR$9&amp;", "&amp;BR$10&amp;", "&amp;BR$11&amp;"; ","")</f>
        <v/>
      </c>
      <c r="BS144" s="10" t="str">
        <f>IF(AND($S$9=1,Courses!Z139&lt;0), "Row "&amp;Courses!$A139&amp;", "&amp;BS$9&amp;", "&amp;BS$10&amp;", "&amp;BS$11&amp;"; ","")</f>
        <v/>
      </c>
      <c r="BT144" s="10" t="str">
        <f>IF(AND($S$9=1,Courses!AA139&lt;0), "Row "&amp;Courses!$A139&amp;", "&amp;BT$9&amp;", "&amp;BT$10&amp;", "&amp;BT$11&amp;"; ","")</f>
        <v/>
      </c>
      <c r="BU144" s="682" t="str">
        <f>IF(AND($S$9=1,Courses!AB139&lt;0), "Row "&amp;Courses!$A139&amp;", "&amp;BU$9&amp;", "&amp;BU$10&amp;", "&amp;BU$11&amp;"; ","")</f>
        <v/>
      </c>
      <c r="BW144" s="671">
        <v>125</v>
      </c>
      <c r="BX144" s="101">
        <f>IF(AND($T$9=1,Courses!B139="",Courses!F139="",Courses!H139="",Courses!J139="",Courses!K139="",Courses!L139="",Courses!M139="",Courses!N139=0,Courses!P139=0,Courses!R139=0,Courses!S139=0,Courses!U139=0,Courses!W139=0,Courses!X139=0,Courses!Z139=0,Courses!AB139=0),0,1)</f>
        <v>0</v>
      </c>
      <c r="BY144" s="671">
        <f>IF(AND(BX144=0,SUM(BX145:$BX$219)&gt;0),1,0)</f>
        <v>0</v>
      </c>
      <c r="BZ144" s="853" t="str">
        <f>IF(BY144=1,"Row "&amp;Courses!A139&amp;"; ","")</f>
        <v/>
      </c>
      <c r="CA144" s="50"/>
      <c r="CB144" s="10"/>
      <c r="CC144" s="692" t="str">
        <f>IF(AND($U$9=1,Courses!B139&lt;&gt;"",SUM(Courses!N139:AB139)=0),"Row "&amp;Courses!A139&amp;"; ","")</f>
        <v/>
      </c>
      <c r="CD144" s="50"/>
      <c r="CF144" s="323"/>
      <c r="CG144" s="692" t="str">
        <f>IF(AND($Y$9=1,Courses!B139&lt;&gt;""),IF(SUMPRODUCT(--(Courses!$C$13:$C$214=Courses!C139))&gt;1,"Row "&amp;Courses!A139&amp;"; ",""),"")</f>
        <v/>
      </c>
      <c r="CH144" s="10"/>
      <c r="CI144" s="324"/>
      <c r="CJ144" s="10"/>
      <c r="CK144" s="739" t="str">
        <f>IF(AND($Z$9=1,Courses!E139&lt;&gt;"",Courses!F139&lt;&gt;"",Courses!F139=0,SUM(Courses!H139,Courses!J139)=1),"Row "&amp;Courses!A139&amp;", "&amp;Courses!$F$10&amp;"; ","")</f>
        <v/>
      </c>
      <c r="CL144" s="10" t="str">
        <f>IF(AND($Z$9=1,Courses!G139&lt;&gt;"",Courses!H139&lt;&gt;"",Courses!H139=0,SUM(Courses!J139,Courses!F139)=1),"Row "&amp;Courses!A139&amp;", "&amp;Courses!$H$10&amp;"; ","")</f>
        <v/>
      </c>
      <c r="CM144" s="682" t="str">
        <f>IF(AND($Z$9=1,Courses!I139&lt;&gt;"",Courses!J139&lt;&gt;"",Courses!J139=0, SUM(Courses!H139,Courses!F139)=1),"Row "&amp;Courses!A139&amp;", "&amp;Courses!$J$10&amp;"; ","")</f>
        <v/>
      </c>
      <c r="CN144" s="680"/>
      <c r="CO144" s="681"/>
      <c r="CP144" s="692" t="str">
        <f>IF(AND(Courses!B139&lt;&gt;"",ISNA(VLOOKUP(Courses!C139,CourseInfo,2,FALSE))=FALSE,COUNTIF(Dummy,Courses!C139)&lt;&gt;1),VLOOKUP(Courses!C139,CourseInfo,6,FALSE),"")</f>
        <v/>
      </c>
      <c r="CQ144" s="692" t="str">
        <f>IF(AND(Courses!B139&lt;&gt;"",ISNA(VLOOKUP(Courses!C139,CourseInfo,2,FALSE))=FALSE,COUNTIF(Dummy,Courses!C139)&lt;&gt;1),IF(VLOOKUP(Courses!C139,CourseInfo,7,FALSE)&lt;&gt;"",VLOOKUP(Courses!C139,CourseInfo,7,FALSE),"blank"),"")</f>
        <v/>
      </c>
      <c r="CR144" s="692" t="str">
        <f>IF(AND($AA$9=1,Courses!B139&lt;&gt;"",'Courses Valid'!AC144="",AH144&amp;AI144&amp;AJ144&amp;AK144="",COUNTIF(Dummy,Courses!C139)&lt;&gt;1),IF(OR(Courses!K139&lt;&gt;'Courses Valid'!CP144,Courses!L139&lt;&gt;'Courses Valid'!CQ144),"Row "&amp;Courses!A139&amp;", Level on LARS is "&amp;'Courses Valid'!CP144&amp;", Sub-level on LARS is "&amp;CQ144&amp;"; ",""),"")</f>
        <v/>
      </c>
      <c r="CS144" s="680"/>
    </row>
    <row r="145" spans="3:97" x14ac:dyDescent="0.2">
      <c r="C145" s="670">
        <f t="shared" si="3"/>
        <v>0</v>
      </c>
      <c r="D145" s="102"/>
      <c r="E145" s="102"/>
      <c r="F145" s="295"/>
      <c r="G145" s="692" t="str">
        <f>IF(SUMPRODUCT(--(CourseAims=Courses!$C140))=1,"",IF(AND($J$9=1,Courses!$C140&lt;&gt;""),"Row "&amp;Courses!A140&amp;" (invalid); ",""))</f>
        <v/>
      </c>
      <c r="H145" s="692" t="str">
        <f>IF(AND($K$9=1,Courses!B140="",OR(Courses!F140&lt;&gt;"",Courses!H140&lt;&gt;"",Courses!J140&lt;&gt;"",Courses!K140&lt;&gt;"",Courses!L140&lt;&gt;"",Courses!M140&lt;&gt;"",Courses!N140&lt;&gt;0,Courses!P140&lt;&gt;0,Courses!R140&lt;&gt;0,Courses!S140&lt;&gt;0,Courses!U140&lt;&gt;0,Courses!W140&lt;&gt;0,Courses!X140&lt;&gt;0,Courses!Z140&lt;&gt;0,Courses!AB140&lt;&gt;0)),"Row "&amp;Courses!A140&amp;" (none); ","")</f>
        <v/>
      </c>
      <c r="I145" s="50"/>
      <c r="J145" s="295"/>
      <c r="K145" s="739" t="str">
        <f>IF(AND($L$9=1,Courses!E140&lt;&gt;"",Courses!F140=""),"Row "&amp;Courses!A140&amp;", "&amp;Courses!$E$10&amp;"; ","")</f>
        <v/>
      </c>
      <c r="L145" s="10" t="str">
        <f>IF(AND($L$9=1,Courses!G140&lt;&gt;"",Courses!H140=""),"Row "&amp;Courses!A140&amp;", "&amp;Courses!$G$10&amp;"; ","")</f>
        <v/>
      </c>
      <c r="M145" s="682" t="str">
        <f>IF(AND($L$9=1,Courses!I140&lt;&gt;"",Courses!J140=""),"Row "&amp;Courses!A140&amp;", "&amp;Courses!$I$10&amp;"; ","")</f>
        <v/>
      </c>
      <c r="N145" s="10"/>
      <c r="O145" s="50"/>
      <c r="P145" s="295"/>
      <c r="Q145" s="1330" t="str">
        <f>IF(AND($M$9=1,Courses!B140&lt;&gt;"",Courses!E140&lt;&gt;"",Courses!G140="",Courses!I140="",Courses!F140&lt;&gt;1),"Row "&amp;Courses!A140&amp;"; ","")</f>
        <v/>
      </c>
      <c r="R145" s="10" t="str">
        <f>IF(AND($M$9=1,Courses!B140&lt;&gt;"",Courses!I140="",Courses!F140&lt;&gt;"",Courses!G140&lt;&gt;"",Courses!H140&lt;&gt;""),IF(OR((Courses!F140+Courses!H140)&lt;&gt;1),"Row "&amp;Courses!A140&amp;"; ",""),"")</f>
        <v/>
      </c>
      <c r="S145" s="682" t="str">
        <f>IF(AND($M$9=1,Courses!B140&lt;&gt;"",Courses!I140&lt;&gt;"",Courses!J140&lt;&gt;"",Courses!H140&lt;&gt;"",Courses!G140&lt;&gt;"",Courses!F140&lt;&gt;""),IF(OR((Courses!F140+Courses!H140+Courses!J140)&lt;&gt;1),"Row "&amp;Courses!A140&amp;"; ",""),"")</f>
        <v/>
      </c>
      <c r="T145" s="10"/>
      <c r="U145" s="692" t="str">
        <f>IF(AND($M$9=1,Courses!E140&lt;&gt;"",Q145="",R145="",S145="",SUM(Courses!F140,Courses!H140,Courses!J140)&lt;&gt;1),"Row "&amp;Courses!A140&amp;"; ","")</f>
        <v/>
      </c>
      <c r="V145" s="50"/>
      <c r="W145" s="10"/>
      <c r="X145" s="739" t="str">
        <f>IF(AND($N$9=1,Courses!B140&lt;&gt;"",Courses!E140&lt;&gt;"",Courses!F140&lt;&gt;""),IF((TRUNC(Courses!F140*100)&lt;&gt;Courses!F140*100),"Row "&amp;Courses!A140&amp;", "&amp;Courses!$F$10&amp;"; ",""),"")</f>
        <v/>
      </c>
      <c r="Y145" s="10" t="str">
        <f>IF(AND($N$9=1,Courses!B140&lt;&gt;"",Courses!G140&lt;&gt;"",Courses!H140&lt;&gt;""),IF((TRUNC(Courses!H140*100)&lt;&gt;Courses!H140*100),"Row "&amp;Courses!A140&amp;", "&amp;Courses!$H$10&amp;"; ",""),"")</f>
        <v/>
      </c>
      <c r="Z145" s="682" t="str">
        <f>IF(AND($N$9=1,Courses!B140&lt;&gt;"",Courses!I140&lt;&gt;"",Courses!J140&lt;&gt;""),IF((TRUNC(Courses!J140*100)&lt;&gt;Courses!J140*100),"Row "&amp;Courses!A140&amp;", "&amp;Courses!$J$10&amp;"; ",""),"")</f>
        <v/>
      </c>
      <c r="AA145" s="10"/>
      <c r="AB145" s="295"/>
      <c r="AC145" s="692" t="str">
        <f>IF(AND($O$9=1,G145="",Courses!B140&lt;&gt;"",Courses!K140&lt;&gt;"UG",Courses!K140&lt;&gt;"PG (UG fee)",Courses!K140&lt;&gt;"PG (Masters' loan)",Courses!K140&lt;&gt;"PG (Other)"),"Row "&amp;Courses!A140&amp;"; ","")</f>
        <v/>
      </c>
      <c r="AD145" s="693"/>
      <c r="AE145" s="692" t="str">
        <f>IF(AND($Q$9=1,G145="",Courses!B140&lt;&gt;"",Courses!M140&lt;&gt;"Standard",Courses!M140&lt;&gt;"Long"),"Row "&amp;Courses!A140&amp;"; ","")</f>
        <v/>
      </c>
      <c r="AF145" s="10"/>
      <c r="AG145" s="295"/>
      <c r="AH145" s="739" t="str">
        <f>IF(AND($P$9=1,G145="",AC145="",AD145="",Courses!B140&lt;&gt;"",Courses!K140="UG",Courses!L140&lt;&gt;$C$9,Courses!L140&lt;&gt;$C$10,Courses!L140&lt;&gt;$C$11),"Row "&amp;Courses!A140&amp;", Sub-level should be either HND, Sub-degree, Foundation Degree or Other UG Degree; ","")</f>
        <v/>
      </c>
      <c r="AI145" s="10" t="str">
        <f>IF(AND($P$9=1,G145="",AC145="",AD145="",Courses!B140&lt;&gt;"",Courses!K140="PG (UG fee)",Courses!L140&lt;&gt;"",Courses!L140&lt;&gt;$C$12,Courses!L140&lt;&gt;$C$15),"Row "&amp;Courses!A140&amp;", Sub-level should be either blank or "&amp;C137&amp;"; ","")</f>
        <v/>
      </c>
      <c r="AJ145" s="10" t="str">
        <f>IF(AND($P$9=1,G145="",AC145="",AD145="",Courses!B140&lt;&gt;"",Courses!K140="PG (Masters' loan)",Courses!L140&lt;&gt;"",Courses!L140&lt;&gt;$C$14,Courses!L140&lt;&gt;$C$15),"Row "&amp;Courses!A140&amp;", Sub-level should be blank; ","")</f>
        <v/>
      </c>
      <c r="AK145" s="682" t="str">
        <f>IF(AND($P$9=1,G145="",AC145="",AD145="",Courses!B140&lt;&gt;"",Courses!K140="PG (Other)",Courses!L140&lt;&gt;"",Courses!L140&lt;&gt;$C$16,Courses!L140&lt;&gt;$C$17),"Row "&amp;Courses!A140&amp;", Sub-level should be blank; ","")</f>
        <v/>
      </c>
      <c r="AL145" s="50"/>
      <c r="AM145" s="295"/>
      <c r="AN145" s="6">
        <v>126</v>
      </c>
      <c r="AO145" s="739" t="str">
        <f>IF(AND($R$9=1,(TRUNC(Courses!N140)&lt;&gt;Courses!N140)), "Row "&amp;Courses!$A140&amp;", "&amp;AO$9&amp;", "&amp;AO$10&amp;", "&amp;AO$11&amp;"; ","")</f>
        <v/>
      </c>
      <c r="AP145" s="10" t="str">
        <f>IF(AND($R$9=1,(TRUNC(Courses!O140)&lt;&gt;Courses!O140)), "Row "&amp;Courses!$A140&amp;", "&amp;AP$9&amp;", "&amp;AP$10&amp;", "&amp;AP$11&amp;"; ","")</f>
        <v/>
      </c>
      <c r="AQ145" s="10" t="str">
        <f>IF(AND($R$9=1,(TRUNC(Courses!P140)&lt;&gt;Courses!P140)), "Row "&amp;Courses!$A140&amp;", "&amp;AQ$9&amp;", "&amp;AQ$10&amp;", "&amp;AQ$11&amp;"; ","")</f>
        <v/>
      </c>
      <c r="AR145" s="10" t="str">
        <f>IF(AND($R$9=1,(TRUNC(Courses!Q140)&lt;&gt;Courses!Q140)), "Row "&amp;Courses!$A140&amp;", "&amp;AR$9&amp;", "&amp;AR$10&amp;", "&amp;AR$11&amp;"; ","")</f>
        <v/>
      </c>
      <c r="AS145" s="682" t="str">
        <f>IF(AND($R$9=1,(TRUNC(Courses!R140)&lt;&gt;Courses!R140)), "Row "&amp;Courses!$A140&amp;", "&amp;AS$9&amp;", "&amp;AS$10&amp;", "&amp;AS$11&amp;"; ","")</f>
        <v/>
      </c>
      <c r="AT145" s="739" t="str">
        <f>IF(AND($R$9=1,(TRUNC(Courses!S140)&lt;&gt;Courses!S140)), "Row "&amp;Courses!$A140&amp;", "&amp;AT$9&amp;", "&amp;AT$10&amp;", "&amp;AT$11&amp;"; ","")</f>
        <v/>
      </c>
      <c r="AU145" s="10" t="str">
        <f>IF(AND($R$9=1,(TRUNC(Courses!T140)&lt;&gt;Courses!T140)), "Row "&amp;Courses!$A140&amp;", "&amp;AU$9&amp;", "&amp;AU$10&amp;", "&amp;AU$11&amp;"; ","")</f>
        <v/>
      </c>
      <c r="AV145" s="10" t="str">
        <f>IF(AND($R$9=1,(TRUNC(Courses!U140)&lt;&gt;Courses!U140)), "Row "&amp;Courses!$A140&amp;", "&amp;AV$9&amp;", "&amp;AV$10&amp;", "&amp;AV$11&amp;"; ","")</f>
        <v/>
      </c>
      <c r="AW145" s="10" t="str">
        <f>IF(AND($R$9=1,(TRUNC(Courses!V140)&lt;&gt;Courses!V140)), "Row "&amp;Courses!$A140&amp;", "&amp;AW$9&amp;", "&amp;AW$10&amp;", "&amp;AW$11&amp;"; ","")</f>
        <v/>
      </c>
      <c r="AX145" s="682" t="str">
        <f>IF(AND($R$9=1,(TRUNC(Courses!W140)&lt;&gt;Courses!W140)), "Row "&amp;Courses!$A140&amp;", "&amp;AX$9&amp;", "&amp;AX$10&amp;", "&amp;AX$11&amp;"; ","")</f>
        <v/>
      </c>
      <c r="AY145" s="739" t="str">
        <f>IF(AND($R$9=1,(TRUNC(Courses!X140)&lt;&gt;Courses!X140)), "Row "&amp;Courses!$A140&amp;", "&amp;AY$9&amp;", "&amp;AY$10&amp;", "&amp;AY$11&amp;"; ","")</f>
        <v/>
      </c>
      <c r="AZ145" s="10" t="str">
        <f>IF(AND($R$9=1,(TRUNC(Courses!Y140)&lt;&gt;Courses!Y140)), "Row "&amp;Courses!$A140&amp;", "&amp;AZ$9&amp;", "&amp;AZ$10&amp;", "&amp;AZ$11&amp;"; ","")</f>
        <v/>
      </c>
      <c r="BA145" s="10" t="str">
        <f>IF(AND($R$9=1,(TRUNC(Courses!Z140)&lt;&gt;Courses!Z140)), "Row "&amp;Courses!$A140&amp;", "&amp;BA$9&amp;", "&amp;BA$10&amp;", "&amp;BA$11&amp;"; ","")</f>
        <v/>
      </c>
      <c r="BB145" s="10" t="str">
        <f>IF(AND($R$9=1,(TRUNC(Courses!AA140)&lt;&gt;Courses!AA140)), "Row "&amp;Courses!$A140&amp;", "&amp;BB$9&amp;", "&amp;BB$10&amp;", "&amp;BB$11&amp;"; ","")</f>
        <v/>
      </c>
      <c r="BC145" s="682" t="str">
        <f>IF(AND($R$9=1,(TRUNC(Courses!AB140)&lt;&gt;Courses!AB140)), "Row "&amp;Courses!$A140&amp;", "&amp;BC$9&amp;", "&amp;BC$10&amp;", "&amp;BC$11&amp;"; ","")</f>
        <v/>
      </c>
      <c r="BE145" s="295"/>
      <c r="BF145" s="6">
        <v>126</v>
      </c>
      <c r="BG145" s="739" t="str">
        <f>IF(AND($S$9=1,Courses!N140&lt;0), "Row "&amp;Courses!$A140&amp;", "&amp;BG$9&amp;", "&amp;BG$10&amp;", "&amp;BG$11&amp;"; ","")</f>
        <v/>
      </c>
      <c r="BH145" s="10" t="str">
        <f>IF(AND($S$9=1,Courses!O140&lt;0), "Row "&amp;Courses!$A140&amp;", "&amp;BH$9&amp;", "&amp;BH$10&amp;", "&amp;BH$11&amp;"; ","")</f>
        <v/>
      </c>
      <c r="BI145" s="10" t="str">
        <f>IF(AND($S$9=1,Courses!P140&lt;0), "Row "&amp;Courses!$A140&amp;", "&amp;BI$9&amp;", "&amp;BI$10&amp;", "&amp;BI$11&amp;"; ","")</f>
        <v/>
      </c>
      <c r="BJ145" s="10" t="str">
        <f>IF(AND($S$9=1,Courses!Q140&lt;0), "Row "&amp;Courses!$A140&amp;", "&amp;BJ$9&amp;", "&amp;BJ$10&amp;", "&amp;BJ$11&amp;"; ","")</f>
        <v/>
      </c>
      <c r="BK145" s="682" t="str">
        <f>IF(AND($S$9=1,Courses!R140&lt;0), "Row "&amp;Courses!$A140&amp;", "&amp;BK$9&amp;", "&amp;BK$10&amp;", "&amp;BK$11&amp;"; ","")</f>
        <v/>
      </c>
      <c r="BL145" s="739" t="str">
        <f>IF(AND($S$9=1,Courses!S140&lt;0), "Row "&amp;Courses!$A140&amp;", "&amp;BL$9&amp;", "&amp;BL$10&amp;", "&amp;BL$11&amp;"; ","")</f>
        <v/>
      </c>
      <c r="BM145" s="10" t="str">
        <f>IF(AND($S$9=1,Courses!T140&lt;0), "Row "&amp;Courses!$A140&amp;", "&amp;BM$9&amp;", "&amp;BM$10&amp;", "&amp;BM$11&amp;"; ","")</f>
        <v/>
      </c>
      <c r="BN145" s="10" t="str">
        <f>IF(AND($S$9=1,Courses!U140&lt;0), "Row "&amp;Courses!$A140&amp;", "&amp;BN$9&amp;", "&amp;BN$10&amp;", "&amp;BN$11&amp;"; ","")</f>
        <v/>
      </c>
      <c r="BO145" s="10" t="str">
        <f>IF(AND($S$9=1,Courses!V140&lt;0), "Row "&amp;Courses!$A140&amp;", "&amp;BO$9&amp;", "&amp;BO$10&amp;", "&amp;BO$11&amp;"; ","")</f>
        <v/>
      </c>
      <c r="BP145" s="682" t="str">
        <f>IF(AND($S$9=1,Courses!W140&lt;0), "Row "&amp;Courses!$A140&amp;", "&amp;BP$9&amp;", "&amp;BP$10&amp;", "&amp;BP$11&amp;"; ","")</f>
        <v/>
      </c>
      <c r="BQ145" s="739" t="str">
        <f>IF(AND($S$9=1,Courses!X140&lt;0), "Row "&amp;Courses!$A140&amp;", "&amp;BQ$9&amp;", "&amp;BQ$10&amp;", "&amp;BQ$11&amp;"; ","")</f>
        <v/>
      </c>
      <c r="BR145" s="10" t="str">
        <f>IF(AND($S$9=1,Courses!Y140&lt;0), "Row "&amp;Courses!$A140&amp;", "&amp;BR$9&amp;", "&amp;BR$10&amp;", "&amp;BR$11&amp;"; ","")</f>
        <v/>
      </c>
      <c r="BS145" s="10" t="str">
        <f>IF(AND($S$9=1,Courses!Z140&lt;0), "Row "&amp;Courses!$A140&amp;", "&amp;BS$9&amp;", "&amp;BS$10&amp;", "&amp;BS$11&amp;"; ","")</f>
        <v/>
      </c>
      <c r="BT145" s="10" t="str">
        <f>IF(AND($S$9=1,Courses!AA140&lt;0), "Row "&amp;Courses!$A140&amp;", "&amp;BT$9&amp;", "&amp;BT$10&amp;", "&amp;BT$11&amp;"; ","")</f>
        <v/>
      </c>
      <c r="BU145" s="682" t="str">
        <f>IF(AND($S$9=1,Courses!AB140&lt;0), "Row "&amp;Courses!$A140&amp;", "&amp;BU$9&amp;", "&amp;BU$10&amp;", "&amp;BU$11&amp;"; ","")</f>
        <v/>
      </c>
      <c r="BW145" s="671">
        <v>126</v>
      </c>
      <c r="BX145" s="101">
        <f>IF(AND($T$9=1,Courses!B140="",Courses!F140="",Courses!H140="",Courses!J140="",Courses!K140="",Courses!L140="",Courses!M140="",Courses!N140=0,Courses!P140=0,Courses!R140=0,Courses!S140=0,Courses!U140=0,Courses!W140=0,Courses!X140=0,Courses!Z140=0,Courses!AB140=0),0,1)</f>
        <v>0</v>
      </c>
      <c r="BY145" s="671">
        <f>IF(AND(BX145=0,SUM(BX146:$BX$219)&gt;0),1,0)</f>
        <v>0</v>
      </c>
      <c r="BZ145" s="853" t="str">
        <f>IF(BY145=1,"Row "&amp;Courses!A140&amp;"; ","")</f>
        <v/>
      </c>
      <c r="CA145" s="50"/>
      <c r="CB145" s="10"/>
      <c r="CC145" s="692" t="str">
        <f>IF(AND($U$9=1,Courses!B140&lt;&gt;"",SUM(Courses!N140:AB140)=0),"Row "&amp;Courses!A140&amp;"; ","")</f>
        <v/>
      </c>
      <c r="CD145" s="50"/>
      <c r="CF145" s="323"/>
      <c r="CG145" s="692" t="str">
        <f>IF(AND($Y$9=1,Courses!B140&lt;&gt;""),IF(SUMPRODUCT(--(Courses!$C$13:$C$214=Courses!C140))&gt;1,"Row "&amp;Courses!A140&amp;"; ",""),"")</f>
        <v/>
      </c>
      <c r="CH145" s="10"/>
      <c r="CI145" s="324"/>
      <c r="CJ145" s="10"/>
      <c r="CK145" s="739" t="str">
        <f>IF(AND($Z$9=1,Courses!E140&lt;&gt;"",Courses!F140&lt;&gt;"",Courses!F140=0,SUM(Courses!H140,Courses!J140)=1),"Row "&amp;Courses!A140&amp;", "&amp;Courses!$F$10&amp;"; ","")</f>
        <v/>
      </c>
      <c r="CL145" s="10" t="str">
        <f>IF(AND($Z$9=1,Courses!G140&lt;&gt;"",Courses!H140&lt;&gt;"",Courses!H140=0,SUM(Courses!J140,Courses!F140)=1),"Row "&amp;Courses!A140&amp;", "&amp;Courses!$H$10&amp;"; ","")</f>
        <v/>
      </c>
      <c r="CM145" s="682" t="str">
        <f>IF(AND($Z$9=1,Courses!I140&lt;&gt;"",Courses!J140&lt;&gt;"",Courses!J140=0, SUM(Courses!H140,Courses!F140)=1),"Row "&amp;Courses!A140&amp;", "&amp;Courses!$J$10&amp;"; ","")</f>
        <v/>
      </c>
      <c r="CN145" s="680"/>
      <c r="CO145" s="681"/>
      <c r="CP145" s="692" t="str">
        <f>IF(AND(Courses!B140&lt;&gt;"",ISNA(VLOOKUP(Courses!C140,CourseInfo,2,FALSE))=FALSE,COUNTIF(Dummy,Courses!C140)&lt;&gt;1),VLOOKUP(Courses!C140,CourseInfo,6,FALSE),"")</f>
        <v/>
      </c>
      <c r="CQ145" s="692" t="str">
        <f>IF(AND(Courses!B140&lt;&gt;"",ISNA(VLOOKUP(Courses!C140,CourseInfo,2,FALSE))=FALSE,COUNTIF(Dummy,Courses!C140)&lt;&gt;1),IF(VLOOKUP(Courses!C140,CourseInfo,7,FALSE)&lt;&gt;"",VLOOKUP(Courses!C140,CourseInfo,7,FALSE),"blank"),"")</f>
        <v/>
      </c>
      <c r="CR145" s="692" t="str">
        <f>IF(AND($AA$9=1,Courses!B140&lt;&gt;"",'Courses Valid'!AC145="",AH145&amp;AI145&amp;AJ145&amp;AK145="",COUNTIF(Dummy,Courses!C140)&lt;&gt;1),IF(OR(Courses!K140&lt;&gt;'Courses Valid'!CP145,Courses!L140&lt;&gt;'Courses Valid'!CQ145),"Row "&amp;Courses!A140&amp;", Level on LARS is "&amp;'Courses Valid'!CP145&amp;", Sub-level on LARS is "&amp;CQ145&amp;"; ",""),"")</f>
        <v/>
      </c>
      <c r="CS145" s="680"/>
    </row>
    <row r="146" spans="3:97" x14ac:dyDescent="0.2">
      <c r="C146" s="670">
        <f t="shared" si="3"/>
        <v>0</v>
      </c>
      <c r="D146" s="102"/>
      <c r="E146" s="102"/>
      <c r="F146" s="295"/>
      <c r="G146" s="692" t="str">
        <f>IF(SUMPRODUCT(--(CourseAims=Courses!$C141))=1,"",IF(AND($J$9=1,Courses!$C141&lt;&gt;""),"Row "&amp;Courses!A141&amp;" (invalid); ",""))</f>
        <v/>
      </c>
      <c r="H146" s="692" t="str">
        <f>IF(AND($K$9=1,Courses!B141="",OR(Courses!F141&lt;&gt;"",Courses!H141&lt;&gt;"",Courses!J141&lt;&gt;"",Courses!K141&lt;&gt;"",Courses!L141&lt;&gt;"",Courses!M141&lt;&gt;"",Courses!N141&lt;&gt;0,Courses!P141&lt;&gt;0,Courses!R141&lt;&gt;0,Courses!S141&lt;&gt;0,Courses!U141&lt;&gt;0,Courses!W141&lt;&gt;0,Courses!X141&lt;&gt;0,Courses!Z141&lt;&gt;0,Courses!AB141&lt;&gt;0)),"Row "&amp;Courses!A141&amp;" (none); ","")</f>
        <v/>
      </c>
      <c r="I146" s="50"/>
      <c r="J146" s="295"/>
      <c r="K146" s="739" t="str">
        <f>IF(AND($L$9=1,Courses!E141&lt;&gt;"",Courses!F141=""),"Row "&amp;Courses!A141&amp;", "&amp;Courses!$E$10&amp;"; ","")</f>
        <v/>
      </c>
      <c r="L146" s="10" t="str">
        <f>IF(AND($L$9=1,Courses!G141&lt;&gt;"",Courses!H141=""),"Row "&amp;Courses!A141&amp;", "&amp;Courses!$G$10&amp;"; ","")</f>
        <v/>
      </c>
      <c r="M146" s="682" t="str">
        <f>IF(AND($L$9=1,Courses!I141&lt;&gt;"",Courses!J141=""),"Row "&amp;Courses!A141&amp;", "&amp;Courses!$I$10&amp;"; ","")</f>
        <v/>
      </c>
      <c r="N146" s="10"/>
      <c r="O146" s="50"/>
      <c r="P146" s="295"/>
      <c r="Q146" s="1330" t="str">
        <f>IF(AND($M$9=1,Courses!B141&lt;&gt;"",Courses!E141&lt;&gt;"",Courses!G141="",Courses!I141="",Courses!F141&lt;&gt;1),"Row "&amp;Courses!A141&amp;"; ","")</f>
        <v/>
      </c>
      <c r="R146" s="10" t="str">
        <f>IF(AND($M$9=1,Courses!B141&lt;&gt;"",Courses!I141="",Courses!F141&lt;&gt;"",Courses!G141&lt;&gt;"",Courses!H141&lt;&gt;""),IF(OR((Courses!F141+Courses!H141)&lt;&gt;1),"Row "&amp;Courses!A141&amp;"; ",""),"")</f>
        <v/>
      </c>
      <c r="S146" s="682" t="str">
        <f>IF(AND($M$9=1,Courses!B141&lt;&gt;"",Courses!I141&lt;&gt;"",Courses!J141&lt;&gt;"",Courses!H141&lt;&gt;"",Courses!G141&lt;&gt;"",Courses!F141&lt;&gt;""),IF(OR((Courses!F141+Courses!H141+Courses!J141)&lt;&gt;1),"Row "&amp;Courses!A141&amp;"; ",""),"")</f>
        <v/>
      </c>
      <c r="T146" s="10"/>
      <c r="U146" s="692" t="str">
        <f>IF(AND($M$9=1,Courses!E141&lt;&gt;"",Q146="",R146="",S146="",SUM(Courses!F141,Courses!H141,Courses!J141)&lt;&gt;1),"Row "&amp;Courses!A141&amp;"; ","")</f>
        <v/>
      </c>
      <c r="V146" s="50"/>
      <c r="W146" s="10"/>
      <c r="X146" s="739" t="str">
        <f>IF(AND($N$9=1,Courses!B141&lt;&gt;"",Courses!E141&lt;&gt;"",Courses!F141&lt;&gt;""),IF((TRUNC(Courses!F141*100)&lt;&gt;Courses!F141*100),"Row "&amp;Courses!A141&amp;", "&amp;Courses!$F$10&amp;"; ",""),"")</f>
        <v/>
      </c>
      <c r="Y146" s="10" t="str">
        <f>IF(AND($N$9=1,Courses!B141&lt;&gt;"",Courses!G141&lt;&gt;"",Courses!H141&lt;&gt;""),IF((TRUNC(Courses!H141*100)&lt;&gt;Courses!H141*100),"Row "&amp;Courses!A141&amp;", "&amp;Courses!$H$10&amp;"; ",""),"")</f>
        <v/>
      </c>
      <c r="Z146" s="682" t="str">
        <f>IF(AND($N$9=1,Courses!B141&lt;&gt;"",Courses!I141&lt;&gt;"",Courses!J141&lt;&gt;""),IF((TRUNC(Courses!J141*100)&lt;&gt;Courses!J141*100),"Row "&amp;Courses!A141&amp;", "&amp;Courses!$J$10&amp;"; ",""),"")</f>
        <v/>
      </c>
      <c r="AA146" s="10"/>
      <c r="AB146" s="295"/>
      <c r="AC146" s="692" t="str">
        <f>IF(AND($O$9=1,G146="",Courses!B141&lt;&gt;"",Courses!K141&lt;&gt;"UG",Courses!K141&lt;&gt;"PG (UG fee)",Courses!K141&lt;&gt;"PG (Masters' loan)",Courses!K141&lt;&gt;"PG (Other)"),"Row "&amp;Courses!A141&amp;"; ","")</f>
        <v/>
      </c>
      <c r="AD146" s="693"/>
      <c r="AE146" s="692" t="str">
        <f>IF(AND($Q$9=1,G146="",Courses!B141&lt;&gt;"",Courses!M141&lt;&gt;"Standard",Courses!M141&lt;&gt;"Long"),"Row "&amp;Courses!A141&amp;"; ","")</f>
        <v/>
      </c>
      <c r="AF146" s="10"/>
      <c r="AG146" s="295"/>
      <c r="AH146" s="739" t="str">
        <f>IF(AND($P$9=1,G146="",AC146="",AD146="",Courses!B141&lt;&gt;"",Courses!K141="UG",Courses!L141&lt;&gt;$C$9,Courses!L141&lt;&gt;$C$10,Courses!L141&lt;&gt;$C$11),"Row "&amp;Courses!A141&amp;", Sub-level should be either HND, Sub-degree, Foundation Degree or Other UG Degree; ","")</f>
        <v/>
      </c>
      <c r="AI146" s="10" t="str">
        <f>IF(AND($P$9=1,G146="",AC146="",AD146="",Courses!B141&lt;&gt;"",Courses!K141="PG (UG fee)",Courses!L141&lt;&gt;"",Courses!L141&lt;&gt;$C$12,Courses!L141&lt;&gt;$C$15),"Row "&amp;Courses!A141&amp;", Sub-level should be either blank or "&amp;C138&amp;"; ","")</f>
        <v/>
      </c>
      <c r="AJ146" s="10" t="str">
        <f>IF(AND($P$9=1,G146="",AC146="",AD146="",Courses!B141&lt;&gt;"",Courses!K141="PG (Masters' loan)",Courses!L141&lt;&gt;"",Courses!L141&lt;&gt;$C$14,Courses!L141&lt;&gt;$C$15),"Row "&amp;Courses!A141&amp;", Sub-level should be blank; ","")</f>
        <v/>
      </c>
      <c r="AK146" s="682" t="str">
        <f>IF(AND($P$9=1,G146="",AC146="",AD146="",Courses!B141&lt;&gt;"",Courses!K141="PG (Other)",Courses!L141&lt;&gt;"",Courses!L141&lt;&gt;$C$16,Courses!L141&lt;&gt;$C$17),"Row "&amp;Courses!A141&amp;", Sub-level should be blank; ","")</f>
        <v/>
      </c>
      <c r="AL146" s="50"/>
      <c r="AM146" s="295"/>
      <c r="AN146" s="6">
        <v>127</v>
      </c>
      <c r="AO146" s="739" t="str">
        <f>IF(AND($R$9=1,(TRUNC(Courses!N141)&lt;&gt;Courses!N141)), "Row "&amp;Courses!$A141&amp;", "&amp;AO$9&amp;", "&amp;AO$10&amp;", "&amp;AO$11&amp;"; ","")</f>
        <v/>
      </c>
      <c r="AP146" s="10" t="str">
        <f>IF(AND($R$9=1,(TRUNC(Courses!O141)&lt;&gt;Courses!O141)), "Row "&amp;Courses!$A141&amp;", "&amp;AP$9&amp;", "&amp;AP$10&amp;", "&amp;AP$11&amp;"; ","")</f>
        <v/>
      </c>
      <c r="AQ146" s="10" t="str">
        <f>IF(AND($R$9=1,(TRUNC(Courses!P141)&lt;&gt;Courses!P141)), "Row "&amp;Courses!$A141&amp;", "&amp;AQ$9&amp;", "&amp;AQ$10&amp;", "&amp;AQ$11&amp;"; ","")</f>
        <v/>
      </c>
      <c r="AR146" s="10" t="str">
        <f>IF(AND($R$9=1,(TRUNC(Courses!Q141)&lt;&gt;Courses!Q141)), "Row "&amp;Courses!$A141&amp;", "&amp;AR$9&amp;", "&amp;AR$10&amp;", "&amp;AR$11&amp;"; ","")</f>
        <v/>
      </c>
      <c r="AS146" s="682" t="str">
        <f>IF(AND($R$9=1,(TRUNC(Courses!R141)&lt;&gt;Courses!R141)), "Row "&amp;Courses!$A141&amp;", "&amp;AS$9&amp;", "&amp;AS$10&amp;", "&amp;AS$11&amp;"; ","")</f>
        <v/>
      </c>
      <c r="AT146" s="739" t="str">
        <f>IF(AND($R$9=1,(TRUNC(Courses!S141)&lt;&gt;Courses!S141)), "Row "&amp;Courses!$A141&amp;", "&amp;AT$9&amp;", "&amp;AT$10&amp;", "&amp;AT$11&amp;"; ","")</f>
        <v/>
      </c>
      <c r="AU146" s="10" t="str">
        <f>IF(AND($R$9=1,(TRUNC(Courses!T141)&lt;&gt;Courses!T141)), "Row "&amp;Courses!$A141&amp;", "&amp;AU$9&amp;", "&amp;AU$10&amp;", "&amp;AU$11&amp;"; ","")</f>
        <v/>
      </c>
      <c r="AV146" s="10" t="str">
        <f>IF(AND($R$9=1,(TRUNC(Courses!U141)&lt;&gt;Courses!U141)), "Row "&amp;Courses!$A141&amp;", "&amp;AV$9&amp;", "&amp;AV$10&amp;", "&amp;AV$11&amp;"; ","")</f>
        <v/>
      </c>
      <c r="AW146" s="10" t="str">
        <f>IF(AND($R$9=1,(TRUNC(Courses!V141)&lt;&gt;Courses!V141)), "Row "&amp;Courses!$A141&amp;", "&amp;AW$9&amp;", "&amp;AW$10&amp;", "&amp;AW$11&amp;"; ","")</f>
        <v/>
      </c>
      <c r="AX146" s="682" t="str">
        <f>IF(AND($R$9=1,(TRUNC(Courses!W141)&lt;&gt;Courses!W141)), "Row "&amp;Courses!$A141&amp;", "&amp;AX$9&amp;", "&amp;AX$10&amp;", "&amp;AX$11&amp;"; ","")</f>
        <v/>
      </c>
      <c r="AY146" s="739" t="str">
        <f>IF(AND($R$9=1,(TRUNC(Courses!X141)&lt;&gt;Courses!X141)), "Row "&amp;Courses!$A141&amp;", "&amp;AY$9&amp;", "&amp;AY$10&amp;", "&amp;AY$11&amp;"; ","")</f>
        <v/>
      </c>
      <c r="AZ146" s="10" t="str">
        <f>IF(AND($R$9=1,(TRUNC(Courses!Y141)&lt;&gt;Courses!Y141)), "Row "&amp;Courses!$A141&amp;", "&amp;AZ$9&amp;", "&amp;AZ$10&amp;", "&amp;AZ$11&amp;"; ","")</f>
        <v/>
      </c>
      <c r="BA146" s="10" t="str">
        <f>IF(AND($R$9=1,(TRUNC(Courses!Z141)&lt;&gt;Courses!Z141)), "Row "&amp;Courses!$A141&amp;", "&amp;BA$9&amp;", "&amp;BA$10&amp;", "&amp;BA$11&amp;"; ","")</f>
        <v/>
      </c>
      <c r="BB146" s="10" t="str">
        <f>IF(AND($R$9=1,(TRUNC(Courses!AA141)&lt;&gt;Courses!AA141)), "Row "&amp;Courses!$A141&amp;", "&amp;BB$9&amp;", "&amp;BB$10&amp;", "&amp;BB$11&amp;"; ","")</f>
        <v/>
      </c>
      <c r="BC146" s="682" t="str">
        <f>IF(AND($R$9=1,(TRUNC(Courses!AB141)&lt;&gt;Courses!AB141)), "Row "&amp;Courses!$A141&amp;", "&amp;BC$9&amp;", "&amp;BC$10&amp;", "&amp;BC$11&amp;"; ","")</f>
        <v/>
      </c>
      <c r="BE146" s="295"/>
      <c r="BF146" s="6">
        <v>127</v>
      </c>
      <c r="BG146" s="739" t="str">
        <f>IF(AND($S$9=1,Courses!N141&lt;0), "Row "&amp;Courses!$A141&amp;", "&amp;BG$9&amp;", "&amp;BG$10&amp;", "&amp;BG$11&amp;"; ","")</f>
        <v/>
      </c>
      <c r="BH146" s="10" t="str">
        <f>IF(AND($S$9=1,Courses!O141&lt;0), "Row "&amp;Courses!$A141&amp;", "&amp;BH$9&amp;", "&amp;BH$10&amp;", "&amp;BH$11&amp;"; ","")</f>
        <v/>
      </c>
      <c r="BI146" s="10" t="str">
        <f>IF(AND($S$9=1,Courses!P141&lt;0), "Row "&amp;Courses!$A141&amp;", "&amp;BI$9&amp;", "&amp;BI$10&amp;", "&amp;BI$11&amp;"; ","")</f>
        <v/>
      </c>
      <c r="BJ146" s="10" t="str">
        <f>IF(AND($S$9=1,Courses!Q141&lt;0), "Row "&amp;Courses!$A141&amp;", "&amp;BJ$9&amp;", "&amp;BJ$10&amp;", "&amp;BJ$11&amp;"; ","")</f>
        <v/>
      </c>
      <c r="BK146" s="682" t="str">
        <f>IF(AND($S$9=1,Courses!R141&lt;0), "Row "&amp;Courses!$A141&amp;", "&amp;BK$9&amp;", "&amp;BK$10&amp;", "&amp;BK$11&amp;"; ","")</f>
        <v/>
      </c>
      <c r="BL146" s="739" t="str">
        <f>IF(AND($S$9=1,Courses!S141&lt;0), "Row "&amp;Courses!$A141&amp;", "&amp;BL$9&amp;", "&amp;BL$10&amp;", "&amp;BL$11&amp;"; ","")</f>
        <v/>
      </c>
      <c r="BM146" s="10" t="str">
        <f>IF(AND($S$9=1,Courses!T141&lt;0), "Row "&amp;Courses!$A141&amp;", "&amp;BM$9&amp;", "&amp;BM$10&amp;", "&amp;BM$11&amp;"; ","")</f>
        <v/>
      </c>
      <c r="BN146" s="10" t="str">
        <f>IF(AND($S$9=1,Courses!U141&lt;0), "Row "&amp;Courses!$A141&amp;", "&amp;BN$9&amp;", "&amp;BN$10&amp;", "&amp;BN$11&amp;"; ","")</f>
        <v/>
      </c>
      <c r="BO146" s="10" t="str">
        <f>IF(AND($S$9=1,Courses!V141&lt;0), "Row "&amp;Courses!$A141&amp;", "&amp;BO$9&amp;", "&amp;BO$10&amp;", "&amp;BO$11&amp;"; ","")</f>
        <v/>
      </c>
      <c r="BP146" s="682" t="str">
        <f>IF(AND($S$9=1,Courses!W141&lt;0), "Row "&amp;Courses!$A141&amp;", "&amp;BP$9&amp;", "&amp;BP$10&amp;", "&amp;BP$11&amp;"; ","")</f>
        <v/>
      </c>
      <c r="BQ146" s="739" t="str">
        <f>IF(AND($S$9=1,Courses!X141&lt;0), "Row "&amp;Courses!$A141&amp;", "&amp;BQ$9&amp;", "&amp;BQ$10&amp;", "&amp;BQ$11&amp;"; ","")</f>
        <v/>
      </c>
      <c r="BR146" s="10" t="str">
        <f>IF(AND($S$9=1,Courses!Y141&lt;0), "Row "&amp;Courses!$A141&amp;", "&amp;BR$9&amp;", "&amp;BR$10&amp;", "&amp;BR$11&amp;"; ","")</f>
        <v/>
      </c>
      <c r="BS146" s="10" t="str">
        <f>IF(AND($S$9=1,Courses!Z141&lt;0), "Row "&amp;Courses!$A141&amp;", "&amp;BS$9&amp;", "&amp;BS$10&amp;", "&amp;BS$11&amp;"; ","")</f>
        <v/>
      </c>
      <c r="BT146" s="10" t="str">
        <f>IF(AND($S$9=1,Courses!AA141&lt;0), "Row "&amp;Courses!$A141&amp;", "&amp;BT$9&amp;", "&amp;BT$10&amp;", "&amp;BT$11&amp;"; ","")</f>
        <v/>
      </c>
      <c r="BU146" s="682" t="str">
        <f>IF(AND($S$9=1,Courses!AB141&lt;0), "Row "&amp;Courses!$A141&amp;", "&amp;BU$9&amp;", "&amp;BU$10&amp;", "&amp;BU$11&amp;"; ","")</f>
        <v/>
      </c>
      <c r="BW146" s="671">
        <v>127</v>
      </c>
      <c r="BX146" s="101">
        <f>IF(AND($T$9=1,Courses!B141="",Courses!F141="",Courses!H141="",Courses!J141="",Courses!K141="",Courses!L141="",Courses!M141="",Courses!N141=0,Courses!P141=0,Courses!R141=0,Courses!S141=0,Courses!U141=0,Courses!W141=0,Courses!X141=0,Courses!Z141=0,Courses!AB141=0),0,1)</f>
        <v>0</v>
      </c>
      <c r="BY146" s="671">
        <f>IF(AND(BX146=0,SUM(BX147:$BX$219)&gt;0),1,0)</f>
        <v>0</v>
      </c>
      <c r="BZ146" s="853" t="str">
        <f>IF(BY146=1,"Row "&amp;Courses!A141&amp;"; ","")</f>
        <v/>
      </c>
      <c r="CA146" s="50"/>
      <c r="CB146" s="10"/>
      <c r="CC146" s="692" t="str">
        <f>IF(AND($U$9=1,Courses!B141&lt;&gt;"",SUM(Courses!N141:AB141)=0),"Row "&amp;Courses!A141&amp;"; ","")</f>
        <v/>
      </c>
      <c r="CD146" s="50"/>
      <c r="CF146" s="323"/>
      <c r="CG146" s="692" t="str">
        <f>IF(AND($Y$9=1,Courses!B141&lt;&gt;""),IF(SUMPRODUCT(--(Courses!$C$13:$C$214=Courses!C141))&gt;1,"Row "&amp;Courses!A141&amp;"; ",""),"")</f>
        <v/>
      </c>
      <c r="CH146" s="10"/>
      <c r="CI146" s="324"/>
      <c r="CJ146" s="10"/>
      <c r="CK146" s="739" t="str">
        <f>IF(AND($Z$9=1,Courses!E141&lt;&gt;"",Courses!F141&lt;&gt;"",Courses!F141=0,SUM(Courses!H141,Courses!J141)=1),"Row "&amp;Courses!A141&amp;", "&amp;Courses!$F$10&amp;"; ","")</f>
        <v/>
      </c>
      <c r="CL146" s="10" t="str">
        <f>IF(AND($Z$9=1,Courses!G141&lt;&gt;"",Courses!H141&lt;&gt;"",Courses!H141=0,SUM(Courses!J141,Courses!F141)=1),"Row "&amp;Courses!A141&amp;", "&amp;Courses!$H$10&amp;"; ","")</f>
        <v/>
      </c>
      <c r="CM146" s="682" t="str">
        <f>IF(AND($Z$9=1,Courses!I141&lt;&gt;"",Courses!J141&lt;&gt;"",Courses!J141=0, SUM(Courses!H141,Courses!F141)=1),"Row "&amp;Courses!A141&amp;", "&amp;Courses!$J$10&amp;"; ","")</f>
        <v/>
      </c>
      <c r="CN146" s="680"/>
      <c r="CO146" s="681"/>
      <c r="CP146" s="692" t="str">
        <f>IF(AND(Courses!B141&lt;&gt;"",ISNA(VLOOKUP(Courses!C141,CourseInfo,2,FALSE))=FALSE,COUNTIF(Dummy,Courses!C141)&lt;&gt;1),VLOOKUP(Courses!C141,CourseInfo,6,FALSE),"")</f>
        <v/>
      </c>
      <c r="CQ146" s="692" t="str">
        <f>IF(AND(Courses!B141&lt;&gt;"",ISNA(VLOOKUP(Courses!C141,CourseInfo,2,FALSE))=FALSE,COUNTIF(Dummy,Courses!C141)&lt;&gt;1),IF(VLOOKUP(Courses!C141,CourseInfo,7,FALSE)&lt;&gt;"",VLOOKUP(Courses!C141,CourseInfo,7,FALSE),"blank"),"")</f>
        <v/>
      </c>
      <c r="CR146" s="692" t="str">
        <f>IF(AND($AA$9=1,Courses!B141&lt;&gt;"",'Courses Valid'!AC146="",AH146&amp;AI146&amp;AJ146&amp;AK146="",COUNTIF(Dummy,Courses!C141)&lt;&gt;1),IF(OR(Courses!K141&lt;&gt;'Courses Valid'!CP146,Courses!L141&lt;&gt;'Courses Valid'!CQ146),"Row "&amp;Courses!A141&amp;", Level on LARS is "&amp;'Courses Valid'!CP146&amp;", Sub-level on LARS is "&amp;CQ146&amp;"; ",""),"")</f>
        <v/>
      </c>
      <c r="CS146" s="680"/>
    </row>
    <row r="147" spans="3:97" x14ac:dyDescent="0.2">
      <c r="C147" s="670">
        <f t="shared" si="3"/>
        <v>0</v>
      </c>
      <c r="D147" s="102"/>
      <c r="E147" s="102"/>
      <c r="F147" s="295"/>
      <c r="G147" s="692" t="str">
        <f>IF(SUMPRODUCT(--(CourseAims=Courses!$C142))=1,"",IF(AND($J$9=1,Courses!$C142&lt;&gt;""),"Row "&amp;Courses!A142&amp;" (invalid); ",""))</f>
        <v/>
      </c>
      <c r="H147" s="692" t="str">
        <f>IF(AND($K$9=1,Courses!B142="",OR(Courses!F142&lt;&gt;"",Courses!H142&lt;&gt;"",Courses!J142&lt;&gt;"",Courses!K142&lt;&gt;"",Courses!L142&lt;&gt;"",Courses!M142&lt;&gt;"",Courses!N142&lt;&gt;0,Courses!P142&lt;&gt;0,Courses!R142&lt;&gt;0,Courses!S142&lt;&gt;0,Courses!U142&lt;&gt;0,Courses!W142&lt;&gt;0,Courses!X142&lt;&gt;0,Courses!Z142&lt;&gt;0,Courses!AB142&lt;&gt;0)),"Row "&amp;Courses!A142&amp;" (none); ","")</f>
        <v/>
      </c>
      <c r="I147" s="50"/>
      <c r="J147" s="295"/>
      <c r="K147" s="739" t="str">
        <f>IF(AND($L$9=1,Courses!E142&lt;&gt;"",Courses!F142=""),"Row "&amp;Courses!A142&amp;", "&amp;Courses!$E$10&amp;"; ","")</f>
        <v/>
      </c>
      <c r="L147" s="10" t="str">
        <f>IF(AND($L$9=1,Courses!G142&lt;&gt;"",Courses!H142=""),"Row "&amp;Courses!A142&amp;", "&amp;Courses!$G$10&amp;"; ","")</f>
        <v/>
      </c>
      <c r="M147" s="682" t="str">
        <f>IF(AND($L$9=1,Courses!I142&lt;&gt;"",Courses!J142=""),"Row "&amp;Courses!A142&amp;", "&amp;Courses!$I$10&amp;"; ","")</f>
        <v/>
      </c>
      <c r="N147" s="10"/>
      <c r="O147" s="50"/>
      <c r="P147" s="295"/>
      <c r="Q147" s="1330" t="str">
        <f>IF(AND($M$9=1,Courses!B142&lt;&gt;"",Courses!E142&lt;&gt;"",Courses!G142="",Courses!I142="",Courses!F142&lt;&gt;1),"Row "&amp;Courses!A142&amp;"; ","")</f>
        <v/>
      </c>
      <c r="R147" s="10" t="str">
        <f>IF(AND($M$9=1,Courses!B142&lt;&gt;"",Courses!I142="",Courses!F142&lt;&gt;"",Courses!G142&lt;&gt;"",Courses!H142&lt;&gt;""),IF(OR((Courses!F142+Courses!H142)&lt;&gt;1),"Row "&amp;Courses!A142&amp;"; ",""),"")</f>
        <v/>
      </c>
      <c r="S147" s="682" t="str">
        <f>IF(AND($M$9=1,Courses!B142&lt;&gt;"",Courses!I142&lt;&gt;"",Courses!J142&lt;&gt;"",Courses!H142&lt;&gt;"",Courses!G142&lt;&gt;"",Courses!F142&lt;&gt;""),IF(OR((Courses!F142+Courses!H142+Courses!J142)&lt;&gt;1),"Row "&amp;Courses!A142&amp;"; ",""),"")</f>
        <v/>
      </c>
      <c r="T147" s="10"/>
      <c r="U147" s="692" t="str">
        <f>IF(AND($M$9=1,Courses!E142&lt;&gt;"",Q147="",R147="",S147="",SUM(Courses!F142,Courses!H142,Courses!J142)&lt;&gt;1),"Row "&amp;Courses!A142&amp;"; ","")</f>
        <v/>
      </c>
      <c r="V147" s="50"/>
      <c r="W147" s="10"/>
      <c r="X147" s="739" t="str">
        <f>IF(AND($N$9=1,Courses!B142&lt;&gt;"",Courses!E142&lt;&gt;"",Courses!F142&lt;&gt;""),IF((TRUNC(Courses!F142*100)&lt;&gt;Courses!F142*100),"Row "&amp;Courses!A142&amp;", "&amp;Courses!$F$10&amp;"; ",""),"")</f>
        <v/>
      </c>
      <c r="Y147" s="10" t="str">
        <f>IF(AND($N$9=1,Courses!B142&lt;&gt;"",Courses!G142&lt;&gt;"",Courses!H142&lt;&gt;""),IF((TRUNC(Courses!H142*100)&lt;&gt;Courses!H142*100),"Row "&amp;Courses!A142&amp;", "&amp;Courses!$H$10&amp;"; ",""),"")</f>
        <v/>
      </c>
      <c r="Z147" s="682" t="str">
        <f>IF(AND($N$9=1,Courses!B142&lt;&gt;"",Courses!I142&lt;&gt;"",Courses!J142&lt;&gt;""),IF((TRUNC(Courses!J142*100)&lt;&gt;Courses!J142*100),"Row "&amp;Courses!A142&amp;", "&amp;Courses!$J$10&amp;"; ",""),"")</f>
        <v/>
      </c>
      <c r="AA147" s="10"/>
      <c r="AB147" s="295"/>
      <c r="AC147" s="692" t="str">
        <f>IF(AND($O$9=1,G147="",Courses!B142&lt;&gt;"",Courses!K142&lt;&gt;"UG",Courses!K142&lt;&gt;"PG (UG fee)",Courses!K142&lt;&gt;"PG (Masters' loan)",Courses!K142&lt;&gt;"PG (Other)"),"Row "&amp;Courses!A142&amp;"; ","")</f>
        <v/>
      </c>
      <c r="AD147" s="693"/>
      <c r="AE147" s="692" t="str">
        <f>IF(AND($Q$9=1,G147="",Courses!B142&lt;&gt;"",Courses!M142&lt;&gt;"Standard",Courses!M142&lt;&gt;"Long"),"Row "&amp;Courses!A142&amp;"; ","")</f>
        <v/>
      </c>
      <c r="AF147" s="10"/>
      <c r="AG147" s="295"/>
      <c r="AH147" s="739" t="str">
        <f>IF(AND($P$9=1,G147="",AC147="",AD147="",Courses!B142&lt;&gt;"",Courses!K142="UG",Courses!L142&lt;&gt;$C$9,Courses!L142&lt;&gt;$C$10,Courses!L142&lt;&gt;$C$11),"Row "&amp;Courses!A142&amp;", Sub-level should be either HND, Sub-degree, Foundation Degree or Other UG Degree; ","")</f>
        <v/>
      </c>
      <c r="AI147" s="10" t="str">
        <f>IF(AND($P$9=1,G147="",AC147="",AD147="",Courses!B142&lt;&gt;"",Courses!K142="PG (UG fee)",Courses!L142&lt;&gt;"",Courses!L142&lt;&gt;$C$12,Courses!L142&lt;&gt;$C$15),"Row "&amp;Courses!A142&amp;", Sub-level should be either blank or "&amp;C139&amp;"; ","")</f>
        <v/>
      </c>
      <c r="AJ147" s="10" t="str">
        <f>IF(AND($P$9=1,G147="",AC147="",AD147="",Courses!B142&lt;&gt;"",Courses!K142="PG (Masters' loan)",Courses!L142&lt;&gt;"",Courses!L142&lt;&gt;$C$14,Courses!L142&lt;&gt;$C$15),"Row "&amp;Courses!A142&amp;", Sub-level should be blank; ","")</f>
        <v/>
      </c>
      <c r="AK147" s="682" t="str">
        <f>IF(AND($P$9=1,G147="",AC147="",AD147="",Courses!B142&lt;&gt;"",Courses!K142="PG (Other)",Courses!L142&lt;&gt;"",Courses!L142&lt;&gt;$C$16,Courses!L142&lt;&gt;$C$17),"Row "&amp;Courses!A142&amp;", Sub-level should be blank; ","")</f>
        <v/>
      </c>
      <c r="AL147" s="50"/>
      <c r="AM147" s="295"/>
      <c r="AN147" s="6">
        <v>128</v>
      </c>
      <c r="AO147" s="739" t="str">
        <f>IF(AND($R$9=1,(TRUNC(Courses!N142)&lt;&gt;Courses!N142)), "Row "&amp;Courses!$A142&amp;", "&amp;AO$9&amp;", "&amp;AO$10&amp;", "&amp;AO$11&amp;"; ","")</f>
        <v/>
      </c>
      <c r="AP147" s="10" t="str">
        <f>IF(AND($R$9=1,(TRUNC(Courses!O142)&lt;&gt;Courses!O142)), "Row "&amp;Courses!$A142&amp;", "&amp;AP$9&amp;", "&amp;AP$10&amp;", "&amp;AP$11&amp;"; ","")</f>
        <v/>
      </c>
      <c r="AQ147" s="10" t="str">
        <f>IF(AND($R$9=1,(TRUNC(Courses!P142)&lt;&gt;Courses!P142)), "Row "&amp;Courses!$A142&amp;", "&amp;AQ$9&amp;", "&amp;AQ$10&amp;", "&amp;AQ$11&amp;"; ","")</f>
        <v/>
      </c>
      <c r="AR147" s="10" t="str">
        <f>IF(AND($R$9=1,(TRUNC(Courses!Q142)&lt;&gt;Courses!Q142)), "Row "&amp;Courses!$A142&amp;", "&amp;AR$9&amp;", "&amp;AR$10&amp;", "&amp;AR$11&amp;"; ","")</f>
        <v/>
      </c>
      <c r="AS147" s="682" t="str">
        <f>IF(AND($R$9=1,(TRUNC(Courses!R142)&lt;&gt;Courses!R142)), "Row "&amp;Courses!$A142&amp;", "&amp;AS$9&amp;", "&amp;AS$10&amp;", "&amp;AS$11&amp;"; ","")</f>
        <v/>
      </c>
      <c r="AT147" s="739" t="str">
        <f>IF(AND($R$9=1,(TRUNC(Courses!S142)&lt;&gt;Courses!S142)), "Row "&amp;Courses!$A142&amp;", "&amp;AT$9&amp;", "&amp;AT$10&amp;", "&amp;AT$11&amp;"; ","")</f>
        <v/>
      </c>
      <c r="AU147" s="10" t="str">
        <f>IF(AND($R$9=1,(TRUNC(Courses!T142)&lt;&gt;Courses!T142)), "Row "&amp;Courses!$A142&amp;", "&amp;AU$9&amp;", "&amp;AU$10&amp;", "&amp;AU$11&amp;"; ","")</f>
        <v/>
      </c>
      <c r="AV147" s="10" t="str">
        <f>IF(AND($R$9=1,(TRUNC(Courses!U142)&lt;&gt;Courses!U142)), "Row "&amp;Courses!$A142&amp;", "&amp;AV$9&amp;", "&amp;AV$10&amp;", "&amp;AV$11&amp;"; ","")</f>
        <v/>
      </c>
      <c r="AW147" s="10" t="str">
        <f>IF(AND($R$9=1,(TRUNC(Courses!V142)&lt;&gt;Courses!V142)), "Row "&amp;Courses!$A142&amp;", "&amp;AW$9&amp;", "&amp;AW$10&amp;", "&amp;AW$11&amp;"; ","")</f>
        <v/>
      </c>
      <c r="AX147" s="682" t="str">
        <f>IF(AND($R$9=1,(TRUNC(Courses!W142)&lt;&gt;Courses!W142)), "Row "&amp;Courses!$A142&amp;", "&amp;AX$9&amp;", "&amp;AX$10&amp;", "&amp;AX$11&amp;"; ","")</f>
        <v/>
      </c>
      <c r="AY147" s="739" t="str">
        <f>IF(AND($R$9=1,(TRUNC(Courses!X142)&lt;&gt;Courses!X142)), "Row "&amp;Courses!$A142&amp;", "&amp;AY$9&amp;", "&amp;AY$10&amp;", "&amp;AY$11&amp;"; ","")</f>
        <v/>
      </c>
      <c r="AZ147" s="10" t="str">
        <f>IF(AND($R$9=1,(TRUNC(Courses!Y142)&lt;&gt;Courses!Y142)), "Row "&amp;Courses!$A142&amp;", "&amp;AZ$9&amp;", "&amp;AZ$10&amp;", "&amp;AZ$11&amp;"; ","")</f>
        <v/>
      </c>
      <c r="BA147" s="10" t="str">
        <f>IF(AND($R$9=1,(TRUNC(Courses!Z142)&lt;&gt;Courses!Z142)), "Row "&amp;Courses!$A142&amp;", "&amp;BA$9&amp;", "&amp;BA$10&amp;", "&amp;BA$11&amp;"; ","")</f>
        <v/>
      </c>
      <c r="BB147" s="10" t="str">
        <f>IF(AND($R$9=1,(TRUNC(Courses!AA142)&lt;&gt;Courses!AA142)), "Row "&amp;Courses!$A142&amp;", "&amp;BB$9&amp;", "&amp;BB$10&amp;", "&amp;BB$11&amp;"; ","")</f>
        <v/>
      </c>
      <c r="BC147" s="682" t="str">
        <f>IF(AND($R$9=1,(TRUNC(Courses!AB142)&lt;&gt;Courses!AB142)), "Row "&amp;Courses!$A142&amp;", "&amp;BC$9&amp;", "&amp;BC$10&amp;", "&amp;BC$11&amp;"; ","")</f>
        <v/>
      </c>
      <c r="BE147" s="295"/>
      <c r="BF147" s="6">
        <v>128</v>
      </c>
      <c r="BG147" s="739" t="str">
        <f>IF(AND($S$9=1,Courses!N142&lt;0), "Row "&amp;Courses!$A142&amp;", "&amp;BG$9&amp;", "&amp;BG$10&amp;", "&amp;BG$11&amp;"; ","")</f>
        <v/>
      </c>
      <c r="BH147" s="10" t="str">
        <f>IF(AND($S$9=1,Courses!O142&lt;0), "Row "&amp;Courses!$A142&amp;", "&amp;BH$9&amp;", "&amp;BH$10&amp;", "&amp;BH$11&amp;"; ","")</f>
        <v/>
      </c>
      <c r="BI147" s="10" t="str">
        <f>IF(AND($S$9=1,Courses!P142&lt;0), "Row "&amp;Courses!$A142&amp;", "&amp;BI$9&amp;", "&amp;BI$10&amp;", "&amp;BI$11&amp;"; ","")</f>
        <v/>
      </c>
      <c r="BJ147" s="10" t="str">
        <f>IF(AND($S$9=1,Courses!Q142&lt;0), "Row "&amp;Courses!$A142&amp;", "&amp;BJ$9&amp;", "&amp;BJ$10&amp;", "&amp;BJ$11&amp;"; ","")</f>
        <v/>
      </c>
      <c r="BK147" s="682" t="str">
        <f>IF(AND($S$9=1,Courses!R142&lt;0), "Row "&amp;Courses!$A142&amp;", "&amp;BK$9&amp;", "&amp;BK$10&amp;", "&amp;BK$11&amp;"; ","")</f>
        <v/>
      </c>
      <c r="BL147" s="739" t="str">
        <f>IF(AND($S$9=1,Courses!S142&lt;0), "Row "&amp;Courses!$A142&amp;", "&amp;BL$9&amp;", "&amp;BL$10&amp;", "&amp;BL$11&amp;"; ","")</f>
        <v/>
      </c>
      <c r="BM147" s="10" t="str">
        <f>IF(AND($S$9=1,Courses!T142&lt;0), "Row "&amp;Courses!$A142&amp;", "&amp;BM$9&amp;", "&amp;BM$10&amp;", "&amp;BM$11&amp;"; ","")</f>
        <v/>
      </c>
      <c r="BN147" s="10" t="str">
        <f>IF(AND($S$9=1,Courses!U142&lt;0), "Row "&amp;Courses!$A142&amp;", "&amp;BN$9&amp;", "&amp;BN$10&amp;", "&amp;BN$11&amp;"; ","")</f>
        <v/>
      </c>
      <c r="BO147" s="10" t="str">
        <f>IF(AND($S$9=1,Courses!V142&lt;0), "Row "&amp;Courses!$A142&amp;", "&amp;BO$9&amp;", "&amp;BO$10&amp;", "&amp;BO$11&amp;"; ","")</f>
        <v/>
      </c>
      <c r="BP147" s="682" t="str">
        <f>IF(AND($S$9=1,Courses!W142&lt;0), "Row "&amp;Courses!$A142&amp;", "&amp;BP$9&amp;", "&amp;BP$10&amp;", "&amp;BP$11&amp;"; ","")</f>
        <v/>
      </c>
      <c r="BQ147" s="739" t="str">
        <f>IF(AND($S$9=1,Courses!X142&lt;0), "Row "&amp;Courses!$A142&amp;", "&amp;BQ$9&amp;", "&amp;BQ$10&amp;", "&amp;BQ$11&amp;"; ","")</f>
        <v/>
      </c>
      <c r="BR147" s="10" t="str">
        <f>IF(AND($S$9=1,Courses!Y142&lt;0), "Row "&amp;Courses!$A142&amp;", "&amp;BR$9&amp;", "&amp;BR$10&amp;", "&amp;BR$11&amp;"; ","")</f>
        <v/>
      </c>
      <c r="BS147" s="10" t="str">
        <f>IF(AND($S$9=1,Courses!Z142&lt;0), "Row "&amp;Courses!$A142&amp;", "&amp;BS$9&amp;", "&amp;BS$10&amp;", "&amp;BS$11&amp;"; ","")</f>
        <v/>
      </c>
      <c r="BT147" s="10" t="str">
        <f>IF(AND($S$9=1,Courses!AA142&lt;0), "Row "&amp;Courses!$A142&amp;", "&amp;BT$9&amp;", "&amp;BT$10&amp;", "&amp;BT$11&amp;"; ","")</f>
        <v/>
      </c>
      <c r="BU147" s="682" t="str">
        <f>IF(AND($S$9=1,Courses!AB142&lt;0), "Row "&amp;Courses!$A142&amp;", "&amp;BU$9&amp;", "&amp;BU$10&amp;", "&amp;BU$11&amp;"; ","")</f>
        <v/>
      </c>
      <c r="BW147" s="671">
        <v>128</v>
      </c>
      <c r="BX147" s="101">
        <f>IF(AND($T$9=1,Courses!B142="",Courses!F142="",Courses!H142="",Courses!J142="",Courses!K142="",Courses!L142="",Courses!M142="",Courses!N142=0,Courses!P142=0,Courses!R142=0,Courses!S142=0,Courses!U142=0,Courses!W142=0,Courses!X142=0,Courses!Z142=0,Courses!AB142=0),0,1)</f>
        <v>0</v>
      </c>
      <c r="BY147" s="671">
        <f>IF(AND(BX147=0,SUM(BX148:$BX$219)&gt;0),1,0)</f>
        <v>0</v>
      </c>
      <c r="BZ147" s="853" t="str">
        <f>IF(BY147=1,"Row "&amp;Courses!A142&amp;"; ","")</f>
        <v/>
      </c>
      <c r="CA147" s="50"/>
      <c r="CB147" s="10"/>
      <c r="CC147" s="692" t="str">
        <f>IF(AND($U$9=1,Courses!B142&lt;&gt;"",SUM(Courses!N142:AB142)=0),"Row "&amp;Courses!A142&amp;"; ","")</f>
        <v/>
      </c>
      <c r="CD147" s="50"/>
      <c r="CF147" s="323"/>
      <c r="CG147" s="692" t="str">
        <f>IF(AND($Y$9=1,Courses!B142&lt;&gt;""),IF(SUMPRODUCT(--(Courses!$C$13:$C$214=Courses!C142))&gt;1,"Row "&amp;Courses!A142&amp;"; ",""),"")</f>
        <v/>
      </c>
      <c r="CH147" s="10"/>
      <c r="CI147" s="324"/>
      <c r="CJ147" s="10"/>
      <c r="CK147" s="739" t="str">
        <f>IF(AND($Z$9=1,Courses!E142&lt;&gt;"",Courses!F142&lt;&gt;"",Courses!F142=0,SUM(Courses!H142,Courses!J142)=1),"Row "&amp;Courses!A142&amp;", "&amp;Courses!$F$10&amp;"; ","")</f>
        <v/>
      </c>
      <c r="CL147" s="10" t="str">
        <f>IF(AND($Z$9=1,Courses!G142&lt;&gt;"",Courses!H142&lt;&gt;"",Courses!H142=0,SUM(Courses!J142,Courses!F142)=1),"Row "&amp;Courses!A142&amp;", "&amp;Courses!$H$10&amp;"; ","")</f>
        <v/>
      </c>
      <c r="CM147" s="682" t="str">
        <f>IF(AND($Z$9=1,Courses!I142&lt;&gt;"",Courses!J142&lt;&gt;"",Courses!J142=0, SUM(Courses!H142,Courses!F142)=1),"Row "&amp;Courses!A142&amp;", "&amp;Courses!$J$10&amp;"; ","")</f>
        <v/>
      </c>
      <c r="CN147" s="680"/>
      <c r="CO147" s="681"/>
      <c r="CP147" s="692" t="str">
        <f>IF(AND(Courses!B142&lt;&gt;"",ISNA(VLOOKUP(Courses!C142,CourseInfo,2,FALSE))=FALSE,COUNTIF(Dummy,Courses!C142)&lt;&gt;1),VLOOKUP(Courses!C142,CourseInfo,6,FALSE),"")</f>
        <v/>
      </c>
      <c r="CQ147" s="692" t="str">
        <f>IF(AND(Courses!B142&lt;&gt;"",ISNA(VLOOKUP(Courses!C142,CourseInfo,2,FALSE))=FALSE,COUNTIF(Dummy,Courses!C142)&lt;&gt;1),IF(VLOOKUP(Courses!C142,CourseInfo,7,FALSE)&lt;&gt;"",VLOOKUP(Courses!C142,CourseInfo,7,FALSE),"blank"),"")</f>
        <v/>
      </c>
      <c r="CR147" s="692" t="str">
        <f>IF(AND($AA$9=1,Courses!B142&lt;&gt;"",'Courses Valid'!AC147="",AH147&amp;AI147&amp;AJ147&amp;AK147="",COUNTIF(Dummy,Courses!C142)&lt;&gt;1),IF(OR(Courses!K142&lt;&gt;'Courses Valid'!CP147,Courses!L142&lt;&gt;'Courses Valid'!CQ147),"Row "&amp;Courses!A142&amp;", Level on LARS is "&amp;'Courses Valid'!CP147&amp;", Sub-level on LARS is "&amp;CQ147&amp;"; ",""),"")</f>
        <v/>
      </c>
      <c r="CS147" s="680"/>
    </row>
    <row r="148" spans="3:97" x14ac:dyDescent="0.2">
      <c r="C148" s="670">
        <f t="shared" si="3"/>
        <v>0</v>
      </c>
      <c r="D148" s="102"/>
      <c r="E148" s="102"/>
      <c r="F148" s="295"/>
      <c r="G148" s="692" t="str">
        <f>IF(SUMPRODUCT(--(CourseAims=Courses!$C143))=1,"",IF(AND($J$9=1,Courses!$C143&lt;&gt;""),"Row "&amp;Courses!A143&amp;" (invalid); ",""))</f>
        <v/>
      </c>
      <c r="H148" s="692" t="str">
        <f>IF(AND($K$9=1,Courses!B143="",OR(Courses!F143&lt;&gt;"",Courses!H143&lt;&gt;"",Courses!J143&lt;&gt;"",Courses!K143&lt;&gt;"",Courses!L143&lt;&gt;"",Courses!M143&lt;&gt;"",Courses!N143&lt;&gt;0,Courses!P143&lt;&gt;0,Courses!R143&lt;&gt;0,Courses!S143&lt;&gt;0,Courses!U143&lt;&gt;0,Courses!W143&lt;&gt;0,Courses!X143&lt;&gt;0,Courses!Z143&lt;&gt;0,Courses!AB143&lt;&gt;0)),"Row "&amp;Courses!A143&amp;" (none); ","")</f>
        <v/>
      </c>
      <c r="I148" s="50"/>
      <c r="J148" s="295"/>
      <c r="K148" s="739" t="str">
        <f>IF(AND($L$9=1,Courses!E143&lt;&gt;"",Courses!F143=""),"Row "&amp;Courses!A143&amp;", "&amp;Courses!$E$10&amp;"; ","")</f>
        <v/>
      </c>
      <c r="L148" s="10" t="str">
        <f>IF(AND($L$9=1,Courses!G143&lt;&gt;"",Courses!H143=""),"Row "&amp;Courses!A143&amp;", "&amp;Courses!$G$10&amp;"; ","")</f>
        <v/>
      </c>
      <c r="M148" s="682" t="str">
        <f>IF(AND($L$9=1,Courses!I143&lt;&gt;"",Courses!J143=""),"Row "&amp;Courses!A143&amp;", "&amp;Courses!$I$10&amp;"; ","")</f>
        <v/>
      </c>
      <c r="N148" s="10"/>
      <c r="O148" s="50"/>
      <c r="P148" s="295"/>
      <c r="Q148" s="1330" t="str">
        <f>IF(AND($M$9=1,Courses!B143&lt;&gt;"",Courses!E143&lt;&gt;"",Courses!G143="",Courses!I143="",Courses!F143&lt;&gt;1),"Row "&amp;Courses!A143&amp;"; ","")</f>
        <v/>
      </c>
      <c r="R148" s="10" t="str">
        <f>IF(AND($M$9=1,Courses!B143&lt;&gt;"",Courses!I143="",Courses!F143&lt;&gt;"",Courses!G143&lt;&gt;"",Courses!H143&lt;&gt;""),IF(OR((Courses!F143+Courses!H143)&lt;&gt;1),"Row "&amp;Courses!A143&amp;"; ",""),"")</f>
        <v/>
      </c>
      <c r="S148" s="682" t="str">
        <f>IF(AND($M$9=1,Courses!B143&lt;&gt;"",Courses!I143&lt;&gt;"",Courses!J143&lt;&gt;"",Courses!H143&lt;&gt;"",Courses!G143&lt;&gt;"",Courses!F143&lt;&gt;""),IF(OR((Courses!F143+Courses!H143+Courses!J143)&lt;&gt;1),"Row "&amp;Courses!A143&amp;"; ",""),"")</f>
        <v/>
      </c>
      <c r="T148" s="10"/>
      <c r="U148" s="692" t="str">
        <f>IF(AND($M$9=1,Courses!E143&lt;&gt;"",Q148="",R148="",S148="",SUM(Courses!F143,Courses!H143,Courses!J143)&lt;&gt;1),"Row "&amp;Courses!A143&amp;"; ","")</f>
        <v/>
      </c>
      <c r="V148" s="50"/>
      <c r="W148" s="10"/>
      <c r="X148" s="739" t="str">
        <f>IF(AND($N$9=1,Courses!B143&lt;&gt;"",Courses!E143&lt;&gt;"",Courses!F143&lt;&gt;""),IF((TRUNC(Courses!F143*100)&lt;&gt;Courses!F143*100),"Row "&amp;Courses!A143&amp;", "&amp;Courses!$F$10&amp;"; ",""),"")</f>
        <v/>
      </c>
      <c r="Y148" s="10" t="str">
        <f>IF(AND($N$9=1,Courses!B143&lt;&gt;"",Courses!G143&lt;&gt;"",Courses!H143&lt;&gt;""),IF((TRUNC(Courses!H143*100)&lt;&gt;Courses!H143*100),"Row "&amp;Courses!A143&amp;", "&amp;Courses!$H$10&amp;"; ",""),"")</f>
        <v/>
      </c>
      <c r="Z148" s="682" t="str">
        <f>IF(AND($N$9=1,Courses!B143&lt;&gt;"",Courses!I143&lt;&gt;"",Courses!J143&lt;&gt;""),IF((TRUNC(Courses!J143*100)&lt;&gt;Courses!J143*100),"Row "&amp;Courses!A143&amp;", "&amp;Courses!$J$10&amp;"; ",""),"")</f>
        <v/>
      </c>
      <c r="AA148" s="10"/>
      <c r="AB148" s="295"/>
      <c r="AC148" s="692" t="str">
        <f>IF(AND($O$9=1,G148="",Courses!B143&lt;&gt;"",Courses!K143&lt;&gt;"UG",Courses!K143&lt;&gt;"PG (UG fee)",Courses!K143&lt;&gt;"PG (Masters' loan)",Courses!K143&lt;&gt;"PG (Other)"),"Row "&amp;Courses!A143&amp;"; ","")</f>
        <v/>
      </c>
      <c r="AD148" s="693"/>
      <c r="AE148" s="692" t="str">
        <f>IF(AND($Q$9=1,G148="",Courses!B143&lt;&gt;"",Courses!M143&lt;&gt;"Standard",Courses!M143&lt;&gt;"Long"),"Row "&amp;Courses!A143&amp;"; ","")</f>
        <v/>
      </c>
      <c r="AF148" s="10"/>
      <c r="AG148" s="295"/>
      <c r="AH148" s="739" t="str">
        <f>IF(AND($P$9=1,G148="",AC148="",AD148="",Courses!B143&lt;&gt;"",Courses!K143="UG",Courses!L143&lt;&gt;$C$9,Courses!L143&lt;&gt;$C$10,Courses!L143&lt;&gt;$C$11),"Row "&amp;Courses!A143&amp;", Sub-level should be either HND, Sub-degree, Foundation Degree or Other UG Degree; ","")</f>
        <v/>
      </c>
      <c r="AI148" s="10" t="str">
        <f>IF(AND($P$9=1,G148="",AC148="",AD148="",Courses!B143&lt;&gt;"",Courses!K143="PG (UG fee)",Courses!L143&lt;&gt;"",Courses!L143&lt;&gt;$C$12,Courses!L143&lt;&gt;$C$15),"Row "&amp;Courses!A143&amp;", Sub-level should be either blank or "&amp;C140&amp;"; ","")</f>
        <v/>
      </c>
      <c r="AJ148" s="10" t="str">
        <f>IF(AND($P$9=1,G148="",AC148="",AD148="",Courses!B143&lt;&gt;"",Courses!K143="PG (Masters' loan)",Courses!L143&lt;&gt;"",Courses!L143&lt;&gt;$C$14,Courses!L143&lt;&gt;$C$15),"Row "&amp;Courses!A143&amp;", Sub-level should be blank; ","")</f>
        <v/>
      </c>
      <c r="AK148" s="682" t="str">
        <f>IF(AND($P$9=1,G148="",AC148="",AD148="",Courses!B143&lt;&gt;"",Courses!K143="PG (Other)",Courses!L143&lt;&gt;"",Courses!L143&lt;&gt;$C$16,Courses!L143&lt;&gt;$C$17),"Row "&amp;Courses!A143&amp;", Sub-level should be blank; ","")</f>
        <v/>
      </c>
      <c r="AL148" s="50"/>
      <c r="AM148" s="295"/>
      <c r="AN148" s="6">
        <v>129</v>
      </c>
      <c r="AO148" s="739" t="str">
        <f>IF(AND($R$9=1,(TRUNC(Courses!N143)&lt;&gt;Courses!N143)), "Row "&amp;Courses!$A143&amp;", "&amp;AO$9&amp;", "&amp;AO$10&amp;", "&amp;AO$11&amp;"; ","")</f>
        <v/>
      </c>
      <c r="AP148" s="10" t="str">
        <f>IF(AND($R$9=1,(TRUNC(Courses!O143)&lt;&gt;Courses!O143)), "Row "&amp;Courses!$A143&amp;", "&amp;AP$9&amp;", "&amp;AP$10&amp;", "&amp;AP$11&amp;"; ","")</f>
        <v/>
      </c>
      <c r="AQ148" s="10" t="str">
        <f>IF(AND($R$9=1,(TRUNC(Courses!P143)&lt;&gt;Courses!P143)), "Row "&amp;Courses!$A143&amp;", "&amp;AQ$9&amp;", "&amp;AQ$10&amp;", "&amp;AQ$11&amp;"; ","")</f>
        <v/>
      </c>
      <c r="AR148" s="10" t="str">
        <f>IF(AND($R$9=1,(TRUNC(Courses!Q143)&lt;&gt;Courses!Q143)), "Row "&amp;Courses!$A143&amp;", "&amp;AR$9&amp;", "&amp;AR$10&amp;", "&amp;AR$11&amp;"; ","")</f>
        <v/>
      </c>
      <c r="AS148" s="682" t="str">
        <f>IF(AND($R$9=1,(TRUNC(Courses!R143)&lt;&gt;Courses!R143)), "Row "&amp;Courses!$A143&amp;", "&amp;AS$9&amp;", "&amp;AS$10&amp;", "&amp;AS$11&amp;"; ","")</f>
        <v/>
      </c>
      <c r="AT148" s="739" t="str">
        <f>IF(AND($R$9=1,(TRUNC(Courses!S143)&lt;&gt;Courses!S143)), "Row "&amp;Courses!$A143&amp;", "&amp;AT$9&amp;", "&amp;AT$10&amp;", "&amp;AT$11&amp;"; ","")</f>
        <v/>
      </c>
      <c r="AU148" s="10" t="str">
        <f>IF(AND($R$9=1,(TRUNC(Courses!T143)&lt;&gt;Courses!T143)), "Row "&amp;Courses!$A143&amp;", "&amp;AU$9&amp;", "&amp;AU$10&amp;", "&amp;AU$11&amp;"; ","")</f>
        <v/>
      </c>
      <c r="AV148" s="10" t="str">
        <f>IF(AND($R$9=1,(TRUNC(Courses!U143)&lt;&gt;Courses!U143)), "Row "&amp;Courses!$A143&amp;", "&amp;AV$9&amp;", "&amp;AV$10&amp;", "&amp;AV$11&amp;"; ","")</f>
        <v/>
      </c>
      <c r="AW148" s="10" t="str">
        <f>IF(AND($R$9=1,(TRUNC(Courses!V143)&lt;&gt;Courses!V143)), "Row "&amp;Courses!$A143&amp;", "&amp;AW$9&amp;", "&amp;AW$10&amp;", "&amp;AW$11&amp;"; ","")</f>
        <v/>
      </c>
      <c r="AX148" s="682" t="str">
        <f>IF(AND($R$9=1,(TRUNC(Courses!W143)&lt;&gt;Courses!W143)), "Row "&amp;Courses!$A143&amp;", "&amp;AX$9&amp;", "&amp;AX$10&amp;", "&amp;AX$11&amp;"; ","")</f>
        <v/>
      </c>
      <c r="AY148" s="739" t="str">
        <f>IF(AND($R$9=1,(TRUNC(Courses!X143)&lt;&gt;Courses!X143)), "Row "&amp;Courses!$A143&amp;", "&amp;AY$9&amp;", "&amp;AY$10&amp;", "&amp;AY$11&amp;"; ","")</f>
        <v/>
      </c>
      <c r="AZ148" s="10" t="str">
        <f>IF(AND($R$9=1,(TRUNC(Courses!Y143)&lt;&gt;Courses!Y143)), "Row "&amp;Courses!$A143&amp;", "&amp;AZ$9&amp;", "&amp;AZ$10&amp;", "&amp;AZ$11&amp;"; ","")</f>
        <v/>
      </c>
      <c r="BA148" s="10" t="str">
        <f>IF(AND($R$9=1,(TRUNC(Courses!Z143)&lt;&gt;Courses!Z143)), "Row "&amp;Courses!$A143&amp;", "&amp;BA$9&amp;", "&amp;BA$10&amp;", "&amp;BA$11&amp;"; ","")</f>
        <v/>
      </c>
      <c r="BB148" s="10" t="str">
        <f>IF(AND($R$9=1,(TRUNC(Courses!AA143)&lt;&gt;Courses!AA143)), "Row "&amp;Courses!$A143&amp;", "&amp;BB$9&amp;", "&amp;BB$10&amp;", "&amp;BB$11&amp;"; ","")</f>
        <v/>
      </c>
      <c r="BC148" s="682" t="str">
        <f>IF(AND($R$9=1,(TRUNC(Courses!AB143)&lt;&gt;Courses!AB143)), "Row "&amp;Courses!$A143&amp;", "&amp;BC$9&amp;", "&amp;BC$10&amp;", "&amp;BC$11&amp;"; ","")</f>
        <v/>
      </c>
      <c r="BE148" s="295"/>
      <c r="BF148" s="6">
        <v>129</v>
      </c>
      <c r="BG148" s="739" t="str">
        <f>IF(AND($S$9=1,Courses!N143&lt;0), "Row "&amp;Courses!$A143&amp;", "&amp;BG$9&amp;", "&amp;BG$10&amp;", "&amp;BG$11&amp;"; ","")</f>
        <v/>
      </c>
      <c r="BH148" s="10" t="str">
        <f>IF(AND($S$9=1,Courses!O143&lt;0), "Row "&amp;Courses!$A143&amp;", "&amp;BH$9&amp;", "&amp;BH$10&amp;", "&amp;BH$11&amp;"; ","")</f>
        <v/>
      </c>
      <c r="BI148" s="10" t="str">
        <f>IF(AND($S$9=1,Courses!P143&lt;0), "Row "&amp;Courses!$A143&amp;", "&amp;BI$9&amp;", "&amp;BI$10&amp;", "&amp;BI$11&amp;"; ","")</f>
        <v/>
      </c>
      <c r="BJ148" s="10" t="str">
        <f>IF(AND($S$9=1,Courses!Q143&lt;0), "Row "&amp;Courses!$A143&amp;", "&amp;BJ$9&amp;", "&amp;BJ$10&amp;", "&amp;BJ$11&amp;"; ","")</f>
        <v/>
      </c>
      <c r="BK148" s="682" t="str">
        <f>IF(AND($S$9=1,Courses!R143&lt;0), "Row "&amp;Courses!$A143&amp;", "&amp;BK$9&amp;", "&amp;BK$10&amp;", "&amp;BK$11&amp;"; ","")</f>
        <v/>
      </c>
      <c r="BL148" s="739" t="str">
        <f>IF(AND($S$9=1,Courses!S143&lt;0), "Row "&amp;Courses!$A143&amp;", "&amp;BL$9&amp;", "&amp;BL$10&amp;", "&amp;BL$11&amp;"; ","")</f>
        <v/>
      </c>
      <c r="BM148" s="10" t="str">
        <f>IF(AND($S$9=1,Courses!T143&lt;0), "Row "&amp;Courses!$A143&amp;", "&amp;BM$9&amp;", "&amp;BM$10&amp;", "&amp;BM$11&amp;"; ","")</f>
        <v/>
      </c>
      <c r="BN148" s="10" t="str">
        <f>IF(AND($S$9=1,Courses!U143&lt;0), "Row "&amp;Courses!$A143&amp;", "&amp;BN$9&amp;", "&amp;BN$10&amp;", "&amp;BN$11&amp;"; ","")</f>
        <v/>
      </c>
      <c r="BO148" s="10" t="str">
        <f>IF(AND($S$9=1,Courses!V143&lt;0), "Row "&amp;Courses!$A143&amp;", "&amp;BO$9&amp;", "&amp;BO$10&amp;", "&amp;BO$11&amp;"; ","")</f>
        <v/>
      </c>
      <c r="BP148" s="682" t="str">
        <f>IF(AND($S$9=1,Courses!W143&lt;0), "Row "&amp;Courses!$A143&amp;", "&amp;BP$9&amp;", "&amp;BP$10&amp;", "&amp;BP$11&amp;"; ","")</f>
        <v/>
      </c>
      <c r="BQ148" s="739" t="str">
        <f>IF(AND($S$9=1,Courses!X143&lt;0), "Row "&amp;Courses!$A143&amp;", "&amp;BQ$9&amp;", "&amp;BQ$10&amp;", "&amp;BQ$11&amp;"; ","")</f>
        <v/>
      </c>
      <c r="BR148" s="10" t="str">
        <f>IF(AND($S$9=1,Courses!Y143&lt;0), "Row "&amp;Courses!$A143&amp;", "&amp;BR$9&amp;", "&amp;BR$10&amp;", "&amp;BR$11&amp;"; ","")</f>
        <v/>
      </c>
      <c r="BS148" s="10" t="str">
        <f>IF(AND($S$9=1,Courses!Z143&lt;0), "Row "&amp;Courses!$A143&amp;", "&amp;BS$9&amp;", "&amp;BS$10&amp;", "&amp;BS$11&amp;"; ","")</f>
        <v/>
      </c>
      <c r="BT148" s="10" t="str">
        <f>IF(AND($S$9=1,Courses!AA143&lt;0), "Row "&amp;Courses!$A143&amp;", "&amp;BT$9&amp;", "&amp;BT$10&amp;", "&amp;BT$11&amp;"; ","")</f>
        <v/>
      </c>
      <c r="BU148" s="682" t="str">
        <f>IF(AND($S$9=1,Courses!AB143&lt;0), "Row "&amp;Courses!$A143&amp;", "&amp;BU$9&amp;", "&amp;BU$10&amp;", "&amp;BU$11&amp;"; ","")</f>
        <v/>
      </c>
      <c r="BW148" s="671">
        <v>129</v>
      </c>
      <c r="BX148" s="101">
        <f>IF(AND($T$9=1,Courses!B143="",Courses!F143="",Courses!H143="",Courses!J143="",Courses!K143="",Courses!L143="",Courses!M143="",Courses!N143=0,Courses!P143=0,Courses!R143=0,Courses!S143=0,Courses!U143=0,Courses!W143=0,Courses!X143=0,Courses!Z143=0,Courses!AB143=0),0,1)</f>
        <v>0</v>
      </c>
      <c r="BY148" s="671">
        <f>IF(AND(BX148=0,SUM(BX149:$BX$219)&gt;0),1,0)</f>
        <v>0</v>
      </c>
      <c r="BZ148" s="853" t="str">
        <f>IF(BY148=1,"Row "&amp;Courses!A143&amp;"; ","")</f>
        <v/>
      </c>
      <c r="CA148" s="50"/>
      <c r="CB148" s="10"/>
      <c r="CC148" s="692" t="str">
        <f>IF(AND($U$9=1,Courses!B143&lt;&gt;"",SUM(Courses!N143:AB143)=0),"Row "&amp;Courses!A143&amp;"; ","")</f>
        <v/>
      </c>
      <c r="CD148" s="50"/>
      <c r="CF148" s="323"/>
      <c r="CG148" s="692" t="str">
        <f>IF(AND($Y$9=1,Courses!B143&lt;&gt;""),IF(SUMPRODUCT(--(Courses!$C$13:$C$214=Courses!C143))&gt;1,"Row "&amp;Courses!A143&amp;"; ",""),"")</f>
        <v/>
      </c>
      <c r="CH148" s="10"/>
      <c r="CI148" s="324"/>
      <c r="CJ148" s="10"/>
      <c r="CK148" s="739" t="str">
        <f>IF(AND($Z$9=1,Courses!E143&lt;&gt;"",Courses!F143&lt;&gt;"",Courses!F143=0,SUM(Courses!H143,Courses!J143)=1),"Row "&amp;Courses!A143&amp;", "&amp;Courses!$F$10&amp;"; ","")</f>
        <v/>
      </c>
      <c r="CL148" s="10" t="str">
        <f>IF(AND($Z$9=1,Courses!G143&lt;&gt;"",Courses!H143&lt;&gt;"",Courses!H143=0,SUM(Courses!J143,Courses!F143)=1),"Row "&amp;Courses!A143&amp;", "&amp;Courses!$H$10&amp;"; ","")</f>
        <v/>
      </c>
      <c r="CM148" s="682" t="str">
        <f>IF(AND($Z$9=1,Courses!I143&lt;&gt;"",Courses!J143&lt;&gt;"",Courses!J143=0, SUM(Courses!H143,Courses!F143)=1),"Row "&amp;Courses!A143&amp;", "&amp;Courses!$J$10&amp;"; ","")</f>
        <v/>
      </c>
      <c r="CN148" s="680"/>
      <c r="CO148" s="681"/>
      <c r="CP148" s="692" t="str">
        <f>IF(AND(Courses!B143&lt;&gt;"",ISNA(VLOOKUP(Courses!C143,CourseInfo,2,FALSE))=FALSE,COUNTIF(Dummy,Courses!C143)&lt;&gt;1),VLOOKUP(Courses!C143,CourseInfo,6,FALSE),"")</f>
        <v/>
      </c>
      <c r="CQ148" s="692" t="str">
        <f>IF(AND(Courses!B143&lt;&gt;"",ISNA(VLOOKUP(Courses!C143,CourseInfo,2,FALSE))=FALSE,COUNTIF(Dummy,Courses!C143)&lt;&gt;1),IF(VLOOKUP(Courses!C143,CourseInfo,7,FALSE)&lt;&gt;"",VLOOKUP(Courses!C143,CourseInfo,7,FALSE),"blank"),"")</f>
        <v/>
      </c>
      <c r="CR148" s="692" t="str">
        <f>IF(AND($AA$9=1,Courses!B143&lt;&gt;"",'Courses Valid'!AC148="",AH148&amp;AI148&amp;AJ148&amp;AK148="",COUNTIF(Dummy,Courses!C143)&lt;&gt;1),IF(OR(Courses!K143&lt;&gt;'Courses Valid'!CP148,Courses!L143&lt;&gt;'Courses Valid'!CQ148),"Row "&amp;Courses!A143&amp;", Level on LARS is "&amp;'Courses Valid'!CP148&amp;", Sub-level on LARS is "&amp;CQ148&amp;"; ",""),"")</f>
        <v/>
      </c>
      <c r="CS148" s="680"/>
    </row>
    <row r="149" spans="3:97" x14ac:dyDescent="0.2">
      <c r="C149" s="670">
        <f t="shared" ref="C149:C212" si="4">IF(AND(G149="",H149="",K149="",L149="",M149="",Q149="",R149="",S149="",U149="",X149="",Y149="",Z149="",AC149="",AE149="",AH149="",AI149="",AJ149="",AK149="",AO149="",AP149="",AQ149="",AR149="",AS149="",AT149="",AU149="",AV149="",AW149="",AX149="",AY149="",AZ149="",BA149="",BB149="",BC149="",BG149="",BH149="",BI149="",BJ149="",BK149="",BL149="",BM149="",BN149="",BO149="",BP149="",BQ149="",BR149="",BS149="",BT149="",BU149="",BZ149="",CC149=""),0,1)</f>
        <v>0</v>
      </c>
      <c r="D149" s="102"/>
      <c r="E149" s="102"/>
      <c r="F149" s="295"/>
      <c r="G149" s="692" t="str">
        <f>IF(SUMPRODUCT(--(CourseAims=Courses!$C144))=1,"",IF(AND($J$9=1,Courses!$C144&lt;&gt;""),"Row "&amp;Courses!A144&amp;" (invalid); ",""))</f>
        <v/>
      </c>
      <c r="H149" s="692" t="str">
        <f>IF(AND($K$9=1,Courses!B144="",OR(Courses!F144&lt;&gt;"",Courses!H144&lt;&gt;"",Courses!J144&lt;&gt;"",Courses!K144&lt;&gt;"",Courses!L144&lt;&gt;"",Courses!M144&lt;&gt;"",Courses!N144&lt;&gt;0,Courses!P144&lt;&gt;0,Courses!R144&lt;&gt;0,Courses!S144&lt;&gt;0,Courses!U144&lt;&gt;0,Courses!W144&lt;&gt;0,Courses!X144&lt;&gt;0,Courses!Z144&lt;&gt;0,Courses!AB144&lt;&gt;0)),"Row "&amp;Courses!A144&amp;" (none); ","")</f>
        <v/>
      </c>
      <c r="I149" s="50"/>
      <c r="J149" s="295"/>
      <c r="K149" s="739" t="str">
        <f>IF(AND($L$9=1,Courses!E144&lt;&gt;"",Courses!F144=""),"Row "&amp;Courses!A144&amp;", "&amp;Courses!$E$10&amp;"; ","")</f>
        <v/>
      </c>
      <c r="L149" s="10" t="str">
        <f>IF(AND($L$9=1,Courses!G144&lt;&gt;"",Courses!H144=""),"Row "&amp;Courses!A144&amp;", "&amp;Courses!$G$10&amp;"; ","")</f>
        <v/>
      </c>
      <c r="M149" s="682" t="str">
        <f>IF(AND($L$9=1,Courses!I144&lt;&gt;"",Courses!J144=""),"Row "&amp;Courses!A144&amp;", "&amp;Courses!$I$10&amp;"; ","")</f>
        <v/>
      </c>
      <c r="N149" s="10"/>
      <c r="O149" s="50"/>
      <c r="P149" s="295"/>
      <c r="Q149" s="1330" t="str">
        <f>IF(AND($M$9=1,Courses!B144&lt;&gt;"",Courses!E144&lt;&gt;"",Courses!G144="",Courses!I144="",Courses!F144&lt;&gt;1),"Row "&amp;Courses!A144&amp;"; ","")</f>
        <v/>
      </c>
      <c r="R149" s="10" t="str">
        <f>IF(AND($M$9=1,Courses!B144&lt;&gt;"",Courses!I144="",Courses!F144&lt;&gt;"",Courses!G144&lt;&gt;"",Courses!H144&lt;&gt;""),IF(OR((Courses!F144+Courses!H144)&lt;&gt;1),"Row "&amp;Courses!A144&amp;"; ",""),"")</f>
        <v/>
      </c>
      <c r="S149" s="682" t="str">
        <f>IF(AND($M$9=1,Courses!B144&lt;&gt;"",Courses!I144&lt;&gt;"",Courses!J144&lt;&gt;"",Courses!H144&lt;&gt;"",Courses!G144&lt;&gt;"",Courses!F144&lt;&gt;""),IF(OR((Courses!F144+Courses!H144+Courses!J144)&lt;&gt;1),"Row "&amp;Courses!A144&amp;"; ",""),"")</f>
        <v/>
      </c>
      <c r="T149" s="10"/>
      <c r="U149" s="692" t="str">
        <f>IF(AND($M$9=1,Courses!E144&lt;&gt;"",Q149="",R149="",S149="",SUM(Courses!F144,Courses!H144,Courses!J144)&lt;&gt;1),"Row "&amp;Courses!A144&amp;"; ","")</f>
        <v/>
      </c>
      <c r="V149" s="50"/>
      <c r="W149" s="10"/>
      <c r="X149" s="739" t="str">
        <f>IF(AND($N$9=1,Courses!B144&lt;&gt;"",Courses!E144&lt;&gt;"",Courses!F144&lt;&gt;""),IF((TRUNC(Courses!F144*100)&lt;&gt;Courses!F144*100),"Row "&amp;Courses!A144&amp;", "&amp;Courses!$F$10&amp;"; ",""),"")</f>
        <v/>
      </c>
      <c r="Y149" s="10" t="str">
        <f>IF(AND($N$9=1,Courses!B144&lt;&gt;"",Courses!G144&lt;&gt;"",Courses!H144&lt;&gt;""),IF((TRUNC(Courses!H144*100)&lt;&gt;Courses!H144*100),"Row "&amp;Courses!A144&amp;", "&amp;Courses!$H$10&amp;"; ",""),"")</f>
        <v/>
      </c>
      <c r="Z149" s="682" t="str">
        <f>IF(AND($N$9=1,Courses!B144&lt;&gt;"",Courses!I144&lt;&gt;"",Courses!J144&lt;&gt;""),IF((TRUNC(Courses!J144*100)&lt;&gt;Courses!J144*100),"Row "&amp;Courses!A144&amp;", "&amp;Courses!$J$10&amp;"; ",""),"")</f>
        <v/>
      </c>
      <c r="AA149" s="10"/>
      <c r="AB149" s="295"/>
      <c r="AC149" s="692" t="str">
        <f>IF(AND($O$9=1,G149="",Courses!B144&lt;&gt;"",Courses!K144&lt;&gt;"UG",Courses!K144&lt;&gt;"PG (UG fee)",Courses!K144&lt;&gt;"PG (Masters' loan)",Courses!K144&lt;&gt;"PG (Other)"),"Row "&amp;Courses!A144&amp;"; ","")</f>
        <v/>
      </c>
      <c r="AD149" s="693"/>
      <c r="AE149" s="692" t="str">
        <f>IF(AND($Q$9=1,G149="",Courses!B144&lt;&gt;"",Courses!M144&lt;&gt;"Standard",Courses!M144&lt;&gt;"Long"),"Row "&amp;Courses!A144&amp;"; ","")</f>
        <v/>
      </c>
      <c r="AF149" s="10"/>
      <c r="AG149" s="295"/>
      <c r="AH149" s="739" t="str">
        <f>IF(AND($P$9=1,G149="",AC149="",AD149="",Courses!B144&lt;&gt;"",Courses!K144="UG",Courses!L144&lt;&gt;$C$9,Courses!L144&lt;&gt;$C$10,Courses!L144&lt;&gt;$C$11),"Row "&amp;Courses!A144&amp;", Sub-level should be either HND, Sub-degree, Foundation Degree or Other UG Degree; ","")</f>
        <v/>
      </c>
      <c r="AI149" s="10" t="str">
        <f>IF(AND($P$9=1,G149="",AC149="",AD149="",Courses!B144&lt;&gt;"",Courses!K144="PG (UG fee)",Courses!L144&lt;&gt;"",Courses!L144&lt;&gt;$C$12,Courses!L144&lt;&gt;$C$15),"Row "&amp;Courses!A144&amp;", Sub-level should be either blank or "&amp;C141&amp;"; ","")</f>
        <v/>
      </c>
      <c r="AJ149" s="10" t="str">
        <f>IF(AND($P$9=1,G149="",AC149="",AD149="",Courses!B144&lt;&gt;"",Courses!K144="PG (Masters' loan)",Courses!L144&lt;&gt;"",Courses!L144&lt;&gt;$C$14,Courses!L144&lt;&gt;$C$15),"Row "&amp;Courses!A144&amp;", Sub-level should be blank; ","")</f>
        <v/>
      </c>
      <c r="AK149" s="682" t="str">
        <f>IF(AND($P$9=1,G149="",AC149="",AD149="",Courses!B144&lt;&gt;"",Courses!K144="PG (Other)",Courses!L144&lt;&gt;"",Courses!L144&lt;&gt;$C$16,Courses!L144&lt;&gt;$C$17),"Row "&amp;Courses!A144&amp;", Sub-level should be blank; ","")</f>
        <v/>
      </c>
      <c r="AL149" s="50"/>
      <c r="AM149" s="295"/>
      <c r="AN149" s="6">
        <v>130</v>
      </c>
      <c r="AO149" s="739" t="str">
        <f>IF(AND($R$9=1,(TRUNC(Courses!N144)&lt;&gt;Courses!N144)), "Row "&amp;Courses!$A144&amp;", "&amp;AO$9&amp;", "&amp;AO$10&amp;", "&amp;AO$11&amp;"; ","")</f>
        <v/>
      </c>
      <c r="AP149" s="10" t="str">
        <f>IF(AND($R$9=1,(TRUNC(Courses!O144)&lt;&gt;Courses!O144)), "Row "&amp;Courses!$A144&amp;", "&amp;AP$9&amp;", "&amp;AP$10&amp;", "&amp;AP$11&amp;"; ","")</f>
        <v/>
      </c>
      <c r="AQ149" s="10" t="str">
        <f>IF(AND($R$9=1,(TRUNC(Courses!P144)&lt;&gt;Courses!P144)), "Row "&amp;Courses!$A144&amp;", "&amp;AQ$9&amp;", "&amp;AQ$10&amp;", "&amp;AQ$11&amp;"; ","")</f>
        <v/>
      </c>
      <c r="AR149" s="10" t="str">
        <f>IF(AND($R$9=1,(TRUNC(Courses!Q144)&lt;&gt;Courses!Q144)), "Row "&amp;Courses!$A144&amp;", "&amp;AR$9&amp;", "&amp;AR$10&amp;", "&amp;AR$11&amp;"; ","")</f>
        <v/>
      </c>
      <c r="AS149" s="682" t="str">
        <f>IF(AND($R$9=1,(TRUNC(Courses!R144)&lt;&gt;Courses!R144)), "Row "&amp;Courses!$A144&amp;", "&amp;AS$9&amp;", "&amp;AS$10&amp;", "&amp;AS$11&amp;"; ","")</f>
        <v/>
      </c>
      <c r="AT149" s="739" t="str">
        <f>IF(AND($R$9=1,(TRUNC(Courses!S144)&lt;&gt;Courses!S144)), "Row "&amp;Courses!$A144&amp;", "&amp;AT$9&amp;", "&amp;AT$10&amp;", "&amp;AT$11&amp;"; ","")</f>
        <v/>
      </c>
      <c r="AU149" s="10" t="str">
        <f>IF(AND($R$9=1,(TRUNC(Courses!T144)&lt;&gt;Courses!T144)), "Row "&amp;Courses!$A144&amp;", "&amp;AU$9&amp;", "&amp;AU$10&amp;", "&amp;AU$11&amp;"; ","")</f>
        <v/>
      </c>
      <c r="AV149" s="10" t="str">
        <f>IF(AND($R$9=1,(TRUNC(Courses!U144)&lt;&gt;Courses!U144)), "Row "&amp;Courses!$A144&amp;", "&amp;AV$9&amp;", "&amp;AV$10&amp;", "&amp;AV$11&amp;"; ","")</f>
        <v/>
      </c>
      <c r="AW149" s="10" t="str">
        <f>IF(AND($R$9=1,(TRUNC(Courses!V144)&lt;&gt;Courses!V144)), "Row "&amp;Courses!$A144&amp;", "&amp;AW$9&amp;", "&amp;AW$10&amp;", "&amp;AW$11&amp;"; ","")</f>
        <v/>
      </c>
      <c r="AX149" s="682" t="str">
        <f>IF(AND($R$9=1,(TRUNC(Courses!W144)&lt;&gt;Courses!W144)), "Row "&amp;Courses!$A144&amp;", "&amp;AX$9&amp;", "&amp;AX$10&amp;", "&amp;AX$11&amp;"; ","")</f>
        <v/>
      </c>
      <c r="AY149" s="739" t="str">
        <f>IF(AND($R$9=1,(TRUNC(Courses!X144)&lt;&gt;Courses!X144)), "Row "&amp;Courses!$A144&amp;", "&amp;AY$9&amp;", "&amp;AY$10&amp;", "&amp;AY$11&amp;"; ","")</f>
        <v/>
      </c>
      <c r="AZ149" s="10" t="str">
        <f>IF(AND($R$9=1,(TRUNC(Courses!Y144)&lt;&gt;Courses!Y144)), "Row "&amp;Courses!$A144&amp;", "&amp;AZ$9&amp;", "&amp;AZ$10&amp;", "&amp;AZ$11&amp;"; ","")</f>
        <v/>
      </c>
      <c r="BA149" s="10" t="str">
        <f>IF(AND($R$9=1,(TRUNC(Courses!Z144)&lt;&gt;Courses!Z144)), "Row "&amp;Courses!$A144&amp;", "&amp;BA$9&amp;", "&amp;BA$10&amp;", "&amp;BA$11&amp;"; ","")</f>
        <v/>
      </c>
      <c r="BB149" s="10" t="str">
        <f>IF(AND($R$9=1,(TRUNC(Courses!AA144)&lt;&gt;Courses!AA144)), "Row "&amp;Courses!$A144&amp;", "&amp;BB$9&amp;", "&amp;BB$10&amp;", "&amp;BB$11&amp;"; ","")</f>
        <v/>
      </c>
      <c r="BC149" s="682" t="str">
        <f>IF(AND($R$9=1,(TRUNC(Courses!AB144)&lt;&gt;Courses!AB144)), "Row "&amp;Courses!$A144&amp;", "&amp;BC$9&amp;", "&amp;BC$10&amp;", "&amp;BC$11&amp;"; ","")</f>
        <v/>
      </c>
      <c r="BE149" s="295"/>
      <c r="BF149" s="6">
        <v>130</v>
      </c>
      <c r="BG149" s="739" t="str">
        <f>IF(AND($S$9=1,Courses!N144&lt;0), "Row "&amp;Courses!$A144&amp;", "&amp;BG$9&amp;", "&amp;BG$10&amp;", "&amp;BG$11&amp;"; ","")</f>
        <v/>
      </c>
      <c r="BH149" s="10" t="str">
        <f>IF(AND($S$9=1,Courses!O144&lt;0), "Row "&amp;Courses!$A144&amp;", "&amp;BH$9&amp;", "&amp;BH$10&amp;", "&amp;BH$11&amp;"; ","")</f>
        <v/>
      </c>
      <c r="BI149" s="10" t="str">
        <f>IF(AND($S$9=1,Courses!P144&lt;0), "Row "&amp;Courses!$A144&amp;", "&amp;BI$9&amp;", "&amp;BI$10&amp;", "&amp;BI$11&amp;"; ","")</f>
        <v/>
      </c>
      <c r="BJ149" s="10" t="str">
        <f>IF(AND($S$9=1,Courses!Q144&lt;0), "Row "&amp;Courses!$A144&amp;", "&amp;BJ$9&amp;", "&amp;BJ$10&amp;", "&amp;BJ$11&amp;"; ","")</f>
        <v/>
      </c>
      <c r="BK149" s="682" t="str">
        <f>IF(AND($S$9=1,Courses!R144&lt;0), "Row "&amp;Courses!$A144&amp;", "&amp;BK$9&amp;", "&amp;BK$10&amp;", "&amp;BK$11&amp;"; ","")</f>
        <v/>
      </c>
      <c r="BL149" s="739" t="str">
        <f>IF(AND($S$9=1,Courses!S144&lt;0), "Row "&amp;Courses!$A144&amp;", "&amp;BL$9&amp;", "&amp;BL$10&amp;", "&amp;BL$11&amp;"; ","")</f>
        <v/>
      </c>
      <c r="BM149" s="10" t="str">
        <f>IF(AND($S$9=1,Courses!T144&lt;0), "Row "&amp;Courses!$A144&amp;", "&amp;BM$9&amp;", "&amp;BM$10&amp;", "&amp;BM$11&amp;"; ","")</f>
        <v/>
      </c>
      <c r="BN149" s="10" t="str">
        <f>IF(AND($S$9=1,Courses!U144&lt;0), "Row "&amp;Courses!$A144&amp;", "&amp;BN$9&amp;", "&amp;BN$10&amp;", "&amp;BN$11&amp;"; ","")</f>
        <v/>
      </c>
      <c r="BO149" s="10" t="str">
        <f>IF(AND($S$9=1,Courses!V144&lt;0), "Row "&amp;Courses!$A144&amp;", "&amp;BO$9&amp;", "&amp;BO$10&amp;", "&amp;BO$11&amp;"; ","")</f>
        <v/>
      </c>
      <c r="BP149" s="682" t="str">
        <f>IF(AND($S$9=1,Courses!W144&lt;0), "Row "&amp;Courses!$A144&amp;", "&amp;BP$9&amp;", "&amp;BP$10&amp;", "&amp;BP$11&amp;"; ","")</f>
        <v/>
      </c>
      <c r="BQ149" s="739" t="str">
        <f>IF(AND($S$9=1,Courses!X144&lt;0), "Row "&amp;Courses!$A144&amp;", "&amp;BQ$9&amp;", "&amp;BQ$10&amp;", "&amp;BQ$11&amp;"; ","")</f>
        <v/>
      </c>
      <c r="BR149" s="10" t="str">
        <f>IF(AND($S$9=1,Courses!Y144&lt;0), "Row "&amp;Courses!$A144&amp;", "&amp;BR$9&amp;", "&amp;BR$10&amp;", "&amp;BR$11&amp;"; ","")</f>
        <v/>
      </c>
      <c r="BS149" s="10" t="str">
        <f>IF(AND($S$9=1,Courses!Z144&lt;0), "Row "&amp;Courses!$A144&amp;", "&amp;BS$9&amp;", "&amp;BS$10&amp;", "&amp;BS$11&amp;"; ","")</f>
        <v/>
      </c>
      <c r="BT149" s="10" t="str">
        <f>IF(AND($S$9=1,Courses!AA144&lt;0), "Row "&amp;Courses!$A144&amp;", "&amp;BT$9&amp;", "&amp;BT$10&amp;", "&amp;BT$11&amp;"; ","")</f>
        <v/>
      </c>
      <c r="BU149" s="682" t="str">
        <f>IF(AND($S$9=1,Courses!AB144&lt;0), "Row "&amp;Courses!$A144&amp;", "&amp;BU$9&amp;", "&amp;BU$10&amp;", "&amp;BU$11&amp;"; ","")</f>
        <v/>
      </c>
      <c r="BW149" s="671">
        <v>130</v>
      </c>
      <c r="BX149" s="101">
        <f>IF(AND($T$9=1,Courses!B144="",Courses!F144="",Courses!H144="",Courses!J144="",Courses!K144="",Courses!L144="",Courses!M144="",Courses!N144=0,Courses!P144=0,Courses!R144=0,Courses!S144=0,Courses!U144=0,Courses!W144=0,Courses!X144=0,Courses!Z144=0,Courses!AB144=0),0,1)</f>
        <v>0</v>
      </c>
      <c r="BY149" s="671">
        <f>IF(AND(BX149=0,SUM(BX150:$BX$219)&gt;0),1,0)</f>
        <v>0</v>
      </c>
      <c r="BZ149" s="853" t="str">
        <f>IF(BY149=1,"Row "&amp;Courses!A144&amp;"; ","")</f>
        <v/>
      </c>
      <c r="CA149" s="50"/>
      <c r="CB149" s="10"/>
      <c r="CC149" s="692" t="str">
        <f>IF(AND($U$9=1,Courses!B144&lt;&gt;"",SUM(Courses!N144:AB144)=0),"Row "&amp;Courses!A144&amp;"; ","")</f>
        <v/>
      </c>
      <c r="CD149" s="50"/>
      <c r="CF149" s="323"/>
      <c r="CG149" s="692" t="str">
        <f>IF(AND($Y$9=1,Courses!B144&lt;&gt;""),IF(SUMPRODUCT(--(Courses!$C$13:$C$214=Courses!C144))&gt;1,"Row "&amp;Courses!A144&amp;"; ",""),"")</f>
        <v/>
      </c>
      <c r="CH149" s="10"/>
      <c r="CI149" s="324"/>
      <c r="CJ149" s="10"/>
      <c r="CK149" s="739" t="str">
        <f>IF(AND($Z$9=1,Courses!E144&lt;&gt;"",Courses!F144&lt;&gt;"",Courses!F144=0,SUM(Courses!H144,Courses!J144)=1),"Row "&amp;Courses!A144&amp;", "&amp;Courses!$F$10&amp;"; ","")</f>
        <v/>
      </c>
      <c r="CL149" s="10" t="str">
        <f>IF(AND($Z$9=1,Courses!G144&lt;&gt;"",Courses!H144&lt;&gt;"",Courses!H144=0,SUM(Courses!J144,Courses!F144)=1),"Row "&amp;Courses!A144&amp;", "&amp;Courses!$H$10&amp;"; ","")</f>
        <v/>
      </c>
      <c r="CM149" s="682" t="str">
        <f>IF(AND($Z$9=1,Courses!I144&lt;&gt;"",Courses!J144&lt;&gt;"",Courses!J144=0, SUM(Courses!H144,Courses!F144)=1),"Row "&amp;Courses!A144&amp;", "&amp;Courses!$J$10&amp;"; ","")</f>
        <v/>
      </c>
      <c r="CN149" s="680"/>
      <c r="CO149" s="681"/>
      <c r="CP149" s="692" t="str">
        <f>IF(AND(Courses!B144&lt;&gt;"",ISNA(VLOOKUP(Courses!C144,CourseInfo,2,FALSE))=FALSE,COUNTIF(Dummy,Courses!C144)&lt;&gt;1),VLOOKUP(Courses!C144,CourseInfo,6,FALSE),"")</f>
        <v/>
      </c>
      <c r="CQ149" s="692" t="str">
        <f>IF(AND(Courses!B144&lt;&gt;"",ISNA(VLOOKUP(Courses!C144,CourseInfo,2,FALSE))=FALSE,COUNTIF(Dummy,Courses!C144)&lt;&gt;1),IF(VLOOKUP(Courses!C144,CourseInfo,7,FALSE)&lt;&gt;"",VLOOKUP(Courses!C144,CourseInfo,7,FALSE),"blank"),"")</f>
        <v/>
      </c>
      <c r="CR149" s="692" t="str">
        <f>IF(AND($AA$9=1,Courses!B144&lt;&gt;"",'Courses Valid'!AC149="",AH149&amp;AI149&amp;AJ149&amp;AK149="",COUNTIF(Dummy,Courses!C144)&lt;&gt;1),IF(OR(Courses!K144&lt;&gt;'Courses Valid'!CP149,Courses!L144&lt;&gt;'Courses Valid'!CQ149),"Row "&amp;Courses!A144&amp;", Level on LARS is "&amp;'Courses Valid'!CP149&amp;", Sub-level on LARS is "&amp;CQ149&amp;"; ",""),"")</f>
        <v/>
      </c>
      <c r="CS149" s="680"/>
    </row>
    <row r="150" spans="3:97" x14ac:dyDescent="0.2">
      <c r="C150" s="670">
        <f t="shared" si="4"/>
        <v>0</v>
      </c>
      <c r="D150" s="102"/>
      <c r="E150" s="102"/>
      <c r="F150" s="295"/>
      <c r="G150" s="692" t="str">
        <f>IF(SUMPRODUCT(--(CourseAims=Courses!$C145))=1,"",IF(AND($J$9=1,Courses!$C145&lt;&gt;""),"Row "&amp;Courses!A145&amp;" (invalid); ",""))</f>
        <v/>
      </c>
      <c r="H150" s="692" t="str">
        <f>IF(AND($K$9=1,Courses!B145="",OR(Courses!F145&lt;&gt;"",Courses!H145&lt;&gt;"",Courses!J145&lt;&gt;"",Courses!K145&lt;&gt;"",Courses!L145&lt;&gt;"",Courses!M145&lt;&gt;"",Courses!N145&lt;&gt;0,Courses!P145&lt;&gt;0,Courses!R145&lt;&gt;0,Courses!S145&lt;&gt;0,Courses!U145&lt;&gt;0,Courses!W145&lt;&gt;0,Courses!X145&lt;&gt;0,Courses!Z145&lt;&gt;0,Courses!AB145&lt;&gt;0)),"Row "&amp;Courses!A145&amp;" (none); ","")</f>
        <v/>
      </c>
      <c r="I150" s="50"/>
      <c r="J150" s="295"/>
      <c r="K150" s="739" t="str">
        <f>IF(AND($L$9=1,Courses!E145&lt;&gt;"",Courses!F145=""),"Row "&amp;Courses!A145&amp;", "&amp;Courses!$E$10&amp;"; ","")</f>
        <v/>
      </c>
      <c r="L150" s="10" t="str">
        <f>IF(AND($L$9=1,Courses!G145&lt;&gt;"",Courses!H145=""),"Row "&amp;Courses!A145&amp;", "&amp;Courses!$G$10&amp;"; ","")</f>
        <v/>
      </c>
      <c r="M150" s="682" t="str">
        <f>IF(AND($L$9=1,Courses!I145&lt;&gt;"",Courses!J145=""),"Row "&amp;Courses!A145&amp;", "&amp;Courses!$I$10&amp;"; ","")</f>
        <v/>
      </c>
      <c r="N150" s="10"/>
      <c r="O150" s="50"/>
      <c r="P150" s="295"/>
      <c r="Q150" s="1330" t="str">
        <f>IF(AND($M$9=1,Courses!B145&lt;&gt;"",Courses!E145&lt;&gt;"",Courses!G145="",Courses!I145="",Courses!F145&lt;&gt;1),"Row "&amp;Courses!A145&amp;"; ","")</f>
        <v/>
      </c>
      <c r="R150" s="10" t="str">
        <f>IF(AND($M$9=1,Courses!B145&lt;&gt;"",Courses!I145="",Courses!F145&lt;&gt;"",Courses!G145&lt;&gt;"",Courses!H145&lt;&gt;""),IF(OR((Courses!F145+Courses!H145)&lt;&gt;1),"Row "&amp;Courses!A145&amp;"; ",""),"")</f>
        <v/>
      </c>
      <c r="S150" s="682" t="str">
        <f>IF(AND($M$9=1,Courses!B145&lt;&gt;"",Courses!I145&lt;&gt;"",Courses!J145&lt;&gt;"",Courses!H145&lt;&gt;"",Courses!G145&lt;&gt;"",Courses!F145&lt;&gt;""),IF(OR((Courses!F145+Courses!H145+Courses!J145)&lt;&gt;1),"Row "&amp;Courses!A145&amp;"; ",""),"")</f>
        <v/>
      </c>
      <c r="T150" s="10"/>
      <c r="U150" s="692" t="str">
        <f>IF(AND($M$9=1,Courses!E145&lt;&gt;"",Q150="",R150="",S150="",SUM(Courses!F145,Courses!H145,Courses!J145)&lt;&gt;1),"Row "&amp;Courses!A145&amp;"; ","")</f>
        <v/>
      </c>
      <c r="V150" s="50"/>
      <c r="W150" s="10"/>
      <c r="X150" s="739" t="str">
        <f>IF(AND($N$9=1,Courses!B145&lt;&gt;"",Courses!E145&lt;&gt;"",Courses!F145&lt;&gt;""),IF((TRUNC(Courses!F145*100)&lt;&gt;Courses!F145*100),"Row "&amp;Courses!A145&amp;", "&amp;Courses!$F$10&amp;"; ",""),"")</f>
        <v/>
      </c>
      <c r="Y150" s="10" t="str">
        <f>IF(AND($N$9=1,Courses!B145&lt;&gt;"",Courses!G145&lt;&gt;"",Courses!H145&lt;&gt;""),IF((TRUNC(Courses!H145*100)&lt;&gt;Courses!H145*100),"Row "&amp;Courses!A145&amp;", "&amp;Courses!$H$10&amp;"; ",""),"")</f>
        <v/>
      </c>
      <c r="Z150" s="682" t="str">
        <f>IF(AND($N$9=1,Courses!B145&lt;&gt;"",Courses!I145&lt;&gt;"",Courses!J145&lt;&gt;""),IF((TRUNC(Courses!J145*100)&lt;&gt;Courses!J145*100),"Row "&amp;Courses!A145&amp;", "&amp;Courses!$J$10&amp;"; ",""),"")</f>
        <v/>
      </c>
      <c r="AA150" s="10"/>
      <c r="AB150" s="295"/>
      <c r="AC150" s="739" t="str">
        <f>IF(AND($O$9=1,G150="",Courses!B145&lt;&gt;"",Courses!K145&lt;&gt;"UG",Courses!K145&lt;&gt;"PG (UG fee)",Courses!K145&lt;&gt;"PG (Masters' loan)",Courses!K145&lt;&gt;"PG (Other)"),"Row "&amp;Courses!A145&amp;"; ","")</f>
        <v/>
      </c>
      <c r="AD150" s="1331"/>
      <c r="AE150" s="692" t="str">
        <f>IF(AND($Q$9=1,G150="",Courses!B145&lt;&gt;"",Courses!M145&lt;&gt;"Standard",Courses!M145&lt;&gt;"Long"),"Row "&amp;Courses!A145&amp;"; ","")</f>
        <v/>
      </c>
      <c r="AF150" s="10"/>
      <c r="AG150" s="295"/>
      <c r="AH150" s="739" t="str">
        <f>IF(AND($P$9=1,G150="",AC150="",AD150="",Courses!B145&lt;&gt;"",Courses!K145="UG",Courses!L145&lt;&gt;$C$9,Courses!L145&lt;&gt;$C$10,Courses!L145&lt;&gt;$C$11),"Row "&amp;Courses!A145&amp;", Sub-level should be either HND, Sub-degree, Foundation Degree or Other UG Degree; ","")</f>
        <v/>
      </c>
      <c r="AI150" s="10" t="str">
        <f>IF(AND($P$9=1,G150="",AC150="",AD150="",Courses!B145&lt;&gt;"",Courses!K145="PG (UG fee)",Courses!L145&lt;&gt;"",Courses!L145&lt;&gt;$C$12,Courses!L145&lt;&gt;$C$15),"Row "&amp;Courses!A145&amp;", Sub-level should be either blank or "&amp;C142&amp;"; ","")</f>
        <v/>
      </c>
      <c r="AJ150" s="10" t="str">
        <f>IF(AND($P$9=1,G150="",AC150="",AD150="",Courses!B145&lt;&gt;"",Courses!K145="PG (Masters' loan)",Courses!L145&lt;&gt;"",Courses!L145&lt;&gt;$C$14,Courses!L145&lt;&gt;$C$15),"Row "&amp;Courses!A145&amp;", Sub-level should be blank; ","")</f>
        <v/>
      </c>
      <c r="AK150" s="682" t="str">
        <f>IF(AND($P$9=1,G150="",AC150="",AD150="",Courses!B145&lt;&gt;"",Courses!K145="PG (Other)",Courses!L145&lt;&gt;"",Courses!L145&lt;&gt;$C$16,Courses!L145&lt;&gt;$C$17),"Row "&amp;Courses!A145&amp;", Sub-level should be blank; ","")</f>
        <v/>
      </c>
      <c r="AL150" s="50"/>
      <c r="AM150" s="295"/>
      <c r="AN150" s="6">
        <v>131</v>
      </c>
      <c r="AO150" s="739" t="str">
        <f>IF(AND($R$9=1,(TRUNC(Courses!N145)&lt;&gt;Courses!N145)), "Row "&amp;Courses!$A145&amp;", "&amp;AO$9&amp;", "&amp;AO$10&amp;", "&amp;AO$11&amp;"; ","")</f>
        <v/>
      </c>
      <c r="AP150" s="10" t="str">
        <f>IF(AND($R$9=1,(TRUNC(Courses!O145)&lt;&gt;Courses!O145)), "Row "&amp;Courses!$A145&amp;", "&amp;AP$9&amp;", "&amp;AP$10&amp;", "&amp;AP$11&amp;"; ","")</f>
        <v/>
      </c>
      <c r="AQ150" s="10" t="str">
        <f>IF(AND($R$9=1,(TRUNC(Courses!P145)&lt;&gt;Courses!P145)), "Row "&amp;Courses!$A145&amp;", "&amp;AQ$9&amp;", "&amp;AQ$10&amp;", "&amp;AQ$11&amp;"; ","")</f>
        <v/>
      </c>
      <c r="AR150" s="10" t="str">
        <f>IF(AND($R$9=1,(TRUNC(Courses!Q145)&lt;&gt;Courses!Q145)), "Row "&amp;Courses!$A145&amp;", "&amp;AR$9&amp;", "&amp;AR$10&amp;", "&amp;AR$11&amp;"; ","")</f>
        <v/>
      </c>
      <c r="AS150" s="10" t="str">
        <f>IF(AND($R$9=1,(TRUNC(Courses!R145)&lt;&gt;Courses!R145)), "Row "&amp;Courses!$A145&amp;", "&amp;AS$9&amp;", "&amp;AS$10&amp;", "&amp;AS$11&amp;"; ","")</f>
        <v/>
      </c>
      <c r="AT150" s="739" t="str">
        <f>IF(AND($R$9=1,(TRUNC(Courses!S145)&lt;&gt;Courses!S145)), "Row "&amp;Courses!$A145&amp;", "&amp;AT$9&amp;", "&amp;AT$10&amp;", "&amp;AT$11&amp;"; ","")</f>
        <v/>
      </c>
      <c r="AU150" s="10" t="str">
        <f>IF(AND($R$9=1,(TRUNC(Courses!T145)&lt;&gt;Courses!T145)), "Row "&amp;Courses!$A145&amp;", "&amp;AU$9&amp;", "&amp;AU$10&amp;", "&amp;AU$11&amp;"; ","")</f>
        <v/>
      </c>
      <c r="AV150" s="10" t="str">
        <f>IF(AND($R$9=1,(TRUNC(Courses!U145)&lt;&gt;Courses!U145)), "Row "&amp;Courses!$A145&amp;", "&amp;AV$9&amp;", "&amp;AV$10&amp;", "&amp;AV$11&amp;"; ","")</f>
        <v/>
      </c>
      <c r="AW150" s="10" t="str">
        <f>IF(AND($R$9=1,(TRUNC(Courses!V145)&lt;&gt;Courses!V145)), "Row "&amp;Courses!$A145&amp;", "&amp;AW$9&amp;", "&amp;AW$10&amp;", "&amp;AW$11&amp;"; ","")</f>
        <v/>
      </c>
      <c r="AX150" s="10" t="str">
        <f>IF(AND($R$9=1,(TRUNC(Courses!W145)&lt;&gt;Courses!W145)), "Row "&amp;Courses!$A145&amp;", "&amp;AX$9&amp;", "&amp;AX$10&amp;", "&amp;AX$11&amp;"; ","")</f>
        <v/>
      </c>
      <c r="AY150" s="739" t="str">
        <f>IF(AND($R$9=1,(TRUNC(Courses!X145)&lt;&gt;Courses!X145)), "Row "&amp;Courses!$A145&amp;", "&amp;AY$9&amp;", "&amp;AY$10&amp;", "&amp;AY$11&amp;"; ","")</f>
        <v/>
      </c>
      <c r="AZ150" s="10" t="str">
        <f>IF(AND($R$9=1,(TRUNC(Courses!Y145)&lt;&gt;Courses!Y145)), "Row "&amp;Courses!$A145&amp;", "&amp;AZ$9&amp;", "&amp;AZ$10&amp;", "&amp;AZ$11&amp;"; ","")</f>
        <v/>
      </c>
      <c r="BA150" s="10" t="str">
        <f>IF(AND($R$9=1,(TRUNC(Courses!Z145)&lt;&gt;Courses!Z145)), "Row "&amp;Courses!$A145&amp;", "&amp;BA$9&amp;", "&amp;BA$10&amp;", "&amp;BA$11&amp;"; ","")</f>
        <v/>
      </c>
      <c r="BB150" s="10" t="str">
        <f>IF(AND($R$9=1,(TRUNC(Courses!AA145)&lt;&gt;Courses!AA145)), "Row "&amp;Courses!$A145&amp;", "&amp;BB$9&amp;", "&amp;BB$10&amp;", "&amp;BB$11&amp;"; ","")</f>
        <v/>
      </c>
      <c r="BC150" s="682" t="str">
        <f>IF(AND($R$9=1,(TRUNC(Courses!AB145)&lt;&gt;Courses!AB145)), "Row "&amp;Courses!$A145&amp;", "&amp;BC$9&amp;", "&amp;BC$10&amp;", "&amp;BC$11&amp;"; ","")</f>
        <v/>
      </c>
      <c r="BE150" s="295"/>
      <c r="BF150" s="6">
        <v>131</v>
      </c>
      <c r="BG150" s="739" t="str">
        <f>IF(AND($S$9=1,Courses!N145&lt;0), "Row "&amp;Courses!$A145&amp;", "&amp;BG$9&amp;", "&amp;BG$10&amp;", "&amp;BG$11&amp;"; ","")</f>
        <v/>
      </c>
      <c r="BH150" s="10" t="str">
        <f>IF(AND($S$9=1,Courses!O145&lt;0), "Row "&amp;Courses!$A145&amp;", "&amp;BH$9&amp;", "&amp;BH$10&amp;", "&amp;BH$11&amp;"; ","")</f>
        <v/>
      </c>
      <c r="BI150" s="10" t="str">
        <f>IF(AND($S$9=1,Courses!P145&lt;0), "Row "&amp;Courses!$A145&amp;", "&amp;BI$9&amp;", "&amp;BI$10&amp;", "&amp;BI$11&amp;"; ","")</f>
        <v/>
      </c>
      <c r="BJ150" s="10" t="str">
        <f>IF(AND($S$9=1,Courses!Q145&lt;0), "Row "&amp;Courses!$A145&amp;", "&amp;BJ$9&amp;", "&amp;BJ$10&amp;", "&amp;BJ$11&amp;"; ","")</f>
        <v/>
      </c>
      <c r="BK150" s="10" t="str">
        <f>IF(AND($S$9=1,Courses!R145&lt;0), "Row "&amp;Courses!$A145&amp;", "&amp;BK$9&amp;", "&amp;BK$10&amp;", "&amp;BK$11&amp;"; ","")</f>
        <v/>
      </c>
      <c r="BL150" s="739" t="str">
        <f>IF(AND($S$9=1,Courses!S145&lt;0), "Row "&amp;Courses!$A145&amp;", "&amp;BL$9&amp;", "&amp;BL$10&amp;", "&amp;BL$11&amp;"; ","")</f>
        <v/>
      </c>
      <c r="BM150" s="10" t="str">
        <f>IF(AND($S$9=1,Courses!T145&lt;0), "Row "&amp;Courses!$A145&amp;", "&amp;BM$9&amp;", "&amp;BM$10&amp;", "&amp;BM$11&amp;"; ","")</f>
        <v/>
      </c>
      <c r="BN150" s="10" t="str">
        <f>IF(AND($S$9=1,Courses!U145&lt;0), "Row "&amp;Courses!$A145&amp;", "&amp;BN$9&amp;", "&amp;BN$10&amp;", "&amp;BN$11&amp;"; ","")</f>
        <v/>
      </c>
      <c r="BO150" s="10" t="str">
        <f>IF(AND($S$9=1,Courses!V145&lt;0), "Row "&amp;Courses!$A145&amp;", "&amp;BO$9&amp;", "&amp;BO$10&amp;", "&amp;BO$11&amp;"; ","")</f>
        <v/>
      </c>
      <c r="BP150" s="682" t="str">
        <f>IF(AND($S$9=1,Courses!W145&lt;0), "Row "&amp;Courses!$A145&amp;", "&amp;BP$9&amp;", "&amp;BP$10&amp;", "&amp;BP$11&amp;"; ","")</f>
        <v/>
      </c>
      <c r="BQ150" s="10" t="str">
        <f>IF(AND($S$9=1,Courses!X145&lt;0), "Row "&amp;Courses!$A145&amp;", "&amp;BQ$9&amp;", "&amp;BQ$10&amp;", "&amp;BQ$11&amp;"; ","")</f>
        <v/>
      </c>
      <c r="BR150" s="10" t="str">
        <f>IF(AND($S$9=1,Courses!Y145&lt;0), "Row "&amp;Courses!$A145&amp;", "&amp;BR$9&amp;", "&amp;BR$10&amp;", "&amp;BR$11&amp;"; ","")</f>
        <v/>
      </c>
      <c r="BS150" s="10" t="str">
        <f>IF(AND($S$9=1,Courses!Z145&lt;0), "Row "&amp;Courses!$A145&amp;", "&amp;BS$9&amp;", "&amp;BS$10&amp;", "&amp;BS$11&amp;"; ","")</f>
        <v/>
      </c>
      <c r="BT150" s="10" t="str">
        <f>IF(AND($S$9=1,Courses!AA145&lt;0), "Row "&amp;Courses!$A145&amp;", "&amp;BT$9&amp;", "&amp;BT$10&amp;", "&amp;BT$11&amp;"; ","")</f>
        <v/>
      </c>
      <c r="BU150" s="682" t="str">
        <f>IF(AND($S$9=1,Courses!AB145&lt;0), "Row "&amp;Courses!$A145&amp;", "&amp;BU$9&amp;", "&amp;BU$10&amp;", "&amp;BU$11&amp;"; ","")</f>
        <v/>
      </c>
      <c r="BW150" s="6">
        <v>131</v>
      </c>
      <c r="BX150" s="101">
        <f>IF(AND($T$9=1,Courses!B145="",Courses!F145="",Courses!H145="",Courses!J145="",Courses!K145="",Courses!L145="",Courses!M145="",Courses!N145=0,Courses!P145=0,Courses!R145=0,Courses!S145=0,Courses!U145=0,Courses!W145=0,Courses!X145=0,Courses!Z145=0,Courses!AB145=0),0,1)</f>
        <v>0</v>
      </c>
      <c r="BY150" s="671">
        <f>IF(AND(BX150=0,SUM(BX151:$BX$219)&gt;0),1,0)</f>
        <v>0</v>
      </c>
      <c r="BZ150" s="853" t="str">
        <f>IF(BY150=1,"Row "&amp;Courses!A145&amp;"; ","")</f>
        <v/>
      </c>
      <c r="CA150" s="50"/>
      <c r="CB150" s="10"/>
      <c r="CC150" s="692" t="str">
        <f>IF(AND($U$9=1,Courses!B145&lt;&gt;"",SUM(Courses!N145:AB145)=0),"Row "&amp;Courses!A145&amp;"; ","")</f>
        <v/>
      </c>
      <c r="CD150" s="50"/>
      <c r="CF150" s="323"/>
      <c r="CG150" s="692" t="str">
        <f>IF(AND($Y$9=1,Courses!B145&lt;&gt;""),IF(SUMPRODUCT(--(Courses!$C$13:$C$214=Courses!C145))&gt;1,"Row "&amp;Courses!A145&amp;"; ",""),"")</f>
        <v/>
      </c>
      <c r="CH150" s="10"/>
      <c r="CI150" s="324"/>
      <c r="CJ150" s="10"/>
      <c r="CK150" s="739" t="str">
        <f>IF(AND($Z$9=1,Courses!E145&lt;&gt;"",Courses!F145&lt;&gt;"",Courses!F145=0,SUM(Courses!H145,Courses!J145)=1),"Row "&amp;Courses!A145&amp;", "&amp;Courses!$F$10&amp;"; ","")</f>
        <v/>
      </c>
      <c r="CL150" s="10" t="str">
        <f>IF(AND($Z$9=1,Courses!G145&lt;&gt;"",Courses!H145&lt;&gt;"",Courses!H145=0,SUM(Courses!J145,Courses!F145)=1),"Row "&amp;Courses!A145&amp;", "&amp;Courses!$H$10&amp;"; ","")</f>
        <v/>
      </c>
      <c r="CM150" s="682" t="str">
        <f>IF(AND($Z$9=1,Courses!I145&lt;&gt;"",Courses!J145&lt;&gt;"",Courses!J145=0, SUM(Courses!H145,Courses!F145)=1),"Row "&amp;Courses!A145&amp;", "&amp;Courses!$J$10&amp;"; ","")</f>
        <v/>
      </c>
      <c r="CN150" s="680"/>
      <c r="CO150" s="681"/>
      <c r="CP150" s="692" t="str">
        <f>IF(AND(Courses!B145&lt;&gt;"",ISNA(VLOOKUP(Courses!C145,CourseInfo,2,FALSE))=FALSE,COUNTIF(Dummy,Courses!C145)&lt;&gt;1),VLOOKUP(Courses!C145,CourseInfo,6,FALSE),"")</f>
        <v/>
      </c>
      <c r="CQ150" s="692" t="str">
        <f>IF(AND(Courses!B145&lt;&gt;"",ISNA(VLOOKUP(Courses!C145,CourseInfo,2,FALSE))=FALSE,COUNTIF(Dummy,Courses!C145)&lt;&gt;1),IF(VLOOKUP(Courses!C145,CourseInfo,7,FALSE)&lt;&gt;"",VLOOKUP(Courses!C145,CourseInfo,7,FALSE),"blank"),"")</f>
        <v/>
      </c>
      <c r="CR150" s="692" t="str">
        <f>IF(AND($AA$9=1,Courses!B145&lt;&gt;"",'Courses Valid'!AC150="",AH150&amp;AI150&amp;AJ150&amp;AK150="",COUNTIF(Dummy,Courses!C145)&lt;&gt;1),IF(OR(Courses!K145&lt;&gt;'Courses Valid'!CP150,Courses!L145&lt;&gt;'Courses Valid'!CQ150),"Row "&amp;Courses!A145&amp;", Level on LARS is "&amp;'Courses Valid'!CP150&amp;", Sub-level on LARS is "&amp;CQ150&amp;"; ",""),"")</f>
        <v/>
      </c>
      <c r="CS150" s="680"/>
    </row>
    <row r="151" spans="3:97" x14ac:dyDescent="0.2">
      <c r="C151" s="670">
        <f t="shared" si="4"/>
        <v>0</v>
      </c>
      <c r="D151" s="102"/>
      <c r="E151" s="102"/>
      <c r="F151" s="295"/>
      <c r="G151" s="692" t="str">
        <f>IF(SUMPRODUCT(--(CourseAims=Courses!$C146))=1,"",IF(AND($J$9=1,Courses!$C146&lt;&gt;""),"Row "&amp;Courses!A146&amp;" (invalid); ",""))</f>
        <v/>
      </c>
      <c r="H151" s="692" t="str">
        <f>IF(AND($K$9=1,Courses!B146="",OR(Courses!F146&lt;&gt;"",Courses!H146&lt;&gt;"",Courses!J146&lt;&gt;"",Courses!K146&lt;&gt;"",Courses!L146&lt;&gt;"",Courses!M146&lt;&gt;"",Courses!N146&lt;&gt;0,Courses!P146&lt;&gt;0,Courses!R146&lt;&gt;0,Courses!S146&lt;&gt;0,Courses!U146&lt;&gt;0,Courses!W146&lt;&gt;0,Courses!X146&lt;&gt;0,Courses!Z146&lt;&gt;0,Courses!AB146&lt;&gt;0)),"Row "&amp;Courses!A146&amp;" (none); ","")</f>
        <v/>
      </c>
      <c r="I151" s="50"/>
      <c r="J151" s="295"/>
      <c r="K151" s="739" t="str">
        <f>IF(AND($L$9=1,Courses!E146&lt;&gt;"",Courses!F146=""),"Row "&amp;Courses!A146&amp;", "&amp;Courses!$E$10&amp;"; ","")</f>
        <v/>
      </c>
      <c r="L151" s="10" t="str">
        <f>IF(AND($L$9=1,Courses!G146&lt;&gt;"",Courses!H146=""),"Row "&amp;Courses!A146&amp;", "&amp;Courses!$G$10&amp;"; ","")</f>
        <v/>
      </c>
      <c r="M151" s="682" t="str">
        <f>IF(AND($L$9=1,Courses!I146&lt;&gt;"",Courses!J146=""),"Row "&amp;Courses!A146&amp;", "&amp;Courses!$I$10&amp;"; ","")</f>
        <v/>
      </c>
      <c r="N151" s="10"/>
      <c r="O151" s="50"/>
      <c r="P151" s="295"/>
      <c r="Q151" s="739" t="str">
        <f>IF(AND($M$9=1,Courses!B146&lt;&gt;"",Courses!E146&lt;&gt;"",Courses!G146="",Courses!I146="",Courses!F146&lt;&gt;1),"Row "&amp;Courses!A146&amp;"; ","")</f>
        <v/>
      </c>
      <c r="R151" s="10" t="str">
        <f>IF(AND($M$9=1,Courses!B146&lt;&gt;"",Courses!I146="",Courses!F146&lt;&gt;"",Courses!G146&lt;&gt;"",Courses!H146&lt;&gt;""),IF(OR((Courses!F146+Courses!H146)&lt;&gt;1),"Row "&amp;Courses!A146&amp;"; ",""),"")</f>
        <v/>
      </c>
      <c r="S151" s="682" t="str">
        <f>IF(AND($M$9=1,Courses!B146&lt;&gt;"",Courses!I146&lt;&gt;"",Courses!J146&lt;&gt;"",Courses!H146&lt;&gt;"",Courses!G146&lt;&gt;"",Courses!F146&lt;&gt;""),IF(OR((Courses!F146+Courses!H146+Courses!J146)&lt;&gt;1),"Row "&amp;Courses!A146&amp;"; ",""),"")</f>
        <v/>
      </c>
      <c r="T151" s="10"/>
      <c r="U151" s="692" t="str">
        <f>IF(AND($M$9=1,Courses!E146&lt;&gt;"",Q151="",R151="",S151="",SUM(Courses!F146,Courses!H146,Courses!J146)&lt;&gt;1),"Row "&amp;Courses!A146&amp;"; ","")</f>
        <v/>
      </c>
      <c r="V151" s="10"/>
      <c r="W151" s="295"/>
      <c r="X151" s="739" t="str">
        <f>IF(AND($N$9=1,Courses!B146&lt;&gt;"",Courses!E146&lt;&gt;"",Courses!F146&lt;&gt;""),IF((TRUNC(Courses!F146*100)&lt;&gt;Courses!F146*100),"Row "&amp;Courses!A146&amp;", "&amp;Courses!$F$10&amp;"; ",""),"")</f>
        <v/>
      </c>
      <c r="Y151" s="10" t="str">
        <f>IF(AND($N$9=1,Courses!B146&lt;&gt;"",Courses!G146&lt;&gt;"",Courses!H146&lt;&gt;""),IF((TRUNC(Courses!H146*100)&lt;&gt;Courses!H146*100),"Row "&amp;Courses!A146&amp;", "&amp;Courses!$H$10&amp;"; ",""),"")</f>
        <v/>
      </c>
      <c r="Z151" s="682" t="str">
        <f>IF(AND($N$9=1,Courses!B146&lt;&gt;"",Courses!I146&lt;&gt;"",Courses!J146&lt;&gt;""),IF((TRUNC(Courses!J146*100)&lt;&gt;Courses!J146*100),"Row "&amp;Courses!A146&amp;", "&amp;Courses!$J$10&amp;"; ",""),"")</f>
        <v/>
      </c>
      <c r="AA151" s="10"/>
      <c r="AB151" s="295"/>
      <c r="AC151" s="739" t="str">
        <f>IF(AND($O$9=1,G151="",Courses!B146&lt;&gt;"",Courses!K146&lt;&gt;"UG",Courses!K146&lt;&gt;"PG (UG fee)",Courses!K146&lt;&gt;"PG (Masters' loan)",Courses!K146&lt;&gt;"PG (Other)"),"Row "&amp;Courses!A146&amp;"; ","")</f>
        <v/>
      </c>
      <c r="AD151" s="1331"/>
      <c r="AE151" s="692" t="str">
        <f>IF(AND($Q$9=1,G151="",Courses!B146&lt;&gt;"",Courses!M146&lt;&gt;"Standard",Courses!M146&lt;&gt;"Long"),"Row "&amp;Courses!A146&amp;"; ","")</f>
        <v/>
      </c>
      <c r="AF151" s="10"/>
      <c r="AG151" s="295"/>
      <c r="AH151" s="739" t="str">
        <f>IF(AND($P$9=1,G151="",AC151="",AD151="",Courses!B146&lt;&gt;"",Courses!K146="UG",Courses!L146&lt;&gt;$C$9,Courses!L146&lt;&gt;$C$10,Courses!L146&lt;&gt;$C$11),"Row "&amp;Courses!A146&amp;", Sub-level should be either HND, Sub-degree, Foundation Degree or Other UG Degree; ","")</f>
        <v/>
      </c>
      <c r="AI151" s="10" t="str">
        <f>IF(AND($P$9=1,G151="",AC151="",AD151="",Courses!B146&lt;&gt;"",Courses!K146="PG (UG fee)",Courses!L146&lt;&gt;"",Courses!L146&lt;&gt;$C$12,Courses!L146&lt;&gt;$C$15),"Row "&amp;Courses!A146&amp;", Sub-level should be either blank or "&amp;C143&amp;"; ","")</f>
        <v/>
      </c>
      <c r="AJ151" s="10" t="str">
        <f>IF(AND($P$9=1,G151="",AC151="",AD151="",Courses!B146&lt;&gt;"",Courses!K146="PG (Masters' loan)",Courses!L146&lt;&gt;"",Courses!L146&lt;&gt;$C$14,Courses!L146&lt;&gt;$C$15),"Row "&amp;Courses!A146&amp;", Sub-level should be blank; ","")</f>
        <v/>
      </c>
      <c r="AK151" s="682" t="str">
        <f>IF(AND($P$9=1,G151="",AC151="",AD151="",Courses!B146&lt;&gt;"",Courses!K146="PG (Other)",Courses!L146&lt;&gt;"",Courses!L146&lt;&gt;$C$16,Courses!L146&lt;&gt;$C$17),"Row "&amp;Courses!A146&amp;", Sub-level should be blank; ","")</f>
        <v/>
      </c>
      <c r="AL151" s="50"/>
      <c r="AM151" s="295"/>
      <c r="AN151" s="6">
        <v>132</v>
      </c>
      <c r="AO151" s="739" t="str">
        <f>IF(AND($R$9=1,(TRUNC(Courses!N146)&lt;&gt;Courses!N146)), "Row "&amp;Courses!$A146&amp;", "&amp;AO$9&amp;", "&amp;AO$10&amp;", "&amp;AO$11&amp;"; ","")</f>
        <v/>
      </c>
      <c r="AP151" s="10" t="str">
        <f>IF(AND($R$9=1,(TRUNC(Courses!O146)&lt;&gt;Courses!O146)), "Row "&amp;Courses!$A146&amp;", "&amp;AP$9&amp;", "&amp;AP$10&amp;", "&amp;AP$11&amp;"; ","")</f>
        <v/>
      </c>
      <c r="AQ151" s="10" t="str">
        <f>IF(AND($R$9=1,(TRUNC(Courses!P146)&lt;&gt;Courses!P146)), "Row "&amp;Courses!$A146&amp;", "&amp;AQ$9&amp;", "&amp;AQ$10&amp;", "&amp;AQ$11&amp;"; ","")</f>
        <v/>
      </c>
      <c r="AR151" s="10" t="str">
        <f>IF(AND($R$9=1,(TRUNC(Courses!Q146)&lt;&gt;Courses!Q146)), "Row "&amp;Courses!$A146&amp;", "&amp;AR$9&amp;", "&amp;AR$10&amp;", "&amp;AR$11&amp;"; ","")</f>
        <v/>
      </c>
      <c r="AS151" s="10" t="str">
        <f>IF(AND($R$9=1,(TRUNC(Courses!R146)&lt;&gt;Courses!R146)), "Row "&amp;Courses!$A146&amp;", "&amp;AS$9&amp;", "&amp;AS$10&amp;", "&amp;AS$11&amp;"; ","")</f>
        <v/>
      </c>
      <c r="AT151" s="739" t="str">
        <f>IF(AND($R$9=1,(TRUNC(Courses!S146)&lt;&gt;Courses!S146)), "Row "&amp;Courses!$A146&amp;", "&amp;AT$9&amp;", "&amp;AT$10&amp;", "&amp;AT$11&amp;"; ","")</f>
        <v/>
      </c>
      <c r="AU151" s="10" t="str">
        <f>IF(AND($R$9=1,(TRUNC(Courses!T146)&lt;&gt;Courses!T146)), "Row "&amp;Courses!$A146&amp;", "&amp;AU$9&amp;", "&amp;AU$10&amp;", "&amp;AU$11&amp;"; ","")</f>
        <v/>
      </c>
      <c r="AV151" s="10" t="str">
        <f>IF(AND($R$9=1,(TRUNC(Courses!U146)&lt;&gt;Courses!U146)), "Row "&amp;Courses!$A146&amp;", "&amp;AV$9&amp;", "&amp;AV$10&amp;", "&amp;AV$11&amp;"; ","")</f>
        <v/>
      </c>
      <c r="AW151" s="10" t="str">
        <f>IF(AND($R$9=1,(TRUNC(Courses!V146)&lt;&gt;Courses!V146)), "Row "&amp;Courses!$A146&amp;", "&amp;AW$9&amp;", "&amp;AW$10&amp;", "&amp;AW$11&amp;"; ","")</f>
        <v/>
      </c>
      <c r="AX151" s="10" t="str">
        <f>IF(AND($R$9=1,(TRUNC(Courses!W146)&lt;&gt;Courses!W146)), "Row "&amp;Courses!$A146&amp;", "&amp;AX$9&amp;", "&amp;AX$10&amp;", "&amp;AX$11&amp;"; ","")</f>
        <v/>
      </c>
      <c r="AY151" s="739" t="str">
        <f>IF(AND($R$9=1,(TRUNC(Courses!X146)&lt;&gt;Courses!X146)), "Row "&amp;Courses!$A146&amp;", "&amp;AY$9&amp;", "&amp;AY$10&amp;", "&amp;AY$11&amp;"; ","")</f>
        <v/>
      </c>
      <c r="AZ151" s="10" t="str">
        <f>IF(AND($R$9=1,(TRUNC(Courses!Y146)&lt;&gt;Courses!Y146)), "Row "&amp;Courses!$A146&amp;", "&amp;AZ$9&amp;", "&amp;AZ$10&amp;", "&amp;AZ$11&amp;"; ","")</f>
        <v/>
      </c>
      <c r="BA151" s="10" t="str">
        <f>IF(AND($R$9=1,(TRUNC(Courses!Z146)&lt;&gt;Courses!Z146)), "Row "&amp;Courses!$A146&amp;", "&amp;BA$9&amp;", "&amp;BA$10&amp;", "&amp;BA$11&amp;"; ","")</f>
        <v/>
      </c>
      <c r="BB151" s="10" t="str">
        <f>IF(AND($R$9=1,(TRUNC(Courses!AA146)&lt;&gt;Courses!AA146)), "Row "&amp;Courses!$A146&amp;", "&amp;BB$9&amp;", "&amp;BB$10&amp;", "&amp;BB$11&amp;"; ","")</f>
        <v/>
      </c>
      <c r="BC151" s="682" t="str">
        <f>IF(AND($R$9=1,(TRUNC(Courses!AB146)&lt;&gt;Courses!AB146)), "Row "&amp;Courses!$A146&amp;", "&amp;BC$9&amp;", "&amp;BC$10&amp;", "&amp;BC$11&amp;"; ","")</f>
        <v/>
      </c>
      <c r="BE151" s="295"/>
      <c r="BF151" s="6">
        <v>132</v>
      </c>
      <c r="BG151" s="739" t="str">
        <f>IF(AND($S$9=1,Courses!N146&lt;0), "Row "&amp;Courses!$A146&amp;", "&amp;BG$9&amp;", "&amp;BG$10&amp;", "&amp;BG$11&amp;"; ","")</f>
        <v/>
      </c>
      <c r="BH151" s="10" t="str">
        <f>IF(AND($S$9=1,Courses!O146&lt;0), "Row "&amp;Courses!$A146&amp;", "&amp;BH$9&amp;", "&amp;BH$10&amp;", "&amp;BH$11&amp;"; ","")</f>
        <v/>
      </c>
      <c r="BI151" s="10" t="str">
        <f>IF(AND($S$9=1,Courses!P146&lt;0), "Row "&amp;Courses!$A146&amp;", "&amp;BI$9&amp;", "&amp;BI$10&amp;", "&amp;BI$11&amp;"; ","")</f>
        <v/>
      </c>
      <c r="BJ151" s="10" t="str">
        <f>IF(AND($S$9=1,Courses!Q146&lt;0), "Row "&amp;Courses!$A146&amp;", "&amp;BJ$9&amp;", "&amp;BJ$10&amp;", "&amp;BJ$11&amp;"; ","")</f>
        <v/>
      </c>
      <c r="BK151" s="10" t="str">
        <f>IF(AND($S$9=1,Courses!R146&lt;0), "Row "&amp;Courses!$A146&amp;", "&amp;BK$9&amp;", "&amp;BK$10&amp;", "&amp;BK$11&amp;"; ","")</f>
        <v/>
      </c>
      <c r="BL151" s="739" t="str">
        <f>IF(AND($S$9=1,Courses!S146&lt;0), "Row "&amp;Courses!$A146&amp;", "&amp;BL$9&amp;", "&amp;BL$10&amp;", "&amp;BL$11&amp;"; ","")</f>
        <v/>
      </c>
      <c r="BM151" s="10" t="str">
        <f>IF(AND($S$9=1,Courses!T146&lt;0), "Row "&amp;Courses!$A146&amp;", "&amp;BM$9&amp;", "&amp;BM$10&amp;", "&amp;BM$11&amp;"; ","")</f>
        <v/>
      </c>
      <c r="BN151" s="10" t="str">
        <f>IF(AND($S$9=1,Courses!U146&lt;0), "Row "&amp;Courses!$A146&amp;", "&amp;BN$9&amp;", "&amp;BN$10&amp;", "&amp;BN$11&amp;"; ","")</f>
        <v/>
      </c>
      <c r="BO151" s="10" t="str">
        <f>IF(AND($S$9=1,Courses!V146&lt;0), "Row "&amp;Courses!$A146&amp;", "&amp;BO$9&amp;", "&amp;BO$10&amp;", "&amp;BO$11&amp;"; ","")</f>
        <v/>
      </c>
      <c r="BP151" s="682" t="str">
        <f>IF(AND($S$9=1,Courses!W146&lt;0), "Row "&amp;Courses!$A146&amp;", "&amp;BP$9&amp;", "&amp;BP$10&amp;", "&amp;BP$11&amp;"; ","")</f>
        <v/>
      </c>
      <c r="BQ151" s="10" t="str">
        <f>IF(AND($S$9=1,Courses!X146&lt;0), "Row "&amp;Courses!$A146&amp;", "&amp;BQ$9&amp;", "&amp;BQ$10&amp;", "&amp;BQ$11&amp;"; ","")</f>
        <v/>
      </c>
      <c r="BR151" s="10" t="str">
        <f>IF(AND($S$9=1,Courses!Y146&lt;0), "Row "&amp;Courses!$A146&amp;", "&amp;BR$9&amp;", "&amp;BR$10&amp;", "&amp;BR$11&amp;"; ","")</f>
        <v/>
      </c>
      <c r="BS151" s="10" t="str">
        <f>IF(AND($S$9=1,Courses!Z146&lt;0), "Row "&amp;Courses!$A146&amp;", "&amp;BS$9&amp;", "&amp;BS$10&amp;", "&amp;BS$11&amp;"; ","")</f>
        <v/>
      </c>
      <c r="BT151" s="10" t="str">
        <f>IF(AND($S$9=1,Courses!AA146&lt;0), "Row "&amp;Courses!$A146&amp;", "&amp;BT$9&amp;", "&amp;BT$10&amp;", "&amp;BT$11&amp;"; ","")</f>
        <v/>
      </c>
      <c r="BU151" s="682" t="str">
        <f>IF(AND($S$9=1,Courses!AB146&lt;0), "Row "&amp;Courses!$A146&amp;", "&amp;BU$9&amp;", "&amp;BU$10&amp;", "&amp;BU$11&amp;"; ","")</f>
        <v/>
      </c>
      <c r="BW151" s="6">
        <v>132</v>
      </c>
      <c r="BX151" s="101">
        <f>IF(AND($T$9=1,Courses!B146="",Courses!F146="",Courses!H146="",Courses!J146="",Courses!K146="",Courses!L146="",Courses!M146="",Courses!N146=0,Courses!P146=0,Courses!R146=0,Courses!S146=0,Courses!U146=0,Courses!W146=0,Courses!X146=0,Courses!Z146=0,Courses!AB146=0),0,1)</f>
        <v>0</v>
      </c>
      <c r="BY151" s="671">
        <f>IF(AND(BX151=0,SUM(BX152:$BX$219)&gt;0),1,0)</f>
        <v>0</v>
      </c>
      <c r="BZ151" s="692" t="str">
        <f>IF(BY151=1,"Row "&amp;Courses!A146&amp;"; ","")</f>
        <v/>
      </c>
      <c r="CA151" s="50"/>
      <c r="CB151" s="10"/>
      <c r="CC151" s="692" t="str">
        <f>IF(AND($U$9=1,Courses!B146&lt;&gt;"",SUM(Courses!N146:AB146)=0),"Row "&amp;Courses!A146&amp;"; ","")</f>
        <v/>
      </c>
      <c r="CD151" s="50"/>
      <c r="CF151" s="323"/>
      <c r="CG151" s="692" t="str">
        <f>IF(AND($Y$9=1,Courses!B146&lt;&gt;""),IF(SUMPRODUCT(--(Courses!$C$13:$C$214=Courses!C146))&gt;1,"Row "&amp;Courses!A146&amp;"; ",""),"")</f>
        <v/>
      </c>
      <c r="CH151" s="10"/>
      <c r="CI151" s="324"/>
      <c r="CJ151" s="10"/>
      <c r="CK151" s="739" t="str">
        <f>IF(AND($Z$9=1,Courses!E146&lt;&gt;"",Courses!F146&lt;&gt;"",Courses!F146=0,SUM(Courses!H146,Courses!J146)=1),"Row "&amp;Courses!A146&amp;", "&amp;Courses!$F$10&amp;"; ","")</f>
        <v/>
      </c>
      <c r="CL151" s="10" t="str">
        <f>IF(AND($Z$9=1,Courses!G146&lt;&gt;"",Courses!H146&lt;&gt;"",Courses!H146=0,SUM(Courses!J146,Courses!F146)=1),"Row "&amp;Courses!A146&amp;", "&amp;Courses!$H$10&amp;"; ","")</f>
        <v/>
      </c>
      <c r="CM151" s="682" t="str">
        <f>IF(AND($Z$9=1,Courses!I146&lt;&gt;"",Courses!J146&lt;&gt;"",Courses!J146=0, SUM(Courses!H146,Courses!F146)=1),"Row "&amp;Courses!A146&amp;", "&amp;Courses!$J$10&amp;"; ","")</f>
        <v/>
      </c>
      <c r="CN151" s="680"/>
      <c r="CO151" s="681"/>
      <c r="CP151" s="692" t="str">
        <f>IF(AND(Courses!B146&lt;&gt;"",ISNA(VLOOKUP(Courses!C146,CourseInfo,2,FALSE))=FALSE,COUNTIF(Dummy,Courses!C146)&lt;&gt;1),VLOOKUP(Courses!C146,CourseInfo,6,FALSE),"")</f>
        <v/>
      </c>
      <c r="CQ151" s="692" t="str">
        <f>IF(AND(Courses!B146&lt;&gt;"",ISNA(VLOOKUP(Courses!C146,CourseInfo,2,FALSE))=FALSE,COUNTIF(Dummy,Courses!C146)&lt;&gt;1),IF(VLOOKUP(Courses!C146,CourseInfo,7,FALSE)&lt;&gt;"",VLOOKUP(Courses!C146,CourseInfo,7,FALSE),"blank"),"")</f>
        <v/>
      </c>
      <c r="CR151" s="692" t="str">
        <f>IF(AND($AA$9=1,Courses!B146&lt;&gt;"",'Courses Valid'!AC151="",AH151&amp;AI151&amp;AJ151&amp;AK151="",COUNTIF(Dummy,Courses!C146)&lt;&gt;1),IF(OR(Courses!K146&lt;&gt;'Courses Valid'!CP151,Courses!L146&lt;&gt;'Courses Valid'!CQ151),"Row "&amp;Courses!A146&amp;", Level on LARS is "&amp;'Courses Valid'!CP151&amp;", Sub-level on LARS is "&amp;CQ151&amp;"; ",""),"")</f>
        <v/>
      </c>
      <c r="CS151" s="680"/>
    </row>
    <row r="152" spans="3:97" x14ac:dyDescent="0.2">
      <c r="C152" s="670">
        <f t="shared" si="4"/>
        <v>0</v>
      </c>
      <c r="D152" s="102"/>
      <c r="E152" s="102"/>
      <c r="F152" s="295"/>
      <c r="G152" s="692" t="str">
        <f>IF(SUMPRODUCT(--(CourseAims=Courses!$C147))=1,"",IF(AND($J$9=1,Courses!$C147&lt;&gt;""),"Row "&amp;Courses!A147&amp;" (invalid); ",""))</f>
        <v/>
      </c>
      <c r="H152" s="692" t="str">
        <f>IF(AND($K$9=1,Courses!B147="",OR(Courses!F147&lt;&gt;"",Courses!H147&lt;&gt;"",Courses!J147&lt;&gt;"",Courses!K147&lt;&gt;"",Courses!L147&lt;&gt;"",Courses!M147&lt;&gt;"",Courses!N147&lt;&gt;0,Courses!P147&lt;&gt;0,Courses!R147&lt;&gt;0,Courses!S147&lt;&gt;0,Courses!U147&lt;&gt;0,Courses!W147&lt;&gt;0,Courses!X147&lt;&gt;0,Courses!Z147&lt;&gt;0,Courses!AB147&lt;&gt;0)),"Row "&amp;Courses!A147&amp;" (none); ","")</f>
        <v/>
      </c>
      <c r="J152" s="295"/>
      <c r="K152" s="739" t="str">
        <f>IF(AND($L$9=1,Courses!E147&lt;&gt;"",Courses!F147=""),"Row "&amp;Courses!A147&amp;", "&amp;Courses!$E$10&amp;"; ","")</f>
        <v/>
      </c>
      <c r="L152" s="10" t="str">
        <f>IF(AND($L$9=1,Courses!G147&lt;&gt;"",Courses!H147=""),"Row "&amp;Courses!A147&amp;", "&amp;Courses!$G$10&amp;"; ","")</f>
        <v/>
      </c>
      <c r="M152" s="682" t="str">
        <f>IF(AND($L$9=1,Courses!I147&lt;&gt;"",Courses!J147=""),"Row "&amp;Courses!A147&amp;", "&amp;Courses!$I$10&amp;"; ","")</f>
        <v/>
      </c>
      <c r="P152" s="295"/>
      <c r="Q152" s="739" t="str">
        <f>IF(AND($M$9=1,Courses!B147&lt;&gt;"",Courses!E147&lt;&gt;"",Courses!G147="",Courses!I147="",Courses!F147&lt;&gt;1),"Row "&amp;Courses!A147&amp;"; ","")</f>
        <v/>
      </c>
      <c r="R152" s="10" t="str">
        <f>IF(AND($M$9=1,Courses!B147&lt;&gt;"",Courses!I147="",Courses!F147&lt;&gt;"",Courses!G147&lt;&gt;"",Courses!H147&lt;&gt;""),IF(OR((Courses!F147+Courses!H147)&lt;&gt;1),"Row "&amp;Courses!A147&amp;"; ",""),"")</f>
        <v/>
      </c>
      <c r="S152" s="682" t="str">
        <f>IF(AND($M$9=1,Courses!B147&lt;&gt;"",Courses!I147&lt;&gt;"",Courses!J147&lt;&gt;"",Courses!H147&lt;&gt;"",Courses!G147&lt;&gt;"",Courses!F147&lt;&gt;""),IF(OR((Courses!F147+Courses!H147+Courses!J147)&lt;&gt;1),"Row "&amp;Courses!A147&amp;"; ",""),"")</f>
        <v/>
      </c>
      <c r="T152" s="10"/>
      <c r="U152" s="692" t="str">
        <f>IF(AND($M$9=1,Courses!E147&lt;&gt;"",Q152="",R152="",S152="",SUM(Courses!F147,Courses!H147,Courses!J147)&lt;&gt;1),"Row "&amp;Courses!A147&amp;"; ","")</f>
        <v/>
      </c>
      <c r="W152" s="295"/>
      <c r="X152" s="739" t="str">
        <f>IF(AND($N$9=1,Courses!B147&lt;&gt;"",Courses!E147&lt;&gt;"",Courses!F147&lt;&gt;""),IF((TRUNC(Courses!F147*100)&lt;&gt;Courses!F147*100),"Row "&amp;Courses!A147&amp;", "&amp;Courses!$F$10&amp;"; ",""),"")</f>
        <v/>
      </c>
      <c r="Y152" s="10" t="str">
        <f>IF(AND($N$9=1,Courses!B147&lt;&gt;"",Courses!G147&lt;&gt;"",Courses!H147&lt;&gt;""),IF((TRUNC(Courses!H147*100)&lt;&gt;Courses!H147*100),"Row "&amp;Courses!A147&amp;", "&amp;Courses!$H$10&amp;"; ",""),"")</f>
        <v/>
      </c>
      <c r="Z152" s="682" t="str">
        <f>IF(AND($N$9=1,Courses!B147&lt;&gt;"",Courses!I147&lt;&gt;"",Courses!J147&lt;&gt;""),IF((TRUNC(Courses!J147*100)&lt;&gt;Courses!J147*100),"Row "&amp;Courses!A147&amp;", "&amp;Courses!$J$10&amp;"; ",""),"")</f>
        <v/>
      </c>
      <c r="AB152" s="295"/>
      <c r="AC152" s="739" t="str">
        <f>IF(AND($O$9=1,G152="",Courses!B147&lt;&gt;"",Courses!K147&lt;&gt;"UG",Courses!K147&lt;&gt;"PG (UG fee)",Courses!K147&lt;&gt;"PG (Masters' loan)",Courses!K147&lt;&gt;"PG (Other)"),"Row "&amp;Courses!A147&amp;"; ","")</f>
        <v/>
      </c>
      <c r="AD152" s="1331"/>
      <c r="AE152" s="692" t="str">
        <f>IF(AND($Q$9=1,G152="",Courses!B147&lt;&gt;"",Courses!M147&lt;&gt;"Standard",Courses!M147&lt;&gt;"Long"),"Row "&amp;Courses!A147&amp;"; ","")</f>
        <v/>
      </c>
      <c r="AF152" s="10"/>
      <c r="AG152" s="295"/>
      <c r="AH152" s="739" t="str">
        <f>IF(AND($P$9=1,G152="",AC152="",AD152="",Courses!B147&lt;&gt;"",Courses!K147="UG",Courses!L147&lt;&gt;$C$9,Courses!L147&lt;&gt;$C$10,Courses!L147&lt;&gt;$C$11),"Row "&amp;Courses!A147&amp;", Sub-level should be either HND, Sub-degree, Foundation Degree or Other UG Degree; ","")</f>
        <v/>
      </c>
      <c r="AI152" s="10" t="str">
        <f>IF(AND($P$9=1,G152="",AC152="",AD152="",Courses!B147&lt;&gt;"",Courses!K147="PG (UG fee)",Courses!L147&lt;&gt;"",Courses!L147&lt;&gt;$C$12,Courses!L147&lt;&gt;$C$15),"Row "&amp;Courses!A147&amp;", Sub-level should be either blank or "&amp;C144&amp;"; ","")</f>
        <v/>
      </c>
      <c r="AJ152" s="10" t="str">
        <f>IF(AND($P$9=1,G152="",AC152="",AD152="",Courses!B147&lt;&gt;"",Courses!K147="PG (Masters' loan)",Courses!L147&lt;&gt;"",Courses!L147&lt;&gt;$C$14,Courses!L147&lt;&gt;$C$15),"Row "&amp;Courses!A147&amp;", Sub-level should be blank; ","")</f>
        <v/>
      </c>
      <c r="AK152" s="682" t="str">
        <f>IF(AND($P$9=1,G152="",AC152="",AD152="",Courses!B147&lt;&gt;"",Courses!K147="PG (Other)",Courses!L147&lt;&gt;"",Courses!L147&lt;&gt;$C$16,Courses!L147&lt;&gt;$C$17),"Row "&amp;Courses!A147&amp;", Sub-level should be blank; ","")</f>
        <v/>
      </c>
      <c r="AL152" s="50"/>
      <c r="AM152" s="295"/>
      <c r="AN152" s="6">
        <v>133</v>
      </c>
      <c r="AO152" s="739" t="str">
        <f>IF(AND($R$9=1,(TRUNC(Courses!N147)&lt;&gt;Courses!N147)), "Row "&amp;Courses!$A147&amp;", "&amp;AO$9&amp;", "&amp;AO$10&amp;", "&amp;AO$11&amp;"; ","")</f>
        <v/>
      </c>
      <c r="AP152" s="10" t="str">
        <f>IF(AND($R$9=1,(TRUNC(Courses!O147)&lt;&gt;Courses!O147)), "Row "&amp;Courses!$A147&amp;", "&amp;AP$9&amp;", "&amp;AP$10&amp;", "&amp;AP$11&amp;"; ","")</f>
        <v/>
      </c>
      <c r="AQ152" s="10" t="str">
        <f>IF(AND($R$9=1,(TRUNC(Courses!P147)&lt;&gt;Courses!P147)), "Row "&amp;Courses!$A147&amp;", "&amp;AQ$9&amp;", "&amp;AQ$10&amp;", "&amp;AQ$11&amp;"; ","")</f>
        <v/>
      </c>
      <c r="AR152" s="10" t="str">
        <f>IF(AND($R$9=1,(TRUNC(Courses!Q147)&lt;&gt;Courses!Q147)), "Row "&amp;Courses!$A147&amp;", "&amp;AR$9&amp;", "&amp;AR$10&amp;", "&amp;AR$11&amp;"; ","")</f>
        <v/>
      </c>
      <c r="AS152" s="10" t="str">
        <f>IF(AND($R$9=1,(TRUNC(Courses!R147)&lt;&gt;Courses!R147)), "Row "&amp;Courses!$A147&amp;", "&amp;AS$9&amp;", "&amp;AS$10&amp;", "&amp;AS$11&amp;"; ","")</f>
        <v/>
      </c>
      <c r="AT152" s="739" t="str">
        <f>IF(AND($R$9=1,(TRUNC(Courses!S147)&lt;&gt;Courses!S147)), "Row "&amp;Courses!$A147&amp;", "&amp;AT$9&amp;", "&amp;AT$10&amp;", "&amp;AT$11&amp;"; ","")</f>
        <v/>
      </c>
      <c r="AU152" s="10" t="str">
        <f>IF(AND($R$9=1,(TRUNC(Courses!T147)&lt;&gt;Courses!T147)), "Row "&amp;Courses!$A147&amp;", "&amp;AU$9&amp;", "&amp;AU$10&amp;", "&amp;AU$11&amp;"; ","")</f>
        <v/>
      </c>
      <c r="AV152" s="10" t="str">
        <f>IF(AND($R$9=1,(TRUNC(Courses!U147)&lt;&gt;Courses!U147)), "Row "&amp;Courses!$A147&amp;", "&amp;AV$9&amp;", "&amp;AV$10&amp;", "&amp;AV$11&amp;"; ","")</f>
        <v/>
      </c>
      <c r="AW152" s="10" t="str">
        <f>IF(AND($R$9=1,(TRUNC(Courses!V147)&lt;&gt;Courses!V147)), "Row "&amp;Courses!$A147&amp;", "&amp;AW$9&amp;", "&amp;AW$10&amp;", "&amp;AW$11&amp;"; ","")</f>
        <v/>
      </c>
      <c r="AX152" s="10" t="str">
        <f>IF(AND($R$9=1,(TRUNC(Courses!W147)&lt;&gt;Courses!W147)), "Row "&amp;Courses!$A147&amp;", "&amp;AX$9&amp;", "&amp;AX$10&amp;", "&amp;AX$11&amp;"; ","")</f>
        <v/>
      </c>
      <c r="AY152" s="739" t="str">
        <f>IF(AND($R$9=1,(TRUNC(Courses!X147)&lt;&gt;Courses!X147)), "Row "&amp;Courses!$A147&amp;", "&amp;AY$9&amp;", "&amp;AY$10&amp;", "&amp;AY$11&amp;"; ","")</f>
        <v/>
      </c>
      <c r="AZ152" s="10" t="str">
        <f>IF(AND($R$9=1,(TRUNC(Courses!Y147)&lt;&gt;Courses!Y147)), "Row "&amp;Courses!$A147&amp;", "&amp;AZ$9&amp;", "&amp;AZ$10&amp;", "&amp;AZ$11&amp;"; ","")</f>
        <v/>
      </c>
      <c r="BA152" s="10" t="str">
        <f>IF(AND($R$9=1,(TRUNC(Courses!Z147)&lt;&gt;Courses!Z147)), "Row "&amp;Courses!$A147&amp;", "&amp;BA$9&amp;", "&amp;BA$10&amp;", "&amp;BA$11&amp;"; ","")</f>
        <v/>
      </c>
      <c r="BB152" s="10" t="str">
        <f>IF(AND($R$9=1,(TRUNC(Courses!AA147)&lt;&gt;Courses!AA147)), "Row "&amp;Courses!$A147&amp;", "&amp;BB$9&amp;", "&amp;BB$10&amp;", "&amp;BB$11&amp;"; ","")</f>
        <v/>
      </c>
      <c r="BC152" s="682" t="str">
        <f>IF(AND($R$9=1,(TRUNC(Courses!AB147)&lt;&gt;Courses!AB147)), "Row "&amp;Courses!$A147&amp;", "&amp;BC$9&amp;", "&amp;BC$10&amp;", "&amp;BC$11&amp;"; ","")</f>
        <v/>
      </c>
      <c r="BE152" s="295"/>
      <c r="BF152" s="6">
        <v>133</v>
      </c>
      <c r="BG152" s="739" t="str">
        <f>IF(AND($S$9=1,Courses!N147&lt;0), "Row "&amp;Courses!$A147&amp;", "&amp;BG$9&amp;", "&amp;BG$10&amp;", "&amp;BG$11&amp;"; ","")</f>
        <v/>
      </c>
      <c r="BH152" s="10" t="str">
        <f>IF(AND($S$9=1,Courses!O147&lt;0), "Row "&amp;Courses!$A147&amp;", "&amp;BH$9&amp;", "&amp;BH$10&amp;", "&amp;BH$11&amp;"; ","")</f>
        <v/>
      </c>
      <c r="BI152" s="10" t="str">
        <f>IF(AND($S$9=1,Courses!P147&lt;0), "Row "&amp;Courses!$A147&amp;", "&amp;BI$9&amp;", "&amp;BI$10&amp;", "&amp;BI$11&amp;"; ","")</f>
        <v/>
      </c>
      <c r="BJ152" s="10" t="str">
        <f>IF(AND($S$9=1,Courses!Q147&lt;0), "Row "&amp;Courses!$A147&amp;", "&amp;BJ$9&amp;", "&amp;BJ$10&amp;", "&amp;BJ$11&amp;"; ","")</f>
        <v/>
      </c>
      <c r="BK152" s="10" t="str">
        <f>IF(AND($S$9=1,Courses!R147&lt;0), "Row "&amp;Courses!$A147&amp;", "&amp;BK$9&amp;", "&amp;BK$10&amp;", "&amp;BK$11&amp;"; ","")</f>
        <v/>
      </c>
      <c r="BL152" s="739" t="str">
        <f>IF(AND($S$9=1,Courses!S147&lt;0), "Row "&amp;Courses!$A147&amp;", "&amp;BL$9&amp;", "&amp;BL$10&amp;", "&amp;BL$11&amp;"; ","")</f>
        <v/>
      </c>
      <c r="BM152" s="10" t="str">
        <f>IF(AND($S$9=1,Courses!T147&lt;0), "Row "&amp;Courses!$A147&amp;", "&amp;BM$9&amp;", "&amp;BM$10&amp;", "&amp;BM$11&amp;"; ","")</f>
        <v/>
      </c>
      <c r="BN152" s="10" t="str">
        <f>IF(AND($S$9=1,Courses!U147&lt;0), "Row "&amp;Courses!$A147&amp;", "&amp;BN$9&amp;", "&amp;BN$10&amp;", "&amp;BN$11&amp;"; ","")</f>
        <v/>
      </c>
      <c r="BO152" s="10" t="str">
        <f>IF(AND($S$9=1,Courses!V147&lt;0), "Row "&amp;Courses!$A147&amp;", "&amp;BO$9&amp;", "&amp;BO$10&amp;", "&amp;BO$11&amp;"; ","")</f>
        <v/>
      </c>
      <c r="BP152" s="682" t="str">
        <f>IF(AND($S$9=1,Courses!W147&lt;0), "Row "&amp;Courses!$A147&amp;", "&amp;BP$9&amp;", "&amp;BP$10&amp;", "&amp;BP$11&amp;"; ","")</f>
        <v/>
      </c>
      <c r="BQ152" s="10" t="str">
        <f>IF(AND($S$9=1,Courses!X147&lt;0), "Row "&amp;Courses!$A147&amp;", "&amp;BQ$9&amp;", "&amp;BQ$10&amp;", "&amp;BQ$11&amp;"; ","")</f>
        <v/>
      </c>
      <c r="BR152" s="10" t="str">
        <f>IF(AND($S$9=1,Courses!Y147&lt;0), "Row "&amp;Courses!$A147&amp;", "&amp;BR$9&amp;", "&amp;BR$10&amp;", "&amp;BR$11&amp;"; ","")</f>
        <v/>
      </c>
      <c r="BS152" s="10" t="str">
        <f>IF(AND($S$9=1,Courses!Z147&lt;0), "Row "&amp;Courses!$A147&amp;", "&amp;BS$9&amp;", "&amp;BS$10&amp;", "&amp;BS$11&amp;"; ","")</f>
        <v/>
      </c>
      <c r="BT152" s="10" t="str">
        <f>IF(AND($S$9=1,Courses!AA147&lt;0), "Row "&amp;Courses!$A147&amp;", "&amp;BT$9&amp;", "&amp;BT$10&amp;", "&amp;BT$11&amp;"; ","")</f>
        <v/>
      </c>
      <c r="BU152" s="682" t="str">
        <f>IF(AND($S$9=1,Courses!AB147&lt;0), "Row "&amp;Courses!$A147&amp;", "&amp;BU$9&amp;", "&amp;BU$10&amp;", "&amp;BU$11&amp;"; ","")</f>
        <v/>
      </c>
      <c r="BW152" s="6">
        <v>133</v>
      </c>
      <c r="BX152" s="101">
        <f>IF(AND($T$9=1,Courses!B147="",Courses!F147="",Courses!H147="",Courses!J147="",Courses!K147="",Courses!L147="",Courses!M147="",Courses!N147=0,Courses!P147=0,Courses!R147=0,Courses!S147=0,Courses!U147=0,Courses!W147=0,Courses!X147=0,Courses!Z147=0,Courses!AB147=0),0,1)</f>
        <v>0</v>
      </c>
      <c r="BY152" s="671">
        <f>IF(AND(BX152=0,SUM(BX153:$BX$219)&gt;0),1,0)</f>
        <v>0</v>
      </c>
      <c r="BZ152" s="692" t="str">
        <f>IF(BY152=1,"Row "&amp;Courses!A147&amp;"; ","")</f>
        <v/>
      </c>
      <c r="CA152" s="50"/>
      <c r="CB152" s="10"/>
      <c r="CC152" s="692" t="str">
        <f>IF(AND($U$9=1,Courses!B147&lt;&gt;"",SUM(Courses!N147:AB147)=0),"Row "&amp;Courses!A147&amp;"; ","")</f>
        <v/>
      </c>
      <c r="CD152" s="50"/>
      <c r="CF152" s="323"/>
      <c r="CG152" s="692" t="str">
        <f>IF(AND($Y$9=1,Courses!B147&lt;&gt;""),IF(SUMPRODUCT(--(Courses!$C$13:$C$214=Courses!C147))&gt;1,"Row "&amp;Courses!A147&amp;"; ",""),"")</f>
        <v/>
      </c>
      <c r="CH152" s="10"/>
      <c r="CI152" s="324"/>
      <c r="CJ152" s="10"/>
      <c r="CK152" s="739" t="str">
        <f>IF(AND($Z$9=1,Courses!E147&lt;&gt;"",Courses!F147&lt;&gt;"",Courses!F147=0,SUM(Courses!H147,Courses!J147)=1),"Row "&amp;Courses!A147&amp;", "&amp;Courses!$F$10&amp;"; ","")</f>
        <v/>
      </c>
      <c r="CL152" s="10" t="str">
        <f>IF(AND($Z$9=1,Courses!G147&lt;&gt;"",Courses!H147&lt;&gt;"",Courses!H147=0,SUM(Courses!J147,Courses!F147)=1),"Row "&amp;Courses!A147&amp;", "&amp;Courses!$H$10&amp;"; ","")</f>
        <v/>
      </c>
      <c r="CM152" s="682" t="str">
        <f>IF(AND($Z$9=1,Courses!I147&lt;&gt;"",Courses!J147&lt;&gt;"",Courses!J147=0, SUM(Courses!H147,Courses!F147)=1),"Row "&amp;Courses!A147&amp;", "&amp;Courses!$J$10&amp;"; ","")</f>
        <v/>
      </c>
      <c r="CN152" s="680"/>
      <c r="CO152" s="681"/>
      <c r="CP152" s="692" t="str">
        <f>IF(AND(Courses!B147&lt;&gt;"",ISNA(VLOOKUP(Courses!C147,CourseInfo,2,FALSE))=FALSE,COUNTIF(Dummy,Courses!C147)&lt;&gt;1),VLOOKUP(Courses!C147,CourseInfo,6,FALSE),"")</f>
        <v/>
      </c>
      <c r="CQ152" s="692" t="str">
        <f>IF(AND(Courses!B147&lt;&gt;"",ISNA(VLOOKUP(Courses!C147,CourseInfo,2,FALSE))=FALSE,COUNTIF(Dummy,Courses!C147)&lt;&gt;1),IF(VLOOKUP(Courses!C147,CourseInfo,7,FALSE)&lt;&gt;"",VLOOKUP(Courses!C147,CourseInfo,7,FALSE),"blank"),"")</f>
        <v/>
      </c>
      <c r="CR152" s="692" t="str">
        <f>IF(AND($AA$9=1,Courses!B147&lt;&gt;"",'Courses Valid'!AC152="",AH152&amp;AI152&amp;AJ152&amp;AK152="",COUNTIF(Dummy,Courses!C147)&lt;&gt;1),IF(OR(Courses!K147&lt;&gt;'Courses Valid'!CP152,Courses!L147&lt;&gt;'Courses Valid'!CQ152),"Row "&amp;Courses!A147&amp;", Level on LARS is "&amp;'Courses Valid'!CP152&amp;", Sub-level on LARS is "&amp;CQ152&amp;"; ",""),"")</f>
        <v/>
      </c>
      <c r="CS152" s="680"/>
    </row>
    <row r="153" spans="3:97" x14ac:dyDescent="0.2">
      <c r="C153" s="670">
        <f t="shared" si="4"/>
        <v>0</v>
      </c>
      <c r="D153" s="102"/>
      <c r="E153" s="102"/>
      <c r="F153" s="295"/>
      <c r="G153" s="692" t="str">
        <f>IF(SUMPRODUCT(--(CourseAims=Courses!$C148))=1,"",IF(AND($J$9=1,Courses!$C148&lt;&gt;""),"Row "&amp;Courses!A148&amp;" (invalid); ",""))</f>
        <v/>
      </c>
      <c r="H153" s="692" t="str">
        <f>IF(AND($K$9=1,Courses!B148="",OR(Courses!F148&lt;&gt;"",Courses!H148&lt;&gt;"",Courses!J148&lt;&gt;"",Courses!K148&lt;&gt;"",Courses!L148&lt;&gt;"",Courses!M148&lt;&gt;"",Courses!N148&lt;&gt;0,Courses!P148&lt;&gt;0,Courses!R148&lt;&gt;0,Courses!S148&lt;&gt;0,Courses!U148&lt;&gt;0,Courses!W148&lt;&gt;0,Courses!X148&lt;&gt;0,Courses!Z148&lt;&gt;0,Courses!AB148&lt;&gt;0)),"Row "&amp;Courses!A148&amp;" (none); ","")</f>
        <v/>
      </c>
      <c r="J153" s="295"/>
      <c r="K153" s="739" t="str">
        <f>IF(AND($L$9=1,Courses!E148&lt;&gt;"",Courses!F148=""),"Row "&amp;Courses!A148&amp;", "&amp;Courses!$E$10&amp;"; ","")</f>
        <v/>
      </c>
      <c r="L153" s="10" t="str">
        <f>IF(AND($L$9=1,Courses!G148&lt;&gt;"",Courses!H148=""),"Row "&amp;Courses!A148&amp;", "&amp;Courses!$G$10&amp;"; ","")</f>
        <v/>
      </c>
      <c r="M153" s="682" t="str">
        <f>IF(AND($L$9=1,Courses!I148&lt;&gt;"",Courses!J148=""),"Row "&amp;Courses!A148&amp;", "&amp;Courses!$I$10&amp;"; ","")</f>
        <v/>
      </c>
      <c r="P153" s="295"/>
      <c r="Q153" s="739" t="str">
        <f>IF(AND($M$9=1,Courses!B148&lt;&gt;"",Courses!E148&lt;&gt;"",Courses!G148="",Courses!I148="",Courses!F148&lt;&gt;1),"Row "&amp;Courses!A148&amp;"; ","")</f>
        <v/>
      </c>
      <c r="R153" s="10" t="str">
        <f>IF(AND($M$9=1,Courses!B148&lt;&gt;"",Courses!I148="",Courses!F148&lt;&gt;"",Courses!G148&lt;&gt;"",Courses!H148&lt;&gt;""),IF(OR((Courses!F148+Courses!H148)&lt;&gt;1),"Row "&amp;Courses!A148&amp;"; ",""),"")</f>
        <v/>
      </c>
      <c r="S153" s="682" t="str">
        <f>IF(AND($M$9=1,Courses!B148&lt;&gt;"",Courses!I148&lt;&gt;"",Courses!J148&lt;&gt;"",Courses!H148&lt;&gt;"",Courses!G148&lt;&gt;"",Courses!F148&lt;&gt;""),IF(OR((Courses!F148+Courses!H148+Courses!J148)&lt;&gt;1),"Row "&amp;Courses!A148&amp;"; ",""),"")</f>
        <v/>
      </c>
      <c r="T153" s="10"/>
      <c r="U153" s="692" t="str">
        <f>IF(AND($M$9=1,Courses!E148&lt;&gt;"",Q153="",R153="",S153="",SUM(Courses!F148,Courses!H148,Courses!J148)&lt;&gt;1),"Row "&amp;Courses!A148&amp;"; ","")</f>
        <v/>
      </c>
      <c r="W153" s="295"/>
      <c r="X153" s="739" t="str">
        <f>IF(AND($N$9=1,Courses!B148&lt;&gt;"",Courses!E148&lt;&gt;"",Courses!F148&lt;&gt;""),IF((TRUNC(Courses!F148*100)&lt;&gt;Courses!F148*100),"Row "&amp;Courses!A148&amp;", "&amp;Courses!$F$10&amp;"; ",""),"")</f>
        <v/>
      </c>
      <c r="Y153" s="10" t="str">
        <f>IF(AND($N$9=1,Courses!B148&lt;&gt;"",Courses!G148&lt;&gt;"",Courses!H148&lt;&gt;""),IF((TRUNC(Courses!H148*100)&lt;&gt;Courses!H148*100),"Row "&amp;Courses!A148&amp;", "&amp;Courses!$H$10&amp;"; ",""),"")</f>
        <v/>
      </c>
      <c r="Z153" s="682" t="str">
        <f>IF(AND($N$9=1,Courses!B148&lt;&gt;"",Courses!I148&lt;&gt;"",Courses!J148&lt;&gt;""),IF((TRUNC(Courses!J148*100)&lt;&gt;Courses!J148*100),"Row "&amp;Courses!A148&amp;", "&amp;Courses!$J$10&amp;"; ",""),"")</f>
        <v/>
      </c>
      <c r="AB153" s="295"/>
      <c r="AC153" s="739" t="str">
        <f>IF(AND($O$9=1,G153="",Courses!B148&lt;&gt;"",Courses!K148&lt;&gt;"UG",Courses!K148&lt;&gt;"PG (UG fee)",Courses!K148&lt;&gt;"PG (Masters' loan)",Courses!K148&lt;&gt;"PG (Other)"),"Row "&amp;Courses!A148&amp;"; ","")</f>
        <v/>
      </c>
      <c r="AD153" s="1331"/>
      <c r="AE153" s="692" t="str">
        <f>IF(AND($Q$9=1,G153="",Courses!B148&lt;&gt;"",Courses!M148&lt;&gt;"Standard",Courses!M148&lt;&gt;"Long"),"Row "&amp;Courses!A148&amp;"; ","")</f>
        <v/>
      </c>
      <c r="AF153" s="10"/>
      <c r="AG153" s="295"/>
      <c r="AH153" s="739" t="str">
        <f>IF(AND($P$9=1,G153="",AC153="",AD153="",Courses!B148&lt;&gt;"",Courses!K148="UG",Courses!L148&lt;&gt;$C$9,Courses!L148&lt;&gt;$C$10,Courses!L148&lt;&gt;$C$11),"Row "&amp;Courses!A148&amp;", Sub-level should be either HND, Sub-degree, Foundation Degree or Other UG Degree; ","")</f>
        <v/>
      </c>
      <c r="AI153" s="10" t="str">
        <f>IF(AND($P$9=1,G153="",AC153="",AD153="",Courses!B148&lt;&gt;"",Courses!K148="PG (UG fee)",Courses!L148&lt;&gt;"",Courses!L148&lt;&gt;$C$12,Courses!L148&lt;&gt;$C$15),"Row "&amp;Courses!A148&amp;", Sub-level should be either blank or "&amp;C145&amp;"; ","")</f>
        <v/>
      </c>
      <c r="AJ153" s="10" t="str">
        <f>IF(AND($P$9=1,G153="",AC153="",AD153="",Courses!B148&lt;&gt;"",Courses!K148="PG (Masters' loan)",Courses!L148&lt;&gt;"",Courses!L148&lt;&gt;$C$14,Courses!L148&lt;&gt;$C$15),"Row "&amp;Courses!A148&amp;", Sub-level should be blank; ","")</f>
        <v/>
      </c>
      <c r="AK153" s="682" t="str">
        <f>IF(AND($P$9=1,G153="",AC153="",AD153="",Courses!B148&lt;&gt;"",Courses!K148="PG (Other)",Courses!L148&lt;&gt;"",Courses!L148&lt;&gt;$C$16,Courses!L148&lt;&gt;$C$17),"Row "&amp;Courses!A148&amp;", Sub-level should be blank; ","")</f>
        <v/>
      </c>
      <c r="AL153" s="50"/>
      <c r="AM153" s="295"/>
      <c r="AN153" s="6">
        <v>134</v>
      </c>
      <c r="AO153" s="739" t="str">
        <f>IF(AND($R$9=1,(TRUNC(Courses!N148)&lt;&gt;Courses!N148)), "Row "&amp;Courses!$A148&amp;", "&amp;AO$9&amp;", "&amp;AO$10&amp;", "&amp;AO$11&amp;"; ","")</f>
        <v/>
      </c>
      <c r="AP153" s="10" t="str">
        <f>IF(AND($R$9=1,(TRUNC(Courses!O148)&lt;&gt;Courses!O148)), "Row "&amp;Courses!$A148&amp;", "&amp;AP$9&amp;", "&amp;AP$10&amp;", "&amp;AP$11&amp;"; ","")</f>
        <v/>
      </c>
      <c r="AQ153" s="10" t="str">
        <f>IF(AND($R$9=1,(TRUNC(Courses!P148)&lt;&gt;Courses!P148)), "Row "&amp;Courses!$A148&amp;", "&amp;AQ$9&amp;", "&amp;AQ$10&amp;", "&amp;AQ$11&amp;"; ","")</f>
        <v/>
      </c>
      <c r="AR153" s="10" t="str">
        <f>IF(AND($R$9=1,(TRUNC(Courses!Q148)&lt;&gt;Courses!Q148)), "Row "&amp;Courses!$A148&amp;", "&amp;AR$9&amp;", "&amp;AR$10&amp;", "&amp;AR$11&amp;"; ","")</f>
        <v/>
      </c>
      <c r="AS153" s="10" t="str">
        <f>IF(AND($R$9=1,(TRUNC(Courses!R148)&lt;&gt;Courses!R148)), "Row "&amp;Courses!$A148&amp;", "&amp;AS$9&amp;", "&amp;AS$10&amp;", "&amp;AS$11&amp;"; ","")</f>
        <v/>
      </c>
      <c r="AT153" s="739" t="str">
        <f>IF(AND($R$9=1,(TRUNC(Courses!S148)&lt;&gt;Courses!S148)), "Row "&amp;Courses!$A148&amp;", "&amp;AT$9&amp;", "&amp;AT$10&amp;", "&amp;AT$11&amp;"; ","")</f>
        <v/>
      </c>
      <c r="AU153" s="10" t="str">
        <f>IF(AND($R$9=1,(TRUNC(Courses!T148)&lt;&gt;Courses!T148)), "Row "&amp;Courses!$A148&amp;", "&amp;AU$9&amp;", "&amp;AU$10&amp;", "&amp;AU$11&amp;"; ","")</f>
        <v/>
      </c>
      <c r="AV153" s="10" t="str">
        <f>IF(AND($R$9=1,(TRUNC(Courses!U148)&lt;&gt;Courses!U148)), "Row "&amp;Courses!$A148&amp;", "&amp;AV$9&amp;", "&amp;AV$10&amp;", "&amp;AV$11&amp;"; ","")</f>
        <v/>
      </c>
      <c r="AW153" s="10" t="str">
        <f>IF(AND($R$9=1,(TRUNC(Courses!V148)&lt;&gt;Courses!V148)), "Row "&amp;Courses!$A148&amp;", "&amp;AW$9&amp;", "&amp;AW$10&amp;", "&amp;AW$11&amp;"; ","")</f>
        <v/>
      </c>
      <c r="AX153" s="10" t="str">
        <f>IF(AND($R$9=1,(TRUNC(Courses!W148)&lt;&gt;Courses!W148)), "Row "&amp;Courses!$A148&amp;", "&amp;AX$9&amp;", "&amp;AX$10&amp;", "&amp;AX$11&amp;"; ","")</f>
        <v/>
      </c>
      <c r="AY153" s="739" t="str">
        <f>IF(AND($R$9=1,(TRUNC(Courses!X148)&lt;&gt;Courses!X148)), "Row "&amp;Courses!$A148&amp;", "&amp;AY$9&amp;", "&amp;AY$10&amp;", "&amp;AY$11&amp;"; ","")</f>
        <v/>
      </c>
      <c r="AZ153" s="10" t="str">
        <f>IF(AND($R$9=1,(TRUNC(Courses!Y148)&lt;&gt;Courses!Y148)), "Row "&amp;Courses!$A148&amp;", "&amp;AZ$9&amp;", "&amp;AZ$10&amp;", "&amp;AZ$11&amp;"; ","")</f>
        <v/>
      </c>
      <c r="BA153" s="10" t="str">
        <f>IF(AND($R$9=1,(TRUNC(Courses!Z148)&lt;&gt;Courses!Z148)), "Row "&amp;Courses!$A148&amp;", "&amp;BA$9&amp;", "&amp;BA$10&amp;", "&amp;BA$11&amp;"; ","")</f>
        <v/>
      </c>
      <c r="BB153" s="10" t="str">
        <f>IF(AND($R$9=1,(TRUNC(Courses!AA148)&lt;&gt;Courses!AA148)), "Row "&amp;Courses!$A148&amp;", "&amp;BB$9&amp;", "&amp;BB$10&amp;", "&amp;BB$11&amp;"; ","")</f>
        <v/>
      </c>
      <c r="BC153" s="682" t="str">
        <f>IF(AND($R$9=1,(TRUNC(Courses!AB148)&lt;&gt;Courses!AB148)), "Row "&amp;Courses!$A148&amp;", "&amp;BC$9&amp;", "&amp;BC$10&amp;", "&amp;BC$11&amp;"; ","")</f>
        <v/>
      </c>
      <c r="BE153" s="295"/>
      <c r="BF153" s="6">
        <v>134</v>
      </c>
      <c r="BG153" s="739" t="str">
        <f>IF(AND($S$9=1,Courses!N148&lt;0), "Row "&amp;Courses!$A148&amp;", "&amp;BG$9&amp;", "&amp;BG$10&amp;", "&amp;BG$11&amp;"; ","")</f>
        <v/>
      </c>
      <c r="BH153" s="10" t="str">
        <f>IF(AND($S$9=1,Courses!O148&lt;0), "Row "&amp;Courses!$A148&amp;", "&amp;BH$9&amp;", "&amp;BH$10&amp;", "&amp;BH$11&amp;"; ","")</f>
        <v/>
      </c>
      <c r="BI153" s="10" t="str">
        <f>IF(AND($S$9=1,Courses!P148&lt;0), "Row "&amp;Courses!$A148&amp;", "&amp;BI$9&amp;", "&amp;BI$10&amp;", "&amp;BI$11&amp;"; ","")</f>
        <v/>
      </c>
      <c r="BJ153" s="10" t="str">
        <f>IF(AND($S$9=1,Courses!Q148&lt;0), "Row "&amp;Courses!$A148&amp;", "&amp;BJ$9&amp;", "&amp;BJ$10&amp;", "&amp;BJ$11&amp;"; ","")</f>
        <v/>
      </c>
      <c r="BK153" s="10" t="str">
        <f>IF(AND($S$9=1,Courses!R148&lt;0), "Row "&amp;Courses!$A148&amp;", "&amp;BK$9&amp;", "&amp;BK$10&amp;", "&amp;BK$11&amp;"; ","")</f>
        <v/>
      </c>
      <c r="BL153" s="739" t="str">
        <f>IF(AND($S$9=1,Courses!S148&lt;0), "Row "&amp;Courses!$A148&amp;", "&amp;BL$9&amp;", "&amp;BL$10&amp;", "&amp;BL$11&amp;"; ","")</f>
        <v/>
      </c>
      <c r="BM153" s="10" t="str">
        <f>IF(AND($S$9=1,Courses!T148&lt;0), "Row "&amp;Courses!$A148&amp;", "&amp;BM$9&amp;", "&amp;BM$10&amp;", "&amp;BM$11&amp;"; ","")</f>
        <v/>
      </c>
      <c r="BN153" s="10" t="str">
        <f>IF(AND($S$9=1,Courses!U148&lt;0), "Row "&amp;Courses!$A148&amp;", "&amp;BN$9&amp;", "&amp;BN$10&amp;", "&amp;BN$11&amp;"; ","")</f>
        <v/>
      </c>
      <c r="BO153" s="10" t="str">
        <f>IF(AND($S$9=1,Courses!V148&lt;0), "Row "&amp;Courses!$A148&amp;", "&amp;BO$9&amp;", "&amp;BO$10&amp;", "&amp;BO$11&amp;"; ","")</f>
        <v/>
      </c>
      <c r="BP153" s="682" t="str">
        <f>IF(AND($S$9=1,Courses!W148&lt;0), "Row "&amp;Courses!$A148&amp;", "&amp;BP$9&amp;", "&amp;BP$10&amp;", "&amp;BP$11&amp;"; ","")</f>
        <v/>
      </c>
      <c r="BQ153" s="10" t="str">
        <f>IF(AND($S$9=1,Courses!X148&lt;0), "Row "&amp;Courses!$A148&amp;", "&amp;BQ$9&amp;", "&amp;BQ$10&amp;", "&amp;BQ$11&amp;"; ","")</f>
        <v/>
      </c>
      <c r="BR153" s="10" t="str">
        <f>IF(AND($S$9=1,Courses!Y148&lt;0), "Row "&amp;Courses!$A148&amp;", "&amp;BR$9&amp;", "&amp;BR$10&amp;", "&amp;BR$11&amp;"; ","")</f>
        <v/>
      </c>
      <c r="BS153" s="10" t="str">
        <f>IF(AND($S$9=1,Courses!Z148&lt;0), "Row "&amp;Courses!$A148&amp;", "&amp;BS$9&amp;", "&amp;BS$10&amp;", "&amp;BS$11&amp;"; ","")</f>
        <v/>
      </c>
      <c r="BT153" s="10" t="str">
        <f>IF(AND($S$9=1,Courses!AA148&lt;0), "Row "&amp;Courses!$A148&amp;", "&amp;BT$9&amp;", "&amp;BT$10&amp;", "&amp;BT$11&amp;"; ","")</f>
        <v/>
      </c>
      <c r="BU153" s="682" t="str">
        <f>IF(AND($S$9=1,Courses!AB148&lt;0), "Row "&amp;Courses!$A148&amp;", "&amp;BU$9&amp;", "&amp;BU$10&amp;", "&amp;BU$11&amp;"; ","")</f>
        <v/>
      </c>
      <c r="BW153" s="6">
        <v>134</v>
      </c>
      <c r="BX153" s="101">
        <f>IF(AND($T$9=1,Courses!B148="",Courses!F148="",Courses!H148="",Courses!J148="",Courses!K148="",Courses!L148="",Courses!M148="",Courses!N148=0,Courses!P148=0,Courses!R148=0,Courses!S148=0,Courses!U148=0,Courses!W148=0,Courses!X148=0,Courses!Z148=0,Courses!AB148=0),0,1)</f>
        <v>0</v>
      </c>
      <c r="BY153" s="671">
        <f>IF(AND(BX153=0,SUM(BX154:$BX$219)&gt;0),1,0)</f>
        <v>0</v>
      </c>
      <c r="BZ153" s="692" t="str">
        <f>IF(BY153=1,"Row "&amp;Courses!A148&amp;"; ","")</f>
        <v/>
      </c>
      <c r="CA153" s="50"/>
      <c r="CB153" s="10"/>
      <c r="CC153" s="692" t="str">
        <f>IF(AND($U$9=1,Courses!B148&lt;&gt;"",SUM(Courses!N148:AB148)=0),"Row "&amp;Courses!A148&amp;"; ","")</f>
        <v/>
      </c>
      <c r="CD153" s="50"/>
      <c r="CF153" s="323"/>
      <c r="CG153" s="692" t="str">
        <f>IF(AND($Y$9=1,Courses!B148&lt;&gt;""),IF(SUMPRODUCT(--(Courses!$C$13:$C$214=Courses!C148))&gt;1,"Row "&amp;Courses!A148&amp;"; ",""),"")</f>
        <v/>
      </c>
      <c r="CH153" s="10"/>
      <c r="CI153" s="324"/>
      <c r="CJ153" s="10"/>
      <c r="CK153" s="739" t="str">
        <f>IF(AND($Z$9=1,Courses!E148&lt;&gt;"",Courses!F148&lt;&gt;"",Courses!F148=0,SUM(Courses!H148,Courses!J148)=1),"Row "&amp;Courses!A148&amp;", "&amp;Courses!$F$10&amp;"; ","")</f>
        <v/>
      </c>
      <c r="CL153" s="10" t="str">
        <f>IF(AND($Z$9=1,Courses!G148&lt;&gt;"",Courses!H148&lt;&gt;"",Courses!H148=0,SUM(Courses!J148,Courses!F148)=1),"Row "&amp;Courses!A148&amp;", "&amp;Courses!$H$10&amp;"; ","")</f>
        <v/>
      </c>
      <c r="CM153" s="682" t="str">
        <f>IF(AND($Z$9=1,Courses!I148&lt;&gt;"",Courses!J148&lt;&gt;"",Courses!J148=0, SUM(Courses!H148,Courses!F148)=1),"Row "&amp;Courses!A148&amp;", "&amp;Courses!$J$10&amp;"; ","")</f>
        <v/>
      </c>
      <c r="CN153" s="680"/>
      <c r="CO153" s="681"/>
      <c r="CP153" s="692" t="str">
        <f>IF(AND(Courses!B148&lt;&gt;"",ISNA(VLOOKUP(Courses!C148,CourseInfo,2,FALSE))=FALSE,COUNTIF(Dummy,Courses!C148)&lt;&gt;1),VLOOKUP(Courses!C148,CourseInfo,6,FALSE),"")</f>
        <v/>
      </c>
      <c r="CQ153" s="692" t="str">
        <f>IF(AND(Courses!B148&lt;&gt;"",ISNA(VLOOKUP(Courses!C148,CourseInfo,2,FALSE))=FALSE,COUNTIF(Dummy,Courses!C148)&lt;&gt;1),IF(VLOOKUP(Courses!C148,CourseInfo,7,FALSE)&lt;&gt;"",VLOOKUP(Courses!C148,CourseInfo,7,FALSE),"blank"),"")</f>
        <v/>
      </c>
      <c r="CR153" s="692" t="str">
        <f>IF(AND($AA$9=1,Courses!B148&lt;&gt;"",'Courses Valid'!AC153="",AH153&amp;AI153&amp;AJ153&amp;AK153="",COUNTIF(Dummy,Courses!C148)&lt;&gt;1),IF(OR(Courses!K148&lt;&gt;'Courses Valid'!CP153,Courses!L148&lt;&gt;'Courses Valid'!CQ153),"Row "&amp;Courses!A148&amp;", Level on LARS is "&amp;'Courses Valid'!CP153&amp;", Sub-level on LARS is "&amp;CQ153&amp;"; ",""),"")</f>
        <v/>
      </c>
      <c r="CS153" s="680"/>
    </row>
    <row r="154" spans="3:97" x14ac:dyDescent="0.2">
      <c r="C154" s="670">
        <f t="shared" si="4"/>
        <v>0</v>
      </c>
      <c r="D154" s="102"/>
      <c r="E154" s="102"/>
      <c r="F154" s="295"/>
      <c r="G154" s="692" t="str">
        <f>IF(SUMPRODUCT(--(CourseAims=Courses!$C149))=1,"",IF(AND($J$9=1,Courses!$C149&lt;&gt;""),"Row "&amp;Courses!A149&amp;" (invalid); ",""))</f>
        <v/>
      </c>
      <c r="H154" s="692" t="str">
        <f>IF(AND($K$9=1,Courses!B149="",OR(Courses!F149&lt;&gt;"",Courses!H149&lt;&gt;"",Courses!J149&lt;&gt;"",Courses!K149&lt;&gt;"",Courses!L149&lt;&gt;"",Courses!M149&lt;&gt;"",Courses!N149&lt;&gt;0,Courses!P149&lt;&gt;0,Courses!R149&lt;&gt;0,Courses!S149&lt;&gt;0,Courses!U149&lt;&gt;0,Courses!W149&lt;&gt;0,Courses!X149&lt;&gt;0,Courses!Z149&lt;&gt;0,Courses!AB149&lt;&gt;0)),"Row "&amp;Courses!A149&amp;" (none); ","")</f>
        <v/>
      </c>
      <c r="J154" s="295"/>
      <c r="K154" s="739" t="str">
        <f>IF(AND($L$9=1,Courses!E149&lt;&gt;"",Courses!F149=""),"Row "&amp;Courses!A149&amp;", "&amp;Courses!$E$10&amp;"; ","")</f>
        <v/>
      </c>
      <c r="L154" s="10" t="str">
        <f>IF(AND($L$9=1,Courses!G149&lt;&gt;"",Courses!H149=""),"Row "&amp;Courses!A149&amp;", "&amp;Courses!$G$10&amp;"; ","")</f>
        <v/>
      </c>
      <c r="M154" s="682" t="str">
        <f>IF(AND($L$9=1,Courses!I149&lt;&gt;"",Courses!J149=""),"Row "&amp;Courses!A149&amp;", "&amp;Courses!$I$10&amp;"; ","")</f>
        <v/>
      </c>
      <c r="P154" s="295"/>
      <c r="Q154" s="739" t="str">
        <f>IF(AND($M$9=1,Courses!B149&lt;&gt;"",Courses!E149&lt;&gt;"",Courses!G149="",Courses!I149="",Courses!F149&lt;&gt;1),"Row "&amp;Courses!A149&amp;"; ","")</f>
        <v/>
      </c>
      <c r="R154" s="10" t="str">
        <f>IF(AND($M$9=1,Courses!B149&lt;&gt;"",Courses!I149="",Courses!F149&lt;&gt;"",Courses!G149&lt;&gt;"",Courses!H149&lt;&gt;""),IF(OR((Courses!F149+Courses!H149)&lt;&gt;1),"Row "&amp;Courses!A149&amp;"; ",""),"")</f>
        <v/>
      </c>
      <c r="S154" s="682" t="str">
        <f>IF(AND($M$9=1,Courses!B149&lt;&gt;"",Courses!I149&lt;&gt;"",Courses!J149&lt;&gt;"",Courses!H149&lt;&gt;"",Courses!G149&lt;&gt;"",Courses!F149&lt;&gt;""),IF(OR((Courses!F149+Courses!H149+Courses!J149)&lt;&gt;1),"Row "&amp;Courses!A149&amp;"; ",""),"")</f>
        <v/>
      </c>
      <c r="T154" s="10"/>
      <c r="U154" s="692" t="str">
        <f>IF(AND($M$9=1,Courses!E149&lt;&gt;"",Q154="",R154="",S154="",SUM(Courses!F149,Courses!H149,Courses!J149)&lt;&gt;1),"Row "&amp;Courses!A149&amp;"; ","")</f>
        <v/>
      </c>
      <c r="W154" s="295"/>
      <c r="X154" s="739" t="str">
        <f>IF(AND($N$9=1,Courses!B149&lt;&gt;"",Courses!E149&lt;&gt;"",Courses!F149&lt;&gt;""),IF((TRUNC(Courses!F149*100)&lt;&gt;Courses!F149*100),"Row "&amp;Courses!A149&amp;", "&amp;Courses!$F$10&amp;"; ",""),"")</f>
        <v/>
      </c>
      <c r="Y154" s="10" t="str">
        <f>IF(AND($N$9=1,Courses!B149&lt;&gt;"",Courses!G149&lt;&gt;"",Courses!H149&lt;&gt;""),IF((TRUNC(Courses!H149*100)&lt;&gt;Courses!H149*100),"Row "&amp;Courses!A149&amp;", "&amp;Courses!$H$10&amp;"; ",""),"")</f>
        <v/>
      </c>
      <c r="Z154" s="682" t="str">
        <f>IF(AND($N$9=1,Courses!B149&lt;&gt;"",Courses!I149&lt;&gt;"",Courses!J149&lt;&gt;""),IF((TRUNC(Courses!J149*100)&lt;&gt;Courses!J149*100),"Row "&amp;Courses!A149&amp;", "&amp;Courses!$J$10&amp;"; ",""),"")</f>
        <v/>
      </c>
      <c r="AB154" s="295"/>
      <c r="AC154" s="739" t="str">
        <f>IF(AND($O$9=1,G154="",Courses!B149&lt;&gt;"",Courses!K149&lt;&gt;"UG",Courses!K149&lt;&gt;"PG (UG fee)",Courses!K149&lt;&gt;"PG (Masters' loan)",Courses!K149&lt;&gt;"PG (Other)"),"Row "&amp;Courses!A149&amp;"; ","")</f>
        <v/>
      </c>
      <c r="AD154" s="1331"/>
      <c r="AE154" s="692" t="str">
        <f>IF(AND($Q$9=1,G154="",Courses!B149&lt;&gt;"",Courses!M149&lt;&gt;"Standard",Courses!M149&lt;&gt;"Long"),"Row "&amp;Courses!A149&amp;"; ","")</f>
        <v/>
      </c>
      <c r="AF154" s="10"/>
      <c r="AG154" s="295"/>
      <c r="AH154" s="739" t="str">
        <f>IF(AND($P$9=1,G154="",AC154="",AD154="",Courses!B149&lt;&gt;"",Courses!K149="UG",Courses!L149&lt;&gt;$C$9,Courses!L149&lt;&gt;$C$10,Courses!L149&lt;&gt;$C$11),"Row "&amp;Courses!A149&amp;", Sub-level should be either HND, Sub-degree, Foundation Degree or Other UG Degree; ","")</f>
        <v/>
      </c>
      <c r="AI154" s="10" t="str">
        <f>IF(AND($P$9=1,G154="",AC154="",AD154="",Courses!B149&lt;&gt;"",Courses!K149="PG (UG fee)",Courses!L149&lt;&gt;"",Courses!L149&lt;&gt;$C$12,Courses!L149&lt;&gt;$C$15),"Row "&amp;Courses!A149&amp;", Sub-level should be either blank or "&amp;C146&amp;"; ","")</f>
        <v/>
      </c>
      <c r="AJ154" s="10" t="str">
        <f>IF(AND($P$9=1,G154="",AC154="",AD154="",Courses!B149&lt;&gt;"",Courses!K149="PG (Masters' loan)",Courses!L149&lt;&gt;"",Courses!L149&lt;&gt;$C$14,Courses!L149&lt;&gt;$C$15),"Row "&amp;Courses!A149&amp;", Sub-level should be blank; ","")</f>
        <v/>
      </c>
      <c r="AK154" s="682" t="str">
        <f>IF(AND($P$9=1,G154="",AC154="",AD154="",Courses!B149&lt;&gt;"",Courses!K149="PG (Other)",Courses!L149&lt;&gt;"",Courses!L149&lt;&gt;$C$16,Courses!L149&lt;&gt;$C$17),"Row "&amp;Courses!A149&amp;", Sub-level should be blank; ","")</f>
        <v/>
      </c>
      <c r="AL154" s="50"/>
      <c r="AM154" s="295"/>
      <c r="AN154" s="6">
        <v>135</v>
      </c>
      <c r="AO154" s="739" t="str">
        <f>IF(AND($R$9=1,(TRUNC(Courses!N149)&lt;&gt;Courses!N149)), "Row "&amp;Courses!$A149&amp;", "&amp;AO$9&amp;", "&amp;AO$10&amp;", "&amp;AO$11&amp;"; ","")</f>
        <v/>
      </c>
      <c r="AP154" s="10" t="str">
        <f>IF(AND($R$9=1,(TRUNC(Courses!O149)&lt;&gt;Courses!O149)), "Row "&amp;Courses!$A149&amp;", "&amp;AP$9&amp;", "&amp;AP$10&amp;", "&amp;AP$11&amp;"; ","")</f>
        <v/>
      </c>
      <c r="AQ154" s="10" t="str">
        <f>IF(AND($R$9=1,(TRUNC(Courses!P149)&lt;&gt;Courses!P149)), "Row "&amp;Courses!$A149&amp;", "&amp;AQ$9&amp;", "&amp;AQ$10&amp;", "&amp;AQ$11&amp;"; ","")</f>
        <v/>
      </c>
      <c r="AR154" s="10" t="str">
        <f>IF(AND($R$9=1,(TRUNC(Courses!Q149)&lt;&gt;Courses!Q149)), "Row "&amp;Courses!$A149&amp;", "&amp;AR$9&amp;", "&amp;AR$10&amp;", "&amp;AR$11&amp;"; ","")</f>
        <v/>
      </c>
      <c r="AS154" s="10" t="str">
        <f>IF(AND($R$9=1,(TRUNC(Courses!R149)&lt;&gt;Courses!R149)), "Row "&amp;Courses!$A149&amp;", "&amp;AS$9&amp;", "&amp;AS$10&amp;", "&amp;AS$11&amp;"; ","")</f>
        <v/>
      </c>
      <c r="AT154" s="739" t="str">
        <f>IF(AND($R$9=1,(TRUNC(Courses!S149)&lt;&gt;Courses!S149)), "Row "&amp;Courses!$A149&amp;", "&amp;AT$9&amp;", "&amp;AT$10&amp;", "&amp;AT$11&amp;"; ","")</f>
        <v/>
      </c>
      <c r="AU154" s="10" t="str">
        <f>IF(AND($R$9=1,(TRUNC(Courses!T149)&lt;&gt;Courses!T149)), "Row "&amp;Courses!$A149&amp;", "&amp;AU$9&amp;", "&amp;AU$10&amp;", "&amp;AU$11&amp;"; ","")</f>
        <v/>
      </c>
      <c r="AV154" s="10" t="str">
        <f>IF(AND($R$9=1,(TRUNC(Courses!U149)&lt;&gt;Courses!U149)), "Row "&amp;Courses!$A149&amp;", "&amp;AV$9&amp;", "&amp;AV$10&amp;", "&amp;AV$11&amp;"; ","")</f>
        <v/>
      </c>
      <c r="AW154" s="10" t="str">
        <f>IF(AND($R$9=1,(TRUNC(Courses!V149)&lt;&gt;Courses!V149)), "Row "&amp;Courses!$A149&amp;", "&amp;AW$9&amp;", "&amp;AW$10&amp;", "&amp;AW$11&amp;"; ","")</f>
        <v/>
      </c>
      <c r="AX154" s="10" t="str">
        <f>IF(AND($R$9=1,(TRUNC(Courses!W149)&lt;&gt;Courses!W149)), "Row "&amp;Courses!$A149&amp;", "&amp;AX$9&amp;", "&amp;AX$10&amp;", "&amp;AX$11&amp;"; ","")</f>
        <v/>
      </c>
      <c r="AY154" s="739" t="str">
        <f>IF(AND($R$9=1,(TRUNC(Courses!X149)&lt;&gt;Courses!X149)), "Row "&amp;Courses!$A149&amp;", "&amp;AY$9&amp;", "&amp;AY$10&amp;", "&amp;AY$11&amp;"; ","")</f>
        <v/>
      </c>
      <c r="AZ154" s="10" t="str">
        <f>IF(AND($R$9=1,(TRUNC(Courses!Y149)&lt;&gt;Courses!Y149)), "Row "&amp;Courses!$A149&amp;", "&amp;AZ$9&amp;", "&amp;AZ$10&amp;", "&amp;AZ$11&amp;"; ","")</f>
        <v/>
      </c>
      <c r="BA154" s="10" t="str">
        <f>IF(AND($R$9=1,(TRUNC(Courses!Z149)&lt;&gt;Courses!Z149)), "Row "&amp;Courses!$A149&amp;", "&amp;BA$9&amp;", "&amp;BA$10&amp;", "&amp;BA$11&amp;"; ","")</f>
        <v/>
      </c>
      <c r="BB154" s="10" t="str">
        <f>IF(AND($R$9=1,(TRUNC(Courses!AA149)&lt;&gt;Courses!AA149)), "Row "&amp;Courses!$A149&amp;", "&amp;BB$9&amp;", "&amp;BB$10&amp;", "&amp;BB$11&amp;"; ","")</f>
        <v/>
      </c>
      <c r="BC154" s="682" t="str">
        <f>IF(AND($R$9=1,(TRUNC(Courses!AB149)&lt;&gt;Courses!AB149)), "Row "&amp;Courses!$A149&amp;", "&amp;BC$9&amp;", "&amp;BC$10&amp;", "&amp;BC$11&amp;"; ","")</f>
        <v/>
      </c>
      <c r="BE154" s="295"/>
      <c r="BF154" s="6">
        <v>135</v>
      </c>
      <c r="BG154" s="739" t="str">
        <f>IF(AND($S$9=1,Courses!N149&lt;0), "Row "&amp;Courses!$A149&amp;", "&amp;BG$9&amp;", "&amp;BG$10&amp;", "&amp;BG$11&amp;"; ","")</f>
        <v/>
      </c>
      <c r="BH154" s="10" t="str">
        <f>IF(AND($S$9=1,Courses!O149&lt;0), "Row "&amp;Courses!$A149&amp;", "&amp;BH$9&amp;", "&amp;BH$10&amp;", "&amp;BH$11&amp;"; ","")</f>
        <v/>
      </c>
      <c r="BI154" s="10" t="str">
        <f>IF(AND($S$9=1,Courses!P149&lt;0), "Row "&amp;Courses!$A149&amp;", "&amp;BI$9&amp;", "&amp;BI$10&amp;", "&amp;BI$11&amp;"; ","")</f>
        <v/>
      </c>
      <c r="BJ154" s="10" t="str">
        <f>IF(AND($S$9=1,Courses!Q149&lt;0), "Row "&amp;Courses!$A149&amp;", "&amp;BJ$9&amp;", "&amp;BJ$10&amp;", "&amp;BJ$11&amp;"; ","")</f>
        <v/>
      </c>
      <c r="BK154" s="10" t="str">
        <f>IF(AND($S$9=1,Courses!R149&lt;0), "Row "&amp;Courses!$A149&amp;", "&amp;BK$9&amp;", "&amp;BK$10&amp;", "&amp;BK$11&amp;"; ","")</f>
        <v/>
      </c>
      <c r="BL154" s="739" t="str">
        <f>IF(AND($S$9=1,Courses!S149&lt;0), "Row "&amp;Courses!$A149&amp;", "&amp;BL$9&amp;", "&amp;BL$10&amp;", "&amp;BL$11&amp;"; ","")</f>
        <v/>
      </c>
      <c r="BM154" s="10" t="str">
        <f>IF(AND($S$9=1,Courses!T149&lt;0), "Row "&amp;Courses!$A149&amp;", "&amp;BM$9&amp;", "&amp;BM$10&amp;", "&amp;BM$11&amp;"; ","")</f>
        <v/>
      </c>
      <c r="BN154" s="10" t="str">
        <f>IF(AND($S$9=1,Courses!U149&lt;0), "Row "&amp;Courses!$A149&amp;", "&amp;BN$9&amp;", "&amp;BN$10&amp;", "&amp;BN$11&amp;"; ","")</f>
        <v/>
      </c>
      <c r="BO154" s="10" t="str">
        <f>IF(AND($S$9=1,Courses!V149&lt;0), "Row "&amp;Courses!$A149&amp;", "&amp;BO$9&amp;", "&amp;BO$10&amp;", "&amp;BO$11&amp;"; ","")</f>
        <v/>
      </c>
      <c r="BP154" s="682" t="str">
        <f>IF(AND($S$9=1,Courses!W149&lt;0), "Row "&amp;Courses!$A149&amp;", "&amp;BP$9&amp;", "&amp;BP$10&amp;", "&amp;BP$11&amp;"; ","")</f>
        <v/>
      </c>
      <c r="BQ154" s="10" t="str">
        <f>IF(AND($S$9=1,Courses!X149&lt;0), "Row "&amp;Courses!$A149&amp;", "&amp;BQ$9&amp;", "&amp;BQ$10&amp;", "&amp;BQ$11&amp;"; ","")</f>
        <v/>
      </c>
      <c r="BR154" s="10" t="str">
        <f>IF(AND($S$9=1,Courses!Y149&lt;0), "Row "&amp;Courses!$A149&amp;", "&amp;BR$9&amp;", "&amp;BR$10&amp;", "&amp;BR$11&amp;"; ","")</f>
        <v/>
      </c>
      <c r="BS154" s="10" t="str">
        <f>IF(AND($S$9=1,Courses!Z149&lt;0), "Row "&amp;Courses!$A149&amp;", "&amp;BS$9&amp;", "&amp;BS$10&amp;", "&amp;BS$11&amp;"; ","")</f>
        <v/>
      </c>
      <c r="BT154" s="10" t="str">
        <f>IF(AND($S$9=1,Courses!AA149&lt;0), "Row "&amp;Courses!$A149&amp;", "&amp;BT$9&amp;", "&amp;BT$10&amp;", "&amp;BT$11&amp;"; ","")</f>
        <v/>
      </c>
      <c r="BU154" s="682" t="str">
        <f>IF(AND($S$9=1,Courses!AB149&lt;0), "Row "&amp;Courses!$A149&amp;", "&amp;BU$9&amp;", "&amp;BU$10&amp;", "&amp;BU$11&amp;"; ","")</f>
        <v/>
      </c>
      <c r="BW154" s="6">
        <v>135</v>
      </c>
      <c r="BX154" s="101">
        <f>IF(AND($T$9=1,Courses!B149="",Courses!F149="",Courses!H149="",Courses!J149="",Courses!K149="",Courses!L149="",Courses!M149="",Courses!N149=0,Courses!P149=0,Courses!R149=0,Courses!S149=0,Courses!U149=0,Courses!W149=0,Courses!X149=0,Courses!Z149=0,Courses!AB149=0),0,1)</f>
        <v>0</v>
      </c>
      <c r="BY154" s="671">
        <f>IF(AND(BX154=0,SUM(BX155:$BX$219)&gt;0),1,0)</f>
        <v>0</v>
      </c>
      <c r="BZ154" s="692" t="str">
        <f>IF(BY154=1,"Row "&amp;Courses!A149&amp;"; ","")</f>
        <v/>
      </c>
      <c r="CA154" s="50"/>
      <c r="CB154" s="10"/>
      <c r="CC154" s="692" t="str">
        <f>IF(AND($U$9=1,Courses!B149&lt;&gt;"",SUM(Courses!N149:AB149)=0),"Row "&amp;Courses!A149&amp;"; ","")</f>
        <v/>
      </c>
      <c r="CD154" s="50"/>
      <c r="CF154" s="323"/>
      <c r="CG154" s="692" t="str">
        <f>IF(AND($Y$9=1,Courses!B149&lt;&gt;""),IF(SUMPRODUCT(--(Courses!$C$13:$C$214=Courses!C149))&gt;1,"Row "&amp;Courses!A149&amp;"; ",""),"")</f>
        <v/>
      </c>
      <c r="CH154" s="10"/>
      <c r="CI154" s="324"/>
      <c r="CJ154" s="10"/>
      <c r="CK154" s="739" t="str">
        <f>IF(AND($Z$9=1,Courses!E149&lt;&gt;"",Courses!F149&lt;&gt;"",Courses!F149=0,SUM(Courses!H149,Courses!J149)=1),"Row "&amp;Courses!A149&amp;", "&amp;Courses!$F$10&amp;"; ","")</f>
        <v/>
      </c>
      <c r="CL154" s="10" t="str">
        <f>IF(AND($Z$9=1,Courses!G149&lt;&gt;"",Courses!H149&lt;&gt;"",Courses!H149=0,SUM(Courses!J149,Courses!F149)=1),"Row "&amp;Courses!A149&amp;", "&amp;Courses!$H$10&amp;"; ","")</f>
        <v/>
      </c>
      <c r="CM154" s="682" t="str">
        <f>IF(AND($Z$9=1,Courses!I149&lt;&gt;"",Courses!J149&lt;&gt;"",Courses!J149=0, SUM(Courses!H149,Courses!F149)=1),"Row "&amp;Courses!A149&amp;", "&amp;Courses!$J$10&amp;"; ","")</f>
        <v/>
      </c>
      <c r="CN154" s="680"/>
      <c r="CO154" s="681"/>
      <c r="CP154" s="692" t="str">
        <f>IF(AND(Courses!B149&lt;&gt;"",ISNA(VLOOKUP(Courses!C149,CourseInfo,2,FALSE))=FALSE,COUNTIF(Dummy,Courses!C149)&lt;&gt;1),VLOOKUP(Courses!C149,CourseInfo,6,FALSE),"")</f>
        <v/>
      </c>
      <c r="CQ154" s="692" t="str">
        <f>IF(AND(Courses!B149&lt;&gt;"",ISNA(VLOOKUP(Courses!C149,CourseInfo,2,FALSE))=FALSE,COUNTIF(Dummy,Courses!C149)&lt;&gt;1),IF(VLOOKUP(Courses!C149,CourseInfo,7,FALSE)&lt;&gt;"",VLOOKUP(Courses!C149,CourseInfo,7,FALSE),"blank"),"")</f>
        <v/>
      </c>
      <c r="CR154" s="692" t="str">
        <f>IF(AND($AA$9=1,Courses!B149&lt;&gt;"",'Courses Valid'!AC154="",AH154&amp;AI154&amp;AJ154&amp;AK154="",COUNTIF(Dummy,Courses!C149)&lt;&gt;1),IF(OR(Courses!K149&lt;&gt;'Courses Valid'!CP154,Courses!L149&lt;&gt;'Courses Valid'!CQ154),"Row "&amp;Courses!A149&amp;", Level on LARS is "&amp;'Courses Valid'!CP154&amp;", Sub-level on LARS is "&amp;CQ154&amp;"; ",""),"")</f>
        <v/>
      </c>
      <c r="CS154" s="680"/>
    </row>
    <row r="155" spans="3:97" x14ac:dyDescent="0.2">
      <c r="C155" s="670">
        <f t="shared" si="4"/>
        <v>0</v>
      </c>
      <c r="D155" s="102"/>
      <c r="E155" s="102"/>
      <c r="F155" s="295"/>
      <c r="G155" s="692" t="str">
        <f>IF(SUMPRODUCT(--(CourseAims=Courses!$C150))=1,"",IF(AND($J$9=1,Courses!$C150&lt;&gt;""),"Row "&amp;Courses!A150&amp;" (invalid); ",""))</f>
        <v/>
      </c>
      <c r="H155" s="692" t="str">
        <f>IF(AND($K$9=1,Courses!B150="",OR(Courses!F150&lt;&gt;"",Courses!H150&lt;&gt;"",Courses!J150&lt;&gt;"",Courses!K150&lt;&gt;"",Courses!L150&lt;&gt;"",Courses!M150&lt;&gt;"",Courses!N150&lt;&gt;0,Courses!P150&lt;&gt;0,Courses!R150&lt;&gt;0,Courses!S150&lt;&gt;0,Courses!U150&lt;&gt;0,Courses!W150&lt;&gt;0,Courses!X150&lt;&gt;0,Courses!Z150&lt;&gt;0,Courses!AB150&lt;&gt;0)),"Row "&amp;Courses!A150&amp;" (none); ","")</f>
        <v/>
      </c>
      <c r="J155" s="295"/>
      <c r="K155" s="739" t="str">
        <f>IF(AND($L$9=1,Courses!E150&lt;&gt;"",Courses!F150=""),"Row "&amp;Courses!A150&amp;", "&amp;Courses!$E$10&amp;"; ","")</f>
        <v/>
      </c>
      <c r="L155" s="10" t="str">
        <f>IF(AND($L$9=1,Courses!G150&lt;&gt;"",Courses!H150=""),"Row "&amp;Courses!A150&amp;", "&amp;Courses!$G$10&amp;"; ","")</f>
        <v/>
      </c>
      <c r="M155" s="682" t="str">
        <f>IF(AND($L$9=1,Courses!I150&lt;&gt;"",Courses!J150=""),"Row "&amp;Courses!A150&amp;", "&amp;Courses!$I$10&amp;"; ","")</f>
        <v/>
      </c>
      <c r="P155" s="295"/>
      <c r="Q155" s="739" t="str">
        <f>IF(AND($M$9=1,Courses!B150&lt;&gt;"",Courses!E150&lt;&gt;"",Courses!G150="",Courses!I150="",Courses!F150&lt;&gt;1),"Row "&amp;Courses!A150&amp;"; ","")</f>
        <v/>
      </c>
      <c r="R155" s="10" t="str">
        <f>IF(AND($M$9=1,Courses!B150&lt;&gt;"",Courses!I150="",Courses!F150&lt;&gt;"",Courses!G150&lt;&gt;"",Courses!H150&lt;&gt;""),IF(OR((Courses!F150+Courses!H150)&lt;&gt;1),"Row "&amp;Courses!A150&amp;"; ",""),"")</f>
        <v/>
      </c>
      <c r="S155" s="682" t="str">
        <f>IF(AND($M$9=1,Courses!B150&lt;&gt;"",Courses!I150&lt;&gt;"",Courses!J150&lt;&gt;"",Courses!H150&lt;&gt;"",Courses!G150&lt;&gt;"",Courses!F150&lt;&gt;""),IF(OR((Courses!F150+Courses!H150+Courses!J150)&lt;&gt;1),"Row "&amp;Courses!A150&amp;"; ",""),"")</f>
        <v/>
      </c>
      <c r="T155" s="10"/>
      <c r="U155" s="692" t="str">
        <f>IF(AND($M$9=1,Courses!E150&lt;&gt;"",Q155="",R155="",S155="",SUM(Courses!F150,Courses!H150,Courses!J150)&lt;&gt;1),"Row "&amp;Courses!A150&amp;"; ","")</f>
        <v/>
      </c>
      <c r="W155" s="295"/>
      <c r="X155" s="739" t="str">
        <f>IF(AND($N$9=1,Courses!B150&lt;&gt;"",Courses!E150&lt;&gt;"",Courses!F150&lt;&gt;""),IF((TRUNC(Courses!F150*100)&lt;&gt;Courses!F150*100),"Row "&amp;Courses!A150&amp;", "&amp;Courses!$F$10&amp;"; ",""),"")</f>
        <v/>
      </c>
      <c r="Y155" s="10" t="str">
        <f>IF(AND($N$9=1,Courses!B150&lt;&gt;"",Courses!G150&lt;&gt;"",Courses!H150&lt;&gt;""),IF((TRUNC(Courses!H150*100)&lt;&gt;Courses!H150*100),"Row "&amp;Courses!A150&amp;", "&amp;Courses!$H$10&amp;"; ",""),"")</f>
        <v/>
      </c>
      <c r="Z155" s="682" t="str">
        <f>IF(AND($N$9=1,Courses!B150&lt;&gt;"",Courses!I150&lt;&gt;"",Courses!J150&lt;&gt;""),IF((TRUNC(Courses!J150*100)&lt;&gt;Courses!J150*100),"Row "&amp;Courses!A150&amp;", "&amp;Courses!$J$10&amp;"; ",""),"")</f>
        <v/>
      </c>
      <c r="AB155" s="295"/>
      <c r="AC155" s="739" t="str">
        <f>IF(AND($O$9=1,G155="",Courses!B150&lt;&gt;"",Courses!K150&lt;&gt;"UG",Courses!K150&lt;&gt;"PG (UG fee)",Courses!K150&lt;&gt;"PG (Masters' loan)",Courses!K150&lt;&gt;"PG (Other)"),"Row "&amp;Courses!A150&amp;"; ","")</f>
        <v/>
      </c>
      <c r="AD155" s="1331"/>
      <c r="AE155" s="692" t="str">
        <f>IF(AND($Q$9=1,G155="",Courses!B150&lt;&gt;"",Courses!M150&lt;&gt;"Standard",Courses!M150&lt;&gt;"Long"),"Row "&amp;Courses!A150&amp;"; ","")</f>
        <v/>
      </c>
      <c r="AF155" s="10"/>
      <c r="AG155" s="295"/>
      <c r="AH155" s="739" t="str">
        <f>IF(AND($P$9=1,G155="",AC155="",AD155="",Courses!B150&lt;&gt;"",Courses!K150="UG",Courses!L150&lt;&gt;$C$9,Courses!L150&lt;&gt;$C$10,Courses!L150&lt;&gt;$C$11),"Row "&amp;Courses!A150&amp;", Sub-level should be either HND, Sub-degree, Foundation Degree or Other UG Degree; ","")</f>
        <v/>
      </c>
      <c r="AI155" s="10" t="str">
        <f>IF(AND($P$9=1,G155="",AC155="",AD155="",Courses!B150&lt;&gt;"",Courses!K150="PG (UG fee)",Courses!L150&lt;&gt;"",Courses!L150&lt;&gt;$C$12,Courses!L150&lt;&gt;$C$15),"Row "&amp;Courses!A150&amp;", Sub-level should be either blank or "&amp;C147&amp;"; ","")</f>
        <v/>
      </c>
      <c r="AJ155" s="10" t="str">
        <f>IF(AND($P$9=1,G155="",AC155="",AD155="",Courses!B150&lt;&gt;"",Courses!K150="PG (Masters' loan)",Courses!L150&lt;&gt;"",Courses!L150&lt;&gt;$C$14,Courses!L150&lt;&gt;$C$15),"Row "&amp;Courses!A150&amp;", Sub-level should be blank; ","")</f>
        <v/>
      </c>
      <c r="AK155" s="682" t="str">
        <f>IF(AND($P$9=1,G155="",AC155="",AD155="",Courses!B150&lt;&gt;"",Courses!K150="PG (Other)",Courses!L150&lt;&gt;"",Courses!L150&lt;&gt;$C$16,Courses!L150&lt;&gt;$C$17),"Row "&amp;Courses!A150&amp;", Sub-level should be blank; ","")</f>
        <v/>
      </c>
      <c r="AL155" s="50"/>
      <c r="AM155" s="295"/>
      <c r="AN155" s="6">
        <v>136</v>
      </c>
      <c r="AO155" s="739" t="str">
        <f>IF(AND($R$9=1,(TRUNC(Courses!N150)&lt;&gt;Courses!N150)), "Row "&amp;Courses!$A150&amp;", "&amp;AO$9&amp;", "&amp;AO$10&amp;", "&amp;AO$11&amp;"; ","")</f>
        <v/>
      </c>
      <c r="AP155" s="10" t="str">
        <f>IF(AND($R$9=1,(TRUNC(Courses!O150)&lt;&gt;Courses!O150)), "Row "&amp;Courses!$A150&amp;", "&amp;AP$9&amp;", "&amp;AP$10&amp;", "&amp;AP$11&amp;"; ","")</f>
        <v/>
      </c>
      <c r="AQ155" s="10" t="str">
        <f>IF(AND($R$9=1,(TRUNC(Courses!P150)&lt;&gt;Courses!P150)), "Row "&amp;Courses!$A150&amp;", "&amp;AQ$9&amp;", "&amp;AQ$10&amp;", "&amp;AQ$11&amp;"; ","")</f>
        <v/>
      </c>
      <c r="AR155" s="10" t="str">
        <f>IF(AND($R$9=1,(TRUNC(Courses!Q150)&lt;&gt;Courses!Q150)), "Row "&amp;Courses!$A150&amp;", "&amp;AR$9&amp;", "&amp;AR$10&amp;", "&amp;AR$11&amp;"; ","")</f>
        <v/>
      </c>
      <c r="AS155" s="10" t="str">
        <f>IF(AND($R$9=1,(TRUNC(Courses!R150)&lt;&gt;Courses!R150)), "Row "&amp;Courses!$A150&amp;", "&amp;AS$9&amp;", "&amp;AS$10&amp;", "&amp;AS$11&amp;"; ","")</f>
        <v/>
      </c>
      <c r="AT155" s="739" t="str">
        <f>IF(AND($R$9=1,(TRUNC(Courses!S150)&lt;&gt;Courses!S150)), "Row "&amp;Courses!$A150&amp;", "&amp;AT$9&amp;", "&amp;AT$10&amp;", "&amp;AT$11&amp;"; ","")</f>
        <v/>
      </c>
      <c r="AU155" s="10" t="str">
        <f>IF(AND($R$9=1,(TRUNC(Courses!T150)&lt;&gt;Courses!T150)), "Row "&amp;Courses!$A150&amp;", "&amp;AU$9&amp;", "&amp;AU$10&amp;", "&amp;AU$11&amp;"; ","")</f>
        <v/>
      </c>
      <c r="AV155" s="10" t="str">
        <f>IF(AND($R$9=1,(TRUNC(Courses!U150)&lt;&gt;Courses!U150)), "Row "&amp;Courses!$A150&amp;", "&amp;AV$9&amp;", "&amp;AV$10&amp;", "&amp;AV$11&amp;"; ","")</f>
        <v/>
      </c>
      <c r="AW155" s="10" t="str">
        <f>IF(AND($R$9=1,(TRUNC(Courses!V150)&lt;&gt;Courses!V150)), "Row "&amp;Courses!$A150&amp;", "&amp;AW$9&amp;", "&amp;AW$10&amp;", "&amp;AW$11&amp;"; ","")</f>
        <v/>
      </c>
      <c r="AX155" s="10" t="str">
        <f>IF(AND($R$9=1,(TRUNC(Courses!W150)&lt;&gt;Courses!W150)), "Row "&amp;Courses!$A150&amp;", "&amp;AX$9&amp;", "&amp;AX$10&amp;", "&amp;AX$11&amp;"; ","")</f>
        <v/>
      </c>
      <c r="AY155" s="739" t="str">
        <f>IF(AND($R$9=1,(TRUNC(Courses!X150)&lt;&gt;Courses!X150)), "Row "&amp;Courses!$A150&amp;", "&amp;AY$9&amp;", "&amp;AY$10&amp;", "&amp;AY$11&amp;"; ","")</f>
        <v/>
      </c>
      <c r="AZ155" s="10" t="str">
        <f>IF(AND($R$9=1,(TRUNC(Courses!Y150)&lt;&gt;Courses!Y150)), "Row "&amp;Courses!$A150&amp;", "&amp;AZ$9&amp;", "&amp;AZ$10&amp;", "&amp;AZ$11&amp;"; ","")</f>
        <v/>
      </c>
      <c r="BA155" s="10" t="str">
        <f>IF(AND($R$9=1,(TRUNC(Courses!Z150)&lt;&gt;Courses!Z150)), "Row "&amp;Courses!$A150&amp;", "&amp;BA$9&amp;", "&amp;BA$10&amp;", "&amp;BA$11&amp;"; ","")</f>
        <v/>
      </c>
      <c r="BB155" s="10" t="str">
        <f>IF(AND($R$9=1,(TRUNC(Courses!AA150)&lt;&gt;Courses!AA150)), "Row "&amp;Courses!$A150&amp;", "&amp;BB$9&amp;", "&amp;BB$10&amp;", "&amp;BB$11&amp;"; ","")</f>
        <v/>
      </c>
      <c r="BC155" s="682" t="str">
        <f>IF(AND($R$9=1,(TRUNC(Courses!AB150)&lt;&gt;Courses!AB150)), "Row "&amp;Courses!$A150&amp;", "&amp;BC$9&amp;", "&amp;BC$10&amp;", "&amp;BC$11&amp;"; ","")</f>
        <v/>
      </c>
      <c r="BE155" s="295"/>
      <c r="BF155" s="6">
        <v>136</v>
      </c>
      <c r="BG155" s="739" t="str">
        <f>IF(AND($S$9=1,Courses!N150&lt;0), "Row "&amp;Courses!$A150&amp;", "&amp;BG$9&amp;", "&amp;BG$10&amp;", "&amp;BG$11&amp;"; ","")</f>
        <v/>
      </c>
      <c r="BH155" s="10" t="str">
        <f>IF(AND($S$9=1,Courses!O150&lt;0), "Row "&amp;Courses!$A150&amp;", "&amp;BH$9&amp;", "&amp;BH$10&amp;", "&amp;BH$11&amp;"; ","")</f>
        <v/>
      </c>
      <c r="BI155" s="10" t="str">
        <f>IF(AND($S$9=1,Courses!P150&lt;0), "Row "&amp;Courses!$A150&amp;", "&amp;BI$9&amp;", "&amp;BI$10&amp;", "&amp;BI$11&amp;"; ","")</f>
        <v/>
      </c>
      <c r="BJ155" s="10" t="str">
        <f>IF(AND($S$9=1,Courses!Q150&lt;0), "Row "&amp;Courses!$A150&amp;", "&amp;BJ$9&amp;", "&amp;BJ$10&amp;", "&amp;BJ$11&amp;"; ","")</f>
        <v/>
      </c>
      <c r="BK155" s="10" t="str">
        <f>IF(AND($S$9=1,Courses!R150&lt;0), "Row "&amp;Courses!$A150&amp;", "&amp;BK$9&amp;", "&amp;BK$10&amp;", "&amp;BK$11&amp;"; ","")</f>
        <v/>
      </c>
      <c r="BL155" s="739" t="str">
        <f>IF(AND($S$9=1,Courses!S150&lt;0), "Row "&amp;Courses!$A150&amp;", "&amp;BL$9&amp;", "&amp;BL$10&amp;", "&amp;BL$11&amp;"; ","")</f>
        <v/>
      </c>
      <c r="BM155" s="10" t="str">
        <f>IF(AND($S$9=1,Courses!T150&lt;0), "Row "&amp;Courses!$A150&amp;", "&amp;BM$9&amp;", "&amp;BM$10&amp;", "&amp;BM$11&amp;"; ","")</f>
        <v/>
      </c>
      <c r="BN155" s="10" t="str">
        <f>IF(AND($S$9=1,Courses!U150&lt;0), "Row "&amp;Courses!$A150&amp;", "&amp;BN$9&amp;", "&amp;BN$10&amp;", "&amp;BN$11&amp;"; ","")</f>
        <v/>
      </c>
      <c r="BO155" s="10" t="str">
        <f>IF(AND($S$9=1,Courses!V150&lt;0), "Row "&amp;Courses!$A150&amp;", "&amp;BO$9&amp;", "&amp;BO$10&amp;", "&amp;BO$11&amp;"; ","")</f>
        <v/>
      </c>
      <c r="BP155" s="682" t="str">
        <f>IF(AND($S$9=1,Courses!W150&lt;0), "Row "&amp;Courses!$A150&amp;", "&amp;BP$9&amp;", "&amp;BP$10&amp;", "&amp;BP$11&amp;"; ","")</f>
        <v/>
      </c>
      <c r="BQ155" s="10" t="str">
        <f>IF(AND($S$9=1,Courses!X150&lt;0), "Row "&amp;Courses!$A150&amp;", "&amp;BQ$9&amp;", "&amp;BQ$10&amp;", "&amp;BQ$11&amp;"; ","")</f>
        <v/>
      </c>
      <c r="BR155" s="10" t="str">
        <f>IF(AND($S$9=1,Courses!Y150&lt;0), "Row "&amp;Courses!$A150&amp;", "&amp;BR$9&amp;", "&amp;BR$10&amp;", "&amp;BR$11&amp;"; ","")</f>
        <v/>
      </c>
      <c r="BS155" s="10" t="str">
        <f>IF(AND($S$9=1,Courses!Z150&lt;0), "Row "&amp;Courses!$A150&amp;", "&amp;BS$9&amp;", "&amp;BS$10&amp;", "&amp;BS$11&amp;"; ","")</f>
        <v/>
      </c>
      <c r="BT155" s="10" t="str">
        <f>IF(AND($S$9=1,Courses!AA150&lt;0), "Row "&amp;Courses!$A150&amp;", "&amp;BT$9&amp;", "&amp;BT$10&amp;", "&amp;BT$11&amp;"; ","")</f>
        <v/>
      </c>
      <c r="BU155" s="682" t="str">
        <f>IF(AND($S$9=1,Courses!AB150&lt;0), "Row "&amp;Courses!$A150&amp;", "&amp;BU$9&amp;", "&amp;BU$10&amp;", "&amp;BU$11&amp;"; ","")</f>
        <v/>
      </c>
      <c r="BW155" s="6">
        <v>136</v>
      </c>
      <c r="BX155" s="101">
        <f>IF(AND($T$9=1,Courses!B150="",Courses!F150="",Courses!H150="",Courses!J150="",Courses!K150="",Courses!L150="",Courses!M150="",Courses!N150=0,Courses!P150=0,Courses!R150=0,Courses!S150=0,Courses!U150=0,Courses!W150=0,Courses!X150=0,Courses!Z150=0,Courses!AB150=0),0,1)</f>
        <v>0</v>
      </c>
      <c r="BY155" s="671">
        <f>IF(AND(BX155=0,SUM(BX156:$BX$219)&gt;0),1,0)</f>
        <v>0</v>
      </c>
      <c r="BZ155" s="692" t="str">
        <f>IF(BY155=1,"Row "&amp;Courses!A150&amp;"; ","")</f>
        <v/>
      </c>
      <c r="CA155" s="50"/>
      <c r="CB155" s="10"/>
      <c r="CC155" s="692" t="str">
        <f>IF(AND($U$9=1,Courses!B150&lt;&gt;"",SUM(Courses!N150:AB150)=0),"Row "&amp;Courses!A150&amp;"; ","")</f>
        <v/>
      </c>
      <c r="CD155" s="50"/>
      <c r="CF155" s="323"/>
      <c r="CG155" s="692" t="str">
        <f>IF(AND($Y$9=1,Courses!B150&lt;&gt;""),IF(SUMPRODUCT(--(Courses!$C$13:$C$214=Courses!C150))&gt;1,"Row "&amp;Courses!A150&amp;"; ",""),"")</f>
        <v/>
      </c>
      <c r="CH155" s="10"/>
      <c r="CI155" s="324"/>
      <c r="CJ155" s="10"/>
      <c r="CK155" s="739" t="str">
        <f>IF(AND($Z$9=1,Courses!E150&lt;&gt;"",Courses!F150&lt;&gt;"",Courses!F150=0,SUM(Courses!H150,Courses!J150)=1),"Row "&amp;Courses!A150&amp;", "&amp;Courses!$F$10&amp;"; ","")</f>
        <v/>
      </c>
      <c r="CL155" s="10" t="str">
        <f>IF(AND($Z$9=1,Courses!G150&lt;&gt;"",Courses!H150&lt;&gt;"",Courses!H150=0,SUM(Courses!J150,Courses!F150)=1),"Row "&amp;Courses!A150&amp;", "&amp;Courses!$H$10&amp;"; ","")</f>
        <v/>
      </c>
      <c r="CM155" s="682" t="str">
        <f>IF(AND($Z$9=1,Courses!I150&lt;&gt;"",Courses!J150&lt;&gt;"",Courses!J150=0, SUM(Courses!H150,Courses!F150)=1),"Row "&amp;Courses!A150&amp;", "&amp;Courses!$J$10&amp;"; ","")</f>
        <v/>
      </c>
      <c r="CN155" s="680"/>
      <c r="CO155" s="681"/>
      <c r="CP155" s="692" t="str">
        <f>IF(AND(Courses!B150&lt;&gt;"",ISNA(VLOOKUP(Courses!C150,CourseInfo,2,FALSE))=FALSE,COUNTIF(Dummy,Courses!C150)&lt;&gt;1),VLOOKUP(Courses!C150,CourseInfo,6,FALSE),"")</f>
        <v/>
      </c>
      <c r="CQ155" s="692" t="str">
        <f>IF(AND(Courses!B150&lt;&gt;"",ISNA(VLOOKUP(Courses!C150,CourseInfo,2,FALSE))=FALSE,COUNTIF(Dummy,Courses!C150)&lt;&gt;1),IF(VLOOKUP(Courses!C150,CourseInfo,7,FALSE)&lt;&gt;"",VLOOKUP(Courses!C150,CourseInfo,7,FALSE),"blank"),"")</f>
        <v/>
      </c>
      <c r="CR155" s="692" t="str">
        <f>IF(AND($AA$9=1,Courses!B150&lt;&gt;"",'Courses Valid'!AC155="",AH155&amp;AI155&amp;AJ155&amp;AK155="",COUNTIF(Dummy,Courses!C150)&lt;&gt;1),IF(OR(Courses!K150&lt;&gt;'Courses Valid'!CP155,Courses!L150&lt;&gt;'Courses Valid'!CQ155),"Row "&amp;Courses!A150&amp;", Level on LARS is "&amp;'Courses Valid'!CP155&amp;", Sub-level on LARS is "&amp;CQ155&amp;"; ",""),"")</f>
        <v/>
      </c>
      <c r="CS155" s="680"/>
    </row>
    <row r="156" spans="3:97" x14ac:dyDescent="0.2">
      <c r="C156" s="670">
        <f t="shared" si="4"/>
        <v>0</v>
      </c>
      <c r="D156" s="102"/>
      <c r="E156" s="102"/>
      <c r="F156" s="295"/>
      <c r="G156" s="692" t="str">
        <f>IF(SUMPRODUCT(--(CourseAims=Courses!$C151))=1,"",IF(AND($J$9=1,Courses!$C151&lt;&gt;""),"Row "&amp;Courses!A151&amp;" (invalid); ",""))</f>
        <v/>
      </c>
      <c r="H156" s="692" t="str">
        <f>IF(AND($K$9=1,Courses!B151="",OR(Courses!F151&lt;&gt;"",Courses!H151&lt;&gt;"",Courses!J151&lt;&gt;"",Courses!K151&lt;&gt;"",Courses!L151&lt;&gt;"",Courses!M151&lt;&gt;"",Courses!N151&lt;&gt;0,Courses!P151&lt;&gt;0,Courses!R151&lt;&gt;0,Courses!S151&lt;&gt;0,Courses!U151&lt;&gt;0,Courses!W151&lt;&gt;0,Courses!X151&lt;&gt;0,Courses!Z151&lt;&gt;0,Courses!AB151&lt;&gt;0)),"Row "&amp;Courses!A151&amp;" (none); ","")</f>
        <v/>
      </c>
      <c r="J156" s="295"/>
      <c r="K156" s="739" t="str">
        <f>IF(AND($L$9=1,Courses!E151&lt;&gt;"",Courses!F151=""),"Row "&amp;Courses!A151&amp;", "&amp;Courses!$E$10&amp;"; ","")</f>
        <v/>
      </c>
      <c r="L156" s="10" t="str">
        <f>IF(AND($L$9=1,Courses!G151&lt;&gt;"",Courses!H151=""),"Row "&amp;Courses!A151&amp;", "&amp;Courses!$G$10&amp;"; ","")</f>
        <v/>
      </c>
      <c r="M156" s="682" t="str">
        <f>IF(AND($L$9=1,Courses!I151&lt;&gt;"",Courses!J151=""),"Row "&amp;Courses!A151&amp;", "&amp;Courses!$I$10&amp;"; ","")</f>
        <v/>
      </c>
      <c r="P156" s="295"/>
      <c r="Q156" s="739" t="str">
        <f>IF(AND($M$9=1,Courses!B151&lt;&gt;"",Courses!E151&lt;&gt;"",Courses!G151="",Courses!I151="",Courses!F151&lt;&gt;1),"Row "&amp;Courses!A151&amp;"; ","")</f>
        <v/>
      </c>
      <c r="R156" s="10" t="str">
        <f>IF(AND($M$9=1,Courses!B151&lt;&gt;"",Courses!I151="",Courses!F151&lt;&gt;"",Courses!G151&lt;&gt;"",Courses!H151&lt;&gt;""),IF(OR((Courses!F151+Courses!H151)&lt;&gt;1),"Row "&amp;Courses!A151&amp;"; ",""),"")</f>
        <v/>
      </c>
      <c r="S156" s="682" t="str">
        <f>IF(AND($M$9=1,Courses!B151&lt;&gt;"",Courses!I151&lt;&gt;"",Courses!J151&lt;&gt;"",Courses!H151&lt;&gt;"",Courses!G151&lt;&gt;"",Courses!F151&lt;&gt;""),IF(OR((Courses!F151+Courses!H151+Courses!J151)&lt;&gt;1),"Row "&amp;Courses!A151&amp;"; ",""),"")</f>
        <v/>
      </c>
      <c r="T156" s="10"/>
      <c r="U156" s="692" t="str">
        <f>IF(AND($M$9=1,Courses!E151&lt;&gt;"",Q156="",R156="",S156="",SUM(Courses!F151,Courses!H151,Courses!J151)&lt;&gt;1),"Row "&amp;Courses!A151&amp;"; ","")</f>
        <v/>
      </c>
      <c r="W156" s="295"/>
      <c r="X156" s="739" t="str">
        <f>IF(AND($N$9=1,Courses!B151&lt;&gt;"",Courses!E151&lt;&gt;"",Courses!F151&lt;&gt;""),IF((TRUNC(Courses!F151*100)&lt;&gt;Courses!F151*100),"Row "&amp;Courses!A151&amp;", "&amp;Courses!$F$10&amp;"; ",""),"")</f>
        <v/>
      </c>
      <c r="Y156" s="10" t="str">
        <f>IF(AND($N$9=1,Courses!B151&lt;&gt;"",Courses!G151&lt;&gt;"",Courses!H151&lt;&gt;""),IF((TRUNC(Courses!H151*100)&lt;&gt;Courses!H151*100),"Row "&amp;Courses!A151&amp;", "&amp;Courses!$H$10&amp;"; ",""),"")</f>
        <v/>
      </c>
      <c r="Z156" s="682" t="str">
        <f>IF(AND($N$9=1,Courses!B151&lt;&gt;"",Courses!I151&lt;&gt;"",Courses!J151&lt;&gt;""),IF((TRUNC(Courses!J151*100)&lt;&gt;Courses!J151*100),"Row "&amp;Courses!A151&amp;", "&amp;Courses!$J$10&amp;"; ",""),"")</f>
        <v/>
      </c>
      <c r="AB156" s="295"/>
      <c r="AC156" s="739" t="str">
        <f>IF(AND($O$9=1,G156="",Courses!B151&lt;&gt;"",Courses!K151&lt;&gt;"UG",Courses!K151&lt;&gt;"PG (UG fee)",Courses!K151&lt;&gt;"PG (Masters' loan)",Courses!K151&lt;&gt;"PG (Other)"),"Row "&amp;Courses!A151&amp;"; ","")</f>
        <v/>
      </c>
      <c r="AD156" s="1331"/>
      <c r="AE156" s="692" t="str">
        <f>IF(AND($Q$9=1,G156="",Courses!B151&lt;&gt;"",Courses!M151&lt;&gt;"Standard",Courses!M151&lt;&gt;"Long"),"Row "&amp;Courses!A151&amp;"; ","")</f>
        <v/>
      </c>
      <c r="AF156" s="10"/>
      <c r="AG156" s="295"/>
      <c r="AH156" s="739" t="str">
        <f>IF(AND($P$9=1,G156="",AC156="",AD156="",Courses!B151&lt;&gt;"",Courses!K151="UG",Courses!L151&lt;&gt;$C$9,Courses!L151&lt;&gt;$C$10,Courses!L151&lt;&gt;$C$11),"Row "&amp;Courses!A151&amp;", Sub-level should be either HND, Sub-degree, Foundation Degree or Other UG Degree; ","")</f>
        <v/>
      </c>
      <c r="AI156" s="10" t="str">
        <f>IF(AND($P$9=1,G156="",AC156="",AD156="",Courses!B151&lt;&gt;"",Courses!K151="PG (UG fee)",Courses!L151&lt;&gt;"",Courses!L151&lt;&gt;$C$12,Courses!L151&lt;&gt;$C$15),"Row "&amp;Courses!A151&amp;", Sub-level should be either blank or "&amp;C148&amp;"; ","")</f>
        <v/>
      </c>
      <c r="AJ156" s="10" t="str">
        <f>IF(AND($P$9=1,G156="",AC156="",AD156="",Courses!B151&lt;&gt;"",Courses!K151="PG (Masters' loan)",Courses!L151&lt;&gt;"",Courses!L151&lt;&gt;$C$14,Courses!L151&lt;&gt;$C$15),"Row "&amp;Courses!A151&amp;", Sub-level should be blank; ","")</f>
        <v/>
      </c>
      <c r="AK156" s="682" t="str">
        <f>IF(AND($P$9=1,G156="",AC156="",AD156="",Courses!B151&lt;&gt;"",Courses!K151="PG (Other)",Courses!L151&lt;&gt;"",Courses!L151&lt;&gt;$C$16,Courses!L151&lt;&gt;$C$17),"Row "&amp;Courses!A151&amp;", Sub-level should be blank; ","")</f>
        <v/>
      </c>
      <c r="AL156" s="50"/>
      <c r="AM156" s="295"/>
      <c r="AN156" s="6">
        <v>137</v>
      </c>
      <c r="AO156" s="739" t="str">
        <f>IF(AND($R$9=1,(TRUNC(Courses!N151)&lt;&gt;Courses!N151)), "Row "&amp;Courses!$A151&amp;", "&amp;AO$9&amp;", "&amp;AO$10&amp;", "&amp;AO$11&amp;"; ","")</f>
        <v/>
      </c>
      <c r="AP156" s="10" t="str">
        <f>IF(AND($R$9=1,(TRUNC(Courses!O151)&lt;&gt;Courses!O151)), "Row "&amp;Courses!$A151&amp;", "&amp;AP$9&amp;", "&amp;AP$10&amp;", "&amp;AP$11&amp;"; ","")</f>
        <v/>
      </c>
      <c r="AQ156" s="10" t="str">
        <f>IF(AND($R$9=1,(TRUNC(Courses!P151)&lt;&gt;Courses!P151)), "Row "&amp;Courses!$A151&amp;", "&amp;AQ$9&amp;", "&amp;AQ$10&amp;", "&amp;AQ$11&amp;"; ","")</f>
        <v/>
      </c>
      <c r="AR156" s="10" t="str">
        <f>IF(AND($R$9=1,(TRUNC(Courses!Q151)&lt;&gt;Courses!Q151)), "Row "&amp;Courses!$A151&amp;", "&amp;AR$9&amp;", "&amp;AR$10&amp;", "&amp;AR$11&amp;"; ","")</f>
        <v/>
      </c>
      <c r="AS156" s="10" t="str">
        <f>IF(AND($R$9=1,(TRUNC(Courses!R151)&lt;&gt;Courses!R151)), "Row "&amp;Courses!$A151&amp;", "&amp;AS$9&amp;", "&amp;AS$10&amp;", "&amp;AS$11&amp;"; ","")</f>
        <v/>
      </c>
      <c r="AT156" s="739" t="str">
        <f>IF(AND($R$9=1,(TRUNC(Courses!S151)&lt;&gt;Courses!S151)), "Row "&amp;Courses!$A151&amp;", "&amp;AT$9&amp;", "&amp;AT$10&amp;", "&amp;AT$11&amp;"; ","")</f>
        <v/>
      </c>
      <c r="AU156" s="10" t="str">
        <f>IF(AND($R$9=1,(TRUNC(Courses!T151)&lt;&gt;Courses!T151)), "Row "&amp;Courses!$A151&amp;", "&amp;AU$9&amp;", "&amp;AU$10&amp;", "&amp;AU$11&amp;"; ","")</f>
        <v/>
      </c>
      <c r="AV156" s="10" t="str">
        <f>IF(AND($R$9=1,(TRUNC(Courses!U151)&lt;&gt;Courses!U151)), "Row "&amp;Courses!$A151&amp;", "&amp;AV$9&amp;", "&amp;AV$10&amp;", "&amp;AV$11&amp;"; ","")</f>
        <v/>
      </c>
      <c r="AW156" s="10" t="str">
        <f>IF(AND($R$9=1,(TRUNC(Courses!V151)&lt;&gt;Courses!V151)), "Row "&amp;Courses!$A151&amp;", "&amp;AW$9&amp;", "&amp;AW$10&amp;", "&amp;AW$11&amp;"; ","")</f>
        <v/>
      </c>
      <c r="AX156" s="10" t="str">
        <f>IF(AND($R$9=1,(TRUNC(Courses!W151)&lt;&gt;Courses!W151)), "Row "&amp;Courses!$A151&amp;", "&amp;AX$9&amp;", "&amp;AX$10&amp;", "&amp;AX$11&amp;"; ","")</f>
        <v/>
      </c>
      <c r="AY156" s="739" t="str">
        <f>IF(AND($R$9=1,(TRUNC(Courses!X151)&lt;&gt;Courses!X151)), "Row "&amp;Courses!$A151&amp;", "&amp;AY$9&amp;", "&amp;AY$10&amp;", "&amp;AY$11&amp;"; ","")</f>
        <v/>
      </c>
      <c r="AZ156" s="10" t="str">
        <f>IF(AND($R$9=1,(TRUNC(Courses!Y151)&lt;&gt;Courses!Y151)), "Row "&amp;Courses!$A151&amp;", "&amp;AZ$9&amp;", "&amp;AZ$10&amp;", "&amp;AZ$11&amp;"; ","")</f>
        <v/>
      </c>
      <c r="BA156" s="10" t="str">
        <f>IF(AND($R$9=1,(TRUNC(Courses!Z151)&lt;&gt;Courses!Z151)), "Row "&amp;Courses!$A151&amp;", "&amp;BA$9&amp;", "&amp;BA$10&amp;", "&amp;BA$11&amp;"; ","")</f>
        <v/>
      </c>
      <c r="BB156" s="10" t="str">
        <f>IF(AND($R$9=1,(TRUNC(Courses!AA151)&lt;&gt;Courses!AA151)), "Row "&amp;Courses!$A151&amp;", "&amp;BB$9&amp;", "&amp;BB$10&amp;", "&amp;BB$11&amp;"; ","")</f>
        <v/>
      </c>
      <c r="BC156" s="682" t="str">
        <f>IF(AND($R$9=1,(TRUNC(Courses!AB151)&lt;&gt;Courses!AB151)), "Row "&amp;Courses!$A151&amp;", "&amp;BC$9&amp;", "&amp;BC$10&amp;", "&amp;BC$11&amp;"; ","")</f>
        <v/>
      </c>
      <c r="BE156" s="295"/>
      <c r="BF156" s="6">
        <v>137</v>
      </c>
      <c r="BG156" s="739" t="str">
        <f>IF(AND($S$9=1,Courses!N151&lt;0), "Row "&amp;Courses!$A151&amp;", "&amp;BG$9&amp;", "&amp;BG$10&amp;", "&amp;BG$11&amp;"; ","")</f>
        <v/>
      </c>
      <c r="BH156" s="10" t="str">
        <f>IF(AND($S$9=1,Courses!O151&lt;0), "Row "&amp;Courses!$A151&amp;", "&amp;BH$9&amp;", "&amp;BH$10&amp;", "&amp;BH$11&amp;"; ","")</f>
        <v/>
      </c>
      <c r="BI156" s="10" t="str">
        <f>IF(AND($S$9=1,Courses!P151&lt;0), "Row "&amp;Courses!$A151&amp;", "&amp;BI$9&amp;", "&amp;BI$10&amp;", "&amp;BI$11&amp;"; ","")</f>
        <v/>
      </c>
      <c r="BJ156" s="10" t="str">
        <f>IF(AND($S$9=1,Courses!Q151&lt;0), "Row "&amp;Courses!$A151&amp;", "&amp;BJ$9&amp;", "&amp;BJ$10&amp;", "&amp;BJ$11&amp;"; ","")</f>
        <v/>
      </c>
      <c r="BK156" s="10" t="str">
        <f>IF(AND($S$9=1,Courses!R151&lt;0), "Row "&amp;Courses!$A151&amp;", "&amp;BK$9&amp;", "&amp;BK$10&amp;", "&amp;BK$11&amp;"; ","")</f>
        <v/>
      </c>
      <c r="BL156" s="739" t="str">
        <f>IF(AND($S$9=1,Courses!S151&lt;0), "Row "&amp;Courses!$A151&amp;", "&amp;BL$9&amp;", "&amp;BL$10&amp;", "&amp;BL$11&amp;"; ","")</f>
        <v/>
      </c>
      <c r="BM156" s="10" t="str">
        <f>IF(AND($S$9=1,Courses!T151&lt;0), "Row "&amp;Courses!$A151&amp;", "&amp;BM$9&amp;", "&amp;BM$10&amp;", "&amp;BM$11&amp;"; ","")</f>
        <v/>
      </c>
      <c r="BN156" s="10" t="str">
        <f>IF(AND($S$9=1,Courses!U151&lt;0), "Row "&amp;Courses!$A151&amp;", "&amp;BN$9&amp;", "&amp;BN$10&amp;", "&amp;BN$11&amp;"; ","")</f>
        <v/>
      </c>
      <c r="BO156" s="10" t="str">
        <f>IF(AND($S$9=1,Courses!V151&lt;0), "Row "&amp;Courses!$A151&amp;", "&amp;BO$9&amp;", "&amp;BO$10&amp;", "&amp;BO$11&amp;"; ","")</f>
        <v/>
      </c>
      <c r="BP156" s="682" t="str">
        <f>IF(AND($S$9=1,Courses!W151&lt;0), "Row "&amp;Courses!$A151&amp;", "&amp;BP$9&amp;", "&amp;BP$10&amp;", "&amp;BP$11&amp;"; ","")</f>
        <v/>
      </c>
      <c r="BQ156" s="10" t="str">
        <f>IF(AND($S$9=1,Courses!X151&lt;0), "Row "&amp;Courses!$A151&amp;", "&amp;BQ$9&amp;", "&amp;BQ$10&amp;", "&amp;BQ$11&amp;"; ","")</f>
        <v/>
      </c>
      <c r="BR156" s="10" t="str">
        <f>IF(AND($S$9=1,Courses!Y151&lt;0), "Row "&amp;Courses!$A151&amp;", "&amp;BR$9&amp;", "&amp;BR$10&amp;", "&amp;BR$11&amp;"; ","")</f>
        <v/>
      </c>
      <c r="BS156" s="10" t="str">
        <f>IF(AND($S$9=1,Courses!Z151&lt;0), "Row "&amp;Courses!$A151&amp;", "&amp;BS$9&amp;", "&amp;BS$10&amp;", "&amp;BS$11&amp;"; ","")</f>
        <v/>
      </c>
      <c r="BT156" s="10" t="str">
        <f>IF(AND($S$9=1,Courses!AA151&lt;0), "Row "&amp;Courses!$A151&amp;", "&amp;BT$9&amp;", "&amp;BT$10&amp;", "&amp;BT$11&amp;"; ","")</f>
        <v/>
      </c>
      <c r="BU156" s="682" t="str">
        <f>IF(AND($S$9=1,Courses!AB151&lt;0), "Row "&amp;Courses!$A151&amp;", "&amp;BU$9&amp;", "&amp;BU$10&amp;", "&amp;BU$11&amp;"; ","")</f>
        <v/>
      </c>
      <c r="BW156" s="6">
        <v>137</v>
      </c>
      <c r="BX156" s="101">
        <f>IF(AND($T$9=1,Courses!B151="",Courses!F151="",Courses!H151="",Courses!J151="",Courses!K151="",Courses!L151="",Courses!M151="",Courses!N151=0,Courses!P151=0,Courses!R151=0,Courses!S151=0,Courses!U151=0,Courses!W151=0,Courses!X151=0,Courses!Z151=0,Courses!AB151=0),0,1)</f>
        <v>0</v>
      </c>
      <c r="BY156" s="671">
        <f>IF(AND(BX156=0,SUM(BX157:$BX$219)&gt;0),1,0)</f>
        <v>0</v>
      </c>
      <c r="BZ156" s="692" t="str">
        <f>IF(BY156=1,"Row "&amp;Courses!A151&amp;"; ","")</f>
        <v/>
      </c>
      <c r="CA156" s="50"/>
      <c r="CB156" s="10"/>
      <c r="CC156" s="692" t="str">
        <f>IF(AND($U$9=1,Courses!B151&lt;&gt;"",SUM(Courses!N151:AB151)=0),"Row "&amp;Courses!A151&amp;"; ","")</f>
        <v/>
      </c>
      <c r="CD156" s="50"/>
      <c r="CF156" s="323"/>
      <c r="CG156" s="692" t="str">
        <f>IF(AND($Y$9=1,Courses!B151&lt;&gt;""),IF(SUMPRODUCT(--(Courses!$C$13:$C$214=Courses!C151))&gt;1,"Row "&amp;Courses!A151&amp;"; ",""),"")</f>
        <v/>
      </c>
      <c r="CH156" s="10"/>
      <c r="CI156" s="324"/>
      <c r="CJ156" s="10"/>
      <c r="CK156" s="739" t="str">
        <f>IF(AND($Z$9=1,Courses!E151&lt;&gt;"",Courses!F151&lt;&gt;"",Courses!F151=0,SUM(Courses!H151,Courses!J151)=1),"Row "&amp;Courses!A151&amp;", "&amp;Courses!$F$10&amp;"; ","")</f>
        <v/>
      </c>
      <c r="CL156" s="10" t="str">
        <f>IF(AND($Z$9=1,Courses!G151&lt;&gt;"",Courses!H151&lt;&gt;"",Courses!H151=0,SUM(Courses!J151,Courses!F151)=1),"Row "&amp;Courses!A151&amp;", "&amp;Courses!$H$10&amp;"; ","")</f>
        <v/>
      </c>
      <c r="CM156" s="682" t="str">
        <f>IF(AND($Z$9=1,Courses!I151&lt;&gt;"",Courses!J151&lt;&gt;"",Courses!J151=0, SUM(Courses!H151,Courses!F151)=1),"Row "&amp;Courses!A151&amp;", "&amp;Courses!$J$10&amp;"; ","")</f>
        <v/>
      </c>
      <c r="CN156" s="680"/>
      <c r="CO156" s="681"/>
      <c r="CP156" s="692" t="str">
        <f>IF(AND(Courses!B151&lt;&gt;"",ISNA(VLOOKUP(Courses!C151,CourseInfo,2,FALSE))=FALSE,COUNTIF(Dummy,Courses!C151)&lt;&gt;1),VLOOKUP(Courses!C151,CourseInfo,6,FALSE),"")</f>
        <v/>
      </c>
      <c r="CQ156" s="692" t="str">
        <f>IF(AND(Courses!B151&lt;&gt;"",ISNA(VLOOKUP(Courses!C151,CourseInfo,2,FALSE))=FALSE,COUNTIF(Dummy,Courses!C151)&lt;&gt;1),IF(VLOOKUP(Courses!C151,CourseInfo,7,FALSE)&lt;&gt;"",VLOOKUP(Courses!C151,CourseInfo,7,FALSE),"blank"),"")</f>
        <v/>
      </c>
      <c r="CR156" s="692" t="str">
        <f>IF(AND($AA$9=1,Courses!B151&lt;&gt;"",'Courses Valid'!AC156="",AH156&amp;AI156&amp;AJ156&amp;AK156="",COUNTIF(Dummy,Courses!C151)&lt;&gt;1),IF(OR(Courses!K151&lt;&gt;'Courses Valid'!CP156,Courses!L151&lt;&gt;'Courses Valid'!CQ156),"Row "&amp;Courses!A151&amp;", Level on LARS is "&amp;'Courses Valid'!CP156&amp;", Sub-level on LARS is "&amp;CQ156&amp;"; ",""),"")</f>
        <v/>
      </c>
      <c r="CS156" s="680"/>
    </row>
    <row r="157" spans="3:97" x14ac:dyDescent="0.2">
      <c r="C157" s="670">
        <f t="shared" si="4"/>
        <v>0</v>
      </c>
      <c r="D157" s="102"/>
      <c r="E157" s="102"/>
      <c r="F157" s="295"/>
      <c r="G157" s="692" t="str">
        <f>IF(SUMPRODUCT(--(CourseAims=Courses!$C152))=1,"",IF(AND($J$9=1,Courses!$C152&lt;&gt;""),"Row "&amp;Courses!A152&amp;" (invalid); ",""))</f>
        <v/>
      </c>
      <c r="H157" s="692" t="str">
        <f>IF(AND($K$9=1,Courses!B152="",OR(Courses!F152&lt;&gt;"",Courses!H152&lt;&gt;"",Courses!J152&lt;&gt;"",Courses!K152&lt;&gt;"",Courses!L152&lt;&gt;"",Courses!M152&lt;&gt;"",Courses!N152&lt;&gt;0,Courses!P152&lt;&gt;0,Courses!R152&lt;&gt;0,Courses!S152&lt;&gt;0,Courses!U152&lt;&gt;0,Courses!W152&lt;&gt;0,Courses!X152&lt;&gt;0,Courses!Z152&lt;&gt;0,Courses!AB152&lt;&gt;0)),"Row "&amp;Courses!A152&amp;" (none); ","")</f>
        <v/>
      </c>
      <c r="J157" s="295"/>
      <c r="K157" s="739" t="str">
        <f>IF(AND($L$9=1,Courses!E152&lt;&gt;"",Courses!F152=""),"Row "&amp;Courses!A152&amp;", "&amp;Courses!$E$10&amp;"; ","")</f>
        <v/>
      </c>
      <c r="L157" s="10" t="str">
        <f>IF(AND($L$9=1,Courses!G152&lt;&gt;"",Courses!H152=""),"Row "&amp;Courses!A152&amp;", "&amp;Courses!$G$10&amp;"; ","")</f>
        <v/>
      </c>
      <c r="M157" s="682" t="str">
        <f>IF(AND($L$9=1,Courses!I152&lt;&gt;"",Courses!J152=""),"Row "&amp;Courses!A152&amp;", "&amp;Courses!$I$10&amp;"; ","")</f>
        <v/>
      </c>
      <c r="P157" s="295"/>
      <c r="Q157" s="739" t="str">
        <f>IF(AND($M$9=1,Courses!B152&lt;&gt;"",Courses!E152&lt;&gt;"",Courses!G152="",Courses!I152="",Courses!F152&lt;&gt;1),"Row "&amp;Courses!A152&amp;"; ","")</f>
        <v/>
      </c>
      <c r="R157" s="10" t="str">
        <f>IF(AND($M$9=1,Courses!B152&lt;&gt;"",Courses!I152="",Courses!F152&lt;&gt;"",Courses!G152&lt;&gt;"",Courses!H152&lt;&gt;""),IF(OR((Courses!F152+Courses!H152)&lt;&gt;1),"Row "&amp;Courses!A152&amp;"; ",""),"")</f>
        <v/>
      </c>
      <c r="S157" s="682" t="str">
        <f>IF(AND($M$9=1,Courses!B152&lt;&gt;"",Courses!I152&lt;&gt;"",Courses!J152&lt;&gt;"",Courses!H152&lt;&gt;"",Courses!G152&lt;&gt;"",Courses!F152&lt;&gt;""),IF(OR((Courses!F152+Courses!H152+Courses!J152)&lt;&gt;1),"Row "&amp;Courses!A152&amp;"; ",""),"")</f>
        <v/>
      </c>
      <c r="T157" s="10"/>
      <c r="U157" s="692" t="str">
        <f>IF(AND($M$9=1,Courses!E152&lt;&gt;"",Q157="",R157="",S157="",SUM(Courses!F152,Courses!H152,Courses!J152)&lt;&gt;1),"Row "&amp;Courses!A152&amp;"; ","")</f>
        <v/>
      </c>
      <c r="W157" s="295"/>
      <c r="X157" s="739" t="str">
        <f>IF(AND($N$9=1,Courses!B152&lt;&gt;"",Courses!E152&lt;&gt;"",Courses!F152&lt;&gt;""),IF((TRUNC(Courses!F152*100)&lt;&gt;Courses!F152*100),"Row "&amp;Courses!A152&amp;", "&amp;Courses!$F$10&amp;"; ",""),"")</f>
        <v/>
      </c>
      <c r="Y157" s="10" t="str">
        <f>IF(AND($N$9=1,Courses!B152&lt;&gt;"",Courses!G152&lt;&gt;"",Courses!H152&lt;&gt;""),IF((TRUNC(Courses!H152*100)&lt;&gt;Courses!H152*100),"Row "&amp;Courses!A152&amp;", "&amp;Courses!$H$10&amp;"; ",""),"")</f>
        <v/>
      </c>
      <c r="Z157" s="682" t="str">
        <f>IF(AND($N$9=1,Courses!B152&lt;&gt;"",Courses!I152&lt;&gt;"",Courses!J152&lt;&gt;""),IF((TRUNC(Courses!J152*100)&lt;&gt;Courses!J152*100),"Row "&amp;Courses!A152&amp;", "&amp;Courses!$J$10&amp;"; ",""),"")</f>
        <v/>
      </c>
      <c r="AB157" s="295"/>
      <c r="AC157" s="739" t="str">
        <f>IF(AND($O$9=1,G157="",Courses!B152&lt;&gt;"",Courses!K152&lt;&gt;"UG",Courses!K152&lt;&gt;"PG (UG fee)",Courses!K152&lt;&gt;"PG (Masters' loan)",Courses!K152&lt;&gt;"PG (Other)"),"Row "&amp;Courses!A152&amp;"; ","")</f>
        <v/>
      </c>
      <c r="AD157" s="1331"/>
      <c r="AE157" s="692" t="str">
        <f>IF(AND($Q$9=1,G157="",Courses!B152&lt;&gt;"",Courses!M152&lt;&gt;"Standard",Courses!M152&lt;&gt;"Long"),"Row "&amp;Courses!A152&amp;"; ","")</f>
        <v/>
      </c>
      <c r="AF157" s="10"/>
      <c r="AG157" s="295"/>
      <c r="AH157" s="739" t="str">
        <f>IF(AND($P$9=1,G157="",AC157="",AD157="",Courses!B152&lt;&gt;"",Courses!K152="UG",Courses!L152&lt;&gt;$C$9,Courses!L152&lt;&gt;$C$10,Courses!L152&lt;&gt;$C$11),"Row "&amp;Courses!A152&amp;", Sub-level should be either HND, Sub-degree, Foundation Degree or Other UG Degree; ","")</f>
        <v/>
      </c>
      <c r="AI157" s="10" t="str">
        <f>IF(AND($P$9=1,G157="",AC157="",AD157="",Courses!B152&lt;&gt;"",Courses!K152="PG (UG fee)",Courses!L152&lt;&gt;"",Courses!L152&lt;&gt;$C$12,Courses!L152&lt;&gt;$C$15),"Row "&amp;Courses!A152&amp;", Sub-level should be either blank or "&amp;C149&amp;"; ","")</f>
        <v/>
      </c>
      <c r="AJ157" s="10" t="str">
        <f>IF(AND($P$9=1,G157="",AC157="",AD157="",Courses!B152&lt;&gt;"",Courses!K152="PG (Masters' loan)",Courses!L152&lt;&gt;"",Courses!L152&lt;&gt;$C$14,Courses!L152&lt;&gt;$C$15),"Row "&amp;Courses!A152&amp;", Sub-level should be blank; ","")</f>
        <v/>
      </c>
      <c r="AK157" s="682" t="str">
        <f>IF(AND($P$9=1,G157="",AC157="",AD157="",Courses!B152&lt;&gt;"",Courses!K152="PG (Other)",Courses!L152&lt;&gt;"",Courses!L152&lt;&gt;$C$16,Courses!L152&lt;&gt;$C$17),"Row "&amp;Courses!A152&amp;", Sub-level should be blank; ","")</f>
        <v/>
      </c>
      <c r="AL157" s="50"/>
      <c r="AM157" s="295"/>
      <c r="AN157" s="6">
        <v>138</v>
      </c>
      <c r="AO157" s="739" t="str">
        <f>IF(AND($R$9=1,(TRUNC(Courses!N152)&lt;&gt;Courses!N152)), "Row "&amp;Courses!$A152&amp;", "&amp;AO$9&amp;", "&amp;AO$10&amp;", "&amp;AO$11&amp;"; ","")</f>
        <v/>
      </c>
      <c r="AP157" s="10" t="str">
        <f>IF(AND($R$9=1,(TRUNC(Courses!O152)&lt;&gt;Courses!O152)), "Row "&amp;Courses!$A152&amp;", "&amp;AP$9&amp;", "&amp;AP$10&amp;", "&amp;AP$11&amp;"; ","")</f>
        <v/>
      </c>
      <c r="AQ157" s="10" t="str">
        <f>IF(AND($R$9=1,(TRUNC(Courses!P152)&lt;&gt;Courses!P152)), "Row "&amp;Courses!$A152&amp;", "&amp;AQ$9&amp;", "&amp;AQ$10&amp;", "&amp;AQ$11&amp;"; ","")</f>
        <v/>
      </c>
      <c r="AR157" s="10" t="str">
        <f>IF(AND($R$9=1,(TRUNC(Courses!Q152)&lt;&gt;Courses!Q152)), "Row "&amp;Courses!$A152&amp;", "&amp;AR$9&amp;", "&amp;AR$10&amp;", "&amp;AR$11&amp;"; ","")</f>
        <v/>
      </c>
      <c r="AS157" s="10" t="str">
        <f>IF(AND($R$9=1,(TRUNC(Courses!R152)&lt;&gt;Courses!R152)), "Row "&amp;Courses!$A152&amp;", "&amp;AS$9&amp;", "&amp;AS$10&amp;", "&amp;AS$11&amp;"; ","")</f>
        <v/>
      </c>
      <c r="AT157" s="739" t="str">
        <f>IF(AND($R$9=1,(TRUNC(Courses!S152)&lt;&gt;Courses!S152)), "Row "&amp;Courses!$A152&amp;", "&amp;AT$9&amp;", "&amp;AT$10&amp;", "&amp;AT$11&amp;"; ","")</f>
        <v/>
      </c>
      <c r="AU157" s="10" t="str">
        <f>IF(AND($R$9=1,(TRUNC(Courses!T152)&lt;&gt;Courses!T152)), "Row "&amp;Courses!$A152&amp;", "&amp;AU$9&amp;", "&amp;AU$10&amp;", "&amp;AU$11&amp;"; ","")</f>
        <v/>
      </c>
      <c r="AV157" s="10" t="str">
        <f>IF(AND($R$9=1,(TRUNC(Courses!U152)&lt;&gt;Courses!U152)), "Row "&amp;Courses!$A152&amp;", "&amp;AV$9&amp;", "&amp;AV$10&amp;", "&amp;AV$11&amp;"; ","")</f>
        <v/>
      </c>
      <c r="AW157" s="10" t="str">
        <f>IF(AND($R$9=1,(TRUNC(Courses!V152)&lt;&gt;Courses!V152)), "Row "&amp;Courses!$A152&amp;", "&amp;AW$9&amp;", "&amp;AW$10&amp;", "&amp;AW$11&amp;"; ","")</f>
        <v/>
      </c>
      <c r="AX157" s="10" t="str">
        <f>IF(AND($R$9=1,(TRUNC(Courses!W152)&lt;&gt;Courses!W152)), "Row "&amp;Courses!$A152&amp;", "&amp;AX$9&amp;", "&amp;AX$10&amp;", "&amp;AX$11&amp;"; ","")</f>
        <v/>
      </c>
      <c r="AY157" s="739" t="str">
        <f>IF(AND($R$9=1,(TRUNC(Courses!X152)&lt;&gt;Courses!X152)), "Row "&amp;Courses!$A152&amp;", "&amp;AY$9&amp;", "&amp;AY$10&amp;", "&amp;AY$11&amp;"; ","")</f>
        <v/>
      </c>
      <c r="AZ157" s="10" t="str">
        <f>IF(AND($R$9=1,(TRUNC(Courses!Y152)&lt;&gt;Courses!Y152)), "Row "&amp;Courses!$A152&amp;", "&amp;AZ$9&amp;", "&amp;AZ$10&amp;", "&amp;AZ$11&amp;"; ","")</f>
        <v/>
      </c>
      <c r="BA157" s="10" t="str">
        <f>IF(AND($R$9=1,(TRUNC(Courses!Z152)&lt;&gt;Courses!Z152)), "Row "&amp;Courses!$A152&amp;", "&amp;BA$9&amp;", "&amp;BA$10&amp;", "&amp;BA$11&amp;"; ","")</f>
        <v/>
      </c>
      <c r="BB157" s="10" t="str">
        <f>IF(AND($R$9=1,(TRUNC(Courses!AA152)&lt;&gt;Courses!AA152)), "Row "&amp;Courses!$A152&amp;", "&amp;BB$9&amp;", "&amp;BB$10&amp;", "&amp;BB$11&amp;"; ","")</f>
        <v/>
      </c>
      <c r="BC157" s="682" t="str">
        <f>IF(AND($R$9=1,(TRUNC(Courses!AB152)&lt;&gt;Courses!AB152)), "Row "&amp;Courses!$A152&amp;", "&amp;BC$9&amp;", "&amp;BC$10&amp;", "&amp;BC$11&amp;"; ","")</f>
        <v/>
      </c>
      <c r="BE157" s="295"/>
      <c r="BF157" s="6">
        <v>138</v>
      </c>
      <c r="BG157" s="739" t="str">
        <f>IF(AND($S$9=1,Courses!N152&lt;0), "Row "&amp;Courses!$A152&amp;", "&amp;BG$9&amp;", "&amp;BG$10&amp;", "&amp;BG$11&amp;"; ","")</f>
        <v/>
      </c>
      <c r="BH157" s="10" t="str">
        <f>IF(AND($S$9=1,Courses!O152&lt;0), "Row "&amp;Courses!$A152&amp;", "&amp;BH$9&amp;", "&amp;BH$10&amp;", "&amp;BH$11&amp;"; ","")</f>
        <v/>
      </c>
      <c r="BI157" s="10" t="str">
        <f>IF(AND($S$9=1,Courses!P152&lt;0), "Row "&amp;Courses!$A152&amp;", "&amp;BI$9&amp;", "&amp;BI$10&amp;", "&amp;BI$11&amp;"; ","")</f>
        <v/>
      </c>
      <c r="BJ157" s="10" t="str">
        <f>IF(AND($S$9=1,Courses!Q152&lt;0), "Row "&amp;Courses!$A152&amp;", "&amp;BJ$9&amp;", "&amp;BJ$10&amp;", "&amp;BJ$11&amp;"; ","")</f>
        <v/>
      </c>
      <c r="BK157" s="10" t="str">
        <f>IF(AND($S$9=1,Courses!R152&lt;0), "Row "&amp;Courses!$A152&amp;", "&amp;BK$9&amp;", "&amp;BK$10&amp;", "&amp;BK$11&amp;"; ","")</f>
        <v/>
      </c>
      <c r="BL157" s="739" t="str">
        <f>IF(AND($S$9=1,Courses!S152&lt;0), "Row "&amp;Courses!$A152&amp;", "&amp;BL$9&amp;", "&amp;BL$10&amp;", "&amp;BL$11&amp;"; ","")</f>
        <v/>
      </c>
      <c r="BM157" s="10" t="str">
        <f>IF(AND($S$9=1,Courses!T152&lt;0), "Row "&amp;Courses!$A152&amp;", "&amp;BM$9&amp;", "&amp;BM$10&amp;", "&amp;BM$11&amp;"; ","")</f>
        <v/>
      </c>
      <c r="BN157" s="10" t="str">
        <f>IF(AND($S$9=1,Courses!U152&lt;0), "Row "&amp;Courses!$A152&amp;", "&amp;BN$9&amp;", "&amp;BN$10&amp;", "&amp;BN$11&amp;"; ","")</f>
        <v/>
      </c>
      <c r="BO157" s="10" t="str">
        <f>IF(AND($S$9=1,Courses!V152&lt;0), "Row "&amp;Courses!$A152&amp;", "&amp;BO$9&amp;", "&amp;BO$10&amp;", "&amp;BO$11&amp;"; ","")</f>
        <v/>
      </c>
      <c r="BP157" s="682" t="str">
        <f>IF(AND($S$9=1,Courses!W152&lt;0), "Row "&amp;Courses!$A152&amp;", "&amp;BP$9&amp;", "&amp;BP$10&amp;", "&amp;BP$11&amp;"; ","")</f>
        <v/>
      </c>
      <c r="BQ157" s="10" t="str">
        <f>IF(AND($S$9=1,Courses!X152&lt;0), "Row "&amp;Courses!$A152&amp;", "&amp;BQ$9&amp;", "&amp;BQ$10&amp;", "&amp;BQ$11&amp;"; ","")</f>
        <v/>
      </c>
      <c r="BR157" s="10" t="str">
        <f>IF(AND($S$9=1,Courses!Y152&lt;0), "Row "&amp;Courses!$A152&amp;", "&amp;BR$9&amp;", "&amp;BR$10&amp;", "&amp;BR$11&amp;"; ","")</f>
        <v/>
      </c>
      <c r="BS157" s="10" t="str">
        <f>IF(AND($S$9=1,Courses!Z152&lt;0), "Row "&amp;Courses!$A152&amp;", "&amp;BS$9&amp;", "&amp;BS$10&amp;", "&amp;BS$11&amp;"; ","")</f>
        <v/>
      </c>
      <c r="BT157" s="10" t="str">
        <f>IF(AND($S$9=1,Courses!AA152&lt;0), "Row "&amp;Courses!$A152&amp;", "&amp;BT$9&amp;", "&amp;BT$10&amp;", "&amp;BT$11&amp;"; ","")</f>
        <v/>
      </c>
      <c r="BU157" s="682" t="str">
        <f>IF(AND($S$9=1,Courses!AB152&lt;0), "Row "&amp;Courses!$A152&amp;", "&amp;BU$9&amp;", "&amp;BU$10&amp;", "&amp;BU$11&amp;"; ","")</f>
        <v/>
      </c>
      <c r="BW157" s="6">
        <v>138</v>
      </c>
      <c r="BX157" s="101">
        <f>IF(AND($T$9=1,Courses!B152="",Courses!F152="",Courses!H152="",Courses!J152="",Courses!K152="",Courses!L152="",Courses!M152="",Courses!N152=0,Courses!P152=0,Courses!R152=0,Courses!S152=0,Courses!U152=0,Courses!W152=0,Courses!X152=0,Courses!Z152=0,Courses!AB152=0),0,1)</f>
        <v>0</v>
      </c>
      <c r="BY157" s="671">
        <f>IF(AND(BX157=0,SUM(BX158:$BX$219)&gt;0),1,0)</f>
        <v>0</v>
      </c>
      <c r="BZ157" s="692" t="str">
        <f>IF(BY157=1,"Row "&amp;Courses!A152&amp;"; ","")</f>
        <v/>
      </c>
      <c r="CA157" s="50"/>
      <c r="CB157" s="10"/>
      <c r="CC157" s="692" t="str">
        <f>IF(AND($U$9=1,Courses!B152&lt;&gt;"",SUM(Courses!N152:AB152)=0),"Row "&amp;Courses!A152&amp;"; ","")</f>
        <v/>
      </c>
      <c r="CD157" s="50"/>
      <c r="CF157" s="323"/>
      <c r="CG157" s="692" t="str">
        <f>IF(AND($Y$9=1,Courses!B152&lt;&gt;""),IF(SUMPRODUCT(--(Courses!$C$13:$C$214=Courses!C152))&gt;1,"Row "&amp;Courses!A152&amp;"; ",""),"")</f>
        <v/>
      </c>
      <c r="CH157" s="10"/>
      <c r="CI157" s="324"/>
      <c r="CJ157" s="10"/>
      <c r="CK157" s="739" t="str">
        <f>IF(AND($Z$9=1,Courses!E152&lt;&gt;"",Courses!F152&lt;&gt;"",Courses!F152=0,SUM(Courses!H152,Courses!J152)=1),"Row "&amp;Courses!A152&amp;", "&amp;Courses!$F$10&amp;"; ","")</f>
        <v/>
      </c>
      <c r="CL157" s="10" t="str">
        <f>IF(AND($Z$9=1,Courses!G152&lt;&gt;"",Courses!H152&lt;&gt;"",Courses!H152=0,SUM(Courses!J152,Courses!F152)=1),"Row "&amp;Courses!A152&amp;", "&amp;Courses!$H$10&amp;"; ","")</f>
        <v/>
      </c>
      <c r="CM157" s="682" t="str">
        <f>IF(AND($Z$9=1,Courses!I152&lt;&gt;"",Courses!J152&lt;&gt;"",Courses!J152=0, SUM(Courses!H152,Courses!F152)=1),"Row "&amp;Courses!A152&amp;", "&amp;Courses!$J$10&amp;"; ","")</f>
        <v/>
      </c>
      <c r="CN157" s="680"/>
      <c r="CO157" s="681"/>
      <c r="CP157" s="692" t="str">
        <f>IF(AND(Courses!B152&lt;&gt;"",ISNA(VLOOKUP(Courses!C152,CourseInfo,2,FALSE))=FALSE,COUNTIF(Dummy,Courses!C152)&lt;&gt;1),VLOOKUP(Courses!C152,CourseInfo,6,FALSE),"")</f>
        <v/>
      </c>
      <c r="CQ157" s="692" t="str">
        <f>IF(AND(Courses!B152&lt;&gt;"",ISNA(VLOOKUP(Courses!C152,CourseInfo,2,FALSE))=FALSE,COUNTIF(Dummy,Courses!C152)&lt;&gt;1),IF(VLOOKUP(Courses!C152,CourseInfo,7,FALSE)&lt;&gt;"",VLOOKUP(Courses!C152,CourseInfo,7,FALSE),"blank"),"")</f>
        <v/>
      </c>
      <c r="CR157" s="692" t="str">
        <f>IF(AND($AA$9=1,Courses!B152&lt;&gt;"",'Courses Valid'!AC157="",AH157&amp;AI157&amp;AJ157&amp;AK157="",COUNTIF(Dummy,Courses!C152)&lt;&gt;1),IF(OR(Courses!K152&lt;&gt;'Courses Valid'!CP157,Courses!L152&lt;&gt;'Courses Valid'!CQ157),"Row "&amp;Courses!A152&amp;", Level on LARS is "&amp;'Courses Valid'!CP157&amp;", Sub-level on LARS is "&amp;CQ157&amp;"; ",""),"")</f>
        <v/>
      </c>
      <c r="CS157" s="680"/>
    </row>
    <row r="158" spans="3:97" x14ac:dyDescent="0.2">
      <c r="C158" s="670">
        <f t="shared" si="4"/>
        <v>0</v>
      </c>
      <c r="D158" s="102"/>
      <c r="E158" s="102"/>
      <c r="F158" s="295"/>
      <c r="G158" s="692" t="str">
        <f>IF(SUMPRODUCT(--(CourseAims=Courses!$C153))=1,"",IF(AND($J$9=1,Courses!$C153&lt;&gt;""),"Row "&amp;Courses!A153&amp;" (invalid); ",""))</f>
        <v/>
      </c>
      <c r="H158" s="692" t="str">
        <f>IF(AND($K$9=1,Courses!B153="",OR(Courses!F153&lt;&gt;"",Courses!H153&lt;&gt;"",Courses!J153&lt;&gt;"",Courses!K153&lt;&gt;"",Courses!L153&lt;&gt;"",Courses!M153&lt;&gt;"",Courses!N153&lt;&gt;0,Courses!P153&lt;&gt;0,Courses!R153&lt;&gt;0,Courses!S153&lt;&gt;0,Courses!U153&lt;&gt;0,Courses!W153&lt;&gt;0,Courses!X153&lt;&gt;0,Courses!Z153&lt;&gt;0,Courses!AB153&lt;&gt;0)),"Row "&amp;Courses!A153&amp;" (none); ","")</f>
        <v/>
      </c>
      <c r="J158" s="295"/>
      <c r="K158" s="739" t="str">
        <f>IF(AND($L$9=1,Courses!E153&lt;&gt;"",Courses!F153=""),"Row "&amp;Courses!A153&amp;", "&amp;Courses!$E$10&amp;"; ","")</f>
        <v/>
      </c>
      <c r="L158" s="10" t="str">
        <f>IF(AND($L$9=1,Courses!G153&lt;&gt;"",Courses!H153=""),"Row "&amp;Courses!A153&amp;", "&amp;Courses!$G$10&amp;"; ","")</f>
        <v/>
      </c>
      <c r="M158" s="682" t="str">
        <f>IF(AND($L$9=1,Courses!I153&lt;&gt;"",Courses!J153=""),"Row "&amp;Courses!A153&amp;", "&amp;Courses!$I$10&amp;"; ","")</f>
        <v/>
      </c>
      <c r="P158" s="295"/>
      <c r="Q158" s="739" t="str">
        <f>IF(AND($M$9=1,Courses!B153&lt;&gt;"",Courses!E153&lt;&gt;"",Courses!G153="",Courses!I153="",Courses!F153&lt;&gt;1),"Row "&amp;Courses!A153&amp;"; ","")</f>
        <v/>
      </c>
      <c r="R158" s="10" t="str">
        <f>IF(AND($M$9=1,Courses!B153&lt;&gt;"",Courses!I153="",Courses!F153&lt;&gt;"",Courses!G153&lt;&gt;"",Courses!H153&lt;&gt;""),IF(OR((Courses!F153+Courses!H153)&lt;&gt;1),"Row "&amp;Courses!A153&amp;"; ",""),"")</f>
        <v/>
      </c>
      <c r="S158" s="682" t="str">
        <f>IF(AND($M$9=1,Courses!B153&lt;&gt;"",Courses!I153&lt;&gt;"",Courses!J153&lt;&gt;"",Courses!H153&lt;&gt;"",Courses!G153&lt;&gt;"",Courses!F153&lt;&gt;""),IF(OR((Courses!F153+Courses!H153+Courses!J153)&lt;&gt;1),"Row "&amp;Courses!A153&amp;"; ",""),"")</f>
        <v/>
      </c>
      <c r="T158" s="10"/>
      <c r="U158" s="692" t="str">
        <f>IF(AND($M$9=1,Courses!E153&lt;&gt;"",Q158="",R158="",S158="",SUM(Courses!F153,Courses!H153,Courses!J153)&lt;&gt;1),"Row "&amp;Courses!A153&amp;"; ","")</f>
        <v/>
      </c>
      <c r="W158" s="295"/>
      <c r="X158" s="739" t="str">
        <f>IF(AND($N$9=1,Courses!B153&lt;&gt;"",Courses!E153&lt;&gt;"",Courses!F153&lt;&gt;""),IF((TRUNC(Courses!F153*100)&lt;&gt;Courses!F153*100),"Row "&amp;Courses!A153&amp;", "&amp;Courses!$F$10&amp;"; ",""),"")</f>
        <v/>
      </c>
      <c r="Y158" s="10" t="str">
        <f>IF(AND($N$9=1,Courses!B153&lt;&gt;"",Courses!G153&lt;&gt;"",Courses!H153&lt;&gt;""),IF((TRUNC(Courses!H153*100)&lt;&gt;Courses!H153*100),"Row "&amp;Courses!A153&amp;", "&amp;Courses!$H$10&amp;"; ",""),"")</f>
        <v/>
      </c>
      <c r="Z158" s="682" t="str">
        <f>IF(AND($N$9=1,Courses!B153&lt;&gt;"",Courses!I153&lt;&gt;"",Courses!J153&lt;&gt;""),IF((TRUNC(Courses!J153*100)&lt;&gt;Courses!J153*100),"Row "&amp;Courses!A153&amp;", "&amp;Courses!$J$10&amp;"; ",""),"")</f>
        <v/>
      </c>
      <c r="AB158" s="295"/>
      <c r="AC158" s="739" t="str">
        <f>IF(AND($O$9=1,G158="",Courses!B153&lt;&gt;"",Courses!K153&lt;&gt;"UG",Courses!K153&lt;&gt;"PG (UG fee)",Courses!K153&lt;&gt;"PG (Masters' loan)",Courses!K153&lt;&gt;"PG (Other)"),"Row "&amp;Courses!A153&amp;"; ","")</f>
        <v/>
      </c>
      <c r="AD158" s="1331"/>
      <c r="AE158" s="692" t="str">
        <f>IF(AND($Q$9=1,G158="",Courses!B153&lt;&gt;"",Courses!M153&lt;&gt;"Standard",Courses!M153&lt;&gt;"Long"),"Row "&amp;Courses!A153&amp;"; ","")</f>
        <v/>
      </c>
      <c r="AF158" s="10"/>
      <c r="AG158" s="295"/>
      <c r="AH158" s="739" t="str">
        <f>IF(AND($P$9=1,G158="",AC158="",AD158="",Courses!B153&lt;&gt;"",Courses!K153="UG",Courses!L153&lt;&gt;$C$9,Courses!L153&lt;&gt;$C$10,Courses!L153&lt;&gt;$C$11),"Row "&amp;Courses!A153&amp;", Sub-level should be either HND, Sub-degree, Foundation Degree or Other UG Degree; ","")</f>
        <v/>
      </c>
      <c r="AI158" s="10" t="str">
        <f>IF(AND($P$9=1,G158="",AC158="",AD158="",Courses!B153&lt;&gt;"",Courses!K153="PG (UG fee)",Courses!L153&lt;&gt;"",Courses!L153&lt;&gt;$C$12,Courses!L153&lt;&gt;$C$15),"Row "&amp;Courses!A153&amp;", Sub-level should be either blank or "&amp;C150&amp;"; ","")</f>
        <v/>
      </c>
      <c r="AJ158" s="10" t="str">
        <f>IF(AND($P$9=1,G158="",AC158="",AD158="",Courses!B153&lt;&gt;"",Courses!K153="PG (Masters' loan)",Courses!L153&lt;&gt;"",Courses!L153&lt;&gt;$C$14,Courses!L153&lt;&gt;$C$15),"Row "&amp;Courses!A153&amp;", Sub-level should be blank; ","")</f>
        <v/>
      </c>
      <c r="AK158" s="682" t="str">
        <f>IF(AND($P$9=1,G158="",AC158="",AD158="",Courses!B153&lt;&gt;"",Courses!K153="PG (Other)",Courses!L153&lt;&gt;"",Courses!L153&lt;&gt;$C$16,Courses!L153&lt;&gt;$C$17),"Row "&amp;Courses!A153&amp;", Sub-level should be blank; ","")</f>
        <v/>
      </c>
      <c r="AL158" s="50"/>
      <c r="AM158" s="295"/>
      <c r="AN158" s="6">
        <v>139</v>
      </c>
      <c r="AO158" s="739" t="str">
        <f>IF(AND($R$9=1,(TRUNC(Courses!N153)&lt;&gt;Courses!N153)), "Row "&amp;Courses!$A153&amp;", "&amp;AO$9&amp;", "&amp;AO$10&amp;", "&amp;AO$11&amp;"; ","")</f>
        <v/>
      </c>
      <c r="AP158" s="10" t="str">
        <f>IF(AND($R$9=1,(TRUNC(Courses!O153)&lt;&gt;Courses!O153)), "Row "&amp;Courses!$A153&amp;", "&amp;AP$9&amp;", "&amp;AP$10&amp;", "&amp;AP$11&amp;"; ","")</f>
        <v/>
      </c>
      <c r="AQ158" s="10" t="str">
        <f>IF(AND($R$9=1,(TRUNC(Courses!P153)&lt;&gt;Courses!P153)), "Row "&amp;Courses!$A153&amp;", "&amp;AQ$9&amp;", "&amp;AQ$10&amp;", "&amp;AQ$11&amp;"; ","")</f>
        <v/>
      </c>
      <c r="AR158" s="10" t="str">
        <f>IF(AND($R$9=1,(TRUNC(Courses!Q153)&lt;&gt;Courses!Q153)), "Row "&amp;Courses!$A153&amp;", "&amp;AR$9&amp;", "&amp;AR$10&amp;", "&amp;AR$11&amp;"; ","")</f>
        <v/>
      </c>
      <c r="AS158" s="10" t="str">
        <f>IF(AND($R$9=1,(TRUNC(Courses!R153)&lt;&gt;Courses!R153)), "Row "&amp;Courses!$A153&amp;", "&amp;AS$9&amp;", "&amp;AS$10&amp;", "&amp;AS$11&amp;"; ","")</f>
        <v/>
      </c>
      <c r="AT158" s="739" t="str">
        <f>IF(AND($R$9=1,(TRUNC(Courses!S153)&lt;&gt;Courses!S153)), "Row "&amp;Courses!$A153&amp;", "&amp;AT$9&amp;", "&amp;AT$10&amp;", "&amp;AT$11&amp;"; ","")</f>
        <v/>
      </c>
      <c r="AU158" s="10" t="str">
        <f>IF(AND($R$9=1,(TRUNC(Courses!T153)&lt;&gt;Courses!T153)), "Row "&amp;Courses!$A153&amp;", "&amp;AU$9&amp;", "&amp;AU$10&amp;", "&amp;AU$11&amp;"; ","")</f>
        <v/>
      </c>
      <c r="AV158" s="10" t="str">
        <f>IF(AND($R$9=1,(TRUNC(Courses!U153)&lt;&gt;Courses!U153)), "Row "&amp;Courses!$A153&amp;", "&amp;AV$9&amp;", "&amp;AV$10&amp;", "&amp;AV$11&amp;"; ","")</f>
        <v/>
      </c>
      <c r="AW158" s="10" t="str">
        <f>IF(AND($R$9=1,(TRUNC(Courses!V153)&lt;&gt;Courses!V153)), "Row "&amp;Courses!$A153&amp;", "&amp;AW$9&amp;", "&amp;AW$10&amp;", "&amp;AW$11&amp;"; ","")</f>
        <v/>
      </c>
      <c r="AX158" s="10" t="str">
        <f>IF(AND($R$9=1,(TRUNC(Courses!W153)&lt;&gt;Courses!W153)), "Row "&amp;Courses!$A153&amp;", "&amp;AX$9&amp;", "&amp;AX$10&amp;", "&amp;AX$11&amp;"; ","")</f>
        <v/>
      </c>
      <c r="AY158" s="739" t="str">
        <f>IF(AND($R$9=1,(TRUNC(Courses!X153)&lt;&gt;Courses!X153)), "Row "&amp;Courses!$A153&amp;", "&amp;AY$9&amp;", "&amp;AY$10&amp;", "&amp;AY$11&amp;"; ","")</f>
        <v/>
      </c>
      <c r="AZ158" s="10" t="str">
        <f>IF(AND($R$9=1,(TRUNC(Courses!Y153)&lt;&gt;Courses!Y153)), "Row "&amp;Courses!$A153&amp;", "&amp;AZ$9&amp;", "&amp;AZ$10&amp;", "&amp;AZ$11&amp;"; ","")</f>
        <v/>
      </c>
      <c r="BA158" s="10" t="str">
        <f>IF(AND($R$9=1,(TRUNC(Courses!Z153)&lt;&gt;Courses!Z153)), "Row "&amp;Courses!$A153&amp;", "&amp;BA$9&amp;", "&amp;BA$10&amp;", "&amp;BA$11&amp;"; ","")</f>
        <v/>
      </c>
      <c r="BB158" s="10" t="str">
        <f>IF(AND($R$9=1,(TRUNC(Courses!AA153)&lt;&gt;Courses!AA153)), "Row "&amp;Courses!$A153&amp;", "&amp;BB$9&amp;", "&amp;BB$10&amp;", "&amp;BB$11&amp;"; ","")</f>
        <v/>
      </c>
      <c r="BC158" s="682" t="str">
        <f>IF(AND($R$9=1,(TRUNC(Courses!AB153)&lt;&gt;Courses!AB153)), "Row "&amp;Courses!$A153&amp;", "&amp;BC$9&amp;", "&amp;BC$10&amp;", "&amp;BC$11&amp;"; ","")</f>
        <v/>
      </c>
      <c r="BE158" s="295"/>
      <c r="BF158" s="6">
        <v>139</v>
      </c>
      <c r="BG158" s="739" t="str">
        <f>IF(AND($S$9=1,Courses!N153&lt;0), "Row "&amp;Courses!$A153&amp;", "&amp;BG$9&amp;", "&amp;BG$10&amp;", "&amp;BG$11&amp;"; ","")</f>
        <v/>
      </c>
      <c r="BH158" s="10" t="str">
        <f>IF(AND($S$9=1,Courses!O153&lt;0), "Row "&amp;Courses!$A153&amp;", "&amp;BH$9&amp;", "&amp;BH$10&amp;", "&amp;BH$11&amp;"; ","")</f>
        <v/>
      </c>
      <c r="BI158" s="10" t="str">
        <f>IF(AND($S$9=1,Courses!P153&lt;0), "Row "&amp;Courses!$A153&amp;", "&amp;BI$9&amp;", "&amp;BI$10&amp;", "&amp;BI$11&amp;"; ","")</f>
        <v/>
      </c>
      <c r="BJ158" s="10" t="str">
        <f>IF(AND($S$9=1,Courses!Q153&lt;0), "Row "&amp;Courses!$A153&amp;", "&amp;BJ$9&amp;", "&amp;BJ$10&amp;", "&amp;BJ$11&amp;"; ","")</f>
        <v/>
      </c>
      <c r="BK158" s="10" t="str">
        <f>IF(AND($S$9=1,Courses!R153&lt;0), "Row "&amp;Courses!$A153&amp;", "&amp;BK$9&amp;", "&amp;BK$10&amp;", "&amp;BK$11&amp;"; ","")</f>
        <v/>
      </c>
      <c r="BL158" s="739" t="str">
        <f>IF(AND($S$9=1,Courses!S153&lt;0), "Row "&amp;Courses!$A153&amp;", "&amp;BL$9&amp;", "&amp;BL$10&amp;", "&amp;BL$11&amp;"; ","")</f>
        <v/>
      </c>
      <c r="BM158" s="10" t="str">
        <f>IF(AND($S$9=1,Courses!T153&lt;0), "Row "&amp;Courses!$A153&amp;", "&amp;BM$9&amp;", "&amp;BM$10&amp;", "&amp;BM$11&amp;"; ","")</f>
        <v/>
      </c>
      <c r="BN158" s="10" t="str">
        <f>IF(AND($S$9=1,Courses!U153&lt;0), "Row "&amp;Courses!$A153&amp;", "&amp;BN$9&amp;", "&amp;BN$10&amp;", "&amp;BN$11&amp;"; ","")</f>
        <v/>
      </c>
      <c r="BO158" s="10" t="str">
        <f>IF(AND($S$9=1,Courses!V153&lt;0), "Row "&amp;Courses!$A153&amp;", "&amp;BO$9&amp;", "&amp;BO$10&amp;", "&amp;BO$11&amp;"; ","")</f>
        <v/>
      </c>
      <c r="BP158" s="682" t="str">
        <f>IF(AND($S$9=1,Courses!W153&lt;0), "Row "&amp;Courses!$A153&amp;", "&amp;BP$9&amp;", "&amp;BP$10&amp;", "&amp;BP$11&amp;"; ","")</f>
        <v/>
      </c>
      <c r="BQ158" s="10" t="str">
        <f>IF(AND($S$9=1,Courses!X153&lt;0), "Row "&amp;Courses!$A153&amp;", "&amp;BQ$9&amp;", "&amp;BQ$10&amp;", "&amp;BQ$11&amp;"; ","")</f>
        <v/>
      </c>
      <c r="BR158" s="10" t="str">
        <f>IF(AND($S$9=1,Courses!Y153&lt;0), "Row "&amp;Courses!$A153&amp;", "&amp;BR$9&amp;", "&amp;BR$10&amp;", "&amp;BR$11&amp;"; ","")</f>
        <v/>
      </c>
      <c r="BS158" s="10" t="str">
        <f>IF(AND($S$9=1,Courses!Z153&lt;0), "Row "&amp;Courses!$A153&amp;", "&amp;BS$9&amp;", "&amp;BS$10&amp;", "&amp;BS$11&amp;"; ","")</f>
        <v/>
      </c>
      <c r="BT158" s="10" t="str">
        <f>IF(AND($S$9=1,Courses!AA153&lt;0), "Row "&amp;Courses!$A153&amp;", "&amp;BT$9&amp;", "&amp;BT$10&amp;", "&amp;BT$11&amp;"; ","")</f>
        <v/>
      </c>
      <c r="BU158" s="682" t="str">
        <f>IF(AND($S$9=1,Courses!AB153&lt;0), "Row "&amp;Courses!$A153&amp;", "&amp;BU$9&amp;", "&amp;BU$10&amp;", "&amp;BU$11&amp;"; ","")</f>
        <v/>
      </c>
      <c r="BW158" s="6">
        <v>139</v>
      </c>
      <c r="BX158" s="101">
        <f>IF(AND($T$9=1,Courses!B153="",Courses!F153="",Courses!H153="",Courses!J153="",Courses!K153="",Courses!L153="",Courses!M153="",Courses!N153=0,Courses!P153=0,Courses!R153=0,Courses!S153=0,Courses!U153=0,Courses!W153=0,Courses!X153=0,Courses!Z153=0,Courses!AB153=0),0,1)</f>
        <v>0</v>
      </c>
      <c r="BY158" s="671">
        <f>IF(AND(BX158=0,SUM(BX159:$BX$219)&gt;0),1,0)</f>
        <v>0</v>
      </c>
      <c r="BZ158" s="692" t="str">
        <f>IF(BY158=1,"Row "&amp;Courses!A153&amp;"; ","")</f>
        <v/>
      </c>
      <c r="CA158" s="50"/>
      <c r="CB158" s="10"/>
      <c r="CC158" s="692" t="str">
        <f>IF(AND($U$9=1,Courses!B153&lt;&gt;"",SUM(Courses!N153:AB153)=0),"Row "&amp;Courses!A153&amp;"; ","")</f>
        <v/>
      </c>
      <c r="CD158" s="50"/>
      <c r="CF158" s="323"/>
      <c r="CG158" s="692" t="str">
        <f>IF(AND($Y$9=1,Courses!B153&lt;&gt;""),IF(SUMPRODUCT(--(Courses!$C$13:$C$214=Courses!C153))&gt;1,"Row "&amp;Courses!A153&amp;"; ",""),"")</f>
        <v/>
      </c>
      <c r="CH158" s="10"/>
      <c r="CI158" s="324"/>
      <c r="CJ158" s="10"/>
      <c r="CK158" s="739" t="str">
        <f>IF(AND($Z$9=1,Courses!E153&lt;&gt;"",Courses!F153&lt;&gt;"",Courses!F153=0,SUM(Courses!H153,Courses!J153)=1),"Row "&amp;Courses!A153&amp;", "&amp;Courses!$F$10&amp;"; ","")</f>
        <v/>
      </c>
      <c r="CL158" s="10" t="str">
        <f>IF(AND($Z$9=1,Courses!G153&lt;&gt;"",Courses!H153&lt;&gt;"",Courses!H153=0,SUM(Courses!J153,Courses!F153)=1),"Row "&amp;Courses!A153&amp;", "&amp;Courses!$H$10&amp;"; ","")</f>
        <v/>
      </c>
      <c r="CM158" s="682" t="str">
        <f>IF(AND($Z$9=1,Courses!I153&lt;&gt;"",Courses!J153&lt;&gt;"",Courses!J153=0, SUM(Courses!H153,Courses!F153)=1),"Row "&amp;Courses!A153&amp;", "&amp;Courses!$J$10&amp;"; ","")</f>
        <v/>
      </c>
      <c r="CN158" s="680"/>
      <c r="CO158" s="681"/>
      <c r="CP158" s="692" t="str">
        <f>IF(AND(Courses!B153&lt;&gt;"",ISNA(VLOOKUP(Courses!C153,CourseInfo,2,FALSE))=FALSE,COUNTIF(Dummy,Courses!C153)&lt;&gt;1),VLOOKUP(Courses!C153,CourseInfo,6,FALSE),"")</f>
        <v/>
      </c>
      <c r="CQ158" s="692" t="str">
        <f>IF(AND(Courses!B153&lt;&gt;"",ISNA(VLOOKUP(Courses!C153,CourseInfo,2,FALSE))=FALSE,COUNTIF(Dummy,Courses!C153)&lt;&gt;1),IF(VLOOKUP(Courses!C153,CourseInfo,7,FALSE)&lt;&gt;"",VLOOKUP(Courses!C153,CourseInfo,7,FALSE),"blank"),"")</f>
        <v/>
      </c>
      <c r="CR158" s="692" t="str">
        <f>IF(AND($AA$9=1,Courses!B153&lt;&gt;"",'Courses Valid'!AC158="",AH158&amp;AI158&amp;AJ158&amp;AK158="",COUNTIF(Dummy,Courses!C153)&lt;&gt;1),IF(OR(Courses!K153&lt;&gt;'Courses Valid'!CP158,Courses!L153&lt;&gt;'Courses Valid'!CQ158),"Row "&amp;Courses!A153&amp;", Level on LARS is "&amp;'Courses Valid'!CP158&amp;", Sub-level on LARS is "&amp;CQ158&amp;"; ",""),"")</f>
        <v/>
      </c>
      <c r="CS158" s="680"/>
    </row>
    <row r="159" spans="3:97" x14ac:dyDescent="0.2">
      <c r="C159" s="670">
        <f t="shared" si="4"/>
        <v>0</v>
      </c>
      <c r="D159" s="102"/>
      <c r="E159" s="102"/>
      <c r="F159" s="295"/>
      <c r="G159" s="692" t="str">
        <f>IF(SUMPRODUCT(--(CourseAims=Courses!$C154))=1,"",IF(AND($J$9=1,Courses!$C154&lt;&gt;""),"Row "&amp;Courses!A154&amp;" (invalid); ",""))</f>
        <v/>
      </c>
      <c r="H159" s="692" t="str">
        <f>IF(AND($K$9=1,Courses!B154="",OR(Courses!F154&lt;&gt;"",Courses!H154&lt;&gt;"",Courses!J154&lt;&gt;"",Courses!K154&lt;&gt;"",Courses!L154&lt;&gt;"",Courses!M154&lt;&gt;"",Courses!N154&lt;&gt;0,Courses!P154&lt;&gt;0,Courses!R154&lt;&gt;0,Courses!S154&lt;&gt;0,Courses!U154&lt;&gt;0,Courses!W154&lt;&gt;0,Courses!X154&lt;&gt;0,Courses!Z154&lt;&gt;0,Courses!AB154&lt;&gt;0)),"Row "&amp;Courses!A154&amp;" (none); ","")</f>
        <v/>
      </c>
      <c r="J159" s="295"/>
      <c r="K159" s="739" t="str">
        <f>IF(AND($L$9=1,Courses!E154&lt;&gt;"",Courses!F154=""),"Row "&amp;Courses!A154&amp;", "&amp;Courses!$E$10&amp;"; ","")</f>
        <v/>
      </c>
      <c r="L159" s="10" t="str">
        <f>IF(AND($L$9=1,Courses!G154&lt;&gt;"",Courses!H154=""),"Row "&amp;Courses!A154&amp;", "&amp;Courses!$G$10&amp;"; ","")</f>
        <v/>
      </c>
      <c r="M159" s="682" t="str">
        <f>IF(AND($L$9=1,Courses!I154&lt;&gt;"",Courses!J154=""),"Row "&amp;Courses!A154&amp;", "&amp;Courses!$I$10&amp;"; ","")</f>
        <v/>
      </c>
      <c r="P159" s="295"/>
      <c r="Q159" s="739" t="str">
        <f>IF(AND($M$9=1,Courses!B154&lt;&gt;"",Courses!E154&lt;&gt;"",Courses!G154="",Courses!I154="",Courses!F154&lt;&gt;1),"Row "&amp;Courses!A154&amp;"; ","")</f>
        <v/>
      </c>
      <c r="R159" s="10" t="str">
        <f>IF(AND($M$9=1,Courses!B154&lt;&gt;"",Courses!I154="",Courses!F154&lt;&gt;"",Courses!G154&lt;&gt;"",Courses!H154&lt;&gt;""),IF(OR((Courses!F154+Courses!H154)&lt;&gt;1),"Row "&amp;Courses!A154&amp;"; ",""),"")</f>
        <v/>
      </c>
      <c r="S159" s="682" t="str">
        <f>IF(AND($M$9=1,Courses!B154&lt;&gt;"",Courses!I154&lt;&gt;"",Courses!J154&lt;&gt;"",Courses!H154&lt;&gt;"",Courses!G154&lt;&gt;"",Courses!F154&lt;&gt;""),IF(OR((Courses!F154+Courses!H154+Courses!J154)&lt;&gt;1),"Row "&amp;Courses!A154&amp;"; ",""),"")</f>
        <v/>
      </c>
      <c r="T159" s="10"/>
      <c r="U159" s="692" t="str">
        <f>IF(AND($M$9=1,Courses!E154&lt;&gt;"",Q159="",R159="",S159="",SUM(Courses!F154,Courses!H154,Courses!J154)&lt;&gt;1),"Row "&amp;Courses!A154&amp;"; ","")</f>
        <v/>
      </c>
      <c r="W159" s="295"/>
      <c r="X159" s="739" t="str">
        <f>IF(AND($N$9=1,Courses!B154&lt;&gt;"",Courses!E154&lt;&gt;"",Courses!F154&lt;&gt;""),IF((TRUNC(Courses!F154*100)&lt;&gt;Courses!F154*100),"Row "&amp;Courses!A154&amp;", "&amp;Courses!$F$10&amp;"; ",""),"")</f>
        <v/>
      </c>
      <c r="Y159" s="10" t="str">
        <f>IF(AND($N$9=1,Courses!B154&lt;&gt;"",Courses!G154&lt;&gt;"",Courses!H154&lt;&gt;""),IF((TRUNC(Courses!H154*100)&lt;&gt;Courses!H154*100),"Row "&amp;Courses!A154&amp;", "&amp;Courses!$H$10&amp;"; ",""),"")</f>
        <v/>
      </c>
      <c r="Z159" s="682" t="str">
        <f>IF(AND($N$9=1,Courses!B154&lt;&gt;"",Courses!I154&lt;&gt;"",Courses!J154&lt;&gt;""),IF((TRUNC(Courses!J154*100)&lt;&gt;Courses!J154*100),"Row "&amp;Courses!A154&amp;", "&amp;Courses!$J$10&amp;"; ",""),"")</f>
        <v/>
      </c>
      <c r="AB159" s="295"/>
      <c r="AC159" s="739" t="str">
        <f>IF(AND($O$9=1,G159="",Courses!B154&lt;&gt;"",Courses!K154&lt;&gt;"UG",Courses!K154&lt;&gt;"PG (UG fee)",Courses!K154&lt;&gt;"PG (Masters' loan)",Courses!K154&lt;&gt;"PG (Other)"),"Row "&amp;Courses!A154&amp;"; ","")</f>
        <v/>
      </c>
      <c r="AD159" s="1331"/>
      <c r="AE159" s="692" t="str">
        <f>IF(AND($Q$9=1,G159="",Courses!B154&lt;&gt;"",Courses!M154&lt;&gt;"Standard",Courses!M154&lt;&gt;"Long"),"Row "&amp;Courses!A154&amp;"; ","")</f>
        <v/>
      </c>
      <c r="AF159" s="10"/>
      <c r="AG159" s="295"/>
      <c r="AH159" s="739" t="str">
        <f>IF(AND($P$9=1,G159="",AC159="",AD159="",Courses!B154&lt;&gt;"",Courses!K154="UG",Courses!L154&lt;&gt;$C$9,Courses!L154&lt;&gt;$C$10,Courses!L154&lt;&gt;$C$11),"Row "&amp;Courses!A154&amp;", Sub-level should be either HND, Sub-degree, Foundation Degree or Other UG Degree; ","")</f>
        <v/>
      </c>
      <c r="AI159" s="10" t="str">
        <f>IF(AND($P$9=1,G159="",AC159="",AD159="",Courses!B154&lt;&gt;"",Courses!K154="PG (UG fee)",Courses!L154&lt;&gt;"",Courses!L154&lt;&gt;$C$12,Courses!L154&lt;&gt;$C$15),"Row "&amp;Courses!A154&amp;", Sub-level should be either blank or "&amp;C151&amp;"; ","")</f>
        <v/>
      </c>
      <c r="AJ159" s="10" t="str">
        <f>IF(AND($P$9=1,G159="",AC159="",AD159="",Courses!B154&lt;&gt;"",Courses!K154="PG (Masters' loan)",Courses!L154&lt;&gt;"",Courses!L154&lt;&gt;$C$14,Courses!L154&lt;&gt;$C$15),"Row "&amp;Courses!A154&amp;", Sub-level should be blank; ","")</f>
        <v/>
      </c>
      <c r="AK159" s="682" t="str">
        <f>IF(AND($P$9=1,G159="",AC159="",AD159="",Courses!B154&lt;&gt;"",Courses!K154="PG (Other)",Courses!L154&lt;&gt;"",Courses!L154&lt;&gt;$C$16,Courses!L154&lt;&gt;$C$17),"Row "&amp;Courses!A154&amp;", Sub-level should be blank; ","")</f>
        <v/>
      </c>
      <c r="AL159" s="50"/>
      <c r="AM159" s="295"/>
      <c r="AN159" s="6">
        <v>140</v>
      </c>
      <c r="AO159" s="739" t="str">
        <f>IF(AND($R$9=1,(TRUNC(Courses!N154)&lt;&gt;Courses!N154)), "Row "&amp;Courses!$A154&amp;", "&amp;AO$9&amp;", "&amp;AO$10&amp;", "&amp;AO$11&amp;"; ","")</f>
        <v/>
      </c>
      <c r="AP159" s="10" t="str">
        <f>IF(AND($R$9=1,(TRUNC(Courses!O154)&lt;&gt;Courses!O154)), "Row "&amp;Courses!$A154&amp;", "&amp;AP$9&amp;", "&amp;AP$10&amp;", "&amp;AP$11&amp;"; ","")</f>
        <v/>
      </c>
      <c r="AQ159" s="10" t="str">
        <f>IF(AND($R$9=1,(TRUNC(Courses!P154)&lt;&gt;Courses!P154)), "Row "&amp;Courses!$A154&amp;", "&amp;AQ$9&amp;", "&amp;AQ$10&amp;", "&amp;AQ$11&amp;"; ","")</f>
        <v/>
      </c>
      <c r="AR159" s="10" t="str">
        <f>IF(AND($R$9=1,(TRUNC(Courses!Q154)&lt;&gt;Courses!Q154)), "Row "&amp;Courses!$A154&amp;", "&amp;AR$9&amp;", "&amp;AR$10&amp;", "&amp;AR$11&amp;"; ","")</f>
        <v/>
      </c>
      <c r="AS159" s="10" t="str">
        <f>IF(AND($R$9=1,(TRUNC(Courses!R154)&lt;&gt;Courses!R154)), "Row "&amp;Courses!$A154&amp;", "&amp;AS$9&amp;", "&amp;AS$10&amp;", "&amp;AS$11&amp;"; ","")</f>
        <v/>
      </c>
      <c r="AT159" s="739" t="str">
        <f>IF(AND($R$9=1,(TRUNC(Courses!S154)&lt;&gt;Courses!S154)), "Row "&amp;Courses!$A154&amp;", "&amp;AT$9&amp;", "&amp;AT$10&amp;", "&amp;AT$11&amp;"; ","")</f>
        <v/>
      </c>
      <c r="AU159" s="10" t="str">
        <f>IF(AND($R$9=1,(TRUNC(Courses!T154)&lt;&gt;Courses!T154)), "Row "&amp;Courses!$A154&amp;", "&amp;AU$9&amp;", "&amp;AU$10&amp;", "&amp;AU$11&amp;"; ","")</f>
        <v/>
      </c>
      <c r="AV159" s="10" t="str">
        <f>IF(AND($R$9=1,(TRUNC(Courses!U154)&lt;&gt;Courses!U154)), "Row "&amp;Courses!$A154&amp;", "&amp;AV$9&amp;", "&amp;AV$10&amp;", "&amp;AV$11&amp;"; ","")</f>
        <v/>
      </c>
      <c r="AW159" s="10" t="str">
        <f>IF(AND($R$9=1,(TRUNC(Courses!V154)&lt;&gt;Courses!V154)), "Row "&amp;Courses!$A154&amp;", "&amp;AW$9&amp;", "&amp;AW$10&amp;", "&amp;AW$11&amp;"; ","")</f>
        <v/>
      </c>
      <c r="AX159" s="10" t="str">
        <f>IF(AND($R$9=1,(TRUNC(Courses!W154)&lt;&gt;Courses!W154)), "Row "&amp;Courses!$A154&amp;", "&amp;AX$9&amp;", "&amp;AX$10&amp;", "&amp;AX$11&amp;"; ","")</f>
        <v/>
      </c>
      <c r="AY159" s="739" t="str">
        <f>IF(AND($R$9=1,(TRUNC(Courses!X154)&lt;&gt;Courses!X154)), "Row "&amp;Courses!$A154&amp;", "&amp;AY$9&amp;", "&amp;AY$10&amp;", "&amp;AY$11&amp;"; ","")</f>
        <v/>
      </c>
      <c r="AZ159" s="10" t="str">
        <f>IF(AND($R$9=1,(TRUNC(Courses!Y154)&lt;&gt;Courses!Y154)), "Row "&amp;Courses!$A154&amp;", "&amp;AZ$9&amp;", "&amp;AZ$10&amp;", "&amp;AZ$11&amp;"; ","")</f>
        <v/>
      </c>
      <c r="BA159" s="10" t="str">
        <f>IF(AND($R$9=1,(TRUNC(Courses!Z154)&lt;&gt;Courses!Z154)), "Row "&amp;Courses!$A154&amp;", "&amp;BA$9&amp;", "&amp;BA$10&amp;", "&amp;BA$11&amp;"; ","")</f>
        <v/>
      </c>
      <c r="BB159" s="10" t="str">
        <f>IF(AND($R$9=1,(TRUNC(Courses!AA154)&lt;&gt;Courses!AA154)), "Row "&amp;Courses!$A154&amp;", "&amp;BB$9&amp;", "&amp;BB$10&amp;", "&amp;BB$11&amp;"; ","")</f>
        <v/>
      </c>
      <c r="BC159" s="682" t="str">
        <f>IF(AND($R$9=1,(TRUNC(Courses!AB154)&lt;&gt;Courses!AB154)), "Row "&amp;Courses!$A154&amp;", "&amp;BC$9&amp;", "&amp;BC$10&amp;", "&amp;BC$11&amp;"; ","")</f>
        <v/>
      </c>
      <c r="BE159" s="295"/>
      <c r="BF159" s="6">
        <v>140</v>
      </c>
      <c r="BG159" s="739" t="str">
        <f>IF(AND($S$9=1,Courses!N154&lt;0), "Row "&amp;Courses!$A154&amp;", "&amp;BG$9&amp;", "&amp;BG$10&amp;", "&amp;BG$11&amp;"; ","")</f>
        <v/>
      </c>
      <c r="BH159" s="10" t="str">
        <f>IF(AND($S$9=1,Courses!O154&lt;0), "Row "&amp;Courses!$A154&amp;", "&amp;BH$9&amp;", "&amp;BH$10&amp;", "&amp;BH$11&amp;"; ","")</f>
        <v/>
      </c>
      <c r="BI159" s="10" t="str">
        <f>IF(AND($S$9=1,Courses!P154&lt;0), "Row "&amp;Courses!$A154&amp;", "&amp;BI$9&amp;", "&amp;BI$10&amp;", "&amp;BI$11&amp;"; ","")</f>
        <v/>
      </c>
      <c r="BJ159" s="10" t="str">
        <f>IF(AND($S$9=1,Courses!Q154&lt;0), "Row "&amp;Courses!$A154&amp;", "&amp;BJ$9&amp;", "&amp;BJ$10&amp;", "&amp;BJ$11&amp;"; ","")</f>
        <v/>
      </c>
      <c r="BK159" s="10" t="str">
        <f>IF(AND($S$9=1,Courses!R154&lt;0), "Row "&amp;Courses!$A154&amp;", "&amp;BK$9&amp;", "&amp;BK$10&amp;", "&amp;BK$11&amp;"; ","")</f>
        <v/>
      </c>
      <c r="BL159" s="739" t="str">
        <f>IF(AND($S$9=1,Courses!S154&lt;0), "Row "&amp;Courses!$A154&amp;", "&amp;BL$9&amp;", "&amp;BL$10&amp;", "&amp;BL$11&amp;"; ","")</f>
        <v/>
      </c>
      <c r="BM159" s="10" t="str">
        <f>IF(AND($S$9=1,Courses!T154&lt;0), "Row "&amp;Courses!$A154&amp;", "&amp;BM$9&amp;", "&amp;BM$10&amp;", "&amp;BM$11&amp;"; ","")</f>
        <v/>
      </c>
      <c r="BN159" s="10" t="str">
        <f>IF(AND($S$9=1,Courses!U154&lt;0), "Row "&amp;Courses!$A154&amp;", "&amp;BN$9&amp;", "&amp;BN$10&amp;", "&amp;BN$11&amp;"; ","")</f>
        <v/>
      </c>
      <c r="BO159" s="10" t="str">
        <f>IF(AND($S$9=1,Courses!V154&lt;0), "Row "&amp;Courses!$A154&amp;", "&amp;BO$9&amp;", "&amp;BO$10&amp;", "&amp;BO$11&amp;"; ","")</f>
        <v/>
      </c>
      <c r="BP159" s="682" t="str">
        <f>IF(AND($S$9=1,Courses!W154&lt;0), "Row "&amp;Courses!$A154&amp;", "&amp;BP$9&amp;", "&amp;BP$10&amp;", "&amp;BP$11&amp;"; ","")</f>
        <v/>
      </c>
      <c r="BQ159" s="10" t="str">
        <f>IF(AND($S$9=1,Courses!X154&lt;0), "Row "&amp;Courses!$A154&amp;", "&amp;BQ$9&amp;", "&amp;BQ$10&amp;", "&amp;BQ$11&amp;"; ","")</f>
        <v/>
      </c>
      <c r="BR159" s="10" t="str">
        <f>IF(AND($S$9=1,Courses!Y154&lt;0), "Row "&amp;Courses!$A154&amp;", "&amp;BR$9&amp;", "&amp;BR$10&amp;", "&amp;BR$11&amp;"; ","")</f>
        <v/>
      </c>
      <c r="BS159" s="10" t="str">
        <f>IF(AND($S$9=1,Courses!Z154&lt;0), "Row "&amp;Courses!$A154&amp;", "&amp;BS$9&amp;", "&amp;BS$10&amp;", "&amp;BS$11&amp;"; ","")</f>
        <v/>
      </c>
      <c r="BT159" s="10" t="str">
        <f>IF(AND($S$9=1,Courses!AA154&lt;0), "Row "&amp;Courses!$A154&amp;", "&amp;BT$9&amp;", "&amp;BT$10&amp;", "&amp;BT$11&amp;"; ","")</f>
        <v/>
      </c>
      <c r="BU159" s="682" t="str">
        <f>IF(AND($S$9=1,Courses!AB154&lt;0), "Row "&amp;Courses!$A154&amp;", "&amp;BU$9&amp;", "&amp;BU$10&amp;", "&amp;BU$11&amp;"; ","")</f>
        <v/>
      </c>
      <c r="BW159" s="6">
        <v>140</v>
      </c>
      <c r="BX159" s="101">
        <f>IF(AND($T$9=1,Courses!B154="",Courses!F154="",Courses!H154="",Courses!J154="",Courses!K154="",Courses!L154="",Courses!M154="",Courses!N154=0,Courses!P154=0,Courses!R154=0,Courses!S154=0,Courses!U154=0,Courses!W154=0,Courses!X154=0,Courses!Z154=0,Courses!AB154=0),0,1)</f>
        <v>0</v>
      </c>
      <c r="BY159" s="671">
        <f>IF(AND(BX159=0,SUM(BX160:$BX$219)&gt;0),1,0)</f>
        <v>0</v>
      </c>
      <c r="BZ159" s="692" t="str">
        <f>IF(BY159=1,"Row "&amp;Courses!A154&amp;"; ","")</f>
        <v/>
      </c>
      <c r="CA159" s="50"/>
      <c r="CB159" s="10"/>
      <c r="CC159" s="692" t="str">
        <f>IF(AND($U$9=1,Courses!B154&lt;&gt;"",SUM(Courses!N154:AB154)=0),"Row "&amp;Courses!A154&amp;"; ","")</f>
        <v/>
      </c>
      <c r="CD159" s="50"/>
      <c r="CF159" s="323"/>
      <c r="CG159" s="692" t="str">
        <f>IF(AND($Y$9=1,Courses!B154&lt;&gt;""),IF(SUMPRODUCT(--(Courses!$C$13:$C$214=Courses!C154))&gt;1,"Row "&amp;Courses!A154&amp;"; ",""),"")</f>
        <v/>
      </c>
      <c r="CH159" s="10"/>
      <c r="CI159" s="324"/>
      <c r="CJ159" s="10"/>
      <c r="CK159" s="739" t="str">
        <f>IF(AND($Z$9=1,Courses!E154&lt;&gt;"",Courses!F154&lt;&gt;"",Courses!F154=0,SUM(Courses!H154,Courses!J154)=1),"Row "&amp;Courses!A154&amp;", "&amp;Courses!$F$10&amp;"; ","")</f>
        <v/>
      </c>
      <c r="CL159" s="10" t="str">
        <f>IF(AND($Z$9=1,Courses!G154&lt;&gt;"",Courses!H154&lt;&gt;"",Courses!H154=0,SUM(Courses!J154,Courses!F154)=1),"Row "&amp;Courses!A154&amp;", "&amp;Courses!$H$10&amp;"; ","")</f>
        <v/>
      </c>
      <c r="CM159" s="682" t="str">
        <f>IF(AND($Z$9=1,Courses!I154&lt;&gt;"",Courses!J154&lt;&gt;"",Courses!J154=0, SUM(Courses!H154,Courses!F154)=1),"Row "&amp;Courses!A154&amp;", "&amp;Courses!$J$10&amp;"; ","")</f>
        <v/>
      </c>
      <c r="CN159" s="680"/>
      <c r="CO159" s="681"/>
      <c r="CP159" s="692" t="str">
        <f>IF(AND(Courses!B154&lt;&gt;"",ISNA(VLOOKUP(Courses!C154,CourseInfo,2,FALSE))=FALSE,COUNTIF(Dummy,Courses!C154)&lt;&gt;1),VLOOKUP(Courses!C154,CourseInfo,6,FALSE),"")</f>
        <v/>
      </c>
      <c r="CQ159" s="692" t="str">
        <f>IF(AND(Courses!B154&lt;&gt;"",ISNA(VLOOKUP(Courses!C154,CourseInfo,2,FALSE))=FALSE,COUNTIF(Dummy,Courses!C154)&lt;&gt;1),IF(VLOOKUP(Courses!C154,CourseInfo,7,FALSE)&lt;&gt;"",VLOOKUP(Courses!C154,CourseInfo,7,FALSE),"blank"),"")</f>
        <v/>
      </c>
      <c r="CR159" s="692" t="str">
        <f>IF(AND($AA$9=1,Courses!B154&lt;&gt;"",'Courses Valid'!AC159="",AH159&amp;AI159&amp;AJ159&amp;AK159="",COUNTIF(Dummy,Courses!C154)&lt;&gt;1),IF(OR(Courses!K154&lt;&gt;'Courses Valid'!CP159,Courses!L154&lt;&gt;'Courses Valid'!CQ159),"Row "&amp;Courses!A154&amp;", Level on LARS is "&amp;'Courses Valid'!CP159&amp;", Sub-level on LARS is "&amp;CQ159&amp;"; ",""),"")</f>
        <v/>
      </c>
      <c r="CS159" s="680"/>
    </row>
    <row r="160" spans="3:97" x14ac:dyDescent="0.2">
      <c r="C160" s="670">
        <f t="shared" si="4"/>
        <v>0</v>
      </c>
      <c r="D160" s="102"/>
      <c r="E160" s="102"/>
      <c r="F160" s="295"/>
      <c r="G160" s="692" t="str">
        <f>IF(SUMPRODUCT(--(CourseAims=Courses!$C155))=1,"",IF(AND($J$9=1,Courses!$C155&lt;&gt;""),"Row "&amp;Courses!A155&amp;" (invalid); ",""))</f>
        <v/>
      </c>
      <c r="H160" s="692" t="str">
        <f>IF(AND($K$9=1,Courses!B155="",OR(Courses!F155&lt;&gt;"",Courses!H155&lt;&gt;"",Courses!J155&lt;&gt;"",Courses!K155&lt;&gt;"",Courses!L155&lt;&gt;"",Courses!M155&lt;&gt;"",Courses!N155&lt;&gt;0,Courses!P155&lt;&gt;0,Courses!R155&lt;&gt;0,Courses!S155&lt;&gt;0,Courses!U155&lt;&gt;0,Courses!W155&lt;&gt;0,Courses!X155&lt;&gt;0,Courses!Z155&lt;&gt;0,Courses!AB155&lt;&gt;0)),"Row "&amp;Courses!A155&amp;" (none); ","")</f>
        <v/>
      </c>
      <c r="J160" s="295"/>
      <c r="K160" s="739" t="str">
        <f>IF(AND($L$9=1,Courses!E155&lt;&gt;"",Courses!F155=""),"Row "&amp;Courses!A155&amp;", "&amp;Courses!$E$10&amp;"; ","")</f>
        <v/>
      </c>
      <c r="L160" s="10" t="str">
        <f>IF(AND($L$9=1,Courses!G155&lt;&gt;"",Courses!H155=""),"Row "&amp;Courses!A155&amp;", "&amp;Courses!$G$10&amp;"; ","")</f>
        <v/>
      </c>
      <c r="M160" s="682" t="str">
        <f>IF(AND($L$9=1,Courses!I155&lt;&gt;"",Courses!J155=""),"Row "&amp;Courses!A155&amp;", "&amp;Courses!$I$10&amp;"; ","")</f>
        <v/>
      </c>
      <c r="P160" s="295"/>
      <c r="Q160" s="739" t="str">
        <f>IF(AND($M$9=1,Courses!B155&lt;&gt;"",Courses!E155&lt;&gt;"",Courses!G155="",Courses!I155="",Courses!F155&lt;&gt;1),"Row "&amp;Courses!A155&amp;"; ","")</f>
        <v/>
      </c>
      <c r="R160" s="10" t="str">
        <f>IF(AND($M$9=1,Courses!B155&lt;&gt;"",Courses!I155="",Courses!F155&lt;&gt;"",Courses!G155&lt;&gt;"",Courses!H155&lt;&gt;""),IF(OR((Courses!F155+Courses!H155)&lt;&gt;1),"Row "&amp;Courses!A155&amp;"; ",""),"")</f>
        <v/>
      </c>
      <c r="S160" s="682" t="str">
        <f>IF(AND($M$9=1,Courses!B155&lt;&gt;"",Courses!I155&lt;&gt;"",Courses!J155&lt;&gt;"",Courses!H155&lt;&gt;"",Courses!G155&lt;&gt;"",Courses!F155&lt;&gt;""),IF(OR((Courses!F155+Courses!H155+Courses!J155)&lt;&gt;1),"Row "&amp;Courses!A155&amp;"; ",""),"")</f>
        <v/>
      </c>
      <c r="T160" s="10"/>
      <c r="U160" s="692" t="str">
        <f>IF(AND($M$9=1,Courses!E155&lt;&gt;"",Q160="",R160="",S160="",SUM(Courses!F155,Courses!H155,Courses!J155)&lt;&gt;1),"Row "&amp;Courses!A155&amp;"; ","")</f>
        <v/>
      </c>
      <c r="W160" s="295"/>
      <c r="X160" s="739" t="str">
        <f>IF(AND($N$9=1,Courses!B155&lt;&gt;"",Courses!E155&lt;&gt;"",Courses!F155&lt;&gt;""),IF((TRUNC(Courses!F155*100)&lt;&gt;Courses!F155*100),"Row "&amp;Courses!A155&amp;", "&amp;Courses!$F$10&amp;"; ",""),"")</f>
        <v/>
      </c>
      <c r="Y160" s="10" t="str">
        <f>IF(AND($N$9=1,Courses!B155&lt;&gt;"",Courses!G155&lt;&gt;"",Courses!H155&lt;&gt;""),IF((TRUNC(Courses!H155*100)&lt;&gt;Courses!H155*100),"Row "&amp;Courses!A155&amp;", "&amp;Courses!$H$10&amp;"; ",""),"")</f>
        <v/>
      </c>
      <c r="Z160" s="682" t="str">
        <f>IF(AND($N$9=1,Courses!B155&lt;&gt;"",Courses!I155&lt;&gt;"",Courses!J155&lt;&gt;""),IF((TRUNC(Courses!J155*100)&lt;&gt;Courses!J155*100),"Row "&amp;Courses!A155&amp;", "&amp;Courses!$J$10&amp;"; ",""),"")</f>
        <v/>
      </c>
      <c r="AB160" s="295"/>
      <c r="AC160" s="739" t="str">
        <f>IF(AND($O$9=1,G160="",Courses!B155&lt;&gt;"",Courses!K155&lt;&gt;"UG",Courses!K155&lt;&gt;"PG (UG fee)",Courses!K155&lt;&gt;"PG (Masters' loan)",Courses!K155&lt;&gt;"PG (Other)"),"Row "&amp;Courses!A155&amp;"; ","")</f>
        <v/>
      </c>
      <c r="AD160" s="1331"/>
      <c r="AE160" s="692" t="str">
        <f>IF(AND($Q$9=1,G160="",Courses!B155&lt;&gt;"",Courses!M155&lt;&gt;"Standard",Courses!M155&lt;&gt;"Long"),"Row "&amp;Courses!A155&amp;"; ","")</f>
        <v/>
      </c>
      <c r="AF160" s="10"/>
      <c r="AG160" s="295"/>
      <c r="AH160" s="739" t="str">
        <f>IF(AND($P$9=1,G160="",AC160="",AD160="",Courses!B155&lt;&gt;"",Courses!K155="UG",Courses!L155&lt;&gt;$C$9,Courses!L155&lt;&gt;$C$10,Courses!L155&lt;&gt;$C$11),"Row "&amp;Courses!A155&amp;", Sub-level should be either HND, Sub-degree, Foundation Degree or Other UG Degree; ","")</f>
        <v/>
      </c>
      <c r="AI160" s="10" t="str">
        <f>IF(AND($P$9=1,G160="",AC160="",AD160="",Courses!B155&lt;&gt;"",Courses!K155="PG (UG fee)",Courses!L155&lt;&gt;"",Courses!L155&lt;&gt;$C$12,Courses!L155&lt;&gt;$C$15),"Row "&amp;Courses!A155&amp;", Sub-level should be either blank or "&amp;C152&amp;"; ","")</f>
        <v/>
      </c>
      <c r="AJ160" s="10" t="str">
        <f>IF(AND($P$9=1,G160="",AC160="",AD160="",Courses!B155&lt;&gt;"",Courses!K155="PG (Masters' loan)",Courses!L155&lt;&gt;"",Courses!L155&lt;&gt;$C$14,Courses!L155&lt;&gt;$C$15),"Row "&amp;Courses!A155&amp;", Sub-level should be blank; ","")</f>
        <v/>
      </c>
      <c r="AK160" s="682" t="str">
        <f>IF(AND($P$9=1,G160="",AC160="",AD160="",Courses!B155&lt;&gt;"",Courses!K155="PG (Other)",Courses!L155&lt;&gt;"",Courses!L155&lt;&gt;$C$16,Courses!L155&lt;&gt;$C$17),"Row "&amp;Courses!A155&amp;", Sub-level should be blank; ","")</f>
        <v/>
      </c>
      <c r="AL160" s="50"/>
      <c r="AM160" s="295"/>
      <c r="AN160" s="6">
        <v>141</v>
      </c>
      <c r="AO160" s="739" t="str">
        <f>IF(AND($R$9=1,(TRUNC(Courses!N155)&lt;&gt;Courses!N155)), "Row "&amp;Courses!$A155&amp;", "&amp;AO$9&amp;", "&amp;AO$10&amp;", "&amp;AO$11&amp;"; ","")</f>
        <v/>
      </c>
      <c r="AP160" s="10" t="str">
        <f>IF(AND($R$9=1,(TRUNC(Courses!O155)&lt;&gt;Courses!O155)), "Row "&amp;Courses!$A155&amp;", "&amp;AP$9&amp;", "&amp;AP$10&amp;", "&amp;AP$11&amp;"; ","")</f>
        <v/>
      </c>
      <c r="AQ160" s="10" t="str">
        <f>IF(AND($R$9=1,(TRUNC(Courses!P155)&lt;&gt;Courses!P155)), "Row "&amp;Courses!$A155&amp;", "&amp;AQ$9&amp;", "&amp;AQ$10&amp;", "&amp;AQ$11&amp;"; ","")</f>
        <v/>
      </c>
      <c r="AR160" s="10" t="str">
        <f>IF(AND($R$9=1,(TRUNC(Courses!Q155)&lt;&gt;Courses!Q155)), "Row "&amp;Courses!$A155&amp;", "&amp;AR$9&amp;", "&amp;AR$10&amp;", "&amp;AR$11&amp;"; ","")</f>
        <v/>
      </c>
      <c r="AS160" s="10" t="str">
        <f>IF(AND($R$9=1,(TRUNC(Courses!R155)&lt;&gt;Courses!R155)), "Row "&amp;Courses!$A155&amp;", "&amp;AS$9&amp;", "&amp;AS$10&amp;", "&amp;AS$11&amp;"; ","")</f>
        <v/>
      </c>
      <c r="AT160" s="739" t="str">
        <f>IF(AND($R$9=1,(TRUNC(Courses!S155)&lt;&gt;Courses!S155)), "Row "&amp;Courses!$A155&amp;", "&amp;AT$9&amp;", "&amp;AT$10&amp;", "&amp;AT$11&amp;"; ","")</f>
        <v/>
      </c>
      <c r="AU160" s="10" t="str">
        <f>IF(AND($R$9=1,(TRUNC(Courses!T155)&lt;&gt;Courses!T155)), "Row "&amp;Courses!$A155&amp;", "&amp;AU$9&amp;", "&amp;AU$10&amp;", "&amp;AU$11&amp;"; ","")</f>
        <v/>
      </c>
      <c r="AV160" s="10" t="str">
        <f>IF(AND($R$9=1,(TRUNC(Courses!U155)&lt;&gt;Courses!U155)), "Row "&amp;Courses!$A155&amp;", "&amp;AV$9&amp;", "&amp;AV$10&amp;", "&amp;AV$11&amp;"; ","")</f>
        <v/>
      </c>
      <c r="AW160" s="10" t="str">
        <f>IF(AND($R$9=1,(TRUNC(Courses!V155)&lt;&gt;Courses!V155)), "Row "&amp;Courses!$A155&amp;", "&amp;AW$9&amp;", "&amp;AW$10&amp;", "&amp;AW$11&amp;"; ","")</f>
        <v/>
      </c>
      <c r="AX160" s="10" t="str">
        <f>IF(AND($R$9=1,(TRUNC(Courses!W155)&lt;&gt;Courses!W155)), "Row "&amp;Courses!$A155&amp;", "&amp;AX$9&amp;", "&amp;AX$10&amp;", "&amp;AX$11&amp;"; ","")</f>
        <v/>
      </c>
      <c r="AY160" s="739" t="str">
        <f>IF(AND($R$9=1,(TRUNC(Courses!X155)&lt;&gt;Courses!X155)), "Row "&amp;Courses!$A155&amp;", "&amp;AY$9&amp;", "&amp;AY$10&amp;", "&amp;AY$11&amp;"; ","")</f>
        <v/>
      </c>
      <c r="AZ160" s="10" t="str">
        <f>IF(AND($R$9=1,(TRUNC(Courses!Y155)&lt;&gt;Courses!Y155)), "Row "&amp;Courses!$A155&amp;", "&amp;AZ$9&amp;", "&amp;AZ$10&amp;", "&amp;AZ$11&amp;"; ","")</f>
        <v/>
      </c>
      <c r="BA160" s="10" t="str">
        <f>IF(AND($R$9=1,(TRUNC(Courses!Z155)&lt;&gt;Courses!Z155)), "Row "&amp;Courses!$A155&amp;", "&amp;BA$9&amp;", "&amp;BA$10&amp;", "&amp;BA$11&amp;"; ","")</f>
        <v/>
      </c>
      <c r="BB160" s="10" t="str">
        <f>IF(AND($R$9=1,(TRUNC(Courses!AA155)&lt;&gt;Courses!AA155)), "Row "&amp;Courses!$A155&amp;", "&amp;BB$9&amp;", "&amp;BB$10&amp;", "&amp;BB$11&amp;"; ","")</f>
        <v/>
      </c>
      <c r="BC160" s="682" t="str">
        <f>IF(AND($R$9=1,(TRUNC(Courses!AB155)&lt;&gt;Courses!AB155)), "Row "&amp;Courses!$A155&amp;", "&amp;BC$9&amp;", "&amp;BC$10&amp;", "&amp;BC$11&amp;"; ","")</f>
        <v/>
      </c>
      <c r="BE160" s="295"/>
      <c r="BF160" s="6">
        <v>141</v>
      </c>
      <c r="BG160" s="739" t="str">
        <f>IF(AND($S$9=1,Courses!N155&lt;0), "Row "&amp;Courses!$A155&amp;", "&amp;BG$9&amp;", "&amp;BG$10&amp;", "&amp;BG$11&amp;"; ","")</f>
        <v/>
      </c>
      <c r="BH160" s="10" t="str">
        <f>IF(AND($S$9=1,Courses!O155&lt;0), "Row "&amp;Courses!$A155&amp;", "&amp;BH$9&amp;", "&amp;BH$10&amp;", "&amp;BH$11&amp;"; ","")</f>
        <v/>
      </c>
      <c r="BI160" s="10" t="str">
        <f>IF(AND($S$9=1,Courses!P155&lt;0), "Row "&amp;Courses!$A155&amp;", "&amp;BI$9&amp;", "&amp;BI$10&amp;", "&amp;BI$11&amp;"; ","")</f>
        <v/>
      </c>
      <c r="BJ160" s="10" t="str">
        <f>IF(AND($S$9=1,Courses!Q155&lt;0), "Row "&amp;Courses!$A155&amp;", "&amp;BJ$9&amp;", "&amp;BJ$10&amp;", "&amp;BJ$11&amp;"; ","")</f>
        <v/>
      </c>
      <c r="BK160" s="10" t="str">
        <f>IF(AND($S$9=1,Courses!R155&lt;0), "Row "&amp;Courses!$A155&amp;", "&amp;BK$9&amp;", "&amp;BK$10&amp;", "&amp;BK$11&amp;"; ","")</f>
        <v/>
      </c>
      <c r="BL160" s="739" t="str">
        <f>IF(AND($S$9=1,Courses!S155&lt;0), "Row "&amp;Courses!$A155&amp;", "&amp;BL$9&amp;", "&amp;BL$10&amp;", "&amp;BL$11&amp;"; ","")</f>
        <v/>
      </c>
      <c r="BM160" s="10" t="str">
        <f>IF(AND($S$9=1,Courses!T155&lt;0), "Row "&amp;Courses!$A155&amp;", "&amp;BM$9&amp;", "&amp;BM$10&amp;", "&amp;BM$11&amp;"; ","")</f>
        <v/>
      </c>
      <c r="BN160" s="10" t="str">
        <f>IF(AND($S$9=1,Courses!U155&lt;0), "Row "&amp;Courses!$A155&amp;", "&amp;BN$9&amp;", "&amp;BN$10&amp;", "&amp;BN$11&amp;"; ","")</f>
        <v/>
      </c>
      <c r="BO160" s="10" t="str">
        <f>IF(AND($S$9=1,Courses!V155&lt;0), "Row "&amp;Courses!$A155&amp;", "&amp;BO$9&amp;", "&amp;BO$10&amp;", "&amp;BO$11&amp;"; ","")</f>
        <v/>
      </c>
      <c r="BP160" s="682" t="str">
        <f>IF(AND($S$9=1,Courses!W155&lt;0), "Row "&amp;Courses!$A155&amp;", "&amp;BP$9&amp;", "&amp;BP$10&amp;", "&amp;BP$11&amp;"; ","")</f>
        <v/>
      </c>
      <c r="BQ160" s="10" t="str">
        <f>IF(AND($S$9=1,Courses!X155&lt;0), "Row "&amp;Courses!$A155&amp;", "&amp;BQ$9&amp;", "&amp;BQ$10&amp;", "&amp;BQ$11&amp;"; ","")</f>
        <v/>
      </c>
      <c r="BR160" s="10" t="str">
        <f>IF(AND($S$9=1,Courses!Y155&lt;0), "Row "&amp;Courses!$A155&amp;", "&amp;BR$9&amp;", "&amp;BR$10&amp;", "&amp;BR$11&amp;"; ","")</f>
        <v/>
      </c>
      <c r="BS160" s="10" t="str">
        <f>IF(AND($S$9=1,Courses!Z155&lt;0), "Row "&amp;Courses!$A155&amp;", "&amp;BS$9&amp;", "&amp;BS$10&amp;", "&amp;BS$11&amp;"; ","")</f>
        <v/>
      </c>
      <c r="BT160" s="10" t="str">
        <f>IF(AND($S$9=1,Courses!AA155&lt;0), "Row "&amp;Courses!$A155&amp;", "&amp;BT$9&amp;", "&amp;BT$10&amp;", "&amp;BT$11&amp;"; ","")</f>
        <v/>
      </c>
      <c r="BU160" s="682" t="str">
        <f>IF(AND($S$9=1,Courses!AB155&lt;0), "Row "&amp;Courses!$A155&amp;", "&amp;BU$9&amp;", "&amp;BU$10&amp;", "&amp;BU$11&amp;"; ","")</f>
        <v/>
      </c>
      <c r="BW160" s="6">
        <v>141</v>
      </c>
      <c r="BX160" s="101">
        <f>IF(AND($T$9=1,Courses!B155="",Courses!F155="",Courses!H155="",Courses!J155="",Courses!K155="",Courses!L155="",Courses!M155="",Courses!N155=0,Courses!P155=0,Courses!R155=0,Courses!S155=0,Courses!U155=0,Courses!W155=0,Courses!X155=0,Courses!Z155=0,Courses!AB155=0),0,1)</f>
        <v>0</v>
      </c>
      <c r="BY160" s="671">
        <f>IF(AND(BX160=0,SUM(BX161:$BX$219)&gt;0),1,0)</f>
        <v>0</v>
      </c>
      <c r="BZ160" s="692" t="str">
        <f>IF(BY160=1,"Row "&amp;Courses!A155&amp;"; ","")</f>
        <v/>
      </c>
      <c r="CA160" s="50"/>
      <c r="CB160" s="10"/>
      <c r="CC160" s="692" t="str">
        <f>IF(AND($U$9=1,Courses!B155&lt;&gt;"",SUM(Courses!N155:AB155)=0),"Row "&amp;Courses!A155&amp;"; ","")</f>
        <v/>
      </c>
      <c r="CD160" s="50"/>
      <c r="CF160" s="323"/>
      <c r="CG160" s="692" t="str">
        <f>IF(AND($Y$9=1,Courses!B155&lt;&gt;""),IF(SUMPRODUCT(--(Courses!$C$13:$C$214=Courses!C155))&gt;1,"Row "&amp;Courses!A155&amp;"; ",""),"")</f>
        <v/>
      </c>
      <c r="CH160" s="10"/>
      <c r="CI160" s="324"/>
      <c r="CJ160" s="10"/>
      <c r="CK160" s="739" t="str">
        <f>IF(AND($Z$9=1,Courses!E155&lt;&gt;"",Courses!F155&lt;&gt;"",Courses!F155=0,SUM(Courses!H155,Courses!J155)=1),"Row "&amp;Courses!A155&amp;", "&amp;Courses!$F$10&amp;"; ","")</f>
        <v/>
      </c>
      <c r="CL160" s="10" t="str">
        <f>IF(AND($Z$9=1,Courses!G155&lt;&gt;"",Courses!H155&lt;&gt;"",Courses!H155=0,SUM(Courses!J155,Courses!F155)=1),"Row "&amp;Courses!A155&amp;", "&amp;Courses!$H$10&amp;"; ","")</f>
        <v/>
      </c>
      <c r="CM160" s="682" t="str">
        <f>IF(AND($Z$9=1,Courses!I155&lt;&gt;"",Courses!J155&lt;&gt;"",Courses!J155=0, SUM(Courses!H155,Courses!F155)=1),"Row "&amp;Courses!A155&amp;", "&amp;Courses!$J$10&amp;"; ","")</f>
        <v/>
      </c>
      <c r="CN160" s="680"/>
      <c r="CO160" s="681"/>
      <c r="CP160" s="692" t="str">
        <f>IF(AND(Courses!B155&lt;&gt;"",ISNA(VLOOKUP(Courses!C155,CourseInfo,2,FALSE))=FALSE,COUNTIF(Dummy,Courses!C155)&lt;&gt;1),VLOOKUP(Courses!C155,CourseInfo,6,FALSE),"")</f>
        <v/>
      </c>
      <c r="CQ160" s="692" t="str">
        <f>IF(AND(Courses!B155&lt;&gt;"",ISNA(VLOOKUP(Courses!C155,CourseInfo,2,FALSE))=FALSE,COUNTIF(Dummy,Courses!C155)&lt;&gt;1),IF(VLOOKUP(Courses!C155,CourseInfo,7,FALSE)&lt;&gt;"",VLOOKUP(Courses!C155,CourseInfo,7,FALSE),"blank"),"")</f>
        <v/>
      </c>
      <c r="CR160" s="692" t="str">
        <f>IF(AND($AA$9=1,Courses!B155&lt;&gt;"",'Courses Valid'!AC160="",AH160&amp;AI160&amp;AJ160&amp;AK160="",COUNTIF(Dummy,Courses!C155)&lt;&gt;1),IF(OR(Courses!K155&lt;&gt;'Courses Valid'!CP160,Courses!L155&lt;&gt;'Courses Valid'!CQ160),"Row "&amp;Courses!A155&amp;", Level on LARS is "&amp;'Courses Valid'!CP160&amp;", Sub-level on LARS is "&amp;CQ160&amp;"; ",""),"")</f>
        <v/>
      </c>
      <c r="CS160" s="680"/>
    </row>
    <row r="161" spans="3:97" x14ac:dyDescent="0.2">
      <c r="C161" s="670">
        <f t="shared" si="4"/>
        <v>0</v>
      </c>
      <c r="D161" s="102"/>
      <c r="E161" s="102"/>
      <c r="F161" s="295"/>
      <c r="G161" s="692" t="str">
        <f>IF(SUMPRODUCT(--(CourseAims=Courses!$C156))=1,"",IF(AND($J$9=1,Courses!$C156&lt;&gt;""),"Row "&amp;Courses!A156&amp;" (invalid); ",""))</f>
        <v/>
      </c>
      <c r="H161" s="692" t="str">
        <f>IF(AND($K$9=1,Courses!B156="",OR(Courses!F156&lt;&gt;"",Courses!H156&lt;&gt;"",Courses!J156&lt;&gt;"",Courses!K156&lt;&gt;"",Courses!L156&lt;&gt;"",Courses!M156&lt;&gt;"",Courses!N156&lt;&gt;0,Courses!P156&lt;&gt;0,Courses!R156&lt;&gt;0,Courses!S156&lt;&gt;0,Courses!U156&lt;&gt;0,Courses!W156&lt;&gt;0,Courses!X156&lt;&gt;0,Courses!Z156&lt;&gt;0,Courses!AB156&lt;&gt;0)),"Row "&amp;Courses!A156&amp;" (none); ","")</f>
        <v/>
      </c>
      <c r="J161" s="295"/>
      <c r="K161" s="739" t="str">
        <f>IF(AND($L$9=1,Courses!E156&lt;&gt;"",Courses!F156=""),"Row "&amp;Courses!A156&amp;", "&amp;Courses!$E$10&amp;"; ","")</f>
        <v/>
      </c>
      <c r="L161" s="10" t="str">
        <f>IF(AND($L$9=1,Courses!G156&lt;&gt;"",Courses!H156=""),"Row "&amp;Courses!A156&amp;", "&amp;Courses!$G$10&amp;"; ","")</f>
        <v/>
      </c>
      <c r="M161" s="682" t="str">
        <f>IF(AND($L$9=1,Courses!I156&lt;&gt;"",Courses!J156=""),"Row "&amp;Courses!A156&amp;", "&amp;Courses!$I$10&amp;"; ","")</f>
        <v/>
      </c>
      <c r="P161" s="295"/>
      <c r="Q161" s="739" t="str">
        <f>IF(AND($M$9=1,Courses!B156&lt;&gt;"",Courses!E156&lt;&gt;"",Courses!G156="",Courses!I156="",Courses!F156&lt;&gt;1),"Row "&amp;Courses!A156&amp;"; ","")</f>
        <v/>
      </c>
      <c r="R161" s="10" t="str">
        <f>IF(AND($M$9=1,Courses!B156&lt;&gt;"",Courses!I156="",Courses!F156&lt;&gt;"",Courses!G156&lt;&gt;"",Courses!H156&lt;&gt;""),IF(OR((Courses!F156+Courses!H156)&lt;&gt;1),"Row "&amp;Courses!A156&amp;"; ",""),"")</f>
        <v/>
      </c>
      <c r="S161" s="682" t="str">
        <f>IF(AND($M$9=1,Courses!B156&lt;&gt;"",Courses!I156&lt;&gt;"",Courses!J156&lt;&gt;"",Courses!H156&lt;&gt;"",Courses!G156&lt;&gt;"",Courses!F156&lt;&gt;""),IF(OR((Courses!F156+Courses!H156+Courses!J156)&lt;&gt;1),"Row "&amp;Courses!A156&amp;"; ",""),"")</f>
        <v/>
      </c>
      <c r="T161" s="10"/>
      <c r="U161" s="692" t="str">
        <f>IF(AND($M$9=1,Courses!E156&lt;&gt;"",Q161="",R161="",S161="",SUM(Courses!F156,Courses!H156,Courses!J156)&lt;&gt;1),"Row "&amp;Courses!A156&amp;"; ","")</f>
        <v/>
      </c>
      <c r="W161" s="295"/>
      <c r="X161" s="739" t="str">
        <f>IF(AND($N$9=1,Courses!B156&lt;&gt;"",Courses!E156&lt;&gt;"",Courses!F156&lt;&gt;""),IF((TRUNC(Courses!F156*100)&lt;&gt;Courses!F156*100),"Row "&amp;Courses!A156&amp;", "&amp;Courses!$F$10&amp;"; ",""),"")</f>
        <v/>
      </c>
      <c r="Y161" s="10" t="str">
        <f>IF(AND($N$9=1,Courses!B156&lt;&gt;"",Courses!G156&lt;&gt;"",Courses!H156&lt;&gt;""),IF((TRUNC(Courses!H156*100)&lt;&gt;Courses!H156*100),"Row "&amp;Courses!A156&amp;", "&amp;Courses!$H$10&amp;"; ",""),"")</f>
        <v/>
      </c>
      <c r="Z161" s="682" t="str">
        <f>IF(AND($N$9=1,Courses!B156&lt;&gt;"",Courses!I156&lt;&gt;"",Courses!J156&lt;&gt;""),IF((TRUNC(Courses!J156*100)&lt;&gt;Courses!J156*100),"Row "&amp;Courses!A156&amp;", "&amp;Courses!$J$10&amp;"; ",""),"")</f>
        <v/>
      </c>
      <c r="AB161" s="295"/>
      <c r="AC161" s="739" t="str">
        <f>IF(AND($O$9=1,G161="",Courses!B156&lt;&gt;"",Courses!K156&lt;&gt;"UG",Courses!K156&lt;&gt;"PG (UG fee)",Courses!K156&lt;&gt;"PG (Masters' loan)",Courses!K156&lt;&gt;"PG (Other)"),"Row "&amp;Courses!A156&amp;"; ","")</f>
        <v/>
      </c>
      <c r="AD161" s="1331"/>
      <c r="AE161" s="692" t="str">
        <f>IF(AND($Q$9=1,G161="",Courses!B156&lt;&gt;"",Courses!M156&lt;&gt;"Standard",Courses!M156&lt;&gt;"Long"),"Row "&amp;Courses!A156&amp;"; ","")</f>
        <v/>
      </c>
      <c r="AF161" s="10"/>
      <c r="AG161" s="295"/>
      <c r="AH161" s="739" t="str">
        <f>IF(AND($P$9=1,G161="",AC161="",AD161="",Courses!B156&lt;&gt;"",Courses!K156="UG",Courses!L156&lt;&gt;$C$9,Courses!L156&lt;&gt;$C$10,Courses!L156&lt;&gt;$C$11),"Row "&amp;Courses!A156&amp;", Sub-level should be either HND, Sub-degree, Foundation Degree or Other UG Degree; ","")</f>
        <v/>
      </c>
      <c r="AI161" s="10" t="str">
        <f>IF(AND($P$9=1,G161="",AC161="",AD161="",Courses!B156&lt;&gt;"",Courses!K156="PG (UG fee)",Courses!L156&lt;&gt;"",Courses!L156&lt;&gt;$C$12,Courses!L156&lt;&gt;$C$15),"Row "&amp;Courses!A156&amp;", Sub-level should be either blank or "&amp;C153&amp;"; ","")</f>
        <v/>
      </c>
      <c r="AJ161" s="10" t="str">
        <f>IF(AND($P$9=1,G161="",AC161="",AD161="",Courses!B156&lt;&gt;"",Courses!K156="PG (Masters' loan)",Courses!L156&lt;&gt;"",Courses!L156&lt;&gt;$C$14,Courses!L156&lt;&gt;$C$15),"Row "&amp;Courses!A156&amp;", Sub-level should be blank; ","")</f>
        <v/>
      </c>
      <c r="AK161" s="682" t="str">
        <f>IF(AND($P$9=1,G161="",AC161="",AD161="",Courses!B156&lt;&gt;"",Courses!K156="PG (Other)",Courses!L156&lt;&gt;"",Courses!L156&lt;&gt;$C$16,Courses!L156&lt;&gt;$C$17),"Row "&amp;Courses!A156&amp;", Sub-level should be blank; ","")</f>
        <v/>
      </c>
      <c r="AL161" s="50"/>
      <c r="AM161" s="295"/>
      <c r="AN161" s="6">
        <v>142</v>
      </c>
      <c r="AO161" s="739" t="str">
        <f>IF(AND($R$9=1,(TRUNC(Courses!N156)&lt;&gt;Courses!N156)), "Row "&amp;Courses!$A156&amp;", "&amp;AO$9&amp;", "&amp;AO$10&amp;", "&amp;AO$11&amp;"; ","")</f>
        <v/>
      </c>
      <c r="AP161" s="10" t="str">
        <f>IF(AND($R$9=1,(TRUNC(Courses!O156)&lt;&gt;Courses!O156)), "Row "&amp;Courses!$A156&amp;", "&amp;AP$9&amp;", "&amp;AP$10&amp;", "&amp;AP$11&amp;"; ","")</f>
        <v/>
      </c>
      <c r="AQ161" s="10" t="str">
        <f>IF(AND($R$9=1,(TRUNC(Courses!P156)&lt;&gt;Courses!P156)), "Row "&amp;Courses!$A156&amp;", "&amp;AQ$9&amp;", "&amp;AQ$10&amp;", "&amp;AQ$11&amp;"; ","")</f>
        <v/>
      </c>
      <c r="AR161" s="10" t="str">
        <f>IF(AND($R$9=1,(TRUNC(Courses!Q156)&lt;&gt;Courses!Q156)), "Row "&amp;Courses!$A156&amp;", "&amp;AR$9&amp;", "&amp;AR$10&amp;", "&amp;AR$11&amp;"; ","")</f>
        <v/>
      </c>
      <c r="AS161" s="10" t="str">
        <f>IF(AND($R$9=1,(TRUNC(Courses!R156)&lt;&gt;Courses!R156)), "Row "&amp;Courses!$A156&amp;", "&amp;AS$9&amp;", "&amp;AS$10&amp;", "&amp;AS$11&amp;"; ","")</f>
        <v/>
      </c>
      <c r="AT161" s="739" t="str">
        <f>IF(AND($R$9=1,(TRUNC(Courses!S156)&lt;&gt;Courses!S156)), "Row "&amp;Courses!$A156&amp;", "&amp;AT$9&amp;", "&amp;AT$10&amp;", "&amp;AT$11&amp;"; ","")</f>
        <v/>
      </c>
      <c r="AU161" s="10" t="str">
        <f>IF(AND($R$9=1,(TRUNC(Courses!T156)&lt;&gt;Courses!T156)), "Row "&amp;Courses!$A156&amp;", "&amp;AU$9&amp;", "&amp;AU$10&amp;", "&amp;AU$11&amp;"; ","")</f>
        <v/>
      </c>
      <c r="AV161" s="10" t="str">
        <f>IF(AND($R$9=1,(TRUNC(Courses!U156)&lt;&gt;Courses!U156)), "Row "&amp;Courses!$A156&amp;", "&amp;AV$9&amp;", "&amp;AV$10&amp;", "&amp;AV$11&amp;"; ","")</f>
        <v/>
      </c>
      <c r="AW161" s="10" t="str">
        <f>IF(AND($R$9=1,(TRUNC(Courses!V156)&lt;&gt;Courses!V156)), "Row "&amp;Courses!$A156&amp;", "&amp;AW$9&amp;", "&amp;AW$10&amp;", "&amp;AW$11&amp;"; ","")</f>
        <v/>
      </c>
      <c r="AX161" s="10" t="str">
        <f>IF(AND($R$9=1,(TRUNC(Courses!W156)&lt;&gt;Courses!W156)), "Row "&amp;Courses!$A156&amp;", "&amp;AX$9&amp;", "&amp;AX$10&amp;", "&amp;AX$11&amp;"; ","")</f>
        <v/>
      </c>
      <c r="AY161" s="739" t="str">
        <f>IF(AND($R$9=1,(TRUNC(Courses!X156)&lt;&gt;Courses!X156)), "Row "&amp;Courses!$A156&amp;", "&amp;AY$9&amp;", "&amp;AY$10&amp;", "&amp;AY$11&amp;"; ","")</f>
        <v/>
      </c>
      <c r="AZ161" s="10" t="str">
        <f>IF(AND($R$9=1,(TRUNC(Courses!Y156)&lt;&gt;Courses!Y156)), "Row "&amp;Courses!$A156&amp;", "&amp;AZ$9&amp;", "&amp;AZ$10&amp;", "&amp;AZ$11&amp;"; ","")</f>
        <v/>
      </c>
      <c r="BA161" s="10" t="str">
        <f>IF(AND($R$9=1,(TRUNC(Courses!Z156)&lt;&gt;Courses!Z156)), "Row "&amp;Courses!$A156&amp;", "&amp;BA$9&amp;", "&amp;BA$10&amp;", "&amp;BA$11&amp;"; ","")</f>
        <v/>
      </c>
      <c r="BB161" s="10" t="str">
        <f>IF(AND($R$9=1,(TRUNC(Courses!AA156)&lt;&gt;Courses!AA156)), "Row "&amp;Courses!$A156&amp;", "&amp;BB$9&amp;", "&amp;BB$10&amp;", "&amp;BB$11&amp;"; ","")</f>
        <v/>
      </c>
      <c r="BC161" s="682" t="str">
        <f>IF(AND($R$9=1,(TRUNC(Courses!AB156)&lt;&gt;Courses!AB156)), "Row "&amp;Courses!$A156&amp;", "&amp;BC$9&amp;", "&amp;BC$10&amp;", "&amp;BC$11&amp;"; ","")</f>
        <v/>
      </c>
      <c r="BE161" s="295"/>
      <c r="BF161" s="6">
        <v>142</v>
      </c>
      <c r="BG161" s="739" t="str">
        <f>IF(AND($S$9=1,Courses!N156&lt;0), "Row "&amp;Courses!$A156&amp;", "&amp;BG$9&amp;", "&amp;BG$10&amp;", "&amp;BG$11&amp;"; ","")</f>
        <v/>
      </c>
      <c r="BH161" s="10" t="str">
        <f>IF(AND($S$9=1,Courses!O156&lt;0), "Row "&amp;Courses!$A156&amp;", "&amp;BH$9&amp;", "&amp;BH$10&amp;", "&amp;BH$11&amp;"; ","")</f>
        <v/>
      </c>
      <c r="BI161" s="10" t="str">
        <f>IF(AND($S$9=1,Courses!P156&lt;0), "Row "&amp;Courses!$A156&amp;", "&amp;BI$9&amp;", "&amp;BI$10&amp;", "&amp;BI$11&amp;"; ","")</f>
        <v/>
      </c>
      <c r="BJ161" s="10" t="str">
        <f>IF(AND($S$9=1,Courses!Q156&lt;0), "Row "&amp;Courses!$A156&amp;", "&amp;BJ$9&amp;", "&amp;BJ$10&amp;", "&amp;BJ$11&amp;"; ","")</f>
        <v/>
      </c>
      <c r="BK161" s="10" t="str">
        <f>IF(AND($S$9=1,Courses!R156&lt;0), "Row "&amp;Courses!$A156&amp;", "&amp;BK$9&amp;", "&amp;BK$10&amp;", "&amp;BK$11&amp;"; ","")</f>
        <v/>
      </c>
      <c r="BL161" s="739" t="str">
        <f>IF(AND($S$9=1,Courses!S156&lt;0), "Row "&amp;Courses!$A156&amp;", "&amp;BL$9&amp;", "&amp;BL$10&amp;", "&amp;BL$11&amp;"; ","")</f>
        <v/>
      </c>
      <c r="BM161" s="10" t="str">
        <f>IF(AND($S$9=1,Courses!T156&lt;0), "Row "&amp;Courses!$A156&amp;", "&amp;BM$9&amp;", "&amp;BM$10&amp;", "&amp;BM$11&amp;"; ","")</f>
        <v/>
      </c>
      <c r="BN161" s="10" t="str">
        <f>IF(AND($S$9=1,Courses!U156&lt;0), "Row "&amp;Courses!$A156&amp;", "&amp;BN$9&amp;", "&amp;BN$10&amp;", "&amp;BN$11&amp;"; ","")</f>
        <v/>
      </c>
      <c r="BO161" s="10" t="str">
        <f>IF(AND($S$9=1,Courses!V156&lt;0), "Row "&amp;Courses!$A156&amp;", "&amp;BO$9&amp;", "&amp;BO$10&amp;", "&amp;BO$11&amp;"; ","")</f>
        <v/>
      </c>
      <c r="BP161" s="682" t="str">
        <f>IF(AND($S$9=1,Courses!W156&lt;0), "Row "&amp;Courses!$A156&amp;", "&amp;BP$9&amp;", "&amp;BP$10&amp;", "&amp;BP$11&amp;"; ","")</f>
        <v/>
      </c>
      <c r="BQ161" s="10" t="str">
        <f>IF(AND($S$9=1,Courses!X156&lt;0), "Row "&amp;Courses!$A156&amp;", "&amp;BQ$9&amp;", "&amp;BQ$10&amp;", "&amp;BQ$11&amp;"; ","")</f>
        <v/>
      </c>
      <c r="BR161" s="10" t="str">
        <f>IF(AND($S$9=1,Courses!Y156&lt;0), "Row "&amp;Courses!$A156&amp;", "&amp;BR$9&amp;", "&amp;BR$10&amp;", "&amp;BR$11&amp;"; ","")</f>
        <v/>
      </c>
      <c r="BS161" s="10" t="str">
        <f>IF(AND($S$9=1,Courses!Z156&lt;0), "Row "&amp;Courses!$A156&amp;", "&amp;BS$9&amp;", "&amp;BS$10&amp;", "&amp;BS$11&amp;"; ","")</f>
        <v/>
      </c>
      <c r="BT161" s="10" t="str">
        <f>IF(AND($S$9=1,Courses!AA156&lt;0), "Row "&amp;Courses!$A156&amp;", "&amp;BT$9&amp;", "&amp;BT$10&amp;", "&amp;BT$11&amp;"; ","")</f>
        <v/>
      </c>
      <c r="BU161" s="682" t="str">
        <f>IF(AND($S$9=1,Courses!AB156&lt;0), "Row "&amp;Courses!$A156&amp;", "&amp;BU$9&amp;", "&amp;BU$10&amp;", "&amp;BU$11&amp;"; ","")</f>
        <v/>
      </c>
      <c r="BW161" s="6">
        <v>142</v>
      </c>
      <c r="BX161" s="101">
        <f>IF(AND($T$9=1,Courses!B156="",Courses!F156="",Courses!H156="",Courses!J156="",Courses!K156="",Courses!L156="",Courses!M156="",Courses!N156=0,Courses!P156=0,Courses!R156=0,Courses!S156=0,Courses!U156=0,Courses!W156=0,Courses!X156=0,Courses!Z156=0,Courses!AB156=0),0,1)</f>
        <v>0</v>
      </c>
      <c r="BY161" s="671">
        <f>IF(AND(BX161=0,SUM(BX162:$BX$219)&gt;0),1,0)</f>
        <v>0</v>
      </c>
      <c r="BZ161" s="692" t="str">
        <f>IF(BY161=1,"Row "&amp;Courses!A156&amp;"; ","")</f>
        <v/>
      </c>
      <c r="CA161" s="50"/>
      <c r="CB161" s="10"/>
      <c r="CC161" s="692" t="str">
        <f>IF(AND($U$9=1,Courses!B156&lt;&gt;"",SUM(Courses!N156:AB156)=0),"Row "&amp;Courses!A156&amp;"; ","")</f>
        <v/>
      </c>
      <c r="CD161" s="50"/>
      <c r="CF161" s="323"/>
      <c r="CG161" s="692" t="str">
        <f>IF(AND($Y$9=1,Courses!B156&lt;&gt;""),IF(SUMPRODUCT(--(Courses!$C$13:$C$214=Courses!C156))&gt;1,"Row "&amp;Courses!A156&amp;"; ",""),"")</f>
        <v/>
      </c>
      <c r="CH161" s="10"/>
      <c r="CI161" s="324"/>
      <c r="CJ161" s="10"/>
      <c r="CK161" s="739" t="str">
        <f>IF(AND($Z$9=1,Courses!E156&lt;&gt;"",Courses!F156&lt;&gt;"",Courses!F156=0,SUM(Courses!H156,Courses!J156)=1),"Row "&amp;Courses!A156&amp;", "&amp;Courses!$F$10&amp;"; ","")</f>
        <v/>
      </c>
      <c r="CL161" s="10" t="str">
        <f>IF(AND($Z$9=1,Courses!G156&lt;&gt;"",Courses!H156&lt;&gt;"",Courses!H156=0,SUM(Courses!J156,Courses!F156)=1),"Row "&amp;Courses!A156&amp;", "&amp;Courses!$H$10&amp;"; ","")</f>
        <v/>
      </c>
      <c r="CM161" s="682" t="str">
        <f>IF(AND($Z$9=1,Courses!I156&lt;&gt;"",Courses!J156&lt;&gt;"",Courses!J156=0, SUM(Courses!H156,Courses!F156)=1),"Row "&amp;Courses!A156&amp;", "&amp;Courses!$J$10&amp;"; ","")</f>
        <v/>
      </c>
      <c r="CN161" s="680"/>
      <c r="CO161" s="681"/>
      <c r="CP161" s="692" t="str">
        <f>IF(AND(Courses!B156&lt;&gt;"",ISNA(VLOOKUP(Courses!C156,CourseInfo,2,FALSE))=FALSE,COUNTIF(Dummy,Courses!C156)&lt;&gt;1),VLOOKUP(Courses!C156,CourseInfo,6,FALSE),"")</f>
        <v/>
      </c>
      <c r="CQ161" s="692" t="str">
        <f>IF(AND(Courses!B156&lt;&gt;"",ISNA(VLOOKUP(Courses!C156,CourseInfo,2,FALSE))=FALSE,COUNTIF(Dummy,Courses!C156)&lt;&gt;1),IF(VLOOKUP(Courses!C156,CourseInfo,7,FALSE)&lt;&gt;"",VLOOKUP(Courses!C156,CourseInfo,7,FALSE),"blank"),"")</f>
        <v/>
      </c>
      <c r="CR161" s="692" t="str">
        <f>IF(AND($AA$9=1,Courses!B156&lt;&gt;"",'Courses Valid'!AC161="",AH161&amp;AI161&amp;AJ161&amp;AK161="",COUNTIF(Dummy,Courses!C156)&lt;&gt;1),IF(OR(Courses!K156&lt;&gt;'Courses Valid'!CP161,Courses!L156&lt;&gt;'Courses Valid'!CQ161),"Row "&amp;Courses!A156&amp;", Level on LARS is "&amp;'Courses Valid'!CP161&amp;", Sub-level on LARS is "&amp;CQ161&amp;"; ",""),"")</f>
        <v/>
      </c>
      <c r="CS161" s="680"/>
    </row>
    <row r="162" spans="3:97" x14ac:dyDescent="0.2">
      <c r="C162" s="670">
        <f t="shared" si="4"/>
        <v>0</v>
      </c>
      <c r="D162" s="102"/>
      <c r="E162" s="102"/>
      <c r="F162" s="295"/>
      <c r="G162" s="692" t="str">
        <f>IF(SUMPRODUCT(--(CourseAims=Courses!$C157))=1,"",IF(AND($J$9=1,Courses!$C157&lt;&gt;""),"Row "&amp;Courses!A157&amp;" (invalid); ",""))</f>
        <v/>
      </c>
      <c r="H162" s="692" t="str">
        <f>IF(AND($K$9=1,Courses!B157="",OR(Courses!F157&lt;&gt;"",Courses!H157&lt;&gt;"",Courses!J157&lt;&gt;"",Courses!K157&lt;&gt;"",Courses!L157&lt;&gt;"",Courses!M157&lt;&gt;"",Courses!N157&lt;&gt;0,Courses!P157&lt;&gt;0,Courses!R157&lt;&gt;0,Courses!S157&lt;&gt;0,Courses!U157&lt;&gt;0,Courses!W157&lt;&gt;0,Courses!X157&lt;&gt;0,Courses!Z157&lt;&gt;0,Courses!AB157&lt;&gt;0)),"Row "&amp;Courses!A157&amp;" (none); ","")</f>
        <v/>
      </c>
      <c r="J162" s="295"/>
      <c r="K162" s="739" t="str">
        <f>IF(AND($L$9=1,Courses!E157&lt;&gt;"",Courses!F157=""),"Row "&amp;Courses!A157&amp;", "&amp;Courses!$E$10&amp;"; ","")</f>
        <v/>
      </c>
      <c r="L162" s="10" t="str">
        <f>IF(AND($L$9=1,Courses!G157&lt;&gt;"",Courses!H157=""),"Row "&amp;Courses!A157&amp;", "&amp;Courses!$G$10&amp;"; ","")</f>
        <v/>
      </c>
      <c r="M162" s="682" t="str">
        <f>IF(AND($L$9=1,Courses!I157&lt;&gt;"",Courses!J157=""),"Row "&amp;Courses!A157&amp;", "&amp;Courses!$I$10&amp;"; ","")</f>
        <v/>
      </c>
      <c r="P162" s="295"/>
      <c r="Q162" s="739" t="str">
        <f>IF(AND($M$9=1,Courses!B157&lt;&gt;"",Courses!E157&lt;&gt;"",Courses!G157="",Courses!I157="",Courses!F157&lt;&gt;1),"Row "&amp;Courses!A157&amp;"; ","")</f>
        <v/>
      </c>
      <c r="R162" s="10" t="str">
        <f>IF(AND($M$9=1,Courses!B157&lt;&gt;"",Courses!I157="",Courses!F157&lt;&gt;"",Courses!G157&lt;&gt;"",Courses!H157&lt;&gt;""),IF(OR((Courses!F157+Courses!H157)&lt;&gt;1),"Row "&amp;Courses!A157&amp;"; ",""),"")</f>
        <v/>
      </c>
      <c r="S162" s="682" t="str">
        <f>IF(AND($M$9=1,Courses!B157&lt;&gt;"",Courses!I157&lt;&gt;"",Courses!J157&lt;&gt;"",Courses!H157&lt;&gt;"",Courses!G157&lt;&gt;"",Courses!F157&lt;&gt;""),IF(OR((Courses!F157+Courses!H157+Courses!J157)&lt;&gt;1),"Row "&amp;Courses!A157&amp;"; ",""),"")</f>
        <v/>
      </c>
      <c r="T162" s="10"/>
      <c r="U162" s="692" t="str">
        <f>IF(AND($M$9=1,Courses!E157&lt;&gt;"",Q162="",R162="",S162="",SUM(Courses!F157,Courses!H157,Courses!J157)&lt;&gt;1),"Row "&amp;Courses!A157&amp;"; ","")</f>
        <v/>
      </c>
      <c r="W162" s="295"/>
      <c r="X162" s="739" t="str">
        <f>IF(AND($N$9=1,Courses!B157&lt;&gt;"",Courses!E157&lt;&gt;"",Courses!F157&lt;&gt;""),IF((TRUNC(Courses!F157*100)&lt;&gt;Courses!F157*100),"Row "&amp;Courses!A157&amp;", "&amp;Courses!$F$10&amp;"; ",""),"")</f>
        <v/>
      </c>
      <c r="Y162" s="10" t="str">
        <f>IF(AND($N$9=1,Courses!B157&lt;&gt;"",Courses!G157&lt;&gt;"",Courses!H157&lt;&gt;""),IF((TRUNC(Courses!H157*100)&lt;&gt;Courses!H157*100),"Row "&amp;Courses!A157&amp;", "&amp;Courses!$H$10&amp;"; ",""),"")</f>
        <v/>
      </c>
      <c r="Z162" s="682" t="str">
        <f>IF(AND($N$9=1,Courses!B157&lt;&gt;"",Courses!I157&lt;&gt;"",Courses!J157&lt;&gt;""),IF((TRUNC(Courses!J157*100)&lt;&gt;Courses!J157*100),"Row "&amp;Courses!A157&amp;", "&amp;Courses!$J$10&amp;"; ",""),"")</f>
        <v/>
      </c>
      <c r="AB162" s="295"/>
      <c r="AC162" s="739" t="str">
        <f>IF(AND($O$9=1,G162="",Courses!B157&lt;&gt;"",Courses!K157&lt;&gt;"UG",Courses!K157&lt;&gt;"PG (UG fee)",Courses!K157&lt;&gt;"PG (Masters' loan)",Courses!K157&lt;&gt;"PG (Other)"),"Row "&amp;Courses!A157&amp;"; ","")</f>
        <v/>
      </c>
      <c r="AD162" s="1331"/>
      <c r="AE162" s="692" t="str">
        <f>IF(AND($Q$9=1,G162="",Courses!B157&lt;&gt;"",Courses!M157&lt;&gt;"Standard",Courses!M157&lt;&gt;"Long"),"Row "&amp;Courses!A157&amp;"; ","")</f>
        <v/>
      </c>
      <c r="AF162" s="10"/>
      <c r="AG162" s="295"/>
      <c r="AH162" s="739" t="str">
        <f>IF(AND($P$9=1,G162="",AC162="",AD162="",Courses!B157&lt;&gt;"",Courses!K157="UG",Courses!L157&lt;&gt;$C$9,Courses!L157&lt;&gt;$C$10,Courses!L157&lt;&gt;$C$11),"Row "&amp;Courses!A157&amp;", Sub-level should be either HND, Sub-degree, Foundation Degree or Other UG Degree; ","")</f>
        <v/>
      </c>
      <c r="AI162" s="10" t="str">
        <f>IF(AND($P$9=1,G162="",AC162="",AD162="",Courses!B157&lt;&gt;"",Courses!K157="PG (UG fee)",Courses!L157&lt;&gt;"",Courses!L157&lt;&gt;$C$12,Courses!L157&lt;&gt;$C$15),"Row "&amp;Courses!A157&amp;", Sub-level should be either blank or "&amp;C154&amp;"; ","")</f>
        <v/>
      </c>
      <c r="AJ162" s="10" t="str">
        <f>IF(AND($P$9=1,G162="",AC162="",AD162="",Courses!B157&lt;&gt;"",Courses!K157="PG (Masters' loan)",Courses!L157&lt;&gt;"",Courses!L157&lt;&gt;$C$14,Courses!L157&lt;&gt;$C$15),"Row "&amp;Courses!A157&amp;", Sub-level should be blank; ","")</f>
        <v/>
      </c>
      <c r="AK162" s="682" t="str">
        <f>IF(AND($P$9=1,G162="",AC162="",AD162="",Courses!B157&lt;&gt;"",Courses!K157="PG (Other)",Courses!L157&lt;&gt;"",Courses!L157&lt;&gt;$C$16,Courses!L157&lt;&gt;$C$17),"Row "&amp;Courses!A157&amp;", Sub-level should be blank; ","")</f>
        <v/>
      </c>
      <c r="AL162" s="50"/>
      <c r="AM162" s="295"/>
      <c r="AN162" s="6">
        <v>143</v>
      </c>
      <c r="AO162" s="739" t="str">
        <f>IF(AND($R$9=1,(TRUNC(Courses!N157)&lt;&gt;Courses!N157)), "Row "&amp;Courses!$A157&amp;", "&amp;AO$9&amp;", "&amp;AO$10&amp;", "&amp;AO$11&amp;"; ","")</f>
        <v/>
      </c>
      <c r="AP162" s="10" t="str">
        <f>IF(AND($R$9=1,(TRUNC(Courses!O157)&lt;&gt;Courses!O157)), "Row "&amp;Courses!$A157&amp;", "&amp;AP$9&amp;", "&amp;AP$10&amp;", "&amp;AP$11&amp;"; ","")</f>
        <v/>
      </c>
      <c r="AQ162" s="10" t="str">
        <f>IF(AND($R$9=1,(TRUNC(Courses!P157)&lt;&gt;Courses!P157)), "Row "&amp;Courses!$A157&amp;", "&amp;AQ$9&amp;", "&amp;AQ$10&amp;", "&amp;AQ$11&amp;"; ","")</f>
        <v/>
      </c>
      <c r="AR162" s="10" t="str">
        <f>IF(AND($R$9=1,(TRUNC(Courses!Q157)&lt;&gt;Courses!Q157)), "Row "&amp;Courses!$A157&amp;", "&amp;AR$9&amp;", "&amp;AR$10&amp;", "&amp;AR$11&amp;"; ","")</f>
        <v/>
      </c>
      <c r="AS162" s="10" t="str">
        <f>IF(AND($R$9=1,(TRUNC(Courses!R157)&lt;&gt;Courses!R157)), "Row "&amp;Courses!$A157&amp;", "&amp;AS$9&amp;", "&amp;AS$10&amp;", "&amp;AS$11&amp;"; ","")</f>
        <v/>
      </c>
      <c r="AT162" s="739" t="str">
        <f>IF(AND($R$9=1,(TRUNC(Courses!S157)&lt;&gt;Courses!S157)), "Row "&amp;Courses!$A157&amp;", "&amp;AT$9&amp;", "&amp;AT$10&amp;", "&amp;AT$11&amp;"; ","")</f>
        <v/>
      </c>
      <c r="AU162" s="10" t="str">
        <f>IF(AND($R$9=1,(TRUNC(Courses!T157)&lt;&gt;Courses!T157)), "Row "&amp;Courses!$A157&amp;", "&amp;AU$9&amp;", "&amp;AU$10&amp;", "&amp;AU$11&amp;"; ","")</f>
        <v/>
      </c>
      <c r="AV162" s="10" t="str">
        <f>IF(AND($R$9=1,(TRUNC(Courses!U157)&lt;&gt;Courses!U157)), "Row "&amp;Courses!$A157&amp;", "&amp;AV$9&amp;", "&amp;AV$10&amp;", "&amp;AV$11&amp;"; ","")</f>
        <v/>
      </c>
      <c r="AW162" s="10" t="str">
        <f>IF(AND($R$9=1,(TRUNC(Courses!V157)&lt;&gt;Courses!V157)), "Row "&amp;Courses!$A157&amp;", "&amp;AW$9&amp;", "&amp;AW$10&amp;", "&amp;AW$11&amp;"; ","")</f>
        <v/>
      </c>
      <c r="AX162" s="10" t="str">
        <f>IF(AND($R$9=1,(TRUNC(Courses!W157)&lt;&gt;Courses!W157)), "Row "&amp;Courses!$A157&amp;", "&amp;AX$9&amp;", "&amp;AX$10&amp;", "&amp;AX$11&amp;"; ","")</f>
        <v/>
      </c>
      <c r="AY162" s="739" t="str">
        <f>IF(AND($R$9=1,(TRUNC(Courses!X157)&lt;&gt;Courses!X157)), "Row "&amp;Courses!$A157&amp;", "&amp;AY$9&amp;", "&amp;AY$10&amp;", "&amp;AY$11&amp;"; ","")</f>
        <v/>
      </c>
      <c r="AZ162" s="10" t="str">
        <f>IF(AND($R$9=1,(TRUNC(Courses!Y157)&lt;&gt;Courses!Y157)), "Row "&amp;Courses!$A157&amp;", "&amp;AZ$9&amp;", "&amp;AZ$10&amp;", "&amp;AZ$11&amp;"; ","")</f>
        <v/>
      </c>
      <c r="BA162" s="10" t="str">
        <f>IF(AND($R$9=1,(TRUNC(Courses!Z157)&lt;&gt;Courses!Z157)), "Row "&amp;Courses!$A157&amp;", "&amp;BA$9&amp;", "&amp;BA$10&amp;", "&amp;BA$11&amp;"; ","")</f>
        <v/>
      </c>
      <c r="BB162" s="10" t="str">
        <f>IF(AND($R$9=1,(TRUNC(Courses!AA157)&lt;&gt;Courses!AA157)), "Row "&amp;Courses!$A157&amp;", "&amp;BB$9&amp;", "&amp;BB$10&amp;", "&amp;BB$11&amp;"; ","")</f>
        <v/>
      </c>
      <c r="BC162" s="682" t="str">
        <f>IF(AND($R$9=1,(TRUNC(Courses!AB157)&lt;&gt;Courses!AB157)), "Row "&amp;Courses!$A157&amp;", "&amp;BC$9&amp;", "&amp;BC$10&amp;", "&amp;BC$11&amp;"; ","")</f>
        <v/>
      </c>
      <c r="BE162" s="295"/>
      <c r="BF162" s="6">
        <v>143</v>
      </c>
      <c r="BG162" s="739" t="str">
        <f>IF(AND($S$9=1,Courses!N157&lt;0), "Row "&amp;Courses!$A157&amp;", "&amp;BG$9&amp;", "&amp;BG$10&amp;", "&amp;BG$11&amp;"; ","")</f>
        <v/>
      </c>
      <c r="BH162" s="10" t="str">
        <f>IF(AND($S$9=1,Courses!O157&lt;0), "Row "&amp;Courses!$A157&amp;", "&amp;BH$9&amp;", "&amp;BH$10&amp;", "&amp;BH$11&amp;"; ","")</f>
        <v/>
      </c>
      <c r="BI162" s="10" t="str">
        <f>IF(AND($S$9=1,Courses!P157&lt;0), "Row "&amp;Courses!$A157&amp;", "&amp;BI$9&amp;", "&amp;BI$10&amp;", "&amp;BI$11&amp;"; ","")</f>
        <v/>
      </c>
      <c r="BJ162" s="10" t="str">
        <f>IF(AND($S$9=1,Courses!Q157&lt;0), "Row "&amp;Courses!$A157&amp;", "&amp;BJ$9&amp;", "&amp;BJ$10&amp;", "&amp;BJ$11&amp;"; ","")</f>
        <v/>
      </c>
      <c r="BK162" s="10" t="str">
        <f>IF(AND($S$9=1,Courses!R157&lt;0), "Row "&amp;Courses!$A157&amp;", "&amp;BK$9&amp;", "&amp;BK$10&amp;", "&amp;BK$11&amp;"; ","")</f>
        <v/>
      </c>
      <c r="BL162" s="739" t="str">
        <f>IF(AND($S$9=1,Courses!S157&lt;0), "Row "&amp;Courses!$A157&amp;", "&amp;BL$9&amp;", "&amp;BL$10&amp;", "&amp;BL$11&amp;"; ","")</f>
        <v/>
      </c>
      <c r="BM162" s="10" t="str">
        <f>IF(AND($S$9=1,Courses!T157&lt;0), "Row "&amp;Courses!$A157&amp;", "&amp;BM$9&amp;", "&amp;BM$10&amp;", "&amp;BM$11&amp;"; ","")</f>
        <v/>
      </c>
      <c r="BN162" s="10" t="str">
        <f>IF(AND($S$9=1,Courses!U157&lt;0), "Row "&amp;Courses!$A157&amp;", "&amp;BN$9&amp;", "&amp;BN$10&amp;", "&amp;BN$11&amp;"; ","")</f>
        <v/>
      </c>
      <c r="BO162" s="10" t="str">
        <f>IF(AND($S$9=1,Courses!V157&lt;0), "Row "&amp;Courses!$A157&amp;", "&amp;BO$9&amp;", "&amp;BO$10&amp;", "&amp;BO$11&amp;"; ","")</f>
        <v/>
      </c>
      <c r="BP162" s="682" t="str">
        <f>IF(AND($S$9=1,Courses!W157&lt;0), "Row "&amp;Courses!$A157&amp;", "&amp;BP$9&amp;", "&amp;BP$10&amp;", "&amp;BP$11&amp;"; ","")</f>
        <v/>
      </c>
      <c r="BQ162" s="10" t="str">
        <f>IF(AND($S$9=1,Courses!X157&lt;0), "Row "&amp;Courses!$A157&amp;", "&amp;BQ$9&amp;", "&amp;BQ$10&amp;", "&amp;BQ$11&amp;"; ","")</f>
        <v/>
      </c>
      <c r="BR162" s="10" t="str">
        <f>IF(AND($S$9=1,Courses!Y157&lt;0), "Row "&amp;Courses!$A157&amp;", "&amp;BR$9&amp;", "&amp;BR$10&amp;", "&amp;BR$11&amp;"; ","")</f>
        <v/>
      </c>
      <c r="BS162" s="10" t="str">
        <f>IF(AND($S$9=1,Courses!Z157&lt;0), "Row "&amp;Courses!$A157&amp;", "&amp;BS$9&amp;", "&amp;BS$10&amp;", "&amp;BS$11&amp;"; ","")</f>
        <v/>
      </c>
      <c r="BT162" s="10" t="str">
        <f>IF(AND($S$9=1,Courses!AA157&lt;0), "Row "&amp;Courses!$A157&amp;", "&amp;BT$9&amp;", "&amp;BT$10&amp;", "&amp;BT$11&amp;"; ","")</f>
        <v/>
      </c>
      <c r="BU162" s="682" t="str">
        <f>IF(AND($S$9=1,Courses!AB157&lt;0), "Row "&amp;Courses!$A157&amp;", "&amp;BU$9&amp;", "&amp;BU$10&amp;", "&amp;BU$11&amp;"; ","")</f>
        <v/>
      </c>
      <c r="BW162" s="6">
        <v>143</v>
      </c>
      <c r="BX162" s="101">
        <f>IF(AND($T$9=1,Courses!B157="",Courses!F157="",Courses!H157="",Courses!J157="",Courses!K157="",Courses!L157="",Courses!M157="",Courses!N157=0,Courses!P157=0,Courses!R157=0,Courses!S157=0,Courses!U157=0,Courses!W157=0,Courses!X157=0,Courses!Z157=0,Courses!AB157=0),0,1)</f>
        <v>0</v>
      </c>
      <c r="BY162" s="671">
        <f>IF(AND(BX162=0,SUM(BX163:$BX$219)&gt;0),1,0)</f>
        <v>0</v>
      </c>
      <c r="BZ162" s="692" t="str">
        <f>IF(BY162=1,"Row "&amp;Courses!A157&amp;"; ","")</f>
        <v/>
      </c>
      <c r="CA162" s="50"/>
      <c r="CB162" s="10"/>
      <c r="CC162" s="692" t="str">
        <f>IF(AND($U$9=1,Courses!B157&lt;&gt;"",SUM(Courses!N157:AB157)=0),"Row "&amp;Courses!A157&amp;"; ","")</f>
        <v/>
      </c>
      <c r="CD162" s="50"/>
      <c r="CF162" s="323"/>
      <c r="CG162" s="692" t="str">
        <f>IF(AND($Y$9=1,Courses!B157&lt;&gt;""),IF(SUMPRODUCT(--(Courses!$C$13:$C$214=Courses!C157))&gt;1,"Row "&amp;Courses!A157&amp;"; ",""),"")</f>
        <v/>
      </c>
      <c r="CH162" s="10"/>
      <c r="CI162" s="324"/>
      <c r="CJ162" s="10"/>
      <c r="CK162" s="739" t="str">
        <f>IF(AND($Z$9=1,Courses!E157&lt;&gt;"",Courses!F157&lt;&gt;"",Courses!F157=0,SUM(Courses!H157,Courses!J157)=1),"Row "&amp;Courses!A157&amp;", "&amp;Courses!$F$10&amp;"; ","")</f>
        <v/>
      </c>
      <c r="CL162" s="10" t="str">
        <f>IF(AND($Z$9=1,Courses!G157&lt;&gt;"",Courses!H157&lt;&gt;"",Courses!H157=0,SUM(Courses!J157,Courses!F157)=1),"Row "&amp;Courses!A157&amp;", "&amp;Courses!$H$10&amp;"; ","")</f>
        <v/>
      </c>
      <c r="CM162" s="682" t="str">
        <f>IF(AND($Z$9=1,Courses!I157&lt;&gt;"",Courses!J157&lt;&gt;"",Courses!J157=0, SUM(Courses!H157,Courses!F157)=1),"Row "&amp;Courses!A157&amp;", "&amp;Courses!$J$10&amp;"; ","")</f>
        <v/>
      </c>
      <c r="CN162" s="680"/>
      <c r="CO162" s="681"/>
      <c r="CP162" s="692" t="str">
        <f>IF(AND(Courses!B157&lt;&gt;"",ISNA(VLOOKUP(Courses!C157,CourseInfo,2,FALSE))=FALSE,COUNTIF(Dummy,Courses!C157)&lt;&gt;1),VLOOKUP(Courses!C157,CourseInfo,6,FALSE),"")</f>
        <v/>
      </c>
      <c r="CQ162" s="692" t="str">
        <f>IF(AND(Courses!B157&lt;&gt;"",ISNA(VLOOKUP(Courses!C157,CourseInfo,2,FALSE))=FALSE,COUNTIF(Dummy,Courses!C157)&lt;&gt;1),IF(VLOOKUP(Courses!C157,CourseInfo,7,FALSE)&lt;&gt;"",VLOOKUP(Courses!C157,CourseInfo,7,FALSE),"blank"),"")</f>
        <v/>
      </c>
      <c r="CR162" s="692" t="str">
        <f>IF(AND($AA$9=1,Courses!B157&lt;&gt;"",'Courses Valid'!AC162="",AH162&amp;AI162&amp;AJ162&amp;AK162="",COUNTIF(Dummy,Courses!C157)&lt;&gt;1),IF(OR(Courses!K157&lt;&gt;'Courses Valid'!CP162,Courses!L157&lt;&gt;'Courses Valid'!CQ162),"Row "&amp;Courses!A157&amp;", Level on LARS is "&amp;'Courses Valid'!CP162&amp;", Sub-level on LARS is "&amp;CQ162&amp;"; ",""),"")</f>
        <v/>
      </c>
      <c r="CS162" s="680"/>
    </row>
    <row r="163" spans="3:97" x14ac:dyDescent="0.2">
      <c r="C163" s="670">
        <f t="shared" si="4"/>
        <v>0</v>
      </c>
      <c r="D163" s="102"/>
      <c r="E163" s="102"/>
      <c r="F163" s="295"/>
      <c r="G163" s="692" t="str">
        <f>IF(SUMPRODUCT(--(CourseAims=Courses!$C158))=1,"",IF(AND($J$9=1,Courses!$C158&lt;&gt;""),"Row "&amp;Courses!A158&amp;" (invalid); ",""))</f>
        <v/>
      </c>
      <c r="H163" s="692" t="str">
        <f>IF(AND($K$9=1,Courses!B158="",OR(Courses!F158&lt;&gt;"",Courses!H158&lt;&gt;"",Courses!J158&lt;&gt;"",Courses!K158&lt;&gt;"",Courses!L158&lt;&gt;"",Courses!M158&lt;&gt;"",Courses!N158&lt;&gt;0,Courses!P158&lt;&gt;0,Courses!R158&lt;&gt;0,Courses!S158&lt;&gt;0,Courses!U158&lt;&gt;0,Courses!W158&lt;&gt;0,Courses!X158&lt;&gt;0,Courses!Z158&lt;&gt;0,Courses!AB158&lt;&gt;0)),"Row "&amp;Courses!A158&amp;" (none); ","")</f>
        <v/>
      </c>
      <c r="J163" s="295"/>
      <c r="K163" s="739" t="str">
        <f>IF(AND($L$9=1,Courses!E158&lt;&gt;"",Courses!F158=""),"Row "&amp;Courses!A158&amp;", "&amp;Courses!$E$10&amp;"; ","")</f>
        <v/>
      </c>
      <c r="L163" s="10" t="str">
        <f>IF(AND($L$9=1,Courses!G158&lt;&gt;"",Courses!H158=""),"Row "&amp;Courses!A158&amp;", "&amp;Courses!$G$10&amp;"; ","")</f>
        <v/>
      </c>
      <c r="M163" s="682" t="str">
        <f>IF(AND($L$9=1,Courses!I158&lt;&gt;"",Courses!J158=""),"Row "&amp;Courses!A158&amp;", "&amp;Courses!$I$10&amp;"; ","")</f>
        <v/>
      </c>
      <c r="P163" s="295"/>
      <c r="Q163" s="739" t="str">
        <f>IF(AND($M$9=1,Courses!B158&lt;&gt;"",Courses!E158&lt;&gt;"",Courses!G158="",Courses!I158="",Courses!F158&lt;&gt;1),"Row "&amp;Courses!A158&amp;"; ","")</f>
        <v/>
      </c>
      <c r="R163" s="10" t="str">
        <f>IF(AND($M$9=1,Courses!B158&lt;&gt;"",Courses!I158="",Courses!F158&lt;&gt;"",Courses!G158&lt;&gt;"",Courses!H158&lt;&gt;""),IF(OR((Courses!F158+Courses!H158)&lt;&gt;1),"Row "&amp;Courses!A158&amp;"; ",""),"")</f>
        <v/>
      </c>
      <c r="S163" s="682" t="str">
        <f>IF(AND($M$9=1,Courses!B158&lt;&gt;"",Courses!I158&lt;&gt;"",Courses!J158&lt;&gt;"",Courses!H158&lt;&gt;"",Courses!G158&lt;&gt;"",Courses!F158&lt;&gt;""),IF(OR((Courses!F158+Courses!H158+Courses!J158)&lt;&gt;1),"Row "&amp;Courses!A158&amp;"; ",""),"")</f>
        <v/>
      </c>
      <c r="T163" s="10"/>
      <c r="U163" s="692" t="str">
        <f>IF(AND($M$9=1,Courses!E158&lt;&gt;"",Q163="",R163="",S163="",SUM(Courses!F158,Courses!H158,Courses!J158)&lt;&gt;1),"Row "&amp;Courses!A158&amp;"; ","")</f>
        <v/>
      </c>
      <c r="W163" s="295"/>
      <c r="X163" s="739" t="str">
        <f>IF(AND($N$9=1,Courses!B158&lt;&gt;"",Courses!E158&lt;&gt;"",Courses!F158&lt;&gt;""),IF((TRUNC(Courses!F158*100)&lt;&gt;Courses!F158*100),"Row "&amp;Courses!A158&amp;", "&amp;Courses!$F$10&amp;"; ",""),"")</f>
        <v/>
      </c>
      <c r="Y163" s="10" t="str">
        <f>IF(AND($N$9=1,Courses!B158&lt;&gt;"",Courses!G158&lt;&gt;"",Courses!H158&lt;&gt;""),IF((TRUNC(Courses!H158*100)&lt;&gt;Courses!H158*100),"Row "&amp;Courses!A158&amp;", "&amp;Courses!$H$10&amp;"; ",""),"")</f>
        <v/>
      </c>
      <c r="Z163" s="682" t="str">
        <f>IF(AND($N$9=1,Courses!B158&lt;&gt;"",Courses!I158&lt;&gt;"",Courses!J158&lt;&gt;""),IF((TRUNC(Courses!J158*100)&lt;&gt;Courses!J158*100),"Row "&amp;Courses!A158&amp;", "&amp;Courses!$J$10&amp;"; ",""),"")</f>
        <v/>
      </c>
      <c r="AB163" s="295"/>
      <c r="AC163" s="739" t="str">
        <f>IF(AND($O$9=1,G163="",Courses!B158&lt;&gt;"",Courses!K158&lt;&gt;"UG",Courses!K158&lt;&gt;"PG (UG fee)",Courses!K158&lt;&gt;"PG (Masters' loan)",Courses!K158&lt;&gt;"PG (Other)"),"Row "&amp;Courses!A158&amp;"; ","")</f>
        <v/>
      </c>
      <c r="AD163" s="1331"/>
      <c r="AE163" s="692" t="str">
        <f>IF(AND($Q$9=1,G163="",Courses!B158&lt;&gt;"",Courses!M158&lt;&gt;"Standard",Courses!M158&lt;&gt;"Long"),"Row "&amp;Courses!A158&amp;"; ","")</f>
        <v/>
      </c>
      <c r="AF163" s="10"/>
      <c r="AG163" s="295"/>
      <c r="AH163" s="739" t="str">
        <f>IF(AND($P$9=1,G163="",AC163="",AD163="",Courses!B158&lt;&gt;"",Courses!K158="UG",Courses!L158&lt;&gt;$C$9,Courses!L158&lt;&gt;$C$10,Courses!L158&lt;&gt;$C$11),"Row "&amp;Courses!A158&amp;", Sub-level should be either HND, Sub-degree, Foundation Degree or Other UG Degree; ","")</f>
        <v/>
      </c>
      <c r="AI163" s="10" t="str">
        <f>IF(AND($P$9=1,G163="",AC163="",AD163="",Courses!B158&lt;&gt;"",Courses!K158="PG (UG fee)",Courses!L158&lt;&gt;"",Courses!L158&lt;&gt;$C$12,Courses!L158&lt;&gt;$C$15),"Row "&amp;Courses!A158&amp;", Sub-level should be either blank or "&amp;C155&amp;"; ","")</f>
        <v/>
      </c>
      <c r="AJ163" s="10" t="str">
        <f>IF(AND($P$9=1,G163="",AC163="",AD163="",Courses!B158&lt;&gt;"",Courses!K158="PG (Masters' loan)",Courses!L158&lt;&gt;"",Courses!L158&lt;&gt;$C$14,Courses!L158&lt;&gt;$C$15),"Row "&amp;Courses!A158&amp;", Sub-level should be blank; ","")</f>
        <v/>
      </c>
      <c r="AK163" s="682" t="str">
        <f>IF(AND($P$9=1,G163="",AC163="",AD163="",Courses!B158&lt;&gt;"",Courses!K158="PG (Other)",Courses!L158&lt;&gt;"",Courses!L158&lt;&gt;$C$16,Courses!L158&lt;&gt;$C$17),"Row "&amp;Courses!A158&amp;", Sub-level should be blank; ","")</f>
        <v/>
      </c>
      <c r="AL163" s="50"/>
      <c r="AM163" s="295"/>
      <c r="AN163" s="6">
        <v>144</v>
      </c>
      <c r="AO163" s="739" t="str">
        <f>IF(AND($R$9=1,(TRUNC(Courses!N158)&lt;&gt;Courses!N158)), "Row "&amp;Courses!$A158&amp;", "&amp;AO$9&amp;", "&amp;AO$10&amp;", "&amp;AO$11&amp;"; ","")</f>
        <v/>
      </c>
      <c r="AP163" s="10" t="str">
        <f>IF(AND($R$9=1,(TRUNC(Courses!O158)&lt;&gt;Courses!O158)), "Row "&amp;Courses!$A158&amp;", "&amp;AP$9&amp;", "&amp;AP$10&amp;", "&amp;AP$11&amp;"; ","")</f>
        <v/>
      </c>
      <c r="AQ163" s="10" t="str">
        <f>IF(AND($R$9=1,(TRUNC(Courses!P158)&lt;&gt;Courses!P158)), "Row "&amp;Courses!$A158&amp;", "&amp;AQ$9&amp;", "&amp;AQ$10&amp;", "&amp;AQ$11&amp;"; ","")</f>
        <v/>
      </c>
      <c r="AR163" s="10" t="str">
        <f>IF(AND($R$9=1,(TRUNC(Courses!Q158)&lt;&gt;Courses!Q158)), "Row "&amp;Courses!$A158&amp;", "&amp;AR$9&amp;", "&amp;AR$10&amp;", "&amp;AR$11&amp;"; ","")</f>
        <v/>
      </c>
      <c r="AS163" s="10" t="str">
        <f>IF(AND($R$9=1,(TRUNC(Courses!R158)&lt;&gt;Courses!R158)), "Row "&amp;Courses!$A158&amp;", "&amp;AS$9&amp;", "&amp;AS$10&amp;", "&amp;AS$11&amp;"; ","")</f>
        <v/>
      </c>
      <c r="AT163" s="739" t="str">
        <f>IF(AND($R$9=1,(TRUNC(Courses!S158)&lt;&gt;Courses!S158)), "Row "&amp;Courses!$A158&amp;", "&amp;AT$9&amp;", "&amp;AT$10&amp;", "&amp;AT$11&amp;"; ","")</f>
        <v/>
      </c>
      <c r="AU163" s="10" t="str">
        <f>IF(AND($R$9=1,(TRUNC(Courses!T158)&lt;&gt;Courses!T158)), "Row "&amp;Courses!$A158&amp;", "&amp;AU$9&amp;", "&amp;AU$10&amp;", "&amp;AU$11&amp;"; ","")</f>
        <v/>
      </c>
      <c r="AV163" s="10" t="str">
        <f>IF(AND($R$9=1,(TRUNC(Courses!U158)&lt;&gt;Courses!U158)), "Row "&amp;Courses!$A158&amp;", "&amp;AV$9&amp;", "&amp;AV$10&amp;", "&amp;AV$11&amp;"; ","")</f>
        <v/>
      </c>
      <c r="AW163" s="10" t="str">
        <f>IF(AND($R$9=1,(TRUNC(Courses!V158)&lt;&gt;Courses!V158)), "Row "&amp;Courses!$A158&amp;", "&amp;AW$9&amp;", "&amp;AW$10&amp;", "&amp;AW$11&amp;"; ","")</f>
        <v/>
      </c>
      <c r="AX163" s="10" t="str">
        <f>IF(AND($R$9=1,(TRUNC(Courses!W158)&lt;&gt;Courses!W158)), "Row "&amp;Courses!$A158&amp;", "&amp;AX$9&amp;", "&amp;AX$10&amp;", "&amp;AX$11&amp;"; ","")</f>
        <v/>
      </c>
      <c r="AY163" s="739" t="str">
        <f>IF(AND($R$9=1,(TRUNC(Courses!X158)&lt;&gt;Courses!X158)), "Row "&amp;Courses!$A158&amp;", "&amp;AY$9&amp;", "&amp;AY$10&amp;", "&amp;AY$11&amp;"; ","")</f>
        <v/>
      </c>
      <c r="AZ163" s="10" t="str">
        <f>IF(AND($R$9=1,(TRUNC(Courses!Y158)&lt;&gt;Courses!Y158)), "Row "&amp;Courses!$A158&amp;", "&amp;AZ$9&amp;", "&amp;AZ$10&amp;", "&amp;AZ$11&amp;"; ","")</f>
        <v/>
      </c>
      <c r="BA163" s="10" t="str">
        <f>IF(AND($R$9=1,(TRUNC(Courses!Z158)&lt;&gt;Courses!Z158)), "Row "&amp;Courses!$A158&amp;", "&amp;BA$9&amp;", "&amp;BA$10&amp;", "&amp;BA$11&amp;"; ","")</f>
        <v/>
      </c>
      <c r="BB163" s="10" t="str">
        <f>IF(AND($R$9=1,(TRUNC(Courses!AA158)&lt;&gt;Courses!AA158)), "Row "&amp;Courses!$A158&amp;", "&amp;BB$9&amp;", "&amp;BB$10&amp;", "&amp;BB$11&amp;"; ","")</f>
        <v/>
      </c>
      <c r="BC163" s="682" t="str">
        <f>IF(AND($R$9=1,(TRUNC(Courses!AB158)&lt;&gt;Courses!AB158)), "Row "&amp;Courses!$A158&amp;", "&amp;BC$9&amp;", "&amp;BC$10&amp;", "&amp;BC$11&amp;"; ","")</f>
        <v/>
      </c>
      <c r="BE163" s="295"/>
      <c r="BF163" s="6">
        <v>144</v>
      </c>
      <c r="BG163" s="739" t="str">
        <f>IF(AND($S$9=1,Courses!N158&lt;0), "Row "&amp;Courses!$A158&amp;", "&amp;BG$9&amp;", "&amp;BG$10&amp;", "&amp;BG$11&amp;"; ","")</f>
        <v/>
      </c>
      <c r="BH163" s="10" t="str">
        <f>IF(AND($S$9=1,Courses!O158&lt;0), "Row "&amp;Courses!$A158&amp;", "&amp;BH$9&amp;", "&amp;BH$10&amp;", "&amp;BH$11&amp;"; ","")</f>
        <v/>
      </c>
      <c r="BI163" s="10" t="str">
        <f>IF(AND($S$9=1,Courses!P158&lt;0), "Row "&amp;Courses!$A158&amp;", "&amp;BI$9&amp;", "&amp;BI$10&amp;", "&amp;BI$11&amp;"; ","")</f>
        <v/>
      </c>
      <c r="BJ163" s="10" t="str">
        <f>IF(AND($S$9=1,Courses!Q158&lt;0), "Row "&amp;Courses!$A158&amp;", "&amp;BJ$9&amp;", "&amp;BJ$10&amp;", "&amp;BJ$11&amp;"; ","")</f>
        <v/>
      </c>
      <c r="BK163" s="10" t="str">
        <f>IF(AND($S$9=1,Courses!R158&lt;0), "Row "&amp;Courses!$A158&amp;", "&amp;BK$9&amp;", "&amp;BK$10&amp;", "&amp;BK$11&amp;"; ","")</f>
        <v/>
      </c>
      <c r="BL163" s="739" t="str">
        <f>IF(AND($S$9=1,Courses!S158&lt;0), "Row "&amp;Courses!$A158&amp;", "&amp;BL$9&amp;", "&amp;BL$10&amp;", "&amp;BL$11&amp;"; ","")</f>
        <v/>
      </c>
      <c r="BM163" s="10" t="str">
        <f>IF(AND($S$9=1,Courses!T158&lt;0), "Row "&amp;Courses!$A158&amp;", "&amp;BM$9&amp;", "&amp;BM$10&amp;", "&amp;BM$11&amp;"; ","")</f>
        <v/>
      </c>
      <c r="BN163" s="10" t="str">
        <f>IF(AND($S$9=1,Courses!U158&lt;0), "Row "&amp;Courses!$A158&amp;", "&amp;BN$9&amp;", "&amp;BN$10&amp;", "&amp;BN$11&amp;"; ","")</f>
        <v/>
      </c>
      <c r="BO163" s="10" t="str">
        <f>IF(AND($S$9=1,Courses!V158&lt;0), "Row "&amp;Courses!$A158&amp;", "&amp;BO$9&amp;", "&amp;BO$10&amp;", "&amp;BO$11&amp;"; ","")</f>
        <v/>
      </c>
      <c r="BP163" s="682" t="str">
        <f>IF(AND($S$9=1,Courses!W158&lt;0), "Row "&amp;Courses!$A158&amp;", "&amp;BP$9&amp;", "&amp;BP$10&amp;", "&amp;BP$11&amp;"; ","")</f>
        <v/>
      </c>
      <c r="BQ163" s="10" t="str">
        <f>IF(AND($S$9=1,Courses!X158&lt;0), "Row "&amp;Courses!$A158&amp;", "&amp;BQ$9&amp;", "&amp;BQ$10&amp;", "&amp;BQ$11&amp;"; ","")</f>
        <v/>
      </c>
      <c r="BR163" s="10" t="str">
        <f>IF(AND($S$9=1,Courses!Y158&lt;0), "Row "&amp;Courses!$A158&amp;", "&amp;BR$9&amp;", "&amp;BR$10&amp;", "&amp;BR$11&amp;"; ","")</f>
        <v/>
      </c>
      <c r="BS163" s="10" t="str">
        <f>IF(AND($S$9=1,Courses!Z158&lt;0), "Row "&amp;Courses!$A158&amp;", "&amp;BS$9&amp;", "&amp;BS$10&amp;", "&amp;BS$11&amp;"; ","")</f>
        <v/>
      </c>
      <c r="BT163" s="10" t="str">
        <f>IF(AND($S$9=1,Courses!AA158&lt;0), "Row "&amp;Courses!$A158&amp;", "&amp;BT$9&amp;", "&amp;BT$10&amp;", "&amp;BT$11&amp;"; ","")</f>
        <v/>
      </c>
      <c r="BU163" s="682" t="str">
        <f>IF(AND($S$9=1,Courses!AB158&lt;0), "Row "&amp;Courses!$A158&amp;", "&amp;BU$9&amp;", "&amp;BU$10&amp;", "&amp;BU$11&amp;"; ","")</f>
        <v/>
      </c>
      <c r="BW163" s="6">
        <v>144</v>
      </c>
      <c r="BX163" s="101">
        <f>IF(AND($T$9=1,Courses!B158="",Courses!F158="",Courses!H158="",Courses!J158="",Courses!K158="",Courses!L158="",Courses!M158="",Courses!N158=0,Courses!P158=0,Courses!R158=0,Courses!S158=0,Courses!U158=0,Courses!W158=0,Courses!X158=0,Courses!Z158=0,Courses!AB158=0),0,1)</f>
        <v>0</v>
      </c>
      <c r="BY163" s="671">
        <f>IF(AND(BX163=0,SUM(BX164:$BX$219)&gt;0),1,0)</f>
        <v>0</v>
      </c>
      <c r="BZ163" s="692" t="str">
        <f>IF(BY163=1,"Row "&amp;Courses!A158&amp;"; ","")</f>
        <v/>
      </c>
      <c r="CA163" s="50"/>
      <c r="CB163" s="10"/>
      <c r="CC163" s="692" t="str">
        <f>IF(AND($U$9=1,Courses!B158&lt;&gt;"",SUM(Courses!N158:AB158)=0),"Row "&amp;Courses!A158&amp;"; ","")</f>
        <v/>
      </c>
      <c r="CD163" s="50"/>
      <c r="CF163" s="323"/>
      <c r="CG163" s="692" t="str">
        <f>IF(AND($Y$9=1,Courses!B158&lt;&gt;""),IF(SUMPRODUCT(--(Courses!$C$13:$C$214=Courses!C158))&gt;1,"Row "&amp;Courses!A158&amp;"; ",""),"")</f>
        <v/>
      </c>
      <c r="CH163" s="10"/>
      <c r="CI163" s="324"/>
      <c r="CJ163" s="10"/>
      <c r="CK163" s="739" t="str">
        <f>IF(AND($Z$9=1,Courses!E158&lt;&gt;"",Courses!F158&lt;&gt;"",Courses!F158=0,SUM(Courses!H158,Courses!J158)=1),"Row "&amp;Courses!A158&amp;", "&amp;Courses!$F$10&amp;"; ","")</f>
        <v/>
      </c>
      <c r="CL163" s="10" t="str">
        <f>IF(AND($Z$9=1,Courses!G158&lt;&gt;"",Courses!H158&lt;&gt;"",Courses!H158=0,SUM(Courses!J158,Courses!F158)=1),"Row "&amp;Courses!A158&amp;", "&amp;Courses!$H$10&amp;"; ","")</f>
        <v/>
      </c>
      <c r="CM163" s="682" t="str">
        <f>IF(AND($Z$9=1,Courses!I158&lt;&gt;"",Courses!J158&lt;&gt;"",Courses!J158=0, SUM(Courses!H158,Courses!F158)=1),"Row "&amp;Courses!A158&amp;", "&amp;Courses!$J$10&amp;"; ","")</f>
        <v/>
      </c>
      <c r="CN163" s="680"/>
      <c r="CO163" s="681"/>
      <c r="CP163" s="692" t="str">
        <f>IF(AND(Courses!B158&lt;&gt;"",ISNA(VLOOKUP(Courses!C158,CourseInfo,2,FALSE))=FALSE,COUNTIF(Dummy,Courses!C158)&lt;&gt;1),VLOOKUP(Courses!C158,CourseInfo,6,FALSE),"")</f>
        <v/>
      </c>
      <c r="CQ163" s="692" t="str">
        <f>IF(AND(Courses!B158&lt;&gt;"",ISNA(VLOOKUP(Courses!C158,CourseInfo,2,FALSE))=FALSE,COUNTIF(Dummy,Courses!C158)&lt;&gt;1),IF(VLOOKUP(Courses!C158,CourseInfo,7,FALSE)&lt;&gt;"",VLOOKUP(Courses!C158,CourseInfo,7,FALSE),"blank"),"")</f>
        <v/>
      </c>
      <c r="CR163" s="692" t="str">
        <f>IF(AND($AA$9=1,Courses!B158&lt;&gt;"",'Courses Valid'!AC163="",AH163&amp;AI163&amp;AJ163&amp;AK163="",COUNTIF(Dummy,Courses!C158)&lt;&gt;1),IF(OR(Courses!K158&lt;&gt;'Courses Valid'!CP163,Courses!L158&lt;&gt;'Courses Valid'!CQ163),"Row "&amp;Courses!A158&amp;", Level on LARS is "&amp;'Courses Valid'!CP163&amp;", Sub-level on LARS is "&amp;CQ163&amp;"; ",""),"")</f>
        <v/>
      </c>
      <c r="CS163" s="680"/>
    </row>
    <row r="164" spans="3:97" x14ac:dyDescent="0.2">
      <c r="C164" s="670">
        <f t="shared" si="4"/>
        <v>0</v>
      </c>
      <c r="D164" s="102"/>
      <c r="E164" s="102"/>
      <c r="F164" s="295"/>
      <c r="G164" s="692" t="str">
        <f>IF(SUMPRODUCT(--(CourseAims=Courses!$C159))=1,"",IF(AND($J$9=1,Courses!$C159&lt;&gt;""),"Row "&amp;Courses!A159&amp;" (invalid); ",""))</f>
        <v/>
      </c>
      <c r="H164" s="692" t="str">
        <f>IF(AND($K$9=1,Courses!B159="",OR(Courses!F159&lt;&gt;"",Courses!H159&lt;&gt;"",Courses!J159&lt;&gt;"",Courses!K159&lt;&gt;"",Courses!L159&lt;&gt;"",Courses!M159&lt;&gt;"",Courses!N159&lt;&gt;0,Courses!P159&lt;&gt;0,Courses!R159&lt;&gt;0,Courses!S159&lt;&gt;0,Courses!U159&lt;&gt;0,Courses!W159&lt;&gt;0,Courses!X159&lt;&gt;0,Courses!Z159&lt;&gt;0,Courses!AB159&lt;&gt;0)),"Row "&amp;Courses!A159&amp;" (none); ","")</f>
        <v/>
      </c>
      <c r="J164" s="295"/>
      <c r="K164" s="739" t="str">
        <f>IF(AND($L$9=1,Courses!E159&lt;&gt;"",Courses!F159=""),"Row "&amp;Courses!A159&amp;", "&amp;Courses!$E$10&amp;"; ","")</f>
        <v/>
      </c>
      <c r="L164" s="10" t="str">
        <f>IF(AND($L$9=1,Courses!G159&lt;&gt;"",Courses!H159=""),"Row "&amp;Courses!A159&amp;", "&amp;Courses!$G$10&amp;"; ","")</f>
        <v/>
      </c>
      <c r="M164" s="682" t="str">
        <f>IF(AND($L$9=1,Courses!I159&lt;&gt;"",Courses!J159=""),"Row "&amp;Courses!A159&amp;", "&amp;Courses!$I$10&amp;"; ","")</f>
        <v/>
      </c>
      <c r="P164" s="295"/>
      <c r="Q164" s="739" t="str">
        <f>IF(AND($M$9=1,Courses!B159&lt;&gt;"",Courses!E159&lt;&gt;"",Courses!G159="",Courses!I159="",Courses!F159&lt;&gt;1),"Row "&amp;Courses!A159&amp;"; ","")</f>
        <v/>
      </c>
      <c r="R164" s="10" t="str">
        <f>IF(AND($M$9=1,Courses!B159&lt;&gt;"",Courses!I159="",Courses!F159&lt;&gt;"",Courses!G159&lt;&gt;"",Courses!H159&lt;&gt;""),IF(OR((Courses!F159+Courses!H159)&lt;&gt;1),"Row "&amp;Courses!A159&amp;"; ",""),"")</f>
        <v/>
      </c>
      <c r="S164" s="682" t="str">
        <f>IF(AND($M$9=1,Courses!B159&lt;&gt;"",Courses!I159&lt;&gt;"",Courses!J159&lt;&gt;"",Courses!H159&lt;&gt;"",Courses!G159&lt;&gt;"",Courses!F159&lt;&gt;""),IF(OR((Courses!F159+Courses!H159+Courses!J159)&lt;&gt;1),"Row "&amp;Courses!A159&amp;"; ",""),"")</f>
        <v/>
      </c>
      <c r="T164" s="10"/>
      <c r="U164" s="692" t="str">
        <f>IF(AND($M$9=1,Courses!E159&lt;&gt;"",Q164="",R164="",S164="",SUM(Courses!F159,Courses!H159,Courses!J159)&lt;&gt;1),"Row "&amp;Courses!A159&amp;"; ","")</f>
        <v/>
      </c>
      <c r="W164" s="295"/>
      <c r="X164" s="739" t="str">
        <f>IF(AND($N$9=1,Courses!B159&lt;&gt;"",Courses!E159&lt;&gt;"",Courses!F159&lt;&gt;""),IF((TRUNC(Courses!F159*100)&lt;&gt;Courses!F159*100),"Row "&amp;Courses!A159&amp;", "&amp;Courses!$F$10&amp;"; ",""),"")</f>
        <v/>
      </c>
      <c r="Y164" s="10" t="str">
        <f>IF(AND($N$9=1,Courses!B159&lt;&gt;"",Courses!G159&lt;&gt;"",Courses!H159&lt;&gt;""),IF((TRUNC(Courses!H159*100)&lt;&gt;Courses!H159*100),"Row "&amp;Courses!A159&amp;", "&amp;Courses!$H$10&amp;"; ",""),"")</f>
        <v/>
      </c>
      <c r="Z164" s="682" t="str">
        <f>IF(AND($N$9=1,Courses!B159&lt;&gt;"",Courses!I159&lt;&gt;"",Courses!J159&lt;&gt;""),IF((TRUNC(Courses!J159*100)&lt;&gt;Courses!J159*100),"Row "&amp;Courses!A159&amp;", "&amp;Courses!$J$10&amp;"; ",""),"")</f>
        <v/>
      </c>
      <c r="AB164" s="295"/>
      <c r="AC164" s="739" t="str">
        <f>IF(AND($O$9=1,G164="",Courses!B159&lt;&gt;"",Courses!K159&lt;&gt;"UG",Courses!K159&lt;&gt;"PG (UG fee)",Courses!K159&lt;&gt;"PG (Masters' loan)",Courses!K159&lt;&gt;"PG (Other)"),"Row "&amp;Courses!A159&amp;"; ","")</f>
        <v/>
      </c>
      <c r="AD164" s="1331"/>
      <c r="AE164" s="692" t="str">
        <f>IF(AND($Q$9=1,G164="",Courses!B159&lt;&gt;"",Courses!M159&lt;&gt;"Standard",Courses!M159&lt;&gt;"Long"),"Row "&amp;Courses!A159&amp;"; ","")</f>
        <v/>
      </c>
      <c r="AF164" s="10"/>
      <c r="AG164" s="295"/>
      <c r="AH164" s="739" t="str">
        <f>IF(AND($P$9=1,G164="",AC164="",AD164="",Courses!B159&lt;&gt;"",Courses!K159="UG",Courses!L159&lt;&gt;$C$9,Courses!L159&lt;&gt;$C$10,Courses!L159&lt;&gt;$C$11),"Row "&amp;Courses!A159&amp;", Sub-level should be either HND, Sub-degree, Foundation Degree or Other UG Degree; ","")</f>
        <v/>
      </c>
      <c r="AI164" s="10" t="str">
        <f>IF(AND($P$9=1,G164="",AC164="",AD164="",Courses!B159&lt;&gt;"",Courses!K159="PG (UG fee)",Courses!L159&lt;&gt;"",Courses!L159&lt;&gt;$C$12,Courses!L159&lt;&gt;$C$15),"Row "&amp;Courses!A159&amp;", Sub-level should be either blank or "&amp;C156&amp;"; ","")</f>
        <v/>
      </c>
      <c r="AJ164" s="10" t="str">
        <f>IF(AND($P$9=1,G164="",AC164="",AD164="",Courses!B159&lt;&gt;"",Courses!K159="PG (Masters' loan)",Courses!L159&lt;&gt;"",Courses!L159&lt;&gt;$C$14,Courses!L159&lt;&gt;$C$15),"Row "&amp;Courses!A159&amp;", Sub-level should be blank; ","")</f>
        <v/>
      </c>
      <c r="AK164" s="682" t="str">
        <f>IF(AND($P$9=1,G164="",AC164="",AD164="",Courses!B159&lt;&gt;"",Courses!K159="PG (Other)",Courses!L159&lt;&gt;"",Courses!L159&lt;&gt;$C$16,Courses!L159&lt;&gt;$C$17),"Row "&amp;Courses!A159&amp;", Sub-level should be blank; ","")</f>
        <v/>
      </c>
      <c r="AL164" s="50"/>
      <c r="AM164" s="295"/>
      <c r="AN164" s="6">
        <v>145</v>
      </c>
      <c r="AO164" s="739" t="str">
        <f>IF(AND($R$9=1,(TRUNC(Courses!N159)&lt;&gt;Courses!N159)), "Row "&amp;Courses!$A159&amp;", "&amp;AO$9&amp;", "&amp;AO$10&amp;", "&amp;AO$11&amp;"; ","")</f>
        <v/>
      </c>
      <c r="AP164" s="10" t="str">
        <f>IF(AND($R$9=1,(TRUNC(Courses!O159)&lt;&gt;Courses!O159)), "Row "&amp;Courses!$A159&amp;", "&amp;AP$9&amp;", "&amp;AP$10&amp;", "&amp;AP$11&amp;"; ","")</f>
        <v/>
      </c>
      <c r="AQ164" s="10" t="str">
        <f>IF(AND($R$9=1,(TRUNC(Courses!P159)&lt;&gt;Courses!P159)), "Row "&amp;Courses!$A159&amp;", "&amp;AQ$9&amp;", "&amp;AQ$10&amp;", "&amp;AQ$11&amp;"; ","")</f>
        <v/>
      </c>
      <c r="AR164" s="10" t="str">
        <f>IF(AND($R$9=1,(TRUNC(Courses!Q159)&lt;&gt;Courses!Q159)), "Row "&amp;Courses!$A159&amp;", "&amp;AR$9&amp;", "&amp;AR$10&amp;", "&amp;AR$11&amp;"; ","")</f>
        <v/>
      </c>
      <c r="AS164" s="10" t="str">
        <f>IF(AND($R$9=1,(TRUNC(Courses!R159)&lt;&gt;Courses!R159)), "Row "&amp;Courses!$A159&amp;", "&amp;AS$9&amp;", "&amp;AS$10&amp;", "&amp;AS$11&amp;"; ","")</f>
        <v/>
      </c>
      <c r="AT164" s="739" t="str">
        <f>IF(AND($R$9=1,(TRUNC(Courses!S159)&lt;&gt;Courses!S159)), "Row "&amp;Courses!$A159&amp;", "&amp;AT$9&amp;", "&amp;AT$10&amp;", "&amp;AT$11&amp;"; ","")</f>
        <v/>
      </c>
      <c r="AU164" s="10" t="str">
        <f>IF(AND($R$9=1,(TRUNC(Courses!T159)&lt;&gt;Courses!T159)), "Row "&amp;Courses!$A159&amp;", "&amp;AU$9&amp;", "&amp;AU$10&amp;", "&amp;AU$11&amp;"; ","")</f>
        <v/>
      </c>
      <c r="AV164" s="10" t="str">
        <f>IF(AND($R$9=1,(TRUNC(Courses!U159)&lt;&gt;Courses!U159)), "Row "&amp;Courses!$A159&amp;", "&amp;AV$9&amp;", "&amp;AV$10&amp;", "&amp;AV$11&amp;"; ","")</f>
        <v/>
      </c>
      <c r="AW164" s="10" t="str">
        <f>IF(AND($R$9=1,(TRUNC(Courses!V159)&lt;&gt;Courses!V159)), "Row "&amp;Courses!$A159&amp;", "&amp;AW$9&amp;", "&amp;AW$10&amp;", "&amp;AW$11&amp;"; ","")</f>
        <v/>
      </c>
      <c r="AX164" s="10" t="str">
        <f>IF(AND($R$9=1,(TRUNC(Courses!W159)&lt;&gt;Courses!W159)), "Row "&amp;Courses!$A159&amp;", "&amp;AX$9&amp;", "&amp;AX$10&amp;", "&amp;AX$11&amp;"; ","")</f>
        <v/>
      </c>
      <c r="AY164" s="739" t="str">
        <f>IF(AND($R$9=1,(TRUNC(Courses!X159)&lt;&gt;Courses!X159)), "Row "&amp;Courses!$A159&amp;", "&amp;AY$9&amp;", "&amp;AY$10&amp;", "&amp;AY$11&amp;"; ","")</f>
        <v/>
      </c>
      <c r="AZ164" s="10" t="str">
        <f>IF(AND($R$9=1,(TRUNC(Courses!Y159)&lt;&gt;Courses!Y159)), "Row "&amp;Courses!$A159&amp;", "&amp;AZ$9&amp;", "&amp;AZ$10&amp;", "&amp;AZ$11&amp;"; ","")</f>
        <v/>
      </c>
      <c r="BA164" s="10" t="str">
        <f>IF(AND($R$9=1,(TRUNC(Courses!Z159)&lt;&gt;Courses!Z159)), "Row "&amp;Courses!$A159&amp;", "&amp;BA$9&amp;", "&amp;BA$10&amp;", "&amp;BA$11&amp;"; ","")</f>
        <v/>
      </c>
      <c r="BB164" s="10" t="str">
        <f>IF(AND($R$9=1,(TRUNC(Courses!AA159)&lt;&gt;Courses!AA159)), "Row "&amp;Courses!$A159&amp;", "&amp;BB$9&amp;", "&amp;BB$10&amp;", "&amp;BB$11&amp;"; ","")</f>
        <v/>
      </c>
      <c r="BC164" s="682" t="str">
        <f>IF(AND($R$9=1,(TRUNC(Courses!AB159)&lt;&gt;Courses!AB159)), "Row "&amp;Courses!$A159&amp;", "&amp;BC$9&amp;", "&amp;BC$10&amp;", "&amp;BC$11&amp;"; ","")</f>
        <v/>
      </c>
      <c r="BE164" s="295"/>
      <c r="BF164" s="6">
        <v>145</v>
      </c>
      <c r="BG164" s="739" t="str">
        <f>IF(AND($S$9=1,Courses!N159&lt;0), "Row "&amp;Courses!$A159&amp;", "&amp;BG$9&amp;", "&amp;BG$10&amp;", "&amp;BG$11&amp;"; ","")</f>
        <v/>
      </c>
      <c r="BH164" s="10" t="str">
        <f>IF(AND($S$9=1,Courses!O159&lt;0), "Row "&amp;Courses!$A159&amp;", "&amp;BH$9&amp;", "&amp;BH$10&amp;", "&amp;BH$11&amp;"; ","")</f>
        <v/>
      </c>
      <c r="BI164" s="10" t="str">
        <f>IF(AND($S$9=1,Courses!P159&lt;0), "Row "&amp;Courses!$A159&amp;", "&amp;BI$9&amp;", "&amp;BI$10&amp;", "&amp;BI$11&amp;"; ","")</f>
        <v/>
      </c>
      <c r="BJ164" s="10" t="str">
        <f>IF(AND($S$9=1,Courses!Q159&lt;0), "Row "&amp;Courses!$A159&amp;", "&amp;BJ$9&amp;", "&amp;BJ$10&amp;", "&amp;BJ$11&amp;"; ","")</f>
        <v/>
      </c>
      <c r="BK164" s="10" t="str">
        <f>IF(AND($S$9=1,Courses!R159&lt;0), "Row "&amp;Courses!$A159&amp;", "&amp;BK$9&amp;", "&amp;BK$10&amp;", "&amp;BK$11&amp;"; ","")</f>
        <v/>
      </c>
      <c r="BL164" s="739" t="str">
        <f>IF(AND($S$9=1,Courses!S159&lt;0), "Row "&amp;Courses!$A159&amp;", "&amp;BL$9&amp;", "&amp;BL$10&amp;", "&amp;BL$11&amp;"; ","")</f>
        <v/>
      </c>
      <c r="BM164" s="10" t="str">
        <f>IF(AND($S$9=1,Courses!T159&lt;0), "Row "&amp;Courses!$A159&amp;", "&amp;BM$9&amp;", "&amp;BM$10&amp;", "&amp;BM$11&amp;"; ","")</f>
        <v/>
      </c>
      <c r="BN164" s="10" t="str">
        <f>IF(AND($S$9=1,Courses!U159&lt;0), "Row "&amp;Courses!$A159&amp;", "&amp;BN$9&amp;", "&amp;BN$10&amp;", "&amp;BN$11&amp;"; ","")</f>
        <v/>
      </c>
      <c r="BO164" s="10" t="str">
        <f>IF(AND($S$9=1,Courses!V159&lt;0), "Row "&amp;Courses!$A159&amp;", "&amp;BO$9&amp;", "&amp;BO$10&amp;", "&amp;BO$11&amp;"; ","")</f>
        <v/>
      </c>
      <c r="BP164" s="682" t="str">
        <f>IF(AND($S$9=1,Courses!W159&lt;0), "Row "&amp;Courses!$A159&amp;", "&amp;BP$9&amp;", "&amp;BP$10&amp;", "&amp;BP$11&amp;"; ","")</f>
        <v/>
      </c>
      <c r="BQ164" s="10" t="str">
        <f>IF(AND($S$9=1,Courses!X159&lt;0), "Row "&amp;Courses!$A159&amp;", "&amp;BQ$9&amp;", "&amp;BQ$10&amp;", "&amp;BQ$11&amp;"; ","")</f>
        <v/>
      </c>
      <c r="BR164" s="10" t="str">
        <f>IF(AND($S$9=1,Courses!Y159&lt;0), "Row "&amp;Courses!$A159&amp;", "&amp;BR$9&amp;", "&amp;BR$10&amp;", "&amp;BR$11&amp;"; ","")</f>
        <v/>
      </c>
      <c r="BS164" s="10" t="str">
        <f>IF(AND($S$9=1,Courses!Z159&lt;0), "Row "&amp;Courses!$A159&amp;", "&amp;BS$9&amp;", "&amp;BS$10&amp;", "&amp;BS$11&amp;"; ","")</f>
        <v/>
      </c>
      <c r="BT164" s="10" t="str">
        <f>IF(AND($S$9=1,Courses!AA159&lt;0), "Row "&amp;Courses!$A159&amp;", "&amp;BT$9&amp;", "&amp;BT$10&amp;", "&amp;BT$11&amp;"; ","")</f>
        <v/>
      </c>
      <c r="BU164" s="682" t="str">
        <f>IF(AND($S$9=1,Courses!AB159&lt;0), "Row "&amp;Courses!$A159&amp;", "&amp;BU$9&amp;", "&amp;BU$10&amp;", "&amp;BU$11&amp;"; ","")</f>
        <v/>
      </c>
      <c r="BW164" s="6">
        <v>145</v>
      </c>
      <c r="BX164" s="101">
        <f>IF(AND($T$9=1,Courses!B159="",Courses!F159="",Courses!H159="",Courses!J159="",Courses!K159="",Courses!L159="",Courses!M159="",Courses!N159=0,Courses!P159=0,Courses!R159=0,Courses!S159=0,Courses!U159=0,Courses!W159=0,Courses!X159=0,Courses!Z159=0,Courses!AB159=0),0,1)</f>
        <v>0</v>
      </c>
      <c r="BY164" s="671">
        <f>IF(AND(BX164=0,SUM(BX165:$BX$219)&gt;0),1,0)</f>
        <v>0</v>
      </c>
      <c r="BZ164" s="692" t="str">
        <f>IF(BY164=1,"Row "&amp;Courses!A159&amp;"; ","")</f>
        <v/>
      </c>
      <c r="CA164" s="50"/>
      <c r="CB164" s="10"/>
      <c r="CC164" s="692" t="str">
        <f>IF(AND($U$9=1,Courses!B159&lt;&gt;"",SUM(Courses!N159:AB159)=0),"Row "&amp;Courses!A159&amp;"; ","")</f>
        <v/>
      </c>
      <c r="CD164" s="50"/>
      <c r="CF164" s="323"/>
      <c r="CG164" s="692" t="str">
        <f>IF(AND($Y$9=1,Courses!B159&lt;&gt;""),IF(SUMPRODUCT(--(Courses!$C$13:$C$214=Courses!C159))&gt;1,"Row "&amp;Courses!A159&amp;"; ",""),"")</f>
        <v/>
      </c>
      <c r="CH164" s="10"/>
      <c r="CI164" s="324"/>
      <c r="CJ164" s="10"/>
      <c r="CK164" s="739" t="str">
        <f>IF(AND($Z$9=1,Courses!E159&lt;&gt;"",Courses!F159&lt;&gt;"",Courses!F159=0,SUM(Courses!H159,Courses!J159)=1),"Row "&amp;Courses!A159&amp;", "&amp;Courses!$F$10&amp;"; ","")</f>
        <v/>
      </c>
      <c r="CL164" s="10" t="str">
        <f>IF(AND($Z$9=1,Courses!G159&lt;&gt;"",Courses!H159&lt;&gt;"",Courses!H159=0,SUM(Courses!J159,Courses!F159)=1),"Row "&amp;Courses!A159&amp;", "&amp;Courses!$H$10&amp;"; ","")</f>
        <v/>
      </c>
      <c r="CM164" s="682" t="str">
        <f>IF(AND($Z$9=1,Courses!I159&lt;&gt;"",Courses!J159&lt;&gt;"",Courses!J159=0, SUM(Courses!H159,Courses!F159)=1),"Row "&amp;Courses!A159&amp;", "&amp;Courses!$J$10&amp;"; ","")</f>
        <v/>
      </c>
      <c r="CN164" s="680"/>
      <c r="CO164" s="681"/>
      <c r="CP164" s="692" t="str">
        <f>IF(AND(Courses!B159&lt;&gt;"",ISNA(VLOOKUP(Courses!C159,CourseInfo,2,FALSE))=FALSE,COUNTIF(Dummy,Courses!C159)&lt;&gt;1),VLOOKUP(Courses!C159,CourseInfo,6,FALSE),"")</f>
        <v/>
      </c>
      <c r="CQ164" s="692" t="str">
        <f>IF(AND(Courses!B159&lt;&gt;"",ISNA(VLOOKUP(Courses!C159,CourseInfo,2,FALSE))=FALSE,COUNTIF(Dummy,Courses!C159)&lt;&gt;1),IF(VLOOKUP(Courses!C159,CourseInfo,7,FALSE)&lt;&gt;"",VLOOKUP(Courses!C159,CourseInfo,7,FALSE),"blank"),"")</f>
        <v/>
      </c>
      <c r="CR164" s="692" t="str">
        <f>IF(AND($AA$9=1,Courses!B159&lt;&gt;"",'Courses Valid'!AC164="",AH164&amp;AI164&amp;AJ164&amp;AK164="",COUNTIF(Dummy,Courses!C159)&lt;&gt;1),IF(OR(Courses!K159&lt;&gt;'Courses Valid'!CP164,Courses!L159&lt;&gt;'Courses Valid'!CQ164),"Row "&amp;Courses!A159&amp;", Level on LARS is "&amp;'Courses Valid'!CP164&amp;", Sub-level on LARS is "&amp;CQ164&amp;"; ",""),"")</f>
        <v/>
      </c>
      <c r="CS164" s="680"/>
    </row>
    <row r="165" spans="3:97" x14ac:dyDescent="0.2">
      <c r="C165" s="670">
        <f t="shared" si="4"/>
        <v>0</v>
      </c>
      <c r="D165" s="102"/>
      <c r="E165" s="102"/>
      <c r="F165" s="295"/>
      <c r="G165" s="692" t="str">
        <f>IF(SUMPRODUCT(--(CourseAims=Courses!$C160))=1,"",IF(AND($J$9=1,Courses!$C160&lt;&gt;""),"Row "&amp;Courses!A160&amp;" (invalid); ",""))</f>
        <v/>
      </c>
      <c r="H165" s="692" t="str">
        <f>IF(AND($K$9=1,Courses!B160="",OR(Courses!F160&lt;&gt;"",Courses!H160&lt;&gt;"",Courses!J160&lt;&gt;"",Courses!K160&lt;&gt;"",Courses!L160&lt;&gt;"",Courses!M160&lt;&gt;"",Courses!N160&lt;&gt;0,Courses!P160&lt;&gt;0,Courses!R160&lt;&gt;0,Courses!S160&lt;&gt;0,Courses!U160&lt;&gt;0,Courses!W160&lt;&gt;0,Courses!X160&lt;&gt;0,Courses!Z160&lt;&gt;0,Courses!AB160&lt;&gt;0)),"Row "&amp;Courses!A160&amp;" (none); ","")</f>
        <v/>
      </c>
      <c r="J165" s="295"/>
      <c r="K165" s="739" t="str">
        <f>IF(AND($L$9=1,Courses!E160&lt;&gt;"",Courses!F160=""),"Row "&amp;Courses!A160&amp;", "&amp;Courses!$E$10&amp;"; ","")</f>
        <v/>
      </c>
      <c r="L165" s="10" t="str">
        <f>IF(AND($L$9=1,Courses!G160&lt;&gt;"",Courses!H160=""),"Row "&amp;Courses!A160&amp;", "&amp;Courses!$G$10&amp;"; ","")</f>
        <v/>
      </c>
      <c r="M165" s="682" t="str">
        <f>IF(AND($L$9=1,Courses!I160&lt;&gt;"",Courses!J160=""),"Row "&amp;Courses!A160&amp;", "&amp;Courses!$I$10&amp;"; ","")</f>
        <v/>
      </c>
      <c r="P165" s="295"/>
      <c r="Q165" s="739" t="str">
        <f>IF(AND($M$9=1,Courses!B160&lt;&gt;"",Courses!E160&lt;&gt;"",Courses!G160="",Courses!I160="",Courses!F160&lt;&gt;1),"Row "&amp;Courses!A160&amp;"; ","")</f>
        <v/>
      </c>
      <c r="R165" s="10" t="str">
        <f>IF(AND($M$9=1,Courses!B160&lt;&gt;"",Courses!I160="",Courses!F160&lt;&gt;"",Courses!G160&lt;&gt;"",Courses!H160&lt;&gt;""),IF(OR((Courses!F160+Courses!H160)&lt;&gt;1),"Row "&amp;Courses!A160&amp;"; ",""),"")</f>
        <v/>
      </c>
      <c r="S165" s="682" t="str">
        <f>IF(AND($M$9=1,Courses!B160&lt;&gt;"",Courses!I160&lt;&gt;"",Courses!J160&lt;&gt;"",Courses!H160&lt;&gt;"",Courses!G160&lt;&gt;"",Courses!F160&lt;&gt;""),IF(OR((Courses!F160+Courses!H160+Courses!J160)&lt;&gt;1),"Row "&amp;Courses!A160&amp;"; ",""),"")</f>
        <v/>
      </c>
      <c r="T165" s="10"/>
      <c r="U165" s="692" t="str">
        <f>IF(AND($M$9=1,Courses!E160&lt;&gt;"",Q165="",R165="",S165="",SUM(Courses!F160,Courses!H160,Courses!J160)&lt;&gt;1),"Row "&amp;Courses!A160&amp;"; ","")</f>
        <v/>
      </c>
      <c r="W165" s="295"/>
      <c r="X165" s="739" t="str">
        <f>IF(AND($N$9=1,Courses!B160&lt;&gt;"",Courses!E160&lt;&gt;"",Courses!F160&lt;&gt;""),IF((TRUNC(Courses!F160*100)&lt;&gt;Courses!F160*100),"Row "&amp;Courses!A160&amp;", "&amp;Courses!$F$10&amp;"; ",""),"")</f>
        <v/>
      </c>
      <c r="Y165" s="10" t="str">
        <f>IF(AND($N$9=1,Courses!B160&lt;&gt;"",Courses!G160&lt;&gt;"",Courses!H160&lt;&gt;""),IF((TRUNC(Courses!H160*100)&lt;&gt;Courses!H160*100),"Row "&amp;Courses!A160&amp;", "&amp;Courses!$H$10&amp;"; ",""),"")</f>
        <v/>
      </c>
      <c r="Z165" s="682" t="str">
        <f>IF(AND($N$9=1,Courses!B160&lt;&gt;"",Courses!I160&lt;&gt;"",Courses!J160&lt;&gt;""),IF((TRUNC(Courses!J160*100)&lt;&gt;Courses!J160*100),"Row "&amp;Courses!A160&amp;", "&amp;Courses!$J$10&amp;"; ",""),"")</f>
        <v/>
      </c>
      <c r="AB165" s="295"/>
      <c r="AC165" s="739" t="str">
        <f>IF(AND($O$9=1,G165="",Courses!B160&lt;&gt;"",Courses!K160&lt;&gt;"UG",Courses!K160&lt;&gt;"PG (UG fee)",Courses!K160&lt;&gt;"PG (Masters' loan)",Courses!K160&lt;&gt;"PG (Other)"),"Row "&amp;Courses!A160&amp;"; ","")</f>
        <v/>
      </c>
      <c r="AD165" s="1331"/>
      <c r="AE165" s="692" t="str">
        <f>IF(AND($Q$9=1,G165="",Courses!B160&lt;&gt;"",Courses!M160&lt;&gt;"Standard",Courses!M160&lt;&gt;"Long"),"Row "&amp;Courses!A160&amp;"; ","")</f>
        <v/>
      </c>
      <c r="AF165" s="10"/>
      <c r="AG165" s="295"/>
      <c r="AH165" s="739" t="str">
        <f>IF(AND($P$9=1,G165="",AC165="",AD165="",Courses!B160&lt;&gt;"",Courses!K160="UG",Courses!L160&lt;&gt;$C$9,Courses!L160&lt;&gt;$C$10,Courses!L160&lt;&gt;$C$11),"Row "&amp;Courses!A160&amp;", Sub-level should be either HND, Sub-degree, Foundation Degree or Other UG Degree; ","")</f>
        <v/>
      </c>
      <c r="AI165" s="10" t="str">
        <f>IF(AND($P$9=1,G165="",AC165="",AD165="",Courses!B160&lt;&gt;"",Courses!K160="PG (UG fee)",Courses!L160&lt;&gt;"",Courses!L160&lt;&gt;$C$12,Courses!L160&lt;&gt;$C$15),"Row "&amp;Courses!A160&amp;", Sub-level should be either blank or "&amp;C157&amp;"; ","")</f>
        <v/>
      </c>
      <c r="AJ165" s="10" t="str">
        <f>IF(AND($P$9=1,G165="",AC165="",AD165="",Courses!B160&lt;&gt;"",Courses!K160="PG (Masters' loan)",Courses!L160&lt;&gt;"",Courses!L160&lt;&gt;$C$14,Courses!L160&lt;&gt;$C$15),"Row "&amp;Courses!A160&amp;", Sub-level should be blank; ","")</f>
        <v/>
      </c>
      <c r="AK165" s="682" t="str">
        <f>IF(AND($P$9=1,G165="",AC165="",AD165="",Courses!B160&lt;&gt;"",Courses!K160="PG (Other)",Courses!L160&lt;&gt;"",Courses!L160&lt;&gt;$C$16,Courses!L160&lt;&gt;$C$17),"Row "&amp;Courses!A160&amp;", Sub-level should be blank; ","")</f>
        <v/>
      </c>
      <c r="AL165" s="50"/>
      <c r="AM165" s="295"/>
      <c r="AN165" s="6">
        <v>146</v>
      </c>
      <c r="AO165" s="739" t="str">
        <f>IF(AND($R$9=1,(TRUNC(Courses!N160)&lt;&gt;Courses!N160)), "Row "&amp;Courses!$A160&amp;", "&amp;AO$9&amp;", "&amp;AO$10&amp;", "&amp;AO$11&amp;"; ","")</f>
        <v/>
      </c>
      <c r="AP165" s="10" t="str">
        <f>IF(AND($R$9=1,(TRUNC(Courses!O160)&lt;&gt;Courses!O160)), "Row "&amp;Courses!$A160&amp;", "&amp;AP$9&amp;", "&amp;AP$10&amp;", "&amp;AP$11&amp;"; ","")</f>
        <v/>
      </c>
      <c r="AQ165" s="10" t="str">
        <f>IF(AND($R$9=1,(TRUNC(Courses!P160)&lt;&gt;Courses!P160)), "Row "&amp;Courses!$A160&amp;", "&amp;AQ$9&amp;", "&amp;AQ$10&amp;", "&amp;AQ$11&amp;"; ","")</f>
        <v/>
      </c>
      <c r="AR165" s="10" t="str">
        <f>IF(AND($R$9=1,(TRUNC(Courses!Q160)&lt;&gt;Courses!Q160)), "Row "&amp;Courses!$A160&amp;", "&amp;AR$9&amp;", "&amp;AR$10&amp;", "&amp;AR$11&amp;"; ","")</f>
        <v/>
      </c>
      <c r="AS165" s="10" t="str">
        <f>IF(AND($R$9=1,(TRUNC(Courses!R160)&lt;&gt;Courses!R160)), "Row "&amp;Courses!$A160&amp;", "&amp;AS$9&amp;", "&amp;AS$10&amp;", "&amp;AS$11&amp;"; ","")</f>
        <v/>
      </c>
      <c r="AT165" s="739" t="str">
        <f>IF(AND($R$9=1,(TRUNC(Courses!S160)&lt;&gt;Courses!S160)), "Row "&amp;Courses!$A160&amp;", "&amp;AT$9&amp;", "&amp;AT$10&amp;", "&amp;AT$11&amp;"; ","")</f>
        <v/>
      </c>
      <c r="AU165" s="10" t="str">
        <f>IF(AND($R$9=1,(TRUNC(Courses!T160)&lt;&gt;Courses!T160)), "Row "&amp;Courses!$A160&amp;", "&amp;AU$9&amp;", "&amp;AU$10&amp;", "&amp;AU$11&amp;"; ","")</f>
        <v/>
      </c>
      <c r="AV165" s="10" t="str">
        <f>IF(AND($R$9=1,(TRUNC(Courses!U160)&lt;&gt;Courses!U160)), "Row "&amp;Courses!$A160&amp;", "&amp;AV$9&amp;", "&amp;AV$10&amp;", "&amp;AV$11&amp;"; ","")</f>
        <v/>
      </c>
      <c r="AW165" s="10" t="str">
        <f>IF(AND($R$9=1,(TRUNC(Courses!V160)&lt;&gt;Courses!V160)), "Row "&amp;Courses!$A160&amp;", "&amp;AW$9&amp;", "&amp;AW$10&amp;", "&amp;AW$11&amp;"; ","")</f>
        <v/>
      </c>
      <c r="AX165" s="10" t="str">
        <f>IF(AND($R$9=1,(TRUNC(Courses!W160)&lt;&gt;Courses!W160)), "Row "&amp;Courses!$A160&amp;", "&amp;AX$9&amp;", "&amp;AX$10&amp;", "&amp;AX$11&amp;"; ","")</f>
        <v/>
      </c>
      <c r="AY165" s="739" t="str">
        <f>IF(AND($R$9=1,(TRUNC(Courses!X160)&lt;&gt;Courses!X160)), "Row "&amp;Courses!$A160&amp;", "&amp;AY$9&amp;", "&amp;AY$10&amp;", "&amp;AY$11&amp;"; ","")</f>
        <v/>
      </c>
      <c r="AZ165" s="10" t="str">
        <f>IF(AND($R$9=1,(TRUNC(Courses!Y160)&lt;&gt;Courses!Y160)), "Row "&amp;Courses!$A160&amp;", "&amp;AZ$9&amp;", "&amp;AZ$10&amp;", "&amp;AZ$11&amp;"; ","")</f>
        <v/>
      </c>
      <c r="BA165" s="10" t="str">
        <f>IF(AND($R$9=1,(TRUNC(Courses!Z160)&lt;&gt;Courses!Z160)), "Row "&amp;Courses!$A160&amp;", "&amp;BA$9&amp;", "&amp;BA$10&amp;", "&amp;BA$11&amp;"; ","")</f>
        <v/>
      </c>
      <c r="BB165" s="10" t="str">
        <f>IF(AND($R$9=1,(TRUNC(Courses!AA160)&lt;&gt;Courses!AA160)), "Row "&amp;Courses!$A160&amp;", "&amp;BB$9&amp;", "&amp;BB$10&amp;", "&amp;BB$11&amp;"; ","")</f>
        <v/>
      </c>
      <c r="BC165" s="682" t="str">
        <f>IF(AND($R$9=1,(TRUNC(Courses!AB160)&lt;&gt;Courses!AB160)), "Row "&amp;Courses!$A160&amp;", "&amp;BC$9&amp;", "&amp;BC$10&amp;", "&amp;BC$11&amp;"; ","")</f>
        <v/>
      </c>
      <c r="BE165" s="295"/>
      <c r="BF165" s="6">
        <v>146</v>
      </c>
      <c r="BG165" s="739" t="str">
        <f>IF(AND($S$9=1,Courses!N160&lt;0), "Row "&amp;Courses!$A160&amp;", "&amp;BG$9&amp;", "&amp;BG$10&amp;", "&amp;BG$11&amp;"; ","")</f>
        <v/>
      </c>
      <c r="BH165" s="10" t="str">
        <f>IF(AND($S$9=1,Courses!O160&lt;0), "Row "&amp;Courses!$A160&amp;", "&amp;BH$9&amp;", "&amp;BH$10&amp;", "&amp;BH$11&amp;"; ","")</f>
        <v/>
      </c>
      <c r="BI165" s="10" t="str">
        <f>IF(AND($S$9=1,Courses!P160&lt;0), "Row "&amp;Courses!$A160&amp;", "&amp;BI$9&amp;", "&amp;BI$10&amp;", "&amp;BI$11&amp;"; ","")</f>
        <v/>
      </c>
      <c r="BJ165" s="10" t="str">
        <f>IF(AND($S$9=1,Courses!Q160&lt;0), "Row "&amp;Courses!$A160&amp;", "&amp;BJ$9&amp;", "&amp;BJ$10&amp;", "&amp;BJ$11&amp;"; ","")</f>
        <v/>
      </c>
      <c r="BK165" s="10" t="str">
        <f>IF(AND($S$9=1,Courses!R160&lt;0), "Row "&amp;Courses!$A160&amp;", "&amp;BK$9&amp;", "&amp;BK$10&amp;", "&amp;BK$11&amp;"; ","")</f>
        <v/>
      </c>
      <c r="BL165" s="739" t="str">
        <f>IF(AND($S$9=1,Courses!S160&lt;0), "Row "&amp;Courses!$A160&amp;", "&amp;BL$9&amp;", "&amp;BL$10&amp;", "&amp;BL$11&amp;"; ","")</f>
        <v/>
      </c>
      <c r="BM165" s="10" t="str">
        <f>IF(AND($S$9=1,Courses!T160&lt;0), "Row "&amp;Courses!$A160&amp;", "&amp;BM$9&amp;", "&amp;BM$10&amp;", "&amp;BM$11&amp;"; ","")</f>
        <v/>
      </c>
      <c r="BN165" s="10" t="str">
        <f>IF(AND($S$9=1,Courses!U160&lt;0), "Row "&amp;Courses!$A160&amp;", "&amp;BN$9&amp;", "&amp;BN$10&amp;", "&amp;BN$11&amp;"; ","")</f>
        <v/>
      </c>
      <c r="BO165" s="10" t="str">
        <f>IF(AND($S$9=1,Courses!V160&lt;0), "Row "&amp;Courses!$A160&amp;", "&amp;BO$9&amp;", "&amp;BO$10&amp;", "&amp;BO$11&amp;"; ","")</f>
        <v/>
      </c>
      <c r="BP165" s="682" t="str">
        <f>IF(AND($S$9=1,Courses!W160&lt;0), "Row "&amp;Courses!$A160&amp;", "&amp;BP$9&amp;", "&amp;BP$10&amp;", "&amp;BP$11&amp;"; ","")</f>
        <v/>
      </c>
      <c r="BQ165" s="10" t="str">
        <f>IF(AND($S$9=1,Courses!X160&lt;0), "Row "&amp;Courses!$A160&amp;", "&amp;BQ$9&amp;", "&amp;BQ$10&amp;", "&amp;BQ$11&amp;"; ","")</f>
        <v/>
      </c>
      <c r="BR165" s="10" t="str">
        <f>IF(AND($S$9=1,Courses!Y160&lt;0), "Row "&amp;Courses!$A160&amp;", "&amp;BR$9&amp;", "&amp;BR$10&amp;", "&amp;BR$11&amp;"; ","")</f>
        <v/>
      </c>
      <c r="BS165" s="10" t="str">
        <f>IF(AND($S$9=1,Courses!Z160&lt;0), "Row "&amp;Courses!$A160&amp;", "&amp;BS$9&amp;", "&amp;BS$10&amp;", "&amp;BS$11&amp;"; ","")</f>
        <v/>
      </c>
      <c r="BT165" s="10" t="str">
        <f>IF(AND($S$9=1,Courses!AA160&lt;0), "Row "&amp;Courses!$A160&amp;", "&amp;BT$9&amp;", "&amp;BT$10&amp;", "&amp;BT$11&amp;"; ","")</f>
        <v/>
      </c>
      <c r="BU165" s="682" t="str">
        <f>IF(AND($S$9=1,Courses!AB160&lt;0), "Row "&amp;Courses!$A160&amp;", "&amp;BU$9&amp;", "&amp;BU$10&amp;", "&amp;BU$11&amp;"; ","")</f>
        <v/>
      </c>
      <c r="BW165" s="6">
        <v>146</v>
      </c>
      <c r="BX165" s="101">
        <f>IF(AND($T$9=1,Courses!B160="",Courses!F160="",Courses!H160="",Courses!J160="",Courses!K160="",Courses!L160="",Courses!M160="",Courses!N160=0,Courses!P160=0,Courses!R160=0,Courses!S160=0,Courses!U160=0,Courses!W160=0,Courses!X160=0,Courses!Z160=0,Courses!AB160=0),0,1)</f>
        <v>0</v>
      </c>
      <c r="BY165" s="671">
        <f>IF(AND(BX165=0,SUM(BX166:$BX$219)&gt;0),1,0)</f>
        <v>0</v>
      </c>
      <c r="BZ165" s="692" t="str">
        <f>IF(BY165=1,"Row "&amp;Courses!A160&amp;"; ","")</f>
        <v/>
      </c>
      <c r="CA165" s="50"/>
      <c r="CB165" s="10"/>
      <c r="CC165" s="692" t="str">
        <f>IF(AND($U$9=1,Courses!B160&lt;&gt;"",SUM(Courses!N160:AB160)=0),"Row "&amp;Courses!A160&amp;"; ","")</f>
        <v/>
      </c>
      <c r="CD165" s="50"/>
      <c r="CF165" s="323"/>
      <c r="CG165" s="692" t="str">
        <f>IF(AND($Y$9=1,Courses!B160&lt;&gt;""),IF(SUMPRODUCT(--(Courses!$C$13:$C$214=Courses!C160))&gt;1,"Row "&amp;Courses!A160&amp;"; ",""),"")</f>
        <v/>
      </c>
      <c r="CH165" s="10"/>
      <c r="CI165" s="324"/>
      <c r="CJ165" s="10"/>
      <c r="CK165" s="739" t="str">
        <f>IF(AND($Z$9=1,Courses!E160&lt;&gt;"",Courses!F160&lt;&gt;"",Courses!F160=0,SUM(Courses!H160,Courses!J160)=1),"Row "&amp;Courses!A160&amp;", "&amp;Courses!$F$10&amp;"; ","")</f>
        <v/>
      </c>
      <c r="CL165" s="10" t="str">
        <f>IF(AND($Z$9=1,Courses!G160&lt;&gt;"",Courses!H160&lt;&gt;"",Courses!H160=0,SUM(Courses!J160,Courses!F160)=1),"Row "&amp;Courses!A160&amp;", "&amp;Courses!$H$10&amp;"; ","")</f>
        <v/>
      </c>
      <c r="CM165" s="682" t="str">
        <f>IF(AND($Z$9=1,Courses!I160&lt;&gt;"",Courses!J160&lt;&gt;"",Courses!J160=0, SUM(Courses!H160,Courses!F160)=1),"Row "&amp;Courses!A160&amp;", "&amp;Courses!$J$10&amp;"; ","")</f>
        <v/>
      </c>
      <c r="CN165" s="680"/>
      <c r="CO165" s="681"/>
      <c r="CP165" s="692" t="str">
        <f>IF(AND(Courses!B160&lt;&gt;"",ISNA(VLOOKUP(Courses!C160,CourseInfo,2,FALSE))=FALSE,COUNTIF(Dummy,Courses!C160)&lt;&gt;1),VLOOKUP(Courses!C160,CourseInfo,6,FALSE),"")</f>
        <v/>
      </c>
      <c r="CQ165" s="692" t="str">
        <f>IF(AND(Courses!B160&lt;&gt;"",ISNA(VLOOKUP(Courses!C160,CourseInfo,2,FALSE))=FALSE,COUNTIF(Dummy,Courses!C160)&lt;&gt;1),IF(VLOOKUP(Courses!C160,CourseInfo,7,FALSE)&lt;&gt;"",VLOOKUP(Courses!C160,CourseInfo,7,FALSE),"blank"),"")</f>
        <v/>
      </c>
      <c r="CR165" s="692" t="str">
        <f>IF(AND($AA$9=1,Courses!B160&lt;&gt;"",'Courses Valid'!AC165="",AH165&amp;AI165&amp;AJ165&amp;AK165="",COUNTIF(Dummy,Courses!C160)&lt;&gt;1),IF(OR(Courses!K160&lt;&gt;'Courses Valid'!CP165,Courses!L160&lt;&gt;'Courses Valid'!CQ165),"Row "&amp;Courses!A160&amp;", Level on LARS is "&amp;'Courses Valid'!CP165&amp;", Sub-level on LARS is "&amp;CQ165&amp;"; ",""),"")</f>
        <v/>
      </c>
      <c r="CS165" s="680"/>
    </row>
    <row r="166" spans="3:97" x14ac:dyDescent="0.2">
      <c r="C166" s="670">
        <f t="shared" si="4"/>
        <v>0</v>
      </c>
      <c r="D166" s="102"/>
      <c r="E166" s="102"/>
      <c r="F166" s="295"/>
      <c r="G166" s="692" t="str">
        <f>IF(SUMPRODUCT(--(CourseAims=Courses!$C161))=1,"",IF(AND($J$9=1,Courses!$C161&lt;&gt;""),"Row "&amp;Courses!A161&amp;" (invalid); ",""))</f>
        <v/>
      </c>
      <c r="H166" s="692" t="str">
        <f>IF(AND($K$9=1,Courses!B161="",OR(Courses!F161&lt;&gt;"",Courses!H161&lt;&gt;"",Courses!J161&lt;&gt;"",Courses!K161&lt;&gt;"",Courses!L161&lt;&gt;"",Courses!M161&lt;&gt;"",Courses!N161&lt;&gt;0,Courses!P161&lt;&gt;0,Courses!R161&lt;&gt;0,Courses!S161&lt;&gt;0,Courses!U161&lt;&gt;0,Courses!W161&lt;&gt;0,Courses!X161&lt;&gt;0,Courses!Z161&lt;&gt;0,Courses!AB161&lt;&gt;0)),"Row "&amp;Courses!A161&amp;" (none); ","")</f>
        <v/>
      </c>
      <c r="J166" s="295"/>
      <c r="K166" s="739" t="str">
        <f>IF(AND($L$9=1,Courses!E161&lt;&gt;"",Courses!F161=""),"Row "&amp;Courses!A161&amp;", "&amp;Courses!$E$10&amp;"; ","")</f>
        <v/>
      </c>
      <c r="L166" s="10" t="str">
        <f>IF(AND($L$9=1,Courses!G161&lt;&gt;"",Courses!H161=""),"Row "&amp;Courses!A161&amp;", "&amp;Courses!$G$10&amp;"; ","")</f>
        <v/>
      </c>
      <c r="M166" s="682" t="str">
        <f>IF(AND($L$9=1,Courses!I161&lt;&gt;"",Courses!J161=""),"Row "&amp;Courses!A161&amp;", "&amp;Courses!$I$10&amp;"; ","")</f>
        <v/>
      </c>
      <c r="P166" s="295"/>
      <c r="Q166" s="739" t="str">
        <f>IF(AND($M$9=1,Courses!B161&lt;&gt;"",Courses!E161&lt;&gt;"",Courses!G161="",Courses!I161="",Courses!F161&lt;&gt;1),"Row "&amp;Courses!A161&amp;"; ","")</f>
        <v/>
      </c>
      <c r="R166" s="10" t="str">
        <f>IF(AND($M$9=1,Courses!B161&lt;&gt;"",Courses!I161="",Courses!F161&lt;&gt;"",Courses!G161&lt;&gt;"",Courses!H161&lt;&gt;""),IF(OR((Courses!F161+Courses!H161)&lt;&gt;1),"Row "&amp;Courses!A161&amp;"; ",""),"")</f>
        <v/>
      </c>
      <c r="S166" s="682" t="str">
        <f>IF(AND($M$9=1,Courses!B161&lt;&gt;"",Courses!I161&lt;&gt;"",Courses!J161&lt;&gt;"",Courses!H161&lt;&gt;"",Courses!G161&lt;&gt;"",Courses!F161&lt;&gt;""),IF(OR((Courses!F161+Courses!H161+Courses!J161)&lt;&gt;1),"Row "&amp;Courses!A161&amp;"; ",""),"")</f>
        <v/>
      </c>
      <c r="T166" s="10"/>
      <c r="U166" s="692" t="str">
        <f>IF(AND($M$9=1,Courses!E161&lt;&gt;"",Q166="",R166="",S166="",SUM(Courses!F161,Courses!H161,Courses!J161)&lt;&gt;1),"Row "&amp;Courses!A161&amp;"; ","")</f>
        <v/>
      </c>
      <c r="W166" s="295"/>
      <c r="X166" s="739" t="str">
        <f>IF(AND($N$9=1,Courses!B161&lt;&gt;"",Courses!E161&lt;&gt;"",Courses!F161&lt;&gt;""),IF((TRUNC(Courses!F161*100)&lt;&gt;Courses!F161*100),"Row "&amp;Courses!A161&amp;", "&amp;Courses!$F$10&amp;"; ",""),"")</f>
        <v/>
      </c>
      <c r="Y166" s="10" t="str">
        <f>IF(AND($N$9=1,Courses!B161&lt;&gt;"",Courses!G161&lt;&gt;"",Courses!H161&lt;&gt;""),IF((TRUNC(Courses!H161*100)&lt;&gt;Courses!H161*100),"Row "&amp;Courses!A161&amp;", "&amp;Courses!$H$10&amp;"; ",""),"")</f>
        <v/>
      </c>
      <c r="Z166" s="682" t="str">
        <f>IF(AND($N$9=1,Courses!B161&lt;&gt;"",Courses!I161&lt;&gt;"",Courses!J161&lt;&gt;""),IF((TRUNC(Courses!J161*100)&lt;&gt;Courses!J161*100),"Row "&amp;Courses!A161&amp;", "&amp;Courses!$J$10&amp;"; ",""),"")</f>
        <v/>
      </c>
      <c r="AB166" s="295"/>
      <c r="AC166" s="739" t="str">
        <f>IF(AND($O$9=1,G166="",Courses!B161&lt;&gt;"",Courses!K161&lt;&gt;"UG",Courses!K161&lt;&gt;"PG (UG fee)",Courses!K161&lt;&gt;"PG (Masters' loan)",Courses!K161&lt;&gt;"PG (Other)"),"Row "&amp;Courses!A161&amp;"; ","")</f>
        <v/>
      </c>
      <c r="AD166" s="1331"/>
      <c r="AE166" s="692" t="str">
        <f>IF(AND($Q$9=1,G166="",Courses!B161&lt;&gt;"",Courses!M161&lt;&gt;"Standard",Courses!M161&lt;&gt;"Long"),"Row "&amp;Courses!A161&amp;"; ","")</f>
        <v/>
      </c>
      <c r="AF166" s="10"/>
      <c r="AG166" s="295"/>
      <c r="AH166" s="739" t="str">
        <f>IF(AND($P$9=1,G166="",AC166="",AD166="",Courses!B161&lt;&gt;"",Courses!K161="UG",Courses!L161&lt;&gt;$C$9,Courses!L161&lt;&gt;$C$10,Courses!L161&lt;&gt;$C$11),"Row "&amp;Courses!A161&amp;", Sub-level should be either HND, Sub-degree, Foundation Degree or Other UG Degree; ","")</f>
        <v/>
      </c>
      <c r="AI166" s="10" t="str">
        <f>IF(AND($P$9=1,G166="",AC166="",AD166="",Courses!B161&lt;&gt;"",Courses!K161="PG (UG fee)",Courses!L161&lt;&gt;"",Courses!L161&lt;&gt;$C$12,Courses!L161&lt;&gt;$C$15),"Row "&amp;Courses!A161&amp;", Sub-level should be either blank or "&amp;C158&amp;"; ","")</f>
        <v/>
      </c>
      <c r="AJ166" s="10" t="str">
        <f>IF(AND($P$9=1,G166="",AC166="",AD166="",Courses!B161&lt;&gt;"",Courses!K161="PG (Masters' loan)",Courses!L161&lt;&gt;"",Courses!L161&lt;&gt;$C$14,Courses!L161&lt;&gt;$C$15),"Row "&amp;Courses!A161&amp;", Sub-level should be blank; ","")</f>
        <v/>
      </c>
      <c r="AK166" s="682" t="str">
        <f>IF(AND($P$9=1,G166="",AC166="",AD166="",Courses!B161&lt;&gt;"",Courses!K161="PG (Other)",Courses!L161&lt;&gt;"",Courses!L161&lt;&gt;$C$16,Courses!L161&lt;&gt;$C$17),"Row "&amp;Courses!A161&amp;", Sub-level should be blank; ","")</f>
        <v/>
      </c>
      <c r="AL166" s="50"/>
      <c r="AM166" s="295"/>
      <c r="AN166" s="6">
        <v>147</v>
      </c>
      <c r="AO166" s="739" t="str">
        <f>IF(AND($R$9=1,(TRUNC(Courses!N161)&lt;&gt;Courses!N161)), "Row "&amp;Courses!$A161&amp;", "&amp;AO$9&amp;", "&amp;AO$10&amp;", "&amp;AO$11&amp;"; ","")</f>
        <v/>
      </c>
      <c r="AP166" s="10" t="str">
        <f>IF(AND($R$9=1,(TRUNC(Courses!O161)&lt;&gt;Courses!O161)), "Row "&amp;Courses!$A161&amp;", "&amp;AP$9&amp;", "&amp;AP$10&amp;", "&amp;AP$11&amp;"; ","")</f>
        <v/>
      </c>
      <c r="AQ166" s="10" t="str">
        <f>IF(AND($R$9=1,(TRUNC(Courses!P161)&lt;&gt;Courses!P161)), "Row "&amp;Courses!$A161&amp;", "&amp;AQ$9&amp;", "&amp;AQ$10&amp;", "&amp;AQ$11&amp;"; ","")</f>
        <v/>
      </c>
      <c r="AR166" s="10" t="str">
        <f>IF(AND($R$9=1,(TRUNC(Courses!Q161)&lt;&gt;Courses!Q161)), "Row "&amp;Courses!$A161&amp;", "&amp;AR$9&amp;", "&amp;AR$10&amp;", "&amp;AR$11&amp;"; ","")</f>
        <v/>
      </c>
      <c r="AS166" s="10" t="str">
        <f>IF(AND($R$9=1,(TRUNC(Courses!R161)&lt;&gt;Courses!R161)), "Row "&amp;Courses!$A161&amp;", "&amp;AS$9&amp;", "&amp;AS$10&amp;", "&amp;AS$11&amp;"; ","")</f>
        <v/>
      </c>
      <c r="AT166" s="739" t="str">
        <f>IF(AND($R$9=1,(TRUNC(Courses!S161)&lt;&gt;Courses!S161)), "Row "&amp;Courses!$A161&amp;", "&amp;AT$9&amp;", "&amp;AT$10&amp;", "&amp;AT$11&amp;"; ","")</f>
        <v/>
      </c>
      <c r="AU166" s="10" t="str">
        <f>IF(AND($R$9=1,(TRUNC(Courses!T161)&lt;&gt;Courses!T161)), "Row "&amp;Courses!$A161&amp;", "&amp;AU$9&amp;", "&amp;AU$10&amp;", "&amp;AU$11&amp;"; ","")</f>
        <v/>
      </c>
      <c r="AV166" s="10" t="str">
        <f>IF(AND($R$9=1,(TRUNC(Courses!U161)&lt;&gt;Courses!U161)), "Row "&amp;Courses!$A161&amp;", "&amp;AV$9&amp;", "&amp;AV$10&amp;", "&amp;AV$11&amp;"; ","")</f>
        <v/>
      </c>
      <c r="AW166" s="10" t="str">
        <f>IF(AND($R$9=1,(TRUNC(Courses!V161)&lt;&gt;Courses!V161)), "Row "&amp;Courses!$A161&amp;", "&amp;AW$9&amp;", "&amp;AW$10&amp;", "&amp;AW$11&amp;"; ","")</f>
        <v/>
      </c>
      <c r="AX166" s="10" t="str">
        <f>IF(AND($R$9=1,(TRUNC(Courses!W161)&lt;&gt;Courses!W161)), "Row "&amp;Courses!$A161&amp;", "&amp;AX$9&amp;", "&amp;AX$10&amp;", "&amp;AX$11&amp;"; ","")</f>
        <v/>
      </c>
      <c r="AY166" s="739" t="str">
        <f>IF(AND($R$9=1,(TRUNC(Courses!X161)&lt;&gt;Courses!X161)), "Row "&amp;Courses!$A161&amp;", "&amp;AY$9&amp;", "&amp;AY$10&amp;", "&amp;AY$11&amp;"; ","")</f>
        <v/>
      </c>
      <c r="AZ166" s="10" t="str">
        <f>IF(AND($R$9=1,(TRUNC(Courses!Y161)&lt;&gt;Courses!Y161)), "Row "&amp;Courses!$A161&amp;", "&amp;AZ$9&amp;", "&amp;AZ$10&amp;", "&amp;AZ$11&amp;"; ","")</f>
        <v/>
      </c>
      <c r="BA166" s="10" t="str">
        <f>IF(AND($R$9=1,(TRUNC(Courses!Z161)&lt;&gt;Courses!Z161)), "Row "&amp;Courses!$A161&amp;", "&amp;BA$9&amp;", "&amp;BA$10&amp;", "&amp;BA$11&amp;"; ","")</f>
        <v/>
      </c>
      <c r="BB166" s="10" t="str">
        <f>IF(AND($R$9=1,(TRUNC(Courses!AA161)&lt;&gt;Courses!AA161)), "Row "&amp;Courses!$A161&amp;", "&amp;BB$9&amp;", "&amp;BB$10&amp;", "&amp;BB$11&amp;"; ","")</f>
        <v/>
      </c>
      <c r="BC166" s="682" t="str">
        <f>IF(AND($R$9=1,(TRUNC(Courses!AB161)&lt;&gt;Courses!AB161)), "Row "&amp;Courses!$A161&amp;", "&amp;BC$9&amp;", "&amp;BC$10&amp;", "&amp;BC$11&amp;"; ","")</f>
        <v/>
      </c>
      <c r="BE166" s="295"/>
      <c r="BF166" s="6">
        <v>147</v>
      </c>
      <c r="BG166" s="739" t="str">
        <f>IF(AND($S$9=1,Courses!N161&lt;0), "Row "&amp;Courses!$A161&amp;", "&amp;BG$9&amp;", "&amp;BG$10&amp;", "&amp;BG$11&amp;"; ","")</f>
        <v/>
      </c>
      <c r="BH166" s="10" t="str">
        <f>IF(AND($S$9=1,Courses!O161&lt;0), "Row "&amp;Courses!$A161&amp;", "&amp;BH$9&amp;", "&amp;BH$10&amp;", "&amp;BH$11&amp;"; ","")</f>
        <v/>
      </c>
      <c r="BI166" s="10" t="str">
        <f>IF(AND($S$9=1,Courses!P161&lt;0), "Row "&amp;Courses!$A161&amp;", "&amp;BI$9&amp;", "&amp;BI$10&amp;", "&amp;BI$11&amp;"; ","")</f>
        <v/>
      </c>
      <c r="BJ166" s="10" t="str">
        <f>IF(AND($S$9=1,Courses!Q161&lt;0), "Row "&amp;Courses!$A161&amp;", "&amp;BJ$9&amp;", "&amp;BJ$10&amp;", "&amp;BJ$11&amp;"; ","")</f>
        <v/>
      </c>
      <c r="BK166" s="10" t="str">
        <f>IF(AND($S$9=1,Courses!R161&lt;0), "Row "&amp;Courses!$A161&amp;", "&amp;BK$9&amp;", "&amp;BK$10&amp;", "&amp;BK$11&amp;"; ","")</f>
        <v/>
      </c>
      <c r="BL166" s="739" t="str">
        <f>IF(AND($S$9=1,Courses!S161&lt;0), "Row "&amp;Courses!$A161&amp;", "&amp;BL$9&amp;", "&amp;BL$10&amp;", "&amp;BL$11&amp;"; ","")</f>
        <v/>
      </c>
      <c r="BM166" s="10" t="str">
        <f>IF(AND($S$9=1,Courses!T161&lt;0), "Row "&amp;Courses!$A161&amp;", "&amp;BM$9&amp;", "&amp;BM$10&amp;", "&amp;BM$11&amp;"; ","")</f>
        <v/>
      </c>
      <c r="BN166" s="10" t="str">
        <f>IF(AND($S$9=1,Courses!U161&lt;0), "Row "&amp;Courses!$A161&amp;", "&amp;BN$9&amp;", "&amp;BN$10&amp;", "&amp;BN$11&amp;"; ","")</f>
        <v/>
      </c>
      <c r="BO166" s="10" t="str">
        <f>IF(AND($S$9=1,Courses!V161&lt;0), "Row "&amp;Courses!$A161&amp;", "&amp;BO$9&amp;", "&amp;BO$10&amp;", "&amp;BO$11&amp;"; ","")</f>
        <v/>
      </c>
      <c r="BP166" s="682" t="str">
        <f>IF(AND($S$9=1,Courses!W161&lt;0), "Row "&amp;Courses!$A161&amp;", "&amp;BP$9&amp;", "&amp;BP$10&amp;", "&amp;BP$11&amp;"; ","")</f>
        <v/>
      </c>
      <c r="BQ166" s="10" t="str">
        <f>IF(AND($S$9=1,Courses!X161&lt;0), "Row "&amp;Courses!$A161&amp;", "&amp;BQ$9&amp;", "&amp;BQ$10&amp;", "&amp;BQ$11&amp;"; ","")</f>
        <v/>
      </c>
      <c r="BR166" s="10" t="str">
        <f>IF(AND($S$9=1,Courses!Y161&lt;0), "Row "&amp;Courses!$A161&amp;", "&amp;BR$9&amp;", "&amp;BR$10&amp;", "&amp;BR$11&amp;"; ","")</f>
        <v/>
      </c>
      <c r="BS166" s="10" t="str">
        <f>IF(AND($S$9=1,Courses!Z161&lt;0), "Row "&amp;Courses!$A161&amp;", "&amp;BS$9&amp;", "&amp;BS$10&amp;", "&amp;BS$11&amp;"; ","")</f>
        <v/>
      </c>
      <c r="BT166" s="10" t="str">
        <f>IF(AND($S$9=1,Courses!AA161&lt;0), "Row "&amp;Courses!$A161&amp;", "&amp;BT$9&amp;", "&amp;BT$10&amp;", "&amp;BT$11&amp;"; ","")</f>
        <v/>
      </c>
      <c r="BU166" s="682" t="str">
        <f>IF(AND($S$9=1,Courses!AB161&lt;0), "Row "&amp;Courses!$A161&amp;", "&amp;BU$9&amp;", "&amp;BU$10&amp;", "&amp;BU$11&amp;"; ","")</f>
        <v/>
      </c>
      <c r="BW166" s="6">
        <v>147</v>
      </c>
      <c r="BX166" s="101">
        <f>IF(AND($T$9=1,Courses!B161="",Courses!F161="",Courses!H161="",Courses!J161="",Courses!K161="",Courses!L161="",Courses!M161="",Courses!N161=0,Courses!P161=0,Courses!R161=0,Courses!S161=0,Courses!U161=0,Courses!W161=0,Courses!X161=0,Courses!Z161=0,Courses!AB161=0),0,1)</f>
        <v>0</v>
      </c>
      <c r="BY166" s="671">
        <f>IF(AND(BX166=0,SUM(BX167:$BX$219)&gt;0),1,0)</f>
        <v>0</v>
      </c>
      <c r="BZ166" s="692" t="str">
        <f>IF(BY166=1,"Row "&amp;Courses!A161&amp;"; ","")</f>
        <v/>
      </c>
      <c r="CA166" s="50"/>
      <c r="CB166" s="10"/>
      <c r="CC166" s="692" t="str">
        <f>IF(AND($U$9=1,Courses!B161&lt;&gt;"",SUM(Courses!N161:AB161)=0),"Row "&amp;Courses!A161&amp;"; ","")</f>
        <v/>
      </c>
      <c r="CD166" s="50"/>
      <c r="CF166" s="323"/>
      <c r="CG166" s="692" t="str">
        <f>IF(AND($Y$9=1,Courses!B161&lt;&gt;""),IF(SUMPRODUCT(--(Courses!$C$13:$C$214=Courses!C161))&gt;1,"Row "&amp;Courses!A161&amp;"; ",""),"")</f>
        <v/>
      </c>
      <c r="CH166" s="10"/>
      <c r="CI166" s="324"/>
      <c r="CJ166" s="10"/>
      <c r="CK166" s="739" t="str">
        <f>IF(AND($Z$9=1,Courses!E161&lt;&gt;"",Courses!F161&lt;&gt;"",Courses!F161=0,SUM(Courses!H161,Courses!J161)=1),"Row "&amp;Courses!A161&amp;", "&amp;Courses!$F$10&amp;"; ","")</f>
        <v/>
      </c>
      <c r="CL166" s="10" t="str">
        <f>IF(AND($Z$9=1,Courses!G161&lt;&gt;"",Courses!H161&lt;&gt;"",Courses!H161=0,SUM(Courses!J161,Courses!F161)=1),"Row "&amp;Courses!A161&amp;", "&amp;Courses!$H$10&amp;"; ","")</f>
        <v/>
      </c>
      <c r="CM166" s="682" t="str">
        <f>IF(AND($Z$9=1,Courses!I161&lt;&gt;"",Courses!J161&lt;&gt;"",Courses!J161=0, SUM(Courses!H161,Courses!F161)=1),"Row "&amp;Courses!A161&amp;", "&amp;Courses!$J$10&amp;"; ","")</f>
        <v/>
      </c>
      <c r="CN166" s="680"/>
      <c r="CO166" s="681"/>
      <c r="CP166" s="692" t="str">
        <f>IF(AND(Courses!B161&lt;&gt;"",ISNA(VLOOKUP(Courses!C161,CourseInfo,2,FALSE))=FALSE,COUNTIF(Dummy,Courses!C161)&lt;&gt;1),VLOOKUP(Courses!C161,CourseInfo,6,FALSE),"")</f>
        <v/>
      </c>
      <c r="CQ166" s="692" t="str">
        <f>IF(AND(Courses!B161&lt;&gt;"",ISNA(VLOOKUP(Courses!C161,CourseInfo,2,FALSE))=FALSE,COUNTIF(Dummy,Courses!C161)&lt;&gt;1),IF(VLOOKUP(Courses!C161,CourseInfo,7,FALSE)&lt;&gt;"",VLOOKUP(Courses!C161,CourseInfo,7,FALSE),"blank"),"")</f>
        <v/>
      </c>
      <c r="CR166" s="692" t="str">
        <f>IF(AND($AA$9=1,Courses!B161&lt;&gt;"",'Courses Valid'!AC166="",AH166&amp;AI166&amp;AJ166&amp;AK166="",COUNTIF(Dummy,Courses!C161)&lt;&gt;1),IF(OR(Courses!K161&lt;&gt;'Courses Valid'!CP166,Courses!L161&lt;&gt;'Courses Valid'!CQ166),"Row "&amp;Courses!A161&amp;", Level on LARS is "&amp;'Courses Valid'!CP166&amp;", Sub-level on LARS is "&amp;CQ166&amp;"; ",""),"")</f>
        <v/>
      </c>
      <c r="CS166" s="680"/>
    </row>
    <row r="167" spans="3:97" x14ac:dyDescent="0.2">
      <c r="C167" s="670">
        <f t="shared" si="4"/>
        <v>0</v>
      </c>
      <c r="D167" s="102"/>
      <c r="E167" s="102"/>
      <c r="F167" s="295"/>
      <c r="G167" s="692" t="str">
        <f>IF(SUMPRODUCT(--(CourseAims=Courses!$C162))=1,"",IF(AND($J$9=1,Courses!$C162&lt;&gt;""),"Row "&amp;Courses!A162&amp;" (invalid); ",""))</f>
        <v/>
      </c>
      <c r="H167" s="692" t="str">
        <f>IF(AND($K$9=1,Courses!B162="",OR(Courses!F162&lt;&gt;"",Courses!H162&lt;&gt;"",Courses!J162&lt;&gt;"",Courses!K162&lt;&gt;"",Courses!L162&lt;&gt;"",Courses!M162&lt;&gt;"",Courses!N162&lt;&gt;0,Courses!P162&lt;&gt;0,Courses!R162&lt;&gt;0,Courses!S162&lt;&gt;0,Courses!U162&lt;&gt;0,Courses!W162&lt;&gt;0,Courses!X162&lt;&gt;0,Courses!Z162&lt;&gt;0,Courses!AB162&lt;&gt;0)),"Row "&amp;Courses!A162&amp;" (none); ","")</f>
        <v/>
      </c>
      <c r="J167" s="295"/>
      <c r="K167" s="739" t="str">
        <f>IF(AND($L$9=1,Courses!E162&lt;&gt;"",Courses!F162=""),"Row "&amp;Courses!A162&amp;", "&amp;Courses!$E$10&amp;"; ","")</f>
        <v/>
      </c>
      <c r="L167" s="10" t="str">
        <f>IF(AND($L$9=1,Courses!G162&lt;&gt;"",Courses!H162=""),"Row "&amp;Courses!A162&amp;", "&amp;Courses!$G$10&amp;"; ","")</f>
        <v/>
      </c>
      <c r="M167" s="682" t="str">
        <f>IF(AND($L$9=1,Courses!I162&lt;&gt;"",Courses!J162=""),"Row "&amp;Courses!A162&amp;", "&amp;Courses!$I$10&amp;"; ","")</f>
        <v/>
      </c>
      <c r="P167" s="295"/>
      <c r="Q167" s="739" t="str">
        <f>IF(AND($M$9=1,Courses!B162&lt;&gt;"",Courses!E162&lt;&gt;"",Courses!G162="",Courses!I162="",Courses!F162&lt;&gt;1),"Row "&amp;Courses!A162&amp;"; ","")</f>
        <v/>
      </c>
      <c r="R167" s="10" t="str">
        <f>IF(AND($M$9=1,Courses!B162&lt;&gt;"",Courses!I162="",Courses!F162&lt;&gt;"",Courses!G162&lt;&gt;"",Courses!H162&lt;&gt;""),IF(OR((Courses!F162+Courses!H162)&lt;&gt;1),"Row "&amp;Courses!A162&amp;"; ",""),"")</f>
        <v/>
      </c>
      <c r="S167" s="682" t="str">
        <f>IF(AND($M$9=1,Courses!B162&lt;&gt;"",Courses!I162&lt;&gt;"",Courses!J162&lt;&gt;"",Courses!H162&lt;&gt;"",Courses!G162&lt;&gt;"",Courses!F162&lt;&gt;""),IF(OR((Courses!F162+Courses!H162+Courses!J162)&lt;&gt;1),"Row "&amp;Courses!A162&amp;"; ",""),"")</f>
        <v/>
      </c>
      <c r="T167" s="10"/>
      <c r="U167" s="692" t="str">
        <f>IF(AND($M$9=1,Courses!E162&lt;&gt;"",Q167="",R167="",S167="",SUM(Courses!F162,Courses!H162,Courses!J162)&lt;&gt;1),"Row "&amp;Courses!A162&amp;"; ","")</f>
        <v/>
      </c>
      <c r="W167" s="295"/>
      <c r="X167" s="739" t="str">
        <f>IF(AND($N$9=1,Courses!B162&lt;&gt;"",Courses!E162&lt;&gt;"",Courses!F162&lt;&gt;""),IF((TRUNC(Courses!F162*100)&lt;&gt;Courses!F162*100),"Row "&amp;Courses!A162&amp;", "&amp;Courses!$F$10&amp;"; ",""),"")</f>
        <v/>
      </c>
      <c r="Y167" s="10" t="str">
        <f>IF(AND($N$9=1,Courses!B162&lt;&gt;"",Courses!G162&lt;&gt;"",Courses!H162&lt;&gt;""),IF((TRUNC(Courses!H162*100)&lt;&gt;Courses!H162*100),"Row "&amp;Courses!A162&amp;", "&amp;Courses!$H$10&amp;"; ",""),"")</f>
        <v/>
      </c>
      <c r="Z167" s="682" t="str">
        <f>IF(AND($N$9=1,Courses!B162&lt;&gt;"",Courses!I162&lt;&gt;"",Courses!J162&lt;&gt;""),IF((TRUNC(Courses!J162*100)&lt;&gt;Courses!J162*100),"Row "&amp;Courses!A162&amp;", "&amp;Courses!$J$10&amp;"; ",""),"")</f>
        <v/>
      </c>
      <c r="AB167" s="295"/>
      <c r="AC167" s="739" t="str">
        <f>IF(AND($O$9=1,G167="",Courses!B162&lt;&gt;"",Courses!K162&lt;&gt;"UG",Courses!K162&lt;&gt;"PG (UG fee)",Courses!K162&lt;&gt;"PG (Masters' loan)",Courses!K162&lt;&gt;"PG (Other)"),"Row "&amp;Courses!A162&amp;"; ","")</f>
        <v/>
      </c>
      <c r="AD167" s="1331"/>
      <c r="AE167" s="692" t="str">
        <f>IF(AND($Q$9=1,G167="",Courses!B162&lt;&gt;"",Courses!M162&lt;&gt;"Standard",Courses!M162&lt;&gt;"Long"),"Row "&amp;Courses!A162&amp;"; ","")</f>
        <v/>
      </c>
      <c r="AF167" s="10"/>
      <c r="AG167" s="295"/>
      <c r="AH167" s="739" t="str">
        <f>IF(AND($P$9=1,G167="",AC167="",AD167="",Courses!B162&lt;&gt;"",Courses!K162="UG",Courses!L162&lt;&gt;$C$9,Courses!L162&lt;&gt;$C$10,Courses!L162&lt;&gt;$C$11),"Row "&amp;Courses!A162&amp;", Sub-level should be either HND, Sub-degree, Foundation Degree or Other UG Degree; ","")</f>
        <v/>
      </c>
      <c r="AI167" s="10" t="str">
        <f>IF(AND($P$9=1,G167="",AC167="",AD167="",Courses!B162&lt;&gt;"",Courses!K162="PG (UG fee)",Courses!L162&lt;&gt;"",Courses!L162&lt;&gt;$C$12,Courses!L162&lt;&gt;$C$15),"Row "&amp;Courses!A162&amp;", Sub-level should be either blank or "&amp;C159&amp;"; ","")</f>
        <v/>
      </c>
      <c r="AJ167" s="10" t="str">
        <f>IF(AND($P$9=1,G167="",AC167="",AD167="",Courses!B162&lt;&gt;"",Courses!K162="PG (Masters' loan)",Courses!L162&lt;&gt;"",Courses!L162&lt;&gt;$C$14,Courses!L162&lt;&gt;$C$15),"Row "&amp;Courses!A162&amp;", Sub-level should be blank; ","")</f>
        <v/>
      </c>
      <c r="AK167" s="682" t="str">
        <f>IF(AND($P$9=1,G167="",AC167="",AD167="",Courses!B162&lt;&gt;"",Courses!K162="PG (Other)",Courses!L162&lt;&gt;"",Courses!L162&lt;&gt;$C$16,Courses!L162&lt;&gt;$C$17),"Row "&amp;Courses!A162&amp;", Sub-level should be blank; ","")</f>
        <v/>
      </c>
      <c r="AL167" s="50"/>
      <c r="AM167" s="295"/>
      <c r="AN167" s="6">
        <v>148</v>
      </c>
      <c r="AO167" s="739" t="str">
        <f>IF(AND($R$9=1,(TRUNC(Courses!N162)&lt;&gt;Courses!N162)), "Row "&amp;Courses!$A162&amp;", "&amp;AO$9&amp;", "&amp;AO$10&amp;", "&amp;AO$11&amp;"; ","")</f>
        <v/>
      </c>
      <c r="AP167" s="10" t="str">
        <f>IF(AND($R$9=1,(TRUNC(Courses!O162)&lt;&gt;Courses!O162)), "Row "&amp;Courses!$A162&amp;", "&amp;AP$9&amp;", "&amp;AP$10&amp;", "&amp;AP$11&amp;"; ","")</f>
        <v/>
      </c>
      <c r="AQ167" s="10" t="str">
        <f>IF(AND($R$9=1,(TRUNC(Courses!P162)&lt;&gt;Courses!P162)), "Row "&amp;Courses!$A162&amp;", "&amp;AQ$9&amp;", "&amp;AQ$10&amp;", "&amp;AQ$11&amp;"; ","")</f>
        <v/>
      </c>
      <c r="AR167" s="10" t="str">
        <f>IF(AND($R$9=1,(TRUNC(Courses!Q162)&lt;&gt;Courses!Q162)), "Row "&amp;Courses!$A162&amp;", "&amp;AR$9&amp;", "&amp;AR$10&amp;", "&amp;AR$11&amp;"; ","")</f>
        <v/>
      </c>
      <c r="AS167" s="10" t="str">
        <f>IF(AND($R$9=1,(TRUNC(Courses!R162)&lt;&gt;Courses!R162)), "Row "&amp;Courses!$A162&amp;", "&amp;AS$9&amp;", "&amp;AS$10&amp;", "&amp;AS$11&amp;"; ","")</f>
        <v/>
      </c>
      <c r="AT167" s="739" t="str">
        <f>IF(AND($R$9=1,(TRUNC(Courses!S162)&lt;&gt;Courses!S162)), "Row "&amp;Courses!$A162&amp;", "&amp;AT$9&amp;", "&amp;AT$10&amp;", "&amp;AT$11&amp;"; ","")</f>
        <v/>
      </c>
      <c r="AU167" s="10" t="str">
        <f>IF(AND($R$9=1,(TRUNC(Courses!T162)&lt;&gt;Courses!T162)), "Row "&amp;Courses!$A162&amp;", "&amp;AU$9&amp;", "&amp;AU$10&amp;", "&amp;AU$11&amp;"; ","")</f>
        <v/>
      </c>
      <c r="AV167" s="10" t="str">
        <f>IF(AND($R$9=1,(TRUNC(Courses!U162)&lt;&gt;Courses!U162)), "Row "&amp;Courses!$A162&amp;", "&amp;AV$9&amp;", "&amp;AV$10&amp;", "&amp;AV$11&amp;"; ","")</f>
        <v/>
      </c>
      <c r="AW167" s="10" t="str">
        <f>IF(AND($R$9=1,(TRUNC(Courses!V162)&lt;&gt;Courses!V162)), "Row "&amp;Courses!$A162&amp;", "&amp;AW$9&amp;", "&amp;AW$10&amp;", "&amp;AW$11&amp;"; ","")</f>
        <v/>
      </c>
      <c r="AX167" s="10" t="str">
        <f>IF(AND($R$9=1,(TRUNC(Courses!W162)&lt;&gt;Courses!W162)), "Row "&amp;Courses!$A162&amp;", "&amp;AX$9&amp;", "&amp;AX$10&amp;", "&amp;AX$11&amp;"; ","")</f>
        <v/>
      </c>
      <c r="AY167" s="739" t="str">
        <f>IF(AND($R$9=1,(TRUNC(Courses!X162)&lt;&gt;Courses!X162)), "Row "&amp;Courses!$A162&amp;", "&amp;AY$9&amp;", "&amp;AY$10&amp;", "&amp;AY$11&amp;"; ","")</f>
        <v/>
      </c>
      <c r="AZ167" s="10" t="str">
        <f>IF(AND($R$9=1,(TRUNC(Courses!Y162)&lt;&gt;Courses!Y162)), "Row "&amp;Courses!$A162&amp;", "&amp;AZ$9&amp;", "&amp;AZ$10&amp;", "&amp;AZ$11&amp;"; ","")</f>
        <v/>
      </c>
      <c r="BA167" s="10" t="str">
        <f>IF(AND($R$9=1,(TRUNC(Courses!Z162)&lt;&gt;Courses!Z162)), "Row "&amp;Courses!$A162&amp;", "&amp;BA$9&amp;", "&amp;BA$10&amp;", "&amp;BA$11&amp;"; ","")</f>
        <v/>
      </c>
      <c r="BB167" s="10" t="str">
        <f>IF(AND($R$9=1,(TRUNC(Courses!AA162)&lt;&gt;Courses!AA162)), "Row "&amp;Courses!$A162&amp;", "&amp;BB$9&amp;", "&amp;BB$10&amp;", "&amp;BB$11&amp;"; ","")</f>
        <v/>
      </c>
      <c r="BC167" s="682" t="str">
        <f>IF(AND($R$9=1,(TRUNC(Courses!AB162)&lt;&gt;Courses!AB162)), "Row "&amp;Courses!$A162&amp;", "&amp;BC$9&amp;", "&amp;BC$10&amp;", "&amp;BC$11&amp;"; ","")</f>
        <v/>
      </c>
      <c r="BE167" s="295"/>
      <c r="BF167" s="6">
        <v>148</v>
      </c>
      <c r="BG167" s="739" t="str">
        <f>IF(AND($S$9=1,Courses!N162&lt;0), "Row "&amp;Courses!$A162&amp;", "&amp;BG$9&amp;", "&amp;BG$10&amp;", "&amp;BG$11&amp;"; ","")</f>
        <v/>
      </c>
      <c r="BH167" s="10" t="str">
        <f>IF(AND($S$9=1,Courses!O162&lt;0), "Row "&amp;Courses!$A162&amp;", "&amp;BH$9&amp;", "&amp;BH$10&amp;", "&amp;BH$11&amp;"; ","")</f>
        <v/>
      </c>
      <c r="BI167" s="10" t="str">
        <f>IF(AND($S$9=1,Courses!P162&lt;0), "Row "&amp;Courses!$A162&amp;", "&amp;BI$9&amp;", "&amp;BI$10&amp;", "&amp;BI$11&amp;"; ","")</f>
        <v/>
      </c>
      <c r="BJ167" s="10" t="str">
        <f>IF(AND($S$9=1,Courses!Q162&lt;0), "Row "&amp;Courses!$A162&amp;", "&amp;BJ$9&amp;", "&amp;BJ$10&amp;", "&amp;BJ$11&amp;"; ","")</f>
        <v/>
      </c>
      <c r="BK167" s="10" t="str">
        <f>IF(AND($S$9=1,Courses!R162&lt;0), "Row "&amp;Courses!$A162&amp;", "&amp;BK$9&amp;", "&amp;BK$10&amp;", "&amp;BK$11&amp;"; ","")</f>
        <v/>
      </c>
      <c r="BL167" s="739" t="str">
        <f>IF(AND($S$9=1,Courses!S162&lt;0), "Row "&amp;Courses!$A162&amp;", "&amp;BL$9&amp;", "&amp;BL$10&amp;", "&amp;BL$11&amp;"; ","")</f>
        <v/>
      </c>
      <c r="BM167" s="10" t="str">
        <f>IF(AND($S$9=1,Courses!T162&lt;0), "Row "&amp;Courses!$A162&amp;", "&amp;BM$9&amp;", "&amp;BM$10&amp;", "&amp;BM$11&amp;"; ","")</f>
        <v/>
      </c>
      <c r="BN167" s="10" t="str">
        <f>IF(AND($S$9=1,Courses!U162&lt;0), "Row "&amp;Courses!$A162&amp;", "&amp;BN$9&amp;", "&amp;BN$10&amp;", "&amp;BN$11&amp;"; ","")</f>
        <v/>
      </c>
      <c r="BO167" s="10" t="str">
        <f>IF(AND($S$9=1,Courses!V162&lt;0), "Row "&amp;Courses!$A162&amp;", "&amp;BO$9&amp;", "&amp;BO$10&amp;", "&amp;BO$11&amp;"; ","")</f>
        <v/>
      </c>
      <c r="BP167" s="682" t="str">
        <f>IF(AND($S$9=1,Courses!W162&lt;0), "Row "&amp;Courses!$A162&amp;", "&amp;BP$9&amp;", "&amp;BP$10&amp;", "&amp;BP$11&amp;"; ","")</f>
        <v/>
      </c>
      <c r="BQ167" s="10" t="str">
        <f>IF(AND($S$9=1,Courses!X162&lt;0), "Row "&amp;Courses!$A162&amp;", "&amp;BQ$9&amp;", "&amp;BQ$10&amp;", "&amp;BQ$11&amp;"; ","")</f>
        <v/>
      </c>
      <c r="BR167" s="10" t="str">
        <f>IF(AND($S$9=1,Courses!Y162&lt;0), "Row "&amp;Courses!$A162&amp;", "&amp;BR$9&amp;", "&amp;BR$10&amp;", "&amp;BR$11&amp;"; ","")</f>
        <v/>
      </c>
      <c r="BS167" s="10" t="str">
        <f>IF(AND($S$9=1,Courses!Z162&lt;0), "Row "&amp;Courses!$A162&amp;", "&amp;BS$9&amp;", "&amp;BS$10&amp;", "&amp;BS$11&amp;"; ","")</f>
        <v/>
      </c>
      <c r="BT167" s="10" t="str">
        <f>IF(AND($S$9=1,Courses!AA162&lt;0), "Row "&amp;Courses!$A162&amp;", "&amp;BT$9&amp;", "&amp;BT$10&amp;", "&amp;BT$11&amp;"; ","")</f>
        <v/>
      </c>
      <c r="BU167" s="682" t="str">
        <f>IF(AND($S$9=1,Courses!AB162&lt;0), "Row "&amp;Courses!$A162&amp;", "&amp;BU$9&amp;", "&amp;BU$10&amp;", "&amp;BU$11&amp;"; ","")</f>
        <v/>
      </c>
      <c r="BW167" s="6">
        <v>148</v>
      </c>
      <c r="BX167" s="101">
        <f>IF(AND($T$9=1,Courses!B162="",Courses!F162="",Courses!H162="",Courses!J162="",Courses!K162="",Courses!L162="",Courses!M162="",Courses!N162=0,Courses!P162=0,Courses!R162=0,Courses!S162=0,Courses!U162=0,Courses!W162=0,Courses!X162=0,Courses!Z162=0,Courses!AB162=0),0,1)</f>
        <v>0</v>
      </c>
      <c r="BY167" s="671">
        <f>IF(AND(BX167=0,SUM(BX168:$BX$219)&gt;0),1,0)</f>
        <v>0</v>
      </c>
      <c r="BZ167" s="692" t="str">
        <f>IF(BY167=1,"Row "&amp;Courses!A162&amp;"; ","")</f>
        <v/>
      </c>
      <c r="CA167" s="50"/>
      <c r="CB167" s="10"/>
      <c r="CC167" s="692" t="str">
        <f>IF(AND($U$9=1,Courses!B162&lt;&gt;"",SUM(Courses!N162:AB162)=0),"Row "&amp;Courses!A162&amp;"; ","")</f>
        <v/>
      </c>
      <c r="CD167" s="50"/>
      <c r="CF167" s="323"/>
      <c r="CG167" s="692" t="str">
        <f>IF(AND($Y$9=1,Courses!B162&lt;&gt;""),IF(SUMPRODUCT(--(Courses!$C$13:$C$214=Courses!C162))&gt;1,"Row "&amp;Courses!A162&amp;"; ",""),"")</f>
        <v/>
      </c>
      <c r="CH167" s="10"/>
      <c r="CI167" s="324"/>
      <c r="CJ167" s="10"/>
      <c r="CK167" s="739" t="str">
        <f>IF(AND($Z$9=1,Courses!E162&lt;&gt;"",Courses!F162&lt;&gt;"",Courses!F162=0,SUM(Courses!H162,Courses!J162)=1),"Row "&amp;Courses!A162&amp;", "&amp;Courses!$F$10&amp;"; ","")</f>
        <v/>
      </c>
      <c r="CL167" s="10" t="str">
        <f>IF(AND($Z$9=1,Courses!G162&lt;&gt;"",Courses!H162&lt;&gt;"",Courses!H162=0,SUM(Courses!J162,Courses!F162)=1),"Row "&amp;Courses!A162&amp;", "&amp;Courses!$H$10&amp;"; ","")</f>
        <v/>
      </c>
      <c r="CM167" s="682" t="str">
        <f>IF(AND($Z$9=1,Courses!I162&lt;&gt;"",Courses!J162&lt;&gt;"",Courses!J162=0, SUM(Courses!H162,Courses!F162)=1),"Row "&amp;Courses!A162&amp;", "&amp;Courses!$J$10&amp;"; ","")</f>
        <v/>
      </c>
      <c r="CN167" s="680"/>
      <c r="CO167" s="681"/>
      <c r="CP167" s="692" t="str">
        <f>IF(AND(Courses!B162&lt;&gt;"",ISNA(VLOOKUP(Courses!C162,CourseInfo,2,FALSE))=FALSE,COUNTIF(Dummy,Courses!C162)&lt;&gt;1),VLOOKUP(Courses!C162,CourseInfo,6,FALSE),"")</f>
        <v/>
      </c>
      <c r="CQ167" s="692" t="str">
        <f>IF(AND(Courses!B162&lt;&gt;"",ISNA(VLOOKUP(Courses!C162,CourseInfo,2,FALSE))=FALSE,COUNTIF(Dummy,Courses!C162)&lt;&gt;1),IF(VLOOKUP(Courses!C162,CourseInfo,7,FALSE)&lt;&gt;"",VLOOKUP(Courses!C162,CourseInfo,7,FALSE),"blank"),"")</f>
        <v/>
      </c>
      <c r="CR167" s="692" t="str">
        <f>IF(AND($AA$9=1,Courses!B162&lt;&gt;"",'Courses Valid'!AC167="",AH167&amp;AI167&amp;AJ167&amp;AK167="",COUNTIF(Dummy,Courses!C162)&lt;&gt;1),IF(OR(Courses!K162&lt;&gt;'Courses Valid'!CP167,Courses!L162&lt;&gt;'Courses Valid'!CQ167),"Row "&amp;Courses!A162&amp;", Level on LARS is "&amp;'Courses Valid'!CP167&amp;", Sub-level on LARS is "&amp;CQ167&amp;"; ",""),"")</f>
        <v/>
      </c>
      <c r="CS167" s="680"/>
    </row>
    <row r="168" spans="3:97" x14ac:dyDescent="0.2">
      <c r="C168" s="670">
        <f t="shared" si="4"/>
        <v>0</v>
      </c>
      <c r="D168" s="102"/>
      <c r="E168" s="102"/>
      <c r="F168" s="295"/>
      <c r="G168" s="692" t="str">
        <f>IF(SUMPRODUCT(--(CourseAims=Courses!$C163))=1,"",IF(AND($J$9=1,Courses!$C163&lt;&gt;""),"Row "&amp;Courses!A163&amp;" (invalid); ",""))</f>
        <v/>
      </c>
      <c r="H168" s="692" t="str">
        <f>IF(AND($K$9=1,Courses!B163="",OR(Courses!F163&lt;&gt;"",Courses!H163&lt;&gt;"",Courses!J163&lt;&gt;"",Courses!K163&lt;&gt;"",Courses!L163&lt;&gt;"",Courses!M163&lt;&gt;"",Courses!N163&lt;&gt;0,Courses!P163&lt;&gt;0,Courses!R163&lt;&gt;0,Courses!S163&lt;&gt;0,Courses!U163&lt;&gt;0,Courses!W163&lt;&gt;0,Courses!X163&lt;&gt;0,Courses!Z163&lt;&gt;0,Courses!AB163&lt;&gt;0)),"Row "&amp;Courses!A163&amp;" (none); ","")</f>
        <v/>
      </c>
      <c r="J168" s="295"/>
      <c r="K168" s="739" t="str">
        <f>IF(AND($L$9=1,Courses!E163&lt;&gt;"",Courses!F163=""),"Row "&amp;Courses!A163&amp;", "&amp;Courses!$E$10&amp;"; ","")</f>
        <v/>
      </c>
      <c r="L168" s="10" t="str">
        <f>IF(AND($L$9=1,Courses!G163&lt;&gt;"",Courses!H163=""),"Row "&amp;Courses!A163&amp;", "&amp;Courses!$G$10&amp;"; ","")</f>
        <v/>
      </c>
      <c r="M168" s="682" t="str">
        <f>IF(AND($L$9=1,Courses!I163&lt;&gt;"",Courses!J163=""),"Row "&amp;Courses!A163&amp;", "&amp;Courses!$I$10&amp;"; ","")</f>
        <v/>
      </c>
      <c r="P168" s="295"/>
      <c r="Q168" s="739" t="str">
        <f>IF(AND($M$9=1,Courses!B163&lt;&gt;"",Courses!E163&lt;&gt;"",Courses!G163="",Courses!I163="",Courses!F163&lt;&gt;1),"Row "&amp;Courses!A163&amp;"; ","")</f>
        <v/>
      </c>
      <c r="R168" s="10" t="str">
        <f>IF(AND($M$9=1,Courses!B163&lt;&gt;"",Courses!I163="",Courses!F163&lt;&gt;"",Courses!G163&lt;&gt;"",Courses!H163&lt;&gt;""),IF(OR((Courses!F163+Courses!H163)&lt;&gt;1),"Row "&amp;Courses!A163&amp;"; ",""),"")</f>
        <v/>
      </c>
      <c r="S168" s="682" t="str">
        <f>IF(AND($M$9=1,Courses!B163&lt;&gt;"",Courses!I163&lt;&gt;"",Courses!J163&lt;&gt;"",Courses!H163&lt;&gt;"",Courses!G163&lt;&gt;"",Courses!F163&lt;&gt;""),IF(OR((Courses!F163+Courses!H163+Courses!J163)&lt;&gt;1),"Row "&amp;Courses!A163&amp;"; ",""),"")</f>
        <v/>
      </c>
      <c r="T168" s="10"/>
      <c r="U168" s="692" t="str">
        <f>IF(AND($M$9=1,Courses!E163&lt;&gt;"",Q168="",R168="",S168="",SUM(Courses!F163,Courses!H163,Courses!J163)&lt;&gt;1),"Row "&amp;Courses!A163&amp;"; ","")</f>
        <v/>
      </c>
      <c r="W168" s="295"/>
      <c r="X168" s="739" t="str">
        <f>IF(AND($N$9=1,Courses!B163&lt;&gt;"",Courses!E163&lt;&gt;"",Courses!F163&lt;&gt;""),IF((TRUNC(Courses!F163*100)&lt;&gt;Courses!F163*100),"Row "&amp;Courses!A163&amp;", "&amp;Courses!$F$10&amp;"; ",""),"")</f>
        <v/>
      </c>
      <c r="Y168" s="10" t="str">
        <f>IF(AND($N$9=1,Courses!B163&lt;&gt;"",Courses!G163&lt;&gt;"",Courses!H163&lt;&gt;""),IF((TRUNC(Courses!H163*100)&lt;&gt;Courses!H163*100),"Row "&amp;Courses!A163&amp;", "&amp;Courses!$H$10&amp;"; ",""),"")</f>
        <v/>
      </c>
      <c r="Z168" s="682" t="str">
        <f>IF(AND($N$9=1,Courses!B163&lt;&gt;"",Courses!I163&lt;&gt;"",Courses!J163&lt;&gt;""),IF((TRUNC(Courses!J163*100)&lt;&gt;Courses!J163*100),"Row "&amp;Courses!A163&amp;", "&amp;Courses!$J$10&amp;"; ",""),"")</f>
        <v/>
      </c>
      <c r="AB168" s="295"/>
      <c r="AC168" s="739" t="str">
        <f>IF(AND($O$9=1,G168="",Courses!B163&lt;&gt;"",Courses!K163&lt;&gt;"UG",Courses!K163&lt;&gt;"PG (UG fee)",Courses!K163&lt;&gt;"PG (Masters' loan)",Courses!K163&lt;&gt;"PG (Other)"),"Row "&amp;Courses!A163&amp;"; ","")</f>
        <v/>
      </c>
      <c r="AD168" s="1331"/>
      <c r="AE168" s="692" t="str">
        <f>IF(AND($Q$9=1,G168="",Courses!B163&lt;&gt;"",Courses!M163&lt;&gt;"Standard",Courses!M163&lt;&gt;"Long"),"Row "&amp;Courses!A163&amp;"; ","")</f>
        <v/>
      </c>
      <c r="AF168" s="10"/>
      <c r="AG168" s="295"/>
      <c r="AH168" s="739" t="str">
        <f>IF(AND($P$9=1,G168="",AC168="",AD168="",Courses!B163&lt;&gt;"",Courses!K163="UG",Courses!L163&lt;&gt;$C$9,Courses!L163&lt;&gt;$C$10,Courses!L163&lt;&gt;$C$11),"Row "&amp;Courses!A163&amp;", Sub-level should be either HND, Sub-degree, Foundation Degree or Other UG Degree; ","")</f>
        <v/>
      </c>
      <c r="AI168" s="10" t="str">
        <f>IF(AND($P$9=1,G168="",AC168="",AD168="",Courses!B163&lt;&gt;"",Courses!K163="PG (UG fee)",Courses!L163&lt;&gt;"",Courses!L163&lt;&gt;$C$12,Courses!L163&lt;&gt;$C$15),"Row "&amp;Courses!A163&amp;", Sub-level should be either blank or "&amp;C160&amp;"; ","")</f>
        <v/>
      </c>
      <c r="AJ168" s="10" t="str">
        <f>IF(AND($P$9=1,G168="",AC168="",AD168="",Courses!B163&lt;&gt;"",Courses!K163="PG (Masters' loan)",Courses!L163&lt;&gt;"",Courses!L163&lt;&gt;$C$14,Courses!L163&lt;&gt;$C$15),"Row "&amp;Courses!A163&amp;", Sub-level should be blank; ","")</f>
        <v/>
      </c>
      <c r="AK168" s="682" t="str">
        <f>IF(AND($P$9=1,G168="",AC168="",AD168="",Courses!B163&lt;&gt;"",Courses!K163="PG (Other)",Courses!L163&lt;&gt;"",Courses!L163&lt;&gt;$C$16,Courses!L163&lt;&gt;$C$17),"Row "&amp;Courses!A163&amp;", Sub-level should be blank; ","")</f>
        <v/>
      </c>
      <c r="AL168" s="50"/>
      <c r="AM168" s="295"/>
      <c r="AN168" s="6">
        <v>149</v>
      </c>
      <c r="AO168" s="739" t="str">
        <f>IF(AND($R$9=1,(TRUNC(Courses!N163)&lt;&gt;Courses!N163)), "Row "&amp;Courses!$A163&amp;", "&amp;AO$9&amp;", "&amp;AO$10&amp;", "&amp;AO$11&amp;"; ","")</f>
        <v/>
      </c>
      <c r="AP168" s="10" t="str">
        <f>IF(AND($R$9=1,(TRUNC(Courses!O163)&lt;&gt;Courses!O163)), "Row "&amp;Courses!$A163&amp;", "&amp;AP$9&amp;", "&amp;AP$10&amp;", "&amp;AP$11&amp;"; ","")</f>
        <v/>
      </c>
      <c r="AQ168" s="10" t="str">
        <f>IF(AND($R$9=1,(TRUNC(Courses!P163)&lt;&gt;Courses!P163)), "Row "&amp;Courses!$A163&amp;", "&amp;AQ$9&amp;", "&amp;AQ$10&amp;", "&amp;AQ$11&amp;"; ","")</f>
        <v/>
      </c>
      <c r="AR168" s="10" t="str">
        <f>IF(AND($R$9=1,(TRUNC(Courses!Q163)&lt;&gt;Courses!Q163)), "Row "&amp;Courses!$A163&amp;", "&amp;AR$9&amp;", "&amp;AR$10&amp;", "&amp;AR$11&amp;"; ","")</f>
        <v/>
      </c>
      <c r="AS168" s="10" t="str">
        <f>IF(AND($R$9=1,(TRUNC(Courses!R163)&lt;&gt;Courses!R163)), "Row "&amp;Courses!$A163&amp;", "&amp;AS$9&amp;", "&amp;AS$10&amp;", "&amp;AS$11&amp;"; ","")</f>
        <v/>
      </c>
      <c r="AT168" s="739" t="str">
        <f>IF(AND($R$9=1,(TRUNC(Courses!S163)&lt;&gt;Courses!S163)), "Row "&amp;Courses!$A163&amp;", "&amp;AT$9&amp;", "&amp;AT$10&amp;", "&amp;AT$11&amp;"; ","")</f>
        <v/>
      </c>
      <c r="AU168" s="10" t="str">
        <f>IF(AND($R$9=1,(TRUNC(Courses!T163)&lt;&gt;Courses!T163)), "Row "&amp;Courses!$A163&amp;", "&amp;AU$9&amp;", "&amp;AU$10&amp;", "&amp;AU$11&amp;"; ","")</f>
        <v/>
      </c>
      <c r="AV168" s="10" t="str">
        <f>IF(AND($R$9=1,(TRUNC(Courses!U163)&lt;&gt;Courses!U163)), "Row "&amp;Courses!$A163&amp;", "&amp;AV$9&amp;", "&amp;AV$10&amp;", "&amp;AV$11&amp;"; ","")</f>
        <v/>
      </c>
      <c r="AW168" s="10" t="str">
        <f>IF(AND($R$9=1,(TRUNC(Courses!V163)&lt;&gt;Courses!V163)), "Row "&amp;Courses!$A163&amp;", "&amp;AW$9&amp;", "&amp;AW$10&amp;", "&amp;AW$11&amp;"; ","")</f>
        <v/>
      </c>
      <c r="AX168" s="10" t="str">
        <f>IF(AND($R$9=1,(TRUNC(Courses!W163)&lt;&gt;Courses!W163)), "Row "&amp;Courses!$A163&amp;", "&amp;AX$9&amp;", "&amp;AX$10&amp;", "&amp;AX$11&amp;"; ","")</f>
        <v/>
      </c>
      <c r="AY168" s="739" t="str">
        <f>IF(AND($R$9=1,(TRUNC(Courses!X163)&lt;&gt;Courses!X163)), "Row "&amp;Courses!$A163&amp;", "&amp;AY$9&amp;", "&amp;AY$10&amp;", "&amp;AY$11&amp;"; ","")</f>
        <v/>
      </c>
      <c r="AZ168" s="10" t="str">
        <f>IF(AND($R$9=1,(TRUNC(Courses!Y163)&lt;&gt;Courses!Y163)), "Row "&amp;Courses!$A163&amp;", "&amp;AZ$9&amp;", "&amp;AZ$10&amp;", "&amp;AZ$11&amp;"; ","")</f>
        <v/>
      </c>
      <c r="BA168" s="10" t="str">
        <f>IF(AND($R$9=1,(TRUNC(Courses!Z163)&lt;&gt;Courses!Z163)), "Row "&amp;Courses!$A163&amp;", "&amp;BA$9&amp;", "&amp;BA$10&amp;", "&amp;BA$11&amp;"; ","")</f>
        <v/>
      </c>
      <c r="BB168" s="10" t="str">
        <f>IF(AND($R$9=1,(TRUNC(Courses!AA163)&lt;&gt;Courses!AA163)), "Row "&amp;Courses!$A163&amp;", "&amp;BB$9&amp;", "&amp;BB$10&amp;", "&amp;BB$11&amp;"; ","")</f>
        <v/>
      </c>
      <c r="BC168" s="682" t="str">
        <f>IF(AND($R$9=1,(TRUNC(Courses!AB163)&lt;&gt;Courses!AB163)), "Row "&amp;Courses!$A163&amp;", "&amp;BC$9&amp;", "&amp;BC$10&amp;", "&amp;BC$11&amp;"; ","")</f>
        <v/>
      </c>
      <c r="BE168" s="295"/>
      <c r="BF168" s="6">
        <v>149</v>
      </c>
      <c r="BG168" s="739" t="str">
        <f>IF(AND($S$9=1,Courses!N163&lt;0), "Row "&amp;Courses!$A163&amp;", "&amp;BG$9&amp;", "&amp;BG$10&amp;", "&amp;BG$11&amp;"; ","")</f>
        <v/>
      </c>
      <c r="BH168" s="10" t="str">
        <f>IF(AND($S$9=1,Courses!O163&lt;0), "Row "&amp;Courses!$A163&amp;", "&amp;BH$9&amp;", "&amp;BH$10&amp;", "&amp;BH$11&amp;"; ","")</f>
        <v/>
      </c>
      <c r="BI168" s="10" t="str">
        <f>IF(AND($S$9=1,Courses!P163&lt;0), "Row "&amp;Courses!$A163&amp;", "&amp;BI$9&amp;", "&amp;BI$10&amp;", "&amp;BI$11&amp;"; ","")</f>
        <v/>
      </c>
      <c r="BJ168" s="10" t="str">
        <f>IF(AND($S$9=1,Courses!Q163&lt;0), "Row "&amp;Courses!$A163&amp;", "&amp;BJ$9&amp;", "&amp;BJ$10&amp;", "&amp;BJ$11&amp;"; ","")</f>
        <v/>
      </c>
      <c r="BK168" s="10" t="str">
        <f>IF(AND($S$9=1,Courses!R163&lt;0), "Row "&amp;Courses!$A163&amp;", "&amp;BK$9&amp;", "&amp;BK$10&amp;", "&amp;BK$11&amp;"; ","")</f>
        <v/>
      </c>
      <c r="BL168" s="739" t="str">
        <f>IF(AND($S$9=1,Courses!S163&lt;0), "Row "&amp;Courses!$A163&amp;", "&amp;BL$9&amp;", "&amp;BL$10&amp;", "&amp;BL$11&amp;"; ","")</f>
        <v/>
      </c>
      <c r="BM168" s="10" t="str">
        <f>IF(AND($S$9=1,Courses!T163&lt;0), "Row "&amp;Courses!$A163&amp;", "&amp;BM$9&amp;", "&amp;BM$10&amp;", "&amp;BM$11&amp;"; ","")</f>
        <v/>
      </c>
      <c r="BN168" s="10" t="str">
        <f>IF(AND($S$9=1,Courses!U163&lt;0), "Row "&amp;Courses!$A163&amp;", "&amp;BN$9&amp;", "&amp;BN$10&amp;", "&amp;BN$11&amp;"; ","")</f>
        <v/>
      </c>
      <c r="BO168" s="10" t="str">
        <f>IF(AND($S$9=1,Courses!V163&lt;0), "Row "&amp;Courses!$A163&amp;", "&amp;BO$9&amp;", "&amp;BO$10&amp;", "&amp;BO$11&amp;"; ","")</f>
        <v/>
      </c>
      <c r="BP168" s="682" t="str">
        <f>IF(AND($S$9=1,Courses!W163&lt;0), "Row "&amp;Courses!$A163&amp;", "&amp;BP$9&amp;", "&amp;BP$10&amp;", "&amp;BP$11&amp;"; ","")</f>
        <v/>
      </c>
      <c r="BQ168" s="10" t="str">
        <f>IF(AND($S$9=1,Courses!X163&lt;0), "Row "&amp;Courses!$A163&amp;", "&amp;BQ$9&amp;", "&amp;BQ$10&amp;", "&amp;BQ$11&amp;"; ","")</f>
        <v/>
      </c>
      <c r="BR168" s="10" t="str">
        <f>IF(AND($S$9=1,Courses!Y163&lt;0), "Row "&amp;Courses!$A163&amp;", "&amp;BR$9&amp;", "&amp;BR$10&amp;", "&amp;BR$11&amp;"; ","")</f>
        <v/>
      </c>
      <c r="BS168" s="10" t="str">
        <f>IF(AND($S$9=1,Courses!Z163&lt;0), "Row "&amp;Courses!$A163&amp;", "&amp;BS$9&amp;", "&amp;BS$10&amp;", "&amp;BS$11&amp;"; ","")</f>
        <v/>
      </c>
      <c r="BT168" s="10" t="str">
        <f>IF(AND($S$9=1,Courses!AA163&lt;0), "Row "&amp;Courses!$A163&amp;", "&amp;BT$9&amp;", "&amp;BT$10&amp;", "&amp;BT$11&amp;"; ","")</f>
        <v/>
      </c>
      <c r="BU168" s="682" t="str">
        <f>IF(AND($S$9=1,Courses!AB163&lt;0), "Row "&amp;Courses!$A163&amp;", "&amp;BU$9&amp;", "&amp;BU$10&amp;", "&amp;BU$11&amp;"; ","")</f>
        <v/>
      </c>
      <c r="BW168" s="6">
        <v>149</v>
      </c>
      <c r="BX168" s="101">
        <f>IF(AND($T$9=1,Courses!B163="",Courses!F163="",Courses!H163="",Courses!J163="",Courses!K163="",Courses!L163="",Courses!M163="",Courses!N163=0,Courses!P163=0,Courses!R163=0,Courses!S163=0,Courses!U163=0,Courses!W163=0,Courses!X163=0,Courses!Z163=0,Courses!AB163=0),0,1)</f>
        <v>0</v>
      </c>
      <c r="BY168" s="671">
        <f>IF(AND(BX168=0,SUM(BX169:$BX$219)&gt;0),1,0)</f>
        <v>0</v>
      </c>
      <c r="BZ168" s="692" t="str">
        <f>IF(BY168=1,"Row "&amp;Courses!A163&amp;"; ","")</f>
        <v/>
      </c>
      <c r="CA168" s="50"/>
      <c r="CB168" s="10"/>
      <c r="CC168" s="692" t="str">
        <f>IF(AND($U$9=1,Courses!B163&lt;&gt;"",SUM(Courses!N163:AB163)=0),"Row "&amp;Courses!A163&amp;"; ","")</f>
        <v/>
      </c>
      <c r="CD168" s="50"/>
      <c r="CF168" s="323"/>
      <c r="CG168" s="692" t="str">
        <f>IF(AND($Y$9=1,Courses!B163&lt;&gt;""),IF(SUMPRODUCT(--(Courses!$C$13:$C$214=Courses!C163))&gt;1,"Row "&amp;Courses!A163&amp;"; ",""),"")</f>
        <v/>
      </c>
      <c r="CH168" s="10"/>
      <c r="CI168" s="324"/>
      <c r="CJ168" s="10"/>
      <c r="CK168" s="739" t="str">
        <f>IF(AND($Z$9=1,Courses!E163&lt;&gt;"",Courses!F163&lt;&gt;"",Courses!F163=0,SUM(Courses!H163,Courses!J163)=1),"Row "&amp;Courses!A163&amp;", "&amp;Courses!$F$10&amp;"; ","")</f>
        <v/>
      </c>
      <c r="CL168" s="10" t="str">
        <f>IF(AND($Z$9=1,Courses!G163&lt;&gt;"",Courses!H163&lt;&gt;"",Courses!H163=0,SUM(Courses!J163,Courses!F163)=1),"Row "&amp;Courses!A163&amp;", "&amp;Courses!$H$10&amp;"; ","")</f>
        <v/>
      </c>
      <c r="CM168" s="682" t="str">
        <f>IF(AND($Z$9=1,Courses!I163&lt;&gt;"",Courses!J163&lt;&gt;"",Courses!J163=0, SUM(Courses!H163,Courses!F163)=1),"Row "&amp;Courses!A163&amp;", "&amp;Courses!$J$10&amp;"; ","")</f>
        <v/>
      </c>
      <c r="CN168" s="680"/>
      <c r="CO168" s="681"/>
      <c r="CP168" s="692" t="str">
        <f>IF(AND(Courses!B163&lt;&gt;"",ISNA(VLOOKUP(Courses!C163,CourseInfo,2,FALSE))=FALSE,COUNTIF(Dummy,Courses!C163)&lt;&gt;1),VLOOKUP(Courses!C163,CourseInfo,6,FALSE),"")</f>
        <v/>
      </c>
      <c r="CQ168" s="692" t="str">
        <f>IF(AND(Courses!B163&lt;&gt;"",ISNA(VLOOKUP(Courses!C163,CourseInfo,2,FALSE))=FALSE,COUNTIF(Dummy,Courses!C163)&lt;&gt;1),IF(VLOOKUP(Courses!C163,CourseInfo,7,FALSE)&lt;&gt;"",VLOOKUP(Courses!C163,CourseInfo,7,FALSE),"blank"),"")</f>
        <v/>
      </c>
      <c r="CR168" s="692" t="str">
        <f>IF(AND($AA$9=1,Courses!B163&lt;&gt;"",'Courses Valid'!AC168="",AH168&amp;AI168&amp;AJ168&amp;AK168="",COUNTIF(Dummy,Courses!C163)&lt;&gt;1),IF(OR(Courses!K163&lt;&gt;'Courses Valid'!CP168,Courses!L163&lt;&gt;'Courses Valid'!CQ168),"Row "&amp;Courses!A163&amp;", Level on LARS is "&amp;'Courses Valid'!CP168&amp;", Sub-level on LARS is "&amp;CQ168&amp;"; ",""),"")</f>
        <v/>
      </c>
      <c r="CS168" s="680"/>
    </row>
    <row r="169" spans="3:97" x14ac:dyDescent="0.2">
      <c r="C169" s="670">
        <f t="shared" si="4"/>
        <v>0</v>
      </c>
      <c r="D169" s="102"/>
      <c r="E169" s="102"/>
      <c r="F169" s="295"/>
      <c r="G169" s="692" t="str">
        <f>IF(SUMPRODUCT(--(CourseAims=Courses!$C164))=1,"",IF(AND($J$9=1,Courses!$C164&lt;&gt;""),"Row "&amp;Courses!A164&amp;" (invalid); ",""))</f>
        <v/>
      </c>
      <c r="H169" s="692" t="str">
        <f>IF(AND($K$9=1,Courses!B164="",OR(Courses!F164&lt;&gt;"",Courses!H164&lt;&gt;"",Courses!J164&lt;&gt;"",Courses!K164&lt;&gt;"",Courses!L164&lt;&gt;"",Courses!M164&lt;&gt;"",Courses!N164&lt;&gt;0,Courses!P164&lt;&gt;0,Courses!R164&lt;&gt;0,Courses!S164&lt;&gt;0,Courses!U164&lt;&gt;0,Courses!W164&lt;&gt;0,Courses!X164&lt;&gt;0,Courses!Z164&lt;&gt;0,Courses!AB164&lt;&gt;0)),"Row "&amp;Courses!A164&amp;" (none); ","")</f>
        <v/>
      </c>
      <c r="J169" s="295"/>
      <c r="K169" s="739" t="str">
        <f>IF(AND($L$9=1,Courses!E164&lt;&gt;"",Courses!F164=""),"Row "&amp;Courses!A164&amp;", "&amp;Courses!$E$10&amp;"; ","")</f>
        <v/>
      </c>
      <c r="L169" s="10" t="str">
        <f>IF(AND($L$9=1,Courses!G164&lt;&gt;"",Courses!H164=""),"Row "&amp;Courses!A164&amp;", "&amp;Courses!$G$10&amp;"; ","")</f>
        <v/>
      </c>
      <c r="M169" s="682" t="str">
        <f>IF(AND($L$9=1,Courses!I164&lt;&gt;"",Courses!J164=""),"Row "&amp;Courses!A164&amp;", "&amp;Courses!$I$10&amp;"; ","")</f>
        <v/>
      </c>
      <c r="P169" s="295"/>
      <c r="Q169" s="739" t="str">
        <f>IF(AND($M$9=1,Courses!B164&lt;&gt;"",Courses!E164&lt;&gt;"",Courses!G164="",Courses!I164="",Courses!F164&lt;&gt;1),"Row "&amp;Courses!A164&amp;"; ","")</f>
        <v/>
      </c>
      <c r="R169" s="10" t="str">
        <f>IF(AND($M$9=1,Courses!B164&lt;&gt;"",Courses!I164="",Courses!F164&lt;&gt;"",Courses!G164&lt;&gt;"",Courses!H164&lt;&gt;""),IF(OR((Courses!F164+Courses!H164)&lt;&gt;1),"Row "&amp;Courses!A164&amp;"; ",""),"")</f>
        <v/>
      </c>
      <c r="S169" s="682" t="str">
        <f>IF(AND($M$9=1,Courses!B164&lt;&gt;"",Courses!I164&lt;&gt;"",Courses!J164&lt;&gt;"",Courses!H164&lt;&gt;"",Courses!G164&lt;&gt;"",Courses!F164&lt;&gt;""),IF(OR((Courses!F164+Courses!H164+Courses!J164)&lt;&gt;1),"Row "&amp;Courses!A164&amp;"; ",""),"")</f>
        <v/>
      </c>
      <c r="T169" s="10"/>
      <c r="U169" s="692" t="str">
        <f>IF(AND($M$9=1,Courses!E164&lt;&gt;"",Q169="",R169="",S169="",SUM(Courses!F164,Courses!H164,Courses!J164)&lt;&gt;1),"Row "&amp;Courses!A164&amp;"; ","")</f>
        <v/>
      </c>
      <c r="W169" s="295"/>
      <c r="X169" s="739" t="str">
        <f>IF(AND($N$9=1,Courses!B164&lt;&gt;"",Courses!E164&lt;&gt;"",Courses!F164&lt;&gt;""),IF((TRUNC(Courses!F164*100)&lt;&gt;Courses!F164*100),"Row "&amp;Courses!A164&amp;", "&amp;Courses!$F$10&amp;"; ",""),"")</f>
        <v/>
      </c>
      <c r="Y169" s="10" t="str">
        <f>IF(AND($N$9=1,Courses!B164&lt;&gt;"",Courses!G164&lt;&gt;"",Courses!H164&lt;&gt;""),IF((TRUNC(Courses!H164*100)&lt;&gt;Courses!H164*100),"Row "&amp;Courses!A164&amp;", "&amp;Courses!$H$10&amp;"; ",""),"")</f>
        <v/>
      </c>
      <c r="Z169" s="682" t="str">
        <f>IF(AND($N$9=1,Courses!B164&lt;&gt;"",Courses!I164&lt;&gt;"",Courses!J164&lt;&gt;""),IF((TRUNC(Courses!J164*100)&lt;&gt;Courses!J164*100),"Row "&amp;Courses!A164&amp;", "&amp;Courses!$J$10&amp;"; ",""),"")</f>
        <v/>
      </c>
      <c r="AB169" s="295"/>
      <c r="AC169" s="739" t="str">
        <f>IF(AND($O$9=1,G169="",Courses!B164&lt;&gt;"",Courses!K164&lt;&gt;"UG",Courses!K164&lt;&gt;"PG (UG fee)",Courses!K164&lt;&gt;"PG (Masters' loan)",Courses!K164&lt;&gt;"PG (Other)"),"Row "&amp;Courses!A164&amp;"; ","")</f>
        <v/>
      </c>
      <c r="AD169" s="1331"/>
      <c r="AE169" s="692" t="str">
        <f>IF(AND($Q$9=1,G169="",Courses!B164&lt;&gt;"",Courses!M164&lt;&gt;"Standard",Courses!M164&lt;&gt;"Long"),"Row "&amp;Courses!A164&amp;"; ","")</f>
        <v/>
      </c>
      <c r="AF169" s="10"/>
      <c r="AG169" s="295"/>
      <c r="AH169" s="739" t="str">
        <f>IF(AND($P$9=1,G169="",AC169="",AD169="",Courses!B164&lt;&gt;"",Courses!K164="UG",Courses!L164&lt;&gt;$C$9,Courses!L164&lt;&gt;$C$10,Courses!L164&lt;&gt;$C$11),"Row "&amp;Courses!A164&amp;", Sub-level should be either HND, Sub-degree, Foundation Degree or Other UG Degree; ","")</f>
        <v/>
      </c>
      <c r="AI169" s="10" t="str">
        <f>IF(AND($P$9=1,G169="",AC169="",AD169="",Courses!B164&lt;&gt;"",Courses!K164="PG (UG fee)",Courses!L164&lt;&gt;"",Courses!L164&lt;&gt;$C$12,Courses!L164&lt;&gt;$C$15),"Row "&amp;Courses!A164&amp;", Sub-level should be either blank or "&amp;C161&amp;"; ","")</f>
        <v/>
      </c>
      <c r="AJ169" s="10" t="str">
        <f>IF(AND($P$9=1,G169="",AC169="",AD169="",Courses!B164&lt;&gt;"",Courses!K164="PG (Masters' loan)",Courses!L164&lt;&gt;"",Courses!L164&lt;&gt;$C$14,Courses!L164&lt;&gt;$C$15),"Row "&amp;Courses!A164&amp;", Sub-level should be blank; ","")</f>
        <v/>
      </c>
      <c r="AK169" s="682" t="str">
        <f>IF(AND($P$9=1,G169="",AC169="",AD169="",Courses!B164&lt;&gt;"",Courses!K164="PG (Other)",Courses!L164&lt;&gt;"",Courses!L164&lt;&gt;$C$16,Courses!L164&lt;&gt;$C$17),"Row "&amp;Courses!A164&amp;", Sub-level should be blank; ","")</f>
        <v/>
      </c>
      <c r="AL169" s="50"/>
      <c r="AM169" s="295"/>
      <c r="AN169" s="6">
        <v>150</v>
      </c>
      <c r="AO169" s="739" t="str">
        <f>IF(AND($R$9=1,(TRUNC(Courses!N164)&lt;&gt;Courses!N164)), "Row "&amp;Courses!$A164&amp;", "&amp;AO$9&amp;", "&amp;AO$10&amp;", "&amp;AO$11&amp;"; ","")</f>
        <v/>
      </c>
      <c r="AP169" s="10" t="str">
        <f>IF(AND($R$9=1,(TRUNC(Courses!O164)&lt;&gt;Courses!O164)), "Row "&amp;Courses!$A164&amp;", "&amp;AP$9&amp;", "&amp;AP$10&amp;", "&amp;AP$11&amp;"; ","")</f>
        <v/>
      </c>
      <c r="AQ169" s="10" t="str">
        <f>IF(AND($R$9=1,(TRUNC(Courses!P164)&lt;&gt;Courses!P164)), "Row "&amp;Courses!$A164&amp;", "&amp;AQ$9&amp;", "&amp;AQ$10&amp;", "&amp;AQ$11&amp;"; ","")</f>
        <v/>
      </c>
      <c r="AR169" s="10" t="str">
        <f>IF(AND($R$9=1,(TRUNC(Courses!Q164)&lt;&gt;Courses!Q164)), "Row "&amp;Courses!$A164&amp;", "&amp;AR$9&amp;", "&amp;AR$10&amp;", "&amp;AR$11&amp;"; ","")</f>
        <v/>
      </c>
      <c r="AS169" s="10" t="str">
        <f>IF(AND($R$9=1,(TRUNC(Courses!R164)&lt;&gt;Courses!R164)), "Row "&amp;Courses!$A164&amp;", "&amp;AS$9&amp;", "&amp;AS$10&amp;", "&amp;AS$11&amp;"; ","")</f>
        <v/>
      </c>
      <c r="AT169" s="739" t="str">
        <f>IF(AND($R$9=1,(TRUNC(Courses!S164)&lt;&gt;Courses!S164)), "Row "&amp;Courses!$A164&amp;", "&amp;AT$9&amp;", "&amp;AT$10&amp;", "&amp;AT$11&amp;"; ","")</f>
        <v/>
      </c>
      <c r="AU169" s="10" t="str">
        <f>IF(AND($R$9=1,(TRUNC(Courses!T164)&lt;&gt;Courses!T164)), "Row "&amp;Courses!$A164&amp;", "&amp;AU$9&amp;", "&amp;AU$10&amp;", "&amp;AU$11&amp;"; ","")</f>
        <v/>
      </c>
      <c r="AV169" s="10" t="str">
        <f>IF(AND($R$9=1,(TRUNC(Courses!U164)&lt;&gt;Courses!U164)), "Row "&amp;Courses!$A164&amp;", "&amp;AV$9&amp;", "&amp;AV$10&amp;", "&amp;AV$11&amp;"; ","")</f>
        <v/>
      </c>
      <c r="AW169" s="10" t="str">
        <f>IF(AND($R$9=1,(TRUNC(Courses!V164)&lt;&gt;Courses!V164)), "Row "&amp;Courses!$A164&amp;", "&amp;AW$9&amp;", "&amp;AW$10&amp;", "&amp;AW$11&amp;"; ","")</f>
        <v/>
      </c>
      <c r="AX169" s="10" t="str">
        <f>IF(AND($R$9=1,(TRUNC(Courses!W164)&lt;&gt;Courses!W164)), "Row "&amp;Courses!$A164&amp;", "&amp;AX$9&amp;", "&amp;AX$10&amp;", "&amp;AX$11&amp;"; ","")</f>
        <v/>
      </c>
      <c r="AY169" s="739" t="str">
        <f>IF(AND($R$9=1,(TRUNC(Courses!X164)&lt;&gt;Courses!X164)), "Row "&amp;Courses!$A164&amp;", "&amp;AY$9&amp;", "&amp;AY$10&amp;", "&amp;AY$11&amp;"; ","")</f>
        <v/>
      </c>
      <c r="AZ169" s="10" t="str">
        <f>IF(AND($R$9=1,(TRUNC(Courses!Y164)&lt;&gt;Courses!Y164)), "Row "&amp;Courses!$A164&amp;", "&amp;AZ$9&amp;", "&amp;AZ$10&amp;", "&amp;AZ$11&amp;"; ","")</f>
        <v/>
      </c>
      <c r="BA169" s="10" t="str">
        <f>IF(AND($R$9=1,(TRUNC(Courses!Z164)&lt;&gt;Courses!Z164)), "Row "&amp;Courses!$A164&amp;", "&amp;BA$9&amp;", "&amp;BA$10&amp;", "&amp;BA$11&amp;"; ","")</f>
        <v/>
      </c>
      <c r="BB169" s="10" t="str">
        <f>IF(AND($R$9=1,(TRUNC(Courses!AA164)&lt;&gt;Courses!AA164)), "Row "&amp;Courses!$A164&amp;", "&amp;BB$9&amp;", "&amp;BB$10&amp;", "&amp;BB$11&amp;"; ","")</f>
        <v/>
      </c>
      <c r="BC169" s="682" t="str">
        <f>IF(AND($R$9=1,(TRUNC(Courses!AB164)&lt;&gt;Courses!AB164)), "Row "&amp;Courses!$A164&amp;", "&amp;BC$9&amp;", "&amp;BC$10&amp;", "&amp;BC$11&amp;"; ","")</f>
        <v/>
      </c>
      <c r="BE169" s="295"/>
      <c r="BF169" s="6">
        <v>150</v>
      </c>
      <c r="BG169" s="739" t="str">
        <f>IF(AND($S$9=1,Courses!N164&lt;0), "Row "&amp;Courses!$A164&amp;", "&amp;BG$9&amp;", "&amp;BG$10&amp;", "&amp;BG$11&amp;"; ","")</f>
        <v/>
      </c>
      <c r="BH169" s="10" t="str">
        <f>IF(AND($S$9=1,Courses!O164&lt;0), "Row "&amp;Courses!$A164&amp;", "&amp;BH$9&amp;", "&amp;BH$10&amp;", "&amp;BH$11&amp;"; ","")</f>
        <v/>
      </c>
      <c r="BI169" s="10" t="str">
        <f>IF(AND($S$9=1,Courses!P164&lt;0), "Row "&amp;Courses!$A164&amp;", "&amp;BI$9&amp;", "&amp;BI$10&amp;", "&amp;BI$11&amp;"; ","")</f>
        <v/>
      </c>
      <c r="BJ169" s="10" t="str">
        <f>IF(AND($S$9=1,Courses!Q164&lt;0), "Row "&amp;Courses!$A164&amp;", "&amp;BJ$9&amp;", "&amp;BJ$10&amp;", "&amp;BJ$11&amp;"; ","")</f>
        <v/>
      </c>
      <c r="BK169" s="10" t="str">
        <f>IF(AND($S$9=1,Courses!R164&lt;0), "Row "&amp;Courses!$A164&amp;", "&amp;BK$9&amp;", "&amp;BK$10&amp;", "&amp;BK$11&amp;"; ","")</f>
        <v/>
      </c>
      <c r="BL169" s="739" t="str">
        <f>IF(AND($S$9=1,Courses!S164&lt;0), "Row "&amp;Courses!$A164&amp;", "&amp;BL$9&amp;", "&amp;BL$10&amp;", "&amp;BL$11&amp;"; ","")</f>
        <v/>
      </c>
      <c r="BM169" s="10" t="str">
        <f>IF(AND($S$9=1,Courses!T164&lt;0), "Row "&amp;Courses!$A164&amp;", "&amp;BM$9&amp;", "&amp;BM$10&amp;", "&amp;BM$11&amp;"; ","")</f>
        <v/>
      </c>
      <c r="BN169" s="10" t="str">
        <f>IF(AND($S$9=1,Courses!U164&lt;0), "Row "&amp;Courses!$A164&amp;", "&amp;BN$9&amp;", "&amp;BN$10&amp;", "&amp;BN$11&amp;"; ","")</f>
        <v/>
      </c>
      <c r="BO169" s="10" t="str">
        <f>IF(AND($S$9=1,Courses!V164&lt;0), "Row "&amp;Courses!$A164&amp;", "&amp;BO$9&amp;", "&amp;BO$10&amp;", "&amp;BO$11&amp;"; ","")</f>
        <v/>
      </c>
      <c r="BP169" s="682" t="str">
        <f>IF(AND($S$9=1,Courses!W164&lt;0), "Row "&amp;Courses!$A164&amp;", "&amp;BP$9&amp;", "&amp;BP$10&amp;", "&amp;BP$11&amp;"; ","")</f>
        <v/>
      </c>
      <c r="BQ169" s="10" t="str">
        <f>IF(AND($S$9=1,Courses!X164&lt;0), "Row "&amp;Courses!$A164&amp;", "&amp;BQ$9&amp;", "&amp;BQ$10&amp;", "&amp;BQ$11&amp;"; ","")</f>
        <v/>
      </c>
      <c r="BR169" s="10" t="str">
        <f>IF(AND($S$9=1,Courses!Y164&lt;0), "Row "&amp;Courses!$A164&amp;", "&amp;BR$9&amp;", "&amp;BR$10&amp;", "&amp;BR$11&amp;"; ","")</f>
        <v/>
      </c>
      <c r="BS169" s="10" t="str">
        <f>IF(AND($S$9=1,Courses!Z164&lt;0), "Row "&amp;Courses!$A164&amp;", "&amp;BS$9&amp;", "&amp;BS$10&amp;", "&amp;BS$11&amp;"; ","")</f>
        <v/>
      </c>
      <c r="BT169" s="10" t="str">
        <f>IF(AND($S$9=1,Courses!AA164&lt;0), "Row "&amp;Courses!$A164&amp;", "&amp;BT$9&amp;", "&amp;BT$10&amp;", "&amp;BT$11&amp;"; ","")</f>
        <v/>
      </c>
      <c r="BU169" s="682" t="str">
        <f>IF(AND($S$9=1,Courses!AB164&lt;0), "Row "&amp;Courses!$A164&amp;", "&amp;BU$9&amp;", "&amp;BU$10&amp;", "&amp;BU$11&amp;"; ","")</f>
        <v/>
      </c>
      <c r="BW169" s="6">
        <v>150</v>
      </c>
      <c r="BX169" s="101">
        <f>IF(AND($T$9=1,Courses!B164="",Courses!F164="",Courses!H164="",Courses!J164="",Courses!K164="",Courses!L164="",Courses!M164="",Courses!N164=0,Courses!P164=0,Courses!R164=0,Courses!S164=0,Courses!U164=0,Courses!W164=0,Courses!X164=0,Courses!Z164=0,Courses!AB164=0),0,1)</f>
        <v>0</v>
      </c>
      <c r="BY169" s="671">
        <f>IF(AND(BX169=0,SUM(BX170:$BX$219)&gt;0),1,0)</f>
        <v>0</v>
      </c>
      <c r="BZ169" s="692" t="str">
        <f>IF(BY169=1,"Row "&amp;Courses!A164&amp;"; ","")</f>
        <v/>
      </c>
      <c r="CA169" s="50"/>
      <c r="CB169" s="10"/>
      <c r="CC169" s="692" t="str">
        <f>IF(AND($U$9=1,Courses!B164&lt;&gt;"",SUM(Courses!N164:AB164)=0),"Row "&amp;Courses!A164&amp;"; ","")</f>
        <v/>
      </c>
      <c r="CD169" s="50"/>
      <c r="CF169" s="323"/>
      <c r="CG169" s="692" t="str">
        <f>IF(AND($Y$9=1,Courses!B164&lt;&gt;""),IF(SUMPRODUCT(--(Courses!$C$13:$C$214=Courses!C164))&gt;1,"Row "&amp;Courses!A164&amp;"; ",""),"")</f>
        <v/>
      </c>
      <c r="CH169" s="10"/>
      <c r="CI169" s="324"/>
      <c r="CJ169" s="10"/>
      <c r="CK169" s="739" t="str">
        <f>IF(AND($Z$9=1,Courses!E164&lt;&gt;"",Courses!F164&lt;&gt;"",Courses!F164=0,SUM(Courses!H164,Courses!J164)=1),"Row "&amp;Courses!A164&amp;", "&amp;Courses!$F$10&amp;"; ","")</f>
        <v/>
      </c>
      <c r="CL169" s="10" t="str">
        <f>IF(AND($Z$9=1,Courses!G164&lt;&gt;"",Courses!H164&lt;&gt;"",Courses!H164=0,SUM(Courses!J164,Courses!F164)=1),"Row "&amp;Courses!A164&amp;", "&amp;Courses!$H$10&amp;"; ","")</f>
        <v/>
      </c>
      <c r="CM169" s="682" t="str">
        <f>IF(AND($Z$9=1,Courses!I164&lt;&gt;"",Courses!J164&lt;&gt;"",Courses!J164=0, SUM(Courses!H164,Courses!F164)=1),"Row "&amp;Courses!A164&amp;", "&amp;Courses!$J$10&amp;"; ","")</f>
        <v/>
      </c>
      <c r="CN169" s="680"/>
      <c r="CO169" s="681"/>
      <c r="CP169" s="692" t="str">
        <f>IF(AND(Courses!B164&lt;&gt;"",ISNA(VLOOKUP(Courses!C164,CourseInfo,2,FALSE))=FALSE,COUNTIF(Dummy,Courses!C164)&lt;&gt;1),VLOOKUP(Courses!C164,CourseInfo,6,FALSE),"")</f>
        <v/>
      </c>
      <c r="CQ169" s="692" t="str">
        <f>IF(AND(Courses!B164&lt;&gt;"",ISNA(VLOOKUP(Courses!C164,CourseInfo,2,FALSE))=FALSE,COUNTIF(Dummy,Courses!C164)&lt;&gt;1),IF(VLOOKUP(Courses!C164,CourseInfo,7,FALSE)&lt;&gt;"",VLOOKUP(Courses!C164,CourseInfo,7,FALSE),"blank"),"")</f>
        <v/>
      </c>
      <c r="CR169" s="692" t="str">
        <f>IF(AND($AA$9=1,Courses!B164&lt;&gt;"",'Courses Valid'!AC169="",AH169&amp;AI169&amp;AJ169&amp;AK169="",COUNTIF(Dummy,Courses!C164)&lt;&gt;1),IF(OR(Courses!K164&lt;&gt;'Courses Valid'!CP169,Courses!L164&lt;&gt;'Courses Valid'!CQ169),"Row "&amp;Courses!A164&amp;", Level on LARS is "&amp;'Courses Valid'!CP169&amp;", Sub-level on LARS is "&amp;CQ169&amp;"; ",""),"")</f>
        <v/>
      </c>
      <c r="CS169" s="680"/>
    </row>
    <row r="170" spans="3:97" x14ac:dyDescent="0.2">
      <c r="C170" s="670">
        <f t="shared" si="4"/>
        <v>0</v>
      </c>
      <c r="D170" s="102"/>
      <c r="E170" s="102"/>
      <c r="F170" s="295"/>
      <c r="G170" s="692" t="str">
        <f>IF(SUMPRODUCT(--(CourseAims=Courses!$C165))=1,"",IF(AND($J$9=1,Courses!$C165&lt;&gt;""),"Row "&amp;Courses!A165&amp;" (invalid); ",""))</f>
        <v/>
      </c>
      <c r="H170" s="692" t="str">
        <f>IF(AND($K$9=1,Courses!B165="",OR(Courses!F165&lt;&gt;"",Courses!H165&lt;&gt;"",Courses!J165&lt;&gt;"",Courses!K165&lt;&gt;"",Courses!L165&lt;&gt;"",Courses!M165&lt;&gt;"",Courses!N165&lt;&gt;0,Courses!P165&lt;&gt;0,Courses!R165&lt;&gt;0,Courses!S165&lt;&gt;0,Courses!U165&lt;&gt;0,Courses!W165&lt;&gt;0,Courses!X165&lt;&gt;0,Courses!Z165&lt;&gt;0,Courses!AB165&lt;&gt;0)),"Row "&amp;Courses!A165&amp;" (none); ","")</f>
        <v/>
      </c>
      <c r="J170" s="295"/>
      <c r="K170" s="739" t="str">
        <f>IF(AND($L$9=1,Courses!E165&lt;&gt;"",Courses!F165=""),"Row "&amp;Courses!A165&amp;", "&amp;Courses!$E$10&amp;"; ","")</f>
        <v/>
      </c>
      <c r="L170" s="10" t="str">
        <f>IF(AND($L$9=1,Courses!G165&lt;&gt;"",Courses!H165=""),"Row "&amp;Courses!A165&amp;", "&amp;Courses!$G$10&amp;"; ","")</f>
        <v/>
      </c>
      <c r="M170" s="682" t="str">
        <f>IF(AND($L$9=1,Courses!I165&lt;&gt;"",Courses!J165=""),"Row "&amp;Courses!A165&amp;", "&amp;Courses!$I$10&amp;"; ","")</f>
        <v/>
      </c>
      <c r="P170" s="295"/>
      <c r="Q170" s="739" t="str">
        <f>IF(AND($M$9=1,Courses!B165&lt;&gt;"",Courses!E165&lt;&gt;"",Courses!G165="",Courses!I165="",Courses!F165&lt;&gt;1),"Row "&amp;Courses!A165&amp;"; ","")</f>
        <v/>
      </c>
      <c r="R170" s="10" t="str">
        <f>IF(AND($M$9=1,Courses!B165&lt;&gt;"",Courses!I165="",Courses!F165&lt;&gt;"",Courses!G165&lt;&gt;"",Courses!H165&lt;&gt;""),IF(OR((Courses!F165+Courses!H165)&lt;&gt;1),"Row "&amp;Courses!A165&amp;"; ",""),"")</f>
        <v/>
      </c>
      <c r="S170" s="682" t="str">
        <f>IF(AND($M$9=1,Courses!B165&lt;&gt;"",Courses!I165&lt;&gt;"",Courses!J165&lt;&gt;"",Courses!H165&lt;&gt;"",Courses!G165&lt;&gt;"",Courses!F165&lt;&gt;""),IF(OR((Courses!F165+Courses!H165+Courses!J165)&lt;&gt;1),"Row "&amp;Courses!A165&amp;"; ",""),"")</f>
        <v/>
      </c>
      <c r="T170" s="10"/>
      <c r="U170" s="692" t="str">
        <f>IF(AND($M$9=1,Courses!E165&lt;&gt;"",Q170="",R170="",S170="",SUM(Courses!F165,Courses!H165,Courses!J165)&lt;&gt;1),"Row "&amp;Courses!A165&amp;"; ","")</f>
        <v/>
      </c>
      <c r="W170" s="295"/>
      <c r="X170" s="739" t="str">
        <f>IF(AND($N$9=1,Courses!B165&lt;&gt;"",Courses!E165&lt;&gt;"",Courses!F165&lt;&gt;""),IF((TRUNC(Courses!F165*100)&lt;&gt;Courses!F165*100),"Row "&amp;Courses!A165&amp;", "&amp;Courses!$F$10&amp;"; ",""),"")</f>
        <v/>
      </c>
      <c r="Y170" s="10" t="str">
        <f>IF(AND($N$9=1,Courses!B165&lt;&gt;"",Courses!G165&lt;&gt;"",Courses!H165&lt;&gt;""),IF((TRUNC(Courses!H165*100)&lt;&gt;Courses!H165*100),"Row "&amp;Courses!A165&amp;", "&amp;Courses!$H$10&amp;"; ",""),"")</f>
        <v/>
      </c>
      <c r="Z170" s="682" t="str">
        <f>IF(AND($N$9=1,Courses!B165&lt;&gt;"",Courses!I165&lt;&gt;"",Courses!J165&lt;&gt;""),IF((TRUNC(Courses!J165*100)&lt;&gt;Courses!J165*100),"Row "&amp;Courses!A165&amp;", "&amp;Courses!$J$10&amp;"; ",""),"")</f>
        <v/>
      </c>
      <c r="AB170" s="295"/>
      <c r="AC170" s="739" t="str">
        <f>IF(AND($O$9=1,G170="",Courses!B165&lt;&gt;"",Courses!K165&lt;&gt;"UG",Courses!K165&lt;&gt;"PG (UG fee)",Courses!K165&lt;&gt;"PG (Masters' loan)",Courses!K165&lt;&gt;"PG (Other)"),"Row "&amp;Courses!A165&amp;"; ","")</f>
        <v/>
      </c>
      <c r="AD170" s="1331"/>
      <c r="AE170" s="692" t="str">
        <f>IF(AND($Q$9=1,G170="",Courses!B165&lt;&gt;"",Courses!M165&lt;&gt;"Standard",Courses!M165&lt;&gt;"Long"),"Row "&amp;Courses!A165&amp;"; ","")</f>
        <v/>
      </c>
      <c r="AF170" s="10"/>
      <c r="AG170" s="295"/>
      <c r="AH170" s="739" t="str">
        <f>IF(AND($P$9=1,G170="",AC170="",AD170="",Courses!B165&lt;&gt;"",Courses!K165="UG",Courses!L165&lt;&gt;$C$9,Courses!L165&lt;&gt;$C$10,Courses!L165&lt;&gt;$C$11),"Row "&amp;Courses!A165&amp;", Sub-level should be either HND, Sub-degree, Foundation Degree or Other UG Degree; ","")</f>
        <v/>
      </c>
      <c r="AI170" s="10" t="str">
        <f>IF(AND($P$9=1,G170="",AC170="",AD170="",Courses!B165&lt;&gt;"",Courses!K165="PG (UG fee)",Courses!L165&lt;&gt;"",Courses!L165&lt;&gt;$C$12,Courses!L165&lt;&gt;$C$15),"Row "&amp;Courses!A165&amp;", Sub-level should be either blank or "&amp;C162&amp;"; ","")</f>
        <v/>
      </c>
      <c r="AJ170" s="10" t="str">
        <f>IF(AND($P$9=1,G170="",AC170="",AD170="",Courses!B165&lt;&gt;"",Courses!K165="PG (Masters' loan)",Courses!L165&lt;&gt;"",Courses!L165&lt;&gt;$C$14,Courses!L165&lt;&gt;$C$15),"Row "&amp;Courses!A165&amp;", Sub-level should be blank; ","")</f>
        <v/>
      </c>
      <c r="AK170" s="682" t="str">
        <f>IF(AND($P$9=1,G170="",AC170="",AD170="",Courses!B165&lt;&gt;"",Courses!K165="PG (Other)",Courses!L165&lt;&gt;"",Courses!L165&lt;&gt;$C$16,Courses!L165&lt;&gt;$C$17),"Row "&amp;Courses!A165&amp;", Sub-level should be blank; ","")</f>
        <v/>
      </c>
      <c r="AL170" s="50"/>
      <c r="AM170" s="295"/>
      <c r="AN170" s="6">
        <v>151</v>
      </c>
      <c r="AO170" s="739" t="str">
        <f>IF(AND($R$9=1,(TRUNC(Courses!N165)&lt;&gt;Courses!N165)), "Row "&amp;Courses!$A165&amp;", "&amp;AO$9&amp;", "&amp;AO$10&amp;", "&amp;AO$11&amp;"; ","")</f>
        <v/>
      </c>
      <c r="AP170" s="10" t="str">
        <f>IF(AND($R$9=1,(TRUNC(Courses!O165)&lt;&gt;Courses!O165)), "Row "&amp;Courses!$A165&amp;", "&amp;AP$9&amp;", "&amp;AP$10&amp;", "&amp;AP$11&amp;"; ","")</f>
        <v/>
      </c>
      <c r="AQ170" s="10" t="str">
        <f>IF(AND($R$9=1,(TRUNC(Courses!P165)&lt;&gt;Courses!P165)), "Row "&amp;Courses!$A165&amp;", "&amp;AQ$9&amp;", "&amp;AQ$10&amp;", "&amp;AQ$11&amp;"; ","")</f>
        <v/>
      </c>
      <c r="AR170" s="10" t="str">
        <f>IF(AND($R$9=1,(TRUNC(Courses!Q165)&lt;&gt;Courses!Q165)), "Row "&amp;Courses!$A165&amp;", "&amp;AR$9&amp;", "&amp;AR$10&amp;", "&amp;AR$11&amp;"; ","")</f>
        <v/>
      </c>
      <c r="AS170" s="10" t="str">
        <f>IF(AND($R$9=1,(TRUNC(Courses!R165)&lt;&gt;Courses!R165)), "Row "&amp;Courses!$A165&amp;", "&amp;AS$9&amp;", "&amp;AS$10&amp;", "&amp;AS$11&amp;"; ","")</f>
        <v/>
      </c>
      <c r="AT170" s="739" t="str">
        <f>IF(AND($R$9=1,(TRUNC(Courses!S165)&lt;&gt;Courses!S165)), "Row "&amp;Courses!$A165&amp;", "&amp;AT$9&amp;", "&amp;AT$10&amp;", "&amp;AT$11&amp;"; ","")</f>
        <v/>
      </c>
      <c r="AU170" s="10" t="str">
        <f>IF(AND($R$9=1,(TRUNC(Courses!T165)&lt;&gt;Courses!T165)), "Row "&amp;Courses!$A165&amp;", "&amp;AU$9&amp;", "&amp;AU$10&amp;", "&amp;AU$11&amp;"; ","")</f>
        <v/>
      </c>
      <c r="AV170" s="10" t="str">
        <f>IF(AND($R$9=1,(TRUNC(Courses!U165)&lt;&gt;Courses!U165)), "Row "&amp;Courses!$A165&amp;", "&amp;AV$9&amp;", "&amp;AV$10&amp;", "&amp;AV$11&amp;"; ","")</f>
        <v/>
      </c>
      <c r="AW170" s="10" t="str">
        <f>IF(AND($R$9=1,(TRUNC(Courses!V165)&lt;&gt;Courses!V165)), "Row "&amp;Courses!$A165&amp;", "&amp;AW$9&amp;", "&amp;AW$10&amp;", "&amp;AW$11&amp;"; ","")</f>
        <v/>
      </c>
      <c r="AX170" s="10" t="str">
        <f>IF(AND($R$9=1,(TRUNC(Courses!W165)&lt;&gt;Courses!W165)), "Row "&amp;Courses!$A165&amp;", "&amp;AX$9&amp;", "&amp;AX$10&amp;", "&amp;AX$11&amp;"; ","")</f>
        <v/>
      </c>
      <c r="AY170" s="739" t="str">
        <f>IF(AND($R$9=1,(TRUNC(Courses!X165)&lt;&gt;Courses!X165)), "Row "&amp;Courses!$A165&amp;", "&amp;AY$9&amp;", "&amp;AY$10&amp;", "&amp;AY$11&amp;"; ","")</f>
        <v/>
      </c>
      <c r="AZ170" s="10" t="str">
        <f>IF(AND($R$9=1,(TRUNC(Courses!Y165)&lt;&gt;Courses!Y165)), "Row "&amp;Courses!$A165&amp;", "&amp;AZ$9&amp;", "&amp;AZ$10&amp;", "&amp;AZ$11&amp;"; ","")</f>
        <v/>
      </c>
      <c r="BA170" s="10" t="str">
        <f>IF(AND($R$9=1,(TRUNC(Courses!Z165)&lt;&gt;Courses!Z165)), "Row "&amp;Courses!$A165&amp;", "&amp;BA$9&amp;", "&amp;BA$10&amp;", "&amp;BA$11&amp;"; ","")</f>
        <v/>
      </c>
      <c r="BB170" s="10" t="str">
        <f>IF(AND($R$9=1,(TRUNC(Courses!AA165)&lt;&gt;Courses!AA165)), "Row "&amp;Courses!$A165&amp;", "&amp;BB$9&amp;", "&amp;BB$10&amp;", "&amp;BB$11&amp;"; ","")</f>
        <v/>
      </c>
      <c r="BC170" s="682" t="str">
        <f>IF(AND($R$9=1,(TRUNC(Courses!AB165)&lt;&gt;Courses!AB165)), "Row "&amp;Courses!$A165&amp;", "&amp;BC$9&amp;", "&amp;BC$10&amp;", "&amp;BC$11&amp;"; ","")</f>
        <v/>
      </c>
      <c r="BE170" s="295"/>
      <c r="BF170" s="6">
        <v>151</v>
      </c>
      <c r="BG170" s="739" t="str">
        <f>IF(AND($S$9=1,Courses!N165&lt;0), "Row "&amp;Courses!$A165&amp;", "&amp;BG$9&amp;", "&amp;BG$10&amp;", "&amp;BG$11&amp;"; ","")</f>
        <v/>
      </c>
      <c r="BH170" s="10" t="str">
        <f>IF(AND($S$9=1,Courses!O165&lt;0), "Row "&amp;Courses!$A165&amp;", "&amp;BH$9&amp;", "&amp;BH$10&amp;", "&amp;BH$11&amp;"; ","")</f>
        <v/>
      </c>
      <c r="BI170" s="10" t="str">
        <f>IF(AND($S$9=1,Courses!P165&lt;0), "Row "&amp;Courses!$A165&amp;", "&amp;BI$9&amp;", "&amp;BI$10&amp;", "&amp;BI$11&amp;"; ","")</f>
        <v/>
      </c>
      <c r="BJ170" s="10" t="str">
        <f>IF(AND($S$9=1,Courses!Q165&lt;0), "Row "&amp;Courses!$A165&amp;", "&amp;BJ$9&amp;", "&amp;BJ$10&amp;", "&amp;BJ$11&amp;"; ","")</f>
        <v/>
      </c>
      <c r="BK170" s="10" t="str">
        <f>IF(AND($S$9=1,Courses!R165&lt;0), "Row "&amp;Courses!$A165&amp;", "&amp;BK$9&amp;", "&amp;BK$10&amp;", "&amp;BK$11&amp;"; ","")</f>
        <v/>
      </c>
      <c r="BL170" s="739" t="str">
        <f>IF(AND($S$9=1,Courses!S165&lt;0), "Row "&amp;Courses!$A165&amp;", "&amp;BL$9&amp;", "&amp;BL$10&amp;", "&amp;BL$11&amp;"; ","")</f>
        <v/>
      </c>
      <c r="BM170" s="10" t="str">
        <f>IF(AND($S$9=1,Courses!T165&lt;0), "Row "&amp;Courses!$A165&amp;", "&amp;BM$9&amp;", "&amp;BM$10&amp;", "&amp;BM$11&amp;"; ","")</f>
        <v/>
      </c>
      <c r="BN170" s="10" t="str">
        <f>IF(AND($S$9=1,Courses!U165&lt;0), "Row "&amp;Courses!$A165&amp;", "&amp;BN$9&amp;", "&amp;BN$10&amp;", "&amp;BN$11&amp;"; ","")</f>
        <v/>
      </c>
      <c r="BO170" s="10" t="str">
        <f>IF(AND($S$9=1,Courses!V165&lt;0), "Row "&amp;Courses!$A165&amp;", "&amp;BO$9&amp;", "&amp;BO$10&amp;", "&amp;BO$11&amp;"; ","")</f>
        <v/>
      </c>
      <c r="BP170" s="682" t="str">
        <f>IF(AND($S$9=1,Courses!W165&lt;0), "Row "&amp;Courses!$A165&amp;", "&amp;BP$9&amp;", "&amp;BP$10&amp;", "&amp;BP$11&amp;"; ","")</f>
        <v/>
      </c>
      <c r="BQ170" s="10" t="str">
        <f>IF(AND($S$9=1,Courses!X165&lt;0), "Row "&amp;Courses!$A165&amp;", "&amp;BQ$9&amp;", "&amp;BQ$10&amp;", "&amp;BQ$11&amp;"; ","")</f>
        <v/>
      </c>
      <c r="BR170" s="10" t="str">
        <f>IF(AND($S$9=1,Courses!Y165&lt;0), "Row "&amp;Courses!$A165&amp;", "&amp;BR$9&amp;", "&amp;BR$10&amp;", "&amp;BR$11&amp;"; ","")</f>
        <v/>
      </c>
      <c r="BS170" s="10" t="str">
        <f>IF(AND($S$9=1,Courses!Z165&lt;0), "Row "&amp;Courses!$A165&amp;", "&amp;BS$9&amp;", "&amp;BS$10&amp;", "&amp;BS$11&amp;"; ","")</f>
        <v/>
      </c>
      <c r="BT170" s="10" t="str">
        <f>IF(AND($S$9=1,Courses!AA165&lt;0), "Row "&amp;Courses!$A165&amp;", "&amp;BT$9&amp;", "&amp;BT$10&amp;", "&amp;BT$11&amp;"; ","")</f>
        <v/>
      </c>
      <c r="BU170" s="682" t="str">
        <f>IF(AND($S$9=1,Courses!AB165&lt;0), "Row "&amp;Courses!$A165&amp;", "&amp;BU$9&amp;", "&amp;BU$10&amp;", "&amp;BU$11&amp;"; ","")</f>
        <v/>
      </c>
      <c r="BW170" s="6">
        <v>151</v>
      </c>
      <c r="BX170" s="101">
        <f>IF(AND($T$9=1,Courses!B165="",Courses!F165="",Courses!H165="",Courses!J165="",Courses!K165="",Courses!L165="",Courses!M165="",Courses!N165=0,Courses!P165=0,Courses!R165=0,Courses!S165=0,Courses!U165=0,Courses!W165=0,Courses!X165=0,Courses!Z165=0,Courses!AB165=0),0,1)</f>
        <v>0</v>
      </c>
      <c r="BY170" s="671">
        <f>IF(AND(BX170=0,SUM(BX171:$BX$219)&gt;0),1,0)</f>
        <v>0</v>
      </c>
      <c r="BZ170" s="692" t="str">
        <f>IF(BY170=1,"Row "&amp;Courses!A165&amp;"; ","")</f>
        <v/>
      </c>
      <c r="CA170" s="50"/>
      <c r="CB170" s="10"/>
      <c r="CC170" s="692" t="str">
        <f>IF(AND($U$9=1,Courses!B165&lt;&gt;"",SUM(Courses!N165:AB165)=0),"Row "&amp;Courses!A165&amp;"; ","")</f>
        <v/>
      </c>
      <c r="CD170" s="50"/>
      <c r="CF170" s="323"/>
      <c r="CG170" s="692" t="str">
        <f>IF(AND($Y$9=1,Courses!B165&lt;&gt;""),IF(SUMPRODUCT(--(Courses!$C$13:$C$214=Courses!C165))&gt;1,"Row "&amp;Courses!A165&amp;"; ",""),"")</f>
        <v/>
      </c>
      <c r="CH170" s="10"/>
      <c r="CI170" s="324"/>
      <c r="CJ170" s="10"/>
      <c r="CK170" s="739" t="str">
        <f>IF(AND($Z$9=1,Courses!E165&lt;&gt;"",Courses!F165&lt;&gt;"",Courses!F165=0,SUM(Courses!H165,Courses!J165)=1),"Row "&amp;Courses!A165&amp;", "&amp;Courses!$F$10&amp;"; ","")</f>
        <v/>
      </c>
      <c r="CL170" s="10" t="str">
        <f>IF(AND($Z$9=1,Courses!G165&lt;&gt;"",Courses!H165&lt;&gt;"",Courses!H165=0,SUM(Courses!J165,Courses!F165)=1),"Row "&amp;Courses!A165&amp;", "&amp;Courses!$H$10&amp;"; ","")</f>
        <v/>
      </c>
      <c r="CM170" s="682" t="str">
        <f>IF(AND($Z$9=1,Courses!I165&lt;&gt;"",Courses!J165&lt;&gt;"",Courses!J165=0, SUM(Courses!H165,Courses!F165)=1),"Row "&amp;Courses!A165&amp;", "&amp;Courses!$J$10&amp;"; ","")</f>
        <v/>
      </c>
      <c r="CN170" s="680"/>
      <c r="CO170" s="681"/>
      <c r="CP170" s="692" t="str">
        <f>IF(AND(Courses!B165&lt;&gt;"",ISNA(VLOOKUP(Courses!C165,CourseInfo,2,FALSE))=FALSE,COUNTIF(Dummy,Courses!C165)&lt;&gt;1),VLOOKUP(Courses!C165,CourseInfo,6,FALSE),"")</f>
        <v/>
      </c>
      <c r="CQ170" s="692" t="str">
        <f>IF(AND(Courses!B165&lt;&gt;"",ISNA(VLOOKUP(Courses!C165,CourseInfo,2,FALSE))=FALSE,COUNTIF(Dummy,Courses!C165)&lt;&gt;1),IF(VLOOKUP(Courses!C165,CourseInfo,7,FALSE)&lt;&gt;"",VLOOKUP(Courses!C165,CourseInfo,7,FALSE),"blank"),"")</f>
        <v/>
      </c>
      <c r="CR170" s="692" t="str">
        <f>IF(AND($AA$9=1,Courses!B165&lt;&gt;"",'Courses Valid'!AC170="",AH170&amp;AI170&amp;AJ170&amp;AK170="",COUNTIF(Dummy,Courses!C165)&lt;&gt;1),IF(OR(Courses!K165&lt;&gt;'Courses Valid'!CP170,Courses!L165&lt;&gt;'Courses Valid'!CQ170),"Row "&amp;Courses!A165&amp;", Level on LARS is "&amp;'Courses Valid'!CP170&amp;", Sub-level on LARS is "&amp;CQ170&amp;"; ",""),"")</f>
        <v/>
      </c>
      <c r="CS170" s="680"/>
    </row>
    <row r="171" spans="3:97" x14ac:dyDescent="0.2">
      <c r="C171" s="670">
        <f t="shared" si="4"/>
        <v>0</v>
      </c>
      <c r="D171" s="102"/>
      <c r="E171" s="102"/>
      <c r="F171" s="295"/>
      <c r="G171" s="692" t="str">
        <f>IF(SUMPRODUCT(--(CourseAims=Courses!$C166))=1,"",IF(AND($J$9=1,Courses!$C166&lt;&gt;""),"Row "&amp;Courses!A166&amp;" (invalid); ",""))</f>
        <v/>
      </c>
      <c r="H171" s="692" t="str">
        <f>IF(AND($K$9=1,Courses!B166="",OR(Courses!F166&lt;&gt;"",Courses!H166&lt;&gt;"",Courses!J166&lt;&gt;"",Courses!K166&lt;&gt;"",Courses!L166&lt;&gt;"",Courses!M166&lt;&gt;"",Courses!N166&lt;&gt;0,Courses!P166&lt;&gt;0,Courses!R166&lt;&gt;0,Courses!S166&lt;&gt;0,Courses!U166&lt;&gt;0,Courses!W166&lt;&gt;0,Courses!X166&lt;&gt;0,Courses!Z166&lt;&gt;0,Courses!AB166&lt;&gt;0)),"Row "&amp;Courses!A166&amp;" (none); ","")</f>
        <v/>
      </c>
      <c r="J171" s="295"/>
      <c r="K171" s="739" t="str">
        <f>IF(AND($L$9=1,Courses!E166&lt;&gt;"",Courses!F166=""),"Row "&amp;Courses!A166&amp;", "&amp;Courses!$E$10&amp;"; ","")</f>
        <v/>
      </c>
      <c r="L171" s="10" t="str">
        <f>IF(AND($L$9=1,Courses!G166&lt;&gt;"",Courses!H166=""),"Row "&amp;Courses!A166&amp;", "&amp;Courses!$G$10&amp;"; ","")</f>
        <v/>
      </c>
      <c r="M171" s="682" t="str">
        <f>IF(AND($L$9=1,Courses!I166&lt;&gt;"",Courses!J166=""),"Row "&amp;Courses!A166&amp;", "&amp;Courses!$I$10&amp;"; ","")</f>
        <v/>
      </c>
      <c r="P171" s="295"/>
      <c r="Q171" s="739" t="str">
        <f>IF(AND($M$9=1,Courses!B166&lt;&gt;"",Courses!E166&lt;&gt;"",Courses!G166="",Courses!I166="",Courses!F166&lt;&gt;1),"Row "&amp;Courses!A166&amp;"; ","")</f>
        <v/>
      </c>
      <c r="R171" s="10" t="str">
        <f>IF(AND($M$9=1,Courses!B166&lt;&gt;"",Courses!I166="",Courses!F166&lt;&gt;"",Courses!G166&lt;&gt;"",Courses!H166&lt;&gt;""),IF(OR((Courses!F166+Courses!H166)&lt;&gt;1),"Row "&amp;Courses!A166&amp;"; ",""),"")</f>
        <v/>
      </c>
      <c r="S171" s="682" t="str">
        <f>IF(AND($M$9=1,Courses!B166&lt;&gt;"",Courses!I166&lt;&gt;"",Courses!J166&lt;&gt;"",Courses!H166&lt;&gt;"",Courses!G166&lt;&gt;"",Courses!F166&lt;&gt;""),IF(OR((Courses!F166+Courses!H166+Courses!J166)&lt;&gt;1),"Row "&amp;Courses!A166&amp;"; ",""),"")</f>
        <v/>
      </c>
      <c r="T171" s="10"/>
      <c r="U171" s="692" t="str">
        <f>IF(AND($M$9=1,Courses!E166&lt;&gt;"",Q171="",R171="",S171="",SUM(Courses!F166,Courses!H166,Courses!J166)&lt;&gt;1),"Row "&amp;Courses!A166&amp;"; ","")</f>
        <v/>
      </c>
      <c r="W171" s="295"/>
      <c r="X171" s="739" t="str">
        <f>IF(AND($N$9=1,Courses!B166&lt;&gt;"",Courses!E166&lt;&gt;"",Courses!F166&lt;&gt;""),IF((TRUNC(Courses!F166*100)&lt;&gt;Courses!F166*100),"Row "&amp;Courses!A166&amp;", "&amp;Courses!$F$10&amp;"; ",""),"")</f>
        <v/>
      </c>
      <c r="Y171" s="10" t="str">
        <f>IF(AND($N$9=1,Courses!B166&lt;&gt;"",Courses!G166&lt;&gt;"",Courses!H166&lt;&gt;""),IF((TRUNC(Courses!H166*100)&lt;&gt;Courses!H166*100),"Row "&amp;Courses!A166&amp;", "&amp;Courses!$H$10&amp;"; ",""),"")</f>
        <v/>
      </c>
      <c r="Z171" s="682" t="str">
        <f>IF(AND($N$9=1,Courses!B166&lt;&gt;"",Courses!I166&lt;&gt;"",Courses!J166&lt;&gt;""),IF((TRUNC(Courses!J166*100)&lt;&gt;Courses!J166*100),"Row "&amp;Courses!A166&amp;", "&amp;Courses!$J$10&amp;"; ",""),"")</f>
        <v/>
      </c>
      <c r="AB171" s="295"/>
      <c r="AC171" s="739" t="str">
        <f>IF(AND($O$9=1,G171="",Courses!B166&lt;&gt;"",Courses!K166&lt;&gt;"UG",Courses!K166&lt;&gt;"PG (UG fee)",Courses!K166&lt;&gt;"PG (Masters' loan)",Courses!K166&lt;&gt;"PG (Other)"),"Row "&amp;Courses!A166&amp;"; ","")</f>
        <v/>
      </c>
      <c r="AD171" s="1331"/>
      <c r="AE171" s="692" t="str">
        <f>IF(AND($Q$9=1,G171="",Courses!B166&lt;&gt;"",Courses!M166&lt;&gt;"Standard",Courses!M166&lt;&gt;"Long"),"Row "&amp;Courses!A166&amp;"; ","")</f>
        <v/>
      </c>
      <c r="AF171" s="10"/>
      <c r="AG171" s="295"/>
      <c r="AH171" s="739" t="str">
        <f>IF(AND($P$9=1,G171="",AC171="",AD171="",Courses!B166&lt;&gt;"",Courses!K166="UG",Courses!L166&lt;&gt;$C$9,Courses!L166&lt;&gt;$C$10,Courses!L166&lt;&gt;$C$11),"Row "&amp;Courses!A166&amp;", Sub-level should be either HND, Sub-degree, Foundation Degree or Other UG Degree; ","")</f>
        <v/>
      </c>
      <c r="AI171" s="10" t="str">
        <f>IF(AND($P$9=1,G171="",AC171="",AD171="",Courses!B166&lt;&gt;"",Courses!K166="PG (UG fee)",Courses!L166&lt;&gt;"",Courses!L166&lt;&gt;$C$12,Courses!L166&lt;&gt;$C$15),"Row "&amp;Courses!A166&amp;", Sub-level should be either blank or "&amp;C163&amp;"; ","")</f>
        <v/>
      </c>
      <c r="AJ171" s="10" t="str">
        <f>IF(AND($P$9=1,G171="",AC171="",AD171="",Courses!B166&lt;&gt;"",Courses!K166="PG (Masters' loan)",Courses!L166&lt;&gt;"",Courses!L166&lt;&gt;$C$14,Courses!L166&lt;&gt;$C$15),"Row "&amp;Courses!A166&amp;", Sub-level should be blank; ","")</f>
        <v/>
      </c>
      <c r="AK171" s="682" t="str">
        <f>IF(AND($P$9=1,G171="",AC171="",AD171="",Courses!B166&lt;&gt;"",Courses!K166="PG (Other)",Courses!L166&lt;&gt;"",Courses!L166&lt;&gt;$C$16,Courses!L166&lt;&gt;$C$17),"Row "&amp;Courses!A166&amp;", Sub-level should be blank; ","")</f>
        <v/>
      </c>
      <c r="AL171" s="50"/>
      <c r="AM171" s="295"/>
      <c r="AN171" s="6">
        <v>152</v>
      </c>
      <c r="AO171" s="739" t="str">
        <f>IF(AND($R$9=1,(TRUNC(Courses!N166)&lt;&gt;Courses!N166)), "Row "&amp;Courses!$A166&amp;", "&amp;AO$9&amp;", "&amp;AO$10&amp;", "&amp;AO$11&amp;"; ","")</f>
        <v/>
      </c>
      <c r="AP171" s="10" t="str">
        <f>IF(AND($R$9=1,(TRUNC(Courses!O166)&lt;&gt;Courses!O166)), "Row "&amp;Courses!$A166&amp;", "&amp;AP$9&amp;", "&amp;AP$10&amp;", "&amp;AP$11&amp;"; ","")</f>
        <v/>
      </c>
      <c r="AQ171" s="10" t="str">
        <f>IF(AND($R$9=1,(TRUNC(Courses!P166)&lt;&gt;Courses!P166)), "Row "&amp;Courses!$A166&amp;", "&amp;AQ$9&amp;", "&amp;AQ$10&amp;", "&amp;AQ$11&amp;"; ","")</f>
        <v/>
      </c>
      <c r="AR171" s="10" t="str">
        <f>IF(AND($R$9=1,(TRUNC(Courses!Q166)&lt;&gt;Courses!Q166)), "Row "&amp;Courses!$A166&amp;", "&amp;AR$9&amp;", "&amp;AR$10&amp;", "&amp;AR$11&amp;"; ","")</f>
        <v/>
      </c>
      <c r="AS171" s="10" t="str">
        <f>IF(AND($R$9=1,(TRUNC(Courses!R166)&lt;&gt;Courses!R166)), "Row "&amp;Courses!$A166&amp;", "&amp;AS$9&amp;", "&amp;AS$10&amp;", "&amp;AS$11&amp;"; ","")</f>
        <v/>
      </c>
      <c r="AT171" s="739" t="str">
        <f>IF(AND($R$9=1,(TRUNC(Courses!S166)&lt;&gt;Courses!S166)), "Row "&amp;Courses!$A166&amp;", "&amp;AT$9&amp;", "&amp;AT$10&amp;", "&amp;AT$11&amp;"; ","")</f>
        <v/>
      </c>
      <c r="AU171" s="10" t="str">
        <f>IF(AND($R$9=1,(TRUNC(Courses!T166)&lt;&gt;Courses!T166)), "Row "&amp;Courses!$A166&amp;", "&amp;AU$9&amp;", "&amp;AU$10&amp;", "&amp;AU$11&amp;"; ","")</f>
        <v/>
      </c>
      <c r="AV171" s="10" t="str">
        <f>IF(AND($R$9=1,(TRUNC(Courses!U166)&lt;&gt;Courses!U166)), "Row "&amp;Courses!$A166&amp;", "&amp;AV$9&amp;", "&amp;AV$10&amp;", "&amp;AV$11&amp;"; ","")</f>
        <v/>
      </c>
      <c r="AW171" s="10" t="str">
        <f>IF(AND($R$9=1,(TRUNC(Courses!V166)&lt;&gt;Courses!V166)), "Row "&amp;Courses!$A166&amp;", "&amp;AW$9&amp;", "&amp;AW$10&amp;", "&amp;AW$11&amp;"; ","")</f>
        <v/>
      </c>
      <c r="AX171" s="10" t="str">
        <f>IF(AND($R$9=1,(TRUNC(Courses!W166)&lt;&gt;Courses!W166)), "Row "&amp;Courses!$A166&amp;", "&amp;AX$9&amp;", "&amp;AX$10&amp;", "&amp;AX$11&amp;"; ","")</f>
        <v/>
      </c>
      <c r="AY171" s="739" t="str">
        <f>IF(AND($R$9=1,(TRUNC(Courses!X166)&lt;&gt;Courses!X166)), "Row "&amp;Courses!$A166&amp;", "&amp;AY$9&amp;", "&amp;AY$10&amp;", "&amp;AY$11&amp;"; ","")</f>
        <v/>
      </c>
      <c r="AZ171" s="10" t="str">
        <f>IF(AND($R$9=1,(TRUNC(Courses!Y166)&lt;&gt;Courses!Y166)), "Row "&amp;Courses!$A166&amp;", "&amp;AZ$9&amp;", "&amp;AZ$10&amp;", "&amp;AZ$11&amp;"; ","")</f>
        <v/>
      </c>
      <c r="BA171" s="10" t="str">
        <f>IF(AND($R$9=1,(TRUNC(Courses!Z166)&lt;&gt;Courses!Z166)), "Row "&amp;Courses!$A166&amp;", "&amp;BA$9&amp;", "&amp;BA$10&amp;", "&amp;BA$11&amp;"; ","")</f>
        <v/>
      </c>
      <c r="BB171" s="10" t="str">
        <f>IF(AND($R$9=1,(TRUNC(Courses!AA166)&lt;&gt;Courses!AA166)), "Row "&amp;Courses!$A166&amp;", "&amp;BB$9&amp;", "&amp;BB$10&amp;", "&amp;BB$11&amp;"; ","")</f>
        <v/>
      </c>
      <c r="BC171" s="682" t="str">
        <f>IF(AND($R$9=1,(TRUNC(Courses!AB166)&lt;&gt;Courses!AB166)), "Row "&amp;Courses!$A166&amp;", "&amp;BC$9&amp;", "&amp;BC$10&amp;", "&amp;BC$11&amp;"; ","")</f>
        <v/>
      </c>
      <c r="BE171" s="295"/>
      <c r="BF171" s="6">
        <v>152</v>
      </c>
      <c r="BG171" s="739" t="str">
        <f>IF(AND($S$9=1,Courses!N166&lt;0), "Row "&amp;Courses!$A166&amp;", "&amp;BG$9&amp;", "&amp;BG$10&amp;", "&amp;BG$11&amp;"; ","")</f>
        <v/>
      </c>
      <c r="BH171" s="10" t="str">
        <f>IF(AND($S$9=1,Courses!O166&lt;0), "Row "&amp;Courses!$A166&amp;", "&amp;BH$9&amp;", "&amp;BH$10&amp;", "&amp;BH$11&amp;"; ","")</f>
        <v/>
      </c>
      <c r="BI171" s="10" t="str">
        <f>IF(AND($S$9=1,Courses!P166&lt;0), "Row "&amp;Courses!$A166&amp;", "&amp;BI$9&amp;", "&amp;BI$10&amp;", "&amp;BI$11&amp;"; ","")</f>
        <v/>
      </c>
      <c r="BJ171" s="10" t="str">
        <f>IF(AND($S$9=1,Courses!Q166&lt;0), "Row "&amp;Courses!$A166&amp;", "&amp;BJ$9&amp;", "&amp;BJ$10&amp;", "&amp;BJ$11&amp;"; ","")</f>
        <v/>
      </c>
      <c r="BK171" s="10" t="str">
        <f>IF(AND($S$9=1,Courses!R166&lt;0), "Row "&amp;Courses!$A166&amp;", "&amp;BK$9&amp;", "&amp;BK$10&amp;", "&amp;BK$11&amp;"; ","")</f>
        <v/>
      </c>
      <c r="BL171" s="739" t="str">
        <f>IF(AND($S$9=1,Courses!S166&lt;0), "Row "&amp;Courses!$A166&amp;", "&amp;BL$9&amp;", "&amp;BL$10&amp;", "&amp;BL$11&amp;"; ","")</f>
        <v/>
      </c>
      <c r="BM171" s="10" t="str">
        <f>IF(AND($S$9=1,Courses!T166&lt;0), "Row "&amp;Courses!$A166&amp;", "&amp;BM$9&amp;", "&amp;BM$10&amp;", "&amp;BM$11&amp;"; ","")</f>
        <v/>
      </c>
      <c r="BN171" s="10" t="str">
        <f>IF(AND($S$9=1,Courses!U166&lt;0), "Row "&amp;Courses!$A166&amp;", "&amp;BN$9&amp;", "&amp;BN$10&amp;", "&amp;BN$11&amp;"; ","")</f>
        <v/>
      </c>
      <c r="BO171" s="10" t="str">
        <f>IF(AND($S$9=1,Courses!V166&lt;0), "Row "&amp;Courses!$A166&amp;", "&amp;BO$9&amp;", "&amp;BO$10&amp;", "&amp;BO$11&amp;"; ","")</f>
        <v/>
      </c>
      <c r="BP171" s="682" t="str">
        <f>IF(AND($S$9=1,Courses!W166&lt;0), "Row "&amp;Courses!$A166&amp;", "&amp;BP$9&amp;", "&amp;BP$10&amp;", "&amp;BP$11&amp;"; ","")</f>
        <v/>
      </c>
      <c r="BQ171" s="10" t="str">
        <f>IF(AND($S$9=1,Courses!X166&lt;0), "Row "&amp;Courses!$A166&amp;", "&amp;BQ$9&amp;", "&amp;BQ$10&amp;", "&amp;BQ$11&amp;"; ","")</f>
        <v/>
      </c>
      <c r="BR171" s="10" t="str">
        <f>IF(AND($S$9=1,Courses!Y166&lt;0), "Row "&amp;Courses!$A166&amp;", "&amp;BR$9&amp;", "&amp;BR$10&amp;", "&amp;BR$11&amp;"; ","")</f>
        <v/>
      </c>
      <c r="BS171" s="10" t="str">
        <f>IF(AND($S$9=1,Courses!Z166&lt;0), "Row "&amp;Courses!$A166&amp;", "&amp;BS$9&amp;", "&amp;BS$10&amp;", "&amp;BS$11&amp;"; ","")</f>
        <v/>
      </c>
      <c r="BT171" s="10" t="str">
        <f>IF(AND($S$9=1,Courses!AA166&lt;0), "Row "&amp;Courses!$A166&amp;", "&amp;BT$9&amp;", "&amp;BT$10&amp;", "&amp;BT$11&amp;"; ","")</f>
        <v/>
      </c>
      <c r="BU171" s="682" t="str">
        <f>IF(AND($S$9=1,Courses!AB166&lt;0), "Row "&amp;Courses!$A166&amp;", "&amp;BU$9&amp;", "&amp;BU$10&amp;", "&amp;BU$11&amp;"; ","")</f>
        <v/>
      </c>
      <c r="BW171" s="6">
        <v>152</v>
      </c>
      <c r="BX171" s="101">
        <f>IF(AND($T$9=1,Courses!B166="",Courses!F166="",Courses!H166="",Courses!J166="",Courses!K166="",Courses!L166="",Courses!M166="",Courses!N166=0,Courses!P166=0,Courses!R166=0,Courses!S166=0,Courses!U166=0,Courses!W166=0,Courses!X166=0,Courses!Z166=0,Courses!AB166=0),0,1)</f>
        <v>0</v>
      </c>
      <c r="BY171" s="671">
        <f>IF(AND(BX171=0,SUM(BX172:$BX$219)&gt;0),1,0)</f>
        <v>0</v>
      </c>
      <c r="BZ171" s="692" t="str">
        <f>IF(BY171=1,"Row "&amp;Courses!A166&amp;"; ","")</f>
        <v/>
      </c>
      <c r="CA171" s="50"/>
      <c r="CB171" s="10"/>
      <c r="CC171" s="692" t="str">
        <f>IF(AND($U$9=1,Courses!B166&lt;&gt;"",SUM(Courses!N166:AB166)=0),"Row "&amp;Courses!A166&amp;"; ","")</f>
        <v/>
      </c>
      <c r="CD171" s="50"/>
      <c r="CF171" s="323"/>
      <c r="CG171" s="692" t="str">
        <f>IF(AND($Y$9=1,Courses!B166&lt;&gt;""),IF(SUMPRODUCT(--(Courses!$C$13:$C$214=Courses!C166))&gt;1,"Row "&amp;Courses!A166&amp;"; ",""),"")</f>
        <v/>
      </c>
      <c r="CH171" s="10"/>
      <c r="CI171" s="324"/>
      <c r="CJ171" s="10"/>
      <c r="CK171" s="739" t="str">
        <f>IF(AND($Z$9=1,Courses!E166&lt;&gt;"",Courses!F166&lt;&gt;"",Courses!F166=0,SUM(Courses!H166,Courses!J166)=1),"Row "&amp;Courses!A166&amp;", "&amp;Courses!$F$10&amp;"; ","")</f>
        <v/>
      </c>
      <c r="CL171" s="10" t="str">
        <f>IF(AND($Z$9=1,Courses!G166&lt;&gt;"",Courses!H166&lt;&gt;"",Courses!H166=0,SUM(Courses!J166,Courses!F166)=1),"Row "&amp;Courses!A166&amp;", "&amp;Courses!$H$10&amp;"; ","")</f>
        <v/>
      </c>
      <c r="CM171" s="682" t="str">
        <f>IF(AND($Z$9=1,Courses!I166&lt;&gt;"",Courses!J166&lt;&gt;"",Courses!J166=0, SUM(Courses!H166,Courses!F166)=1),"Row "&amp;Courses!A166&amp;", "&amp;Courses!$J$10&amp;"; ","")</f>
        <v/>
      </c>
      <c r="CN171" s="680"/>
      <c r="CO171" s="681"/>
      <c r="CP171" s="692" t="str">
        <f>IF(AND(Courses!B166&lt;&gt;"",ISNA(VLOOKUP(Courses!C166,CourseInfo,2,FALSE))=FALSE,COUNTIF(Dummy,Courses!C166)&lt;&gt;1),VLOOKUP(Courses!C166,CourseInfo,6,FALSE),"")</f>
        <v/>
      </c>
      <c r="CQ171" s="692" t="str">
        <f>IF(AND(Courses!B166&lt;&gt;"",ISNA(VLOOKUP(Courses!C166,CourseInfo,2,FALSE))=FALSE,COUNTIF(Dummy,Courses!C166)&lt;&gt;1),IF(VLOOKUP(Courses!C166,CourseInfo,7,FALSE)&lt;&gt;"",VLOOKUP(Courses!C166,CourseInfo,7,FALSE),"blank"),"")</f>
        <v/>
      </c>
      <c r="CR171" s="692" t="str">
        <f>IF(AND($AA$9=1,Courses!B166&lt;&gt;"",'Courses Valid'!AC171="",AH171&amp;AI171&amp;AJ171&amp;AK171="",COUNTIF(Dummy,Courses!C166)&lt;&gt;1),IF(OR(Courses!K166&lt;&gt;'Courses Valid'!CP171,Courses!L166&lt;&gt;'Courses Valid'!CQ171),"Row "&amp;Courses!A166&amp;", Level on LARS is "&amp;'Courses Valid'!CP171&amp;", Sub-level on LARS is "&amp;CQ171&amp;"; ",""),"")</f>
        <v/>
      </c>
      <c r="CS171" s="680"/>
    </row>
    <row r="172" spans="3:97" x14ac:dyDescent="0.2">
      <c r="C172" s="670">
        <f t="shared" si="4"/>
        <v>0</v>
      </c>
      <c r="D172" s="102"/>
      <c r="E172" s="102"/>
      <c r="F172" s="295"/>
      <c r="G172" s="692" t="str">
        <f>IF(SUMPRODUCT(--(CourseAims=Courses!$C167))=1,"",IF(AND($J$9=1,Courses!$C167&lt;&gt;""),"Row "&amp;Courses!A167&amp;" (invalid); ",""))</f>
        <v/>
      </c>
      <c r="H172" s="692" t="str">
        <f>IF(AND($K$9=1,Courses!B167="",OR(Courses!F167&lt;&gt;"",Courses!H167&lt;&gt;"",Courses!J167&lt;&gt;"",Courses!K167&lt;&gt;"",Courses!L167&lt;&gt;"",Courses!M167&lt;&gt;"",Courses!N167&lt;&gt;0,Courses!P167&lt;&gt;0,Courses!R167&lt;&gt;0,Courses!S167&lt;&gt;0,Courses!U167&lt;&gt;0,Courses!W167&lt;&gt;0,Courses!X167&lt;&gt;0,Courses!Z167&lt;&gt;0,Courses!AB167&lt;&gt;0)),"Row "&amp;Courses!A167&amp;" (none); ","")</f>
        <v/>
      </c>
      <c r="J172" s="295"/>
      <c r="K172" s="739" t="str">
        <f>IF(AND($L$9=1,Courses!E167&lt;&gt;"",Courses!F167=""),"Row "&amp;Courses!A167&amp;", "&amp;Courses!$E$10&amp;"; ","")</f>
        <v/>
      </c>
      <c r="L172" s="10" t="str">
        <f>IF(AND($L$9=1,Courses!G167&lt;&gt;"",Courses!H167=""),"Row "&amp;Courses!A167&amp;", "&amp;Courses!$G$10&amp;"; ","")</f>
        <v/>
      </c>
      <c r="M172" s="682" t="str">
        <f>IF(AND($L$9=1,Courses!I167&lt;&gt;"",Courses!J167=""),"Row "&amp;Courses!A167&amp;", "&amp;Courses!$I$10&amp;"; ","")</f>
        <v/>
      </c>
      <c r="P172" s="295"/>
      <c r="Q172" s="739" t="str">
        <f>IF(AND($M$9=1,Courses!B167&lt;&gt;"",Courses!E167&lt;&gt;"",Courses!G167="",Courses!I167="",Courses!F167&lt;&gt;1),"Row "&amp;Courses!A167&amp;"; ","")</f>
        <v/>
      </c>
      <c r="R172" s="10" t="str">
        <f>IF(AND($M$9=1,Courses!B167&lt;&gt;"",Courses!I167="",Courses!F167&lt;&gt;"",Courses!G167&lt;&gt;"",Courses!H167&lt;&gt;""),IF(OR((Courses!F167+Courses!H167)&lt;&gt;1),"Row "&amp;Courses!A167&amp;"; ",""),"")</f>
        <v/>
      </c>
      <c r="S172" s="682" t="str">
        <f>IF(AND($M$9=1,Courses!B167&lt;&gt;"",Courses!I167&lt;&gt;"",Courses!J167&lt;&gt;"",Courses!H167&lt;&gt;"",Courses!G167&lt;&gt;"",Courses!F167&lt;&gt;""),IF(OR((Courses!F167+Courses!H167+Courses!J167)&lt;&gt;1),"Row "&amp;Courses!A167&amp;"; ",""),"")</f>
        <v/>
      </c>
      <c r="T172" s="10"/>
      <c r="U172" s="692" t="str">
        <f>IF(AND($M$9=1,Courses!E167&lt;&gt;"",Q172="",R172="",S172="",SUM(Courses!F167,Courses!H167,Courses!J167)&lt;&gt;1),"Row "&amp;Courses!A167&amp;"; ","")</f>
        <v/>
      </c>
      <c r="W172" s="295"/>
      <c r="X172" s="739" t="str">
        <f>IF(AND($N$9=1,Courses!B167&lt;&gt;"",Courses!E167&lt;&gt;"",Courses!F167&lt;&gt;""),IF((TRUNC(Courses!F167*100)&lt;&gt;Courses!F167*100),"Row "&amp;Courses!A167&amp;", "&amp;Courses!$F$10&amp;"; ",""),"")</f>
        <v/>
      </c>
      <c r="Y172" s="10" t="str">
        <f>IF(AND($N$9=1,Courses!B167&lt;&gt;"",Courses!G167&lt;&gt;"",Courses!H167&lt;&gt;""),IF((TRUNC(Courses!H167*100)&lt;&gt;Courses!H167*100),"Row "&amp;Courses!A167&amp;", "&amp;Courses!$H$10&amp;"; ",""),"")</f>
        <v/>
      </c>
      <c r="Z172" s="682" t="str">
        <f>IF(AND($N$9=1,Courses!B167&lt;&gt;"",Courses!I167&lt;&gt;"",Courses!J167&lt;&gt;""),IF((TRUNC(Courses!J167*100)&lt;&gt;Courses!J167*100),"Row "&amp;Courses!A167&amp;", "&amp;Courses!$J$10&amp;"; ",""),"")</f>
        <v/>
      </c>
      <c r="AB172" s="295"/>
      <c r="AC172" s="739" t="str">
        <f>IF(AND($O$9=1,G172="",Courses!B167&lt;&gt;"",Courses!K167&lt;&gt;"UG",Courses!K167&lt;&gt;"PG (UG fee)",Courses!K167&lt;&gt;"PG (Masters' loan)",Courses!K167&lt;&gt;"PG (Other)"),"Row "&amp;Courses!A167&amp;"; ","")</f>
        <v/>
      </c>
      <c r="AD172" s="1331"/>
      <c r="AE172" s="692" t="str">
        <f>IF(AND($Q$9=1,G172="",Courses!B167&lt;&gt;"",Courses!M167&lt;&gt;"Standard",Courses!M167&lt;&gt;"Long"),"Row "&amp;Courses!A167&amp;"; ","")</f>
        <v/>
      </c>
      <c r="AF172" s="10"/>
      <c r="AG172" s="295"/>
      <c r="AH172" s="739" t="str">
        <f>IF(AND($P$9=1,G172="",AC172="",AD172="",Courses!B167&lt;&gt;"",Courses!K167="UG",Courses!L167&lt;&gt;$C$9,Courses!L167&lt;&gt;$C$10,Courses!L167&lt;&gt;$C$11),"Row "&amp;Courses!A167&amp;", Sub-level should be either HND, Sub-degree, Foundation Degree or Other UG Degree; ","")</f>
        <v/>
      </c>
      <c r="AI172" s="10" t="str">
        <f>IF(AND($P$9=1,G172="",AC172="",AD172="",Courses!B167&lt;&gt;"",Courses!K167="PG (UG fee)",Courses!L167&lt;&gt;"",Courses!L167&lt;&gt;$C$12,Courses!L167&lt;&gt;$C$15),"Row "&amp;Courses!A167&amp;", Sub-level should be either blank or "&amp;C164&amp;"; ","")</f>
        <v/>
      </c>
      <c r="AJ172" s="10" t="str">
        <f>IF(AND($P$9=1,G172="",AC172="",AD172="",Courses!B167&lt;&gt;"",Courses!K167="PG (Masters' loan)",Courses!L167&lt;&gt;"",Courses!L167&lt;&gt;$C$14,Courses!L167&lt;&gt;$C$15),"Row "&amp;Courses!A167&amp;", Sub-level should be blank; ","")</f>
        <v/>
      </c>
      <c r="AK172" s="682" t="str">
        <f>IF(AND($P$9=1,G172="",AC172="",AD172="",Courses!B167&lt;&gt;"",Courses!K167="PG (Other)",Courses!L167&lt;&gt;"",Courses!L167&lt;&gt;$C$16,Courses!L167&lt;&gt;$C$17),"Row "&amp;Courses!A167&amp;", Sub-level should be blank; ","")</f>
        <v/>
      </c>
      <c r="AL172" s="50"/>
      <c r="AM172" s="295"/>
      <c r="AN172" s="6">
        <v>153</v>
      </c>
      <c r="AO172" s="739" t="str">
        <f>IF(AND($R$9=1,(TRUNC(Courses!N167)&lt;&gt;Courses!N167)), "Row "&amp;Courses!$A167&amp;", "&amp;AO$9&amp;", "&amp;AO$10&amp;", "&amp;AO$11&amp;"; ","")</f>
        <v/>
      </c>
      <c r="AP172" s="10" t="str">
        <f>IF(AND($R$9=1,(TRUNC(Courses!O167)&lt;&gt;Courses!O167)), "Row "&amp;Courses!$A167&amp;", "&amp;AP$9&amp;", "&amp;AP$10&amp;", "&amp;AP$11&amp;"; ","")</f>
        <v/>
      </c>
      <c r="AQ172" s="10" t="str">
        <f>IF(AND($R$9=1,(TRUNC(Courses!P167)&lt;&gt;Courses!P167)), "Row "&amp;Courses!$A167&amp;", "&amp;AQ$9&amp;", "&amp;AQ$10&amp;", "&amp;AQ$11&amp;"; ","")</f>
        <v/>
      </c>
      <c r="AR172" s="10" t="str">
        <f>IF(AND($R$9=1,(TRUNC(Courses!Q167)&lt;&gt;Courses!Q167)), "Row "&amp;Courses!$A167&amp;", "&amp;AR$9&amp;", "&amp;AR$10&amp;", "&amp;AR$11&amp;"; ","")</f>
        <v/>
      </c>
      <c r="AS172" s="10" t="str">
        <f>IF(AND($R$9=1,(TRUNC(Courses!R167)&lt;&gt;Courses!R167)), "Row "&amp;Courses!$A167&amp;", "&amp;AS$9&amp;", "&amp;AS$10&amp;", "&amp;AS$11&amp;"; ","")</f>
        <v/>
      </c>
      <c r="AT172" s="739" t="str">
        <f>IF(AND($R$9=1,(TRUNC(Courses!S167)&lt;&gt;Courses!S167)), "Row "&amp;Courses!$A167&amp;", "&amp;AT$9&amp;", "&amp;AT$10&amp;", "&amp;AT$11&amp;"; ","")</f>
        <v/>
      </c>
      <c r="AU172" s="10" t="str">
        <f>IF(AND($R$9=1,(TRUNC(Courses!T167)&lt;&gt;Courses!T167)), "Row "&amp;Courses!$A167&amp;", "&amp;AU$9&amp;", "&amp;AU$10&amp;", "&amp;AU$11&amp;"; ","")</f>
        <v/>
      </c>
      <c r="AV172" s="10" t="str">
        <f>IF(AND($R$9=1,(TRUNC(Courses!U167)&lt;&gt;Courses!U167)), "Row "&amp;Courses!$A167&amp;", "&amp;AV$9&amp;", "&amp;AV$10&amp;", "&amp;AV$11&amp;"; ","")</f>
        <v/>
      </c>
      <c r="AW172" s="10" t="str">
        <f>IF(AND($R$9=1,(TRUNC(Courses!V167)&lt;&gt;Courses!V167)), "Row "&amp;Courses!$A167&amp;", "&amp;AW$9&amp;", "&amp;AW$10&amp;", "&amp;AW$11&amp;"; ","")</f>
        <v/>
      </c>
      <c r="AX172" s="10" t="str">
        <f>IF(AND($R$9=1,(TRUNC(Courses!W167)&lt;&gt;Courses!W167)), "Row "&amp;Courses!$A167&amp;", "&amp;AX$9&amp;", "&amp;AX$10&amp;", "&amp;AX$11&amp;"; ","")</f>
        <v/>
      </c>
      <c r="AY172" s="739" t="str">
        <f>IF(AND($R$9=1,(TRUNC(Courses!X167)&lt;&gt;Courses!X167)), "Row "&amp;Courses!$A167&amp;", "&amp;AY$9&amp;", "&amp;AY$10&amp;", "&amp;AY$11&amp;"; ","")</f>
        <v/>
      </c>
      <c r="AZ172" s="10" t="str">
        <f>IF(AND($R$9=1,(TRUNC(Courses!Y167)&lt;&gt;Courses!Y167)), "Row "&amp;Courses!$A167&amp;", "&amp;AZ$9&amp;", "&amp;AZ$10&amp;", "&amp;AZ$11&amp;"; ","")</f>
        <v/>
      </c>
      <c r="BA172" s="10" t="str">
        <f>IF(AND($R$9=1,(TRUNC(Courses!Z167)&lt;&gt;Courses!Z167)), "Row "&amp;Courses!$A167&amp;", "&amp;BA$9&amp;", "&amp;BA$10&amp;", "&amp;BA$11&amp;"; ","")</f>
        <v/>
      </c>
      <c r="BB172" s="10" t="str">
        <f>IF(AND($R$9=1,(TRUNC(Courses!AA167)&lt;&gt;Courses!AA167)), "Row "&amp;Courses!$A167&amp;", "&amp;BB$9&amp;", "&amp;BB$10&amp;", "&amp;BB$11&amp;"; ","")</f>
        <v/>
      </c>
      <c r="BC172" s="682" t="str">
        <f>IF(AND($R$9=1,(TRUNC(Courses!AB167)&lt;&gt;Courses!AB167)), "Row "&amp;Courses!$A167&amp;", "&amp;BC$9&amp;", "&amp;BC$10&amp;", "&amp;BC$11&amp;"; ","")</f>
        <v/>
      </c>
      <c r="BE172" s="295"/>
      <c r="BF172" s="6">
        <v>153</v>
      </c>
      <c r="BG172" s="739" t="str">
        <f>IF(AND($S$9=1,Courses!N167&lt;0), "Row "&amp;Courses!$A167&amp;", "&amp;BG$9&amp;", "&amp;BG$10&amp;", "&amp;BG$11&amp;"; ","")</f>
        <v/>
      </c>
      <c r="BH172" s="10" t="str">
        <f>IF(AND($S$9=1,Courses!O167&lt;0), "Row "&amp;Courses!$A167&amp;", "&amp;BH$9&amp;", "&amp;BH$10&amp;", "&amp;BH$11&amp;"; ","")</f>
        <v/>
      </c>
      <c r="BI172" s="10" t="str">
        <f>IF(AND($S$9=1,Courses!P167&lt;0), "Row "&amp;Courses!$A167&amp;", "&amp;BI$9&amp;", "&amp;BI$10&amp;", "&amp;BI$11&amp;"; ","")</f>
        <v/>
      </c>
      <c r="BJ172" s="10" t="str">
        <f>IF(AND($S$9=1,Courses!Q167&lt;0), "Row "&amp;Courses!$A167&amp;", "&amp;BJ$9&amp;", "&amp;BJ$10&amp;", "&amp;BJ$11&amp;"; ","")</f>
        <v/>
      </c>
      <c r="BK172" s="10" t="str">
        <f>IF(AND($S$9=1,Courses!R167&lt;0), "Row "&amp;Courses!$A167&amp;", "&amp;BK$9&amp;", "&amp;BK$10&amp;", "&amp;BK$11&amp;"; ","")</f>
        <v/>
      </c>
      <c r="BL172" s="739" t="str">
        <f>IF(AND($S$9=1,Courses!S167&lt;0), "Row "&amp;Courses!$A167&amp;", "&amp;BL$9&amp;", "&amp;BL$10&amp;", "&amp;BL$11&amp;"; ","")</f>
        <v/>
      </c>
      <c r="BM172" s="10" t="str">
        <f>IF(AND($S$9=1,Courses!T167&lt;0), "Row "&amp;Courses!$A167&amp;", "&amp;BM$9&amp;", "&amp;BM$10&amp;", "&amp;BM$11&amp;"; ","")</f>
        <v/>
      </c>
      <c r="BN172" s="10" t="str">
        <f>IF(AND($S$9=1,Courses!U167&lt;0), "Row "&amp;Courses!$A167&amp;", "&amp;BN$9&amp;", "&amp;BN$10&amp;", "&amp;BN$11&amp;"; ","")</f>
        <v/>
      </c>
      <c r="BO172" s="10" t="str">
        <f>IF(AND($S$9=1,Courses!V167&lt;0), "Row "&amp;Courses!$A167&amp;", "&amp;BO$9&amp;", "&amp;BO$10&amp;", "&amp;BO$11&amp;"; ","")</f>
        <v/>
      </c>
      <c r="BP172" s="682" t="str">
        <f>IF(AND($S$9=1,Courses!W167&lt;0), "Row "&amp;Courses!$A167&amp;", "&amp;BP$9&amp;", "&amp;BP$10&amp;", "&amp;BP$11&amp;"; ","")</f>
        <v/>
      </c>
      <c r="BQ172" s="10" t="str">
        <f>IF(AND($S$9=1,Courses!X167&lt;0), "Row "&amp;Courses!$A167&amp;", "&amp;BQ$9&amp;", "&amp;BQ$10&amp;", "&amp;BQ$11&amp;"; ","")</f>
        <v/>
      </c>
      <c r="BR172" s="10" t="str">
        <f>IF(AND($S$9=1,Courses!Y167&lt;0), "Row "&amp;Courses!$A167&amp;", "&amp;BR$9&amp;", "&amp;BR$10&amp;", "&amp;BR$11&amp;"; ","")</f>
        <v/>
      </c>
      <c r="BS172" s="10" t="str">
        <f>IF(AND($S$9=1,Courses!Z167&lt;0), "Row "&amp;Courses!$A167&amp;", "&amp;BS$9&amp;", "&amp;BS$10&amp;", "&amp;BS$11&amp;"; ","")</f>
        <v/>
      </c>
      <c r="BT172" s="10" t="str">
        <f>IF(AND($S$9=1,Courses!AA167&lt;0), "Row "&amp;Courses!$A167&amp;", "&amp;BT$9&amp;", "&amp;BT$10&amp;", "&amp;BT$11&amp;"; ","")</f>
        <v/>
      </c>
      <c r="BU172" s="682" t="str">
        <f>IF(AND($S$9=1,Courses!AB167&lt;0), "Row "&amp;Courses!$A167&amp;", "&amp;BU$9&amp;", "&amp;BU$10&amp;", "&amp;BU$11&amp;"; ","")</f>
        <v/>
      </c>
      <c r="BW172" s="6">
        <v>153</v>
      </c>
      <c r="BX172" s="101">
        <f>IF(AND($T$9=1,Courses!B167="",Courses!F167="",Courses!H167="",Courses!J167="",Courses!K167="",Courses!L167="",Courses!M167="",Courses!N167=0,Courses!P167=0,Courses!R167=0,Courses!S167=0,Courses!U167=0,Courses!W167=0,Courses!X167=0,Courses!Z167=0,Courses!AB167=0),0,1)</f>
        <v>0</v>
      </c>
      <c r="BY172" s="671">
        <f>IF(AND(BX172=0,SUM(BX173:$BX$219)&gt;0),1,0)</f>
        <v>0</v>
      </c>
      <c r="BZ172" s="692" t="str">
        <f>IF(BY172=1,"Row "&amp;Courses!A167&amp;"; ","")</f>
        <v/>
      </c>
      <c r="CA172" s="50"/>
      <c r="CB172" s="10"/>
      <c r="CC172" s="692" t="str">
        <f>IF(AND($U$9=1,Courses!B167&lt;&gt;"",SUM(Courses!N167:AB167)=0),"Row "&amp;Courses!A167&amp;"; ","")</f>
        <v/>
      </c>
      <c r="CD172" s="50"/>
      <c r="CF172" s="323"/>
      <c r="CG172" s="692" t="str">
        <f>IF(AND($Y$9=1,Courses!B167&lt;&gt;""),IF(SUMPRODUCT(--(Courses!$C$13:$C$214=Courses!C167))&gt;1,"Row "&amp;Courses!A167&amp;"; ",""),"")</f>
        <v/>
      </c>
      <c r="CH172" s="10"/>
      <c r="CI172" s="324"/>
      <c r="CJ172" s="10"/>
      <c r="CK172" s="739" t="str">
        <f>IF(AND($Z$9=1,Courses!E167&lt;&gt;"",Courses!F167&lt;&gt;"",Courses!F167=0,SUM(Courses!H167,Courses!J167)=1),"Row "&amp;Courses!A167&amp;", "&amp;Courses!$F$10&amp;"; ","")</f>
        <v/>
      </c>
      <c r="CL172" s="10" t="str">
        <f>IF(AND($Z$9=1,Courses!G167&lt;&gt;"",Courses!H167&lt;&gt;"",Courses!H167=0,SUM(Courses!J167,Courses!F167)=1),"Row "&amp;Courses!A167&amp;", "&amp;Courses!$H$10&amp;"; ","")</f>
        <v/>
      </c>
      <c r="CM172" s="682" t="str">
        <f>IF(AND($Z$9=1,Courses!I167&lt;&gt;"",Courses!J167&lt;&gt;"",Courses!J167=0, SUM(Courses!H167,Courses!F167)=1),"Row "&amp;Courses!A167&amp;", "&amp;Courses!$J$10&amp;"; ","")</f>
        <v/>
      </c>
      <c r="CN172" s="680"/>
      <c r="CO172" s="681"/>
      <c r="CP172" s="692" t="str">
        <f>IF(AND(Courses!B167&lt;&gt;"",ISNA(VLOOKUP(Courses!C167,CourseInfo,2,FALSE))=FALSE,COUNTIF(Dummy,Courses!C167)&lt;&gt;1),VLOOKUP(Courses!C167,CourseInfo,6,FALSE),"")</f>
        <v/>
      </c>
      <c r="CQ172" s="692" t="str">
        <f>IF(AND(Courses!B167&lt;&gt;"",ISNA(VLOOKUP(Courses!C167,CourseInfo,2,FALSE))=FALSE,COUNTIF(Dummy,Courses!C167)&lt;&gt;1),IF(VLOOKUP(Courses!C167,CourseInfo,7,FALSE)&lt;&gt;"",VLOOKUP(Courses!C167,CourseInfo,7,FALSE),"blank"),"")</f>
        <v/>
      </c>
      <c r="CR172" s="692" t="str">
        <f>IF(AND($AA$9=1,Courses!B167&lt;&gt;"",'Courses Valid'!AC172="",AH172&amp;AI172&amp;AJ172&amp;AK172="",COUNTIF(Dummy,Courses!C167)&lt;&gt;1),IF(OR(Courses!K167&lt;&gt;'Courses Valid'!CP172,Courses!L167&lt;&gt;'Courses Valid'!CQ172),"Row "&amp;Courses!A167&amp;", Level on LARS is "&amp;'Courses Valid'!CP172&amp;", Sub-level on LARS is "&amp;CQ172&amp;"; ",""),"")</f>
        <v/>
      </c>
      <c r="CS172" s="680"/>
    </row>
    <row r="173" spans="3:97" x14ac:dyDescent="0.2">
      <c r="C173" s="670">
        <f t="shared" si="4"/>
        <v>0</v>
      </c>
      <c r="D173" s="102"/>
      <c r="E173" s="102"/>
      <c r="F173" s="295"/>
      <c r="G173" s="692" t="str">
        <f>IF(SUMPRODUCT(--(CourseAims=Courses!$C168))=1,"",IF(AND($J$9=1,Courses!$C168&lt;&gt;""),"Row "&amp;Courses!A168&amp;" (invalid); ",""))</f>
        <v/>
      </c>
      <c r="H173" s="692" t="str">
        <f>IF(AND($K$9=1,Courses!B168="",OR(Courses!F168&lt;&gt;"",Courses!H168&lt;&gt;"",Courses!J168&lt;&gt;"",Courses!K168&lt;&gt;"",Courses!L168&lt;&gt;"",Courses!M168&lt;&gt;"",Courses!N168&lt;&gt;0,Courses!P168&lt;&gt;0,Courses!R168&lt;&gt;0,Courses!S168&lt;&gt;0,Courses!U168&lt;&gt;0,Courses!W168&lt;&gt;0,Courses!X168&lt;&gt;0,Courses!Z168&lt;&gt;0,Courses!AB168&lt;&gt;0)),"Row "&amp;Courses!A168&amp;" (none); ","")</f>
        <v/>
      </c>
      <c r="J173" s="295"/>
      <c r="K173" s="739" t="str">
        <f>IF(AND($L$9=1,Courses!E168&lt;&gt;"",Courses!F168=""),"Row "&amp;Courses!A168&amp;", "&amp;Courses!$E$10&amp;"; ","")</f>
        <v/>
      </c>
      <c r="L173" s="10" t="str">
        <f>IF(AND($L$9=1,Courses!G168&lt;&gt;"",Courses!H168=""),"Row "&amp;Courses!A168&amp;", "&amp;Courses!$G$10&amp;"; ","")</f>
        <v/>
      </c>
      <c r="M173" s="682" t="str">
        <f>IF(AND($L$9=1,Courses!I168&lt;&gt;"",Courses!J168=""),"Row "&amp;Courses!A168&amp;", "&amp;Courses!$I$10&amp;"; ","")</f>
        <v/>
      </c>
      <c r="P173" s="295"/>
      <c r="Q173" s="739" t="str">
        <f>IF(AND($M$9=1,Courses!B168&lt;&gt;"",Courses!E168&lt;&gt;"",Courses!G168="",Courses!I168="",Courses!F168&lt;&gt;1),"Row "&amp;Courses!A168&amp;"; ","")</f>
        <v/>
      </c>
      <c r="R173" s="10" t="str">
        <f>IF(AND($M$9=1,Courses!B168&lt;&gt;"",Courses!I168="",Courses!F168&lt;&gt;"",Courses!G168&lt;&gt;"",Courses!H168&lt;&gt;""),IF(OR((Courses!F168+Courses!H168)&lt;&gt;1),"Row "&amp;Courses!A168&amp;"; ",""),"")</f>
        <v/>
      </c>
      <c r="S173" s="682" t="str">
        <f>IF(AND($M$9=1,Courses!B168&lt;&gt;"",Courses!I168&lt;&gt;"",Courses!J168&lt;&gt;"",Courses!H168&lt;&gt;"",Courses!G168&lt;&gt;"",Courses!F168&lt;&gt;""),IF(OR((Courses!F168+Courses!H168+Courses!J168)&lt;&gt;1),"Row "&amp;Courses!A168&amp;"; ",""),"")</f>
        <v/>
      </c>
      <c r="T173" s="10"/>
      <c r="U173" s="692" t="str">
        <f>IF(AND($M$9=1,Courses!E168&lt;&gt;"",Q173="",R173="",S173="",SUM(Courses!F168,Courses!H168,Courses!J168)&lt;&gt;1),"Row "&amp;Courses!A168&amp;"; ","")</f>
        <v/>
      </c>
      <c r="W173" s="295"/>
      <c r="X173" s="739" t="str">
        <f>IF(AND($N$9=1,Courses!B168&lt;&gt;"",Courses!E168&lt;&gt;"",Courses!F168&lt;&gt;""),IF((TRUNC(Courses!F168*100)&lt;&gt;Courses!F168*100),"Row "&amp;Courses!A168&amp;", "&amp;Courses!$F$10&amp;"; ",""),"")</f>
        <v/>
      </c>
      <c r="Y173" s="10" t="str">
        <f>IF(AND($N$9=1,Courses!B168&lt;&gt;"",Courses!G168&lt;&gt;"",Courses!H168&lt;&gt;""),IF((TRUNC(Courses!H168*100)&lt;&gt;Courses!H168*100),"Row "&amp;Courses!A168&amp;", "&amp;Courses!$H$10&amp;"; ",""),"")</f>
        <v/>
      </c>
      <c r="Z173" s="682" t="str">
        <f>IF(AND($N$9=1,Courses!B168&lt;&gt;"",Courses!I168&lt;&gt;"",Courses!J168&lt;&gt;""),IF((TRUNC(Courses!J168*100)&lt;&gt;Courses!J168*100),"Row "&amp;Courses!A168&amp;", "&amp;Courses!$J$10&amp;"; ",""),"")</f>
        <v/>
      </c>
      <c r="AB173" s="295"/>
      <c r="AC173" s="739" t="str">
        <f>IF(AND($O$9=1,G173="",Courses!B168&lt;&gt;"",Courses!K168&lt;&gt;"UG",Courses!K168&lt;&gt;"PG (UG fee)",Courses!K168&lt;&gt;"PG (Masters' loan)",Courses!K168&lt;&gt;"PG (Other)"),"Row "&amp;Courses!A168&amp;"; ","")</f>
        <v/>
      </c>
      <c r="AD173" s="1331"/>
      <c r="AE173" s="692" t="str">
        <f>IF(AND($Q$9=1,G173="",Courses!B168&lt;&gt;"",Courses!M168&lt;&gt;"Standard",Courses!M168&lt;&gt;"Long"),"Row "&amp;Courses!A168&amp;"; ","")</f>
        <v/>
      </c>
      <c r="AF173" s="10"/>
      <c r="AG173" s="295"/>
      <c r="AH173" s="739" t="str">
        <f>IF(AND($P$9=1,G173="",AC173="",AD173="",Courses!B168&lt;&gt;"",Courses!K168="UG",Courses!L168&lt;&gt;$C$9,Courses!L168&lt;&gt;$C$10,Courses!L168&lt;&gt;$C$11),"Row "&amp;Courses!A168&amp;", Sub-level should be either HND, Sub-degree, Foundation Degree or Other UG Degree; ","")</f>
        <v/>
      </c>
      <c r="AI173" s="10" t="str">
        <f>IF(AND($P$9=1,G173="",AC173="",AD173="",Courses!B168&lt;&gt;"",Courses!K168="PG (UG fee)",Courses!L168&lt;&gt;"",Courses!L168&lt;&gt;$C$12,Courses!L168&lt;&gt;$C$15),"Row "&amp;Courses!A168&amp;", Sub-level should be either blank or "&amp;C165&amp;"; ","")</f>
        <v/>
      </c>
      <c r="AJ173" s="10" t="str">
        <f>IF(AND($P$9=1,G173="",AC173="",AD173="",Courses!B168&lt;&gt;"",Courses!K168="PG (Masters' loan)",Courses!L168&lt;&gt;"",Courses!L168&lt;&gt;$C$14,Courses!L168&lt;&gt;$C$15),"Row "&amp;Courses!A168&amp;", Sub-level should be blank; ","")</f>
        <v/>
      </c>
      <c r="AK173" s="682" t="str">
        <f>IF(AND($P$9=1,G173="",AC173="",AD173="",Courses!B168&lt;&gt;"",Courses!K168="PG (Other)",Courses!L168&lt;&gt;"",Courses!L168&lt;&gt;$C$16,Courses!L168&lt;&gt;$C$17),"Row "&amp;Courses!A168&amp;", Sub-level should be blank; ","")</f>
        <v/>
      </c>
      <c r="AL173" s="50"/>
      <c r="AM173" s="295"/>
      <c r="AN173" s="6">
        <v>154</v>
      </c>
      <c r="AO173" s="739" t="str">
        <f>IF(AND($R$9=1,(TRUNC(Courses!N168)&lt;&gt;Courses!N168)), "Row "&amp;Courses!$A168&amp;", "&amp;AO$9&amp;", "&amp;AO$10&amp;", "&amp;AO$11&amp;"; ","")</f>
        <v/>
      </c>
      <c r="AP173" s="10" t="str">
        <f>IF(AND($R$9=1,(TRUNC(Courses!O168)&lt;&gt;Courses!O168)), "Row "&amp;Courses!$A168&amp;", "&amp;AP$9&amp;", "&amp;AP$10&amp;", "&amp;AP$11&amp;"; ","")</f>
        <v/>
      </c>
      <c r="AQ173" s="10" t="str">
        <f>IF(AND($R$9=1,(TRUNC(Courses!P168)&lt;&gt;Courses!P168)), "Row "&amp;Courses!$A168&amp;", "&amp;AQ$9&amp;", "&amp;AQ$10&amp;", "&amp;AQ$11&amp;"; ","")</f>
        <v/>
      </c>
      <c r="AR173" s="10" t="str">
        <f>IF(AND($R$9=1,(TRUNC(Courses!Q168)&lt;&gt;Courses!Q168)), "Row "&amp;Courses!$A168&amp;", "&amp;AR$9&amp;", "&amp;AR$10&amp;", "&amp;AR$11&amp;"; ","")</f>
        <v/>
      </c>
      <c r="AS173" s="10" t="str">
        <f>IF(AND($R$9=1,(TRUNC(Courses!R168)&lt;&gt;Courses!R168)), "Row "&amp;Courses!$A168&amp;", "&amp;AS$9&amp;", "&amp;AS$10&amp;", "&amp;AS$11&amp;"; ","")</f>
        <v/>
      </c>
      <c r="AT173" s="739" t="str">
        <f>IF(AND($R$9=1,(TRUNC(Courses!S168)&lt;&gt;Courses!S168)), "Row "&amp;Courses!$A168&amp;", "&amp;AT$9&amp;", "&amp;AT$10&amp;", "&amp;AT$11&amp;"; ","")</f>
        <v/>
      </c>
      <c r="AU173" s="10" t="str">
        <f>IF(AND($R$9=1,(TRUNC(Courses!T168)&lt;&gt;Courses!T168)), "Row "&amp;Courses!$A168&amp;", "&amp;AU$9&amp;", "&amp;AU$10&amp;", "&amp;AU$11&amp;"; ","")</f>
        <v/>
      </c>
      <c r="AV173" s="10" t="str">
        <f>IF(AND($R$9=1,(TRUNC(Courses!U168)&lt;&gt;Courses!U168)), "Row "&amp;Courses!$A168&amp;", "&amp;AV$9&amp;", "&amp;AV$10&amp;", "&amp;AV$11&amp;"; ","")</f>
        <v/>
      </c>
      <c r="AW173" s="10" t="str">
        <f>IF(AND($R$9=1,(TRUNC(Courses!V168)&lt;&gt;Courses!V168)), "Row "&amp;Courses!$A168&amp;", "&amp;AW$9&amp;", "&amp;AW$10&amp;", "&amp;AW$11&amp;"; ","")</f>
        <v/>
      </c>
      <c r="AX173" s="10" t="str">
        <f>IF(AND($R$9=1,(TRUNC(Courses!W168)&lt;&gt;Courses!W168)), "Row "&amp;Courses!$A168&amp;", "&amp;AX$9&amp;", "&amp;AX$10&amp;", "&amp;AX$11&amp;"; ","")</f>
        <v/>
      </c>
      <c r="AY173" s="739" t="str">
        <f>IF(AND($R$9=1,(TRUNC(Courses!X168)&lt;&gt;Courses!X168)), "Row "&amp;Courses!$A168&amp;", "&amp;AY$9&amp;", "&amp;AY$10&amp;", "&amp;AY$11&amp;"; ","")</f>
        <v/>
      </c>
      <c r="AZ173" s="10" t="str">
        <f>IF(AND($R$9=1,(TRUNC(Courses!Y168)&lt;&gt;Courses!Y168)), "Row "&amp;Courses!$A168&amp;", "&amp;AZ$9&amp;", "&amp;AZ$10&amp;", "&amp;AZ$11&amp;"; ","")</f>
        <v/>
      </c>
      <c r="BA173" s="10" t="str">
        <f>IF(AND($R$9=1,(TRUNC(Courses!Z168)&lt;&gt;Courses!Z168)), "Row "&amp;Courses!$A168&amp;", "&amp;BA$9&amp;", "&amp;BA$10&amp;", "&amp;BA$11&amp;"; ","")</f>
        <v/>
      </c>
      <c r="BB173" s="10" t="str">
        <f>IF(AND($R$9=1,(TRUNC(Courses!AA168)&lt;&gt;Courses!AA168)), "Row "&amp;Courses!$A168&amp;", "&amp;BB$9&amp;", "&amp;BB$10&amp;", "&amp;BB$11&amp;"; ","")</f>
        <v/>
      </c>
      <c r="BC173" s="682" t="str">
        <f>IF(AND($R$9=1,(TRUNC(Courses!AB168)&lt;&gt;Courses!AB168)), "Row "&amp;Courses!$A168&amp;", "&amp;BC$9&amp;", "&amp;BC$10&amp;", "&amp;BC$11&amp;"; ","")</f>
        <v/>
      </c>
      <c r="BE173" s="295"/>
      <c r="BF173" s="6">
        <v>154</v>
      </c>
      <c r="BG173" s="739" t="str">
        <f>IF(AND($S$9=1,Courses!N168&lt;0), "Row "&amp;Courses!$A168&amp;", "&amp;BG$9&amp;", "&amp;BG$10&amp;", "&amp;BG$11&amp;"; ","")</f>
        <v/>
      </c>
      <c r="BH173" s="10" t="str">
        <f>IF(AND($S$9=1,Courses!O168&lt;0), "Row "&amp;Courses!$A168&amp;", "&amp;BH$9&amp;", "&amp;BH$10&amp;", "&amp;BH$11&amp;"; ","")</f>
        <v/>
      </c>
      <c r="BI173" s="10" t="str">
        <f>IF(AND($S$9=1,Courses!P168&lt;0), "Row "&amp;Courses!$A168&amp;", "&amp;BI$9&amp;", "&amp;BI$10&amp;", "&amp;BI$11&amp;"; ","")</f>
        <v/>
      </c>
      <c r="BJ173" s="10" t="str">
        <f>IF(AND($S$9=1,Courses!Q168&lt;0), "Row "&amp;Courses!$A168&amp;", "&amp;BJ$9&amp;", "&amp;BJ$10&amp;", "&amp;BJ$11&amp;"; ","")</f>
        <v/>
      </c>
      <c r="BK173" s="10" t="str">
        <f>IF(AND($S$9=1,Courses!R168&lt;0), "Row "&amp;Courses!$A168&amp;", "&amp;BK$9&amp;", "&amp;BK$10&amp;", "&amp;BK$11&amp;"; ","")</f>
        <v/>
      </c>
      <c r="BL173" s="739" t="str">
        <f>IF(AND($S$9=1,Courses!S168&lt;0), "Row "&amp;Courses!$A168&amp;", "&amp;BL$9&amp;", "&amp;BL$10&amp;", "&amp;BL$11&amp;"; ","")</f>
        <v/>
      </c>
      <c r="BM173" s="10" t="str">
        <f>IF(AND($S$9=1,Courses!T168&lt;0), "Row "&amp;Courses!$A168&amp;", "&amp;BM$9&amp;", "&amp;BM$10&amp;", "&amp;BM$11&amp;"; ","")</f>
        <v/>
      </c>
      <c r="BN173" s="10" t="str">
        <f>IF(AND($S$9=1,Courses!U168&lt;0), "Row "&amp;Courses!$A168&amp;", "&amp;BN$9&amp;", "&amp;BN$10&amp;", "&amp;BN$11&amp;"; ","")</f>
        <v/>
      </c>
      <c r="BO173" s="10" t="str">
        <f>IF(AND($S$9=1,Courses!V168&lt;0), "Row "&amp;Courses!$A168&amp;", "&amp;BO$9&amp;", "&amp;BO$10&amp;", "&amp;BO$11&amp;"; ","")</f>
        <v/>
      </c>
      <c r="BP173" s="682" t="str">
        <f>IF(AND($S$9=1,Courses!W168&lt;0), "Row "&amp;Courses!$A168&amp;", "&amp;BP$9&amp;", "&amp;BP$10&amp;", "&amp;BP$11&amp;"; ","")</f>
        <v/>
      </c>
      <c r="BQ173" s="10" t="str">
        <f>IF(AND($S$9=1,Courses!X168&lt;0), "Row "&amp;Courses!$A168&amp;", "&amp;BQ$9&amp;", "&amp;BQ$10&amp;", "&amp;BQ$11&amp;"; ","")</f>
        <v/>
      </c>
      <c r="BR173" s="10" t="str">
        <f>IF(AND($S$9=1,Courses!Y168&lt;0), "Row "&amp;Courses!$A168&amp;", "&amp;BR$9&amp;", "&amp;BR$10&amp;", "&amp;BR$11&amp;"; ","")</f>
        <v/>
      </c>
      <c r="BS173" s="10" t="str">
        <f>IF(AND($S$9=1,Courses!Z168&lt;0), "Row "&amp;Courses!$A168&amp;", "&amp;BS$9&amp;", "&amp;BS$10&amp;", "&amp;BS$11&amp;"; ","")</f>
        <v/>
      </c>
      <c r="BT173" s="10" t="str">
        <f>IF(AND($S$9=1,Courses!AA168&lt;0), "Row "&amp;Courses!$A168&amp;", "&amp;BT$9&amp;", "&amp;BT$10&amp;", "&amp;BT$11&amp;"; ","")</f>
        <v/>
      </c>
      <c r="BU173" s="682" t="str">
        <f>IF(AND($S$9=1,Courses!AB168&lt;0), "Row "&amp;Courses!$A168&amp;", "&amp;BU$9&amp;", "&amp;BU$10&amp;", "&amp;BU$11&amp;"; ","")</f>
        <v/>
      </c>
      <c r="BW173" s="6">
        <v>154</v>
      </c>
      <c r="BX173" s="101">
        <f>IF(AND($T$9=1,Courses!B168="",Courses!F168="",Courses!H168="",Courses!J168="",Courses!K168="",Courses!L168="",Courses!M168="",Courses!N168=0,Courses!P168=0,Courses!R168=0,Courses!S168=0,Courses!U168=0,Courses!W168=0,Courses!X168=0,Courses!Z168=0,Courses!AB168=0),0,1)</f>
        <v>0</v>
      </c>
      <c r="BY173" s="671">
        <f>IF(AND(BX173=0,SUM(BX174:$BX$219)&gt;0),1,0)</f>
        <v>0</v>
      </c>
      <c r="BZ173" s="692" t="str">
        <f>IF(BY173=1,"Row "&amp;Courses!A168&amp;"; ","")</f>
        <v/>
      </c>
      <c r="CA173" s="50"/>
      <c r="CB173" s="10"/>
      <c r="CC173" s="692" t="str">
        <f>IF(AND($U$9=1,Courses!B168&lt;&gt;"",SUM(Courses!N168:AB168)=0),"Row "&amp;Courses!A168&amp;"; ","")</f>
        <v/>
      </c>
      <c r="CD173" s="50"/>
      <c r="CF173" s="323"/>
      <c r="CG173" s="692" t="str">
        <f>IF(AND($Y$9=1,Courses!B168&lt;&gt;""),IF(SUMPRODUCT(--(Courses!$C$13:$C$214=Courses!C168))&gt;1,"Row "&amp;Courses!A168&amp;"; ",""),"")</f>
        <v/>
      </c>
      <c r="CH173" s="10"/>
      <c r="CI173" s="324"/>
      <c r="CJ173" s="10"/>
      <c r="CK173" s="739" t="str">
        <f>IF(AND($Z$9=1,Courses!E168&lt;&gt;"",Courses!F168&lt;&gt;"",Courses!F168=0,SUM(Courses!H168,Courses!J168)=1),"Row "&amp;Courses!A168&amp;", "&amp;Courses!$F$10&amp;"; ","")</f>
        <v/>
      </c>
      <c r="CL173" s="10" t="str">
        <f>IF(AND($Z$9=1,Courses!G168&lt;&gt;"",Courses!H168&lt;&gt;"",Courses!H168=0,SUM(Courses!J168,Courses!F168)=1),"Row "&amp;Courses!A168&amp;", "&amp;Courses!$H$10&amp;"; ","")</f>
        <v/>
      </c>
      <c r="CM173" s="682" t="str">
        <f>IF(AND($Z$9=1,Courses!I168&lt;&gt;"",Courses!J168&lt;&gt;"",Courses!J168=0, SUM(Courses!H168,Courses!F168)=1),"Row "&amp;Courses!A168&amp;", "&amp;Courses!$J$10&amp;"; ","")</f>
        <v/>
      </c>
      <c r="CN173" s="680"/>
      <c r="CO173" s="681"/>
      <c r="CP173" s="692" t="str">
        <f>IF(AND(Courses!B168&lt;&gt;"",ISNA(VLOOKUP(Courses!C168,CourseInfo,2,FALSE))=FALSE,COUNTIF(Dummy,Courses!C168)&lt;&gt;1),VLOOKUP(Courses!C168,CourseInfo,6,FALSE),"")</f>
        <v/>
      </c>
      <c r="CQ173" s="692" t="str">
        <f>IF(AND(Courses!B168&lt;&gt;"",ISNA(VLOOKUP(Courses!C168,CourseInfo,2,FALSE))=FALSE,COUNTIF(Dummy,Courses!C168)&lt;&gt;1),IF(VLOOKUP(Courses!C168,CourseInfo,7,FALSE)&lt;&gt;"",VLOOKUP(Courses!C168,CourseInfo,7,FALSE),"blank"),"")</f>
        <v/>
      </c>
      <c r="CR173" s="692" t="str">
        <f>IF(AND($AA$9=1,Courses!B168&lt;&gt;"",'Courses Valid'!AC173="",AH173&amp;AI173&amp;AJ173&amp;AK173="",COUNTIF(Dummy,Courses!C168)&lt;&gt;1),IF(OR(Courses!K168&lt;&gt;'Courses Valid'!CP173,Courses!L168&lt;&gt;'Courses Valid'!CQ173),"Row "&amp;Courses!A168&amp;", Level on LARS is "&amp;'Courses Valid'!CP173&amp;", Sub-level on LARS is "&amp;CQ173&amp;"; ",""),"")</f>
        <v/>
      </c>
      <c r="CS173" s="680"/>
    </row>
    <row r="174" spans="3:97" x14ac:dyDescent="0.2">
      <c r="C174" s="670">
        <f t="shared" si="4"/>
        <v>0</v>
      </c>
      <c r="D174" s="102"/>
      <c r="E174" s="102"/>
      <c r="F174" s="295"/>
      <c r="G174" s="692" t="str">
        <f>IF(SUMPRODUCT(--(CourseAims=Courses!$C169))=1,"",IF(AND($J$9=1,Courses!$C169&lt;&gt;""),"Row "&amp;Courses!A169&amp;" (invalid); ",""))</f>
        <v/>
      </c>
      <c r="H174" s="692" t="str">
        <f>IF(AND($K$9=1,Courses!B169="",OR(Courses!F169&lt;&gt;"",Courses!H169&lt;&gt;"",Courses!J169&lt;&gt;"",Courses!K169&lt;&gt;"",Courses!L169&lt;&gt;"",Courses!M169&lt;&gt;"",Courses!N169&lt;&gt;0,Courses!P169&lt;&gt;0,Courses!R169&lt;&gt;0,Courses!S169&lt;&gt;0,Courses!U169&lt;&gt;0,Courses!W169&lt;&gt;0,Courses!X169&lt;&gt;0,Courses!Z169&lt;&gt;0,Courses!AB169&lt;&gt;0)),"Row "&amp;Courses!A169&amp;" (none); ","")</f>
        <v/>
      </c>
      <c r="J174" s="295"/>
      <c r="K174" s="739" t="str">
        <f>IF(AND($L$9=1,Courses!E169&lt;&gt;"",Courses!F169=""),"Row "&amp;Courses!A169&amp;", "&amp;Courses!$E$10&amp;"; ","")</f>
        <v/>
      </c>
      <c r="L174" s="10" t="str">
        <f>IF(AND($L$9=1,Courses!G169&lt;&gt;"",Courses!H169=""),"Row "&amp;Courses!A169&amp;", "&amp;Courses!$G$10&amp;"; ","")</f>
        <v/>
      </c>
      <c r="M174" s="682" t="str">
        <f>IF(AND($L$9=1,Courses!I169&lt;&gt;"",Courses!J169=""),"Row "&amp;Courses!A169&amp;", "&amp;Courses!$I$10&amp;"; ","")</f>
        <v/>
      </c>
      <c r="P174" s="295"/>
      <c r="Q174" s="739" t="str">
        <f>IF(AND($M$9=1,Courses!B169&lt;&gt;"",Courses!E169&lt;&gt;"",Courses!G169="",Courses!I169="",Courses!F169&lt;&gt;1),"Row "&amp;Courses!A169&amp;"; ","")</f>
        <v/>
      </c>
      <c r="R174" s="10" t="str">
        <f>IF(AND($M$9=1,Courses!B169&lt;&gt;"",Courses!I169="",Courses!F169&lt;&gt;"",Courses!G169&lt;&gt;"",Courses!H169&lt;&gt;""),IF(OR((Courses!F169+Courses!H169)&lt;&gt;1),"Row "&amp;Courses!A169&amp;"; ",""),"")</f>
        <v/>
      </c>
      <c r="S174" s="682" t="str">
        <f>IF(AND($M$9=1,Courses!B169&lt;&gt;"",Courses!I169&lt;&gt;"",Courses!J169&lt;&gt;"",Courses!H169&lt;&gt;"",Courses!G169&lt;&gt;"",Courses!F169&lt;&gt;""),IF(OR((Courses!F169+Courses!H169+Courses!J169)&lt;&gt;1),"Row "&amp;Courses!A169&amp;"; ",""),"")</f>
        <v/>
      </c>
      <c r="T174" s="10"/>
      <c r="U174" s="692" t="str">
        <f>IF(AND($M$9=1,Courses!E169&lt;&gt;"",Q174="",R174="",S174="",SUM(Courses!F169,Courses!H169,Courses!J169)&lt;&gt;1),"Row "&amp;Courses!A169&amp;"; ","")</f>
        <v/>
      </c>
      <c r="W174" s="295"/>
      <c r="X174" s="739" t="str">
        <f>IF(AND($N$9=1,Courses!B169&lt;&gt;"",Courses!E169&lt;&gt;"",Courses!F169&lt;&gt;""),IF((TRUNC(Courses!F169*100)&lt;&gt;Courses!F169*100),"Row "&amp;Courses!A169&amp;", "&amp;Courses!$F$10&amp;"; ",""),"")</f>
        <v/>
      </c>
      <c r="Y174" s="10" t="str">
        <f>IF(AND($N$9=1,Courses!B169&lt;&gt;"",Courses!G169&lt;&gt;"",Courses!H169&lt;&gt;""),IF((TRUNC(Courses!H169*100)&lt;&gt;Courses!H169*100),"Row "&amp;Courses!A169&amp;", "&amp;Courses!$H$10&amp;"; ",""),"")</f>
        <v/>
      </c>
      <c r="Z174" s="682" t="str">
        <f>IF(AND($N$9=1,Courses!B169&lt;&gt;"",Courses!I169&lt;&gt;"",Courses!J169&lt;&gt;""),IF((TRUNC(Courses!J169*100)&lt;&gt;Courses!J169*100),"Row "&amp;Courses!A169&amp;", "&amp;Courses!$J$10&amp;"; ",""),"")</f>
        <v/>
      </c>
      <c r="AB174" s="295"/>
      <c r="AC174" s="739" t="str">
        <f>IF(AND($O$9=1,G174="",Courses!B169&lt;&gt;"",Courses!K169&lt;&gt;"UG",Courses!K169&lt;&gt;"PG (UG fee)",Courses!K169&lt;&gt;"PG (Masters' loan)",Courses!K169&lt;&gt;"PG (Other)"),"Row "&amp;Courses!A169&amp;"; ","")</f>
        <v/>
      </c>
      <c r="AD174" s="1331"/>
      <c r="AE174" s="692" t="str">
        <f>IF(AND($Q$9=1,G174="",Courses!B169&lt;&gt;"",Courses!M169&lt;&gt;"Standard",Courses!M169&lt;&gt;"Long"),"Row "&amp;Courses!A169&amp;"; ","")</f>
        <v/>
      </c>
      <c r="AF174" s="10"/>
      <c r="AG174" s="295"/>
      <c r="AH174" s="739" t="str">
        <f>IF(AND($P$9=1,G174="",AC174="",AD174="",Courses!B169&lt;&gt;"",Courses!K169="UG",Courses!L169&lt;&gt;$C$9,Courses!L169&lt;&gt;$C$10,Courses!L169&lt;&gt;$C$11),"Row "&amp;Courses!A169&amp;", Sub-level should be either HND, Sub-degree, Foundation Degree or Other UG Degree; ","")</f>
        <v/>
      </c>
      <c r="AI174" s="10" t="str">
        <f>IF(AND($P$9=1,G174="",AC174="",AD174="",Courses!B169&lt;&gt;"",Courses!K169="PG (UG fee)",Courses!L169&lt;&gt;"",Courses!L169&lt;&gt;$C$12,Courses!L169&lt;&gt;$C$15),"Row "&amp;Courses!A169&amp;", Sub-level should be either blank or "&amp;C166&amp;"; ","")</f>
        <v/>
      </c>
      <c r="AJ174" s="10" t="str">
        <f>IF(AND($P$9=1,G174="",AC174="",AD174="",Courses!B169&lt;&gt;"",Courses!K169="PG (Masters' loan)",Courses!L169&lt;&gt;"",Courses!L169&lt;&gt;$C$14,Courses!L169&lt;&gt;$C$15),"Row "&amp;Courses!A169&amp;", Sub-level should be blank; ","")</f>
        <v/>
      </c>
      <c r="AK174" s="682" t="str">
        <f>IF(AND($P$9=1,G174="",AC174="",AD174="",Courses!B169&lt;&gt;"",Courses!K169="PG (Other)",Courses!L169&lt;&gt;"",Courses!L169&lt;&gt;$C$16,Courses!L169&lt;&gt;$C$17),"Row "&amp;Courses!A169&amp;", Sub-level should be blank; ","")</f>
        <v/>
      </c>
      <c r="AL174" s="50"/>
      <c r="AM174" s="295"/>
      <c r="AN174" s="6">
        <v>155</v>
      </c>
      <c r="AO174" s="739" t="str">
        <f>IF(AND($R$9=1,(TRUNC(Courses!N169)&lt;&gt;Courses!N169)), "Row "&amp;Courses!$A169&amp;", "&amp;AO$9&amp;", "&amp;AO$10&amp;", "&amp;AO$11&amp;"; ","")</f>
        <v/>
      </c>
      <c r="AP174" s="10" t="str">
        <f>IF(AND($R$9=1,(TRUNC(Courses!O169)&lt;&gt;Courses!O169)), "Row "&amp;Courses!$A169&amp;", "&amp;AP$9&amp;", "&amp;AP$10&amp;", "&amp;AP$11&amp;"; ","")</f>
        <v/>
      </c>
      <c r="AQ174" s="10" t="str">
        <f>IF(AND($R$9=1,(TRUNC(Courses!P169)&lt;&gt;Courses!P169)), "Row "&amp;Courses!$A169&amp;", "&amp;AQ$9&amp;", "&amp;AQ$10&amp;", "&amp;AQ$11&amp;"; ","")</f>
        <v/>
      </c>
      <c r="AR174" s="10" t="str">
        <f>IF(AND($R$9=1,(TRUNC(Courses!Q169)&lt;&gt;Courses!Q169)), "Row "&amp;Courses!$A169&amp;", "&amp;AR$9&amp;", "&amp;AR$10&amp;", "&amp;AR$11&amp;"; ","")</f>
        <v/>
      </c>
      <c r="AS174" s="10" t="str">
        <f>IF(AND($R$9=1,(TRUNC(Courses!R169)&lt;&gt;Courses!R169)), "Row "&amp;Courses!$A169&amp;", "&amp;AS$9&amp;", "&amp;AS$10&amp;", "&amp;AS$11&amp;"; ","")</f>
        <v/>
      </c>
      <c r="AT174" s="739" t="str">
        <f>IF(AND($R$9=1,(TRUNC(Courses!S169)&lt;&gt;Courses!S169)), "Row "&amp;Courses!$A169&amp;", "&amp;AT$9&amp;", "&amp;AT$10&amp;", "&amp;AT$11&amp;"; ","")</f>
        <v/>
      </c>
      <c r="AU174" s="10" t="str">
        <f>IF(AND($R$9=1,(TRUNC(Courses!T169)&lt;&gt;Courses!T169)), "Row "&amp;Courses!$A169&amp;", "&amp;AU$9&amp;", "&amp;AU$10&amp;", "&amp;AU$11&amp;"; ","")</f>
        <v/>
      </c>
      <c r="AV174" s="10" t="str">
        <f>IF(AND($R$9=1,(TRUNC(Courses!U169)&lt;&gt;Courses!U169)), "Row "&amp;Courses!$A169&amp;", "&amp;AV$9&amp;", "&amp;AV$10&amp;", "&amp;AV$11&amp;"; ","")</f>
        <v/>
      </c>
      <c r="AW174" s="10" t="str">
        <f>IF(AND($R$9=1,(TRUNC(Courses!V169)&lt;&gt;Courses!V169)), "Row "&amp;Courses!$A169&amp;", "&amp;AW$9&amp;", "&amp;AW$10&amp;", "&amp;AW$11&amp;"; ","")</f>
        <v/>
      </c>
      <c r="AX174" s="10" t="str">
        <f>IF(AND($R$9=1,(TRUNC(Courses!W169)&lt;&gt;Courses!W169)), "Row "&amp;Courses!$A169&amp;", "&amp;AX$9&amp;", "&amp;AX$10&amp;", "&amp;AX$11&amp;"; ","")</f>
        <v/>
      </c>
      <c r="AY174" s="739" t="str">
        <f>IF(AND($R$9=1,(TRUNC(Courses!X169)&lt;&gt;Courses!X169)), "Row "&amp;Courses!$A169&amp;", "&amp;AY$9&amp;", "&amp;AY$10&amp;", "&amp;AY$11&amp;"; ","")</f>
        <v/>
      </c>
      <c r="AZ174" s="10" t="str">
        <f>IF(AND($R$9=1,(TRUNC(Courses!Y169)&lt;&gt;Courses!Y169)), "Row "&amp;Courses!$A169&amp;", "&amp;AZ$9&amp;", "&amp;AZ$10&amp;", "&amp;AZ$11&amp;"; ","")</f>
        <v/>
      </c>
      <c r="BA174" s="10" t="str">
        <f>IF(AND($R$9=1,(TRUNC(Courses!Z169)&lt;&gt;Courses!Z169)), "Row "&amp;Courses!$A169&amp;", "&amp;BA$9&amp;", "&amp;BA$10&amp;", "&amp;BA$11&amp;"; ","")</f>
        <v/>
      </c>
      <c r="BB174" s="10" t="str">
        <f>IF(AND($R$9=1,(TRUNC(Courses!AA169)&lt;&gt;Courses!AA169)), "Row "&amp;Courses!$A169&amp;", "&amp;BB$9&amp;", "&amp;BB$10&amp;", "&amp;BB$11&amp;"; ","")</f>
        <v/>
      </c>
      <c r="BC174" s="682" t="str">
        <f>IF(AND($R$9=1,(TRUNC(Courses!AB169)&lt;&gt;Courses!AB169)), "Row "&amp;Courses!$A169&amp;", "&amp;BC$9&amp;", "&amp;BC$10&amp;", "&amp;BC$11&amp;"; ","")</f>
        <v/>
      </c>
      <c r="BE174" s="295"/>
      <c r="BF174" s="6">
        <v>155</v>
      </c>
      <c r="BG174" s="739" t="str">
        <f>IF(AND($S$9=1,Courses!N169&lt;0), "Row "&amp;Courses!$A169&amp;", "&amp;BG$9&amp;", "&amp;BG$10&amp;", "&amp;BG$11&amp;"; ","")</f>
        <v/>
      </c>
      <c r="BH174" s="10" t="str">
        <f>IF(AND($S$9=1,Courses!O169&lt;0), "Row "&amp;Courses!$A169&amp;", "&amp;BH$9&amp;", "&amp;BH$10&amp;", "&amp;BH$11&amp;"; ","")</f>
        <v/>
      </c>
      <c r="BI174" s="10" t="str">
        <f>IF(AND($S$9=1,Courses!P169&lt;0), "Row "&amp;Courses!$A169&amp;", "&amp;BI$9&amp;", "&amp;BI$10&amp;", "&amp;BI$11&amp;"; ","")</f>
        <v/>
      </c>
      <c r="BJ174" s="10" t="str">
        <f>IF(AND($S$9=1,Courses!Q169&lt;0), "Row "&amp;Courses!$A169&amp;", "&amp;BJ$9&amp;", "&amp;BJ$10&amp;", "&amp;BJ$11&amp;"; ","")</f>
        <v/>
      </c>
      <c r="BK174" s="10" t="str">
        <f>IF(AND($S$9=1,Courses!R169&lt;0), "Row "&amp;Courses!$A169&amp;", "&amp;BK$9&amp;", "&amp;BK$10&amp;", "&amp;BK$11&amp;"; ","")</f>
        <v/>
      </c>
      <c r="BL174" s="739" t="str">
        <f>IF(AND($S$9=1,Courses!S169&lt;0), "Row "&amp;Courses!$A169&amp;", "&amp;BL$9&amp;", "&amp;BL$10&amp;", "&amp;BL$11&amp;"; ","")</f>
        <v/>
      </c>
      <c r="BM174" s="10" t="str">
        <f>IF(AND($S$9=1,Courses!T169&lt;0), "Row "&amp;Courses!$A169&amp;", "&amp;BM$9&amp;", "&amp;BM$10&amp;", "&amp;BM$11&amp;"; ","")</f>
        <v/>
      </c>
      <c r="BN174" s="10" t="str">
        <f>IF(AND($S$9=1,Courses!U169&lt;0), "Row "&amp;Courses!$A169&amp;", "&amp;BN$9&amp;", "&amp;BN$10&amp;", "&amp;BN$11&amp;"; ","")</f>
        <v/>
      </c>
      <c r="BO174" s="10" t="str">
        <f>IF(AND($S$9=1,Courses!V169&lt;0), "Row "&amp;Courses!$A169&amp;", "&amp;BO$9&amp;", "&amp;BO$10&amp;", "&amp;BO$11&amp;"; ","")</f>
        <v/>
      </c>
      <c r="BP174" s="682" t="str">
        <f>IF(AND($S$9=1,Courses!W169&lt;0), "Row "&amp;Courses!$A169&amp;", "&amp;BP$9&amp;", "&amp;BP$10&amp;", "&amp;BP$11&amp;"; ","")</f>
        <v/>
      </c>
      <c r="BQ174" s="10" t="str">
        <f>IF(AND($S$9=1,Courses!X169&lt;0), "Row "&amp;Courses!$A169&amp;", "&amp;BQ$9&amp;", "&amp;BQ$10&amp;", "&amp;BQ$11&amp;"; ","")</f>
        <v/>
      </c>
      <c r="BR174" s="10" t="str">
        <f>IF(AND($S$9=1,Courses!Y169&lt;0), "Row "&amp;Courses!$A169&amp;", "&amp;BR$9&amp;", "&amp;BR$10&amp;", "&amp;BR$11&amp;"; ","")</f>
        <v/>
      </c>
      <c r="BS174" s="10" t="str">
        <f>IF(AND($S$9=1,Courses!Z169&lt;0), "Row "&amp;Courses!$A169&amp;", "&amp;BS$9&amp;", "&amp;BS$10&amp;", "&amp;BS$11&amp;"; ","")</f>
        <v/>
      </c>
      <c r="BT174" s="10" t="str">
        <f>IF(AND($S$9=1,Courses!AA169&lt;0), "Row "&amp;Courses!$A169&amp;", "&amp;BT$9&amp;", "&amp;BT$10&amp;", "&amp;BT$11&amp;"; ","")</f>
        <v/>
      </c>
      <c r="BU174" s="682" t="str">
        <f>IF(AND($S$9=1,Courses!AB169&lt;0), "Row "&amp;Courses!$A169&amp;", "&amp;BU$9&amp;", "&amp;BU$10&amp;", "&amp;BU$11&amp;"; ","")</f>
        <v/>
      </c>
      <c r="BW174" s="6">
        <v>155</v>
      </c>
      <c r="BX174" s="101">
        <f>IF(AND($T$9=1,Courses!B169="",Courses!F169="",Courses!H169="",Courses!J169="",Courses!K169="",Courses!L169="",Courses!M169="",Courses!N169=0,Courses!P169=0,Courses!R169=0,Courses!S169=0,Courses!U169=0,Courses!W169=0,Courses!X169=0,Courses!Z169=0,Courses!AB169=0),0,1)</f>
        <v>0</v>
      </c>
      <c r="BY174" s="671">
        <f>IF(AND(BX174=0,SUM(BX175:$BX$219)&gt;0),1,0)</f>
        <v>0</v>
      </c>
      <c r="BZ174" s="692" t="str">
        <f>IF(BY174=1,"Row "&amp;Courses!A169&amp;"; ","")</f>
        <v/>
      </c>
      <c r="CA174" s="50"/>
      <c r="CB174" s="10"/>
      <c r="CC174" s="692" t="str">
        <f>IF(AND($U$9=1,Courses!B169&lt;&gt;"",SUM(Courses!N169:AB169)=0),"Row "&amp;Courses!A169&amp;"; ","")</f>
        <v/>
      </c>
      <c r="CD174" s="50"/>
      <c r="CF174" s="323"/>
      <c r="CG174" s="692" t="str">
        <f>IF(AND($Y$9=1,Courses!B169&lt;&gt;""),IF(SUMPRODUCT(--(Courses!$C$13:$C$214=Courses!C169))&gt;1,"Row "&amp;Courses!A169&amp;"; ",""),"")</f>
        <v/>
      </c>
      <c r="CH174" s="10"/>
      <c r="CI174" s="324"/>
      <c r="CJ174" s="10"/>
      <c r="CK174" s="739" t="str">
        <f>IF(AND($Z$9=1,Courses!E169&lt;&gt;"",Courses!F169&lt;&gt;"",Courses!F169=0,SUM(Courses!H169,Courses!J169)=1),"Row "&amp;Courses!A169&amp;", "&amp;Courses!$F$10&amp;"; ","")</f>
        <v/>
      </c>
      <c r="CL174" s="10" t="str">
        <f>IF(AND($Z$9=1,Courses!G169&lt;&gt;"",Courses!H169&lt;&gt;"",Courses!H169=0,SUM(Courses!J169,Courses!F169)=1),"Row "&amp;Courses!A169&amp;", "&amp;Courses!$H$10&amp;"; ","")</f>
        <v/>
      </c>
      <c r="CM174" s="682" t="str">
        <f>IF(AND($Z$9=1,Courses!I169&lt;&gt;"",Courses!J169&lt;&gt;"",Courses!J169=0, SUM(Courses!H169,Courses!F169)=1),"Row "&amp;Courses!A169&amp;", "&amp;Courses!$J$10&amp;"; ","")</f>
        <v/>
      </c>
      <c r="CN174" s="680"/>
      <c r="CO174" s="681"/>
      <c r="CP174" s="692" t="str">
        <f>IF(AND(Courses!B169&lt;&gt;"",ISNA(VLOOKUP(Courses!C169,CourseInfo,2,FALSE))=FALSE,COUNTIF(Dummy,Courses!C169)&lt;&gt;1),VLOOKUP(Courses!C169,CourseInfo,6,FALSE),"")</f>
        <v/>
      </c>
      <c r="CQ174" s="692" t="str">
        <f>IF(AND(Courses!B169&lt;&gt;"",ISNA(VLOOKUP(Courses!C169,CourseInfo,2,FALSE))=FALSE,COUNTIF(Dummy,Courses!C169)&lt;&gt;1),IF(VLOOKUP(Courses!C169,CourseInfo,7,FALSE)&lt;&gt;"",VLOOKUP(Courses!C169,CourseInfo,7,FALSE),"blank"),"")</f>
        <v/>
      </c>
      <c r="CR174" s="692" t="str">
        <f>IF(AND($AA$9=1,Courses!B169&lt;&gt;"",'Courses Valid'!AC174="",AH174&amp;AI174&amp;AJ174&amp;AK174="",COUNTIF(Dummy,Courses!C169)&lt;&gt;1),IF(OR(Courses!K169&lt;&gt;'Courses Valid'!CP174,Courses!L169&lt;&gt;'Courses Valid'!CQ174),"Row "&amp;Courses!A169&amp;", Level on LARS is "&amp;'Courses Valid'!CP174&amp;", Sub-level on LARS is "&amp;CQ174&amp;"; ",""),"")</f>
        <v/>
      </c>
      <c r="CS174" s="680"/>
    </row>
    <row r="175" spans="3:97" x14ac:dyDescent="0.2">
      <c r="C175" s="670">
        <f t="shared" si="4"/>
        <v>0</v>
      </c>
      <c r="D175" s="102"/>
      <c r="E175" s="102"/>
      <c r="F175" s="295"/>
      <c r="G175" s="692" t="str">
        <f>IF(SUMPRODUCT(--(CourseAims=Courses!$C170))=1,"",IF(AND($J$9=1,Courses!$C170&lt;&gt;""),"Row "&amp;Courses!A170&amp;" (invalid); ",""))</f>
        <v/>
      </c>
      <c r="H175" s="692" t="str">
        <f>IF(AND($K$9=1,Courses!B170="",OR(Courses!F170&lt;&gt;"",Courses!H170&lt;&gt;"",Courses!J170&lt;&gt;"",Courses!K170&lt;&gt;"",Courses!L170&lt;&gt;"",Courses!M170&lt;&gt;"",Courses!N170&lt;&gt;0,Courses!P170&lt;&gt;0,Courses!R170&lt;&gt;0,Courses!S170&lt;&gt;0,Courses!U170&lt;&gt;0,Courses!W170&lt;&gt;0,Courses!X170&lt;&gt;0,Courses!Z170&lt;&gt;0,Courses!AB170&lt;&gt;0)),"Row "&amp;Courses!A170&amp;" (none); ","")</f>
        <v/>
      </c>
      <c r="J175" s="295"/>
      <c r="K175" s="739" t="str">
        <f>IF(AND($L$9=1,Courses!E170&lt;&gt;"",Courses!F170=""),"Row "&amp;Courses!A170&amp;", "&amp;Courses!$E$10&amp;"; ","")</f>
        <v/>
      </c>
      <c r="L175" s="10" t="str">
        <f>IF(AND($L$9=1,Courses!G170&lt;&gt;"",Courses!H170=""),"Row "&amp;Courses!A170&amp;", "&amp;Courses!$G$10&amp;"; ","")</f>
        <v/>
      </c>
      <c r="M175" s="682" t="str">
        <f>IF(AND($L$9=1,Courses!I170&lt;&gt;"",Courses!J170=""),"Row "&amp;Courses!A170&amp;", "&amp;Courses!$I$10&amp;"; ","")</f>
        <v/>
      </c>
      <c r="P175" s="295"/>
      <c r="Q175" s="739" t="str">
        <f>IF(AND($M$9=1,Courses!B170&lt;&gt;"",Courses!E170&lt;&gt;"",Courses!G170="",Courses!I170="",Courses!F170&lt;&gt;1),"Row "&amp;Courses!A170&amp;"; ","")</f>
        <v/>
      </c>
      <c r="R175" s="10" t="str">
        <f>IF(AND($M$9=1,Courses!B170&lt;&gt;"",Courses!I170="",Courses!F170&lt;&gt;"",Courses!G170&lt;&gt;"",Courses!H170&lt;&gt;""),IF(OR((Courses!F170+Courses!H170)&lt;&gt;1),"Row "&amp;Courses!A170&amp;"; ",""),"")</f>
        <v/>
      </c>
      <c r="S175" s="682" t="str">
        <f>IF(AND($M$9=1,Courses!B170&lt;&gt;"",Courses!I170&lt;&gt;"",Courses!J170&lt;&gt;"",Courses!H170&lt;&gt;"",Courses!G170&lt;&gt;"",Courses!F170&lt;&gt;""),IF(OR((Courses!F170+Courses!H170+Courses!J170)&lt;&gt;1),"Row "&amp;Courses!A170&amp;"; ",""),"")</f>
        <v/>
      </c>
      <c r="T175" s="10"/>
      <c r="U175" s="692" t="str">
        <f>IF(AND($M$9=1,Courses!E170&lt;&gt;"",Q175="",R175="",S175="",SUM(Courses!F170,Courses!H170,Courses!J170)&lt;&gt;1),"Row "&amp;Courses!A170&amp;"; ","")</f>
        <v/>
      </c>
      <c r="W175" s="295"/>
      <c r="X175" s="739" t="str">
        <f>IF(AND($N$9=1,Courses!B170&lt;&gt;"",Courses!E170&lt;&gt;"",Courses!F170&lt;&gt;""),IF((TRUNC(Courses!F170*100)&lt;&gt;Courses!F170*100),"Row "&amp;Courses!A170&amp;", "&amp;Courses!$F$10&amp;"; ",""),"")</f>
        <v/>
      </c>
      <c r="Y175" s="10" t="str">
        <f>IF(AND($N$9=1,Courses!B170&lt;&gt;"",Courses!G170&lt;&gt;"",Courses!H170&lt;&gt;""),IF((TRUNC(Courses!H170*100)&lt;&gt;Courses!H170*100),"Row "&amp;Courses!A170&amp;", "&amp;Courses!$H$10&amp;"; ",""),"")</f>
        <v/>
      </c>
      <c r="Z175" s="682" t="str">
        <f>IF(AND($N$9=1,Courses!B170&lt;&gt;"",Courses!I170&lt;&gt;"",Courses!J170&lt;&gt;""),IF((TRUNC(Courses!J170*100)&lt;&gt;Courses!J170*100),"Row "&amp;Courses!A170&amp;", "&amp;Courses!$J$10&amp;"; ",""),"")</f>
        <v/>
      </c>
      <c r="AB175" s="295"/>
      <c r="AC175" s="739" t="str">
        <f>IF(AND($O$9=1,G175="",Courses!B170&lt;&gt;"",Courses!K170&lt;&gt;"UG",Courses!K170&lt;&gt;"PG (UG fee)",Courses!K170&lt;&gt;"PG (Masters' loan)",Courses!K170&lt;&gt;"PG (Other)"),"Row "&amp;Courses!A170&amp;"; ","")</f>
        <v/>
      </c>
      <c r="AD175" s="1331"/>
      <c r="AE175" s="692" t="str">
        <f>IF(AND($Q$9=1,G175="",Courses!B170&lt;&gt;"",Courses!M170&lt;&gt;"Standard",Courses!M170&lt;&gt;"Long"),"Row "&amp;Courses!A170&amp;"; ","")</f>
        <v/>
      </c>
      <c r="AF175" s="10"/>
      <c r="AG175" s="295"/>
      <c r="AH175" s="739" t="str">
        <f>IF(AND($P$9=1,G175="",AC175="",AD175="",Courses!B170&lt;&gt;"",Courses!K170="UG",Courses!L170&lt;&gt;$C$9,Courses!L170&lt;&gt;$C$10,Courses!L170&lt;&gt;$C$11),"Row "&amp;Courses!A170&amp;", Sub-level should be either HND, Sub-degree, Foundation Degree or Other UG Degree; ","")</f>
        <v/>
      </c>
      <c r="AI175" s="10" t="str">
        <f>IF(AND($P$9=1,G175="",AC175="",AD175="",Courses!B170&lt;&gt;"",Courses!K170="PG (UG fee)",Courses!L170&lt;&gt;"",Courses!L170&lt;&gt;$C$12,Courses!L170&lt;&gt;$C$15),"Row "&amp;Courses!A170&amp;", Sub-level should be either blank or "&amp;C167&amp;"; ","")</f>
        <v/>
      </c>
      <c r="AJ175" s="10" t="str">
        <f>IF(AND($P$9=1,G175="",AC175="",AD175="",Courses!B170&lt;&gt;"",Courses!K170="PG (Masters' loan)",Courses!L170&lt;&gt;"",Courses!L170&lt;&gt;$C$14,Courses!L170&lt;&gt;$C$15),"Row "&amp;Courses!A170&amp;", Sub-level should be blank; ","")</f>
        <v/>
      </c>
      <c r="AK175" s="682" t="str">
        <f>IF(AND($P$9=1,G175="",AC175="",AD175="",Courses!B170&lt;&gt;"",Courses!K170="PG (Other)",Courses!L170&lt;&gt;"",Courses!L170&lt;&gt;$C$16,Courses!L170&lt;&gt;$C$17),"Row "&amp;Courses!A170&amp;", Sub-level should be blank; ","")</f>
        <v/>
      </c>
      <c r="AL175" s="50"/>
      <c r="AM175" s="295"/>
      <c r="AN175" s="6">
        <v>156</v>
      </c>
      <c r="AO175" s="739" t="str">
        <f>IF(AND($R$9=1,(TRUNC(Courses!N170)&lt;&gt;Courses!N170)), "Row "&amp;Courses!$A170&amp;", "&amp;AO$9&amp;", "&amp;AO$10&amp;", "&amp;AO$11&amp;"; ","")</f>
        <v/>
      </c>
      <c r="AP175" s="10" t="str">
        <f>IF(AND($R$9=1,(TRUNC(Courses!O170)&lt;&gt;Courses!O170)), "Row "&amp;Courses!$A170&amp;", "&amp;AP$9&amp;", "&amp;AP$10&amp;", "&amp;AP$11&amp;"; ","")</f>
        <v/>
      </c>
      <c r="AQ175" s="10" t="str">
        <f>IF(AND($R$9=1,(TRUNC(Courses!P170)&lt;&gt;Courses!P170)), "Row "&amp;Courses!$A170&amp;", "&amp;AQ$9&amp;", "&amp;AQ$10&amp;", "&amp;AQ$11&amp;"; ","")</f>
        <v/>
      </c>
      <c r="AR175" s="10" t="str">
        <f>IF(AND($R$9=1,(TRUNC(Courses!Q170)&lt;&gt;Courses!Q170)), "Row "&amp;Courses!$A170&amp;", "&amp;AR$9&amp;", "&amp;AR$10&amp;", "&amp;AR$11&amp;"; ","")</f>
        <v/>
      </c>
      <c r="AS175" s="10" t="str">
        <f>IF(AND($R$9=1,(TRUNC(Courses!R170)&lt;&gt;Courses!R170)), "Row "&amp;Courses!$A170&amp;", "&amp;AS$9&amp;", "&amp;AS$10&amp;", "&amp;AS$11&amp;"; ","")</f>
        <v/>
      </c>
      <c r="AT175" s="739" t="str">
        <f>IF(AND($R$9=1,(TRUNC(Courses!S170)&lt;&gt;Courses!S170)), "Row "&amp;Courses!$A170&amp;", "&amp;AT$9&amp;", "&amp;AT$10&amp;", "&amp;AT$11&amp;"; ","")</f>
        <v/>
      </c>
      <c r="AU175" s="10" t="str">
        <f>IF(AND($R$9=1,(TRUNC(Courses!T170)&lt;&gt;Courses!T170)), "Row "&amp;Courses!$A170&amp;", "&amp;AU$9&amp;", "&amp;AU$10&amp;", "&amp;AU$11&amp;"; ","")</f>
        <v/>
      </c>
      <c r="AV175" s="10" t="str">
        <f>IF(AND($R$9=1,(TRUNC(Courses!U170)&lt;&gt;Courses!U170)), "Row "&amp;Courses!$A170&amp;", "&amp;AV$9&amp;", "&amp;AV$10&amp;", "&amp;AV$11&amp;"; ","")</f>
        <v/>
      </c>
      <c r="AW175" s="10" t="str">
        <f>IF(AND($R$9=1,(TRUNC(Courses!V170)&lt;&gt;Courses!V170)), "Row "&amp;Courses!$A170&amp;", "&amp;AW$9&amp;", "&amp;AW$10&amp;", "&amp;AW$11&amp;"; ","")</f>
        <v/>
      </c>
      <c r="AX175" s="10" t="str">
        <f>IF(AND($R$9=1,(TRUNC(Courses!W170)&lt;&gt;Courses!W170)), "Row "&amp;Courses!$A170&amp;", "&amp;AX$9&amp;", "&amp;AX$10&amp;", "&amp;AX$11&amp;"; ","")</f>
        <v/>
      </c>
      <c r="AY175" s="739" t="str">
        <f>IF(AND($R$9=1,(TRUNC(Courses!X170)&lt;&gt;Courses!X170)), "Row "&amp;Courses!$A170&amp;", "&amp;AY$9&amp;", "&amp;AY$10&amp;", "&amp;AY$11&amp;"; ","")</f>
        <v/>
      </c>
      <c r="AZ175" s="10" t="str">
        <f>IF(AND($R$9=1,(TRUNC(Courses!Y170)&lt;&gt;Courses!Y170)), "Row "&amp;Courses!$A170&amp;", "&amp;AZ$9&amp;", "&amp;AZ$10&amp;", "&amp;AZ$11&amp;"; ","")</f>
        <v/>
      </c>
      <c r="BA175" s="10" t="str">
        <f>IF(AND($R$9=1,(TRUNC(Courses!Z170)&lt;&gt;Courses!Z170)), "Row "&amp;Courses!$A170&amp;", "&amp;BA$9&amp;", "&amp;BA$10&amp;", "&amp;BA$11&amp;"; ","")</f>
        <v/>
      </c>
      <c r="BB175" s="10" t="str">
        <f>IF(AND($R$9=1,(TRUNC(Courses!AA170)&lt;&gt;Courses!AA170)), "Row "&amp;Courses!$A170&amp;", "&amp;BB$9&amp;", "&amp;BB$10&amp;", "&amp;BB$11&amp;"; ","")</f>
        <v/>
      </c>
      <c r="BC175" s="682" t="str">
        <f>IF(AND($R$9=1,(TRUNC(Courses!AB170)&lt;&gt;Courses!AB170)), "Row "&amp;Courses!$A170&amp;", "&amp;BC$9&amp;", "&amp;BC$10&amp;", "&amp;BC$11&amp;"; ","")</f>
        <v/>
      </c>
      <c r="BE175" s="295"/>
      <c r="BF175" s="6">
        <v>156</v>
      </c>
      <c r="BG175" s="739" t="str">
        <f>IF(AND($S$9=1,Courses!N170&lt;0), "Row "&amp;Courses!$A170&amp;", "&amp;BG$9&amp;", "&amp;BG$10&amp;", "&amp;BG$11&amp;"; ","")</f>
        <v/>
      </c>
      <c r="BH175" s="10" t="str">
        <f>IF(AND($S$9=1,Courses!O170&lt;0), "Row "&amp;Courses!$A170&amp;", "&amp;BH$9&amp;", "&amp;BH$10&amp;", "&amp;BH$11&amp;"; ","")</f>
        <v/>
      </c>
      <c r="BI175" s="10" t="str">
        <f>IF(AND($S$9=1,Courses!P170&lt;0), "Row "&amp;Courses!$A170&amp;", "&amp;BI$9&amp;", "&amp;BI$10&amp;", "&amp;BI$11&amp;"; ","")</f>
        <v/>
      </c>
      <c r="BJ175" s="10" t="str">
        <f>IF(AND($S$9=1,Courses!Q170&lt;0), "Row "&amp;Courses!$A170&amp;", "&amp;BJ$9&amp;", "&amp;BJ$10&amp;", "&amp;BJ$11&amp;"; ","")</f>
        <v/>
      </c>
      <c r="BK175" s="10" t="str">
        <f>IF(AND($S$9=1,Courses!R170&lt;0), "Row "&amp;Courses!$A170&amp;", "&amp;BK$9&amp;", "&amp;BK$10&amp;", "&amp;BK$11&amp;"; ","")</f>
        <v/>
      </c>
      <c r="BL175" s="739" t="str">
        <f>IF(AND($S$9=1,Courses!S170&lt;0), "Row "&amp;Courses!$A170&amp;", "&amp;BL$9&amp;", "&amp;BL$10&amp;", "&amp;BL$11&amp;"; ","")</f>
        <v/>
      </c>
      <c r="BM175" s="10" t="str">
        <f>IF(AND($S$9=1,Courses!T170&lt;0), "Row "&amp;Courses!$A170&amp;", "&amp;BM$9&amp;", "&amp;BM$10&amp;", "&amp;BM$11&amp;"; ","")</f>
        <v/>
      </c>
      <c r="BN175" s="10" t="str">
        <f>IF(AND($S$9=1,Courses!U170&lt;0), "Row "&amp;Courses!$A170&amp;", "&amp;BN$9&amp;", "&amp;BN$10&amp;", "&amp;BN$11&amp;"; ","")</f>
        <v/>
      </c>
      <c r="BO175" s="10" t="str">
        <f>IF(AND($S$9=1,Courses!V170&lt;0), "Row "&amp;Courses!$A170&amp;", "&amp;BO$9&amp;", "&amp;BO$10&amp;", "&amp;BO$11&amp;"; ","")</f>
        <v/>
      </c>
      <c r="BP175" s="682" t="str">
        <f>IF(AND($S$9=1,Courses!W170&lt;0), "Row "&amp;Courses!$A170&amp;", "&amp;BP$9&amp;", "&amp;BP$10&amp;", "&amp;BP$11&amp;"; ","")</f>
        <v/>
      </c>
      <c r="BQ175" s="10" t="str">
        <f>IF(AND($S$9=1,Courses!X170&lt;0), "Row "&amp;Courses!$A170&amp;", "&amp;BQ$9&amp;", "&amp;BQ$10&amp;", "&amp;BQ$11&amp;"; ","")</f>
        <v/>
      </c>
      <c r="BR175" s="10" t="str">
        <f>IF(AND($S$9=1,Courses!Y170&lt;0), "Row "&amp;Courses!$A170&amp;", "&amp;BR$9&amp;", "&amp;BR$10&amp;", "&amp;BR$11&amp;"; ","")</f>
        <v/>
      </c>
      <c r="BS175" s="10" t="str">
        <f>IF(AND($S$9=1,Courses!Z170&lt;0), "Row "&amp;Courses!$A170&amp;", "&amp;BS$9&amp;", "&amp;BS$10&amp;", "&amp;BS$11&amp;"; ","")</f>
        <v/>
      </c>
      <c r="BT175" s="10" t="str">
        <f>IF(AND($S$9=1,Courses!AA170&lt;0), "Row "&amp;Courses!$A170&amp;", "&amp;BT$9&amp;", "&amp;BT$10&amp;", "&amp;BT$11&amp;"; ","")</f>
        <v/>
      </c>
      <c r="BU175" s="682" t="str">
        <f>IF(AND($S$9=1,Courses!AB170&lt;0), "Row "&amp;Courses!$A170&amp;", "&amp;BU$9&amp;", "&amp;BU$10&amp;", "&amp;BU$11&amp;"; ","")</f>
        <v/>
      </c>
      <c r="BW175" s="6">
        <v>156</v>
      </c>
      <c r="BX175" s="101">
        <f>IF(AND($T$9=1,Courses!B170="",Courses!F170="",Courses!H170="",Courses!J170="",Courses!K170="",Courses!L170="",Courses!M170="",Courses!N170=0,Courses!P170=0,Courses!R170=0,Courses!S170=0,Courses!U170=0,Courses!W170=0,Courses!X170=0,Courses!Z170=0,Courses!AB170=0),0,1)</f>
        <v>0</v>
      </c>
      <c r="BY175" s="671">
        <f>IF(AND(BX175=0,SUM(BX176:$BX$219)&gt;0),1,0)</f>
        <v>0</v>
      </c>
      <c r="BZ175" s="692" t="str">
        <f>IF(BY175=1,"Row "&amp;Courses!A170&amp;"; ","")</f>
        <v/>
      </c>
      <c r="CA175" s="50"/>
      <c r="CB175" s="10"/>
      <c r="CC175" s="692" t="str">
        <f>IF(AND($U$9=1,Courses!B170&lt;&gt;"",SUM(Courses!N170:AB170)=0),"Row "&amp;Courses!A170&amp;"; ","")</f>
        <v/>
      </c>
      <c r="CD175" s="50"/>
      <c r="CF175" s="323"/>
      <c r="CG175" s="692" t="str">
        <f>IF(AND($Y$9=1,Courses!B170&lt;&gt;""),IF(SUMPRODUCT(--(Courses!$C$13:$C$214=Courses!C170))&gt;1,"Row "&amp;Courses!A170&amp;"; ",""),"")</f>
        <v/>
      </c>
      <c r="CH175" s="10"/>
      <c r="CI175" s="324"/>
      <c r="CJ175" s="10"/>
      <c r="CK175" s="739" t="str">
        <f>IF(AND($Z$9=1,Courses!E170&lt;&gt;"",Courses!F170&lt;&gt;"",Courses!F170=0,SUM(Courses!H170,Courses!J170)=1),"Row "&amp;Courses!A170&amp;", "&amp;Courses!$F$10&amp;"; ","")</f>
        <v/>
      </c>
      <c r="CL175" s="10" t="str">
        <f>IF(AND($Z$9=1,Courses!G170&lt;&gt;"",Courses!H170&lt;&gt;"",Courses!H170=0,SUM(Courses!J170,Courses!F170)=1),"Row "&amp;Courses!A170&amp;", "&amp;Courses!$H$10&amp;"; ","")</f>
        <v/>
      </c>
      <c r="CM175" s="682" t="str">
        <f>IF(AND($Z$9=1,Courses!I170&lt;&gt;"",Courses!J170&lt;&gt;"",Courses!J170=0, SUM(Courses!H170,Courses!F170)=1),"Row "&amp;Courses!A170&amp;", "&amp;Courses!$J$10&amp;"; ","")</f>
        <v/>
      </c>
      <c r="CN175" s="680"/>
      <c r="CO175" s="681"/>
      <c r="CP175" s="692" t="str">
        <f>IF(AND(Courses!B170&lt;&gt;"",ISNA(VLOOKUP(Courses!C170,CourseInfo,2,FALSE))=FALSE,COUNTIF(Dummy,Courses!C170)&lt;&gt;1),VLOOKUP(Courses!C170,CourseInfo,6,FALSE),"")</f>
        <v/>
      </c>
      <c r="CQ175" s="692" t="str">
        <f>IF(AND(Courses!B170&lt;&gt;"",ISNA(VLOOKUP(Courses!C170,CourseInfo,2,FALSE))=FALSE,COUNTIF(Dummy,Courses!C170)&lt;&gt;1),IF(VLOOKUP(Courses!C170,CourseInfo,7,FALSE)&lt;&gt;"",VLOOKUP(Courses!C170,CourseInfo,7,FALSE),"blank"),"")</f>
        <v/>
      </c>
      <c r="CR175" s="692" t="str">
        <f>IF(AND($AA$9=1,Courses!B170&lt;&gt;"",'Courses Valid'!AC175="",AH175&amp;AI175&amp;AJ175&amp;AK175="",COUNTIF(Dummy,Courses!C170)&lt;&gt;1),IF(OR(Courses!K170&lt;&gt;'Courses Valid'!CP175,Courses!L170&lt;&gt;'Courses Valid'!CQ175),"Row "&amp;Courses!A170&amp;", Level on LARS is "&amp;'Courses Valid'!CP175&amp;", Sub-level on LARS is "&amp;CQ175&amp;"; ",""),"")</f>
        <v/>
      </c>
      <c r="CS175" s="680"/>
    </row>
    <row r="176" spans="3:97" x14ac:dyDescent="0.2">
      <c r="C176" s="670">
        <f t="shared" si="4"/>
        <v>0</v>
      </c>
      <c r="D176" s="102"/>
      <c r="E176" s="102"/>
      <c r="F176" s="295"/>
      <c r="G176" s="692" t="str">
        <f>IF(SUMPRODUCT(--(CourseAims=Courses!$C171))=1,"",IF(AND($J$9=1,Courses!$C171&lt;&gt;""),"Row "&amp;Courses!A171&amp;" (invalid); ",""))</f>
        <v/>
      </c>
      <c r="H176" s="692" t="str">
        <f>IF(AND($K$9=1,Courses!B171="",OR(Courses!F171&lt;&gt;"",Courses!H171&lt;&gt;"",Courses!J171&lt;&gt;"",Courses!K171&lt;&gt;"",Courses!L171&lt;&gt;"",Courses!M171&lt;&gt;"",Courses!N171&lt;&gt;0,Courses!P171&lt;&gt;0,Courses!R171&lt;&gt;0,Courses!S171&lt;&gt;0,Courses!U171&lt;&gt;0,Courses!W171&lt;&gt;0,Courses!X171&lt;&gt;0,Courses!Z171&lt;&gt;0,Courses!AB171&lt;&gt;0)),"Row "&amp;Courses!A171&amp;" (none); ","")</f>
        <v/>
      </c>
      <c r="J176" s="295"/>
      <c r="K176" s="739" t="str">
        <f>IF(AND($L$9=1,Courses!E171&lt;&gt;"",Courses!F171=""),"Row "&amp;Courses!A171&amp;", "&amp;Courses!$E$10&amp;"; ","")</f>
        <v/>
      </c>
      <c r="L176" s="10" t="str">
        <f>IF(AND($L$9=1,Courses!G171&lt;&gt;"",Courses!H171=""),"Row "&amp;Courses!A171&amp;", "&amp;Courses!$G$10&amp;"; ","")</f>
        <v/>
      </c>
      <c r="M176" s="682" t="str">
        <f>IF(AND($L$9=1,Courses!I171&lt;&gt;"",Courses!J171=""),"Row "&amp;Courses!A171&amp;", "&amp;Courses!$I$10&amp;"; ","")</f>
        <v/>
      </c>
      <c r="P176" s="295"/>
      <c r="Q176" s="739" t="str">
        <f>IF(AND($M$9=1,Courses!B171&lt;&gt;"",Courses!E171&lt;&gt;"",Courses!G171="",Courses!I171="",Courses!F171&lt;&gt;1),"Row "&amp;Courses!A171&amp;"; ","")</f>
        <v/>
      </c>
      <c r="R176" s="10" t="str">
        <f>IF(AND($M$9=1,Courses!B171&lt;&gt;"",Courses!I171="",Courses!F171&lt;&gt;"",Courses!G171&lt;&gt;"",Courses!H171&lt;&gt;""),IF(OR((Courses!F171+Courses!H171)&lt;&gt;1),"Row "&amp;Courses!A171&amp;"; ",""),"")</f>
        <v/>
      </c>
      <c r="S176" s="682" t="str">
        <f>IF(AND($M$9=1,Courses!B171&lt;&gt;"",Courses!I171&lt;&gt;"",Courses!J171&lt;&gt;"",Courses!H171&lt;&gt;"",Courses!G171&lt;&gt;"",Courses!F171&lt;&gt;""),IF(OR((Courses!F171+Courses!H171+Courses!J171)&lt;&gt;1),"Row "&amp;Courses!A171&amp;"; ",""),"")</f>
        <v/>
      </c>
      <c r="T176" s="10"/>
      <c r="U176" s="692" t="str">
        <f>IF(AND($M$9=1,Courses!E171&lt;&gt;"",Q176="",R176="",S176="",SUM(Courses!F171,Courses!H171,Courses!J171)&lt;&gt;1),"Row "&amp;Courses!A171&amp;"; ","")</f>
        <v/>
      </c>
      <c r="W176" s="295"/>
      <c r="X176" s="739" t="str">
        <f>IF(AND($N$9=1,Courses!B171&lt;&gt;"",Courses!E171&lt;&gt;"",Courses!F171&lt;&gt;""),IF((TRUNC(Courses!F171*100)&lt;&gt;Courses!F171*100),"Row "&amp;Courses!A171&amp;", "&amp;Courses!$F$10&amp;"; ",""),"")</f>
        <v/>
      </c>
      <c r="Y176" s="10" t="str">
        <f>IF(AND($N$9=1,Courses!B171&lt;&gt;"",Courses!G171&lt;&gt;"",Courses!H171&lt;&gt;""),IF((TRUNC(Courses!H171*100)&lt;&gt;Courses!H171*100),"Row "&amp;Courses!A171&amp;", "&amp;Courses!$H$10&amp;"; ",""),"")</f>
        <v/>
      </c>
      <c r="Z176" s="682" t="str">
        <f>IF(AND($N$9=1,Courses!B171&lt;&gt;"",Courses!I171&lt;&gt;"",Courses!J171&lt;&gt;""),IF((TRUNC(Courses!J171*100)&lt;&gt;Courses!J171*100),"Row "&amp;Courses!A171&amp;", "&amp;Courses!$J$10&amp;"; ",""),"")</f>
        <v/>
      </c>
      <c r="AB176" s="295"/>
      <c r="AC176" s="739" t="str">
        <f>IF(AND($O$9=1,G176="",Courses!B171&lt;&gt;"",Courses!K171&lt;&gt;"UG",Courses!K171&lt;&gt;"PG (UG fee)",Courses!K171&lt;&gt;"PG (Masters' loan)",Courses!K171&lt;&gt;"PG (Other)"),"Row "&amp;Courses!A171&amp;"; ","")</f>
        <v/>
      </c>
      <c r="AD176" s="1331"/>
      <c r="AE176" s="692" t="str">
        <f>IF(AND($Q$9=1,G176="",Courses!B171&lt;&gt;"",Courses!M171&lt;&gt;"Standard",Courses!M171&lt;&gt;"Long"),"Row "&amp;Courses!A171&amp;"; ","")</f>
        <v/>
      </c>
      <c r="AF176" s="10"/>
      <c r="AG176" s="295"/>
      <c r="AH176" s="739" t="str">
        <f>IF(AND($P$9=1,G176="",AC176="",AD176="",Courses!B171&lt;&gt;"",Courses!K171="UG",Courses!L171&lt;&gt;$C$9,Courses!L171&lt;&gt;$C$10,Courses!L171&lt;&gt;$C$11),"Row "&amp;Courses!A171&amp;", Sub-level should be either HND, Sub-degree, Foundation Degree or Other UG Degree; ","")</f>
        <v/>
      </c>
      <c r="AI176" s="10" t="str">
        <f>IF(AND($P$9=1,G176="",AC176="",AD176="",Courses!B171&lt;&gt;"",Courses!K171="PG (UG fee)",Courses!L171&lt;&gt;"",Courses!L171&lt;&gt;$C$12,Courses!L171&lt;&gt;$C$15),"Row "&amp;Courses!A171&amp;", Sub-level should be either blank or "&amp;C168&amp;"; ","")</f>
        <v/>
      </c>
      <c r="AJ176" s="10" t="str">
        <f>IF(AND($P$9=1,G176="",AC176="",AD176="",Courses!B171&lt;&gt;"",Courses!K171="PG (Masters' loan)",Courses!L171&lt;&gt;"",Courses!L171&lt;&gt;$C$14,Courses!L171&lt;&gt;$C$15),"Row "&amp;Courses!A171&amp;", Sub-level should be blank; ","")</f>
        <v/>
      </c>
      <c r="AK176" s="682" t="str">
        <f>IF(AND($P$9=1,G176="",AC176="",AD176="",Courses!B171&lt;&gt;"",Courses!K171="PG (Other)",Courses!L171&lt;&gt;"",Courses!L171&lt;&gt;$C$16,Courses!L171&lt;&gt;$C$17),"Row "&amp;Courses!A171&amp;", Sub-level should be blank; ","")</f>
        <v/>
      </c>
      <c r="AL176" s="50"/>
      <c r="AM176" s="295"/>
      <c r="AN176" s="6">
        <v>157</v>
      </c>
      <c r="AO176" s="739" t="str">
        <f>IF(AND($R$9=1,(TRUNC(Courses!N171)&lt;&gt;Courses!N171)), "Row "&amp;Courses!$A171&amp;", "&amp;AO$9&amp;", "&amp;AO$10&amp;", "&amp;AO$11&amp;"; ","")</f>
        <v/>
      </c>
      <c r="AP176" s="10" t="str">
        <f>IF(AND($R$9=1,(TRUNC(Courses!O171)&lt;&gt;Courses!O171)), "Row "&amp;Courses!$A171&amp;", "&amp;AP$9&amp;", "&amp;AP$10&amp;", "&amp;AP$11&amp;"; ","")</f>
        <v/>
      </c>
      <c r="AQ176" s="10" t="str">
        <f>IF(AND($R$9=1,(TRUNC(Courses!P171)&lt;&gt;Courses!P171)), "Row "&amp;Courses!$A171&amp;", "&amp;AQ$9&amp;", "&amp;AQ$10&amp;", "&amp;AQ$11&amp;"; ","")</f>
        <v/>
      </c>
      <c r="AR176" s="10" t="str">
        <f>IF(AND($R$9=1,(TRUNC(Courses!Q171)&lt;&gt;Courses!Q171)), "Row "&amp;Courses!$A171&amp;", "&amp;AR$9&amp;", "&amp;AR$10&amp;", "&amp;AR$11&amp;"; ","")</f>
        <v/>
      </c>
      <c r="AS176" s="10" t="str">
        <f>IF(AND($R$9=1,(TRUNC(Courses!R171)&lt;&gt;Courses!R171)), "Row "&amp;Courses!$A171&amp;", "&amp;AS$9&amp;", "&amp;AS$10&amp;", "&amp;AS$11&amp;"; ","")</f>
        <v/>
      </c>
      <c r="AT176" s="739" t="str">
        <f>IF(AND($R$9=1,(TRUNC(Courses!S171)&lt;&gt;Courses!S171)), "Row "&amp;Courses!$A171&amp;", "&amp;AT$9&amp;", "&amp;AT$10&amp;", "&amp;AT$11&amp;"; ","")</f>
        <v/>
      </c>
      <c r="AU176" s="10" t="str">
        <f>IF(AND($R$9=1,(TRUNC(Courses!T171)&lt;&gt;Courses!T171)), "Row "&amp;Courses!$A171&amp;", "&amp;AU$9&amp;", "&amp;AU$10&amp;", "&amp;AU$11&amp;"; ","")</f>
        <v/>
      </c>
      <c r="AV176" s="10" t="str">
        <f>IF(AND($R$9=1,(TRUNC(Courses!U171)&lt;&gt;Courses!U171)), "Row "&amp;Courses!$A171&amp;", "&amp;AV$9&amp;", "&amp;AV$10&amp;", "&amp;AV$11&amp;"; ","")</f>
        <v/>
      </c>
      <c r="AW176" s="10" t="str">
        <f>IF(AND($R$9=1,(TRUNC(Courses!V171)&lt;&gt;Courses!V171)), "Row "&amp;Courses!$A171&amp;", "&amp;AW$9&amp;", "&amp;AW$10&amp;", "&amp;AW$11&amp;"; ","")</f>
        <v/>
      </c>
      <c r="AX176" s="10" t="str">
        <f>IF(AND($R$9=1,(TRUNC(Courses!W171)&lt;&gt;Courses!W171)), "Row "&amp;Courses!$A171&amp;", "&amp;AX$9&amp;", "&amp;AX$10&amp;", "&amp;AX$11&amp;"; ","")</f>
        <v/>
      </c>
      <c r="AY176" s="739" t="str">
        <f>IF(AND($R$9=1,(TRUNC(Courses!X171)&lt;&gt;Courses!X171)), "Row "&amp;Courses!$A171&amp;", "&amp;AY$9&amp;", "&amp;AY$10&amp;", "&amp;AY$11&amp;"; ","")</f>
        <v/>
      </c>
      <c r="AZ176" s="10" t="str">
        <f>IF(AND($R$9=1,(TRUNC(Courses!Y171)&lt;&gt;Courses!Y171)), "Row "&amp;Courses!$A171&amp;", "&amp;AZ$9&amp;", "&amp;AZ$10&amp;", "&amp;AZ$11&amp;"; ","")</f>
        <v/>
      </c>
      <c r="BA176" s="10" t="str">
        <f>IF(AND($R$9=1,(TRUNC(Courses!Z171)&lt;&gt;Courses!Z171)), "Row "&amp;Courses!$A171&amp;", "&amp;BA$9&amp;", "&amp;BA$10&amp;", "&amp;BA$11&amp;"; ","")</f>
        <v/>
      </c>
      <c r="BB176" s="10" t="str">
        <f>IF(AND($R$9=1,(TRUNC(Courses!AA171)&lt;&gt;Courses!AA171)), "Row "&amp;Courses!$A171&amp;", "&amp;BB$9&amp;", "&amp;BB$10&amp;", "&amp;BB$11&amp;"; ","")</f>
        <v/>
      </c>
      <c r="BC176" s="682" t="str">
        <f>IF(AND($R$9=1,(TRUNC(Courses!AB171)&lt;&gt;Courses!AB171)), "Row "&amp;Courses!$A171&amp;", "&amp;BC$9&amp;", "&amp;BC$10&amp;", "&amp;BC$11&amp;"; ","")</f>
        <v/>
      </c>
      <c r="BE176" s="295"/>
      <c r="BF176" s="6">
        <v>157</v>
      </c>
      <c r="BG176" s="739" t="str">
        <f>IF(AND($S$9=1,Courses!N171&lt;0), "Row "&amp;Courses!$A171&amp;", "&amp;BG$9&amp;", "&amp;BG$10&amp;", "&amp;BG$11&amp;"; ","")</f>
        <v/>
      </c>
      <c r="BH176" s="10" t="str">
        <f>IF(AND($S$9=1,Courses!O171&lt;0), "Row "&amp;Courses!$A171&amp;", "&amp;BH$9&amp;", "&amp;BH$10&amp;", "&amp;BH$11&amp;"; ","")</f>
        <v/>
      </c>
      <c r="BI176" s="10" t="str">
        <f>IF(AND($S$9=1,Courses!P171&lt;0), "Row "&amp;Courses!$A171&amp;", "&amp;BI$9&amp;", "&amp;BI$10&amp;", "&amp;BI$11&amp;"; ","")</f>
        <v/>
      </c>
      <c r="BJ176" s="10" t="str">
        <f>IF(AND($S$9=1,Courses!Q171&lt;0), "Row "&amp;Courses!$A171&amp;", "&amp;BJ$9&amp;", "&amp;BJ$10&amp;", "&amp;BJ$11&amp;"; ","")</f>
        <v/>
      </c>
      <c r="BK176" s="10" t="str">
        <f>IF(AND($S$9=1,Courses!R171&lt;0), "Row "&amp;Courses!$A171&amp;", "&amp;BK$9&amp;", "&amp;BK$10&amp;", "&amp;BK$11&amp;"; ","")</f>
        <v/>
      </c>
      <c r="BL176" s="739" t="str">
        <f>IF(AND($S$9=1,Courses!S171&lt;0), "Row "&amp;Courses!$A171&amp;", "&amp;BL$9&amp;", "&amp;BL$10&amp;", "&amp;BL$11&amp;"; ","")</f>
        <v/>
      </c>
      <c r="BM176" s="10" t="str">
        <f>IF(AND($S$9=1,Courses!T171&lt;0), "Row "&amp;Courses!$A171&amp;", "&amp;BM$9&amp;", "&amp;BM$10&amp;", "&amp;BM$11&amp;"; ","")</f>
        <v/>
      </c>
      <c r="BN176" s="10" t="str">
        <f>IF(AND($S$9=1,Courses!U171&lt;0), "Row "&amp;Courses!$A171&amp;", "&amp;BN$9&amp;", "&amp;BN$10&amp;", "&amp;BN$11&amp;"; ","")</f>
        <v/>
      </c>
      <c r="BO176" s="10" t="str">
        <f>IF(AND($S$9=1,Courses!V171&lt;0), "Row "&amp;Courses!$A171&amp;", "&amp;BO$9&amp;", "&amp;BO$10&amp;", "&amp;BO$11&amp;"; ","")</f>
        <v/>
      </c>
      <c r="BP176" s="682" t="str">
        <f>IF(AND($S$9=1,Courses!W171&lt;0), "Row "&amp;Courses!$A171&amp;", "&amp;BP$9&amp;", "&amp;BP$10&amp;", "&amp;BP$11&amp;"; ","")</f>
        <v/>
      </c>
      <c r="BQ176" s="10" t="str">
        <f>IF(AND($S$9=1,Courses!X171&lt;0), "Row "&amp;Courses!$A171&amp;", "&amp;BQ$9&amp;", "&amp;BQ$10&amp;", "&amp;BQ$11&amp;"; ","")</f>
        <v/>
      </c>
      <c r="BR176" s="10" t="str">
        <f>IF(AND($S$9=1,Courses!Y171&lt;0), "Row "&amp;Courses!$A171&amp;", "&amp;BR$9&amp;", "&amp;BR$10&amp;", "&amp;BR$11&amp;"; ","")</f>
        <v/>
      </c>
      <c r="BS176" s="10" t="str">
        <f>IF(AND($S$9=1,Courses!Z171&lt;0), "Row "&amp;Courses!$A171&amp;", "&amp;BS$9&amp;", "&amp;BS$10&amp;", "&amp;BS$11&amp;"; ","")</f>
        <v/>
      </c>
      <c r="BT176" s="10" t="str">
        <f>IF(AND($S$9=1,Courses!AA171&lt;0), "Row "&amp;Courses!$A171&amp;", "&amp;BT$9&amp;", "&amp;BT$10&amp;", "&amp;BT$11&amp;"; ","")</f>
        <v/>
      </c>
      <c r="BU176" s="682" t="str">
        <f>IF(AND($S$9=1,Courses!AB171&lt;0), "Row "&amp;Courses!$A171&amp;", "&amp;BU$9&amp;", "&amp;BU$10&amp;", "&amp;BU$11&amp;"; ","")</f>
        <v/>
      </c>
      <c r="BW176" s="6">
        <v>157</v>
      </c>
      <c r="BX176" s="101">
        <f>IF(AND($T$9=1,Courses!B171="",Courses!F171="",Courses!H171="",Courses!J171="",Courses!K171="",Courses!L171="",Courses!M171="",Courses!N171=0,Courses!P171=0,Courses!R171=0,Courses!S171=0,Courses!U171=0,Courses!W171=0,Courses!X171=0,Courses!Z171=0,Courses!AB171=0),0,1)</f>
        <v>0</v>
      </c>
      <c r="BY176" s="671">
        <f>IF(AND(BX176=0,SUM(BX177:$BX$219)&gt;0),1,0)</f>
        <v>0</v>
      </c>
      <c r="BZ176" s="692" t="str">
        <f>IF(BY176=1,"Row "&amp;Courses!A171&amp;"; ","")</f>
        <v/>
      </c>
      <c r="CA176" s="50"/>
      <c r="CB176" s="10"/>
      <c r="CC176" s="692" t="str">
        <f>IF(AND($U$9=1,Courses!B171&lt;&gt;"",SUM(Courses!N171:AB171)=0),"Row "&amp;Courses!A171&amp;"; ","")</f>
        <v/>
      </c>
      <c r="CD176" s="50"/>
      <c r="CF176" s="323"/>
      <c r="CG176" s="692" t="str">
        <f>IF(AND($Y$9=1,Courses!B171&lt;&gt;""),IF(SUMPRODUCT(--(Courses!$C$13:$C$214=Courses!C171))&gt;1,"Row "&amp;Courses!A171&amp;"; ",""),"")</f>
        <v/>
      </c>
      <c r="CH176" s="10"/>
      <c r="CI176" s="324"/>
      <c r="CJ176" s="10"/>
      <c r="CK176" s="739" t="str">
        <f>IF(AND($Z$9=1,Courses!E171&lt;&gt;"",Courses!F171&lt;&gt;"",Courses!F171=0,SUM(Courses!H171,Courses!J171)=1),"Row "&amp;Courses!A171&amp;", "&amp;Courses!$F$10&amp;"; ","")</f>
        <v/>
      </c>
      <c r="CL176" s="10" t="str">
        <f>IF(AND($Z$9=1,Courses!G171&lt;&gt;"",Courses!H171&lt;&gt;"",Courses!H171=0,SUM(Courses!J171,Courses!F171)=1),"Row "&amp;Courses!A171&amp;", "&amp;Courses!$H$10&amp;"; ","")</f>
        <v/>
      </c>
      <c r="CM176" s="682" t="str">
        <f>IF(AND($Z$9=1,Courses!I171&lt;&gt;"",Courses!J171&lt;&gt;"",Courses!J171=0, SUM(Courses!H171,Courses!F171)=1),"Row "&amp;Courses!A171&amp;", "&amp;Courses!$J$10&amp;"; ","")</f>
        <v/>
      </c>
      <c r="CN176" s="680"/>
      <c r="CO176" s="681"/>
      <c r="CP176" s="692" t="str">
        <f>IF(AND(Courses!B171&lt;&gt;"",ISNA(VLOOKUP(Courses!C171,CourseInfo,2,FALSE))=FALSE,COUNTIF(Dummy,Courses!C171)&lt;&gt;1),VLOOKUP(Courses!C171,CourseInfo,6,FALSE),"")</f>
        <v/>
      </c>
      <c r="CQ176" s="692" t="str">
        <f>IF(AND(Courses!B171&lt;&gt;"",ISNA(VLOOKUP(Courses!C171,CourseInfo,2,FALSE))=FALSE,COUNTIF(Dummy,Courses!C171)&lt;&gt;1),IF(VLOOKUP(Courses!C171,CourseInfo,7,FALSE)&lt;&gt;"",VLOOKUP(Courses!C171,CourseInfo,7,FALSE),"blank"),"")</f>
        <v/>
      </c>
      <c r="CR176" s="692" t="str">
        <f>IF(AND($AA$9=1,Courses!B171&lt;&gt;"",'Courses Valid'!AC176="",AH176&amp;AI176&amp;AJ176&amp;AK176="",COUNTIF(Dummy,Courses!C171)&lt;&gt;1),IF(OR(Courses!K171&lt;&gt;'Courses Valid'!CP176,Courses!L171&lt;&gt;'Courses Valid'!CQ176),"Row "&amp;Courses!A171&amp;", Level on LARS is "&amp;'Courses Valid'!CP176&amp;", Sub-level on LARS is "&amp;CQ176&amp;"; ",""),"")</f>
        <v/>
      </c>
      <c r="CS176" s="680"/>
    </row>
    <row r="177" spans="3:97" x14ac:dyDescent="0.2">
      <c r="C177" s="670">
        <f t="shared" si="4"/>
        <v>0</v>
      </c>
      <c r="D177" s="102"/>
      <c r="E177" s="102"/>
      <c r="F177" s="295"/>
      <c r="G177" s="692" t="str">
        <f>IF(SUMPRODUCT(--(CourseAims=Courses!$C172))=1,"",IF(AND($J$9=1,Courses!$C172&lt;&gt;""),"Row "&amp;Courses!A172&amp;" (invalid); ",""))</f>
        <v/>
      </c>
      <c r="H177" s="692" t="str">
        <f>IF(AND($K$9=1,Courses!B172="",OR(Courses!F172&lt;&gt;"",Courses!H172&lt;&gt;"",Courses!J172&lt;&gt;"",Courses!K172&lt;&gt;"",Courses!L172&lt;&gt;"",Courses!M172&lt;&gt;"",Courses!N172&lt;&gt;0,Courses!P172&lt;&gt;0,Courses!R172&lt;&gt;0,Courses!S172&lt;&gt;0,Courses!U172&lt;&gt;0,Courses!W172&lt;&gt;0,Courses!X172&lt;&gt;0,Courses!Z172&lt;&gt;0,Courses!AB172&lt;&gt;0)),"Row "&amp;Courses!A172&amp;" (none); ","")</f>
        <v/>
      </c>
      <c r="J177" s="295"/>
      <c r="K177" s="739" t="str">
        <f>IF(AND($L$9=1,Courses!E172&lt;&gt;"",Courses!F172=""),"Row "&amp;Courses!A172&amp;", "&amp;Courses!$E$10&amp;"; ","")</f>
        <v/>
      </c>
      <c r="L177" s="10" t="str">
        <f>IF(AND($L$9=1,Courses!G172&lt;&gt;"",Courses!H172=""),"Row "&amp;Courses!A172&amp;", "&amp;Courses!$G$10&amp;"; ","")</f>
        <v/>
      </c>
      <c r="M177" s="682" t="str">
        <f>IF(AND($L$9=1,Courses!I172&lt;&gt;"",Courses!J172=""),"Row "&amp;Courses!A172&amp;", "&amp;Courses!$I$10&amp;"; ","")</f>
        <v/>
      </c>
      <c r="P177" s="295"/>
      <c r="Q177" s="739" t="str">
        <f>IF(AND($M$9=1,Courses!B172&lt;&gt;"",Courses!E172&lt;&gt;"",Courses!G172="",Courses!I172="",Courses!F172&lt;&gt;1),"Row "&amp;Courses!A172&amp;"; ","")</f>
        <v/>
      </c>
      <c r="R177" s="10" t="str">
        <f>IF(AND($M$9=1,Courses!B172&lt;&gt;"",Courses!I172="",Courses!F172&lt;&gt;"",Courses!G172&lt;&gt;"",Courses!H172&lt;&gt;""),IF(OR((Courses!F172+Courses!H172)&lt;&gt;1),"Row "&amp;Courses!A172&amp;"; ",""),"")</f>
        <v/>
      </c>
      <c r="S177" s="682" t="str">
        <f>IF(AND($M$9=1,Courses!B172&lt;&gt;"",Courses!I172&lt;&gt;"",Courses!J172&lt;&gt;"",Courses!H172&lt;&gt;"",Courses!G172&lt;&gt;"",Courses!F172&lt;&gt;""),IF(OR((Courses!F172+Courses!H172+Courses!J172)&lt;&gt;1),"Row "&amp;Courses!A172&amp;"; ",""),"")</f>
        <v/>
      </c>
      <c r="T177" s="10"/>
      <c r="U177" s="692" t="str">
        <f>IF(AND($M$9=1,Courses!E172&lt;&gt;"",Q177="",R177="",S177="",SUM(Courses!F172,Courses!H172,Courses!J172)&lt;&gt;1),"Row "&amp;Courses!A172&amp;"; ","")</f>
        <v/>
      </c>
      <c r="W177" s="295"/>
      <c r="X177" s="739" t="str">
        <f>IF(AND($N$9=1,Courses!B172&lt;&gt;"",Courses!E172&lt;&gt;"",Courses!F172&lt;&gt;""),IF((TRUNC(Courses!F172*100)&lt;&gt;Courses!F172*100),"Row "&amp;Courses!A172&amp;", "&amp;Courses!$F$10&amp;"; ",""),"")</f>
        <v/>
      </c>
      <c r="Y177" s="10" t="str">
        <f>IF(AND($N$9=1,Courses!B172&lt;&gt;"",Courses!G172&lt;&gt;"",Courses!H172&lt;&gt;""),IF((TRUNC(Courses!H172*100)&lt;&gt;Courses!H172*100),"Row "&amp;Courses!A172&amp;", "&amp;Courses!$H$10&amp;"; ",""),"")</f>
        <v/>
      </c>
      <c r="Z177" s="682" t="str">
        <f>IF(AND($N$9=1,Courses!B172&lt;&gt;"",Courses!I172&lt;&gt;"",Courses!J172&lt;&gt;""),IF((TRUNC(Courses!J172*100)&lt;&gt;Courses!J172*100),"Row "&amp;Courses!A172&amp;", "&amp;Courses!$J$10&amp;"; ",""),"")</f>
        <v/>
      </c>
      <c r="AB177" s="295"/>
      <c r="AC177" s="739" t="str">
        <f>IF(AND($O$9=1,G177="",Courses!B172&lt;&gt;"",Courses!K172&lt;&gt;"UG",Courses!K172&lt;&gt;"PG (UG fee)",Courses!K172&lt;&gt;"PG (Masters' loan)",Courses!K172&lt;&gt;"PG (Other)"),"Row "&amp;Courses!A172&amp;"; ","")</f>
        <v/>
      </c>
      <c r="AD177" s="1331"/>
      <c r="AE177" s="692" t="str">
        <f>IF(AND($Q$9=1,G177="",Courses!B172&lt;&gt;"",Courses!M172&lt;&gt;"Standard",Courses!M172&lt;&gt;"Long"),"Row "&amp;Courses!A172&amp;"; ","")</f>
        <v/>
      </c>
      <c r="AF177" s="10"/>
      <c r="AG177" s="295"/>
      <c r="AH177" s="739" t="str">
        <f>IF(AND($P$9=1,G177="",AC177="",AD177="",Courses!B172&lt;&gt;"",Courses!K172="UG",Courses!L172&lt;&gt;$C$9,Courses!L172&lt;&gt;$C$10,Courses!L172&lt;&gt;$C$11),"Row "&amp;Courses!A172&amp;", Sub-level should be either HND, Sub-degree, Foundation Degree or Other UG Degree; ","")</f>
        <v/>
      </c>
      <c r="AI177" s="10" t="str">
        <f>IF(AND($P$9=1,G177="",AC177="",AD177="",Courses!B172&lt;&gt;"",Courses!K172="PG (UG fee)",Courses!L172&lt;&gt;"",Courses!L172&lt;&gt;$C$12,Courses!L172&lt;&gt;$C$15),"Row "&amp;Courses!A172&amp;", Sub-level should be either blank or "&amp;C169&amp;"; ","")</f>
        <v/>
      </c>
      <c r="AJ177" s="10" t="str">
        <f>IF(AND($P$9=1,G177="",AC177="",AD177="",Courses!B172&lt;&gt;"",Courses!K172="PG (Masters' loan)",Courses!L172&lt;&gt;"",Courses!L172&lt;&gt;$C$14,Courses!L172&lt;&gt;$C$15),"Row "&amp;Courses!A172&amp;", Sub-level should be blank; ","")</f>
        <v/>
      </c>
      <c r="AK177" s="682" t="str">
        <f>IF(AND($P$9=1,G177="",AC177="",AD177="",Courses!B172&lt;&gt;"",Courses!K172="PG (Other)",Courses!L172&lt;&gt;"",Courses!L172&lt;&gt;$C$16,Courses!L172&lt;&gt;$C$17),"Row "&amp;Courses!A172&amp;", Sub-level should be blank; ","")</f>
        <v/>
      </c>
      <c r="AL177" s="50"/>
      <c r="AM177" s="295"/>
      <c r="AN177" s="6">
        <v>158</v>
      </c>
      <c r="AO177" s="739" t="str">
        <f>IF(AND($R$9=1,(TRUNC(Courses!N172)&lt;&gt;Courses!N172)), "Row "&amp;Courses!$A172&amp;", "&amp;AO$9&amp;", "&amp;AO$10&amp;", "&amp;AO$11&amp;"; ","")</f>
        <v/>
      </c>
      <c r="AP177" s="10" t="str">
        <f>IF(AND($R$9=1,(TRUNC(Courses!O172)&lt;&gt;Courses!O172)), "Row "&amp;Courses!$A172&amp;", "&amp;AP$9&amp;", "&amp;AP$10&amp;", "&amp;AP$11&amp;"; ","")</f>
        <v/>
      </c>
      <c r="AQ177" s="10" t="str">
        <f>IF(AND($R$9=1,(TRUNC(Courses!P172)&lt;&gt;Courses!P172)), "Row "&amp;Courses!$A172&amp;", "&amp;AQ$9&amp;", "&amp;AQ$10&amp;", "&amp;AQ$11&amp;"; ","")</f>
        <v/>
      </c>
      <c r="AR177" s="10" t="str">
        <f>IF(AND($R$9=1,(TRUNC(Courses!Q172)&lt;&gt;Courses!Q172)), "Row "&amp;Courses!$A172&amp;", "&amp;AR$9&amp;", "&amp;AR$10&amp;", "&amp;AR$11&amp;"; ","")</f>
        <v/>
      </c>
      <c r="AS177" s="10" t="str">
        <f>IF(AND($R$9=1,(TRUNC(Courses!R172)&lt;&gt;Courses!R172)), "Row "&amp;Courses!$A172&amp;", "&amp;AS$9&amp;", "&amp;AS$10&amp;", "&amp;AS$11&amp;"; ","")</f>
        <v/>
      </c>
      <c r="AT177" s="739" t="str">
        <f>IF(AND($R$9=1,(TRUNC(Courses!S172)&lt;&gt;Courses!S172)), "Row "&amp;Courses!$A172&amp;", "&amp;AT$9&amp;", "&amp;AT$10&amp;", "&amp;AT$11&amp;"; ","")</f>
        <v/>
      </c>
      <c r="AU177" s="10" t="str">
        <f>IF(AND($R$9=1,(TRUNC(Courses!T172)&lt;&gt;Courses!T172)), "Row "&amp;Courses!$A172&amp;", "&amp;AU$9&amp;", "&amp;AU$10&amp;", "&amp;AU$11&amp;"; ","")</f>
        <v/>
      </c>
      <c r="AV177" s="10" t="str">
        <f>IF(AND($R$9=1,(TRUNC(Courses!U172)&lt;&gt;Courses!U172)), "Row "&amp;Courses!$A172&amp;", "&amp;AV$9&amp;", "&amp;AV$10&amp;", "&amp;AV$11&amp;"; ","")</f>
        <v/>
      </c>
      <c r="AW177" s="10" t="str">
        <f>IF(AND($R$9=1,(TRUNC(Courses!V172)&lt;&gt;Courses!V172)), "Row "&amp;Courses!$A172&amp;", "&amp;AW$9&amp;", "&amp;AW$10&amp;", "&amp;AW$11&amp;"; ","")</f>
        <v/>
      </c>
      <c r="AX177" s="10" t="str">
        <f>IF(AND($R$9=1,(TRUNC(Courses!W172)&lt;&gt;Courses!W172)), "Row "&amp;Courses!$A172&amp;", "&amp;AX$9&amp;", "&amp;AX$10&amp;", "&amp;AX$11&amp;"; ","")</f>
        <v/>
      </c>
      <c r="AY177" s="739" t="str">
        <f>IF(AND($R$9=1,(TRUNC(Courses!X172)&lt;&gt;Courses!X172)), "Row "&amp;Courses!$A172&amp;", "&amp;AY$9&amp;", "&amp;AY$10&amp;", "&amp;AY$11&amp;"; ","")</f>
        <v/>
      </c>
      <c r="AZ177" s="10" t="str">
        <f>IF(AND($R$9=1,(TRUNC(Courses!Y172)&lt;&gt;Courses!Y172)), "Row "&amp;Courses!$A172&amp;", "&amp;AZ$9&amp;", "&amp;AZ$10&amp;", "&amp;AZ$11&amp;"; ","")</f>
        <v/>
      </c>
      <c r="BA177" s="10" t="str">
        <f>IF(AND($R$9=1,(TRUNC(Courses!Z172)&lt;&gt;Courses!Z172)), "Row "&amp;Courses!$A172&amp;", "&amp;BA$9&amp;", "&amp;BA$10&amp;", "&amp;BA$11&amp;"; ","")</f>
        <v/>
      </c>
      <c r="BB177" s="10" t="str">
        <f>IF(AND($R$9=1,(TRUNC(Courses!AA172)&lt;&gt;Courses!AA172)), "Row "&amp;Courses!$A172&amp;", "&amp;BB$9&amp;", "&amp;BB$10&amp;", "&amp;BB$11&amp;"; ","")</f>
        <v/>
      </c>
      <c r="BC177" s="682" t="str">
        <f>IF(AND($R$9=1,(TRUNC(Courses!AB172)&lt;&gt;Courses!AB172)), "Row "&amp;Courses!$A172&amp;", "&amp;BC$9&amp;", "&amp;BC$10&amp;", "&amp;BC$11&amp;"; ","")</f>
        <v/>
      </c>
      <c r="BE177" s="295"/>
      <c r="BF177" s="6">
        <v>158</v>
      </c>
      <c r="BG177" s="739" t="str">
        <f>IF(AND($S$9=1,Courses!N172&lt;0), "Row "&amp;Courses!$A172&amp;", "&amp;BG$9&amp;", "&amp;BG$10&amp;", "&amp;BG$11&amp;"; ","")</f>
        <v/>
      </c>
      <c r="BH177" s="10" t="str">
        <f>IF(AND($S$9=1,Courses!O172&lt;0), "Row "&amp;Courses!$A172&amp;", "&amp;BH$9&amp;", "&amp;BH$10&amp;", "&amp;BH$11&amp;"; ","")</f>
        <v/>
      </c>
      <c r="BI177" s="10" t="str">
        <f>IF(AND($S$9=1,Courses!P172&lt;0), "Row "&amp;Courses!$A172&amp;", "&amp;BI$9&amp;", "&amp;BI$10&amp;", "&amp;BI$11&amp;"; ","")</f>
        <v/>
      </c>
      <c r="BJ177" s="10" t="str">
        <f>IF(AND($S$9=1,Courses!Q172&lt;0), "Row "&amp;Courses!$A172&amp;", "&amp;BJ$9&amp;", "&amp;BJ$10&amp;", "&amp;BJ$11&amp;"; ","")</f>
        <v/>
      </c>
      <c r="BK177" s="10" t="str">
        <f>IF(AND($S$9=1,Courses!R172&lt;0), "Row "&amp;Courses!$A172&amp;", "&amp;BK$9&amp;", "&amp;BK$10&amp;", "&amp;BK$11&amp;"; ","")</f>
        <v/>
      </c>
      <c r="BL177" s="739" t="str">
        <f>IF(AND($S$9=1,Courses!S172&lt;0), "Row "&amp;Courses!$A172&amp;", "&amp;BL$9&amp;", "&amp;BL$10&amp;", "&amp;BL$11&amp;"; ","")</f>
        <v/>
      </c>
      <c r="BM177" s="10" t="str">
        <f>IF(AND($S$9=1,Courses!T172&lt;0), "Row "&amp;Courses!$A172&amp;", "&amp;BM$9&amp;", "&amp;BM$10&amp;", "&amp;BM$11&amp;"; ","")</f>
        <v/>
      </c>
      <c r="BN177" s="10" t="str">
        <f>IF(AND($S$9=1,Courses!U172&lt;0), "Row "&amp;Courses!$A172&amp;", "&amp;BN$9&amp;", "&amp;BN$10&amp;", "&amp;BN$11&amp;"; ","")</f>
        <v/>
      </c>
      <c r="BO177" s="10" t="str">
        <f>IF(AND($S$9=1,Courses!V172&lt;0), "Row "&amp;Courses!$A172&amp;", "&amp;BO$9&amp;", "&amp;BO$10&amp;", "&amp;BO$11&amp;"; ","")</f>
        <v/>
      </c>
      <c r="BP177" s="682" t="str">
        <f>IF(AND($S$9=1,Courses!W172&lt;0), "Row "&amp;Courses!$A172&amp;", "&amp;BP$9&amp;", "&amp;BP$10&amp;", "&amp;BP$11&amp;"; ","")</f>
        <v/>
      </c>
      <c r="BQ177" s="10" t="str">
        <f>IF(AND($S$9=1,Courses!X172&lt;0), "Row "&amp;Courses!$A172&amp;", "&amp;BQ$9&amp;", "&amp;BQ$10&amp;", "&amp;BQ$11&amp;"; ","")</f>
        <v/>
      </c>
      <c r="BR177" s="10" t="str">
        <f>IF(AND($S$9=1,Courses!Y172&lt;0), "Row "&amp;Courses!$A172&amp;", "&amp;BR$9&amp;", "&amp;BR$10&amp;", "&amp;BR$11&amp;"; ","")</f>
        <v/>
      </c>
      <c r="BS177" s="10" t="str">
        <f>IF(AND($S$9=1,Courses!Z172&lt;0), "Row "&amp;Courses!$A172&amp;", "&amp;BS$9&amp;", "&amp;BS$10&amp;", "&amp;BS$11&amp;"; ","")</f>
        <v/>
      </c>
      <c r="BT177" s="10" t="str">
        <f>IF(AND($S$9=1,Courses!AA172&lt;0), "Row "&amp;Courses!$A172&amp;", "&amp;BT$9&amp;", "&amp;BT$10&amp;", "&amp;BT$11&amp;"; ","")</f>
        <v/>
      </c>
      <c r="BU177" s="682" t="str">
        <f>IF(AND($S$9=1,Courses!AB172&lt;0), "Row "&amp;Courses!$A172&amp;", "&amp;BU$9&amp;", "&amp;BU$10&amp;", "&amp;BU$11&amp;"; ","")</f>
        <v/>
      </c>
      <c r="BW177" s="6">
        <v>158</v>
      </c>
      <c r="BX177" s="101">
        <f>IF(AND($T$9=1,Courses!B172="",Courses!F172="",Courses!H172="",Courses!J172="",Courses!K172="",Courses!L172="",Courses!M172="",Courses!N172=0,Courses!P172=0,Courses!R172=0,Courses!S172=0,Courses!U172=0,Courses!W172=0,Courses!X172=0,Courses!Z172=0,Courses!AB172=0),0,1)</f>
        <v>0</v>
      </c>
      <c r="BY177" s="671">
        <f>IF(AND(BX177=0,SUM(BX178:$BX$219)&gt;0),1,0)</f>
        <v>0</v>
      </c>
      <c r="BZ177" s="692" t="str">
        <f>IF(BY177=1,"Row "&amp;Courses!A172&amp;"; ","")</f>
        <v/>
      </c>
      <c r="CA177" s="50"/>
      <c r="CB177" s="10"/>
      <c r="CC177" s="692" t="str">
        <f>IF(AND($U$9=1,Courses!B172&lt;&gt;"",SUM(Courses!N172:AB172)=0),"Row "&amp;Courses!A172&amp;"; ","")</f>
        <v/>
      </c>
      <c r="CD177" s="50"/>
      <c r="CF177" s="323"/>
      <c r="CG177" s="692" t="str">
        <f>IF(AND($Y$9=1,Courses!B172&lt;&gt;""),IF(SUMPRODUCT(--(Courses!$C$13:$C$214=Courses!C172))&gt;1,"Row "&amp;Courses!A172&amp;"; ",""),"")</f>
        <v/>
      </c>
      <c r="CH177" s="10"/>
      <c r="CI177" s="324"/>
      <c r="CJ177" s="10"/>
      <c r="CK177" s="739" t="str">
        <f>IF(AND($Z$9=1,Courses!E172&lt;&gt;"",Courses!F172&lt;&gt;"",Courses!F172=0,SUM(Courses!H172,Courses!J172)=1),"Row "&amp;Courses!A172&amp;", "&amp;Courses!$F$10&amp;"; ","")</f>
        <v/>
      </c>
      <c r="CL177" s="10" t="str">
        <f>IF(AND($Z$9=1,Courses!G172&lt;&gt;"",Courses!H172&lt;&gt;"",Courses!H172=0,SUM(Courses!J172,Courses!F172)=1),"Row "&amp;Courses!A172&amp;", "&amp;Courses!$H$10&amp;"; ","")</f>
        <v/>
      </c>
      <c r="CM177" s="682" t="str">
        <f>IF(AND($Z$9=1,Courses!I172&lt;&gt;"",Courses!J172&lt;&gt;"",Courses!J172=0, SUM(Courses!H172,Courses!F172)=1),"Row "&amp;Courses!A172&amp;", "&amp;Courses!$J$10&amp;"; ","")</f>
        <v/>
      </c>
      <c r="CN177" s="680"/>
      <c r="CO177" s="681"/>
      <c r="CP177" s="692" t="str">
        <f>IF(AND(Courses!B172&lt;&gt;"",ISNA(VLOOKUP(Courses!C172,CourseInfo,2,FALSE))=FALSE,COUNTIF(Dummy,Courses!C172)&lt;&gt;1),VLOOKUP(Courses!C172,CourseInfo,6,FALSE),"")</f>
        <v/>
      </c>
      <c r="CQ177" s="692" t="str">
        <f>IF(AND(Courses!B172&lt;&gt;"",ISNA(VLOOKUP(Courses!C172,CourseInfo,2,FALSE))=FALSE,COUNTIF(Dummy,Courses!C172)&lt;&gt;1),IF(VLOOKUP(Courses!C172,CourseInfo,7,FALSE)&lt;&gt;"",VLOOKUP(Courses!C172,CourseInfo,7,FALSE),"blank"),"")</f>
        <v/>
      </c>
      <c r="CR177" s="692" t="str">
        <f>IF(AND($AA$9=1,Courses!B172&lt;&gt;"",'Courses Valid'!AC177="",AH177&amp;AI177&amp;AJ177&amp;AK177="",COUNTIF(Dummy,Courses!C172)&lt;&gt;1),IF(OR(Courses!K172&lt;&gt;'Courses Valid'!CP177,Courses!L172&lt;&gt;'Courses Valid'!CQ177),"Row "&amp;Courses!A172&amp;", Level on LARS is "&amp;'Courses Valid'!CP177&amp;", Sub-level on LARS is "&amp;CQ177&amp;"; ",""),"")</f>
        <v/>
      </c>
      <c r="CS177" s="680"/>
    </row>
    <row r="178" spans="3:97" x14ac:dyDescent="0.2">
      <c r="C178" s="670">
        <f t="shared" si="4"/>
        <v>0</v>
      </c>
      <c r="D178" s="102"/>
      <c r="E178" s="102"/>
      <c r="F178" s="295"/>
      <c r="G178" s="692" t="str">
        <f>IF(SUMPRODUCT(--(CourseAims=Courses!$C173))=1,"",IF(AND($J$9=1,Courses!$C173&lt;&gt;""),"Row "&amp;Courses!A173&amp;" (invalid); ",""))</f>
        <v/>
      </c>
      <c r="H178" s="692" t="str">
        <f>IF(AND($K$9=1,Courses!B173="",OR(Courses!F173&lt;&gt;"",Courses!H173&lt;&gt;"",Courses!J173&lt;&gt;"",Courses!K173&lt;&gt;"",Courses!L173&lt;&gt;"",Courses!M173&lt;&gt;"",Courses!N173&lt;&gt;0,Courses!P173&lt;&gt;0,Courses!R173&lt;&gt;0,Courses!S173&lt;&gt;0,Courses!U173&lt;&gt;0,Courses!W173&lt;&gt;0,Courses!X173&lt;&gt;0,Courses!Z173&lt;&gt;0,Courses!AB173&lt;&gt;0)),"Row "&amp;Courses!A173&amp;" (none); ","")</f>
        <v/>
      </c>
      <c r="J178" s="295"/>
      <c r="K178" s="739" t="str">
        <f>IF(AND($L$9=1,Courses!E173&lt;&gt;"",Courses!F173=""),"Row "&amp;Courses!A173&amp;", "&amp;Courses!$E$10&amp;"; ","")</f>
        <v/>
      </c>
      <c r="L178" s="10" t="str">
        <f>IF(AND($L$9=1,Courses!G173&lt;&gt;"",Courses!H173=""),"Row "&amp;Courses!A173&amp;", "&amp;Courses!$G$10&amp;"; ","")</f>
        <v/>
      </c>
      <c r="M178" s="682" t="str">
        <f>IF(AND($L$9=1,Courses!I173&lt;&gt;"",Courses!J173=""),"Row "&amp;Courses!A173&amp;", "&amp;Courses!$I$10&amp;"; ","")</f>
        <v/>
      </c>
      <c r="P178" s="295"/>
      <c r="Q178" s="739" t="str">
        <f>IF(AND($M$9=1,Courses!B173&lt;&gt;"",Courses!E173&lt;&gt;"",Courses!G173="",Courses!I173="",Courses!F173&lt;&gt;1),"Row "&amp;Courses!A173&amp;"; ","")</f>
        <v/>
      </c>
      <c r="R178" s="10" t="str">
        <f>IF(AND($M$9=1,Courses!B173&lt;&gt;"",Courses!I173="",Courses!F173&lt;&gt;"",Courses!G173&lt;&gt;"",Courses!H173&lt;&gt;""),IF(OR((Courses!F173+Courses!H173)&lt;&gt;1),"Row "&amp;Courses!A173&amp;"; ",""),"")</f>
        <v/>
      </c>
      <c r="S178" s="682" t="str">
        <f>IF(AND($M$9=1,Courses!B173&lt;&gt;"",Courses!I173&lt;&gt;"",Courses!J173&lt;&gt;"",Courses!H173&lt;&gt;"",Courses!G173&lt;&gt;"",Courses!F173&lt;&gt;""),IF(OR((Courses!F173+Courses!H173+Courses!J173)&lt;&gt;1),"Row "&amp;Courses!A173&amp;"; ",""),"")</f>
        <v/>
      </c>
      <c r="T178" s="10"/>
      <c r="U178" s="692" t="str">
        <f>IF(AND($M$9=1,Courses!E173&lt;&gt;"",Q178="",R178="",S178="",SUM(Courses!F173,Courses!H173,Courses!J173)&lt;&gt;1),"Row "&amp;Courses!A173&amp;"; ","")</f>
        <v/>
      </c>
      <c r="W178" s="295"/>
      <c r="X178" s="739" t="str">
        <f>IF(AND($N$9=1,Courses!B173&lt;&gt;"",Courses!E173&lt;&gt;"",Courses!F173&lt;&gt;""),IF((TRUNC(Courses!F173*100)&lt;&gt;Courses!F173*100),"Row "&amp;Courses!A173&amp;", "&amp;Courses!$F$10&amp;"; ",""),"")</f>
        <v/>
      </c>
      <c r="Y178" s="10" t="str">
        <f>IF(AND($N$9=1,Courses!B173&lt;&gt;"",Courses!G173&lt;&gt;"",Courses!H173&lt;&gt;""),IF((TRUNC(Courses!H173*100)&lt;&gt;Courses!H173*100),"Row "&amp;Courses!A173&amp;", "&amp;Courses!$H$10&amp;"; ",""),"")</f>
        <v/>
      </c>
      <c r="Z178" s="682" t="str">
        <f>IF(AND($N$9=1,Courses!B173&lt;&gt;"",Courses!I173&lt;&gt;"",Courses!J173&lt;&gt;""),IF((TRUNC(Courses!J173*100)&lt;&gt;Courses!J173*100),"Row "&amp;Courses!A173&amp;", "&amp;Courses!$J$10&amp;"; ",""),"")</f>
        <v/>
      </c>
      <c r="AB178" s="295"/>
      <c r="AC178" s="739" t="str">
        <f>IF(AND($O$9=1,G178="",Courses!B173&lt;&gt;"",Courses!K173&lt;&gt;"UG",Courses!K173&lt;&gt;"PG (UG fee)",Courses!K173&lt;&gt;"PG (Masters' loan)",Courses!K173&lt;&gt;"PG (Other)"),"Row "&amp;Courses!A173&amp;"; ","")</f>
        <v/>
      </c>
      <c r="AD178" s="1331"/>
      <c r="AE178" s="692" t="str">
        <f>IF(AND($Q$9=1,G178="",Courses!B173&lt;&gt;"",Courses!M173&lt;&gt;"Standard",Courses!M173&lt;&gt;"Long"),"Row "&amp;Courses!A173&amp;"; ","")</f>
        <v/>
      </c>
      <c r="AF178" s="10"/>
      <c r="AG178" s="295"/>
      <c r="AH178" s="739" t="str">
        <f>IF(AND($P$9=1,G178="",AC178="",AD178="",Courses!B173&lt;&gt;"",Courses!K173="UG",Courses!L173&lt;&gt;$C$9,Courses!L173&lt;&gt;$C$10,Courses!L173&lt;&gt;$C$11),"Row "&amp;Courses!A173&amp;", Sub-level should be either HND, Sub-degree, Foundation Degree or Other UG Degree; ","")</f>
        <v/>
      </c>
      <c r="AI178" s="10" t="str">
        <f>IF(AND($P$9=1,G178="",AC178="",AD178="",Courses!B173&lt;&gt;"",Courses!K173="PG (UG fee)",Courses!L173&lt;&gt;"",Courses!L173&lt;&gt;$C$12,Courses!L173&lt;&gt;$C$15),"Row "&amp;Courses!A173&amp;", Sub-level should be either blank or "&amp;C170&amp;"; ","")</f>
        <v/>
      </c>
      <c r="AJ178" s="10" t="str">
        <f>IF(AND($P$9=1,G178="",AC178="",AD178="",Courses!B173&lt;&gt;"",Courses!K173="PG (Masters' loan)",Courses!L173&lt;&gt;"",Courses!L173&lt;&gt;$C$14,Courses!L173&lt;&gt;$C$15),"Row "&amp;Courses!A173&amp;", Sub-level should be blank; ","")</f>
        <v/>
      </c>
      <c r="AK178" s="682" t="str">
        <f>IF(AND($P$9=1,G178="",AC178="",AD178="",Courses!B173&lt;&gt;"",Courses!K173="PG (Other)",Courses!L173&lt;&gt;"",Courses!L173&lt;&gt;$C$16,Courses!L173&lt;&gt;$C$17),"Row "&amp;Courses!A173&amp;", Sub-level should be blank; ","")</f>
        <v/>
      </c>
      <c r="AL178" s="50"/>
      <c r="AM178" s="295"/>
      <c r="AN178" s="6">
        <v>159</v>
      </c>
      <c r="AO178" s="739" t="str">
        <f>IF(AND($R$9=1,(TRUNC(Courses!N173)&lt;&gt;Courses!N173)), "Row "&amp;Courses!$A173&amp;", "&amp;AO$9&amp;", "&amp;AO$10&amp;", "&amp;AO$11&amp;"; ","")</f>
        <v/>
      </c>
      <c r="AP178" s="10" t="str">
        <f>IF(AND($R$9=1,(TRUNC(Courses!O173)&lt;&gt;Courses!O173)), "Row "&amp;Courses!$A173&amp;", "&amp;AP$9&amp;", "&amp;AP$10&amp;", "&amp;AP$11&amp;"; ","")</f>
        <v/>
      </c>
      <c r="AQ178" s="10" t="str">
        <f>IF(AND($R$9=1,(TRUNC(Courses!P173)&lt;&gt;Courses!P173)), "Row "&amp;Courses!$A173&amp;", "&amp;AQ$9&amp;", "&amp;AQ$10&amp;", "&amp;AQ$11&amp;"; ","")</f>
        <v/>
      </c>
      <c r="AR178" s="10" t="str">
        <f>IF(AND($R$9=1,(TRUNC(Courses!Q173)&lt;&gt;Courses!Q173)), "Row "&amp;Courses!$A173&amp;", "&amp;AR$9&amp;", "&amp;AR$10&amp;", "&amp;AR$11&amp;"; ","")</f>
        <v/>
      </c>
      <c r="AS178" s="10" t="str">
        <f>IF(AND($R$9=1,(TRUNC(Courses!R173)&lt;&gt;Courses!R173)), "Row "&amp;Courses!$A173&amp;", "&amp;AS$9&amp;", "&amp;AS$10&amp;", "&amp;AS$11&amp;"; ","")</f>
        <v/>
      </c>
      <c r="AT178" s="739" t="str">
        <f>IF(AND($R$9=1,(TRUNC(Courses!S173)&lt;&gt;Courses!S173)), "Row "&amp;Courses!$A173&amp;", "&amp;AT$9&amp;", "&amp;AT$10&amp;", "&amp;AT$11&amp;"; ","")</f>
        <v/>
      </c>
      <c r="AU178" s="10" t="str">
        <f>IF(AND($R$9=1,(TRUNC(Courses!T173)&lt;&gt;Courses!T173)), "Row "&amp;Courses!$A173&amp;", "&amp;AU$9&amp;", "&amp;AU$10&amp;", "&amp;AU$11&amp;"; ","")</f>
        <v/>
      </c>
      <c r="AV178" s="10" t="str">
        <f>IF(AND($R$9=1,(TRUNC(Courses!U173)&lt;&gt;Courses!U173)), "Row "&amp;Courses!$A173&amp;", "&amp;AV$9&amp;", "&amp;AV$10&amp;", "&amp;AV$11&amp;"; ","")</f>
        <v/>
      </c>
      <c r="AW178" s="10" t="str">
        <f>IF(AND($R$9=1,(TRUNC(Courses!V173)&lt;&gt;Courses!V173)), "Row "&amp;Courses!$A173&amp;", "&amp;AW$9&amp;", "&amp;AW$10&amp;", "&amp;AW$11&amp;"; ","")</f>
        <v/>
      </c>
      <c r="AX178" s="10" t="str">
        <f>IF(AND($R$9=1,(TRUNC(Courses!W173)&lt;&gt;Courses!W173)), "Row "&amp;Courses!$A173&amp;", "&amp;AX$9&amp;", "&amp;AX$10&amp;", "&amp;AX$11&amp;"; ","")</f>
        <v/>
      </c>
      <c r="AY178" s="739" t="str">
        <f>IF(AND($R$9=1,(TRUNC(Courses!X173)&lt;&gt;Courses!X173)), "Row "&amp;Courses!$A173&amp;", "&amp;AY$9&amp;", "&amp;AY$10&amp;", "&amp;AY$11&amp;"; ","")</f>
        <v/>
      </c>
      <c r="AZ178" s="10" t="str">
        <f>IF(AND($R$9=1,(TRUNC(Courses!Y173)&lt;&gt;Courses!Y173)), "Row "&amp;Courses!$A173&amp;", "&amp;AZ$9&amp;", "&amp;AZ$10&amp;", "&amp;AZ$11&amp;"; ","")</f>
        <v/>
      </c>
      <c r="BA178" s="10" t="str">
        <f>IF(AND($R$9=1,(TRUNC(Courses!Z173)&lt;&gt;Courses!Z173)), "Row "&amp;Courses!$A173&amp;", "&amp;BA$9&amp;", "&amp;BA$10&amp;", "&amp;BA$11&amp;"; ","")</f>
        <v/>
      </c>
      <c r="BB178" s="10" t="str">
        <f>IF(AND($R$9=1,(TRUNC(Courses!AA173)&lt;&gt;Courses!AA173)), "Row "&amp;Courses!$A173&amp;", "&amp;BB$9&amp;", "&amp;BB$10&amp;", "&amp;BB$11&amp;"; ","")</f>
        <v/>
      </c>
      <c r="BC178" s="682" t="str">
        <f>IF(AND($R$9=1,(TRUNC(Courses!AB173)&lt;&gt;Courses!AB173)), "Row "&amp;Courses!$A173&amp;", "&amp;BC$9&amp;", "&amp;BC$10&amp;", "&amp;BC$11&amp;"; ","")</f>
        <v/>
      </c>
      <c r="BE178" s="295"/>
      <c r="BF178" s="6">
        <v>159</v>
      </c>
      <c r="BG178" s="739" t="str">
        <f>IF(AND($S$9=1,Courses!N173&lt;0), "Row "&amp;Courses!$A173&amp;", "&amp;BG$9&amp;", "&amp;BG$10&amp;", "&amp;BG$11&amp;"; ","")</f>
        <v/>
      </c>
      <c r="BH178" s="10" t="str">
        <f>IF(AND($S$9=1,Courses!O173&lt;0), "Row "&amp;Courses!$A173&amp;", "&amp;BH$9&amp;", "&amp;BH$10&amp;", "&amp;BH$11&amp;"; ","")</f>
        <v/>
      </c>
      <c r="BI178" s="10" t="str">
        <f>IF(AND($S$9=1,Courses!P173&lt;0), "Row "&amp;Courses!$A173&amp;", "&amp;BI$9&amp;", "&amp;BI$10&amp;", "&amp;BI$11&amp;"; ","")</f>
        <v/>
      </c>
      <c r="BJ178" s="10" t="str">
        <f>IF(AND($S$9=1,Courses!Q173&lt;0), "Row "&amp;Courses!$A173&amp;", "&amp;BJ$9&amp;", "&amp;BJ$10&amp;", "&amp;BJ$11&amp;"; ","")</f>
        <v/>
      </c>
      <c r="BK178" s="10" t="str">
        <f>IF(AND($S$9=1,Courses!R173&lt;0), "Row "&amp;Courses!$A173&amp;", "&amp;BK$9&amp;", "&amp;BK$10&amp;", "&amp;BK$11&amp;"; ","")</f>
        <v/>
      </c>
      <c r="BL178" s="739" t="str">
        <f>IF(AND($S$9=1,Courses!S173&lt;0), "Row "&amp;Courses!$A173&amp;", "&amp;BL$9&amp;", "&amp;BL$10&amp;", "&amp;BL$11&amp;"; ","")</f>
        <v/>
      </c>
      <c r="BM178" s="10" t="str">
        <f>IF(AND($S$9=1,Courses!T173&lt;0), "Row "&amp;Courses!$A173&amp;", "&amp;BM$9&amp;", "&amp;BM$10&amp;", "&amp;BM$11&amp;"; ","")</f>
        <v/>
      </c>
      <c r="BN178" s="10" t="str">
        <f>IF(AND($S$9=1,Courses!U173&lt;0), "Row "&amp;Courses!$A173&amp;", "&amp;BN$9&amp;", "&amp;BN$10&amp;", "&amp;BN$11&amp;"; ","")</f>
        <v/>
      </c>
      <c r="BO178" s="10" t="str">
        <f>IF(AND($S$9=1,Courses!V173&lt;0), "Row "&amp;Courses!$A173&amp;", "&amp;BO$9&amp;", "&amp;BO$10&amp;", "&amp;BO$11&amp;"; ","")</f>
        <v/>
      </c>
      <c r="BP178" s="682" t="str">
        <f>IF(AND($S$9=1,Courses!W173&lt;0), "Row "&amp;Courses!$A173&amp;", "&amp;BP$9&amp;", "&amp;BP$10&amp;", "&amp;BP$11&amp;"; ","")</f>
        <v/>
      </c>
      <c r="BQ178" s="10" t="str">
        <f>IF(AND($S$9=1,Courses!X173&lt;0), "Row "&amp;Courses!$A173&amp;", "&amp;BQ$9&amp;", "&amp;BQ$10&amp;", "&amp;BQ$11&amp;"; ","")</f>
        <v/>
      </c>
      <c r="BR178" s="10" t="str">
        <f>IF(AND($S$9=1,Courses!Y173&lt;0), "Row "&amp;Courses!$A173&amp;", "&amp;BR$9&amp;", "&amp;BR$10&amp;", "&amp;BR$11&amp;"; ","")</f>
        <v/>
      </c>
      <c r="BS178" s="10" t="str">
        <f>IF(AND($S$9=1,Courses!Z173&lt;0), "Row "&amp;Courses!$A173&amp;", "&amp;BS$9&amp;", "&amp;BS$10&amp;", "&amp;BS$11&amp;"; ","")</f>
        <v/>
      </c>
      <c r="BT178" s="10" t="str">
        <f>IF(AND($S$9=1,Courses!AA173&lt;0), "Row "&amp;Courses!$A173&amp;", "&amp;BT$9&amp;", "&amp;BT$10&amp;", "&amp;BT$11&amp;"; ","")</f>
        <v/>
      </c>
      <c r="BU178" s="682" t="str">
        <f>IF(AND($S$9=1,Courses!AB173&lt;0), "Row "&amp;Courses!$A173&amp;", "&amp;BU$9&amp;", "&amp;BU$10&amp;", "&amp;BU$11&amp;"; ","")</f>
        <v/>
      </c>
      <c r="BW178" s="6">
        <v>159</v>
      </c>
      <c r="BX178" s="101">
        <f>IF(AND($T$9=1,Courses!B173="",Courses!F173="",Courses!H173="",Courses!J173="",Courses!K173="",Courses!L173="",Courses!M173="",Courses!N173=0,Courses!P173=0,Courses!R173=0,Courses!S173=0,Courses!U173=0,Courses!W173=0,Courses!X173=0,Courses!Z173=0,Courses!AB173=0),0,1)</f>
        <v>0</v>
      </c>
      <c r="BY178" s="671">
        <f>IF(AND(BX178=0,SUM(BX179:$BX$219)&gt;0),1,0)</f>
        <v>0</v>
      </c>
      <c r="BZ178" s="692" t="str">
        <f>IF(BY178=1,"Row "&amp;Courses!A173&amp;"; ","")</f>
        <v/>
      </c>
      <c r="CA178" s="50"/>
      <c r="CB178" s="10"/>
      <c r="CC178" s="692" t="str">
        <f>IF(AND($U$9=1,Courses!B173&lt;&gt;"",SUM(Courses!N173:AB173)=0),"Row "&amp;Courses!A173&amp;"; ","")</f>
        <v/>
      </c>
      <c r="CD178" s="50"/>
      <c r="CF178" s="323"/>
      <c r="CG178" s="692" t="str">
        <f>IF(AND($Y$9=1,Courses!B173&lt;&gt;""),IF(SUMPRODUCT(--(Courses!$C$13:$C$214=Courses!C173))&gt;1,"Row "&amp;Courses!A173&amp;"; ",""),"")</f>
        <v/>
      </c>
      <c r="CH178" s="10"/>
      <c r="CI178" s="324"/>
      <c r="CJ178" s="10"/>
      <c r="CK178" s="739" t="str">
        <f>IF(AND($Z$9=1,Courses!E173&lt;&gt;"",Courses!F173&lt;&gt;"",Courses!F173=0,SUM(Courses!H173,Courses!J173)=1),"Row "&amp;Courses!A173&amp;", "&amp;Courses!$F$10&amp;"; ","")</f>
        <v/>
      </c>
      <c r="CL178" s="10" t="str">
        <f>IF(AND($Z$9=1,Courses!G173&lt;&gt;"",Courses!H173&lt;&gt;"",Courses!H173=0,SUM(Courses!J173,Courses!F173)=1),"Row "&amp;Courses!A173&amp;", "&amp;Courses!$H$10&amp;"; ","")</f>
        <v/>
      </c>
      <c r="CM178" s="682" t="str">
        <f>IF(AND($Z$9=1,Courses!I173&lt;&gt;"",Courses!J173&lt;&gt;"",Courses!J173=0, SUM(Courses!H173,Courses!F173)=1),"Row "&amp;Courses!A173&amp;", "&amp;Courses!$J$10&amp;"; ","")</f>
        <v/>
      </c>
      <c r="CN178" s="680"/>
      <c r="CO178" s="681"/>
      <c r="CP178" s="692" t="str">
        <f>IF(AND(Courses!B173&lt;&gt;"",ISNA(VLOOKUP(Courses!C173,CourseInfo,2,FALSE))=FALSE,COUNTIF(Dummy,Courses!C173)&lt;&gt;1),VLOOKUP(Courses!C173,CourseInfo,6,FALSE),"")</f>
        <v/>
      </c>
      <c r="CQ178" s="692" t="str">
        <f>IF(AND(Courses!B173&lt;&gt;"",ISNA(VLOOKUP(Courses!C173,CourseInfo,2,FALSE))=FALSE,COUNTIF(Dummy,Courses!C173)&lt;&gt;1),IF(VLOOKUP(Courses!C173,CourseInfo,7,FALSE)&lt;&gt;"",VLOOKUP(Courses!C173,CourseInfo,7,FALSE),"blank"),"")</f>
        <v/>
      </c>
      <c r="CR178" s="692" t="str">
        <f>IF(AND($AA$9=1,Courses!B173&lt;&gt;"",'Courses Valid'!AC178="",AH178&amp;AI178&amp;AJ178&amp;AK178="",COUNTIF(Dummy,Courses!C173)&lt;&gt;1),IF(OR(Courses!K173&lt;&gt;'Courses Valid'!CP178,Courses!L173&lt;&gt;'Courses Valid'!CQ178),"Row "&amp;Courses!A173&amp;", Level on LARS is "&amp;'Courses Valid'!CP178&amp;", Sub-level on LARS is "&amp;CQ178&amp;"; ",""),"")</f>
        <v/>
      </c>
      <c r="CS178" s="680"/>
    </row>
    <row r="179" spans="3:97" x14ac:dyDescent="0.2">
      <c r="C179" s="670">
        <f t="shared" si="4"/>
        <v>0</v>
      </c>
      <c r="D179" s="102"/>
      <c r="E179" s="102"/>
      <c r="F179" s="295"/>
      <c r="G179" s="692" t="str">
        <f>IF(SUMPRODUCT(--(CourseAims=Courses!$C174))=1,"",IF(AND($J$9=1,Courses!$C174&lt;&gt;""),"Row "&amp;Courses!A174&amp;" (invalid); ",""))</f>
        <v/>
      </c>
      <c r="H179" s="692" t="str">
        <f>IF(AND($K$9=1,Courses!B174="",OR(Courses!F174&lt;&gt;"",Courses!H174&lt;&gt;"",Courses!J174&lt;&gt;"",Courses!K174&lt;&gt;"",Courses!L174&lt;&gt;"",Courses!M174&lt;&gt;"",Courses!N174&lt;&gt;0,Courses!P174&lt;&gt;0,Courses!R174&lt;&gt;0,Courses!S174&lt;&gt;0,Courses!U174&lt;&gt;0,Courses!W174&lt;&gt;0,Courses!X174&lt;&gt;0,Courses!Z174&lt;&gt;0,Courses!AB174&lt;&gt;0)),"Row "&amp;Courses!A174&amp;" (none); ","")</f>
        <v/>
      </c>
      <c r="J179" s="295"/>
      <c r="K179" s="739" t="str">
        <f>IF(AND($L$9=1,Courses!E174&lt;&gt;"",Courses!F174=""),"Row "&amp;Courses!A174&amp;", "&amp;Courses!$E$10&amp;"; ","")</f>
        <v/>
      </c>
      <c r="L179" s="10" t="str">
        <f>IF(AND($L$9=1,Courses!G174&lt;&gt;"",Courses!H174=""),"Row "&amp;Courses!A174&amp;", "&amp;Courses!$G$10&amp;"; ","")</f>
        <v/>
      </c>
      <c r="M179" s="682" t="str">
        <f>IF(AND($L$9=1,Courses!I174&lt;&gt;"",Courses!J174=""),"Row "&amp;Courses!A174&amp;", "&amp;Courses!$I$10&amp;"; ","")</f>
        <v/>
      </c>
      <c r="P179" s="295"/>
      <c r="Q179" s="739" t="str">
        <f>IF(AND($M$9=1,Courses!B174&lt;&gt;"",Courses!E174&lt;&gt;"",Courses!G174="",Courses!I174="",Courses!F174&lt;&gt;1),"Row "&amp;Courses!A174&amp;"; ","")</f>
        <v/>
      </c>
      <c r="R179" s="10" t="str">
        <f>IF(AND($M$9=1,Courses!B174&lt;&gt;"",Courses!I174="",Courses!F174&lt;&gt;"",Courses!G174&lt;&gt;"",Courses!H174&lt;&gt;""),IF(OR((Courses!F174+Courses!H174)&lt;&gt;1),"Row "&amp;Courses!A174&amp;"; ",""),"")</f>
        <v/>
      </c>
      <c r="S179" s="682" t="str">
        <f>IF(AND($M$9=1,Courses!B174&lt;&gt;"",Courses!I174&lt;&gt;"",Courses!J174&lt;&gt;"",Courses!H174&lt;&gt;"",Courses!G174&lt;&gt;"",Courses!F174&lt;&gt;""),IF(OR((Courses!F174+Courses!H174+Courses!J174)&lt;&gt;1),"Row "&amp;Courses!A174&amp;"; ",""),"")</f>
        <v/>
      </c>
      <c r="T179" s="10"/>
      <c r="U179" s="692" t="str">
        <f>IF(AND($M$9=1,Courses!E174&lt;&gt;"",Q179="",R179="",S179="",SUM(Courses!F174,Courses!H174,Courses!J174)&lt;&gt;1),"Row "&amp;Courses!A174&amp;"; ","")</f>
        <v/>
      </c>
      <c r="W179" s="295"/>
      <c r="X179" s="739" t="str">
        <f>IF(AND($N$9=1,Courses!B174&lt;&gt;"",Courses!E174&lt;&gt;"",Courses!F174&lt;&gt;""),IF((TRUNC(Courses!F174*100)&lt;&gt;Courses!F174*100),"Row "&amp;Courses!A174&amp;", "&amp;Courses!$F$10&amp;"; ",""),"")</f>
        <v/>
      </c>
      <c r="Y179" s="10" t="str">
        <f>IF(AND($N$9=1,Courses!B174&lt;&gt;"",Courses!G174&lt;&gt;"",Courses!H174&lt;&gt;""),IF((TRUNC(Courses!H174*100)&lt;&gt;Courses!H174*100),"Row "&amp;Courses!A174&amp;", "&amp;Courses!$H$10&amp;"; ",""),"")</f>
        <v/>
      </c>
      <c r="Z179" s="682" t="str">
        <f>IF(AND($N$9=1,Courses!B174&lt;&gt;"",Courses!I174&lt;&gt;"",Courses!J174&lt;&gt;""),IF((TRUNC(Courses!J174*100)&lt;&gt;Courses!J174*100),"Row "&amp;Courses!A174&amp;", "&amp;Courses!$J$10&amp;"; ",""),"")</f>
        <v/>
      </c>
      <c r="AB179" s="295"/>
      <c r="AC179" s="739" t="str">
        <f>IF(AND($O$9=1,G179="",Courses!B174&lt;&gt;"",Courses!K174&lt;&gt;"UG",Courses!K174&lt;&gt;"PG (UG fee)",Courses!K174&lt;&gt;"PG (Masters' loan)",Courses!K174&lt;&gt;"PG (Other)"),"Row "&amp;Courses!A174&amp;"; ","")</f>
        <v/>
      </c>
      <c r="AD179" s="693"/>
      <c r="AE179" s="682" t="str">
        <f>IF(AND($Q$9=1,G179="",Courses!B174&lt;&gt;"",Courses!M174&lt;&gt;"Standard",Courses!M174&lt;&gt;"Long"),"Row "&amp;Courses!A174&amp;"; ","")</f>
        <v/>
      </c>
      <c r="AF179" s="10"/>
      <c r="AG179" s="295"/>
      <c r="AH179" s="739" t="str">
        <f>IF(AND($P$9=1,G179="",AC179="",AD179="",Courses!B174&lt;&gt;"",Courses!K174="UG",Courses!L174&lt;&gt;$C$9,Courses!L174&lt;&gt;$C$10,Courses!L174&lt;&gt;$C$11),"Row "&amp;Courses!A174&amp;", Sub-level should be either HND, Sub-degree, Foundation Degree or Other UG Degree; ","")</f>
        <v/>
      </c>
      <c r="AI179" s="10" t="str">
        <f>IF(AND($P$9=1,G179="",AC179="",AD179="",Courses!B174&lt;&gt;"",Courses!K174="PG (UG fee)",Courses!L174&lt;&gt;"",Courses!L174&lt;&gt;$C$12,Courses!L174&lt;&gt;$C$15),"Row "&amp;Courses!A174&amp;", Sub-level should be either blank or "&amp;C171&amp;"; ","")</f>
        <v/>
      </c>
      <c r="AJ179" s="10" t="str">
        <f>IF(AND($P$9=1,G179="",AC179="",AD179="",Courses!B174&lt;&gt;"",Courses!K174="PG (Masters' loan)",Courses!L174&lt;&gt;"",Courses!L174&lt;&gt;$C$14,Courses!L174&lt;&gt;$C$15),"Row "&amp;Courses!A174&amp;", Sub-level should be blank; ","")</f>
        <v/>
      </c>
      <c r="AK179" s="682" t="str">
        <f>IF(AND($P$9=1,G179="",AC179="",AD179="",Courses!B174&lt;&gt;"",Courses!K174="PG (Other)",Courses!L174&lt;&gt;"",Courses!L174&lt;&gt;$C$16,Courses!L174&lt;&gt;$C$17),"Row "&amp;Courses!A174&amp;", Sub-level should be blank; ","")</f>
        <v/>
      </c>
      <c r="AL179" s="50"/>
      <c r="AM179" s="295"/>
      <c r="AN179" s="6">
        <v>160</v>
      </c>
      <c r="AO179" s="739" t="str">
        <f>IF(AND($R$9=1,(TRUNC(Courses!N174)&lt;&gt;Courses!N174)), "Row "&amp;Courses!$A174&amp;", "&amp;AO$9&amp;", "&amp;AO$10&amp;", "&amp;AO$11&amp;"; ","")</f>
        <v/>
      </c>
      <c r="AP179" s="10" t="str">
        <f>IF(AND($R$9=1,(TRUNC(Courses!O174)&lt;&gt;Courses!O174)), "Row "&amp;Courses!$A174&amp;", "&amp;AP$9&amp;", "&amp;AP$10&amp;", "&amp;AP$11&amp;"; ","")</f>
        <v/>
      </c>
      <c r="AQ179" s="10" t="str">
        <f>IF(AND($R$9=1,(TRUNC(Courses!P174)&lt;&gt;Courses!P174)), "Row "&amp;Courses!$A174&amp;", "&amp;AQ$9&amp;", "&amp;AQ$10&amp;", "&amp;AQ$11&amp;"; ","")</f>
        <v/>
      </c>
      <c r="AR179" s="10" t="str">
        <f>IF(AND($R$9=1,(TRUNC(Courses!Q174)&lt;&gt;Courses!Q174)), "Row "&amp;Courses!$A174&amp;", "&amp;AR$9&amp;", "&amp;AR$10&amp;", "&amp;AR$11&amp;"; ","")</f>
        <v/>
      </c>
      <c r="AS179" s="10" t="str">
        <f>IF(AND($R$9=1,(TRUNC(Courses!R174)&lt;&gt;Courses!R174)), "Row "&amp;Courses!$A174&amp;", "&amp;AS$9&amp;", "&amp;AS$10&amp;", "&amp;AS$11&amp;"; ","")</f>
        <v/>
      </c>
      <c r="AT179" s="739" t="str">
        <f>IF(AND($R$9=1,(TRUNC(Courses!S174)&lt;&gt;Courses!S174)), "Row "&amp;Courses!$A174&amp;", "&amp;AT$9&amp;", "&amp;AT$10&amp;", "&amp;AT$11&amp;"; ","")</f>
        <v/>
      </c>
      <c r="AU179" s="10" t="str">
        <f>IF(AND($R$9=1,(TRUNC(Courses!T174)&lt;&gt;Courses!T174)), "Row "&amp;Courses!$A174&amp;", "&amp;AU$9&amp;", "&amp;AU$10&amp;", "&amp;AU$11&amp;"; ","")</f>
        <v/>
      </c>
      <c r="AV179" s="10" t="str">
        <f>IF(AND($R$9=1,(TRUNC(Courses!U174)&lt;&gt;Courses!U174)), "Row "&amp;Courses!$A174&amp;", "&amp;AV$9&amp;", "&amp;AV$10&amp;", "&amp;AV$11&amp;"; ","")</f>
        <v/>
      </c>
      <c r="AW179" s="10" t="str">
        <f>IF(AND($R$9=1,(TRUNC(Courses!V174)&lt;&gt;Courses!V174)), "Row "&amp;Courses!$A174&amp;", "&amp;AW$9&amp;", "&amp;AW$10&amp;", "&amp;AW$11&amp;"; ","")</f>
        <v/>
      </c>
      <c r="AX179" s="682" t="str">
        <f>IF(AND($R$9=1,(TRUNC(Courses!W174)&lt;&gt;Courses!W174)), "Row "&amp;Courses!$A174&amp;", "&amp;AX$9&amp;", "&amp;AX$10&amp;", "&amp;AX$11&amp;"; ","")</f>
        <v/>
      </c>
      <c r="AY179" s="10" t="str">
        <f>IF(AND($R$9=1,(TRUNC(Courses!X174)&lt;&gt;Courses!X174)), "Row "&amp;Courses!$A174&amp;", "&amp;AY$9&amp;", "&amp;AY$10&amp;", "&amp;AY$11&amp;"; ","")</f>
        <v/>
      </c>
      <c r="AZ179" s="10" t="str">
        <f>IF(AND($R$9=1,(TRUNC(Courses!Y174)&lt;&gt;Courses!Y174)), "Row "&amp;Courses!$A174&amp;", "&amp;AZ$9&amp;", "&amp;AZ$10&amp;", "&amp;AZ$11&amp;"; ","")</f>
        <v/>
      </c>
      <c r="BA179" s="10" t="str">
        <f>IF(AND($R$9=1,(TRUNC(Courses!Z174)&lt;&gt;Courses!Z174)), "Row "&amp;Courses!$A174&amp;", "&amp;BA$9&amp;", "&amp;BA$10&amp;", "&amp;BA$11&amp;"; ","")</f>
        <v/>
      </c>
      <c r="BB179" s="10" t="str">
        <f>IF(AND($R$9=1,(TRUNC(Courses!AA174)&lt;&gt;Courses!AA174)), "Row "&amp;Courses!$A174&amp;", "&amp;BB$9&amp;", "&amp;BB$10&amp;", "&amp;BB$11&amp;"; ","")</f>
        <v/>
      </c>
      <c r="BC179" s="682" t="str">
        <f>IF(AND($R$9=1,(TRUNC(Courses!AB174)&lt;&gt;Courses!AB174)), "Row "&amp;Courses!$A174&amp;", "&amp;BC$9&amp;", "&amp;BC$10&amp;", "&amp;BC$11&amp;"; ","")</f>
        <v/>
      </c>
      <c r="BE179" s="295"/>
      <c r="BF179" s="6">
        <v>160</v>
      </c>
      <c r="BG179" s="739" t="str">
        <f>IF(AND($S$9=1,Courses!N174&lt;0), "Row "&amp;Courses!$A174&amp;", "&amp;BG$9&amp;", "&amp;BG$10&amp;", "&amp;BG$11&amp;"; ","")</f>
        <v/>
      </c>
      <c r="BH179" s="10" t="str">
        <f>IF(AND($S$9=1,Courses!O174&lt;0), "Row "&amp;Courses!$A174&amp;", "&amp;BH$9&amp;", "&amp;BH$10&amp;", "&amp;BH$11&amp;"; ","")</f>
        <v/>
      </c>
      <c r="BI179" s="10" t="str">
        <f>IF(AND($S$9=1,Courses!P174&lt;0), "Row "&amp;Courses!$A174&amp;", "&amp;BI$9&amp;", "&amp;BI$10&amp;", "&amp;BI$11&amp;"; ","")</f>
        <v/>
      </c>
      <c r="BJ179" s="10" t="str">
        <f>IF(AND($S$9=1,Courses!Q174&lt;0), "Row "&amp;Courses!$A174&amp;", "&amp;BJ$9&amp;", "&amp;BJ$10&amp;", "&amp;BJ$11&amp;"; ","")</f>
        <v/>
      </c>
      <c r="BK179" s="10" t="str">
        <f>IF(AND($S$9=1,Courses!R174&lt;0), "Row "&amp;Courses!$A174&amp;", "&amp;BK$9&amp;", "&amp;BK$10&amp;", "&amp;BK$11&amp;"; ","")</f>
        <v/>
      </c>
      <c r="BL179" s="739" t="str">
        <f>IF(AND($S$9=1,Courses!S174&lt;0), "Row "&amp;Courses!$A174&amp;", "&amp;BL$9&amp;", "&amp;BL$10&amp;", "&amp;BL$11&amp;"; ","")</f>
        <v/>
      </c>
      <c r="BM179" s="10" t="str">
        <f>IF(AND($S$9=1,Courses!T174&lt;0), "Row "&amp;Courses!$A174&amp;", "&amp;BM$9&amp;", "&amp;BM$10&amp;", "&amp;BM$11&amp;"; ","")</f>
        <v/>
      </c>
      <c r="BN179" s="10" t="str">
        <f>IF(AND($S$9=1,Courses!U174&lt;0), "Row "&amp;Courses!$A174&amp;", "&amp;BN$9&amp;", "&amp;BN$10&amp;", "&amp;BN$11&amp;"; ","")</f>
        <v/>
      </c>
      <c r="BO179" s="10" t="str">
        <f>IF(AND($S$9=1,Courses!V174&lt;0), "Row "&amp;Courses!$A174&amp;", "&amp;BO$9&amp;", "&amp;BO$10&amp;", "&amp;BO$11&amp;"; ","")</f>
        <v/>
      </c>
      <c r="BP179" s="682" t="str">
        <f>IF(AND($S$9=1,Courses!W174&lt;0), "Row "&amp;Courses!$A174&amp;", "&amp;BP$9&amp;", "&amp;BP$10&amp;", "&amp;BP$11&amp;"; ","")</f>
        <v/>
      </c>
      <c r="BQ179" s="10" t="str">
        <f>IF(AND($S$9=1,Courses!X174&lt;0), "Row "&amp;Courses!$A174&amp;", "&amp;BQ$9&amp;", "&amp;BQ$10&amp;", "&amp;BQ$11&amp;"; ","")</f>
        <v/>
      </c>
      <c r="BR179" s="10" t="str">
        <f>IF(AND($S$9=1,Courses!Y174&lt;0), "Row "&amp;Courses!$A174&amp;", "&amp;BR$9&amp;", "&amp;BR$10&amp;", "&amp;BR$11&amp;"; ","")</f>
        <v/>
      </c>
      <c r="BS179" s="10" t="str">
        <f>IF(AND($S$9=1,Courses!Z174&lt;0), "Row "&amp;Courses!$A174&amp;", "&amp;BS$9&amp;", "&amp;BS$10&amp;", "&amp;BS$11&amp;"; ","")</f>
        <v/>
      </c>
      <c r="BT179" s="10" t="str">
        <f>IF(AND($S$9=1,Courses!AA174&lt;0), "Row "&amp;Courses!$A174&amp;", "&amp;BT$9&amp;", "&amp;BT$10&amp;", "&amp;BT$11&amp;"; ","")</f>
        <v/>
      </c>
      <c r="BU179" s="682" t="str">
        <f>IF(AND($S$9=1,Courses!AB174&lt;0), "Row "&amp;Courses!$A174&amp;", "&amp;BU$9&amp;", "&amp;BU$10&amp;", "&amp;BU$11&amp;"; ","")</f>
        <v/>
      </c>
      <c r="BW179" s="6">
        <v>160</v>
      </c>
      <c r="BX179" s="101">
        <f>IF(AND($T$9=1,Courses!B174="",Courses!F174="",Courses!H174="",Courses!J174="",Courses!K174="",Courses!L174="",Courses!M174="",Courses!N174=0,Courses!P174=0,Courses!R174=0,Courses!S174=0,Courses!U174=0,Courses!W174=0,Courses!X174=0,Courses!Z174=0,Courses!AB174=0),0,1)</f>
        <v>0</v>
      </c>
      <c r="BY179" s="671">
        <f>IF(AND(BX179=0,SUM(BX180:$BX$219)&gt;0),1,0)</f>
        <v>0</v>
      </c>
      <c r="BZ179" s="692" t="str">
        <f>IF(BY179=1,"Row "&amp;Courses!A174&amp;"; ","")</f>
        <v/>
      </c>
      <c r="CA179" s="50"/>
      <c r="CB179" s="10"/>
      <c r="CC179" s="692" t="str">
        <f>IF(AND($U$9=1,Courses!B174&lt;&gt;"",SUM(Courses!N174:AB174)=0),"Row "&amp;Courses!A174&amp;"; ","")</f>
        <v/>
      </c>
      <c r="CD179" s="50"/>
      <c r="CF179" s="323"/>
      <c r="CG179" s="692" t="str">
        <f>IF(AND($Y$9=1,Courses!B174&lt;&gt;""),IF(SUMPRODUCT(--(Courses!$C$13:$C$214=Courses!C174))&gt;1,"Row "&amp;Courses!A174&amp;"; ",""),"")</f>
        <v/>
      </c>
      <c r="CH179" s="10"/>
      <c r="CI179" s="324"/>
      <c r="CJ179" s="10"/>
      <c r="CK179" s="739" t="str">
        <f>IF(AND($Z$9=1,Courses!E174&lt;&gt;"",Courses!F174&lt;&gt;"",Courses!F174=0,SUM(Courses!H174,Courses!J174)=1),"Row "&amp;Courses!A174&amp;", "&amp;Courses!$F$10&amp;"; ","")</f>
        <v/>
      </c>
      <c r="CL179" s="10" t="str">
        <f>IF(AND($Z$9=1,Courses!G174&lt;&gt;"",Courses!H174&lt;&gt;"",Courses!H174=0,SUM(Courses!J174,Courses!F174)=1),"Row "&amp;Courses!A174&amp;", "&amp;Courses!$H$10&amp;"; ","")</f>
        <v/>
      </c>
      <c r="CM179" s="682" t="str">
        <f>IF(AND($Z$9=1,Courses!I174&lt;&gt;"",Courses!J174&lt;&gt;"",Courses!J174=0, SUM(Courses!H174,Courses!F174)=1),"Row "&amp;Courses!A174&amp;", "&amp;Courses!$J$10&amp;"; ","")</f>
        <v/>
      </c>
      <c r="CN179" s="680"/>
      <c r="CO179" s="681"/>
      <c r="CP179" s="692" t="str">
        <f>IF(AND(Courses!B174&lt;&gt;"",ISNA(VLOOKUP(Courses!C174,CourseInfo,2,FALSE))=FALSE,COUNTIF(Dummy,Courses!C174)&lt;&gt;1),VLOOKUP(Courses!C174,CourseInfo,6,FALSE),"")</f>
        <v/>
      </c>
      <c r="CQ179" s="692" t="str">
        <f>IF(AND(Courses!B174&lt;&gt;"",ISNA(VLOOKUP(Courses!C174,CourseInfo,2,FALSE))=FALSE,COUNTIF(Dummy,Courses!C174)&lt;&gt;1),IF(VLOOKUP(Courses!C174,CourseInfo,7,FALSE)&lt;&gt;"",VLOOKUP(Courses!C174,CourseInfo,7,FALSE),"blank"),"")</f>
        <v/>
      </c>
      <c r="CR179" s="692" t="str">
        <f>IF(AND($AA$9=1,Courses!B174&lt;&gt;"",'Courses Valid'!AC179="",AH179&amp;AI179&amp;AJ179&amp;AK179="",COUNTIF(Dummy,Courses!C174)&lt;&gt;1),IF(OR(Courses!K174&lt;&gt;'Courses Valid'!CP179,Courses!L174&lt;&gt;'Courses Valid'!CQ179),"Row "&amp;Courses!A174&amp;", Level on LARS is "&amp;'Courses Valid'!CP179&amp;", Sub-level on LARS is "&amp;CQ179&amp;"; ",""),"")</f>
        <v/>
      </c>
      <c r="CS179" s="680"/>
    </row>
    <row r="180" spans="3:97" x14ac:dyDescent="0.2">
      <c r="C180" s="853">
        <f t="shared" si="4"/>
        <v>0</v>
      </c>
      <c r="F180" s="295"/>
      <c r="G180" s="692" t="str">
        <f>IF(SUMPRODUCT(--(CourseAims=Courses!$C175))=1,"",IF(AND($J$9=1,Courses!$C175&lt;&gt;""),"Row "&amp;Courses!A175&amp;" (invalid); ",""))</f>
        <v/>
      </c>
      <c r="H180" s="692" t="str">
        <f>IF(AND($K$9=1,Courses!B175="",OR(Courses!F175&lt;&gt;"",Courses!H175&lt;&gt;"",Courses!J175&lt;&gt;"",Courses!K175&lt;&gt;"",Courses!L175&lt;&gt;"",Courses!M175&lt;&gt;"",Courses!N175&lt;&gt;0,Courses!P175&lt;&gt;0,Courses!R175&lt;&gt;0,Courses!S175&lt;&gt;0,Courses!U175&lt;&gt;0,Courses!W175&lt;&gt;0,Courses!X175&lt;&gt;0,Courses!Z175&lt;&gt;0,Courses!AB175&lt;&gt;0)),"Row "&amp;Courses!A175&amp;" (none); ","")</f>
        <v/>
      </c>
      <c r="J180" s="295"/>
      <c r="K180" s="739" t="str">
        <f>IF(AND($L$9=1,Courses!E175&lt;&gt;"",Courses!F175=""),"Row "&amp;Courses!A175&amp;", "&amp;Courses!$E$10&amp;"; ","")</f>
        <v/>
      </c>
      <c r="L180" s="10" t="str">
        <f>IF(AND($L$9=1,Courses!G175&lt;&gt;"",Courses!H175=""),"Row "&amp;Courses!A175&amp;", "&amp;Courses!$G$10&amp;"; ","")</f>
        <v/>
      </c>
      <c r="M180" s="682" t="str">
        <f>IF(AND($L$9=1,Courses!I175&lt;&gt;"",Courses!J175=""),"Row "&amp;Courses!A175&amp;", "&amp;Courses!$I$10&amp;"; ","")</f>
        <v/>
      </c>
      <c r="P180" s="295"/>
      <c r="Q180" s="739" t="str">
        <f>IF(AND($M$9=1,Courses!B175&lt;&gt;"",Courses!E175&lt;&gt;"",Courses!G175="",Courses!I175="",Courses!F175&lt;&gt;1),"Row "&amp;Courses!A175&amp;"; ","")</f>
        <v/>
      </c>
      <c r="R180" s="10" t="str">
        <f>IF(AND($M$9=1,Courses!B175&lt;&gt;"",Courses!I175="",Courses!F175&lt;&gt;"",Courses!G175&lt;&gt;"",Courses!H175&lt;&gt;""),IF(OR((Courses!F175+Courses!H175)&lt;&gt;1),"Row "&amp;Courses!A175&amp;"; ",""),"")</f>
        <v/>
      </c>
      <c r="S180" s="682" t="str">
        <f>IF(AND($M$9=1,Courses!B175&lt;&gt;"",Courses!I175&lt;&gt;"",Courses!J175&lt;&gt;"",Courses!H175&lt;&gt;"",Courses!G175&lt;&gt;"",Courses!F175&lt;&gt;""),IF(OR((Courses!F175+Courses!H175+Courses!J175)&lt;&gt;1),"Row "&amp;Courses!A175&amp;"; ",""),"")</f>
        <v/>
      </c>
      <c r="U180" s="692" t="str">
        <f>IF(AND($M$9=1,Courses!E175&lt;&gt;"",Q180="",R180="",S180="",SUM(Courses!F175,Courses!H175,Courses!J175)&lt;&gt;1),"Row "&amp;Courses!A175&amp;"; ","")</f>
        <v/>
      </c>
      <c r="W180" s="295"/>
      <c r="X180" s="739" t="str">
        <f>IF(AND($N$9=1,Courses!B175&lt;&gt;"",Courses!E175&lt;&gt;"",Courses!F175&lt;&gt;""),IF((TRUNC(Courses!F175*100)&lt;&gt;Courses!F175*100),"Row "&amp;Courses!A175&amp;", "&amp;Courses!$F$10&amp;"; ",""),"")</f>
        <v/>
      </c>
      <c r="Y180" s="10" t="str">
        <f>IF(AND($N$9=1,Courses!B175&lt;&gt;"",Courses!G175&lt;&gt;"",Courses!H175&lt;&gt;""),IF((TRUNC(Courses!H175*100)&lt;&gt;Courses!H175*100),"Row "&amp;Courses!A175&amp;", "&amp;Courses!$H$10&amp;"; ",""),"")</f>
        <v/>
      </c>
      <c r="Z180" s="682" t="str">
        <f>IF(AND($N$9=1,Courses!B175&lt;&gt;"",Courses!I175&lt;&gt;"",Courses!J175&lt;&gt;""),IF((TRUNC(Courses!J175*100)&lt;&gt;Courses!J175*100),"Row "&amp;Courses!A175&amp;", "&amp;Courses!$J$10&amp;"; ",""),"")</f>
        <v/>
      </c>
      <c r="AB180" s="295"/>
      <c r="AC180" s="739" t="str">
        <f>IF(AND($O$9=1,G180="",Courses!B175&lt;&gt;"",Courses!K175&lt;&gt;"UG",Courses!K175&lt;&gt;"PG (UG fee)",Courses!K175&lt;&gt;"PG (Masters' loan)",Courses!K175&lt;&gt;"PG (Other)"),"Row "&amp;Courses!A175&amp;"; ","")</f>
        <v/>
      </c>
      <c r="AD180" s="692"/>
      <c r="AE180" s="682" t="str">
        <f>IF(AND($Q$9=1,G180="",Courses!B175&lt;&gt;"",Courses!M175&lt;&gt;"Standard",Courses!M175&lt;&gt;"Long"),"Row "&amp;Courses!A175&amp;"; ","")</f>
        <v/>
      </c>
      <c r="AF180" s="10"/>
      <c r="AG180" s="295"/>
      <c r="AH180" s="739" t="str">
        <f>IF(AND($P$9=1,G180="",AC180="",AD180="",Courses!B175&lt;&gt;"",Courses!K175="UG",Courses!L175&lt;&gt;$C$9,Courses!L175&lt;&gt;$C$10,Courses!L175&lt;&gt;$C$11),"Row "&amp;Courses!A175&amp;", Sub-level should be either HND, Sub-degree, Foundation Degree or Other UG Degree; ","")</f>
        <v/>
      </c>
      <c r="AI180" s="10" t="str">
        <f>IF(AND($P$9=1,G180="",AC180="",AD180="",Courses!B175&lt;&gt;"",Courses!K175="PG (UG fee)",Courses!L175&lt;&gt;"",Courses!L175&lt;&gt;$C$12,Courses!L175&lt;&gt;$C$15),"Row "&amp;Courses!A175&amp;", Sub-level should be either blank or "&amp;C172&amp;"; ","")</f>
        <v/>
      </c>
      <c r="AJ180" s="10" t="str">
        <f>IF(AND($P$9=1,G180="",AC180="",AD180="",Courses!B175&lt;&gt;"",Courses!K175="PG (Masters' loan)",Courses!L175&lt;&gt;"",Courses!L175&lt;&gt;$C$14,Courses!L175&lt;&gt;$C$15),"Row "&amp;Courses!A175&amp;", Sub-level should be blank; ","")</f>
        <v/>
      </c>
      <c r="AK180" s="682" t="str">
        <f>IF(AND($P$9=1,G180="",AC180="",AD180="",Courses!B175&lt;&gt;"",Courses!K175="PG (Other)",Courses!L175&lt;&gt;"",Courses!L175&lt;&gt;$C$16,Courses!L175&lt;&gt;$C$17),"Row "&amp;Courses!A175&amp;", Sub-level should be blank; ","")</f>
        <v/>
      </c>
      <c r="AL180" s="50"/>
      <c r="AM180" s="295"/>
      <c r="AN180" s="671">
        <v>161</v>
      </c>
      <c r="AO180" s="739" t="str">
        <f>IF(AND($R$9=1,(TRUNC(Courses!N175)&lt;&gt;Courses!N175)), "Row "&amp;Courses!$A175&amp;", "&amp;AO$9&amp;", "&amp;AO$10&amp;", "&amp;AO$11&amp;"; ","")</f>
        <v/>
      </c>
      <c r="AP180" s="10" t="str">
        <f>IF(AND($R$9=1,(TRUNC(Courses!O175)&lt;&gt;Courses!O175)), "Row "&amp;Courses!$A175&amp;", "&amp;AP$9&amp;", "&amp;AP$10&amp;", "&amp;AP$11&amp;"; ","")</f>
        <v/>
      </c>
      <c r="AQ180" s="10" t="str">
        <f>IF(AND($R$9=1,(TRUNC(Courses!P175)&lt;&gt;Courses!P175)), "Row "&amp;Courses!$A175&amp;", "&amp;AQ$9&amp;", "&amp;AQ$10&amp;", "&amp;AQ$11&amp;"; ","")</f>
        <v/>
      </c>
      <c r="AR180" s="10" t="str">
        <f>IF(AND($R$9=1,(TRUNC(Courses!Q175)&lt;&gt;Courses!Q175)), "Row "&amp;Courses!$A175&amp;", "&amp;AR$9&amp;", "&amp;AR$10&amp;", "&amp;AR$11&amp;"; ","")</f>
        <v/>
      </c>
      <c r="AS180" s="10" t="str">
        <f>IF(AND($R$9=1,(TRUNC(Courses!R175)&lt;&gt;Courses!R175)), "Row "&amp;Courses!$A175&amp;", "&amp;AS$9&amp;", "&amp;AS$10&amp;", "&amp;AS$11&amp;"; ","")</f>
        <v/>
      </c>
      <c r="AT180" s="739" t="str">
        <f>IF(AND($R$9=1,(TRUNC(Courses!S175)&lt;&gt;Courses!S175)), "Row "&amp;Courses!$A175&amp;", "&amp;AT$9&amp;", "&amp;AT$10&amp;", "&amp;AT$11&amp;"; ","")</f>
        <v/>
      </c>
      <c r="AU180" s="10" t="str">
        <f>IF(AND($R$9=1,(TRUNC(Courses!T175)&lt;&gt;Courses!T175)), "Row "&amp;Courses!$A175&amp;", "&amp;AU$9&amp;", "&amp;AU$10&amp;", "&amp;AU$11&amp;"; ","")</f>
        <v/>
      </c>
      <c r="AV180" s="10" t="str">
        <f>IF(AND($R$9=1,(TRUNC(Courses!U175)&lt;&gt;Courses!U175)), "Row "&amp;Courses!$A175&amp;", "&amp;AV$9&amp;", "&amp;AV$10&amp;", "&amp;AV$11&amp;"; ","")</f>
        <v/>
      </c>
      <c r="AW180" s="10" t="str">
        <f>IF(AND($R$9=1,(TRUNC(Courses!V175)&lt;&gt;Courses!V175)), "Row "&amp;Courses!$A175&amp;", "&amp;AW$9&amp;", "&amp;AW$10&amp;", "&amp;AW$11&amp;"; ","")</f>
        <v/>
      </c>
      <c r="AX180" s="682" t="str">
        <f>IF(AND($R$9=1,(TRUNC(Courses!W175)&lt;&gt;Courses!W175)), "Row "&amp;Courses!$A175&amp;", "&amp;AX$9&amp;", "&amp;AX$10&amp;", "&amp;AX$11&amp;"; ","")</f>
        <v/>
      </c>
      <c r="AY180" s="10" t="str">
        <f>IF(AND($R$9=1,(TRUNC(Courses!X175)&lt;&gt;Courses!X175)), "Row "&amp;Courses!$A175&amp;", "&amp;AY$9&amp;", "&amp;AY$10&amp;", "&amp;AY$11&amp;"; ","")</f>
        <v/>
      </c>
      <c r="AZ180" s="10" t="str">
        <f>IF(AND($R$9=1,(TRUNC(Courses!Y175)&lt;&gt;Courses!Y175)), "Row "&amp;Courses!$A175&amp;", "&amp;AZ$9&amp;", "&amp;AZ$10&amp;", "&amp;AZ$11&amp;"; ","")</f>
        <v/>
      </c>
      <c r="BA180" s="10" t="str">
        <f>IF(AND($R$9=1,(TRUNC(Courses!Z175)&lt;&gt;Courses!Z175)), "Row "&amp;Courses!$A175&amp;", "&amp;BA$9&amp;", "&amp;BA$10&amp;", "&amp;BA$11&amp;"; ","")</f>
        <v/>
      </c>
      <c r="BB180" s="10" t="str">
        <f>IF(AND($R$9=1,(TRUNC(Courses!AA175)&lt;&gt;Courses!AA175)), "Row "&amp;Courses!$A175&amp;", "&amp;BB$9&amp;", "&amp;BB$10&amp;", "&amp;BB$11&amp;"; ","")</f>
        <v/>
      </c>
      <c r="BC180" s="682" t="str">
        <f>IF(AND($R$9=1,(TRUNC(Courses!AB175)&lt;&gt;Courses!AB175)), "Row "&amp;Courses!$A175&amp;", "&amp;BC$9&amp;", "&amp;BC$10&amp;", "&amp;BC$11&amp;"; ","")</f>
        <v/>
      </c>
      <c r="BE180" s="295"/>
      <c r="BF180" s="671">
        <v>161</v>
      </c>
      <c r="BG180" s="739" t="str">
        <f>IF(AND($S$9=1,Courses!N175&lt;0), "Row "&amp;Courses!$A175&amp;", "&amp;BG$9&amp;", "&amp;BG$10&amp;", "&amp;BG$11&amp;"; ","")</f>
        <v/>
      </c>
      <c r="BH180" s="10" t="str">
        <f>IF(AND($S$9=1,Courses!O175&lt;0), "Row "&amp;Courses!$A175&amp;", "&amp;BH$9&amp;", "&amp;BH$10&amp;", "&amp;BH$11&amp;"; ","")</f>
        <v/>
      </c>
      <c r="BI180" s="10" t="str">
        <f>IF(AND($S$9=1,Courses!P175&lt;0), "Row "&amp;Courses!$A175&amp;", "&amp;BI$9&amp;", "&amp;BI$10&amp;", "&amp;BI$11&amp;"; ","")</f>
        <v/>
      </c>
      <c r="BJ180" s="10" t="str">
        <f>IF(AND($S$9=1,Courses!Q175&lt;0), "Row "&amp;Courses!$A175&amp;", "&amp;BJ$9&amp;", "&amp;BJ$10&amp;", "&amp;BJ$11&amp;"; ","")</f>
        <v/>
      </c>
      <c r="BK180" s="10" t="str">
        <f>IF(AND($S$9=1,Courses!R175&lt;0), "Row "&amp;Courses!$A175&amp;", "&amp;BK$9&amp;", "&amp;BK$10&amp;", "&amp;BK$11&amp;"; ","")</f>
        <v/>
      </c>
      <c r="BL180" s="739" t="str">
        <f>IF(AND($S$9=1,Courses!S175&lt;0), "Row "&amp;Courses!$A175&amp;", "&amp;BL$9&amp;", "&amp;BL$10&amp;", "&amp;BL$11&amp;"; ","")</f>
        <v/>
      </c>
      <c r="BM180" s="10" t="str">
        <f>IF(AND($S$9=1,Courses!T175&lt;0), "Row "&amp;Courses!$A175&amp;", "&amp;BM$9&amp;", "&amp;BM$10&amp;", "&amp;BM$11&amp;"; ","")</f>
        <v/>
      </c>
      <c r="BN180" s="10" t="str">
        <f>IF(AND($S$9=1,Courses!U175&lt;0), "Row "&amp;Courses!$A175&amp;", "&amp;BN$9&amp;", "&amp;BN$10&amp;", "&amp;BN$11&amp;"; ","")</f>
        <v/>
      </c>
      <c r="BO180" s="10" t="str">
        <f>IF(AND($S$9=1,Courses!V175&lt;0), "Row "&amp;Courses!$A175&amp;", "&amp;BO$9&amp;", "&amp;BO$10&amp;", "&amp;BO$11&amp;"; ","")</f>
        <v/>
      </c>
      <c r="BP180" s="682" t="str">
        <f>IF(AND($S$9=1,Courses!W175&lt;0), "Row "&amp;Courses!$A175&amp;", "&amp;BP$9&amp;", "&amp;BP$10&amp;", "&amp;BP$11&amp;"; ","")</f>
        <v/>
      </c>
      <c r="BQ180" s="10" t="str">
        <f>IF(AND($S$9=1,Courses!X175&lt;0), "Row "&amp;Courses!$A175&amp;", "&amp;BQ$9&amp;", "&amp;BQ$10&amp;", "&amp;BQ$11&amp;"; ","")</f>
        <v/>
      </c>
      <c r="BR180" s="10" t="str">
        <f>IF(AND($S$9=1,Courses!Y175&lt;0), "Row "&amp;Courses!$A175&amp;", "&amp;BR$9&amp;", "&amp;BR$10&amp;", "&amp;BR$11&amp;"; ","")</f>
        <v/>
      </c>
      <c r="BS180" s="10" t="str">
        <f>IF(AND($S$9=1,Courses!Z175&lt;0), "Row "&amp;Courses!$A175&amp;", "&amp;BS$9&amp;", "&amp;BS$10&amp;", "&amp;BS$11&amp;"; ","")</f>
        <v/>
      </c>
      <c r="BT180" s="10" t="str">
        <f>IF(AND($S$9=1,Courses!AA175&lt;0), "Row "&amp;Courses!$A175&amp;", "&amp;BT$9&amp;", "&amp;BT$10&amp;", "&amp;BT$11&amp;"; ","")</f>
        <v/>
      </c>
      <c r="BU180" s="682" t="str">
        <f>IF(AND($S$9=1,Courses!AB175&lt;0), "Row "&amp;Courses!$A175&amp;", "&amp;BU$9&amp;", "&amp;BU$10&amp;", "&amp;BU$11&amp;"; ","")</f>
        <v/>
      </c>
      <c r="BW180" s="6">
        <f>BW179+1</f>
        <v>161</v>
      </c>
      <c r="BX180" s="671">
        <f>IF(AND($T$9=1,Courses!B175="",Courses!F175="",Courses!H175="",Courses!J175="",Courses!K175="",Courses!L175="",Courses!M175="",Courses!N175=0,Courses!P175=0,Courses!R175=0,Courses!S175=0,Courses!U175=0,Courses!W175=0,Courses!X175=0,Courses!Z175=0,Courses!AB175=0),0,1)</f>
        <v>0</v>
      </c>
      <c r="BY180" s="671">
        <f>IF(AND(BX180=0,SUM(BX181:$BX$219)&gt;0),1,0)</f>
        <v>0</v>
      </c>
      <c r="BZ180" s="692" t="str">
        <f>IF(BY180=1,"Row "&amp;Courses!A175&amp;"; ","")</f>
        <v/>
      </c>
      <c r="CA180" s="50"/>
      <c r="CB180" s="10"/>
      <c r="CC180" s="692" t="str">
        <f>IF(AND($U$9=1,Courses!B175&lt;&gt;"",SUM(Courses!N175:AB175)=0),"Row "&amp;Courses!A175&amp;"; ","")</f>
        <v/>
      </c>
      <c r="CD180" s="50"/>
      <c r="CF180" s="323"/>
      <c r="CG180" s="692" t="str">
        <f>IF(AND($Y$9=1,Courses!B175&lt;&gt;""),IF(SUMPRODUCT(--(Courses!$C$13:$C$214=Courses!C175))&gt;1,"Row "&amp;Courses!A175&amp;"; ",""),"")</f>
        <v/>
      </c>
      <c r="CH180" s="10"/>
      <c r="CI180" s="324"/>
      <c r="CJ180" s="10"/>
      <c r="CK180" s="739" t="str">
        <f>IF(AND($Z$9=1,Courses!E175&lt;&gt;"",Courses!F175&lt;&gt;"",Courses!F175=0,SUM(Courses!H175,Courses!J175)=1),"Row "&amp;Courses!A175&amp;", "&amp;Courses!$F$10&amp;"; ","")</f>
        <v/>
      </c>
      <c r="CL180" s="10" t="str">
        <f>IF(AND($Z$9=1,Courses!G175&lt;&gt;"",Courses!H175&lt;&gt;"",Courses!H175=0,SUM(Courses!J175,Courses!F175)=1),"Row "&amp;Courses!A175&amp;", "&amp;Courses!$H$10&amp;"; ","")</f>
        <v/>
      </c>
      <c r="CM180" s="682" t="str">
        <f>IF(AND($Z$9=1,Courses!I175&lt;&gt;"",Courses!J175&lt;&gt;"",Courses!J175=0, SUM(Courses!H175,Courses!F175)=1),"Row "&amp;Courses!A175&amp;", "&amp;Courses!$J$10&amp;"; ","")</f>
        <v/>
      </c>
      <c r="CN180" s="680"/>
      <c r="CO180" s="681"/>
      <c r="CP180" s="692" t="str">
        <f>IF(AND(Courses!B175&lt;&gt;"",ISNA(VLOOKUP(Courses!C175,CourseInfo,2,FALSE))=FALSE,COUNTIF(Dummy,Courses!C175)&lt;&gt;1),VLOOKUP(Courses!C175,CourseInfo,6,FALSE),"")</f>
        <v/>
      </c>
      <c r="CQ180" s="692" t="str">
        <f>IF(AND(Courses!B175&lt;&gt;"",ISNA(VLOOKUP(Courses!C175,CourseInfo,2,FALSE))=FALSE,COUNTIF(Dummy,Courses!C175)&lt;&gt;1),IF(VLOOKUP(Courses!C175,CourseInfo,7,FALSE)&lt;&gt;"",VLOOKUP(Courses!C175,CourseInfo,7,FALSE),"blank"),"")</f>
        <v/>
      </c>
      <c r="CR180" s="692" t="str">
        <f>IF(AND($AA$9=1,Courses!B175&lt;&gt;"",'Courses Valid'!AC180="",AH180&amp;AI180&amp;AJ180&amp;AK180="",COUNTIF(Dummy,Courses!C175)&lt;&gt;1),IF(OR(Courses!K175&lt;&gt;'Courses Valid'!CP180,Courses!L175&lt;&gt;'Courses Valid'!CQ180),"Row "&amp;Courses!A175&amp;", Level on LARS is "&amp;'Courses Valid'!CP180&amp;", Sub-level on LARS is "&amp;CQ180&amp;"; ",""),"")</f>
        <v/>
      </c>
      <c r="CS180" s="680"/>
    </row>
    <row r="181" spans="3:97" x14ac:dyDescent="0.2">
      <c r="C181" s="853">
        <f t="shared" si="4"/>
        <v>0</v>
      </c>
      <c r="F181" s="295"/>
      <c r="G181" s="692" t="str">
        <f>IF(SUMPRODUCT(--(CourseAims=Courses!$C176))=1,"",IF(AND($J$9=1,Courses!$C176&lt;&gt;""),"Row "&amp;Courses!A176&amp;" (invalid); ",""))</f>
        <v/>
      </c>
      <c r="H181" s="692" t="str">
        <f>IF(AND($K$9=1,Courses!B176="",OR(Courses!F176&lt;&gt;"",Courses!H176&lt;&gt;"",Courses!J176&lt;&gt;"",Courses!K176&lt;&gt;"",Courses!L176&lt;&gt;"",Courses!M176&lt;&gt;"",Courses!N176&lt;&gt;0,Courses!P176&lt;&gt;0,Courses!R176&lt;&gt;0,Courses!S176&lt;&gt;0,Courses!U176&lt;&gt;0,Courses!W176&lt;&gt;0,Courses!X176&lt;&gt;0,Courses!Z176&lt;&gt;0,Courses!AB176&lt;&gt;0)),"Row "&amp;Courses!A176&amp;" (none); ","")</f>
        <v/>
      </c>
      <c r="J181" s="295"/>
      <c r="K181" s="739" t="str">
        <f>IF(AND($L$9=1,Courses!E176&lt;&gt;"",Courses!F176=""),"Row "&amp;Courses!A176&amp;", "&amp;Courses!$E$10&amp;"; ","")</f>
        <v/>
      </c>
      <c r="L181" s="10" t="str">
        <f>IF(AND($L$9=1,Courses!G176&lt;&gt;"",Courses!H176=""),"Row "&amp;Courses!A176&amp;", "&amp;Courses!$G$10&amp;"; ","")</f>
        <v/>
      </c>
      <c r="M181" s="682" t="str">
        <f>IF(AND($L$9=1,Courses!I176&lt;&gt;"",Courses!J176=""),"Row "&amp;Courses!A176&amp;", "&amp;Courses!$I$10&amp;"; ","")</f>
        <v/>
      </c>
      <c r="P181" s="295"/>
      <c r="Q181" s="739" t="str">
        <f>IF(AND($M$9=1,Courses!B176&lt;&gt;"",Courses!E176&lt;&gt;"",Courses!G176="",Courses!I176="",Courses!F176&lt;&gt;1),"Row "&amp;Courses!A176&amp;"; ","")</f>
        <v/>
      </c>
      <c r="R181" s="10" t="str">
        <f>IF(AND($M$9=1,Courses!B176&lt;&gt;"",Courses!I176="",Courses!F176&lt;&gt;"",Courses!G176&lt;&gt;"",Courses!H176&lt;&gt;""),IF(OR((Courses!F176+Courses!H176)&lt;&gt;1),"Row "&amp;Courses!A176&amp;"; ",""),"")</f>
        <v/>
      </c>
      <c r="S181" s="682" t="str">
        <f>IF(AND($M$9=1,Courses!B176&lt;&gt;"",Courses!I176&lt;&gt;"",Courses!J176&lt;&gt;"",Courses!H176&lt;&gt;"",Courses!G176&lt;&gt;"",Courses!F176&lt;&gt;""),IF(OR((Courses!F176+Courses!H176+Courses!J176)&lt;&gt;1),"Row "&amp;Courses!A176&amp;"; ",""),"")</f>
        <v/>
      </c>
      <c r="U181" s="692" t="str">
        <f>IF(AND($M$9=1,Courses!E176&lt;&gt;"",Q181="",R181="",S181="",SUM(Courses!F176,Courses!H176,Courses!J176)&lt;&gt;1),"Row "&amp;Courses!A176&amp;"; ","")</f>
        <v/>
      </c>
      <c r="W181" s="295"/>
      <c r="X181" s="739" t="str">
        <f>IF(AND($N$9=1,Courses!B176&lt;&gt;"",Courses!E176&lt;&gt;"",Courses!F176&lt;&gt;""),IF((TRUNC(Courses!F176*100)&lt;&gt;Courses!F176*100),"Row "&amp;Courses!A176&amp;", "&amp;Courses!$F$10&amp;"; ",""),"")</f>
        <v/>
      </c>
      <c r="Y181" s="10" t="str">
        <f>IF(AND($N$9=1,Courses!B176&lt;&gt;"",Courses!G176&lt;&gt;"",Courses!H176&lt;&gt;""),IF((TRUNC(Courses!H176*100)&lt;&gt;Courses!H176*100),"Row "&amp;Courses!A176&amp;", "&amp;Courses!$H$10&amp;"; ",""),"")</f>
        <v/>
      </c>
      <c r="Z181" s="682" t="str">
        <f>IF(AND($N$9=1,Courses!B176&lt;&gt;"",Courses!I176&lt;&gt;"",Courses!J176&lt;&gt;""),IF((TRUNC(Courses!J176*100)&lt;&gt;Courses!J176*100),"Row "&amp;Courses!A176&amp;", "&amp;Courses!$J$10&amp;"; ",""),"")</f>
        <v/>
      </c>
      <c r="AB181" s="295"/>
      <c r="AC181" s="739" t="str">
        <f>IF(AND($O$9=1,G181="",Courses!B176&lt;&gt;"",Courses!K176&lt;&gt;"UG",Courses!K176&lt;&gt;"PG (UG fee)",Courses!K176&lt;&gt;"PG (Masters' loan)",Courses!K176&lt;&gt;"PG (Other)"),"Row "&amp;Courses!A176&amp;"; ","")</f>
        <v/>
      </c>
      <c r="AD181" s="692"/>
      <c r="AE181" s="682" t="str">
        <f>IF(AND($Q$9=1,G181="",Courses!B176&lt;&gt;"",Courses!M176&lt;&gt;"Standard",Courses!M176&lt;&gt;"Long"),"Row "&amp;Courses!A176&amp;"; ","")</f>
        <v/>
      </c>
      <c r="AF181" s="10"/>
      <c r="AG181" s="295"/>
      <c r="AH181" s="739" t="str">
        <f>IF(AND($P$9=1,G181="",AC181="",AD181="",Courses!B176&lt;&gt;"",Courses!K176="UG",Courses!L176&lt;&gt;$C$9,Courses!L176&lt;&gt;$C$10,Courses!L176&lt;&gt;$C$11),"Row "&amp;Courses!A176&amp;", Sub-level should be either HND, Sub-degree, Foundation Degree or Other UG Degree; ","")</f>
        <v/>
      </c>
      <c r="AI181" s="10" t="str">
        <f>IF(AND($P$9=1,G181="",AC181="",AD181="",Courses!B176&lt;&gt;"",Courses!K176="PG (UG fee)",Courses!L176&lt;&gt;"",Courses!L176&lt;&gt;$C$12,Courses!L176&lt;&gt;$C$15),"Row "&amp;Courses!A176&amp;", Sub-level should be either blank or "&amp;C173&amp;"; ","")</f>
        <v/>
      </c>
      <c r="AJ181" s="10" t="str">
        <f>IF(AND($P$9=1,G181="",AC181="",AD181="",Courses!B176&lt;&gt;"",Courses!K176="PG (Masters' loan)",Courses!L176&lt;&gt;"",Courses!L176&lt;&gt;$C$14,Courses!L176&lt;&gt;$C$15),"Row "&amp;Courses!A176&amp;", Sub-level should be blank; ","")</f>
        <v/>
      </c>
      <c r="AK181" s="682" t="str">
        <f>IF(AND($P$9=1,G181="",AC181="",AD181="",Courses!B176&lt;&gt;"",Courses!K176="PG (Other)",Courses!L176&lt;&gt;"",Courses!L176&lt;&gt;$C$16,Courses!L176&lt;&gt;$C$17),"Row "&amp;Courses!A176&amp;", Sub-level should be blank; ","")</f>
        <v/>
      </c>
      <c r="AL181" s="50"/>
      <c r="AM181" s="295"/>
      <c r="AN181" s="671">
        <v>162</v>
      </c>
      <c r="AO181" s="739" t="str">
        <f>IF(AND($R$9=1,(TRUNC(Courses!N176)&lt;&gt;Courses!N176)), "Row "&amp;Courses!$A176&amp;", "&amp;AO$9&amp;", "&amp;AO$10&amp;", "&amp;AO$11&amp;"; ","")</f>
        <v/>
      </c>
      <c r="AP181" s="10" t="str">
        <f>IF(AND($R$9=1,(TRUNC(Courses!O176)&lt;&gt;Courses!O176)), "Row "&amp;Courses!$A176&amp;", "&amp;AP$9&amp;", "&amp;AP$10&amp;", "&amp;AP$11&amp;"; ","")</f>
        <v/>
      </c>
      <c r="AQ181" s="10" t="str">
        <f>IF(AND($R$9=1,(TRUNC(Courses!P176)&lt;&gt;Courses!P176)), "Row "&amp;Courses!$A176&amp;", "&amp;AQ$9&amp;", "&amp;AQ$10&amp;", "&amp;AQ$11&amp;"; ","")</f>
        <v/>
      </c>
      <c r="AR181" s="10" t="str">
        <f>IF(AND($R$9=1,(TRUNC(Courses!Q176)&lt;&gt;Courses!Q176)), "Row "&amp;Courses!$A176&amp;", "&amp;AR$9&amp;", "&amp;AR$10&amp;", "&amp;AR$11&amp;"; ","")</f>
        <v/>
      </c>
      <c r="AS181" s="10" t="str">
        <f>IF(AND($R$9=1,(TRUNC(Courses!R176)&lt;&gt;Courses!R176)), "Row "&amp;Courses!$A176&amp;", "&amp;AS$9&amp;", "&amp;AS$10&amp;", "&amp;AS$11&amp;"; ","")</f>
        <v/>
      </c>
      <c r="AT181" s="739" t="str">
        <f>IF(AND($R$9=1,(TRUNC(Courses!S176)&lt;&gt;Courses!S176)), "Row "&amp;Courses!$A176&amp;", "&amp;AT$9&amp;", "&amp;AT$10&amp;", "&amp;AT$11&amp;"; ","")</f>
        <v/>
      </c>
      <c r="AU181" s="10" t="str">
        <f>IF(AND($R$9=1,(TRUNC(Courses!T176)&lt;&gt;Courses!T176)), "Row "&amp;Courses!$A176&amp;", "&amp;AU$9&amp;", "&amp;AU$10&amp;", "&amp;AU$11&amp;"; ","")</f>
        <v/>
      </c>
      <c r="AV181" s="10" t="str">
        <f>IF(AND($R$9=1,(TRUNC(Courses!U176)&lt;&gt;Courses!U176)), "Row "&amp;Courses!$A176&amp;", "&amp;AV$9&amp;", "&amp;AV$10&amp;", "&amp;AV$11&amp;"; ","")</f>
        <v/>
      </c>
      <c r="AW181" s="10" t="str">
        <f>IF(AND($R$9=1,(TRUNC(Courses!V176)&lt;&gt;Courses!V176)), "Row "&amp;Courses!$A176&amp;", "&amp;AW$9&amp;", "&amp;AW$10&amp;", "&amp;AW$11&amp;"; ","")</f>
        <v/>
      </c>
      <c r="AX181" s="682" t="str">
        <f>IF(AND($R$9=1,(TRUNC(Courses!W176)&lt;&gt;Courses!W176)), "Row "&amp;Courses!$A176&amp;", "&amp;AX$9&amp;", "&amp;AX$10&amp;", "&amp;AX$11&amp;"; ","")</f>
        <v/>
      </c>
      <c r="AY181" s="10" t="str">
        <f>IF(AND($R$9=1,(TRUNC(Courses!X176)&lt;&gt;Courses!X176)), "Row "&amp;Courses!$A176&amp;", "&amp;AY$9&amp;", "&amp;AY$10&amp;", "&amp;AY$11&amp;"; ","")</f>
        <v/>
      </c>
      <c r="AZ181" s="10" t="str">
        <f>IF(AND($R$9=1,(TRUNC(Courses!Y176)&lt;&gt;Courses!Y176)), "Row "&amp;Courses!$A176&amp;", "&amp;AZ$9&amp;", "&amp;AZ$10&amp;", "&amp;AZ$11&amp;"; ","")</f>
        <v/>
      </c>
      <c r="BA181" s="10" t="str">
        <f>IF(AND($R$9=1,(TRUNC(Courses!Z176)&lt;&gt;Courses!Z176)), "Row "&amp;Courses!$A176&amp;", "&amp;BA$9&amp;", "&amp;BA$10&amp;", "&amp;BA$11&amp;"; ","")</f>
        <v/>
      </c>
      <c r="BB181" s="10" t="str">
        <f>IF(AND($R$9=1,(TRUNC(Courses!AA176)&lt;&gt;Courses!AA176)), "Row "&amp;Courses!$A176&amp;", "&amp;BB$9&amp;", "&amp;BB$10&amp;", "&amp;BB$11&amp;"; ","")</f>
        <v/>
      </c>
      <c r="BC181" s="682" t="str">
        <f>IF(AND($R$9=1,(TRUNC(Courses!AB176)&lt;&gt;Courses!AB176)), "Row "&amp;Courses!$A176&amp;", "&amp;BC$9&amp;", "&amp;BC$10&amp;", "&amp;BC$11&amp;"; ","")</f>
        <v/>
      </c>
      <c r="BE181" s="295"/>
      <c r="BF181" s="671">
        <v>162</v>
      </c>
      <c r="BG181" s="739" t="str">
        <f>IF(AND($S$9=1,Courses!N176&lt;0), "Row "&amp;Courses!$A176&amp;", "&amp;BG$9&amp;", "&amp;BG$10&amp;", "&amp;BG$11&amp;"; ","")</f>
        <v/>
      </c>
      <c r="BH181" s="10" t="str">
        <f>IF(AND($S$9=1,Courses!O176&lt;0), "Row "&amp;Courses!$A176&amp;", "&amp;BH$9&amp;", "&amp;BH$10&amp;", "&amp;BH$11&amp;"; ","")</f>
        <v/>
      </c>
      <c r="BI181" s="10" t="str">
        <f>IF(AND($S$9=1,Courses!P176&lt;0), "Row "&amp;Courses!$A176&amp;", "&amp;BI$9&amp;", "&amp;BI$10&amp;", "&amp;BI$11&amp;"; ","")</f>
        <v/>
      </c>
      <c r="BJ181" s="10" t="str">
        <f>IF(AND($S$9=1,Courses!Q176&lt;0), "Row "&amp;Courses!$A176&amp;", "&amp;BJ$9&amp;", "&amp;BJ$10&amp;", "&amp;BJ$11&amp;"; ","")</f>
        <v/>
      </c>
      <c r="BK181" s="10" t="str">
        <f>IF(AND($S$9=1,Courses!R176&lt;0), "Row "&amp;Courses!$A176&amp;", "&amp;BK$9&amp;", "&amp;BK$10&amp;", "&amp;BK$11&amp;"; ","")</f>
        <v/>
      </c>
      <c r="BL181" s="739" t="str">
        <f>IF(AND($S$9=1,Courses!S176&lt;0), "Row "&amp;Courses!$A176&amp;", "&amp;BL$9&amp;", "&amp;BL$10&amp;", "&amp;BL$11&amp;"; ","")</f>
        <v/>
      </c>
      <c r="BM181" s="10" t="str">
        <f>IF(AND($S$9=1,Courses!T176&lt;0), "Row "&amp;Courses!$A176&amp;", "&amp;BM$9&amp;", "&amp;BM$10&amp;", "&amp;BM$11&amp;"; ","")</f>
        <v/>
      </c>
      <c r="BN181" s="10" t="str">
        <f>IF(AND($S$9=1,Courses!U176&lt;0), "Row "&amp;Courses!$A176&amp;", "&amp;BN$9&amp;", "&amp;BN$10&amp;", "&amp;BN$11&amp;"; ","")</f>
        <v/>
      </c>
      <c r="BO181" s="10" t="str">
        <f>IF(AND($S$9=1,Courses!V176&lt;0), "Row "&amp;Courses!$A176&amp;", "&amp;BO$9&amp;", "&amp;BO$10&amp;", "&amp;BO$11&amp;"; ","")</f>
        <v/>
      </c>
      <c r="BP181" s="682" t="str">
        <f>IF(AND($S$9=1,Courses!W176&lt;0), "Row "&amp;Courses!$A176&amp;", "&amp;BP$9&amp;", "&amp;BP$10&amp;", "&amp;BP$11&amp;"; ","")</f>
        <v/>
      </c>
      <c r="BQ181" s="10" t="str">
        <f>IF(AND($S$9=1,Courses!X176&lt;0), "Row "&amp;Courses!$A176&amp;", "&amp;BQ$9&amp;", "&amp;BQ$10&amp;", "&amp;BQ$11&amp;"; ","")</f>
        <v/>
      </c>
      <c r="BR181" s="10" t="str">
        <f>IF(AND($S$9=1,Courses!Y176&lt;0), "Row "&amp;Courses!$A176&amp;", "&amp;BR$9&amp;", "&amp;BR$10&amp;", "&amp;BR$11&amp;"; ","")</f>
        <v/>
      </c>
      <c r="BS181" s="10" t="str">
        <f>IF(AND($S$9=1,Courses!Z176&lt;0), "Row "&amp;Courses!$A176&amp;", "&amp;BS$9&amp;", "&amp;BS$10&amp;", "&amp;BS$11&amp;"; ","")</f>
        <v/>
      </c>
      <c r="BT181" s="10" t="str">
        <f>IF(AND($S$9=1,Courses!AA176&lt;0), "Row "&amp;Courses!$A176&amp;", "&amp;BT$9&amp;", "&amp;BT$10&amp;", "&amp;BT$11&amp;"; ","")</f>
        <v/>
      </c>
      <c r="BU181" s="682" t="str">
        <f>IF(AND($S$9=1,Courses!AB176&lt;0), "Row "&amp;Courses!$A176&amp;", "&amp;BU$9&amp;", "&amp;BU$10&amp;", "&amp;BU$11&amp;"; ","")</f>
        <v/>
      </c>
      <c r="BW181" s="6">
        <f t="shared" ref="BW181:BW219" si="5">BW180+1</f>
        <v>162</v>
      </c>
      <c r="BX181" s="671">
        <f>IF(AND($T$9=1,Courses!B176="",Courses!F176="",Courses!H176="",Courses!J176="",Courses!K176="",Courses!L176="",Courses!M176="",Courses!N176=0,Courses!P176=0,Courses!R176=0,Courses!S176=0,Courses!U176=0,Courses!W176=0,Courses!X176=0,Courses!Z176=0,Courses!AB176=0),0,1)</f>
        <v>0</v>
      </c>
      <c r="BY181" s="671">
        <f>IF(AND(BX181=0,SUM(BX182:$BX$219)&gt;0),1,0)</f>
        <v>0</v>
      </c>
      <c r="BZ181" s="692" t="str">
        <f>IF(BY181=1,"Row "&amp;Courses!A176&amp;"; ","")</f>
        <v/>
      </c>
      <c r="CA181" s="50"/>
      <c r="CB181" s="10"/>
      <c r="CC181" s="692" t="str">
        <f>IF(AND($U$9=1,Courses!B176&lt;&gt;"",SUM(Courses!N176:AB176)=0),"Row "&amp;Courses!A176&amp;"; ","")</f>
        <v/>
      </c>
      <c r="CD181" s="50"/>
      <c r="CF181" s="323"/>
      <c r="CG181" s="692" t="str">
        <f>IF(AND($Y$9=1,Courses!B176&lt;&gt;""),IF(SUMPRODUCT(--(Courses!$C$13:$C$214=Courses!C176))&gt;1,"Row "&amp;Courses!A176&amp;"; ",""),"")</f>
        <v/>
      </c>
      <c r="CH181" s="10"/>
      <c r="CI181" s="324"/>
      <c r="CJ181" s="10"/>
      <c r="CK181" s="739" t="str">
        <f>IF(AND($Z$9=1,Courses!E176&lt;&gt;"",Courses!F176&lt;&gt;"",Courses!F176=0,SUM(Courses!H176,Courses!J176)=1),"Row "&amp;Courses!A176&amp;", "&amp;Courses!$F$10&amp;"; ","")</f>
        <v/>
      </c>
      <c r="CL181" s="10" t="str">
        <f>IF(AND($Z$9=1,Courses!G176&lt;&gt;"",Courses!H176&lt;&gt;"",Courses!H176=0,SUM(Courses!J176,Courses!F176)=1),"Row "&amp;Courses!A176&amp;", "&amp;Courses!$H$10&amp;"; ","")</f>
        <v/>
      </c>
      <c r="CM181" s="682" t="str">
        <f>IF(AND($Z$9=1,Courses!I176&lt;&gt;"",Courses!J176&lt;&gt;"",Courses!J176=0, SUM(Courses!H176,Courses!F176)=1),"Row "&amp;Courses!A176&amp;", "&amp;Courses!$J$10&amp;"; ","")</f>
        <v/>
      </c>
      <c r="CN181" s="680"/>
      <c r="CO181" s="681"/>
      <c r="CP181" s="692" t="str">
        <f>IF(AND(Courses!B176&lt;&gt;"",ISNA(VLOOKUP(Courses!C176,CourseInfo,2,FALSE))=FALSE,COUNTIF(Dummy,Courses!C176)&lt;&gt;1),VLOOKUP(Courses!C176,CourseInfo,6,FALSE),"")</f>
        <v/>
      </c>
      <c r="CQ181" s="692" t="str">
        <f>IF(AND(Courses!B176&lt;&gt;"",ISNA(VLOOKUP(Courses!C176,CourseInfo,2,FALSE))=FALSE,COUNTIF(Dummy,Courses!C176)&lt;&gt;1),IF(VLOOKUP(Courses!C176,CourseInfo,7,FALSE)&lt;&gt;"",VLOOKUP(Courses!C176,CourseInfo,7,FALSE),"blank"),"")</f>
        <v/>
      </c>
      <c r="CR181" s="692" t="str">
        <f>IF(AND($AA$9=1,Courses!B176&lt;&gt;"",'Courses Valid'!AC181="",AH181&amp;AI181&amp;AJ181&amp;AK181="",COUNTIF(Dummy,Courses!C176)&lt;&gt;1),IF(OR(Courses!K176&lt;&gt;'Courses Valid'!CP181,Courses!L176&lt;&gt;'Courses Valid'!CQ181),"Row "&amp;Courses!A176&amp;", Level on LARS is "&amp;'Courses Valid'!CP181&amp;", Sub-level on LARS is "&amp;CQ181&amp;"; ",""),"")</f>
        <v/>
      </c>
      <c r="CS181" s="680"/>
    </row>
    <row r="182" spans="3:97" x14ac:dyDescent="0.2">
      <c r="C182" s="853">
        <f t="shared" si="4"/>
        <v>0</v>
      </c>
      <c r="F182" s="296"/>
      <c r="G182" s="692" t="str">
        <f>IF(SUMPRODUCT(--(CourseAims=Courses!$C177))=1,"",IF(AND($J$9=1,Courses!$C177&lt;&gt;""),"Row "&amp;Courses!A177&amp;" (invalid); ",""))</f>
        <v/>
      </c>
      <c r="H182" s="692" t="str">
        <f>IF(AND($K$9=1,Courses!B177="",OR(Courses!F177&lt;&gt;"",Courses!H177&lt;&gt;"",Courses!J177&lt;&gt;"",Courses!K177&lt;&gt;"",Courses!L177&lt;&gt;"",Courses!M177&lt;&gt;"",Courses!N177&lt;&gt;0,Courses!P177&lt;&gt;0,Courses!R177&lt;&gt;0,Courses!S177&lt;&gt;0,Courses!U177&lt;&gt;0,Courses!W177&lt;&gt;0,Courses!X177&lt;&gt;0,Courses!Z177&lt;&gt;0,Courses!AB177&lt;&gt;0)),"Row "&amp;Courses!A177&amp;" (none); ","")</f>
        <v/>
      </c>
      <c r="I182" s="72"/>
      <c r="J182" s="296"/>
      <c r="K182" s="739" t="str">
        <f>IF(AND($L$9=1,Courses!E177&lt;&gt;"",Courses!F177=""),"Row "&amp;Courses!A177&amp;", "&amp;Courses!$E$10&amp;"; ","")</f>
        <v/>
      </c>
      <c r="L182" s="10" t="str">
        <f>IF(AND($L$9=1,Courses!G177&lt;&gt;"",Courses!H177=""),"Row "&amp;Courses!A177&amp;", "&amp;Courses!$G$10&amp;"; ","")</f>
        <v/>
      </c>
      <c r="M182" s="682" t="str">
        <f>IF(AND($L$9=1,Courses!I177&lt;&gt;"",Courses!J177=""),"Row "&amp;Courses!A177&amp;", "&amp;Courses!$I$10&amp;"; ","")</f>
        <v/>
      </c>
      <c r="N182" s="48"/>
      <c r="O182" s="72"/>
      <c r="P182" s="296"/>
      <c r="Q182" s="739" t="str">
        <f>IF(AND($M$9=1,Courses!B177&lt;&gt;"",Courses!E177&lt;&gt;"",Courses!G177="",Courses!I177="",Courses!F177&lt;&gt;1),"Row "&amp;Courses!A177&amp;"; ","")</f>
        <v/>
      </c>
      <c r="R182" s="10" t="str">
        <f>IF(AND($M$9=1,Courses!B177&lt;&gt;"",Courses!I177="",Courses!F177&lt;&gt;"",Courses!G177&lt;&gt;"",Courses!H177&lt;&gt;""),IF(OR((Courses!F177+Courses!H177)&lt;&gt;1),"Row "&amp;Courses!A177&amp;"; ",""),"")</f>
        <v/>
      </c>
      <c r="S182" s="682" t="str">
        <f>IF(AND($M$9=1,Courses!B177&lt;&gt;"",Courses!I177&lt;&gt;"",Courses!J177&lt;&gt;"",Courses!H177&lt;&gt;"",Courses!G177&lt;&gt;"",Courses!F177&lt;&gt;""),IF(OR((Courses!F177+Courses!H177+Courses!J177)&lt;&gt;1),"Row "&amp;Courses!A177&amp;"; ",""),"")</f>
        <v/>
      </c>
      <c r="T182" s="48"/>
      <c r="U182" s="692" t="str">
        <f>IF(AND($M$9=1,Courses!E177&lt;&gt;"",Q182="",R182="",S182="",SUM(Courses!F177,Courses!H177,Courses!J177)&lt;&gt;1),"Row "&amp;Courses!A177&amp;"; ","")</f>
        <v/>
      </c>
      <c r="V182" s="48"/>
      <c r="W182" s="296"/>
      <c r="X182" s="739" t="str">
        <f>IF(AND($N$9=1,Courses!B177&lt;&gt;"",Courses!E177&lt;&gt;"",Courses!F177&lt;&gt;""),IF((TRUNC(Courses!F177*100)&lt;&gt;Courses!F177*100),"Row "&amp;Courses!A177&amp;", "&amp;Courses!$F$10&amp;"; ",""),"")</f>
        <v/>
      </c>
      <c r="Y182" s="10" t="str">
        <f>IF(AND($N$9=1,Courses!B177&lt;&gt;"",Courses!G177&lt;&gt;"",Courses!H177&lt;&gt;""),IF((TRUNC(Courses!H177*100)&lt;&gt;Courses!H177*100),"Row "&amp;Courses!A177&amp;", "&amp;Courses!$H$10&amp;"; ",""),"")</f>
        <v/>
      </c>
      <c r="Z182" s="682" t="str">
        <f>IF(AND($N$9=1,Courses!B177&lt;&gt;"",Courses!I177&lt;&gt;"",Courses!J177&lt;&gt;""),IF((TRUNC(Courses!J177*100)&lt;&gt;Courses!J177*100),"Row "&amp;Courses!A177&amp;", "&amp;Courses!$J$10&amp;"; ",""),"")</f>
        <v/>
      </c>
      <c r="AA182" s="48"/>
      <c r="AB182" s="296"/>
      <c r="AC182" s="739" t="str">
        <f>IF(AND($O$9=1,G182="",Courses!B177&lt;&gt;"",Courses!K177&lt;&gt;"UG",Courses!K177&lt;&gt;"PG (UG fee)",Courses!K177&lt;&gt;"PG (Masters' loan)",Courses!K177&lt;&gt;"PG (Other)"),"Row "&amp;Courses!A177&amp;"; ","")</f>
        <v/>
      </c>
      <c r="AD182" s="692"/>
      <c r="AE182" s="682" t="str">
        <f>IF(AND($Q$9=1,G182="",Courses!B177&lt;&gt;"",Courses!M177&lt;&gt;"Standard",Courses!M177&lt;&gt;"Long"),"Row "&amp;Courses!A177&amp;"; ","")</f>
        <v/>
      </c>
      <c r="AF182" s="48"/>
      <c r="AG182" s="296"/>
      <c r="AH182" s="739" t="str">
        <f>IF(AND($P$9=1,G182="",AC182="",AD182="",Courses!B177&lt;&gt;"",Courses!K177="UG",Courses!L177&lt;&gt;$C$9,Courses!L177&lt;&gt;$C$10,Courses!L177&lt;&gt;$C$11),"Row "&amp;Courses!A177&amp;", Sub-level should be either HND, Sub-degree, Foundation Degree or Other UG Degree; ","")</f>
        <v/>
      </c>
      <c r="AI182" s="10" t="str">
        <f>IF(AND($P$9=1,G182="",AC182="",AD182="",Courses!B177&lt;&gt;"",Courses!K177="PG (UG fee)",Courses!L177&lt;&gt;"",Courses!L177&lt;&gt;$C$12,Courses!L177&lt;&gt;$C$15),"Row "&amp;Courses!A177&amp;", Sub-level should be either blank or "&amp;C174&amp;"; ","")</f>
        <v/>
      </c>
      <c r="AJ182" s="10" t="str">
        <f>IF(AND($P$9=1,G182="",AC182="",AD182="",Courses!B177&lt;&gt;"",Courses!K177="PG (Masters' loan)",Courses!L177&lt;&gt;"",Courses!L177&lt;&gt;$C$14,Courses!L177&lt;&gt;$C$15),"Row "&amp;Courses!A177&amp;", Sub-level should be blank; ","")</f>
        <v/>
      </c>
      <c r="AK182" s="682" t="str">
        <f>IF(AND($P$9=1,G182="",AC182="",AD182="",Courses!B177&lt;&gt;"",Courses!K177="PG (Other)",Courses!L177&lt;&gt;"",Courses!L177&lt;&gt;$C$16,Courses!L177&lt;&gt;$C$17),"Row "&amp;Courses!A177&amp;", Sub-level should be blank; ","")</f>
        <v/>
      </c>
      <c r="AL182" s="72"/>
      <c r="AM182" s="296"/>
      <c r="AN182" s="770">
        <v>163</v>
      </c>
      <c r="AO182" s="739" t="str">
        <f>IF(AND($R$9=1,(TRUNC(Courses!N177)&lt;&gt;Courses!N177)), "Row "&amp;Courses!$A177&amp;", "&amp;AO$9&amp;", "&amp;AO$10&amp;", "&amp;AO$11&amp;"; ","")</f>
        <v/>
      </c>
      <c r="AP182" s="10" t="str">
        <f>IF(AND($R$9=1,(TRUNC(Courses!O177)&lt;&gt;Courses!O177)), "Row "&amp;Courses!$A177&amp;", "&amp;AP$9&amp;", "&amp;AP$10&amp;", "&amp;AP$11&amp;"; ","")</f>
        <v/>
      </c>
      <c r="AQ182" s="10" t="str">
        <f>IF(AND($R$9=1,(TRUNC(Courses!P177)&lt;&gt;Courses!P177)), "Row "&amp;Courses!$A177&amp;", "&amp;AQ$9&amp;", "&amp;AQ$10&amp;", "&amp;AQ$11&amp;"; ","")</f>
        <v/>
      </c>
      <c r="AR182" s="10" t="str">
        <f>IF(AND($R$9=1,(TRUNC(Courses!Q177)&lt;&gt;Courses!Q177)), "Row "&amp;Courses!$A177&amp;", "&amp;AR$9&amp;", "&amp;AR$10&amp;", "&amp;AR$11&amp;"; ","")</f>
        <v/>
      </c>
      <c r="AS182" s="10" t="str">
        <f>IF(AND($R$9=1,(TRUNC(Courses!R177)&lt;&gt;Courses!R177)), "Row "&amp;Courses!$A177&amp;", "&amp;AS$9&amp;", "&amp;AS$10&amp;", "&amp;AS$11&amp;"; ","")</f>
        <v/>
      </c>
      <c r="AT182" s="739" t="str">
        <f>IF(AND($R$9=1,(TRUNC(Courses!S177)&lt;&gt;Courses!S177)), "Row "&amp;Courses!$A177&amp;", "&amp;AT$9&amp;", "&amp;AT$10&amp;", "&amp;AT$11&amp;"; ","")</f>
        <v/>
      </c>
      <c r="AU182" s="10" t="str">
        <f>IF(AND($R$9=1,(TRUNC(Courses!T177)&lt;&gt;Courses!T177)), "Row "&amp;Courses!$A177&amp;", "&amp;AU$9&amp;", "&amp;AU$10&amp;", "&amp;AU$11&amp;"; ","")</f>
        <v/>
      </c>
      <c r="AV182" s="10" t="str">
        <f>IF(AND($R$9=1,(TRUNC(Courses!U177)&lt;&gt;Courses!U177)), "Row "&amp;Courses!$A177&amp;", "&amp;AV$9&amp;", "&amp;AV$10&amp;", "&amp;AV$11&amp;"; ","")</f>
        <v/>
      </c>
      <c r="AW182" s="10" t="str">
        <f>IF(AND($R$9=1,(TRUNC(Courses!V177)&lt;&gt;Courses!V177)), "Row "&amp;Courses!$A177&amp;", "&amp;AW$9&amp;", "&amp;AW$10&amp;", "&amp;AW$11&amp;"; ","")</f>
        <v/>
      </c>
      <c r="AX182" s="682" t="str">
        <f>IF(AND($R$9=1,(TRUNC(Courses!W177)&lt;&gt;Courses!W177)), "Row "&amp;Courses!$A177&amp;", "&amp;AX$9&amp;", "&amp;AX$10&amp;", "&amp;AX$11&amp;"; ","")</f>
        <v/>
      </c>
      <c r="AY182" s="10" t="str">
        <f>IF(AND($R$9=1,(TRUNC(Courses!X177)&lt;&gt;Courses!X177)), "Row "&amp;Courses!$A177&amp;", "&amp;AY$9&amp;", "&amp;AY$10&amp;", "&amp;AY$11&amp;"; ","")</f>
        <v/>
      </c>
      <c r="AZ182" s="10" t="str">
        <f>IF(AND($R$9=1,(TRUNC(Courses!Y177)&lt;&gt;Courses!Y177)), "Row "&amp;Courses!$A177&amp;", "&amp;AZ$9&amp;", "&amp;AZ$10&amp;", "&amp;AZ$11&amp;"; ","")</f>
        <v/>
      </c>
      <c r="BA182" s="10" t="str">
        <f>IF(AND($R$9=1,(TRUNC(Courses!Z177)&lt;&gt;Courses!Z177)), "Row "&amp;Courses!$A177&amp;", "&amp;BA$9&amp;", "&amp;BA$10&amp;", "&amp;BA$11&amp;"; ","")</f>
        <v/>
      </c>
      <c r="BB182" s="10" t="str">
        <f>IF(AND($R$9=1,(TRUNC(Courses!AA177)&lt;&gt;Courses!AA177)), "Row "&amp;Courses!$A177&amp;", "&amp;BB$9&amp;", "&amp;BB$10&amp;", "&amp;BB$11&amp;"; ","")</f>
        <v/>
      </c>
      <c r="BC182" s="682" t="str">
        <f>IF(AND($R$9=1,(TRUNC(Courses!AB177)&lt;&gt;Courses!AB177)), "Row "&amp;Courses!$A177&amp;", "&amp;BC$9&amp;", "&amp;BC$10&amp;", "&amp;BC$11&amp;"; ","")</f>
        <v/>
      </c>
      <c r="BD182" s="72"/>
      <c r="BE182" s="296"/>
      <c r="BF182" s="770">
        <v>163</v>
      </c>
      <c r="BG182" s="739" t="str">
        <f>IF(AND($S$9=1,Courses!N177&lt;0), "Row "&amp;Courses!$A177&amp;", "&amp;BG$9&amp;", "&amp;BG$10&amp;", "&amp;BG$11&amp;"; ","")</f>
        <v/>
      </c>
      <c r="BH182" s="10" t="str">
        <f>IF(AND($S$9=1,Courses!O177&lt;0), "Row "&amp;Courses!$A177&amp;", "&amp;BH$9&amp;", "&amp;BH$10&amp;", "&amp;BH$11&amp;"; ","")</f>
        <v/>
      </c>
      <c r="BI182" s="10" t="str">
        <f>IF(AND($S$9=1,Courses!P177&lt;0), "Row "&amp;Courses!$A177&amp;", "&amp;BI$9&amp;", "&amp;BI$10&amp;", "&amp;BI$11&amp;"; ","")</f>
        <v/>
      </c>
      <c r="BJ182" s="10" t="str">
        <f>IF(AND($S$9=1,Courses!Q177&lt;0), "Row "&amp;Courses!$A177&amp;", "&amp;BJ$9&amp;", "&amp;BJ$10&amp;", "&amp;BJ$11&amp;"; ","")</f>
        <v/>
      </c>
      <c r="BK182" s="10" t="str">
        <f>IF(AND($S$9=1,Courses!R177&lt;0), "Row "&amp;Courses!$A177&amp;", "&amp;BK$9&amp;", "&amp;BK$10&amp;", "&amp;BK$11&amp;"; ","")</f>
        <v/>
      </c>
      <c r="BL182" s="739" t="str">
        <f>IF(AND($S$9=1,Courses!S177&lt;0), "Row "&amp;Courses!$A177&amp;", "&amp;BL$9&amp;", "&amp;BL$10&amp;", "&amp;BL$11&amp;"; ","")</f>
        <v/>
      </c>
      <c r="BM182" s="10" t="str">
        <f>IF(AND($S$9=1,Courses!T177&lt;0), "Row "&amp;Courses!$A177&amp;", "&amp;BM$9&amp;", "&amp;BM$10&amp;", "&amp;BM$11&amp;"; ","")</f>
        <v/>
      </c>
      <c r="BN182" s="10" t="str">
        <f>IF(AND($S$9=1,Courses!U177&lt;0), "Row "&amp;Courses!$A177&amp;", "&amp;BN$9&amp;", "&amp;BN$10&amp;", "&amp;BN$11&amp;"; ","")</f>
        <v/>
      </c>
      <c r="BO182" s="10" t="str">
        <f>IF(AND($S$9=1,Courses!V177&lt;0), "Row "&amp;Courses!$A177&amp;", "&amp;BO$9&amp;", "&amp;BO$10&amp;", "&amp;BO$11&amp;"; ","")</f>
        <v/>
      </c>
      <c r="BP182" s="682" t="str">
        <f>IF(AND($S$9=1,Courses!W177&lt;0), "Row "&amp;Courses!$A177&amp;", "&amp;BP$9&amp;", "&amp;BP$10&amp;", "&amp;BP$11&amp;"; ","")</f>
        <v/>
      </c>
      <c r="BQ182" s="10" t="str">
        <f>IF(AND($S$9=1,Courses!X177&lt;0), "Row "&amp;Courses!$A177&amp;", "&amp;BQ$9&amp;", "&amp;BQ$10&amp;", "&amp;BQ$11&amp;"; ","")</f>
        <v/>
      </c>
      <c r="BR182" s="10" t="str">
        <f>IF(AND($S$9=1,Courses!Y177&lt;0), "Row "&amp;Courses!$A177&amp;", "&amp;BR$9&amp;", "&amp;BR$10&amp;", "&amp;BR$11&amp;"; ","")</f>
        <v/>
      </c>
      <c r="BS182" s="10" t="str">
        <f>IF(AND($S$9=1,Courses!Z177&lt;0), "Row "&amp;Courses!$A177&amp;", "&amp;BS$9&amp;", "&amp;BS$10&amp;", "&amp;BS$11&amp;"; ","")</f>
        <v/>
      </c>
      <c r="BT182" s="10" t="str">
        <f>IF(AND($S$9=1,Courses!AA177&lt;0), "Row "&amp;Courses!$A177&amp;", "&amp;BT$9&amp;", "&amp;BT$10&amp;", "&amp;BT$11&amp;"; ","")</f>
        <v/>
      </c>
      <c r="BU182" s="682" t="str">
        <f>IF(AND($S$9=1,Courses!AB177&lt;0), "Row "&amp;Courses!$A177&amp;", "&amp;BU$9&amp;", "&amp;BU$10&amp;", "&amp;BU$11&amp;"; ","")</f>
        <v/>
      </c>
      <c r="BV182" s="48"/>
      <c r="BW182" s="6">
        <f t="shared" si="5"/>
        <v>163</v>
      </c>
      <c r="BX182" s="770">
        <f>IF(AND($T$9=1,Courses!B177="",Courses!F177="",Courses!H177="",Courses!J177="",Courses!K177="",Courses!L177="",Courses!M177="",Courses!N177=0,Courses!P177=0,Courses!R177=0,Courses!S177=0,Courses!U177=0,Courses!W177=0,Courses!X177=0,Courses!Z177=0,Courses!AB177=0),0,1)</f>
        <v>0</v>
      </c>
      <c r="BY182" s="770">
        <f>IF(AND(BX182=0,SUM(BX183:$BX$219)&gt;0),1,0)</f>
        <v>0</v>
      </c>
      <c r="BZ182" s="692" t="str">
        <f>IF(BY182=1,"Row "&amp;Courses!A177&amp;"; ","")</f>
        <v/>
      </c>
      <c r="CA182" s="72"/>
      <c r="CB182" s="10"/>
      <c r="CC182" s="692" t="str">
        <f>IF(AND($U$9=1,Courses!B177&lt;&gt;"",SUM(Courses!N177:AB177)=0),"Row "&amp;Courses!A177&amp;"; ","")</f>
        <v/>
      </c>
      <c r="CD182" s="50"/>
      <c r="CF182" s="326"/>
      <c r="CG182" s="692" t="str">
        <f>IF(AND($Y$9=1,Courses!B177&lt;&gt;""),IF(SUMPRODUCT(--(Courses!$C$13:$C$214=Courses!C177))&gt;1,"Row "&amp;Courses!A177&amp;"; ",""),"")</f>
        <v/>
      </c>
      <c r="CH182" s="327"/>
      <c r="CI182" s="328"/>
      <c r="CJ182" s="697"/>
      <c r="CK182" s="739" t="str">
        <f>IF(AND($Z$9=1,Courses!E177&lt;&gt;"",Courses!F177&lt;&gt;"",Courses!F177=0,SUM(Courses!H177,Courses!J177)=1),"Row "&amp;Courses!A177&amp;", "&amp;Courses!$F$10&amp;"; ","")</f>
        <v/>
      </c>
      <c r="CL182" s="10" t="str">
        <f>IF(AND($Z$9=1,Courses!G177&lt;&gt;"",Courses!H177&lt;&gt;"",Courses!H177=0,SUM(Courses!J177,Courses!F177)=1),"Row "&amp;Courses!A177&amp;", "&amp;Courses!$H$10&amp;"; ","")</f>
        <v/>
      </c>
      <c r="CM182" s="682" t="str">
        <f>IF(AND($Z$9=1,Courses!I177&lt;&gt;"",Courses!J177&lt;&gt;"",Courses!J177=0, SUM(Courses!H177,Courses!F177)=1),"Row "&amp;Courses!A177&amp;", "&amp;Courses!$J$10&amp;"; ","")</f>
        <v/>
      </c>
      <c r="CN182" s="698"/>
      <c r="CO182" s="699"/>
      <c r="CP182" s="692" t="str">
        <f>IF(AND(Courses!B177&lt;&gt;"",ISNA(VLOOKUP(Courses!C177,CourseInfo,2,FALSE))=FALSE,COUNTIF(Dummy,Courses!C177)&lt;&gt;1),VLOOKUP(Courses!C177,CourseInfo,6,FALSE),"")</f>
        <v/>
      </c>
      <c r="CQ182" s="692" t="str">
        <f>IF(AND(Courses!B177&lt;&gt;"",ISNA(VLOOKUP(Courses!C177,CourseInfo,2,FALSE))=FALSE,COUNTIF(Dummy,Courses!C177)&lt;&gt;1),IF(VLOOKUP(Courses!C177,CourseInfo,7,FALSE)&lt;&gt;"",VLOOKUP(Courses!C177,CourseInfo,7,FALSE),"blank"),"")</f>
        <v/>
      </c>
      <c r="CR182" s="692" t="str">
        <f>IF(AND($AA$9=1,Courses!B177&lt;&gt;"",'Courses Valid'!AC182="",AH182&amp;AI182&amp;AJ182&amp;AK182="",COUNTIF(Dummy,Courses!C177)&lt;&gt;1),IF(OR(Courses!K177&lt;&gt;'Courses Valid'!CP182,Courses!L177&lt;&gt;'Courses Valid'!CQ182),"Row "&amp;Courses!A177&amp;", Level on LARS is "&amp;'Courses Valid'!CP182&amp;", Sub-level on LARS is "&amp;CQ182&amp;"; ",""),"")</f>
        <v/>
      </c>
      <c r="CS182" s="698"/>
    </row>
    <row r="183" spans="3:97" x14ac:dyDescent="0.2">
      <c r="C183" s="853">
        <f t="shared" si="4"/>
        <v>0</v>
      </c>
      <c r="G183" s="692" t="str">
        <f>IF(SUMPRODUCT(--(CourseAims=Courses!$C178))=1,"",IF(AND($J$9=1,Courses!$C178&lt;&gt;""),"Row "&amp;Courses!A178&amp;" (invalid); ",""))</f>
        <v/>
      </c>
      <c r="H183" s="692" t="str">
        <f>IF(AND($K$9=1,Courses!B178="",OR(Courses!F178&lt;&gt;"",Courses!H178&lt;&gt;"",Courses!J178&lt;&gt;"",Courses!K178&lt;&gt;"",Courses!L178&lt;&gt;"",Courses!M178&lt;&gt;"",Courses!N178&lt;&gt;0,Courses!P178&lt;&gt;0,Courses!R178&lt;&gt;0,Courses!S178&lt;&gt;0,Courses!U178&lt;&gt;0,Courses!W178&lt;&gt;0,Courses!X178&lt;&gt;0,Courses!Z178&lt;&gt;0,Courses!AB178&lt;&gt;0)),"Row "&amp;Courses!A178&amp;" (none); ","")</f>
        <v/>
      </c>
      <c r="K183" s="739" t="str">
        <f>IF(AND($L$9=1,Courses!E178&lt;&gt;"",Courses!F178=""),"Row "&amp;Courses!A178&amp;", "&amp;Courses!$E$10&amp;"; ","")</f>
        <v/>
      </c>
      <c r="L183" s="10" t="str">
        <f>IF(AND($L$9=1,Courses!G178&lt;&gt;"",Courses!H178=""),"Row "&amp;Courses!A178&amp;", "&amp;Courses!$G$10&amp;"; ","")</f>
        <v/>
      </c>
      <c r="M183" s="682" t="str">
        <f>IF(AND($L$9=1,Courses!I178&lt;&gt;"",Courses!J178=""),"Row "&amp;Courses!A178&amp;", "&amp;Courses!$I$10&amp;"; ","")</f>
        <v/>
      </c>
      <c r="Q183" s="739" t="str">
        <f>IF(AND($M$9=1,Courses!B178&lt;&gt;"",Courses!E178&lt;&gt;"",Courses!G178="",Courses!I178="",Courses!F178&lt;&gt;1),"Row "&amp;Courses!A178&amp;"; ","")</f>
        <v/>
      </c>
      <c r="R183" s="10" t="str">
        <f>IF(AND($M$9=1,Courses!B178&lt;&gt;"",Courses!I178="",Courses!F178&lt;&gt;"",Courses!G178&lt;&gt;"",Courses!H178&lt;&gt;""),IF(OR((Courses!F178+Courses!H178)&lt;&gt;1),"Row "&amp;Courses!A178&amp;"; ",""),"")</f>
        <v/>
      </c>
      <c r="S183" s="682" t="str">
        <f>IF(AND($M$9=1,Courses!B178&lt;&gt;"",Courses!I178&lt;&gt;"",Courses!J178&lt;&gt;"",Courses!H178&lt;&gt;"",Courses!G178&lt;&gt;"",Courses!F178&lt;&gt;""),IF(OR((Courses!F178+Courses!H178+Courses!J178)&lt;&gt;1),"Row "&amp;Courses!A178&amp;"; ",""),"")</f>
        <v/>
      </c>
      <c r="U183" s="692" t="str">
        <f>IF(AND($M$9=1,Courses!E178&lt;&gt;"",Q183="",R183="",S183="",SUM(Courses!F178,Courses!H178,Courses!J178)&lt;&gt;1),"Row "&amp;Courses!A178&amp;"; ","")</f>
        <v/>
      </c>
      <c r="X183" s="739" t="str">
        <f>IF(AND($N$9=1,Courses!B178&lt;&gt;"",Courses!E178&lt;&gt;"",Courses!F178&lt;&gt;""),IF((TRUNC(Courses!F178*100)&lt;&gt;Courses!F178*100),"Row "&amp;Courses!A178&amp;", "&amp;Courses!$F$10&amp;"; ",""),"")</f>
        <v/>
      </c>
      <c r="Y183" s="10" t="str">
        <f>IF(AND($N$9=1,Courses!B178&lt;&gt;"",Courses!G178&lt;&gt;"",Courses!H178&lt;&gt;""),IF((TRUNC(Courses!H178*100)&lt;&gt;Courses!H178*100),"Row "&amp;Courses!A178&amp;", "&amp;Courses!$H$10&amp;"; ",""),"")</f>
        <v/>
      </c>
      <c r="Z183" s="682" t="str">
        <f>IF(AND($N$9=1,Courses!B178&lt;&gt;"",Courses!I178&lt;&gt;"",Courses!J178&lt;&gt;""),IF((TRUNC(Courses!J178*100)&lt;&gt;Courses!J178*100),"Row "&amp;Courses!A178&amp;", "&amp;Courses!$J$10&amp;"; ",""),"")</f>
        <v/>
      </c>
      <c r="AC183" s="739" t="str">
        <f>IF(AND($O$9=1,G183="",Courses!B178&lt;&gt;"",Courses!K178&lt;&gt;"UG",Courses!K178&lt;&gt;"PG (UG fee)",Courses!K178&lt;&gt;"PG (Masters' loan)",Courses!K178&lt;&gt;"PG (Other)"),"Row "&amp;Courses!A178&amp;"; ","")</f>
        <v/>
      </c>
      <c r="AD183" s="692"/>
      <c r="AE183" s="682" t="str">
        <f>IF(AND($Q$9=1,G183="",Courses!B178&lt;&gt;"",Courses!M178&lt;&gt;"Standard",Courses!M178&lt;&gt;"Long"),"Row "&amp;Courses!A178&amp;"; ","")</f>
        <v/>
      </c>
      <c r="AH183" s="739" t="str">
        <f>IF(AND($P$9=1,G183="",AC183="",AD183="",Courses!B178&lt;&gt;"",Courses!K178="UG",Courses!L178&lt;&gt;$C$9,Courses!L178&lt;&gt;$C$10,Courses!L178&lt;&gt;$C$11),"Row "&amp;Courses!A178&amp;", Sub-level should be either HND, Sub-degree, Foundation Degree or Other UG Degree; ","")</f>
        <v/>
      </c>
      <c r="AI183" s="10" t="str">
        <f>IF(AND($P$9=1,G183="",AC183="",AD183="",Courses!B178&lt;&gt;"",Courses!K178="PG (UG fee)",Courses!L178&lt;&gt;"",Courses!L178&lt;&gt;$C$12,Courses!L178&lt;&gt;$C$15),"Row "&amp;Courses!A178&amp;", Sub-level should be either blank or "&amp;C175&amp;"; ","")</f>
        <v/>
      </c>
      <c r="AJ183" s="10" t="str">
        <f>IF(AND($P$9=1,G183="",AC183="",AD183="",Courses!B178&lt;&gt;"",Courses!K178="PG (Masters' loan)",Courses!L178&lt;&gt;"",Courses!L178&lt;&gt;$C$14,Courses!L178&lt;&gt;$C$15),"Row "&amp;Courses!A178&amp;", Sub-level should be blank; ","")</f>
        <v/>
      </c>
      <c r="AK183" s="682" t="str">
        <f>IF(AND($P$9=1,G183="",AC183="",AD183="",Courses!B178&lt;&gt;"",Courses!K178="PG (Other)",Courses!L178&lt;&gt;"",Courses!L178&lt;&gt;$C$16,Courses!L178&lt;&gt;$C$17),"Row "&amp;Courses!A178&amp;", Sub-level should be blank; ","")</f>
        <v/>
      </c>
      <c r="AN183" s="671">
        <v>164</v>
      </c>
      <c r="AO183" s="739" t="str">
        <f>IF(AND($R$9=1,(TRUNC(Courses!N178)&lt;&gt;Courses!N178)), "Row "&amp;Courses!$A178&amp;", "&amp;AO$9&amp;", "&amp;AO$10&amp;", "&amp;AO$11&amp;"; ","")</f>
        <v/>
      </c>
      <c r="AP183" s="10" t="str">
        <f>IF(AND($R$9=1,(TRUNC(Courses!O178)&lt;&gt;Courses!O178)), "Row "&amp;Courses!$A178&amp;", "&amp;AP$9&amp;", "&amp;AP$10&amp;", "&amp;AP$11&amp;"; ","")</f>
        <v/>
      </c>
      <c r="AQ183" s="10" t="str">
        <f>IF(AND($R$9=1,(TRUNC(Courses!P178)&lt;&gt;Courses!P178)), "Row "&amp;Courses!$A178&amp;", "&amp;AQ$9&amp;", "&amp;AQ$10&amp;", "&amp;AQ$11&amp;"; ","")</f>
        <v/>
      </c>
      <c r="AR183" s="10" t="str">
        <f>IF(AND($R$9=1,(TRUNC(Courses!Q178)&lt;&gt;Courses!Q178)), "Row "&amp;Courses!$A178&amp;", "&amp;AR$9&amp;", "&amp;AR$10&amp;", "&amp;AR$11&amp;"; ","")</f>
        <v/>
      </c>
      <c r="AS183" s="10" t="str">
        <f>IF(AND($R$9=1,(TRUNC(Courses!R178)&lt;&gt;Courses!R178)), "Row "&amp;Courses!$A178&amp;", "&amp;AS$9&amp;", "&amp;AS$10&amp;", "&amp;AS$11&amp;"; ","")</f>
        <v/>
      </c>
      <c r="AT183" s="739" t="str">
        <f>IF(AND($R$9=1,(TRUNC(Courses!S178)&lt;&gt;Courses!S178)), "Row "&amp;Courses!$A178&amp;", "&amp;AT$9&amp;", "&amp;AT$10&amp;", "&amp;AT$11&amp;"; ","")</f>
        <v/>
      </c>
      <c r="AU183" s="10" t="str">
        <f>IF(AND($R$9=1,(TRUNC(Courses!T178)&lt;&gt;Courses!T178)), "Row "&amp;Courses!$A178&amp;", "&amp;AU$9&amp;", "&amp;AU$10&amp;", "&amp;AU$11&amp;"; ","")</f>
        <v/>
      </c>
      <c r="AV183" s="10" t="str">
        <f>IF(AND($R$9=1,(TRUNC(Courses!U178)&lt;&gt;Courses!U178)), "Row "&amp;Courses!$A178&amp;", "&amp;AV$9&amp;", "&amp;AV$10&amp;", "&amp;AV$11&amp;"; ","")</f>
        <v/>
      </c>
      <c r="AW183" s="10" t="str">
        <f>IF(AND($R$9=1,(TRUNC(Courses!V178)&lt;&gt;Courses!V178)), "Row "&amp;Courses!$A178&amp;", "&amp;AW$9&amp;", "&amp;AW$10&amp;", "&amp;AW$11&amp;"; ","")</f>
        <v/>
      </c>
      <c r="AX183" s="682" t="str">
        <f>IF(AND($R$9=1,(TRUNC(Courses!W178)&lt;&gt;Courses!W178)), "Row "&amp;Courses!$A178&amp;", "&amp;AX$9&amp;", "&amp;AX$10&amp;", "&amp;AX$11&amp;"; ","")</f>
        <v/>
      </c>
      <c r="AY183" s="10" t="str">
        <f>IF(AND($R$9=1,(TRUNC(Courses!X178)&lt;&gt;Courses!X178)), "Row "&amp;Courses!$A178&amp;", "&amp;AY$9&amp;", "&amp;AY$10&amp;", "&amp;AY$11&amp;"; ","")</f>
        <v/>
      </c>
      <c r="AZ183" s="10" t="str">
        <f>IF(AND($R$9=1,(TRUNC(Courses!Y178)&lt;&gt;Courses!Y178)), "Row "&amp;Courses!$A178&amp;", "&amp;AZ$9&amp;", "&amp;AZ$10&amp;", "&amp;AZ$11&amp;"; ","")</f>
        <v/>
      </c>
      <c r="BA183" s="10" t="str">
        <f>IF(AND($R$9=1,(TRUNC(Courses!Z178)&lt;&gt;Courses!Z178)), "Row "&amp;Courses!$A178&amp;", "&amp;BA$9&amp;", "&amp;BA$10&amp;", "&amp;BA$11&amp;"; ","")</f>
        <v/>
      </c>
      <c r="BB183" s="10" t="str">
        <f>IF(AND($R$9=1,(TRUNC(Courses!AA178)&lt;&gt;Courses!AA178)), "Row "&amp;Courses!$A178&amp;", "&amp;BB$9&amp;", "&amp;BB$10&amp;", "&amp;BB$11&amp;"; ","")</f>
        <v/>
      </c>
      <c r="BC183" s="682" t="str">
        <f>IF(AND($R$9=1,(TRUNC(Courses!AB178)&lt;&gt;Courses!AB178)), "Row "&amp;Courses!$A178&amp;", "&amp;BC$9&amp;", "&amp;BC$10&amp;", "&amp;BC$11&amp;"; ","")</f>
        <v/>
      </c>
      <c r="BF183" s="671">
        <v>164</v>
      </c>
      <c r="BG183" s="739" t="str">
        <f>IF(AND($S$9=1,Courses!N178&lt;0), "Row "&amp;Courses!$A178&amp;", "&amp;BG$9&amp;", "&amp;BG$10&amp;", "&amp;BG$11&amp;"; ","")</f>
        <v/>
      </c>
      <c r="BH183" s="10" t="str">
        <f>IF(AND($S$9=1,Courses!O178&lt;0), "Row "&amp;Courses!$A178&amp;", "&amp;BH$9&amp;", "&amp;BH$10&amp;", "&amp;BH$11&amp;"; ","")</f>
        <v/>
      </c>
      <c r="BI183" s="10" t="str">
        <f>IF(AND($S$9=1,Courses!P178&lt;0), "Row "&amp;Courses!$A178&amp;", "&amp;BI$9&amp;", "&amp;BI$10&amp;", "&amp;BI$11&amp;"; ","")</f>
        <v/>
      </c>
      <c r="BJ183" s="10" t="str">
        <f>IF(AND($S$9=1,Courses!Q178&lt;0), "Row "&amp;Courses!$A178&amp;", "&amp;BJ$9&amp;", "&amp;BJ$10&amp;", "&amp;BJ$11&amp;"; ","")</f>
        <v/>
      </c>
      <c r="BK183" s="10" t="str">
        <f>IF(AND($S$9=1,Courses!R178&lt;0), "Row "&amp;Courses!$A178&amp;", "&amp;BK$9&amp;", "&amp;BK$10&amp;", "&amp;BK$11&amp;"; ","")</f>
        <v/>
      </c>
      <c r="BL183" s="739" t="str">
        <f>IF(AND($S$9=1,Courses!S178&lt;0), "Row "&amp;Courses!$A178&amp;", "&amp;BL$9&amp;", "&amp;BL$10&amp;", "&amp;BL$11&amp;"; ","")</f>
        <v/>
      </c>
      <c r="BM183" s="10" t="str">
        <f>IF(AND($S$9=1,Courses!T178&lt;0), "Row "&amp;Courses!$A178&amp;", "&amp;BM$9&amp;", "&amp;BM$10&amp;", "&amp;BM$11&amp;"; ","")</f>
        <v/>
      </c>
      <c r="BN183" s="10" t="str">
        <f>IF(AND($S$9=1,Courses!U178&lt;0), "Row "&amp;Courses!$A178&amp;", "&amp;BN$9&amp;", "&amp;BN$10&amp;", "&amp;BN$11&amp;"; ","")</f>
        <v/>
      </c>
      <c r="BO183" s="10" t="str">
        <f>IF(AND($S$9=1,Courses!V178&lt;0), "Row "&amp;Courses!$A178&amp;", "&amp;BO$9&amp;", "&amp;BO$10&amp;", "&amp;BO$11&amp;"; ","")</f>
        <v/>
      </c>
      <c r="BP183" s="682" t="str">
        <f>IF(AND($S$9=1,Courses!W178&lt;0), "Row "&amp;Courses!$A178&amp;", "&amp;BP$9&amp;", "&amp;BP$10&amp;", "&amp;BP$11&amp;"; ","")</f>
        <v/>
      </c>
      <c r="BQ183" s="10" t="str">
        <f>IF(AND($S$9=1,Courses!X178&lt;0), "Row "&amp;Courses!$A178&amp;", "&amp;BQ$9&amp;", "&amp;BQ$10&amp;", "&amp;BQ$11&amp;"; ","")</f>
        <v/>
      </c>
      <c r="BR183" s="10" t="str">
        <f>IF(AND($S$9=1,Courses!Y178&lt;0), "Row "&amp;Courses!$A178&amp;", "&amp;BR$9&amp;", "&amp;BR$10&amp;", "&amp;BR$11&amp;"; ","")</f>
        <v/>
      </c>
      <c r="BS183" s="10" t="str">
        <f>IF(AND($S$9=1,Courses!Z178&lt;0), "Row "&amp;Courses!$A178&amp;", "&amp;BS$9&amp;", "&amp;BS$10&amp;", "&amp;BS$11&amp;"; ","")</f>
        <v/>
      </c>
      <c r="BT183" s="10" t="str">
        <f>IF(AND($S$9=1,Courses!AA178&lt;0), "Row "&amp;Courses!$A178&amp;", "&amp;BT$9&amp;", "&amp;BT$10&amp;", "&amp;BT$11&amp;"; ","")</f>
        <v/>
      </c>
      <c r="BU183" s="682" t="str">
        <f>IF(AND($S$9=1,Courses!AB178&lt;0), "Row "&amp;Courses!$A178&amp;", "&amp;BU$9&amp;", "&amp;BU$10&amp;", "&amp;BU$11&amp;"; ","")</f>
        <v/>
      </c>
      <c r="BW183" s="6">
        <f t="shared" si="5"/>
        <v>164</v>
      </c>
      <c r="BX183" s="671">
        <f>IF(AND($T$9=1,Courses!B178="",Courses!F178="",Courses!H178="",Courses!J178="",Courses!K178="",Courses!L178="",Courses!M178="",Courses!N178=0,Courses!P178=0,Courses!R178=0,Courses!S178=0,Courses!U178=0,Courses!W178=0,Courses!X178=0,Courses!Z178=0,Courses!AB178=0),0,1)</f>
        <v>0</v>
      </c>
      <c r="BY183" s="671">
        <f>IF(AND(BX183=0,SUM(BX184:$BX$219)&gt;0),1,0)</f>
        <v>0</v>
      </c>
      <c r="BZ183" s="692" t="str">
        <f>IF(BY183=1,"Row "&amp;Courses!A178&amp;"; ","")</f>
        <v/>
      </c>
      <c r="CA183" s="294"/>
      <c r="CC183" s="692" t="str">
        <f>IF(AND($U$9=1,Courses!B178&lt;&gt;"",SUM(Courses!N178:AB178)=0),"Row "&amp;Courses!A178&amp;"; ","")</f>
        <v/>
      </c>
      <c r="CD183" s="50"/>
      <c r="CG183" s="692" t="str">
        <f>IF(AND($Y$9=1,Courses!B178&lt;&gt;""),IF(SUMPRODUCT(--(Courses!$C$13:$C$214=Courses!C178))&gt;1,"Row "&amp;Courses!A178&amp;"; ",""),"")</f>
        <v/>
      </c>
      <c r="CK183" s="739" t="str">
        <f>IF(AND($Z$9=1,Courses!E178&lt;&gt;"",Courses!F178&lt;&gt;"",Courses!F178=0,SUM(Courses!H178,Courses!J178)=1),"Row "&amp;Courses!A178&amp;", "&amp;Courses!$F$10&amp;"; ","")</f>
        <v/>
      </c>
      <c r="CL183" s="10" t="str">
        <f>IF(AND($Z$9=1,Courses!G178&lt;&gt;"",Courses!H178&lt;&gt;"",Courses!H178=0,SUM(Courses!J178,Courses!F178)=1),"Row "&amp;Courses!A178&amp;", "&amp;Courses!$H$10&amp;"; ","")</f>
        <v/>
      </c>
      <c r="CM183" s="682" t="str">
        <f>IF(AND($Z$9=1,Courses!I178&lt;&gt;"",Courses!J178&lt;&gt;"",Courses!J178=0, SUM(Courses!H178,Courses!F178)=1),"Row "&amp;Courses!A178&amp;", "&amp;Courses!$J$10&amp;"; ","")</f>
        <v/>
      </c>
      <c r="CP183" s="692" t="str">
        <f>IF(AND(Courses!B178&lt;&gt;"",ISNA(VLOOKUP(Courses!C178,CourseInfo,2,FALSE))=FALSE,COUNTIF(Dummy,Courses!C178)&lt;&gt;1),VLOOKUP(Courses!C178,CourseInfo,6,FALSE),"")</f>
        <v/>
      </c>
      <c r="CQ183" s="692" t="str">
        <f>IF(AND(Courses!B178&lt;&gt;"",ISNA(VLOOKUP(Courses!C178,CourseInfo,2,FALSE))=FALSE,COUNTIF(Dummy,Courses!C178)&lt;&gt;1),IF(VLOOKUP(Courses!C178,CourseInfo,7,FALSE)&lt;&gt;"",VLOOKUP(Courses!C178,CourseInfo,7,FALSE),"blank"),"")</f>
        <v/>
      </c>
      <c r="CR183" s="692" t="str">
        <f>IF(AND($AA$9=1,Courses!B178&lt;&gt;"",'Courses Valid'!AC183="",AH183&amp;AI183&amp;AJ183&amp;AK183="",COUNTIF(Dummy,Courses!C178)&lt;&gt;1),IF(OR(Courses!K178&lt;&gt;'Courses Valid'!CP183,Courses!L178&lt;&gt;'Courses Valid'!CQ183),"Row "&amp;Courses!A178&amp;", Level on LARS is "&amp;'Courses Valid'!CP183&amp;", Sub-level on LARS is "&amp;CQ183&amp;"; ",""),"")</f>
        <v/>
      </c>
    </row>
    <row r="184" spans="3:97" x14ac:dyDescent="0.2">
      <c r="C184" s="853">
        <f t="shared" si="4"/>
        <v>0</v>
      </c>
      <c r="G184" s="692" t="str">
        <f>IF(SUMPRODUCT(--(CourseAims=Courses!$C179))=1,"",IF(AND($J$9=1,Courses!$C179&lt;&gt;""),"Row "&amp;Courses!A179&amp;" (invalid); ",""))</f>
        <v/>
      </c>
      <c r="H184" s="692" t="str">
        <f>IF(AND($K$9=1,Courses!B179="",OR(Courses!F179&lt;&gt;"",Courses!H179&lt;&gt;"",Courses!J179&lt;&gt;"",Courses!K179&lt;&gt;"",Courses!L179&lt;&gt;"",Courses!M179&lt;&gt;"",Courses!N179&lt;&gt;0,Courses!P179&lt;&gt;0,Courses!R179&lt;&gt;0,Courses!S179&lt;&gt;0,Courses!U179&lt;&gt;0,Courses!W179&lt;&gt;0,Courses!X179&lt;&gt;0,Courses!Z179&lt;&gt;0,Courses!AB179&lt;&gt;0)),"Row "&amp;Courses!A179&amp;" (none); ","")</f>
        <v/>
      </c>
      <c r="K184" s="739" t="str">
        <f>IF(AND($L$9=1,Courses!E179&lt;&gt;"",Courses!F179=""),"Row "&amp;Courses!A179&amp;", "&amp;Courses!$E$10&amp;"; ","")</f>
        <v/>
      </c>
      <c r="L184" s="10" t="str">
        <f>IF(AND($L$9=1,Courses!G179&lt;&gt;"",Courses!H179=""),"Row "&amp;Courses!A179&amp;", "&amp;Courses!$G$10&amp;"; ","")</f>
        <v/>
      </c>
      <c r="M184" s="682" t="str">
        <f>IF(AND($L$9=1,Courses!I179&lt;&gt;"",Courses!J179=""),"Row "&amp;Courses!A179&amp;", "&amp;Courses!$I$10&amp;"; ","")</f>
        <v/>
      </c>
      <c r="Q184" s="739" t="str">
        <f>IF(AND($M$9=1,Courses!B179&lt;&gt;"",Courses!E179&lt;&gt;"",Courses!G179="",Courses!I179="",Courses!F179&lt;&gt;1),"Row "&amp;Courses!A179&amp;"; ","")</f>
        <v/>
      </c>
      <c r="R184" s="10" t="str">
        <f>IF(AND($M$9=1,Courses!B179&lt;&gt;"",Courses!I179="",Courses!F179&lt;&gt;"",Courses!G179&lt;&gt;"",Courses!H179&lt;&gt;""),IF(OR((Courses!F179+Courses!H179)&lt;&gt;1),"Row "&amp;Courses!A179&amp;"; ",""),"")</f>
        <v/>
      </c>
      <c r="S184" s="682" t="str">
        <f>IF(AND($M$9=1,Courses!B179&lt;&gt;"",Courses!I179&lt;&gt;"",Courses!J179&lt;&gt;"",Courses!H179&lt;&gt;"",Courses!G179&lt;&gt;"",Courses!F179&lt;&gt;""),IF(OR((Courses!F179+Courses!H179+Courses!J179)&lt;&gt;1),"Row "&amp;Courses!A179&amp;"; ",""),"")</f>
        <v/>
      </c>
      <c r="U184" s="692" t="str">
        <f>IF(AND($M$9=1,Courses!E179&lt;&gt;"",Q184="",R184="",S184="",SUM(Courses!F179,Courses!H179,Courses!J179)&lt;&gt;1),"Row "&amp;Courses!A179&amp;"; ","")</f>
        <v/>
      </c>
      <c r="X184" s="739" t="str">
        <f>IF(AND($N$9=1,Courses!B179&lt;&gt;"",Courses!E179&lt;&gt;"",Courses!F179&lt;&gt;""),IF((TRUNC(Courses!F179*100)&lt;&gt;Courses!F179*100),"Row "&amp;Courses!A179&amp;", "&amp;Courses!$F$10&amp;"; ",""),"")</f>
        <v/>
      </c>
      <c r="Y184" s="10" t="str">
        <f>IF(AND($N$9=1,Courses!B179&lt;&gt;"",Courses!G179&lt;&gt;"",Courses!H179&lt;&gt;""),IF((TRUNC(Courses!H179*100)&lt;&gt;Courses!H179*100),"Row "&amp;Courses!A179&amp;", "&amp;Courses!$H$10&amp;"; ",""),"")</f>
        <v/>
      </c>
      <c r="Z184" s="682" t="str">
        <f>IF(AND($N$9=1,Courses!B179&lt;&gt;"",Courses!I179&lt;&gt;"",Courses!J179&lt;&gt;""),IF((TRUNC(Courses!J179*100)&lt;&gt;Courses!J179*100),"Row "&amp;Courses!A179&amp;", "&amp;Courses!$J$10&amp;"; ",""),"")</f>
        <v/>
      </c>
      <c r="AC184" s="739" t="str">
        <f>IF(AND($O$9=1,G184="",Courses!B179&lt;&gt;"",Courses!K179&lt;&gt;"UG",Courses!K179&lt;&gt;"PG (UG fee)",Courses!K179&lt;&gt;"PG (Masters' loan)",Courses!K179&lt;&gt;"PG (Other)"),"Row "&amp;Courses!A179&amp;"; ","")</f>
        <v/>
      </c>
      <c r="AD184" s="692"/>
      <c r="AE184" s="682" t="str">
        <f>IF(AND($Q$9=1,G184="",Courses!B179&lt;&gt;"",Courses!M179&lt;&gt;"Standard",Courses!M179&lt;&gt;"Long"),"Row "&amp;Courses!A179&amp;"; ","")</f>
        <v/>
      </c>
      <c r="AH184" s="739" t="str">
        <f>IF(AND($P$9=1,G184="",AC184="",AD184="",Courses!B179&lt;&gt;"",Courses!K179="UG",Courses!L179&lt;&gt;$C$9,Courses!L179&lt;&gt;$C$10,Courses!L179&lt;&gt;$C$11),"Row "&amp;Courses!A179&amp;", Sub-level should be either HND, Sub-degree, Foundation Degree or Other UG Degree; ","")</f>
        <v/>
      </c>
      <c r="AI184" s="10" t="str">
        <f>IF(AND($P$9=1,G184="",AC184="",AD184="",Courses!B179&lt;&gt;"",Courses!K179="PG (UG fee)",Courses!L179&lt;&gt;"",Courses!L179&lt;&gt;$C$12,Courses!L179&lt;&gt;$C$15),"Row "&amp;Courses!A179&amp;", Sub-level should be either blank or "&amp;C176&amp;"; ","")</f>
        <v/>
      </c>
      <c r="AJ184" s="10" t="str">
        <f>IF(AND($P$9=1,G184="",AC184="",AD184="",Courses!B179&lt;&gt;"",Courses!K179="PG (Masters' loan)",Courses!L179&lt;&gt;"",Courses!L179&lt;&gt;$C$14,Courses!L179&lt;&gt;$C$15),"Row "&amp;Courses!A179&amp;", Sub-level should be blank; ","")</f>
        <v/>
      </c>
      <c r="AK184" s="682" t="str">
        <f>IF(AND($P$9=1,G184="",AC184="",AD184="",Courses!B179&lt;&gt;"",Courses!K179="PG (Other)",Courses!L179&lt;&gt;"",Courses!L179&lt;&gt;$C$16,Courses!L179&lt;&gt;$C$17),"Row "&amp;Courses!A179&amp;", Sub-level should be blank; ","")</f>
        <v/>
      </c>
      <c r="AN184" s="671">
        <v>165</v>
      </c>
      <c r="AO184" s="739" t="str">
        <f>IF(AND($R$9=1,(TRUNC(Courses!N179)&lt;&gt;Courses!N179)), "Row "&amp;Courses!$A179&amp;", "&amp;AO$9&amp;", "&amp;AO$10&amp;", "&amp;AO$11&amp;"; ","")</f>
        <v/>
      </c>
      <c r="AP184" s="10" t="str">
        <f>IF(AND($R$9=1,(TRUNC(Courses!O179)&lt;&gt;Courses!O179)), "Row "&amp;Courses!$A179&amp;", "&amp;AP$9&amp;", "&amp;AP$10&amp;", "&amp;AP$11&amp;"; ","")</f>
        <v/>
      </c>
      <c r="AQ184" s="10" t="str">
        <f>IF(AND($R$9=1,(TRUNC(Courses!P179)&lt;&gt;Courses!P179)), "Row "&amp;Courses!$A179&amp;", "&amp;AQ$9&amp;", "&amp;AQ$10&amp;", "&amp;AQ$11&amp;"; ","")</f>
        <v/>
      </c>
      <c r="AR184" s="10" t="str">
        <f>IF(AND($R$9=1,(TRUNC(Courses!Q179)&lt;&gt;Courses!Q179)), "Row "&amp;Courses!$A179&amp;", "&amp;AR$9&amp;", "&amp;AR$10&amp;", "&amp;AR$11&amp;"; ","")</f>
        <v/>
      </c>
      <c r="AS184" s="10" t="str">
        <f>IF(AND($R$9=1,(TRUNC(Courses!R179)&lt;&gt;Courses!R179)), "Row "&amp;Courses!$A179&amp;", "&amp;AS$9&amp;", "&amp;AS$10&amp;", "&amp;AS$11&amp;"; ","")</f>
        <v/>
      </c>
      <c r="AT184" s="739" t="str">
        <f>IF(AND($R$9=1,(TRUNC(Courses!S179)&lt;&gt;Courses!S179)), "Row "&amp;Courses!$A179&amp;", "&amp;AT$9&amp;", "&amp;AT$10&amp;", "&amp;AT$11&amp;"; ","")</f>
        <v/>
      </c>
      <c r="AU184" s="10" t="str">
        <f>IF(AND($R$9=1,(TRUNC(Courses!T179)&lt;&gt;Courses!T179)), "Row "&amp;Courses!$A179&amp;", "&amp;AU$9&amp;", "&amp;AU$10&amp;", "&amp;AU$11&amp;"; ","")</f>
        <v/>
      </c>
      <c r="AV184" s="10" t="str">
        <f>IF(AND($R$9=1,(TRUNC(Courses!U179)&lt;&gt;Courses!U179)), "Row "&amp;Courses!$A179&amp;", "&amp;AV$9&amp;", "&amp;AV$10&amp;", "&amp;AV$11&amp;"; ","")</f>
        <v/>
      </c>
      <c r="AW184" s="10" t="str">
        <f>IF(AND($R$9=1,(TRUNC(Courses!V179)&lt;&gt;Courses!V179)), "Row "&amp;Courses!$A179&amp;", "&amp;AW$9&amp;", "&amp;AW$10&amp;", "&amp;AW$11&amp;"; ","")</f>
        <v/>
      </c>
      <c r="AX184" s="682" t="str">
        <f>IF(AND($R$9=1,(TRUNC(Courses!W179)&lt;&gt;Courses!W179)), "Row "&amp;Courses!$A179&amp;", "&amp;AX$9&amp;", "&amp;AX$10&amp;", "&amp;AX$11&amp;"; ","")</f>
        <v/>
      </c>
      <c r="AY184" s="10" t="str">
        <f>IF(AND($R$9=1,(TRUNC(Courses!X179)&lt;&gt;Courses!X179)), "Row "&amp;Courses!$A179&amp;", "&amp;AY$9&amp;", "&amp;AY$10&amp;", "&amp;AY$11&amp;"; ","")</f>
        <v/>
      </c>
      <c r="AZ184" s="10" t="str">
        <f>IF(AND($R$9=1,(TRUNC(Courses!Y179)&lt;&gt;Courses!Y179)), "Row "&amp;Courses!$A179&amp;", "&amp;AZ$9&amp;", "&amp;AZ$10&amp;", "&amp;AZ$11&amp;"; ","")</f>
        <v/>
      </c>
      <c r="BA184" s="10" t="str">
        <f>IF(AND($R$9=1,(TRUNC(Courses!Z179)&lt;&gt;Courses!Z179)), "Row "&amp;Courses!$A179&amp;", "&amp;BA$9&amp;", "&amp;BA$10&amp;", "&amp;BA$11&amp;"; ","")</f>
        <v/>
      </c>
      <c r="BB184" s="10" t="str">
        <f>IF(AND($R$9=1,(TRUNC(Courses!AA179)&lt;&gt;Courses!AA179)), "Row "&amp;Courses!$A179&amp;", "&amp;BB$9&amp;", "&amp;BB$10&amp;", "&amp;BB$11&amp;"; ","")</f>
        <v/>
      </c>
      <c r="BC184" s="682" t="str">
        <f>IF(AND($R$9=1,(TRUNC(Courses!AB179)&lt;&gt;Courses!AB179)), "Row "&amp;Courses!$A179&amp;", "&amp;BC$9&amp;", "&amp;BC$10&amp;", "&amp;BC$11&amp;"; ","")</f>
        <v/>
      </c>
      <c r="BF184" s="671">
        <v>165</v>
      </c>
      <c r="BG184" s="739" t="str">
        <f>IF(AND($S$9=1,Courses!N179&lt;0), "Row "&amp;Courses!$A179&amp;", "&amp;BG$9&amp;", "&amp;BG$10&amp;", "&amp;BG$11&amp;"; ","")</f>
        <v/>
      </c>
      <c r="BH184" s="10" t="str">
        <f>IF(AND($S$9=1,Courses!O179&lt;0), "Row "&amp;Courses!$A179&amp;", "&amp;BH$9&amp;", "&amp;BH$10&amp;", "&amp;BH$11&amp;"; ","")</f>
        <v/>
      </c>
      <c r="BI184" s="10" t="str">
        <f>IF(AND($S$9=1,Courses!P179&lt;0), "Row "&amp;Courses!$A179&amp;", "&amp;BI$9&amp;", "&amp;BI$10&amp;", "&amp;BI$11&amp;"; ","")</f>
        <v/>
      </c>
      <c r="BJ184" s="10" t="str">
        <f>IF(AND($S$9=1,Courses!Q179&lt;0), "Row "&amp;Courses!$A179&amp;", "&amp;BJ$9&amp;", "&amp;BJ$10&amp;", "&amp;BJ$11&amp;"; ","")</f>
        <v/>
      </c>
      <c r="BK184" s="10" t="str">
        <f>IF(AND($S$9=1,Courses!R179&lt;0), "Row "&amp;Courses!$A179&amp;", "&amp;BK$9&amp;", "&amp;BK$10&amp;", "&amp;BK$11&amp;"; ","")</f>
        <v/>
      </c>
      <c r="BL184" s="739" t="str">
        <f>IF(AND($S$9=1,Courses!S179&lt;0), "Row "&amp;Courses!$A179&amp;", "&amp;BL$9&amp;", "&amp;BL$10&amp;", "&amp;BL$11&amp;"; ","")</f>
        <v/>
      </c>
      <c r="BM184" s="10" t="str">
        <f>IF(AND($S$9=1,Courses!T179&lt;0), "Row "&amp;Courses!$A179&amp;", "&amp;BM$9&amp;", "&amp;BM$10&amp;", "&amp;BM$11&amp;"; ","")</f>
        <v/>
      </c>
      <c r="BN184" s="10" t="str">
        <f>IF(AND($S$9=1,Courses!U179&lt;0), "Row "&amp;Courses!$A179&amp;", "&amp;BN$9&amp;", "&amp;BN$10&amp;", "&amp;BN$11&amp;"; ","")</f>
        <v/>
      </c>
      <c r="BO184" s="10" t="str">
        <f>IF(AND($S$9=1,Courses!V179&lt;0), "Row "&amp;Courses!$A179&amp;", "&amp;BO$9&amp;", "&amp;BO$10&amp;", "&amp;BO$11&amp;"; ","")</f>
        <v/>
      </c>
      <c r="BP184" s="682" t="str">
        <f>IF(AND($S$9=1,Courses!W179&lt;0), "Row "&amp;Courses!$A179&amp;", "&amp;BP$9&amp;", "&amp;BP$10&amp;", "&amp;BP$11&amp;"; ","")</f>
        <v/>
      </c>
      <c r="BQ184" s="10" t="str">
        <f>IF(AND($S$9=1,Courses!X179&lt;0), "Row "&amp;Courses!$A179&amp;", "&amp;BQ$9&amp;", "&amp;BQ$10&amp;", "&amp;BQ$11&amp;"; ","")</f>
        <v/>
      </c>
      <c r="BR184" s="10" t="str">
        <f>IF(AND($S$9=1,Courses!Y179&lt;0), "Row "&amp;Courses!$A179&amp;", "&amp;BR$9&amp;", "&amp;BR$10&amp;", "&amp;BR$11&amp;"; ","")</f>
        <v/>
      </c>
      <c r="BS184" s="10" t="str">
        <f>IF(AND($S$9=1,Courses!Z179&lt;0), "Row "&amp;Courses!$A179&amp;", "&amp;BS$9&amp;", "&amp;BS$10&amp;", "&amp;BS$11&amp;"; ","")</f>
        <v/>
      </c>
      <c r="BT184" s="10" t="str">
        <f>IF(AND($S$9=1,Courses!AA179&lt;0), "Row "&amp;Courses!$A179&amp;", "&amp;BT$9&amp;", "&amp;BT$10&amp;", "&amp;BT$11&amp;"; ","")</f>
        <v/>
      </c>
      <c r="BU184" s="682" t="str">
        <f>IF(AND($S$9=1,Courses!AB179&lt;0), "Row "&amp;Courses!$A179&amp;", "&amp;BU$9&amp;", "&amp;BU$10&amp;", "&amp;BU$11&amp;"; ","")</f>
        <v/>
      </c>
      <c r="BW184" s="6">
        <f t="shared" si="5"/>
        <v>165</v>
      </c>
      <c r="BX184" s="671">
        <f>IF(AND($T$9=1,Courses!B179="",Courses!F179="",Courses!H179="",Courses!J179="",Courses!K179="",Courses!L179="",Courses!M179="",Courses!N179=0,Courses!P179=0,Courses!R179=0,Courses!S179=0,Courses!U179=0,Courses!W179=0,Courses!X179=0,Courses!Z179=0,Courses!AB179=0),0,1)</f>
        <v>0</v>
      </c>
      <c r="BY184" s="671">
        <f>IF(AND(BX184=0,SUM(BX185:$BX$219)&gt;0),1,0)</f>
        <v>0</v>
      </c>
      <c r="BZ184" s="692" t="str">
        <f>IF(BY184=1,"Row "&amp;Courses!A179&amp;"; ","")</f>
        <v/>
      </c>
      <c r="CA184" s="50"/>
      <c r="CC184" s="692" t="str">
        <f>IF(AND($U$9=1,Courses!B179&lt;&gt;"",SUM(Courses!N179:AB179)=0),"Row "&amp;Courses!A179&amp;"; ","")</f>
        <v/>
      </c>
      <c r="CD184" s="50"/>
      <c r="CG184" s="692" t="str">
        <f>IF(AND($Y$9=1,Courses!B179&lt;&gt;""),IF(SUMPRODUCT(--(Courses!$C$13:$C$214=Courses!C179))&gt;1,"Row "&amp;Courses!A179&amp;"; ",""),"")</f>
        <v/>
      </c>
      <c r="CK184" s="739" t="str">
        <f>IF(AND($Z$9=1,Courses!E179&lt;&gt;"",Courses!F179&lt;&gt;"",Courses!F179=0,SUM(Courses!H179,Courses!J179)=1),"Row "&amp;Courses!A179&amp;", "&amp;Courses!$F$10&amp;"; ","")</f>
        <v/>
      </c>
      <c r="CL184" s="10" t="str">
        <f>IF(AND($Z$9=1,Courses!G179&lt;&gt;"",Courses!H179&lt;&gt;"",Courses!H179=0,SUM(Courses!J179,Courses!F179)=1),"Row "&amp;Courses!A179&amp;", "&amp;Courses!$H$10&amp;"; ","")</f>
        <v/>
      </c>
      <c r="CM184" s="682" t="str">
        <f>IF(AND($Z$9=1,Courses!I179&lt;&gt;"",Courses!J179&lt;&gt;"",Courses!J179=0, SUM(Courses!H179,Courses!F179)=1),"Row "&amp;Courses!A179&amp;", "&amp;Courses!$J$10&amp;"; ","")</f>
        <v/>
      </c>
      <c r="CP184" s="692" t="str">
        <f>IF(AND(Courses!B179&lt;&gt;"",ISNA(VLOOKUP(Courses!C179,CourseInfo,2,FALSE))=FALSE,COUNTIF(Dummy,Courses!C179)&lt;&gt;1),VLOOKUP(Courses!C179,CourseInfo,6,FALSE),"")</f>
        <v/>
      </c>
      <c r="CQ184" s="692" t="str">
        <f>IF(AND(Courses!B179&lt;&gt;"",ISNA(VLOOKUP(Courses!C179,CourseInfo,2,FALSE))=FALSE,COUNTIF(Dummy,Courses!C179)&lt;&gt;1),IF(VLOOKUP(Courses!C179,CourseInfo,7,FALSE)&lt;&gt;"",VLOOKUP(Courses!C179,CourseInfo,7,FALSE),"blank"),"")</f>
        <v/>
      </c>
      <c r="CR184" s="692" t="str">
        <f>IF(AND($AA$9=1,Courses!B179&lt;&gt;"",'Courses Valid'!AC184="",AH184&amp;AI184&amp;AJ184&amp;AK184="",COUNTIF(Dummy,Courses!C179)&lt;&gt;1),IF(OR(Courses!K179&lt;&gt;'Courses Valid'!CP184,Courses!L179&lt;&gt;'Courses Valid'!CQ184),"Row "&amp;Courses!A179&amp;", Level on LARS is "&amp;'Courses Valid'!CP184&amp;", Sub-level on LARS is "&amp;CQ184&amp;"; ",""),"")</f>
        <v/>
      </c>
    </row>
    <row r="185" spans="3:97" x14ac:dyDescent="0.2">
      <c r="C185" s="853">
        <f t="shared" si="4"/>
        <v>0</v>
      </c>
      <c r="G185" s="692" t="str">
        <f>IF(SUMPRODUCT(--(CourseAims=Courses!$C180))=1,"",IF(AND($J$9=1,Courses!$C180&lt;&gt;""),"Row "&amp;Courses!A180&amp;" (invalid); ",""))</f>
        <v/>
      </c>
      <c r="H185" s="692" t="str">
        <f>IF(AND($K$9=1,Courses!B180="",OR(Courses!F180&lt;&gt;"",Courses!H180&lt;&gt;"",Courses!J180&lt;&gt;"",Courses!K180&lt;&gt;"",Courses!L180&lt;&gt;"",Courses!M180&lt;&gt;"",Courses!N180&lt;&gt;0,Courses!P180&lt;&gt;0,Courses!R180&lt;&gt;0,Courses!S180&lt;&gt;0,Courses!U180&lt;&gt;0,Courses!W180&lt;&gt;0,Courses!X180&lt;&gt;0,Courses!Z180&lt;&gt;0,Courses!AB180&lt;&gt;0)),"Row "&amp;Courses!A180&amp;" (none); ","")</f>
        <v/>
      </c>
      <c r="K185" s="739" t="str">
        <f>IF(AND($L$9=1,Courses!E180&lt;&gt;"",Courses!F180=""),"Row "&amp;Courses!A180&amp;", "&amp;Courses!$E$10&amp;"; ","")</f>
        <v/>
      </c>
      <c r="L185" s="10" t="str">
        <f>IF(AND($L$9=1,Courses!G180&lt;&gt;"",Courses!H180=""),"Row "&amp;Courses!A180&amp;", "&amp;Courses!$G$10&amp;"; ","")</f>
        <v/>
      </c>
      <c r="M185" s="682" t="str">
        <f>IF(AND($L$9=1,Courses!I180&lt;&gt;"",Courses!J180=""),"Row "&amp;Courses!A180&amp;", "&amp;Courses!$I$10&amp;"; ","")</f>
        <v/>
      </c>
      <c r="Q185" s="739" t="str">
        <f>IF(AND($M$9=1,Courses!B180&lt;&gt;"",Courses!E180&lt;&gt;"",Courses!G180="",Courses!I180="",Courses!F180&lt;&gt;1),"Row "&amp;Courses!A180&amp;"; ","")</f>
        <v/>
      </c>
      <c r="R185" s="10" t="str">
        <f>IF(AND($M$9=1,Courses!B180&lt;&gt;"",Courses!I180="",Courses!F180&lt;&gt;"",Courses!G180&lt;&gt;"",Courses!H180&lt;&gt;""),IF(OR((Courses!F180+Courses!H180)&lt;&gt;1),"Row "&amp;Courses!A180&amp;"; ",""),"")</f>
        <v/>
      </c>
      <c r="S185" s="682" t="str">
        <f>IF(AND($M$9=1,Courses!B180&lt;&gt;"",Courses!I180&lt;&gt;"",Courses!J180&lt;&gt;"",Courses!H180&lt;&gt;"",Courses!G180&lt;&gt;"",Courses!F180&lt;&gt;""),IF(OR((Courses!F180+Courses!H180+Courses!J180)&lt;&gt;1),"Row "&amp;Courses!A180&amp;"; ",""),"")</f>
        <v/>
      </c>
      <c r="U185" s="692" t="str">
        <f>IF(AND($M$9=1,Courses!E180&lt;&gt;"",Q185="",R185="",S185="",SUM(Courses!F180,Courses!H180,Courses!J180)&lt;&gt;1),"Row "&amp;Courses!A180&amp;"; ","")</f>
        <v/>
      </c>
      <c r="X185" s="739" t="str">
        <f>IF(AND($N$9=1,Courses!B180&lt;&gt;"",Courses!E180&lt;&gt;"",Courses!F180&lt;&gt;""),IF((TRUNC(Courses!F180*100)&lt;&gt;Courses!F180*100),"Row "&amp;Courses!A180&amp;", "&amp;Courses!$F$10&amp;"; ",""),"")</f>
        <v/>
      </c>
      <c r="Y185" s="10" t="str">
        <f>IF(AND($N$9=1,Courses!B180&lt;&gt;"",Courses!G180&lt;&gt;"",Courses!H180&lt;&gt;""),IF((TRUNC(Courses!H180*100)&lt;&gt;Courses!H180*100),"Row "&amp;Courses!A180&amp;", "&amp;Courses!$H$10&amp;"; ",""),"")</f>
        <v/>
      </c>
      <c r="Z185" s="682" t="str">
        <f>IF(AND($N$9=1,Courses!B180&lt;&gt;"",Courses!I180&lt;&gt;"",Courses!J180&lt;&gt;""),IF((TRUNC(Courses!J180*100)&lt;&gt;Courses!J180*100),"Row "&amp;Courses!A180&amp;", "&amp;Courses!$J$10&amp;"; ",""),"")</f>
        <v/>
      </c>
      <c r="AC185" s="739" t="str">
        <f>IF(AND($O$9=1,G185="",Courses!B180&lt;&gt;"",Courses!K180&lt;&gt;"UG",Courses!K180&lt;&gt;"PG (UG fee)",Courses!K180&lt;&gt;"PG (Masters' loan)",Courses!K180&lt;&gt;"PG (Other)"),"Row "&amp;Courses!A180&amp;"; ","")</f>
        <v/>
      </c>
      <c r="AD185" s="692"/>
      <c r="AE185" s="682" t="str">
        <f>IF(AND($Q$9=1,G185="",Courses!B180&lt;&gt;"",Courses!M180&lt;&gt;"Standard",Courses!M180&lt;&gt;"Long"),"Row "&amp;Courses!A180&amp;"; ","")</f>
        <v/>
      </c>
      <c r="AH185" s="739" t="str">
        <f>IF(AND($P$9=1,G185="",AC185="",AD185="",Courses!B180&lt;&gt;"",Courses!K180="UG",Courses!L180&lt;&gt;$C$9,Courses!L180&lt;&gt;$C$10,Courses!L180&lt;&gt;$C$11),"Row "&amp;Courses!A180&amp;", Sub-level should be either HND, Sub-degree, Foundation Degree or Other UG Degree; ","")</f>
        <v/>
      </c>
      <c r="AI185" s="10" t="str">
        <f>IF(AND($P$9=1,G185="",AC185="",AD185="",Courses!B180&lt;&gt;"",Courses!K180="PG (UG fee)",Courses!L180&lt;&gt;"",Courses!L180&lt;&gt;$C$12,Courses!L180&lt;&gt;$C$15),"Row "&amp;Courses!A180&amp;", Sub-level should be either blank or "&amp;C177&amp;"; ","")</f>
        <v/>
      </c>
      <c r="AJ185" s="10" t="str">
        <f>IF(AND($P$9=1,G185="",AC185="",AD185="",Courses!B180&lt;&gt;"",Courses!K180="PG (Masters' loan)",Courses!L180&lt;&gt;"",Courses!L180&lt;&gt;$C$14,Courses!L180&lt;&gt;$C$15),"Row "&amp;Courses!A180&amp;", Sub-level should be blank; ","")</f>
        <v/>
      </c>
      <c r="AK185" s="682" t="str">
        <f>IF(AND($P$9=1,G185="",AC185="",AD185="",Courses!B180&lt;&gt;"",Courses!K180="PG (Other)",Courses!L180&lt;&gt;"",Courses!L180&lt;&gt;$C$16,Courses!L180&lt;&gt;$C$17),"Row "&amp;Courses!A180&amp;", Sub-level should be blank; ","")</f>
        <v/>
      </c>
      <c r="AN185" s="671">
        <v>166</v>
      </c>
      <c r="AO185" s="739" t="str">
        <f>IF(AND($R$9=1,(TRUNC(Courses!N180)&lt;&gt;Courses!N180)), "Row "&amp;Courses!$A180&amp;", "&amp;AO$9&amp;", "&amp;AO$10&amp;", "&amp;AO$11&amp;"; ","")</f>
        <v/>
      </c>
      <c r="AP185" s="10" t="str">
        <f>IF(AND($R$9=1,(TRUNC(Courses!O180)&lt;&gt;Courses!O180)), "Row "&amp;Courses!$A180&amp;", "&amp;AP$9&amp;", "&amp;AP$10&amp;", "&amp;AP$11&amp;"; ","")</f>
        <v/>
      </c>
      <c r="AQ185" s="10" t="str">
        <f>IF(AND($R$9=1,(TRUNC(Courses!P180)&lt;&gt;Courses!P180)), "Row "&amp;Courses!$A180&amp;", "&amp;AQ$9&amp;", "&amp;AQ$10&amp;", "&amp;AQ$11&amp;"; ","")</f>
        <v/>
      </c>
      <c r="AR185" s="10" t="str">
        <f>IF(AND($R$9=1,(TRUNC(Courses!Q180)&lt;&gt;Courses!Q180)), "Row "&amp;Courses!$A180&amp;", "&amp;AR$9&amp;", "&amp;AR$10&amp;", "&amp;AR$11&amp;"; ","")</f>
        <v/>
      </c>
      <c r="AS185" s="10" t="str">
        <f>IF(AND($R$9=1,(TRUNC(Courses!R180)&lt;&gt;Courses!R180)), "Row "&amp;Courses!$A180&amp;", "&amp;AS$9&amp;", "&amp;AS$10&amp;", "&amp;AS$11&amp;"; ","")</f>
        <v/>
      </c>
      <c r="AT185" s="739" t="str">
        <f>IF(AND($R$9=1,(TRUNC(Courses!S180)&lt;&gt;Courses!S180)), "Row "&amp;Courses!$A180&amp;", "&amp;AT$9&amp;", "&amp;AT$10&amp;", "&amp;AT$11&amp;"; ","")</f>
        <v/>
      </c>
      <c r="AU185" s="10" t="str">
        <f>IF(AND($R$9=1,(TRUNC(Courses!T180)&lt;&gt;Courses!T180)), "Row "&amp;Courses!$A180&amp;", "&amp;AU$9&amp;", "&amp;AU$10&amp;", "&amp;AU$11&amp;"; ","")</f>
        <v/>
      </c>
      <c r="AV185" s="10" t="str">
        <f>IF(AND($R$9=1,(TRUNC(Courses!U180)&lt;&gt;Courses!U180)), "Row "&amp;Courses!$A180&amp;", "&amp;AV$9&amp;", "&amp;AV$10&amp;", "&amp;AV$11&amp;"; ","")</f>
        <v/>
      </c>
      <c r="AW185" s="10" t="str">
        <f>IF(AND($R$9=1,(TRUNC(Courses!V180)&lt;&gt;Courses!V180)), "Row "&amp;Courses!$A180&amp;", "&amp;AW$9&amp;", "&amp;AW$10&amp;", "&amp;AW$11&amp;"; ","")</f>
        <v/>
      </c>
      <c r="AX185" s="682" t="str">
        <f>IF(AND($R$9=1,(TRUNC(Courses!W180)&lt;&gt;Courses!W180)), "Row "&amp;Courses!$A180&amp;", "&amp;AX$9&amp;", "&amp;AX$10&amp;", "&amp;AX$11&amp;"; ","")</f>
        <v/>
      </c>
      <c r="AY185" s="10" t="str">
        <f>IF(AND($R$9=1,(TRUNC(Courses!X180)&lt;&gt;Courses!X180)), "Row "&amp;Courses!$A180&amp;", "&amp;AY$9&amp;", "&amp;AY$10&amp;", "&amp;AY$11&amp;"; ","")</f>
        <v/>
      </c>
      <c r="AZ185" s="10" t="str">
        <f>IF(AND($R$9=1,(TRUNC(Courses!Y180)&lt;&gt;Courses!Y180)), "Row "&amp;Courses!$A180&amp;", "&amp;AZ$9&amp;", "&amp;AZ$10&amp;", "&amp;AZ$11&amp;"; ","")</f>
        <v/>
      </c>
      <c r="BA185" s="10" t="str">
        <f>IF(AND($R$9=1,(TRUNC(Courses!Z180)&lt;&gt;Courses!Z180)), "Row "&amp;Courses!$A180&amp;", "&amp;BA$9&amp;", "&amp;BA$10&amp;", "&amp;BA$11&amp;"; ","")</f>
        <v/>
      </c>
      <c r="BB185" s="10" t="str">
        <f>IF(AND($R$9=1,(TRUNC(Courses!AA180)&lt;&gt;Courses!AA180)), "Row "&amp;Courses!$A180&amp;", "&amp;BB$9&amp;", "&amp;BB$10&amp;", "&amp;BB$11&amp;"; ","")</f>
        <v/>
      </c>
      <c r="BC185" s="682" t="str">
        <f>IF(AND($R$9=1,(TRUNC(Courses!AB180)&lt;&gt;Courses!AB180)), "Row "&amp;Courses!$A180&amp;", "&amp;BC$9&amp;", "&amp;BC$10&amp;", "&amp;BC$11&amp;"; ","")</f>
        <v/>
      </c>
      <c r="BF185" s="671">
        <v>166</v>
      </c>
      <c r="BG185" s="739" t="str">
        <f>IF(AND($S$9=1,Courses!N180&lt;0), "Row "&amp;Courses!$A180&amp;", "&amp;BG$9&amp;", "&amp;BG$10&amp;", "&amp;BG$11&amp;"; ","")</f>
        <v/>
      </c>
      <c r="BH185" s="10" t="str">
        <f>IF(AND($S$9=1,Courses!O180&lt;0), "Row "&amp;Courses!$A180&amp;", "&amp;BH$9&amp;", "&amp;BH$10&amp;", "&amp;BH$11&amp;"; ","")</f>
        <v/>
      </c>
      <c r="BI185" s="10" t="str">
        <f>IF(AND($S$9=1,Courses!P180&lt;0), "Row "&amp;Courses!$A180&amp;", "&amp;BI$9&amp;", "&amp;BI$10&amp;", "&amp;BI$11&amp;"; ","")</f>
        <v/>
      </c>
      <c r="BJ185" s="10" t="str">
        <f>IF(AND($S$9=1,Courses!Q180&lt;0), "Row "&amp;Courses!$A180&amp;", "&amp;BJ$9&amp;", "&amp;BJ$10&amp;", "&amp;BJ$11&amp;"; ","")</f>
        <v/>
      </c>
      <c r="BK185" s="10" t="str">
        <f>IF(AND($S$9=1,Courses!R180&lt;0), "Row "&amp;Courses!$A180&amp;", "&amp;BK$9&amp;", "&amp;BK$10&amp;", "&amp;BK$11&amp;"; ","")</f>
        <v/>
      </c>
      <c r="BL185" s="739" t="str">
        <f>IF(AND($S$9=1,Courses!S180&lt;0), "Row "&amp;Courses!$A180&amp;", "&amp;BL$9&amp;", "&amp;BL$10&amp;", "&amp;BL$11&amp;"; ","")</f>
        <v/>
      </c>
      <c r="BM185" s="10" t="str">
        <f>IF(AND($S$9=1,Courses!T180&lt;0), "Row "&amp;Courses!$A180&amp;", "&amp;BM$9&amp;", "&amp;BM$10&amp;", "&amp;BM$11&amp;"; ","")</f>
        <v/>
      </c>
      <c r="BN185" s="10" t="str">
        <f>IF(AND($S$9=1,Courses!U180&lt;0), "Row "&amp;Courses!$A180&amp;", "&amp;BN$9&amp;", "&amp;BN$10&amp;", "&amp;BN$11&amp;"; ","")</f>
        <v/>
      </c>
      <c r="BO185" s="10" t="str">
        <f>IF(AND($S$9=1,Courses!V180&lt;0), "Row "&amp;Courses!$A180&amp;", "&amp;BO$9&amp;", "&amp;BO$10&amp;", "&amp;BO$11&amp;"; ","")</f>
        <v/>
      </c>
      <c r="BP185" s="682" t="str">
        <f>IF(AND($S$9=1,Courses!W180&lt;0), "Row "&amp;Courses!$A180&amp;", "&amp;BP$9&amp;", "&amp;BP$10&amp;", "&amp;BP$11&amp;"; ","")</f>
        <v/>
      </c>
      <c r="BQ185" s="10" t="str">
        <f>IF(AND($S$9=1,Courses!X180&lt;0), "Row "&amp;Courses!$A180&amp;", "&amp;BQ$9&amp;", "&amp;BQ$10&amp;", "&amp;BQ$11&amp;"; ","")</f>
        <v/>
      </c>
      <c r="BR185" s="10" t="str">
        <f>IF(AND($S$9=1,Courses!Y180&lt;0), "Row "&amp;Courses!$A180&amp;", "&amp;BR$9&amp;", "&amp;BR$10&amp;", "&amp;BR$11&amp;"; ","")</f>
        <v/>
      </c>
      <c r="BS185" s="10" t="str">
        <f>IF(AND($S$9=1,Courses!Z180&lt;0), "Row "&amp;Courses!$A180&amp;", "&amp;BS$9&amp;", "&amp;BS$10&amp;", "&amp;BS$11&amp;"; ","")</f>
        <v/>
      </c>
      <c r="BT185" s="10" t="str">
        <f>IF(AND($S$9=1,Courses!AA180&lt;0), "Row "&amp;Courses!$A180&amp;", "&amp;BT$9&amp;", "&amp;BT$10&amp;", "&amp;BT$11&amp;"; ","")</f>
        <v/>
      </c>
      <c r="BU185" s="682" t="str">
        <f>IF(AND($S$9=1,Courses!AB180&lt;0), "Row "&amp;Courses!$A180&amp;", "&amp;BU$9&amp;", "&amp;BU$10&amp;", "&amp;BU$11&amp;"; ","")</f>
        <v/>
      </c>
      <c r="BW185" s="6">
        <f t="shared" si="5"/>
        <v>166</v>
      </c>
      <c r="BX185" s="671">
        <f>IF(AND($T$9=1,Courses!B180="",Courses!F180="",Courses!H180="",Courses!J180="",Courses!K180="",Courses!L180="",Courses!M180="",Courses!N180=0,Courses!P180=0,Courses!R180=0,Courses!S180=0,Courses!U180=0,Courses!W180=0,Courses!X180=0,Courses!Z180=0,Courses!AB180=0),0,1)</f>
        <v>0</v>
      </c>
      <c r="BY185" s="671">
        <f>IF(AND(BX185=0,SUM(BX186:$BX$219)&gt;0),1,0)</f>
        <v>0</v>
      </c>
      <c r="BZ185" s="692" t="str">
        <f>IF(BY185=1,"Row "&amp;Courses!A180&amp;"; ","")</f>
        <v/>
      </c>
      <c r="CA185" s="50"/>
      <c r="CC185" s="692" t="str">
        <f>IF(AND($U$9=1,Courses!B180&lt;&gt;"",SUM(Courses!N180:AB180)=0),"Row "&amp;Courses!A180&amp;"; ","")</f>
        <v/>
      </c>
      <c r="CD185" s="50"/>
      <c r="CG185" s="692" t="str">
        <f>IF(AND($Y$9=1,Courses!B180&lt;&gt;""),IF(SUMPRODUCT(--(Courses!$C$13:$C$214=Courses!C180))&gt;1,"Row "&amp;Courses!A180&amp;"; ",""),"")</f>
        <v/>
      </c>
      <c r="CK185" s="739" t="str">
        <f>IF(AND($Z$9=1,Courses!E180&lt;&gt;"",Courses!F180&lt;&gt;"",Courses!F180=0,SUM(Courses!H180,Courses!J180)=1),"Row "&amp;Courses!A180&amp;", "&amp;Courses!$F$10&amp;"; ","")</f>
        <v/>
      </c>
      <c r="CL185" s="10" t="str">
        <f>IF(AND($Z$9=1,Courses!G180&lt;&gt;"",Courses!H180&lt;&gt;"",Courses!H180=0,SUM(Courses!J180,Courses!F180)=1),"Row "&amp;Courses!A180&amp;", "&amp;Courses!$H$10&amp;"; ","")</f>
        <v/>
      </c>
      <c r="CM185" s="682" t="str">
        <f>IF(AND($Z$9=1,Courses!I180&lt;&gt;"",Courses!J180&lt;&gt;"",Courses!J180=0, SUM(Courses!H180,Courses!F180)=1),"Row "&amp;Courses!A180&amp;", "&amp;Courses!$J$10&amp;"; ","")</f>
        <v/>
      </c>
      <c r="CP185" s="692" t="str">
        <f>IF(AND(Courses!B180&lt;&gt;"",ISNA(VLOOKUP(Courses!C180,CourseInfo,2,FALSE))=FALSE,COUNTIF(Dummy,Courses!C180)&lt;&gt;1),VLOOKUP(Courses!C180,CourseInfo,6,FALSE),"")</f>
        <v/>
      </c>
      <c r="CQ185" s="692" t="str">
        <f>IF(AND(Courses!B180&lt;&gt;"",ISNA(VLOOKUP(Courses!C180,CourseInfo,2,FALSE))=FALSE,COUNTIF(Dummy,Courses!C180)&lt;&gt;1),IF(VLOOKUP(Courses!C180,CourseInfo,7,FALSE)&lt;&gt;"",VLOOKUP(Courses!C180,CourseInfo,7,FALSE),"blank"),"")</f>
        <v/>
      </c>
      <c r="CR185" s="692" t="str">
        <f>IF(AND($AA$9=1,Courses!B180&lt;&gt;"",'Courses Valid'!AC185="",AH185&amp;AI185&amp;AJ185&amp;AK185="",COUNTIF(Dummy,Courses!C180)&lt;&gt;1),IF(OR(Courses!K180&lt;&gt;'Courses Valid'!CP185,Courses!L180&lt;&gt;'Courses Valid'!CQ185),"Row "&amp;Courses!A180&amp;", Level on LARS is "&amp;'Courses Valid'!CP185&amp;", Sub-level on LARS is "&amp;CQ185&amp;"; ",""),"")</f>
        <v/>
      </c>
    </row>
    <row r="186" spans="3:97" x14ac:dyDescent="0.2">
      <c r="C186" s="853">
        <f t="shared" si="4"/>
        <v>0</v>
      </c>
      <c r="G186" s="692" t="str">
        <f>IF(SUMPRODUCT(--(CourseAims=Courses!$C181))=1,"",IF(AND($J$9=1,Courses!$C181&lt;&gt;""),"Row "&amp;Courses!A181&amp;" (invalid); ",""))</f>
        <v/>
      </c>
      <c r="H186" s="692" t="str">
        <f>IF(AND($K$9=1,Courses!B181="",OR(Courses!F181&lt;&gt;"",Courses!H181&lt;&gt;"",Courses!J181&lt;&gt;"",Courses!K181&lt;&gt;"",Courses!L181&lt;&gt;"",Courses!M181&lt;&gt;"",Courses!N181&lt;&gt;0,Courses!P181&lt;&gt;0,Courses!R181&lt;&gt;0,Courses!S181&lt;&gt;0,Courses!U181&lt;&gt;0,Courses!W181&lt;&gt;0,Courses!X181&lt;&gt;0,Courses!Z181&lt;&gt;0,Courses!AB181&lt;&gt;0)),"Row "&amp;Courses!A181&amp;" (none); ","")</f>
        <v/>
      </c>
      <c r="K186" s="739" t="str">
        <f>IF(AND($L$9=1,Courses!E181&lt;&gt;"",Courses!F181=""),"Row "&amp;Courses!A181&amp;", "&amp;Courses!$E$10&amp;"; ","")</f>
        <v/>
      </c>
      <c r="L186" s="10" t="str">
        <f>IF(AND($L$9=1,Courses!G181&lt;&gt;"",Courses!H181=""),"Row "&amp;Courses!A181&amp;", "&amp;Courses!$G$10&amp;"; ","")</f>
        <v/>
      </c>
      <c r="M186" s="682" t="str">
        <f>IF(AND($L$9=1,Courses!I181&lt;&gt;"",Courses!J181=""),"Row "&amp;Courses!A181&amp;", "&amp;Courses!$I$10&amp;"; ","")</f>
        <v/>
      </c>
      <c r="Q186" s="739" t="str">
        <f>IF(AND($M$9=1,Courses!B181&lt;&gt;"",Courses!E181&lt;&gt;"",Courses!G181="",Courses!I181="",Courses!F181&lt;&gt;1),"Row "&amp;Courses!A181&amp;"; ","")</f>
        <v/>
      </c>
      <c r="R186" s="10" t="str">
        <f>IF(AND($M$9=1,Courses!B181&lt;&gt;"",Courses!I181="",Courses!F181&lt;&gt;"",Courses!G181&lt;&gt;"",Courses!H181&lt;&gt;""),IF(OR((Courses!F181+Courses!H181)&lt;&gt;1),"Row "&amp;Courses!A181&amp;"; ",""),"")</f>
        <v/>
      </c>
      <c r="S186" s="682" t="str">
        <f>IF(AND($M$9=1,Courses!B181&lt;&gt;"",Courses!I181&lt;&gt;"",Courses!J181&lt;&gt;"",Courses!H181&lt;&gt;"",Courses!G181&lt;&gt;"",Courses!F181&lt;&gt;""),IF(OR((Courses!F181+Courses!H181+Courses!J181)&lt;&gt;1),"Row "&amp;Courses!A181&amp;"; ",""),"")</f>
        <v/>
      </c>
      <c r="U186" s="692" t="str">
        <f>IF(AND($M$9=1,Courses!E181&lt;&gt;"",Q186="",R186="",S186="",SUM(Courses!F181,Courses!H181,Courses!J181)&lt;&gt;1),"Row "&amp;Courses!A181&amp;"; ","")</f>
        <v/>
      </c>
      <c r="X186" s="739" t="str">
        <f>IF(AND($N$9=1,Courses!B181&lt;&gt;"",Courses!E181&lt;&gt;"",Courses!F181&lt;&gt;""),IF((TRUNC(Courses!F181*100)&lt;&gt;Courses!F181*100),"Row "&amp;Courses!A181&amp;", "&amp;Courses!$F$10&amp;"; ",""),"")</f>
        <v/>
      </c>
      <c r="Y186" s="10" t="str">
        <f>IF(AND($N$9=1,Courses!B181&lt;&gt;"",Courses!G181&lt;&gt;"",Courses!H181&lt;&gt;""),IF((TRUNC(Courses!H181*100)&lt;&gt;Courses!H181*100),"Row "&amp;Courses!A181&amp;", "&amp;Courses!$H$10&amp;"; ",""),"")</f>
        <v/>
      </c>
      <c r="Z186" s="682" t="str">
        <f>IF(AND($N$9=1,Courses!B181&lt;&gt;"",Courses!I181&lt;&gt;"",Courses!J181&lt;&gt;""),IF((TRUNC(Courses!J181*100)&lt;&gt;Courses!J181*100),"Row "&amp;Courses!A181&amp;", "&amp;Courses!$J$10&amp;"; ",""),"")</f>
        <v/>
      </c>
      <c r="AC186" s="739" t="str">
        <f>IF(AND($O$9=1,G186="",Courses!B181&lt;&gt;"",Courses!K181&lt;&gt;"UG",Courses!K181&lt;&gt;"PG (UG fee)",Courses!K181&lt;&gt;"PG (Masters' loan)",Courses!K181&lt;&gt;"PG (Other)"),"Row "&amp;Courses!A181&amp;"; ","")</f>
        <v/>
      </c>
      <c r="AD186" s="692"/>
      <c r="AE186" s="682" t="str">
        <f>IF(AND($Q$9=1,G186="",Courses!B181&lt;&gt;"",Courses!M181&lt;&gt;"Standard",Courses!M181&lt;&gt;"Long"),"Row "&amp;Courses!A181&amp;"; ","")</f>
        <v/>
      </c>
      <c r="AH186" s="739" t="str">
        <f>IF(AND($P$9=1,G186="",AC186="",AD186="",Courses!B181&lt;&gt;"",Courses!K181="UG",Courses!L181&lt;&gt;$C$9,Courses!L181&lt;&gt;$C$10,Courses!L181&lt;&gt;$C$11),"Row "&amp;Courses!A181&amp;", Sub-level should be either HND, Sub-degree, Foundation Degree or Other UG Degree; ","")</f>
        <v/>
      </c>
      <c r="AI186" s="10" t="str">
        <f>IF(AND($P$9=1,G186="",AC186="",AD186="",Courses!B181&lt;&gt;"",Courses!K181="PG (UG fee)",Courses!L181&lt;&gt;"",Courses!L181&lt;&gt;$C$12,Courses!L181&lt;&gt;$C$15),"Row "&amp;Courses!A181&amp;", Sub-level should be either blank or "&amp;C178&amp;"; ","")</f>
        <v/>
      </c>
      <c r="AJ186" s="10" t="str">
        <f>IF(AND($P$9=1,G186="",AC186="",AD186="",Courses!B181&lt;&gt;"",Courses!K181="PG (Masters' loan)",Courses!L181&lt;&gt;"",Courses!L181&lt;&gt;$C$14,Courses!L181&lt;&gt;$C$15),"Row "&amp;Courses!A181&amp;", Sub-level should be blank; ","")</f>
        <v/>
      </c>
      <c r="AK186" s="682" t="str">
        <f>IF(AND($P$9=1,G186="",AC186="",AD186="",Courses!B181&lt;&gt;"",Courses!K181="PG (Other)",Courses!L181&lt;&gt;"",Courses!L181&lt;&gt;$C$16,Courses!L181&lt;&gt;$C$17),"Row "&amp;Courses!A181&amp;", Sub-level should be blank; ","")</f>
        <v/>
      </c>
      <c r="AN186" s="671">
        <v>167</v>
      </c>
      <c r="AO186" s="739" t="str">
        <f>IF(AND($R$9=1,(TRUNC(Courses!N181)&lt;&gt;Courses!N181)), "Row "&amp;Courses!$A181&amp;", "&amp;AO$9&amp;", "&amp;AO$10&amp;", "&amp;AO$11&amp;"; ","")</f>
        <v/>
      </c>
      <c r="AP186" s="10" t="str">
        <f>IF(AND($R$9=1,(TRUNC(Courses!O181)&lt;&gt;Courses!O181)), "Row "&amp;Courses!$A181&amp;", "&amp;AP$9&amp;", "&amp;AP$10&amp;", "&amp;AP$11&amp;"; ","")</f>
        <v/>
      </c>
      <c r="AQ186" s="10" t="str">
        <f>IF(AND($R$9=1,(TRUNC(Courses!P181)&lt;&gt;Courses!P181)), "Row "&amp;Courses!$A181&amp;", "&amp;AQ$9&amp;", "&amp;AQ$10&amp;", "&amp;AQ$11&amp;"; ","")</f>
        <v/>
      </c>
      <c r="AR186" s="10" t="str">
        <f>IF(AND($R$9=1,(TRUNC(Courses!Q181)&lt;&gt;Courses!Q181)), "Row "&amp;Courses!$A181&amp;", "&amp;AR$9&amp;", "&amp;AR$10&amp;", "&amp;AR$11&amp;"; ","")</f>
        <v/>
      </c>
      <c r="AS186" s="10" t="str">
        <f>IF(AND($R$9=1,(TRUNC(Courses!R181)&lt;&gt;Courses!R181)), "Row "&amp;Courses!$A181&amp;", "&amp;AS$9&amp;", "&amp;AS$10&amp;", "&amp;AS$11&amp;"; ","")</f>
        <v/>
      </c>
      <c r="AT186" s="739" t="str">
        <f>IF(AND($R$9=1,(TRUNC(Courses!S181)&lt;&gt;Courses!S181)), "Row "&amp;Courses!$A181&amp;", "&amp;AT$9&amp;", "&amp;AT$10&amp;", "&amp;AT$11&amp;"; ","")</f>
        <v/>
      </c>
      <c r="AU186" s="10" t="str">
        <f>IF(AND($R$9=1,(TRUNC(Courses!T181)&lt;&gt;Courses!T181)), "Row "&amp;Courses!$A181&amp;", "&amp;AU$9&amp;", "&amp;AU$10&amp;", "&amp;AU$11&amp;"; ","")</f>
        <v/>
      </c>
      <c r="AV186" s="10" t="str">
        <f>IF(AND($R$9=1,(TRUNC(Courses!U181)&lt;&gt;Courses!U181)), "Row "&amp;Courses!$A181&amp;", "&amp;AV$9&amp;", "&amp;AV$10&amp;", "&amp;AV$11&amp;"; ","")</f>
        <v/>
      </c>
      <c r="AW186" s="10" t="str">
        <f>IF(AND($R$9=1,(TRUNC(Courses!V181)&lt;&gt;Courses!V181)), "Row "&amp;Courses!$A181&amp;", "&amp;AW$9&amp;", "&amp;AW$10&amp;", "&amp;AW$11&amp;"; ","")</f>
        <v/>
      </c>
      <c r="AX186" s="682" t="str">
        <f>IF(AND($R$9=1,(TRUNC(Courses!W181)&lt;&gt;Courses!W181)), "Row "&amp;Courses!$A181&amp;", "&amp;AX$9&amp;", "&amp;AX$10&amp;", "&amp;AX$11&amp;"; ","")</f>
        <v/>
      </c>
      <c r="AY186" s="10" t="str">
        <f>IF(AND($R$9=1,(TRUNC(Courses!X181)&lt;&gt;Courses!X181)), "Row "&amp;Courses!$A181&amp;", "&amp;AY$9&amp;", "&amp;AY$10&amp;", "&amp;AY$11&amp;"; ","")</f>
        <v/>
      </c>
      <c r="AZ186" s="10" t="str">
        <f>IF(AND($R$9=1,(TRUNC(Courses!Y181)&lt;&gt;Courses!Y181)), "Row "&amp;Courses!$A181&amp;", "&amp;AZ$9&amp;", "&amp;AZ$10&amp;", "&amp;AZ$11&amp;"; ","")</f>
        <v/>
      </c>
      <c r="BA186" s="10" t="str">
        <f>IF(AND($R$9=1,(TRUNC(Courses!Z181)&lt;&gt;Courses!Z181)), "Row "&amp;Courses!$A181&amp;", "&amp;BA$9&amp;", "&amp;BA$10&amp;", "&amp;BA$11&amp;"; ","")</f>
        <v/>
      </c>
      <c r="BB186" s="10" t="str">
        <f>IF(AND($R$9=1,(TRUNC(Courses!AA181)&lt;&gt;Courses!AA181)), "Row "&amp;Courses!$A181&amp;", "&amp;BB$9&amp;", "&amp;BB$10&amp;", "&amp;BB$11&amp;"; ","")</f>
        <v/>
      </c>
      <c r="BC186" s="682" t="str">
        <f>IF(AND($R$9=1,(TRUNC(Courses!AB181)&lt;&gt;Courses!AB181)), "Row "&amp;Courses!$A181&amp;", "&amp;BC$9&amp;", "&amp;BC$10&amp;", "&amp;BC$11&amp;"; ","")</f>
        <v/>
      </c>
      <c r="BF186" s="671">
        <v>167</v>
      </c>
      <c r="BG186" s="739" t="str">
        <f>IF(AND($S$9=1,Courses!N181&lt;0), "Row "&amp;Courses!$A181&amp;", "&amp;BG$9&amp;", "&amp;BG$10&amp;", "&amp;BG$11&amp;"; ","")</f>
        <v/>
      </c>
      <c r="BH186" s="10" t="str">
        <f>IF(AND($S$9=1,Courses!O181&lt;0), "Row "&amp;Courses!$A181&amp;", "&amp;BH$9&amp;", "&amp;BH$10&amp;", "&amp;BH$11&amp;"; ","")</f>
        <v/>
      </c>
      <c r="BI186" s="10" t="str">
        <f>IF(AND($S$9=1,Courses!P181&lt;0), "Row "&amp;Courses!$A181&amp;", "&amp;BI$9&amp;", "&amp;BI$10&amp;", "&amp;BI$11&amp;"; ","")</f>
        <v/>
      </c>
      <c r="BJ186" s="10" t="str">
        <f>IF(AND($S$9=1,Courses!Q181&lt;0), "Row "&amp;Courses!$A181&amp;", "&amp;BJ$9&amp;", "&amp;BJ$10&amp;", "&amp;BJ$11&amp;"; ","")</f>
        <v/>
      </c>
      <c r="BK186" s="10" t="str">
        <f>IF(AND($S$9=1,Courses!R181&lt;0), "Row "&amp;Courses!$A181&amp;", "&amp;BK$9&amp;", "&amp;BK$10&amp;", "&amp;BK$11&amp;"; ","")</f>
        <v/>
      </c>
      <c r="BL186" s="739" t="str">
        <f>IF(AND($S$9=1,Courses!S181&lt;0), "Row "&amp;Courses!$A181&amp;", "&amp;BL$9&amp;", "&amp;BL$10&amp;", "&amp;BL$11&amp;"; ","")</f>
        <v/>
      </c>
      <c r="BM186" s="10" t="str">
        <f>IF(AND($S$9=1,Courses!T181&lt;0), "Row "&amp;Courses!$A181&amp;", "&amp;BM$9&amp;", "&amp;BM$10&amp;", "&amp;BM$11&amp;"; ","")</f>
        <v/>
      </c>
      <c r="BN186" s="10" t="str">
        <f>IF(AND($S$9=1,Courses!U181&lt;0), "Row "&amp;Courses!$A181&amp;", "&amp;BN$9&amp;", "&amp;BN$10&amp;", "&amp;BN$11&amp;"; ","")</f>
        <v/>
      </c>
      <c r="BO186" s="10" t="str">
        <f>IF(AND($S$9=1,Courses!V181&lt;0), "Row "&amp;Courses!$A181&amp;", "&amp;BO$9&amp;", "&amp;BO$10&amp;", "&amp;BO$11&amp;"; ","")</f>
        <v/>
      </c>
      <c r="BP186" s="682" t="str">
        <f>IF(AND($S$9=1,Courses!W181&lt;0), "Row "&amp;Courses!$A181&amp;", "&amp;BP$9&amp;", "&amp;BP$10&amp;", "&amp;BP$11&amp;"; ","")</f>
        <v/>
      </c>
      <c r="BQ186" s="10" t="str">
        <f>IF(AND($S$9=1,Courses!X181&lt;0), "Row "&amp;Courses!$A181&amp;", "&amp;BQ$9&amp;", "&amp;BQ$10&amp;", "&amp;BQ$11&amp;"; ","")</f>
        <v/>
      </c>
      <c r="BR186" s="10" t="str">
        <f>IF(AND($S$9=1,Courses!Y181&lt;0), "Row "&amp;Courses!$A181&amp;", "&amp;BR$9&amp;", "&amp;BR$10&amp;", "&amp;BR$11&amp;"; ","")</f>
        <v/>
      </c>
      <c r="BS186" s="10" t="str">
        <f>IF(AND($S$9=1,Courses!Z181&lt;0), "Row "&amp;Courses!$A181&amp;", "&amp;BS$9&amp;", "&amp;BS$10&amp;", "&amp;BS$11&amp;"; ","")</f>
        <v/>
      </c>
      <c r="BT186" s="10" t="str">
        <f>IF(AND($S$9=1,Courses!AA181&lt;0), "Row "&amp;Courses!$A181&amp;", "&amp;BT$9&amp;", "&amp;BT$10&amp;", "&amp;BT$11&amp;"; ","")</f>
        <v/>
      </c>
      <c r="BU186" s="682" t="str">
        <f>IF(AND($S$9=1,Courses!AB181&lt;0), "Row "&amp;Courses!$A181&amp;", "&amp;BU$9&amp;", "&amp;BU$10&amp;", "&amp;BU$11&amp;"; ","")</f>
        <v/>
      </c>
      <c r="BW186" s="6">
        <f t="shared" si="5"/>
        <v>167</v>
      </c>
      <c r="BX186" s="671">
        <f>IF(AND($T$9=1,Courses!B181="",Courses!F181="",Courses!H181="",Courses!J181="",Courses!K181="",Courses!L181="",Courses!M181="",Courses!N181=0,Courses!P181=0,Courses!R181=0,Courses!S181=0,Courses!U181=0,Courses!W181=0,Courses!X181=0,Courses!Z181=0,Courses!AB181=0),0,1)</f>
        <v>0</v>
      </c>
      <c r="BY186" s="671">
        <f>IF(AND(BX186=0,SUM(BX187:$BX$219)&gt;0),1,0)</f>
        <v>0</v>
      </c>
      <c r="BZ186" s="692" t="str">
        <f>IF(BY186=1,"Row "&amp;Courses!A181&amp;"; ","")</f>
        <v/>
      </c>
      <c r="CA186" s="50"/>
      <c r="CC186" s="692" t="str">
        <f>IF(AND($U$9=1,Courses!B181&lt;&gt;"",SUM(Courses!N181:AB181)=0),"Row "&amp;Courses!A181&amp;"; ","")</f>
        <v/>
      </c>
      <c r="CD186" s="50"/>
      <c r="CG186" s="692" t="str">
        <f>IF(AND($Y$9=1,Courses!B181&lt;&gt;""),IF(SUMPRODUCT(--(Courses!$C$13:$C$214=Courses!C181))&gt;1,"Row "&amp;Courses!A181&amp;"; ",""),"")</f>
        <v/>
      </c>
      <c r="CK186" s="739" t="str">
        <f>IF(AND($Z$9=1,Courses!E181&lt;&gt;"",Courses!F181&lt;&gt;"",Courses!F181=0,SUM(Courses!H181,Courses!J181)=1),"Row "&amp;Courses!A181&amp;", "&amp;Courses!$F$10&amp;"; ","")</f>
        <v/>
      </c>
      <c r="CL186" s="10" t="str">
        <f>IF(AND($Z$9=1,Courses!G181&lt;&gt;"",Courses!H181&lt;&gt;"",Courses!H181=0,SUM(Courses!J181,Courses!F181)=1),"Row "&amp;Courses!A181&amp;", "&amp;Courses!$H$10&amp;"; ","")</f>
        <v/>
      </c>
      <c r="CM186" s="682" t="str">
        <f>IF(AND($Z$9=1,Courses!I181&lt;&gt;"",Courses!J181&lt;&gt;"",Courses!J181=0, SUM(Courses!H181,Courses!F181)=1),"Row "&amp;Courses!A181&amp;", "&amp;Courses!$J$10&amp;"; ","")</f>
        <v/>
      </c>
      <c r="CP186" s="692" t="str">
        <f>IF(AND(Courses!B181&lt;&gt;"",ISNA(VLOOKUP(Courses!C181,CourseInfo,2,FALSE))=FALSE,COUNTIF(Dummy,Courses!C181)&lt;&gt;1),VLOOKUP(Courses!C181,CourseInfo,6,FALSE),"")</f>
        <v/>
      </c>
      <c r="CQ186" s="692" t="str">
        <f>IF(AND(Courses!B181&lt;&gt;"",ISNA(VLOOKUP(Courses!C181,CourseInfo,2,FALSE))=FALSE,COUNTIF(Dummy,Courses!C181)&lt;&gt;1),IF(VLOOKUP(Courses!C181,CourseInfo,7,FALSE)&lt;&gt;"",VLOOKUP(Courses!C181,CourseInfo,7,FALSE),"blank"),"")</f>
        <v/>
      </c>
      <c r="CR186" s="692" t="str">
        <f>IF(AND($AA$9=1,Courses!B181&lt;&gt;"",'Courses Valid'!AC186="",AH186&amp;AI186&amp;AJ186&amp;AK186="",COUNTIF(Dummy,Courses!C181)&lt;&gt;1),IF(OR(Courses!K181&lt;&gt;'Courses Valid'!CP186,Courses!L181&lt;&gt;'Courses Valid'!CQ186),"Row "&amp;Courses!A181&amp;", Level on LARS is "&amp;'Courses Valid'!CP186&amp;", Sub-level on LARS is "&amp;CQ186&amp;"; ",""),"")</f>
        <v/>
      </c>
    </row>
    <row r="187" spans="3:97" x14ac:dyDescent="0.2">
      <c r="C187" s="853">
        <f t="shared" si="4"/>
        <v>0</v>
      </c>
      <c r="G187" s="692" t="str">
        <f>IF(SUMPRODUCT(--(CourseAims=Courses!$C182))=1,"",IF(AND($J$9=1,Courses!$C182&lt;&gt;""),"Row "&amp;Courses!A182&amp;" (invalid); ",""))</f>
        <v/>
      </c>
      <c r="H187" s="692" t="str">
        <f>IF(AND($K$9=1,Courses!B182="",OR(Courses!F182&lt;&gt;"",Courses!H182&lt;&gt;"",Courses!J182&lt;&gt;"",Courses!K182&lt;&gt;"",Courses!L182&lt;&gt;"",Courses!M182&lt;&gt;"",Courses!N182&lt;&gt;0,Courses!P182&lt;&gt;0,Courses!R182&lt;&gt;0,Courses!S182&lt;&gt;0,Courses!U182&lt;&gt;0,Courses!W182&lt;&gt;0,Courses!X182&lt;&gt;0,Courses!Z182&lt;&gt;0,Courses!AB182&lt;&gt;0)),"Row "&amp;Courses!A182&amp;" (none); ","")</f>
        <v/>
      </c>
      <c r="K187" s="739" t="str">
        <f>IF(AND($L$9=1,Courses!E182&lt;&gt;"",Courses!F182=""),"Row "&amp;Courses!A182&amp;", "&amp;Courses!$E$10&amp;"; ","")</f>
        <v/>
      </c>
      <c r="L187" s="10" t="str">
        <f>IF(AND($L$9=1,Courses!G182&lt;&gt;"",Courses!H182=""),"Row "&amp;Courses!A182&amp;", "&amp;Courses!$G$10&amp;"; ","")</f>
        <v/>
      </c>
      <c r="M187" s="682" t="str">
        <f>IF(AND($L$9=1,Courses!I182&lt;&gt;"",Courses!J182=""),"Row "&amp;Courses!A182&amp;", "&amp;Courses!$I$10&amp;"; ","")</f>
        <v/>
      </c>
      <c r="Q187" s="739" t="str">
        <f>IF(AND($M$9=1,Courses!B182&lt;&gt;"",Courses!E182&lt;&gt;"",Courses!G182="",Courses!I182="",Courses!F182&lt;&gt;1),"Row "&amp;Courses!A182&amp;"; ","")</f>
        <v/>
      </c>
      <c r="R187" s="10" t="str">
        <f>IF(AND($M$9=1,Courses!B182&lt;&gt;"",Courses!I182="",Courses!F182&lt;&gt;"",Courses!G182&lt;&gt;"",Courses!H182&lt;&gt;""),IF(OR((Courses!F182+Courses!H182)&lt;&gt;1),"Row "&amp;Courses!A182&amp;"; ",""),"")</f>
        <v/>
      </c>
      <c r="S187" s="682" t="str">
        <f>IF(AND($M$9=1,Courses!B182&lt;&gt;"",Courses!I182&lt;&gt;"",Courses!J182&lt;&gt;"",Courses!H182&lt;&gt;"",Courses!G182&lt;&gt;"",Courses!F182&lt;&gt;""),IF(OR((Courses!F182+Courses!H182+Courses!J182)&lt;&gt;1),"Row "&amp;Courses!A182&amp;"; ",""),"")</f>
        <v/>
      </c>
      <c r="U187" s="692" t="str">
        <f>IF(AND($M$9=1,Courses!E182&lt;&gt;"",Q187="",R187="",S187="",SUM(Courses!F182,Courses!H182,Courses!J182)&lt;&gt;1),"Row "&amp;Courses!A182&amp;"; ","")</f>
        <v/>
      </c>
      <c r="X187" s="739" t="str">
        <f>IF(AND($N$9=1,Courses!B182&lt;&gt;"",Courses!E182&lt;&gt;"",Courses!F182&lt;&gt;""),IF((TRUNC(Courses!F182*100)&lt;&gt;Courses!F182*100),"Row "&amp;Courses!A182&amp;", "&amp;Courses!$F$10&amp;"; ",""),"")</f>
        <v/>
      </c>
      <c r="Y187" s="10" t="str">
        <f>IF(AND($N$9=1,Courses!B182&lt;&gt;"",Courses!G182&lt;&gt;"",Courses!H182&lt;&gt;""),IF((TRUNC(Courses!H182*100)&lt;&gt;Courses!H182*100),"Row "&amp;Courses!A182&amp;", "&amp;Courses!$H$10&amp;"; ",""),"")</f>
        <v/>
      </c>
      <c r="Z187" s="682" t="str">
        <f>IF(AND($N$9=1,Courses!B182&lt;&gt;"",Courses!I182&lt;&gt;"",Courses!J182&lt;&gt;""),IF((TRUNC(Courses!J182*100)&lt;&gt;Courses!J182*100),"Row "&amp;Courses!A182&amp;", "&amp;Courses!$J$10&amp;"; ",""),"")</f>
        <v/>
      </c>
      <c r="AC187" s="739" t="str">
        <f>IF(AND($O$9=1,G187="",Courses!B182&lt;&gt;"",Courses!K182&lt;&gt;"UG",Courses!K182&lt;&gt;"PG (UG fee)",Courses!K182&lt;&gt;"PG (Masters' loan)",Courses!K182&lt;&gt;"PG (Other)"),"Row "&amp;Courses!A182&amp;"; ","")</f>
        <v/>
      </c>
      <c r="AD187" s="692"/>
      <c r="AE187" s="682" t="str">
        <f>IF(AND($Q$9=1,G187="",Courses!B182&lt;&gt;"",Courses!M182&lt;&gt;"Standard",Courses!M182&lt;&gt;"Long"),"Row "&amp;Courses!A182&amp;"; ","")</f>
        <v/>
      </c>
      <c r="AH187" s="739" t="str">
        <f>IF(AND($P$9=1,G187="",AC187="",AD187="",Courses!B182&lt;&gt;"",Courses!K182="UG",Courses!L182&lt;&gt;$C$9,Courses!L182&lt;&gt;$C$10,Courses!L182&lt;&gt;$C$11),"Row "&amp;Courses!A182&amp;", Sub-level should be either HND, Sub-degree, Foundation Degree or Other UG Degree; ","")</f>
        <v/>
      </c>
      <c r="AI187" s="10" t="str">
        <f>IF(AND($P$9=1,G187="",AC187="",AD187="",Courses!B182&lt;&gt;"",Courses!K182="PG (UG fee)",Courses!L182&lt;&gt;"",Courses!L182&lt;&gt;$C$12,Courses!L182&lt;&gt;$C$15),"Row "&amp;Courses!A182&amp;", Sub-level should be either blank or "&amp;C179&amp;"; ","")</f>
        <v/>
      </c>
      <c r="AJ187" s="10" t="str">
        <f>IF(AND($P$9=1,G187="",AC187="",AD187="",Courses!B182&lt;&gt;"",Courses!K182="PG (Masters' loan)",Courses!L182&lt;&gt;"",Courses!L182&lt;&gt;$C$14,Courses!L182&lt;&gt;$C$15),"Row "&amp;Courses!A182&amp;", Sub-level should be blank; ","")</f>
        <v/>
      </c>
      <c r="AK187" s="682" t="str">
        <f>IF(AND($P$9=1,G187="",AC187="",AD187="",Courses!B182&lt;&gt;"",Courses!K182="PG (Other)",Courses!L182&lt;&gt;"",Courses!L182&lt;&gt;$C$16,Courses!L182&lt;&gt;$C$17),"Row "&amp;Courses!A182&amp;", Sub-level should be blank; ","")</f>
        <v/>
      </c>
      <c r="AN187" s="671">
        <v>168</v>
      </c>
      <c r="AO187" s="739" t="str">
        <f>IF(AND($R$9=1,(TRUNC(Courses!N182)&lt;&gt;Courses!N182)), "Row "&amp;Courses!$A182&amp;", "&amp;AO$9&amp;", "&amp;AO$10&amp;", "&amp;AO$11&amp;"; ","")</f>
        <v/>
      </c>
      <c r="AP187" s="10" t="str">
        <f>IF(AND($R$9=1,(TRUNC(Courses!O182)&lt;&gt;Courses!O182)), "Row "&amp;Courses!$A182&amp;", "&amp;AP$9&amp;", "&amp;AP$10&amp;", "&amp;AP$11&amp;"; ","")</f>
        <v/>
      </c>
      <c r="AQ187" s="10" t="str">
        <f>IF(AND($R$9=1,(TRUNC(Courses!P182)&lt;&gt;Courses!P182)), "Row "&amp;Courses!$A182&amp;", "&amp;AQ$9&amp;", "&amp;AQ$10&amp;", "&amp;AQ$11&amp;"; ","")</f>
        <v/>
      </c>
      <c r="AR187" s="10" t="str">
        <f>IF(AND($R$9=1,(TRUNC(Courses!Q182)&lt;&gt;Courses!Q182)), "Row "&amp;Courses!$A182&amp;", "&amp;AR$9&amp;", "&amp;AR$10&amp;", "&amp;AR$11&amp;"; ","")</f>
        <v/>
      </c>
      <c r="AS187" s="10" t="str">
        <f>IF(AND($R$9=1,(TRUNC(Courses!R182)&lt;&gt;Courses!R182)), "Row "&amp;Courses!$A182&amp;", "&amp;AS$9&amp;", "&amp;AS$10&amp;", "&amp;AS$11&amp;"; ","")</f>
        <v/>
      </c>
      <c r="AT187" s="739" t="str">
        <f>IF(AND($R$9=1,(TRUNC(Courses!S182)&lt;&gt;Courses!S182)), "Row "&amp;Courses!$A182&amp;", "&amp;AT$9&amp;", "&amp;AT$10&amp;", "&amp;AT$11&amp;"; ","")</f>
        <v/>
      </c>
      <c r="AU187" s="10" t="str">
        <f>IF(AND($R$9=1,(TRUNC(Courses!T182)&lt;&gt;Courses!T182)), "Row "&amp;Courses!$A182&amp;", "&amp;AU$9&amp;", "&amp;AU$10&amp;", "&amp;AU$11&amp;"; ","")</f>
        <v/>
      </c>
      <c r="AV187" s="10" t="str">
        <f>IF(AND($R$9=1,(TRUNC(Courses!U182)&lt;&gt;Courses!U182)), "Row "&amp;Courses!$A182&amp;", "&amp;AV$9&amp;", "&amp;AV$10&amp;", "&amp;AV$11&amp;"; ","")</f>
        <v/>
      </c>
      <c r="AW187" s="10" t="str">
        <f>IF(AND($R$9=1,(TRUNC(Courses!V182)&lt;&gt;Courses!V182)), "Row "&amp;Courses!$A182&amp;", "&amp;AW$9&amp;", "&amp;AW$10&amp;", "&amp;AW$11&amp;"; ","")</f>
        <v/>
      </c>
      <c r="AX187" s="682" t="str">
        <f>IF(AND($R$9=1,(TRUNC(Courses!W182)&lt;&gt;Courses!W182)), "Row "&amp;Courses!$A182&amp;", "&amp;AX$9&amp;", "&amp;AX$10&amp;", "&amp;AX$11&amp;"; ","")</f>
        <v/>
      </c>
      <c r="AY187" s="10" t="str">
        <f>IF(AND($R$9=1,(TRUNC(Courses!X182)&lt;&gt;Courses!X182)), "Row "&amp;Courses!$A182&amp;", "&amp;AY$9&amp;", "&amp;AY$10&amp;", "&amp;AY$11&amp;"; ","")</f>
        <v/>
      </c>
      <c r="AZ187" s="10" t="str">
        <f>IF(AND($R$9=1,(TRUNC(Courses!Y182)&lt;&gt;Courses!Y182)), "Row "&amp;Courses!$A182&amp;", "&amp;AZ$9&amp;", "&amp;AZ$10&amp;", "&amp;AZ$11&amp;"; ","")</f>
        <v/>
      </c>
      <c r="BA187" s="10" t="str">
        <f>IF(AND($R$9=1,(TRUNC(Courses!Z182)&lt;&gt;Courses!Z182)), "Row "&amp;Courses!$A182&amp;", "&amp;BA$9&amp;", "&amp;BA$10&amp;", "&amp;BA$11&amp;"; ","")</f>
        <v/>
      </c>
      <c r="BB187" s="10" t="str">
        <f>IF(AND($R$9=1,(TRUNC(Courses!AA182)&lt;&gt;Courses!AA182)), "Row "&amp;Courses!$A182&amp;", "&amp;BB$9&amp;", "&amp;BB$10&amp;", "&amp;BB$11&amp;"; ","")</f>
        <v/>
      </c>
      <c r="BC187" s="682" t="str">
        <f>IF(AND($R$9=1,(TRUNC(Courses!AB182)&lt;&gt;Courses!AB182)), "Row "&amp;Courses!$A182&amp;", "&amp;BC$9&amp;", "&amp;BC$10&amp;", "&amp;BC$11&amp;"; ","")</f>
        <v/>
      </c>
      <c r="BF187" s="671">
        <v>168</v>
      </c>
      <c r="BG187" s="739" t="str">
        <f>IF(AND($S$9=1,Courses!N182&lt;0), "Row "&amp;Courses!$A182&amp;", "&amp;BG$9&amp;", "&amp;BG$10&amp;", "&amp;BG$11&amp;"; ","")</f>
        <v/>
      </c>
      <c r="BH187" s="10" t="str">
        <f>IF(AND($S$9=1,Courses!O182&lt;0), "Row "&amp;Courses!$A182&amp;", "&amp;BH$9&amp;", "&amp;BH$10&amp;", "&amp;BH$11&amp;"; ","")</f>
        <v/>
      </c>
      <c r="BI187" s="10" t="str">
        <f>IF(AND($S$9=1,Courses!P182&lt;0), "Row "&amp;Courses!$A182&amp;", "&amp;BI$9&amp;", "&amp;BI$10&amp;", "&amp;BI$11&amp;"; ","")</f>
        <v/>
      </c>
      <c r="BJ187" s="10" t="str">
        <f>IF(AND($S$9=1,Courses!Q182&lt;0), "Row "&amp;Courses!$A182&amp;", "&amp;BJ$9&amp;", "&amp;BJ$10&amp;", "&amp;BJ$11&amp;"; ","")</f>
        <v/>
      </c>
      <c r="BK187" s="10" t="str">
        <f>IF(AND($S$9=1,Courses!R182&lt;0), "Row "&amp;Courses!$A182&amp;", "&amp;BK$9&amp;", "&amp;BK$10&amp;", "&amp;BK$11&amp;"; ","")</f>
        <v/>
      </c>
      <c r="BL187" s="739" t="str">
        <f>IF(AND($S$9=1,Courses!S182&lt;0), "Row "&amp;Courses!$A182&amp;", "&amp;BL$9&amp;", "&amp;BL$10&amp;", "&amp;BL$11&amp;"; ","")</f>
        <v/>
      </c>
      <c r="BM187" s="10" t="str">
        <f>IF(AND($S$9=1,Courses!T182&lt;0), "Row "&amp;Courses!$A182&amp;", "&amp;BM$9&amp;", "&amp;BM$10&amp;", "&amp;BM$11&amp;"; ","")</f>
        <v/>
      </c>
      <c r="BN187" s="10" t="str">
        <f>IF(AND($S$9=1,Courses!U182&lt;0), "Row "&amp;Courses!$A182&amp;", "&amp;BN$9&amp;", "&amp;BN$10&amp;", "&amp;BN$11&amp;"; ","")</f>
        <v/>
      </c>
      <c r="BO187" s="10" t="str">
        <f>IF(AND($S$9=1,Courses!V182&lt;0), "Row "&amp;Courses!$A182&amp;", "&amp;BO$9&amp;", "&amp;BO$10&amp;", "&amp;BO$11&amp;"; ","")</f>
        <v/>
      </c>
      <c r="BP187" s="682" t="str">
        <f>IF(AND($S$9=1,Courses!W182&lt;0), "Row "&amp;Courses!$A182&amp;", "&amp;BP$9&amp;", "&amp;BP$10&amp;", "&amp;BP$11&amp;"; ","")</f>
        <v/>
      </c>
      <c r="BQ187" s="10" t="str">
        <f>IF(AND($S$9=1,Courses!X182&lt;0), "Row "&amp;Courses!$A182&amp;", "&amp;BQ$9&amp;", "&amp;BQ$10&amp;", "&amp;BQ$11&amp;"; ","")</f>
        <v/>
      </c>
      <c r="BR187" s="10" t="str">
        <f>IF(AND($S$9=1,Courses!Y182&lt;0), "Row "&amp;Courses!$A182&amp;", "&amp;BR$9&amp;", "&amp;BR$10&amp;", "&amp;BR$11&amp;"; ","")</f>
        <v/>
      </c>
      <c r="BS187" s="10" t="str">
        <f>IF(AND($S$9=1,Courses!Z182&lt;0), "Row "&amp;Courses!$A182&amp;", "&amp;BS$9&amp;", "&amp;BS$10&amp;", "&amp;BS$11&amp;"; ","")</f>
        <v/>
      </c>
      <c r="BT187" s="10" t="str">
        <f>IF(AND($S$9=1,Courses!AA182&lt;0), "Row "&amp;Courses!$A182&amp;", "&amp;BT$9&amp;", "&amp;BT$10&amp;", "&amp;BT$11&amp;"; ","")</f>
        <v/>
      </c>
      <c r="BU187" s="682" t="str">
        <f>IF(AND($S$9=1,Courses!AB182&lt;0), "Row "&amp;Courses!$A182&amp;", "&amp;BU$9&amp;", "&amp;BU$10&amp;", "&amp;BU$11&amp;"; ","")</f>
        <v/>
      </c>
      <c r="BW187" s="6">
        <f t="shared" si="5"/>
        <v>168</v>
      </c>
      <c r="BX187" s="671">
        <f>IF(AND($T$9=1,Courses!B182="",Courses!F182="",Courses!H182="",Courses!J182="",Courses!K182="",Courses!L182="",Courses!M182="",Courses!N182=0,Courses!P182=0,Courses!R182=0,Courses!S182=0,Courses!U182=0,Courses!W182=0,Courses!X182=0,Courses!Z182=0,Courses!AB182=0),0,1)</f>
        <v>0</v>
      </c>
      <c r="BY187" s="671">
        <f>IF(AND(BX187=0,SUM(BX188:$BX$219)&gt;0),1,0)</f>
        <v>0</v>
      </c>
      <c r="BZ187" s="692" t="str">
        <f>IF(BY187=1,"Row "&amp;Courses!A182&amp;"; ","")</f>
        <v/>
      </c>
      <c r="CA187" s="50"/>
      <c r="CC187" s="692" t="str">
        <f>IF(AND($U$9=1,Courses!B182&lt;&gt;"",SUM(Courses!N182:AB182)=0),"Row "&amp;Courses!A182&amp;"; ","")</f>
        <v/>
      </c>
      <c r="CD187" s="50"/>
      <c r="CG187" s="692" t="str">
        <f>IF(AND($Y$9=1,Courses!B182&lt;&gt;""),IF(SUMPRODUCT(--(Courses!$C$13:$C$214=Courses!C182))&gt;1,"Row "&amp;Courses!A182&amp;"; ",""),"")</f>
        <v/>
      </c>
      <c r="CK187" s="739" t="str">
        <f>IF(AND($Z$9=1,Courses!E182&lt;&gt;"",Courses!F182&lt;&gt;"",Courses!F182=0,SUM(Courses!H182,Courses!J182)=1),"Row "&amp;Courses!A182&amp;", "&amp;Courses!$F$10&amp;"; ","")</f>
        <v/>
      </c>
      <c r="CL187" s="10" t="str">
        <f>IF(AND($Z$9=1,Courses!G182&lt;&gt;"",Courses!H182&lt;&gt;"",Courses!H182=0,SUM(Courses!J182,Courses!F182)=1),"Row "&amp;Courses!A182&amp;", "&amp;Courses!$H$10&amp;"; ","")</f>
        <v/>
      </c>
      <c r="CM187" s="682" t="str">
        <f>IF(AND($Z$9=1,Courses!I182&lt;&gt;"",Courses!J182&lt;&gt;"",Courses!J182=0, SUM(Courses!H182,Courses!F182)=1),"Row "&amp;Courses!A182&amp;", "&amp;Courses!$J$10&amp;"; ","")</f>
        <v/>
      </c>
      <c r="CP187" s="692" t="str">
        <f>IF(AND(Courses!B182&lt;&gt;"",ISNA(VLOOKUP(Courses!C182,CourseInfo,2,FALSE))=FALSE,COUNTIF(Dummy,Courses!C182)&lt;&gt;1),VLOOKUP(Courses!C182,CourseInfo,6,FALSE),"")</f>
        <v/>
      </c>
      <c r="CQ187" s="692" t="str">
        <f>IF(AND(Courses!B182&lt;&gt;"",ISNA(VLOOKUP(Courses!C182,CourseInfo,2,FALSE))=FALSE,COUNTIF(Dummy,Courses!C182)&lt;&gt;1),IF(VLOOKUP(Courses!C182,CourseInfo,7,FALSE)&lt;&gt;"",VLOOKUP(Courses!C182,CourseInfo,7,FALSE),"blank"),"")</f>
        <v/>
      </c>
      <c r="CR187" s="692" t="str">
        <f>IF(AND($AA$9=1,Courses!B182&lt;&gt;"",'Courses Valid'!AC187="",AH187&amp;AI187&amp;AJ187&amp;AK187="",COUNTIF(Dummy,Courses!C182)&lt;&gt;1),IF(OR(Courses!K182&lt;&gt;'Courses Valid'!CP187,Courses!L182&lt;&gt;'Courses Valid'!CQ187),"Row "&amp;Courses!A182&amp;", Level on LARS is "&amp;'Courses Valid'!CP187&amp;", Sub-level on LARS is "&amp;CQ187&amp;"; ",""),"")</f>
        <v/>
      </c>
    </row>
    <row r="188" spans="3:97" x14ac:dyDescent="0.2">
      <c r="C188" s="853">
        <f t="shared" si="4"/>
        <v>0</v>
      </c>
      <c r="G188" s="692" t="str">
        <f>IF(SUMPRODUCT(--(CourseAims=Courses!$C183))=1,"",IF(AND($J$9=1,Courses!$C183&lt;&gt;""),"Row "&amp;Courses!A183&amp;" (invalid); ",""))</f>
        <v/>
      </c>
      <c r="H188" s="692" t="str">
        <f>IF(AND($K$9=1,Courses!B183="",OR(Courses!F183&lt;&gt;"",Courses!H183&lt;&gt;"",Courses!J183&lt;&gt;"",Courses!K183&lt;&gt;"",Courses!L183&lt;&gt;"",Courses!M183&lt;&gt;"",Courses!N183&lt;&gt;0,Courses!P183&lt;&gt;0,Courses!R183&lt;&gt;0,Courses!S183&lt;&gt;0,Courses!U183&lt;&gt;0,Courses!W183&lt;&gt;0,Courses!X183&lt;&gt;0,Courses!Z183&lt;&gt;0,Courses!AB183&lt;&gt;0)),"Row "&amp;Courses!A183&amp;" (none); ","")</f>
        <v/>
      </c>
      <c r="K188" s="739" t="str">
        <f>IF(AND($L$9=1,Courses!E183&lt;&gt;"",Courses!F183=""),"Row "&amp;Courses!A183&amp;", "&amp;Courses!$E$10&amp;"; ","")</f>
        <v/>
      </c>
      <c r="L188" s="10" t="str">
        <f>IF(AND($L$9=1,Courses!G183&lt;&gt;"",Courses!H183=""),"Row "&amp;Courses!A183&amp;", "&amp;Courses!$G$10&amp;"; ","")</f>
        <v/>
      </c>
      <c r="M188" s="682" t="str">
        <f>IF(AND($L$9=1,Courses!I183&lt;&gt;"",Courses!J183=""),"Row "&amp;Courses!A183&amp;", "&amp;Courses!$I$10&amp;"; ","")</f>
        <v/>
      </c>
      <c r="Q188" s="739" t="str">
        <f>IF(AND($M$9=1,Courses!B183&lt;&gt;"",Courses!E183&lt;&gt;"",Courses!G183="",Courses!I183="",Courses!F183&lt;&gt;1),"Row "&amp;Courses!A183&amp;"; ","")</f>
        <v/>
      </c>
      <c r="R188" s="10" t="str">
        <f>IF(AND($M$9=1,Courses!B183&lt;&gt;"",Courses!I183="",Courses!F183&lt;&gt;"",Courses!G183&lt;&gt;"",Courses!H183&lt;&gt;""),IF(OR((Courses!F183+Courses!H183)&lt;&gt;1),"Row "&amp;Courses!A183&amp;"; ",""),"")</f>
        <v/>
      </c>
      <c r="S188" s="682" t="str">
        <f>IF(AND($M$9=1,Courses!B183&lt;&gt;"",Courses!I183&lt;&gt;"",Courses!J183&lt;&gt;"",Courses!H183&lt;&gt;"",Courses!G183&lt;&gt;"",Courses!F183&lt;&gt;""),IF(OR((Courses!F183+Courses!H183+Courses!J183)&lt;&gt;1),"Row "&amp;Courses!A183&amp;"; ",""),"")</f>
        <v/>
      </c>
      <c r="U188" s="692" t="str">
        <f>IF(AND($M$9=1,Courses!E183&lt;&gt;"",Q188="",R188="",S188="",SUM(Courses!F183,Courses!H183,Courses!J183)&lt;&gt;1),"Row "&amp;Courses!A183&amp;"; ","")</f>
        <v/>
      </c>
      <c r="X188" s="739" t="str">
        <f>IF(AND($N$9=1,Courses!B183&lt;&gt;"",Courses!E183&lt;&gt;"",Courses!F183&lt;&gt;""),IF((TRUNC(Courses!F183*100)&lt;&gt;Courses!F183*100),"Row "&amp;Courses!A183&amp;", "&amp;Courses!$F$10&amp;"; ",""),"")</f>
        <v/>
      </c>
      <c r="Y188" s="10" t="str">
        <f>IF(AND($N$9=1,Courses!B183&lt;&gt;"",Courses!G183&lt;&gt;"",Courses!H183&lt;&gt;""),IF((TRUNC(Courses!H183*100)&lt;&gt;Courses!H183*100),"Row "&amp;Courses!A183&amp;", "&amp;Courses!$H$10&amp;"; ",""),"")</f>
        <v/>
      </c>
      <c r="Z188" s="682" t="str">
        <f>IF(AND($N$9=1,Courses!B183&lt;&gt;"",Courses!I183&lt;&gt;"",Courses!J183&lt;&gt;""),IF((TRUNC(Courses!J183*100)&lt;&gt;Courses!J183*100),"Row "&amp;Courses!A183&amp;", "&amp;Courses!$J$10&amp;"; ",""),"")</f>
        <v/>
      </c>
      <c r="AC188" s="739" t="str">
        <f>IF(AND($O$9=1,G188="",Courses!B183&lt;&gt;"",Courses!K183&lt;&gt;"UG",Courses!K183&lt;&gt;"PG (UG fee)",Courses!K183&lt;&gt;"PG (Masters' loan)",Courses!K183&lt;&gt;"PG (Other)"),"Row "&amp;Courses!A183&amp;"; ","")</f>
        <v/>
      </c>
      <c r="AD188" s="692"/>
      <c r="AE188" s="682" t="str">
        <f>IF(AND($Q$9=1,G188="",Courses!B183&lt;&gt;"",Courses!M183&lt;&gt;"Standard",Courses!M183&lt;&gt;"Long"),"Row "&amp;Courses!A183&amp;"; ","")</f>
        <v/>
      </c>
      <c r="AH188" s="739" t="str">
        <f>IF(AND($P$9=1,G188="",AC188="",AD188="",Courses!B183&lt;&gt;"",Courses!K183="UG",Courses!L183&lt;&gt;$C$9,Courses!L183&lt;&gt;$C$10,Courses!L183&lt;&gt;$C$11),"Row "&amp;Courses!A183&amp;", Sub-level should be either HND, Sub-degree, Foundation Degree or Other UG Degree; ","")</f>
        <v/>
      </c>
      <c r="AI188" s="10" t="str">
        <f>IF(AND($P$9=1,G188="",AC188="",AD188="",Courses!B183&lt;&gt;"",Courses!K183="PG (UG fee)",Courses!L183&lt;&gt;"",Courses!L183&lt;&gt;$C$12,Courses!L183&lt;&gt;$C$15),"Row "&amp;Courses!A183&amp;", Sub-level should be either blank or "&amp;C180&amp;"; ","")</f>
        <v/>
      </c>
      <c r="AJ188" s="10" t="str">
        <f>IF(AND($P$9=1,G188="",AC188="",AD188="",Courses!B183&lt;&gt;"",Courses!K183="PG (Masters' loan)",Courses!L183&lt;&gt;"",Courses!L183&lt;&gt;$C$14,Courses!L183&lt;&gt;$C$15),"Row "&amp;Courses!A183&amp;", Sub-level should be blank; ","")</f>
        <v/>
      </c>
      <c r="AK188" s="682" t="str">
        <f>IF(AND($P$9=1,G188="",AC188="",AD188="",Courses!B183&lt;&gt;"",Courses!K183="PG (Other)",Courses!L183&lt;&gt;"",Courses!L183&lt;&gt;$C$16,Courses!L183&lt;&gt;$C$17),"Row "&amp;Courses!A183&amp;", Sub-level should be blank; ","")</f>
        <v/>
      </c>
      <c r="AN188" s="671">
        <v>169</v>
      </c>
      <c r="AO188" s="739" t="str">
        <f>IF(AND($R$9=1,(TRUNC(Courses!N183)&lt;&gt;Courses!N183)), "Row "&amp;Courses!$A183&amp;", "&amp;AO$9&amp;", "&amp;AO$10&amp;", "&amp;AO$11&amp;"; ","")</f>
        <v/>
      </c>
      <c r="AP188" s="10" t="str">
        <f>IF(AND($R$9=1,(TRUNC(Courses!O183)&lt;&gt;Courses!O183)), "Row "&amp;Courses!$A183&amp;", "&amp;AP$9&amp;", "&amp;AP$10&amp;", "&amp;AP$11&amp;"; ","")</f>
        <v/>
      </c>
      <c r="AQ188" s="10" t="str">
        <f>IF(AND($R$9=1,(TRUNC(Courses!P183)&lt;&gt;Courses!P183)), "Row "&amp;Courses!$A183&amp;", "&amp;AQ$9&amp;", "&amp;AQ$10&amp;", "&amp;AQ$11&amp;"; ","")</f>
        <v/>
      </c>
      <c r="AR188" s="10" t="str">
        <f>IF(AND($R$9=1,(TRUNC(Courses!Q183)&lt;&gt;Courses!Q183)), "Row "&amp;Courses!$A183&amp;", "&amp;AR$9&amp;", "&amp;AR$10&amp;", "&amp;AR$11&amp;"; ","")</f>
        <v/>
      </c>
      <c r="AS188" s="10" t="str">
        <f>IF(AND($R$9=1,(TRUNC(Courses!R183)&lt;&gt;Courses!R183)), "Row "&amp;Courses!$A183&amp;", "&amp;AS$9&amp;", "&amp;AS$10&amp;", "&amp;AS$11&amp;"; ","")</f>
        <v/>
      </c>
      <c r="AT188" s="739" t="str">
        <f>IF(AND($R$9=1,(TRUNC(Courses!S183)&lt;&gt;Courses!S183)), "Row "&amp;Courses!$A183&amp;", "&amp;AT$9&amp;", "&amp;AT$10&amp;", "&amp;AT$11&amp;"; ","")</f>
        <v/>
      </c>
      <c r="AU188" s="10" t="str">
        <f>IF(AND($R$9=1,(TRUNC(Courses!T183)&lt;&gt;Courses!T183)), "Row "&amp;Courses!$A183&amp;", "&amp;AU$9&amp;", "&amp;AU$10&amp;", "&amp;AU$11&amp;"; ","")</f>
        <v/>
      </c>
      <c r="AV188" s="10" t="str">
        <f>IF(AND($R$9=1,(TRUNC(Courses!U183)&lt;&gt;Courses!U183)), "Row "&amp;Courses!$A183&amp;", "&amp;AV$9&amp;", "&amp;AV$10&amp;", "&amp;AV$11&amp;"; ","")</f>
        <v/>
      </c>
      <c r="AW188" s="10" t="str">
        <f>IF(AND($R$9=1,(TRUNC(Courses!V183)&lt;&gt;Courses!V183)), "Row "&amp;Courses!$A183&amp;", "&amp;AW$9&amp;", "&amp;AW$10&amp;", "&amp;AW$11&amp;"; ","")</f>
        <v/>
      </c>
      <c r="AX188" s="682" t="str">
        <f>IF(AND($R$9=1,(TRUNC(Courses!W183)&lt;&gt;Courses!W183)), "Row "&amp;Courses!$A183&amp;", "&amp;AX$9&amp;", "&amp;AX$10&amp;", "&amp;AX$11&amp;"; ","")</f>
        <v/>
      </c>
      <c r="AY188" s="10" t="str">
        <f>IF(AND($R$9=1,(TRUNC(Courses!X183)&lt;&gt;Courses!X183)), "Row "&amp;Courses!$A183&amp;", "&amp;AY$9&amp;", "&amp;AY$10&amp;", "&amp;AY$11&amp;"; ","")</f>
        <v/>
      </c>
      <c r="AZ188" s="10" t="str">
        <f>IF(AND($R$9=1,(TRUNC(Courses!Y183)&lt;&gt;Courses!Y183)), "Row "&amp;Courses!$A183&amp;", "&amp;AZ$9&amp;", "&amp;AZ$10&amp;", "&amp;AZ$11&amp;"; ","")</f>
        <v/>
      </c>
      <c r="BA188" s="10" t="str">
        <f>IF(AND($R$9=1,(TRUNC(Courses!Z183)&lt;&gt;Courses!Z183)), "Row "&amp;Courses!$A183&amp;", "&amp;BA$9&amp;", "&amp;BA$10&amp;", "&amp;BA$11&amp;"; ","")</f>
        <v/>
      </c>
      <c r="BB188" s="10" t="str">
        <f>IF(AND($R$9=1,(TRUNC(Courses!AA183)&lt;&gt;Courses!AA183)), "Row "&amp;Courses!$A183&amp;", "&amp;BB$9&amp;", "&amp;BB$10&amp;", "&amp;BB$11&amp;"; ","")</f>
        <v/>
      </c>
      <c r="BC188" s="682" t="str">
        <f>IF(AND($R$9=1,(TRUNC(Courses!AB183)&lt;&gt;Courses!AB183)), "Row "&amp;Courses!$A183&amp;", "&amp;BC$9&amp;", "&amp;BC$10&amp;", "&amp;BC$11&amp;"; ","")</f>
        <v/>
      </c>
      <c r="BF188" s="671">
        <v>169</v>
      </c>
      <c r="BG188" s="739" t="str">
        <f>IF(AND($S$9=1,Courses!N183&lt;0), "Row "&amp;Courses!$A183&amp;", "&amp;BG$9&amp;", "&amp;BG$10&amp;", "&amp;BG$11&amp;"; ","")</f>
        <v/>
      </c>
      <c r="BH188" s="10" t="str">
        <f>IF(AND($S$9=1,Courses!O183&lt;0), "Row "&amp;Courses!$A183&amp;", "&amp;BH$9&amp;", "&amp;BH$10&amp;", "&amp;BH$11&amp;"; ","")</f>
        <v/>
      </c>
      <c r="BI188" s="10" t="str">
        <f>IF(AND($S$9=1,Courses!P183&lt;0), "Row "&amp;Courses!$A183&amp;", "&amp;BI$9&amp;", "&amp;BI$10&amp;", "&amp;BI$11&amp;"; ","")</f>
        <v/>
      </c>
      <c r="BJ188" s="10" t="str">
        <f>IF(AND($S$9=1,Courses!Q183&lt;0), "Row "&amp;Courses!$A183&amp;", "&amp;BJ$9&amp;", "&amp;BJ$10&amp;", "&amp;BJ$11&amp;"; ","")</f>
        <v/>
      </c>
      <c r="BK188" s="10" t="str">
        <f>IF(AND($S$9=1,Courses!R183&lt;0), "Row "&amp;Courses!$A183&amp;", "&amp;BK$9&amp;", "&amp;BK$10&amp;", "&amp;BK$11&amp;"; ","")</f>
        <v/>
      </c>
      <c r="BL188" s="739" t="str">
        <f>IF(AND($S$9=1,Courses!S183&lt;0), "Row "&amp;Courses!$A183&amp;", "&amp;BL$9&amp;", "&amp;BL$10&amp;", "&amp;BL$11&amp;"; ","")</f>
        <v/>
      </c>
      <c r="BM188" s="10" t="str">
        <f>IF(AND($S$9=1,Courses!T183&lt;0), "Row "&amp;Courses!$A183&amp;", "&amp;BM$9&amp;", "&amp;BM$10&amp;", "&amp;BM$11&amp;"; ","")</f>
        <v/>
      </c>
      <c r="BN188" s="10" t="str">
        <f>IF(AND($S$9=1,Courses!U183&lt;0), "Row "&amp;Courses!$A183&amp;", "&amp;BN$9&amp;", "&amp;BN$10&amp;", "&amp;BN$11&amp;"; ","")</f>
        <v/>
      </c>
      <c r="BO188" s="10" t="str">
        <f>IF(AND($S$9=1,Courses!V183&lt;0), "Row "&amp;Courses!$A183&amp;", "&amp;BO$9&amp;", "&amp;BO$10&amp;", "&amp;BO$11&amp;"; ","")</f>
        <v/>
      </c>
      <c r="BP188" s="682" t="str">
        <f>IF(AND($S$9=1,Courses!W183&lt;0), "Row "&amp;Courses!$A183&amp;", "&amp;BP$9&amp;", "&amp;BP$10&amp;", "&amp;BP$11&amp;"; ","")</f>
        <v/>
      </c>
      <c r="BQ188" s="10" t="str">
        <f>IF(AND($S$9=1,Courses!X183&lt;0), "Row "&amp;Courses!$A183&amp;", "&amp;BQ$9&amp;", "&amp;BQ$10&amp;", "&amp;BQ$11&amp;"; ","")</f>
        <v/>
      </c>
      <c r="BR188" s="10" t="str">
        <f>IF(AND($S$9=1,Courses!Y183&lt;0), "Row "&amp;Courses!$A183&amp;", "&amp;BR$9&amp;", "&amp;BR$10&amp;", "&amp;BR$11&amp;"; ","")</f>
        <v/>
      </c>
      <c r="BS188" s="10" t="str">
        <f>IF(AND($S$9=1,Courses!Z183&lt;0), "Row "&amp;Courses!$A183&amp;", "&amp;BS$9&amp;", "&amp;BS$10&amp;", "&amp;BS$11&amp;"; ","")</f>
        <v/>
      </c>
      <c r="BT188" s="10" t="str">
        <f>IF(AND($S$9=1,Courses!AA183&lt;0), "Row "&amp;Courses!$A183&amp;", "&amp;BT$9&amp;", "&amp;BT$10&amp;", "&amp;BT$11&amp;"; ","")</f>
        <v/>
      </c>
      <c r="BU188" s="682" t="str">
        <f>IF(AND($S$9=1,Courses!AB183&lt;0), "Row "&amp;Courses!$A183&amp;", "&amp;BU$9&amp;", "&amp;BU$10&amp;", "&amp;BU$11&amp;"; ","")</f>
        <v/>
      </c>
      <c r="BW188" s="6">
        <f t="shared" si="5"/>
        <v>169</v>
      </c>
      <c r="BX188" s="671">
        <f>IF(AND($T$9=1,Courses!B183="",Courses!F183="",Courses!H183="",Courses!J183="",Courses!K183="",Courses!L183="",Courses!M183="",Courses!N183=0,Courses!P183=0,Courses!R183=0,Courses!S183=0,Courses!U183=0,Courses!W183=0,Courses!X183=0,Courses!Z183=0,Courses!AB183=0),0,1)</f>
        <v>0</v>
      </c>
      <c r="BY188" s="671">
        <f>IF(AND(BX188=0,SUM(BX189:$BX$219)&gt;0),1,0)</f>
        <v>0</v>
      </c>
      <c r="BZ188" s="692" t="str">
        <f>IF(BY188=1,"Row "&amp;Courses!A183&amp;"; ","")</f>
        <v/>
      </c>
      <c r="CA188" s="50"/>
      <c r="CC188" s="692" t="str">
        <f>IF(AND($U$9=1,Courses!B183&lt;&gt;"",SUM(Courses!N183:AB183)=0),"Row "&amp;Courses!A183&amp;"; ","")</f>
        <v/>
      </c>
      <c r="CD188" s="50"/>
      <c r="CG188" s="692" t="str">
        <f>IF(AND($Y$9=1,Courses!B183&lt;&gt;""),IF(SUMPRODUCT(--(Courses!$C$13:$C$214=Courses!C183))&gt;1,"Row "&amp;Courses!A183&amp;"; ",""),"")</f>
        <v/>
      </c>
      <c r="CK188" s="739" t="str">
        <f>IF(AND($Z$9=1,Courses!E183&lt;&gt;"",Courses!F183&lt;&gt;"",Courses!F183=0,SUM(Courses!H183,Courses!J183)=1),"Row "&amp;Courses!A183&amp;", "&amp;Courses!$F$10&amp;"; ","")</f>
        <v/>
      </c>
      <c r="CL188" s="10" t="str">
        <f>IF(AND($Z$9=1,Courses!G183&lt;&gt;"",Courses!H183&lt;&gt;"",Courses!H183=0,SUM(Courses!J183,Courses!F183)=1),"Row "&amp;Courses!A183&amp;", "&amp;Courses!$H$10&amp;"; ","")</f>
        <v/>
      </c>
      <c r="CM188" s="682" t="str">
        <f>IF(AND($Z$9=1,Courses!I183&lt;&gt;"",Courses!J183&lt;&gt;"",Courses!J183=0, SUM(Courses!H183,Courses!F183)=1),"Row "&amp;Courses!A183&amp;", "&amp;Courses!$J$10&amp;"; ","")</f>
        <v/>
      </c>
      <c r="CP188" s="692" t="str">
        <f>IF(AND(Courses!B183&lt;&gt;"",ISNA(VLOOKUP(Courses!C183,CourseInfo,2,FALSE))=FALSE,COUNTIF(Dummy,Courses!C183)&lt;&gt;1),VLOOKUP(Courses!C183,CourseInfo,6,FALSE),"")</f>
        <v/>
      </c>
      <c r="CQ188" s="692" t="str">
        <f>IF(AND(Courses!B183&lt;&gt;"",ISNA(VLOOKUP(Courses!C183,CourseInfo,2,FALSE))=FALSE,COUNTIF(Dummy,Courses!C183)&lt;&gt;1),IF(VLOOKUP(Courses!C183,CourseInfo,7,FALSE)&lt;&gt;"",VLOOKUP(Courses!C183,CourseInfo,7,FALSE),"blank"),"")</f>
        <v/>
      </c>
      <c r="CR188" s="692" t="str">
        <f>IF(AND($AA$9=1,Courses!B183&lt;&gt;"",'Courses Valid'!AC188="",AH188&amp;AI188&amp;AJ188&amp;AK188="",COUNTIF(Dummy,Courses!C183)&lt;&gt;1),IF(OR(Courses!K183&lt;&gt;'Courses Valid'!CP188,Courses!L183&lt;&gt;'Courses Valid'!CQ188),"Row "&amp;Courses!A183&amp;", Level on LARS is "&amp;'Courses Valid'!CP188&amp;", Sub-level on LARS is "&amp;CQ188&amp;"; ",""),"")</f>
        <v/>
      </c>
    </row>
    <row r="189" spans="3:97" x14ac:dyDescent="0.2">
      <c r="C189" s="853">
        <f t="shared" si="4"/>
        <v>0</v>
      </c>
      <c r="G189" s="692" t="str">
        <f>IF(SUMPRODUCT(--(CourseAims=Courses!$C184))=1,"",IF(AND($J$9=1,Courses!$C184&lt;&gt;""),"Row "&amp;Courses!A184&amp;" (invalid); ",""))</f>
        <v/>
      </c>
      <c r="H189" s="692" t="str">
        <f>IF(AND($K$9=1,Courses!B184="",OR(Courses!F184&lt;&gt;"",Courses!H184&lt;&gt;"",Courses!J184&lt;&gt;"",Courses!K184&lt;&gt;"",Courses!L184&lt;&gt;"",Courses!M184&lt;&gt;"",Courses!N184&lt;&gt;0,Courses!P184&lt;&gt;0,Courses!R184&lt;&gt;0,Courses!S184&lt;&gt;0,Courses!U184&lt;&gt;0,Courses!W184&lt;&gt;0,Courses!X184&lt;&gt;0,Courses!Z184&lt;&gt;0,Courses!AB184&lt;&gt;0)),"Row "&amp;Courses!A184&amp;" (none); ","")</f>
        <v/>
      </c>
      <c r="K189" s="739" t="str">
        <f>IF(AND($L$9=1,Courses!E184&lt;&gt;"",Courses!F184=""),"Row "&amp;Courses!A184&amp;", "&amp;Courses!$E$10&amp;"; ","")</f>
        <v/>
      </c>
      <c r="L189" s="10" t="str">
        <f>IF(AND($L$9=1,Courses!G184&lt;&gt;"",Courses!H184=""),"Row "&amp;Courses!A184&amp;", "&amp;Courses!$G$10&amp;"; ","")</f>
        <v/>
      </c>
      <c r="M189" s="682" t="str">
        <f>IF(AND($L$9=1,Courses!I184&lt;&gt;"",Courses!J184=""),"Row "&amp;Courses!A184&amp;", "&amp;Courses!$I$10&amp;"; ","")</f>
        <v/>
      </c>
      <c r="Q189" s="739" t="str">
        <f>IF(AND($M$9=1,Courses!B184&lt;&gt;"",Courses!E184&lt;&gt;"",Courses!G184="",Courses!I184="",Courses!F184&lt;&gt;1),"Row "&amp;Courses!A184&amp;"; ","")</f>
        <v/>
      </c>
      <c r="R189" s="10" t="str">
        <f>IF(AND($M$9=1,Courses!B184&lt;&gt;"",Courses!I184="",Courses!F184&lt;&gt;"",Courses!G184&lt;&gt;"",Courses!H184&lt;&gt;""),IF(OR((Courses!F184+Courses!H184)&lt;&gt;1),"Row "&amp;Courses!A184&amp;"; ",""),"")</f>
        <v/>
      </c>
      <c r="S189" s="682" t="str">
        <f>IF(AND($M$9=1,Courses!B184&lt;&gt;"",Courses!I184&lt;&gt;"",Courses!J184&lt;&gt;"",Courses!H184&lt;&gt;"",Courses!G184&lt;&gt;"",Courses!F184&lt;&gt;""),IF(OR((Courses!F184+Courses!H184+Courses!J184)&lt;&gt;1),"Row "&amp;Courses!A184&amp;"; ",""),"")</f>
        <v/>
      </c>
      <c r="U189" s="692" t="str">
        <f>IF(AND($M$9=1,Courses!E184&lt;&gt;"",Q189="",R189="",S189="",SUM(Courses!F184,Courses!H184,Courses!J184)&lt;&gt;1),"Row "&amp;Courses!A184&amp;"; ","")</f>
        <v/>
      </c>
      <c r="X189" s="739" t="str">
        <f>IF(AND($N$9=1,Courses!B184&lt;&gt;"",Courses!E184&lt;&gt;"",Courses!F184&lt;&gt;""),IF((TRUNC(Courses!F184*100)&lt;&gt;Courses!F184*100),"Row "&amp;Courses!A184&amp;", "&amp;Courses!$F$10&amp;"; ",""),"")</f>
        <v/>
      </c>
      <c r="Y189" s="10" t="str">
        <f>IF(AND($N$9=1,Courses!B184&lt;&gt;"",Courses!G184&lt;&gt;"",Courses!H184&lt;&gt;""),IF((TRUNC(Courses!H184*100)&lt;&gt;Courses!H184*100),"Row "&amp;Courses!A184&amp;", "&amp;Courses!$H$10&amp;"; ",""),"")</f>
        <v/>
      </c>
      <c r="Z189" s="682" t="str">
        <f>IF(AND($N$9=1,Courses!B184&lt;&gt;"",Courses!I184&lt;&gt;"",Courses!J184&lt;&gt;""),IF((TRUNC(Courses!J184*100)&lt;&gt;Courses!J184*100),"Row "&amp;Courses!A184&amp;", "&amp;Courses!$J$10&amp;"; ",""),"")</f>
        <v/>
      </c>
      <c r="AC189" s="739" t="str">
        <f>IF(AND($O$9=1,G189="",Courses!B184&lt;&gt;"",Courses!K184&lt;&gt;"UG",Courses!K184&lt;&gt;"PG (UG fee)",Courses!K184&lt;&gt;"PG (Masters' loan)",Courses!K184&lt;&gt;"PG (Other)"),"Row "&amp;Courses!A184&amp;"; ","")</f>
        <v/>
      </c>
      <c r="AD189" s="692"/>
      <c r="AE189" s="682" t="str">
        <f>IF(AND($Q$9=1,G189="",Courses!B184&lt;&gt;"",Courses!M184&lt;&gt;"Standard",Courses!M184&lt;&gt;"Long"),"Row "&amp;Courses!A184&amp;"; ","")</f>
        <v/>
      </c>
      <c r="AH189" s="739" t="str">
        <f>IF(AND($P$9=1,G189="",AC189="",AD189="",Courses!B184&lt;&gt;"",Courses!K184="UG",Courses!L184&lt;&gt;$C$9,Courses!L184&lt;&gt;$C$10,Courses!L184&lt;&gt;$C$11),"Row "&amp;Courses!A184&amp;", Sub-level should be either HND, Sub-degree, Foundation Degree or Other UG Degree; ","")</f>
        <v/>
      </c>
      <c r="AI189" s="10" t="str">
        <f>IF(AND($P$9=1,G189="",AC189="",AD189="",Courses!B184&lt;&gt;"",Courses!K184="PG (UG fee)",Courses!L184&lt;&gt;"",Courses!L184&lt;&gt;$C$12,Courses!L184&lt;&gt;$C$15),"Row "&amp;Courses!A184&amp;", Sub-level should be either blank or "&amp;C181&amp;"; ","")</f>
        <v/>
      </c>
      <c r="AJ189" s="10" t="str">
        <f>IF(AND($P$9=1,G189="",AC189="",AD189="",Courses!B184&lt;&gt;"",Courses!K184="PG (Masters' loan)",Courses!L184&lt;&gt;"",Courses!L184&lt;&gt;$C$14,Courses!L184&lt;&gt;$C$15),"Row "&amp;Courses!A184&amp;", Sub-level should be blank; ","")</f>
        <v/>
      </c>
      <c r="AK189" s="682" t="str">
        <f>IF(AND($P$9=1,G189="",AC189="",AD189="",Courses!B184&lt;&gt;"",Courses!K184="PG (Other)",Courses!L184&lt;&gt;"",Courses!L184&lt;&gt;$C$16,Courses!L184&lt;&gt;$C$17),"Row "&amp;Courses!A184&amp;", Sub-level should be blank; ","")</f>
        <v/>
      </c>
      <c r="AN189" s="671">
        <v>170</v>
      </c>
      <c r="AO189" s="739" t="str">
        <f>IF(AND($R$9=1,(TRUNC(Courses!N184)&lt;&gt;Courses!N184)), "Row "&amp;Courses!$A184&amp;", "&amp;AO$9&amp;", "&amp;AO$10&amp;", "&amp;AO$11&amp;"; ","")</f>
        <v/>
      </c>
      <c r="AP189" s="10" t="str">
        <f>IF(AND($R$9=1,(TRUNC(Courses!O184)&lt;&gt;Courses!O184)), "Row "&amp;Courses!$A184&amp;", "&amp;AP$9&amp;", "&amp;AP$10&amp;", "&amp;AP$11&amp;"; ","")</f>
        <v/>
      </c>
      <c r="AQ189" s="10" t="str">
        <f>IF(AND($R$9=1,(TRUNC(Courses!P184)&lt;&gt;Courses!P184)), "Row "&amp;Courses!$A184&amp;", "&amp;AQ$9&amp;", "&amp;AQ$10&amp;", "&amp;AQ$11&amp;"; ","")</f>
        <v/>
      </c>
      <c r="AR189" s="10" t="str">
        <f>IF(AND($R$9=1,(TRUNC(Courses!Q184)&lt;&gt;Courses!Q184)), "Row "&amp;Courses!$A184&amp;", "&amp;AR$9&amp;", "&amp;AR$10&amp;", "&amp;AR$11&amp;"; ","")</f>
        <v/>
      </c>
      <c r="AS189" s="10" t="str">
        <f>IF(AND($R$9=1,(TRUNC(Courses!R184)&lt;&gt;Courses!R184)), "Row "&amp;Courses!$A184&amp;", "&amp;AS$9&amp;", "&amp;AS$10&amp;", "&amp;AS$11&amp;"; ","")</f>
        <v/>
      </c>
      <c r="AT189" s="739" t="str">
        <f>IF(AND($R$9=1,(TRUNC(Courses!S184)&lt;&gt;Courses!S184)), "Row "&amp;Courses!$A184&amp;", "&amp;AT$9&amp;", "&amp;AT$10&amp;", "&amp;AT$11&amp;"; ","")</f>
        <v/>
      </c>
      <c r="AU189" s="10" t="str">
        <f>IF(AND($R$9=1,(TRUNC(Courses!T184)&lt;&gt;Courses!T184)), "Row "&amp;Courses!$A184&amp;", "&amp;AU$9&amp;", "&amp;AU$10&amp;", "&amp;AU$11&amp;"; ","")</f>
        <v/>
      </c>
      <c r="AV189" s="10" t="str">
        <f>IF(AND($R$9=1,(TRUNC(Courses!U184)&lt;&gt;Courses!U184)), "Row "&amp;Courses!$A184&amp;", "&amp;AV$9&amp;", "&amp;AV$10&amp;", "&amp;AV$11&amp;"; ","")</f>
        <v/>
      </c>
      <c r="AW189" s="10" t="str">
        <f>IF(AND($R$9=1,(TRUNC(Courses!V184)&lt;&gt;Courses!V184)), "Row "&amp;Courses!$A184&amp;", "&amp;AW$9&amp;", "&amp;AW$10&amp;", "&amp;AW$11&amp;"; ","")</f>
        <v/>
      </c>
      <c r="AX189" s="682" t="str">
        <f>IF(AND($R$9=1,(TRUNC(Courses!W184)&lt;&gt;Courses!W184)), "Row "&amp;Courses!$A184&amp;", "&amp;AX$9&amp;", "&amp;AX$10&amp;", "&amp;AX$11&amp;"; ","")</f>
        <v/>
      </c>
      <c r="AY189" s="10" t="str">
        <f>IF(AND($R$9=1,(TRUNC(Courses!X184)&lt;&gt;Courses!X184)), "Row "&amp;Courses!$A184&amp;", "&amp;AY$9&amp;", "&amp;AY$10&amp;", "&amp;AY$11&amp;"; ","")</f>
        <v/>
      </c>
      <c r="AZ189" s="10" t="str">
        <f>IF(AND($R$9=1,(TRUNC(Courses!Y184)&lt;&gt;Courses!Y184)), "Row "&amp;Courses!$A184&amp;", "&amp;AZ$9&amp;", "&amp;AZ$10&amp;", "&amp;AZ$11&amp;"; ","")</f>
        <v/>
      </c>
      <c r="BA189" s="10" t="str">
        <f>IF(AND($R$9=1,(TRUNC(Courses!Z184)&lt;&gt;Courses!Z184)), "Row "&amp;Courses!$A184&amp;", "&amp;BA$9&amp;", "&amp;BA$10&amp;", "&amp;BA$11&amp;"; ","")</f>
        <v/>
      </c>
      <c r="BB189" s="10" t="str">
        <f>IF(AND($R$9=1,(TRUNC(Courses!AA184)&lt;&gt;Courses!AA184)), "Row "&amp;Courses!$A184&amp;", "&amp;BB$9&amp;", "&amp;BB$10&amp;", "&amp;BB$11&amp;"; ","")</f>
        <v/>
      </c>
      <c r="BC189" s="682" t="str">
        <f>IF(AND($R$9=1,(TRUNC(Courses!AB184)&lt;&gt;Courses!AB184)), "Row "&amp;Courses!$A184&amp;", "&amp;BC$9&amp;", "&amp;BC$10&amp;", "&amp;BC$11&amp;"; ","")</f>
        <v/>
      </c>
      <c r="BF189" s="671">
        <v>170</v>
      </c>
      <c r="BG189" s="739" t="str">
        <f>IF(AND($S$9=1,Courses!N184&lt;0), "Row "&amp;Courses!$A184&amp;", "&amp;BG$9&amp;", "&amp;BG$10&amp;", "&amp;BG$11&amp;"; ","")</f>
        <v/>
      </c>
      <c r="BH189" s="10" t="str">
        <f>IF(AND($S$9=1,Courses!O184&lt;0), "Row "&amp;Courses!$A184&amp;", "&amp;BH$9&amp;", "&amp;BH$10&amp;", "&amp;BH$11&amp;"; ","")</f>
        <v/>
      </c>
      <c r="BI189" s="10" t="str">
        <f>IF(AND($S$9=1,Courses!P184&lt;0), "Row "&amp;Courses!$A184&amp;", "&amp;BI$9&amp;", "&amp;BI$10&amp;", "&amp;BI$11&amp;"; ","")</f>
        <v/>
      </c>
      <c r="BJ189" s="10" t="str">
        <f>IF(AND($S$9=1,Courses!Q184&lt;0), "Row "&amp;Courses!$A184&amp;", "&amp;BJ$9&amp;", "&amp;BJ$10&amp;", "&amp;BJ$11&amp;"; ","")</f>
        <v/>
      </c>
      <c r="BK189" s="10" t="str">
        <f>IF(AND($S$9=1,Courses!R184&lt;0), "Row "&amp;Courses!$A184&amp;", "&amp;BK$9&amp;", "&amp;BK$10&amp;", "&amp;BK$11&amp;"; ","")</f>
        <v/>
      </c>
      <c r="BL189" s="739" t="str">
        <f>IF(AND($S$9=1,Courses!S184&lt;0), "Row "&amp;Courses!$A184&amp;", "&amp;BL$9&amp;", "&amp;BL$10&amp;", "&amp;BL$11&amp;"; ","")</f>
        <v/>
      </c>
      <c r="BM189" s="10" t="str">
        <f>IF(AND($S$9=1,Courses!T184&lt;0), "Row "&amp;Courses!$A184&amp;", "&amp;BM$9&amp;", "&amp;BM$10&amp;", "&amp;BM$11&amp;"; ","")</f>
        <v/>
      </c>
      <c r="BN189" s="10" t="str">
        <f>IF(AND($S$9=1,Courses!U184&lt;0), "Row "&amp;Courses!$A184&amp;", "&amp;BN$9&amp;", "&amp;BN$10&amp;", "&amp;BN$11&amp;"; ","")</f>
        <v/>
      </c>
      <c r="BO189" s="10" t="str">
        <f>IF(AND($S$9=1,Courses!V184&lt;0), "Row "&amp;Courses!$A184&amp;", "&amp;BO$9&amp;", "&amp;BO$10&amp;", "&amp;BO$11&amp;"; ","")</f>
        <v/>
      </c>
      <c r="BP189" s="682" t="str">
        <f>IF(AND($S$9=1,Courses!W184&lt;0), "Row "&amp;Courses!$A184&amp;", "&amp;BP$9&amp;", "&amp;BP$10&amp;", "&amp;BP$11&amp;"; ","")</f>
        <v/>
      </c>
      <c r="BQ189" s="10" t="str">
        <f>IF(AND($S$9=1,Courses!X184&lt;0), "Row "&amp;Courses!$A184&amp;", "&amp;BQ$9&amp;", "&amp;BQ$10&amp;", "&amp;BQ$11&amp;"; ","")</f>
        <v/>
      </c>
      <c r="BR189" s="10" t="str">
        <f>IF(AND($S$9=1,Courses!Y184&lt;0), "Row "&amp;Courses!$A184&amp;", "&amp;BR$9&amp;", "&amp;BR$10&amp;", "&amp;BR$11&amp;"; ","")</f>
        <v/>
      </c>
      <c r="BS189" s="10" t="str">
        <f>IF(AND($S$9=1,Courses!Z184&lt;0), "Row "&amp;Courses!$A184&amp;", "&amp;BS$9&amp;", "&amp;BS$10&amp;", "&amp;BS$11&amp;"; ","")</f>
        <v/>
      </c>
      <c r="BT189" s="10" t="str">
        <f>IF(AND($S$9=1,Courses!AA184&lt;0), "Row "&amp;Courses!$A184&amp;", "&amp;BT$9&amp;", "&amp;BT$10&amp;", "&amp;BT$11&amp;"; ","")</f>
        <v/>
      </c>
      <c r="BU189" s="682" t="str">
        <f>IF(AND($S$9=1,Courses!AB184&lt;0), "Row "&amp;Courses!$A184&amp;", "&amp;BU$9&amp;", "&amp;BU$10&amp;", "&amp;BU$11&amp;"; ","")</f>
        <v/>
      </c>
      <c r="BW189" s="6">
        <f t="shared" si="5"/>
        <v>170</v>
      </c>
      <c r="BX189" s="671">
        <f>IF(AND($T$9=1,Courses!B184="",Courses!F184="",Courses!H184="",Courses!J184="",Courses!K184="",Courses!L184="",Courses!M184="",Courses!N184=0,Courses!P184=0,Courses!R184=0,Courses!S184=0,Courses!U184=0,Courses!W184=0,Courses!X184=0,Courses!Z184=0,Courses!AB184=0),0,1)</f>
        <v>0</v>
      </c>
      <c r="BY189" s="671">
        <f>IF(AND(BX189=0,SUM(BX190:$BX$219)&gt;0),1,0)</f>
        <v>0</v>
      </c>
      <c r="BZ189" s="692" t="str">
        <f>IF(BY189=1,"Row "&amp;Courses!A184&amp;"; ","")</f>
        <v/>
      </c>
      <c r="CA189" s="50"/>
      <c r="CC189" s="692" t="str">
        <f>IF(AND($U$9=1,Courses!B184&lt;&gt;"",SUM(Courses!N184:AB184)=0),"Row "&amp;Courses!A184&amp;"; ","")</f>
        <v/>
      </c>
      <c r="CD189" s="50"/>
      <c r="CG189" s="692" t="str">
        <f>IF(AND($Y$9=1,Courses!B184&lt;&gt;""),IF(SUMPRODUCT(--(Courses!$C$13:$C$214=Courses!C184))&gt;1,"Row "&amp;Courses!A184&amp;"; ",""),"")</f>
        <v/>
      </c>
      <c r="CK189" s="739" t="str">
        <f>IF(AND($Z$9=1,Courses!E184&lt;&gt;"",Courses!F184&lt;&gt;"",Courses!F184=0,SUM(Courses!H184,Courses!J184)=1),"Row "&amp;Courses!A184&amp;", "&amp;Courses!$F$10&amp;"; ","")</f>
        <v/>
      </c>
      <c r="CL189" s="10" t="str">
        <f>IF(AND($Z$9=1,Courses!G184&lt;&gt;"",Courses!H184&lt;&gt;"",Courses!H184=0,SUM(Courses!J184,Courses!F184)=1),"Row "&amp;Courses!A184&amp;", "&amp;Courses!$H$10&amp;"; ","")</f>
        <v/>
      </c>
      <c r="CM189" s="682" t="str">
        <f>IF(AND($Z$9=1,Courses!I184&lt;&gt;"",Courses!J184&lt;&gt;"",Courses!J184=0, SUM(Courses!H184,Courses!F184)=1),"Row "&amp;Courses!A184&amp;", "&amp;Courses!$J$10&amp;"; ","")</f>
        <v/>
      </c>
      <c r="CP189" s="692" t="str">
        <f>IF(AND(Courses!B184&lt;&gt;"",ISNA(VLOOKUP(Courses!C184,CourseInfo,2,FALSE))=FALSE,COUNTIF(Dummy,Courses!C184)&lt;&gt;1),VLOOKUP(Courses!C184,CourseInfo,6,FALSE),"")</f>
        <v/>
      </c>
      <c r="CQ189" s="692" t="str">
        <f>IF(AND(Courses!B184&lt;&gt;"",ISNA(VLOOKUP(Courses!C184,CourseInfo,2,FALSE))=FALSE,COUNTIF(Dummy,Courses!C184)&lt;&gt;1),IF(VLOOKUP(Courses!C184,CourseInfo,7,FALSE)&lt;&gt;"",VLOOKUP(Courses!C184,CourseInfo,7,FALSE),"blank"),"")</f>
        <v/>
      </c>
      <c r="CR189" s="692" t="str">
        <f>IF(AND($AA$9=1,Courses!B184&lt;&gt;"",'Courses Valid'!AC189="",AH189&amp;AI189&amp;AJ189&amp;AK189="",COUNTIF(Dummy,Courses!C184)&lt;&gt;1),IF(OR(Courses!K184&lt;&gt;'Courses Valid'!CP189,Courses!L184&lt;&gt;'Courses Valid'!CQ189),"Row "&amp;Courses!A184&amp;", Level on LARS is "&amp;'Courses Valid'!CP189&amp;", Sub-level on LARS is "&amp;CQ189&amp;"; ",""),"")</f>
        <v/>
      </c>
    </row>
    <row r="190" spans="3:97" x14ac:dyDescent="0.2">
      <c r="C190" s="853">
        <f t="shared" si="4"/>
        <v>0</v>
      </c>
      <c r="G190" s="692" t="str">
        <f>IF(SUMPRODUCT(--(CourseAims=Courses!$C185))=1,"",IF(AND($J$9=1,Courses!$C185&lt;&gt;""),"Row "&amp;Courses!A185&amp;" (invalid); ",""))</f>
        <v/>
      </c>
      <c r="H190" s="692" t="str">
        <f>IF(AND($K$9=1,Courses!B185="",OR(Courses!F185&lt;&gt;"",Courses!H185&lt;&gt;"",Courses!J185&lt;&gt;"",Courses!K185&lt;&gt;"",Courses!L185&lt;&gt;"",Courses!M185&lt;&gt;"",Courses!N185&lt;&gt;0,Courses!P185&lt;&gt;0,Courses!R185&lt;&gt;0,Courses!S185&lt;&gt;0,Courses!U185&lt;&gt;0,Courses!W185&lt;&gt;0,Courses!X185&lt;&gt;0,Courses!Z185&lt;&gt;0,Courses!AB185&lt;&gt;0)),"Row "&amp;Courses!A185&amp;" (none); ","")</f>
        <v/>
      </c>
      <c r="K190" s="739" t="str">
        <f>IF(AND($L$9=1,Courses!E185&lt;&gt;"",Courses!F185=""),"Row "&amp;Courses!A185&amp;", "&amp;Courses!$E$10&amp;"; ","")</f>
        <v/>
      </c>
      <c r="L190" s="10" t="str">
        <f>IF(AND($L$9=1,Courses!G185&lt;&gt;"",Courses!H185=""),"Row "&amp;Courses!A185&amp;", "&amp;Courses!$G$10&amp;"; ","")</f>
        <v/>
      </c>
      <c r="M190" s="682" t="str">
        <f>IF(AND($L$9=1,Courses!I185&lt;&gt;"",Courses!J185=""),"Row "&amp;Courses!A185&amp;", "&amp;Courses!$I$10&amp;"; ","")</f>
        <v/>
      </c>
      <c r="Q190" s="739" t="str">
        <f>IF(AND($M$9=1,Courses!B185&lt;&gt;"",Courses!E185&lt;&gt;"",Courses!G185="",Courses!I185="",Courses!F185&lt;&gt;1),"Row "&amp;Courses!A185&amp;"; ","")</f>
        <v/>
      </c>
      <c r="R190" s="10" t="str">
        <f>IF(AND($M$9=1,Courses!B185&lt;&gt;"",Courses!I185="",Courses!F185&lt;&gt;"",Courses!G185&lt;&gt;"",Courses!H185&lt;&gt;""),IF(OR((Courses!F185+Courses!H185)&lt;&gt;1),"Row "&amp;Courses!A185&amp;"; ",""),"")</f>
        <v/>
      </c>
      <c r="S190" s="682" t="str">
        <f>IF(AND($M$9=1,Courses!B185&lt;&gt;"",Courses!I185&lt;&gt;"",Courses!J185&lt;&gt;"",Courses!H185&lt;&gt;"",Courses!G185&lt;&gt;"",Courses!F185&lt;&gt;""),IF(OR((Courses!F185+Courses!H185+Courses!J185)&lt;&gt;1),"Row "&amp;Courses!A185&amp;"; ",""),"")</f>
        <v/>
      </c>
      <c r="U190" s="692" t="str">
        <f>IF(AND($M$9=1,Courses!E185&lt;&gt;"",Q190="",R190="",S190="",SUM(Courses!F185,Courses!H185,Courses!J185)&lt;&gt;1),"Row "&amp;Courses!A185&amp;"; ","")</f>
        <v/>
      </c>
      <c r="X190" s="739" t="str">
        <f>IF(AND($N$9=1,Courses!B185&lt;&gt;"",Courses!E185&lt;&gt;"",Courses!F185&lt;&gt;""),IF((TRUNC(Courses!F185*100)&lt;&gt;Courses!F185*100),"Row "&amp;Courses!A185&amp;", "&amp;Courses!$F$10&amp;"; ",""),"")</f>
        <v/>
      </c>
      <c r="Y190" s="10" t="str">
        <f>IF(AND($N$9=1,Courses!B185&lt;&gt;"",Courses!G185&lt;&gt;"",Courses!H185&lt;&gt;""),IF((TRUNC(Courses!H185*100)&lt;&gt;Courses!H185*100),"Row "&amp;Courses!A185&amp;", "&amp;Courses!$H$10&amp;"; ",""),"")</f>
        <v/>
      </c>
      <c r="Z190" s="682" t="str">
        <f>IF(AND($N$9=1,Courses!B185&lt;&gt;"",Courses!I185&lt;&gt;"",Courses!J185&lt;&gt;""),IF((TRUNC(Courses!J185*100)&lt;&gt;Courses!J185*100),"Row "&amp;Courses!A185&amp;", "&amp;Courses!$J$10&amp;"; ",""),"")</f>
        <v/>
      </c>
      <c r="AC190" s="739" t="str">
        <f>IF(AND($O$9=1,G190="",Courses!B185&lt;&gt;"",Courses!K185&lt;&gt;"UG",Courses!K185&lt;&gt;"PG (UG fee)",Courses!K185&lt;&gt;"PG (Masters' loan)",Courses!K185&lt;&gt;"PG (Other)"),"Row "&amp;Courses!A185&amp;"; ","")</f>
        <v/>
      </c>
      <c r="AD190" s="692"/>
      <c r="AE190" s="682" t="str">
        <f>IF(AND($Q$9=1,G190="",Courses!B185&lt;&gt;"",Courses!M185&lt;&gt;"Standard",Courses!M185&lt;&gt;"Long"),"Row "&amp;Courses!A185&amp;"; ","")</f>
        <v/>
      </c>
      <c r="AH190" s="739" t="str">
        <f>IF(AND($P$9=1,G190="",AC190="",AD190="",Courses!B185&lt;&gt;"",Courses!K185="UG",Courses!L185&lt;&gt;$C$9,Courses!L185&lt;&gt;$C$10,Courses!L185&lt;&gt;$C$11),"Row "&amp;Courses!A185&amp;", Sub-level should be either HND, Sub-degree, Foundation Degree or Other UG Degree; ","")</f>
        <v/>
      </c>
      <c r="AI190" s="10" t="str">
        <f>IF(AND($P$9=1,G190="",AC190="",AD190="",Courses!B185&lt;&gt;"",Courses!K185="PG (UG fee)",Courses!L185&lt;&gt;"",Courses!L185&lt;&gt;$C$12,Courses!L185&lt;&gt;$C$15),"Row "&amp;Courses!A185&amp;", Sub-level should be either blank or "&amp;C182&amp;"; ","")</f>
        <v/>
      </c>
      <c r="AJ190" s="10" t="str">
        <f>IF(AND($P$9=1,G190="",AC190="",AD190="",Courses!B185&lt;&gt;"",Courses!K185="PG (Masters' loan)",Courses!L185&lt;&gt;"",Courses!L185&lt;&gt;$C$14,Courses!L185&lt;&gt;$C$15),"Row "&amp;Courses!A185&amp;", Sub-level should be blank; ","")</f>
        <v/>
      </c>
      <c r="AK190" s="682" t="str">
        <f>IF(AND($P$9=1,G190="",AC190="",AD190="",Courses!B185&lt;&gt;"",Courses!K185="PG (Other)",Courses!L185&lt;&gt;"",Courses!L185&lt;&gt;$C$16,Courses!L185&lt;&gt;$C$17),"Row "&amp;Courses!A185&amp;", Sub-level should be blank; ","")</f>
        <v/>
      </c>
      <c r="AN190" s="671">
        <v>171</v>
      </c>
      <c r="AO190" s="739" t="str">
        <f>IF(AND($R$9=1,(TRUNC(Courses!N185)&lt;&gt;Courses!N185)), "Row "&amp;Courses!$A185&amp;", "&amp;AO$9&amp;", "&amp;AO$10&amp;", "&amp;AO$11&amp;"; ","")</f>
        <v/>
      </c>
      <c r="AP190" s="10" t="str">
        <f>IF(AND($R$9=1,(TRUNC(Courses!O185)&lt;&gt;Courses!O185)), "Row "&amp;Courses!$A185&amp;", "&amp;AP$9&amp;", "&amp;AP$10&amp;", "&amp;AP$11&amp;"; ","")</f>
        <v/>
      </c>
      <c r="AQ190" s="10" t="str">
        <f>IF(AND($R$9=1,(TRUNC(Courses!P185)&lt;&gt;Courses!P185)), "Row "&amp;Courses!$A185&amp;", "&amp;AQ$9&amp;", "&amp;AQ$10&amp;", "&amp;AQ$11&amp;"; ","")</f>
        <v/>
      </c>
      <c r="AR190" s="10" t="str">
        <f>IF(AND($R$9=1,(TRUNC(Courses!Q185)&lt;&gt;Courses!Q185)), "Row "&amp;Courses!$A185&amp;", "&amp;AR$9&amp;", "&amp;AR$10&amp;", "&amp;AR$11&amp;"; ","")</f>
        <v/>
      </c>
      <c r="AS190" s="10" t="str">
        <f>IF(AND($R$9=1,(TRUNC(Courses!R185)&lt;&gt;Courses!R185)), "Row "&amp;Courses!$A185&amp;", "&amp;AS$9&amp;", "&amp;AS$10&amp;", "&amp;AS$11&amp;"; ","")</f>
        <v/>
      </c>
      <c r="AT190" s="739" t="str">
        <f>IF(AND($R$9=1,(TRUNC(Courses!S185)&lt;&gt;Courses!S185)), "Row "&amp;Courses!$A185&amp;", "&amp;AT$9&amp;", "&amp;AT$10&amp;", "&amp;AT$11&amp;"; ","")</f>
        <v/>
      </c>
      <c r="AU190" s="10" t="str">
        <f>IF(AND($R$9=1,(TRUNC(Courses!T185)&lt;&gt;Courses!T185)), "Row "&amp;Courses!$A185&amp;", "&amp;AU$9&amp;", "&amp;AU$10&amp;", "&amp;AU$11&amp;"; ","")</f>
        <v/>
      </c>
      <c r="AV190" s="10" t="str">
        <f>IF(AND($R$9=1,(TRUNC(Courses!U185)&lt;&gt;Courses!U185)), "Row "&amp;Courses!$A185&amp;", "&amp;AV$9&amp;", "&amp;AV$10&amp;", "&amp;AV$11&amp;"; ","")</f>
        <v/>
      </c>
      <c r="AW190" s="10" t="str">
        <f>IF(AND($R$9=1,(TRUNC(Courses!V185)&lt;&gt;Courses!V185)), "Row "&amp;Courses!$A185&amp;", "&amp;AW$9&amp;", "&amp;AW$10&amp;", "&amp;AW$11&amp;"; ","")</f>
        <v/>
      </c>
      <c r="AX190" s="682" t="str">
        <f>IF(AND($R$9=1,(TRUNC(Courses!W185)&lt;&gt;Courses!W185)), "Row "&amp;Courses!$A185&amp;", "&amp;AX$9&amp;", "&amp;AX$10&amp;", "&amp;AX$11&amp;"; ","")</f>
        <v/>
      </c>
      <c r="AY190" s="10" t="str">
        <f>IF(AND($R$9=1,(TRUNC(Courses!X185)&lt;&gt;Courses!X185)), "Row "&amp;Courses!$A185&amp;", "&amp;AY$9&amp;", "&amp;AY$10&amp;", "&amp;AY$11&amp;"; ","")</f>
        <v/>
      </c>
      <c r="AZ190" s="10" t="str">
        <f>IF(AND($R$9=1,(TRUNC(Courses!Y185)&lt;&gt;Courses!Y185)), "Row "&amp;Courses!$A185&amp;", "&amp;AZ$9&amp;", "&amp;AZ$10&amp;", "&amp;AZ$11&amp;"; ","")</f>
        <v/>
      </c>
      <c r="BA190" s="10" t="str">
        <f>IF(AND($R$9=1,(TRUNC(Courses!Z185)&lt;&gt;Courses!Z185)), "Row "&amp;Courses!$A185&amp;", "&amp;BA$9&amp;", "&amp;BA$10&amp;", "&amp;BA$11&amp;"; ","")</f>
        <v/>
      </c>
      <c r="BB190" s="10" t="str">
        <f>IF(AND($R$9=1,(TRUNC(Courses!AA185)&lt;&gt;Courses!AA185)), "Row "&amp;Courses!$A185&amp;", "&amp;BB$9&amp;", "&amp;BB$10&amp;", "&amp;BB$11&amp;"; ","")</f>
        <v/>
      </c>
      <c r="BC190" s="682" t="str">
        <f>IF(AND($R$9=1,(TRUNC(Courses!AB185)&lt;&gt;Courses!AB185)), "Row "&amp;Courses!$A185&amp;", "&amp;BC$9&amp;", "&amp;BC$10&amp;", "&amp;BC$11&amp;"; ","")</f>
        <v/>
      </c>
      <c r="BF190" s="671">
        <v>171</v>
      </c>
      <c r="BG190" s="739" t="str">
        <f>IF(AND($S$9=1,Courses!N185&lt;0), "Row "&amp;Courses!$A185&amp;", "&amp;BG$9&amp;", "&amp;BG$10&amp;", "&amp;BG$11&amp;"; ","")</f>
        <v/>
      </c>
      <c r="BH190" s="10" t="str">
        <f>IF(AND($S$9=1,Courses!O185&lt;0), "Row "&amp;Courses!$A185&amp;", "&amp;BH$9&amp;", "&amp;BH$10&amp;", "&amp;BH$11&amp;"; ","")</f>
        <v/>
      </c>
      <c r="BI190" s="10" t="str">
        <f>IF(AND($S$9=1,Courses!P185&lt;0), "Row "&amp;Courses!$A185&amp;", "&amp;BI$9&amp;", "&amp;BI$10&amp;", "&amp;BI$11&amp;"; ","")</f>
        <v/>
      </c>
      <c r="BJ190" s="10" t="str">
        <f>IF(AND($S$9=1,Courses!Q185&lt;0), "Row "&amp;Courses!$A185&amp;", "&amp;BJ$9&amp;", "&amp;BJ$10&amp;", "&amp;BJ$11&amp;"; ","")</f>
        <v/>
      </c>
      <c r="BK190" s="10" t="str">
        <f>IF(AND($S$9=1,Courses!R185&lt;0), "Row "&amp;Courses!$A185&amp;", "&amp;BK$9&amp;", "&amp;BK$10&amp;", "&amp;BK$11&amp;"; ","")</f>
        <v/>
      </c>
      <c r="BL190" s="739" t="str">
        <f>IF(AND($S$9=1,Courses!S185&lt;0), "Row "&amp;Courses!$A185&amp;", "&amp;BL$9&amp;", "&amp;BL$10&amp;", "&amp;BL$11&amp;"; ","")</f>
        <v/>
      </c>
      <c r="BM190" s="10" t="str">
        <f>IF(AND($S$9=1,Courses!T185&lt;0), "Row "&amp;Courses!$A185&amp;", "&amp;BM$9&amp;", "&amp;BM$10&amp;", "&amp;BM$11&amp;"; ","")</f>
        <v/>
      </c>
      <c r="BN190" s="10" t="str">
        <f>IF(AND($S$9=1,Courses!U185&lt;0), "Row "&amp;Courses!$A185&amp;", "&amp;BN$9&amp;", "&amp;BN$10&amp;", "&amp;BN$11&amp;"; ","")</f>
        <v/>
      </c>
      <c r="BO190" s="10" t="str">
        <f>IF(AND($S$9=1,Courses!V185&lt;0), "Row "&amp;Courses!$A185&amp;", "&amp;BO$9&amp;", "&amp;BO$10&amp;", "&amp;BO$11&amp;"; ","")</f>
        <v/>
      </c>
      <c r="BP190" s="682" t="str">
        <f>IF(AND($S$9=1,Courses!W185&lt;0), "Row "&amp;Courses!$A185&amp;", "&amp;BP$9&amp;", "&amp;BP$10&amp;", "&amp;BP$11&amp;"; ","")</f>
        <v/>
      </c>
      <c r="BQ190" s="10" t="str">
        <f>IF(AND($S$9=1,Courses!X185&lt;0), "Row "&amp;Courses!$A185&amp;", "&amp;BQ$9&amp;", "&amp;BQ$10&amp;", "&amp;BQ$11&amp;"; ","")</f>
        <v/>
      </c>
      <c r="BR190" s="10" t="str">
        <f>IF(AND($S$9=1,Courses!Y185&lt;0), "Row "&amp;Courses!$A185&amp;", "&amp;BR$9&amp;", "&amp;BR$10&amp;", "&amp;BR$11&amp;"; ","")</f>
        <v/>
      </c>
      <c r="BS190" s="10" t="str">
        <f>IF(AND($S$9=1,Courses!Z185&lt;0), "Row "&amp;Courses!$A185&amp;", "&amp;BS$9&amp;", "&amp;BS$10&amp;", "&amp;BS$11&amp;"; ","")</f>
        <v/>
      </c>
      <c r="BT190" s="10" t="str">
        <f>IF(AND($S$9=1,Courses!AA185&lt;0), "Row "&amp;Courses!$A185&amp;", "&amp;BT$9&amp;", "&amp;BT$10&amp;", "&amp;BT$11&amp;"; ","")</f>
        <v/>
      </c>
      <c r="BU190" s="682" t="str">
        <f>IF(AND($S$9=1,Courses!AB185&lt;0), "Row "&amp;Courses!$A185&amp;", "&amp;BU$9&amp;", "&amp;BU$10&amp;", "&amp;BU$11&amp;"; ","")</f>
        <v/>
      </c>
      <c r="BW190" s="6">
        <f t="shared" si="5"/>
        <v>171</v>
      </c>
      <c r="BX190" s="671">
        <f>IF(AND($T$9=1,Courses!B185="",Courses!F185="",Courses!H185="",Courses!J185="",Courses!K185="",Courses!L185="",Courses!M185="",Courses!N185=0,Courses!P185=0,Courses!R185=0,Courses!S185=0,Courses!U185=0,Courses!W185=0,Courses!X185=0,Courses!Z185=0,Courses!AB185=0),0,1)</f>
        <v>0</v>
      </c>
      <c r="BY190" s="671">
        <f>IF(AND(BX190=0,SUM(BX191:$BX$219)&gt;0),1,0)</f>
        <v>0</v>
      </c>
      <c r="BZ190" s="692" t="str">
        <f>IF(BY190=1,"Row "&amp;Courses!A185&amp;"; ","")</f>
        <v/>
      </c>
      <c r="CA190" s="50"/>
      <c r="CC190" s="692" t="str">
        <f>IF(AND($U$9=1,Courses!B185&lt;&gt;"",SUM(Courses!N185:AB185)=0),"Row "&amp;Courses!A185&amp;"; ","")</f>
        <v/>
      </c>
      <c r="CD190" s="50"/>
      <c r="CG190" s="692" t="str">
        <f>IF(AND($Y$9=1,Courses!B185&lt;&gt;""),IF(SUMPRODUCT(--(Courses!$C$13:$C$214=Courses!C185))&gt;1,"Row "&amp;Courses!A185&amp;"; ",""),"")</f>
        <v/>
      </c>
      <c r="CK190" s="739" t="str">
        <f>IF(AND($Z$9=1,Courses!E185&lt;&gt;"",Courses!F185&lt;&gt;"",Courses!F185=0,SUM(Courses!H185,Courses!J185)=1),"Row "&amp;Courses!A185&amp;", "&amp;Courses!$F$10&amp;"; ","")</f>
        <v/>
      </c>
      <c r="CL190" s="10" t="str">
        <f>IF(AND($Z$9=1,Courses!G185&lt;&gt;"",Courses!H185&lt;&gt;"",Courses!H185=0,SUM(Courses!J185,Courses!F185)=1),"Row "&amp;Courses!A185&amp;", "&amp;Courses!$H$10&amp;"; ","")</f>
        <v/>
      </c>
      <c r="CM190" s="682" t="str">
        <f>IF(AND($Z$9=1,Courses!I185&lt;&gt;"",Courses!J185&lt;&gt;"",Courses!J185=0, SUM(Courses!H185,Courses!F185)=1),"Row "&amp;Courses!A185&amp;", "&amp;Courses!$J$10&amp;"; ","")</f>
        <v/>
      </c>
      <c r="CP190" s="692" t="str">
        <f>IF(AND(Courses!B185&lt;&gt;"",ISNA(VLOOKUP(Courses!C185,CourseInfo,2,FALSE))=FALSE,COUNTIF(Dummy,Courses!C185)&lt;&gt;1),VLOOKUP(Courses!C185,CourseInfo,6,FALSE),"")</f>
        <v/>
      </c>
      <c r="CQ190" s="692" t="str">
        <f>IF(AND(Courses!B185&lt;&gt;"",ISNA(VLOOKUP(Courses!C185,CourseInfo,2,FALSE))=FALSE,COUNTIF(Dummy,Courses!C185)&lt;&gt;1),IF(VLOOKUP(Courses!C185,CourseInfo,7,FALSE)&lt;&gt;"",VLOOKUP(Courses!C185,CourseInfo,7,FALSE),"blank"),"")</f>
        <v/>
      </c>
      <c r="CR190" s="692" t="str">
        <f>IF(AND($AA$9=1,Courses!B185&lt;&gt;"",'Courses Valid'!AC190="",AH190&amp;AI190&amp;AJ190&amp;AK190="",COUNTIF(Dummy,Courses!C185)&lt;&gt;1),IF(OR(Courses!K185&lt;&gt;'Courses Valid'!CP190,Courses!L185&lt;&gt;'Courses Valid'!CQ190),"Row "&amp;Courses!A185&amp;", Level on LARS is "&amp;'Courses Valid'!CP190&amp;", Sub-level on LARS is "&amp;CQ190&amp;"; ",""),"")</f>
        <v/>
      </c>
    </row>
    <row r="191" spans="3:97" x14ac:dyDescent="0.2">
      <c r="C191" s="853">
        <f t="shared" si="4"/>
        <v>0</v>
      </c>
      <c r="G191" s="692" t="str">
        <f>IF(SUMPRODUCT(--(CourseAims=Courses!$C186))=1,"",IF(AND($J$9=1,Courses!$C186&lt;&gt;""),"Row "&amp;Courses!A186&amp;" (invalid); ",""))</f>
        <v/>
      </c>
      <c r="H191" s="692" t="str">
        <f>IF(AND($K$9=1,Courses!B186="",OR(Courses!F186&lt;&gt;"",Courses!H186&lt;&gt;"",Courses!J186&lt;&gt;"",Courses!K186&lt;&gt;"",Courses!L186&lt;&gt;"",Courses!M186&lt;&gt;"",Courses!N186&lt;&gt;0,Courses!P186&lt;&gt;0,Courses!R186&lt;&gt;0,Courses!S186&lt;&gt;0,Courses!U186&lt;&gt;0,Courses!W186&lt;&gt;0,Courses!X186&lt;&gt;0,Courses!Z186&lt;&gt;0,Courses!AB186&lt;&gt;0)),"Row "&amp;Courses!A186&amp;" (none); ","")</f>
        <v/>
      </c>
      <c r="K191" s="739" t="str">
        <f>IF(AND($L$9=1,Courses!E186&lt;&gt;"",Courses!F186=""),"Row "&amp;Courses!A186&amp;", "&amp;Courses!$E$10&amp;"; ","")</f>
        <v/>
      </c>
      <c r="L191" s="10" t="str">
        <f>IF(AND($L$9=1,Courses!G186&lt;&gt;"",Courses!H186=""),"Row "&amp;Courses!A186&amp;", "&amp;Courses!$G$10&amp;"; ","")</f>
        <v/>
      </c>
      <c r="M191" s="682" t="str">
        <f>IF(AND($L$9=1,Courses!I186&lt;&gt;"",Courses!J186=""),"Row "&amp;Courses!A186&amp;", "&amp;Courses!$I$10&amp;"; ","")</f>
        <v/>
      </c>
      <c r="Q191" s="739" t="str">
        <f>IF(AND($M$9=1,Courses!B186&lt;&gt;"",Courses!E186&lt;&gt;"",Courses!G186="",Courses!I186="",Courses!F186&lt;&gt;1),"Row "&amp;Courses!A186&amp;"; ","")</f>
        <v/>
      </c>
      <c r="R191" s="10" t="str">
        <f>IF(AND($M$9=1,Courses!B186&lt;&gt;"",Courses!I186="",Courses!F186&lt;&gt;"",Courses!G186&lt;&gt;"",Courses!H186&lt;&gt;""),IF(OR((Courses!F186+Courses!H186)&lt;&gt;1),"Row "&amp;Courses!A186&amp;"; ",""),"")</f>
        <v/>
      </c>
      <c r="S191" s="682" t="str">
        <f>IF(AND($M$9=1,Courses!B186&lt;&gt;"",Courses!I186&lt;&gt;"",Courses!J186&lt;&gt;"",Courses!H186&lt;&gt;"",Courses!G186&lt;&gt;"",Courses!F186&lt;&gt;""),IF(OR((Courses!F186+Courses!H186+Courses!J186)&lt;&gt;1),"Row "&amp;Courses!A186&amp;"; ",""),"")</f>
        <v/>
      </c>
      <c r="U191" s="692" t="str">
        <f>IF(AND($M$9=1,Courses!E186&lt;&gt;"",Q191="",R191="",S191="",SUM(Courses!F186,Courses!H186,Courses!J186)&lt;&gt;1),"Row "&amp;Courses!A186&amp;"; ","")</f>
        <v/>
      </c>
      <c r="X191" s="739" t="str">
        <f>IF(AND($N$9=1,Courses!B186&lt;&gt;"",Courses!E186&lt;&gt;"",Courses!F186&lt;&gt;""),IF((TRUNC(Courses!F186*100)&lt;&gt;Courses!F186*100),"Row "&amp;Courses!A186&amp;", "&amp;Courses!$F$10&amp;"; ",""),"")</f>
        <v/>
      </c>
      <c r="Y191" s="10" t="str">
        <f>IF(AND($N$9=1,Courses!B186&lt;&gt;"",Courses!G186&lt;&gt;"",Courses!H186&lt;&gt;""),IF((TRUNC(Courses!H186*100)&lt;&gt;Courses!H186*100),"Row "&amp;Courses!A186&amp;", "&amp;Courses!$H$10&amp;"; ",""),"")</f>
        <v/>
      </c>
      <c r="Z191" s="682" t="str">
        <f>IF(AND($N$9=1,Courses!B186&lt;&gt;"",Courses!I186&lt;&gt;"",Courses!J186&lt;&gt;""),IF((TRUNC(Courses!J186*100)&lt;&gt;Courses!J186*100),"Row "&amp;Courses!A186&amp;", "&amp;Courses!$J$10&amp;"; ",""),"")</f>
        <v/>
      </c>
      <c r="AC191" s="739" t="str">
        <f>IF(AND($O$9=1,G191="",Courses!B186&lt;&gt;"",Courses!K186&lt;&gt;"UG",Courses!K186&lt;&gt;"PG (UG fee)",Courses!K186&lt;&gt;"PG (Masters' loan)",Courses!K186&lt;&gt;"PG (Other)"),"Row "&amp;Courses!A186&amp;"; ","")</f>
        <v/>
      </c>
      <c r="AD191" s="692"/>
      <c r="AE191" s="682" t="str">
        <f>IF(AND($Q$9=1,G191="",Courses!B186&lt;&gt;"",Courses!M186&lt;&gt;"Standard",Courses!M186&lt;&gt;"Long"),"Row "&amp;Courses!A186&amp;"; ","")</f>
        <v/>
      </c>
      <c r="AH191" s="739" t="str">
        <f>IF(AND($P$9=1,G191="",AC191="",AD191="",Courses!B186&lt;&gt;"",Courses!K186="UG",Courses!L186&lt;&gt;$C$9,Courses!L186&lt;&gt;$C$10,Courses!L186&lt;&gt;$C$11),"Row "&amp;Courses!A186&amp;", Sub-level should be either HND, Sub-degree, Foundation Degree or Other UG Degree; ","")</f>
        <v/>
      </c>
      <c r="AI191" s="10" t="str">
        <f>IF(AND($P$9=1,G191="",AC191="",AD191="",Courses!B186&lt;&gt;"",Courses!K186="PG (UG fee)",Courses!L186&lt;&gt;"",Courses!L186&lt;&gt;$C$12,Courses!L186&lt;&gt;$C$15),"Row "&amp;Courses!A186&amp;", Sub-level should be either blank or "&amp;C183&amp;"; ","")</f>
        <v/>
      </c>
      <c r="AJ191" s="10" t="str">
        <f>IF(AND($P$9=1,G191="",AC191="",AD191="",Courses!B186&lt;&gt;"",Courses!K186="PG (Masters' loan)",Courses!L186&lt;&gt;"",Courses!L186&lt;&gt;$C$14,Courses!L186&lt;&gt;$C$15),"Row "&amp;Courses!A186&amp;", Sub-level should be blank; ","")</f>
        <v/>
      </c>
      <c r="AK191" s="682" t="str">
        <f>IF(AND($P$9=1,G191="",AC191="",AD191="",Courses!B186&lt;&gt;"",Courses!K186="PG (Other)",Courses!L186&lt;&gt;"",Courses!L186&lt;&gt;$C$16,Courses!L186&lt;&gt;$C$17),"Row "&amp;Courses!A186&amp;", Sub-level should be blank; ","")</f>
        <v/>
      </c>
      <c r="AN191" s="671">
        <v>172</v>
      </c>
      <c r="AO191" s="739" t="str">
        <f>IF(AND($R$9=1,(TRUNC(Courses!N186)&lt;&gt;Courses!N186)), "Row "&amp;Courses!$A186&amp;", "&amp;AO$9&amp;", "&amp;AO$10&amp;", "&amp;AO$11&amp;"; ","")</f>
        <v/>
      </c>
      <c r="AP191" s="10" t="str">
        <f>IF(AND($R$9=1,(TRUNC(Courses!O186)&lt;&gt;Courses!O186)), "Row "&amp;Courses!$A186&amp;", "&amp;AP$9&amp;", "&amp;AP$10&amp;", "&amp;AP$11&amp;"; ","")</f>
        <v/>
      </c>
      <c r="AQ191" s="10" t="str">
        <f>IF(AND($R$9=1,(TRUNC(Courses!P186)&lt;&gt;Courses!P186)), "Row "&amp;Courses!$A186&amp;", "&amp;AQ$9&amp;", "&amp;AQ$10&amp;", "&amp;AQ$11&amp;"; ","")</f>
        <v/>
      </c>
      <c r="AR191" s="10" t="str">
        <f>IF(AND($R$9=1,(TRUNC(Courses!Q186)&lt;&gt;Courses!Q186)), "Row "&amp;Courses!$A186&amp;", "&amp;AR$9&amp;", "&amp;AR$10&amp;", "&amp;AR$11&amp;"; ","")</f>
        <v/>
      </c>
      <c r="AS191" s="10" t="str">
        <f>IF(AND($R$9=1,(TRUNC(Courses!R186)&lt;&gt;Courses!R186)), "Row "&amp;Courses!$A186&amp;", "&amp;AS$9&amp;", "&amp;AS$10&amp;", "&amp;AS$11&amp;"; ","")</f>
        <v/>
      </c>
      <c r="AT191" s="739" t="str">
        <f>IF(AND($R$9=1,(TRUNC(Courses!S186)&lt;&gt;Courses!S186)), "Row "&amp;Courses!$A186&amp;", "&amp;AT$9&amp;", "&amp;AT$10&amp;", "&amp;AT$11&amp;"; ","")</f>
        <v/>
      </c>
      <c r="AU191" s="10" t="str">
        <f>IF(AND($R$9=1,(TRUNC(Courses!T186)&lt;&gt;Courses!T186)), "Row "&amp;Courses!$A186&amp;", "&amp;AU$9&amp;", "&amp;AU$10&amp;", "&amp;AU$11&amp;"; ","")</f>
        <v/>
      </c>
      <c r="AV191" s="10" t="str">
        <f>IF(AND($R$9=1,(TRUNC(Courses!U186)&lt;&gt;Courses!U186)), "Row "&amp;Courses!$A186&amp;", "&amp;AV$9&amp;", "&amp;AV$10&amp;", "&amp;AV$11&amp;"; ","")</f>
        <v/>
      </c>
      <c r="AW191" s="10" t="str">
        <f>IF(AND($R$9=1,(TRUNC(Courses!V186)&lt;&gt;Courses!V186)), "Row "&amp;Courses!$A186&amp;", "&amp;AW$9&amp;", "&amp;AW$10&amp;", "&amp;AW$11&amp;"; ","")</f>
        <v/>
      </c>
      <c r="AX191" s="682" t="str">
        <f>IF(AND($R$9=1,(TRUNC(Courses!W186)&lt;&gt;Courses!W186)), "Row "&amp;Courses!$A186&amp;", "&amp;AX$9&amp;", "&amp;AX$10&amp;", "&amp;AX$11&amp;"; ","")</f>
        <v/>
      </c>
      <c r="AY191" s="10" t="str">
        <f>IF(AND($R$9=1,(TRUNC(Courses!X186)&lt;&gt;Courses!X186)), "Row "&amp;Courses!$A186&amp;", "&amp;AY$9&amp;", "&amp;AY$10&amp;", "&amp;AY$11&amp;"; ","")</f>
        <v/>
      </c>
      <c r="AZ191" s="10" t="str">
        <f>IF(AND($R$9=1,(TRUNC(Courses!Y186)&lt;&gt;Courses!Y186)), "Row "&amp;Courses!$A186&amp;", "&amp;AZ$9&amp;", "&amp;AZ$10&amp;", "&amp;AZ$11&amp;"; ","")</f>
        <v/>
      </c>
      <c r="BA191" s="10" t="str">
        <f>IF(AND($R$9=1,(TRUNC(Courses!Z186)&lt;&gt;Courses!Z186)), "Row "&amp;Courses!$A186&amp;", "&amp;BA$9&amp;", "&amp;BA$10&amp;", "&amp;BA$11&amp;"; ","")</f>
        <v/>
      </c>
      <c r="BB191" s="10" t="str">
        <f>IF(AND($R$9=1,(TRUNC(Courses!AA186)&lt;&gt;Courses!AA186)), "Row "&amp;Courses!$A186&amp;", "&amp;BB$9&amp;", "&amp;BB$10&amp;", "&amp;BB$11&amp;"; ","")</f>
        <v/>
      </c>
      <c r="BC191" s="682" t="str">
        <f>IF(AND($R$9=1,(TRUNC(Courses!AB186)&lt;&gt;Courses!AB186)), "Row "&amp;Courses!$A186&amp;", "&amp;BC$9&amp;", "&amp;BC$10&amp;", "&amp;BC$11&amp;"; ","")</f>
        <v/>
      </c>
      <c r="BF191" s="671">
        <v>172</v>
      </c>
      <c r="BG191" s="739" t="str">
        <f>IF(AND($S$9=1,Courses!N186&lt;0), "Row "&amp;Courses!$A186&amp;", "&amp;BG$9&amp;", "&amp;BG$10&amp;", "&amp;BG$11&amp;"; ","")</f>
        <v/>
      </c>
      <c r="BH191" s="10" t="str">
        <f>IF(AND($S$9=1,Courses!O186&lt;0), "Row "&amp;Courses!$A186&amp;", "&amp;BH$9&amp;", "&amp;BH$10&amp;", "&amp;BH$11&amp;"; ","")</f>
        <v/>
      </c>
      <c r="BI191" s="10" t="str">
        <f>IF(AND($S$9=1,Courses!P186&lt;0), "Row "&amp;Courses!$A186&amp;", "&amp;BI$9&amp;", "&amp;BI$10&amp;", "&amp;BI$11&amp;"; ","")</f>
        <v/>
      </c>
      <c r="BJ191" s="10" t="str">
        <f>IF(AND($S$9=1,Courses!Q186&lt;0), "Row "&amp;Courses!$A186&amp;", "&amp;BJ$9&amp;", "&amp;BJ$10&amp;", "&amp;BJ$11&amp;"; ","")</f>
        <v/>
      </c>
      <c r="BK191" s="10" t="str">
        <f>IF(AND($S$9=1,Courses!R186&lt;0), "Row "&amp;Courses!$A186&amp;", "&amp;BK$9&amp;", "&amp;BK$10&amp;", "&amp;BK$11&amp;"; ","")</f>
        <v/>
      </c>
      <c r="BL191" s="739" t="str">
        <f>IF(AND($S$9=1,Courses!S186&lt;0), "Row "&amp;Courses!$A186&amp;", "&amp;BL$9&amp;", "&amp;BL$10&amp;", "&amp;BL$11&amp;"; ","")</f>
        <v/>
      </c>
      <c r="BM191" s="10" t="str">
        <f>IF(AND($S$9=1,Courses!T186&lt;0), "Row "&amp;Courses!$A186&amp;", "&amp;BM$9&amp;", "&amp;BM$10&amp;", "&amp;BM$11&amp;"; ","")</f>
        <v/>
      </c>
      <c r="BN191" s="10" t="str">
        <f>IF(AND($S$9=1,Courses!U186&lt;0), "Row "&amp;Courses!$A186&amp;", "&amp;BN$9&amp;", "&amp;BN$10&amp;", "&amp;BN$11&amp;"; ","")</f>
        <v/>
      </c>
      <c r="BO191" s="10" t="str">
        <f>IF(AND($S$9=1,Courses!V186&lt;0), "Row "&amp;Courses!$A186&amp;", "&amp;BO$9&amp;", "&amp;BO$10&amp;", "&amp;BO$11&amp;"; ","")</f>
        <v/>
      </c>
      <c r="BP191" s="682" t="str">
        <f>IF(AND($S$9=1,Courses!W186&lt;0), "Row "&amp;Courses!$A186&amp;", "&amp;BP$9&amp;", "&amp;BP$10&amp;", "&amp;BP$11&amp;"; ","")</f>
        <v/>
      </c>
      <c r="BQ191" s="10" t="str">
        <f>IF(AND($S$9=1,Courses!X186&lt;0), "Row "&amp;Courses!$A186&amp;", "&amp;BQ$9&amp;", "&amp;BQ$10&amp;", "&amp;BQ$11&amp;"; ","")</f>
        <v/>
      </c>
      <c r="BR191" s="10" t="str">
        <f>IF(AND($S$9=1,Courses!Y186&lt;0), "Row "&amp;Courses!$A186&amp;", "&amp;BR$9&amp;", "&amp;BR$10&amp;", "&amp;BR$11&amp;"; ","")</f>
        <v/>
      </c>
      <c r="BS191" s="10" t="str">
        <f>IF(AND($S$9=1,Courses!Z186&lt;0), "Row "&amp;Courses!$A186&amp;", "&amp;BS$9&amp;", "&amp;BS$10&amp;", "&amp;BS$11&amp;"; ","")</f>
        <v/>
      </c>
      <c r="BT191" s="10" t="str">
        <f>IF(AND($S$9=1,Courses!AA186&lt;0), "Row "&amp;Courses!$A186&amp;", "&amp;BT$9&amp;", "&amp;BT$10&amp;", "&amp;BT$11&amp;"; ","")</f>
        <v/>
      </c>
      <c r="BU191" s="682" t="str">
        <f>IF(AND($S$9=1,Courses!AB186&lt;0), "Row "&amp;Courses!$A186&amp;", "&amp;BU$9&amp;", "&amp;BU$10&amp;", "&amp;BU$11&amp;"; ","")</f>
        <v/>
      </c>
      <c r="BW191" s="6">
        <f t="shared" si="5"/>
        <v>172</v>
      </c>
      <c r="BX191" s="671">
        <f>IF(AND($T$9=1,Courses!B186="",Courses!F186="",Courses!H186="",Courses!J186="",Courses!K186="",Courses!L186="",Courses!M186="",Courses!N186=0,Courses!P186=0,Courses!R186=0,Courses!S186=0,Courses!U186=0,Courses!W186=0,Courses!X186=0,Courses!Z186=0,Courses!AB186=0),0,1)</f>
        <v>0</v>
      </c>
      <c r="BY191" s="671">
        <f>IF(AND(BX191=0,SUM(BX192:$BX$219)&gt;0),1,0)</f>
        <v>0</v>
      </c>
      <c r="BZ191" s="692" t="str">
        <f>IF(BY191=1,"Row "&amp;Courses!A186&amp;"; ","")</f>
        <v/>
      </c>
      <c r="CA191" s="50"/>
      <c r="CC191" s="692" t="str">
        <f>IF(AND($U$9=1,Courses!B186&lt;&gt;"",SUM(Courses!N186:AB186)=0),"Row "&amp;Courses!A186&amp;"; ","")</f>
        <v/>
      </c>
      <c r="CD191" s="50"/>
      <c r="CG191" s="692" t="str">
        <f>IF(AND($Y$9=1,Courses!B186&lt;&gt;""),IF(SUMPRODUCT(--(Courses!$C$13:$C$214=Courses!C186))&gt;1,"Row "&amp;Courses!A186&amp;"; ",""),"")</f>
        <v/>
      </c>
      <c r="CK191" s="739" t="str">
        <f>IF(AND($Z$9=1,Courses!E186&lt;&gt;"",Courses!F186&lt;&gt;"",Courses!F186=0,SUM(Courses!H186,Courses!J186)=1),"Row "&amp;Courses!A186&amp;", "&amp;Courses!$F$10&amp;"; ","")</f>
        <v/>
      </c>
      <c r="CL191" s="10" t="str">
        <f>IF(AND($Z$9=1,Courses!G186&lt;&gt;"",Courses!H186&lt;&gt;"",Courses!H186=0,SUM(Courses!J186,Courses!F186)=1),"Row "&amp;Courses!A186&amp;", "&amp;Courses!$H$10&amp;"; ","")</f>
        <v/>
      </c>
      <c r="CM191" s="682" t="str">
        <f>IF(AND($Z$9=1,Courses!I186&lt;&gt;"",Courses!J186&lt;&gt;"",Courses!J186=0, SUM(Courses!H186,Courses!F186)=1),"Row "&amp;Courses!A186&amp;", "&amp;Courses!$J$10&amp;"; ","")</f>
        <v/>
      </c>
      <c r="CP191" s="692" t="str">
        <f>IF(AND(Courses!B186&lt;&gt;"",ISNA(VLOOKUP(Courses!C186,CourseInfo,2,FALSE))=FALSE,COUNTIF(Dummy,Courses!C186)&lt;&gt;1),VLOOKUP(Courses!C186,CourseInfo,6,FALSE),"")</f>
        <v/>
      </c>
      <c r="CQ191" s="692" t="str">
        <f>IF(AND(Courses!B186&lt;&gt;"",ISNA(VLOOKUP(Courses!C186,CourseInfo,2,FALSE))=FALSE,COUNTIF(Dummy,Courses!C186)&lt;&gt;1),IF(VLOOKUP(Courses!C186,CourseInfo,7,FALSE)&lt;&gt;"",VLOOKUP(Courses!C186,CourseInfo,7,FALSE),"blank"),"")</f>
        <v/>
      </c>
      <c r="CR191" s="692" t="str">
        <f>IF(AND($AA$9=1,Courses!B186&lt;&gt;"",'Courses Valid'!AC191="",AH191&amp;AI191&amp;AJ191&amp;AK191="",COUNTIF(Dummy,Courses!C186)&lt;&gt;1),IF(OR(Courses!K186&lt;&gt;'Courses Valid'!CP191,Courses!L186&lt;&gt;'Courses Valid'!CQ191),"Row "&amp;Courses!A186&amp;", Level on LARS is "&amp;'Courses Valid'!CP191&amp;", Sub-level on LARS is "&amp;CQ191&amp;"; ",""),"")</f>
        <v/>
      </c>
    </row>
    <row r="192" spans="3:97" x14ac:dyDescent="0.2">
      <c r="C192" s="853">
        <f t="shared" si="4"/>
        <v>0</v>
      </c>
      <c r="G192" s="692" t="str">
        <f>IF(SUMPRODUCT(--(CourseAims=Courses!$C187))=1,"",IF(AND($J$9=1,Courses!$C187&lt;&gt;""),"Row "&amp;Courses!A187&amp;" (invalid); ",""))</f>
        <v/>
      </c>
      <c r="H192" s="692" t="str">
        <f>IF(AND($K$9=1,Courses!B187="",OR(Courses!F187&lt;&gt;"",Courses!H187&lt;&gt;"",Courses!J187&lt;&gt;"",Courses!K187&lt;&gt;"",Courses!L187&lt;&gt;"",Courses!M187&lt;&gt;"",Courses!N187&lt;&gt;0,Courses!P187&lt;&gt;0,Courses!R187&lt;&gt;0,Courses!S187&lt;&gt;0,Courses!U187&lt;&gt;0,Courses!W187&lt;&gt;0,Courses!X187&lt;&gt;0,Courses!Z187&lt;&gt;0,Courses!AB187&lt;&gt;0)),"Row "&amp;Courses!A187&amp;" (none); ","")</f>
        <v/>
      </c>
      <c r="K192" s="739" t="str">
        <f>IF(AND($L$9=1,Courses!E187&lt;&gt;"",Courses!F187=""),"Row "&amp;Courses!A187&amp;", "&amp;Courses!$E$10&amp;"; ","")</f>
        <v/>
      </c>
      <c r="L192" s="10" t="str">
        <f>IF(AND($L$9=1,Courses!G187&lt;&gt;"",Courses!H187=""),"Row "&amp;Courses!A187&amp;", "&amp;Courses!$G$10&amp;"; ","")</f>
        <v/>
      </c>
      <c r="M192" s="682" t="str">
        <f>IF(AND($L$9=1,Courses!I187&lt;&gt;"",Courses!J187=""),"Row "&amp;Courses!A187&amp;", "&amp;Courses!$I$10&amp;"; ","")</f>
        <v/>
      </c>
      <c r="Q192" s="739" t="str">
        <f>IF(AND($M$9=1,Courses!B187&lt;&gt;"",Courses!E187&lt;&gt;"",Courses!G187="",Courses!I187="",Courses!F187&lt;&gt;1),"Row "&amp;Courses!A187&amp;"; ","")</f>
        <v/>
      </c>
      <c r="R192" s="10" t="str">
        <f>IF(AND($M$9=1,Courses!B187&lt;&gt;"",Courses!I187="",Courses!F187&lt;&gt;"",Courses!G187&lt;&gt;"",Courses!H187&lt;&gt;""),IF(OR((Courses!F187+Courses!H187)&lt;&gt;1),"Row "&amp;Courses!A187&amp;"; ",""),"")</f>
        <v/>
      </c>
      <c r="S192" s="682" t="str">
        <f>IF(AND($M$9=1,Courses!B187&lt;&gt;"",Courses!I187&lt;&gt;"",Courses!J187&lt;&gt;"",Courses!H187&lt;&gt;"",Courses!G187&lt;&gt;"",Courses!F187&lt;&gt;""),IF(OR((Courses!F187+Courses!H187+Courses!J187)&lt;&gt;1),"Row "&amp;Courses!A187&amp;"; ",""),"")</f>
        <v/>
      </c>
      <c r="U192" s="692" t="str">
        <f>IF(AND($M$9=1,Courses!E187&lt;&gt;"",Q192="",R192="",S192="",SUM(Courses!F187,Courses!H187,Courses!J187)&lt;&gt;1),"Row "&amp;Courses!A187&amp;"; ","")</f>
        <v/>
      </c>
      <c r="X192" s="739" t="str">
        <f>IF(AND($N$9=1,Courses!B187&lt;&gt;"",Courses!E187&lt;&gt;"",Courses!F187&lt;&gt;""),IF((TRUNC(Courses!F187*100)&lt;&gt;Courses!F187*100),"Row "&amp;Courses!A187&amp;", "&amp;Courses!$F$10&amp;"; ",""),"")</f>
        <v/>
      </c>
      <c r="Y192" s="10" t="str">
        <f>IF(AND($N$9=1,Courses!B187&lt;&gt;"",Courses!G187&lt;&gt;"",Courses!H187&lt;&gt;""),IF((TRUNC(Courses!H187*100)&lt;&gt;Courses!H187*100),"Row "&amp;Courses!A187&amp;", "&amp;Courses!$H$10&amp;"; ",""),"")</f>
        <v/>
      </c>
      <c r="Z192" s="682" t="str">
        <f>IF(AND($N$9=1,Courses!B187&lt;&gt;"",Courses!I187&lt;&gt;"",Courses!J187&lt;&gt;""),IF((TRUNC(Courses!J187*100)&lt;&gt;Courses!J187*100),"Row "&amp;Courses!A187&amp;", "&amp;Courses!$J$10&amp;"; ",""),"")</f>
        <v/>
      </c>
      <c r="AC192" s="739" t="str">
        <f>IF(AND($O$9=1,G192="",Courses!B187&lt;&gt;"",Courses!K187&lt;&gt;"UG",Courses!K187&lt;&gt;"PG (UG fee)",Courses!K187&lt;&gt;"PG (Masters' loan)",Courses!K187&lt;&gt;"PG (Other)"),"Row "&amp;Courses!A187&amp;"; ","")</f>
        <v/>
      </c>
      <c r="AD192" s="692"/>
      <c r="AE192" s="682" t="str">
        <f>IF(AND($Q$9=1,G192="",Courses!B187&lt;&gt;"",Courses!M187&lt;&gt;"Standard",Courses!M187&lt;&gt;"Long"),"Row "&amp;Courses!A187&amp;"; ","")</f>
        <v/>
      </c>
      <c r="AH192" s="739" t="str">
        <f>IF(AND($P$9=1,G192="",AC192="",AD192="",Courses!B187&lt;&gt;"",Courses!K187="UG",Courses!L187&lt;&gt;$C$9,Courses!L187&lt;&gt;$C$10,Courses!L187&lt;&gt;$C$11),"Row "&amp;Courses!A187&amp;", Sub-level should be either HND, Sub-degree, Foundation Degree or Other UG Degree; ","")</f>
        <v/>
      </c>
      <c r="AI192" s="10" t="str">
        <f>IF(AND($P$9=1,G192="",AC192="",AD192="",Courses!B187&lt;&gt;"",Courses!K187="PG (UG fee)",Courses!L187&lt;&gt;"",Courses!L187&lt;&gt;$C$12,Courses!L187&lt;&gt;$C$15),"Row "&amp;Courses!A187&amp;", Sub-level should be either blank or "&amp;C184&amp;"; ","")</f>
        <v/>
      </c>
      <c r="AJ192" s="10" t="str">
        <f>IF(AND($P$9=1,G192="",AC192="",AD192="",Courses!B187&lt;&gt;"",Courses!K187="PG (Masters' loan)",Courses!L187&lt;&gt;"",Courses!L187&lt;&gt;$C$14,Courses!L187&lt;&gt;$C$15),"Row "&amp;Courses!A187&amp;", Sub-level should be blank; ","")</f>
        <v/>
      </c>
      <c r="AK192" s="682" t="str">
        <f>IF(AND($P$9=1,G192="",AC192="",AD192="",Courses!B187&lt;&gt;"",Courses!K187="PG (Other)",Courses!L187&lt;&gt;"",Courses!L187&lt;&gt;$C$16,Courses!L187&lt;&gt;$C$17),"Row "&amp;Courses!A187&amp;", Sub-level should be blank; ","")</f>
        <v/>
      </c>
      <c r="AN192" s="671">
        <v>173</v>
      </c>
      <c r="AO192" s="739" t="str">
        <f>IF(AND($R$9=1,(TRUNC(Courses!N187)&lt;&gt;Courses!N187)), "Row "&amp;Courses!$A187&amp;", "&amp;AO$9&amp;", "&amp;AO$10&amp;", "&amp;AO$11&amp;"; ","")</f>
        <v/>
      </c>
      <c r="AP192" s="10" t="str">
        <f>IF(AND($R$9=1,(TRUNC(Courses!O187)&lt;&gt;Courses!O187)), "Row "&amp;Courses!$A187&amp;", "&amp;AP$9&amp;", "&amp;AP$10&amp;", "&amp;AP$11&amp;"; ","")</f>
        <v/>
      </c>
      <c r="AQ192" s="10" t="str">
        <f>IF(AND($R$9=1,(TRUNC(Courses!P187)&lt;&gt;Courses!P187)), "Row "&amp;Courses!$A187&amp;", "&amp;AQ$9&amp;", "&amp;AQ$10&amp;", "&amp;AQ$11&amp;"; ","")</f>
        <v/>
      </c>
      <c r="AR192" s="10" t="str">
        <f>IF(AND($R$9=1,(TRUNC(Courses!Q187)&lt;&gt;Courses!Q187)), "Row "&amp;Courses!$A187&amp;", "&amp;AR$9&amp;", "&amp;AR$10&amp;", "&amp;AR$11&amp;"; ","")</f>
        <v/>
      </c>
      <c r="AS192" s="10" t="str">
        <f>IF(AND($R$9=1,(TRUNC(Courses!R187)&lt;&gt;Courses!R187)), "Row "&amp;Courses!$A187&amp;", "&amp;AS$9&amp;", "&amp;AS$10&amp;", "&amp;AS$11&amp;"; ","")</f>
        <v/>
      </c>
      <c r="AT192" s="739" t="str">
        <f>IF(AND($R$9=1,(TRUNC(Courses!S187)&lt;&gt;Courses!S187)), "Row "&amp;Courses!$A187&amp;", "&amp;AT$9&amp;", "&amp;AT$10&amp;", "&amp;AT$11&amp;"; ","")</f>
        <v/>
      </c>
      <c r="AU192" s="10" t="str">
        <f>IF(AND($R$9=1,(TRUNC(Courses!T187)&lt;&gt;Courses!T187)), "Row "&amp;Courses!$A187&amp;", "&amp;AU$9&amp;", "&amp;AU$10&amp;", "&amp;AU$11&amp;"; ","")</f>
        <v/>
      </c>
      <c r="AV192" s="10" t="str">
        <f>IF(AND($R$9=1,(TRUNC(Courses!U187)&lt;&gt;Courses!U187)), "Row "&amp;Courses!$A187&amp;", "&amp;AV$9&amp;", "&amp;AV$10&amp;", "&amp;AV$11&amp;"; ","")</f>
        <v/>
      </c>
      <c r="AW192" s="10" t="str">
        <f>IF(AND($R$9=1,(TRUNC(Courses!V187)&lt;&gt;Courses!V187)), "Row "&amp;Courses!$A187&amp;", "&amp;AW$9&amp;", "&amp;AW$10&amp;", "&amp;AW$11&amp;"; ","")</f>
        <v/>
      </c>
      <c r="AX192" s="682" t="str">
        <f>IF(AND($R$9=1,(TRUNC(Courses!W187)&lt;&gt;Courses!W187)), "Row "&amp;Courses!$A187&amp;", "&amp;AX$9&amp;", "&amp;AX$10&amp;", "&amp;AX$11&amp;"; ","")</f>
        <v/>
      </c>
      <c r="AY192" s="10" t="str">
        <f>IF(AND($R$9=1,(TRUNC(Courses!X187)&lt;&gt;Courses!X187)), "Row "&amp;Courses!$A187&amp;", "&amp;AY$9&amp;", "&amp;AY$10&amp;", "&amp;AY$11&amp;"; ","")</f>
        <v/>
      </c>
      <c r="AZ192" s="10" t="str">
        <f>IF(AND($R$9=1,(TRUNC(Courses!Y187)&lt;&gt;Courses!Y187)), "Row "&amp;Courses!$A187&amp;", "&amp;AZ$9&amp;", "&amp;AZ$10&amp;", "&amp;AZ$11&amp;"; ","")</f>
        <v/>
      </c>
      <c r="BA192" s="10" t="str">
        <f>IF(AND($R$9=1,(TRUNC(Courses!Z187)&lt;&gt;Courses!Z187)), "Row "&amp;Courses!$A187&amp;", "&amp;BA$9&amp;", "&amp;BA$10&amp;", "&amp;BA$11&amp;"; ","")</f>
        <v/>
      </c>
      <c r="BB192" s="10" t="str">
        <f>IF(AND($R$9=1,(TRUNC(Courses!AA187)&lt;&gt;Courses!AA187)), "Row "&amp;Courses!$A187&amp;", "&amp;BB$9&amp;", "&amp;BB$10&amp;", "&amp;BB$11&amp;"; ","")</f>
        <v/>
      </c>
      <c r="BC192" s="682" t="str">
        <f>IF(AND($R$9=1,(TRUNC(Courses!AB187)&lt;&gt;Courses!AB187)), "Row "&amp;Courses!$A187&amp;", "&amp;BC$9&amp;", "&amp;BC$10&amp;", "&amp;BC$11&amp;"; ","")</f>
        <v/>
      </c>
      <c r="BF192" s="671">
        <v>173</v>
      </c>
      <c r="BG192" s="739" t="str">
        <f>IF(AND($S$9=1,Courses!N187&lt;0), "Row "&amp;Courses!$A187&amp;", "&amp;BG$9&amp;", "&amp;BG$10&amp;", "&amp;BG$11&amp;"; ","")</f>
        <v/>
      </c>
      <c r="BH192" s="10" t="str">
        <f>IF(AND($S$9=1,Courses!O187&lt;0), "Row "&amp;Courses!$A187&amp;", "&amp;BH$9&amp;", "&amp;BH$10&amp;", "&amp;BH$11&amp;"; ","")</f>
        <v/>
      </c>
      <c r="BI192" s="10" t="str">
        <f>IF(AND($S$9=1,Courses!P187&lt;0), "Row "&amp;Courses!$A187&amp;", "&amp;BI$9&amp;", "&amp;BI$10&amp;", "&amp;BI$11&amp;"; ","")</f>
        <v/>
      </c>
      <c r="BJ192" s="10" t="str">
        <f>IF(AND($S$9=1,Courses!Q187&lt;0), "Row "&amp;Courses!$A187&amp;", "&amp;BJ$9&amp;", "&amp;BJ$10&amp;", "&amp;BJ$11&amp;"; ","")</f>
        <v/>
      </c>
      <c r="BK192" s="10" t="str">
        <f>IF(AND($S$9=1,Courses!R187&lt;0), "Row "&amp;Courses!$A187&amp;", "&amp;BK$9&amp;", "&amp;BK$10&amp;", "&amp;BK$11&amp;"; ","")</f>
        <v/>
      </c>
      <c r="BL192" s="739" t="str">
        <f>IF(AND($S$9=1,Courses!S187&lt;0), "Row "&amp;Courses!$A187&amp;", "&amp;BL$9&amp;", "&amp;BL$10&amp;", "&amp;BL$11&amp;"; ","")</f>
        <v/>
      </c>
      <c r="BM192" s="10" t="str">
        <f>IF(AND($S$9=1,Courses!T187&lt;0), "Row "&amp;Courses!$A187&amp;", "&amp;BM$9&amp;", "&amp;BM$10&amp;", "&amp;BM$11&amp;"; ","")</f>
        <v/>
      </c>
      <c r="BN192" s="10" t="str">
        <f>IF(AND($S$9=1,Courses!U187&lt;0), "Row "&amp;Courses!$A187&amp;", "&amp;BN$9&amp;", "&amp;BN$10&amp;", "&amp;BN$11&amp;"; ","")</f>
        <v/>
      </c>
      <c r="BO192" s="10" t="str">
        <f>IF(AND($S$9=1,Courses!V187&lt;0), "Row "&amp;Courses!$A187&amp;", "&amp;BO$9&amp;", "&amp;BO$10&amp;", "&amp;BO$11&amp;"; ","")</f>
        <v/>
      </c>
      <c r="BP192" s="682" t="str">
        <f>IF(AND($S$9=1,Courses!W187&lt;0), "Row "&amp;Courses!$A187&amp;", "&amp;BP$9&amp;", "&amp;BP$10&amp;", "&amp;BP$11&amp;"; ","")</f>
        <v/>
      </c>
      <c r="BQ192" s="10" t="str">
        <f>IF(AND($S$9=1,Courses!X187&lt;0), "Row "&amp;Courses!$A187&amp;", "&amp;BQ$9&amp;", "&amp;BQ$10&amp;", "&amp;BQ$11&amp;"; ","")</f>
        <v/>
      </c>
      <c r="BR192" s="10" t="str">
        <f>IF(AND($S$9=1,Courses!Y187&lt;0), "Row "&amp;Courses!$A187&amp;", "&amp;BR$9&amp;", "&amp;BR$10&amp;", "&amp;BR$11&amp;"; ","")</f>
        <v/>
      </c>
      <c r="BS192" s="10" t="str">
        <f>IF(AND($S$9=1,Courses!Z187&lt;0), "Row "&amp;Courses!$A187&amp;", "&amp;BS$9&amp;", "&amp;BS$10&amp;", "&amp;BS$11&amp;"; ","")</f>
        <v/>
      </c>
      <c r="BT192" s="10" t="str">
        <f>IF(AND($S$9=1,Courses!AA187&lt;0), "Row "&amp;Courses!$A187&amp;", "&amp;BT$9&amp;", "&amp;BT$10&amp;", "&amp;BT$11&amp;"; ","")</f>
        <v/>
      </c>
      <c r="BU192" s="682" t="str">
        <f>IF(AND($S$9=1,Courses!AB187&lt;0), "Row "&amp;Courses!$A187&amp;", "&amp;BU$9&amp;", "&amp;BU$10&amp;", "&amp;BU$11&amp;"; ","")</f>
        <v/>
      </c>
      <c r="BW192" s="6">
        <f t="shared" si="5"/>
        <v>173</v>
      </c>
      <c r="BX192" s="671">
        <f>IF(AND($T$9=1,Courses!B187="",Courses!F187="",Courses!H187="",Courses!J187="",Courses!K187="",Courses!L187="",Courses!M187="",Courses!N187=0,Courses!P187=0,Courses!R187=0,Courses!S187=0,Courses!U187=0,Courses!W187=0,Courses!X187=0,Courses!Z187=0,Courses!AB187=0),0,1)</f>
        <v>0</v>
      </c>
      <c r="BY192" s="671">
        <f>IF(AND(BX192=0,SUM(BX193:$BX$219)&gt;0),1,0)</f>
        <v>0</v>
      </c>
      <c r="BZ192" s="692" t="str">
        <f>IF(BY192=1,"Row "&amp;Courses!A187&amp;"; ","")</f>
        <v/>
      </c>
      <c r="CA192" s="50"/>
      <c r="CC192" s="692" t="str">
        <f>IF(AND($U$9=1,Courses!B187&lt;&gt;"",SUM(Courses!N187:AB187)=0),"Row "&amp;Courses!A187&amp;"; ","")</f>
        <v/>
      </c>
      <c r="CD192" s="50"/>
      <c r="CG192" s="692" t="str">
        <f>IF(AND($Y$9=1,Courses!B187&lt;&gt;""),IF(SUMPRODUCT(--(Courses!$C$13:$C$214=Courses!C187))&gt;1,"Row "&amp;Courses!A187&amp;"; ",""),"")</f>
        <v/>
      </c>
      <c r="CK192" s="739" t="str">
        <f>IF(AND($Z$9=1,Courses!E187&lt;&gt;"",Courses!F187&lt;&gt;"",Courses!F187=0,SUM(Courses!H187,Courses!J187)=1),"Row "&amp;Courses!A187&amp;", "&amp;Courses!$F$10&amp;"; ","")</f>
        <v/>
      </c>
      <c r="CL192" s="10" t="str">
        <f>IF(AND($Z$9=1,Courses!G187&lt;&gt;"",Courses!H187&lt;&gt;"",Courses!H187=0,SUM(Courses!J187,Courses!F187)=1),"Row "&amp;Courses!A187&amp;", "&amp;Courses!$H$10&amp;"; ","")</f>
        <v/>
      </c>
      <c r="CM192" s="682" t="str">
        <f>IF(AND($Z$9=1,Courses!I187&lt;&gt;"",Courses!J187&lt;&gt;"",Courses!J187=0, SUM(Courses!H187,Courses!F187)=1),"Row "&amp;Courses!A187&amp;", "&amp;Courses!$J$10&amp;"; ","")</f>
        <v/>
      </c>
      <c r="CP192" s="692" t="str">
        <f>IF(AND(Courses!B187&lt;&gt;"",ISNA(VLOOKUP(Courses!C187,CourseInfo,2,FALSE))=FALSE,COUNTIF(Dummy,Courses!C187)&lt;&gt;1),VLOOKUP(Courses!C187,CourseInfo,6,FALSE),"")</f>
        <v/>
      </c>
      <c r="CQ192" s="692" t="str">
        <f>IF(AND(Courses!B187&lt;&gt;"",ISNA(VLOOKUP(Courses!C187,CourseInfo,2,FALSE))=FALSE,COUNTIF(Dummy,Courses!C187)&lt;&gt;1),IF(VLOOKUP(Courses!C187,CourseInfo,7,FALSE)&lt;&gt;"",VLOOKUP(Courses!C187,CourseInfo,7,FALSE),"blank"),"")</f>
        <v/>
      </c>
      <c r="CR192" s="692" t="str">
        <f>IF(AND($AA$9=1,Courses!B187&lt;&gt;"",'Courses Valid'!AC192="",AH192&amp;AI192&amp;AJ192&amp;AK192="",COUNTIF(Dummy,Courses!C187)&lt;&gt;1),IF(OR(Courses!K187&lt;&gt;'Courses Valid'!CP192,Courses!L187&lt;&gt;'Courses Valid'!CQ192),"Row "&amp;Courses!A187&amp;", Level on LARS is "&amp;'Courses Valid'!CP192&amp;", Sub-level on LARS is "&amp;CQ192&amp;"; ",""),"")</f>
        <v/>
      </c>
    </row>
    <row r="193" spans="3:96" x14ac:dyDescent="0.2">
      <c r="C193" s="853">
        <f t="shared" si="4"/>
        <v>0</v>
      </c>
      <c r="G193" s="692" t="str">
        <f>IF(SUMPRODUCT(--(CourseAims=Courses!$C188))=1,"",IF(AND($J$9=1,Courses!$C188&lt;&gt;""),"Row "&amp;Courses!A188&amp;" (invalid); ",""))</f>
        <v/>
      </c>
      <c r="H193" s="692" t="str">
        <f>IF(AND($K$9=1,Courses!B188="",OR(Courses!F188&lt;&gt;"",Courses!H188&lt;&gt;"",Courses!J188&lt;&gt;"",Courses!K188&lt;&gt;"",Courses!L188&lt;&gt;"",Courses!M188&lt;&gt;"",Courses!N188&lt;&gt;0,Courses!P188&lt;&gt;0,Courses!R188&lt;&gt;0,Courses!S188&lt;&gt;0,Courses!U188&lt;&gt;0,Courses!W188&lt;&gt;0,Courses!X188&lt;&gt;0,Courses!Z188&lt;&gt;0,Courses!AB188&lt;&gt;0)),"Row "&amp;Courses!A188&amp;" (none); ","")</f>
        <v/>
      </c>
      <c r="K193" s="739" t="str">
        <f>IF(AND($L$9=1,Courses!E188&lt;&gt;"",Courses!F188=""),"Row "&amp;Courses!A188&amp;", "&amp;Courses!$E$10&amp;"; ","")</f>
        <v/>
      </c>
      <c r="L193" s="10" t="str">
        <f>IF(AND($L$9=1,Courses!G188&lt;&gt;"",Courses!H188=""),"Row "&amp;Courses!A188&amp;", "&amp;Courses!$G$10&amp;"; ","")</f>
        <v/>
      </c>
      <c r="M193" s="682" t="str">
        <f>IF(AND($L$9=1,Courses!I188&lt;&gt;"",Courses!J188=""),"Row "&amp;Courses!A188&amp;", "&amp;Courses!$I$10&amp;"; ","")</f>
        <v/>
      </c>
      <c r="Q193" s="739" t="str">
        <f>IF(AND($M$9=1,Courses!B188&lt;&gt;"",Courses!E188&lt;&gt;"",Courses!G188="",Courses!I188="",Courses!F188&lt;&gt;1),"Row "&amp;Courses!A188&amp;"; ","")</f>
        <v/>
      </c>
      <c r="R193" s="10" t="str">
        <f>IF(AND($M$9=1,Courses!B188&lt;&gt;"",Courses!I188="",Courses!F188&lt;&gt;"",Courses!G188&lt;&gt;"",Courses!H188&lt;&gt;""),IF(OR((Courses!F188+Courses!H188)&lt;&gt;1),"Row "&amp;Courses!A188&amp;"; ",""),"")</f>
        <v/>
      </c>
      <c r="S193" s="682" t="str">
        <f>IF(AND($M$9=1,Courses!B188&lt;&gt;"",Courses!I188&lt;&gt;"",Courses!J188&lt;&gt;"",Courses!H188&lt;&gt;"",Courses!G188&lt;&gt;"",Courses!F188&lt;&gt;""),IF(OR((Courses!F188+Courses!H188+Courses!J188)&lt;&gt;1),"Row "&amp;Courses!A188&amp;"; ",""),"")</f>
        <v/>
      </c>
      <c r="U193" s="692" t="str">
        <f>IF(AND($M$9=1,Courses!E188&lt;&gt;"",Q193="",R193="",S193="",SUM(Courses!F188,Courses!H188,Courses!J188)&lt;&gt;1),"Row "&amp;Courses!A188&amp;"; ","")</f>
        <v/>
      </c>
      <c r="X193" s="739" t="str">
        <f>IF(AND($N$9=1,Courses!B188&lt;&gt;"",Courses!E188&lt;&gt;"",Courses!F188&lt;&gt;""),IF((TRUNC(Courses!F188*100)&lt;&gt;Courses!F188*100),"Row "&amp;Courses!A188&amp;", "&amp;Courses!$F$10&amp;"; ",""),"")</f>
        <v/>
      </c>
      <c r="Y193" s="10" t="str">
        <f>IF(AND($N$9=1,Courses!B188&lt;&gt;"",Courses!G188&lt;&gt;"",Courses!H188&lt;&gt;""),IF((TRUNC(Courses!H188*100)&lt;&gt;Courses!H188*100),"Row "&amp;Courses!A188&amp;", "&amp;Courses!$H$10&amp;"; ",""),"")</f>
        <v/>
      </c>
      <c r="Z193" s="682" t="str">
        <f>IF(AND($N$9=1,Courses!B188&lt;&gt;"",Courses!I188&lt;&gt;"",Courses!J188&lt;&gt;""),IF((TRUNC(Courses!J188*100)&lt;&gt;Courses!J188*100),"Row "&amp;Courses!A188&amp;", "&amp;Courses!$J$10&amp;"; ",""),"")</f>
        <v/>
      </c>
      <c r="AC193" s="739" t="str">
        <f>IF(AND($O$9=1,G193="",Courses!B188&lt;&gt;"",Courses!K188&lt;&gt;"UG",Courses!K188&lt;&gt;"PG (UG fee)",Courses!K188&lt;&gt;"PG (Masters' loan)",Courses!K188&lt;&gt;"PG (Other)"),"Row "&amp;Courses!A188&amp;"; ","")</f>
        <v/>
      </c>
      <c r="AD193" s="692"/>
      <c r="AE193" s="682" t="str">
        <f>IF(AND($Q$9=1,G193="",Courses!B188&lt;&gt;"",Courses!M188&lt;&gt;"Standard",Courses!M188&lt;&gt;"Long"),"Row "&amp;Courses!A188&amp;"; ","")</f>
        <v/>
      </c>
      <c r="AH193" s="739" t="str">
        <f>IF(AND($P$9=1,G193="",AC193="",AD193="",Courses!B188&lt;&gt;"",Courses!K188="UG",Courses!L188&lt;&gt;$C$9,Courses!L188&lt;&gt;$C$10,Courses!L188&lt;&gt;$C$11),"Row "&amp;Courses!A188&amp;", Sub-level should be either HND, Sub-degree, Foundation Degree or Other UG Degree; ","")</f>
        <v/>
      </c>
      <c r="AI193" s="10" t="str">
        <f>IF(AND($P$9=1,G193="",AC193="",AD193="",Courses!B188&lt;&gt;"",Courses!K188="PG (UG fee)",Courses!L188&lt;&gt;"",Courses!L188&lt;&gt;$C$12,Courses!L188&lt;&gt;$C$15),"Row "&amp;Courses!A188&amp;", Sub-level should be either blank or "&amp;C185&amp;"; ","")</f>
        <v/>
      </c>
      <c r="AJ193" s="10" t="str">
        <f>IF(AND($P$9=1,G193="",AC193="",AD193="",Courses!B188&lt;&gt;"",Courses!K188="PG (Masters' loan)",Courses!L188&lt;&gt;"",Courses!L188&lt;&gt;$C$14,Courses!L188&lt;&gt;$C$15),"Row "&amp;Courses!A188&amp;", Sub-level should be blank; ","")</f>
        <v/>
      </c>
      <c r="AK193" s="682" t="str">
        <f>IF(AND($P$9=1,G193="",AC193="",AD193="",Courses!B188&lt;&gt;"",Courses!K188="PG (Other)",Courses!L188&lt;&gt;"",Courses!L188&lt;&gt;$C$16,Courses!L188&lt;&gt;$C$17),"Row "&amp;Courses!A188&amp;", Sub-level should be blank; ","")</f>
        <v/>
      </c>
      <c r="AN193" s="671">
        <v>174</v>
      </c>
      <c r="AO193" s="739" t="str">
        <f>IF(AND($R$9=1,(TRUNC(Courses!N188)&lt;&gt;Courses!N188)), "Row "&amp;Courses!$A188&amp;", "&amp;AO$9&amp;", "&amp;AO$10&amp;", "&amp;AO$11&amp;"; ","")</f>
        <v/>
      </c>
      <c r="AP193" s="10" t="str">
        <f>IF(AND($R$9=1,(TRUNC(Courses!O188)&lt;&gt;Courses!O188)), "Row "&amp;Courses!$A188&amp;", "&amp;AP$9&amp;", "&amp;AP$10&amp;", "&amp;AP$11&amp;"; ","")</f>
        <v/>
      </c>
      <c r="AQ193" s="10" t="str">
        <f>IF(AND($R$9=1,(TRUNC(Courses!P188)&lt;&gt;Courses!P188)), "Row "&amp;Courses!$A188&amp;", "&amp;AQ$9&amp;", "&amp;AQ$10&amp;", "&amp;AQ$11&amp;"; ","")</f>
        <v/>
      </c>
      <c r="AR193" s="10" t="str">
        <f>IF(AND($R$9=1,(TRUNC(Courses!Q188)&lt;&gt;Courses!Q188)), "Row "&amp;Courses!$A188&amp;", "&amp;AR$9&amp;", "&amp;AR$10&amp;", "&amp;AR$11&amp;"; ","")</f>
        <v/>
      </c>
      <c r="AS193" s="10" t="str">
        <f>IF(AND($R$9=1,(TRUNC(Courses!R188)&lt;&gt;Courses!R188)), "Row "&amp;Courses!$A188&amp;", "&amp;AS$9&amp;", "&amp;AS$10&amp;", "&amp;AS$11&amp;"; ","")</f>
        <v/>
      </c>
      <c r="AT193" s="739" t="str">
        <f>IF(AND($R$9=1,(TRUNC(Courses!S188)&lt;&gt;Courses!S188)), "Row "&amp;Courses!$A188&amp;", "&amp;AT$9&amp;", "&amp;AT$10&amp;", "&amp;AT$11&amp;"; ","")</f>
        <v/>
      </c>
      <c r="AU193" s="10" t="str">
        <f>IF(AND($R$9=1,(TRUNC(Courses!T188)&lt;&gt;Courses!T188)), "Row "&amp;Courses!$A188&amp;", "&amp;AU$9&amp;", "&amp;AU$10&amp;", "&amp;AU$11&amp;"; ","")</f>
        <v/>
      </c>
      <c r="AV193" s="10" t="str">
        <f>IF(AND($R$9=1,(TRUNC(Courses!U188)&lt;&gt;Courses!U188)), "Row "&amp;Courses!$A188&amp;", "&amp;AV$9&amp;", "&amp;AV$10&amp;", "&amp;AV$11&amp;"; ","")</f>
        <v/>
      </c>
      <c r="AW193" s="10" t="str">
        <f>IF(AND($R$9=1,(TRUNC(Courses!V188)&lt;&gt;Courses!V188)), "Row "&amp;Courses!$A188&amp;", "&amp;AW$9&amp;", "&amp;AW$10&amp;", "&amp;AW$11&amp;"; ","")</f>
        <v/>
      </c>
      <c r="AX193" s="682" t="str">
        <f>IF(AND($R$9=1,(TRUNC(Courses!W188)&lt;&gt;Courses!W188)), "Row "&amp;Courses!$A188&amp;", "&amp;AX$9&amp;", "&amp;AX$10&amp;", "&amp;AX$11&amp;"; ","")</f>
        <v/>
      </c>
      <c r="AY193" s="10" t="str">
        <f>IF(AND($R$9=1,(TRUNC(Courses!X188)&lt;&gt;Courses!X188)), "Row "&amp;Courses!$A188&amp;", "&amp;AY$9&amp;", "&amp;AY$10&amp;", "&amp;AY$11&amp;"; ","")</f>
        <v/>
      </c>
      <c r="AZ193" s="10" t="str">
        <f>IF(AND($R$9=1,(TRUNC(Courses!Y188)&lt;&gt;Courses!Y188)), "Row "&amp;Courses!$A188&amp;", "&amp;AZ$9&amp;", "&amp;AZ$10&amp;", "&amp;AZ$11&amp;"; ","")</f>
        <v/>
      </c>
      <c r="BA193" s="10" t="str">
        <f>IF(AND($R$9=1,(TRUNC(Courses!Z188)&lt;&gt;Courses!Z188)), "Row "&amp;Courses!$A188&amp;", "&amp;BA$9&amp;", "&amp;BA$10&amp;", "&amp;BA$11&amp;"; ","")</f>
        <v/>
      </c>
      <c r="BB193" s="10" t="str">
        <f>IF(AND($R$9=1,(TRUNC(Courses!AA188)&lt;&gt;Courses!AA188)), "Row "&amp;Courses!$A188&amp;", "&amp;BB$9&amp;", "&amp;BB$10&amp;", "&amp;BB$11&amp;"; ","")</f>
        <v/>
      </c>
      <c r="BC193" s="682" t="str">
        <f>IF(AND($R$9=1,(TRUNC(Courses!AB188)&lt;&gt;Courses!AB188)), "Row "&amp;Courses!$A188&amp;", "&amp;BC$9&amp;", "&amp;BC$10&amp;", "&amp;BC$11&amp;"; ","")</f>
        <v/>
      </c>
      <c r="BF193" s="671">
        <v>174</v>
      </c>
      <c r="BG193" s="739" t="str">
        <f>IF(AND($S$9=1,Courses!N188&lt;0), "Row "&amp;Courses!$A188&amp;", "&amp;BG$9&amp;", "&amp;BG$10&amp;", "&amp;BG$11&amp;"; ","")</f>
        <v/>
      </c>
      <c r="BH193" s="10" t="str">
        <f>IF(AND($S$9=1,Courses!O188&lt;0), "Row "&amp;Courses!$A188&amp;", "&amp;BH$9&amp;", "&amp;BH$10&amp;", "&amp;BH$11&amp;"; ","")</f>
        <v/>
      </c>
      <c r="BI193" s="10" t="str">
        <f>IF(AND($S$9=1,Courses!P188&lt;0), "Row "&amp;Courses!$A188&amp;", "&amp;BI$9&amp;", "&amp;BI$10&amp;", "&amp;BI$11&amp;"; ","")</f>
        <v/>
      </c>
      <c r="BJ193" s="10" t="str">
        <f>IF(AND($S$9=1,Courses!Q188&lt;0), "Row "&amp;Courses!$A188&amp;", "&amp;BJ$9&amp;", "&amp;BJ$10&amp;", "&amp;BJ$11&amp;"; ","")</f>
        <v/>
      </c>
      <c r="BK193" s="10" t="str">
        <f>IF(AND($S$9=1,Courses!R188&lt;0), "Row "&amp;Courses!$A188&amp;", "&amp;BK$9&amp;", "&amp;BK$10&amp;", "&amp;BK$11&amp;"; ","")</f>
        <v/>
      </c>
      <c r="BL193" s="739" t="str">
        <f>IF(AND($S$9=1,Courses!S188&lt;0), "Row "&amp;Courses!$A188&amp;", "&amp;BL$9&amp;", "&amp;BL$10&amp;", "&amp;BL$11&amp;"; ","")</f>
        <v/>
      </c>
      <c r="BM193" s="10" t="str">
        <f>IF(AND($S$9=1,Courses!T188&lt;0), "Row "&amp;Courses!$A188&amp;", "&amp;BM$9&amp;", "&amp;BM$10&amp;", "&amp;BM$11&amp;"; ","")</f>
        <v/>
      </c>
      <c r="BN193" s="10" t="str">
        <f>IF(AND($S$9=1,Courses!U188&lt;0), "Row "&amp;Courses!$A188&amp;", "&amp;BN$9&amp;", "&amp;BN$10&amp;", "&amp;BN$11&amp;"; ","")</f>
        <v/>
      </c>
      <c r="BO193" s="10" t="str">
        <f>IF(AND($S$9=1,Courses!V188&lt;0), "Row "&amp;Courses!$A188&amp;", "&amp;BO$9&amp;", "&amp;BO$10&amp;", "&amp;BO$11&amp;"; ","")</f>
        <v/>
      </c>
      <c r="BP193" s="682" t="str">
        <f>IF(AND($S$9=1,Courses!W188&lt;0), "Row "&amp;Courses!$A188&amp;", "&amp;BP$9&amp;", "&amp;BP$10&amp;", "&amp;BP$11&amp;"; ","")</f>
        <v/>
      </c>
      <c r="BQ193" s="10" t="str">
        <f>IF(AND($S$9=1,Courses!X188&lt;0), "Row "&amp;Courses!$A188&amp;", "&amp;BQ$9&amp;", "&amp;BQ$10&amp;", "&amp;BQ$11&amp;"; ","")</f>
        <v/>
      </c>
      <c r="BR193" s="10" t="str">
        <f>IF(AND($S$9=1,Courses!Y188&lt;0), "Row "&amp;Courses!$A188&amp;", "&amp;BR$9&amp;", "&amp;BR$10&amp;", "&amp;BR$11&amp;"; ","")</f>
        <v/>
      </c>
      <c r="BS193" s="10" t="str">
        <f>IF(AND($S$9=1,Courses!Z188&lt;0), "Row "&amp;Courses!$A188&amp;", "&amp;BS$9&amp;", "&amp;BS$10&amp;", "&amp;BS$11&amp;"; ","")</f>
        <v/>
      </c>
      <c r="BT193" s="10" t="str">
        <f>IF(AND($S$9=1,Courses!AA188&lt;0), "Row "&amp;Courses!$A188&amp;", "&amp;BT$9&amp;", "&amp;BT$10&amp;", "&amp;BT$11&amp;"; ","")</f>
        <v/>
      </c>
      <c r="BU193" s="682" t="str">
        <f>IF(AND($S$9=1,Courses!AB188&lt;0), "Row "&amp;Courses!$A188&amp;", "&amp;BU$9&amp;", "&amp;BU$10&amp;", "&amp;BU$11&amp;"; ","")</f>
        <v/>
      </c>
      <c r="BW193" s="6">
        <f t="shared" si="5"/>
        <v>174</v>
      </c>
      <c r="BX193" s="671">
        <f>IF(AND($T$9=1,Courses!B188="",Courses!F188="",Courses!H188="",Courses!J188="",Courses!K188="",Courses!L188="",Courses!M188="",Courses!N188=0,Courses!P188=0,Courses!R188=0,Courses!S188=0,Courses!U188=0,Courses!W188=0,Courses!X188=0,Courses!Z188=0,Courses!AB188=0),0,1)</f>
        <v>0</v>
      </c>
      <c r="BY193" s="671">
        <f>IF(AND(BX193=0,SUM(BX194:$BX$219)&gt;0),1,0)</f>
        <v>0</v>
      </c>
      <c r="BZ193" s="692" t="str">
        <f>IF(BY193=1,"Row "&amp;Courses!A188&amp;"; ","")</f>
        <v/>
      </c>
      <c r="CA193" s="50"/>
      <c r="CC193" s="692" t="str">
        <f>IF(AND($U$9=1,Courses!B188&lt;&gt;"",SUM(Courses!N188:AB188)=0),"Row "&amp;Courses!A188&amp;"; ","")</f>
        <v/>
      </c>
      <c r="CD193" s="50"/>
      <c r="CG193" s="692" t="str">
        <f>IF(AND($Y$9=1,Courses!B188&lt;&gt;""),IF(SUMPRODUCT(--(Courses!$C$13:$C$214=Courses!C188))&gt;1,"Row "&amp;Courses!A188&amp;"; ",""),"")</f>
        <v/>
      </c>
      <c r="CK193" s="739" t="str">
        <f>IF(AND($Z$9=1,Courses!E188&lt;&gt;"",Courses!F188&lt;&gt;"",Courses!F188=0,SUM(Courses!H188,Courses!J188)=1),"Row "&amp;Courses!A188&amp;", "&amp;Courses!$F$10&amp;"; ","")</f>
        <v/>
      </c>
      <c r="CL193" s="10" t="str">
        <f>IF(AND($Z$9=1,Courses!G188&lt;&gt;"",Courses!H188&lt;&gt;"",Courses!H188=0,SUM(Courses!J188,Courses!F188)=1),"Row "&amp;Courses!A188&amp;", "&amp;Courses!$H$10&amp;"; ","")</f>
        <v/>
      </c>
      <c r="CM193" s="682" t="str">
        <f>IF(AND($Z$9=1,Courses!I188&lt;&gt;"",Courses!J188&lt;&gt;"",Courses!J188=0, SUM(Courses!H188,Courses!F188)=1),"Row "&amp;Courses!A188&amp;", "&amp;Courses!$J$10&amp;"; ","")</f>
        <v/>
      </c>
      <c r="CP193" s="692" t="str">
        <f>IF(AND(Courses!B188&lt;&gt;"",ISNA(VLOOKUP(Courses!C188,CourseInfo,2,FALSE))=FALSE,COUNTIF(Dummy,Courses!C188)&lt;&gt;1),VLOOKUP(Courses!C188,CourseInfo,6,FALSE),"")</f>
        <v/>
      </c>
      <c r="CQ193" s="692" t="str">
        <f>IF(AND(Courses!B188&lt;&gt;"",ISNA(VLOOKUP(Courses!C188,CourseInfo,2,FALSE))=FALSE,COUNTIF(Dummy,Courses!C188)&lt;&gt;1),IF(VLOOKUP(Courses!C188,CourseInfo,7,FALSE)&lt;&gt;"",VLOOKUP(Courses!C188,CourseInfo,7,FALSE),"blank"),"")</f>
        <v/>
      </c>
      <c r="CR193" s="692" t="str">
        <f>IF(AND($AA$9=1,Courses!B188&lt;&gt;"",'Courses Valid'!AC193="",AH193&amp;AI193&amp;AJ193&amp;AK193="",COUNTIF(Dummy,Courses!C188)&lt;&gt;1),IF(OR(Courses!K188&lt;&gt;'Courses Valid'!CP193,Courses!L188&lt;&gt;'Courses Valid'!CQ193),"Row "&amp;Courses!A188&amp;", Level on LARS is "&amp;'Courses Valid'!CP193&amp;", Sub-level on LARS is "&amp;CQ193&amp;"; ",""),"")</f>
        <v/>
      </c>
    </row>
    <row r="194" spans="3:96" x14ac:dyDescent="0.2">
      <c r="C194" s="853">
        <f t="shared" si="4"/>
        <v>0</v>
      </c>
      <c r="G194" s="692" t="str">
        <f>IF(SUMPRODUCT(--(CourseAims=Courses!$C189))=1,"",IF(AND($J$9=1,Courses!$C189&lt;&gt;""),"Row "&amp;Courses!A189&amp;" (invalid); ",""))</f>
        <v/>
      </c>
      <c r="H194" s="692" t="str">
        <f>IF(AND($K$9=1,Courses!B189="",OR(Courses!F189&lt;&gt;"",Courses!H189&lt;&gt;"",Courses!J189&lt;&gt;"",Courses!K189&lt;&gt;"",Courses!L189&lt;&gt;"",Courses!M189&lt;&gt;"",Courses!N189&lt;&gt;0,Courses!P189&lt;&gt;0,Courses!R189&lt;&gt;0,Courses!S189&lt;&gt;0,Courses!U189&lt;&gt;0,Courses!W189&lt;&gt;0,Courses!X189&lt;&gt;0,Courses!Z189&lt;&gt;0,Courses!AB189&lt;&gt;0)),"Row "&amp;Courses!A189&amp;" (none); ","")</f>
        <v/>
      </c>
      <c r="K194" s="739" t="str">
        <f>IF(AND($L$9=1,Courses!E189&lt;&gt;"",Courses!F189=""),"Row "&amp;Courses!A189&amp;", "&amp;Courses!$E$10&amp;"; ","")</f>
        <v/>
      </c>
      <c r="L194" s="10" t="str">
        <f>IF(AND($L$9=1,Courses!G189&lt;&gt;"",Courses!H189=""),"Row "&amp;Courses!A189&amp;", "&amp;Courses!$G$10&amp;"; ","")</f>
        <v/>
      </c>
      <c r="M194" s="682" t="str">
        <f>IF(AND($L$9=1,Courses!I189&lt;&gt;"",Courses!J189=""),"Row "&amp;Courses!A189&amp;", "&amp;Courses!$I$10&amp;"; ","")</f>
        <v/>
      </c>
      <c r="Q194" s="739" t="str">
        <f>IF(AND($M$9=1,Courses!B189&lt;&gt;"",Courses!E189&lt;&gt;"",Courses!G189="",Courses!I189="",Courses!F189&lt;&gt;1),"Row "&amp;Courses!A189&amp;"; ","")</f>
        <v/>
      </c>
      <c r="R194" s="10" t="str">
        <f>IF(AND($M$9=1,Courses!B189&lt;&gt;"",Courses!I189="",Courses!F189&lt;&gt;"",Courses!G189&lt;&gt;"",Courses!H189&lt;&gt;""),IF(OR((Courses!F189+Courses!H189)&lt;&gt;1),"Row "&amp;Courses!A189&amp;"; ",""),"")</f>
        <v/>
      </c>
      <c r="S194" s="682" t="str">
        <f>IF(AND($M$9=1,Courses!B189&lt;&gt;"",Courses!I189&lt;&gt;"",Courses!J189&lt;&gt;"",Courses!H189&lt;&gt;"",Courses!G189&lt;&gt;"",Courses!F189&lt;&gt;""),IF(OR((Courses!F189+Courses!H189+Courses!J189)&lt;&gt;1),"Row "&amp;Courses!A189&amp;"; ",""),"")</f>
        <v/>
      </c>
      <c r="U194" s="692" t="str">
        <f>IF(AND($M$9=1,Courses!E189&lt;&gt;"",Q194="",R194="",S194="",SUM(Courses!F189,Courses!H189,Courses!J189)&lt;&gt;1),"Row "&amp;Courses!A189&amp;"; ","")</f>
        <v/>
      </c>
      <c r="X194" s="739" t="str">
        <f>IF(AND($N$9=1,Courses!B189&lt;&gt;"",Courses!E189&lt;&gt;"",Courses!F189&lt;&gt;""),IF((TRUNC(Courses!F189*100)&lt;&gt;Courses!F189*100),"Row "&amp;Courses!A189&amp;", "&amp;Courses!$F$10&amp;"; ",""),"")</f>
        <v/>
      </c>
      <c r="Y194" s="10" t="str">
        <f>IF(AND($N$9=1,Courses!B189&lt;&gt;"",Courses!G189&lt;&gt;"",Courses!H189&lt;&gt;""),IF((TRUNC(Courses!H189*100)&lt;&gt;Courses!H189*100),"Row "&amp;Courses!A189&amp;", "&amp;Courses!$H$10&amp;"; ",""),"")</f>
        <v/>
      </c>
      <c r="Z194" s="682" t="str">
        <f>IF(AND($N$9=1,Courses!B189&lt;&gt;"",Courses!I189&lt;&gt;"",Courses!J189&lt;&gt;""),IF((TRUNC(Courses!J189*100)&lt;&gt;Courses!J189*100),"Row "&amp;Courses!A189&amp;", "&amp;Courses!$J$10&amp;"; ",""),"")</f>
        <v/>
      </c>
      <c r="AC194" s="739" t="str">
        <f>IF(AND($O$9=1,G194="",Courses!B189&lt;&gt;"",Courses!K189&lt;&gt;"UG",Courses!K189&lt;&gt;"PG (UG fee)",Courses!K189&lt;&gt;"PG (Masters' loan)",Courses!K189&lt;&gt;"PG (Other)"),"Row "&amp;Courses!A189&amp;"; ","")</f>
        <v/>
      </c>
      <c r="AD194" s="692"/>
      <c r="AE194" s="682" t="str">
        <f>IF(AND($Q$9=1,G194="",Courses!B189&lt;&gt;"",Courses!M189&lt;&gt;"Standard",Courses!M189&lt;&gt;"Long"),"Row "&amp;Courses!A189&amp;"; ","")</f>
        <v/>
      </c>
      <c r="AH194" s="739" t="str">
        <f>IF(AND($P$9=1,G194="",AC194="",AD194="",Courses!B189&lt;&gt;"",Courses!K189="UG",Courses!L189&lt;&gt;$C$9,Courses!L189&lt;&gt;$C$10,Courses!L189&lt;&gt;$C$11),"Row "&amp;Courses!A189&amp;", Sub-level should be either HND, Sub-degree, Foundation Degree or Other UG Degree; ","")</f>
        <v/>
      </c>
      <c r="AI194" s="10" t="str">
        <f>IF(AND($P$9=1,G194="",AC194="",AD194="",Courses!B189&lt;&gt;"",Courses!K189="PG (UG fee)",Courses!L189&lt;&gt;"",Courses!L189&lt;&gt;$C$12,Courses!L189&lt;&gt;$C$15),"Row "&amp;Courses!A189&amp;", Sub-level should be either blank or "&amp;C186&amp;"; ","")</f>
        <v/>
      </c>
      <c r="AJ194" s="10" t="str">
        <f>IF(AND($P$9=1,G194="",AC194="",AD194="",Courses!B189&lt;&gt;"",Courses!K189="PG (Masters' loan)",Courses!L189&lt;&gt;"",Courses!L189&lt;&gt;$C$14,Courses!L189&lt;&gt;$C$15),"Row "&amp;Courses!A189&amp;", Sub-level should be blank; ","")</f>
        <v/>
      </c>
      <c r="AK194" s="682" t="str">
        <f>IF(AND($P$9=1,G194="",AC194="",AD194="",Courses!B189&lt;&gt;"",Courses!K189="PG (Other)",Courses!L189&lt;&gt;"",Courses!L189&lt;&gt;$C$16,Courses!L189&lt;&gt;$C$17),"Row "&amp;Courses!A189&amp;", Sub-level should be blank; ","")</f>
        <v/>
      </c>
      <c r="AN194" s="671">
        <v>175</v>
      </c>
      <c r="AO194" s="739" t="str">
        <f>IF(AND($R$9=1,(TRUNC(Courses!N189)&lt;&gt;Courses!N189)), "Row "&amp;Courses!$A189&amp;", "&amp;AO$9&amp;", "&amp;AO$10&amp;", "&amp;AO$11&amp;"; ","")</f>
        <v/>
      </c>
      <c r="AP194" s="10" t="str">
        <f>IF(AND($R$9=1,(TRUNC(Courses!O189)&lt;&gt;Courses!O189)), "Row "&amp;Courses!$A189&amp;", "&amp;AP$9&amp;", "&amp;AP$10&amp;", "&amp;AP$11&amp;"; ","")</f>
        <v/>
      </c>
      <c r="AQ194" s="10" t="str">
        <f>IF(AND($R$9=1,(TRUNC(Courses!P189)&lt;&gt;Courses!P189)), "Row "&amp;Courses!$A189&amp;", "&amp;AQ$9&amp;", "&amp;AQ$10&amp;", "&amp;AQ$11&amp;"; ","")</f>
        <v/>
      </c>
      <c r="AR194" s="10" t="str">
        <f>IF(AND($R$9=1,(TRUNC(Courses!Q189)&lt;&gt;Courses!Q189)), "Row "&amp;Courses!$A189&amp;", "&amp;AR$9&amp;", "&amp;AR$10&amp;", "&amp;AR$11&amp;"; ","")</f>
        <v/>
      </c>
      <c r="AS194" s="10" t="str">
        <f>IF(AND($R$9=1,(TRUNC(Courses!R189)&lt;&gt;Courses!R189)), "Row "&amp;Courses!$A189&amp;", "&amp;AS$9&amp;", "&amp;AS$10&amp;", "&amp;AS$11&amp;"; ","")</f>
        <v/>
      </c>
      <c r="AT194" s="739" t="str">
        <f>IF(AND($R$9=1,(TRUNC(Courses!S189)&lt;&gt;Courses!S189)), "Row "&amp;Courses!$A189&amp;", "&amp;AT$9&amp;", "&amp;AT$10&amp;", "&amp;AT$11&amp;"; ","")</f>
        <v/>
      </c>
      <c r="AU194" s="10" t="str">
        <f>IF(AND($R$9=1,(TRUNC(Courses!T189)&lt;&gt;Courses!T189)), "Row "&amp;Courses!$A189&amp;", "&amp;AU$9&amp;", "&amp;AU$10&amp;", "&amp;AU$11&amp;"; ","")</f>
        <v/>
      </c>
      <c r="AV194" s="10" t="str">
        <f>IF(AND($R$9=1,(TRUNC(Courses!U189)&lt;&gt;Courses!U189)), "Row "&amp;Courses!$A189&amp;", "&amp;AV$9&amp;", "&amp;AV$10&amp;", "&amp;AV$11&amp;"; ","")</f>
        <v/>
      </c>
      <c r="AW194" s="10" t="str">
        <f>IF(AND($R$9=1,(TRUNC(Courses!V189)&lt;&gt;Courses!V189)), "Row "&amp;Courses!$A189&amp;", "&amp;AW$9&amp;", "&amp;AW$10&amp;", "&amp;AW$11&amp;"; ","")</f>
        <v/>
      </c>
      <c r="AX194" s="682" t="str">
        <f>IF(AND($R$9=1,(TRUNC(Courses!W189)&lt;&gt;Courses!W189)), "Row "&amp;Courses!$A189&amp;", "&amp;AX$9&amp;", "&amp;AX$10&amp;", "&amp;AX$11&amp;"; ","")</f>
        <v/>
      </c>
      <c r="AY194" s="10" t="str">
        <f>IF(AND($R$9=1,(TRUNC(Courses!X189)&lt;&gt;Courses!X189)), "Row "&amp;Courses!$A189&amp;", "&amp;AY$9&amp;", "&amp;AY$10&amp;", "&amp;AY$11&amp;"; ","")</f>
        <v/>
      </c>
      <c r="AZ194" s="10" t="str">
        <f>IF(AND($R$9=1,(TRUNC(Courses!Y189)&lt;&gt;Courses!Y189)), "Row "&amp;Courses!$A189&amp;", "&amp;AZ$9&amp;", "&amp;AZ$10&amp;", "&amp;AZ$11&amp;"; ","")</f>
        <v/>
      </c>
      <c r="BA194" s="10" t="str">
        <f>IF(AND($R$9=1,(TRUNC(Courses!Z189)&lt;&gt;Courses!Z189)), "Row "&amp;Courses!$A189&amp;", "&amp;BA$9&amp;", "&amp;BA$10&amp;", "&amp;BA$11&amp;"; ","")</f>
        <v/>
      </c>
      <c r="BB194" s="10" t="str">
        <f>IF(AND($R$9=1,(TRUNC(Courses!AA189)&lt;&gt;Courses!AA189)), "Row "&amp;Courses!$A189&amp;", "&amp;BB$9&amp;", "&amp;BB$10&amp;", "&amp;BB$11&amp;"; ","")</f>
        <v/>
      </c>
      <c r="BC194" s="682" t="str">
        <f>IF(AND($R$9=1,(TRUNC(Courses!AB189)&lt;&gt;Courses!AB189)), "Row "&amp;Courses!$A189&amp;", "&amp;BC$9&amp;", "&amp;BC$10&amp;", "&amp;BC$11&amp;"; ","")</f>
        <v/>
      </c>
      <c r="BF194" s="671">
        <v>175</v>
      </c>
      <c r="BG194" s="739" t="str">
        <f>IF(AND($S$9=1,Courses!N189&lt;0), "Row "&amp;Courses!$A189&amp;", "&amp;BG$9&amp;", "&amp;BG$10&amp;", "&amp;BG$11&amp;"; ","")</f>
        <v/>
      </c>
      <c r="BH194" s="10" t="str">
        <f>IF(AND($S$9=1,Courses!O189&lt;0), "Row "&amp;Courses!$A189&amp;", "&amp;BH$9&amp;", "&amp;BH$10&amp;", "&amp;BH$11&amp;"; ","")</f>
        <v/>
      </c>
      <c r="BI194" s="10" t="str">
        <f>IF(AND($S$9=1,Courses!P189&lt;0), "Row "&amp;Courses!$A189&amp;", "&amp;BI$9&amp;", "&amp;BI$10&amp;", "&amp;BI$11&amp;"; ","")</f>
        <v/>
      </c>
      <c r="BJ194" s="10" t="str">
        <f>IF(AND($S$9=1,Courses!Q189&lt;0), "Row "&amp;Courses!$A189&amp;", "&amp;BJ$9&amp;", "&amp;BJ$10&amp;", "&amp;BJ$11&amp;"; ","")</f>
        <v/>
      </c>
      <c r="BK194" s="10" t="str">
        <f>IF(AND($S$9=1,Courses!R189&lt;0), "Row "&amp;Courses!$A189&amp;", "&amp;BK$9&amp;", "&amp;BK$10&amp;", "&amp;BK$11&amp;"; ","")</f>
        <v/>
      </c>
      <c r="BL194" s="739" t="str">
        <f>IF(AND($S$9=1,Courses!S189&lt;0), "Row "&amp;Courses!$A189&amp;", "&amp;BL$9&amp;", "&amp;BL$10&amp;", "&amp;BL$11&amp;"; ","")</f>
        <v/>
      </c>
      <c r="BM194" s="10" t="str">
        <f>IF(AND($S$9=1,Courses!T189&lt;0), "Row "&amp;Courses!$A189&amp;", "&amp;BM$9&amp;", "&amp;BM$10&amp;", "&amp;BM$11&amp;"; ","")</f>
        <v/>
      </c>
      <c r="BN194" s="10" t="str">
        <f>IF(AND($S$9=1,Courses!U189&lt;0), "Row "&amp;Courses!$A189&amp;", "&amp;BN$9&amp;", "&amp;BN$10&amp;", "&amp;BN$11&amp;"; ","")</f>
        <v/>
      </c>
      <c r="BO194" s="10" t="str">
        <f>IF(AND($S$9=1,Courses!V189&lt;0), "Row "&amp;Courses!$A189&amp;", "&amp;BO$9&amp;", "&amp;BO$10&amp;", "&amp;BO$11&amp;"; ","")</f>
        <v/>
      </c>
      <c r="BP194" s="682" t="str">
        <f>IF(AND($S$9=1,Courses!W189&lt;0), "Row "&amp;Courses!$A189&amp;", "&amp;BP$9&amp;", "&amp;BP$10&amp;", "&amp;BP$11&amp;"; ","")</f>
        <v/>
      </c>
      <c r="BQ194" s="10" t="str">
        <f>IF(AND($S$9=1,Courses!X189&lt;0), "Row "&amp;Courses!$A189&amp;", "&amp;BQ$9&amp;", "&amp;BQ$10&amp;", "&amp;BQ$11&amp;"; ","")</f>
        <v/>
      </c>
      <c r="BR194" s="10" t="str">
        <f>IF(AND($S$9=1,Courses!Y189&lt;0), "Row "&amp;Courses!$A189&amp;", "&amp;BR$9&amp;", "&amp;BR$10&amp;", "&amp;BR$11&amp;"; ","")</f>
        <v/>
      </c>
      <c r="BS194" s="10" t="str">
        <f>IF(AND($S$9=1,Courses!Z189&lt;0), "Row "&amp;Courses!$A189&amp;", "&amp;BS$9&amp;", "&amp;BS$10&amp;", "&amp;BS$11&amp;"; ","")</f>
        <v/>
      </c>
      <c r="BT194" s="10" t="str">
        <f>IF(AND($S$9=1,Courses!AA189&lt;0), "Row "&amp;Courses!$A189&amp;", "&amp;BT$9&amp;", "&amp;BT$10&amp;", "&amp;BT$11&amp;"; ","")</f>
        <v/>
      </c>
      <c r="BU194" s="682" t="str">
        <f>IF(AND($S$9=1,Courses!AB189&lt;0), "Row "&amp;Courses!$A189&amp;", "&amp;BU$9&amp;", "&amp;BU$10&amp;", "&amp;BU$11&amp;"; ","")</f>
        <v/>
      </c>
      <c r="BW194" s="6">
        <f t="shared" si="5"/>
        <v>175</v>
      </c>
      <c r="BX194" s="671">
        <f>IF(AND($T$9=1,Courses!B189="",Courses!F189="",Courses!H189="",Courses!J189="",Courses!K189="",Courses!L189="",Courses!M189="",Courses!N189=0,Courses!P189=0,Courses!R189=0,Courses!S189=0,Courses!U189=0,Courses!W189=0,Courses!X189=0,Courses!Z189=0,Courses!AB189=0),0,1)</f>
        <v>0</v>
      </c>
      <c r="BY194" s="671">
        <f>IF(AND(BX194=0,SUM(BX195:$BX$219)&gt;0),1,0)</f>
        <v>0</v>
      </c>
      <c r="BZ194" s="692" t="str">
        <f>IF(BY194=1,"Row "&amp;Courses!A189&amp;"; ","")</f>
        <v/>
      </c>
      <c r="CA194" s="50"/>
      <c r="CC194" s="692" t="str">
        <f>IF(AND($U$9=1,Courses!B189&lt;&gt;"",SUM(Courses!N189:AB189)=0),"Row "&amp;Courses!A189&amp;"; ","")</f>
        <v/>
      </c>
      <c r="CD194" s="50"/>
      <c r="CG194" s="692" t="str">
        <f>IF(AND($Y$9=1,Courses!B189&lt;&gt;""),IF(SUMPRODUCT(--(Courses!$C$13:$C$214=Courses!C189))&gt;1,"Row "&amp;Courses!A189&amp;"; ",""),"")</f>
        <v/>
      </c>
      <c r="CK194" s="739" t="str">
        <f>IF(AND($Z$9=1,Courses!E189&lt;&gt;"",Courses!F189&lt;&gt;"",Courses!F189=0,SUM(Courses!H189,Courses!J189)=1),"Row "&amp;Courses!A189&amp;", "&amp;Courses!$F$10&amp;"; ","")</f>
        <v/>
      </c>
      <c r="CL194" s="10" t="str">
        <f>IF(AND($Z$9=1,Courses!G189&lt;&gt;"",Courses!H189&lt;&gt;"",Courses!H189=0,SUM(Courses!J189,Courses!F189)=1),"Row "&amp;Courses!A189&amp;", "&amp;Courses!$H$10&amp;"; ","")</f>
        <v/>
      </c>
      <c r="CM194" s="682" t="str">
        <f>IF(AND($Z$9=1,Courses!I189&lt;&gt;"",Courses!J189&lt;&gt;"",Courses!J189=0, SUM(Courses!H189,Courses!F189)=1),"Row "&amp;Courses!A189&amp;", "&amp;Courses!$J$10&amp;"; ","")</f>
        <v/>
      </c>
      <c r="CP194" s="692" t="str">
        <f>IF(AND(Courses!B189&lt;&gt;"",ISNA(VLOOKUP(Courses!C189,CourseInfo,2,FALSE))=FALSE,COUNTIF(Dummy,Courses!C189)&lt;&gt;1),VLOOKUP(Courses!C189,CourseInfo,6,FALSE),"")</f>
        <v/>
      </c>
      <c r="CQ194" s="692" t="str">
        <f>IF(AND(Courses!B189&lt;&gt;"",ISNA(VLOOKUP(Courses!C189,CourseInfo,2,FALSE))=FALSE,COUNTIF(Dummy,Courses!C189)&lt;&gt;1),IF(VLOOKUP(Courses!C189,CourseInfo,7,FALSE)&lt;&gt;"",VLOOKUP(Courses!C189,CourseInfo,7,FALSE),"blank"),"")</f>
        <v/>
      </c>
      <c r="CR194" s="692" t="str">
        <f>IF(AND($AA$9=1,Courses!B189&lt;&gt;"",'Courses Valid'!AC194="",AH194&amp;AI194&amp;AJ194&amp;AK194="",COUNTIF(Dummy,Courses!C189)&lt;&gt;1),IF(OR(Courses!K189&lt;&gt;'Courses Valid'!CP194,Courses!L189&lt;&gt;'Courses Valid'!CQ194),"Row "&amp;Courses!A189&amp;", Level on LARS is "&amp;'Courses Valid'!CP194&amp;", Sub-level on LARS is "&amp;CQ194&amp;"; ",""),"")</f>
        <v/>
      </c>
    </row>
    <row r="195" spans="3:96" x14ac:dyDescent="0.2">
      <c r="C195" s="853">
        <f t="shared" si="4"/>
        <v>0</v>
      </c>
      <c r="G195" s="692" t="str">
        <f>IF(SUMPRODUCT(--(CourseAims=Courses!$C190))=1,"",IF(AND($J$9=1,Courses!$C190&lt;&gt;""),"Row "&amp;Courses!A190&amp;" (invalid); ",""))</f>
        <v/>
      </c>
      <c r="H195" s="692" t="str">
        <f>IF(AND($K$9=1,Courses!B190="",OR(Courses!F190&lt;&gt;"",Courses!H190&lt;&gt;"",Courses!J190&lt;&gt;"",Courses!K190&lt;&gt;"",Courses!L190&lt;&gt;"",Courses!M190&lt;&gt;"",Courses!N190&lt;&gt;0,Courses!P190&lt;&gt;0,Courses!R190&lt;&gt;0,Courses!S190&lt;&gt;0,Courses!U190&lt;&gt;0,Courses!W190&lt;&gt;0,Courses!X190&lt;&gt;0,Courses!Z190&lt;&gt;0,Courses!AB190&lt;&gt;0)),"Row "&amp;Courses!A190&amp;" (none); ","")</f>
        <v/>
      </c>
      <c r="K195" s="739" t="str">
        <f>IF(AND($L$9=1,Courses!E190&lt;&gt;"",Courses!F190=""),"Row "&amp;Courses!A190&amp;", "&amp;Courses!$E$10&amp;"; ","")</f>
        <v/>
      </c>
      <c r="L195" s="10" t="str">
        <f>IF(AND($L$9=1,Courses!G190&lt;&gt;"",Courses!H190=""),"Row "&amp;Courses!A190&amp;", "&amp;Courses!$G$10&amp;"; ","")</f>
        <v/>
      </c>
      <c r="M195" s="682" t="str">
        <f>IF(AND($L$9=1,Courses!I190&lt;&gt;"",Courses!J190=""),"Row "&amp;Courses!A190&amp;", "&amp;Courses!$I$10&amp;"; ","")</f>
        <v/>
      </c>
      <c r="Q195" s="739" t="str">
        <f>IF(AND($M$9=1,Courses!B190&lt;&gt;"",Courses!E190&lt;&gt;"",Courses!G190="",Courses!I190="",Courses!F190&lt;&gt;1),"Row "&amp;Courses!A190&amp;"; ","")</f>
        <v/>
      </c>
      <c r="R195" s="10" t="str">
        <f>IF(AND($M$9=1,Courses!B190&lt;&gt;"",Courses!I190="",Courses!F190&lt;&gt;"",Courses!G190&lt;&gt;"",Courses!H190&lt;&gt;""),IF(OR((Courses!F190+Courses!H190)&lt;&gt;1),"Row "&amp;Courses!A190&amp;"; ",""),"")</f>
        <v/>
      </c>
      <c r="S195" s="682" t="str">
        <f>IF(AND($M$9=1,Courses!B190&lt;&gt;"",Courses!I190&lt;&gt;"",Courses!J190&lt;&gt;"",Courses!H190&lt;&gt;"",Courses!G190&lt;&gt;"",Courses!F190&lt;&gt;""),IF(OR((Courses!F190+Courses!H190+Courses!J190)&lt;&gt;1),"Row "&amp;Courses!A190&amp;"; ",""),"")</f>
        <v/>
      </c>
      <c r="U195" s="692" t="str">
        <f>IF(AND($M$9=1,Courses!E190&lt;&gt;"",Q195="",R195="",S195="",SUM(Courses!F190,Courses!H190,Courses!J190)&lt;&gt;1),"Row "&amp;Courses!A190&amp;"; ","")</f>
        <v/>
      </c>
      <c r="X195" s="739" t="str">
        <f>IF(AND($N$9=1,Courses!B190&lt;&gt;"",Courses!E190&lt;&gt;"",Courses!F190&lt;&gt;""),IF((TRUNC(Courses!F190*100)&lt;&gt;Courses!F190*100),"Row "&amp;Courses!A190&amp;", "&amp;Courses!$F$10&amp;"; ",""),"")</f>
        <v/>
      </c>
      <c r="Y195" s="10" t="str">
        <f>IF(AND($N$9=1,Courses!B190&lt;&gt;"",Courses!G190&lt;&gt;"",Courses!H190&lt;&gt;""),IF((TRUNC(Courses!H190*100)&lt;&gt;Courses!H190*100),"Row "&amp;Courses!A190&amp;", "&amp;Courses!$H$10&amp;"; ",""),"")</f>
        <v/>
      </c>
      <c r="Z195" s="682" t="str">
        <f>IF(AND($N$9=1,Courses!B190&lt;&gt;"",Courses!I190&lt;&gt;"",Courses!J190&lt;&gt;""),IF((TRUNC(Courses!J190*100)&lt;&gt;Courses!J190*100),"Row "&amp;Courses!A190&amp;", "&amp;Courses!$J$10&amp;"; ",""),"")</f>
        <v/>
      </c>
      <c r="AC195" s="739" t="str">
        <f>IF(AND($O$9=1,G195="",Courses!B190&lt;&gt;"",Courses!K190&lt;&gt;"UG",Courses!K190&lt;&gt;"PG (UG fee)",Courses!K190&lt;&gt;"PG (Masters' loan)",Courses!K190&lt;&gt;"PG (Other)"),"Row "&amp;Courses!A190&amp;"; ","")</f>
        <v/>
      </c>
      <c r="AD195" s="692"/>
      <c r="AE195" s="682" t="str">
        <f>IF(AND($Q$9=1,G195="",Courses!B190&lt;&gt;"",Courses!M190&lt;&gt;"Standard",Courses!M190&lt;&gt;"Long"),"Row "&amp;Courses!A190&amp;"; ","")</f>
        <v/>
      </c>
      <c r="AH195" s="739" t="str">
        <f>IF(AND($P$9=1,G195="",AC195="",AD195="",Courses!B190&lt;&gt;"",Courses!K190="UG",Courses!L190&lt;&gt;$C$9,Courses!L190&lt;&gt;$C$10,Courses!L190&lt;&gt;$C$11),"Row "&amp;Courses!A190&amp;", Sub-level should be either HND, Sub-degree, Foundation Degree or Other UG Degree; ","")</f>
        <v/>
      </c>
      <c r="AI195" s="10" t="str">
        <f>IF(AND($P$9=1,G195="",AC195="",AD195="",Courses!B190&lt;&gt;"",Courses!K190="PG (UG fee)",Courses!L190&lt;&gt;"",Courses!L190&lt;&gt;$C$12,Courses!L190&lt;&gt;$C$15),"Row "&amp;Courses!A190&amp;", Sub-level should be either blank or "&amp;C187&amp;"; ","")</f>
        <v/>
      </c>
      <c r="AJ195" s="10" t="str">
        <f>IF(AND($P$9=1,G195="",AC195="",AD195="",Courses!B190&lt;&gt;"",Courses!K190="PG (Masters' loan)",Courses!L190&lt;&gt;"",Courses!L190&lt;&gt;$C$14,Courses!L190&lt;&gt;$C$15),"Row "&amp;Courses!A190&amp;", Sub-level should be blank; ","")</f>
        <v/>
      </c>
      <c r="AK195" s="682" t="str">
        <f>IF(AND($P$9=1,G195="",AC195="",AD195="",Courses!B190&lt;&gt;"",Courses!K190="PG (Other)",Courses!L190&lt;&gt;"",Courses!L190&lt;&gt;$C$16,Courses!L190&lt;&gt;$C$17),"Row "&amp;Courses!A190&amp;", Sub-level should be blank; ","")</f>
        <v/>
      </c>
      <c r="AN195" s="671">
        <v>176</v>
      </c>
      <c r="AO195" s="739" t="str">
        <f>IF(AND($R$9=1,(TRUNC(Courses!N190)&lt;&gt;Courses!N190)), "Row "&amp;Courses!$A190&amp;", "&amp;AO$9&amp;", "&amp;AO$10&amp;", "&amp;AO$11&amp;"; ","")</f>
        <v/>
      </c>
      <c r="AP195" s="10" t="str">
        <f>IF(AND($R$9=1,(TRUNC(Courses!O190)&lt;&gt;Courses!O190)), "Row "&amp;Courses!$A190&amp;", "&amp;AP$9&amp;", "&amp;AP$10&amp;", "&amp;AP$11&amp;"; ","")</f>
        <v/>
      </c>
      <c r="AQ195" s="10" t="str">
        <f>IF(AND($R$9=1,(TRUNC(Courses!P190)&lt;&gt;Courses!P190)), "Row "&amp;Courses!$A190&amp;", "&amp;AQ$9&amp;", "&amp;AQ$10&amp;", "&amp;AQ$11&amp;"; ","")</f>
        <v/>
      </c>
      <c r="AR195" s="10" t="str">
        <f>IF(AND($R$9=1,(TRUNC(Courses!Q190)&lt;&gt;Courses!Q190)), "Row "&amp;Courses!$A190&amp;", "&amp;AR$9&amp;", "&amp;AR$10&amp;", "&amp;AR$11&amp;"; ","")</f>
        <v/>
      </c>
      <c r="AS195" s="10" t="str">
        <f>IF(AND($R$9=1,(TRUNC(Courses!R190)&lt;&gt;Courses!R190)), "Row "&amp;Courses!$A190&amp;", "&amp;AS$9&amp;", "&amp;AS$10&amp;", "&amp;AS$11&amp;"; ","")</f>
        <v/>
      </c>
      <c r="AT195" s="739" t="str">
        <f>IF(AND($R$9=1,(TRUNC(Courses!S190)&lt;&gt;Courses!S190)), "Row "&amp;Courses!$A190&amp;", "&amp;AT$9&amp;", "&amp;AT$10&amp;", "&amp;AT$11&amp;"; ","")</f>
        <v/>
      </c>
      <c r="AU195" s="10" t="str">
        <f>IF(AND($R$9=1,(TRUNC(Courses!T190)&lt;&gt;Courses!T190)), "Row "&amp;Courses!$A190&amp;", "&amp;AU$9&amp;", "&amp;AU$10&amp;", "&amp;AU$11&amp;"; ","")</f>
        <v/>
      </c>
      <c r="AV195" s="10" t="str">
        <f>IF(AND($R$9=1,(TRUNC(Courses!U190)&lt;&gt;Courses!U190)), "Row "&amp;Courses!$A190&amp;", "&amp;AV$9&amp;", "&amp;AV$10&amp;", "&amp;AV$11&amp;"; ","")</f>
        <v/>
      </c>
      <c r="AW195" s="10" t="str">
        <f>IF(AND($R$9=1,(TRUNC(Courses!V190)&lt;&gt;Courses!V190)), "Row "&amp;Courses!$A190&amp;", "&amp;AW$9&amp;", "&amp;AW$10&amp;", "&amp;AW$11&amp;"; ","")</f>
        <v/>
      </c>
      <c r="AX195" s="682" t="str">
        <f>IF(AND($R$9=1,(TRUNC(Courses!W190)&lt;&gt;Courses!W190)), "Row "&amp;Courses!$A190&amp;", "&amp;AX$9&amp;", "&amp;AX$10&amp;", "&amp;AX$11&amp;"; ","")</f>
        <v/>
      </c>
      <c r="AY195" s="10" t="str">
        <f>IF(AND($R$9=1,(TRUNC(Courses!X190)&lt;&gt;Courses!X190)), "Row "&amp;Courses!$A190&amp;", "&amp;AY$9&amp;", "&amp;AY$10&amp;", "&amp;AY$11&amp;"; ","")</f>
        <v/>
      </c>
      <c r="AZ195" s="10" t="str">
        <f>IF(AND($R$9=1,(TRUNC(Courses!Y190)&lt;&gt;Courses!Y190)), "Row "&amp;Courses!$A190&amp;", "&amp;AZ$9&amp;", "&amp;AZ$10&amp;", "&amp;AZ$11&amp;"; ","")</f>
        <v/>
      </c>
      <c r="BA195" s="10" t="str">
        <f>IF(AND($R$9=1,(TRUNC(Courses!Z190)&lt;&gt;Courses!Z190)), "Row "&amp;Courses!$A190&amp;", "&amp;BA$9&amp;", "&amp;BA$10&amp;", "&amp;BA$11&amp;"; ","")</f>
        <v/>
      </c>
      <c r="BB195" s="10" t="str">
        <f>IF(AND($R$9=1,(TRUNC(Courses!AA190)&lt;&gt;Courses!AA190)), "Row "&amp;Courses!$A190&amp;", "&amp;BB$9&amp;", "&amp;BB$10&amp;", "&amp;BB$11&amp;"; ","")</f>
        <v/>
      </c>
      <c r="BC195" s="682" t="str">
        <f>IF(AND($R$9=1,(TRUNC(Courses!AB190)&lt;&gt;Courses!AB190)), "Row "&amp;Courses!$A190&amp;", "&amp;BC$9&amp;", "&amp;BC$10&amp;", "&amp;BC$11&amp;"; ","")</f>
        <v/>
      </c>
      <c r="BF195" s="671">
        <v>176</v>
      </c>
      <c r="BG195" s="739" t="str">
        <f>IF(AND($S$9=1,Courses!N190&lt;0), "Row "&amp;Courses!$A190&amp;", "&amp;BG$9&amp;", "&amp;BG$10&amp;", "&amp;BG$11&amp;"; ","")</f>
        <v/>
      </c>
      <c r="BH195" s="10" t="str">
        <f>IF(AND($S$9=1,Courses!O190&lt;0), "Row "&amp;Courses!$A190&amp;", "&amp;BH$9&amp;", "&amp;BH$10&amp;", "&amp;BH$11&amp;"; ","")</f>
        <v/>
      </c>
      <c r="BI195" s="10" t="str">
        <f>IF(AND($S$9=1,Courses!P190&lt;0), "Row "&amp;Courses!$A190&amp;", "&amp;BI$9&amp;", "&amp;BI$10&amp;", "&amp;BI$11&amp;"; ","")</f>
        <v/>
      </c>
      <c r="BJ195" s="10" t="str">
        <f>IF(AND($S$9=1,Courses!Q190&lt;0), "Row "&amp;Courses!$A190&amp;", "&amp;BJ$9&amp;", "&amp;BJ$10&amp;", "&amp;BJ$11&amp;"; ","")</f>
        <v/>
      </c>
      <c r="BK195" s="10" t="str">
        <f>IF(AND($S$9=1,Courses!R190&lt;0), "Row "&amp;Courses!$A190&amp;", "&amp;BK$9&amp;", "&amp;BK$10&amp;", "&amp;BK$11&amp;"; ","")</f>
        <v/>
      </c>
      <c r="BL195" s="739" t="str">
        <f>IF(AND($S$9=1,Courses!S190&lt;0), "Row "&amp;Courses!$A190&amp;", "&amp;BL$9&amp;", "&amp;BL$10&amp;", "&amp;BL$11&amp;"; ","")</f>
        <v/>
      </c>
      <c r="BM195" s="10" t="str">
        <f>IF(AND($S$9=1,Courses!T190&lt;0), "Row "&amp;Courses!$A190&amp;", "&amp;BM$9&amp;", "&amp;BM$10&amp;", "&amp;BM$11&amp;"; ","")</f>
        <v/>
      </c>
      <c r="BN195" s="10" t="str">
        <f>IF(AND($S$9=1,Courses!U190&lt;0), "Row "&amp;Courses!$A190&amp;", "&amp;BN$9&amp;", "&amp;BN$10&amp;", "&amp;BN$11&amp;"; ","")</f>
        <v/>
      </c>
      <c r="BO195" s="10" t="str">
        <f>IF(AND($S$9=1,Courses!V190&lt;0), "Row "&amp;Courses!$A190&amp;", "&amp;BO$9&amp;", "&amp;BO$10&amp;", "&amp;BO$11&amp;"; ","")</f>
        <v/>
      </c>
      <c r="BP195" s="682" t="str">
        <f>IF(AND($S$9=1,Courses!W190&lt;0), "Row "&amp;Courses!$A190&amp;", "&amp;BP$9&amp;", "&amp;BP$10&amp;", "&amp;BP$11&amp;"; ","")</f>
        <v/>
      </c>
      <c r="BQ195" s="10" t="str">
        <f>IF(AND($S$9=1,Courses!X190&lt;0), "Row "&amp;Courses!$A190&amp;", "&amp;BQ$9&amp;", "&amp;BQ$10&amp;", "&amp;BQ$11&amp;"; ","")</f>
        <v/>
      </c>
      <c r="BR195" s="10" t="str">
        <f>IF(AND($S$9=1,Courses!Y190&lt;0), "Row "&amp;Courses!$A190&amp;", "&amp;BR$9&amp;", "&amp;BR$10&amp;", "&amp;BR$11&amp;"; ","")</f>
        <v/>
      </c>
      <c r="BS195" s="10" t="str">
        <f>IF(AND($S$9=1,Courses!Z190&lt;0), "Row "&amp;Courses!$A190&amp;", "&amp;BS$9&amp;", "&amp;BS$10&amp;", "&amp;BS$11&amp;"; ","")</f>
        <v/>
      </c>
      <c r="BT195" s="10" t="str">
        <f>IF(AND($S$9=1,Courses!AA190&lt;0), "Row "&amp;Courses!$A190&amp;", "&amp;BT$9&amp;", "&amp;BT$10&amp;", "&amp;BT$11&amp;"; ","")</f>
        <v/>
      </c>
      <c r="BU195" s="682" t="str">
        <f>IF(AND($S$9=1,Courses!AB190&lt;0), "Row "&amp;Courses!$A190&amp;", "&amp;BU$9&amp;", "&amp;BU$10&amp;", "&amp;BU$11&amp;"; ","")</f>
        <v/>
      </c>
      <c r="BW195" s="6">
        <f t="shared" si="5"/>
        <v>176</v>
      </c>
      <c r="BX195" s="671">
        <f>IF(AND($T$9=1,Courses!B190="",Courses!F190="",Courses!H190="",Courses!J190="",Courses!K190="",Courses!L190="",Courses!M190="",Courses!N190=0,Courses!P190=0,Courses!R190=0,Courses!S190=0,Courses!U190=0,Courses!W190=0,Courses!X190=0,Courses!Z190=0,Courses!AB190=0),0,1)</f>
        <v>0</v>
      </c>
      <c r="BY195" s="671">
        <f>IF(AND(BX195=0,SUM(BX196:$BX$219)&gt;0),1,0)</f>
        <v>0</v>
      </c>
      <c r="BZ195" s="692" t="str">
        <f>IF(BY195=1,"Row "&amp;Courses!A190&amp;"; ","")</f>
        <v/>
      </c>
      <c r="CA195" s="50"/>
      <c r="CC195" s="692" t="str">
        <f>IF(AND($U$9=1,Courses!B190&lt;&gt;"",SUM(Courses!N190:AB190)=0),"Row "&amp;Courses!A190&amp;"; ","")</f>
        <v/>
      </c>
      <c r="CD195" s="50"/>
      <c r="CG195" s="692" t="str">
        <f>IF(AND($Y$9=1,Courses!B190&lt;&gt;""),IF(SUMPRODUCT(--(Courses!$C$13:$C$214=Courses!C190))&gt;1,"Row "&amp;Courses!A190&amp;"; ",""),"")</f>
        <v/>
      </c>
      <c r="CK195" s="739" t="str">
        <f>IF(AND($Z$9=1,Courses!E190&lt;&gt;"",Courses!F190&lt;&gt;"",Courses!F190=0,SUM(Courses!H190,Courses!J190)=1),"Row "&amp;Courses!A190&amp;", "&amp;Courses!$F$10&amp;"; ","")</f>
        <v/>
      </c>
      <c r="CL195" s="10" t="str">
        <f>IF(AND($Z$9=1,Courses!G190&lt;&gt;"",Courses!H190&lt;&gt;"",Courses!H190=0,SUM(Courses!J190,Courses!F190)=1),"Row "&amp;Courses!A190&amp;", "&amp;Courses!$H$10&amp;"; ","")</f>
        <v/>
      </c>
      <c r="CM195" s="682" t="str">
        <f>IF(AND($Z$9=1,Courses!I190&lt;&gt;"",Courses!J190&lt;&gt;"",Courses!J190=0, SUM(Courses!H190,Courses!F190)=1),"Row "&amp;Courses!A190&amp;", "&amp;Courses!$J$10&amp;"; ","")</f>
        <v/>
      </c>
      <c r="CP195" s="692" t="str">
        <f>IF(AND(Courses!B190&lt;&gt;"",ISNA(VLOOKUP(Courses!C190,CourseInfo,2,FALSE))=FALSE,COUNTIF(Dummy,Courses!C190)&lt;&gt;1),VLOOKUP(Courses!C190,CourseInfo,6,FALSE),"")</f>
        <v/>
      </c>
      <c r="CQ195" s="692" t="str">
        <f>IF(AND(Courses!B190&lt;&gt;"",ISNA(VLOOKUP(Courses!C190,CourseInfo,2,FALSE))=FALSE,COUNTIF(Dummy,Courses!C190)&lt;&gt;1),IF(VLOOKUP(Courses!C190,CourseInfo,7,FALSE)&lt;&gt;"",VLOOKUP(Courses!C190,CourseInfo,7,FALSE),"blank"),"")</f>
        <v/>
      </c>
      <c r="CR195" s="692" t="str">
        <f>IF(AND($AA$9=1,Courses!B190&lt;&gt;"",'Courses Valid'!AC195="",AH195&amp;AI195&amp;AJ195&amp;AK195="",COUNTIF(Dummy,Courses!C190)&lt;&gt;1),IF(OR(Courses!K190&lt;&gt;'Courses Valid'!CP195,Courses!L190&lt;&gt;'Courses Valid'!CQ195),"Row "&amp;Courses!A190&amp;", Level on LARS is "&amp;'Courses Valid'!CP195&amp;", Sub-level on LARS is "&amp;CQ195&amp;"; ",""),"")</f>
        <v/>
      </c>
    </row>
    <row r="196" spans="3:96" x14ac:dyDescent="0.2">
      <c r="C196" s="853">
        <f t="shared" si="4"/>
        <v>0</v>
      </c>
      <c r="G196" s="692" t="str">
        <f>IF(SUMPRODUCT(--(CourseAims=Courses!$C191))=1,"",IF(AND($J$9=1,Courses!$C191&lt;&gt;""),"Row "&amp;Courses!A191&amp;" (invalid); ",""))</f>
        <v/>
      </c>
      <c r="H196" s="692" t="str">
        <f>IF(AND($K$9=1,Courses!B191="",OR(Courses!F191&lt;&gt;"",Courses!H191&lt;&gt;"",Courses!J191&lt;&gt;"",Courses!K191&lt;&gt;"",Courses!L191&lt;&gt;"",Courses!M191&lt;&gt;"",Courses!N191&lt;&gt;0,Courses!P191&lt;&gt;0,Courses!R191&lt;&gt;0,Courses!S191&lt;&gt;0,Courses!U191&lt;&gt;0,Courses!W191&lt;&gt;0,Courses!X191&lt;&gt;0,Courses!Z191&lt;&gt;0,Courses!AB191&lt;&gt;0)),"Row "&amp;Courses!A191&amp;" (none); ","")</f>
        <v/>
      </c>
      <c r="K196" s="739" t="str">
        <f>IF(AND($L$9=1,Courses!E191&lt;&gt;"",Courses!F191=""),"Row "&amp;Courses!A191&amp;", "&amp;Courses!$E$10&amp;"; ","")</f>
        <v/>
      </c>
      <c r="L196" s="10" t="str">
        <f>IF(AND($L$9=1,Courses!G191&lt;&gt;"",Courses!H191=""),"Row "&amp;Courses!A191&amp;", "&amp;Courses!$G$10&amp;"; ","")</f>
        <v/>
      </c>
      <c r="M196" s="682" t="str">
        <f>IF(AND($L$9=1,Courses!I191&lt;&gt;"",Courses!J191=""),"Row "&amp;Courses!A191&amp;", "&amp;Courses!$I$10&amp;"; ","")</f>
        <v/>
      </c>
      <c r="Q196" s="739" t="str">
        <f>IF(AND($M$9=1,Courses!B191&lt;&gt;"",Courses!E191&lt;&gt;"",Courses!G191="",Courses!I191="",Courses!F191&lt;&gt;1),"Row "&amp;Courses!A191&amp;"; ","")</f>
        <v/>
      </c>
      <c r="R196" s="10" t="str">
        <f>IF(AND($M$9=1,Courses!B191&lt;&gt;"",Courses!I191="",Courses!F191&lt;&gt;"",Courses!G191&lt;&gt;"",Courses!H191&lt;&gt;""),IF(OR((Courses!F191+Courses!H191)&lt;&gt;1),"Row "&amp;Courses!A191&amp;"; ",""),"")</f>
        <v/>
      </c>
      <c r="S196" s="682" t="str">
        <f>IF(AND($M$9=1,Courses!B191&lt;&gt;"",Courses!I191&lt;&gt;"",Courses!J191&lt;&gt;"",Courses!H191&lt;&gt;"",Courses!G191&lt;&gt;"",Courses!F191&lt;&gt;""),IF(OR((Courses!F191+Courses!H191+Courses!J191)&lt;&gt;1),"Row "&amp;Courses!A191&amp;"; ",""),"")</f>
        <v/>
      </c>
      <c r="U196" s="692" t="str">
        <f>IF(AND($M$9=1,Courses!E191&lt;&gt;"",Q196="",R196="",S196="",SUM(Courses!F191,Courses!H191,Courses!J191)&lt;&gt;1),"Row "&amp;Courses!A191&amp;"; ","")</f>
        <v/>
      </c>
      <c r="X196" s="739" t="str">
        <f>IF(AND($N$9=1,Courses!B191&lt;&gt;"",Courses!E191&lt;&gt;"",Courses!F191&lt;&gt;""),IF((TRUNC(Courses!F191*100)&lt;&gt;Courses!F191*100),"Row "&amp;Courses!A191&amp;", "&amp;Courses!$F$10&amp;"; ",""),"")</f>
        <v/>
      </c>
      <c r="Y196" s="10" t="str">
        <f>IF(AND($N$9=1,Courses!B191&lt;&gt;"",Courses!G191&lt;&gt;"",Courses!H191&lt;&gt;""),IF((TRUNC(Courses!H191*100)&lt;&gt;Courses!H191*100),"Row "&amp;Courses!A191&amp;", "&amp;Courses!$H$10&amp;"; ",""),"")</f>
        <v/>
      </c>
      <c r="Z196" s="682" t="str">
        <f>IF(AND($N$9=1,Courses!B191&lt;&gt;"",Courses!I191&lt;&gt;"",Courses!J191&lt;&gt;""),IF((TRUNC(Courses!J191*100)&lt;&gt;Courses!J191*100),"Row "&amp;Courses!A191&amp;", "&amp;Courses!$J$10&amp;"; ",""),"")</f>
        <v/>
      </c>
      <c r="AC196" s="739" t="str">
        <f>IF(AND($O$9=1,G196="",Courses!B191&lt;&gt;"",Courses!K191&lt;&gt;"UG",Courses!K191&lt;&gt;"PG (UG fee)",Courses!K191&lt;&gt;"PG (Masters' loan)",Courses!K191&lt;&gt;"PG (Other)"),"Row "&amp;Courses!A191&amp;"; ","")</f>
        <v/>
      </c>
      <c r="AD196" s="692"/>
      <c r="AE196" s="682" t="str">
        <f>IF(AND($Q$9=1,G196="",Courses!B191&lt;&gt;"",Courses!M191&lt;&gt;"Standard",Courses!M191&lt;&gt;"Long"),"Row "&amp;Courses!A191&amp;"; ","")</f>
        <v/>
      </c>
      <c r="AH196" s="739" t="str">
        <f>IF(AND($P$9=1,G196="",AC196="",AD196="",Courses!B191&lt;&gt;"",Courses!K191="UG",Courses!L191&lt;&gt;$C$9,Courses!L191&lt;&gt;$C$10,Courses!L191&lt;&gt;$C$11),"Row "&amp;Courses!A191&amp;", Sub-level should be either HND, Sub-degree, Foundation Degree or Other UG Degree; ","")</f>
        <v/>
      </c>
      <c r="AI196" s="10" t="str">
        <f>IF(AND($P$9=1,G196="",AC196="",AD196="",Courses!B191&lt;&gt;"",Courses!K191="PG (UG fee)",Courses!L191&lt;&gt;"",Courses!L191&lt;&gt;$C$12,Courses!L191&lt;&gt;$C$15),"Row "&amp;Courses!A191&amp;", Sub-level should be either blank or "&amp;C188&amp;"; ","")</f>
        <v/>
      </c>
      <c r="AJ196" s="10" t="str">
        <f>IF(AND($P$9=1,G196="",AC196="",AD196="",Courses!B191&lt;&gt;"",Courses!K191="PG (Masters' loan)",Courses!L191&lt;&gt;"",Courses!L191&lt;&gt;$C$14,Courses!L191&lt;&gt;$C$15),"Row "&amp;Courses!A191&amp;", Sub-level should be blank; ","")</f>
        <v/>
      </c>
      <c r="AK196" s="682" t="str">
        <f>IF(AND($P$9=1,G196="",AC196="",AD196="",Courses!B191&lt;&gt;"",Courses!K191="PG (Other)",Courses!L191&lt;&gt;"",Courses!L191&lt;&gt;$C$16,Courses!L191&lt;&gt;$C$17),"Row "&amp;Courses!A191&amp;", Sub-level should be blank; ","")</f>
        <v/>
      </c>
      <c r="AN196" s="671">
        <v>177</v>
      </c>
      <c r="AO196" s="739" t="str">
        <f>IF(AND($R$9=1,(TRUNC(Courses!N191)&lt;&gt;Courses!N191)), "Row "&amp;Courses!$A191&amp;", "&amp;AO$9&amp;", "&amp;AO$10&amp;", "&amp;AO$11&amp;"; ","")</f>
        <v/>
      </c>
      <c r="AP196" s="10" t="str">
        <f>IF(AND($R$9=1,(TRUNC(Courses!O191)&lt;&gt;Courses!O191)), "Row "&amp;Courses!$A191&amp;", "&amp;AP$9&amp;", "&amp;AP$10&amp;", "&amp;AP$11&amp;"; ","")</f>
        <v/>
      </c>
      <c r="AQ196" s="10" t="str">
        <f>IF(AND($R$9=1,(TRUNC(Courses!P191)&lt;&gt;Courses!P191)), "Row "&amp;Courses!$A191&amp;", "&amp;AQ$9&amp;", "&amp;AQ$10&amp;", "&amp;AQ$11&amp;"; ","")</f>
        <v/>
      </c>
      <c r="AR196" s="10" t="str">
        <f>IF(AND($R$9=1,(TRUNC(Courses!Q191)&lt;&gt;Courses!Q191)), "Row "&amp;Courses!$A191&amp;", "&amp;AR$9&amp;", "&amp;AR$10&amp;", "&amp;AR$11&amp;"; ","")</f>
        <v/>
      </c>
      <c r="AS196" s="10" t="str">
        <f>IF(AND($R$9=1,(TRUNC(Courses!R191)&lt;&gt;Courses!R191)), "Row "&amp;Courses!$A191&amp;", "&amp;AS$9&amp;", "&amp;AS$10&amp;", "&amp;AS$11&amp;"; ","")</f>
        <v/>
      </c>
      <c r="AT196" s="739" t="str">
        <f>IF(AND($R$9=1,(TRUNC(Courses!S191)&lt;&gt;Courses!S191)), "Row "&amp;Courses!$A191&amp;", "&amp;AT$9&amp;", "&amp;AT$10&amp;", "&amp;AT$11&amp;"; ","")</f>
        <v/>
      </c>
      <c r="AU196" s="10" t="str">
        <f>IF(AND($R$9=1,(TRUNC(Courses!T191)&lt;&gt;Courses!T191)), "Row "&amp;Courses!$A191&amp;", "&amp;AU$9&amp;", "&amp;AU$10&amp;", "&amp;AU$11&amp;"; ","")</f>
        <v/>
      </c>
      <c r="AV196" s="10" t="str">
        <f>IF(AND($R$9=1,(TRUNC(Courses!U191)&lt;&gt;Courses!U191)), "Row "&amp;Courses!$A191&amp;", "&amp;AV$9&amp;", "&amp;AV$10&amp;", "&amp;AV$11&amp;"; ","")</f>
        <v/>
      </c>
      <c r="AW196" s="10" t="str">
        <f>IF(AND($R$9=1,(TRUNC(Courses!V191)&lt;&gt;Courses!V191)), "Row "&amp;Courses!$A191&amp;", "&amp;AW$9&amp;", "&amp;AW$10&amp;", "&amp;AW$11&amp;"; ","")</f>
        <v/>
      </c>
      <c r="AX196" s="682" t="str">
        <f>IF(AND($R$9=1,(TRUNC(Courses!W191)&lt;&gt;Courses!W191)), "Row "&amp;Courses!$A191&amp;", "&amp;AX$9&amp;", "&amp;AX$10&amp;", "&amp;AX$11&amp;"; ","")</f>
        <v/>
      </c>
      <c r="AY196" s="10" t="str">
        <f>IF(AND($R$9=1,(TRUNC(Courses!X191)&lt;&gt;Courses!X191)), "Row "&amp;Courses!$A191&amp;", "&amp;AY$9&amp;", "&amp;AY$10&amp;", "&amp;AY$11&amp;"; ","")</f>
        <v/>
      </c>
      <c r="AZ196" s="10" t="str">
        <f>IF(AND($R$9=1,(TRUNC(Courses!Y191)&lt;&gt;Courses!Y191)), "Row "&amp;Courses!$A191&amp;", "&amp;AZ$9&amp;", "&amp;AZ$10&amp;", "&amp;AZ$11&amp;"; ","")</f>
        <v/>
      </c>
      <c r="BA196" s="10" t="str">
        <f>IF(AND($R$9=1,(TRUNC(Courses!Z191)&lt;&gt;Courses!Z191)), "Row "&amp;Courses!$A191&amp;", "&amp;BA$9&amp;", "&amp;BA$10&amp;", "&amp;BA$11&amp;"; ","")</f>
        <v/>
      </c>
      <c r="BB196" s="10" t="str">
        <f>IF(AND($R$9=1,(TRUNC(Courses!AA191)&lt;&gt;Courses!AA191)), "Row "&amp;Courses!$A191&amp;", "&amp;BB$9&amp;", "&amp;BB$10&amp;", "&amp;BB$11&amp;"; ","")</f>
        <v/>
      </c>
      <c r="BC196" s="682" t="str">
        <f>IF(AND($R$9=1,(TRUNC(Courses!AB191)&lt;&gt;Courses!AB191)), "Row "&amp;Courses!$A191&amp;", "&amp;BC$9&amp;", "&amp;BC$10&amp;", "&amp;BC$11&amp;"; ","")</f>
        <v/>
      </c>
      <c r="BF196" s="671">
        <v>177</v>
      </c>
      <c r="BG196" s="739" t="str">
        <f>IF(AND($S$9=1,Courses!N191&lt;0), "Row "&amp;Courses!$A191&amp;", "&amp;BG$9&amp;", "&amp;BG$10&amp;", "&amp;BG$11&amp;"; ","")</f>
        <v/>
      </c>
      <c r="BH196" s="10" t="str">
        <f>IF(AND($S$9=1,Courses!O191&lt;0), "Row "&amp;Courses!$A191&amp;", "&amp;BH$9&amp;", "&amp;BH$10&amp;", "&amp;BH$11&amp;"; ","")</f>
        <v/>
      </c>
      <c r="BI196" s="10" t="str">
        <f>IF(AND($S$9=1,Courses!P191&lt;0), "Row "&amp;Courses!$A191&amp;", "&amp;BI$9&amp;", "&amp;BI$10&amp;", "&amp;BI$11&amp;"; ","")</f>
        <v/>
      </c>
      <c r="BJ196" s="10" t="str">
        <f>IF(AND($S$9=1,Courses!Q191&lt;0), "Row "&amp;Courses!$A191&amp;", "&amp;BJ$9&amp;", "&amp;BJ$10&amp;", "&amp;BJ$11&amp;"; ","")</f>
        <v/>
      </c>
      <c r="BK196" s="10" t="str">
        <f>IF(AND($S$9=1,Courses!R191&lt;0), "Row "&amp;Courses!$A191&amp;", "&amp;BK$9&amp;", "&amp;BK$10&amp;", "&amp;BK$11&amp;"; ","")</f>
        <v/>
      </c>
      <c r="BL196" s="739" t="str">
        <f>IF(AND($S$9=1,Courses!S191&lt;0), "Row "&amp;Courses!$A191&amp;", "&amp;BL$9&amp;", "&amp;BL$10&amp;", "&amp;BL$11&amp;"; ","")</f>
        <v/>
      </c>
      <c r="BM196" s="10" t="str">
        <f>IF(AND($S$9=1,Courses!T191&lt;0), "Row "&amp;Courses!$A191&amp;", "&amp;BM$9&amp;", "&amp;BM$10&amp;", "&amp;BM$11&amp;"; ","")</f>
        <v/>
      </c>
      <c r="BN196" s="10" t="str">
        <f>IF(AND($S$9=1,Courses!U191&lt;0), "Row "&amp;Courses!$A191&amp;", "&amp;BN$9&amp;", "&amp;BN$10&amp;", "&amp;BN$11&amp;"; ","")</f>
        <v/>
      </c>
      <c r="BO196" s="10" t="str">
        <f>IF(AND($S$9=1,Courses!V191&lt;0), "Row "&amp;Courses!$A191&amp;", "&amp;BO$9&amp;", "&amp;BO$10&amp;", "&amp;BO$11&amp;"; ","")</f>
        <v/>
      </c>
      <c r="BP196" s="682" t="str">
        <f>IF(AND($S$9=1,Courses!W191&lt;0), "Row "&amp;Courses!$A191&amp;", "&amp;BP$9&amp;", "&amp;BP$10&amp;", "&amp;BP$11&amp;"; ","")</f>
        <v/>
      </c>
      <c r="BQ196" s="10" t="str">
        <f>IF(AND($S$9=1,Courses!X191&lt;0), "Row "&amp;Courses!$A191&amp;", "&amp;BQ$9&amp;", "&amp;BQ$10&amp;", "&amp;BQ$11&amp;"; ","")</f>
        <v/>
      </c>
      <c r="BR196" s="10" t="str">
        <f>IF(AND($S$9=1,Courses!Y191&lt;0), "Row "&amp;Courses!$A191&amp;", "&amp;BR$9&amp;", "&amp;BR$10&amp;", "&amp;BR$11&amp;"; ","")</f>
        <v/>
      </c>
      <c r="BS196" s="10" t="str">
        <f>IF(AND($S$9=1,Courses!Z191&lt;0), "Row "&amp;Courses!$A191&amp;", "&amp;BS$9&amp;", "&amp;BS$10&amp;", "&amp;BS$11&amp;"; ","")</f>
        <v/>
      </c>
      <c r="BT196" s="10" t="str">
        <f>IF(AND($S$9=1,Courses!AA191&lt;0), "Row "&amp;Courses!$A191&amp;", "&amp;BT$9&amp;", "&amp;BT$10&amp;", "&amp;BT$11&amp;"; ","")</f>
        <v/>
      </c>
      <c r="BU196" s="682" t="str">
        <f>IF(AND($S$9=1,Courses!AB191&lt;0), "Row "&amp;Courses!$A191&amp;", "&amp;BU$9&amp;", "&amp;BU$10&amp;", "&amp;BU$11&amp;"; ","")</f>
        <v/>
      </c>
      <c r="BW196" s="6">
        <f t="shared" si="5"/>
        <v>177</v>
      </c>
      <c r="BX196" s="671">
        <f>IF(AND($T$9=1,Courses!B191="",Courses!F191="",Courses!H191="",Courses!J191="",Courses!K191="",Courses!L191="",Courses!M191="",Courses!N191=0,Courses!P191=0,Courses!R191=0,Courses!S191=0,Courses!U191=0,Courses!W191=0,Courses!X191=0,Courses!Z191=0,Courses!AB191=0),0,1)</f>
        <v>0</v>
      </c>
      <c r="BY196" s="671">
        <f>IF(AND(BX196=0,SUM(BX197:$BX$219)&gt;0),1,0)</f>
        <v>0</v>
      </c>
      <c r="BZ196" s="692" t="str">
        <f>IF(BY196=1,"Row "&amp;Courses!A191&amp;"; ","")</f>
        <v/>
      </c>
      <c r="CA196" s="50"/>
      <c r="CC196" s="692" t="str">
        <f>IF(AND($U$9=1,Courses!B191&lt;&gt;"",SUM(Courses!N191:AB191)=0),"Row "&amp;Courses!A191&amp;"; ","")</f>
        <v/>
      </c>
      <c r="CD196" s="50"/>
      <c r="CG196" s="692" t="str">
        <f>IF(AND($Y$9=1,Courses!B191&lt;&gt;""),IF(SUMPRODUCT(--(Courses!$C$13:$C$214=Courses!C191))&gt;1,"Row "&amp;Courses!A191&amp;"; ",""),"")</f>
        <v/>
      </c>
      <c r="CK196" s="739" t="str">
        <f>IF(AND($Z$9=1,Courses!E191&lt;&gt;"",Courses!F191&lt;&gt;"",Courses!F191=0,SUM(Courses!H191,Courses!J191)=1),"Row "&amp;Courses!A191&amp;", "&amp;Courses!$F$10&amp;"; ","")</f>
        <v/>
      </c>
      <c r="CL196" s="10" t="str">
        <f>IF(AND($Z$9=1,Courses!G191&lt;&gt;"",Courses!H191&lt;&gt;"",Courses!H191=0,SUM(Courses!J191,Courses!F191)=1),"Row "&amp;Courses!A191&amp;", "&amp;Courses!$H$10&amp;"; ","")</f>
        <v/>
      </c>
      <c r="CM196" s="682" t="str">
        <f>IF(AND($Z$9=1,Courses!I191&lt;&gt;"",Courses!J191&lt;&gt;"",Courses!J191=0, SUM(Courses!H191,Courses!F191)=1),"Row "&amp;Courses!A191&amp;", "&amp;Courses!$J$10&amp;"; ","")</f>
        <v/>
      </c>
      <c r="CP196" s="692" t="str">
        <f>IF(AND(Courses!B191&lt;&gt;"",ISNA(VLOOKUP(Courses!C191,CourseInfo,2,FALSE))=FALSE,COUNTIF(Dummy,Courses!C191)&lt;&gt;1),VLOOKUP(Courses!C191,CourseInfo,6,FALSE),"")</f>
        <v/>
      </c>
      <c r="CQ196" s="692" t="str">
        <f>IF(AND(Courses!B191&lt;&gt;"",ISNA(VLOOKUP(Courses!C191,CourseInfo,2,FALSE))=FALSE,COUNTIF(Dummy,Courses!C191)&lt;&gt;1),IF(VLOOKUP(Courses!C191,CourseInfo,7,FALSE)&lt;&gt;"",VLOOKUP(Courses!C191,CourseInfo,7,FALSE),"blank"),"")</f>
        <v/>
      </c>
      <c r="CR196" s="692" t="str">
        <f>IF(AND($AA$9=1,Courses!B191&lt;&gt;"",'Courses Valid'!AC196="",AH196&amp;AI196&amp;AJ196&amp;AK196="",COUNTIF(Dummy,Courses!C191)&lt;&gt;1),IF(OR(Courses!K191&lt;&gt;'Courses Valid'!CP196,Courses!L191&lt;&gt;'Courses Valid'!CQ196),"Row "&amp;Courses!A191&amp;", Level on LARS is "&amp;'Courses Valid'!CP196&amp;", Sub-level on LARS is "&amp;CQ196&amp;"; ",""),"")</f>
        <v/>
      </c>
    </row>
    <row r="197" spans="3:96" x14ac:dyDescent="0.2">
      <c r="C197" s="853">
        <f t="shared" si="4"/>
        <v>0</v>
      </c>
      <c r="G197" s="692" t="str">
        <f>IF(SUMPRODUCT(--(CourseAims=Courses!$C192))=1,"",IF(AND($J$9=1,Courses!$C192&lt;&gt;""),"Row "&amp;Courses!A192&amp;" (invalid); ",""))</f>
        <v/>
      </c>
      <c r="H197" s="692" t="str">
        <f>IF(AND($K$9=1,Courses!B192="",OR(Courses!F192&lt;&gt;"",Courses!H192&lt;&gt;"",Courses!J192&lt;&gt;"",Courses!K192&lt;&gt;"",Courses!L192&lt;&gt;"",Courses!M192&lt;&gt;"",Courses!N192&lt;&gt;0,Courses!P192&lt;&gt;0,Courses!R192&lt;&gt;0,Courses!S192&lt;&gt;0,Courses!U192&lt;&gt;0,Courses!W192&lt;&gt;0,Courses!X192&lt;&gt;0,Courses!Z192&lt;&gt;0,Courses!AB192&lt;&gt;0)),"Row "&amp;Courses!A192&amp;" (none); ","")</f>
        <v/>
      </c>
      <c r="K197" s="739" t="str">
        <f>IF(AND($L$9=1,Courses!E192&lt;&gt;"",Courses!F192=""),"Row "&amp;Courses!A192&amp;", "&amp;Courses!$E$10&amp;"; ","")</f>
        <v/>
      </c>
      <c r="L197" s="10" t="str">
        <f>IF(AND($L$9=1,Courses!G192&lt;&gt;"",Courses!H192=""),"Row "&amp;Courses!A192&amp;", "&amp;Courses!$G$10&amp;"; ","")</f>
        <v/>
      </c>
      <c r="M197" s="682" t="str">
        <f>IF(AND($L$9=1,Courses!I192&lt;&gt;"",Courses!J192=""),"Row "&amp;Courses!A192&amp;", "&amp;Courses!$I$10&amp;"; ","")</f>
        <v/>
      </c>
      <c r="Q197" s="739" t="str">
        <f>IF(AND($M$9=1,Courses!B192&lt;&gt;"",Courses!E192&lt;&gt;"",Courses!G192="",Courses!I192="",Courses!F192&lt;&gt;1),"Row "&amp;Courses!A192&amp;"; ","")</f>
        <v/>
      </c>
      <c r="R197" s="10" t="str">
        <f>IF(AND($M$9=1,Courses!B192&lt;&gt;"",Courses!I192="",Courses!F192&lt;&gt;"",Courses!G192&lt;&gt;"",Courses!H192&lt;&gt;""),IF(OR((Courses!F192+Courses!H192)&lt;&gt;1),"Row "&amp;Courses!A192&amp;"; ",""),"")</f>
        <v/>
      </c>
      <c r="S197" s="682" t="str">
        <f>IF(AND($M$9=1,Courses!B192&lt;&gt;"",Courses!I192&lt;&gt;"",Courses!J192&lt;&gt;"",Courses!H192&lt;&gt;"",Courses!G192&lt;&gt;"",Courses!F192&lt;&gt;""),IF(OR((Courses!F192+Courses!H192+Courses!J192)&lt;&gt;1),"Row "&amp;Courses!A192&amp;"; ",""),"")</f>
        <v/>
      </c>
      <c r="U197" s="692" t="str">
        <f>IF(AND($M$9=1,Courses!E192&lt;&gt;"",Q197="",R197="",S197="",SUM(Courses!F192,Courses!H192,Courses!J192)&lt;&gt;1),"Row "&amp;Courses!A192&amp;"; ","")</f>
        <v/>
      </c>
      <c r="X197" s="739" t="str">
        <f>IF(AND($N$9=1,Courses!B192&lt;&gt;"",Courses!E192&lt;&gt;"",Courses!F192&lt;&gt;""),IF((TRUNC(Courses!F192*100)&lt;&gt;Courses!F192*100),"Row "&amp;Courses!A192&amp;", "&amp;Courses!$F$10&amp;"; ",""),"")</f>
        <v/>
      </c>
      <c r="Y197" s="10" t="str">
        <f>IF(AND($N$9=1,Courses!B192&lt;&gt;"",Courses!G192&lt;&gt;"",Courses!H192&lt;&gt;""),IF((TRUNC(Courses!H192*100)&lt;&gt;Courses!H192*100),"Row "&amp;Courses!A192&amp;", "&amp;Courses!$H$10&amp;"; ",""),"")</f>
        <v/>
      </c>
      <c r="Z197" s="682" t="str">
        <f>IF(AND($N$9=1,Courses!B192&lt;&gt;"",Courses!I192&lt;&gt;"",Courses!J192&lt;&gt;""),IF((TRUNC(Courses!J192*100)&lt;&gt;Courses!J192*100),"Row "&amp;Courses!A192&amp;", "&amp;Courses!$J$10&amp;"; ",""),"")</f>
        <v/>
      </c>
      <c r="AC197" s="739" t="str">
        <f>IF(AND($O$9=1,G197="",Courses!B192&lt;&gt;"",Courses!K192&lt;&gt;"UG",Courses!K192&lt;&gt;"PG (UG fee)",Courses!K192&lt;&gt;"PG (Masters' loan)",Courses!K192&lt;&gt;"PG (Other)"),"Row "&amp;Courses!A192&amp;"; ","")</f>
        <v/>
      </c>
      <c r="AD197" s="692"/>
      <c r="AE197" s="682" t="str">
        <f>IF(AND($Q$9=1,G197="",Courses!B192&lt;&gt;"",Courses!M192&lt;&gt;"Standard",Courses!M192&lt;&gt;"Long"),"Row "&amp;Courses!A192&amp;"; ","")</f>
        <v/>
      </c>
      <c r="AH197" s="739" t="str">
        <f>IF(AND($P$9=1,G197="",AC197="",AD197="",Courses!B192&lt;&gt;"",Courses!K192="UG",Courses!L192&lt;&gt;$C$9,Courses!L192&lt;&gt;$C$10,Courses!L192&lt;&gt;$C$11),"Row "&amp;Courses!A192&amp;", Sub-level should be either HND, Sub-degree, Foundation Degree or Other UG Degree; ","")</f>
        <v/>
      </c>
      <c r="AI197" s="10" t="str">
        <f>IF(AND($P$9=1,G197="",AC197="",AD197="",Courses!B192&lt;&gt;"",Courses!K192="PG (UG fee)",Courses!L192&lt;&gt;"",Courses!L192&lt;&gt;$C$12,Courses!L192&lt;&gt;$C$15),"Row "&amp;Courses!A192&amp;", Sub-level should be either blank or "&amp;C189&amp;"; ","")</f>
        <v/>
      </c>
      <c r="AJ197" s="10" t="str">
        <f>IF(AND($P$9=1,G197="",AC197="",AD197="",Courses!B192&lt;&gt;"",Courses!K192="PG (Masters' loan)",Courses!L192&lt;&gt;"",Courses!L192&lt;&gt;$C$14,Courses!L192&lt;&gt;$C$15),"Row "&amp;Courses!A192&amp;", Sub-level should be blank; ","")</f>
        <v/>
      </c>
      <c r="AK197" s="682" t="str">
        <f>IF(AND($P$9=1,G197="",AC197="",AD197="",Courses!B192&lt;&gt;"",Courses!K192="PG (Other)",Courses!L192&lt;&gt;"",Courses!L192&lt;&gt;$C$16,Courses!L192&lt;&gt;$C$17),"Row "&amp;Courses!A192&amp;", Sub-level should be blank; ","")</f>
        <v/>
      </c>
      <c r="AN197" s="671">
        <v>178</v>
      </c>
      <c r="AO197" s="739" t="str">
        <f>IF(AND($R$9=1,(TRUNC(Courses!N192)&lt;&gt;Courses!N192)), "Row "&amp;Courses!$A192&amp;", "&amp;AO$9&amp;", "&amp;AO$10&amp;", "&amp;AO$11&amp;"; ","")</f>
        <v/>
      </c>
      <c r="AP197" s="10" t="str">
        <f>IF(AND($R$9=1,(TRUNC(Courses!O192)&lt;&gt;Courses!O192)), "Row "&amp;Courses!$A192&amp;", "&amp;AP$9&amp;", "&amp;AP$10&amp;", "&amp;AP$11&amp;"; ","")</f>
        <v/>
      </c>
      <c r="AQ197" s="10" t="str">
        <f>IF(AND($R$9=1,(TRUNC(Courses!P192)&lt;&gt;Courses!P192)), "Row "&amp;Courses!$A192&amp;", "&amp;AQ$9&amp;", "&amp;AQ$10&amp;", "&amp;AQ$11&amp;"; ","")</f>
        <v/>
      </c>
      <c r="AR197" s="10" t="str">
        <f>IF(AND($R$9=1,(TRUNC(Courses!Q192)&lt;&gt;Courses!Q192)), "Row "&amp;Courses!$A192&amp;", "&amp;AR$9&amp;", "&amp;AR$10&amp;", "&amp;AR$11&amp;"; ","")</f>
        <v/>
      </c>
      <c r="AS197" s="10" t="str">
        <f>IF(AND($R$9=1,(TRUNC(Courses!R192)&lt;&gt;Courses!R192)), "Row "&amp;Courses!$A192&amp;", "&amp;AS$9&amp;", "&amp;AS$10&amp;", "&amp;AS$11&amp;"; ","")</f>
        <v/>
      </c>
      <c r="AT197" s="739" t="str">
        <f>IF(AND($R$9=1,(TRUNC(Courses!S192)&lt;&gt;Courses!S192)), "Row "&amp;Courses!$A192&amp;", "&amp;AT$9&amp;", "&amp;AT$10&amp;", "&amp;AT$11&amp;"; ","")</f>
        <v/>
      </c>
      <c r="AU197" s="10" t="str">
        <f>IF(AND($R$9=1,(TRUNC(Courses!T192)&lt;&gt;Courses!T192)), "Row "&amp;Courses!$A192&amp;", "&amp;AU$9&amp;", "&amp;AU$10&amp;", "&amp;AU$11&amp;"; ","")</f>
        <v/>
      </c>
      <c r="AV197" s="10" t="str">
        <f>IF(AND($R$9=1,(TRUNC(Courses!U192)&lt;&gt;Courses!U192)), "Row "&amp;Courses!$A192&amp;", "&amp;AV$9&amp;", "&amp;AV$10&amp;", "&amp;AV$11&amp;"; ","")</f>
        <v/>
      </c>
      <c r="AW197" s="10" t="str">
        <f>IF(AND($R$9=1,(TRUNC(Courses!V192)&lt;&gt;Courses!V192)), "Row "&amp;Courses!$A192&amp;", "&amp;AW$9&amp;", "&amp;AW$10&amp;", "&amp;AW$11&amp;"; ","")</f>
        <v/>
      </c>
      <c r="AX197" s="682" t="str">
        <f>IF(AND($R$9=1,(TRUNC(Courses!W192)&lt;&gt;Courses!W192)), "Row "&amp;Courses!$A192&amp;", "&amp;AX$9&amp;", "&amp;AX$10&amp;", "&amp;AX$11&amp;"; ","")</f>
        <v/>
      </c>
      <c r="AY197" s="10" t="str">
        <f>IF(AND($R$9=1,(TRUNC(Courses!X192)&lt;&gt;Courses!X192)), "Row "&amp;Courses!$A192&amp;", "&amp;AY$9&amp;", "&amp;AY$10&amp;", "&amp;AY$11&amp;"; ","")</f>
        <v/>
      </c>
      <c r="AZ197" s="10" t="str">
        <f>IF(AND($R$9=1,(TRUNC(Courses!Y192)&lt;&gt;Courses!Y192)), "Row "&amp;Courses!$A192&amp;", "&amp;AZ$9&amp;", "&amp;AZ$10&amp;", "&amp;AZ$11&amp;"; ","")</f>
        <v/>
      </c>
      <c r="BA197" s="10" t="str">
        <f>IF(AND($R$9=1,(TRUNC(Courses!Z192)&lt;&gt;Courses!Z192)), "Row "&amp;Courses!$A192&amp;", "&amp;BA$9&amp;", "&amp;BA$10&amp;", "&amp;BA$11&amp;"; ","")</f>
        <v/>
      </c>
      <c r="BB197" s="10" t="str">
        <f>IF(AND($R$9=1,(TRUNC(Courses!AA192)&lt;&gt;Courses!AA192)), "Row "&amp;Courses!$A192&amp;", "&amp;BB$9&amp;", "&amp;BB$10&amp;", "&amp;BB$11&amp;"; ","")</f>
        <v/>
      </c>
      <c r="BC197" s="682" t="str">
        <f>IF(AND($R$9=1,(TRUNC(Courses!AB192)&lt;&gt;Courses!AB192)), "Row "&amp;Courses!$A192&amp;", "&amp;BC$9&amp;", "&amp;BC$10&amp;", "&amp;BC$11&amp;"; ","")</f>
        <v/>
      </c>
      <c r="BF197" s="671">
        <v>178</v>
      </c>
      <c r="BG197" s="739" t="str">
        <f>IF(AND($S$9=1,Courses!N192&lt;0), "Row "&amp;Courses!$A192&amp;", "&amp;BG$9&amp;", "&amp;BG$10&amp;", "&amp;BG$11&amp;"; ","")</f>
        <v/>
      </c>
      <c r="BH197" s="10" t="str">
        <f>IF(AND($S$9=1,Courses!O192&lt;0), "Row "&amp;Courses!$A192&amp;", "&amp;BH$9&amp;", "&amp;BH$10&amp;", "&amp;BH$11&amp;"; ","")</f>
        <v/>
      </c>
      <c r="BI197" s="10" t="str">
        <f>IF(AND($S$9=1,Courses!P192&lt;0), "Row "&amp;Courses!$A192&amp;", "&amp;BI$9&amp;", "&amp;BI$10&amp;", "&amp;BI$11&amp;"; ","")</f>
        <v/>
      </c>
      <c r="BJ197" s="10" t="str">
        <f>IF(AND($S$9=1,Courses!Q192&lt;0), "Row "&amp;Courses!$A192&amp;", "&amp;BJ$9&amp;", "&amp;BJ$10&amp;", "&amp;BJ$11&amp;"; ","")</f>
        <v/>
      </c>
      <c r="BK197" s="10" t="str">
        <f>IF(AND($S$9=1,Courses!R192&lt;0), "Row "&amp;Courses!$A192&amp;", "&amp;BK$9&amp;", "&amp;BK$10&amp;", "&amp;BK$11&amp;"; ","")</f>
        <v/>
      </c>
      <c r="BL197" s="739" t="str">
        <f>IF(AND($S$9=1,Courses!S192&lt;0), "Row "&amp;Courses!$A192&amp;", "&amp;BL$9&amp;", "&amp;BL$10&amp;", "&amp;BL$11&amp;"; ","")</f>
        <v/>
      </c>
      <c r="BM197" s="10" t="str">
        <f>IF(AND($S$9=1,Courses!T192&lt;0), "Row "&amp;Courses!$A192&amp;", "&amp;BM$9&amp;", "&amp;BM$10&amp;", "&amp;BM$11&amp;"; ","")</f>
        <v/>
      </c>
      <c r="BN197" s="10" t="str">
        <f>IF(AND($S$9=1,Courses!U192&lt;0), "Row "&amp;Courses!$A192&amp;", "&amp;BN$9&amp;", "&amp;BN$10&amp;", "&amp;BN$11&amp;"; ","")</f>
        <v/>
      </c>
      <c r="BO197" s="10" t="str">
        <f>IF(AND($S$9=1,Courses!V192&lt;0), "Row "&amp;Courses!$A192&amp;", "&amp;BO$9&amp;", "&amp;BO$10&amp;", "&amp;BO$11&amp;"; ","")</f>
        <v/>
      </c>
      <c r="BP197" s="682" t="str">
        <f>IF(AND($S$9=1,Courses!W192&lt;0), "Row "&amp;Courses!$A192&amp;", "&amp;BP$9&amp;", "&amp;BP$10&amp;", "&amp;BP$11&amp;"; ","")</f>
        <v/>
      </c>
      <c r="BQ197" s="10" t="str">
        <f>IF(AND($S$9=1,Courses!X192&lt;0), "Row "&amp;Courses!$A192&amp;", "&amp;BQ$9&amp;", "&amp;BQ$10&amp;", "&amp;BQ$11&amp;"; ","")</f>
        <v/>
      </c>
      <c r="BR197" s="10" t="str">
        <f>IF(AND($S$9=1,Courses!Y192&lt;0), "Row "&amp;Courses!$A192&amp;", "&amp;BR$9&amp;", "&amp;BR$10&amp;", "&amp;BR$11&amp;"; ","")</f>
        <v/>
      </c>
      <c r="BS197" s="10" t="str">
        <f>IF(AND($S$9=1,Courses!Z192&lt;0), "Row "&amp;Courses!$A192&amp;", "&amp;BS$9&amp;", "&amp;BS$10&amp;", "&amp;BS$11&amp;"; ","")</f>
        <v/>
      </c>
      <c r="BT197" s="10" t="str">
        <f>IF(AND($S$9=1,Courses!AA192&lt;0), "Row "&amp;Courses!$A192&amp;", "&amp;BT$9&amp;", "&amp;BT$10&amp;", "&amp;BT$11&amp;"; ","")</f>
        <v/>
      </c>
      <c r="BU197" s="682" t="str">
        <f>IF(AND($S$9=1,Courses!AB192&lt;0), "Row "&amp;Courses!$A192&amp;", "&amp;BU$9&amp;", "&amp;BU$10&amp;", "&amp;BU$11&amp;"; ","")</f>
        <v/>
      </c>
      <c r="BW197" s="6">
        <f t="shared" si="5"/>
        <v>178</v>
      </c>
      <c r="BX197" s="671">
        <f>IF(AND($T$9=1,Courses!B192="",Courses!F192="",Courses!H192="",Courses!J192="",Courses!K192="",Courses!L192="",Courses!M192="",Courses!N192=0,Courses!P192=0,Courses!R192=0,Courses!S192=0,Courses!U192=0,Courses!W192=0,Courses!X192=0,Courses!Z192=0,Courses!AB192=0),0,1)</f>
        <v>0</v>
      </c>
      <c r="BY197" s="671">
        <f>IF(AND(BX197=0,SUM(BX198:$BX$219)&gt;0),1,0)</f>
        <v>0</v>
      </c>
      <c r="BZ197" s="692" t="str">
        <f>IF(BY197=1,"Row "&amp;Courses!A192&amp;"; ","")</f>
        <v/>
      </c>
      <c r="CA197" s="50"/>
      <c r="CC197" s="692" t="str">
        <f>IF(AND($U$9=1,Courses!B192&lt;&gt;"",SUM(Courses!N192:AB192)=0),"Row "&amp;Courses!A192&amp;"; ","")</f>
        <v/>
      </c>
      <c r="CD197" s="50"/>
      <c r="CG197" s="692" t="str">
        <f>IF(AND($Y$9=1,Courses!B192&lt;&gt;""),IF(SUMPRODUCT(--(Courses!$C$13:$C$214=Courses!C192))&gt;1,"Row "&amp;Courses!A192&amp;"; ",""),"")</f>
        <v/>
      </c>
      <c r="CK197" s="739" t="str">
        <f>IF(AND($Z$9=1,Courses!E192&lt;&gt;"",Courses!F192&lt;&gt;"",Courses!F192=0,SUM(Courses!H192,Courses!J192)=1),"Row "&amp;Courses!A192&amp;", "&amp;Courses!$F$10&amp;"; ","")</f>
        <v/>
      </c>
      <c r="CL197" s="10" t="str">
        <f>IF(AND($Z$9=1,Courses!G192&lt;&gt;"",Courses!H192&lt;&gt;"",Courses!H192=0,SUM(Courses!J192,Courses!F192)=1),"Row "&amp;Courses!A192&amp;", "&amp;Courses!$H$10&amp;"; ","")</f>
        <v/>
      </c>
      <c r="CM197" s="682" t="str">
        <f>IF(AND($Z$9=1,Courses!I192&lt;&gt;"",Courses!J192&lt;&gt;"",Courses!J192=0, SUM(Courses!H192,Courses!F192)=1),"Row "&amp;Courses!A192&amp;", "&amp;Courses!$J$10&amp;"; ","")</f>
        <v/>
      </c>
      <c r="CP197" s="692" t="str">
        <f>IF(AND(Courses!B192&lt;&gt;"",ISNA(VLOOKUP(Courses!C192,CourseInfo,2,FALSE))=FALSE,COUNTIF(Dummy,Courses!C192)&lt;&gt;1),VLOOKUP(Courses!C192,CourseInfo,6,FALSE),"")</f>
        <v/>
      </c>
      <c r="CQ197" s="692" t="str">
        <f>IF(AND(Courses!B192&lt;&gt;"",ISNA(VLOOKUP(Courses!C192,CourseInfo,2,FALSE))=FALSE,COUNTIF(Dummy,Courses!C192)&lt;&gt;1),IF(VLOOKUP(Courses!C192,CourseInfo,7,FALSE)&lt;&gt;"",VLOOKUP(Courses!C192,CourseInfo,7,FALSE),"blank"),"")</f>
        <v/>
      </c>
      <c r="CR197" s="692" t="str">
        <f>IF(AND($AA$9=1,Courses!B192&lt;&gt;"",'Courses Valid'!AC197="",AH197&amp;AI197&amp;AJ197&amp;AK197="",COUNTIF(Dummy,Courses!C192)&lt;&gt;1),IF(OR(Courses!K192&lt;&gt;'Courses Valid'!CP197,Courses!L192&lt;&gt;'Courses Valid'!CQ197),"Row "&amp;Courses!A192&amp;", Level on LARS is "&amp;'Courses Valid'!CP197&amp;", Sub-level on LARS is "&amp;CQ197&amp;"; ",""),"")</f>
        <v/>
      </c>
    </row>
    <row r="198" spans="3:96" x14ac:dyDescent="0.2">
      <c r="C198" s="853">
        <f t="shared" si="4"/>
        <v>0</v>
      </c>
      <c r="G198" s="692" t="str">
        <f>IF(SUMPRODUCT(--(CourseAims=Courses!$C193))=1,"",IF(AND($J$9=1,Courses!$C193&lt;&gt;""),"Row "&amp;Courses!A193&amp;" (invalid); ",""))</f>
        <v/>
      </c>
      <c r="H198" s="692" t="str">
        <f>IF(AND($K$9=1,Courses!B193="",OR(Courses!F193&lt;&gt;"",Courses!H193&lt;&gt;"",Courses!J193&lt;&gt;"",Courses!K193&lt;&gt;"",Courses!L193&lt;&gt;"",Courses!M193&lt;&gt;"",Courses!N193&lt;&gt;0,Courses!P193&lt;&gt;0,Courses!R193&lt;&gt;0,Courses!S193&lt;&gt;0,Courses!U193&lt;&gt;0,Courses!W193&lt;&gt;0,Courses!X193&lt;&gt;0,Courses!Z193&lt;&gt;0,Courses!AB193&lt;&gt;0)),"Row "&amp;Courses!A193&amp;" (none); ","")</f>
        <v/>
      </c>
      <c r="K198" s="739" t="str">
        <f>IF(AND($L$9=1,Courses!E193&lt;&gt;"",Courses!F193=""),"Row "&amp;Courses!A193&amp;", "&amp;Courses!$E$10&amp;"; ","")</f>
        <v/>
      </c>
      <c r="L198" s="10" t="str">
        <f>IF(AND($L$9=1,Courses!G193&lt;&gt;"",Courses!H193=""),"Row "&amp;Courses!A193&amp;", "&amp;Courses!$G$10&amp;"; ","")</f>
        <v/>
      </c>
      <c r="M198" s="682" t="str">
        <f>IF(AND($L$9=1,Courses!I193&lt;&gt;"",Courses!J193=""),"Row "&amp;Courses!A193&amp;", "&amp;Courses!$I$10&amp;"; ","")</f>
        <v/>
      </c>
      <c r="Q198" s="739" t="str">
        <f>IF(AND($M$9=1,Courses!B193&lt;&gt;"",Courses!E193&lt;&gt;"",Courses!G193="",Courses!I193="",Courses!F193&lt;&gt;1),"Row "&amp;Courses!A193&amp;"; ","")</f>
        <v/>
      </c>
      <c r="R198" s="10" t="str">
        <f>IF(AND($M$9=1,Courses!B193&lt;&gt;"",Courses!I193="",Courses!F193&lt;&gt;"",Courses!G193&lt;&gt;"",Courses!H193&lt;&gt;""),IF(OR((Courses!F193+Courses!H193)&lt;&gt;1),"Row "&amp;Courses!A193&amp;"; ",""),"")</f>
        <v/>
      </c>
      <c r="S198" s="682" t="str">
        <f>IF(AND($M$9=1,Courses!B193&lt;&gt;"",Courses!I193&lt;&gt;"",Courses!J193&lt;&gt;"",Courses!H193&lt;&gt;"",Courses!G193&lt;&gt;"",Courses!F193&lt;&gt;""),IF(OR((Courses!F193+Courses!H193+Courses!J193)&lt;&gt;1),"Row "&amp;Courses!A193&amp;"; ",""),"")</f>
        <v/>
      </c>
      <c r="U198" s="692" t="str">
        <f>IF(AND($M$9=1,Courses!E193&lt;&gt;"",Q198="",R198="",S198="",SUM(Courses!F193,Courses!H193,Courses!J193)&lt;&gt;1),"Row "&amp;Courses!A193&amp;"; ","")</f>
        <v/>
      </c>
      <c r="X198" s="739" t="str">
        <f>IF(AND($N$9=1,Courses!B193&lt;&gt;"",Courses!E193&lt;&gt;"",Courses!F193&lt;&gt;""),IF((TRUNC(Courses!F193*100)&lt;&gt;Courses!F193*100),"Row "&amp;Courses!A193&amp;", "&amp;Courses!$F$10&amp;"; ",""),"")</f>
        <v/>
      </c>
      <c r="Y198" s="10" t="str">
        <f>IF(AND($N$9=1,Courses!B193&lt;&gt;"",Courses!G193&lt;&gt;"",Courses!H193&lt;&gt;""),IF((TRUNC(Courses!H193*100)&lt;&gt;Courses!H193*100),"Row "&amp;Courses!A193&amp;", "&amp;Courses!$H$10&amp;"; ",""),"")</f>
        <v/>
      </c>
      <c r="Z198" s="682" t="str">
        <f>IF(AND($N$9=1,Courses!B193&lt;&gt;"",Courses!I193&lt;&gt;"",Courses!J193&lt;&gt;""),IF((TRUNC(Courses!J193*100)&lt;&gt;Courses!J193*100),"Row "&amp;Courses!A193&amp;", "&amp;Courses!$J$10&amp;"; ",""),"")</f>
        <v/>
      </c>
      <c r="AC198" s="739" t="str">
        <f>IF(AND($O$9=1,G198="",Courses!B193&lt;&gt;"",Courses!K193&lt;&gt;"UG",Courses!K193&lt;&gt;"PG (UG fee)",Courses!K193&lt;&gt;"PG (Masters' loan)",Courses!K193&lt;&gt;"PG (Other)"),"Row "&amp;Courses!A193&amp;"; ","")</f>
        <v/>
      </c>
      <c r="AD198" s="692"/>
      <c r="AE198" s="682" t="str">
        <f>IF(AND($Q$9=1,G198="",Courses!B193&lt;&gt;"",Courses!M193&lt;&gt;"Standard",Courses!M193&lt;&gt;"Long"),"Row "&amp;Courses!A193&amp;"; ","")</f>
        <v/>
      </c>
      <c r="AH198" s="739" t="str">
        <f>IF(AND($P$9=1,G198="",AC198="",AD198="",Courses!B193&lt;&gt;"",Courses!K193="UG",Courses!L193&lt;&gt;$C$9,Courses!L193&lt;&gt;$C$10,Courses!L193&lt;&gt;$C$11),"Row "&amp;Courses!A193&amp;", Sub-level should be either HND, Sub-degree, Foundation Degree or Other UG Degree; ","")</f>
        <v/>
      </c>
      <c r="AI198" s="10" t="str">
        <f>IF(AND($P$9=1,G198="",AC198="",AD198="",Courses!B193&lt;&gt;"",Courses!K193="PG (UG fee)",Courses!L193&lt;&gt;"",Courses!L193&lt;&gt;$C$12,Courses!L193&lt;&gt;$C$15),"Row "&amp;Courses!A193&amp;", Sub-level should be either blank or "&amp;C190&amp;"; ","")</f>
        <v/>
      </c>
      <c r="AJ198" s="10" t="str">
        <f>IF(AND($P$9=1,G198="",AC198="",AD198="",Courses!B193&lt;&gt;"",Courses!K193="PG (Masters' loan)",Courses!L193&lt;&gt;"",Courses!L193&lt;&gt;$C$14,Courses!L193&lt;&gt;$C$15),"Row "&amp;Courses!A193&amp;", Sub-level should be blank; ","")</f>
        <v/>
      </c>
      <c r="AK198" s="682" t="str">
        <f>IF(AND($P$9=1,G198="",AC198="",AD198="",Courses!B193&lt;&gt;"",Courses!K193="PG (Other)",Courses!L193&lt;&gt;"",Courses!L193&lt;&gt;$C$16,Courses!L193&lt;&gt;$C$17),"Row "&amp;Courses!A193&amp;", Sub-level should be blank; ","")</f>
        <v/>
      </c>
      <c r="AN198" s="671">
        <v>179</v>
      </c>
      <c r="AO198" s="739" t="str">
        <f>IF(AND($R$9=1,(TRUNC(Courses!N193)&lt;&gt;Courses!N193)), "Row "&amp;Courses!$A193&amp;", "&amp;AO$9&amp;", "&amp;AO$10&amp;", "&amp;AO$11&amp;"; ","")</f>
        <v/>
      </c>
      <c r="AP198" s="10" t="str">
        <f>IF(AND($R$9=1,(TRUNC(Courses!O193)&lt;&gt;Courses!O193)), "Row "&amp;Courses!$A193&amp;", "&amp;AP$9&amp;", "&amp;AP$10&amp;", "&amp;AP$11&amp;"; ","")</f>
        <v/>
      </c>
      <c r="AQ198" s="10" t="str">
        <f>IF(AND($R$9=1,(TRUNC(Courses!P193)&lt;&gt;Courses!P193)), "Row "&amp;Courses!$A193&amp;", "&amp;AQ$9&amp;", "&amp;AQ$10&amp;", "&amp;AQ$11&amp;"; ","")</f>
        <v/>
      </c>
      <c r="AR198" s="10" t="str">
        <f>IF(AND($R$9=1,(TRUNC(Courses!Q193)&lt;&gt;Courses!Q193)), "Row "&amp;Courses!$A193&amp;", "&amp;AR$9&amp;", "&amp;AR$10&amp;", "&amp;AR$11&amp;"; ","")</f>
        <v/>
      </c>
      <c r="AS198" s="10" t="str">
        <f>IF(AND($R$9=1,(TRUNC(Courses!R193)&lt;&gt;Courses!R193)), "Row "&amp;Courses!$A193&amp;", "&amp;AS$9&amp;", "&amp;AS$10&amp;", "&amp;AS$11&amp;"; ","")</f>
        <v/>
      </c>
      <c r="AT198" s="739" t="str">
        <f>IF(AND($R$9=1,(TRUNC(Courses!S193)&lt;&gt;Courses!S193)), "Row "&amp;Courses!$A193&amp;", "&amp;AT$9&amp;", "&amp;AT$10&amp;", "&amp;AT$11&amp;"; ","")</f>
        <v/>
      </c>
      <c r="AU198" s="10" t="str">
        <f>IF(AND($R$9=1,(TRUNC(Courses!T193)&lt;&gt;Courses!T193)), "Row "&amp;Courses!$A193&amp;", "&amp;AU$9&amp;", "&amp;AU$10&amp;", "&amp;AU$11&amp;"; ","")</f>
        <v/>
      </c>
      <c r="AV198" s="10" t="str">
        <f>IF(AND($R$9=1,(TRUNC(Courses!U193)&lt;&gt;Courses!U193)), "Row "&amp;Courses!$A193&amp;", "&amp;AV$9&amp;", "&amp;AV$10&amp;", "&amp;AV$11&amp;"; ","")</f>
        <v/>
      </c>
      <c r="AW198" s="10" t="str">
        <f>IF(AND($R$9=1,(TRUNC(Courses!V193)&lt;&gt;Courses!V193)), "Row "&amp;Courses!$A193&amp;", "&amp;AW$9&amp;", "&amp;AW$10&amp;", "&amp;AW$11&amp;"; ","")</f>
        <v/>
      </c>
      <c r="AX198" s="682" t="str">
        <f>IF(AND($R$9=1,(TRUNC(Courses!W193)&lt;&gt;Courses!W193)), "Row "&amp;Courses!$A193&amp;", "&amp;AX$9&amp;", "&amp;AX$10&amp;", "&amp;AX$11&amp;"; ","")</f>
        <v/>
      </c>
      <c r="AY198" s="10" t="str">
        <f>IF(AND($R$9=1,(TRUNC(Courses!X193)&lt;&gt;Courses!X193)), "Row "&amp;Courses!$A193&amp;", "&amp;AY$9&amp;", "&amp;AY$10&amp;", "&amp;AY$11&amp;"; ","")</f>
        <v/>
      </c>
      <c r="AZ198" s="10" t="str">
        <f>IF(AND($R$9=1,(TRUNC(Courses!Y193)&lt;&gt;Courses!Y193)), "Row "&amp;Courses!$A193&amp;", "&amp;AZ$9&amp;", "&amp;AZ$10&amp;", "&amp;AZ$11&amp;"; ","")</f>
        <v/>
      </c>
      <c r="BA198" s="10" t="str">
        <f>IF(AND($R$9=1,(TRUNC(Courses!Z193)&lt;&gt;Courses!Z193)), "Row "&amp;Courses!$A193&amp;", "&amp;BA$9&amp;", "&amp;BA$10&amp;", "&amp;BA$11&amp;"; ","")</f>
        <v/>
      </c>
      <c r="BB198" s="10" t="str">
        <f>IF(AND($R$9=1,(TRUNC(Courses!AA193)&lt;&gt;Courses!AA193)), "Row "&amp;Courses!$A193&amp;", "&amp;BB$9&amp;", "&amp;BB$10&amp;", "&amp;BB$11&amp;"; ","")</f>
        <v/>
      </c>
      <c r="BC198" s="682" t="str">
        <f>IF(AND($R$9=1,(TRUNC(Courses!AB193)&lt;&gt;Courses!AB193)), "Row "&amp;Courses!$A193&amp;", "&amp;BC$9&amp;", "&amp;BC$10&amp;", "&amp;BC$11&amp;"; ","")</f>
        <v/>
      </c>
      <c r="BF198" s="671">
        <v>179</v>
      </c>
      <c r="BG198" s="739" t="str">
        <f>IF(AND($S$9=1,Courses!N193&lt;0), "Row "&amp;Courses!$A193&amp;", "&amp;BG$9&amp;", "&amp;BG$10&amp;", "&amp;BG$11&amp;"; ","")</f>
        <v/>
      </c>
      <c r="BH198" s="10" t="str">
        <f>IF(AND($S$9=1,Courses!O193&lt;0), "Row "&amp;Courses!$A193&amp;", "&amp;BH$9&amp;", "&amp;BH$10&amp;", "&amp;BH$11&amp;"; ","")</f>
        <v/>
      </c>
      <c r="BI198" s="10" t="str">
        <f>IF(AND($S$9=1,Courses!P193&lt;0), "Row "&amp;Courses!$A193&amp;", "&amp;BI$9&amp;", "&amp;BI$10&amp;", "&amp;BI$11&amp;"; ","")</f>
        <v/>
      </c>
      <c r="BJ198" s="10" t="str">
        <f>IF(AND($S$9=1,Courses!Q193&lt;0), "Row "&amp;Courses!$A193&amp;", "&amp;BJ$9&amp;", "&amp;BJ$10&amp;", "&amp;BJ$11&amp;"; ","")</f>
        <v/>
      </c>
      <c r="BK198" s="10" t="str">
        <f>IF(AND($S$9=1,Courses!R193&lt;0), "Row "&amp;Courses!$A193&amp;", "&amp;BK$9&amp;", "&amp;BK$10&amp;", "&amp;BK$11&amp;"; ","")</f>
        <v/>
      </c>
      <c r="BL198" s="739" t="str">
        <f>IF(AND($S$9=1,Courses!S193&lt;0), "Row "&amp;Courses!$A193&amp;", "&amp;BL$9&amp;", "&amp;BL$10&amp;", "&amp;BL$11&amp;"; ","")</f>
        <v/>
      </c>
      <c r="BM198" s="10" t="str">
        <f>IF(AND($S$9=1,Courses!T193&lt;0), "Row "&amp;Courses!$A193&amp;", "&amp;BM$9&amp;", "&amp;BM$10&amp;", "&amp;BM$11&amp;"; ","")</f>
        <v/>
      </c>
      <c r="BN198" s="10" t="str">
        <f>IF(AND($S$9=1,Courses!U193&lt;0), "Row "&amp;Courses!$A193&amp;", "&amp;BN$9&amp;", "&amp;BN$10&amp;", "&amp;BN$11&amp;"; ","")</f>
        <v/>
      </c>
      <c r="BO198" s="10" t="str">
        <f>IF(AND($S$9=1,Courses!V193&lt;0), "Row "&amp;Courses!$A193&amp;", "&amp;BO$9&amp;", "&amp;BO$10&amp;", "&amp;BO$11&amp;"; ","")</f>
        <v/>
      </c>
      <c r="BP198" s="682" t="str">
        <f>IF(AND($S$9=1,Courses!W193&lt;0), "Row "&amp;Courses!$A193&amp;", "&amp;BP$9&amp;", "&amp;BP$10&amp;", "&amp;BP$11&amp;"; ","")</f>
        <v/>
      </c>
      <c r="BQ198" s="10" t="str">
        <f>IF(AND($S$9=1,Courses!X193&lt;0), "Row "&amp;Courses!$A193&amp;", "&amp;BQ$9&amp;", "&amp;BQ$10&amp;", "&amp;BQ$11&amp;"; ","")</f>
        <v/>
      </c>
      <c r="BR198" s="10" t="str">
        <f>IF(AND($S$9=1,Courses!Y193&lt;0), "Row "&amp;Courses!$A193&amp;", "&amp;BR$9&amp;", "&amp;BR$10&amp;", "&amp;BR$11&amp;"; ","")</f>
        <v/>
      </c>
      <c r="BS198" s="10" t="str">
        <f>IF(AND($S$9=1,Courses!Z193&lt;0), "Row "&amp;Courses!$A193&amp;", "&amp;BS$9&amp;", "&amp;BS$10&amp;", "&amp;BS$11&amp;"; ","")</f>
        <v/>
      </c>
      <c r="BT198" s="10" t="str">
        <f>IF(AND($S$9=1,Courses!AA193&lt;0), "Row "&amp;Courses!$A193&amp;", "&amp;BT$9&amp;", "&amp;BT$10&amp;", "&amp;BT$11&amp;"; ","")</f>
        <v/>
      </c>
      <c r="BU198" s="682" t="str">
        <f>IF(AND($S$9=1,Courses!AB193&lt;0), "Row "&amp;Courses!$A193&amp;", "&amp;BU$9&amp;", "&amp;BU$10&amp;", "&amp;BU$11&amp;"; ","")</f>
        <v/>
      </c>
      <c r="BW198" s="6">
        <f t="shared" si="5"/>
        <v>179</v>
      </c>
      <c r="BX198" s="671">
        <f>IF(AND($T$9=1,Courses!B193="",Courses!F193="",Courses!H193="",Courses!J193="",Courses!K193="",Courses!L193="",Courses!M193="",Courses!N193=0,Courses!P193=0,Courses!R193=0,Courses!S193=0,Courses!U193=0,Courses!W193=0,Courses!X193=0,Courses!Z193=0,Courses!AB193=0),0,1)</f>
        <v>0</v>
      </c>
      <c r="BY198" s="671">
        <f>IF(AND(BX198=0,SUM(BX199:$BX$219)&gt;0),1,0)</f>
        <v>0</v>
      </c>
      <c r="BZ198" s="692" t="str">
        <f>IF(BY198=1,"Row "&amp;Courses!A193&amp;"; ","")</f>
        <v/>
      </c>
      <c r="CA198" s="50"/>
      <c r="CC198" s="692" t="str">
        <f>IF(AND($U$9=1,Courses!B193&lt;&gt;"",SUM(Courses!N193:AB193)=0),"Row "&amp;Courses!A193&amp;"; ","")</f>
        <v/>
      </c>
      <c r="CD198" s="50"/>
      <c r="CG198" s="692" t="str">
        <f>IF(AND($Y$9=1,Courses!B193&lt;&gt;""),IF(SUMPRODUCT(--(Courses!$C$13:$C$214=Courses!C193))&gt;1,"Row "&amp;Courses!A193&amp;"; ",""),"")</f>
        <v/>
      </c>
      <c r="CK198" s="739" t="str">
        <f>IF(AND($Z$9=1,Courses!E193&lt;&gt;"",Courses!F193&lt;&gt;"",Courses!F193=0,SUM(Courses!H193,Courses!J193)=1),"Row "&amp;Courses!A193&amp;", "&amp;Courses!$F$10&amp;"; ","")</f>
        <v/>
      </c>
      <c r="CL198" s="10" t="str">
        <f>IF(AND($Z$9=1,Courses!G193&lt;&gt;"",Courses!H193&lt;&gt;"",Courses!H193=0,SUM(Courses!J193,Courses!F193)=1),"Row "&amp;Courses!A193&amp;", "&amp;Courses!$H$10&amp;"; ","")</f>
        <v/>
      </c>
      <c r="CM198" s="682" t="str">
        <f>IF(AND($Z$9=1,Courses!I193&lt;&gt;"",Courses!J193&lt;&gt;"",Courses!J193=0, SUM(Courses!H193,Courses!F193)=1),"Row "&amp;Courses!A193&amp;", "&amp;Courses!$J$10&amp;"; ","")</f>
        <v/>
      </c>
      <c r="CP198" s="692" t="str">
        <f>IF(AND(Courses!B193&lt;&gt;"",ISNA(VLOOKUP(Courses!C193,CourseInfo,2,FALSE))=FALSE,COUNTIF(Dummy,Courses!C193)&lt;&gt;1),VLOOKUP(Courses!C193,CourseInfo,6,FALSE),"")</f>
        <v/>
      </c>
      <c r="CQ198" s="692" t="str">
        <f>IF(AND(Courses!B193&lt;&gt;"",ISNA(VLOOKUP(Courses!C193,CourseInfo,2,FALSE))=FALSE,COUNTIF(Dummy,Courses!C193)&lt;&gt;1),IF(VLOOKUP(Courses!C193,CourseInfo,7,FALSE)&lt;&gt;"",VLOOKUP(Courses!C193,CourseInfo,7,FALSE),"blank"),"")</f>
        <v/>
      </c>
      <c r="CR198" s="692" t="str">
        <f>IF(AND($AA$9=1,Courses!B193&lt;&gt;"",'Courses Valid'!AC198="",AH198&amp;AI198&amp;AJ198&amp;AK198="",COUNTIF(Dummy,Courses!C193)&lt;&gt;1),IF(OR(Courses!K193&lt;&gt;'Courses Valid'!CP198,Courses!L193&lt;&gt;'Courses Valid'!CQ198),"Row "&amp;Courses!A193&amp;", Level on LARS is "&amp;'Courses Valid'!CP198&amp;", Sub-level on LARS is "&amp;CQ198&amp;"; ",""),"")</f>
        <v/>
      </c>
    </row>
    <row r="199" spans="3:96" x14ac:dyDescent="0.2">
      <c r="C199" s="853">
        <f t="shared" si="4"/>
        <v>0</v>
      </c>
      <c r="G199" s="692" t="str">
        <f>IF(SUMPRODUCT(--(CourseAims=Courses!$C194))=1,"",IF(AND($J$9=1,Courses!$C194&lt;&gt;""),"Row "&amp;Courses!A194&amp;" (invalid); ",""))</f>
        <v/>
      </c>
      <c r="H199" s="692" t="str">
        <f>IF(AND($K$9=1,Courses!B194="",OR(Courses!F194&lt;&gt;"",Courses!H194&lt;&gt;"",Courses!J194&lt;&gt;"",Courses!K194&lt;&gt;"",Courses!L194&lt;&gt;"",Courses!M194&lt;&gt;"",Courses!N194&lt;&gt;0,Courses!P194&lt;&gt;0,Courses!R194&lt;&gt;0,Courses!S194&lt;&gt;0,Courses!U194&lt;&gt;0,Courses!W194&lt;&gt;0,Courses!X194&lt;&gt;0,Courses!Z194&lt;&gt;0,Courses!AB194&lt;&gt;0)),"Row "&amp;Courses!A194&amp;" (none); ","")</f>
        <v/>
      </c>
      <c r="K199" s="739" t="str">
        <f>IF(AND($L$9=1,Courses!E194&lt;&gt;"",Courses!F194=""),"Row "&amp;Courses!A194&amp;", "&amp;Courses!$E$10&amp;"; ","")</f>
        <v/>
      </c>
      <c r="L199" s="10" t="str">
        <f>IF(AND($L$9=1,Courses!G194&lt;&gt;"",Courses!H194=""),"Row "&amp;Courses!A194&amp;", "&amp;Courses!$G$10&amp;"; ","")</f>
        <v/>
      </c>
      <c r="M199" s="682" t="str">
        <f>IF(AND($L$9=1,Courses!I194&lt;&gt;"",Courses!J194=""),"Row "&amp;Courses!A194&amp;", "&amp;Courses!$I$10&amp;"; ","")</f>
        <v/>
      </c>
      <c r="Q199" s="739" t="str">
        <f>IF(AND($M$9=1,Courses!B194&lt;&gt;"",Courses!E194&lt;&gt;"",Courses!G194="",Courses!I194="",Courses!F194&lt;&gt;1),"Row "&amp;Courses!A194&amp;"; ","")</f>
        <v/>
      </c>
      <c r="R199" s="10" t="str">
        <f>IF(AND($M$9=1,Courses!B194&lt;&gt;"",Courses!I194="",Courses!F194&lt;&gt;"",Courses!G194&lt;&gt;"",Courses!H194&lt;&gt;""),IF(OR((Courses!F194+Courses!H194)&lt;&gt;1),"Row "&amp;Courses!A194&amp;"; ",""),"")</f>
        <v/>
      </c>
      <c r="S199" s="682" t="str">
        <f>IF(AND($M$9=1,Courses!B194&lt;&gt;"",Courses!I194&lt;&gt;"",Courses!J194&lt;&gt;"",Courses!H194&lt;&gt;"",Courses!G194&lt;&gt;"",Courses!F194&lt;&gt;""),IF(OR((Courses!F194+Courses!H194+Courses!J194)&lt;&gt;1),"Row "&amp;Courses!A194&amp;"; ",""),"")</f>
        <v/>
      </c>
      <c r="U199" s="692" t="str">
        <f>IF(AND($M$9=1,Courses!E194&lt;&gt;"",Q199="",R199="",S199="",SUM(Courses!F194,Courses!H194,Courses!J194)&lt;&gt;1),"Row "&amp;Courses!A194&amp;"; ","")</f>
        <v/>
      </c>
      <c r="X199" s="739" t="str">
        <f>IF(AND($N$9=1,Courses!B194&lt;&gt;"",Courses!E194&lt;&gt;"",Courses!F194&lt;&gt;""),IF((TRUNC(Courses!F194*100)&lt;&gt;Courses!F194*100),"Row "&amp;Courses!A194&amp;", "&amp;Courses!$F$10&amp;"; ",""),"")</f>
        <v/>
      </c>
      <c r="Y199" s="10" t="str">
        <f>IF(AND($N$9=1,Courses!B194&lt;&gt;"",Courses!G194&lt;&gt;"",Courses!H194&lt;&gt;""),IF((TRUNC(Courses!H194*100)&lt;&gt;Courses!H194*100),"Row "&amp;Courses!A194&amp;", "&amp;Courses!$H$10&amp;"; ",""),"")</f>
        <v/>
      </c>
      <c r="Z199" s="682" t="str">
        <f>IF(AND($N$9=1,Courses!B194&lt;&gt;"",Courses!I194&lt;&gt;"",Courses!J194&lt;&gt;""),IF((TRUNC(Courses!J194*100)&lt;&gt;Courses!J194*100),"Row "&amp;Courses!A194&amp;", "&amp;Courses!$J$10&amp;"; ",""),"")</f>
        <v/>
      </c>
      <c r="AC199" s="739" t="str">
        <f>IF(AND($O$9=1,G199="",Courses!B194&lt;&gt;"",Courses!K194&lt;&gt;"UG",Courses!K194&lt;&gt;"PG (UG fee)",Courses!K194&lt;&gt;"PG (Masters' loan)",Courses!K194&lt;&gt;"PG (Other)"),"Row "&amp;Courses!A194&amp;"; ","")</f>
        <v/>
      </c>
      <c r="AD199" s="692"/>
      <c r="AE199" s="682" t="str">
        <f>IF(AND($Q$9=1,G199="",Courses!B194&lt;&gt;"",Courses!M194&lt;&gt;"Standard",Courses!M194&lt;&gt;"Long"),"Row "&amp;Courses!A194&amp;"; ","")</f>
        <v/>
      </c>
      <c r="AH199" s="739" t="str">
        <f>IF(AND($P$9=1,G199="",AC199="",AD199="",Courses!B194&lt;&gt;"",Courses!K194="UG",Courses!L194&lt;&gt;$C$9,Courses!L194&lt;&gt;$C$10,Courses!L194&lt;&gt;$C$11),"Row "&amp;Courses!A194&amp;", Sub-level should be either HND, Sub-degree, Foundation Degree or Other UG Degree; ","")</f>
        <v/>
      </c>
      <c r="AI199" s="10" t="str">
        <f>IF(AND($P$9=1,G199="",AC199="",AD199="",Courses!B194&lt;&gt;"",Courses!K194="PG (UG fee)",Courses!L194&lt;&gt;"",Courses!L194&lt;&gt;$C$12,Courses!L194&lt;&gt;$C$15),"Row "&amp;Courses!A194&amp;", Sub-level should be either blank or "&amp;C191&amp;"; ","")</f>
        <v/>
      </c>
      <c r="AJ199" s="10" t="str">
        <f>IF(AND($P$9=1,G199="",AC199="",AD199="",Courses!B194&lt;&gt;"",Courses!K194="PG (Masters' loan)",Courses!L194&lt;&gt;"",Courses!L194&lt;&gt;$C$14,Courses!L194&lt;&gt;$C$15),"Row "&amp;Courses!A194&amp;", Sub-level should be blank; ","")</f>
        <v/>
      </c>
      <c r="AK199" s="682" t="str">
        <f>IF(AND($P$9=1,G199="",AC199="",AD199="",Courses!B194&lt;&gt;"",Courses!K194="PG (Other)",Courses!L194&lt;&gt;"",Courses!L194&lt;&gt;$C$16,Courses!L194&lt;&gt;$C$17),"Row "&amp;Courses!A194&amp;", Sub-level should be blank; ","")</f>
        <v/>
      </c>
      <c r="AN199" s="671">
        <v>180</v>
      </c>
      <c r="AO199" s="739" t="str">
        <f>IF(AND($R$9=1,(TRUNC(Courses!N194)&lt;&gt;Courses!N194)), "Row "&amp;Courses!$A194&amp;", "&amp;AO$9&amp;", "&amp;AO$10&amp;", "&amp;AO$11&amp;"; ","")</f>
        <v/>
      </c>
      <c r="AP199" s="10" t="str">
        <f>IF(AND($R$9=1,(TRUNC(Courses!O194)&lt;&gt;Courses!O194)), "Row "&amp;Courses!$A194&amp;", "&amp;AP$9&amp;", "&amp;AP$10&amp;", "&amp;AP$11&amp;"; ","")</f>
        <v/>
      </c>
      <c r="AQ199" s="10" t="str">
        <f>IF(AND($R$9=1,(TRUNC(Courses!P194)&lt;&gt;Courses!P194)), "Row "&amp;Courses!$A194&amp;", "&amp;AQ$9&amp;", "&amp;AQ$10&amp;", "&amp;AQ$11&amp;"; ","")</f>
        <v/>
      </c>
      <c r="AR199" s="10" t="str">
        <f>IF(AND($R$9=1,(TRUNC(Courses!Q194)&lt;&gt;Courses!Q194)), "Row "&amp;Courses!$A194&amp;", "&amp;AR$9&amp;", "&amp;AR$10&amp;", "&amp;AR$11&amp;"; ","")</f>
        <v/>
      </c>
      <c r="AS199" s="10" t="str">
        <f>IF(AND($R$9=1,(TRUNC(Courses!R194)&lt;&gt;Courses!R194)), "Row "&amp;Courses!$A194&amp;", "&amp;AS$9&amp;", "&amp;AS$10&amp;", "&amp;AS$11&amp;"; ","")</f>
        <v/>
      </c>
      <c r="AT199" s="739" t="str">
        <f>IF(AND($R$9=1,(TRUNC(Courses!S194)&lt;&gt;Courses!S194)), "Row "&amp;Courses!$A194&amp;", "&amp;AT$9&amp;", "&amp;AT$10&amp;", "&amp;AT$11&amp;"; ","")</f>
        <v/>
      </c>
      <c r="AU199" s="10" t="str">
        <f>IF(AND($R$9=1,(TRUNC(Courses!T194)&lt;&gt;Courses!T194)), "Row "&amp;Courses!$A194&amp;", "&amp;AU$9&amp;", "&amp;AU$10&amp;", "&amp;AU$11&amp;"; ","")</f>
        <v/>
      </c>
      <c r="AV199" s="10" t="str">
        <f>IF(AND($R$9=1,(TRUNC(Courses!U194)&lt;&gt;Courses!U194)), "Row "&amp;Courses!$A194&amp;", "&amp;AV$9&amp;", "&amp;AV$10&amp;", "&amp;AV$11&amp;"; ","")</f>
        <v/>
      </c>
      <c r="AW199" s="10" t="str">
        <f>IF(AND($R$9=1,(TRUNC(Courses!V194)&lt;&gt;Courses!V194)), "Row "&amp;Courses!$A194&amp;", "&amp;AW$9&amp;", "&amp;AW$10&amp;", "&amp;AW$11&amp;"; ","")</f>
        <v/>
      </c>
      <c r="AX199" s="682" t="str">
        <f>IF(AND($R$9=1,(TRUNC(Courses!W194)&lt;&gt;Courses!W194)), "Row "&amp;Courses!$A194&amp;", "&amp;AX$9&amp;", "&amp;AX$10&amp;", "&amp;AX$11&amp;"; ","")</f>
        <v/>
      </c>
      <c r="AY199" s="10" t="str">
        <f>IF(AND($R$9=1,(TRUNC(Courses!X194)&lt;&gt;Courses!X194)), "Row "&amp;Courses!$A194&amp;", "&amp;AY$9&amp;", "&amp;AY$10&amp;", "&amp;AY$11&amp;"; ","")</f>
        <v/>
      </c>
      <c r="AZ199" s="10" t="str">
        <f>IF(AND($R$9=1,(TRUNC(Courses!Y194)&lt;&gt;Courses!Y194)), "Row "&amp;Courses!$A194&amp;", "&amp;AZ$9&amp;", "&amp;AZ$10&amp;", "&amp;AZ$11&amp;"; ","")</f>
        <v/>
      </c>
      <c r="BA199" s="10" t="str">
        <f>IF(AND($R$9=1,(TRUNC(Courses!Z194)&lt;&gt;Courses!Z194)), "Row "&amp;Courses!$A194&amp;", "&amp;BA$9&amp;", "&amp;BA$10&amp;", "&amp;BA$11&amp;"; ","")</f>
        <v/>
      </c>
      <c r="BB199" s="10" t="str">
        <f>IF(AND($R$9=1,(TRUNC(Courses!AA194)&lt;&gt;Courses!AA194)), "Row "&amp;Courses!$A194&amp;", "&amp;BB$9&amp;", "&amp;BB$10&amp;", "&amp;BB$11&amp;"; ","")</f>
        <v/>
      </c>
      <c r="BC199" s="682" t="str">
        <f>IF(AND($R$9=1,(TRUNC(Courses!AB194)&lt;&gt;Courses!AB194)), "Row "&amp;Courses!$A194&amp;", "&amp;BC$9&amp;", "&amp;BC$10&amp;", "&amp;BC$11&amp;"; ","")</f>
        <v/>
      </c>
      <c r="BF199" s="671">
        <v>180</v>
      </c>
      <c r="BG199" s="739" t="str">
        <f>IF(AND($S$9=1,Courses!N194&lt;0), "Row "&amp;Courses!$A194&amp;", "&amp;BG$9&amp;", "&amp;BG$10&amp;", "&amp;BG$11&amp;"; ","")</f>
        <v/>
      </c>
      <c r="BH199" s="10" t="str">
        <f>IF(AND($S$9=1,Courses!O194&lt;0), "Row "&amp;Courses!$A194&amp;", "&amp;BH$9&amp;", "&amp;BH$10&amp;", "&amp;BH$11&amp;"; ","")</f>
        <v/>
      </c>
      <c r="BI199" s="10" t="str">
        <f>IF(AND($S$9=1,Courses!P194&lt;0), "Row "&amp;Courses!$A194&amp;", "&amp;BI$9&amp;", "&amp;BI$10&amp;", "&amp;BI$11&amp;"; ","")</f>
        <v/>
      </c>
      <c r="BJ199" s="10" t="str">
        <f>IF(AND($S$9=1,Courses!Q194&lt;0), "Row "&amp;Courses!$A194&amp;", "&amp;BJ$9&amp;", "&amp;BJ$10&amp;", "&amp;BJ$11&amp;"; ","")</f>
        <v/>
      </c>
      <c r="BK199" s="10" t="str">
        <f>IF(AND($S$9=1,Courses!R194&lt;0), "Row "&amp;Courses!$A194&amp;", "&amp;BK$9&amp;", "&amp;BK$10&amp;", "&amp;BK$11&amp;"; ","")</f>
        <v/>
      </c>
      <c r="BL199" s="739" t="str">
        <f>IF(AND($S$9=1,Courses!S194&lt;0), "Row "&amp;Courses!$A194&amp;", "&amp;BL$9&amp;", "&amp;BL$10&amp;", "&amp;BL$11&amp;"; ","")</f>
        <v/>
      </c>
      <c r="BM199" s="10" t="str">
        <f>IF(AND($S$9=1,Courses!T194&lt;0), "Row "&amp;Courses!$A194&amp;", "&amp;BM$9&amp;", "&amp;BM$10&amp;", "&amp;BM$11&amp;"; ","")</f>
        <v/>
      </c>
      <c r="BN199" s="10" t="str">
        <f>IF(AND($S$9=1,Courses!U194&lt;0), "Row "&amp;Courses!$A194&amp;", "&amp;BN$9&amp;", "&amp;BN$10&amp;", "&amp;BN$11&amp;"; ","")</f>
        <v/>
      </c>
      <c r="BO199" s="10" t="str">
        <f>IF(AND($S$9=1,Courses!V194&lt;0), "Row "&amp;Courses!$A194&amp;", "&amp;BO$9&amp;", "&amp;BO$10&amp;", "&amp;BO$11&amp;"; ","")</f>
        <v/>
      </c>
      <c r="BP199" s="682" t="str">
        <f>IF(AND($S$9=1,Courses!W194&lt;0), "Row "&amp;Courses!$A194&amp;", "&amp;BP$9&amp;", "&amp;BP$10&amp;", "&amp;BP$11&amp;"; ","")</f>
        <v/>
      </c>
      <c r="BQ199" s="10" t="str">
        <f>IF(AND($S$9=1,Courses!X194&lt;0), "Row "&amp;Courses!$A194&amp;", "&amp;BQ$9&amp;", "&amp;BQ$10&amp;", "&amp;BQ$11&amp;"; ","")</f>
        <v/>
      </c>
      <c r="BR199" s="10" t="str">
        <f>IF(AND($S$9=1,Courses!Y194&lt;0), "Row "&amp;Courses!$A194&amp;", "&amp;BR$9&amp;", "&amp;BR$10&amp;", "&amp;BR$11&amp;"; ","")</f>
        <v/>
      </c>
      <c r="BS199" s="10" t="str">
        <f>IF(AND($S$9=1,Courses!Z194&lt;0), "Row "&amp;Courses!$A194&amp;", "&amp;BS$9&amp;", "&amp;BS$10&amp;", "&amp;BS$11&amp;"; ","")</f>
        <v/>
      </c>
      <c r="BT199" s="10" t="str">
        <f>IF(AND($S$9=1,Courses!AA194&lt;0), "Row "&amp;Courses!$A194&amp;", "&amp;BT$9&amp;", "&amp;BT$10&amp;", "&amp;BT$11&amp;"; ","")</f>
        <v/>
      </c>
      <c r="BU199" s="682" t="str">
        <f>IF(AND($S$9=1,Courses!AB194&lt;0), "Row "&amp;Courses!$A194&amp;", "&amp;BU$9&amp;", "&amp;BU$10&amp;", "&amp;BU$11&amp;"; ","")</f>
        <v/>
      </c>
      <c r="BW199" s="6">
        <f t="shared" si="5"/>
        <v>180</v>
      </c>
      <c r="BX199" s="671">
        <f>IF(AND($T$9=1,Courses!B194="",Courses!F194="",Courses!H194="",Courses!J194="",Courses!K194="",Courses!L194="",Courses!M194="",Courses!N194=0,Courses!P194=0,Courses!R194=0,Courses!S194=0,Courses!U194=0,Courses!W194=0,Courses!X194=0,Courses!Z194=0,Courses!AB194=0),0,1)</f>
        <v>0</v>
      </c>
      <c r="BY199" s="671">
        <f>IF(AND(BX199=0,SUM(BX200:$BX$219)&gt;0),1,0)</f>
        <v>0</v>
      </c>
      <c r="BZ199" s="692" t="str">
        <f>IF(BY199=1,"Row "&amp;Courses!A194&amp;"; ","")</f>
        <v/>
      </c>
      <c r="CA199" s="50"/>
      <c r="CC199" s="692" t="str">
        <f>IF(AND($U$9=1,Courses!B194&lt;&gt;"",SUM(Courses!N194:AB194)=0),"Row "&amp;Courses!A194&amp;"; ","")</f>
        <v/>
      </c>
      <c r="CD199" s="50"/>
      <c r="CG199" s="692" t="str">
        <f>IF(AND($Y$9=1,Courses!B194&lt;&gt;""),IF(SUMPRODUCT(--(Courses!$C$13:$C$214=Courses!C194))&gt;1,"Row "&amp;Courses!A194&amp;"; ",""),"")</f>
        <v/>
      </c>
      <c r="CK199" s="739" t="str">
        <f>IF(AND($Z$9=1,Courses!E194&lt;&gt;"",Courses!F194&lt;&gt;"",Courses!F194=0,SUM(Courses!H194,Courses!J194)=1),"Row "&amp;Courses!A194&amp;", "&amp;Courses!$F$10&amp;"; ","")</f>
        <v/>
      </c>
      <c r="CL199" s="10" t="str">
        <f>IF(AND($Z$9=1,Courses!G194&lt;&gt;"",Courses!H194&lt;&gt;"",Courses!H194=0,SUM(Courses!J194,Courses!F194)=1),"Row "&amp;Courses!A194&amp;", "&amp;Courses!$H$10&amp;"; ","")</f>
        <v/>
      </c>
      <c r="CM199" s="682" t="str">
        <f>IF(AND($Z$9=1,Courses!I194&lt;&gt;"",Courses!J194&lt;&gt;"",Courses!J194=0, SUM(Courses!H194,Courses!F194)=1),"Row "&amp;Courses!A194&amp;", "&amp;Courses!$J$10&amp;"; ","")</f>
        <v/>
      </c>
      <c r="CP199" s="692" t="str">
        <f>IF(AND(Courses!B194&lt;&gt;"",ISNA(VLOOKUP(Courses!C194,CourseInfo,2,FALSE))=FALSE,COUNTIF(Dummy,Courses!C194)&lt;&gt;1),VLOOKUP(Courses!C194,CourseInfo,6,FALSE),"")</f>
        <v/>
      </c>
      <c r="CQ199" s="692" t="str">
        <f>IF(AND(Courses!B194&lt;&gt;"",ISNA(VLOOKUP(Courses!C194,CourseInfo,2,FALSE))=FALSE,COUNTIF(Dummy,Courses!C194)&lt;&gt;1),IF(VLOOKUP(Courses!C194,CourseInfo,7,FALSE)&lt;&gt;"",VLOOKUP(Courses!C194,CourseInfo,7,FALSE),"blank"),"")</f>
        <v/>
      </c>
      <c r="CR199" s="692" t="str">
        <f>IF(AND($AA$9=1,Courses!B194&lt;&gt;"",'Courses Valid'!AC199="",AH199&amp;AI199&amp;AJ199&amp;AK199="",COUNTIF(Dummy,Courses!C194)&lt;&gt;1),IF(OR(Courses!K194&lt;&gt;'Courses Valid'!CP199,Courses!L194&lt;&gt;'Courses Valid'!CQ199),"Row "&amp;Courses!A194&amp;", Level on LARS is "&amp;'Courses Valid'!CP199&amp;", Sub-level on LARS is "&amp;CQ199&amp;"; ",""),"")</f>
        <v/>
      </c>
    </row>
    <row r="200" spans="3:96" x14ac:dyDescent="0.2">
      <c r="C200" s="853">
        <f t="shared" si="4"/>
        <v>0</v>
      </c>
      <c r="G200" s="692" t="str">
        <f>IF(SUMPRODUCT(--(CourseAims=Courses!$C195))=1,"",IF(AND($J$9=1,Courses!$C195&lt;&gt;""),"Row "&amp;Courses!A195&amp;" (invalid); ",""))</f>
        <v/>
      </c>
      <c r="H200" s="692" t="str">
        <f>IF(AND($K$9=1,Courses!B195="",OR(Courses!F195&lt;&gt;"",Courses!H195&lt;&gt;"",Courses!J195&lt;&gt;"",Courses!K195&lt;&gt;"",Courses!L195&lt;&gt;"",Courses!M195&lt;&gt;"",Courses!N195&lt;&gt;0,Courses!P195&lt;&gt;0,Courses!R195&lt;&gt;0,Courses!S195&lt;&gt;0,Courses!U195&lt;&gt;0,Courses!W195&lt;&gt;0,Courses!X195&lt;&gt;0,Courses!Z195&lt;&gt;0,Courses!AB195&lt;&gt;0)),"Row "&amp;Courses!A195&amp;" (none); ","")</f>
        <v/>
      </c>
      <c r="K200" s="739" t="str">
        <f>IF(AND($L$9=1,Courses!E195&lt;&gt;"",Courses!F195=""),"Row "&amp;Courses!A195&amp;", "&amp;Courses!$E$10&amp;"; ","")</f>
        <v/>
      </c>
      <c r="L200" s="10" t="str">
        <f>IF(AND($L$9=1,Courses!G195&lt;&gt;"",Courses!H195=""),"Row "&amp;Courses!A195&amp;", "&amp;Courses!$G$10&amp;"; ","")</f>
        <v/>
      </c>
      <c r="M200" s="682" t="str">
        <f>IF(AND($L$9=1,Courses!I195&lt;&gt;"",Courses!J195=""),"Row "&amp;Courses!A195&amp;", "&amp;Courses!$I$10&amp;"; ","")</f>
        <v/>
      </c>
      <c r="Q200" s="739" t="str">
        <f>IF(AND($M$9=1,Courses!B195&lt;&gt;"",Courses!E195&lt;&gt;"",Courses!G195="",Courses!I195="",Courses!F195&lt;&gt;1),"Row "&amp;Courses!A195&amp;"; ","")</f>
        <v/>
      </c>
      <c r="R200" s="10" t="str">
        <f>IF(AND($M$9=1,Courses!B195&lt;&gt;"",Courses!I195="",Courses!F195&lt;&gt;"",Courses!G195&lt;&gt;"",Courses!H195&lt;&gt;""),IF(OR((Courses!F195+Courses!H195)&lt;&gt;1),"Row "&amp;Courses!A195&amp;"; ",""),"")</f>
        <v/>
      </c>
      <c r="S200" s="682" t="str">
        <f>IF(AND($M$9=1,Courses!B195&lt;&gt;"",Courses!I195&lt;&gt;"",Courses!J195&lt;&gt;"",Courses!H195&lt;&gt;"",Courses!G195&lt;&gt;"",Courses!F195&lt;&gt;""),IF(OR((Courses!F195+Courses!H195+Courses!J195)&lt;&gt;1),"Row "&amp;Courses!A195&amp;"; ",""),"")</f>
        <v/>
      </c>
      <c r="U200" s="692" t="str">
        <f>IF(AND($M$9=1,Courses!E195&lt;&gt;"",Q200="",R200="",S200="",SUM(Courses!F195,Courses!H195,Courses!J195)&lt;&gt;1),"Row "&amp;Courses!A195&amp;"; ","")</f>
        <v/>
      </c>
      <c r="X200" s="739" t="str">
        <f>IF(AND($N$9=1,Courses!B195&lt;&gt;"",Courses!E195&lt;&gt;"",Courses!F195&lt;&gt;""),IF((TRUNC(Courses!F195*100)&lt;&gt;Courses!F195*100),"Row "&amp;Courses!A195&amp;", "&amp;Courses!$F$10&amp;"; ",""),"")</f>
        <v/>
      </c>
      <c r="Y200" s="10" t="str">
        <f>IF(AND($N$9=1,Courses!B195&lt;&gt;"",Courses!G195&lt;&gt;"",Courses!H195&lt;&gt;""),IF((TRUNC(Courses!H195*100)&lt;&gt;Courses!H195*100),"Row "&amp;Courses!A195&amp;", "&amp;Courses!$H$10&amp;"; ",""),"")</f>
        <v/>
      </c>
      <c r="Z200" s="682" t="str">
        <f>IF(AND($N$9=1,Courses!B195&lt;&gt;"",Courses!I195&lt;&gt;"",Courses!J195&lt;&gt;""),IF((TRUNC(Courses!J195*100)&lt;&gt;Courses!J195*100),"Row "&amp;Courses!A195&amp;", "&amp;Courses!$J$10&amp;"; ",""),"")</f>
        <v/>
      </c>
      <c r="AC200" s="739" t="str">
        <f>IF(AND($O$9=1,G200="",Courses!B195&lt;&gt;"",Courses!K195&lt;&gt;"UG",Courses!K195&lt;&gt;"PG (UG fee)",Courses!K195&lt;&gt;"PG (Masters' loan)",Courses!K195&lt;&gt;"PG (Other)"),"Row "&amp;Courses!A195&amp;"; ","")</f>
        <v/>
      </c>
      <c r="AD200" s="692"/>
      <c r="AE200" s="682" t="str">
        <f>IF(AND($Q$9=1,G200="",Courses!B195&lt;&gt;"",Courses!M195&lt;&gt;"Standard",Courses!M195&lt;&gt;"Long"),"Row "&amp;Courses!A195&amp;"; ","")</f>
        <v/>
      </c>
      <c r="AH200" s="739" t="str">
        <f>IF(AND($P$9=1,G200="",AC200="",AD200="",Courses!B195&lt;&gt;"",Courses!K195="UG",Courses!L195&lt;&gt;$C$9,Courses!L195&lt;&gt;$C$10,Courses!L195&lt;&gt;$C$11),"Row "&amp;Courses!A195&amp;", Sub-level should be either HND, Sub-degree, Foundation Degree or Other UG Degree; ","")</f>
        <v/>
      </c>
      <c r="AI200" s="10" t="str">
        <f>IF(AND($P$9=1,G200="",AC200="",AD200="",Courses!B195&lt;&gt;"",Courses!K195="PG (UG fee)",Courses!L195&lt;&gt;"",Courses!L195&lt;&gt;$C$12,Courses!L195&lt;&gt;$C$15),"Row "&amp;Courses!A195&amp;", Sub-level should be either blank or "&amp;C192&amp;"; ","")</f>
        <v/>
      </c>
      <c r="AJ200" s="10" t="str">
        <f>IF(AND($P$9=1,G200="",AC200="",AD200="",Courses!B195&lt;&gt;"",Courses!K195="PG (Masters' loan)",Courses!L195&lt;&gt;"",Courses!L195&lt;&gt;$C$14,Courses!L195&lt;&gt;$C$15),"Row "&amp;Courses!A195&amp;", Sub-level should be blank; ","")</f>
        <v/>
      </c>
      <c r="AK200" s="682" t="str">
        <f>IF(AND($P$9=1,G200="",AC200="",AD200="",Courses!B195&lt;&gt;"",Courses!K195="PG (Other)",Courses!L195&lt;&gt;"",Courses!L195&lt;&gt;$C$16,Courses!L195&lt;&gt;$C$17),"Row "&amp;Courses!A195&amp;", Sub-level should be blank; ","")</f>
        <v/>
      </c>
      <c r="AN200" s="671">
        <v>181</v>
      </c>
      <c r="AO200" s="739" t="str">
        <f>IF(AND($R$9=1,(TRUNC(Courses!N195)&lt;&gt;Courses!N195)), "Row "&amp;Courses!$A195&amp;", "&amp;AO$9&amp;", "&amp;AO$10&amp;", "&amp;AO$11&amp;"; ","")</f>
        <v/>
      </c>
      <c r="AP200" s="10" t="str">
        <f>IF(AND($R$9=1,(TRUNC(Courses!O195)&lt;&gt;Courses!O195)), "Row "&amp;Courses!$A195&amp;", "&amp;AP$9&amp;", "&amp;AP$10&amp;", "&amp;AP$11&amp;"; ","")</f>
        <v/>
      </c>
      <c r="AQ200" s="10" t="str">
        <f>IF(AND($R$9=1,(TRUNC(Courses!P195)&lt;&gt;Courses!P195)), "Row "&amp;Courses!$A195&amp;", "&amp;AQ$9&amp;", "&amp;AQ$10&amp;", "&amp;AQ$11&amp;"; ","")</f>
        <v/>
      </c>
      <c r="AR200" s="10" t="str">
        <f>IF(AND($R$9=1,(TRUNC(Courses!Q195)&lt;&gt;Courses!Q195)), "Row "&amp;Courses!$A195&amp;", "&amp;AR$9&amp;", "&amp;AR$10&amp;", "&amp;AR$11&amp;"; ","")</f>
        <v/>
      </c>
      <c r="AS200" s="10" t="str">
        <f>IF(AND($R$9=1,(TRUNC(Courses!R195)&lt;&gt;Courses!R195)), "Row "&amp;Courses!$A195&amp;", "&amp;AS$9&amp;", "&amp;AS$10&amp;", "&amp;AS$11&amp;"; ","")</f>
        <v/>
      </c>
      <c r="AT200" s="739" t="str">
        <f>IF(AND($R$9=1,(TRUNC(Courses!S195)&lt;&gt;Courses!S195)), "Row "&amp;Courses!$A195&amp;", "&amp;AT$9&amp;", "&amp;AT$10&amp;", "&amp;AT$11&amp;"; ","")</f>
        <v/>
      </c>
      <c r="AU200" s="10" t="str">
        <f>IF(AND($R$9=1,(TRUNC(Courses!T195)&lt;&gt;Courses!T195)), "Row "&amp;Courses!$A195&amp;", "&amp;AU$9&amp;", "&amp;AU$10&amp;", "&amp;AU$11&amp;"; ","")</f>
        <v/>
      </c>
      <c r="AV200" s="10" t="str">
        <f>IF(AND($R$9=1,(TRUNC(Courses!U195)&lt;&gt;Courses!U195)), "Row "&amp;Courses!$A195&amp;", "&amp;AV$9&amp;", "&amp;AV$10&amp;", "&amp;AV$11&amp;"; ","")</f>
        <v/>
      </c>
      <c r="AW200" s="10" t="str">
        <f>IF(AND($R$9=1,(TRUNC(Courses!V195)&lt;&gt;Courses!V195)), "Row "&amp;Courses!$A195&amp;", "&amp;AW$9&amp;", "&amp;AW$10&amp;", "&amp;AW$11&amp;"; ","")</f>
        <v/>
      </c>
      <c r="AX200" s="682" t="str">
        <f>IF(AND($R$9=1,(TRUNC(Courses!W195)&lt;&gt;Courses!W195)), "Row "&amp;Courses!$A195&amp;", "&amp;AX$9&amp;", "&amp;AX$10&amp;", "&amp;AX$11&amp;"; ","")</f>
        <v/>
      </c>
      <c r="AY200" s="10" t="str">
        <f>IF(AND($R$9=1,(TRUNC(Courses!X195)&lt;&gt;Courses!X195)), "Row "&amp;Courses!$A195&amp;", "&amp;AY$9&amp;", "&amp;AY$10&amp;", "&amp;AY$11&amp;"; ","")</f>
        <v/>
      </c>
      <c r="AZ200" s="10" t="str">
        <f>IF(AND($R$9=1,(TRUNC(Courses!Y195)&lt;&gt;Courses!Y195)), "Row "&amp;Courses!$A195&amp;", "&amp;AZ$9&amp;", "&amp;AZ$10&amp;", "&amp;AZ$11&amp;"; ","")</f>
        <v/>
      </c>
      <c r="BA200" s="10" t="str">
        <f>IF(AND($R$9=1,(TRUNC(Courses!Z195)&lt;&gt;Courses!Z195)), "Row "&amp;Courses!$A195&amp;", "&amp;BA$9&amp;", "&amp;BA$10&amp;", "&amp;BA$11&amp;"; ","")</f>
        <v/>
      </c>
      <c r="BB200" s="10" t="str">
        <f>IF(AND($R$9=1,(TRUNC(Courses!AA195)&lt;&gt;Courses!AA195)), "Row "&amp;Courses!$A195&amp;", "&amp;BB$9&amp;", "&amp;BB$10&amp;", "&amp;BB$11&amp;"; ","")</f>
        <v/>
      </c>
      <c r="BC200" s="682" t="str">
        <f>IF(AND($R$9=1,(TRUNC(Courses!AB195)&lt;&gt;Courses!AB195)), "Row "&amp;Courses!$A195&amp;", "&amp;BC$9&amp;", "&amp;BC$10&amp;", "&amp;BC$11&amp;"; ","")</f>
        <v/>
      </c>
      <c r="BF200" s="671">
        <v>181</v>
      </c>
      <c r="BG200" s="739" t="str">
        <f>IF(AND($S$9=1,Courses!N195&lt;0), "Row "&amp;Courses!$A195&amp;", "&amp;BG$9&amp;", "&amp;BG$10&amp;", "&amp;BG$11&amp;"; ","")</f>
        <v/>
      </c>
      <c r="BH200" s="10" t="str">
        <f>IF(AND($S$9=1,Courses!O195&lt;0), "Row "&amp;Courses!$A195&amp;", "&amp;BH$9&amp;", "&amp;BH$10&amp;", "&amp;BH$11&amp;"; ","")</f>
        <v/>
      </c>
      <c r="BI200" s="10" t="str">
        <f>IF(AND($S$9=1,Courses!P195&lt;0), "Row "&amp;Courses!$A195&amp;", "&amp;BI$9&amp;", "&amp;BI$10&amp;", "&amp;BI$11&amp;"; ","")</f>
        <v/>
      </c>
      <c r="BJ200" s="10" t="str">
        <f>IF(AND($S$9=1,Courses!Q195&lt;0), "Row "&amp;Courses!$A195&amp;", "&amp;BJ$9&amp;", "&amp;BJ$10&amp;", "&amp;BJ$11&amp;"; ","")</f>
        <v/>
      </c>
      <c r="BK200" s="10" t="str">
        <f>IF(AND($S$9=1,Courses!R195&lt;0), "Row "&amp;Courses!$A195&amp;", "&amp;BK$9&amp;", "&amp;BK$10&amp;", "&amp;BK$11&amp;"; ","")</f>
        <v/>
      </c>
      <c r="BL200" s="739" t="str">
        <f>IF(AND($S$9=1,Courses!S195&lt;0), "Row "&amp;Courses!$A195&amp;", "&amp;BL$9&amp;", "&amp;BL$10&amp;", "&amp;BL$11&amp;"; ","")</f>
        <v/>
      </c>
      <c r="BM200" s="10" t="str">
        <f>IF(AND($S$9=1,Courses!T195&lt;0), "Row "&amp;Courses!$A195&amp;", "&amp;BM$9&amp;", "&amp;BM$10&amp;", "&amp;BM$11&amp;"; ","")</f>
        <v/>
      </c>
      <c r="BN200" s="10" t="str">
        <f>IF(AND($S$9=1,Courses!U195&lt;0), "Row "&amp;Courses!$A195&amp;", "&amp;BN$9&amp;", "&amp;BN$10&amp;", "&amp;BN$11&amp;"; ","")</f>
        <v/>
      </c>
      <c r="BO200" s="10" t="str">
        <f>IF(AND($S$9=1,Courses!V195&lt;0), "Row "&amp;Courses!$A195&amp;", "&amp;BO$9&amp;", "&amp;BO$10&amp;", "&amp;BO$11&amp;"; ","")</f>
        <v/>
      </c>
      <c r="BP200" s="682" t="str">
        <f>IF(AND($S$9=1,Courses!W195&lt;0), "Row "&amp;Courses!$A195&amp;", "&amp;BP$9&amp;", "&amp;BP$10&amp;", "&amp;BP$11&amp;"; ","")</f>
        <v/>
      </c>
      <c r="BQ200" s="10" t="str">
        <f>IF(AND($S$9=1,Courses!X195&lt;0), "Row "&amp;Courses!$A195&amp;", "&amp;BQ$9&amp;", "&amp;BQ$10&amp;", "&amp;BQ$11&amp;"; ","")</f>
        <v/>
      </c>
      <c r="BR200" s="10" t="str">
        <f>IF(AND($S$9=1,Courses!Y195&lt;0), "Row "&amp;Courses!$A195&amp;", "&amp;BR$9&amp;", "&amp;BR$10&amp;", "&amp;BR$11&amp;"; ","")</f>
        <v/>
      </c>
      <c r="BS200" s="10" t="str">
        <f>IF(AND($S$9=1,Courses!Z195&lt;0), "Row "&amp;Courses!$A195&amp;", "&amp;BS$9&amp;", "&amp;BS$10&amp;", "&amp;BS$11&amp;"; ","")</f>
        <v/>
      </c>
      <c r="BT200" s="10" t="str">
        <f>IF(AND($S$9=1,Courses!AA195&lt;0), "Row "&amp;Courses!$A195&amp;", "&amp;BT$9&amp;", "&amp;BT$10&amp;", "&amp;BT$11&amp;"; ","")</f>
        <v/>
      </c>
      <c r="BU200" s="682" t="str">
        <f>IF(AND($S$9=1,Courses!AB195&lt;0), "Row "&amp;Courses!$A195&amp;", "&amp;BU$9&amp;", "&amp;BU$10&amp;", "&amp;BU$11&amp;"; ","")</f>
        <v/>
      </c>
      <c r="BW200" s="6">
        <f t="shared" si="5"/>
        <v>181</v>
      </c>
      <c r="BX200" s="671">
        <f>IF(AND($T$9=1,Courses!B195="",Courses!F195="",Courses!H195="",Courses!J195="",Courses!K195="",Courses!L195="",Courses!M195="",Courses!N195=0,Courses!P195=0,Courses!R195=0,Courses!S195=0,Courses!U195=0,Courses!W195=0,Courses!X195=0,Courses!Z195=0,Courses!AB195=0),0,1)</f>
        <v>0</v>
      </c>
      <c r="BY200" s="671">
        <f>IF(AND(BX200=0,SUM(BX201:$BX$219)&gt;0),1,0)</f>
        <v>0</v>
      </c>
      <c r="BZ200" s="692" t="str">
        <f>IF(BY200=1,"Row "&amp;Courses!A195&amp;"; ","")</f>
        <v/>
      </c>
      <c r="CA200" s="50"/>
      <c r="CC200" s="692" t="str">
        <f>IF(AND($U$9=1,Courses!B195&lt;&gt;"",SUM(Courses!N195:AB195)=0),"Row "&amp;Courses!A195&amp;"; ","")</f>
        <v/>
      </c>
      <c r="CD200" s="50"/>
      <c r="CG200" s="692" t="str">
        <f>IF(AND($Y$9=1,Courses!B195&lt;&gt;""),IF(SUMPRODUCT(--(Courses!$C$13:$C$214=Courses!C195))&gt;1,"Row "&amp;Courses!A195&amp;"; ",""),"")</f>
        <v/>
      </c>
      <c r="CK200" s="739" t="str">
        <f>IF(AND($Z$9=1,Courses!E195&lt;&gt;"",Courses!F195&lt;&gt;"",Courses!F195=0,SUM(Courses!H195,Courses!J195)=1),"Row "&amp;Courses!A195&amp;", "&amp;Courses!$F$10&amp;"; ","")</f>
        <v/>
      </c>
      <c r="CL200" s="10" t="str">
        <f>IF(AND($Z$9=1,Courses!G195&lt;&gt;"",Courses!H195&lt;&gt;"",Courses!H195=0,SUM(Courses!J195,Courses!F195)=1),"Row "&amp;Courses!A195&amp;", "&amp;Courses!$H$10&amp;"; ","")</f>
        <v/>
      </c>
      <c r="CM200" s="682" t="str">
        <f>IF(AND($Z$9=1,Courses!I195&lt;&gt;"",Courses!J195&lt;&gt;"",Courses!J195=0, SUM(Courses!H195,Courses!F195)=1),"Row "&amp;Courses!A195&amp;", "&amp;Courses!$J$10&amp;"; ","")</f>
        <v/>
      </c>
      <c r="CP200" s="692" t="str">
        <f>IF(AND(Courses!B195&lt;&gt;"",ISNA(VLOOKUP(Courses!C195,CourseInfo,2,FALSE))=FALSE,COUNTIF(Dummy,Courses!C195)&lt;&gt;1),VLOOKUP(Courses!C195,CourseInfo,6,FALSE),"")</f>
        <v/>
      </c>
      <c r="CQ200" s="692" t="str">
        <f>IF(AND(Courses!B195&lt;&gt;"",ISNA(VLOOKUP(Courses!C195,CourseInfo,2,FALSE))=FALSE,COUNTIF(Dummy,Courses!C195)&lt;&gt;1),IF(VLOOKUP(Courses!C195,CourseInfo,7,FALSE)&lt;&gt;"",VLOOKUP(Courses!C195,CourseInfo,7,FALSE),"blank"),"")</f>
        <v/>
      </c>
      <c r="CR200" s="692" t="str">
        <f>IF(AND($AA$9=1,Courses!B195&lt;&gt;"",'Courses Valid'!AC200="",AH200&amp;AI200&amp;AJ200&amp;AK200="",COUNTIF(Dummy,Courses!C195)&lt;&gt;1),IF(OR(Courses!K195&lt;&gt;'Courses Valid'!CP200,Courses!L195&lt;&gt;'Courses Valid'!CQ200),"Row "&amp;Courses!A195&amp;", Level on LARS is "&amp;'Courses Valid'!CP200&amp;", Sub-level on LARS is "&amp;CQ200&amp;"; ",""),"")</f>
        <v/>
      </c>
    </row>
    <row r="201" spans="3:96" x14ac:dyDescent="0.2">
      <c r="C201" s="853">
        <f t="shared" si="4"/>
        <v>0</v>
      </c>
      <c r="G201" s="692" t="str">
        <f>IF(SUMPRODUCT(--(CourseAims=Courses!$C196))=1,"",IF(AND($J$9=1,Courses!$C196&lt;&gt;""),"Row "&amp;Courses!A196&amp;" (invalid); ",""))</f>
        <v/>
      </c>
      <c r="H201" s="692" t="str">
        <f>IF(AND($K$9=1,Courses!B196="",OR(Courses!F196&lt;&gt;"",Courses!H196&lt;&gt;"",Courses!J196&lt;&gt;"",Courses!K196&lt;&gt;"",Courses!L196&lt;&gt;"",Courses!M196&lt;&gt;"",Courses!N196&lt;&gt;0,Courses!P196&lt;&gt;0,Courses!R196&lt;&gt;0,Courses!S196&lt;&gt;0,Courses!U196&lt;&gt;0,Courses!W196&lt;&gt;0,Courses!X196&lt;&gt;0,Courses!Z196&lt;&gt;0,Courses!AB196&lt;&gt;0)),"Row "&amp;Courses!A196&amp;" (none); ","")</f>
        <v/>
      </c>
      <c r="K201" s="739" t="str">
        <f>IF(AND($L$9=1,Courses!E196&lt;&gt;"",Courses!F196=""),"Row "&amp;Courses!A196&amp;", "&amp;Courses!$E$10&amp;"; ","")</f>
        <v/>
      </c>
      <c r="L201" s="10" t="str">
        <f>IF(AND($L$9=1,Courses!G196&lt;&gt;"",Courses!H196=""),"Row "&amp;Courses!A196&amp;", "&amp;Courses!$G$10&amp;"; ","")</f>
        <v/>
      </c>
      <c r="M201" s="682" t="str">
        <f>IF(AND($L$9=1,Courses!I196&lt;&gt;"",Courses!J196=""),"Row "&amp;Courses!A196&amp;", "&amp;Courses!$I$10&amp;"; ","")</f>
        <v/>
      </c>
      <c r="Q201" s="739" t="str">
        <f>IF(AND($M$9=1,Courses!B196&lt;&gt;"",Courses!E196&lt;&gt;"",Courses!G196="",Courses!I196="",Courses!F196&lt;&gt;1),"Row "&amp;Courses!A196&amp;"; ","")</f>
        <v/>
      </c>
      <c r="R201" s="10" t="str">
        <f>IF(AND($M$9=1,Courses!B196&lt;&gt;"",Courses!I196="",Courses!F196&lt;&gt;"",Courses!G196&lt;&gt;"",Courses!H196&lt;&gt;""),IF(OR((Courses!F196+Courses!H196)&lt;&gt;1),"Row "&amp;Courses!A196&amp;"; ",""),"")</f>
        <v/>
      </c>
      <c r="S201" s="682" t="str">
        <f>IF(AND($M$9=1,Courses!B196&lt;&gt;"",Courses!I196&lt;&gt;"",Courses!J196&lt;&gt;"",Courses!H196&lt;&gt;"",Courses!G196&lt;&gt;"",Courses!F196&lt;&gt;""),IF(OR((Courses!F196+Courses!H196+Courses!J196)&lt;&gt;1),"Row "&amp;Courses!A196&amp;"; ",""),"")</f>
        <v/>
      </c>
      <c r="U201" s="692" t="str">
        <f>IF(AND($M$9=1,Courses!E196&lt;&gt;"",Q201="",R201="",S201="",SUM(Courses!F196,Courses!H196,Courses!J196)&lt;&gt;1),"Row "&amp;Courses!A196&amp;"; ","")</f>
        <v/>
      </c>
      <c r="X201" s="739" t="str">
        <f>IF(AND($N$9=1,Courses!B196&lt;&gt;"",Courses!E196&lt;&gt;"",Courses!F196&lt;&gt;""),IF((TRUNC(Courses!F196*100)&lt;&gt;Courses!F196*100),"Row "&amp;Courses!A196&amp;", "&amp;Courses!$F$10&amp;"; ",""),"")</f>
        <v/>
      </c>
      <c r="Y201" s="10" t="str">
        <f>IF(AND($N$9=1,Courses!B196&lt;&gt;"",Courses!G196&lt;&gt;"",Courses!H196&lt;&gt;""),IF((TRUNC(Courses!H196*100)&lt;&gt;Courses!H196*100),"Row "&amp;Courses!A196&amp;", "&amp;Courses!$H$10&amp;"; ",""),"")</f>
        <v/>
      </c>
      <c r="Z201" s="682" t="str">
        <f>IF(AND($N$9=1,Courses!B196&lt;&gt;"",Courses!I196&lt;&gt;"",Courses!J196&lt;&gt;""),IF((TRUNC(Courses!J196*100)&lt;&gt;Courses!J196*100),"Row "&amp;Courses!A196&amp;", "&amp;Courses!$J$10&amp;"; ",""),"")</f>
        <v/>
      </c>
      <c r="AC201" s="739" t="str">
        <f>IF(AND($O$9=1,G201="",Courses!B196&lt;&gt;"",Courses!K196&lt;&gt;"UG",Courses!K196&lt;&gt;"PG (UG fee)",Courses!K196&lt;&gt;"PG (Masters' loan)",Courses!K196&lt;&gt;"PG (Other)"),"Row "&amp;Courses!A196&amp;"; ","")</f>
        <v/>
      </c>
      <c r="AD201" s="692"/>
      <c r="AE201" s="682" t="str">
        <f>IF(AND($Q$9=1,G201="",Courses!B196&lt;&gt;"",Courses!M196&lt;&gt;"Standard",Courses!M196&lt;&gt;"Long"),"Row "&amp;Courses!A196&amp;"; ","")</f>
        <v/>
      </c>
      <c r="AH201" s="739" t="str">
        <f>IF(AND($P$9=1,G201="",AC201="",AD201="",Courses!B196&lt;&gt;"",Courses!K196="UG",Courses!L196&lt;&gt;$C$9,Courses!L196&lt;&gt;$C$10,Courses!L196&lt;&gt;$C$11),"Row "&amp;Courses!A196&amp;", Sub-level should be either HND, Sub-degree, Foundation Degree or Other UG Degree; ","")</f>
        <v/>
      </c>
      <c r="AI201" s="10" t="str">
        <f>IF(AND($P$9=1,G201="",AC201="",AD201="",Courses!B196&lt;&gt;"",Courses!K196="PG (UG fee)",Courses!L196&lt;&gt;"",Courses!L196&lt;&gt;$C$12,Courses!L196&lt;&gt;$C$15),"Row "&amp;Courses!A196&amp;", Sub-level should be either blank or "&amp;C193&amp;"; ","")</f>
        <v/>
      </c>
      <c r="AJ201" s="10" t="str">
        <f>IF(AND($P$9=1,G201="",AC201="",AD201="",Courses!B196&lt;&gt;"",Courses!K196="PG (Masters' loan)",Courses!L196&lt;&gt;"",Courses!L196&lt;&gt;$C$14,Courses!L196&lt;&gt;$C$15),"Row "&amp;Courses!A196&amp;", Sub-level should be blank; ","")</f>
        <v/>
      </c>
      <c r="AK201" s="682" t="str">
        <f>IF(AND($P$9=1,G201="",AC201="",AD201="",Courses!B196&lt;&gt;"",Courses!K196="PG (Other)",Courses!L196&lt;&gt;"",Courses!L196&lt;&gt;$C$16,Courses!L196&lt;&gt;$C$17),"Row "&amp;Courses!A196&amp;", Sub-level should be blank; ","")</f>
        <v/>
      </c>
      <c r="AN201" s="671">
        <v>182</v>
      </c>
      <c r="AO201" s="739" t="str">
        <f>IF(AND($R$9=1,(TRUNC(Courses!N196)&lt;&gt;Courses!N196)), "Row "&amp;Courses!$A196&amp;", "&amp;AO$9&amp;", "&amp;AO$10&amp;", "&amp;AO$11&amp;"; ","")</f>
        <v/>
      </c>
      <c r="AP201" s="10" t="str">
        <f>IF(AND($R$9=1,(TRUNC(Courses!O196)&lt;&gt;Courses!O196)), "Row "&amp;Courses!$A196&amp;", "&amp;AP$9&amp;", "&amp;AP$10&amp;", "&amp;AP$11&amp;"; ","")</f>
        <v/>
      </c>
      <c r="AQ201" s="10" t="str">
        <f>IF(AND($R$9=1,(TRUNC(Courses!P196)&lt;&gt;Courses!P196)), "Row "&amp;Courses!$A196&amp;", "&amp;AQ$9&amp;", "&amp;AQ$10&amp;", "&amp;AQ$11&amp;"; ","")</f>
        <v/>
      </c>
      <c r="AR201" s="10" t="str">
        <f>IF(AND($R$9=1,(TRUNC(Courses!Q196)&lt;&gt;Courses!Q196)), "Row "&amp;Courses!$A196&amp;", "&amp;AR$9&amp;", "&amp;AR$10&amp;", "&amp;AR$11&amp;"; ","")</f>
        <v/>
      </c>
      <c r="AS201" s="10" t="str">
        <f>IF(AND($R$9=1,(TRUNC(Courses!R196)&lt;&gt;Courses!R196)), "Row "&amp;Courses!$A196&amp;", "&amp;AS$9&amp;", "&amp;AS$10&amp;", "&amp;AS$11&amp;"; ","")</f>
        <v/>
      </c>
      <c r="AT201" s="739" t="str">
        <f>IF(AND($R$9=1,(TRUNC(Courses!S196)&lt;&gt;Courses!S196)), "Row "&amp;Courses!$A196&amp;", "&amp;AT$9&amp;", "&amp;AT$10&amp;", "&amp;AT$11&amp;"; ","")</f>
        <v/>
      </c>
      <c r="AU201" s="10" t="str">
        <f>IF(AND($R$9=1,(TRUNC(Courses!T196)&lt;&gt;Courses!T196)), "Row "&amp;Courses!$A196&amp;", "&amp;AU$9&amp;", "&amp;AU$10&amp;", "&amp;AU$11&amp;"; ","")</f>
        <v/>
      </c>
      <c r="AV201" s="10" t="str">
        <f>IF(AND($R$9=1,(TRUNC(Courses!U196)&lt;&gt;Courses!U196)), "Row "&amp;Courses!$A196&amp;", "&amp;AV$9&amp;", "&amp;AV$10&amp;", "&amp;AV$11&amp;"; ","")</f>
        <v/>
      </c>
      <c r="AW201" s="10" t="str">
        <f>IF(AND($R$9=1,(TRUNC(Courses!V196)&lt;&gt;Courses!V196)), "Row "&amp;Courses!$A196&amp;", "&amp;AW$9&amp;", "&amp;AW$10&amp;", "&amp;AW$11&amp;"; ","")</f>
        <v/>
      </c>
      <c r="AX201" s="682" t="str">
        <f>IF(AND($R$9=1,(TRUNC(Courses!W196)&lt;&gt;Courses!W196)), "Row "&amp;Courses!$A196&amp;", "&amp;AX$9&amp;", "&amp;AX$10&amp;", "&amp;AX$11&amp;"; ","")</f>
        <v/>
      </c>
      <c r="AY201" s="10" t="str">
        <f>IF(AND($R$9=1,(TRUNC(Courses!X196)&lt;&gt;Courses!X196)), "Row "&amp;Courses!$A196&amp;", "&amp;AY$9&amp;", "&amp;AY$10&amp;", "&amp;AY$11&amp;"; ","")</f>
        <v/>
      </c>
      <c r="AZ201" s="10" t="str">
        <f>IF(AND($R$9=1,(TRUNC(Courses!Y196)&lt;&gt;Courses!Y196)), "Row "&amp;Courses!$A196&amp;", "&amp;AZ$9&amp;", "&amp;AZ$10&amp;", "&amp;AZ$11&amp;"; ","")</f>
        <v/>
      </c>
      <c r="BA201" s="10" t="str">
        <f>IF(AND($R$9=1,(TRUNC(Courses!Z196)&lt;&gt;Courses!Z196)), "Row "&amp;Courses!$A196&amp;", "&amp;BA$9&amp;", "&amp;BA$10&amp;", "&amp;BA$11&amp;"; ","")</f>
        <v/>
      </c>
      <c r="BB201" s="10" t="str">
        <f>IF(AND($R$9=1,(TRUNC(Courses!AA196)&lt;&gt;Courses!AA196)), "Row "&amp;Courses!$A196&amp;", "&amp;BB$9&amp;", "&amp;BB$10&amp;", "&amp;BB$11&amp;"; ","")</f>
        <v/>
      </c>
      <c r="BC201" s="682" t="str">
        <f>IF(AND($R$9=1,(TRUNC(Courses!AB196)&lt;&gt;Courses!AB196)), "Row "&amp;Courses!$A196&amp;", "&amp;BC$9&amp;", "&amp;BC$10&amp;", "&amp;BC$11&amp;"; ","")</f>
        <v/>
      </c>
      <c r="BF201" s="671">
        <v>182</v>
      </c>
      <c r="BG201" s="739" t="str">
        <f>IF(AND($S$9=1,Courses!N196&lt;0), "Row "&amp;Courses!$A196&amp;", "&amp;BG$9&amp;", "&amp;BG$10&amp;", "&amp;BG$11&amp;"; ","")</f>
        <v/>
      </c>
      <c r="BH201" s="10" t="str">
        <f>IF(AND($S$9=1,Courses!O196&lt;0), "Row "&amp;Courses!$A196&amp;", "&amp;BH$9&amp;", "&amp;BH$10&amp;", "&amp;BH$11&amp;"; ","")</f>
        <v/>
      </c>
      <c r="BI201" s="10" t="str">
        <f>IF(AND($S$9=1,Courses!P196&lt;0), "Row "&amp;Courses!$A196&amp;", "&amp;BI$9&amp;", "&amp;BI$10&amp;", "&amp;BI$11&amp;"; ","")</f>
        <v/>
      </c>
      <c r="BJ201" s="10" t="str">
        <f>IF(AND($S$9=1,Courses!Q196&lt;0), "Row "&amp;Courses!$A196&amp;", "&amp;BJ$9&amp;", "&amp;BJ$10&amp;", "&amp;BJ$11&amp;"; ","")</f>
        <v/>
      </c>
      <c r="BK201" s="10" t="str">
        <f>IF(AND($S$9=1,Courses!R196&lt;0), "Row "&amp;Courses!$A196&amp;", "&amp;BK$9&amp;", "&amp;BK$10&amp;", "&amp;BK$11&amp;"; ","")</f>
        <v/>
      </c>
      <c r="BL201" s="739" t="str">
        <f>IF(AND($S$9=1,Courses!S196&lt;0), "Row "&amp;Courses!$A196&amp;", "&amp;BL$9&amp;", "&amp;BL$10&amp;", "&amp;BL$11&amp;"; ","")</f>
        <v/>
      </c>
      <c r="BM201" s="10" t="str">
        <f>IF(AND($S$9=1,Courses!T196&lt;0), "Row "&amp;Courses!$A196&amp;", "&amp;BM$9&amp;", "&amp;BM$10&amp;", "&amp;BM$11&amp;"; ","")</f>
        <v/>
      </c>
      <c r="BN201" s="10" t="str">
        <f>IF(AND($S$9=1,Courses!U196&lt;0), "Row "&amp;Courses!$A196&amp;", "&amp;BN$9&amp;", "&amp;BN$10&amp;", "&amp;BN$11&amp;"; ","")</f>
        <v/>
      </c>
      <c r="BO201" s="10" t="str">
        <f>IF(AND($S$9=1,Courses!V196&lt;0), "Row "&amp;Courses!$A196&amp;", "&amp;BO$9&amp;", "&amp;BO$10&amp;", "&amp;BO$11&amp;"; ","")</f>
        <v/>
      </c>
      <c r="BP201" s="682" t="str">
        <f>IF(AND($S$9=1,Courses!W196&lt;0), "Row "&amp;Courses!$A196&amp;", "&amp;BP$9&amp;", "&amp;BP$10&amp;", "&amp;BP$11&amp;"; ","")</f>
        <v/>
      </c>
      <c r="BQ201" s="10" t="str">
        <f>IF(AND($S$9=1,Courses!X196&lt;0), "Row "&amp;Courses!$A196&amp;", "&amp;BQ$9&amp;", "&amp;BQ$10&amp;", "&amp;BQ$11&amp;"; ","")</f>
        <v/>
      </c>
      <c r="BR201" s="10" t="str">
        <f>IF(AND($S$9=1,Courses!Y196&lt;0), "Row "&amp;Courses!$A196&amp;", "&amp;BR$9&amp;", "&amp;BR$10&amp;", "&amp;BR$11&amp;"; ","")</f>
        <v/>
      </c>
      <c r="BS201" s="10" t="str">
        <f>IF(AND($S$9=1,Courses!Z196&lt;0), "Row "&amp;Courses!$A196&amp;", "&amp;BS$9&amp;", "&amp;BS$10&amp;", "&amp;BS$11&amp;"; ","")</f>
        <v/>
      </c>
      <c r="BT201" s="10" t="str">
        <f>IF(AND($S$9=1,Courses!AA196&lt;0), "Row "&amp;Courses!$A196&amp;", "&amp;BT$9&amp;", "&amp;BT$10&amp;", "&amp;BT$11&amp;"; ","")</f>
        <v/>
      </c>
      <c r="BU201" s="682" t="str">
        <f>IF(AND($S$9=1,Courses!AB196&lt;0), "Row "&amp;Courses!$A196&amp;", "&amp;BU$9&amp;", "&amp;BU$10&amp;", "&amp;BU$11&amp;"; ","")</f>
        <v/>
      </c>
      <c r="BW201" s="6">
        <f t="shared" si="5"/>
        <v>182</v>
      </c>
      <c r="BX201" s="671">
        <f>IF(AND($T$9=1,Courses!B196="",Courses!F196="",Courses!H196="",Courses!J196="",Courses!K196="",Courses!L196="",Courses!M196="",Courses!N196=0,Courses!P196=0,Courses!R196=0,Courses!S196=0,Courses!U196=0,Courses!W196=0,Courses!X196=0,Courses!Z196=0,Courses!AB196=0),0,1)</f>
        <v>0</v>
      </c>
      <c r="BY201" s="671">
        <f>IF(AND(BX201=0,SUM(BX202:$BX$219)&gt;0),1,0)</f>
        <v>0</v>
      </c>
      <c r="BZ201" s="692" t="str">
        <f>IF(BY201=1,"Row "&amp;Courses!A196&amp;"; ","")</f>
        <v/>
      </c>
      <c r="CA201" s="50"/>
      <c r="CC201" s="692" t="str">
        <f>IF(AND($U$9=1,Courses!B196&lt;&gt;"",SUM(Courses!N196:AB196)=0),"Row "&amp;Courses!A196&amp;"; ","")</f>
        <v/>
      </c>
      <c r="CD201" s="50"/>
      <c r="CG201" s="692" t="str">
        <f>IF(AND($Y$9=1,Courses!B196&lt;&gt;""),IF(SUMPRODUCT(--(Courses!$C$13:$C$214=Courses!C196))&gt;1,"Row "&amp;Courses!A196&amp;"; ",""),"")</f>
        <v/>
      </c>
      <c r="CK201" s="739" t="str">
        <f>IF(AND($Z$9=1,Courses!E196&lt;&gt;"",Courses!F196&lt;&gt;"",Courses!F196=0,SUM(Courses!H196,Courses!J196)=1),"Row "&amp;Courses!A196&amp;", "&amp;Courses!$F$10&amp;"; ","")</f>
        <v/>
      </c>
      <c r="CL201" s="10" t="str">
        <f>IF(AND($Z$9=1,Courses!G196&lt;&gt;"",Courses!H196&lt;&gt;"",Courses!H196=0,SUM(Courses!J196,Courses!F196)=1),"Row "&amp;Courses!A196&amp;", "&amp;Courses!$H$10&amp;"; ","")</f>
        <v/>
      </c>
      <c r="CM201" s="682" t="str">
        <f>IF(AND($Z$9=1,Courses!I196&lt;&gt;"",Courses!J196&lt;&gt;"",Courses!J196=0, SUM(Courses!H196,Courses!F196)=1),"Row "&amp;Courses!A196&amp;", "&amp;Courses!$J$10&amp;"; ","")</f>
        <v/>
      </c>
      <c r="CP201" s="692" t="str">
        <f>IF(AND(Courses!B196&lt;&gt;"",ISNA(VLOOKUP(Courses!C196,CourseInfo,2,FALSE))=FALSE,COUNTIF(Dummy,Courses!C196)&lt;&gt;1),VLOOKUP(Courses!C196,CourseInfo,6,FALSE),"")</f>
        <v/>
      </c>
      <c r="CQ201" s="692" t="str">
        <f>IF(AND(Courses!B196&lt;&gt;"",ISNA(VLOOKUP(Courses!C196,CourseInfo,2,FALSE))=FALSE,COUNTIF(Dummy,Courses!C196)&lt;&gt;1),IF(VLOOKUP(Courses!C196,CourseInfo,7,FALSE)&lt;&gt;"",VLOOKUP(Courses!C196,CourseInfo,7,FALSE),"blank"),"")</f>
        <v/>
      </c>
      <c r="CR201" s="692" t="str">
        <f>IF(AND($AA$9=1,Courses!B196&lt;&gt;"",'Courses Valid'!AC201="",AH201&amp;AI201&amp;AJ201&amp;AK201="",COUNTIF(Dummy,Courses!C196)&lt;&gt;1),IF(OR(Courses!K196&lt;&gt;'Courses Valid'!CP201,Courses!L196&lt;&gt;'Courses Valid'!CQ201),"Row "&amp;Courses!A196&amp;", Level on LARS is "&amp;'Courses Valid'!CP201&amp;", Sub-level on LARS is "&amp;CQ201&amp;"; ",""),"")</f>
        <v/>
      </c>
    </row>
    <row r="202" spans="3:96" x14ac:dyDescent="0.2">
      <c r="C202" s="853">
        <f t="shared" si="4"/>
        <v>0</v>
      </c>
      <c r="G202" s="692" t="str">
        <f>IF(SUMPRODUCT(--(CourseAims=Courses!$C197))=1,"",IF(AND($J$9=1,Courses!$C197&lt;&gt;""),"Row "&amp;Courses!A197&amp;" (invalid); ",""))</f>
        <v/>
      </c>
      <c r="H202" s="692" t="str">
        <f>IF(AND($K$9=1,Courses!B197="",OR(Courses!F197&lt;&gt;"",Courses!H197&lt;&gt;"",Courses!J197&lt;&gt;"",Courses!K197&lt;&gt;"",Courses!L197&lt;&gt;"",Courses!M197&lt;&gt;"",Courses!N197&lt;&gt;0,Courses!P197&lt;&gt;0,Courses!R197&lt;&gt;0,Courses!S197&lt;&gt;0,Courses!U197&lt;&gt;0,Courses!W197&lt;&gt;0,Courses!X197&lt;&gt;0,Courses!Z197&lt;&gt;0,Courses!AB197&lt;&gt;0)),"Row "&amp;Courses!A197&amp;" (none); ","")</f>
        <v/>
      </c>
      <c r="K202" s="739" t="str">
        <f>IF(AND($L$9=1,Courses!E197&lt;&gt;"",Courses!F197=""),"Row "&amp;Courses!A197&amp;", "&amp;Courses!$E$10&amp;"; ","")</f>
        <v/>
      </c>
      <c r="L202" s="10" t="str">
        <f>IF(AND($L$9=1,Courses!G197&lt;&gt;"",Courses!H197=""),"Row "&amp;Courses!A197&amp;", "&amp;Courses!$G$10&amp;"; ","")</f>
        <v/>
      </c>
      <c r="M202" s="682" t="str">
        <f>IF(AND($L$9=1,Courses!I197&lt;&gt;"",Courses!J197=""),"Row "&amp;Courses!A197&amp;", "&amp;Courses!$I$10&amp;"; ","")</f>
        <v/>
      </c>
      <c r="Q202" s="739" t="str">
        <f>IF(AND($M$9=1,Courses!B197&lt;&gt;"",Courses!E197&lt;&gt;"",Courses!G197="",Courses!I197="",Courses!F197&lt;&gt;1),"Row "&amp;Courses!A197&amp;"; ","")</f>
        <v/>
      </c>
      <c r="R202" s="10" t="str">
        <f>IF(AND($M$9=1,Courses!B197&lt;&gt;"",Courses!I197="",Courses!F197&lt;&gt;"",Courses!G197&lt;&gt;"",Courses!H197&lt;&gt;""),IF(OR((Courses!F197+Courses!H197)&lt;&gt;1),"Row "&amp;Courses!A197&amp;"; ",""),"")</f>
        <v/>
      </c>
      <c r="S202" s="682" t="str">
        <f>IF(AND($M$9=1,Courses!B197&lt;&gt;"",Courses!I197&lt;&gt;"",Courses!J197&lt;&gt;"",Courses!H197&lt;&gt;"",Courses!G197&lt;&gt;"",Courses!F197&lt;&gt;""),IF(OR((Courses!F197+Courses!H197+Courses!J197)&lt;&gt;1),"Row "&amp;Courses!A197&amp;"; ",""),"")</f>
        <v/>
      </c>
      <c r="U202" s="692" t="str">
        <f>IF(AND($M$9=1,Courses!E197&lt;&gt;"",Q202="",R202="",S202="",SUM(Courses!F197,Courses!H197,Courses!J197)&lt;&gt;1),"Row "&amp;Courses!A197&amp;"; ","")</f>
        <v/>
      </c>
      <c r="X202" s="739" t="str">
        <f>IF(AND($N$9=1,Courses!B197&lt;&gt;"",Courses!E197&lt;&gt;"",Courses!F197&lt;&gt;""),IF((TRUNC(Courses!F197*100)&lt;&gt;Courses!F197*100),"Row "&amp;Courses!A197&amp;", "&amp;Courses!$F$10&amp;"; ",""),"")</f>
        <v/>
      </c>
      <c r="Y202" s="10" t="str">
        <f>IF(AND($N$9=1,Courses!B197&lt;&gt;"",Courses!G197&lt;&gt;"",Courses!H197&lt;&gt;""),IF((TRUNC(Courses!H197*100)&lt;&gt;Courses!H197*100),"Row "&amp;Courses!A197&amp;", "&amp;Courses!$H$10&amp;"; ",""),"")</f>
        <v/>
      </c>
      <c r="Z202" s="682" t="str">
        <f>IF(AND($N$9=1,Courses!B197&lt;&gt;"",Courses!I197&lt;&gt;"",Courses!J197&lt;&gt;""),IF((TRUNC(Courses!J197*100)&lt;&gt;Courses!J197*100),"Row "&amp;Courses!A197&amp;", "&amp;Courses!$J$10&amp;"; ",""),"")</f>
        <v/>
      </c>
      <c r="AC202" s="739" t="str">
        <f>IF(AND($O$9=1,G202="",Courses!B197&lt;&gt;"",Courses!K197&lt;&gt;"UG",Courses!K197&lt;&gt;"PG (UG fee)",Courses!K197&lt;&gt;"PG (Masters' loan)",Courses!K197&lt;&gt;"PG (Other)"),"Row "&amp;Courses!A197&amp;"; ","")</f>
        <v/>
      </c>
      <c r="AD202" s="692"/>
      <c r="AE202" s="682" t="str">
        <f>IF(AND($Q$9=1,G202="",Courses!B197&lt;&gt;"",Courses!M197&lt;&gt;"Standard",Courses!M197&lt;&gt;"Long"),"Row "&amp;Courses!A197&amp;"; ","")</f>
        <v/>
      </c>
      <c r="AH202" s="739" t="str">
        <f>IF(AND($P$9=1,G202="",AC202="",AD202="",Courses!B197&lt;&gt;"",Courses!K197="UG",Courses!L197&lt;&gt;$C$9,Courses!L197&lt;&gt;$C$10,Courses!L197&lt;&gt;$C$11),"Row "&amp;Courses!A197&amp;", Sub-level should be either HND, Sub-degree, Foundation Degree or Other UG Degree; ","")</f>
        <v/>
      </c>
      <c r="AI202" s="10" t="str">
        <f>IF(AND($P$9=1,G202="",AC202="",AD202="",Courses!B197&lt;&gt;"",Courses!K197="PG (UG fee)",Courses!L197&lt;&gt;"",Courses!L197&lt;&gt;$C$12,Courses!L197&lt;&gt;$C$15),"Row "&amp;Courses!A197&amp;", Sub-level should be either blank or "&amp;C194&amp;"; ","")</f>
        <v/>
      </c>
      <c r="AJ202" s="10" t="str">
        <f>IF(AND($P$9=1,G202="",AC202="",AD202="",Courses!B197&lt;&gt;"",Courses!K197="PG (Masters' loan)",Courses!L197&lt;&gt;"",Courses!L197&lt;&gt;$C$14,Courses!L197&lt;&gt;$C$15),"Row "&amp;Courses!A197&amp;", Sub-level should be blank; ","")</f>
        <v/>
      </c>
      <c r="AK202" s="682" t="str">
        <f>IF(AND($P$9=1,G202="",AC202="",AD202="",Courses!B197&lt;&gt;"",Courses!K197="PG (Other)",Courses!L197&lt;&gt;"",Courses!L197&lt;&gt;$C$16,Courses!L197&lt;&gt;$C$17),"Row "&amp;Courses!A197&amp;", Sub-level should be blank; ","")</f>
        <v/>
      </c>
      <c r="AN202" s="671">
        <v>183</v>
      </c>
      <c r="AO202" s="739" t="str">
        <f>IF(AND($R$9=1,(TRUNC(Courses!N197)&lt;&gt;Courses!N197)), "Row "&amp;Courses!$A197&amp;", "&amp;AO$9&amp;", "&amp;AO$10&amp;", "&amp;AO$11&amp;"; ","")</f>
        <v/>
      </c>
      <c r="AP202" s="10" t="str">
        <f>IF(AND($R$9=1,(TRUNC(Courses!O197)&lt;&gt;Courses!O197)), "Row "&amp;Courses!$A197&amp;", "&amp;AP$9&amp;", "&amp;AP$10&amp;", "&amp;AP$11&amp;"; ","")</f>
        <v/>
      </c>
      <c r="AQ202" s="10" t="str">
        <f>IF(AND($R$9=1,(TRUNC(Courses!P197)&lt;&gt;Courses!P197)), "Row "&amp;Courses!$A197&amp;", "&amp;AQ$9&amp;", "&amp;AQ$10&amp;", "&amp;AQ$11&amp;"; ","")</f>
        <v/>
      </c>
      <c r="AR202" s="10" t="str">
        <f>IF(AND($R$9=1,(TRUNC(Courses!Q197)&lt;&gt;Courses!Q197)), "Row "&amp;Courses!$A197&amp;", "&amp;AR$9&amp;", "&amp;AR$10&amp;", "&amp;AR$11&amp;"; ","")</f>
        <v/>
      </c>
      <c r="AS202" s="10" t="str">
        <f>IF(AND($R$9=1,(TRUNC(Courses!R197)&lt;&gt;Courses!R197)), "Row "&amp;Courses!$A197&amp;", "&amp;AS$9&amp;", "&amp;AS$10&amp;", "&amp;AS$11&amp;"; ","")</f>
        <v/>
      </c>
      <c r="AT202" s="739" t="str">
        <f>IF(AND($R$9=1,(TRUNC(Courses!S197)&lt;&gt;Courses!S197)), "Row "&amp;Courses!$A197&amp;", "&amp;AT$9&amp;", "&amp;AT$10&amp;", "&amp;AT$11&amp;"; ","")</f>
        <v/>
      </c>
      <c r="AU202" s="10" t="str">
        <f>IF(AND($R$9=1,(TRUNC(Courses!T197)&lt;&gt;Courses!T197)), "Row "&amp;Courses!$A197&amp;", "&amp;AU$9&amp;", "&amp;AU$10&amp;", "&amp;AU$11&amp;"; ","")</f>
        <v/>
      </c>
      <c r="AV202" s="10" t="str">
        <f>IF(AND($R$9=1,(TRUNC(Courses!U197)&lt;&gt;Courses!U197)), "Row "&amp;Courses!$A197&amp;", "&amp;AV$9&amp;", "&amp;AV$10&amp;", "&amp;AV$11&amp;"; ","")</f>
        <v/>
      </c>
      <c r="AW202" s="10" t="str">
        <f>IF(AND($R$9=1,(TRUNC(Courses!V197)&lt;&gt;Courses!V197)), "Row "&amp;Courses!$A197&amp;", "&amp;AW$9&amp;", "&amp;AW$10&amp;", "&amp;AW$11&amp;"; ","")</f>
        <v/>
      </c>
      <c r="AX202" s="682" t="str">
        <f>IF(AND($R$9=1,(TRUNC(Courses!W197)&lt;&gt;Courses!W197)), "Row "&amp;Courses!$A197&amp;", "&amp;AX$9&amp;", "&amp;AX$10&amp;", "&amp;AX$11&amp;"; ","")</f>
        <v/>
      </c>
      <c r="AY202" s="10" t="str">
        <f>IF(AND($R$9=1,(TRUNC(Courses!X197)&lt;&gt;Courses!X197)), "Row "&amp;Courses!$A197&amp;", "&amp;AY$9&amp;", "&amp;AY$10&amp;", "&amp;AY$11&amp;"; ","")</f>
        <v/>
      </c>
      <c r="AZ202" s="10" t="str">
        <f>IF(AND($R$9=1,(TRUNC(Courses!Y197)&lt;&gt;Courses!Y197)), "Row "&amp;Courses!$A197&amp;", "&amp;AZ$9&amp;", "&amp;AZ$10&amp;", "&amp;AZ$11&amp;"; ","")</f>
        <v/>
      </c>
      <c r="BA202" s="10" t="str">
        <f>IF(AND($R$9=1,(TRUNC(Courses!Z197)&lt;&gt;Courses!Z197)), "Row "&amp;Courses!$A197&amp;", "&amp;BA$9&amp;", "&amp;BA$10&amp;", "&amp;BA$11&amp;"; ","")</f>
        <v/>
      </c>
      <c r="BB202" s="10" t="str">
        <f>IF(AND($R$9=1,(TRUNC(Courses!AA197)&lt;&gt;Courses!AA197)), "Row "&amp;Courses!$A197&amp;", "&amp;BB$9&amp;", "&amp;BB$10&amp;", "&amp;BB$11&amp;"; ","")</f>
        <v/>
      </c>
      <c r="BC202" s="682" t="str">
        <f>IF(AND($R$9=1,(TRUNC(Courses!AB197)&lt;&gt;Courses!AB197)), "Row "&amp;Courses!$A197&amp;", "&amp;BC$9&amp;", "&amp;BC$10&amp;", "&amp;BC$11&amp;"; ","")</f>
        <v/>
      </c>
      <c r="BF202" s="671">
        <v>183</v>
      </c>
      <c r="BG202" s="739" t="str">
        <f>IF(AND($S$9=1,Courses!N197&lt;0), "Row "&amp;Courses!$A197&amp;", "&amp;BG$9&amp;", "&amp;BG$10&amp;", "&amp;BG$11&amp;"; ","")</f>
        <v/>
      </c>
      <c r="BH202" s="10" t="str">
        <f>IF(AND($S$9=1,Courses!O197&lt;0), "Row "&amp;Courses!$A197&amp;", "&amp;BH$9&amp;", "&amp;BH$10&amp;", "&amp;BH$11&amp;"; ","")</f>
        <v/>
      </c>
      <c r="BI202" s="10" t="str">
        <f>IF(AND($S$9=1,Courses!P197&lt;0), "Row "&amp;Courses!$A197&amp;", "&amp;BI$9&amp;", "&amp;BI$10&amp;", "&amp;BI$11&amp;"; ","")</f>
        <v/>
      </c>
      <c r="BJ202" s="10" t="str">
        <f>IF(AND($S$9=1,Courses!Q197&lt;0), "Row "&amp;Courses!$A197&amp;", "&amp;BJ$9&amp;", "&amp;BJ$10&amp;", "&amp;BJ$11&amp;"; ","")</f>
        <v/>
      </c>
      <c r="BK202" s="10" t="str">
        <f>IF(AND($S$9=1,Courses!R197&lt;0), "Row "&amp;Courses!$A197&amp;", "&amp;BK$9&amp;", "&amp;BK$10&amp;", "&amp;BK$11&amp;"; ","")</f>
        <v/>
      </c>
      <c r="BL202" s="739" t="str">
        <f>IF(AND($S$9=1,Courses!S197&lt;0), "Row "&amp;Courses!$A197&amp;", "&amp;BL$9&amp;", "&amp;BL$10&amp;", "&amp;BL$11&amp;"; ","")</f>
        <v/>
      </c>
      <c r="BM202" s="10" t="str">
        <f>IF(AND($S$9=1,Courses!T197&lt;0), "Row "&amp;Courses!$A197&amp;", "&amp;BM$9&amp;", "&amp;BM$10&amp;", "&amp;BM$11&amp;"; ","")</f>
        <v/>
      </c>
      <c r="BN202" s="10" t="str">
        <f>IF(AND($S$9=1,Courses!U197&lt;0), "Row "&amp;Courses!$A197&amp;", "&amp;BN$9&amp;", "&amp;BN$10&amp;", "&amp;BN$11&amp;"; ","")</f>
        <v/>
      </c>
      <c r="BO202" s="10" t="str">
        <f>IF(AND($S$9=1,Courses!V197&lt;0), "Row "&amp;Courses!$A197&amp;", "&amp;BO$9&amp;", "&amp;BO$10&amp;", "&amp;BO$11&amp;"; ","")</f>
        <v/>
      </c>
      <c r="BP202" s="682" t="str">
        <f>IF(AND($S$9=1,Courses!W197&lt;0), "Row "&amp;Courses!$A197&amp;", "&amp;BP$9&amp;", "&amp;BP$10&amp;", "&amp;BP$11&amp;"; ","")</f>
        <v/>
      </c>
      <c r="BQ202" s="10" t="str">
        <f>IF(AND($S$9=1,Courses!X197&lt;0), "Row "&amp;Courses!$A197&amp;", "&amp;BQ$9&amp;", "&amp;BQ$10&amp;", "&amp;BQ$11&amp;"; ","")</f>
        <v/>
      </c>
      <c r="BR202" s="10" t="str">
        <f>IF(AND($S$9=1,Courses!Y197&lt;0), "Row "&amp;Courses!$A197&amp;", "&amp;BR$9&amp;", "&amp;BR$10&amp;", "&amp;BR$11&amp;"; ","")</f>
        <v/>
      </c>
      <c r="BS202" s="10" t="str">
        <f>IF(AND($S$9=1,Courses!Z197&lt;0), "Row "&amp;Courses!$A197&amp;", "&amp;BS$9&amp;", "&amp;BS$10&amp;", "&amp;BS$11&amp;"; ","")</f>
        <v/>
      </c>
      <c r="BT202" s="10" t="str">
        <f>IF(AND($S$9=1,Courses!AA197&lt;0), "Row "&amp;Courses!$A197&amp;", "&amp;BT$9&amp;", "&amp;BT$10&amp;", "&amp;BT$11&amp;"; ","")</f>
        <v/>
      </c>
      <c r="BU202" s="682" t="str">
        <f>IF(AND($S$9=1,Courses!AB197&lt;0), "Row "&amp;Courses!$A197&amp;", "&amp;BU$9&amp;", "&amp;BU$10&amp;", "&amp;BU$11&amp;"; ","")</f>
        <v/>
      </c>
      <c r="BW202" s="6">
        <f t="shared" si="5"/>
        <v>183</v>
      </c>
      <c r="BX202" s="671">
        <f>IF(AND($T$9=1,Courses!B197="",Courses!F197="",Courses!H197="",Courses!J197="",Courses!K197="",Courses!L197="",Courses!M197="",Courses!N197=0,Courses!P197=0,Courses!R197=0,Courses!S197=0,Courses!U197=0,Courses!W197=0,Courses!X197=0,Courses!Z197=0,Courses!AB197=0),0,1)</f>
        <v>0</v>
      </c>
      <c r="BY202" s="671">
        <f>IF(AND(BX202=0,SUM(BX203:$BX$219)&gt;0),1,0)</f>
        <v>0</v>
      </c>
      <c r="BZ202" s="692" t="str">
        <f>IF(BY202=1,"Row "&amp;Courses!A197&amp;"; ","")</f>
        <v/>
      </c>
      <c r="CA202" s="50"/>
      <c r="CC202" s="692" t="str">
        <f>IF(AND($U$9=1,Courses!B197&lt;&gt;"",SUM(Courses!N197:AB197)=0),"Row "&amp;Courses!A197&amp;"; ","")</f>
        <v/>
      </c>
      <c r="CD202" s="50"/>
      <c r="CG202" s="692" t="str">
        <f>IF(AND($Y$9=1,Courses!B197&lt;&gt;""),IF(SUMPRODUCT(--(Courses!$C$13:$C$214=Courses!C197))&gt;1,"Row "&amp;Courses!A197&amp;"; ",""),"")</f>
        <v/>
      </c>
      <c r="CK202" s="739" t="str">
        <f>IF(AND($Z$9=1,Courses!E197&lt;&gt;"",Courses!F197&lt;&gt;"",Courses!F197=0,SUM(Courses!H197,Courses!J197)=1),"Row "&amp;Courses!A197&amp;", "&amp;Courses!$F$10&amp;"; ","")</f>
        <v/>
      </c>
      <c r="CL202" s="10" t="str">
        <f>IF(AND($Z$9=1,Courses!G197&lt;&gt;"",Courses!H197&lt;&gt;"",Courses!H197=0,SUM(Courses!J197,Courses!F197)=1),"Row "&amp;Courses!A197&amp;", "&amp;Courses!$H$10&amp;"; ","")</f>
        <v/>
      </c>
      <c r="CM202" s="682" t="str">
        <f>IF(AND($Z$9=1,Courses!I197&lt;&gt;"",Courses!J197&lt;&gt;"",Courses!J197=0, SUM(Courses!H197,Courses!F197)=1),"Row "&amp;Courses!A197&amp;", "&amp;Courses!$J$10&amp;"; ","")</f>
        <v/>
      </c>
      <c r="CP202" s="692" t="str">
        <f>IF(AND(Courses!B197&lt;&gt;"",ISNA(VLOOKUP(Courses!C197,CourseInfo,2,FALSE))=FALSE,COUNTIF(Dummy,Courses!C197)&lt;&gt;1),VLOOKUP(Courses!C197,CourseInfo,6,FALSE),"")</f>
        <v/>
      </c>
      <c r="CQ202" s="692" t="str">
        <f>IF(AND(Courses!B197&lt;&gt;"",ISNA(VLOOKUP(Courses!C197,CourseInfo,2,FALSE))=FALSE,COUNTIF(Dummy,Courses!C197)&lt;&gt;1),IF(VLOOKUP(Courses!C197,CourseInfo,7,FALSE)&lt;&gt;"",VLOOKUP(Courses!C197,CourseInfo,7,FALSE),"blank"),"")</f>
        <v/>
      </c>
      <c r="CR202" s="692" t="str">
        <f>IF(AND($AA$9=1,Courses!B197&lt;&gt;"",'Courses Valid'!AC202="",AH202&amp;AI202&amp;AJ202&amp;AK202="",COUNTIF(Dummy,Courses!C197)&lt;&gt;1),IF(OR(Courses!K197&lt;&gt;'Courses Valid'!CP202,Courses!L197&lt;&gt;'Courses Valid'!CQ202),"Row "&amp;Courses!A197&amp;", Level on LARS is "&amp;'Courses Valid'!CP202&amp;", Sub-level on LARS is "&amp;CQ202&amp;"; ",""),"")</f>
        <v/>
      </c>
    </row>
    <row r="203" spans="3:96" x14ac:dyDescent="0.2">
      <c r="C203" s="853">
        <f t="shared" si="4"/>
        <v>0</v>
      </c>
      <c r="G203" s="692" t="str">
        <f>IF(SUMPRODUCT(--(CourseAims=Courses!$C198))=1,"",IF(AND($J$9=1,Courses!$C198&lt;&gt;""),"Row "&amp;Courses!A198&amp;" (invalid); ",""))</f>
        <v/>
      </c>
      <c r="H203" s="692" t="str">
        <f>IF(AND($K$9=1,Courses!B198="",OR(Courses!F198&lt;&gt;"",Courses!H198&lt;&gt;"",Courses!J198&lt;&gt;"",Courses!K198&lt;&gt;"",Courses!L198&lt;&gt;"",Courses!M198&lt;&gt;"",Courses!N198&lt;&gt;0,Courses!P198&lt;&gt;0,Courses!R198&lt;&gt;0,Courses!S198&lt;&gt;0,Courses!U198&lt;&gt;0,Courses!W198&lt;&gt;0,Courses!X198&lt;&gt;0,Courses!Z198&lt;&gt;0,Courses!AB198&lt;&gt;0)),"Row "&amp;Courses!A198&amp;" (none); ","")</f>
        <v/>
      </c>
      <c r="K203" s="739" t="str">
        <f>IF(AND($L$9=1,Courses!E198&lt;&gt;"",Courses!F198=""),"Row "&amp;Courses!A198&amp;", "&amp;Courses!$E$10&amp;"; ","")</f>
        <v/>
      </c>
      <c r="L203" s="10" t="str">
        <f>IF(AND($L$9=1,Courses!G198&lt;&gt;"",Courses!H198=""),"Row "&amp;Courses!A198&amp;", "&amp;Courses!$G$10&amp;"; ","")</f>
        <v/>
      </c>
      <c r="M203" s="682" t="str">
        <f>IF(AND($L$9=1,Courses!I198&lt;&gt;"",Courses!J198=""),"Row "&amp;Courses!A198&amp;", "&amp;Courses!$I$10&amp;"; ","")</f>
        <v/>
      </c>
      <c r="Q203" s="739" t="str">
        <f>IF(AND($M$9=1,Courses!B198&lt;&gt;"",Courses!E198&lt;&gt;"",Courses!G198="",Courses!I198="",Courses!F198&lt;&gt;1),"Row "&amp;Courses!A198&amp;"; ","")</f>
        <v/>
      </c>
      <c r="R203" s="10" t="str">
        <f>IF(AND($M$9=1,Courses!B198&lt;&gt;"",Courses!I198="",Courses!F198&lt;&gt;"",Courses!G198&lt;&gt;"",Courses!H198&lt;&gt;""),IF(OR((Courses!F198+Courses!H198)&lt;&gt;1),"Row "&amp;Courses!A198&amp;"; ",""),"")</f>
        <v/>
      </c>
      <c r="S203" s="682" t="str">
        <f>IF(AND($M$9=1,Courses!B198&lt;&gt;"",Courses!I198&lt;&gt;"",Courses!J198&lt;&gt;"",Courses!H198&lt;&gt;"",Courses!G198&lt;&gt;"",Courses!F198&lt;&gt;""),IF(OR((Courses!F198+Courses!H198+Courses!J198)&lt;&gt;1),"Row "&amp;Courses!A198&amp;"; ",""),"")</f>
        <v/>
      </c>
      <c r="U203" s="692" t="str">
        <f>IF(AND($M$9=1,Courses!E198&lt;&gt;"",Q203="",R203="",S203="",SUM(Courses!F198,Courses!H198,Courses!J198)&lt;&gt;1),"Row "&amp;Courses!A198&amp;"; ","")</f>
        <v/>
      </c>
      <c r="X203" s="739" t="str">
        <f>IF(AND($N$9=1,Courses!B198&lt;&gt;"",Courses!E198&lt;&gt;"",Courses!F198&lt;&gt;""),IF((TRUNC(Courses!F198*100)&lt;&gt;Courses!F198*100),"Row "&amp;Courses!A198&amp;", "&amp;Courses!$F$10&amp;"; ",""),"")</f>
        <v/>
      </c>
      <c r="Y203" s="10" t="str">
        <f>IF(AND($N$9=1,Courses!B198&lt;&gt;"",Courses!G198&lt;&gt;"",Courses!H198&lt;&gt;""),IF((TRUNC(Courses!H198*100)&lt;&gt;Courses!H198*100),"Row "&amp;Courses!A198&amp;", "&amp;Courses!$H$10&amp;"; ",""),"")</f>
        <v/>
      </c>
      <c r="Z203" s="682" t="str">
        <f>IF(AND($N$9=1,Courses!B198&lt;&gt;"",Courses!I198&lt;&gt;"",Courses!J198&lt;&gt;""),IF((TRUNC(Courses!J198*100)&lt;&gt;Courses!J198*100),"Row "&amp;Courses!A198&amp;", "&amp;Courses!$J$10&amp;"; ",""),"")</f>
        <v/>
      </c>
      <c r="AC203" s="739" t="str">
        <f>IF(AND($O$9=1,G203="",Courses!B198&lt;&gt;"",Courses!K198&lt;&gt;"UG",Courses!K198&lt;&gt;"PG (UG fee)",Courses!K198&lt;&gt;"PG (Masters' loan)",Courses!K198&lt;&gt;"PG (Other)"),"Row "&amp;Courses!A198&amp;"; ","")</f>
        <v/>
      </c>
      <c r="AD203" s="692"/>
      <c r="AE203" s="682" t="str">
        <f>IF(AND($Q$9=1,G203="",Courses!B198&lt;&gt;"",Courses!M198&lt;&gt;"Standard",Courses!M198&lt;&gt;"Long"),"Row "&amp;Courses!A198&amp;"; ","")</f>
        <v/>
      </c>
      <c r="AH203" s="739" t="str">
        <f>IF(AND($P$9=1,G203="",AC203="",AD203="",Courses!B198&lt;&gt;"",Courses!K198="UG",Courses!L198&lt;&gt;$C$9,Courses!L198&lt;&gt;$C$10,Courses!L198&lt;&gt;$C$11),"Row "&amp;Courses!A198&amp;", Sub-level should be either HND, Sub-degree, Foundation Degree or Other UG Degree; ","")</f>
        <v/>
      </c>
      <c r="AI203" s="10" t="str">
        <f>IF(AND($P$9=1,G203="",AC203="",AD203="",Courses!B198&lt;&gt;"",Courses!K198="PG (UG fee)",Courses!L198&lt;&gt;"",Courses!L198&lt;&gt;$C$12,Courses!L198&lt;&gt;$C$15),"Row "&amp;Courses!A198&amp;", Sub-level should be either blank or "&amp;C195&amp;"; ","")</f>
        <v/>
      </c>
      <c r="AJ203" s="10" t="str">
        <f>IF(AND($P$9=1,G203="",AC203="",AD203="",Courses!B198&lt;&gt;"",Courses!K198="PG (Masters' loan)",Courses!L198&lt;&gt;"",Courses!L198&lt;&gt;$C$14,Courses!L198&lt;&gt;$C$15),"Row "&amp;Courses!A198&amp;", Sub-level should be blank; ","")</f>
        <v/>
      </c>
      <c r="AK203" s="682" t="str">
        <f>IF(AND($P$9=1,G203="",AC203="",AD203="",Courses!B198&lt;&gt;"",Courses!K198="PG (Other)",Courses!L198&lt;&gt;"",Courses!L198&lt;&gt;$C$16,Courses!L198&lt;&gt;$C$17),"Row "&amp;Courses!A198&amp;", Sub-level should be blank; ","")</f>
        <v/>
      </c>
      <c r="AN203" s="671">
        <v>184</v>
      </c>
      <c r="AO203" s="739" t="str">
        <f>IF(AND($R$9=1,(TRUNC(Courses!N198)&lt;&gt;Courses!N198)), "Row "&amp;Courses!$A198&amp;", "&amp;AO$9&amp;", "&amp;AO$10&amp;", "&amp;AO$11&amp;"; ","")</f>
        <v/>
      </c>
      <c r="AP203" s="10" t="str">
        <f>IF(AND($R$9=1,(TRUNC(Courses!O198)&lt;&gt;Courses!O198)), "Row "&amp;Courses!$A198&amp;", "&amp;AP$9&amp;", "&amp;AP$10&amp;", "&amp;AP$11&amp;"; ","")</f>
        <v/>
      </c>
      <c r="AQ203" s="10" t="str">
        <f>IF(AND($R$9=1,(TRUNC(Courses!P198)&lt;&gt;Courses!P198)), "Row "&amp;Courses!$A198&amp;", "&amp;AQ$9&amp;", "&amp;AQ$10&amp;", "&amp;AQ$11&amp;"; ","")</f>
        <v/>
      </c>
      <c r="AR203" s="10" t="str">
        <f>IF(AND($R$9=1,(TRUNC(Courses!Q198)&lt;&gt;Courses!Q198)), "Row "&amp;Courses!$A198&amp;", "&amp;AR$9&amp;", "&amp;AR$10&amp;", "&amp;AR$11&amp;"; ","")</f>
        <v/>
      </c>
      <c r="AS203" s="10" t="str">
        <f>IF(AND($R$9=1,(TRUNC(Courses!R198)&lt;&gt;Courses!R198)), "Row "&amp;Courses!$A198&amp;", "&amp;AS$9&amp;", "&amp;AS$10&amp;", "&amp;AS$11&amp;"; ","")</f>
        <v/>
      </c>
      <c r="AT203" s="739" t="str">
        <f>IF(AND($R$9=1,(TRUNC(Courses!S198)&lt;&gt;Courses!S198)), "Row "&amp;Courses!$A198&amp;", "&amp;AT$9&amp;", "&amp;AT$10&amp;", "&amp;AT$11&amp;"; ","")</f>
        <v/>
      </c>
      <c r="AU203" s="10" t="str">
        <f>IF(AND($R$9=1,(TRUNC(Courses!T198)&lt;&gt;Courses!T198)), "Row "&amp;Courses!$A198&amp;", "&amp;AU$9&amp;", "&amp;AU$10&amp;", "&amp;AU$11&amp;"; ","")</f>
        <v/>
      </c>
      <c r="AV203" s="10" t="str">
        <f>IF(AND($R$9=1,(TRUNC(Courses!U198)&lt;&gt;Courses!U198)), "Row "&amp;Courses!$A198&amp;", "&amp;AV$9&amp;", "&amp;AV$10&amp;", "&amp;AV$11&amp;"; ","")</f>
        <v/>
      </c>
      <c r="AW203" s="10" t="str">
        <f>IF(AND($R$9=1,(TRUNC(Courses!V198)&lt;&gt;Courses!V198)), "Row "&amp;Courses!$A198&amp;", "&amp;AW$9&amp;", "&amp;AW$10&amp;", "&amp;AW$11&amp;"; ","")</f>
        <v/>
      </c>
      <c r="AX203" s="682" t="str">
        <f>IF(AND($R$9=1,(TRUNC(Courses!W198)&lt;&gt;Courses!W198)), "Row "&amp;Courses!$A198&amp;", "&amp;AX$9&amp;", "&amp;AX$10&amp;", "&amp;AX$11&amp;"; ","")</f>
        <v/>
      </c>
      <c r="AY203" s="10" t="str">
        <f>IF(AND($R$9=1,(TRUNC(Courses!X198)&lt;&gt;Courses!X198)), "Row "&amp;Courses!$A198&amp;", "&amp;AY$9&amp;", "&amp;AY$10&amp;", "&amp;AY$11&amp;"; ","")</f>
        <v/>
      </c>
      <c r="AZ203" s="10" t="str">
        <f>IF(AND($R$9=1,(TRUNC(Courses!Y198)&lt;&gt;Courses!Y198)), "Row "&amp;Courses!$A198&amp;", "&amp;AZ$9&amp;", "&amp;AZ$10&amp;", "&amp;AZ$11&amp;"; ","")</f>
        <v/>
      </c>
      <c r="BA203" s="10" t="str">
        <f>IF(AND($R$9=1,(TRUNC(Courses!Z198)&lt;&gt;Courses!Z198)), "Row "&amp;Courses!$A198&amp;", "&amp;BA$9&amp;", "&amp;BA$10&amp;", "&amp;BA$11&amp;"; ","")</f>
        <v/>
      </c>
      <c r="BB203" s="10" t="str">
        <f>IF(AND($R$9=1,(TRUNC(Courses!AA198)&lt;&gt;Courses!AA198)), "Row "&amp;Courses!$A198&amp;", "&amp;BB$9&amp;", "&amp;BB$10&amp;", "&amp;BB$11&amp;"; ","")</f>
        <v/>
      </c>
      <c r="BC203" s="682" t="str">
        <f>IF(AND($R$9=1,(TRUNC(Courses!AB198)&lt;&gt;Courses!AB198)), "Row "&amp;Courses!$A198&amp;", "&amp;BC$9&amp;", "&amp;BC$10&amp;", "&amp;BC$11&amp;"; ","")</f>
        <v/>
      </c>
      <c r="BF203" s="671">
        <v>184</v>
      </c>
      <c r="BG203" s="739" t="str">
        <f>IF(AND($S$9=1,Courses!N198&lt;0), "Row "&amp;Courses!$A198&amp;", "&amp;BG$9&amp;", "&amp;BG$10&amp;", "&amp;BG$11&amp;"; ","")</f>
        <v/>
      </c>
      <c r="BH203" s="10" t="str">
        <f>IF(AND($S$9=1,Courses!O198&lt;0), "Row "&amp;Courses!$A198&amp;", "&amp;BH$9&amp;", "&amp;BH$10&amp;", "&amp;BH$11&amp;"; ","")</f>
        <v/>
      </c>
      <c r="BI203" s="10" t="str">
        <f>IF(AND($S$9=1,Courses!P198&lt;0), "Row "&amp;Courses!$A198&amp;", "&amp;BI$9&amp;", "&amp;BI$10&amp;", "&amp;BI$11&amp;"; ","")</f>
        <v/>
      </c>
      <c r="BJ203" s="10" t="str">
        <f>IF(AND($S$9=1,Courses!Q198&lt;0), "Row "&amp;Courses!$A198&amp;", "&amp;BJ$9&amp;", "&amp;BJ$10&amp;", "&amp;BJ$11&amp;"; ","")</f>
        <v/>
      </c>
      <c r="BK203" s="10" t="str">
        <f>IF(AND($S$9=1,Courses!R198&lt;0), "Row "&amp;Courses!$A198&amp;", "&amp;BK$9&amp;", "&amp;BK$10&amp;", "&amp;BK$11&amp;"; ","")</f>
        <v/>
      </c>
      <c r="BL203" s="739" t="str">
        <f>IF(AND($S$9=1,Courses!S198&lt;0), "Row "&amp;Courses!$A198&amp;", "&amp;BL$9&amp;", "&amp;BL$10&amp;", "&amp;BL$11&amp;"; ","")</f>
        <v/>
      </c>
      <c r="BM203" s="10" t="str">
        <f>IF(AND($S$9=1,Courses!T198&lt;0), "Row "&amp;Courses!$A198&amp;", "&amp;BM$9&amp;", "&amp;BM$10&amp;", "&amp;BM$11&amp;"; ","")</f>
        <v/>
      </c>
      <c r="BN203" s="10" t="str">
        <f>IF(AND($S$9=1,Courses!U198&lt;0), "Row "&amp;Courses!$A198&amp;", "&amp;BN$9&amp;", "&amp;BN$10&amp;", "&amp;BN$11&amp;"; ","")</f>
        <v/>
      </c>
      <c r="BO203" s="10" t="str">
        <f>IF(AND($S$9=1,Courses!V198&lt;0), "Row "&amp;Courses!$A198&amp;", "&amp;BO$9&amp;", "&amp;BO$10&amp;", "&amp;BO$11&amp;"; ","")</f>
        <v/>
      </c>
      <c r="BP203" s="682" t="str">
        <f>IF(AND($S$9=1,Courses!W198&lt;0), "Row "&amp;Courses!$A198&amp;", "&amp;BP$9&amp;", "&amp;BP$10&amp;", "&amp;BP$11&amp;"; ","")</f>
        <v/>
      </c>
      <c r="BQ203" s="10" t="str">
        <f>IF(AND($S$9=1,Courses!X198&lt;0), "Row "&amp;Courses!$A198&amp;", "&amp;BQ$9&amp;", "&amp;BQ$10&amp;", "&amp;BQ$11&amp;"; ","")</f>
        <v/>
      </c>
      <c r="BR203" s="10" t="str">
        <f>IF(AND($S$9=1,Courses!Y198&lt;0), "Row "&amp;Courses!$A198&amp;", "&amp;BR$9&amp;", "&amp;BR$10&amp;", "&amp;BR$11&amp;"; ","")</f>
        <v/>
      </c>
      <c r="BS203" s="10" t="str">
        <f>IF(AND($S$9=1,Courses!Z198&lt;0), "Row "&amp;Courses!$A198&amp;", "&amp;BS$9&amp;", "&amp;BS$10&amp;", "&amp;BS$11&amp;"; ","")</f>
        <v/>
      </c>
      <c r="BT203" s="10" t="str">
        <f>IF(AND($S$9=1,Courses!AA198&lt;0), "Row "&amp;Courses!$A198&amp;", "&amp;BT$9&amp;", "&amp;BT$10&amp;", "&amp;BT$11&amp;"; ","")</f>
        <v/>
      </c>
      <c r="BU203" s="682" t="str">
        <f>IF(AND($S$9=1,Courses!AB198&lt;0), "Row "&amp;Courses!$A198&amp;", "&amp;BU$9&amp;", "&amp;BU$10&amp;", "&amp;BU$11&amp;"; ","")</f>
        <v/>
      </c>
      <c r="BW203" s="6">
        <f t="shared" si="5"/>
        <v>184</v>
      </c>
      <c r="BX203" s="671">
        <f>IF(AND($T$9=1,Courses!B198="",Courses!F198="",Courses!H198="",Courses!J198="",Courses!K198="",Courses!L198="",Courses!M198="",Courses!N198=0,Courses!P198=0,Courses!R198=0,Courses!S198=0,Courses!U198=0,Courses!W198=0,Courses!X198=0,Courses!Z198=0,Courses!AB198=0),0,1)</f>
        <v>0</v>
      </c>
      <c r="BY203" s="671">
        <f>IF(AND(BX203=0,SUM(BX204:$BX$219)&gt;0),1,0)</f>
        <v>0</v>
      </c>
      <c r="BZ203" s="692" t="str">
        <f>IF(BY203=1,"Row "&amp;Courses!A198&amp;"; ","")</f>
        <v/>
      </c>
      <c r="CA203" s="50"/>
      <c r="CC203" s="692" t="str">
        <f>IF(AND($U$9=1,Courses!B198&lt;&gt;"",SUM(Courses!N198:AB198)=0),"Row "&amp;Courses!A198&amp;"; ","")</f>
        <v/>
      </c>
      <c r="CD203" s="50"/>
      <c r="CG203" s="692" t="str">
        <f>IF(AND($Y$9=1,Courses!B198&lt;&gt;""),IF(SUMPRODUCT(--(Courses!$C$13:$C$214=Courses!C198))&gt;1,"Row "&amp;Courses!A198&amp;"; ",""),"")</f>
        <v/>
      </c>
      <c r="CK203" s="739" t="str">
        <f>IF(AND($Z$9=1,Courses!E198&lt;&gt;"",Courses!F198&lt;&gt;"",Courses!F198=0,SUM(Courses!H198,Courses!J198)=1),"Row "&amp;Courses!A198&amp;", "&amp;Courses!$F$10&amp;"; ","")</f>
        <v/>
      </c>
      <c r="CL203" s="10" t="str">
        <f>IF(AND($Z$9=1,Courses!G198&lt;&gt;"",Courses!H198&lt;&gt;"",Courses!H198=0,SUM(Courses!J198,Courses!F198)=1),"Row "&amp;Courses!A198&amp;", "&amp;Courses!$H$10&amp;"; ","")</f>
        <v/>
      </c>
      <c r="CM203" s="682" t="str">
        <f>IF(AND($Z$9=1,Courses!I198&lt;&gt;"",Courses!J198&lt;&gt;"",Courses!J198=0, SUM(Courses!H198,Courses!F198)=1),"Row "&amp;Courses!A198&amp;", "&amp;Courses!$J$10&amp;"; ","")</f>
        <v/>
      </c>
      <c r="CP203" s="692" t="str">
        <f>IF(AND(Courses!B198&lt;&gt;"",ISNA(VLOOKUP(Courses!C198,CourseInfo,2,FALSE))=FALSE,COUNTIF(Dummy,Courses!C198)&lt;&gt;1),VLOOKUP(Courses!C198,CourseInfo,6,FALSE),"")</f>
        <v/>
      </c>
      <c r="CQ203" s="692" t="str">
        <f>IF(AND(Courses!B198&lt;&gt;"",ISNA(VLOOKUP(Courses!C198,CourseInfo,2,FALSE))=FALSE,COUNTIF(Dummy,Courses!C198)&lt;&gt;1),IF(VLOOKUP(Courses!C198,CourseInfo,7,FALSE)&lt;&gt;"",VLOOKUP(Courses!C198,CourseInfo,7,FALSE),"blank"),"")</f>
        <v/>
      </c>
      <c r="CR203" s="692" t="str">
        <f>IF(AND($AA$9=1,Courses!B198&lt;&gt;"",'Courses Valid'!AC203="",AH203&amp;AI203&amp;AJ203&amp;AK203="",COUNTIF(Dummy,Courses!C198)&lt;&gt;1),IF(OR(Courses!K198&lt;&gt;'Courses Valid'!CP203,Courses!L198&lt;&gt;'Courses Valid'!CQ203),"Row "&amp;Courses!A198&amp;", Level on LARS is "&amp;'Courses Valid'!CP203&amp;", Sub-level on LARS is "&amp;CQ203&amp;"; ",""),"")</f>
        <v/>
      </c>
    </row>
    <row r="204" spans="3:96" x14ac:dyDescent="0.2">
      <c r="C204" s="853">
        <f t="shared" si="4"/>
        <v>0</v>
      </c>
      <c r="G204" s="692" t="str">
        <f>IF(SUMPRODUCT(--(CourseAims=Courses!$C199))=1,"",IF(AND($J$9=1,Courses!$C199&lt;&gt;""),"Row "&amp;Courses!A199&amp;" (invalid); ",""))</f>
        <v/>
      </c>
      <c r="H204" s="692" t="str">
        <f>IF(AND($K$9=1,Courses!B199="",OR(Courses!F199&lt;&gt;"",Courses!H199&lt;&gt;"",Courses!J199&lt;&gt;"",Courses!K199&lt;&gt;"",Courses!L199&lt;&gt;"",Courses!M199&lt;&gt;"",Courses!N199&lt;&gt;0,Courses!P199&lt;&gt;0,Courses!R199&lt;&gt;0,Courses!S199&lt;&gt;0,Courses!U199&lt;&gt;0,Courses!W199&lt;&gt;0,Courses!X199&lt;&gt;0,Courses!Z199&lt;&gt;0,Courses!AB199&lt;&gt;0)),"Row "&amp;Courses!A199&amp;" (none); ","")</f>
        <v/>
      </c>
      <c r="K204" s="739" t="str">
        <f>IF(AND($L$9=1,Courses!E199&lt;&gt;"",Courses!F199=""),"Row "&amp;Courses!A199&amp;", "&amp;Courses!$E$10&amp;"; ","")</f>
        <v/>
      </c>
      <c r="L204" s="10" t="str">
        <f>IF(AND($L$9=1,Courses!G199&lt;&gt;"",Courses!H199=""),"Row "&amp;Courses!A199&amp;", "&amp;Courses!$G$10&amp;"; ","")</f>
        <v/>
      </c>
      <c r="M204" s="682" t="str">
        <f>IF(AND($L$9=1,Courses!I199&lt;&gt;"",Courses!J199=""),"Row "&amp;Courses!A199&amp;", "&amp;Courses!$I$10&amp;"; ","")</f>
        <v/>
      </c>
      <c r="Q204" s="739" t="str">
        <f>IF(AND($M$9=1,Courses!B199&lt;&gt;"",Courses!E199&lt;&gt;"",Courses!G199="",Courses!I199="",Courses!F199&lt;&gt;1),"Row "&amp;Courses!A199&amp;"; ","")</f>
        <v/>
      </c>
      <c r="R204" s="10" t="str">
        <f>IF(AND($M$9=1,Courses!B199&lt;&gt;"",Courses!I199="",Courses!F199&lt;&gt;"",Courses!G199&lt;&gt;"",Courses!H199&lt;&gt;""),IF(OR((Courses!F199+Courses!H199)&lt;&gt;1),"Row "&amp;Courses!A199&amp;"; ",""),"")</f>
        <v/>
      </c>
      <c r="S204" s="682" t="str">
        <f>IF(AND($M$9=1,Courses!B199&lt;&gt;"",Courses!I199&lt;&gt;"",Courses!J199&lt;&gt;"",Courses!H199&lt;&gt;"",Courses!G199&lt;&gt;"",Courses!F199&lt;&gt;""),IF(OR((Courses!F199+Courses!H199+Courses!J199)&lt;&gt;1),"Row "&amp;Courses!A199&amp;"; ",""),"")</f>
        <v/>
      </c>
      <c r="U204" s="692" t="str">
        <f>IF(AND($M$9=1,Courses!E199&lt;&gt;"",Q204="",R204="",S204="",SUM(Courses!F199,Courses!H199,Courses!J199)&lt;&gt;1),"Row "&amp;Courses!A199&amp;"; ","")</f>
        <v/>
      </c>
      <c r="X204" s="739" t="str">
        <f>IF(AND($N$9=1,Courses!B199&lt;&gt;"",Courses!E199&lt;&gt;"",Courses!F199&lt;&gt;""),IF((TRUNC(Courses!F199*100)&lt;&gt;Courses!F199*100),"Row "&amp;Courses!A199&amp;", "&amp;Courses!$F$10&amp;"; ",""),"")</f>
        <v/>
      </c>
      <c r="Y204" s="10" t="str">
        <f>IF(AND($N$9=1,Courses!B199&lt;&gt;"",Courses!G199&lt;&gt;"",Courses!H199&lt;&gt;""),IF((TRUNC(Courses!H199*100)&lt;&gt;Courses!H199*100),"Row "&amp;Courses!A199&amp;", "&amp;Courses!$H$10&amp;"; ",""),"")</f>
        <v/>
      </c>
      <c r="Z204" s="682" t="str">
        <f>IF(AND($N$9=1,Courses!B199&lt;&gt;"",Courses!I199&lt;&gt;"",Courses!J199&lt;&gt;""),IF((TRUNC(Courses!J199*100)&lt;&gt;Courses!J199*100),"Row "&amp;Courses!A199&amp;", "&amp;Courses!$J$10&amp;"; ",""),"")</f>
        <v/>
      </c>
      <c r="AC204" s="739" t="str">
        <f>IF(AND($O$9=1,G204="",Courses!B199&lt;&gt;"",Courses!K199&lt;&gt;"UG",Courses!K199&lt;&gt;"PG (UG fee)",Courses!K199&lt;&gt;"PG (Masters' loan)",Courses!K199&lt;&gt;"PG (Other)"),"Row "&amp;Courses!A199&amp;"; ","")</f>
        <v/>
      </c>
      <c r="AD204" s="692"/>
      <c r="AE204" s="682" t="str">
        <f>IF(AND($Q$9=1,G204="",Courses!B199&lt;&gt;"",Courses!M199&lt;&gt;"Standard",Courses!M199&lt;&gt;"Long"),"Row "&amp;Courses!A199&amp;"; ","")</f>
        <v/>
      </c>
      <c r="AH204" s="739" t="str">
        <f>IF(AND($P$9=1,G204="",AC204="",AD204="",Courses!B199&lt;&gt;"",Courses!K199="UG",Courses!L199&lt;&gt;$C$9,Courses!L199&lt;&gt;$C$10,Courses!L199&lt;&gt;$C$11),"Row "&amp;Courses!A199&amp;", Sub-level should be either HND, Sub-degree, Foundation Degree or Other UG Degree; ","")</f>
        <v/>
      </c>
      <c r="AI204" s="10" t="str">
        <f>IF(AND($P$9=1,G204="",AC204="",AD204="",Courses!B199&lt;&gt;"",Courses!K199="PG (UG fee)",Courses!L199&lt;&gt;"",Courses!L199&lt;&gt;$C$12,Courses!L199&lt;&gt;$C$15),"Row "&amp;Courses!A199&amp;", Sub-level should be either blank or "&amp;C196&amp;"; ","")</f>
        <v/>
      </c>
      <c r="AJ204" s="10" t="str">
        <f>IF(AND($P$9=1,G204="",AC204="",AD204="",Courses!B199&lt;&gt;"",Courses!K199="PG (Masters' loan)",Courses!L199&lt;&gt;"",Courses!L199&lt;&gt;$C$14,Courses!L199&lt;&gt;$C$15),"Row "&amp;Courses!A199&amp;", Sub-level should be blank; ","")</f>
        <v/>
      </c>
      <c r="AK204" s="682" t="str">
        <f>IF(AND($P$9=1,G204="",AC204="",AD204="",Courses!B199&lt;&gt;"",Courses!K199="PG (Other)",Courses!L199&lt;&gt;"",Courses!L199&lt;&gt;$C$16,Courses!L199&lt;&gt;$C$17),"Row "&amp;Courses!A199&amp;", Sub-level should be blank; ","")</f>
        <v/>
      </c>
      <c r="AN204" s="671">
        <v>185</v>
      </c>
      <c r="AO204" s="739" t="str">
        <f>IF(AND($R$9=1,(TRUNC(Courses!N199)&lt;&gt;Courses!N199)), "Row "&amp;Courses!$A199&amp;", "&amp;AO$9&amp;", "&amp;AO$10&amp;", "&amp;AO$11&amp;"; ","")</f>
        <v/>
      </c>
      <c r="AP204" s="10" t="str">
        <f>IF(AND($R$9=1,(TRUNC(Courses!O199)&lt;&gt;Courses!O199)), "Row "&amp;Courses!$A199&amp;", "&amp;AP$9&amp;", "&amp;AP$10&amp;", "&amp;AP$11&amp;"; ","")</f>
        <v/>
      </c>
      <c r="AQ204" s="10" t="str">
        <f>IF(AND($R$9=1,(TRUNC(Courses!P199)&lt;&gt;Courses!P199)), "Row "&amp;Courses!$A199&amp;", "&amp;AQ$9&amp;", "&amp;AQ$10&amp;", "&amp;AQ$11&amp;"; ","")</f>
        <v/>
      </c>
      <c r="AR204" s="10" t="str">
        <f>IF(AND($R$9=1,(TRUNC(Courses!Q199)&lt;&gt;Courses!Q199)), "Row "&amp;Courses!$A199&amp;", "&amp;AR$9&amp;", "&amp;AR$10&amp;", "&amp;AR$11&amp;"; ","")</f>
        <v/>
      </c>
      <c r="AS204" s="10" t="str">
        <f>IF(AND($R$9=1,(TRUNC(Courses!R199)&lt;&gt;Courses!R199)), "Row "&amp;Courses!$A199&amp;", "&amp;AS$9&amp;", "&amp;AS$10&amp;", "&amp;AS$11&amp;"; ","")</f>
        <v/>
      </c>
      <c r="AT204" s="739" t="str">
        <f>IF(AND($R$9=1,(TRUNC(Courses!S199)&lt;&gt;Courses!S199)), "Row "&amp;Courses!$A199&amp;", "&amp;AT$9&amp;", "&amp;AT$10&amp;", "&amp;AT$11&amp;"; ","")</f>
        <v/>
      </c>
      <c r="AU204" s="10" t="str">
        <f>IF(AND($R$9=1,(TRUNC(Courses!T199)&lt;&gt;Courses!T199)), "Row "&amp;Courses!$A199&amp;", "&amp;AU$9&amp;", "&amp;AU$10&amp;", "&amp;AU$11&amp;"; ","")</f>
        <v/>
      </c>
      <c r="AV204" s="10" t="str">
        <f>IF(AND($R$9=1,(TRUNC(Courses!U199)&lt;&gt;Courses!U199)), "Row "&amp;Courses!$A199&amp;", "&amp;AV$9&amp;", "&amp;AV$10&amp;", "&amp;AV$11&amp;"; ","")</f>
        <v/>
      </c>
      <c r="AW204" s="10" t="str">
        <f>IF(AND($R$9=1,(TRUNC(Courses!V199)&lt;&gt;Courses!V199)), "Row "&amp;Courses!$A199&amp;", "&amp;AW$9&amp;", "&amp;AW$10&amp;", "&amp;AW$11&amp;"; ","")</f>
        <v/>
      </c>
      <c r="AX204" s="682" t="str">
        <f>IF(AND($R$9=1,(TRUNC(Courses!W199)&lt;&gt;Courses!W199)), "Row "&amp;Courses!$A199&amp;", "&amp;AX$9&amp;", "&amp;AX$10&amp;", "&amp;AX$11&amp;"; ","")</f>
        <v/>
      </c>
      <c r="AY204" s="10" t="str">
        <f>IF(AND($R$9=1,(TRUNC(Courses!X199)&lt;&gt;Courses!X199)), "Row "&amp;Courses!$A199&amp;", "&amp;AY$9&amp;", "&amp;AY$10&amp;", "&amp;AY$11&amp;"; ","")</f>
        <v/>
      </c>
      <c r="AZ204" s="10" t="str">
        <f>IF(AND($R$9=1,(TRUNC(Courses!Y199)&lt;&gt;Courses!Y199)), "Row "&amp;Courses!$A199&amp;", "&amp;AZ$9&amp;", "&amp;AZ$10&amp;", "&amp;AZ$11&amp;"; ","")</f>
        <v/>
      </c>
      <c r="BA204" s="10" t="str">
        <f>IF(AND($R$9=1,(TRUNC(Courses!Z199)&lt;&gt;Courses!Z199)), "Row "&amp;Courses!$A199&amp;", "&amp;BA$9&amp;", "&amp;BA$10&amp;", "&amp;BA$11&amp;"; ","")</f>
        <v/>
      </c>
      <c r="BB204" s="10" t="str">
        <f>IF(AND($R$9=1,(TRUNC(Courses!AA199)&lt;&gt;Courses!AA199)), "Row "&amp;Courses!$A199&amp;", "&amp;BB$9&amp;", "&amp;BB$10&amp;", "&amp;BB$11&amp;"; ","")</f>
        <v/>
      </c>
      <c r="BC204" s="682" t="str">
        <f>IF(AND($R$9=1,(TRUNC(Courses!AB199)&lt;&gt;Courses!AB199)), "Row "&amp;Courses!$A199&amp;", "&amp;BC$9&amp;", "&amp;BC$10&amp;", "&amp;BC$11&amp;"; ","")</f>
        <v/>
      </c>
      <c r="BF204" s="671">
        <v>185</v>
      </c>
      <c r="BG204" s="739" t="str">
        <f>IF(AND($S$9=1,Courses!N199&lt;0), "Row "&amp;Courses!$A199&amp;", "&amp;BG$9&amp;", "&amp;BG$10&amp;", "&amp;BG$11&amp;"; ","")</f>
        <v/>
      </c>
      <c r="BH204" s="10" t="str">
        <f>IF(AND($S$9=1,Courses!O199&lt;0), "Row "&amp;Courses!$A199&amp;", "&amp;BH$9&amp;", "&amp;BH$10&amp;", "&amp;BH$11&amp;"; ","")</f>
        <v/>
      </c>
      <c r="BI204" s="10" t="str">
        <f>IF(AND($S$9=1,Courses!P199&lt;0), "Row "&amp;Courses!$A199&amp;", "&amp;BI$9&amp;", "&amp;BI$10&amp;", "&amp;BI$11&amp;"; ","")</f>
        <v/>
      </c>
      <c r="BJ204" s="10" t="str">
        <f>IF(AND($S$9=1,Courses!Q199&lt;0), "Row "&amp;Courses!$A199&amp;", "&amp;BJ$9&amp;", "&amp;BJ$10&amp;", "&amp;BJ$11&amp;"; ","")</f>
        <v/>
      </c>
      <c r="BK204" s="10" t="str">
        <f>IF(AND($S$9=1,Courses!R199&lt;0), "Row "&amp;Courses!$A199&amp;", "&amp;BK$9&amp;", "&amp;BK$10&amp;", "&amp;BK$11&amp;"; ","")</f>
        <v/>
      </c>
      <c r="BL204" s="739" t="str">
        <f>IF(AND($S$9=1,Courses!S199&lt;0), "Row "&amp;Courses!$A199&amp;", "&amp;BL$9&amp;", "&amp;BL$10&amp;", "&amp;BL$11&amp;"; ","")</f>
        <v/>
      </c>
      <c r="BM204" s="10" t="str">
        <f>IF(AND($S$9=1,Courses!T199&lt;0), "Row "&amp;Courses!$A199&amp;", "&amp;BM$9&amp;", "&amp;BM$10&amp;", "&amp;BM$11&amp;"; ","")</f>
        <v/>
      </c>
      <c r="BN204" s="10" t="str">
        <f>IF(AND($S$9=1,Courses!U199&lt;0), "Row "&amp;Courses!$A199&amp;", "&amp;BN$9&amp;", "&amp;BN$10&amp;", "&amp;BN$11&amp;"; ","")</f>
        <v/>
      </c>
      <c r="BO204" s="10" t="str">
        <f>IF(AND($S$9=1,Courses!V199&lt;0), "Row "&amp;Courses!$A199&amp;", "&amp;BO$9&amp;", "&amp;BO$10&amp;", "&amp;BO$11&amp;"; ","")</f>
        <v/>
      </c>
      <c r="BP204" s="682" t="str">
        <f>IF(AND($S$9=1,Courses!W199&lt;0), "Row "&amp;Courses!$A199&amp;", "&amp;BP$9&amp;", "&amp;BP$10&amp;", "&amp;BP$11&amp;"; ","")</f>
        <v/>
      </c>
      <c r="BQ204" s="10" t="str">
        <f>IF(AND($S$9=1,Courses!X199&lt;0), "Row "&amp;Courses!$A199&amp;", "&amp;BQ$9&amp;", "&amp;BQ$10&amp;", "&amp;BQ$11&amp;"; ","")</f>
        <v/>
      </c>
      <c r="BR204" s="10" t="str">
        <f>IF(AND($S$9=1,Courses!Y199&lt;0), "Row "&amp;Courses!$A199&amp;", "&amp;BR$9&amp;", "&amp;BR$10&amp;", "&amp;BR$11&amp;"; ","")</f>
        <v/>
      </c>
      <c r="BS204" s="10" t="str">
        <f>IF(AND($S$9=1,Courses!Z199&lt;0), "Row "&amp;Courses!$A199&amp;", "&amp;BS$9&amp;", "&amp;BS$10&amp;", "&amp;BS$11&amp;"; ","")</f>
        <v/>
      </c>
      <c r="BT204" s="10" t="str">
        <f>IF(AND($S$9=1,Courses!AA199&lt;0), "Row "&amp;Courses!$A199&amp;", "&amp;BT$9&amp;", "&amp;BT$10&amp;", "&amp;BT$11&amp;"; ","")</f>
        <v/>
      </c>
      <c r="BU204" s="682" t="str">
        <f>IF(AND($S$9=1,Courses!AB199&lt;0), "Row "&amp;Courses!$A199&amp;", "&amp;BU$9&amp;", "&amp;BU$10&amp;", "&amp;BU$11&amp;"; ","")</f>
        <v/>
      </c>
      <c r="BW204" s="6">
        <f t="shared" si="5"/>
        <v>185</v>
      </c>
      <c r="BX204" s="671">
        <f>IF(AND($T$9=1,Courses!B199="",Courses!F199="",Courses!H199="",Courses!J199="",Courses!K199="",Courses!L199="",Courses!M199="",Courses!N199=0,Courses!P199=0,Courses!R199=0,Courses!S199=0,Courses!U199=0,Courses!W199=0,Courses!X199=0,Courses!Z199=0,Courses!AB199=0),0,1)</f>
        <v>0</v>
      </c>
      <c r="BY204" s="671">
        <f>IF(AND(BX204=0,SUM(BX205:$BX$219)&gt;0),1,0)</f>
        <v>0</v>
      </c>
      <c r="BZ204" s="692" t="str">
        <f>IF(BY204=1,"Row "&amp;Courses!A199&amp;"; ","")</f>
        <v/>
      </c>
      <c r="CA204" s="50"/>
      <c r="CC204" s="692" t="str">
        <f>IF(AND($U$9=1,Courses!B199&lt;&gt;"",SUM(Courses!N199:AB199)=0),"Row "&amp;Courses!A199&amp;"; ","")</f>
        <v/>
      </c>
      <c r="CD204" s="50"/>
      <c r="CG204" s="692" t="str">
        <f>IF(AND($Y$9=1,Courses!B199&lt;&gt;""),IF(SUMPRODUCT(--(Courses!$C$13:$C$214=Courses!C199))&gt;1,"Row "&amp;Courses!A199&amp;"; ",""),"")</f>
        <v/>
      </c>
      <c r="CK204" s="739" t="str">
        <f>IF(AND($Z$9=1,Courses!E199&lt;&gt;"",Courses!F199&lt;&gt;"",Courses!F199=0,SUM(Courses!H199,Courses!J199)=1),"Row "&amp;Courses!A199&amp;", "&amp;Courses!$F$10&amp;"; ","")</f>
        <v/>
      </c>
      <c r="CL204" s="10" t="str">
        <f>IF(AND($Z$9=1,Courses!G199&lt;&gt;"",Courses!H199&lt;&gt;"",Courses!H199=0,SUM(Courses!J199,Courses!F199)=1),"Row "&amp;Courses!A199&amp;", "&amp;Courses!$H$10&amp;"; ","")</f>
        <v/>
      </c>
      <c r="CM204" s="682" t="str">
        <f>IF(AND($Z$9=1,Courses!I199&lt;&gt;"",Courses!J199&lt;&gt;"",Courses!J199=0, SUM(Courses!H199,Courses!F199)=1),"Row "&amp;Courses!A199&amp;", "&amp;Courses!$J$10&amp;"; ","")</f>
        <v/>
      </c>
      <c r="CP204" s="692" t="str">
        <f>IF(AND(Courses!B199&lt;&gt;"",ISNA(VLOOKUP(Courses!C199,CourseInfo,2,FALSE))=FALSE,COUNTIF(Dummy,Courses!C199)&lt;&gt;1),VLOOKUP(Courses!C199,CourseInfo,6,FALSE),"")</f>
        <v/>
      </c>
      <c r="CQ204" s="692" t="str">
        <f>IF(AND(Courses!B199&lt;&gt;"",ISNA(VLOOKUP(Courses!C199,CourseInfo,2,FALSE))=FALSE,COUNTIF(Dummy,Courses!C199)&lt;&gt;1),IF(VLOOKUP(Courses!C199,CourseInfo,7,FALSE)&lt;&gt;"",VLOOKUP(Courses!C199,CourseInfo,7,FALSE),"blank"),"")</f>
        <v/>
      </c>
      <c r="CR204" s="692" t="str">
        <f>IF(AND($AA$9=1,Courses!B199&lt;&gt;"",'Courses Valid'!AC204="",AH204&amp;AI204&amp;AJ204&amp;AK204="",COUNTIF(Dummy,Courses!C199)&lt;&gt;1),IF(OR(Courses!K199&lt;&gt;'Courses Valid'!CP204,Courses!L199&lt;&gt;'Courses Valid'!CQ204),"Row "&amp;Courses!A199&amp;", Level on LARS is "&amp;'Courses Valid'!CP204&amp;", Sub-level on LARS is "&amp;CQ204&amp;"; ",""),"")</f>
        <v/>
      </c>
    </row>
    <row r="205" spans="3:96" x14ac:dyDescent="0.2">
      <c r="C205" s="853">
        <f t="shared" si="4"/>
        <v>0</v>
      </c>
      <c r="G205" s="692" t="str">
        <f>IF(SUMPRODUCT(--(CourseAims=Courses!$C200))=1,"",IF(AND($J$9=1,Courses!$C200&lt;&gt;""),"Row "&amp;Courses!A200&amp;" (invalid); ",""))</f>
        <v/>
      </c>
      <c r="H205" s="692" t="str">
        <f>IF(AND($K$9=1,Courses!B200="",OR(Courses!F200&lt;&gt;"",Courses!H200&lt;&gt;"",Courses!J200&lt;&gt;"",Courses!K200&lt;&gt;"",Courses!L200&lt;&gt;"",Courses!M200&lt;&gt;"",Courses!N200&lt;&gt;0,Courses!P200&lt;&gt;0,Courses!R200&lt;&gt;0,Courses!S200&lt;&gt;0,Courses!U200&lt;&gt;0,Courses!W200&lt;&gt;0,Courses!X200&lt;&gt;0,Courses!Z200&lt;&gt;0,Courses!AB200&lt;&gt;0)),"Row "&amp;Courses!A200&amp;" (none); ","")</f>
        <v/>
      </c>
      <c r="K205" s="739" t="str">
        <f>IF(AND($L$9=1,Courses!E200&lt;&gt;"",Courses!F200=""),"Row "&amp;Courses!A200&amp;", "&amp;Courses!$E$10&amp;"; ","")</f>
        <v/>
      </c>
      <c r="L205" s="10" t="str">
        <f>IF(AND($L$9=1,Courses!G200&lt;&gt;"",Courses!H200=""),"Row "&amp;Courses!A200&amp;", "&amp;Courses!$G$10&amp;"; ","")</f>
        <v/>
      </c>
      <c r="M205" s="682" t="str">
        <f>IF(AND($L$9=1,Courses!I200&lt;&gt;"",Courses!J200=""),"Row "&amp;Courses!A200&amp;", "&amp;Courses!$I$10&amp;"; ","")</f>
        <v/>
      </c>
      <c r="Q205" s="739" t="str">
        <f>IF(AND($M$9=1,Courses!B200&lt;&gt;"",Courses!E200&lt;&gt;"",Courses!G200="",Courses!I200="",Courses!F200&lt;&gt;1),"Row "&amp;Courses!A200&amp;"; ","")</f>
        <v/>
      </c>
      <c r="R205" s="10" t="str">
        <f>IF(AND($M$9=1,Courses!B200&lt;&gt;"",Courses!I200="",Courses!F200&lt;&gt;"",Courses!G200&lt;&gt;"",Courses!H200&lt;&gt;""),IF(OR((Courses!F200+Courses!H200)&lt;&gt;1),"Row "&amp;Courses!A200&amp;"; ",""),"")</f>
        <v/>
      </c>
      <c r="S205" s="682" t="str">
        <f>IF(AND($M$9=1,Courses!B200&lt;&gt;"",Courses!I200&lt;&gt;"",Courses!J200&lt;&gt;"",Courses!H200&lt;&gt;"",Courses!G200&lt;&gt;"",Courses!F200&lt;&gt;""),IF(OR((Courses!F200+Courses!H200+Courses!J200)&lt;&gt;1),"Row "&amp;Courses!A200&amp;"; ",""),"")</f>
        <v/>
      </c>
      <c r="U205" s="692" t="str">
        <f>IF(AND($M$9=1,Courses!E200&lt;&gt;"",Q205="",R205="",S205="",SUM(Courses!F200,Courses!H200,Courses!J200)&lt;&gt;1),"Row "&amp;Courses!A200&amp;"; ","")</f>
        <v/>
      </c>
      <c r="X205" s="739" t="str">
        <f>IF(AND($N$9=1,Courses!B200&lt;&gt;"",Courses!E200&lt;&gt;"",Courses!F200&lt;&gt;""),IF((TRUNC(Courses!F200*100)&lt;&gt;Courses!F200*100),"Row "&amp;Courses!A200&amp;", "&amp;Courses!$F$10&amp;"; ",""),"")</f>
        <v/>
      </c>
      <c r="Y205" s="10" t="str">
        <f>IF(AND($N$9=1,Courses!B200&lt;&gt;"",Courses!G200&lt;&gt;"",Courses!H200&lt;&gt;""),IF((TRUNC(Courses!H200*100)&lt;&gt;Courses!H200*100),"Row "&amp;Courses!A200&amp;", "&amp;Courses!$H$10&amp;"; ",""),"")</f>
        <v/>
      </c>
      <c r="Z205" s="682" t="str">
        <f>IF(AND($N$9=1,Courses!B200&lt;&gt;"",Courses!I200&lt;&gt;"",Courses!J200&lt;&gt;""),IF((TRUNC(Courses!J200*100)&lt;&gt;Courses!J200*100),"Row "&amp;Courses!A200&amp;", "&amp;Courses!$J$10&amp;"; ",""),"")</f>
        <v/>
      </c>
      <c r="AC205" s="739" t="str">
        <f>IF(AND($O$9=1,G205="",Courses!B200&lt;&gt;"",Courses!K200&lt;&gt;"UG",Courses!K200&lt;&gt;"PG (UG fee)",Courses!K200&lt;&gt;"PG (Masters' loan)",Courses!K200&lt;&gt;"PG (Other)"),"Row "&amp;Courses!A200&amp;"; ","")</f>
        <v/>
      </c>
      <c r="AD205" s="692"/>
      <c r="AE205" s="682" t="str">
        <f>IF(AND($Q$9=1,G205="",Courses!B200&lt;&gt;"",Courses!M200&lt;&gt;"Standard",Courses!M200&lt;&gt;"Long"),"Row "&amp;Courses!A200&amp;"; ","")</f>
        <v/>
      </c>
      <c r="AH205" s="739" t="str">
        <f>IF(AND($P$9=1,G205="",AC205="",AD205="",Courses!B200&lt;&gt;"",Courses!K200="UG",Courses!L200&lt;&gt;$C$9,Courses!L200&lt;&gt;$C$10,Courses!L200&lt;&gt;$C$11),"Row "&amp;Courses!A200&amp;", Sub-level should be either HND, Sub-degree, Foundation Degree or Other UG Degree; ","")</f>
        <v/>
      </c>
      <c r="AI205" s="10" t="str">
        <f>IF(AND($P$9=1,G205="",AC205="",AD205="",Courses!B200&lt;&gt;"",Courses!K200="PG (UG fee)",Courses!L200&lt;&gt;"",Courses!L200&lt;&gt;$C$12,Courses!L200&lt;&gt;$C$15),"Row "&amp;Courses!A200&amp;", Sub-level should be either blank or "&amp;C197&amp;"; ","")</f>
        <v/>
      </c>
      <c r="AJ205" s="10" t="str">
        <f>IF(AND($P$9=1,G205="",AC205="",AD205="",Courses!B200&lt;&gt;"",Courses!K200="PG (Masters' loan)",Courses!L200&lt;&gt;"",Courses!L200&lt;&gt;$C$14,Courses!L200&lt;&gt;$C$15),"Row "&amp;Courses!A200&amp;", Sub-level should be blank; ","")</f>
        <v/>
      </c>
      <c r="AK205" s="682" t="str">
        <f>IF(AND($P$9=1,G205="",AC205="",AD205="",Courses!B200&lt;&gt;"",Courses!K200="PG (Other)",Courses!L200&lt;&gt;"",Courses!L200&lt;&gt;$C$16,Courses!L200&lt;&gt;$C$17),"Row "&amp;Courses!A200&amp;", Sub-level should be blank; ","")</f>
        <v/>
      </c>
      <c r="AN205" s="671">
        <v>186</v>
      </c>
      <c r="AO205" s="739" t="str">
        <f>IF(AND($R$9=1,(TRUNC(Courses!N200)&lt;&gt;Courses!N200)), "Row "&amp;Courses!$A200&amp;", "&amp;AO$9&amp;", "&amp;AO$10&amp;", "&amp;AO$11&amp;"; ","")</f>
        <v/>
      </c>
      <c r="AP205" s="10" t="str">
        <f>IF(AND($R$9=1,(TRUNC(Courses!O200)&lt;&gt;Courses!O200)), "Row "&amp;Courses!$A200&amp;", "&amp;AP$9&amp;", "&amp;AP$10&amp;", "&amp;AP$11&amp;"; ","")</f>
        <v/>
      </c>
      <c r="AQ205" s="10" t="str">
        <f>IF(AND($R$9=1,(TRUNC(Courses!P200)&lt;&gt;Courses!P200)), "Row "&amp;Courses!$A200&amp;", "&amp;AQ$9&amp;", "&amp;AQ$10&amp;", "&amp;AQ$11&amp;"; ","")</f>
        <v/>
      </c>
      <c r="AR205" s="10" t="str">
        <f>IF(AND($R$9=1,(TRUNC(Courses!Q200)&lt;&gt;Courses!Q200)), "Row "&amp;Courses!$A200&amp;", "&amp;AR$9&amp;", "&amp;AR$10&amp;", "&amp;AR$11&amp;"; ","")</f>
        <v/>
      </c>
      <c r="AS205" s="10" t="str">
        <f>IF(AND($R$9=1,(TRUNC(Courses!R200)&lt;&gt;Courses!R200)), "Row "&amp;Courses!$A200&amp;", "&amp;AS$9&amp;", "&amp;AS$10&amp;", "&amp;AS$11&amp;"; ","")</f>
        <v/>
      </c>
      <c r="AT205" s="739" t="str">
        <f>IF(AND($R$9=1,(TRUNC(Courses!S200)&lt;&gt;Courses!S200)), "Row "&amp;Courses!$A200&amp;", "&amp;AT$9&amp;", "&amp;AT$10&amp;", "&amp;AT$11&amp;"; ","")</f>
        <v/>
      </c>
      <c r="AU205" s="10" t="str">
        <f>IF(AND($R$9=1,(TRUNC(Courses!T200)&lt;&gt;Courses!T200)), "Row "&amp;Courses!$A200&amp;", "&amp;AU$9&amp;", "&amp;AU$10&amp;", "&amp;AU$11&amp;"; ","")</f>
        <v/>
      </c>
      <c r="AV205" s="10" t="str">
        <f>IF(AND($R$9=1,(TRUNC(Courses!U200)&lt;&gt;Courses!U200)), "Row "&amp;Courses!$A200&amp;", "&amp;AV$9&amp;", "&amp;AV$10&amp;", "&amp;AV$11&amp;"; ","")</f>
        <v/>
      </c>
      <c r="AW205" s="10" t="str">
        <f>IF(AND($R$9=1,(TRUNC(Courses!V200)&lt;&gt;Courses!V200)), "Row "&amp;Courses!$A200&amp;", "&amp;AW$9&amp;", "&amp;AW$10&amp;", "&amp;AW$11&amp;"; ","")</f>
        <v/>
      </c>
      <c r="AX205" s="682" t="str">
        <f>IF(AND($R$9=1,(TRUNC(Courses!W200)&lt;&gt;Courses!W200)), "Row "&amp;Courses!$A200&amp;", "&amp;AX$9&amp;", "&amp;AX$10&amp;", "&amp;AX$11&amp;"; ","")</f>
        <v/>
      </c>
      <c r="AY205" s="10" t="str">
        <f>IF(AND($R$9=1,(TRUNC(Courses!X200)&lt;&gt;Courses!X200)), "Row "&amp;Courses!$A200&amp;", "&amp;AY$9&amp;", "&amp;AY$10&amp;", "&amp;AY$11&amp;"; ","")</f>
        <v/>
      </c>
      <c r="AZ205" s="10" t="str">
        <f>IF(AND($R$9=1,(TRUNC(Courses!Y200)&lt;&gt;Courses!Y200)), "Row "&amp;Courses!$A200&amp;", "&amp;AZ$9&amp;", "&amp;AZ$10&amp;", "&amp;AZ$11&amp;"; ","")</f>
        <v/>
      </c>
      <c r="BA205" s="10" t="str">
        <f>IF(AND($R$9=1,(TRUNC(Courses!Z200)&lt;&gt;Courses!Z200)), "Row "&amp;Courses!$A200&amp;", "&amp;BA$9&amp;", "&amp;BA$10&amp;", "&amp;BA$11&amp;"; ","")</f>
        <v/>
      </c>
      <c r="BB205" s="10" t="str">
        <f>IF(AND($R$9=1,(TRUNC(Courses!AA200)&lt;&gt;Courses!AA200)), "Row "&amp;Courses!$A200&amp;", "&amp;BB$9&amp;", "&amp;BB$10&amp;", "&amp;BB$11&amp;"; ","")</f>
        <v/>
      </c>
      <c r="BC205" s="682" t="str">
        <f>IF(AND($R$9=1,(TRUNC(Courses!AB200)&lt;&gt;Courses!AB200)), "Row "&amp;Courses!$A200&amp;", "&amp;BC$9&amp;", "&amp;BC$10&amp;", "&amp;BC$11&amp;"; ","")</f>
        <v/>
      </c>
      <c r="BF205" s="671">
        <v>186</v>
      </c>
      <c r="BG205" s="739" t="str">
        <f>IF(AND($S$9=1,Courses!N200&lt;0), "Row "&amp;Courses!$A200&amp;", "&amp;BG$9&amp;", "&amp;BG$10&amp;", "&amp;BG$11&amp;"; ","")</f>
        <v/>
      </c>
      <c r="BH205" s="10" t="str">
        <f>IF(AND($S$9=1,Courses!O200&lt;0), "Row "&amp;Courses!$A200&amp;", "&amp;BH$9&amp;", "&amp;BH$10&amp;", "&amp;BH$11&amp;"; ","")</f>
        <v/>
      </c>
      <c r="BI205" s="10" t="str">
        <f>IF(AND($S$9=1,Courses!P200&lt;0), "Row "&amp;Courses!$A200&amp;", "&amp;BI$9&amp;", "&amp;BI$10&amp;", "&amp;BI$11&amp;"; ","")</f>
        <v/>
      </c>
      <c r="BJ205" s="10" t="str">
        <f>IF(AND($S$9=1,Courses!Q200&lt;0), "Row "&amp;Courses!$A200&amp;", "&amp;BJ$9&amp;", "&amp;BJ$10&amp;", "&amp;BJ$11&amp;"; ","")</f>
        <v/>
      </c>
      <c r="BK205" s="10" t="str">
        <f>IF(AND($S$9=1,Courses!R200&lt;0), "Row "&amp;Courses!$A200&amp;", "&amp;BK$9&amp;", "&amp;BK$10&amp;", "&amp;BK$11&amp;"; ","")</f>
        <v/>
      </c>
      <c r="BL205" s="739" t="str">
        <f>IF(AND($S$9=1,Courses!S200&lt;0), "Row "&amp;Courses!$A200&amp;", "&amp;BL$9&amp;", "&amp;BL$10&amp;", "&amp;BL$11&amp;"; ","")</f>
        <v/>
      </c>
      <c r="BM205" s="10" t="str">
        <f>IF(AND($S$9=1,Courses!T200&lt;0), "Row "&amp;Courses!$A200&amp;", "&amp;BM$9&amp;", "&amp;BM$10&amp;", "&amp;BM$11&amp;"; ","")</f>
        <v/>
      </c>
      <c r="BN205" s="10" t="str">
        <f>IF(AND($S$9=1,Courses!U200&lt;0), "Row "&amp;Courses!$A200&amp;", "&amp;BN$9&amp;", "&amp;BN$10&amp;", "&amp;BN$11&amp;"; ","")</f>
        <v/>
      </c>
      <c r="BO205" s="10" t="str">
        <f>IF(AND($S$9=1,Courses!V200&lt;0), "Row "&amp;Courses!$A200&amp;", "&amp;BO$9&amp;", "&amp;BO$10&amp;", "&amp;BO$11&amp;"; ","")</f>
        <v/>
      </c>
      <c r="BP205" s="682" t="str">
        <f>IF(AND($S$9=1,Courses!W200&lt;0), "Row "&amp;Courses!$A200&amp;", "&amp;BP$9&amp;", "&amp;BP$10&amp;", "&amp;BP$11&amp;"; ","")</f>
        <v/>
      </c>
      <c r="BQ205" s="10" t="str">
        <f>IF(AND($S$9=1,Courses!X200&lt;0), "Row "&amp;Courses!$A200&amp;", "&amp;BQ$9&amp;", "&amp;BQ$10&amp;", "&amp;BQ$11&amp;"; ","")</f>
        <v/>
      </c>
      <c r="BR205" s="10" t="str">
        <f>IF(AND($S$9=1,Courses!Y200&lt;0), "Row "&amp;Courses!$A200&amp;", "&amp;BR$9&amp;", "&amp;BR$10&amp;", "&amp;BR$11&amp;"; ","")</f>
        <v/>
      </c>
      <c r="BS205" s="10" t="str">
        <f>IF(AND($S$9=1,Courses!Z200&lt;0), "Row "&amp;Courses!$A200&amp;", "&amp;BS$9&amp;", "&amp;BS$10&amp;", "&amp;BS$11&amp;"; ","")</f>
        <v/>
      </c>
      <c r="BT205" s="10" t="str">
        <f>IF(AND($S$9=1,Courses!AA200&lt;0), "Row "&amp;Courses!$A200&amp;", "&amp;BT$9&amp;", "&amp;BT$10&amp;", "&amp;BT$11&amp;"; ","")</f>
        <v/>
      </c>
      <c r="BU205" s="682" t="str">
        <f>IF(AND($S$9=1,Courses!AB200&lt;0), "Row "&amp;Courses!$A200&amp;", "&amp;BU$9&amp;", "&amp;BU$10&amp;", "&amp;BU$11&amp;"; ","")</f>
        <v/>
      </c>
      <c r="BW205" s="6">
        <f t="shared" si="5"/>
        <v>186</v>
      </c>
      <c r="BX205" s="671">
        <f>IF(AND($T$9=1,Courses!B200="",Courses!F200="",Courses!H200="",Courses!J200="",Courses!K200="",Courses!L200="",Courses!M200="",Courses!N200=0,Courses!P200=0,Courses!R200=0,Courses!S200=0,Courses!U200=0,Courses!W200=0,Courses!X200=0,Courses!Z200=0,Courses!AB200=0),0,1)</f>
        <v>0</v>
      </c>
      <c r="BY205" s="671">
        <f>IF(AND(BX205=0,SUM(BX206:$BX$219)&gt;0),1,0)</f>
        <v>0</v>
      </c>
      <c r="BZ205" s="692" t="str">
        <f>IF(BY205=1,"Row "&amp;Courses!A200&amp;"; ","")</f>
        <v/>
      </c>
      <c r="CA205" s="50"/>
      <c r="CC205" s="692" t="str">
        <f>IF(AND($U$9=1,Courses!B200&lt;&gt;"",SUM(Courses!N200:AB200)=0),"Row "&amp;Courses!A200&amp;"; ","")</f>
        <v/>
      </c>
      <c r="CD205" s="50"/>
      <c r="CG205" s="692" t="str">
        <f>IF(AND($Y$9=1,Courses!B200&lt;&gt;""),IF(SUMPRODUCT(--(Courses!$C$13:$C$214=Courses!C200))&gt;1,"Row "&amp;Courses!A200&amp;"; ",""),"")</f>
        <v/>
      </c>
      <c r="CK205" s="739" t="str">
        <f>IF(AND($Z$9=1,Courses!E200&lt;&gt;"",Courses!F200&lt;&gt;"",Courses!F200=0,SUM(Courses!H200,Courses!J200)=1),"Row "&amp;Courses!A200&amp;", "&amp;Courses!$F$10&amp;"; ","")</f>
        <v/>
      </c>
      <c r="CL205" s="10" t="str">
        <f>IF(AND($Z$9=1,Courses!G200&lt;&gt;"",Courses!H200&lt;&gt;"",Courses!H200=0,SUM(Courses!J200,Courses!F200)=1),"Row "&amp;Courses!A200&amp;", "&amp;Courses!$H$10&amp;"; ","")</f>
        <v/>
      </c>
      <c r="CM205" s="682" t="str">
        <f>IF(AND($Z$9=1,Courses!I200&lt;&gt;"",Courses!J200&lt;&gt;"",Courses!J200=0, SUM(Courses!H200,Courses!F200)=1),"Row "&amp;Courses!A200&amp;", "&amp;Courses!$J$10&amp;"; ","")</f>
        <v/>
      </c>
      <c r="CP205" s="692" t="str">
        <f>IF(AND(Courses!B200&lt;&gt;"",ISNA(VLOOKUP(Courses!C200,CourseInfo,2,FALSE))=FALSE,COUNTIF(Dummy,Courses!C200)&lt;&gt;1),VLOOKUP(Courses!C200,CourseInfo,6,FALSE),"")</f>
        <v/>
      </c>
      <c r="CQ205" s="692" t="str">
        <f>IF(AND(Courses!B200&lt;&gt;"",ISNA(VLOOKUP(Courses!C200,CourseInfo,2,FALSE))=FALSE,COUNTIF(Dummy,Courses!C200)&lt;&gt;1),IF(VLOOKUP(Courses!C200,CourseInfo,7,FALSE)&lt;&gt;"",VLOOKUP(Courses!C200,CourseInfo,7,FALSE),"blank"),"")</f>
        <v/>
      </c>
      <c r="CR205" s="692" t="str">
        <f>IF(AND($AA$9=1,Courses!B200&lt;&gt;"",'Courses Valid'!AC205="",AH205&amp;AI205&amp;AJ205&amp;AK205="",COUNTIF(Dummy,Courses!C200)&lt;&gt;1),IF(OR(Courses!K200&lt;&gt;'Courses Valid'!CP205,Courses!L200&lt;&gt;'Courses Valid'!CQ205),"Row "&amp;Courses!A200&amp;", Level on LARS is "&amp;'Courses Valid'!CP205&amp;", Sub-level on LARS is "&amp;CQ205&amp;"; ",""),"")</f>
        <v/>
      </c>
    </row>
    <row r="206" spans="3:96" x14ac:dyDescent="0.2">
      <c r="C206" s="853">
        <f t="shared" si="4"/>
        <v>0</v>
      </c>
      <c r="G206" s="692" t="str">
        <f>IF(SUMPRODUCT(--(CourseAims=Courses!$C201))=1,"",IF(AND($J$9=1,Courses!$C201&lt;&gt;""),"Row "&amp;Courses!A201&amp;" (invalid); ",""))</f>
        <v/>
      </c>
      <c r="H206" s="692" t="str">
        <f>IF(AND($K$9=1,Courses!B201="",OR(Courses!F201&lt;&gt;"",Courses!H201&lt;&gt;"",Courses!J201&lt;&gt;"",Courses!K201&lt;&gt;"",Courses!L201&lt;&gt;"",Courses!M201&lt;&gt;"",Courses!N201&lt;&gt;0,Courses!P201&lt;&gt;0,Courses!R201&lt;&gt;0,Courses!S201&lt;&gt;0,Courses!U201&lt;&gt;0,Courses!W201&lt;&gt;0,Courses!X201&lt;&gt;0,Courses!Z201&lt;&gt;0,Courses!AB201&lt;&gt;0)),"Row "&amp;Courses!A201&amp;" (none); ","")</f>
        <v/>
      </c>
      <c r="K206" s="739" t="str">
        <f>IF(AND($L$9=1,Courses!E201&lt;&gt;"",Courses!F201=""),"Row "&amp;Courses!A201&amp;", "&amp;Courses!$E$10&amp;"; ","")</f>
        <v/>
      </c>
      <c r="L206" s="10" t="str">
        <f>IF(AND($L$9=1,Courses!G201&lt;&gt;"",Courses!H201=""),"Row "&amp;Courses!A201&amp;", "&amp;Courses!$G$10&amp;"; ","")</f>
        <v/>
      </c>
      <c r="M206" s="682" t="str">
        <f>IF(AND($L$9=1,Courses!I201&lt;&gt;"",Courses!J201=""),"Row "&amp;Courses!A201&amp;", "&amp;Courses!$I$10&amp;"; ","")</f>
        <v/>
      </c>
      <c r="Q206" s="739" t="str">
        <f>IF(AND($M$9=1,Courses!B201&lt;&gt;"",Courses!E201&lt;&gt;"",Courses!G201="",Courses!I201="",Courses!F201&lt;&gt;1),"Row "&amp;Courses!A201&amp;"; ","")</f>
        <v/>
      </c>
      <c r="R206" s="10" t="str">
        <f>IF(AND($M$9=1,Courses!B201&lt;&gt;"",Courses!I201="",Courses!F201&lt;&gt;"",Courses!G201&lt;&gt;"",Courses!H201&lt;&gt;""),IF(OR((Courses!F201+Courses!H201)&lt;&gt;1),"Row "&amp;Courses!A201&amp;"; ",""),"")</f>
        <v/>
      </c>
      <c r="S206" s="682" t="str">
        <f>IF(AND($M$9=1,Courses!B201&lt;&gt;"",Courses!I201&lt;&gt;"",Courses!J201&lt;&gt;"",Courses!H201&lt;&gt;"",Courses!G201&lt;&gt;"",Courses!F201&lt;&gt;""),IF(OR((Courses!F201+Courses!H201+Courses!J201)&lt;&gt;1),"Row "&amp;Courses!A201&amp;"; ",""),"")</f>
        <v/>
      </c>
      <c r="U206" s="692" t="str">
        <f>IF(AND($M$9=1,Courses!E201&lt;&gt;"",Q206="",R206="",S206="",SUM(Courses!F201,Courses!H201,Courses!J201)&lt;&gt;1),"Row "&amp;Courses!A201&amp;"; ","")</f>
        <v/>
      </c>
      <c r="X206" s="739" t="str">
        <f>IF(AND($N$9=1,Courses!B201&lt;&gt;"",Courses!E201&lt;&gt;"",Courses!F201&lt;&gt;""),IF((TRUNC(Courses!F201*100)&lt;&gt;Courses!F201*100),"Row "&amp;Courses!A201&amp;", "&amp;Courses!$F$10&amp;"; ",""),"")</f>
        <v/>
      </c>
      <c r="Y206" s="10" t="str">
        <f>IF(AND($N$9=1,Courses!B201&lt;&gt;"",Courses!G201&lt;&gt;"",Courses!H201&lt;&gt;""),IF((TRUNC(Courses!H201*100)&lt;&gt;Courses!H201*100),"Row "&amp;Courses!A201&amp;", "&amp;Courses!$H$10&amp;"; ",""),"")</f>
        <v/>
      </c>
      <c r="Z206" s="682" t="str">
        <f>IF(AND($N$9=1,Courses!B201&lt;&gt;"",Courses!I201&lt;&gt;"",Courses!J201&lt;&gt;""),IF((TRUNC(Courses!J201*100)&lt;&gt;Courses!J201*100),"Row "&amp;Courses!A201&amp;", "&amp;Courses!$J$10&amp;"; ",""),"")</f>
        <v/>
      </c>
      <c r="AC206" s="739" t="str">
        <f>IF(AND($O$9=1,G206="",Courses!B201&lt;&gt;"",Courses!K201&lt;&gt;"UG",Courses!K201&lt;&gt;"PG (UG fee)",Courses!K201&lt;&gt;"PG (Masters' loan)",Courses!K201&lt;&gt;"PG (Other)"),"Row "&amp;Courses!A201&amp;"; ","")</f>
        <v/>
      </c>
      <c r="AD206" s="692"/>
      <c r="AE206" s="682" t="str">
        <f>IF(AND($Q$9=1,G206="",Courses!B201&lt;&gt;"",Courses!M201&lt;&gt;"Standard",Courses!M201&lt;&gt;"Long"),"Row "&amp;Courses!A201&amp;"; ","")</f>
        <v/>
      </c>
      <c r="AH206" s="739" t="str">
        <f>IF(AND($P$9=1,G206="",AC206="",AD206="",Courses!B201&lt;&gt;"",Courses!K201="UG",Courses!L201&lt;&gt;$C$9,Courses!L201&lt;&gt;$C$10,Courses!L201&lt;&gt;$C$11),"Row "&amp;Courses!A201&amp;", Sub-level should be either HND, Sub-degree, Foundation Degree or Other UG Degree; ","")</f>
        <v/>
      </c>
      <c r="AI206" s="10" t="str">
        <f>IF(AND($P$9=1,G206="",AC206="",AD206="",Courses!B201&lt;&gt;"",Courses!K201="PG (UG fee)",Courses!L201&lt;&gt;"",Courses!L201&lt;&gt;$C$12,Courses!L201&lt;&gt;$C$15),"Row "&amp;Courses!A201&amp;", Sub-level should be either blank or "&amp;C198&amp;"; ","")</f>
        <v/>
      </c>
      <c r="AJ206" s="10" t="str">
        <f>IF(AND($P$9=1,G206="",AC206="",AD206="",Courses!B201&lt;&gt;"",Courses!K201="PG (Masters' loan)",Courses!L201&lt;&gt;"",Courses!L201&lt;&gt;$C$14,Courses!L201&lt;&gt;$C$15),"Row "&amp;Courses!A201&amp;", Sub-level should be blank; ","")</f>
        <v/>
      </c>
      <c r="AK206" s="682" t="str">
        <f>IF(AND($P$9=1,G206="",AC206="",AD206="",Courses!B201&lt;&gt;"",Courses!K201="PG (Other)",Courses!L201&lt;&gt;"",Courses!L201&lt;&gt;$C$16,Courses!L201&lt;&gt;$C$17),"Row "&amp;Courses!A201&amp;", Sub-level should be blank; ","")</f>
        <v/>
      </c>
      <c r="AN206" s="671">
        <v>187</v>
      </c>
      <c r="AO206" s="739" t="str">
        <f>IF(AND($R$9=1,(TRUNC(Courses!N201)&lt;&gt;Courses!N201)), "Row "&amp;Courses!$A201&amp;", "&amp;AO$9&amp;", "&amp;AO$10&amp;", "&amp;AO$11&amp;"; ","")</f>
        <v/>
      </c>
      <c r="AP206" s="10" t="str">
        <f>IF(AND($R$9=1,(TRUNC(Courses!O201)&lt;&gt;Courses!O201)), "Row "&amp;Courses!$A201&amp;", "&amp;AP$9&amp;", "&amp;AP$10&amp;", "&amp;AP$11&amp;"; ","")</f>
        <v/>
      </c>
      <c r="AQ206" s="10" t="str">
        <f>IF(AND($R$9=1,(TRUNC(Courses!P201)&lt;&gt;Courses!P201)), "Row "&amp;Courses!$A201&amp;", "&amp;AQ$9&amp;", "&amp;AQ$10&amp;", "&amp;AQ$11&amp;"; ","")</f>
        <v/>
      </c>
      <c r="AR206" s="10" t="str">
        <f>IF(AND($R$9=1,(TRUNC(Courses!Q201)&lt;&gt;Courses!Q201)), "Row "&amp;Courses!$A201&amp;", "&amp;AR$9&amp;", "&amp;AR$10&amp;", "&amp;AR$11&amp;"; ","")</f>
        <v/>
      </c>
      <c r="AS206" s="10" t="str">
        <f>IF(AND($R$9=1,(TRUNC(Courses!R201)&lt;&gt;Courses!R201)), "Row "&amp;Courses!$A201&amp;", "&amp;AS$9&amp;", "&amp;AS$10&amp;", "&amp;AS$11&amp;"; ","")</f>
        <v/>
      </c>
      <c r="AT206" s="739" t="str">
        <f>IF(AND($R$9=1,(TRUNC(Courses!S201)&lt;&gt;Courses!S201)), "Row "&amp;Courses!$A201&amp;", "&amp;AT$9&amp;", "&amp;AT$10&amp;", "&amp;AT$11&amp;"; ","")</f>
        <v/>
      </c>
      <c r="AU206" s="10" t="str">
        <f>IF(AND($R$9=1,(TRUNC(Courses!T201)&lt;&gt;Courses!T201)), "Row "&amp;Courses!$A201&amp;", "&amp;AU$9&amp;", "&amp;AU$10&amp;", "&amp;AU$11&amp;"; ","")</f>
        <v/>
      </c>
      <c r="AV206" s="10" t="str">
        <f>IF(AND($R$9=1,(TRUNC(Courses!U201)&lt;&gt;Courses!U201)), "Row "&amp;Courses!$A201&amp;", "&amp;AV$9&amp;", "&amp;AV$10&amp;", "&amp;AV$11&amp;"; ","")</f>
        <v/>
      </c>
      <c r="AW206" s="10" t="str">
        <f>IF(AND($R$9=1,(TRUNC(Courses!V201)&lt;&gt;Courses!V201)), "Row "&amp;Courses!$A201&amp;", "&amp;AW$9&amp;", "&amp;AW$10&amp;", "&amp;AW$11&amp;"; ","")</f>
        <v/>
      </c>
      <c r="AX206" s="682" t="str">
        <f>IF(AND($R$9=1,(TRUNC(Courses!W201)&lt;&gt;Courses!W201)), "Row "&amp;Courses!$A201&amp;", "&amp;AX$9&amp;", "&amp;AX$10&amp;", "&amp;AX$11&amp;"; ","")</f>
        <v/>
      </c>
      <c r="AY206" s="10" t="str">
        <f>IF(AND($R$9=1,(TRUNC(Courses!X201)&lt;&gt;Courses!X201)), "Row "&amp;Courses!$A201&amp;", "&amp;AY$9&amp;", "&amp;AY$10&amp;", "&amp;AY$11&amp;"; ","")</f>
        <v/>
      </c>
      <c r="AZ206" s="10" t="str">
        <f>IF(AND($R$9=1,(TRUNC(Courses!Y201)&lt;&gt;Courses!Y201)), "Row "&amp;Courses!$A201&amp;", "&amp;AZ$9&amp;", "&amp;AZ$10&amp;", "&amp;AZ$11&amp;"; ","")</f>
        <v/>
      </c>
      <c r="BA206" s="10" t="str">
        <f>IF(AND($R$9=1,(TRUNC(Courses!Z201)&lt;&gt;Courses!Z201)), "Row "&amp;Courses!$A201&amp;", "&amp;BA$9&amp;", "&amp;BA$10&amp;", "&amp;BA$11&amp;"; ","")</f>
        <v/>
      </c>
      <c r="BB206" s="10" t="str">
        <f>IF(AND($R$9=1,(TRUNC(Courses!AA201)&lt;&gt;Courses!AA201)), "Row "&amp;Courses!$A201&amp;", "&amp;BB$9&amp;", "&amp;BB$10&amp;", "&amp;BB$11&amp;"; ","")</f>
        <v/>
      </c>
      <c r="BC206" s="682" t="str">
        <f>IF(AND($R$9=1,(TRUNC(Courses!AB201)&lt;&gt;Courses!AB201)), "Row "&amp;Courses!$A201&amp;", "&amp;BC$9&amp;", "&amp;BC$10&amp;", "&amp;BC$11&amp;"; ","")</f>
        <v/>
      </c>
      <c r="BF206" s="671">
        <v>187</v>
      </c>
      <c r="BG206" s="739" t="str">
        <f>IF(AND($S$9=1,Courses!N201&lt;0), "Row "&amp;Courses!$A201&amp;", "&amp;BG$9&amp;", "&amp;BG$10&amp;", "&amp;BG$11&amp;"; ","")</f>
        <v/>
      </c>
      <c r="BH206" s="10" t="str">
        <f>IF(AND($S$9=1,Courses!O201&lt;0), "Row "&amp;Courses!$A201&amp;", "&amp;BH$9&amp;", "&amp;BH$10&amp;", "&amp;BH$11&amp;"; ","")</f>
        <v/>
      </c>
      <c r="BI206" s="10" t="str">
        <f>IF(AND($S$9=1,Courses!P201&lt;0), "Row "&amp;Courses!$A201&amp;", "&amp;BI$9&amp;", "&amp;BI$10&amp;", "&amp;BI$11&amp;"; ","")</f>
        <v/>
      </c>
      <c r="BJ206" s="10" t="str">
        <f>IF(AND($S$9=1,Courses!Q201&lt;0), "Row "&amp;Courses!$A201&amp;", "&amp;BJ$9&amp;", "&amp;BJ$10&amp;", "&amp;BJ$11&amp;"; ","")</f>
        <v/>
      </c>
      <c r="BK206" s="10" t="str">
        <f>IF(AND($S$9=1,Courses!R201&lt;0), "Row "&amp;Courses!$A201&amp;", "&amp;BK$9&amp;", "&amp;BK$10&amp;", "&amp;BK$11&amp;"; ","")</f>
        <v/>
      </c>
      <c r="BL206" s="739" t="str">
        <f>IF(AND($S$9=1,Courses!S201&lt;0), "Row "&amp;Courses!$A201&amp;", "&amp;BL$9&amp;", "&amp;BL$10&amp;", "&amp;BL$11&amp;"; ","")</f>
        <v/>
      </c>
      <c r="BM206" s="10" t="str">
        <f>IF(AND($S$9=1,Courses!T201&lt;0), "Row "&amp;Courses!$A201&amp;", "&amp;BM$9&amp;", "&amp;BM$10&amp;", "&amp;BM$11&amp;"; ","")</f>
        <v/>
      </c>
      <c r="BN206" s="10" t="str">
        <f>IF(AND($S$9=1,Courses!U201&lt;0), "Row "&amp;Courses!$A201&amp;", "&amp;BN$9&amp;", "&amp;BN$10&amp;", "&amp;BN$11&amp;"; ","")</f>
        <v/>
      </c>
      <c r="BO206" s="10" t="str">
        <f>IF(AND($S$9=1,Courses!V201&lt;0), "Row "&amp;Courses!$A201&amp;", "&amp;BO$9&amp;", "&amp;BO$10&amp;", "&amp;BO$11&amp;"; ","")</f>
        <v/>
      </c>
      <c r="BP206" s="682" t="str">
        <f>IF(AND($S$9=1,Courses!W201&lt;0), "Row "&amp;Courses!$A201&amp;", "&amp;BP$9&amp;", "&amp;BP$10&amp;", "&amp;BP$11&amp;"; ","")</f>
        <v/>
      </c>
      <c r="BQ206" s="10" t="str">
        <f>IF(AND($S$9=1,Courses!X201&lt;0), "Row "&amp;Courses!$A201&amp;", "&amp;BQ$9&amp;", "&amp;BQ$10&amp;", "&amp;BQ$11&amp;"; ","")</f>
        <v/>
      </c>
      <c r="BR206" s="10" t="str">
        <f>IF(AND($S$9=1,Courses!Y201&lt;0), "Row "&amp;Courses!$A201&amp;", "&amp;BR$9&amp;", "&amp;BR$10&amp;", "&amp;BR$11&amp;"; ","")</f>
        <v/>
      </c>
      <c r="BS206" s="10" t="str">
        <f>IF(AND($S$9=1,Courses!Z201&lt;0), "Row "&amp;Courses!$A201&amp;", "&amp;BS$9&amp;", "&amp;BS$10&amp;", "&amp;BS$11&amp;"; ","")</f>
        <v/>
      </c>
      <c r="BT206" s="10" t="str">
        <f>IF(AND($S$9=1,Courses!AA201&lt;0), "Row "&amp;Courses!$A201&amp;", "&amp;BT$9&amp;", "&amp;BT$10&amp;", "&amp;BT$11&amp;"; ","")</f>
        <v/>
      </c>
      <c r="BU206" s="682" t="str">
        <f>IF(AND($S$9=1,Courses!AB201&lt;0), "Row "&amp;Courses!$A201&amp;", "&amp;BU$9&amp;", "&amp;BU$10&amp;", "&amp;BU$11&amp;"; ","")</f>
        <v/>
      </c>
      <c r="BW206" s="6">
        <f t="shared" si="5"/>
        <v>187</v>
      </c>
      <c r="BX206" s="671">
        <f>IF(AND($T$9=1,Courses!B201="",Courses!F201="",Courses!H201="",Courses!J201="",Courses!K201="",Courses!L201="",Courses!M201="",Courses!N201=0,Courses!P201=0,Courses!R201=0,Courses!S201=0,Courses!U201=0,Courses!W201=0,Courses!X201=0,Courses!Z201=0,Courses!AB201=0),0,1)</f>
        <v>0</v>
      </c>
      <c r="BY206" s="671">
        <f>IF(AND(BX206=0,SUM(BX207:$BX$219)&gt;0),1,0)</f>
        <v>0</v>
      </c>
      <c r="BZ206" s="692" t="str">
        <f>IF(BY206=1,"Row "&amp;Courses!A201&amp;"; ","")</f>
        <v/>
      </c>
      <c r="CA206" s="50"/>
      <c r="CC206" s="692" t="str">
        <f>IF(AND($U$9=1,Courses!B201&lt;&gt;"",SUM(Courses!N201:AB201)=0),"Row "&amp;Courses!A201&amp;"; ","")</f>
        <v/>
      </c>
      <c r="CD206" s="50"/>
      <c r="CG206" s="692" t="str">
        <f>IF(AND($Y$9=1,Courses!B201&lt;&gt;""),IF(SUMPRODUCT(--(Courses!$C$13:$C$214=Courses!C201))&gt;1,"Row "&amp;Courses!A201&amp;"; ",""),"")</f>
        <v/>
      </c>
      <c r="CK206" s="739" t="str">
        <f>IF(AND($Z$9=1,Courses!E201&lt;&gt;"",Courses!F201&lt;&gt;"",Courses!F201=0,SUM(Courses!H201,Courses!J201)=1),"Row "&amp;Courses!A201&amp;", "&amp;Courses!$F$10&amp;"; ","")</f>
        <v/>
      </c>
      <c r="CL206" s="10" t="str">
        <f>IF(AND($Z$9=1,Courses!G201&lt;&gt;"",Courses!H201&lt;&gt;"",Courses!H201=0,SUM(Courses!J201,Courses!F201)=1),"Row "&amp;Courses!A201&amp;", "&amp;Courses!$H$10&amp;"; ","")</f>
        <v/>
      </c>
      <c r="CM206" s="682" t="str">
        <f>IF(AND($Z$9=1,Courses!I201&lt;&gt;"",Courses!J201&lt;&gt;"",Courses!J201=0, SUM(Courses!H201,Courses!F201)=1),"Row "&amp;Courses!A201&amp;", "&amp;Courses!$J$10&amp;"; ","")</f>
        <v/>
      </c>
      <c r="CP206" s="692" t="str">
        <f>IF(AND(Courses!B201&lt;&gt;"",ISNA(VLOOKUP(Courses!C201,CourseInfo,2,FALSE))=FALSE,COUNTIF(Dummy,Courses!C201)&lt;&gt;1),VLOOKUP(Courses!C201,CourseInfo,6,FALSE),"")</f>
        <v/>
      </c>
      <c r="CQ206" s="692" t="str">
        <f>IF(AND(Courses!B201&lt;&gt;"",ISNA(VLOOKUP(Courses!C201,CourseInfo,2,FALSE))=FALSE,COUNTIF(Dummy,Courses!C201)&lt;&gt;1),IF(VLOOKUP(Courses!C201,CourseInfo,7,FALSE)&lt;&gt;"",VLOOKUP(Courses!C201,CourseInfo,7,FALSE),"blank"),"")</f>
        <v/>
      </c>
      <c r="CR206" s="692" t="str">
        <f>IF(AND($AA$9=1,Courses!B201&lt;&gt;"",'Courses Valid'!AC206="",AH206&amp;AI206&amp;AJ206&amp;AK206="",COUNTIF(Dummy,Courses!C201)&lt;&gt;1),IF(OR(Courses!K201&lt;&gt;'Courses Valid'!CP206,Courses!L201&lt;&gt;'Courses Valid'!CQ206),"Row "&amp;Courses!A201&amp;", Level on LARS is "&amp;'Courses Valid'!CP206&amp;", Sub-level on LARS is "&amp;CQ206&amp;"; ",""),"")</f>
        <v/>
      </c>
    </row>
    <row r="207" spans="3:96" x14ac:dyDescent="0.2">
      <c r="C207" s="853">
        <f t="shared" si="4"/>
        <v>0</v>
      </c>
      <c r="G207" s="692" t="str">
        <f>IF(SUMPRODUCT(--(CourseAims=Courses!$C202))=1,"",IF(AND($J$9=1,Courses!$C202&lt;&gt;""),"Row "&amp;Courses!A202&amp;" (invalid); ",""))</f>
        <v/>
      </c>
      <c r="H207" s="692" t="str">
        <f>IF(AND($K$9=1,Courses!B202="",OR(Courses!F202&lt;&gt;"",Courses!H202&lt;&gt;"",Courses!J202&lt;&gt;"",Courses!K202&lt;&gt;"",Courses!L202&lt;&gt;"",Courses!M202&lt;&gt;"",Courses!N202&lt;&gt;0,Courses!P202&lt;&gt;0,Courses!R202&lt;&gt;0,Courses!S202&lt;&gt;0,Courses!U202&lt;&gt;0,Courses!W202&lt;&gt;0,Courses!X202&lt;&gt;0,Courses!Z202&lt;&gt;0,Courses!AB202&lt;&gt;0)),"Row "&amp;Courses!A202&amp;" (none); ","")</f>
        <v/>
      </c>
      <c r="K207" s="739" t="str">
        <f>IF(AND($L$9=1,Courses!E202&lt;&gt;"",Courses!F202=""),"Row "&amp;Courses!A202&amp;", "&amp;Courses!$E$10&amp;"; ","")</f>
        <v/>
      </c>
      <c r="L207" s="10" t="str">
        <f>IF(AND($L$9=1,Courses!G202&lt;&gt;"",Courses!H202=""),"Row "&amp;Courses!A202&amp;", "&amp;Courses!$G$10&amp;"; ","")</f>
        <v/>
      </c>
      <c r="M207" s="682" t="str">
        <f>IF(AND($L$9=1,Courses!I202&lt;&gt;"",Courses!J202=""),"Row "&amp;Courses!A202&amp;", "&amp;Courses!$I$10&amp;"; ","")</f>
        <v/>
      </c>
      <c r="Q207" s="739" t="str">
        <f>IF(AND($M$9=1,Courses!B202&lt;&gt;"",Courses!E202&lt;&gt;"",Courses!G202="",Courses!I202="",Courses!F202&lt;&gt;1),"Row "&amp;Courses!A202&amp;"; ","")</f>
        <v/>
      </c>
      <c r="R207" s="10" t="str">
        <f>IF(AND($M$9=1,Courses!B202&lt;&gt;"",Courses!I202="",Courses!F202&lt;&gt;"",Courses!G202&lt;&gt;"",Courses!H202&lt;&gt;""),IF(OR((Courses!F202+Courses!H202)&lt;&gt;1),"Row "&amp;Courses!A202&amp;"; ",""),"")</f>
        <v/>
      </c>
      <c r="S207" s="682" t="str">
        <f>IF(AND($M$9=1,Courses!B202&lt;&gt;"",Courses!I202&lt;&gt;"",Courses!J202&lt;&gt;"",Courses!H202&lt;&gt;"",Courses!G202&lt;&gt;"",Courses!F202&lt;&gt;""),IF(OR((Courses!F202+Courses!H202+Courses!J202)&lt;&gt;1),"Row "&amp;Courses!A202&amp;"; ",""),"")</f>
        <v/>
      </c>
      <c r="U207" s="692" t="str">
        <f>IF(AND($M$9=1,Courses!E202&lt;&gt;"",Q207="",R207="",S207="",SUM(Courses!F202,Courses!H202,Courses!J202)&lt;&gt;1),"Row "&amp;Courses!A202&amp;"; ","")</f>
        <v/>
      </c>
      <c r="X207" s="739" t="str">
        <f>IF(AND($N$9=1,Courses!B202&lt;&gt;"",Courses!E202&lt;&gt;"",Courses!F202&lt;&gt;""),IF((TRUNC(Courses!F202*100)&lt;&gt;Courses!F202*100),"Row "&amp;Courses!A202&amp;", "&amp;Courses!$F$10&amp;"; ",""),"")</f>
        <v/>
      </c>
      <c r="Y207" s="10" t="str">
        <f>IF(AND($N$9=1,Courses!B202&lt;&gt;"",Courses!G202&lt;&gt;"",Courses!H202&lt;&gt;""),IF((TRUNC(Courses!H202*100)&lt;&gt;Courses!H202*100),"Row "&amp;Courses!A202&amp;", "&amp;Courses!$H$10&amp;"; ",""),"")</f>
        <v/>
      </c>
      <c r="Z207" s="682" t="str">
        <f>IF(AND($N$9=1,Courses!B202&lt;&gt;"",Courses!I202&lt;&gt;"",Courses!J202&lt;&gt;""),IF((TRUNC(Courses!J202*100)&lt;&gt;Courses!J202*100),"Row "&amp;Courses!A202&amp;", "&amp;Courses!$J$10&amp;"; ",""),"")</f>
        <v/>
      </c>
      <c r="AC207" s="739" t="str">
        <f>IF(AND($O$9=1,G207="",Courses!B202&lt;&gt;"",Courses!K202&lt;&gt;"UG",Courses!K202&lt;&gt;"PG (UG fee)",Courses!K202&lt;&gt;"PG (Masters' loan)",Courses!K202&lt;&gt;"PG (Other)"),"Row "&amp;Courses!A202&amp;"; ","")</f>
        <v/>
      </c>
      <c r="AD207" s="692"/>
      <c r="AE207" s="682" t="str">
        <f>IF(AND($Q$9=1,G207="",Courses!B202&lt;&gt;"",Courses!M202&lt;&gt;"Standard",Courses!M202&lt;&gt;"Long"),"Row "&amp;Courses!A202&amp;"; ","")</f>
        <v/>
      </c>
      <c r="AH207" s="739" t="str">
        <f>IF(AND($P$9=1,G207="",AC207="",AD207="",Courses!B202&lt;&gt;"",Courses!K202="UG",Courses!L202&lt;&gt;$C$9,Courses!L202&lt;&gt;$C$10,Courses!L202&lt;&gt;$C$11),"Row "&amp;Courses!A202&amp;", Sub-level should be either HND, Sub-degree, Foundation Degree or Other UG Degree; ","")</f>
        <v/>
      </c>
      <c r="AI207" s="10" t="str">
        <f>IF(AND($P$9=1,G207="",AC207="",AD207="",Courses!B202&lt;&gt;"",Courses!K202="PG (UG fee)",Courses!L202&lt;&gt;"",Courses!L202&lt;&gt;$C$12,Courses!L202&lt;&gt;$C$15),"Row "&amp;Courses!A202&amp;", Sub-level should be either blank or "&amp;C199&amp;"; ","")</f>
        <v/>
      </c>
      <c r="AJ207" s="10" t="str">
        <f>IF(AND($P$9=1,G207="",AC207="",AD207="",Courses!B202&lt;&gt;"",Courses!K202="PG (Masters' loan)",Courses!L202&lt;&gt;"",Courses!L202&lt;&gt;$C$14,Courses!L202&lt;&gt;$C$15),"Row "&amp;Courses!A202&amp;", Sub-level should be blank; ","")</f>
        <v/>
      </c>
      <c r="AK207" s="682" t="str">
        <f>IF(AND($P$9=1,G207="",AC207="",AD207="",Courses!B202&lt;&gt;"",Courses!K202="PG (Other)",Courses!L202&lt;&gt;"",Courses!L202&lt;&gt;$C$16,Courses!L202&lt;&gt;$C$17),"Row "&amp;Courses!A202&amp;", Sub-level should be blank; ","")</f>
        <v/>
      </c>
      <c r="AN207" s="671">
        <v>188</v>
      </c>
      <c r="AO207" s="739" t="str">
        <f>IF(AND($R$9=1,(TRUNC(Courses!N202)&lt;&gt;Courses!N202)), "Row "&amp;Courses!$A202&amp;", "&amp;AO$9&amp;", "&amp;AO$10&amp;", "&amp;AO$11&amp;"; ","")</f>
        <v/>
      </c>
      <c r="AP207" s="10" t="str">
        <f>IF(AND($R$9=1,(TRUNC(Courses!O202)&lt;&gt;Courses!O202)), "Row "&amp;Courses!$A202&amp;", "&amp;AP$9&amp;", "&amp;AP$10&amp;", "&amp;AP$11&amp;"; ","")</f>
        <v/>
      </c>
      <c r="AQ207" s="10" t="str">
        <f>IF(AND($R$9=1,(TRUNC(Courses!P202)&lt;&gt;Courses!P202)), "Row "&amp;Courses!$A202&amp;", "&amp;AQ$9&amp;", "&amp;AQ$10&amp;", "&amp;AQ$11&amp;"; ","")</f>
        <v/>
      </c>
      <c r="AR207" s="10" t="str">
        <f>IF(AND($R$9=1,(TRUNC(Courses!Q202)&lt;&gt;Courses!Q202)), "Row "&amp;Courses!$A202&amp;", "&amp;AR$9&amp;", "&amp;AR$10&amp;", "&amp;AR$11&amp;"; ","")</f>
        <v/>
      </c>
      <c r="AS207" s="10" t="str">
        <f>IF(AND($R$9=1,(TRUNC(Courses!R202)&lt;&gt;Courses!R202)), "Row "&amp;Courses!$A202&amp;", "&amp;AS$9&amp;", "&amp;AS$10&amp;", "&amp;AS$11&amp;"; ","")</f>
        <v/>
      </c>
      <c r="AT207" s="739" t="str">
        <f>IF(AND($R$9=1,(TRUNC(Courses!S202)&lt;&gt;Courses!S202)), "Row "&amp;Courses!$A202&amp;", "&amp;AT$9&amp;", "&amp;AT$10&amp;", "&amp;AT$11&amp;"; ","")</f>
        <v/>
      </c>
      <c r="AU207" s="10" t="str">
        <f>IF(AND($R$9=1,(TRUNC(Courses!T202)&lt;&gt;Courses!T202)), "Row "&amp;Courses!$A202&amp;", "&amp;AU$9&amp;", "&amp;AU$10&amp;", "&amp;AU$11&amp;"; ","")</f>
        <v/>
      </c>
      <c r="AV207" s="10" t="str">
        <f>IF(AND($R$9=1,(TRUNC(Courses!U202)&lt;&gt;Courses!U202)), "Row "&amp;Courses!$A202&amp;", "&amp;AV$9&amp;", "&amp;AV$10&amp;", "&amp;AV$11&amp;"; ","")</f>
        <v/>
      </c>
      <c r="AW207" s="10" t="str">
        <f>IF(AND($R$9=1,(TRUNC(Courses!V202)&lt;&gt;Courses!V202)), "Row "&amp;Courses!$A202&amp;", "&amp;AW$9&amp;", "&amp;AW$10&amp;", "&amp;AW$11&amp;"; ","")</f>
        <v/>
      </c>
      <c r="AX207" s="682" t="str">
        <f>IF(AND($R$9=1,(TRUNC(Courses!W202)&lt;&gt;Courses!W202)), "Row "&amp;Courses!$A202&amp;", "&amp;AX$9&amp;", "&amp;AX$10&amp;", "&amp;AX$11&amp;"; ","")</f>
        <v/>
      </c>
      <c r="AY207" s="10" t="str">
        <f>IF(AND($R$9=1,(TRUNC(Courses!X202)&lt;&gt;Courses!X202)), "Row "&amp;Courses!$A202&amp;", "&amp;AY$9&amp;", "&amp;AY$10&amp;", "&amp;AY$11&amp;"; ","")</f>
        <v/>
      </c>
      <c r="AZ207" s="10" t="str">
        <f>IF(AND($R$9=1,(TRUNC(Courses!Y202)&lt;&gt;Courses!Y202)), "Row "&amp;Courses!$A202&amp;", "&amp;AZ$9&amp;", "&amp;AZ$10&amp;", "&amp;AZ$11&amp;"; ","")</f>
        <v/>
      </c>
      <c r="BA207" s="10" t="str">
        <f>IF(AND($R$9=1,(TRUNC(Courses!Z202)&lt;&gt;Courses!Z202)), "Row "&amp;Courses!$A202&amp;", "&amp;BA$9&amp;", "&amp;BA$10&amp;", "&amp;BA$11&amp;"; ","")</f>
        <v/>
      </c>
      <c r="BB207" s="10" t="str">
        <f>IF(AND($R$9=1,(TRUNC(Courses!AA202)&lt;&gt;Courses!AA202)), "Row "&amp;Courses!$A202&amp;", "&amp;BB$9&amp;", "&amp;BB$10&amp;", "&amp;BB$11&amp;"; ","")</f>
        <v/>
      </c>
      <c r="BC207" s="682" t="str">
        <f>IF(AND($R$9=1,(TRUNC(Courses!AB202)&lt;&gt;Courses!AB202)), "Row "&amp;Courses!$A202&amp;", "&amp;BC$9&amp;", "&amp;BC$10&amp;", "&amp;BC$11&amp;"; ","")</f>
        <v/>
      </c>
      <c r="BF207" s="671">
        <v>188</v>
      </c>
      <c r="BG207" s="739" t="str">
        <f>IF(AND($S$9=1,Courses!N202&lt;0), "Row "&amp;Courses!$A202&amp;", "&amp;BG$9&amp;", "&amp;BG$10&amp;", "&amp;BG$11&amp;"; ","")</f>
        <v/>
      </c>
      <c r="BH207" s="10" t="str">
        <f>IF(AND($S$9=1,Courses!O202&lt;0), "Row "&amp;Courses!$A202&amp;", "&amp;BH$9&amp;", "&amp;BH$10&amp;", "&amp;BH$11&amp;"; ","")</f>
        <v/>
      </c>
      <c r="BI207" s="10" t="str">
        <f>IF(AND($S$9=1,Courses!P202&lt;0), "Row "&amp;Courses!$A202&amp;", "&amp;BI$9&amp;", "&amp;BI$10&amp;", "&amp;BI$11&amp;"; ","")</f>
        <v/>
      </c>
      <c r="BJ207" s="10" t="str">
        <f>IF(AND($S$9=1,Courses!Q202&lt;0), "Row "&amp;Courses!$A202&amp;", "&amp;BJ$9&amp;", "&amp;BJ$10&amp;", "&amp;BJ$11&amp;"; ","")</f>
        <v/>
      </c>
      <c r="BK207" s="10" t="str">
        <f>IF(AND($S$9=1,Courses!R202&lt;0), "Row "&amp;Courses!$A202&amp;", "&amp;BK$9&amp;", "&amp;BK$10&amp;", "&amp;BK$11&amp;"; ","")</f>
        <v/>
      </c>
      <c r="BL207" s="739" t="str">
        <f>IF(AND($S$9=1,Courses!S202&lt;0), "Row "&amp;Courses!$A202&amp;", "&amp;BL$9&amp;", "&amp;BL$10&amp;", "&amp;BL$11&amp;"; ","")</f>
        <v/>
      </c>
      <c r="BM207" s="10" t="str">
        <f>IF(AND($S$9=1,Courses!T202&lt;0), "Row "&amp;Courses!$A202&amp;", "&amp;BM$9&amp;", "&amp;BM$10&amp;", "&amp;BM$11&amp;"; ","")</f>
        <v/>
      </c>
      <c r="BN207" s="10" t="str">
        <f>IF(AND($S$9=1,Courses!U202&lt;0), "Row "&amp;Courses!$A202&amp;", "&amp;BN$9&amp;", "&amp;BN$10&amp;", "&amp;BN$11&amp;"; ","")</f>
        <v/>
      </c>
      <c r="BO207" s="10" t="str">
        <f>IF(AND($S$9=1,Courses!V202&lt;0), "Row "&amp;Courses!$A202&amp;", "&amp;BO$9&amp;", "&amp;BO$10&amp;", "&amp;BO$11&amp;"; ","")</f>
        <v/>
      </c>
      <c r="BP207" s="682" t="str">
        <f>IF(AND($S$9=1,Courses!W202&lt;0), "Row "&amp;Courses!$A202&amp;", "&amp;BP$9&amp;", "&amp;BP$10&amp;", "&amp;BP$11&amp;"; ","")</f>
        <v/>
      </c>
      <c r="BQ207" s="10" t="str">
        <f>IF(AND($S$9=1,Courses!X202&lt;0), "Row "&amp;Courses!$A202&amp;", "&amp;BQ$9&amp;", "&amp;BQ$10&amp;", "&amp;BQ$11&amp;"; ","")</f>
        <v/>
      </c>
      <c r="BR207" s="10" t="str">
        <f>IF(AND($S$9=1,Courses!Y202&lt;0), "Row "&amp;Courses!$A202&amp;", "&amp;BR$9&amp;", "&amp;BR$10&amp;", "&amp;BR$11&amp;"; ","")</f>
        <v/>
      </c>
      <c r="BS207" s="10" t="str">
        <f>IF(AND($S$9=1,Courses!Z202&lt;0), "Row "&amp;Courses!$A202&amp;", "&amp;BS$9&amp;", "&amp;BS$10&amp;", "&amp;BS$11&amp;"; ","")</f>
        <v/>
      </c>
      <c r="BT207" s="10" t="str">
        <f>IF(AND($S$9=1,Courses!AA202&lt;0), "Row "&amp;Courses!$A202&amp;", "&amp;BT$9&amp;", "&amp;BT$10&amp;", "&amp;BT$11&amp;"; ","")</f>
        <v/>
      </c>
      <c r="BU207" s="682" t="str">
        <f>IF(AND($S$9=1,Courses!AB202&lt;0), "Row "&amp;Courses!$A202&amp;", "&amp;BU$9&amp;", "&amp;BU$10&amp;", "&amp;BU$11&amp;"; ","")</f>
        <v/>
      </c>
      <c r="BW207" s="6">
        <f t="shared" si="5"/>
        <v>188</v>
      </c>
      <c r="BX207" s="671">
        <f>IF(AND($T$9=1,Courses!B202="",Courses!F202="",Courses!H202="",Courses!J202="",Courses!K202="",Courses!L202="",Courses!M202="",Courses!N202=0,Courses!P202=0,Courses!R202=0,Courses!S202=0,Courses!U202=0,Courses!W202=0,Courses!X202=0,Courses!Z202=0,Courses!AB202=0),0,1)</f>
        <v>0</v>
      </c>
      <c r="BY207" s="671">
        <f>IF(AND(BX207=0,SUM(BX208:$BX$219)&gt;0),1,0)</f>
        <v>0</v>
      </c>
      <c r="BZ207" s="692" t="str">
        <f>IF(BY207=1,"Row "&amp;Courses!A202&amp;"; ","")</f>
        <v/>
      </c>
      <c r="CA207" s="50"/>
      <c r="CC207" s="692" t="str">
        <f>IF(AND($U$9=1,Courses!B202&lt;&gt;"",SUM(Courses!N202:AB202)=0),"Row "&amp;Courses!A202&amp;"; ","")</f>
        <v/>
      </c>
      <c r="CD207" s="50"/>
      <c r="CG207" s="692" t="str">
        <f>IF(AND($Y$9=1,Courses!B202&lt;&gt;""),IF(SUMPRODUCT(--(Courses!$C$13:$C$214=Courses!C202))&gt;1,"Row "&amp;Courses!A202&amp;"; ",""),"")</f>
        <v/>
      </c>
      <c r="CK207" s="739" t="str">
        <f>IF(AND($Z$9=1,Courses!E202&lt;&gt;"",Courses!F202&lt;&gt;"",Courses!F202=0,SUM(Courses!H202,Courses!J202)=1),"Row "&amp;Courses!A202&amp;", "&amp;Courses!$F$10&amp;"; ","")</f>
        <v/>
      </c>
      <c r="CL207" s="10" t="str">
        <f>IF(AND($Z$9=1,Courses!G202&lt;&gt;"",Courses!H202&lt;&gt;"",Courses!H202=0,SUM(Courses!J202,Courses!F202)=1),"Row "&amp;Courses!A202&amp;", "&amp;Courses!$H$10&amp;"; ","")</f>
        <v/>
      </c>
      <c r="CM207" s="682" t="str">
        <f>IF(AND($Z$9=1,Courses!I202&lt;&gt;"",Courses!J202&lt;&gt;"",Courses!J202=0, SUM(Courses!H202,Courses!F202)=1),"Row "&amp;Courses!A202&amp;", "&amp;Courses!$J$10&amp;"; ","")</f>
        <v/>
      </c>
      <c r="CP207" s="692" t="str">
        <f>IF(AND(Courses!B202&lt;&gt;"",ISNA(VLOOKUP(Courses!C202,CourseInfo,2,FALSE))=FALSE,COUNTIF(Dummy,Courses!C202)&lt;&gt;1),VLOOKUP(Courses!C202,CourseInfo,6,FALSE),"")</f>
        <v/>
      </c>
      <c r="CQ207" s="692" t="str">
        <f>IF(AND(Courses!B202&lt;&gt;"",ISNA(VLOOKUP(Courses!C202,CourseInfo,2,FALSE))=FALSE,COUNTIF(Dummy,Courses!C202)&lt;&gt;1),IF(VLOOKUP(Courses!C202,CourseInfo,7,FALSE)&lt;&gt;"",VLOOKUP(Courses!C202,CourseInfo,7,FALSE),"blank"),"")</f>
        <v/>
      </c>
      <c r="CR207" s="692" t="str">
        <f>IF(AND($AA$9=1,Courses!B202&lt;&gt;"",'Courses Valid'!AC207="",AH207&amp;AI207&amp;AJ207&amp;AK207="",COUNTIF(Dummy,Courses!C202)&lt;&gt;1),IF(OR(Courses!K202&lt;&gt;'Courses Valid'!CP207,Courses!L202&lt;&gt;'Courses Valid'!CQ207),"Row "&amp;Courses!A202&amp;", Level on LARS is "&amp;'Courses Valid'!CP207&amp;", Sub-level on LARS is "&amp;CQ207&amp;"; ",""),"")</f>
        <v/>
      </c>
    </row>
    <row r="208" spans="3:96" x14ac:dyDescent="0.2">
      <c r="C208" s="853">
        <f t="shared" si="4"/>
        <v>0</v>
      </c>
      <c r="G208" s="692" t="str">
        <f>IF(SUMPRODUCT(--(CourseAims=Courses!$C203))=1,"",IF(AND($J$9=1,Courses!$C203&lt;&gt;""),"Row "&amp;Courses!A203&amp;" (invalid); ",""))</f>
        <v/>
      </c>
      <c r="H208" s="692" t="str">
        <f>IF(AND($K$9=1,Courses!B203="",OR(Courses!F203&lt;&gt;"",Courses!H203&lt;&gt;"",Courses!J203&lt;&gt;"",Courses!K203&lt;&gt;"",Courses!L203&lt;&gt;"",Courses!M203&lt;&gt;"",Courses!N203&lt;&gt;0,Courses!P203&lt;&gt;0,Courses!R203&lt;&gt;0,Courses!S203&lt;&gt;0,Courses!U203&lt;&gt;0,Courses!W203&lt;&gt;0,Courses!X203&lt;&gt;0,Courses!Z203&lt;&gt;0,Courses!AB203&lt;&gt;0)),"Row "&amp;Courses!A203&amp;" (none); ","")</f>
        <v/>
      </c>
      <c r="K208" s="739" t="str">
        <f>IF(AND($L$9=1,Courses!E203&lt;&gt;"",Courses!F203=""),"Row "&amp;Courses!A203&amp;", "&amp;Courses!$E$10&amp;"; ","")</f>
        <v/>
      </c>
      <c r="L208" s="10" t="str">
        <f>IF(AND($L$9=1,Courses!G203&lt;&gt;"",Courses!H203=""),"Row "&amp;Courses!A203&amp;", "&amp;Courses!$G$10&amp;"; ","")</f>
        <v/>
      </c>
      <c r="M208" s="682" t="str">
        <f>IF(AND($L$9=1,Courses!I203&lt;&gt;"",Courses!J203=""),"Row "&amp;Courses!A203&amp;", "&amp;Courses!$I$10&amp;"; ","")</f>
        <v/>
      </c>
      <c r="Q208" s="739" t="str">
        <f>IF(AND($M$9=1,Courses!B203&lt;&gt;"",Courses!E203&lt;&gt;"",Courses!G203="",Courses!I203="",Courses!F203&lt;&gt;1),"Row "&amp;Courses!A203&amp;"; ","")</f>
        <v/>
      </c>
      <c r="R208" s="10" t="str">
        <f>IF(AND($M$9=1,Courses!B203&lt;&gt;"",Courses!I203="",Courses!F203&lt;&gt;"",Courses!G203&lt;&gt;"",Courses!H203&lt;&gt;""),IF(OR((Courses!F203+Courses!H203)&lt;&gt;1),"Row "&amp;Courses!A203&amp;"; ",""),"")</f>
        <v/>
      </c>
      <c r="S208" s="682" t="str">
        <f>IF(AND($M$9=1,Courses!B203&lt;&gt;"",Courses!I203&lt;&gt;"",Courses!J203&lt;&gt;"",Courses!H203&lt;&gt;"",Courses!G203&lt;&gt;"",Courses!F203&lt;&gt;""),IF(OR((Courses!F203+Courses!H203+Courses!J203)&lt;&gt;1),"Row "&amp;Courses!A203&amp;"; ",""),"")</f>
        <v/>
      </c>
      <c r="U208" s="692" t="str">
        <f>IF(AND($M$9=1,Courses!E203&lt;&gt;"",Q208="",R208="",S208="",SUM(Courses!F203,Courses!H203,Courses!J203)&lt;&gt;1),"Row "&amp;Courses!A203&amp;"; ","")</f>
        <v/>
      </c>
      <c r="X208" s="739" t="str">
        <f>IF(AND($N$9=1,Courses!B203&lt;&gt;"",Courses!E203&lt;&gt;"",Courses!F203&lt;&gt;""),IF((TRUNC(Courses!F203*100)&lt;&gt;Courses!F203*100),"Row "&amp;Courses!A203&amp;", "&amp;Courses!$F$10&amp;"; ",""),"")</f>
        <v/>
      </c>
      <c r="Y208" s="10" t="str">
        <f>IF(AND($N$9=1,Courses!B203&lt;&gt;"",Courses!G203&lt;&gt;"",Courses!H203&lt;&gt;""),IF((TRUNC(Courses!H203*100)&lt;&gt;Courses!H203*100),"Row "&amp;Courses!A203&amp;", "&amp;Courses!$H$10&amp;"; ",""),"")</f>
        <v/>
      </c>
      <c r="Z208" s="682" t="str">
        <f>IF(AND($N$9=1,Courses!B203&lt;&gt;"",Courses!I203&lt;&gt;"",Courses!J203&lt;&gt;""),IF((TRUNC(Courses!J203*100)&lt;&gt;Courses!J203*100),"Row "&amp;Courses!A203&amp;", "&amp;Courses!$J$10&amp;"; ",""),"")</f>
        <v/>
      </c>
      <c r="AC208" s="739" t="str">
        <f>IF(AND($O$9=1,G208="",Courses!B203&lt;&gt;"",Courses!K203&lt;&gt;"UG",Courses!K203&lt;&gt;"PG (UG fee)",Courses!K203&lt;&gt;"PG (Masters' loan)",Courses!K203&lt;&gt;"PG (Other)"),"Row "&amp;Courses!A203&amp;"; ","")</f>
        <v/>
      </c>
      <c r="AD208" s="692"/>
      <c r="AE208" s="682" t="str">
        <f>IF(AND($Q$9=1,G208="",Courses!B203&lt;&gt;"",Courses!M203&lt;&gt;"Standard",Courses!M203&lt;&gt;"Long"),"Row "&amp;Courses!A203&amp;"; ","")</f>
        <v/>
      </c>
      <c r="AH208" s="739" t="str">
        <f>IF(AND($P$9=1,G208="",AC208="",AD208="",Courses!B203&lt;&gt;"",Courses!K203="UG",Courses!L203&lt;&gt;$C$9,Courses!L203&lt;&gt;$C$10,Courses!L203&lt;&gt;$C$11),"Row "&amp;Courses!A203&amp;", Sub-level should be either HND, Sub-degree, Foundation Degree or Other UG Degree; ","")</f>
        <v/>
      </c>
      <c r="AI208" s="10" t="str">
        <f>IF(AND($P$9=1,G208="",AC208="",AD208="",Courses!B203&lt;&gt;"",Courses!K203="PG (UG fee)",Courses!L203&lt;&gt;"",Courses!L203&lt;&gt;$C$12,Courses!L203&lt;&gt;$C$15),"Row "&amp;Courses!A203&amp;", Sub-level should be either blank or "&amp;C200&amp;"; ","")</f>
        <v/>
      </c>
      <c r="AJ208" s="10" t="str">
        <f>IF(AND($P$9=1,G208="",AC208="",AD208="",Courses!B203&lt;&gt;"",Courses!K203="PG (Masters' loan)",Courses!L203&lt;&gt;"",Courses!L203&lt;&gt;$C$14,Courses!L203&lt;&gt;$C$15),"Row "&amp;Courses!A203&amp;", Sub-level should be blank; ","")</f>
        <v/>
      </c>
      <c r="AK208" s="682" t="str">
        <f>IF(AND($P$9=1,G208="",AC208="",AD208="",Courses!B203&lt;&gt;"",Courses!K203="PG (Other)",Courses!L203&lt;&gt;"",Courses!L203&lt;&gt;$C$16,Courses!L203&lt;&gt;$C$17),"Row "&amp;Courses!A203&amp;", Sub-level should be blank; ","")</f>
        <v/>
      </c>
      <c r="AN208" s="671">
        <v>189</v>
      </c>
      <c r="AO208" s="739" t="str">
        <f>IF(AND($R$9=1,(TRUNC(Courses!N203)&lt;&gt;Courses!N203)), "Row "&amp;Courses!$A203&amp;", "&amp;AO$9&amp;", "&amp;AO$10&amp;", "&amp;AO$11&amp;"; ","")</f>
        <v/>
      </c>
      <c r="AP208" s="10" t="str">
        <f>IF(AND($R$9=1,(TRUNC(Courses!O203)&lt;&gt;Courses!O203)), "Row "&amp;Courses!$A203&amp;", "&amp;AP$9&amp;", "&amp;AP$10&amp;", "&amp;AP$11&amp;"; ","")</f>
        <v/>
      </c>
      <c r="AQ208" s="10" t="str">
        <f>IF(AND($R$9=1,(TRUNC(Courses!P203)&lt;&gt;Courses!P203)), "Row "&amp;Courses!$A203&amp;", "&amp;AQ$9&amp;", "&amp;AQ$10&amp;", "&amp;AQ$11&amp;"; ","")</f>
        <v/>
      </c>
      <c r="AR208" s="10" t="str">
        <f>IF(AND($R$9=1,(TRUNC(Courses!Q203)&lt;&gt;Courses!Q203)), "Row "&amp;Courses!$A203&amp;", "&amp;AR$9&amp;", "&amp;AR$10&amp;", "&amp;AR$11&amp;"; ","")</f>
        <v/>
      </c>
      <c r="AS208" s="10" t="str">
        <f>IF(AND($R$9=1,(TRUNC(Courses!R203)&lt;&gt;Courses!R203)), "Row "&amp;Courses!$A203&amp;", "&amp;AS$9&amp;", "&amp;AS$10&amp;", "&amp;AS$11&amp;"; ","")</f>
        <v/>
      </c>
      <c r="AT208" s="739" t="str">
        <f>IF(AND($R$9=1,(TRUNC(Courses!S203)&lt;&gt;Courses!S203)), "Row "&amp;Courses!$A203&amp;", "&amp;AT$9&amp;", "&amp;AT$10&amp;", "&amp;AT$11&amp;"; ","")</f>
        <v/>
      </c>
      <c r="AU208" s="10" t="str">
        <f>IF(AND($R$9=1,(TRUNC(Courses!T203)&lt;&gt;Courses!T203)), "Row "&amp;Courses!$A203&amp;", "&amp;AU$9&amp;", "&amp;AU$10&amp;", "&amp;AU$11&amp;"; ","")</f>
        <v/>
      </c>
      <c r="AV208" s="10" t="str">
        <f>IF(AND($R$9=1,(TRUNC(Courses!U203)&lt;&gt;Courses!U203)), "Row "&amp;Courses!$A203&amp;", "&amp;AV$9&amp;", "&amp;AV$10&amp;", "&amp;AV$11&amp;"; ","")</f>
        <v/>
      </c>
      <c r="AW208" s="10" t="str">
        <f>IF(AND($R$9=1,(TRUNC(Courses!V203)&lt;&gt;Courses!V203)), "Row "&amp;Courses!$A203&amp;", "&amp;AW$9&amp;", "&amp;AW$10&amp;", "&amp;AW$11&amp;"; ","")</f>
        <v/>
      </c>
      <c r="AX208" s="682" t="str">
        <f>IF(AND($R$9=1,(TRUNC(Courses!W203)&lt;&gt;Courses!W203)), "Row "&amp;Courses!$A203&amp;", "&amp;AX$9&amp;", "&amp;AX$10&amp;", "&amp;AX$11&amp;"; ","")</f>
        <v/>
      </c>
      <c r="AY208" s="10" t="str">
        <f>IF(AND($R$9=1,(TRUNC(Courses!X203)&lt;&gt;Courses!X203)), "Row "&amp;Courses!$A203&amp;", "&amp;AY$9&amp;", "&amp;AY$10&amp;", "&amp;AY$11&amp;"; ","")</f>
        <v/>
      </c>
      <c r="AZ208" s="10" t="str">
        <f>IF(AND($R$9=1,(TRUNC(Courses!Y203)&lt;&gt;Courses!Y203)), "Row "&amp;Courses!$A203&amp;", "&amp;AZ$9&amp;", "&amp;AZ$10&amp;", "&amp;AZ$11&amp;"; ","")</f>
        <v/>
      </c>
      <c r="BA208" s="10" t="str">
        <f>IF(AND($R$9=1,(TRUNC(Courses!Z203)&lt;&gt;Courses!Z203)), "Row "&amp;Courses!$A203&amp;", "&amp;BA$9&amp;", "&amp;BA$10&amp;", "&amp;BA$11&amp;"; ","")</f>
        <v/>
      </c>
      <c r="BB208" s="10" t="str">
        <f>IF(AND($R$9=1,(TRUNC(Courses!AA203)&lt;&gt;Courses!AA203)), "Row "&amp;Courses!$A203&amp;", "&amp;BB$9&amp;", "&amp;BB$10&amp;", "&amp;BB$11&amp;"; ","")</f>
        <v/>
      </c>
      <c r="BC208" s="682" t="str">
        <f>IF(AND($R$9=1,(TRUNC(Courses!AB203)&lt;&gt;Courses!AB203)), "Row "&amp;Courses!$A203&amp;", "&amp;BC$9&amp;", "&amp;BC$10&amp;", "&amp;BC$11&amp;"; ","")</f>
        <v/>
      </c>
      <c r="BF208" s="671">
        <v>189</v>
      </c>
      <c r="BG208" s="739" t="str">
        <f>IF(AND($S$9=1,Courses!N203&lt;0), "Row "&amp;Courses!$A203&amp;", "&amp;BG$9&amp;", "&amp;BG$10&amp;", "&amp;BG$11&amp;"; ","")</f>
        <v/>
      </c>
      <c r="BH208" s="10" t="str">
        <f>IF(AND($S$9=1,Courses!O203&lt;0), "Row "&amp;Courses!$A203&amp;", "&amp;BH$9&amp;", "&amp;BH$10&amp;", "&amp;BH$11&amp;"; ","")</f>
        <v/>
      </c>
      <c r="BI208" s="10" t="str">
        <f>IF(AND($S$9=1,Courses!P203&lt;0), "Row "&amp;Courses!$A203&amp;", "&amp;BI$9&amp;", "&amp;BI$10&amp;", "&amp;BI$11&amp;"; ","")</f>
        <v/>
      </c>
      <c r="BJ208" s="10" t="str">
        <f>IF(AND($S$9=1,Courses!Q203&lt;0), "Row "&amp;Courses!$A203&amp;", "&amp;BJ$9&amp;", "&amp;BJ$10&amp;", "&amp;BJ$11&amp;"; ","")</f>
        <v/>
      </c>
      <c r="BK208" s="10" t="str">
        <f>IF(AND($S$9=1,Courses!R203&lt;0), "Row "&amp;Courses!$A203&amp;", "&amp;BK$9&amp;", "&amp;BK$10&amp;", "&amp;BK$11&amp;"; ","")</f>
        <v/>
      </c>
      <c r="BL208" s="739" t="str">
        <f>IF(AND($S$9=1,Courses!S203&lt;0), "Row "&amp;Courses!$A203&amp;", "&amp;BL$9&amp;", "&amp;BL$10&amp;", "&amp;BL$11&amp;"; ","")</f>
        <v/>
      </c>
      <c r="BM208" s="10" t="str">
        <f>IF(AND($S$9=1,Courses!T203&lt;0), "Row "&amp;Courses!$A203&amp;", "&amp;BM$9&amp;", "&amp;BM$10&amp;", "&amp;BM$11&amp;"; ","")</f>
        <v/>
      </c>
      <c r="BN208" s="10" t="str">
        <f>IF(AND($S$9=1,Courses!U203&lt;0), "Row "&amp;Courses!$A203&amp;", "&amp;BN$9&amp;", "&amp;BN$10&amp;", "&amp;BN$11&amp;"; ","")</f>
        <v/>
      </c>
      <c r="BO208" s="10" t="str">
        <f>IF(AND($S$9=1,Courses!V203&lt;0), "Row "&amp;Courses!$A203&amp;", "&amp;BO$9&amp;", "&amp;BO$10&amp;", "&amp;BO$11&amp;"; ","")</f>
        <v/>
      </c>
      <c r="BP208" s="682" t="str">
        <f>IF(AND($S$9=1,Courses!W203&lt;0), "Row "&amp;Courses!$A203&amp;", "&amp;BP$9&amp;", "&amp;BP$10&amp;", "&amp;BP$11&amp;"; ","")</f>
        <v/>
      </c>
      <c r="BQ208" s="10" t="str">
        <f>IF(AND($S$9=1,Courses!X203&lt;0), "Row "&amp;Courses!$A203&amp;", "&amp;BQ$9&amp;", "&amp;BQ$10&amp;", "&amp;BQ$11&amp;"; ","")</f>
        <v/>
      </c>
      <c r="BR208" s="10" t="str">
        <f>IF(AND($S$9=1,Courses!Y203&lt;0), "Row "&amp;Courses!$A203&amp;", "&amp;BR$9&amp;", "&amp;BR$10&amp;", "&amp;BR$11&amp;"; ","")</f>
        <v/>
      </c>
      <c r="BS208" s="10" t="str">
        <f>IF(AND($S$9=1,Courses!Z203&lt;0), "Row "&amp;Courses!$A203&amp;", "&amp;BS$9&amp;", "&amp;BS$10&amp;", "&amp;BS$11&amp;"; ","")</f>
        <v/>
      </c>
      <c r="BT208" s="10" t="str">
        <f>IF(AND($S$9=1,Courses!AA203&lt;0), "Row "&amp;Courses!$A203&amp;", "&amp;BT$9&amp;", "&amp;BT$10&amp;", "&amp;BT$11&amp;"; ","")</f>
        <v/>
      </c>
      <c r="BU208" s="682" t="str">
        <f>IF(AND($S$9=1,Courses!AB203&lt;0), "Row "&amp;Courses!$A203&amp;", "&amp;BU$9&amp;", "&amp;BU$10&amp;", "&amp;BU$11&amp;"; ","")</f>
        <v/>
      </c>
      <c r="BW208" s="6">
        <f t="shared" si="5"/>
        <v>189</v>
      </c>
      <c r="BX208" s="671">
        <f>IF(AND($T$9=1,Courses!B203="",Courses!F203="",Courses!H203="",Courses!J203="",Courses!K203="",Courses!L203="",Courses!M203="",Courses!N203=0,Courses!P203=0,Courses!R203=0,Courses!S203=0,Courses!U203=0,Courses!W203=0,Courses!X203=0,Courses!Z203=0,Courses!AB203=0),0,1)</f>
        <v>0</v>
      </c>
      <c r="BY208" s="671">
        <f>IF(AND(BX208=0,SUM(BX209:$BX$219)&gt;0),1,0)</f>
        <v>0</v>
      </c>
      <c r="BZ208" s="692" t="str">
        <f>IF(BY208=1,"Row "&amp;Courses!A203&amp;"; ","")</f>
        <v/>
      </c>
      <c r="CA208" s="50"/>
      <c r="CC208" s="692" t="str">
        <f>IF(AND($U$9=1,Courses!B203&lt;&gt;"",SUM(Courses!N203:AB203)=0),"Row "&amp;Courses!A203&amp;"; ","")</f>
        <v/>
      </c>
      <c r="CD208" s="50"/>
      <c r="CG208" s="692" t="str">
        <f>IF(AND($Y$9=1,Courses!B203&lt;&gt;""),IF(SUMPRODUCT(--(Courses!$C$13:$C$214=Courses!C203))&gt;1,"Row "&amp;Courses!A203&amp;"; ",""),"")</f>
        <v/>
      </c>
      <c r="CK208" s="739" t="str">
        <f>IF(AND($Z$9=1,Courses!E203&lt;&gt;"",Courses!F203&lt;&gt;"",Courses!F203=0,SUM(Courses!H203,Courses!J203)=1),"Row "&amp;Courses!A203&amp;", "&amp;Courses!$F$10&amp;"; ","")</f>
        <v/>
      </c>
      <c r="CL208" s="10" t="str">
        <f>IF(AND($Z$9=1,Courses!G203&lt;&gt;"",Courses!H203&lt;&gt;"",Courses!H203=0,SUM(Courses!J203,Courses!F203)=1),"Row "&amp;Courses!A203&amp;", "&amp;Courses!$H$10&amp;"; ","")</f>
        <v/>
      </c>
      <c r="CM208" s="682" t="str">
        <f>IF(AND($Z$9=1,Courses!I203&lt;&gt;"",Courses!J203&lt;&gt;"",Courses!J203=0, SUM(Courses!H203,Courses!F203)=1),"Row "&amp;Courses!A203&amp;", "&amp;Courses!$J$10&amp;"; ","")</f>
        <v/>
      </c>
      <c r="CP208" s="692" t="str">
        <f>IF(AND(Courses!B203&lt;&gt;"",ISNA(VLOOKUP(Courses!C203,CourseInfo,2,FALSE))=FALSE,COUNTIF(Dummy,Courses!C203)&lt;&gt;1),VLOOKUP(Courses!C203,CourseInfo,6,FALSE),"")</f>
        <v/>
      </c>
      <c r="CQ208" s="692" t="str">
        <f>IF(AND(Courses!B203&lt;&gt;"",ISNA(VLOOKUP(Courses!C203,CourseInfo,2,FALSE))=FALSE,COUNTIF(Dummy,Courses!C203)&lt;&gt;1),IF(VLOOKUP(Courses!C203,CourseInfo,7,FALSE)&lt;&gt;"",VLOOKUP(Courses!C203,CourseInfo,7,FALSE),"blank"),"")</f>
        <v/>
      </c>
      <c r="CR208" s="692" t="str">
        <f>IF(AND($AA$9=1,Courses!B203&lt;&gt;"",'Courses Valid'!AC208="",AH208&amp;AI208&amp;AJ208&amp;AK208="",COUNTIF(Dummy,Courses!C203)&lt;&gt;1),IF(OR(Courses!K203&lt;&gt;'Courses Valid'!CP208,Courses!L203&lt;&gt;'Courses Valid'!CQ208),"Row "&amp;Courses!A203&amp;", Level on LARS is "&amp;'Courses Valid'!CP208&amp;", Sub-level on LARS is "&amp;CQ208&amp;"; ",""),"")</f>
        <v/>
      </c>
    </row>
    <row r="209" spans="3:96" x14ac:dyDescent="0.2">
      <c r="C209" s="853">
        <f t="shared" si="4"/>
        <v>0</v>
      </c>
      <c r="G209" s="692" t="str">
        <f>IF(SUMPRODUCT(--(CourseAims=Courses!$C204))=1,"",IF(AND($J$9=1,Courses!$C204&lt;&gt;""),"Row "&amp;Courses!A204&amp;" (invalid); ",""))</f>
        <v/>
      </c>
      <c r="H209" s="692" t="str">
        <f>IF(AND($K$9=1,Courses!B204="",OR(Courses!F204&lt;&gt;"",Courses!H204&lt;&gt;"",Courses!J204&lt;&gt;"",Courses!K204&lt;&gt;"",Courses!L204&lt;&gt;"",Courses!M204&lt;&gt;"",Courses!N204&lt;&gt;0,Courses!P204&lt;&gt;0,Courses!R204&lt;&gt;0,Courses!S204&lt;&gt;0,Courses!U204&lt;&gt;0,Courses!W204&lt;&gt;0,Courses!X204&lt;&gt;0,Courses!Z204&lt;&gt;0,Courses!AB204&lt;&gt;0)),"Row "&amp;Courses!A204&amp;" (none); ","")</f>
        <v/>
      </c>
      <c r="K209" s="739" t="str">
        <f>IF(AND($L$9=1,Courses!E204&lt;&gt;"",Courses!F204=""),"Row "&amp;Courses!A204&amp;", "&amp;Courses!$E$10&amp;"; ","")</f>
        <v/>
      </c>
      <c r="L209" s="10" t="str">
        <f>IF(AND($L$9=1,Courses!G204&lt;&gt;"",Courses!H204=""),"Row "&amp;Courses!A204&amp;", "&amp;Courses!$G$10&amp;"; ","")</f>
        <v/>
      </c>
      <c r="M209" s="682" t="str">
        <f>IF(AND($L$9=1,Courses!I204&lt;&gt;"",Courses!J204=""),"Row "&amp;Courses!A204&amp;", "&amp;Courses!$I$10&amp;"; ","")</f>
        <v/>
      </c>
      <c r="Q209" s="739" t="str">
        <f>IF(AND($M$9=1,Courses!B204&lt;&gt;"",Courses!E204&lt;&gt;"",Courses!G204="",Courses!I204="",Courses!F204&lt;&gt;1),"Row "&amp;Courses!A204&amp;"; ","")</f>
        <v/>
      </c>
      <c r="R209" s="10" t="str">
        <f>IF(AND($M$9=1,Courses!B204&lt;&gt;"",Courses!I204="",Courses!F204&lt;&gt;"",Courses!G204&lt;&gt;"",Courses!H204&lt;&gt;""),IF(OR((Courses!F204+Courses!H204)&lt;&gt;1),"Row "&amp;Courses!A204&amp;"; ",""),"")</f>
        <v/>
      </c>
      <c r="S209" s="682" t="str">
        <f>IF(AND($M$9=1,Courses!B204&lt;&gt;"",Courses!I204&lt;&gt;"",Courses!J204&lt;&gt;"",Courses!H204&lt;&gt;"",Courses!G204&lt;&gt;"",Courses!F204&lt;&gt;""),IF(OR((Courses!F204+Courses!H204+Courses!J204)&lt;&gt;1),"Row "&amp;Courses!A204&amp;"; ",""),"")</f>
        <v/>
      </c>
      <c r="U209" s="692" t="str">
        <f>IF(AND($M$9=1,Courses!E204&lt;&gt;"",Q209="",R209="",S209="",SUM(Courses!F204,Courses!H204,Courses!J204)&lt;&gt;1),"Row "&amp;Courses!A204&amp;"; ","")</f>
        <v/>
      </c>
      <c r="X209" s="739" t="str">
        <f>IF(AND($N$9=1,Courses!B204&lt;&gt;"",Courses!E204&lt;&gt;"",Courses!F204&lt;&gt;""),IF((TRUNC(Courses!F204*100)&lt;&gt;Courses!F204*100),"Row "&amp;Courses!A204&amp;", "&amp;Courses!$F$10&amp;"; ",""),"")</f>
        <v/>
      </c>
      <c r="Y209" s="10" t="str">
        <f>IF(AND($N$9=1,Courses!B204&lt;&gt;"",Courses!G204&lt;&gt;"",Courses!H204&lt;&gt;""),IF((TRUNC(Courses!H204*100)&lt;&gt;Courses!H204*100),"Row "&amp;Courses!A204&amp;", "&amp;Courses!$H$10&amp;"; ",""),"")</f>
        <v/>
      </c>
      <c r="Z209" s="682" t="str">
        <f>IF(AND($N$9=1,Courses!B204&lt;&gt;"",Courses!I204&lt;&gt;"",Courses!J204&lt;&gt;""),IF((TRUNC(Courses!J204*100)&lt;&gt;Courses!J204*100),"Row "&amp;Courses!A204&amp;", "&amp;Courses!$J$10&amp;"; ",""),"")</f>
        <v/>
      </c>
      <c r="AC209" s="739" t="str">
        <f>IF(AND($O$9=1,G209="",Courses!B204&lt;&gt;"",Courses!K204&lt;&gt;"UG",Courses!K204&lt;&gt;"PG (UG fee)",Courses!K204&lt;&gt;"PG (Masters' loan)",Courses!K204&lt;&gt;"PG (Other)"),"Row "&amp;Courses!A204&amp;"; ","")</f>
        <v/>
      </c>
      <c r="AD209" s="692"/>
      <c r="AE209" s="682" t="str">
        <f>IF(AND($Q$9=1,G209="",Courses!B204&lt;&gt;"",Courses!M204&lt;&gt;"Standard",Courses!M204&lt;&gt;"Long"),"Row "&amp;Courses!A204&amp;"; ","")</f>
        <v/>
      </c>
      <c r="AH209" s="739" t="str">
        <f>IF(AND($P$9=1,G209="",AC209="",AD209="",Courses!B204&lt;&gt;"",Courses!K204="UG",Courses!L204&lt;&gt;$C$9,Courses!L204&lt;&gt;$C$10,Courses!L204&lt;&gt;$C$11),"Row "&amp;Courses!A204&amp;", Sub-level should be either HND, Sub-degree, Foundation Degree or Other UG Degree; ","")</f>
        <v/>
      </c>
      <c r="AI209" s="10" t="str">
        <f>IF(AND($P$9=1,G209="",AC209="",AD209="",Courses!B204&lt;&gt;"",Courses!K204="PG (UG fee)",Courses!L204&lt;&gt;"",Courses!L204&lt;&gt;$C$12,Courses!L204&lt;&gt;$C$15),"Row "&amp;Courses!A204&amp;", Sub-level should be either blank or "&amp;C201&amp;"; ","")</f>
        <v/>
      </c>
      <c r="AJ209" s="10" t="str">
        <f>IF(AND($P$9=1,G209="",AC209="",AD209="",Courses!B204&lt;&gt;"",Courses!K204="PG (Masters' loan)",Courses!L204&lt;&gt;"",Courses!L204&lt;&gt;$C$14,Courses!L204&lt;&gt;$C$15),"Row "&amp;Courses!A204&amp;", Sub-level should be blank; ","")</f>
        <v/>
      </c>
      <c r="AK209" s="682" t="str">
        <f>IF(AND($P$9=1,G209="",AC209="",AD209="",Courses!B204&lt;&gt;"",Courses!K204="PG (Other)",Courses!L204&lt;&gt;"",Courses!L204&lt;&gt;$C$16,Courses!L204&lt;&gt;$C$17),"Row "&amp;Courses!A204&amp;", Sub-level should be blank; ","")</f>
        <v/>
      </c>
      <c r="AN209" s="671">
        <v>190</v>
      </c>
      <c r="AO209" s="739" t="str">
        <f>IF(AND($R$9=1,(TRUNC(Courses!N204)&lt;&gt;Courses!N204)), "Row "&amp;Courses!$A204&amp;", "&amp;AO$9&amp;", "&amp;AO$10&amp;", "&amp;AO$11&amp;"; ","")</f>
        <v/>
      </c>
      <c r="AP209" s="10" t="str">
        <f>IF(AND($R$9=1,(TRUNC(Courses!O204)&lt;&gt;Courses!O204)), "Row "&amp;Courses!$A204&amp;", "&amp;AP$9&amp;", "&amp;AP$10&amp;", "&amp;AP$11&amp;"; ","")</f>
        <v/>
      </c>
      <c r="AQ209" s="10" t="str">
        <f>IF(AND($R$9=1,(TRUNC(Courses!P204)&lt;&gt;Courses!P204)), "Row "&amp;Courses!$A204&amp;", "&amp;AQ$9&amp;", "&amp;AQ$10&amp;", "&amp;AQ$11&amp;"; ","")</f>
        <v/>
      </c>
      <c r="AR209" s="10" t="str">
        <f>IF(AND($R$9=1,(TRUNC(Courses!Q204)&lt;&gt;Courses!Q204)), "Row "&amp;Courses!$A204&amp;", "&amp;AR$9&amp;", "&amp;AR$10&amp;", "&amp;AR$11&amp;"; ","")</f>
        <v/>
      </c>
      <c r="AS209" s="10" t="str">
        <f>IF(AND($R$9=1,(TRUNC(Courses!R204)&lt;&gt;Courses!R204)), "Row "&amp;Courses!$A204&amp;", "&amp;AS$9&amp;", "&amp;AS$10&amp;", "&amp;AS$11&amp;"; ","")</f>
        <v/>
      </c>
      <c r="AT209" s="739" t="str">
        <f>IF(AND($R$9=1,(TRUNC(Courses!S204)&lt;&gt;Courses!S204)), "Row "&amp;Courses!$A204&amp;", "&amp;AT$9&amp;", "&amp;AT$10&amp;", "&amp;AT$11&amp;"; ","")</f>
        <v/>
      </c>
      <c r="AU209" s="10" t="str">
        <f>IF(AND($R$9=1,(TRUNC(Courses!T204)&lt;&gt;Courses!T204)), "Row "&amp;Courses!$A204&amp;", "&amp;AU$9&amp;", "&amp;AU$10&amp;", "&amp;AU$11&amp;"; ","")</f>
        <v/>
      </c>
      <c r="AV209" s="10" t="str">
        <f>IF(AND($R$9=1,(TRUNC(Courses!U204)&lt;&gt;Courses!U204)), "Row "&amp;Courses!$A204&amp;", "&amp;AV$9&amp;", "&amp;AV$10&amp;", "&amp;AV$11&amp;"; ","")</f>
        <v/>
      </c>
      <c r="AW209" s="10" t="str">
        <f>IF(AND($R$9=1,(TRUNC(Courses!V204)&lt;&gt;Courses!V204)), "Row "&amp;Courses!$A204&amp;", "&amp;AW$9&amp;", "&amp;AW$10&amp;", "&amp;AW$11&amp;"; ","")</f>
        <v/>
      </c>
      <c r="AX209" s="682" t="str">
        <f>IF(AND($R$9=1,(TRUNC(Courses!W204)&lt;&gt;Courses!W204)), "Row "&amp;Courses!$A204&amp;", "&amp;AX$9&amp;", "&amp;AX$10&amp;", "&amp;AX$11&amp;"; ","")</f>
        <v/>
      </c>
      <c r="AY209" s="10" t="str">
        <f>IF(AND($R$9=1,(TRUNC(Courses!X204)&lt;&gt;Courses!X204)), "Row "&amp;Courses!$A204&amp;", "&amp;AY$9&amp;", "&amp;AY$10&amp;", "&amp;AY$11&amp;"; ","")</f>
        <v/>
      </c>
      <c r="AZ209" s="10" t="str">
        <f>IF(AND($R$9=1,(TRUNC(Courses!Y204)&lt;&gt;Courses!Y204)), "Row "&amp;Courses!$A204&amp;", "&amp;AZ$9&amp;", "&amp;AZ$10&amp;", "&amp;AZ$11&amp;"; ","")</f>
        <v/>
      </c>
      <c r="BA209" s="10" t="str">
        <f>IF(AND($R$9=1,(TRUNC(Courses!Z204)&lt;&gt;Courses!Z204)), "Row "&amp;Courses!$A204&amp;", "&amp;BA$9&amp;", "&amp;BA$10&amp;", "&amp;BA$11&amp;"; ","")</f>
        <v/>
      </c>
      <c r="BB209" s="10" t="str">
        <f>IF(AND($R$9=1,(TRUNC(Courses!AA204)&lt;&gt;Courses!AA204)), "Row "&amp;Courses!$A204&amp;", "&amp;BB$9&amp;", "&amp;BB$10&amp;", "&amp;BB$11&amp;"; ","")</f>
        <v/>
      </c>
      <c r="BC209" s="682" t="str">
        <f>IF(AND($R$9=1,(TRUNC(Courses!AB204)&lt;&gt;Courses!AB204)), "Row "&amp;Courses!$A204&amp;", "&amp;BC$9&amp;", "&amp;BC$10&amp;", "&amp;BC$11&amp;"; ","")</f>
        <v/>
      </c>
      <c r="BF209" s="671">
        <v>190</v>
      </c>
      <c r="BG209" s="739" t="str">
        <f>IF(AND($S$9=1,Courses!N204&lt;0), "Row "&amp;Courses!$A204&amp;", "&amp;BG$9&amp;", "&amp;BG$10&amp;", "&amp;BG$11&amp;"; ","")</f>
        <v/>
      </c>
      <c r="BH209" s="10" t="str">
        <f>IF(AND($S$9=1,Courses!O204&lt;0), "Row "&amp;Courses!$A204&amp;", "&amp;BH$9&amp;", "&amp;BH$10&amp;", "&amp;BH$11&amp;"; ","")</f>
        <v/>
      </c>
      <c r="BI209" s="10" t="str">
        <f>IF(AND($S$9=1,Courses!P204&lt;0), "Row "&amp;Courses!$A204&amp;", "&amp;BI$9&amp;", "&amp;BI$10&amp;", "&amp;BI$11&amp;"; ","")</f>
        <v/>
      </c>
      <c r="BJ209" s="10" t="str">
        <f>IF(AND($S$9=1,Courses!Q204&lt;0), "Row "&amp;Courses!$A204&amp;", "&amp;BJ$9&amp;", "&amp;BJ$10&amp;", "&amp;BJ$11&amp;"; ","")</f>
        <v/>
      </c>
      <c r="BK209" s="10" t="str">
        <f>IF(AND($S$9=1,Courses!R204&lt;0), "Row "&amp;Courses!$A204&amp;", "&amp;BK$9&amp;", "&amp;BK$10&amp;", "&amp;BK$11&amp;"; ","")</f>
        <v/>
      </c>
      <c r="BL209" s="739" t="str">
        <f>IF(AND($S$9=1,Courses!S204&lt;0), "Row "&amp;Courses!$A204&amp;", "&amp;BL$9&amp;", "&amp;BL$10&amp;", "&amp;BL$11&amp;"; ","")</f>
        <v/>
      </c>
      <c r="BM209" s="10" t="str">
        <f>IF(AND($S$9=1,Courses!T204&lt;0), "Row "&amp;Courses!$A204&amp;", "&amp;BM$9&amp;", "&amp;BM$10&amp;", "&amp;BM$11&amp;"; ","")</f>
        <v/>
      </c>
      <c r="BN209" s="10" t="str">
        <f>IF(AND($S$9=1,Courses!U204&lt;0), "Row "&amp;Courses!$A204&amp;", "&amp;BN$9&amp;", "&amp;BN$10&amp;", "&amp;BN$11&amp;"; ","")</f>
        <v/>
      </c>
      <c r="BO209" s="10" t="str">
        <f>IF(AND($S$9=1,Courses!V204&lt;0), "Row "&amp;Courses!$A204&amp;", "&amp;BO$9&amp;", "&amp;BO$10&amp;", "&amp;BO$11&amp;"; ","")</f>
        <v/>
      </c>
      <c r="BP209" s="682" t="str">
        <f>IF(AND($S$9=1,Courses!W204&lt;0), "Row "&amp;Courses!$A204&amp;", "&amp;BP$9&amp;", "&amp;BP$10&amp;", "&amp;BP$11&amp;"; ","")</f>
        <v/>
      </c>
      <c r="BQ209" s="10" t="str">
        <f>IF(AND($S$9=1,Courses!X204&lt;0), "Row "&amp;Courses!$A204&amp;", "&amp;BQ$9&amp;", "&amp;BQ$10&amp;", "&amp;BQ$11&amp;"; ","")</f>
        <v/>
      </c>
      <c r="BR209" s="10" t="str">
        <f>IF(AND($S$9=1,Courses!Y204&lt;0), "Row "&amp;Courses!$A204&amp;", "&amp;BR$9&amp;", "&amp;BR$10&amp;", "&amp;BR$11&amp;"; ","")</f>
        <v/>
      </c>
      <c r="BS209" s="10" t="str">
        <f>IF(AND($S$9=1,Courses!Z204&lt;0), "Row "&amp;Courses!$A204&amp;", "&amp;BS$9&amp;", "&amp;BS$10&amp;", "&amp;BS$11&amp;"; ","")</f>
        <v/>
      </c>
      <c r="BT209" s="10" t="str">
        <f>IF(AND($S$9=1,Courses!AA204&lt;0), "Row "&amp;Courses!$A204&amp;", "&amp;BT$9&amp;", "&amp;BT$10&amp;", "&amp;BT$11&amp;"; ","")</f>
        <v/>
      </c>
      <c r="BU209" s="682" t="str">
        <f>IF(AND($S$9=1,Courses!AB204&lt;0), "Row "&amp;Courses!$A204&amp;", "&amp;BU$9&amp;", "&amp;BU$10&amp;", "&amp;BU$11&amp;"; ","")</f>
        <v/>
      </c>
      <c r="BW209" s="6">
        <f t="shared" si="5"/>
        <v>190</v>
      </c>
      <c r="BX209" s="671">
        <f>IF(AND($T$9=1,Courses!B204="",Courses!F204="",Courses!H204="",Courses!J204="",Courses!K204="",Courses!L204="",Courses!M204="",Courses!N204=0,Courses!P204=0,Courses!R204=0,Courses!S204=0,Courses!U204=0,Courses!W204=0,Courses!X204=0,Courses!Z204=0,Courses!AB204=0),0,1)</f>
        <v>0</v>
      </c>
      <c r="BY209" s="671">
        <f>IF(AND(BX209=0,SUM(BX210:$BX$219)&gt;0),1,0)</f>
        <v>0</v>
      </c>
      <c r="BZ209" s="692" t="str">
        <f>IF(BY209=1,"Row "&amp;Courses!A204&amp;"; ","")</f>
        <v/>
      </c>
      <c r="CA209" s="50"/>
      <c r="CC209" s="692" t="str">
        <f>IF(AND($U$9=1,Courses!B204&lt;&gt;"",SUM(Courses!N204:AB204)=0),"Row "&amp;Courses!A204&amp;"; ","")</f>
        <v/>
      </c>
      <c r="CD209" s="50"/>
      <c r="CG209" s="692" t="str">
        <f>IF(AND($Y$9=1,Courses!B204&lt;&gt;""),IF(SUMPRODUCT(--(Courses!$C$13:$C$214=Courses!C204))&gt;1,"Row "&amp;Courses!A204&amp;"; ",""),"")</f>
        <v/>
      </c>
      <c r="CK209" s="739" t="str">
        <f>IF(AND($Z$9=1,Courses!E204&lt;&gt;"",Courses!F204&lt;&gt;"",Courses!F204=0,SUM(Courses!H204,Courses!J204)=1),"Row "&amp;Courses!A204&amp;", "&amp;Courses!$F$10&amp;"; ","")</f>
        <v/>
      </c>
      <c r="CL209" s="10" t="str">
        <f>IF(AND($Z$9=1,Courses!G204&lt;&gt;"",Courses!H204&lt;&gt;"",Courses!H204=0,SUM(Courses!J204,Courses!F204)=1),"Row "&amp;Courses!A204&amp;", "&amp;Courses!$H$10&amp;"; ","")</f>
        <v/>
      </c>
      <c r="CM209" s="682" t="str">
        <f>IF(AND($Z$9=1,Courses!I204&lt;&gt;"",Courses!J204&lt;&gt;"",Courses!J204=0, SUM(Courses!H204,Courses!F204)=1),"Row "&amp;Courses!A204&amp;", "&amp;Courses!$J$10&amp;"; ","")</f>
        <v/>
      </c>
      <c r="CP209" s="692" t="str">
        <f>IF(AND(Courses!B204&lt;&gt;"",ISNA(VLOOKUP(Courses!C204,CourseInfo,2,FALSE))=FALSE,COUNTIF(Dummy,Courses!C204)&lt;&gt;1),VLOOKUP(Courses!C204,CourseInfo,6,FALSE),"")</f>
        <v/>
      </c>
      <c r="CQ209" s="692" t="str">
        <f>IF(AND(Courses!B204&lt;&gt;"",ISNA(VLOOKUP(Courses!C204,CourseInfo,2,FALSE))=FALSE,COUNTIF(Dummy,Courses!C204)&lt;&gt;1),IF(VLOOKUP(Courses!C204,CourseInfo,7,FALSE)&lt;&gt;"",VLOOKUP(Courses!C204,CourseInfo,7,FALSE),"blank"),"")</f>
        <v/>
      </c>
      <c r="CR209" s="692" t="str">
        <f>IF(AND($AA$9=1,Courses!B204&lt;&gt;"",'Courses Valid'!AC209="",AH209&amp;AI209&amp;AJ209&amp;AK209="",COUNTIF(Dummy,Courses!C204)&lt;&gt;1),IF(OR(Courses!K204&lt;&gt;'Courses Valid'!CP209,Courses!L204&lt;&gt;'Courses Valid'!CQ209),"Row "&amp;Courses!A204&amp;", Level on LARS is "&amp;'Courses Valid'!CP209&amp;", Sub-level on LARS is "&amp;CQ209&amp;"; ",""),"")</f>
        <v/>
      </c>
    </row>
    <row r="210" spans="3:96" x14ac:dyDescent="0.2">
      <c r="C210" s="853">
        <f t="shared" si="4"/>
        <v>0</v>
      </c>
      <c r="G210" s="692" t="str">
        <f>IF(SUMPRODUCT(--(CourseAims=Courses!$C205))=1,"",IF(AND($J$9=1,Courses!$C205&lt;&gt;""),"Row "&amp;Courses!A205&amp;" (invalid); ",""))</f>
        <v/>
      </c>
      <c r="H210" s="692" t="str">
        <f>IF(AND($K$9=1,Courses!B205="",OR(Courses!F205&lt;&gt;"",Courses!H205&lt;&gt;"",Courses!J205&lt;&gt;"",Courses!K205&lt;&gt;"",Courses!L205&lt;&gt;"",Courses!M205&lt;&gt;"",Courses!N205&lt;&gt;0,Courses!P205&lt;&gt;0,Courses!R205&lt;&gt;0,Courses!S205&lt;&gt;0,Courses!U205&lt;&gt;0,Courses!W205&lt;&gt;0,Courses!X205&lt;&gt;0,Courses!Z205&lt;&gt;0,Courses!AB205&lt;&gt;0)),"Row "&amp;Courses!A205&amp;" (none); ","")</f>
        <v/>
      </c>
      <c r="K210" s="739" t="str">
        <f>IF(AND($L$9=1,Courses!E205&lt;&gt;"",Courses!F205=""),"Row "&amp;Courses!A205&amp;", "&amp;Courses!$E$10&amp;"; ","")</f>
        <v/>
      </c>
      <c r="L210" s="10" t="str">
        <f>IF(AND($L$9=1,Courses!G205&lt;&gt;"",Courses!H205=""),"Row "&amp;Courses!A205&amp;", "&amp;Courses!$G$10&amp;"; ","")</f>
        <v/>
      </c>
      <c r="M210" s="682" t="str">
        <f>IF(AND($L$9=1,Courses!I205&lt;&gt;"",Courses!J205=""),"Row "&amp;Courses!A205&amp;", "&amp;Courses!$I$10&amp;"; ","")</f>
        <v/>
      </c>
      <c r="Q210" s="739" t="str">
        <f>IF(AND($M$9=1,Courses!B205&lt;&gt;"",Courses!E205&lt;&gt;"",Courses!G205="",Courses!I205="",Courses!F205&lt;&gt;1),"Row "&amp;Courses!A205&amp;"; ","")</f>
        <v/>
      </c>
      <c r="R210" s="10" t="str">
        <f>IF(AND($M$9=1,Courses!B205&lt;&gt;"",Courses!I205="",Courses!F205&lt;&gt;"",Courses!G205&lt;&gt;"",Courses!H205&lt;&gt;""),IF(OR((Courses!F205+Courses!H205)&lt;&gt;1),"Row "&amp;Courses!A205&amp;"; ",""),"")</f>
        <v/>
      </c>
      <c r="S210" s="682" t="str">
        <f>IF(AND($M$9=1,Courses!B205&lt;&gt;"",Courses!I205&lt;&gt;"",Courses!J205&lt;&gt;"",Courses!H205&lt;&gt;"",Courses!G205&lt;&gt;"",Courses!F205&lt;&gt;""),IF(OR((Courses!F205+Courses!H205+Courses!J205)&lt;&gt;1),"Row "&amp;Courses!A205&amp;"; ",""),"")</f>
        <v/>
      </c>
      <c r="U210" s="692" t="str">
        <f>IF(AND($M$9=1,Courses!E205&lt;&gt;"",Q210="",R210="",S210="",SUM(Courses!F205,Courses!H205,Courses!J205)&lt;&gt;1),"Row "&amp;Courses!A205&amp;"; ","")</f>
        <v/>
      </c>
      <c r="X210" s="739" t="str">
        <f>IF(AND($N$9=1,Courses!B205&lt;&gt;"",Courses!E205&lt;&gt;"",Courses!F205&lt;&gt;""),IF((TRUNC(Courses!F205*100)&lt;&gt;Courses!F205*100),"Row "&amp;Courses!A205&amp;", "&amp;Courses!$F$10&amp;"; ",""),"")</f>
        <v/>
      </c>
      <c r="Y210" s="10" t="str">
        <f>IF(AND($N$9=1,Courses!B205&lt;&gt;"",Courses!G205&lt;&gt;"",Courses!H205&lt;&gt;""),IF((TRUNC(Courses!H205*100)&lt;&gt;Courses!H205*100),"Row "&amp;Courses!A205&amp;", "&amp;Courses!$H$10&amp;"; ",""),"")</f>
        <v/>
      </c>
      <c r="Z210" s="682" t="str">
        <f>IF(AND($N$9=1,Courses!B205&lt;&gt;"",Courses!I205&lt;&gt;"",Courses!J205&lt;&gt;""),IF((TRUNC(Courses!J205*100)&lt;&gt;Courses!J205*100),"Row "&amp;Courses!A205&amp;", "&amp;Courses!$J$10&amp;"; ",""),"")</f>
        <v/>
      </c>
      <c r="AC210" s="739" t="str">
        <f>IF(AND($O$9=1,G210="",Courses!B205&lt;&gt;"",Courses!K205&lt;&gt;"UG",Courses!K205&lt;&gt;"PG (UG fee)",Courses!K205&lt;&gt;"PG (Masters' loan)",Courses!K205&lt;&gt;"PG (Other)"),"Row "&amp;Courses!A205&amp;"; ","")</f>
        <v/>
      </c>
      <c r="AD210" s="692"/>
      <c r="AE210" s="682" t="str">
        <f>IF(AND($Q$9=1,G210="",Courses!B205&lt;&gt;"",Courses!M205&lt;&gt;"Standard",Courses!M205&lt;&gt;"Long"),"Row "&amp;Courses!A205&amp;"; ","")</f>
        <v/>
      </c>
      <c r="AH210" s="739" t="str">
        <f>IF(AND($P$9=1,G210="",AC210="",AD210="",Courses!B205&lt;&gt;"",Courses!K205="UG",Courses!L205&lt;&gt;$C$9,Courses!L205&lt;&gt;$C$10,Courses!L205&lt;&gt;$C$11),"Row "&amp;Courses!A205&amp;", Sub-level should be either HND, Sub-degree, Foundation Degree or Other UG Degree; ","")</f>
        <v/>
      </c>
      <c r="AI210" s="10" t="str">
        <f>IF(AND($P$9=1,G210="",AC210="",AD210="",Courses!B205&lt;&gt;"",Courses!K205="PG (UG fee)",Courses!L205&lt;&gt;"",Courses!L205&lt;&gt;$C$12,Courses!L205&lt;&gt;$C$15),"Row "&amp;Courses!A205&amp;", Sub-level should be either blank or "&amp;C202&amp;"; ","")</f>
        <v/>
      </c>
      <c r="AJ210" s="10" t="str">
        <f>IF(AND($P$9=1,G210="",AC210="",AD210="",Courses!B205&lt;&gt;"",Courses!K205="PG (Masters' loan)",Courses!L205&lt;&gt;"",Courses!L205&lt;&gt;$C$14,Courses!L205&lt;&gt;$C$15),"Row "&amp;Courses!A205&amp;", Sub-level should be blank; ","")</f>
        <v/>
      </c>
      <c r="AK210" s="682" t="str">
        <f>IF(AND($P$9=1,G210="",AC210="",AD210="",Courses!B205&lt;&gt;"",Courses!K205="PG (Other)",Courses!L205&lt;&gt;"",Courses!L205&lt;&gt;$C$16,Courses!L205&lt;&gt;$C$17),"Row "&amp;Courses!A205&amp;", Sub-level should be blank; ","")</f>
        <v/>
      </c>
      <c r="AN210" s="671">
        <v>191</v>
      </c>
      <c r="AO210" s="739" t="str">
        <f>IF(AND($R$9=1,(TRUNC(Courses!N205)&lt;&gt;Courses!N205)), "Row "&amp;Courses!$A205&amp;", "&amp;AO$9&amp;", "&amp;AO$10&amp;", "&amp;AO$11&amp;"; ","")</f>
        <v/>
      </c>
      <c r="AP210" s="10" t="str">
        <f>IF(AND($R$9=1,(TRUNC(Courses!O205)&lt;&gt;Courses!O205)), "Row "&amp;Courses!$A205&amp;", "&amp;AP$9&amp;", "&amp;AP$10&amp;", "&amp;AP$11&amp;"; ","")</f>
        <v/>
      </c>
      <c r="AQ210" s="10" t="str">
        <f>IF(AND($R$9=1,(TRUNC(Courses!P205)&lt;&gt;Courses!P205)), "Row "&amp;Courses!$A205&amp;", "&amp;AQ$9&amp;", "&amp;AQ$10&amp;", "&amp;AQ$11&amp;"; ","")</f>
        <v/>
      </c>
      <c r="AR210" s="10" t="str">
        <f>IF(AND($R$9=1,(TRUNC(Courses!Q205)&lt;&gt;Courses!Q205)), "Row "&amp;Courses!$A205&amp;", "&amp;AR$9&amp;", "&amp;AR$10&amp;", "&amp;AR$11&amp;"; ","")</f>
        <v/>
      </c>
      <c r="AS210" s="10" t="str">
        <f>IF(AND($R$9=1,(TRUNC(Courses!R205)&lt;&gt;Courses!R205)), "Row "&amp;Courses!$A205&amp;", "&amp;AS$9&amp;", "&amp;AS$10&amp;", "&amp;AS$11&amp;"; ","")</f>
        <v/>
      </c>
      <c r="AT210" s="739" t="str">
        <f>IF(AND($R$9=1,(TRUNC(Courses!S205)&lt;&gt;Courses!S205)), "Row "&amp;Courses!$A205&amp;", "&amp;AT$9&amp;", "&amp;AT$10&amp;", "&amp;AT$11&amp;"; ","")</f>
        <v/>
      </c>
      <c r="AU210" s="10" t="str">
        <f>IF(AND($R$9=1,(TRUNC(Courses!T205)&lt;&gt;Courses!T205)), "Row "&amp;Courses!$A205&amp;", "&amp;AU$9&amp;", "&amp;AU$10&amp;", "&amp;AU$11&amp;"; ","")</f>
        <v/>
      </c>
      <c r="AV210" s="10" t="str">
        <f>IF(AND($R$9=1,(TRUNC(Courses!U205)&lt;&gt;Courses!U205)), "Row "&amp;Courses!$A205&amp;", "&amp;AV$9&amp;", "&amp;AV$10&amp;", "&amp;AV$11&amp;"; ","")</f>
        <v/>
      </c>
      <c r="AW210" s="10" t="str">
        <f>IF(AND($R$9=1,(TRUNC(Courses!V205)&lt;&gt;Courses!V205)), "Row "&amp;Courses!$A205&amp;", "&amp;AW$9&amp;", "&amp;AW$10&amp;", "&amp;AW$11&amp;"; ","")</f>
        <v/>
      </c>
      <c r="AX210" s="682" t="str">
        <f>IF(AND($R$9=1,(TRUNC(Courses!W205)&lt;&gt;Courses!W205)), "Row "&amp;Courses!$A205&amp;", "&amp;AX$9&amp;", "&amp;AX$10&amp;", "&amp;AX$11&amp;"; ","")</f>
        <v/>
      </c>
      <c r="AY210" s="10" t="str">
        <f>IF(AND($R$9=1,(TRUNC(Courses!X205)&lt;&gt;Courses!X205)), "Row "&amp;Courses!$A205&amp;", "&amp;AY$9&amp;", "&amp;AY$10&amp;", "&amp;AY$11&amp;"; ","")</f>
        <v/>
      </c>
      <c r="AZ210" s="10" t="str">
        <f>IF(AND($R$9=1,(TRUNC(Courses!Y205)&lt;&gt;Courses!Y205)), "Row "&amp;Courses!$A205&amp;", "&amp;AZ$9&amp;", "&amp;AZ$10&amp;", "&amp;AZ$11&amp;"; ","")</f>
        <v/>
      </c>
      <c r="BA210" s="10" t="str">
        <f>IF(AND($R$9=1,(TRUNC(Courses!Z205)&lt;&gt;Courses!Z205)), "Row "&amp;Courses!$A205&amp;", "&amp;BA$9&amp;", "&amp;BA$10&amp;", "&amp;BA$11&amp;"; ","")</f>
        <v/>
      </c>
      <c r="BB210" s="10" t="str">
        <f>IF(AND($R$9=1,(TRUNC(Courses!AA205)&lt;&gt;Courses!AA205)), "Row "&amp;Courses!$A205&amp;", "&amp;BB$9&amp;", "&amp;BB$10&amp;", "&amp;BB$11&amp;"; ","")</f>
        <v/>
      </c>
      <c r="BC210" s="682" t="str">
        <f>IF(AND($R$9=1,(TRUNC(Courses!AB205)&lt;&gt;Courses!AB205)), "Row "&amp;Courses!$A205&amp;", "&amp;BC$9&amp;", "&amp;BC$10&amp;", "&amp;BC$11&amp;"; ","")</f>
        <v/>
      </c>
      <c r="BF210" s="671">
        <v>191</v>
      </c>
      <c r="BG210" s="739" t="str">
        <f>IF(AND($S$9=1,Courses!N205&lt;0), "Row "&amp;Courses!$A205&amp;", "&amp;BG$9&amp;", "&amp;BG$10&amp;", "&amp;BG$11&amp;"; ","")</f>
        <v/>
      </c>
      <c r="BH210" s="10" t="str">
        <f>IF(AND($S$9=1,Courses!O205&lt;0), "Row "&amp;Courses!$A205&amp;", "&amp;BH$9&amp;", "&amp;BH$10&amp;", "&amp;BH$11&amp;"; ","")</f>
        <v/>
      </c>
      <c r="BI210" s="10" t="str">
        <f>IF(AND($S$9=1,Courses!P205&lt;0), "Row "&amp;Courses!$A205&amp;", "&amp;BI$9&amp;", "&amp;BI$10&amp;", "&amp;BI$11&amp;"; ","")</f>
        <v/>
      </c>
      <c r="BJ210" s="10" t="str">
        <f>IF(AND($S$9=1,Courses!Q205&lt;0), "Row "&amp;Courses!$A205&amp;", "&amp;BJ$9&amp;", "&amp;BJ$10&amp;", "&amp;BJ$11&amp;"; ","")</f>
        <v/>
      </c>
      <c r="BK210" s="10" t="str">
        <f>IF(AND($S$9=1,Courses!R205&lt;0), "Row "&amp;Courses!$A205&amp;", "&amp;BK$9&amp;", "&amp;BK$10&amp;", "&amp;BK$11&amp;"; ","")</f>
        <v/>
      </c>
      <c r="BL210" s="739" t="str">
        <f>IF(AND($S$9=1,Courses!S205&lt;0), "Row "&amp;Courses!$A205&amp;", "&amp;BL$9&amp;", "&amp;BL$10&amp;", "&amp;BL$11&amp;"; ","")</f>
        <v/>
      </c>
      <c r="BM210" s="10" t="str">
        <f>IF(AND($S$9=1,Courses!T205&lt;0), "Row "&amp;Courses!$A205&amp;", "&amp;BM$9&amp;", "&amp;BM$10&amp;", "&amp;BM$11&amp;"; ","")</f>
        <v/>
      </c>
      <c r="BN210" s="10" t="str">
        <f>IF(AND($S$9=1,Courses!U205&lt;0), "Row "&amp;Courses!$A205&amp;", "&amp;BN$9&amp;", "&amp;BN$10&amp;", "&amp;BN$11&amp;"; ","")</f>
        <v/>
      </c>
      <c r="BO210" s="10" t="str">
        <f>IF(AND($S$9=1,Courses!V205&lt;0), "Row "&amp;Courses!$A205&amp;", "&amp;BO$9&amp;", "&amp;BO$10&amp;", "&amp;BO$11&amp;"; ","")</f>
        <v/>
      </c>
      <c r="BP210" s="682" t="str">
        <f>IF(AND($S$9=1,Courses!W205&lt;0), "Row "&amp;Courses!$A205&amp;", "&amp;BP$9&amp;", "&amp;BP$10&amp;", "&amp;BP$11&amp;"; ","")</f>
        <v/>
      </c>
      <c r="BQ210" s="10" t="str">
        <f>IF(AND($S$9=1,Courses!X205&lt;0), "Row "&amp;Courses!$A205&amp;", "&amp;BQ$9&amp;", "&amp;BQ$10&amp;", "&amp;BQ$11&amp;"; ","")</f>
        <v/>
      </c>
      <c r="BR210" s="10" t="str">
        <f>IF(AND($S$9=1,Courses!Y205&lt;0), "Row "&amp;Courses!$A205&amp;", "&amp;BR$9&amp;", "&amp;BR$10&amp;", "&amp;BR$11&amp;"; ","")</f>
        <v/>
      </c>
      <c r="BS210" s="10" t="str">
        <f>IF(AND($S$9=1,Courses!Z205&lt;0), "Row "&amp;Courses!$A205&amp;", "&amp;BS$9&amp;", "&amp;BS$10&amp;", "&amp;BS$11&amp;"; ","")</f>
        <v/>
      </c>
      <c r="BT210" s="10" t="str">
        <f>IF(AND($S$9=1,Courses!AA205&lt;0), "Row "&amp;Courses!$A205&amp;", "&amp;BT$9&amp;", "&amp;BT$10&amp;", "&amp;BT$11&amp;"; ","")</f>
        <v/>
      </c>
      <c r="BU210" s="682" t="str">
        <f>IF(AND($S$9=1,Courses!AB205&lt;0), "Row "&amp;Courses!$A205&amp;", "&amp;BU$9&amp;", "&amp;BU$10&amp;", "&amp;BU$11&amp;"; ","")</f>
        <v/>
      </c>
      <c r="BW210" s="6">
        <f t="shared" si="5"/>
        <v>191</v>
      </c>
      <c r="BX210" s="671">
        <f>IF(AND($T$9=1,Courses!B205="",Courses!F205="",Courses!H205="",Courses!J205="",Courses!K205="",Courses!L205="",Courses!M205="",Courses!N205=0,Courses!P205=0,Courses!R205=0,Courses!S205=0,Courses!U205=0,Courses!W205=0,Courses!X205=0,Courses!Z205=0,Courses!AB205=0),0,1)</f>
        <v>0</v>
      </c>
      <c r="BY210" s="671">
        <f>IF(AND(BX210=0,SUM(BX211:$BX$219)&gt;0),1,0)</f>
        <v>0</v>
      </c>
      <c r="BZ210" s="692" t="str">
        <f>IF(BY210=1,"Row "&amp;Courses!A205&amp;"; ","")</f>
        <v/>
      </c>
      <c r="CA210" s="50"/>
      <c r="CC210" s="692" t="str">
        <f>IF(AND($U$9=1,Courses!B205&lt;&gt;"",SUM(Courses!N205:AB205)=0),"Row "&amp;Courses!A205&amp;"; ","")</f>
        <v/>
      </c>
      <c r="CD210" s="50"/>
      <c r="CG210" s="692" t="str">
        <f>IF(AND($Y$9=1,Courses!B205&lt;&gt;""),IF(SUMPRODUCT(--(Courses!$C$13:$C$214=Courses!C205))&gt;1,"Row "&amp;Courses!A205&amp;"; ",""),"")</f>
        <v/>
      </c>
      <c r="CK210" s="739" t="str">
        <f>IF(AND($Z$9=1,Courses!E205&lt;&gt;"",Courses!F205&lt;&gt;"",Courses!F205=0,SUM(Courses!H205,Courses!J205)=1),"Row "&amp;Courses!A205&amp;", "&amp;Courses!$F$10&amp;"; ","")</f>
        <v/>
      </c>
      <c r="CL210" s="10" t="str">
        <f>IF(AND($Z$9=1,Courses!G205&lt;&gt;"",Courses!H205&lt;&gt;"",Courses!H205=0,SUM(Courses!J205,Courses!F205)=1),"Row "&amp;Courses!A205&amp;", "&amp;Courses!$H$10&amp;"; ","")</f>
        <v/>
      </c>
      <c r="CM210" s="682" t="str">
        <f>IF(AND($Z$9=1,Courses!I205&lt;&gt;"",Courses!J205&lt;&gt;"",Courses!J205=0, SUM(Courses!H205,Courses!F205)=1),"Row "&amp;Courses!A205&amp;", "&amp;Courses!$J$10&amp;"; ","")</f>
        <v/>
      </c>
      <c r="CP210" s="692" t="str">
        <f>IF(AND(Courses!B205&lt;&gt;"",ISNA(VLOOKUP(Courses!C205,CourseInfo,2,FALSE))=FALSE,COUNTIF(Dummy,Courses!C205)&lt;&gt;1),VLOOKUP(Courses!C205,CourseInfo,6,FALSE),"")</f>
        <v/>
      </c>
      <c r="CQ210" s="692" t="str">
        <f>IF(AND(Courses!B205&lt;&gt;"",ISNA(VLOOKUP(Courses!C205,CourseInfo,2,FALSE))=FALSE,COUNTIF(Dummy,Courses!C205)&lt;&gt;1),IF(VLOOKUP(Courses!C205,CourseInfo,7,FALSE)&lt;&gt;"",VLOOKUP(Courses!C205,CourseInfo,7,FALSE),"blank"),"")</f>
        <v/>
      </c>
      <c r="CR210" s="692" t="str">
        <f>IF(AND($AA$9=1,Courses!B205&lt;&gt;"",'Courses Valid'!AC210="",AH210&amp;AI210&amp;AJ210&amp;AK210="",COUNTIF(Dummy,Courses!C205)&lt;&gt;1),IF(OR(Courses!K205&lt;&gt;'Courses Valid'!CP210,Courses!L205&lt;&gt;'Courses Valid'!CQ210),"Row "&amp;Courses!A205&amp;", Level on LARS is "&amp;'Courses Valid'!CP210&amp;", Sub-level on LARS is "&amp;CQ210&amp;"; ",""),"")</f>
        <v/>
      </c>
    </row>
    <row r="211" spans="3:96" x14ac:dyDescent="0.2">
      <c r="C211" s="853">
        <f t="shared" si="4"/>
        <v>0</v>
      </c>
      <c r="G211" s="692" t="str">
        <f>IF(SUMPRODUCT(--(CourseAims=Courses!$C206))=1,"",IF(AND($J$9=1,Courses!$C206&lt;&gt;""),"Row "&amp;Courses!A206&amp;" (invalid); ",""))</f>
        <v/>
      </c>
      <c r="H211" s="692" t="str">
        <f>IF(AND($K$9=1,Courses!B206="",OR(Courses!F206&lt;&gt;"",Courses!H206&lt;&gt;"",Courses!J206&lt;&gt;"",Courses!K206&lt;&gt;"",Courses!L206&lt;&gt;"",Courses!M206&lt;&gt;"",Courses!N206&lt;&gt;0,Courses!P206&lt;&gt;0,Courses!R206&lt;&gt;0,Courses!S206&lt;&gt;0,Courses!U206&lt;&gt;0,Courses!W206&lt;&gt;0,Courses!X206&lt;&gt;0,Courses!Z206&lt;&gt;0,Courses!AB206&lt;&gt;0)),"Row "&amp;Courses!A206&amp;" (none); ","")</f>
        <v/>
      </c>
      <c r="K211" s="739" t="str">
        <f>IF(AND($L$9=1,Courses!E206&lt;&gt;"",Courses!F206=""),"Row "&amp;Courses!A206&amp;", "&amp;Courses!$E$10&amp;"; ","")</f>
        <v/>
      </c>
      <c r="L211" s="10" t="str">
        <f>IF(AND($L$9=1,Courses!G206&lt;&gt;"",Courses!H206=""),"Row "&amp;Courses!A206&amp;", "&amp;Courses!$G$10&amp;"; ","")</f>
        <v/>
      </c>
      <c r="M211" s="682" t="str">
        <f>IF(AND($L$9=1,Courses!I206&lt;&gt;"",Courses!J206=""),"Row "&amp;Courses!A206&amp;", "&amp;Courses!$I$10&amp;"; ","")</f>
        <v/>
      </c>
      <c r="Q211" s="739" t="str">
        <f>IF(AND($M$9=1,Courses!B206&lt;&gt;"",Courses!E206&lt;&gt;"",Courses!G206="",Courses!I206="",Courses!F206&lt;&gt;1),"Row "&amp;Courses!A206&amp;"; ","")</f>
        <v/>
      </c>
      <c r="R211" s="10" t="str">
        <f>IF(AND($M$9=1,Courses!B206&lt;&gt;"",Courses!I206="",Courses!F206&lt;&gt;"",Courses!G206&lt;&gt;"",Courses!H206&lt;&gt;""),IF(OR((Courses!F206+Courses!H206)&lt;&gt;1),"Row "&amp;Courses!A206&amp;"; ",""),"")</f>
        <v/>
      </c>
      <c r="S211" s="682" t="str">
        <f>IF(AND($M$9=1,Courses!B206&lt;&gt;"",Courses!I206&lt;&gt;"",Courses!J206&lt;&gt;"",Courses!H206&lt;&gt;"",Courses!G206&lt;&gt;"",Courses!F206&lt;&gt;""),IF(OR((Courses!F206+Courses!H206+Courses!J206)&lt;&gt;1),"Row "&amp;Courses!A206&amp;"; ",""),"")</f>
        <v/>
      </c>
      <c r="U211" s="692" t="str">
        <f>IF(AND($M$9=1,Courses!E206&lt;&gt;"",Q211="",R211="",S211="",SUM(Courses!F206,Courses!H206,Courses!J206)&lt;&gt;1),"Row "&amp;Courses!A206&amp;"; ","")</f>
        <v/>
      </c>
      <c r="X211" s="739" t="str">
        <f>IF(AND($N$9=1,Courses!B206&lt;&gt;"",Courses!E206&lt;&gt;"",Courses!F206&lt;&gt;""),IF((TRUNC(Courses!F206*100)&lt;&gt;Courses!F206*100),"Row "&amp;Courses!A206&amp;", "&amp;Courses!$F$10&amp;"; ",""),"")</f>
        <v/>
      </c>
      <c r="Y211" s="10" t="str">
        <f>IF(AND($N$9=1,Courses!B206&lt;&gt;"",Courses!G206&lt;&gt;"",Courses!H206&lt;&gt;""),IF((TRUNC(Courses!H206*100)&lt;&gt;Courses!H206*100),"Row "&amp;Courses!A206&amp;", "&amp;Courses!$H$10&amp;"; ",""),"")</f>
        <v/>
      </c>
      <c r="Z211" s="682" t="str">
        <f>IF(AND($N$9=1,Courses!B206&lt;&gt;"",Courses!I206&lt;&gt;"",Courses!J206&lt;&gt;""),IF((TRUNC(Courses!J206*100)&lt;&gt;Courses!J206*100),"Row "&amp;Courses!A206&amp;", "&amp;Courses!$J$10&amp;"; ",""),"")</f>
        <v/>
      </c>
      <c r="AC211" s="739" t="str">
        <f>IF(AND($O$9=1,G211="",Courses!B206&lt;&gt;"",Courses!K206&lt;&gt;"UG",Courses!K206&lt;&gt;"PG (UG fee)",Courses!K206&lt;&gt;"PG (Masters' loan)",Courses!K206&lt;&gt;"PG (Other)"),"Row "&amp;Courses!A206&amp;"; ","")</f>
        <v/>
      </c>
      <c r="AD211" s="692"/>
      <c r="AE211" s="682" t="str">
        <f>IF(AND($Q$9=1,G211="",Courses!B206&lt;&gt;"",Courses!M206&lt;&gt;"Standard",Courses!M206&lt;&gt;"Long"),"Row "&amp;Courses!A206&amp;"; ","")</f>
        <v/>
      </c>
      <c r="AH211" s="739" t="str">
        <f>IF(AND($P$9=1,G211="",AC211="",AD211="",Courses!B206&lt;&gt;"",Courses!K206="UG",Courses!L206&lt;&gt;$C$9,Courses!L206&lt;&gt;$C$10,Courses!L206&lt;&gt;$C$11),"Row "&amp;Courses!A206&amp;", Sub-level should be either HND, Sub-degree, Foundation Degree or Other UG Degree; ","")</f>
        <v/>
      </c>
      <c r="AI211" s="10" t="str">
        <f>IF(AND($P$9=1,G211="",AC211="",AD211="",Courses!B206&lt;&gt;"",Courses!K206="PG (UG fee)",Courses!L206&lt;&gt;"",Courses!L206&lt;&gt;$C$12,Courses!L206&lt;&gt;$C$15),"Row "&amp;Courses!A206&amp;", Sub-level should be either blank or "&amp;C203&amp;"; ","")</f>
        <v/>
      </c>
      <c r="AJ211" s="10" t="str">
        <f>IF(AND($P$9=1,G211="",AC211="",AD211="",Courses!B206&lt;&gt;"",Courses!K206="PG (Masters' loan)",Courses!L206&lt;&gt;"",Courses!L206&lt;&gt;$C$14,Courses!L206&lt;&gt;$C$15),"Row "&amp;Courses!A206&amp;", Sub-level should be blank; ","")</f>
        <v/>
      </c>
      <c r="AK211" s="682" t="str">
        <f>IF(AND($P$9=1,G211="",AC211="",AD211="",Courses!B206&lt;&gt;"",Courses!K206="PG (Other)",Courses!L206&lt;&gt;"",Courses!L206&lt;&gt;$C$16,Courses!L206&lt;&gt;$C$17),"Row "&amp;Courses!A206&amp;", Sub-level should be blank; ","")</f>
        <v/>
      </c>
      <c r="AN211" s="671">
        <v>192</v>
      </c>
      <c r="AO211" s="739" t="str">
        <f>IF(AND($R$9=1,(TRUNC(Courses!N206)&lt;&gt;Courses!N206)), "Row "&amp;Courses!$A206&amp;", "&amp;AO$9&amp;", "&amp;AO$10&amp;", "&amp;AO$11&amp;"; ","")</f>
        <v/>
      </c>
      <c r="AP211" s="10" t="str">
        <f>IF(AND($R$9=1,(TRUNC(Courses!O206)&lt;&gt;Courses!O206)), "Row "&amp;Courses!$A206&amp;", "&amp;AP$9&amp;", "&amp;AP$10&amp;", "&amp;AP$11&amp;"; ","")</f>
        <v/>
      </c>
      <c r="AQ211" s="10" t="str">
        <f>IF(AND($R$9=1,(TRUNC(Courses!P206)&lt;&gt;Courses!P206)), "Row "&amp;Courses!$A206&amp;", "&amp;AQ$9&amp;", "&amp;AQ$10&amp;", "&amp;AQ$11&amp;"; ","")</f>
        <v/>
      </c>
      <c r="AR211" s="10" t="str">
        <f>IF(AND($R$9=1,(TRUNC(Courses!Q206)&lt;&gt;Courses!Q206)), "Row "&amp;Courses!$A206&amp;", "&amp;AR$9&amp;", "&amp;AR$10&amp;", "&amp;AR$11&amp;"; ","")</f>
        <v/>
      </c>
      <c r="AS211" s="10" t="str">
        <f>IF(AND($R$9=1,(TRUNC(Courses!R206)&lt;&gt;Courses!R206)), "Row "&amp;Courses!$A206&amp;", "&amp;AS$9&amp;", "&amp;AS$10&amp;", "&amp;AS$11&amp;"; ","")</f>
        <v/>
      </c>
      <c r="AT211" s="739" t="str">
        <f>IF(AND($R$9=1,(TRUNC(Courses!S206)&lt;&gt;Courses!S206)), "Row "&amp;Courses!$A206&amp;", "&amp;AT$9&amp;", "&amp;AT$10&amp;", "&amp;AT$11&amp;"; ","")</f>
        <v/>
      </c>
      <c r="AU211" s="10" t="str">
        <f>IF(AND($R$9=1,(TRUNC(Courses!T206)&lt;&gt;Courses!T206)), "Row "&amp;Courses!$A206&amp;", "&amp;AU$9&amp;", "&amp;AU$10&amp;", "&amp;AU$11&amp;"; ","")</f>
        <v/>
      </c>
      <c r="AV211" s="10" t="str">
        <f>IF(AND($R$9=1,(TRUNC(Courses!U206)&lt;&gt;Courses!U206)), "Row "&amp;Courses!$A206&amp;", "&amp;AV$9&amp;", "&amp;AV$10&amp;", "&amp;AV$11&amp;"; ","")</f>
        <v/>
      </c>
      <c r="AW211" s="10" t="str">
        <f>IF(AND($R$9=1,(TRUNC(Courses!V206)&lt;&gt;Courses!V206)), "Row "&amp;Courses!$A206&amp;", "&amp;AW$9&amp;", "&amp;AW$10&amp;", "&amp;AW$11&amp;"; ","")</f>
        <v/>
      </c>
      <c r="AX211" s="682" t="str">
        <f>IF(AND($R$9=1,(TRUNC(Courses!W206)&lt;&gt;Courses!W206)), "Row "&amp;Courses!$A206&amp;", "&amp;AX$9&amp;", "&amp;AX$10&amp;", "&amp;AX$11&amp;"; ","")</f>
        <v/>
      </c>
      <c r="AY211" s="10" t="str">
        <f>IF(AND($R$9=1,(TRUNC(Courses!X206)&lt;&gt;Courses!X206)), "Row "&amp;Courses!$A206&amp;", "&amp;AY$9&amp;", "&amp;AY$10&amp;", "&amp;AY$11&amp;"; ","")</f>
        <v/>
      </c>
      <c r="AZ211" s="10" t="str">
        <f>IF(AND($R$9=1,(TRUNC(Courses!Y206)&lt;&gt;Courses!Y206)), "Row "&amp;Courses!$A206&amp;", "&amp;AZ$9&amp;", "&amp;AZ$10&amp;", "&amp;AZ$11&amp;"; ","")</f>
        <v/>
      </c>
      <c r="BA211" s="10" t="str">
        <f>IF(AND($R$9=1,(TRUNC(Courses!Z206)&lt;&gt;Courses!Z206)), "Row "&amp;Courses!$A206&amp;", "&amp;BA$9&amp;", "&amp;BA$10&amp;", "&amp;BA$11&amp;"; ","")</f>
        <v/>
      </c>
      <c r="BB211" s="10" t="str">
        <f>IF(AND($R$9=1,(TRUNC(Courses!AA206)&lt;&gt;Courses!AA206)), "Row "&amp;Courses!$A206&amp;", "&amp;BB$9&amp;", "&amp;BB$10&amp;", "&amp;BB$11&amp;"; ","")</f>
        <v/>
      </c>
      <c r="BC211" s="682" t="str">
        <f>IF(AND($R$9=1,(TRUNC(Courses!AB206)&lt;&gt;Courses!AB206)), "Row "&amp;Courses!$A206&amp;", "&amp;BC$9&amp;", "&amp;BC$10&amp;", "&amp;BC$11&amp;"; ","")</f>
        <v/>
      </c>
      <c r="BF211" s="671">
        <v>192</v>
      </c>
      <c r="BG211" s="739" t="str">
        <f>IF(AND($S$9=1,Courses!N206&lt;0), "Row "&amp;Courses!$A206&amp;", "&amp;BG$9&amp;", "&amp;BG$10&amp;", "&amp;BG$11&amp;"; ","")</f>
        <v/>
      </c>
      <c r="BH211" s="10" t="str">
        <f>IF(AND($S$9=1,Courses!O206&lt;0), "Row "&amp;Courses!$A206&amp;", "&amp;BH$9&amp;", "&amp;BH$10&amp;", "&amp;BH$11&amp;"; ","")</f>
        <v/>
      </c>
      <c r="BI211" s="10" t="str">
        <f>IF(AND($S$9=1,Courses!P206&lt;0), "Row "&amp;Courses!$A206&amp;", "&amp;BI$9&amp;", "&amp;BI$10&amp;", "&amp;BI$11&amp;"; ","")</f>
        <v/>
      </c>
      <c r="BJ211" s="10" t="str">
        <f>IF(AND($S$9=1,Courses!Q206&lt;0), "Row "&amp;Courses!$A206&amp;", "&amp;BJ$9&amp;", "&amp;BJ$10&amp;", "&amp;BJ$11&amp;"; ","")</f>
        <v/>
      </c>
      <c r="BK211" s="10" t="str">
        <f>IF(AND($S$9=1,Courses!R206&lt;0), "Row "&amp;Courses!$A206&amp;", "&amp;BK$9&amp;", "&amp;BK$10&amp;", "&amp;BK$11&amp;"; ","")</f>
        <v/>
      </c>
      <c r="BL211" s="739" t="str">
        <f>IF(AND($S$9=1,Courses!S206&lt;0), "Row "&amp;Courses!$A206&amp;", "&amp;BL$9&amp;", "&amp;BL$10&amp;", "&amp;BL$11&amp;"; ","")</f>
        <v/>
      </c>
      <c r="BM211" s="10" t="str">
        <f>IF(AND($S$9=1,Courses!T206&lt;0), "Row "&amp;Courses!$A206&amp;", "&amp;BM$9&amp;", "&amp;BM$10&amp;", "&amp;BM$11&amp;"; ","")</f>
        <v/>
      </c>
      <c r="BN211" s="10" t="str">
        <f>IF(AND($S$9=1,Courses!U206&lt;0), "Row "&amp;Courses!$A206&amp;", "&amp;BN$9&amp;", "&amp;BN$10&amp;", "&amp;BN$11&amp;"; ","")</f>
        <v/>
      </c>
      <c r="BO211" s="10" t="str">
        <f>IF(AND($S$9=1,Courses!V206&lt;0), "Row "&amp;Courses!$A206&amp;", "&amp;BO$9&amp;", "&amp;BO$10&amp;", "&amp;BO$11&amp;"; ","")</f>
        <v/>
      </c>
      <c r="BP211" s="682" t="str">
        <f>IF(AND($S$9=1,Courses!W206&lt;0), "Row "&amp;Courses!$A206&amp;", "&amp;BP$9&amp;", "&amp;BP$10&amp;", "&amp;BP$11&amp;"; ","")</f>
        <v/>
      </c>
      <c r="BQ211" s="10" t="str">
        <f>IF(AND($S$9=1,Courses!X206&lt;0), "Row "&amp;Courses!$A206&amp;", "&amp;BQ$9&amp;", "&amp;BQ$10&amp;", "&amp;BQ$11&amp;"; ","")</f>
        <v/>
      </c>
      <c r="BR211" s="10" t="str">
        <f>IF(AND($S$9=1,Courses!Y206&lt;0), "Row "&amp;Courses!$A206&amp;", "&amp;BR$9&amp;", "&amp;BR$10&amp;", "&amp;BR$11&amp;"; ","")</f>
        <v/>
      </c>
      <c r="BS211" s="10" t="str">
        <f>IF(AND($S$9=1,Courses!Z206&lt;0), "Row "&amp;Courses!$A206&amp;", "&amp;BS$9&amp;", "&amp;BS$10&amp;", "&amp;BS$11&amp;"; ","")</f>
        <v/>
      </c>
      <c r="BT211" s="10" t="str">
        <f>IF(AND($S$9=1,Courses!AA206&lt;0), "Row "&amp;Courses!$A206&amp;", "&amp;BT$9&amp;", "&amp;BT$10&amp;", "&amp;BT$11&amp;"; ","")</f>
        <v/>
      </c>
      <c r="BU211" s="682" t="str">
        <f>IF(AND($S$9=1,Courses!AB206&lt;0), "Row "&amp;Courses!$A206&amp;", "&amp;BU$9&amp;", "&amp;BU$10&amp;", "&amp;BU$11&amp;"; ","")</f>
        <v/>
      </c>
      <c r="BW211" s="6">
        <f t="shared" si="5"/>
        <v>192</v>
      </c>
      <c r="BX211" s="671">
        <f>IF(AND($T$9=1,Courses!B206="",Courses!F206="",Courses!H206="",Courses!J206="",Courses!K206="",Courses!L206="",Courses!M206="",Courses!N206=0,Courses!P206=0,Courses!R206=0,Courses!S206=0,Courses!U206=0,Courses!W206=0,Courses!X206=0,Courses!Z206=0,Courses!AB206=0),0,1)</f>
        <v>0</v>
      </c>
      <c r="BY211" s="671">
        <f>IF(AND(BX211=0,SUM(BX212:$BX$219)&gt;0),1,0)</f>
        <v>0</v>
      </c>
      <c r="BZ211" s="692" t="str">
        <f>IF(BY211=1,"Row "&amp;Courses!A206&amp;"; ","")</f>
        <v/>
      </c>
      <c r="CA211" s="50"/>
      <c r="CC211" s="692" t="str">
        <f>IF(AND($U$9=1,Courses!B206&lt;&gt;"",SUM(Courses!N206:AB206)=0),"Row "&amp;Courses!A206&amp;"; ","")</f>
        <v/>
      </c>
      <c r="CD211" s="50"/>
      <c r="CG211" s="692" t="str">
        <f>IF(AND($Y$9=1,Courses!B206&lt;&gt;""),IF(SUMPRODUCT(--(Courses!$C$13:$C$214=Courses!C206))&gt;1,"Row "&amp;Courses!A206&amp;"; ",""),"")</f>
        <v/>
      </c>
      <c r="CK211" s="739" t="str">
        <f>IF(AND($Z$9=1,Courses!E206&lt;&gt;"",Courses!F206&lt;&gt;"",Courses!F206=0,SUM(Courses!H206,Courses!J206)=1),"Row "&amp;Courses!A206&amp;", "&amp;Courses!$F$10&amp;"; ","")</f>
        <v/>
      </c>
      <c r="CL211" s="10" t="str">
        <f>IF(AND($Z$9=1,Courses!G206&lt;&gt;"",Courses!H206&lt;&gt;"",Courses!H206=0,SUM(Courses!J206,Courses!F206)=1),"Row "&amp;Courses!A206&amp;", "&amp;Courses!$H$10&amp;"; ","")</f>
        <v/>
      </c>
      <c r="CM211" s="682" t="str">
        <f>IF(AND($Z$9=1,Courses!I206&lt;&gt;"",Courses!J206&lt;&gt;"",Courses!J206=0, SUM(Courses!H206,Courses!F206)=1),"Row "&amp;Courses!A206&amp;", "&amp;Courses!$J$10&amp;"; ","")</f>
        <v/>
      </c>
      <c r="CP211" s="692" t="str">
        <f>IF(AND(Courses!B206&lt;&gt;"",ISNA(VLOOKUP(Courses!C206,CourseInfo,2,FALSE))=FALSE,COUNTIF(Dummy,Courses!C206)&lt;&gt;1),VLOOKUP(Courses!C206,CourseInfo,6,FALSE),"")</f>
        <v/>
      </c>
      <c r="CQ211" s="692" t="str">
        <f>IF(AND(Courses!B206&lt;&gt;"",ISNA(VLOOKUP(Courses!C206,CourseInfo,2,FALSE))=FALSE,COUNTIF(Dummy,Courses!C206)&lt;&gt;1),IF(VLOOKUP(Courses!C206,CourseInfo,7,FALSE)&lt;&gt;"",VLOOKUP(Courses!C206,CourseInfo,7,FALSE),"blank"),"")</f>
        <v/>
      </c>
      <c r="CR211" s="692" t="str">
        <f>IF(AND($AA$9=1,Courses!B206&lt;&gt;"",'Courses Valid'!AC211="",AH211&amp;AI211&amp;AJ211&amp;AK211="",COUNTIF(Dummy,Courses!C206)&lt;&gt;1),IF(OR(Courses!K206&lt;&gt;'Courses Valid'!CP211,Courses!L206&lt;&gt;'Courses Valid'!CQ211),"Row "&amp;Courses!A206&amp;", Level on LARS is "&amp;'Courses Valid'!CP211&amp;", Sub-level on LARS is "&amp;CQ211&amp;"; ",""),"")</f>
        <v/>
      </c>
    </row>
    <row r="212" spans="3:96" x14ac:dyDescent="0.2">
      <c r="C212" s="853">
        <f t="shared" si="4"/>
        <v>0</v>
      </c>
      <c r="G212" s="692" t="str">
        <f>IF(SUMPRODUCT(--(CourseAims=Courses!$C207))=1,"",IF(AND($J$9=1,Courses!$C207&lt;&gt;""),"Row "&amp;Courses!A207&amp;" (invalid); ",""))</f>
        <v/>
      </c>
      <c r="H212" s="692" t="str">
        <f>IF(AND($K$9=1,Courses!B207="",OR(Courses!F207&lt;&gt;"",Courses!H207&lt;&gt;"",Courses!J207&lt;&gt;"",Courses!K207&lt;&gt;"",Courses!L207&lt;&gt;"",Courses!M207&lt;&gt;"",Courses!N207&lt;&gt;0,Courses!P207&lt;&gt;0,Courses!R207&lt;&gt;0,Courses!S207&lt;&gt;0,Courses!U207&lt;&gt;0,Courses!W207&lt;&gt;0,Courses!X207&lt;&gt;0,Courses!Z207&lt;&gt;0,Courses!AB207&lt;&gt;0)),"Row "&amp;Courses!A207&amp;" (none); ","")</f>
        <v/>
      </c>
      <c r="K212" s="739" t="str">
        <f>IF(AND($L$9=1,Courses!E207&lt;&gt;"",Courses!F207=""),"Row "&amp;Courses!A207&amp;", "&amp;Courses!$E$10&amp;"; ","")</f>
        <v/>
      </c>
      <c r="L212" s="10" t="str">
        <f>IF(AND($L$9=1,Courses!G207&lt;&gt;"",Courses!H207=""),"Row "&amp;Courses!A207&amp;", "&amp;Courses!$G$10&amp;"; ","")</f>
        <v/>
      </c>
      <c r="M212" s="682" t="str">
        <f>IF(AND($L$9=1,Courses!I207&lt;&gt;"",Courses!J207=""),"Row "&amp;Courses!A207&amp;", "&amp;Courses!$I$10&amp;"; ","")</f>
        <v/>
      </c>
      <c r="Q212" s="739" t="str">
        <f>IF(AND($M$9=1,Courses!B207&lt;&gt;"",Courses!E207&lt;&gt;"",Courses!G207="",Courses!I207="",Courses!F207&lt;&gt;1),"Row "&amp;Courses!A207&amp;"; ","")</f>
        <v/>
      </c>
      <c r="R212" s="10" t="str">
        <f>IF(AND($M$9=1,Courses!B207&lt;&gt;"",Courses!I207="",Courses!F207&lt;&gt;"",Courses!G207&lt;&gt;"",Courses!H207&lt;&gt;""),IF(OR((Courses!F207+Courses!H207)&lt;&gt;1),"Row "&amp;Courses!A207&amp;"; ",""),"")</f>
        <v/>
      </c>
      <c r="S212" s="682" t="str">
        <f>IF(AND($M$9=1,Courses!B207&lt;&gt;"",Courses!I207&lt;&gt;"",Courses!J207&lt;&gt;"",Courses!H207&lt;&gt;"",Courses!G207&lt;&gt;"",Courses!F207&lt;&gt;""),IF(OR((Courses!F207+Courses!H207+Courses!J207)&lt;&gt;1),"Row "&amp;Courses!A207&amp;"; ",""),"")</f>
        <v/>
      </c>
      <c r="U212" s="692" t="str">
        <f>IF(AND($M$9=1,Courses!E207&lt;&gt;"",Q212="",R212="",S212="",SUM(Courses!F207,Courses!H207,Courses!J207)&lt;&gt;1),"Row "&amp;Courses!A207&amp;"; ","")</f>
        <v/>
      </c>
      <c r="X212" s="739" t="str">
        <f>IF(AND($N$9=1,Courses!B207&lt;&gt;"",Courses!E207&lt;&gt;"",Courses!F207&lt;&gt;""),IF((TRUNC(Courses!F207*100)&lt;&gt;Courses!F207*100),"Row "&amp;Courses!A207&amp;", "&amp;Courses!$F$10&amp;"; ",""),"")</f>
        <v/>
      </c>
      <c r="Y212" s="10" t="str">
        <f>IF(AND($N$9=1,Courses!B207&lt;&gt;"",Courses!G207&lt;&gt;"",Courses!H207&lt;&gt;""),IF((TRUNC(Courses!H207*100)&lt;&gt;Courses!H207*100),"Row "&amp;Courses!A207&amp;", "&amp;Courses!$H$10&amp;"; ",""),"")</f>
        <v/>
      </c>
      <c r="Z212" s="682" t="str">
        <f>IF(AND($N$9=1,Courses!B207&lt;&gt;"",Courses!I207&lt;&gt;"",Courses!J207&lt;&gt;""),IF((TRUNC(Courses!J207*100)&lt;&gt;Courses!J207*100),"Row "&amp;Courses!A207&amp;", "&amp;Courses!$J$10&amp;"; ",""),"")</f>
        <v/>
      </c>
      <c r="AC212" s="739" t="str">
        <f>IF(AND($O$9=1,G212="",Courses!B207&lt;&gt;"",Courses!K207&lt;&gt;"UG",Courses!K207&lt;&gt;"PG (UG fee)",Courses!K207&lt;&gt;"PG (Masters' loan)",Courses!K207&lt;&gt;"PG (Other)"),"Row "&amp;Courses!A207&amp;"; ","")</f>
        <v/>
      </c>
      <c r="AD212" s="692"/>
      <c r="AE212" s="682" t="str">
        <f>IF(AND($Q$9=1,G212="",Courses!B207&lt;&gt;"",Courses!M207&lt;&gt;"Standard",Courses!M207&lt;&gt;"Long"),"Row "&amp;Courses!A207&amp;"; ","")</f>
        <v/>
      </c>
      <c r="AH212" s="739" t="str">
        <f>IF(AND($P$9=1,G212="",AC212="",AD212="",Courses!B207&lt;&gt;"",Courses!K207="UG",Courses!L207&lt;&gt;$C$9,Courses!L207&lt;&gt;$C$10,Courses!L207&lt;&gt;$C$11),"Row "&amp;Courses!A207&amp;", Sub-level should be either HND, Sub-degree, Foundation Degree or Other UG Degree; ","")</f>
        <v/>
      </c>
      <c r="AI212" s="10" t="str">
        <f>IF(AND($P$9=1,G212="",AC212="",AD212="",Courses!B207&lt;&gt;"",Courses!K207="PG (UG fee)",Courses!L207&lt;&gt;"",Courses!L207&lt;&gt;$C$12,Courses!L207&lt;&gt;$C$15),"Row "&amp;Courses!A207&amp;", Sub-level should be either blank or "&amp;C204&amp;"; ","")</f>
        <v/>
      </c>
      <c r="AJ212" s="10" t="str">
        <f>IF(AND($P$9=1,G212="",AC212="",AD212="",Courses!B207&lt;&gt;"",Courses!K207="PG (Masters' loan)",Courses!L207&lt;&gt;"",Courses!L207&lt;&gt;$C$14,Courses!L207&lt;&gt;$C$15),"Row "&amp;Courses!A207&amp;", Sub-level should be blank; ","")</f>
        <v/>
      </c>
      <c r="AK212" s="682" t="str">
        <f>IF(AND($P$9=1,G212="",AC212="",AD212="",Courses!B207&lt;&gt;"",Courses!K207="PG (Other)",Courses!L207&lt;&gt;"",Courses!L207&lt;&gt;$C$16,Courses!L207&lt;&gt;$C$17),"Row "&amp;Courses!A207&amp;", Sub-level should be blank; ","")</f>
        <v/>
      </c>
      <c r="AN212" s="671">
        <v>193</v>
      </c>
      <c r="AO212" s="739" t="str">
        <f>IF(AND($R$9=1,(TRUNC(Courses!N207)&lt;&gt;Courses!N207)), "Row "&amp;Courses!$A207&amp;", "&amp;AO$9&amp;", "&amp;AO$10&amp;", "&amp;AO$11&amp;"; ","")</f>
        <v/>
      </c>
      <c r="AP212" s="10" t="str">
        <f>IF(AND($R$9=1,(TRUNC(Courses!O207)&lt;&gt;Courses!O207)), "Row "&amp;Courses!$A207&amp;", "&amp;AP$9&amp;", "&amp;AP$10&amp;", "&amp;AP$11&amp;"; ","")</f>
        <v/>
      </c>
      <c r="AQ212" s="10" t="str">
        <f>IF(AND($R$9=1,(TRUNC(Courses!P207)&lt;&gt;Courses!P207)), "Row "&amp;Courses!$A207&amp;", "&amp;AQ$9&amp;", "&amp;AQ$10&amp;", "&amp;AQ$11&amp;"; ","")</f>
        <v/>
      </c>
      <c r="AR212" s="10" t="str">
        <f>IF(AND($R$9=1,(TRUNC(Courses!Q207)&lt;&gt;Courses!Q207)), "Row "&amp;Courses!$A207&amp;", "&amp;AR$9&amp;", "&amp;AR$10&amp;", "&amp;AR$11&amp;"; ","")</f>
        <v/>
      </c>
      <c r="AS212" s="10" t="str">
        <f>IF(AND($R$9=1,(TRUNC(Courses!R207)&lt;&gt;Courses!R207)), "Row "&amp;Courses!$A207&amp;", "&amp;AS$9&amp;", "&amp;AS$10&amp;", "&amp;AS$11&amp;"; ","")</f>
        <v/>
      </c>
      <c r="AT212" s="739" t="str">
        <f>IF(AND($R$9=1,(TRUNC(Courses!S207)&lt;&gt;Courses!S207)), "Row "&amp;Courses!$A207&amp;", "&amp;AT$9&amp;", "&amp;AT$10&amp;", "&amp;AT$11&amp;"; ","")</f>
        <v/>
      </c>
      <c r="AU212" s="10" t="str">
        <f>IF(AND($R$9=1,(TRUNC(Courses!T207)&lt;&gt;Courses!T207)), "Row "&amp;Courses!$A207&amp;", "&amp;AU$9&amp;", "&amp;AU$10&amp;", "&amp;AU$11&amp;"; ","")</f>
        <v/>
      </c>
      <c r="AV212" s="10" t="str">
        <f>IF(AND($R$9=1,(TRUNC(Courses!U207)&lt;&gt;Courses!U207)), "Row "&amp;Courses!$A207&amp;", "&amp;AV$9&amp;", "&amp;AV$10&amp;", "&amp;AV$11&amp;"; ","")</f>
        <v/>
      </c>
      <c r="AW212" s="10" t="str">
        <f>IF(AND($R$9=1,(TRUNC(Courses!V207)&lt;&gt;Courses!V207)), "Row "&amp;Courses!$A207&amp;", "&amp;AW$9&amp;", "&amp;AW$10&amp;", "&amp;AW$11&amp;"; ","")</f>
        <v/>
      </c>
      <c r="AX212" s="682" t="str">
        <f>IF(AND($R$9=1,(TRUNC(Courses!W207)&lt;&gt;Courses!W207)), "Row "&amp;Courses!$A207&amp;", "&amp;AX$9&amp;", "&amp;AX$10&amp;", "&amp;AX$11&amp;"; ","")</f>
        <v/>
      </c>
      <c r="AY212" s="10" t="str">
        <f>IF(AND($R$9=1,(TRUNC(Courses!X207)&lt;&gt;Courses!X207)), "Row "&amp;Courses!$A207&amp;", "&amp;AY$9&amp;", "&amp;AY$10&amp;", "&amp;AY$11&amp;"; ","")</f>
        <v/>
      </c>
      <c r="AZ212" s="10" t="str">
        <f>IF(AND($R$9=1,(TRUNC(Courses!Y207)&lt;&gt;Courses!Y207)), "Row "&amp;Courses!$A207&amp;", "&amp;AZ$9&amp;", "&amp;AZ$10&amp;", "&amp;AZ$11&amp;"; ","")</f>
        <v/>
      </c>
      <c r="BA212" s="10" t="str">
        <f>IF(AND($R$9=1,(TRUNC(Courses!Z207)&lt;&gt;Courses!Z207)), "Row "&amp;Courses!$A207&amp;", "&amp;BA$9&amp;", "&amp;BA$10&amp;", "&amp;BA$11&amp;"; ","")</f>
        <v/>
      </c>
      <c r="BB212" s="10" t="str">
        <f>IF(AND($R$9=1,(TRUNC(Courses!AA207)&lt;&gt;Courses!AA207)), "Row "&amp;Courses!$A207&amp;", "&amp;BB$9&amp;", "&amp;BB$10&amp;", "&amp;BB$11&amp;"; ","")</f>
        <v/>
      </c>
      <c r="BC212" s="682" t="str">
        <f>IF(AND($R$9=1,(TRUNC(Courses!AB207)&lt;&gt;Courses!AB207)), "Row "&amp;Courses!$A207&amp;", "&amp;BC$9&amp;", "&amp;BC$10&amp;", "&amp;BC$11&amp;"; ","")</f>
        <v/>
      </c>
      <c r="BF212" s="671">
        <v>193</v>
      </c>
      <c r="BG212" s="739" t="str">
        <f>IF(AND($S$9=1,Courses!N207&lt;0), "Row "&amp;Courses!$A207&amp;", "&amp;BG$9&amp;", "&amp;BG$10&amp;", "&amp;BG$11&amp;"; ","")</f>
        <v/>
      </c>
      <c r="BH212" s="10" t="str">
        <f>IF(AND($S$9=1,Courses!O207&lt;0), "Row "&amp;Courses!$A207&amp;", "&amp;BH$9&amp;", "&amp;BH$10&amp;", "&amp;BH$11&amp;"; ","")</f>
        <v/>
      </c>
      <c r="BI212" s="10" t="str">
        <f>IF(AND($S$9=1,Courses!P207&lt;0), "Row "&amp;Courses!$A207&amp;", "&amp;BI$9&amp;", "&amp;BI$10&amp;", "&amp;BI$11&amp;"; ","")</f>
        <v/>
      </c>
      <c r="BJ212" s="10" t="str">
        <f>IF(AND($S$9=1,Courses!Q207&lt;0), "Row "&amp;Courses!$A207&amp;", "&amp;BJ$9&amp;", "&amp;BJ$10&amp;", "&amp;BJ$11&amp;"; ","")</f>
        <v/>
      </c>
      <c r="BK212" s="10" t="str">
        <f>IF(AND($S$9=1,Courses!R207&lt;0), "Row "&amp;Courses!$A207&amp;", "&amp;BK$9&amp;", "&amp;BK$10&amp;", "&amp;BK$11&amp;"; ","")</f>
        <v/>
      </c>
      <c r="BL212" s="739" t="str">
        <f>IF(AND($S$9=1,Courses!S207&lt;0), "Row "&amp;Courses!$A207&amp;", "&amp;BL$9&amp;", "&amp;BL$10&amp;", "&amp;BL$11&amp;"; ","")</f>
        <v/>
      </c>
      <c r="BM212" s="10" t="str">
        <f>IF(AND($S$9=1,Courses!T207&lt;0), "Row "&amp;Courses!$A207&amp;", "&amp;BM$9&amp;", "&amp;BM$10&amp;", "&amp;BM$11&amp;"; ","")</f>
        <v/>
      </c>
      <c r="BN212" s="10" t="str">
        <f>IF(AND($S$9=1,Courses!U207&lt;0), "Row "&amp;Courses!$A207&amp;", "&amp;BN$9&amp;", "&amp;BN$10&amp;", "&amp;BN$11&amp;"; ","")</f>
        <v/>
      </c>
      <c r="BO212" s="10" t="str">
        <f>IF(AND($S$9=1,Courses!V207&lt;0), "Row "&amp;Courses!$A207&amp;", "&amp;BO$9&amp;", "&amp;BO$10&amp;", "&amp;BO$11&amp;"; ","")</f>
        <v/>
      </c>
      <c r="BP212" s="682" t="str">
        <f>IF(AND($S$9=1,Courses!W207&lt;0), "Row "&amp;Courses!$A207&amp;", "&amp;BP$9&amp;", "&amp;BP$10&amp;", "&amp;BP$11&amp;"; ","")</f>
        <v/>
      </c>
      <c r="BQ212" s="10" t="str">
        <f>IF(AND($S$9=1,Courses!X207&lt;0), "Row "&amp;Courses!$A207&amp;", "&amp;BQ$9&amp;", "&amp;BQ$10&amp;", "&amp;BQ$11&amp;"; ","")</f>
        <v/>
      </c>
      <c r="BR212" s="10" t="str">
        <f>IF(AND($S$9=1,Courses!Y207&lt;0), "Row "&amp;Courses!$A207&amp;", "&amp;BR$9&amp;", "&amp;BR$10&amp;", "&amp;BR$11&amp;"; ","")</f>
        <v/>
      </c>
      <c r="BS212" s="10" t="str">
        <f>IF(AND($S$9=1,Courses!Z207&lt;0), "Row "&amp;Courses!$A207&amp;", "&amp;BS$9&amp;", "&amp;BS$10&amp;", "&amp;BS$11&amp;"; ","")</f>
        <v/>
      </c>
      <c r="BT212" s="10" t="str">
        <f>IF(AND($S$9=1,Courses!AA207&lt;0), "Row "&amp;Courses!$A207&amp;", "&amp;BT$9&amp;", "&amp;BT$10&amp;", "&amp;BT$11&amp;"; ","")</f>
        <v/>
      </c>
      <c r="BU212" s="682" t="str">
        <f>IF(AND($S$9=1,Courses!AB207&lt;0), "Row "&amp;Courses!$A207&amp;", "&amp;BU$9&amp;", "&amp;BU$10&amp;", "&amp;BU$11&amp;"; ","")</f>
        <v/>
      </c>
      <c r="BW212" s="6">
        <f t="shared" si="5"/>
        <v>193</v>
      </c>
      <c r="BX212" s="671">
        <f>IF(AND($T$9=1,Courses!B207="",Courses!F207="",Courses!H207="",Courses!J207="",Courses!K207="",Courses!L207="",Courses!M207="",Courses!N207=0,Courses!P207=0,Courses!R207=0,Courses!S207=0,Courses!U207=0,Courses!W207=0,Courses!X207=0,Courses!Z207=0,Courses!AB207=0),0,1)</f>
        <v>0</v>
      </c>
      <c r="BY212" s="671">
        <f>IF(AND(BX212=0,SUM(BX213:$BX$219)&gt;0),1,0)</f>
        <v>0</v>
      </c>
      <c r="BZ212" s="692" t="str">
        <f>IF(BY212=1,"Row "&amp;Courses!A207&amp;"; ","")</f>
        <v/>
      </c>
      <c r="CA212" s="50"/>
      <c r="CC212" s="692" t="str">
        <f>IF(AND($U$9=1,Courses!B207&lt;&gt;"",SUM(Courses!N207:AB207)=0),"Row "&amp;Courses!A207&amp;"; ","")</f>
        <v/>
      </c>
      <c r="CD212" s="50"/>
      <c r="CG212" s="692" t="str">
        <f>IF(AND($Y$9=1,Courses!B207&lt;&gt;""),IF(SUMPRODUCT(--(Courses!$C$13:$C$214=Courses!C207))&gt;1,"Row "&amp;Courses!A207&amp;"; ",""),"")</f>
        <v/>
      </c>
      <c r="CK212" s="739" t="str">
        <f>IF(AND($Z$9=1,Courses!E207&lt;&gt;"",Courses!F207&lt;&gt;"",Courses!F207=0,SUM(Courses!H207,Courses!J207)=1),"Row "&amp;Courses!A207&amp;", "&amp;Courses!$F$10&amp;"; ","")</f>
        <v/>
      </c>
      <c r="CL212" s="10" t="str">
        <f>IF(AND($Z$9=1,Courses!G207&lt;&gt;"",Courses!H207&lt;&gt;"",Courses!H207=0,SUM(Courses!J207,Courses!F207)=1),"Row "&amp;Courses!A207&amp;", "&amp;Courses!$H$10&amp;"; ","")</f>
        <v/>
      </c>
      <c r="CM212" s="682" t="str">
        <f>IF(AND($Z$9=1,Courses!I207&lt;&gt;"",Courses!J207&lt;&gt;"",Courses!J207=0, SUM(Courses!H207,Courses!F207)=1),"Row "&amp;Courses!A207&amp;", "&amp;Courses!$J$10&amp;"; ","")</f>
        <v/>
      </c>
      <c r="CP212" s="692" t="str">
        <f>IF(AND(Courses!B207&lt;&gt;"",ISNA(VLOOKUP(Courses!C207,CourseInfo,2,FALSE))=FALSE,COUNTIF(Dummy,Courses!C207)&lt;&gt;1),VLOOKUP(Courses!C207,CourseInfo,6,FALSE),"")</f>
        <v/>
      </c>
      <c r="CQ212" s="692" t="str">
        <f>IF(AND(Courses!B207&lt;&gt;"",ISNA(VLOOKUP(Courses!C207,CourseInfo,2,FALSE))=FALSE,COUNTIF(Dummy,Courses!C207)&lt;&gt;1),IF(VLOOKUP(Courses!C207,CourseInfo,7,FALSE)&lt;&gt;"",VLOOKUP(Courses!C207,CourseInfo,7,FALSE),"blank"),"")</f>
        <v/>
      </c>
      <c r="CR212" s="692" t="str">
        <f>IF(AND($AA$9=1,Courses!B207&lt;&gt;"",'Courses Valid'!AC212="",AH212&amp;AI212&amp;AJ212&amp;AK212="",COUNTIF(Dummy,Courses!C207)&lt;&gt;1),IF(OR(Courses!K207&lt;&gt;'Courses Valid'!CP212,Courses!L207&lt;&gt;'Courses Valid'!CQ212),"Row "&amp;Courses!A207&amp;", Level on LARS is "&amp;'Courses Valid'!CP212&amp;", Sub-level on LARS is "&amp;CQ212&amp;"; ",""),"")</f>
        <v/>
      </c>
    </row>
    <row r="213" spans="3:96" x14ac:dyDescent="0.2">
      <c r="C213" s="853">
        <f t="shared" ref="C213:C219" si="6">IF(AND(G213="",H213="",K213="",L213="",M213="",Q213="",R213="",S213="",U213="",X213="",Y213="",Z213="",AC213="",AE213="",AH213="",AI213="",AJ213="",AK213="",AO213="",AP213="",AQ213="",AR213="",AS213="",AT213="",AU213="",AV213="",AW213="",AX213="",AY213="",AZ213="",BA213="",BB213="",BC213="",BG213="",BH213="",BI213="",BJ213="",BK213="",BL213="",BM213="",BN213="",BO213="",BP213="",BQ213="",BR213="",BS213="",BT213="",BU213="",BZ213="",CC213=""),0,1)</f>
        <v>0</v>
      </c>
      <c r="G213" s="692" t="str">
        <f>IF(SUMPRODUCT(--(CourseAims=Courses!$C208))=1,"",IF(AND($J$9=1,Courses!$C208&lt;&gt;""),"Row "&amp;Courses!A208&amp;" (invalid); ",""))</f>
        <v/>
      </c>
      <c r="H213" s="692" t="str">
        <f>IF(AND($K$9=1,Courses!B208="",OR(Courses!F208&lt;&gt;"",Courses!H208&lt;&gt;"",Courses!J208&lt;&gt;"",Courses!K208&lt;&gt;"",Courses!L208&lt;&gt;"",Courses!M208&lt;&gt;"",Courses!N208&lt;&gt;0,Courses!P208&lt;&gt;0,Courses!R208&lt;&gt;0,Courses!S208&lt;&gt;0,Courses!U208&lt;&gt;0,Courses!W208&lt;&gt;0,Courses!X208&lt;&gt;0,Courses!Z208&lt;&gt;0,Courses!AB208&lt;&gt;0)),"Row "&amp;Courses!A208&amp;" (none); ","")</f>
        <v/>
      </c>
      <c r="K213" s="739" t="str">
        <f>IF(AND($L$9=1,Courses!E208&lt;&gt;"",Courses!F208=""),"Row "&amp;Courses!A208&amp;", "&amp;Courses!$E$10&amp;"; ","")</f>
        <v/>
      </c>
      <c r="L213" s="10" t="str">
        <f>IF(AND($L$9=1,Courses!G208&lt;&gt;"",Courses!H208=""),"Row "&amp;Courses!A208&amp;", "&amp;Courses!$G$10&amp;"; ","")</f>
        <v/>
      </c>
      <c r="M213" s="682" t="str">
        <f>IF(AND($L$9=1,Courses!I208&lt;&gt;"",Courses!J208=""),"Row "&amp;Courses!A208&amp;", "&amp;Courses!$I$10&amp;"; ","")</f>
        <v/>
      </c>
      <c r="Q213" s="739" t="str">
        <f>IF(AND($M$9=1,Courses!B208&lt;&gt;"",Courses!E208&lt;&gt;"",Courses!G208="",Courses!I208="",Courses!F208&lt;&gt;1),"Row "&amp;Courses!A208&amp;"; ","")</f>
        <v/>
      </c>
      <c r="R213" s="10" t="str">
        <f>IF(AND($M$9=1,Courses!B208&lt;&gt;"",Courses!I208="",Courses!F208&lt;&gt;"",Courses!G208&lt;&gt;"",Courses!H208&lt;&gt;""),IF(OR((Courses!F208+Courses!H208)&lt;&gt;1),"Row "&amp;Courses!A208&amp;"; ",""),"")</f>
        <v/>
      </c>
      <c r="S213" s="682" t="str">
        <f>IF(AND($M$9=1,Courses!B208&lt;&gt;"",Courses!I208&lt;&gt;"",Courses!J208&lt;&gt;"",Courses!H208&lt;&gt;"",Courses!G208&lt;&gt;"",Courses!F208&lt;&gt;""),IF(OR((Courses!F208+Courses!H208+Courses!J208)&lt;&gt;1),"Row "&amp;Courses!A208&amp;"; ",""),"")</f>
        <v/>
      </c>
      <c r="U213" s="692" t="str">
        <f>IF(AND($M$9=1,Courses!E208&lt;&gt;"",Q213="",R213="",S213="",SUM(Courses!F208,Courses!H208,Courses!J208)&lt;&gt;1),"Row "&amp;Courses!A208&amp;"; ","")</f>
        <v/>
      </c>
      <c r="X213" s="739" t="str">
        <f>IF(AND($N$9=1,Courses!B208&lt;&gt;"",Courses!E208&lt;&gt;"",Courses!F208&lt;&gt;""),IF((TRUNC(Courses!F208*100)&lt;&gt;Courses!F208*100),"Row "&amp;Courses!A208&amp;", "&amp;Courses!$F$10&amp;"; ",""),"")</f>
        <v/>
      </c>
      <c r="Y213" s="10" t="str">
        <f>IF(AND($N$9=1,Courses!B208&lt;&gt;"",Courses!G208&lt;&gt;"",Courses!H208&lt;&gt;""),IF((TRUNC(Courses!H208*100)&lt;&gt;Courses!H208*100),"Row "&amp;Courses!A208&amp;", "&amp;Courses!$H$10&amp;"; ",""),"")</f>
        <v/>
      </c>
      <c r="Z213" s="682" t="str">
        <f>IF(AND($N$9=1,Courses!B208&lt;&gt;"",Courses!I208&lt;&gt;"",Courses!J208&lt;&gt;""),IF((TRUNC(Courses!J208*100)&lt;&gt;Courses!J208*100),"Row "&amp;Courses!A208&amp;", "&amp;Courses!$J$10&amp;"; ",""),"")</f>
        <v/>
      </c>
      <c r="AC213" s="739" t="str">
        <f>IF(AND($O$9=1,G213="",Courses!B208&lt;&gt;"",Courses!K208&lt;&gt;"UG",Courses!K208&lt;&gt;"PG (UG fee)",Courses!K208&lt;&gt;"PG (Masters' loan)",Courses!K208&lt;&gt;"PG (Other)"),"Row "&amp;Courses!A208&amp;"; ","")</f>
        <v/>
      </c>
      <c r="AD213" s="692"/>
      <c r="AE213" s="682" t="str">
        <f>IF(AND($Q$9=1,G213="",Courses!B208&lt;&gt;"",Courses!M208&lt;&gt;"Standard",Courses!M208&lt;&gt;"Long"),"Row "&amp;Courses!A208&amp;"; ","")</f>
        <v/>
      </c>
      <c r="AH213" s="739" t="str">
        <f>IF(AND($P$9=1,G213="",AC213="",AD213="",Courses!B208&lt;&gt;"",Courses!K208="UG",Courses!L208&lt;&gt;$C$9,Courses!L208&lt;&gt;$C$10,Courses!L208&lt;&gt;$C$11),"Row "&amp;Courses!A208&amp;", Sub-level should be either HND, Sub-degree, Foundation Degree or Other UG Degree; ","")</f>
        <v/>
      </c>
      <c r="AI213" s="10" t="str">
        <f>IF(AND($P$9=1,G213="",AC213="",AD213="",Courses!B208&lt;&gt;"",Courses!K208="PG (UG fee)",Courses!L208&lt;&gt;"",Courses!L208&lt;&gt;$C$12,Courses!L208&lt;&gt;$C$15),"Row "&amp;Courses!A208&amp;", Sub-level should be either blank or "&amp;C205&amp;"; ","")</f>
        <v/>
      </c>
      <c r="AJ213" s="10" t="str">
        <f>IF(AND($P$9=1,G213="",AC213="",AD213="",Courses!B208&lt;&gt;"",Courses!K208="PG (Masters' loan)",Courses!L208&lt;&gt;"",Courses!L208&lt;&gt;$C$14,Courses!L208&lt;&gt;$C$15),"Row "&amp;Courses!A208&amp;", Sub-level should be blank; ","")</f>
        <v/>
      </c>
      <c r="AK213" s="682" t="str">
        <f>IF(AND($P$9=1,G213="",AC213="",AD213="",Courses!B208&lt;&gt;"",Courses!K208="PG (Other)",Courses!L208&lt;&gt;"",Courses!L208&lt;&gt;$C$16,Courses!L208&lt;&gt;$C$17),"Row "&amp;Courses!A208&amp;", Sub-level should be blank; ","")</f>
        <v/>
      </c>
      <c r="AN213" s="671">
        <v>194</v>
      </c>
      <c r="AO213" s="739" t="str">
        <f>IF(AND($R$9=1,(TRUNC(Courses!N208)&lt;&gt;Courses!N208)), "Row "&amp;Courses!$A208&amp;", "&amp;AO$9&amp;", "&amp;AO$10&amp;", "&amp;AO$11&amp;"; ","")</f>
        <v/>
      </c>
      <c r="AP213" s="10" t="str">
        <f>IF(AND($R$9=1,(TRUNC(Courses!O208)&lt;&gt;Courses!O208)), "Row "&amp;Courses!$A208&amp;", "&amp;AP$9&amp;", "&amp;AP$10&amp;", "&amp;AP$11&amp;"; ","")</f>
        <v/>
      </c>
      <c r="AQ213" s="10" t="str">
        <f>IF(AND($R$9=1,(TRUNC(Courses!P208)&lt;&gt;Courses!P208)), "Row "&amp;Courses!$A208&amp;", "&amp;AQ$9&amp;", "&amp;AQ$10&amp;", "&amp;AQ$11&amp;"; ","")</f>
        <v/>
      </c>
      <c r="AR213" s="10" t="str">
        <f>IF(AND($R$9=1,(TRUNC(Courses!Q208)&lt;&gt;Courses!Q208)), "Row "&amp;Courses!$A208&amp;", "&amp;AR$9&amp;", "&amp;AR$10&amp;", "&amp;AR$11&amp;"; ","")</f>
        <v/>
      </c>
      <c r="AS213" s="10" t="str">
        <f>IF(AND($R$9=1,(TRUNC(Courses!R208)&lt;&gt;Courses!R208)), "Row "&amp;Courses!$A208&amp;", "&amp;AS$9&amp;", "&amp;AS$10&amp;", "&amp;AS$11&amp;"; ","")</f>
        <v/>
      </c>
      <c r="AT213" s="739" t="str">
        <f>IF(AND($R$9=1,(TRUNC(Courses!S208)&lt;&gt;Courses!S208)), "Row "&amp;Courses!$A208&amp;", "&amp;AT$9&amp;", "&amp;AT$10&amp;", "&amp;AT$11&amp;"; ","")</f>
        <v/>
      </c>
      <c r="AU213" s="10" t="str">
        <f>IF(AND($R$9=1,(TRUNC(Courses!T208)&lt;&gt;Courses!T208)), "Row "&amp;Courses!$A208&amp;", "&amp;AU$9&amp;", "&amp;AU$10&amp;", "&amp;AU$11&amp;"; ","")</f>
        <v/>
      </c>
      <c r="AV213" s="10" t="str">
        <f>IF(AND($R$9=1,(TRUNC(Courses!U208)&lt;&gt;Courses!U208)), "Row "&amp;Courses!$A208&amp;", "&amp;AV$9&amp;", "&amp;AV$10&amp;", "&amp;AV$11&amp;"; ","")</f>
        <v/>
      </c>
      <c r="AW213" s="10" t="str">
        <f>IF(AND($R$9=1,(TRUNC(Courses!V208)&lt;&gt;Courses!V208)), "Row "&amp;Courses!$A208&amp;", "&amp;AW$9&amp;", "&amp;AW$10&amp;", "&amp;AW$11&amp;"; ","")</f>
        <v/>
      </c>
      <c r="AX213" s="682" t="str">
        <f>IF(AND($R$9=1,(TRUNC(Courses!W208)&lt;&gt;Courses!W208)), "Row "&amp;Courses!$A208&amp;", "&amp;AX$9&amp;", "&amp;AX$10&amp;", "&amp;AX$11&amp;"; ","")</f>
        <v/>
      </c>
      <c r="AY213" s="10" t="str">
        <f>IF(AND($R$9=1,(TRUNC(Courses!X208)&lt;&gt;Courses!X208)), "Row "&amp;Courses!$A208&amp;", "&amp;AY$9&amp;", "&amp;AY$10&amp;", "&amp;AY$11&amp;"; ","")</f>
        <v/>
      </c>
      <c r="AZ213" s="10" t="str">
        <f>IF(AND($R$9=1,(TRUNC(Courses!Y208)&lt;&gt;Courses!Y208)), "Row "&amp;Courses!$A208&amp;", "&amp;AZ$9&amp;", "&amp;AZ$10&amp;", "&amp;AZ$11&amp;"; ","")</f>
        <v/>
      </c>
      <c r="BA213" s="10" t="str">
        <f>IF(AND($R$9=1,(TRUNC(Courses!Z208)&lt;&gt;Courses!Z208)), "Row "&amp;Courses!$A208&amp;", "&amp;BA$9&amp;", "&amp;BA$10&amp;", "&amp;BA$11&amp;"; ","")</f>
        <v/>
      </c>
      <c r="BB213" s="10" t="str">
        <f>IF(AND($R$9=1,(TRUNC(Courses!AA208)&lt;&gt;Courses!AA208)), "Row "&amp;Courses!$A208&amp;", "&amp;BB$9&amp;", "&amp;BB$10&amp;", "&amp;BB$11&amp;"; ","")</f>
        <v/>
      </c>
      <c r="BC213" s="682" t="str">
        <f>IF(AND($R$9=1,(TRUNC(Courses!AB208)&lt;&gt;Courses!AB208)), "Row "&amp;Courses!$A208&amp;", "&amp;BC$9&amp;", "&amp;BC$10&amp;", "&amp;BC$11&amp;"; ","")</f>
        <v/>
      </c>
      <c r="BF213" s="671">
        <v>194</v>
      </c>
      <c r="BG213" s="739" t="str">
        <f>IF(AND($S$9=1,Courses!N208&lt;0), "Row "&amp;Courses!$A208&amp;", "&amp;BG$9&amp;", "&amp;BG$10&amp;", "&amp;BG$11&amp;"; ","")</f>
        <v/>
      </c>
      <c r="BH213" s="10" t="str">
        <f>IF(AND($S$9=1,Courses!O208&lt;0), "Row "&amp;Courses!$A208&amp;", "&amp;BH$9&amp;", "&amp;BH$10&amp;", "&amp;BH$11&amp;"; ","")</f>
        <v/>
      </c>
      <c r="BI213" s="10" t="str">
        <f>IF(AND($S$9=1,Courses!P208&lt;0), "Row "&amp;Courses!$A208&amp;", "&amp;BI$9&amp;", "&amp;BI$10&amp;", "&amp;BI$11&amp;"; ","")</f>
        <v/>
      </c>
      <c r="BJ213" s="10" t="str">
        <f>IF(AND($S$9=1,Courses!Q208&lt;0), "Row "&amp;Courses!$A208&amp;", "&amp;BJ$9&amp;", "&amp;BJ$10&amp;", "&amp;BJ$11&amp;"; ","")</f>
        <v/>
      </c>
      <c r="BK213" s="10" t="str">
        <f>IF(AND($S$9=1,Courses!R208&lt;0), "Row "&amp;Courses!$A208&amp;", "&amp;BK$9&amp;", "&amp;BK$10&amp;", "&amp;BK$11&amp;"; ","")</f>
        <v/>
      </c>
      <c r="BL213" s="739" t="str">
        <f>IF(AND($S$9=1,Courses!S208&lt;0), "Row "&amp;Courses!$A208&amp;", "&amp;BL$9&amp;", "&amp;BL$10&amp;", "&amp;BL$11&amp;"; ","")</f>
        <v/>
      </c>
      <c r="BM213" s="10" t="str">
        <f>IF(AND($S$9=1,Courses!T208&lt;0), "Row "&amp;Courses!$A208&amp;", "&amp;BM$9&amp;", "&amp;BM$10&amp;", "&amp;BM$11&amp;"; ","")</f>
        <v/>
      </c>
      <c r="BN213" s="10" t="str">
        <f>IF(AND($S$9=1,Courses!U208&lt;0), "Row "&amp;Courses!$A208&amp;", "&amp;BN$9&amp;", "&amp;BN$10&amp;", "&amp;BN$11&amp;"; ","")</f>
        <v/>
      </c>
      <c r="BO213" s="10" t="str">
        <f>IF(AND($S$9=1,Courses!V208&lt;0), "Row "&amp;Courses!$A208&amp;", "&amp;BO$9&amp;", "&amp;BO$10&amp;", "&amp;BO$11&amp;"; ","")</f>
        <v/>
      </c>
      <c r="BP213" s="682" t="str">
        <f>IF(AND($S$9=1,Courses!W208&lt;0), "Row "&amp;Courses!$A208&amp;", "&amp;BP$9&amp;", "&amp;BP$10&amp;", "&amp;BP$11&amp;"; ","")</f>
        <v/>
      </c>
      <c r="BQ213" s="10" t="str">
        <f>IF(AND($S$9=1,Courses!X208&lt;0), "Row "&amp;Courses!$A208&amp;", "&amp;BQ$9&amp;", "&amp;BQ$10&amp;", "&amp;BQ$11&amp;"; ","")</f>
        <v/>
      </c>
      <c r="BR213" s="10" t="str">
        <f>IF(AND($S$9=1,Courses!Y208&lt;0), "Row "&amp;Courses!$A208&amp;", "&amp;BR$9&amp;", "&amp;BR$10&amp;", "&amp;BR$11&amp;"; ","")</f>
        <v/>
      </c>
      <c r="BS213" s="10" t="str">
        <f>IF(AND($S$9=1,Courses!Z208&lt;0), "Row "&amp;Courses!$A208&amp;", "&amp;BS$9&amp;", "&amp;BS$10&amp;", "&amp;BS$11&amp;"; ","")</f>
        <v/>
      </c>
      <c r="BT213" s="10" t="str">
        <f>IF(AND($S$9=1,Courses!AA208&lt;0), "Row "&amp;Courses!$A208&amp;", "&amp;BT$9&amp;", "&amp;BT$10&amp;", "&amp;BT$11&amp;"; ","")</f>
        <v/>
      </c>
      <c r="BU213" s="682" t="str">
        <f>IF(AND($S$9=1,Courses!AB208&lt;0), "Row "&amp;Courses!$A208&amp;", "&amp;BU$9&amp;", "&amp;BU$10&amp;", "&amp;BU$11&amp;"; ","")</f>
        <v/>
      </c>
      <c r="BW213" s="6">
        <f t="shared" si="5"/>
        <v>194</v>
      </c>
      <c r="BX213" s="671">
        <f>IF(AND($T$9=1,Courses!B208="",Courses!F208="",Courses!H208="",Courses!J208="",Courses!K208="",Courses!L208="",Courses!M208="",Courses!N208=0,Courses!P208=0,Courses!R208=0,Courses!S208=0,Courses!U208=0,Courses!W208=0,Courses!X208=0,Courses!Z208=0,Courses!AB208=0),0,1)</f>
        <v>0</v>
      </c>
      <c r="BY213" s="671">
        <f>IF(AND(BX213=0,SUM(BX214:$BX$219)&gt;0),1,0)</f>
        <v>0</v>
      </c>
      <c r="BZ213" s="692" t="str">
        <f>IF(BY213=1,"Row "&amp;Courses!A208&amp;"; ","")</f>
        <v/>
      </c>
      <c r="CA213" s="50"/>
      <c r="CC213" s="692" t="str">
        <f>IF(AND($U$9=1,Courses!B208&lt;&gt;"",SUM(Courses!N208:AB208)=0),"Row "&amp;Courses!A208&amp;"; ","")</f>
        <v/>
      </c>
      <c r="CD213" s="50"/>
      <c r="CG213" s="692" t="str">
        <f>IF(AND($Y$9=1,Courses!B208&lt;&gt;""),IF(SUMPRODUCT(--(Courses!$C$13:$C$214=Courses!C208))&gt;1,"Row "&amp;Courses!A208&amp;"; ",""),"")</f>
        <v/>
      </c>
      <c r="CK213" s="739" t="str">
        <f>IF(AND($Z$9=1,Courses!E208&lt;&gt;"",Courses!F208&lt;&gt;"",Courses!F208=0,SUM(Courses!H208,Courses!J208)=1),"Row "&amp;Courses!A208&amp;", "&amp;Courses!$F$10&amp;"; ","")</f>
        <v/>
      </c>
      <c r="CL213" s="10" t="str">
        <f>IF(AND($Z$9=1,Courses!G208&lt;&gt;"",Courses!H208&lt;&gt;"",Courses!H208=0,SUM(Courses!J208,Courses!F208)=1),"Row "&amp;Courses!A208&amp;", "&amp;Courses!$H$10&amp;"; ","")</f>
        <v/>
      </c>
      <c r="CM213" s="682" t="str">
        <f>IF(AND($Z$9=1,Courses!I208&lt;&gt;"",Courses!J208&lt;&gt;"",Courses!J208=0, SUM(Courses!H208,Courses!F208)=1),"Row "&amp;Courses!A208&amp;", "&amp;Courses!$J$10&amp;"; ","")</f>
        <v/>
      </c>
      <c r="CP213" s="692" t="str">
        <f>IF(AND(Courses!B208&lt;&gt;"",ISNA(VLOOKUP(Courses!C208,CourseInfo,2,FALSE))=FALSE,COUNTIF(Dummy,Courses!C208)&lt;&gt;1),VLOOKUP(Courses!C208,CourseInfo,6,FALSE),"")</f>
        <v/>
      </c>
      <c r="CQ213" s="692" t="str">
        <f>IF(AND(Courses!B208&lt;&gt;"",ISNA(VLOOKUP(Courses!C208,CourseInfo,2,FALSE))=FALSE,COUNTIF(Dummy,Courses!C208)&lt;&gt;1),IF(VLOOKUP(Courses!C208,CourseInfo,7,FALSE)&lt;&gt;"",VLOOKUP(Courses!C208,CourseInfo,7,FALSE),"blank"),"")</f>
        <v/>
      </c>
      <c r="CR213" s="692" t="str">
        <f>IF(AND($AA$9=1,Courses!B208&lt;&gt;"",'Courses Valid'!AC213="",AH213&amp;AI213&amp;AJ213&amp;AK213="",COUNTIF(Dummy,Courses!C208)&lt;&gt;1),IF(OR(Courses!K208&lt;&gt;'Courses Valid'!CP213,Courses!L208&lt;&gt;'Courses Valid'!CQ213),"Row "&amp;Courses!A208&amp;", Level on LARS is "&amp;'Courses Valid'!CP213&amp;", Sub-level on LARS is "&amp;CQ213&amp;"; ",""),"")</f>
        <v/>
      </c>
    </row>
    <row r="214" spans="3:96" x14ac:dyDescent="0.2">
      <c r="C214" s="853">
        <f t="shared" si="6"/>
        <v>0</v>
      </c>
      <c r="G214" s="692" t="str">
        <f>IF(SUMPRODUCT(--(CourseAims=Courses!$C209))=1,"",IF(AND($J$9=1,Courses!$C209&lt;&gt;""),"Row "&amp;Courses!A209&amp;" (invalid); ",""))</f>
        <v/>
      </c>
      <c r="H214" s="692" t="str">
        <f>IF(AND($K$9=1,Courses!B209="",OR(Courses!F209&lt;&gt;"",Courses!H209&lt;&gt;"",Courses!J209&lt;&gt;"",Courses!K209&lt;&gt;"",Courses!L209&lt;&gt;"",Courses!M209&lt;&gt;"",Courses!N209&lt;&gt;0,Courses!P209&lt;&gt;0,Courses!R209&lt;&gt;0,Courses!S209&lt;&gt;0,Courses!U209&lt;&gt;0,Courses!W209&lt;&gt;0,Courses!X209&lt;&gt;0,Courses!Z209&lt;&gt;0,Courses!AB209&lt;&gt;0)),"Row "&amp;Courses!A209&amp;" (none); ","")</f>
        <v/>
      </c>
      <c r="K214" s="739" t="str">
        <f>IF(AND($L$9=1,Courses!E209&lt;&gt;"",Courses!F209=""),"Row "&amp;Courses!A209&amp;", "&amp;Courses!$E$10&amp;"; ","")</f>
        <v/>
      </c>
      <c r="L214" s="10" t="str">
        <f>IF(AND($L$9=1,Courses!G209&lt;&gt;"",Courses!H209=""),"Row "&amp;Courses!A209&amp;", "&amp;Courses!$G$10&amp;"; ","")</f>
        <v/>
      </c>
      <c r="M214" s="682" t="str">
        <f>IF(AND($L$9=1,Courses!I209&lt;&gt;"",Courses!J209=""),"Row "&amp;Courses!A209&amp;", "&amp;Courses!$I$10&amp;"; ","")</f>
        <v/>
      </c>
      <c r="Q214" s="739" t="str">
        <f>IF(AND($M$9=1,Courses!B209&lt;&gt;"",Courses!E209&lt;&gt;"",Courses!G209="",Courses!I209="",Courses!F209&lt;&gt;1),"Row "&amp;Courses!A209&amp;"; ","")</f>
        <v/>
      </c>
      <c r="R214" s="10" t="str">
        <f>IF(AND($M$9=1,Courses!B209&lt;&gt;"",Courses!I209="",Courses!F209&lt;&gt;"",Courses!G209&lt;&gt;"",Courses!H209&lt;&gt;""),IF(OR((Courses!F209+Courses!H209)&lt;&gt;1),"Row "&amp;Courses!A209&amp;"; ",""),"")</f>
        <v/>
      </c>
      <c r="S214" s="682" t="str">
        <f>IF(AND($M$9=1,Courses!B209&lt;&gt;"",Courses!I209&lt;&gt;"",Courses!J209&lt;&gt;"",Courses!H209&lt;&gt;"",Courses!G209&lt;&gt;"",Courses!F209&lt;&gt;""),IF(OR((Courses!F209+Courses!H209+Courses!J209)&lt;&gt;1),"Row "&amp;Courses!A209&amp;"; ",""),"")</f>
        <v/>
      </c>
      <c r="U214" s="692" t="str">
        <f>IF(AND($M$9=1,Courses!E209&lt;&gt;"",Q214="",R214="",S214="",SUM(Courses!F209,Courses!H209,Courses!J209)&lt;&gt;1),"Row "&amp;Courses!A209&amp;"; ","")</f>
        <v/>
      </c>
      <c r="X214" s="739" t="str">
        <f>IF(AND($N$9=1,Courses!B209&lt;&gt;"",Courses!E209&lt;&gt;"",Courses!F209&lt;&gt;""),IF((TRUNC(Courses!F209*100)&lt;&gt;Courses!F209*100),"Row "&amp;Courses!A209&amp;", "&amp;Courses!$F$10&amp;"; ",""),"")</f>
        <v/>
      </c>
      <c r="Y214" s="10" t="str">
        <f>IF(AND($N$9=1,Courses!B209&lt;&gt;"",Courses!G209&lt;&gt;"",Courses!H209&lt;&gt;""),IF((TRUNC(Courses!H209*100)&lt;&gt;Courses!H209*100),"Row "&amp;Courses!A209&amp;", "&amp;Courses!$H$10&amp;"; ",""),"")</f>
        <v/>
      </c>
      <c r="Z214" s="682" t="str">
        <f>IF(AND($N$9=1,Courses!B209&lt;&gt;"",Courses!I209&lt;&gt;"",Courses!J209&lt;&gt;""),IF((TRUNC(Courses!J209*100)&lt;&gt;Courses!J209*100),"Row "&amp;Courses!A209&amp;", "&amp;Courses!$J$10&amp;"; ",""),"")</f>
        <v/>
      </c>
      <c r="AC214" s="739" t="str">
        <f>IF(AND($O$9=1,G214="",Courses!B209&lt;&gt;"",Courses!K209&lt;&gt;"UG",Courses!K209&lt;&gt;"PG (UG fee)",Courses!K209&lt;&gt;"PG (Masters' loan)",Courses!K209&lt;&gt;"PG (Other)"),"Row "&amp;Courses!A209&amp;"; ","")</f>
        <v/>
      </c>
      <c r="AD214" s="692"/>
      <c r="AE214" s="682" t="str">
        <f>IF(AND($Q$9=1,G214="",Courses!B209&lt;&gt;"",Courses!M209&lt;&gt;"Standard",Courses!M209&lt;&gt;"Long"),"Row "&amp;Courses!A209&amp;"; ","")</f>
        <v/>
      </c>
      <c r="AH214" s="739" t="str">
        <f>IF(AND($P$9=1,G214="",AC214="",AD214="",Courses!B209&lt;&gt;"",Courses!K209="UG",Courses!L209&lt;&gt;$C$9,Courses!L209&lt;&gt;$C$10,Courses!L209&lt;&gt;$C$11),"Row "&amp;Courses!A209&amp;", Sub-level should be either HND, Sub-degree, Foundation Degree or Other UG Degree; ","")</f>
        <v/>
      </c>
      <c r="AI214" s="10" t="str">
        <f>IF(AND($P$9=1,G214="",AC214="",AD214="",Courses!B209&lt;&gt;"",Courses!K209="PG (UG fee)",Courses!L209&lt;&gt;"",Courses!L209&lt;&gt;$C$12,Courses!L209&lt;&gt;$C$15),"Row "&amp;Courses!A209&amp;", Sub-level should be either blank or "&amp;C206&amp;"; ","")</f>
        <v/>
      </c>
      <c r="AJ214" s="10" t="str">
        <f>IF(AND($P$9=1,G214="",AC214="",AD214="",Courses!B209&lt;&gt;"",Courses!K209="PG (Masters' loan)",Courses!L209&lt;&gt;"",Courses!L209&lt;&gt;$C$14,Courses!L209&lt;&gt;$C$15),"Row "&amp;Courses!A209&amp;", Sub-level should be blank; ","")</f>
        <v/>
      </c>
      <c r="AK214" s="682" t="str">
        <f>IF(AND($P$9=1,G214="",AC214="",AD214="",Courses!B209&lt;&gt;"",Courses!K209="PG (Other)",Courses!L209&lt;&gt;"",Courses!L209&lt;&gt;$C$16,Courses!L209&lt;&gt;$C$17),"Row "&amp;Courses!A209&amp;", Sub-level should be blank; ","")</f>
        <v/>
      </c>
      <c r="AN214" s="671">
        <v>195</v>
      </c>
      <c r="AO214" s="739" t="str">
        <f>IF(AND($R$9=1,(TRUNC(Courses!N209)&lt;&gt;Courses!N209)), "Row "&amp;Courses!$A209&amp;", "&amp;AO$9&amp;", "&amp;AO$10&amp;", "&amp;AO$11&amp;"; ","")</f>
        <v/>
      </c>
      <c r="AP214" s="10" t="str">
        <f>IF(AND($R$9=1,(TRUNC(Courses!O209)&lt;&gt;Courses!O209)), "Row "&amp;Courses!$A209&amp;", "&amp;AP$9&amp;", "&amp;AP$10&amp;", "&amp;AP$11&amp;"; ","")</f>
        <v/>
      </c>
      <c r="AQ214" s="10" t="str">
        <f>IF(AND($R$9=1,(TRUNC(Courses!P209)&lt;&gt;Courses!P209)), "Row "&amp;Courses!$A209&amp;", "&amp;AQ$9&amp;", "&amp;AQ$10&amp;", "&amp;AQ$11&amp;"; ","")</f>
        <v/>
      </c>
      <c r="AR214" s="10" t="str">
        <f>IF(AND($R$9=1,(TRUNC(Courses!Q209)&lt;&gt;Courses!Q209)), "Row "&amp;Courses!$A209&amp;", "&amp;AR$9&amp;", "&amp;AR$10&amp;", "&amp;AR$11&amp;"; ","")</f>
        <v/>
      </c>
      <c r="AS214" s="10" t="str">
        <f>IF(AND($R$9=1,(TRUNC(Courses!R209)&lt;&gt;Courses!R209)), "Row "&amp;Courses!$A209&amp;", "&amp;AS$9&amp;", "&amp;AS$10&amp;", "&amp;AS$11&amp;"; ","")</f>
        <v/>
      </c>
      <c r="AT214" s="739" t="str">
        <f>IF(AND($R$9=1,(TRUNC(Courses!S209)&lt;&gt;Courses!S209)), "Row "&amp;Courses!$A209&amp;", "&amp;AT$9&amp;", "&amp;AT$10&amp;", "&amp;AT$11&amp;"; ","")</f>
        <v/>
      </c>
      <c r="AU214" s="10" t="str">
        <f>IF(AND($R$9=1,(TRUNC(Courses!T209)&lt;&gt;Courses!T209)), "Row "&amp;Courses!$A209&amp;", "&amp;AU$9&amp;", "&amp;AU$10&amp;", "&amp;AU$11&amp;"; ","")</f>
        <v/>
      </c>
      <c r="AV214" s="10" t="str">
        <f>IF(AND($R$9=1,(TRUNC(Courses!U209)&lt;&gt;Courses!U209)), "Row "&amp;Courses!$A209&amp;", "&amp;AV$9&amp;", "&amp;AV$10&amp;", "&amp;AV$11&amp;"; ","")</f>
        <v/>
      </c>
      <c r="AW214" s="10" t="str">
        <f>IF(AND($R$9=1,(TRUNC(Courses!V209)&lt;&gt;Courses!V209)), "Row "&amp;Courses!$A209&amp;", "&amp;AW$9&amp;", "&amp;AW$10&amp;", "&amp;AW$11&amp;"; ","")</f>
        <v/>
      </c>
      <c r="AX214" s="682" t="str">
        <f>IF(AND($R$9=1,(TRUNC(Courses!W209)&lt;&gt;Courses!W209)), "Row "&amp;Courses!$A209&amp;", "&amp;AX$9&amp;", "&amp;AX$10&amp;", "&amp;AX$11&amp;"; ","")</f>
        <v/>
      </c>
      <c r="AY214" s="10" t="str">
        <f>IF(AND($R$9=1,(TRUNC(Courses!X209)&lt;&gt;Courses!X209)), "Row "&amp;Courses!$A209&amp;", "&amp;AY$9&amp;", "&amp;AY$10&amp;", "&amp;AY$11&amp;"; ","")</f>
        <v/>
      </c>
      <c r="AZ214" s="10" t="str">
        <f>IF(AND($R$9=1,(TRUNC(Courses!Y209)&lt;&gt;Courses!Y209)), "Row "&amp;Courses!$A209&amp;", "&amp;AZ$9&amp;", "&amp;AZ$10&amp;", "&amp;AZ$11&amp;"; ","")</f>
        <v/>
      </c>
      <c r="BA214" s="10" t="str">
        <f>IF(AND($R$9=1,(TRUNC(Courses!Z209)&lt;&gt;Courses!Z209)), "Row "&amp;Courses!$A209&amp;", "&amp;BA$9&amp;", "&amp;BA$10&amp;", "&amp;BA$11&amp;"; ","")</f>
        <v/>
      </c>
      <c r="BB214" s="10" t="str">
        <f>IF(AND($R$9=1,(TRUNC(Courses!AA209)&lt;&gt;Courses!AA209)), "Row "&amp;Courses!$A209&amp;", "&amp;BB$9&amp;", "&amp;BB$10&amp;", "&amp;BB$11&amp;"; ","")</f>
        <v/>
      </c>
      <c r="BC214" s="682" t="str">
        <f>IF(AND($R$9=1,(TRUNC(Courses!AB209)&lt;&gt;Courses!AB209)), "Row "&amp;Courses!$A209&amp;", "&amp;BC$9&amp;", "&amp;BC$10&amp;", "&amp;BC$11&amp;"; ","")</f>
        <v/>
      </c>
      <c r="BF214" s="671">
        <v>195</v>
      </c>
      <c r="BG214" s="739" t="str">
        <f>IF(AND($S$9=1,Courses!N209&lt;0), "Row "&amp;Courses!$A209&amp;", "&amp;BG$9&amp;", "&amp;BG$10&amp;", "&amp;BG$11&amp;"; ","")</f>
        <v/>
      </c>
      <c r="BH214" s="10" t="str">
        <f>IF(AND($S$9=1,Courses!O209&lt;0), "Row "&amp;Courses!$A209&amp;", "&amp;BH$9&amp;", "&amp;BH$10&amp;", "&amp;BH$11&amp;"; ","")</f>
        <v/>
      </c>
      <c r="BI214" s="10" t="str">
        <f>IF(AND($S$9=1,Courses!P209&lt;0), "Row "&amp;Courses!$A209&amp;", "&amp;BI$9&amp;", "&amp;BI$10&amp;", "&amp;BI$11&amp;"; ","")</f>
        <v/>
      </c>
      <c r="BJ214" s="10" t="str">
        <f>IF(AND($S$9=1,Courses!Q209&lt;0), "Row "&amp;Courses!$A209&amp;", "&amp;BJ$9&amp;", "&amp;BJ$10&amp;", "&amp;BJ$11&amp;"; ","")</f>
        <v/>
      </c>
      <c r="BK214" s="10" t="str">
        <f>IF(AND($S$9=1,Courses!R209&lt;0), "Row "&amp;Courses!$A209&amp;", "&amp;BK$9&amp;", "&amp;BK$10&amp;", "&amp;BK$11&amp;"; ","")</f>
        <v/>
      </c>
      <c r="BL214" s="739" t="str">
        <f>IF(AND($S$9=1,Courses!S209&lt;0), "Row "&amp;Courses!$A209&amp;", "&amp;BL$9&amp;", "&amp;BL$10&amp;", "&amp;BL$11&amp;"; ","")</f>
        <v/>
      </c>
      <c r="BM214" s="10" t="str">
        <f>IF(AND($S$9=1,Courses!T209&lt;0), "Row "&amp;Courses!$A209&amp;", "&amp;BM$9&amp;", "&amp;BM$10&amp;", "&amp;BM$11&amp;"; ","")</f>
        <v/>
      </c>
      <c r="BN214" s="10" t="str">
        <f>IF(AND($S$9=1,Courses!U209&lt;0), "Row "&amp;Courses!$A209&amp;", "&amp;BN$9&amp;", "&amp;BN$10&amp;", "&amp;BN$11&amp;"; ","")</f>
        <v/>
      </c>
      <c r="BO214" s="10" t="str">
        <f>IF(AND($S$9=1,Courses!V209&lt;0), "Row "&amp;Courses!$A209&amp;", "&amp;BO$9&amp;", "&amp;BO$10&amp;", "&amp;BO$11&amp;"; ","")</f>
        <v/>
      </c>
      <c r="BP214" s="682" t="str">
        <f>IF(AND($S$9=1,Courses!W209&lt;0), "Row "&amp;Courses!$A209&amp;", "&amp;BP$9&amp;", "&amp;BP$10&amp;", "&amp;BP$11&amp;"; ","")</f>
        <v/>
      </c>
      <c r="BQ214" s="10" t="str">
        <f>IF(AND($S$9=1,Courses!X209&lt;0), "Row "&amp;Courses!$A209&amp;", "&amp;BQ$9&amp;", "&amp;BQ$10&amp;", "&amp;BQ$11&amp;"; ","")</f>
        <v/>
      </c>
      <c r="BR214" s="10" t="str">
        <f>IF(AND($S$9=1,Courses!Y209&lt;0), "Row "&amp;Courses!$A209&amp;", "&amp;BR$9&amp;", "&amp;BR$10&amp;", "&amp;BR$11&amp;"; ","")</f>
        <v/>
      </c>
      <c r="BS214" s="10" t="str">
        <f>IF(AND($S$9=1,Courses!Z209&lt;0), "Row "&amp;Courses!$A209&amp;", "&amp;BS$9&amp;", "&amp;BS$10&amp;", "&amp;BS$11&amp;"; ","")</f>
        <v/>
      </c>
      <c r="BT214" s="10" t="str">
        <f>IF(AND($S$9=1,Courses!AA209&lt;0), "Row "&amp;Courses!$A209&amp;", "&amp;BT$9&amp;", "&amp;BT$10&amp;", "&amp;BT$11&amp;"; ","")</f>
        <v/>
      </c>
      <c r="BU214" s="682" t="str">
        <f>IF(AND($S$9=1,Courses!AB209&lt;0), "Row "&amp;Courses!$A209&amp;", "&amp;BU$9&amp;", "&amp;BU$10&amp;", "&amp;BU$11&amp;"; ","")</f>
        <v/>
      </c>
      <c r="BW214" s="6">
        <f t="shared" si="5"/>
        <v>195</v>
      </c>
      <c r="BX214" s="671">
        <f>IF(AND($T$9=1,Courses!B209="",Courses!F209="",Courses!H209="",Courses!J209="",Courses!K209="",Courses!L209="",Courses!M209="",Courses!N209=0,Courses!P209=0,Courses!R209=0,Courses!S209=0,Courses!U209=0,Courses!W209=0,Courses!X209=0,Courses!Z209=0,Courses!AB209=0),0,1)</f>
        <v>0</v>
      </c>
      <c r="BY214" s="671">
        <f>IF(AND(BX214=0,SUM(BX215:$BX$219)&gt;0),1,0)</f>
        <v>0</v>
      </c>
      <c r="BZ214" s="692" t="str">
        <f>IF(BY214=1,"Row "&amp;Courses!A209&amp;"; ","")</f>
        <v/>
      </c>
      <c r="CA214" s="50"/>
      <c r="CC214" s="692" t="str">
        <f>IF(AND($U$9=1,Courses!B209&lt;&gt;"",SUM(Courses!N209:AB209)=0),"Row "&amp;Courses!A209&amp;"; ","")</f>
        <v/>
      </c>
      <c r="CD214" s="50"/>
      <c r="CG214" s="692" t="str">
        <f>IF(AND($Y$9=1,Courses!B209&lt;&gt;""),IF(SUMPRODUCT(--(Courses!$C$13:$C$214=Courses!C209))&gt;1,"Row "&amp;Courses!A209&amp;"; ",""),"")</f>
        <v/>
      </c>
      <c r="CK214" s="739" t="str">
        <f>IF(AND($Z$9=1,Courses!E209&lt;&gt;"",Courses!F209&lt;&gt;"",Courses!F209=0,SUM(Courses!H209,Courses!J209)=1),"Row "&amp;Courses!A209&amp;", "&amp;Courses!$F$10&amp;"; ","")</f>
        <v/>
      </c>
      <c r="CL214" s="10" t="str">
        <f>IF(AND($Z$9=1,Courses!G209&lt;&gt;"",Courses!H209&lt;&gt;"",Courses!H209=0,SUM(Courses!J209,Courses!F209)=1),"Row "&amp;Courses!A209&amp;", "&amp;Courses!$H$10&amp;"; ","")</f>
        <v/>
      </c>
      <c r="CM214" s="682" t="str">
        <f>IF(AND($Z$9=1,Courses!I209&lt;&gt;"",Courses!J209&lt;&gt;"",Courses!J209=0, SUM(Courses!H209,Courses!F209)=1),"Row "&amp;Courses!A209&amp;", "&amp;Courses!$J$10&amp;"; ","")</f>
        <v/>
      </c>
      <c r="CP214" s="692" t="str">
        <f>IF(AND(Courses!B209&lt;&gt;"",ISNA(VLOOKUP(Courses!C209,CourseInfo,2,FALSE))=FALSE,COUNTIF(Dummy,Courses!C209)&lt;&gt;1),VLOOKUP(Courses!C209,CourseInfo,6,FALSE),"")</f>
        <v/>
      </c>
      <c r="CQ214" s="692" t="str">
        <f>IF(AND(Courses!B209&lt;&gt;"",ISNA(VLOOKUP(Courses!C209,CourseInfo,2,FALSE))=FALSE,COUNTIF(Dummy,Courses!C209)&lt;&gt;1),IF(VLOOKUP(Courses!C209,CourseInfo,7,FALSE)&lt;&gt;"",VLOOKUP(Courses!C209,CourseInfo,7,FALSE),"blank"),"")</f>
        <v/>
      </c>
      <c r="CR214" s="692" t="str">
        <f>IF(AND($AA$9=1,Courses!B209&lt;&gt;"",'Courses Valid'!AC214="",AH214&amp;AI214&amp;AJ214&amp;AK214="",COUNTIF(Dummy,Courses!C209)&lt;&gt;1),IF(OR(Courses!K209&lt;&gt;'Courses Valid'!CP214,Courses!L209&lt;&gt;'Courses Valid'!CQ214),"Row "&amp;Courses!A209&amp;", Level on LARS is "&amp;'Courses Valid'!CP214&amp;", Sub-level on LARS is "&amp;CQ214&amp;"; ",""),"")</f>
        <v/>
      </c>
    </row>
    <row r="215" spans="3:96" x14ac:dyDescent="0.2">
      <c r="C215" s="853">
        <f t="shared" si="6"/>
        <v>0</v>
      </c>
      <c r="G215" s="692" t="str">
        <f>IF(SUMPRODUCT(--(CourseAims=Courses!$C210))=1,"",IF(AND($J$9=1,Courses!$C210&lt;&gt;""),"Row "&amp;Courses!A210&amp;" (invalid); ",""))</f>
        <v/>
      </c>
      <c r="H215" s="692" t="str">
        <f>IF(AND($K$9=1,Courses!B210="",OR(Courses!F210&lt;&gt;"",Courses!H210&lt;&gt;"",Courses!J210&lt;&gt;"",Courses!K210&lt;&gt;"",Courses!L210&lt;&gt;"",Courses!M210&lt;&gt;"",Courses!N210&lt;&gt;0,Courses!P210&lt;&gt;0,Courses!R210&lt;&gt;0,Courses!S210&lt;&gt;0,Courses!U210&lt;&gt;0,Courses!W210&lt;&gt;0,Courses!X210&lt;&gt;0,Courses!Z210&lt;&gt;0,Courses!AB210&lt;&gt;0)),"Row "&amp;Courses!A210&amp;" (none); ","")</f>
        <v/>
      </c>
      <c r="K215" s="739" t="str">
        <f>IF(AND($L$9=1,Courses!E210&lt;&gt;"",Courses!F210=""),"Row "&amp;Courses!A210&amp;", "&amp;Courses!$E$10&amp;"; ","")</f>
        <v/>
      </c>
      <c r="L215" s="10" t="str">
        <f>IF(AND($L$9=1,Courses!G210&lt;&gt;"",Courses!H210=""),"Row "&amp;Courses!A210&amp;", "&amp;Courses!$G$10&amp;"; ","")</f>
        <v/>
      </c>
      <c r="M215" s="682" t="str">
        <f>IF(AND($L$9=1,Courses!I210&lt;&gt;"",Courses!J210=""),"Row "&amp;Courses!A210&amp;", "&amp;Courses!$I$10&amp;"; ","")</f>
        <v/>
      </c>
      <c r="Q215" s="739" t="str">
        <f>IF(AND($M$9=1,Courses!B210&lt;&gt;"",Courses!E210&lt;&gt;"",Courses!G210="",Courses!I210="",Courses!F210&lt;&gt;1),"Row "&amp;Courses!A210&amp;"; ","")</f>
        <v/>
      </c>
      <c r="R215" s="10" t="str">
        <f>IF(AND($M$9=1,Courses!B210&lt;&gt;"",Courses!I210="",Courses!F210&lt;&gt;"",Courses!G210&lt;&gt;"",Courses!H210&lt;&gt;""),IF(OR((Courses!F210+Courses!H210)&lt;&gt;1),"Row "&amp;Courses!A210&amp;"; ",""),"")</f>
        <v/>
      </c>
      <c r="S215" s="682" t="str">
        <f>IF(AND($M$9=1,Courses!B210&lt;&gt;"",Courses!I210&lt;&gt;"",Courses!J210&lt;&gt;"",Courses!H210&lt;&gt;"",Courses!G210&lt;&gt;"",Courses!F210&lt;&gt;""),IF(OR((Courses!F210+Courses!H210+Courses!J210)&lt;&gt;1),"Row "&amp;Courses!A210&amp;"; ",""),"")</f>
        <v/>
      </c>
      <c r="U215" s="692" t="str">
        <f>IF(AND($M$9=1,Courses!E210&lt;&gt;"",Q215="",R215="",S215="",SUM(Courses!F210,Courses!H210,Courses!J210)&lt;&gt;1),"Row "&amp;Courses!A210&amp;"; ","")</f>
        <v/>
      </c>
      <c r="X215" s="739" t="str">
        <f>IF(AND($N$9=1,Courses!B210&lt;&gt;"",Courses!E210&lt;&gt;"",Courses!F210&lt;&gt;""),IF((TRUNC(Courses!F210*100)&lt;&gt;Courses!F210*100),"Row "&amp;Courses!A210&amp;", "&amp;Courses!$F$10&amp;"; ",""),"")</f>
        <v/>
      </c>
      <c r="Y215" s="10" t="str">
        <f>IF(AND($N$9=1,Courses!B210&lt;&gt;"",Courses!G210&lt;&gt;"",Courses!H210&lt;&gt;""),IF((TRUNC(Courses!H210*100)&lt;&gt;Courses!H210*100),"Row "&amp;Courses!A210&amp;", "&amp;Courses!$H$10&amp;"; ",""),"")</f>
        <v/>
      </c>
      <c r="Z215" s="682" t="str">
        <f>IF(AND($N$9=1,Courses!B210&lt;&gt;"",Courses!I210&lt;&gt;"",Courses!J210&lt;&gt;""),IF((TRUNC(Courses!J210*100)&lt;&gt;Courses!J210*100),"Row "&amp;Courses!A210&amp;", "&amp;Courses!$J$10&amp;"; ",""),"")</f>
        <v/>
      </c>
      <c r="AC215" s="739" t="str">
        <f>IF(AND($O$9=1,G215="",Courses!B210&lt;&gt;"",Courses!K210&lt;&gt;"UG",Courses!K210&lt;&gt;"PG (UG fee)",Courses!K210&lt;&gt;"PG (Masters' loan)",Courses!K210&lt;&gt;"PG (Other)"),"Row "&amp;Courses!A210&amp;"; ","")</f>
        <v/>
      </c>
      <c r="AD215" s="692"/>
      <c r="AE215" s="682" t="str">
        <f>IF(AND($Q$9=1,G215="",Courses!B210&lt;&gt;"",Courses!M210&lt;&gt;"Standard",Courses!M210&lt;&gt;"Long"),"Row "&amp;Courses!A210&amp;"; ","")</f>
        <v/>
      </c>
      <c r="AH215" s="739" t="str">
        <f>IF(AND($P$9=1,G215="",AC215="",AD215="",Courses!B210&lt;&gt;"",Courses!K210="UG",Courses!L210&lt;&gt;$C$9,Courses!L210&lt;&gt;$C$10,Courses!L210&lt;&gt;$C$11),"Row "&amp;Courses!A210&amp;", Sub-level should be either HND, Sub-degree, Foundation Degree or Other UG Degree; ","")</f>
        <v/>
      </c>
      <c r="AI215" s="10" t="str">
        <f>IF(AND($P$9=1,G215="",AC215="",AD215="",Courses!B210&lt;&gt;"",Courses!K210="PG (UG fee)",Courses!L210&lt;&gt;"",Courses!L210&lt;&gt;$C$12,Courses!L210&lt;&gt;$C$15),"Row "&amp;Courses!A210&amp;", Sub-level should be either blank or "&amp;C207&amp;"; ","")</f>
        <v/>
      </c>
      <c r="AJ215" s="10" t="str">
        <f>IF(AND($P$9=1,G215="",AC215="",AD215="",Courses!B210&lt;&gt;"",Courses!K210="PG (Masters' loan)",Courses!L210&lt;&gt;"",Courses!L210&lt;&gt;$C$14,Courses!L210&lt;&gt;$C$15),"Row "&amp;Courses!A210&amp;", Sub-level should be blank; ","")</f>
        <v/>
      </c>
      <c r="AK215" s="682" t="str">
        <f>IF(AND($P$9=1,G215="",AC215="",AD215="",Courses!B210&lt;&gt;"",Courses!K210="PG (Other)",Courses!L210&lt;&gt;"",Courses!L210&lt;&gt;$C$16,Courses!L210&lt;&gt;$C$17),"Row "&amp;Courses!A210&amp;", Sub-level should be blank; ","")</f>
        <v/>
      </c>
      <c r="AN215" s="671">
        <v>196</v>
      </c>
      <c r="AO215" s="739" t="str">
        <f>IF(AND($R$9=1,(TRUNC(Courses!N210)&lt;&gt;Courses!N210)), "Row "&amp;Courses!$A210&amp;", "&amp;AO$9&amp;", "&amp;AO$10&amp;", "&amp;AO$11&amp;"; ","")</f>
        <v/>
      </c>
      <c r="AP215" s="10" t="str">
        <f>IF(AND($R$9=1,(TRUNC(Courses!O210)&lt;&gt;Courses!O210)), "Row "&amp;Courses!$A210&amp;", "&amp;AP$9&amp;", "&amp;AP$10&amp;", "&amp;AP$11&amp;"; ","")</f>
        <v/>
      </c>
      <c r="AQ215" s="10" t="str">
        <f>IF(AND($R$9=1,(TRUNC(Courses!P210)&lt;&gt;Courses!P210)), "Row "&amp;Courses!$A210&amp;", "&amp;AQ$9&amp;", "&amp;AQ$10&amp;", "&amp;AQ$11&amp;"; ","")</f>
        <v/>
      </c>
      <c r="AR215" s="10" t="str">
        <f>IF(AND($R$9=1,(TRUNC(Courses!Q210)&lt;&gt;Courses!Q210)), "Row "&amp;Courses!$A210&amp;", "&amp;AR$9&amp;", "&amp;AR$10&amp;", "&amp;AR$11&amp;"; ","")</f>
        <v/>
      </c>
      <c r="AS215" s="10" t="str">
        <f>IF(AND($R$9=1,(TRUNC(Courses!R210)&lt;&gt;Courses!R210)), "Row "&amp;Courses!$A210&amp;", "&amp;AS$9&amp;", "&amp;AS$10&amp;", "&amp;AS$11&amp;"; ","")</f>
        <v/>
      </c>
      <c r="AT215" s="739" t="str">
        <f>IF(AND($R$9=1,(TRUNC(Courses!S210)&lt;&gt;Courses!S210)), "Row "&amp;Courses!$A210&amp;", "&amp;AT$9&amp;", "&amp;AT$10&amp;", "&amp;AT$11&amp;"; ","")</f>
        <v/>
      </c>
      <c r="AU215" s="10" t="str">
        <f>IF(AND($R$9=1,(TRUNC(Courses!T210)&lt;&gt;Courses!T210)), "Row "&amp;Courses!$A210&amp;", "&amp;AU$9&amp;", "&amp;AU$10&amp;", "&amp;AU$11&amp;"; ","")</f>
        <v/>
      </c>
      <c r="AV215" s="10" t="str">
        <f>IF(AND($R$9=1,(TRUNC(Courses!U210)&lt;&gt;Courses!U210)), "Row "&amp;Courses!$A210&amp;", "&amp;AV$9&amp;", "&amp;AV$10&amp;", "&amp;AV$11&amp;"; ","")</f>
        <v/>
      </c>
      <c r="AW215" s="10" t="str">
        <f>IF(AND($R$9=1,(TRUNC(Courses!V210)&lt;&gt;Courses!V210)), "Row "&amp;Courses!$A210&amp;", "&amp;AW$9&amp;", "&amp;AW$10&amp;", "&amp;AW$11&amp;"; ","")</f>
        <v/>
      </c>
      <c r="AX215" s="682" t="str">
        <f>IF(AND($R$9=1,(TRUNC(Courses!W210)&lt;&gt;Courses!W210)), "Row "&amp;Courses!$A210&amp;", "&amp;AX$9&amp;", "&amp;AX$10&amp;", "&amp;AX$11&amp;"; ","")</f>
        <v/>
      </c>
      <c r="AY215" s="10" t="str">
        <f>IF(AND($R$9=1,(TRUNC(Courses!X210)&lt;&gt;Courses!X210)), "Row "&amp;Courses!$A210&amp;", "&amp;AY$9&amp;", "&amp;AY$10&amp;", "&amp;AY$11&amp;"; ","")</f>
        <v/>
      </c>
      <c r="AZ215" s="10" t="str">
        <f>IF(AND($R$9=1,(TRUNC(Courses!Y210)&lt;&gt;Courses!Y210)), "Row "&amp;Courses!$A210&amp;", "&amp;AZ$9&amp;", "&amp;AZ$10&amp;", "&amp;AZ$11&amp;"; ","")</f>
        <v/>
      </c>
      <c r="BA215" s="10" t="str">
        <f>IF(AND($R$9=1,(TRUNC(Courses!Z210)&lt;&gt;Courses!Z210)), "Row "&amp;Courses!$A210&amp;", "&amp;BA$9&amp;", "&amp;BA$10&amp;", "&amp;BA$11&amp;"; ","")</f>
        <v/>
      </c>
      <c r="BB215" s="10" t="str">
        <f>IF(AND($R$9=1,(TRUNC(Courses!AA210)&lt;&gt;Courses!AA210)), "Row "&amp;Courses!$A210&amp;", "&amp;BB$9&amp;", "&amp;BB$10&amp;", "&amp;BB$11&amp;"; ","")</f>
        <v/>
      </c>
      <c r="BC215" s="682" t="str">
        <f>IF(AND($R$9=1,(TRUNC(Courses!AB210)&lt;&gt;Courses!AB210)), "Row "&amp;Courses!$A210&amp;", "&amp;BC$9&amp;", "&amp;BC$10&amp;", "&amp;BC$11&amp;"; ","")</f>
        <v/>
      </c>
      <c r="BF215" s="671">
        <v>196</v>
      </c>
      <c r="BG215" s="739" t="str">
        <f>IF(AND($S$9=1,Courses!N210&lt;0), "Row "&amp;Courses!$A210&amp;", "&amp;BG$9&amp;", "&amp;BG$10&amp;", "&amp;BG$11&amp;"; ","")</f>
        <v/>
      </c>
      <c r="BH215" s="10" t="str">
        <f>IF(AND($S$9=1,Courses!O210&lt;0), "Row "&amp;Courses!$A210&amp;", "&amp;BH$9&amp;", "&amp;BH$10&amp;", "&amp;BH$11&amp;"; ","")</f>
        <v/>
      </c>
      <c r="BI215" s="10" t="str">
        <f>IF(AND($S$9=1,Courses!P210&lt;0), "Row "&amp;Courses!$A210&amp;", "&amp;BI$9&amp;", "&amp;BI$10&amp;", "&amp;BI$11&amp;"; ","")</f>
        <v/>
      </c>
      <c r="BJ215" s="10" t="str">
        <f>IF(AND($S$9=1,Courses!Q210&lt;0), "Row "&amp;Courses!$A210&amp;", "&amp;BJ$9&amp;", "&amp;BJ$10&amp;", "&amp;BJ$11&amp;"; ","")</f>
        <v/>
      </c>
      <c r="BK215" s="10" t="str">
        <f>IF(AND($S$9=1,Courses!R210&lt;0), "Row "&amp;Courses!$A210&amp;", "&amp;BK$9&amp;", "&amp;BK$10&amp;", "&amp;BK$11&amp;"; ","")</f>
        <v/>
      </c>
      <c r="BL215" s="739" t="str">
        <f>IF(AND($S$9=1,Courses!S210&lt;0), "Row "&amp;Courses!$A210&amp;", "&amp;BL$9&amp;", "&amp;BL$10&amp;", "&amp;BL$11&amp;"; ","")</f>
        <v/>
      </c>
      <c r="BM215" s="10" t="str">
        <f>IF(AND($S$9=1,Courses!T210&lt;0), "Row "&amp;Courses!$A210&amp;", "&amp;BM$9&amp;", "&amp;BM$10&amp;", "&amp;BM$11&amp;"; ","")</f>
        <v/>
      </c>
      <c r="BN215" s="10" t="str">
        <f>IF(AND($S$9=1,Courses!U210&lt;0), "Row "&amp;Courses!$A210&amp;", "&amp;BN$9&amp;", "&amp;BN$10&amp;", "&amp;BN$11&amp;"; ","")</f>
        <v/>
      </c>
      <c r="BO215" s="10" t="str">
        <f>IF(AND($S$9=1,Courses!V210&lt;0), "Row "&amp;Courses!$A210&amp;", "&amp;BO$9&amp;", "&amp;BO$10&amp;", "&amp;BO$11&amp;"; ","")</f>
        <v/>
      </c>
      <c r="BP215" s="682" t="str">
        <f>IF(AND($S$9=1,Courses!W210&lt;0), "Row "&amp;Courses!$A210&amp;", "&amp;BP$9&amp;", "&amp;BP$10&amp;", "&amp;BP$11&amp;"; ","")</f>
        <v/>
      </c>
      <c r="BQ215" s="10" t="str">
        <f>IF(AND($S$9=1,Courses!X210&lt;0), "Row "&amp;Courses!$A210&amp;", "&amp;BQ$9&amp;", "&amp;BQ$10&amp;", "&amp;BQ$11&amp;"; ","")</f>
        <v/>
      </c>
      <c r="BR215" s="10" t="str">
        <f>IF(AND($S$9=1,Courses!Y210&lt;0), "Row "&amp;Courses!$A210&amp;", "&amp;BR$9&amp;", "&amp;BR$10&amp;", "&amp;BR$11&amp;"; ","")</f>
        <v/>
      </c>
      <c r="BS215" s="10" t="str">
        <f>IF(AND($S$9=1,Courses!Z210&lt;0), "Row "&amp;Courses!$A210&amp;", "&amp;BS$9&amp;", "&amp;BS$10&amp;", "&amp;BS$11&amp;"; ","")</f>
        <v/>
      </c>
      <c r="BT215" s="10" t="str">
        <f>IF(AND($S$9=1,Courses!AA210&lt;0), "Row "&amp;Courses!$A210&amp;", "&amp;BT$9&amp;", "&amp;BT$10&amp;", "&amp;BT$11&amp;"; ","")</f>
        <v/>
      </c>
      <c r="BU215" s="682" t="str">
        <f>IF(AND($S$9=1,Courses!AB210&lt;0), "Row "&amp;Courses!$A210&amp;", "&amp;BU$9&amp;", "&amp;BU$10&amp;", "&amp;BU$11&amp;"; ","")</f>
        <v/>
      </c>
      <c r="BW215" s="6">
        <f t="shared" si="5"/>
        <v>196</v>
      </c>
      <c r="BX215" s="671">
        <f>IF(AND($T$9=1,Courses!B210="",Courses!F210="",Courses!H210="",Courses!J210="",Courses!K210="",Courses!L210="",Courses!M210="",Courses!N210=0,Courses!P210=0,Courses!R210=0,Courses!S210=0,Courses!U210=0,Courses!W210=0,Courses!X210=0,Courses!Z210=0,Courses!AB210=0),0,1)</f>
        <v>0</v>
      </c>
      <c r="BY215" s="671">
        <f>IF(AND(BX215=0,SUM(BX216:$BX$219)&gt;0),1,0)</f>
        <v>0</v>
      </c>
      <c r="BZ215" s="692" t="str">
        <f>IF(BY215=1,"Row "&amp;Courses!A210&amp;"; ","")</f>
        <v/>
      </c>
      <c r="CA215" s="50"/>
      <c r="CC215" s="692" t="str">
        <f>IF(AND($U$9=1,Courses!B210&lt;&gt;"",SUM(Courses!N210:AB210)=0),"Row "&amp;Courses!A210&amp;"; ","")</f>
        <v/>
      </c>
      <c r="CD215" s="50"/>
      <c r="CG215" s="692" t="str">
        <f>IF(AND($Y$9=1,Courses!B210&lt;&gt;""),IF(SUMPRODUCT(--(Courses!$C$13:$C$214=Courses!C210))&gt;1,"Row "&amp;Courses!A210&amp;"; ",""),"")</f>
        <v/>
      </c>
      <c r="CK215" s="739" t="str">
        <f>IF(AND($Z$9=1,Courses!E210&lt;&gt;"",Courses!F210&lt;&gt;"",Courses!F210=0,SUM(Courses!H210,Courses!J210)=1),"Row "&amp;Courses!A210&amp;", "&amp;Courses!$F$10&amp;"; ","")</f>
        <v/>
      </c>
      <c r="CL215" s="10" t="str">
        <f>IF(AND($Z$9=1,Courses!G210&lt;&gt;"",Courses!H210&lt;&gt;"",Courses!H210=0,SUM(Courses!J210,Courses!F210)=1),"Row "&amp;Courses!A210&amp;", "&amp;Courses!$H$10&amp;"; ","")</f>
        <v/>
      </c>
      <c r="CM215" s="682" t="str">
        <f>IF(AND($Z$9=1,Courses!I210&lt;&gt;"",Courses!J210&lt;&gt;"",Courses!J210=0, SUM(Courses!H210,Courses!F210)=1),"Row "&amp;Courses!A210&amp;", "&amp;Courses!$J$10&amp;"; ","")</f>
        <v/>
      </c>
      <c r="CP215" s="692" t="str">
        <f>IF(AND(Courses!B210&lt;&gt;"",ISNA(VLOOKUP(Courses!C210,CourseInfo,2,FALSE))=FALSE,COUNTIF(Dummy,Courses!C210)&lt;&gt;1),VLOOKUP(Courses!C210,CourseInfo,6,FALSE),"")</f>
        <v/>
      </c>
      <c r="CQ215" s="692" t="str">
        <f>IF(AND(Courses!B210&lt;&gt;"",ISNA(VLOOKUP(Courses!C210,CourseInfo,2,FALSE))=FALSE,COUNTIF(Dummy,Courses!C210)&lt;&gt;1),IF(VLOOKUP(Courses!C210,CourseInfo,7,FALSE)&lt;&gt;"",VLOOKUP(Courses!C210,CourseInfo,7,FALSE),"blank"),"")</f>
        <v/>
      </c>
      <c r="CR215" s="692" t="str">
        <f>IF(AND($AA$9=1,Courses!B210&lt;&gt;"",'Courses Valid'!AC215="",AH215&amp;AI215&amp;AJ215&amp;AK215="",COUNTIF(Dummy,Courses!C210)&lt;&gt;1),IF(OR(Courses!K210&lt;&gt;'Courses Valid'!CP215,Courses!L210&lt;&gt;'Courses Valid'!CQ215),"Row "&amp;Courses!A210&amp;", Level on LARS is "&amp;'Courses Valid'!CP215&amp;", Sub-level on LARS is "&amp;CQ215&amp;"; ",""),"")</f>
        <v/>
      </c>
    </row>
    <row r="216" spans="3:96" x14ac:dyDescent="0.2">
      <c r="C216" s="853">
        <f t="shared" si="6"/>
        <v>0</v>
      </c>
      <c r="G216" s="692" t="str">
        <f>IF(SUMPRODUCT(--(CourseAims=Courses!$C211))=1,"",IF(AND($J$9=1,Courses!$C211&lt;&gt;""),"Row "&amp;Courses!A211&amp;" (invalid); ",""))</f>
        <v/>
      </c>
      <c r="H216" s="692" t="str">
        <f>IF(AND($K$9=1,Courses!B211="",OR(Courses!F211&lt;&gt;"",Courses!H211&lt;&gt;"",Courses!J211&lt;&gt;"",Courses!K211&lt;&gt;"",Courses!L211&lt;&gt;"",Courses!M211&lt;&gt;"",Courses!N211&lt;&gt;0,Courses!P211&lt;&gt;0,Courses!R211&lt;&gt;0,Courses!S211&lt;&gt;0,Courses!U211&lt;&gt;0,Courses!W211&lt;&gt;0,Courses!X211&lt;&gt;0,Courses!Z211&lt;&gt;0,Courses!AB211&lt;&gt;0)),"Row "&amp;Courses!A211&amp;" (none); ","")</f>
        <v/>
      </c>
      <c r="K216" s="739" t="str">
        <f>IF(AND($L$9=1,Courses!E211&lt;&gt;"",Courses!F211=""),"Row "&amp;Courses!A211&amp;", "&amp;Courses!$E$10&amp;"; ","")</f>
        <v/>
      </c>
      <c r="L216" s="10" t="str">
        <f>IF(AND($L$9=1,Courses!G211&lt;&gt;"",Courses!H211=""),"Row "&amp;Courses!A211&amp;", "&amp;Courses!$G$10&amp;"; ","")</f>
        <v/>
      </c>
      <c r="M216" s="682" t="str">
        <f>IF(AND($L$9=1,Courses!I211&lt;&gt;"",Courses!J211=""),"Row "&amp;Courses!A211&amp;", "&amp;Courses!$I$10&amp;"; ","")</f>
        <v/>
      </c>
      <c r="Q216" s="739" t="str">
        <f>IF(AND($M$9=1,Courses!B211&lt;&gt;"",Courses!E211&lt;&gt;"",Courses!G211="",Courses!I211="",Courses!F211&lt;&gt;1),"Row "&amp;Courses!A211&amp;"; ","")</f>
        <v/>
      </c>
      <c r="R216" s="10" t="str">
        <f>IF(AND($M$9=1,Courses!B211&lt;&gt;"",Courses!I211="",Courses!F211&lt;&gt;"",Courses!G211&lt;&gt;"",Courses!H211&lt;&gt;""),IF(OR((Courses!F211+Courses!H211)&lt;&gt;1),"Row "&amp;Courses!A211&amp;"; ",""),"")</f>
        <v/>
      </c>
      <c r="S216" s="682" t="str">
        <f>IF(AND($M$9=1,Courses!B211&lt;&gt;"",Courses!I211&lt;&gt;"",Courses!J211&lt;&gt;"",Courses!H211&lt;&gt;"",Courses!G211&lt;&gt;"",Courses!F211&lt;&gt;""),IF(OR((Courses!F211+Courses!H211+Courses!J211)&lt;&gt;1),"Row "&amp;Courses!A211&amp;"; ",""),"")</f>
        <v/>
      </c>
      <c r="U216" s="692" t="str">
        <f>IF(AND($M$9=1,Courses!E211&lt;&gt;"",Q216="",R216="",S216="",SUM(Courses!F211,Courses!H211,Courses!J211)&lt;&gt;1),"Row "&amp;Courses!A211&amp;"; ","")</f>
        <v/>
      </c>
      <c r="X216" s="739" t="str">
        <f>IF(AND($N$9=1,Courses!B211&lt;&gt;"",Courses!E211&lt;&gt;"",Courses!F211&lt;&gt;""),IF((TRUNC(Courses!F211*100)&lt;&gt;Courses!F211*100),"Row "&amp;Courses!A211&amp;", "&amp;Courses!$F$10&amp;"; ",""),"")</f>
        <v/>
      </c>
      <c r="Y216" s="10" t="str">
        <f>IF(AND($N$9=1,Courses!B211&lt;&gt;"",Courses!G211&lt;&gt;"",Courses!H211&lt;&gt;""),IF((TRUNC(Courses!H211*100)&lt;&gt;Courses!H211*100),"Row "&amp;Courses!A211&amp;", "&amp;Courses!$H$10&amp;"; ",""),"")</f>
        <v/>
      </c>
      <c r="Z216" s="682" t="str">
        <f>IF(AND($N$9=1,Courses!B211&lt;&gt;"",Courses!I211&lt;&gt;"",Courses!J211&lt;&gt;""),IF((TRUNC(Courses!J211*100)&lt;&gt;Courses!J211*100),"Row "&amp;Courses!A211&amp;", "&amp;Courses!$J$10&amp;"; ",""),"")</f>
        <v/>
      </c>
      <c r="AC216" s="739" t="str">
        <f>IF(AND($O$9=1,G216="",Courses!B211&lt;&gt;"",Courses!K211&lt;&gt;"UG",Courses!K211&lt;&gt;"PG (UG fee)",Courses!K211&lt;&gt;"PG (Masters' loan)",Courses!K211&lt;&gt;"PG (Other)"),"Row "&amp;Courses!A211&amp;"; ","")</f>
        <v/>
      </c>
      <c r="AD216" s="692"/>
      <c r="AE216" s="682" t="str">
        <f>IF(AND($Q$9=1,G216="",Courses!B211&lt;&gt;"",Courses!M211&lt;&gt;"Standard",Courses!M211&lt;&gt;"Long"),"Row "&amp;Courses!A211&amp;"; ","")</f>
        <v/>
      </c>
      <c r="AH216" s="739" t="str">
        <f>IF(AND($P$9=1,G216="",AC216="",AD216="",Courses!B211&lt;&gt;"",Courses!K211="UG",Courses!L211&lt;&gt;$C$9,Courses!L211&lt;&gt;$C$10,Courses!L211&lt;&gt;$C$11),"Row "&amp;Courses!A211&amp;", Sub-level should be either HND, Sub-degree, Foundation Degree or Other UG Degree; ","")</f>
        <v/>
      </c>
      <c r="AI216" s="10" t="str">
        <f>IF(AND($P$9=1,G216="",AC216="",AD216="",Courses!B211&lt;&gt;"",Courses!K211="PG (UG fee)",Courses!L211&lt;&gt;"",Courses!L211&lt;&gt;$C$12,Courses!L211&lt;&gt;$C$15),"Row "&amp;Courses!A211&amp;", Sub-level should be either blank or "&amp;C208&amp;"; ","")</f>
        <v/>
      </c>
      <c r="AJ216" s="10" t="str">
        <f>IF(AND($P$9=1,G216="",AC216="",AD216="",Courses!B211&lt;&gt;"",Courses!K211="PG (Masters' loan)",Courses!L211&lt;&gt;"",Courses!L211&lt;&gt;$C$14,Courses!L211&lt;&gt;$C$15),"Row "&amp;Courses!A211&amp;", Sub-level should be blank; ","")</f>
        <v/>
      </c>
      <c r="AK216" s="682" t="str">
        <f>IF(AND($P$9=1,G216="",AC216="",AD216="",Courses!B211&lt;&gt;"",Courses!K211="PG (Other)",Courses!L211&lt;&gt;"",Courses!L211&lt;&gt;$C$16,Courses!L211&lt;&gt;$C$17),"Row "&amp;Courses!A211&amp;", Sub-level should be blank; ","")</f>
        <v/>
      </c>
      <c r="AN216" s="671">
        <v>197</v>
      </c>
      <c r="AO216" s="739" t="str">
        <f>IF(AND($R$9=1,(TRUNC(Courses!N211)&lt;&gt;Courses!N211)), "Row "&amp;Courses!$A211&amp;", "&amp;AO$9&amp;", "&amp;AO$10&amp;", "&amp;AO$11&amp;"; ","")</f>
        <v/>
      </c>
      <c r="AP216" s="10" t="str">
        <f>IF(AND($R$9=1,(TRUNC(Courses!O211)&lt;&gt;Courses!O211)), "Row "&amp;Courses!$A211&amp;", "&amp;AP$9&amp;", "&amp;AP$10&amp;", "&amp;AP$11&amp;"; ","")</f>
        <v/>
      </c>
      <c r="AQ216" s="10" t="str">
        <f>IF(AND($R$9=1,(TRUNC(Courses!P211)&lt;&gt;Courses!P211)), "Row "&amp;Courses!$A211&amp;", "&amp;AQ$9&amp;", "&amp;AQ$10&amp;", "&amp;AQ$11&amp;"; ","")</f>
        <v/>
      </c>
      <c r="AR216" s="10" t="str">
        <f>IF(AND($R$9=1,(TRUNC(Courses!Q211)&lt;&gt;Courses!Q211)), "Row "&amp;Courses!$A211&amp;", "&amp;AR$9&amp;", "&amp;AR$10&amp;", "&amp;AR$11&amp;"; ","")</f>
        <v/>
      </c>
      <c r="AS216" s="10" t="str">
        <f>IF(AND($R$9=1,(TRUNC(Courses!R211)&lt;&gt;Courses!R211)), "Row "&amp;Courses!$A211&amp;", "&amp;AS$9&amp;", "&amp;AS$10&amp;", "&amp;AS$11&amp;"; ","")</f>
        <v/>
      </c>
      <c r="AT216" s="739" t="str">
        <f>IF(AND($R$9=1,(TRUNC(Courses!S211)&lt;&gt;Courses!S211)), "Row "&amp;Courses!$A211&amp;", "&amp;AT$9&amp;", "&amp;AT$10&amp;", "&amp;AT$11&amp;"; ","")</f>
        <v/>
      </c>
      <c r="AU216" s="10" t="str">
        <f>IF(AND($R$9=1,(TRUNC(Courses!T211)&lt;&gt;Courses!T211)), "Row "&amp;Courses!$A211&amp;", "&amp;AU$9&amp;", "&amp;AU$10&amp;", "&amp;AU$11&amp;"; ","")</f>
        <v/>
      </c>
      <c r="AV216" s="10" t="str">
        <f>IF(AND($R$9=1,(TRUNC(Courses!U211)&lt;&gt;Courses!U211)), "Row "&amp;Courses!$A211&amp;", "&amp;AV$9&amp;", "&amp;AV$10&amp;", "&amp;AV$11&amp;"; ","")</f>
        <v/>
      </c>
      <c r="AW216" s="10" t="str">
        <f>IF(AND($R$9=1,(TRUNC(Courses!V211)&lt;&gt;Courses!V211)), "Row "&amp;Courses!$A211&amp;", "&amp;AW$9&amp;", "&amp;AW$10&amp;", "&amp;AW$11&amp;"; ","")</f>
        <v/>
      </c>
      <c r="AX216" s="682" t="str">
        <f>IF(AND($R$9=1,(TRUNC(Courses!W211)&lt;&gt;Courses!W211)), "Row "&amp;Courses!$A211&amp;", "&amp;AX$9&amp;", "&amp;AX$10&amp;", "&amp;AX$11&amp;"; ","")</f>
        <v/>
      </c>
      <c r="AY216" s="10" t="str">
        <f>IF(AND($R$9=1,(TRUNC(Courses!X211)&lt;&gt;Courses!X211)), "Row "&amp;Courses!$A211&amp;", "&amp;AY$9&amp;", "&amp;AY$10&amp;", "&amp;AY$11&amp;"; ","")</f>
        <v/>
      </c>
      <c r="AZ216" s="10" t="str">
        <f>IF(AND($R$9=1,(TRUNC(Courses!Y211)&lt;&gt;Courses!Y211)), "Row "&amp;Courses!$A211&amp;", "&amp;AZ$9&amp;", "&amp;AZ$10&amp;", "&amp;AZ$11&amp;"; ","")</f>
        <v/>
      </c>
      <c r="BA216" s="10" t="str">
        <f>IF(AND($R$9=1,(TRUNC(Courses!Z211)&lt;&gt;Courses!Z211)), "Row "&amp;Courses!$A211&amp;", "&amp;BA$9&amp;", "&amp;BA$10&amp;", "&amp;BA$11&amp;"; ","")</f>
        <v/>
      </c>
      <c r="BB216" s="10" t="str">
        <f>IF(AND($R$9=1,(TRUNC(Courses!AA211)&lt;&gt;Courses!AA211)), "Row "&amp;Courses!$A211&amp;", "&amp;BB$9&amp;", "&amp;BB$10&amp;", "&amp;BB$11&amp;"; ","")</f>
        <v/>
      </c>
      <c r="BC216" s="682" t="str">
        <f>IF(AND($R$9=1,(TRUNC(Courses!AB211)&lt;&gt;Courses!AB211)), "Row "&amp;Courses!$A211&amp;", "&amp;BC$9&amp;", "&amp;BC$10&amp;", "&amp;BC$11&amp;"; ","")</f>
        <v/>
      </c>
      <c r="BF216" s="671">
        <v>197</v>
      </c>
      <c r="BG216" s="739" t="str">
        <f>IF(AND($S$9=1,Courses!N211&lt;0), "Row "&amp;Courses!$A211&amp;", "&amp;BG$9&amp;", "&amp;BG$10&amp;", "&amp;BG$11&amp;"; ","")</f>
        <v/>
      </c>
      <c r="BH216" s="10" t="str">
        <f>IF(AND($S$9=1,Courses!O211&lt;0), "Row "&amp;Courses!$A211&amp;", "&amp;BH$9&amp;", "&amp;BH$10&amp;", "&amp;BH$11&amp;"; ","")</f>
        <v/>
      </c>
      <c r="BI216" s="10" t="str">
        <f>IF(AND($S$9=1,Courses!P211&lt;0), "Row "&amp;Courses!$A211&amp;", "&amp;BI$9&amp;", "&amp;BI$10&amp;", "&amp;BI$11&amp;"; ","")</f>
        <v/>
      </c>
      <c r="BJ216" s="10" t="str">
        <f>IF(AND($S$9=1,Courses!Q211&lt;0), "Row "&amp;Courses!$A211&amp;", "&amp;BJ$9&amp;", "&amp;BJ$10&amp;", "&amp;BJ$11&amp;"; ","")</f>
        <v/>
      </c>
      <c r="BK216" s="10" t="str">
        <f>IF(AND($S$9=1,Courses!R211&lt;0), "Row "&amp;Courses!$A211&amp;", "&amp;BK$9&amp;", "&amp;BK$10&amp;", "&amp;BK$11&amp;"; ","")</f>
        <v/>
      </c>
      <c r="BL216" s="739" t="str">
        <f>IF(AND($S$9=1,Courses!S211&lt;0), "Row "&amp;Courses!$A211&amp;", "&amp;BL$9&amp;", "&amp;BL$10&amp;", "&amp;BL$11&amp;"; ","")</f>
        <v/>
      </c>
      <c r="BM216" s="10" t="str">
        <f>IF(AND($S$9=1,Courses!T211&lt;0), "Row "&amp;Courses!$A211&amp;", "&amp;BM$9&amp;", "&amp;BM$10&amp;", "&amp;BM$11&amp;"; ","")</f>
        <v/>
      </c>
      <c r="BN216" s="10" t="str">
        <f>IF(AND($S$9=1,Courses!U211&lt;0), "Row "&amp;Courses!$A211&amp;", "&amp;BN$9&amp;", "&amp;BN$10&amp;", "&amp;BN$11&amp;"; ","")</f>
        <v/>
      </c>
      <c r="BO216" s="10" t="str">
        <f>IF(AND($S$9=1,Courses!V211&lt;0), "Row "&amp;Courses!$A211&amp;", "&amp;BO$9&amp;", "&amp;BO$10&amp;", "&amp;BO$11&amp;"; ","")</f>
        <v/>
      </c>
      <c r="BP216" s="682" t="str">
        <f>IF(AND($S$9=1,Courses!W211&lt;0), "Row "&amp;Courses!$A211&amp;", "&amp;BP$9&amp;", "&amp;BP$10&amp;", "&amp;BP$11&amp;"; ","")</f>
        <v/>
      </c>
      <c r="BQ216" s="10" t="str">
        <f>IF(AND($S$9=1,Courses!X211&lt;0), "Row "&amp;Courses!$A211&amp;", "&amp;BQ$9&amp;", "&amp;BQ$10&amp;", "&amp;BQ$11&amp;"; ","")</f>
        <v/>
      </c>
      <c r="BR216" s="10" t="str">
        <f>IF(AND($S$9=1,Courses!Y211&lt;0), "Row "&amp;Courses!$A211&amp;", "&amp;BR$9&amp;", "&amp;BR$10&amp;", "&amp;BR$11&amp;"; ","")</f>
        <v/>
      </c>
      <c r="BS216" s="10" t="str">
        <f>IF(AND($S$9=1,Courses!Z211&lt;0), "Row "&amp;Courses!$A211&amp;", "&amp;BS$9&amp;", "&amp;BS$10&amp;", "&amp;BS$11&amp;"; ","")</f>
        <v/>
      </c>
      <c r="BT216" s="10" t="str">
        <f>IF(AND($S$9=1,Courses!AA211&lt;0), "Row "&amp;Courses!$A211&amp;", "&amp;BT$9&amp;", "&amp;BT$10&amp;", "&amp;BT$11&amp;"; ","")</f>
        <v/>
      </c>
      <c r="BU216" s="682" t="str">
        <f>IF(AND($S$9=1,Courses!AB211&lt;0), "Row "&amp;Courses!$A211&amp;", "&amp;BU$9&amp;", "&amp;BU$10&amp;", "&amp;BU$11&amp;"; ","")</f>
        <v/>
      </c>
      <c r="BW216" s="6">
        <f t="shared" si="5"/>
        <v>197</v>
      </c>
      <c r="BX216" s="671">
        <f>IF(AND($T$9=1,Courses!B211="",Courses!F211="",Courses!H211="",Courses!J211="",Courses!K211="",Courses!L211="",Courses!M211="",Courses!N211=0,Courses!P211=0,Courses!R211=0,Courses!S211=0,Courses!U211=0,Courses!W211=0,Courses!X211=0,Courses!Z211=0,Courses!AB211=0),0,1)</f>
        <v>0</v>
      </c>
      <c r="BY216" s="671">
        <f>IF(AND(BX216=0,SUM(BX217:$BX$219)&gt;0),1,0)</f>
        <v>0</v>
      </c>
      <c r="BZ216" s="692" t="str">
        <f>IF(BY216=1,"Row "&amp;Courses!A211&amp;"; ","")</f>
        <v/>
      </c>
      <c r="CA216" s="50"/>
      <c r="CC216" s="692" t="str">
        <f>IF(AND($U$9=1,Courses!B211&lt;&gt;"",SUM(Courses!N211:AB211)=0),"Row "&amp;Courses!A211&amp;"; ","")</f>
        <v/>
      </c>
      <c r="CD216" s="50"/>
      <c r="CG216" s="692" t="str">
        <f>IF(AND($Y$9=1,Courses!B211&lt;&gt;""),IF(SUMPRODUCT(--(Courses!$C$13:$C$214=Courses!C211))&gt;1,"Row "&amp;Courses!A211&amp;"; ",""),"")</f>
        <v/>
      </c>
      <c r="CK216" s="739" t="str">
        <f>IF(AND($Z$9=1,Courses!E211&lt;&gt;"",Courses!F211&lt;&gt;"",Courses!F211=0,SUM(Courses!H211,Courses!J211)=1),"Row "&amp;Courses!A211&amp;", "&amp;Courses!$F$10&amp;"; ","")</f>
        <v/>
      </c>
      <c r="CL216" s="10" t="str">
        <f>IF(AND($Z$9=1,Courses!G211&lt;&gt;"",Courses!H211&lt;&gt;"",Courses!H211=0,SUM(Courses!J211,Courses!F211)=1),"Row "&amp;Courses!A211&amp;", "&amp;Courses!$H$10&amp;"; ","")</f>
        <v/>
      </c>
      <c r="CM216" s="682" t="str">
        <f>IF(AND($Z$9=1,Courses!I211&lt;&gt;"",Courses!J211&lt;&gt;"",Courses!J211=0, SUM(Courses!H211,Courses!F211)=1),"Row "&amp;Courses!A211&amp;", "&amp;Courses!$J$10&amp;"; ","")</f>
        <v/>
      </c>
      <c r="CP216" s="692" t="str">
        <f>IF(AND(Courses!B211&lt;&gt;"",ISNA(VLOOKUP(Courses!C211,CourseInfo,2,FALSE))=FALSE,COUNTIF(Dummy,Courses!C211)&lt;&gt;1),VLOOKUP(Courses!C211,CourseInfo,6,FALSE),"")</f>
        <v/>
      </c>
      <c r="CQ216" s="692" t="str">
        <f>IF(AND(Courses!B211&lt;&gt;"",ISNA(VLOOKUP(Courses!C211,CourseInfo,2,FALSE))=FALSE,COUNTIF(Dummy,Courses!C211)&lt;&gt;1),IF(VLOOKUP(Courses!C211,CourseInfo,7,FALSE)&lt;&gt;"",VLOOKUP(Courses!C211,CourseInfo,7,FALSE),"blank"),"")</f>
        <v/>
      </c>
      <c r="CR216" s="692" t="str">
        <f>IF(AND($AA$9=1,Courses!B211&lt;&gt;"",'Courses Valid'!AC216="",AH216&amp;AI216&amp;AJ216&amp;AK216="",COUNTIF(Dummy,Courses!C211)&lt;&gt;1),IF(OR(Courses!K211&lt;&gt;'Courses Valid'!CP216,Courses!L211&lt;&gt;'Courses Valid'!CQ216),"Row "&amp;Courses!A211&amp;", Level on LARS is "&amp;'Courses Valid'!CP216&amp;", Sub-level on LARS is "&amp;CQ216&amp;"; ",""),"")</f>
        <v/>
      </c>
    </row>
    <row r="217" spans="3:96" x14ac:dyDescent="0.2">
      <c r="C217" s="853">
        <f t="shared" si="6"/>
        <v>0</v>
      </c>
      <c r="G217" s="692" t="str">
        <f>IF(SUMPRODUCT(--(CourseAims=Courses!$C212))=1,"",IF(AND($J$9=1,Courses!$C212&lt;&gt;""),"Row "&amp;Courses!A212&amp;" (invalid); ",""))</f>
        <v/>
      </c>
      <c r="H217" s="692" t="str">
        <f>IF(AND($K$9=1,Courses!B212="",OR(Courses!F212&lt;&gt;"",Courses!H212&lt;&gt;"",Courses!J212&lt;&gt;"",Courses!K212&lt;&gt;"",Courses!L212&lt;&gt;"",Courses!M212&lt;&gt;"",Courses!N212&lt;&gt;0,Courses!P212&lt;&gt;0,Courses!R212&lt;&gt;0,Courses!S212&lt;&gt;0,Courses!U212&lt;&gt;0,Courses!W212&lt;&gt;0,Courses!X212&lt;&gt;0,Courses!Z212&lt;&gt;0,Courses!AB212&lt;&gt;0)),"Row "&amp;Courses!A212&amp;" (none); ","")</f>
        <v/>
      </c>
      <c r="K217" s="739" t="str">
        <f>IF(AND($L$9=1,Courses!E212&lt;&gt;"",Courses!F212=""),"Row "&amp;Courses!A212&amp;", "&amp;Courses!$E$10&amp;"; ","")</f>
        <v/>
      </c>
      <c r="L217" s="10" t="str">
        <f>IF(AND($L$9=1,Courses!G212&lt;&gt;"",Courses!H212=""),"Row "&amp;Courses!A212&amp;", "&amp;Courses!$G$10&amp;"; ","")</f>
        <v/>
      </c>
      <c r="M217" s="682" t="str">
        <f>IF(AND($L$9=1,Courses!I212&lt;&gt;"",Courses!J212=""),"Row "&amp;Courses!A212&amp;", "&amp;Courses!$I$10&amp;"; ","")</f>
        <v/>
      </c>
      <c r="Q217" s="739" t="str">
        <f>IF(AND($M$9=1,Courses!B212&lt;&gt;"",Courses!E212&lt;&gt;"",Courses!G212="",Courses!I212="",Courses!F212&lt;&gt;1),"Row "&amp;Courses!A212&amp;"; ","")</f>
        <v/>
      </c>
      <c r="R217" s="10" t="str">
        <f>IF(AND($M$9=1,Courses!B212&lt;&gt;"",Courses!I212="",Courses!F212&lt;&gt;"",Courses!G212&lt;&gt;"",Courses!H212&lt;&gt;""),IF(OR((Courses!F212+Courses!H212)&lt;&gt;1),"Row "&amp;Courses!A212&amp;"; ",""),"")</f>
        <v/>
      </c>
      <c r="S217" s="682" t="str">
        <f>IF(AND($M$9=1,Courses!B212&lt;&gt;"",Courses!I212&lt;&gt;"",Courses!J212&lt;&gt;"",Courses!H212&lt;&gt;"",Courses!G212&lt;&gt;"",Courses!F212&lt;&gt;""),IF(OR((Courses!F212+Courses!H212+Courses!J212)&lt;&gt;1),"Row "&amp;Courses!A212&amp;"; ",""),"")</f>
        <v/>
      </c>
      <c r="U217" s="692" t="str">
        <f>IF(AND($M$9=1,Courses!E212&lt;&gt;"",Q217="",R217="",S217="",SUM(Courses!F212,Courses!H212,Courses!J212)&lt;&gt;1),"Row "&amp;Courses!A212&amp;"; ","")</f>
        <v/>
      </c>
      <c r="X217" s="739" t="str">
        <f>IF(AND($N$9=1,Courses!B212&lt;&gt;"",Courses!E212&lt;&gt;"",Courses!F212&lt;&gt;""),IF((TRUNC(Courses!F212*100)&lt;&gt;Courses!F212*100),"Row "&amp;Courses!A212&amp;", "&amp;Courses!$F$10&amp;"; ",""),"")</f>
        <v/>
      </c>
      <c r="Y217" s="10" t="str">
        <f>IF(AND($N$9=1,Courses!B212&lt;&gt;"",Courses!G212&lt;&gt;"",Courses!H212&lt;&gt;""),IF((TRUNC(Courses!H212*100)&lt;&gt;Courses!H212*100),"Row "&amp;Courses!A212&amp;", "&amp;Courses!$H$10&amp;"; ",""),"")</f>
        <v/>
      </c>
      <c r="Z217" s="682" t="str">
        <f>IF(AND($N$9=1,Courses!B212&lt;&gt;"",Courses!I212&lt;&gt;"",Courses!J212&lt;&gt;""),IF((TRUNC(Courses!J212*100)&lt;&gt;Courses!J212*100),"Row "&amp;Courses!A212&amp;", "&amp;Courses!$J$10&amp;"; ",""),"")</f>
        <v/>
      </c>
      <c r="AC217" s="739" t="str">
        <f>IF(AND($O$9=1,G217="",Courses!B212&lt;&gt;"",Courses!K212&lt;&gt;"UG",Courses!K212&lt;&gt;"PG (UG fee)",Courses!K212&lt;&gt;"PG (Masters' loan)",Courses!K212&lt;&gt;"PG (Other)"),"Row "&amp;Courses!A212&amp;"; ","")</f>
        <v/>
      </c>
      <c r="AD217" s="692"/>
      <c r="AE217" s="682" t="str">
        <f>IF(AND($Q$9=1,G217="",Courses!B212&lt;&gt;"",Courses!M212&lt;&gt;"Standard",Courses!M212&lt;&gt;"Long"),"Row "&amp;Courses!A212&amp;"; ","")</f>
        <v/>
      </c>
      <c r="AH217" s="739" t="str">
        <f>IF(AND($P$9=1,G217="",AC217="",AD217="",Courses!B212&lt;&gt;"",Courses!K212="UG",Courses!L212&lt;&gt;$C$9,Courses!L212&lt;&gt;$C$10,Courses!L212&lt;&gt;$C$11),"Row "&amp;Courses!A212&amp;", Sub-level should be either HND, Sub-degree, Foundation Degree or Other UG Degree; ","")</f>
        <v/>
      </c>
      <c r="AI217" s="10" t="str">
        <f>IF(AND($P$9=1,G217="",AC217="",AD217="",Courses!B212&lt;&gt;"",Courses!K212="PG (UG fee)",Courses!L212&lt;&gt;"",Courses!L212&lt;&gt;$C$12,Courses!L212&lt;&gt;$C$15),"Row "&amp;Courses!A212&amp;", Sub-level should be either blank or "&amp;C209&amp;"; ","")</f>
        <v/>
      </c>
      <c r="AJ217" s="10" t="str">
        <f>IF(AND($P$9=1,G217="",AC217="",AD217="",Courses!B212&lt;&gt;"",Courses!K212="PG (Masters' loan)",Courses!L212&lt;&gt;"",Courses!L212&lt;&gt;$C$14,Courses!L212&lt;&gt;$C$15),"Row "&amp;Courses!A212&amp;", Sub-level should be blank; ","")</f>
        <v/>
      </c>
      <c r="AK217" s="682" t="str">
        <f>IF(AND($P$9=1,G217="",AC217="",AD217="",Courses!B212&lt;&gt;"",Courses!K212="PG (Other)",Courses!L212&lt;&gt;"",Courses!L212&lt;&gt;$C$16,Courses!L212&lt;&gt;$C$17),"Row "&amp;Courses!A212&amp;", Sub-level should be blank; ","")</f>
        <v/>
      </c>
      <c r="AN217" s="671">
        <v>198</v>
      </c>
      <c r="AO217" s="739" t="str">
        <f>IF(AND($R$9=1,(TRUNC(Courses!N212)&lt;&gt;Courses!N212)), "Row "&amp;Courses!$A212&amp;", "&amp;AO$9&amp;", "&amp;AO$10&amp;", "&amp;AO$11&amp;"; ","")</f>
        <v/>
      </c>
      <c r="AP217" s="10" t="str">
        <f>IF(AND($R$9=1,(TRUNC(Courses!O212)&lt;&gt;Courses!O212)), "Row "&amp;Courses!$A212&amp;", "&amp;AP$9&amp;", "&amp;AP$10&amp;", "&amp;AP$11&amp;"; ","")</f>
        <v/>
      </c>
      <c r="AQ217" s="10" t="str">
        <f>IF(AND($R$9=1,(TRUNC(Courses!P212)&lt;&gt;Courses!P212)), "Row "&amp;Courses!$A212&amp;", "&amp;AQ$9&amp;", "&amp;AQ$10&amp;", "&amp;AQ$11&amp;"; ","")</f>
        <v/>
      </c>
      <c r="AR217" s="10" t="str">
        <f>IF(AND($R$9=1,(TRUNC(Courses!Q212)&lt;&gt;Courses!Q212)), "Row "&amp;Courses!$A212&amp;", "&amp;AR$9&amp;", "&amp;AR$10&amp;", "&amp;AR$11&amp;"; ","")</f>
        <v/>
      </c>
      <c r="AS217" s="10" t="str">
        <f>IF(AND($R$9=1,(TRUNC(Courses!R212)&lt;&gt;Courses!R212)), "Row "&amp;Courses!$A212&amp;", "&amp;AS$9&amp;", "&amp;AS$10&amp;", "&amp;AS$11&amp;"; ","")</f>
        <v/>
      </c>
      <c r="AT217" s="739" t="str">
        <f>IF(AND($R$9=1,(TRUNC(Courses!S212)&lt;&gt;Courses!S212)), "Row "&amp;Courses!$A212&amp;", "&amp;AT$9&amp;", "&amp;AT$10&amp;", "&amp;AT$11&amp;"; ","")</f>
        <v/>
      </c>
      <c r="AU217" s="10" t="str">
        <f>IF(AND($R$9=1,(TRUNC(Courses!T212)&lt;&gt;Courses!T212)), "Row "&amp;Courses!$A212&amp;", "&amp;AU$9&amp;", "&amp;AU$10&amp;", "&amp;AU$11&amp;"; ","")</f>
        <v/>
      </c>
      <c r="AV217" s="10" t="str">
        <f>IF(AND($R$9=1,(TRUNC(Courses!U212)&lt;&gt;Courses!U212)), "Row "&amp;Courses!$A212&amp;", "&amp;AV$9&amp;", "&amp;AV$10&amp;", "&amp;AV$11&amp;"; ","")</f>
        <v/>
      </c>
      <c r="AW217" s="10" t="str">
        <f>IF(AND($R$9=1,(TRUNC(Courses!V212)&lt;&gt;Courses!V212)), "Row "&amp;Courses!$A212&amp;", "&amp;AW$9&amp;", "&amp;AW$10&amp;", "&amp;AW$11&amp;"; ","")</f>
        <v/>
      </c>
      <c r="AX217" s="682" t="str">
        <f>IF(AND($R$9=1,(TRUNC(Courses!W212)&lt;&gt;Courses!W212)), "Row "&amp;Courses!$A212&amp;", "&amp;AX$9&amp;", "&amp;AX$10&amp;", "&amp;AX$11&amp;"; ","")</f>
        <v/>
      </c>
      <c r="AY217" s="10" t="str">
        <f>IF(AND($R$9=1,(TRUNC(Courses!X212)&lt;&gt;Courses!X212)), "Row "&amp;Courses!$A212&amp;", "&amp;AY$9&amp;", "&amp;AY$10&amp;", "&amp;AY$11&amp;"; ","")</f>
        <v/>
      </c>
      <c r="AZ217" s="10" t="str">
        <f>IF(AND($R$9=1,(TRUNC(Courses!Y212)&lt;&gt;Courses!Y212)), "Row "&amp;Courses!$A212&amp;", "&amp;AZ$9&amp;", "&amp;AZ$10&amp;", "&amp;AZ$11&amp;"; ","")</f>
        <v/>
      </c>
      <c r="BA217" s="10" t="str">
        <f>IF(AND($R$9=1,(TRUNC(Courses!Z212)&lt;&gt;Courses!Z212)), "Row "&amp;Courses!$A212&amp;", "&amp;BA$9&amp;", "&amp;BA$10&amp;", "&amp;BA$11&amp;"; ","")</f>
        <v/>
      </c>
      <c r="BB217" s="10" t="str">
        <f>IF(AND($R$9=1,(TRUNC(Courses!AA212)&lt;&gt;Courses!AA212)), "Row "&amp;Courses!$A212&amp;", "&amp;BB$9&amp;", "&amp;BB$10&amp;", "&amp;BB$11&amp;"; ","")</f>
        <v/>
      </c>
      <c r="BC217" s="682" t="str">
        <f>IF(AND($R$9=1,(TRUNC(Courses!AB212)&lt;&gt;Courses!AB212)), "Row "&amp;Courses!$A212&amp;", "&amp;BC$9&amp;", "&amp;BC$10&amp;", "&amp;BC$11&amp;"; ","")</f>
        <v/>
      </c>
      <c r="BF217" s="671">
        <v>198</v>
      </c>
      <c r="BG217" s="739" t="str">
        <f>IF(AND($S$9=1,Courses!N212&lt;0), "Row "&amp;Courses!$A212&amp;", "&amp;BG$9&amp;", "&amp;BG$10&amp;", "&amp;BG$11&amp;"; ","")</f>
        <v/>
      </c>
      <c r="BH217" s="10" t="str">
        <f>IF(AND($S$9=1,Courses!O212&lt;0), "Row "&amp;Courses!$A212&amp;", "&amp;BH$9&amp;", "&amp;BH$10&amp;", "&amp;BH$11&amp;"; ","")</f>
        <v/>
      </c>
      <c r="BI217" s="10" t="str">
        <f>IF(AND($S$9=1,Courses!P212&lt;0), "Row "&amp;Courses!$A212&amp;", "&amp;BI$9&amp;", "&amp;BI$10&amp;", "&amp;BI$11&amp;"; ","")</f>
        <v/>
      </c>
      <c r="BJ217" s="10" t="str">
        <f>IF(AND($S$9=1,Courses!Q212&lt;0), "Row "&amp;Courses!$A212&amp;", "&amp;BJ$9&amp;", "&amp;BJ$10&amp;", "&amp;BJ$11&amp;"; ","")</f>
        <v/>
      </c>
      <c r="BK217" s="10" t="str">
        <f>IF(AND($S$9=1,Courses!R212&lt;0), "Row "&amp;Courses!$A212&amp;", "&amp;BK$9&amp;", "&amp;BK$10&amp;", "&amp;BK$11&amp;"; ","")</f>
        <v/>
      </c>
      <c r="BL217" s="739" t="str">
        <f>IF(AND($S$9=1,Courses!S212&lt;0), "Row "&amp;Courses!$A212&amp;", "&amp;BL$9&amp;", "&amp;BL$10&amp;", "&amp;BL$11&amp;"; ","")</f>
        <v/>
      </c>
      <c r="BM217" s="10" t="str">
        <f>IF(AND($S$9=1,Courses!T212&lt;0), "Row "&amp;Courses!$A212&amp;", "&amp;BM$9&amp;", "&amp;BM$10&amp;", "&amp;BM$11&amp;"; ","")</f>
        <v/>
      </c>
      <c r="BN217" s="10" t="str">
        <f>IF(AND($S$9=1,Courses!U212&lt;0), "Row "&amp;Courses!$A212&amp;", "&amp;BN$9&amp;", "&amp;BN$10&amp;", "&amp;BN$11&amp;"; ","")</f>
        <v/>
      </c>
      <c r="BO217" s="10" t="str">
        <f>IF(AND($S$9=1,Courses!V212&lt;0), "Row "&amp;Courses!$A212&amp;", "&amp;BO$9&amp;", "&amp;BO$10&amp;", "&amp;BO$11&amp;"; ","")</f>
        <v/>
      </c>
      <c r="BP217" s="682" t="str">
        <f>IF(AND($S$9=1,Courses!W212&lt;0), "Row "&amp;Courses!$A212&amp;", "&amp;BP$9&amp;", "&amp;BP$10&amp;", "&amp;BP$11&amp;"; ","")</f>
        <v/>
      </c>
      <c r="BQ217" s="10" t="str">
        <f>IF(AND($S$9=1,Courses!X212&lt;0), "Row "&amp;Courses!$A212&amp;", "&amp;BQ$9&amp;", "&amp;BQ$10&amp;", "&amp;BQ$11&amp;"; ","")</f>
        <v/>
      </c>
      <c r="BR217" s="10" t="str">
        <f>IF(AND($S$9=1,Courses!Y212&lt;0), "Row "&amp;Courses!$A212&amp;", "&amp;BR$9&amp;", "&amp;BR$10&amp;", "&amp;BR$11&amp;"; ","")</f>
        <v/>
      </c>
      <c r="BS217" s="10" t="str">
        <f>IF(AND($S$9=1,Courses!Z212&lt;0), "Row "&amp;Courses!$A212&amp;", "&amp;BS$9&amp;", "&amp;BS$10&amp;", "&amp;BS$11&amp;"; ","")</f>
        <v/>
      </c>
      <c r="BT217" s="10" t="str">
        <f>IF(AND($S$9=1,Courses!AA212&lt;0), "Row "&amp;Courses!$A212&amp;", "&amp;BT$9&amp;", "&amp;BT$10&amp;", "&amp;BT$11&amp;"; ","")</f>
        <v/>
      </c>
      <c r="BU217" s="682" t="str">
        <f>IF(AND($S$9=1,Courses!AB212&lt;0), "Row "&amp;Courses!$A212&amp;", "&amp;BU$9&amp;", "&amp;BU$10&amp;", "&amp;BU$11&amp;"; ","")</f>
        <v/>
      </c>
      <c r="BW217" s="6">
        <f t="shared" si="5"/>
        <v>198</v>
      </c>
      <c r="BX217" s="671">
        <f>IF(AND($T$9=1,Courses!B212="",Courses!F212="",Courses!H212="",Courses!J212="",Courses!K212="",Courses!L212="",Courses!M212="",Courses!N212=0,Courses!P212=0,Courses!R212=0,Courses!S212=0,Courses!U212=0,Courses!W212=0,Courses!X212=0,Courses!Z212=0,Courses!AB212=0),0,1)</f>
        <v>0</v>
      </c>
      <c r="BY217" s="671">
        <f>IF(AND(BX217=0,SUM(BX218:$BX$219)&gt;0),1,0)</f>
        <v>0</v>
      </c>
      <c r="BZ217" s="692" t="str">
        <f>IF(BY217=1,"Row "&amp;Courses!A212&amp;"; ","")</f>
        <v/>
      </c>
      <c r="CA217" s="50"/>
      <c r="CC217" s="692" t="str">
        <f>IF(AND($U$9=1,Courses!B212&lt;&gt;"",SUM(Courses!N212:AB212)=0),"Row "&amp;Courses!A212&amp;"; ","")</f>
        <v/>
      </c>
      <c r="CD217" s="50"/>
      <c r="CG217" s="692" t="str">
        <f>IF(AND($Y$9=1,Courses!B212&lt;&gt;""),IF(SUMPRODUCT(--(Courses!$C$13:$C$214=Courses!C212))&gt;1,"Row "&amp;Courses!A212&amp;"; ",""),"")</f>
        <v/>
      </c>
      <c r="CK217" s="739" t="str">
        <f>IF(AND($Z$9=1,Courses!E212&lt;&gt;"",Courses!F212&lt;&gt;"",Courses!F212=0,SUM(Courses!H212,Courses!J212)=1),"Row "&amp;Courses!A212&amp;", "&amp;Courses!$F$10&amp;"; ","")</f>
        <v/>
      </c>
      <c r="CL217" s="10" t="str">
        <f>IF(AND($Z$9=1,Courses!G212&lt;&gt;"",Courses!H212&lt;&gt;"",Courses!H212=0,SUM(Courses!J212,Courses!F212)=1),"Row "&amp;Courses!A212&amp;", "&amp;Courses!$H$10&amp;"; ","")</f>
        <v/>
      </c>
      <c r="CM217" s="682" t="str">
        <f>IF(AND($Z$9=1,Courses!I212&lt;&gt;"",Courses!J212&lt;&gt;"",Courses!J212=0, SUM(Courses!H212,Courses!F212)=1),"Row "&amp;Courses!A212&amp;", "&amp;Courses!$J$10&amp;"; ","")</f>
        <v/>
      </c>
      <c r="CP217" s="692" t="str">
        <f>IF(AND(Courses!B212&lt;&gt;"",ISNA(VLOOKUP(Courses!C212,CourseInfo,2,FALSE))=FALSE,COUNTIF(Dummy,Courses!C212)&lt;&gt;1),VLOOKUP(Courses!C212,CourseInfo,6,FALSE),"")</f>
        <v/>
      </c>
      <c r="CQ217" s="692" t="str">
        <f>IF(AND(Courses!B212&lt;&gt;"",ISNA(VLOOKUP(Courses!C212,CourseInfo,2,FALSE))=FALSE,COUNTIF(Dummy,Courses!C212)&lt;&gt;1),IF(VLOOKUP(Courses!C212,CourseInfo,7,FALSE)&lt;&gt;"",VLOOKUP(Courses!C212,CourseInfo,7,FALSE),"blank"),"")</f>
        <v/>
      </c>
      <c r="CR217" s="692" t="str">
        <f>IF(AND($AA$9=1,Courses!B212&lt;&gt;"",'Courses Valid'!AC217="",AH217&amp;AI217&amp;AJ217&amp;AK217="",COUNTIF(Dummy,Courses!C212)&lt;&gt;1),IF(OR(Courses!K212&lt;&gt;'Courses Valid'!CP217,Courses!L212&lt;&gt;'Courses Valid'!CQ217),"Row "&amp;Courses!A212&amp;", Level on LARS is "&amp;'Courses Valid'!CP217&amp;", Sub-level on LARS is "&amp;CQ217&amp;"; ",""),"")</f>
        <v/>
      </c>
    </row>
    <row r="218" spans="3:96" x14ac:dyDescent="0.2">
      <c r="C218" s="853">
        <f t="shared" si="6"/>
        <v>0</v>
      </c>
      <c r="G218" s="692" t="str">
        <f>IF(SUMPRODUCT(--(CourseAims=Courses!$C213))=1,"",IF(AND($J$9=1,Courses!$C213&lt;&gt;""),"Row "&amp;Courses!A213&amp;" (invalid); ",""))</f>
        <v/>
      </c>
      <c r="H218" s="692" t="str">
        <f>IF(AND($K$9=1,Courses!B213="",OR(Courses!F213&lt;&gt;"",Courses!H213&lt;&gt;"",Courses!J213&lt;&gt;"",Courses!K213&lt;&gt;"",Courses!L213&lt;&gt;"",Courses!M213&lt;&gt;"",Courses!N213&lt;&gt;0,Courses!P213&lt;&gt;0,Courses!R213&lt;&gt;0,Courses!S213&lt;&gt;0,Courses!U213&lt;&gt;0,Courses!W213&lt;&gt;0,Courses!X213&lt;&gt;0,Courses!Z213&lt;&gt;0,Courses!AB213&lt;&gt;0)),"Row "&amp;Courses!A213&amp;" (none); ","")</f>
        <v/>
      </c>
      <c r="K218" s="739" t="str">
        <f>IF(AND($L$9=1,Courses!E213&lt;&gt;"",Courses!F213=""),"Row "&amp;Courses!A213&amp;", "&amp;Courses!$E$10&amp;"; ","")</f>
        <v/>
      </c>
      <c r="L218" s="10" t="str">
        <f>IF(AND($L$9=1,Courses!G213&lt;&gt;"",Courses!H213=""),"Row "&amp;Courses!A213&amp;", "&amp;Courses!$G$10&amp;"; ","")</f>
        <v/>
      </c>
      <c r="M218" s="682" t="str">
        <f>IF(AND($L$9=1,Courses!I213&lt;&gt;"",Courses!J213=""),"Row "&amp;Courses!A213&amp;", "&amp;Courses!$I$10&amp;"; ","")</f>
        <v/>
      </c>
      <c r="Q218" s="739" t="str">
        <f>IF(AND($M$9=1,Courses!B213&lt;&gt;"",Courses!E213&lt;&gt;"",Courses!G213="",Courses!I213="",Courses!F213&lt;&gt;1),"Row "&amp;Courses!A213&amp;"; ","")</f>
        <v/>
      </c>
      <c r="R218" s="10" t="str">
        <f>IF(AND($M$9=1,Courses!B213&lt;&gt;"",Courses!I213="",Courses!F213&lt;&gt;"",Courses!G213&lt;&gt;"",Courses!H213&lt;&gt;""),IF(OR((Courses!F213+Courses!H213)&lt;&gt;1),"Row "&amp;Courses!A213&amp;"; ",""),"")</f>
        <v/>
      </c>
      <c r="S218" s="682" t="str">
        <f>IF(AND($M$9=1,Courses!B213&lt;&gt;"",Courses!I213&lt;&gt;"",Courses!J213&lt;&gt;"",Courses!H213&lt;&gt;"",Courses!G213&lt;&gt;"",Courses!F213&lt;&gt;""),IF(OR((Courses!F213+Courses!H213+Courses!J213)&lt;&gt;1),"Row "&amp;Courses!A213&amp;"; ",""),"")</f>
        <v/>
      </c>
      <c r="U218" s="692" t="str">
        <f>IF(AND($M$9=1,Courses!E213&lt;&gt;"",Q218="",R218="",S218="",SUM(Courses!F213,Courses!H213,Courses!J213)&lt;&gt;1),"Row "&amp;Courses!A213&amp;"; ","")</f>
        <v/>
      </c>
      <c r="X218" s="739" t="str">
        <f>IF(AND($N$9=1,Courses!B213&lt;&gt;"",Courses!E213&lt;&gt;"",Courses!F213&lt;&gt;""),IF((TRUNC(Courses!F213*100)&lt;&gt;Courses!F213*100),"Row "&amp;Courses!A213&amp;", "&amp;Courses!$F$10&amp;"; ",""),"")</f>
        <v/>
      </c>
      <c r="Y218" s="10" t="str">
        <f>IF(AND($N$9=1,Courses!B213&lt;&gt;"",Courses!G213&lt;&gt;"",Courses!H213&lt;&gt;""),IF((TRUNC(Courses!H213*100)&lt;&gt;Courses!H213*100),"Row "&amp;Courses!A213&amp;", "&amp;Courses!$H$10&amp;"; ",""),"")</f>
        <v/>
      </c>
      <c r="Z218" s="682" t="str">
        <f>IF(AND($N$9=1,Courses!B213&lt;&gt;"",Courses!I213&lt;&gt;"",Courses!J213&lt;&gt;""),IF((TRUNC(Courses!J213*100)&lt;&gt;Courses!J213*100),"Row "&amp;Courses!A213&amp;", "&amp;Courses!$J$10&amp;"; ",""),"")</f>
        <v/>
      </c>
      <c r="AC218" s="739" t="str">
        <f>IF(AND($O$9=1,G218="",Courses!B213&lt;&gt;"",Courses!K213&lt;&gt;"UG",Courses!K213&lt;&gt;"PG (UG fee)",Courses!K213&lt;&gt;"PG (Masters' loan)",Courses!K213&lt;&gt;"PG (Other)"),"Row "&amp;Courses!A213&amp;"; ","")</f>
        <v/>
      </c>
      <c r="AD218" s="692"/>
      <c r="AE218" s="682" t="str">
        <f>IF(AND($Q$9=1,G218="",Courses!B213&lt;&gt;"",Courses!M213&lt;&gt;"Standard",Courses!M213&lt;&gt;"Long"),"Row "&amp;Courses!A213&amp;"; ","")</f>
        <v/>
      </c>
      <c r="AH218" s="739" t="str">
        <f>IF(AND($P$9=1,G218="",AC218="",AD218="",Courses!B213&lt;&gt;"",Courses!K213="UG",Courses!L213&lt;&gt;$C$9,Courses!L213&lt;&gt;$C$10,Courses!L213&lt;&gt;$C$11),"Row "&amp;Courses!A213&amp;", Sub-level should be either HND, Sub-degree, Foundation Degree or Other UG Degree; ","")</f>
        <v/>
      </c>
      <c r="AI218" s="10" t="str">
        <f>IF(AND($P$9=1,G218="",AC218="",AD218="",Courses!B213&lt;&gt;"",Courses!K213="PG (UG fee)",Courses!L213&lt;&gt;"",Courses!L213&lt;&gt;$C$12,Courses!L213&lt;&gt;$C$15),"Row "&amp;Courses!A213&amp;", Sub-level should be either blank or "&amp;C210&amp;"; ","")</f>
        <v/>
      </c>
      <c r="AJ218" s="10" t="str">
        <f>IF(AND($P$9=1,G218="",AC218="",AD218="",Courses!B213&lt;&gt;"",Courses!K213="PG (Masters' loan)",Courses!L213&lt;&gt;"",Courses!L213&lt;&gt;$C$14,Courses!L213&lt;&gt;$C$15),"Row "&amp;Courses!A213&amp;", Sub-level should be blank; ","")</f>
        <v/>
      </c>
      <c r="AK218" s="682" t="str">
        <f>IF(AND($P$9=1,G218="",AC218="",AD218="",Courses!B213&lt;&gt;"",Courses!K213="PG (Other)",Courses!L213&lt;&gt;"",Courses!L213&lt;&gt;$C$16,Courses!L213&lt;&gt;$C$17),"Row "&amp;Courses!A213&amp;", Sub-level should be blank; ","")</f>
        <v/>
      </c>
      <c r="AN218" s="671">
        <v>199</v>
      </c>
      <c r="AO218" s="739" t="str">
        <f>IF(AND($R$9=1,(TRUNC(Courses!N213)&lt;&gt;Courses!N213)), "Row "&amp;Courses!$A213&amp;", "&amp;AO$9&amp;", "&amp;AO$10&amp;", "&amp;AO$11&amp;"; ","")</f>
        <v/>
      </c>
      <c r="AP218" s="10" t="str">
        <f>IF(AND($R$9=1,(TRUNC(Courses!O213)&lt;&gt;Courses!O213)), "Row "&amp;Courses!$A213&amp;", "&amp;AP$9&amp;", "&amp;AP$10&amp;", "&amp;AP$11&amp;"; ","")</f>
        <v/>
      </c>
      <c r="AQ218" s="10" t="str">
        <f>IF(AND($R$9=1,(TRUNC(Courses!P213)&lt;&gt;Courses!P213)), "Row "&amp;Courses!$A213&amp;", "&amp;AQ$9&amp;", "&amp;AQ$10&amp;", "&amp;AQ$11&amp;"; ","")</f>
        <v/>
      </c>
      <c r="AR218" s="10" t="str">
        <f>IF(AND($R$9=1,(TRUNC(Courses!Q213)&lt;&gt;Courses!Q213)), "Row "&amp;Courses!$A213&amp;", "&amp;AR$9&amp;", "&amp;AR$10&amp;", "&amp;AR$11&amp;"; ","")</f>
        <v/>
      </c>
      <c r="AS218" s="10" t="str">
        <f>IF(AND($R$9=1,(TRUNC(Courses!R213)&lt;&gt;Courses!R213)), "Row "&amp;Courses!$A213&amp;", "&amp;AS$9&amp;", "&amp;AS$10&amp;", "&amp;AS$11&amp;"; ","")</f>
        <v/>
      </c>
      <c r="AT218" s="739" t="str">
        <f>IF(AND($R$9=1,(TRUNC(Courses!S213)&lt;&gt;Courses!S213)), "Row "&amp;Courses!$A213&amp;", "&amp;AT$9&amp;", "&amp;AT$10&amp;", "&amp;AT$11&amp;"; ","")</f>
        <v/>
      </c>
      <c r="AU218" s="10" t="str">
        <f>IF(AND($R$9=1,(TRUNC(Courses!T213)&lt;&gt;Courses!T213)), "Row "&amp;Courses!$A213&amp;", "&amp;AU$9&amp;", "&amp;AU$10&amp;", "&amp;AU$11&amp;"; ","")</f>
        <v/>
      </c>
      <c r="AV218" s="10" t="str">
        <f>IF(AND($R$9=1,(TRUNC(Courses!U213)&lt;&gt;Courses!U213)), "Row "&amp;Courses!$A213&amp;", "&amp;AV$9&amp;", "&amp;AV$10&amp;", "&amp;AV$11&amp;"; ","")</f>
        <v/>
      </c>
      <c r="AW218" s="10" t="str">
        <f>IF(AND($R$9=1,(TRUNC(Courses!V213)&lt;&gt;Courses!V213)), "Row "&amp;Courses!$A213&amp;", "&amp;AW$9&amp;", "&amp;AW$10&amp;", "&amp;AW$11&amp;"; ","")</f>
        <v/>
      </c>
      <c r="AX218" s="682" t="str">
        <f>IF(AND($R$9=1,(TRUNC(Courses!W213)&lt;&gt;Courses!W213)), "Row "&amp;Courses!$A213&amp;", "&amp;AX$9&amp;", "&amp;AX$10&amp;", "&amp;AX$11&amp;"; ","")</f>
        <v/>
      </c>
      <c r="AY218" s="10" t="str">
        <f>IF(AND($R$9=1,(TRUNC(Courses!X213)&lt;&gt;Courses!X213)), "Row "&amp;Courses!$A213&amp;", "&amp;AY$9&amp;", "&amp;AY$10&amp;", "&amp;AY$11&amp;"; ","")</f>
        <v/>
      </c>
      <c r="AZ218" s="10" t="str">
        <f>IF(AND($R$9=1,(TRUNC(Courses!Y213)&lt;&gt;Courses!Y213)), "Row "&amp;Courses!$A213&amp;", "&amp;AZ$9&amp;", "&amp;AZ$10&amp;", "&amp;AZ$11&amp;"; ","")</f>
        <v/>
      </c>
      <c r="BA218" s="10" t="str">
        <f>IF(AND($R$9=1,(TRUNC(Courses!Z213)&lt;&gt;Courses!Z213)), "Row "&amp;Courses!$A213&amp;", "&amp;BA$9&amp;", "&amp;BA$10&amp;", "&amp;BA$11&amp;"; ","")</f>
        <v/>
      </c>
      <c r="BB218" s="10" t="str">
        <f>IF(AND($R$9=1,(TRUNC(Courses!AA213)&lt;&gt;Courses!AA213)), "Row "&amp;Courses!$A213&amp;", "&amp;BB$9&amp;", "&amp;BB$10&amp;", "&amp;BB$11&amp;"; ","")</f>
        <v/>
      </c>
      <c r="BC218" s="682" t="str">
        <f>IF(AND($R$9=1,(TRUNC(Courses!AB213)&lt;&gt;Courses!AB213)), "Row "&amp;Courses!$A213&amp;", "&amp;BC$9&amp;", "&amp;BC$10&amp;", "&amp;BC$11&amp;"; ","")</f>
        <v/>
      </c>
      <c r="BF218" s="671">
        <v>199</v>
      </c>
      <c r="BG218" s="739" t="str">
        <f>IF(AND($S$9=1,Courses!N213&lt;0), "Row "&amp;Courses!$A213&amp;", "&amp;BG$9&amp;", "&amp;BG$10&amp;", "&amp;BG$11&amp;"; ","")</f>
        <v/>
      </c>
      <c r="BH218" s="10" t="str">
        <f>IF(AND($S$9=1,Courses!O213&lt;0), "Row "&amp;Courses!$A213&amp;", "&amp;BH$9&amp;", "&amp;BH$10&amp;", "&amp;BH$11&amp;"; ","")</f>
        <v/>
      </c>
      <c r="BI218" s="10" t="str">
        <f>IF(AND($S$9=1,Courses!P213&lt;0), "Row "&amp;Courses!$A213&amp;", "&amp;BI$9&amp;", "&amp;BI$10&amp;", "&amp;BI$11&amp;"; ","")</f>
        <v/>
      </c>
      <c r="BJ218" s="10" t="str">
        <f>IF(AND($S$9=1,Courses!Q213&lt;0), "Row "&amp;Courses!$A213&amp;", "&amp;BJ$9&amp;", "&amp;BJ$10&amp;", "&amp;BJ$11&amp;"; ","")</f>
        <v/>
      </c>
      <c r="BK218" s="10" t="str">
        <f>IF(AND($S$9=1,Courses!R213&lt;0), "Row "&amp;Courses!$A213&amp;", "&amp;BK$9&amp;", "&amp;BK$10&amp;", "&amp;BK$11&amp;"; ","")</f>
        <v/>
      </c>
      <c r="BL218" s="739" t="str">
        <f>IF(AND($S$9=1,Courses!S213&lt;0), "Row "&amp;Courses!$A213&amp;", "&amp;BL$9&amp;", "&amp;BL$10&amp;", "&amp;BL$11&amp;"; ","")</f>
        <v/>
      </c>
      <c r="BM218" s="10" t="str">
        <f>IF(AND($S$9=1,Courses!T213&lt;0), "Row "&amp;Courses!$A213&amp;", "&amp;BM$9&amp;", "&amp;BM$10&amp;", "&amp;BM$11&amp;"; ","")</f>
        <v/>
      </c>
      <c r="BN218" s="10" t="str">
        <f>IF(AND($S$9=1,Courses!U213&lt;0), "Row "&amp;Courses!$A213&amp;", "&amp;BN$9&amp;", "&amp;BN$10&amp;", "&amp;BN$11&amp;"; ","")</f>
        <v/>
      </c>
      <c r="BO218" s="10" t="str">
        <f>IF(AND($S$9=1,Courses!V213&lt;0), "Row "&amp;Courses!$A213&amp;", "&amp;BO$9&amp;", "&amp;BO$10&amp;", "&amp;BO$11&amp;"; ","")</f>
        <v/>
      </c>
      <c r="BP218" s="682" t="str">
        <f>IF(AND($S$9=1,Courses!W213&lt;0), "Row "&amp;Courses!$A213&amp;", "&amp;BP$9&amp;", "&amp;BP$10&amp;", "&amp;BP$11&amp;"; ","")</f>
        <v/>
      </c>
      <c r="BQ218" s="10" t="str">
        <f>IF(AND($S$9=1,Courses!X213&lt;0), "Row "&amp;Courses!$A213&amp;", "&amp;BQ$9&amp;", "&amp;BQ$10&amp;", "&amp;BQ$11&amp;"; ","")</f>
        <v/>
      </c>
      <c r="BR218" s="10" t="str">
        <f>IF(AND($S$9=1,Courses!Y213&lt;0), "Row "&amp;Courses!$A213&amp;", "&amp;BR$9&amp;", "&amp;BR$10&amp;", "&amp;BR$11&amp;"; ","")</f>
        <v/>
      </c>
      <c r="BS218" s="10" t="str">
        <f>IF(AND($S$9=1,Courses!Z213&lt;0), "Row "&amp;Courses!$A213&amp;", "&amp;BS$9&amp;", "&amp;BS$10&amp;", "&amp;BS$11&amp;"; ","")</f>
        <v/>
      </c>
      <c r="BT218" s="10" t="str">
        <f>IF(AND($S$9=1,Courses!AA213&lt;0), "Row "&amp;Courses!$A213&amp;", "&amp;BT$9&amp;", "&amp;BT$10&amp;", "&amp;BT$11&amp;"; ","")</f>
        <v/>
      </c>
      <c r="BU218" s="682" t="str">
        <f>IF(AND($S$9=1,Courses!AB213&lt;0), "Row "&amp;Courses!$A213&amp;", "&amp;BU$9&amp;", "&amp;BU$10&amp;", "&amp;BU$11&amp;"; ","")</f>
        <v/>
      </c>
      <c r="BW218" s="6">
        <f t="shared" si="5"/>
        <v>199</v>
      </c>
      <c r="BX218" s="671">
        <f>IF(AND($T$9=1,Courses!B213="",Courses!F213="",Courses!H213="",Courses!J213="",Courses!K213="",Courses!L213="",Courses!M213="",Courses!N213=0,Courses!P213=0,Courses!R213=0,Courses!S213=0,Courses!U213=0,Courses!W213=0,Courses!X213=0,Courses!Z213=0,Courses!AB213=0),0,1)</f>
        <v>0</v>
      </c>
      <c r="BY218" s="671">
        <f>IF(AND(BX218=0,SUM(BX219:$BX$219)&gt;0),1,0)</f>
        <v>0</v>
      </c>
      <c r="BZ218" s="692" t="str">
        <f>IF(BY218=1,"Row "&amp;Courses!A213&amp;"; ","")</f>
        <v/>
      </c>
      <c r="CA218" s="50"/>
      <c r="CC218" s="692" t="str">
        <f>IF(AND($U$9=1,Courses!B213&lt;&gt;"",SUM(Courses!N213:AB213)=0),"Row "&amp;Courses!A213&amp;"; ","")</f>
        <v/>
      </c>
      <c r="CD218" s="50"/>
      <c r="CG218" s="692" t="str">
        <f>IF(AND($Y$9=1,Courses!B213&lt;&gt;""),IF(SUMPRODUCT(--(Courses!$C$13:$C$214=Courses!C213))&gt;1,"Row "&amp;Courses!A213&amp;"; ",""),"")</f>
        <v/>
      </c>
      <c r="CK218" s="739" t="str">
        <f>IF(AND($Z$9=1,Courses!E213&lt;&gt;"",Courses!F213&lt;&gt;"",Courses!F213=0,SUM(Courses!H213,Courses!J213)=1),"Row "&amp;Courses!A213&amp;", "&amp;Courses!$F$10&amp;"; ","")</f>
        <v/>
      </c>
      <c r="CL218" s="10" t="str">
        <f>IF(AND($Z$9=1,Courses!G213&lt;&gt;"",Courses!H213&lt;&gt;"",Courses!H213=0,SUM(Courses!J213,Courses!F213)=1),"Row "&amp;Courses!A213&amp;", "&amp;Courses!$H$10&amp;"; ","")</f>
        <v/>
      </c>
      <c r="CM218" s="682" t="str">
        <f>IF(AND($Z$9=1,Courses!I213&lt;&gt;"",Courses!J213&lt;&gt;"",Courses!J213=0, SUM(Courses!H213,Courses!F213)=1),"Row "&amp;Courses!A213&amp;", "&amp;Courses!$J$10&amp;"; ","")</f>
        <v/>
      </c>
      <c r="CP218" s="692" t="str">
        <f>IF(AND(Courses!B213&lt;&gt;"",ISNA(VLOOKUP(Courses!C213,CourseInfo,2,FALSE))=FALSE,COUNTIF(Dummy,Courses!C213)&lt;&gt;1),VLOOKUP(Courses!C213,CourseInfo,6,FALSE),"")</f>
        <v/>
      </c>
      <c r="CQ218" s="692" t="str">
        <f>IF(AND(Courses!B213&lt;&gt;"",ISNA(VLOOKUP(Courses!C213,CourseInfo,2,FALSE))=FALSE,COUNTIF(Dummy,Courses!C213)&lt;&gt;1),IF(VLOOKUP(Courses!C213,CourseInfo,7,FALSE)&lt;&gt;"",VLOOKUP(Courses!C213,CourseInfo,7,FALSE),"blank"),"")</f>
        <v/>
      </c>
      <c r="CR218" s="692" t="str">
        <f>IF(AND($AA$9=1,Courses!B213&lt;&gt;"",'Courses Valid'!AC218="",AH218&amp;AI218&amp;AJ218&amp;AK218="",COUNTIF(Dummy,Courses!C213)&lt;&gt;1),IF(OR(Courses!K213&lt;&gt;'Courses Valid'!CP218,Courses!L213&lt;&gt;'Courses Valid'!CQ218),"Row "&amp;Courses!A213&amp;", Level on LARS is "&amp;'Courses Valid'!CP218&amp;", Sub-level on LARS is "&amp;CQ218&amp;"; ",""),"")</f>
        <v/>
      </c>
    </row>
    <row r="219" spans="3:96" x14ac:dyDescent="0.2">
      <c r="C219" s="854">
        <f t="shared" si="6"/>
        <v>0</v>
      </c>
      <c r="G219" s="694" t="str">
        <f>IF(SUMPRODUCT(--(CourseAims=Courses!$C214))=1,"",IF(AND($J$9=1,Courses!$C214&lt;&gt;""),"Row "&amp;Courses!A214&amp;" (invalid); ",""))</f>
        <v/>
      </c>
      <c r="H219" s="694" t="str">
        <f>IF(AND($K$9=1,Courses!B214="",OR(Courses!F214&lt;&gt;"",Courses!H214&lt;&gt;"",Courses!J214&lt;&gt;"",Courses!K214&lt;&gt;"",Courses!L214&lt;&gt;"",Courses!M214&lt;&gt;"",Courses!N214&lt;&gt;0,Courses!P214&lt;&gt;0,Courses!R214&lt;&gt;0,Courses!S214&lt;&gt;0,Courses!U214&lt;&gt;0,Courses!W214&lt;&gt;0,Courses!X214&lt;&gt;0,Courses!Z214&lt;&gt;0,Courses!AB214&lt;&gt;0)),"Row "&amp;Courses!A214&amp;" (none); ","")</f>
        <v/>
      </c>
      <c r="K219" s="695" t="str">
        <f>IF(AND($L$9=1,Courses!E214&lt;&gt;"",Courses!F214=""),"Row "&amp;Courses!A214&amp;", "&amp;Courses!$E$10&amp;"; ","")</f>
        <v/>
      </c>
      <c r="L219" s="292" t="str">
        <f>IF(AND($L$9=1,Courses!G214&lt;&gt;"",Courses!H214=""),"Row "&amp;Courses!A214&amp;", "&amp;Courses!$G$10&amp;"; ","")</f>
        <v/>
      </c>
      <c r="M219" s="696" t="str">
        <f>IF(AND($L$9=1,Courses!I214&lt;&gt;"",Courses!J214=""),"Row "&amp;Courses!A214&amp;", "&amp;Courses!$I$10&amp;"; ","")</f>
        <v/>
      </c>
      <c r="Q219" s="695" t="str">
        <f>IF(AND($M$9=1,Courses!B214&lt;&gt;"",Courses!E214&lt;&gt;"",Courses!G214="",Courses!I214="",Courses!F214&lt;&gt;1),"Row "&amp;Courses!A214&amp;"; ","")</f>
        <v/>
      </c>
      <c r="R219" s="292" t="str">
        <f>IF(AND($M$9=1,Courses!B214&lt;&gt;"",Courses!I214="",Courses!F214&lt;&gt;"",Courses!G214&lt;&gt;"",Courses!H214&lt;&gt;""),IF(OR((Courses!F214+Courses!H214)&lt;&gt;1),"Row "&amp;Courses!A214&amp;"; ",""),"")</f>
        <v/>
      </c>
      <c r="S219" s="696" t="str">
        <f>IF(AND($M$9=1,Courses!B214&lt;&gt;"",Courses!I214&lt;&gt;"",Courses!J214&lt;&gt;"",Courses!H214&lt;&gt;"",Courses!G214&lt;&gt;"",Courses!F214&lt;&gt;""),IF(OR((Courses!F214+Courses!H214+Courses!J214)&lt;&gt;1),"Row "&amp;Courses!A214&amp;"; ",""),"")</f>
        <v/>
      </c>
      <c r="U219" s="694" t="str">
        <f>IF(AND($M$9=1,Courses!E214&lt;&gt;"",Q219="",R219="",S219="",SUM(Courses!F214,Courses!H214,Courses!J214)&lt;&gt;1),"Row "&amp;Courses!A214&amp;"; ","")</f>
        <v/>
      </c>
      <c r="X219" s="695" t="str">
        <f>IF(AND($N$9=1,Courses!B214&lt;&gt;"",Courses!E214&lt;&gt;"",Courses!F214&lt;&gt;""),IF((TRUNC(Courses!F214*100)&lt;&gt;Courses!F214*100),"Row "&amp;Courses!A214&amp;", "&amp;Courses!$F$10&amp;"; ",""),"")</f>
        <v/>
      </c>
      <c r="Y219" s="292" t="str">
        <f>IF(AND($N$9=1,Courses!B214&lt;&gt;"",Courses!G214&lt;&gt;"",Courses!H214&lt;&gt;""),IF((TRUNC(Courses!H214*100)&lt;&gt;Courses!H214*100),"Row "&amp;Courses!A214&amp;", "&amp;Courses!$H$10&amp;"; ",""),"")</f>
        <v/>
      </c>
      <c r="Z219" s="696" t="str">
        <f>IF(AND($N$9=1,Courses!B214&lt;&gt;"",Courses!I214&lt;&gt;"",Courses!J214&lt;&gt;""),IF((TRUNC(Courses!J214*100)&lt;&gt;Courses!J214*100),"Row "&amp;Courses!A214&amp;", "&amp;Courses!$J$10&amp;"; ",""),"")</f>
        <v/>
      </c>
      <c r="AC219" s="695" t="str">
        <f>IF(AND($O$9=1,G219="",Courses!B214&lt;&gt;"",Courses!K214&lt;&gt;"UG",Courses!K214&lt;&gt;"PG (UG fee)",Courses!K214&lt;&gt;"PG (Masters' loan)",Courses!K214&lt;&gt;"PG (Other)"),"Row "&amp;Courses!A214&amp;"; ","")</f>
        <v/>
      </c>
      <c r="AD219" s="694"/>
      <c r="AE219" s="696" t="str">
        <f>IF(AND($Q$9=1,G219="",Courses!B214&lt;&gt;"",Courses!M214&lt;&gt;"Standard",Courses!M214&lt;&gt;"Long"),"Row "&amp;Courses!A214&amp;"; ","")</f>
        <v/>
      </c>
      <c r="AH219" s="695" t="str">
        <f>IF(AND($P$9=1,G219="",AC219="",AD219="",Courses!B214&lt;&gt;"",Courses!K214="UG",Courses!L214&lt;&gt;$C$9,Courses!L214&lt;&gt;$C$10,Courses!L214&lt;&gt;$C$11),"Row "&amp;Courses!A214&amp;", Sub-level should be either HND, Sub-degree, Foundation Degree or Other UG Degree; ","")</f>
        <v/>
      </c>
      <c r="AI219" s="292" t="str">
        <f>IF(AND($P$9=1,G219="",AC219="",AD219="",Courses!B214&lt;&gt;"",Courses!K214="PG (UG fee)",Courses!L214&lt;&gt;"",Courses!L214&lt;&gt;$C$12,Courses!L214&lt;&gt;$C$15),"Row "&amp;Courses!A214&amp;", Sub-level should be either blank or "&amp;C211&amp;"; ","")</f>
        <v/>
      </c>
      <c r="AJ219" s="292" t="str">
        <f>IF(AND($P$9=1,G219="",AC219="",AD219="",Courses!B214&lt;&gt;"",Courses!K214="PG (Masters' loan)",Courses!L214&lt;&gt;"",Courses!L214&lt;&gt;$C$14,Courses!L214&lt;&gt;$C$15),"Row "&amp;Courses!A214&amp;", Sub-level should be blank; ","")</f>
        <v/>
      </c>
      <c r="AK219" s="696" t="str">
        <f>IF(AND($P$9=1,G219="",AC219="",AD219="",Courses!B214&lt;&gt;"",Courses!K214="PG (Other)",Courses!L214&lt;&gt;"",Courses!L214&lt;&gt;$C$16,Courses!L214&lt;&gt;$C$17),"Row "&amp;Courses!A214&amp;", Sub-level should be blank; ","")</f>
        <v/>
      </c>
      <c r="AN219" s="671">
        <v>200</v>
      </c>
      <c r="AO219" s="695" t="str">
        <f>IF(AND($R$9=1,(TRUNC(Courses!N214)&lt;&gt;Courses!N214)), "Row "&amp;Courses!$A214&amp;", "&amp;AO$9&amp;", "&amp;AO$10&amp;", "&amp;AO$11&amp;"; ","")</f>
        <v/>
      </c>
      <c r="AP219" s="292" t="str">
        <f>IF(AND($R$9=1,(TRUNC(Courses!O214)&lt;&gt;Courses!O214)), "Row "&amp;Courses!$A214&amp;", "&amp;AP$9&amp;", "&amp;AP$10&amp;", "&amp;AP$11&amp;"; ","")</f>
        <v/>
      </c>
      <c r="AQ219" s="292" t="str">
        <f>IF(AND($R$9=1,(TRUNC(Courses!P214)&lt;&gt;Courses!P214)), "Row "&amp;Courses!$A214&amp;", "&amp;AQ$9&amp;", "&amp;AQ$10&amp;", "&amp;AQ$11&amp;"; ","")</f>
        <v/>
      </c>
      <c r="AR219" s="292" t="str">
        <f>IF(AND($R$9=1,(TRUNC(Courses!Q214)&lt;&gt;Courses!Q214)), "Row "&amp;Courses!$A214&amp;", "&amp;AR$9&amp;", "&amp;AR$10&amp;", "&amp;AR$11&amp;"; ","")</f>
        <v/>
      </c>
      <c r="AS219" s="292" t="str">
        <f>IF(AND($R$9=1,(TRUNC(Courses!R214)&lt;&gt;Courses!R214)), "Row "&amp;Courses!$A214&amp;", "&amp;AS$9&amp;", "&amp;AS$10&amp;", "&amp;AS$11&amp;"; ","")</f>
        <v/>
      </c>
      <c r="AT219" s="695" t="str">
        <f>IF(AND($R$9=1,(TRUNC(Courses!S214)&lt;&gt;Courses!S214)), "Row "&amp;Courses!$A214&amp;", "&amp;AT$9&amp;", "&amp;AT$10&amp;", "&amp;AT$11&amp;"; ","")</f>
        <v/>
      </c>
      <c r="AU219" s="292" t="str">
        <f>IF(AND($R$9=1,(TRUNC(Courses!T214)&lt;&gt;Courses!T214)), "Row "&amp;Courses!$A214&amp;", "&amp;AU$9&amp;", "&amp;AU$10&amp;", "&amp;AU$11&amp;"; ","")</f>
        <v/>
      </c>
      <c r="AV219" s="292" t="str">
        <f>IF(AND($R$9=1,(TRUNC(Courses!U214)&lt;&gt;Courses!U214)), "Row "&amp;Courses!$A214&amp;", "&amp;AV$9&amp;", "&amp;AV$10&amp;", "&amp;AV$11&amp;"; ","")</f>
        <v/>
      </c>
      <c r="AW219" s="292" t="str">
        <f>IF(AND($R$9=1,(TRUNC(Courses!V214)&lt;&gt;Courses!V214)), "Row "&amp;Courses!$A214&amp;", "&amp;AW$9&amp;", "&amp;AW$10&amp;", "&amp;AW$11&amp;"; ","")</f>
        <v/>
      </c>
      <c r="AX219" s="696" t="str">
        <f>IF(AND($R$9=1,(TRUNC(Courses!W214)&lt;&gt;Courses!W214)), "Row "&amp;Courses!$A214&amp;", "&amp;AX$9&amp;", "&amp;AX$10&amp;", "&amp;AX$11&amp;"; ","")</f>
        <v/>
      </c>
      <c r="AY219" s="292" t="str">
        <f>IF(AND($R$9=1,(TRUNC(Courses!X214)&lt;&gt;Courses!X214)), "Row "&amp;Courses!$A214&amp;", "&amp;AY$9&amp;", "&amp;AY$10&amp;", "&amp;AY$11&amp;"; ","")</f>
        <v/>
      </c>
      <c r="AZ219" s="292" t="str">
        <f>IF(AND($R$9=1,(TRUNC(Courses!Y214)&lt;&gt;Courses!Y214)), "Row "&amp;Courses!$A214&amp;", "&amp;AZ$9&amp;", "&amp;AZ$10&amp;", "&amp;AZ$11&amp;"; ","")</f>
        <v/>
      </c>
      <c r="BA219" s="292" t="str">
        <f>IF(AND($R$9=1,(TRUNC(Courses!Z214)&lt;&gt;Courses!Z214)), "Row "&amp;Courses!$A214&amp;", "&amp;BA$9&amp;", "&amp;BA$10&amp;", "&amp;BA$11&amp;"; ","")</f>
        <v/>
      </c>
      <c r="BB219" s="292" t="str">
        <f>IF(AND($R$9=1,(TRUNC(Courses!AA214)&lt;&gt;Courses!AA214)), "Row "&amp;Courses!$A214&amp;", "&amp;BB$9&amp;", "&amp;BB$10&amp;", "&amp;BB$11&amp;"; ","")</f>
        <v/>
      </c>
      <c r="BC219" s="696" t="str">
        <f>IF(AND($R$9=1,(TRUNC(Courses!AB214)&lt;&gt;Courses!AB214)), "Row "&amp;Courses!$A214&amp;", "&amp;BC$9&amp;", "&amp;BC$10&amp;", "&amp;BC$11&amp;"; ","")</f>
        <v/>
      </c>
      <c r="BF219" s="671">
        <v>200</v>
      </c>
      <c r="BG219" s="695" t="str">
        <f>IF(AND($S$9=1,Courses!N214&lt;0), "Row "&amp;Courses!$A214&amp;", "&amp;BG$9&amp;", "&amp;BG$10&amp;", "&amp;BG$11&amp;"; ","")</f>
        <v/>
      </c>
      <c r="BH219" s="292" t="str">
        <f>IF(AND($S$9=1,Courses!O214&lt;0), "Row "&amp;Courses!$A214&amp;", "&amp;BH$9&amp;", "&amp;BH$10&amp;", "&amp;BH$11&amp;"; ","")</f>
        <v/>
      </c>
      <c r="BI219" s="292" t="str">
        <f>IF(AND($S$9=1,Courses!P214&lt;0), "Row "&amp;Courses!$A214&amp;", "&amp;BI$9&amp;", "&amp;BI$10&amp;", "&amp;BI$11&amp;"; ","")</f>
        <v/>
      </c>
      <c r="BJ219" s="292" t="str">
        <f>IF(AND($S$9=1,Courses!Q214&lt;0), "Row "&amp;Courses!$A214&amp;", "&amp;BJ$9&amp;", "&amp;BJ$10&amp;", "&amp;BJ$11&amp;"; ","")</f>
        <v/>
      </c>
      <c r="BK219" s="292" t="str">
        <f>IF(AND($S$9=1,Courses!R214&lt;0), "Row "&amp;Courses!$A214&amp;", "&amp;BK$9&amp;", "&amp;BK$10&amp;", "&amp;BK$11&amp;"; ","")</f>
        <v/>
      </c>
      <c r="BL219" s="695" t="str">
        <f>IF(AND($S$9=1,Courses!S214&lt;0), "Row "&amp;Courses!$A214&amp;", "&amp;BL$9&amp;", "&amp;BL$10&amp;", "&amp;BL$11&amp;"; ","")</f>
        <v/>
      </c>
      <c r="BM219" s="292" t="str">
        <f>IF(AND($S$9=1,Courses!T214&lt;0), "Row "&amp;Courses!$A214&amp;", "&amp;BM$9&amp;", "&amp;BM$10&amp;", "&amp;BM$11&amp;"; ","")</f>
        <v/>
      </c>
      <c r="BN219" s="292" t="str">
        <f>IF(AND($S$9=1,Courses!U214&lt;0), "Row "&amp;Courses!$A214&amp;", "&amp;BN$9&amp;", "&amp;BN$10&amp;", "&amp;BN$11&amp;"; ","")</f>
        <v/>
      </c>
      <c r="BO219" s="292" t="str">
        <f>IF(AND($S$9=1,Courses!V214&lt;0), "Row "&amp;Courses!$A214&amp;", "&amp;BO$9&amp;", "&amp;BO$10&amp;", "&amp;BO$11&amp;"; ","")</f>
        <v/>
      </c>
      <c r="BP219" s="696" t="str">
        <f>IF(AND($S$9=1,Courses!W214&lt;0), "Row "&amp;Courses!$A214&amp;", "&amp;BP$9&amp;", "&amp;BP$10&amp;", "&amp;BP$11&amp;"; ","")</f>
        <v/>
      </c>
      <c r="BQ219" s="292" t="str">
        <f>IF(AND($S$9=1,Courses!X214&lt;0), "Row "&amp;Courses!$A214&amp;", "&amp;BQ$9&amp;", "&amp;BQ$10&amp;", "&amp;BQ$11&amp;"; ","")</f>
        <v/>
      </c>
      <c r="BR219" s="292" t="str">
        <f>IF(AND($S$9=1,Courses!Y214&lt;0), "Row "&amp;Courses!$A214&amp;", "&amp;BR$9&amp;", "&amp;BR$10&amp;", "&amp;BR$11&amp;"; ","")</f>
        <v/>
      </c>
      <c r="BS219" s="292" t="str">
        <f>IF(AND($S$9=1,Courses!Z214&lt;0), "Row "&amp;Courses!$A214&amp;", "&amp;BS$9&amp;", "&amp;BS$10&amp;", "&amp;BS$11&amp;"; ","")</f>
        <v/>
      </c>
      <c r="BT219" s="292" t="str">
        <f>IF(AND($S$9=1,Courses!AA214&lt;0), "Row "&amp;Courses!$A214&amp;", "&amp;BT$9&amp;", "&amp;BT$10&amp;", "&amp;BT$11&amp;"; ","")</f>
        <v/>
      </c>
      <c r="BU219" s="696" t="str">
        <f>IF(AND($S$9=1,Courses!AB214&lt;0), "Row "&amp;Courses!$A214&amp;", "&amp;BU$9&amp;", "&amp;BU$10&amp;", "&amp;BU$11&amp;"; ","")</f>
        <v/>
      </c>
      <c r="BW219" s="6">
        <f t="shared" si="5"/>
        <v>200</v>
      </c>
      <c r="BX219" s="671">
        <f>IF(AND($T$9=1,Courses!B214="",Courses!F214="",Courses!H214="",Courses!J214="",Courses!K214="",Courses!L214="",Courses!M214="",Courses!N214=0,Courses!P214=0,Courses!R214=0,Courses!S214=0,Courses!U214=0,Courses!W214=0,Courses!X214=0,Courses!Z214=0,Courses!AB214=0),0,1)</f>
        <v>0</v>
      </c>
      <c r="BY219" s="671"/>
      <c r="BZ219" s="694" t="str">
        <f>IF(BY219=1,"Row "&amp;Courses!A214&amp;"; ","")</f>
        <v/>
      </c>
      <c r="CA219" s="50"/>
      <c r="CC219" s="694" t="str">
        <f>IF(AND($U$9=1,Courses!B214&lt;&gt;"",SUM(Courses!N214:AB214)=0),"Row "&amp;Courses!A214&amp;"; ","")</f>
        <v/>
      </c>
      <c r="CD219" s="50"/>
      <c r="CG219" s="694" t="str">
        <f>IF(AND($Y$9=1,Courses!B214&lt;&gt;""),IF(SUMPRODUCT(--(Courses!$C$13:$C$214=Courses!C214))&gt;1,"Row "&amp;Courses!A214&amp;"; ",""),"")</f>
        <v/>
      </c>
      <c r="CK219" s="695" t="str">
        <f>IF(AND($Z$9=1,Courses!E214&lt;&gt;"",Courses!F214&lt;&gt;"",Courses!F214=0,SUM(Courses!H214,Courses!J214)=1),"Row "&amp;Courses!A214&amp;", "&amp;Courses!$F$10&amp;"; ","")</f>
        <v/>
      </c>
      <c r="CL219" s="292" t="str">
        <f>IF(AND($Z$9=1,Courses!G214&lt;&gt;"",Courses!H214&lt;&gt;"",Courses!H214=0,SUM(Courses!J214,Courses!F214)=1),"Row "&amp;Courses!A214&amp;", "&amp;Courses!$H$10&amp;"; ","")</f>
        <v/>
      </c>
      <c r="CM219" s="696" t="str">
        <f>IF(AND($Z$9=1,Courses!I214&lt;&gt;"",Courses!J214&lt;&gt;"",Courses!J214=0, SUM(Courses!H214,Courses!F214)=1),"Row "&amp;Courses!A214&amp;", "&amp;Courses!$J$10&amp;"; ","")</f>
        <v/>
      </c>
      <c r="CP219" s="694" t="str">
        <f>IF(AND(Courses!B214&lt;&gt;"",ISNA(VLOOKUP(Courses!C214,CourseInfo,2,FALSE))=FALSE,COUNTIF(Dummy,Courses!C214)&lt;&gt;1),VLOOKUP(Courses!C214,CourseInfo,6,FALSE),"")</f>
        <v/>
      </c>
      <c r="CQ219" s="694" t="str">
        <f>IF(AND(Courses!B214&lt;&gt;"",ISNA(VLOOKUP(Courses!C214,CourseInfo,2,FALSE))=FALSE,COUNTIF(Dummy,Courses!C214)&lt;&gt;1),IF(VLOOKUP(Courses!C214,CourseInfo,7,FALSE)&lt;&gt;"",VLOOKUP(Courses!C214,CourseInfo,7,FALSE),"blank"),"")</f>
        <v/>
      </c>
      <c r="CR219" s="694" t="str">
        <f>IF(AND($AA$9=1,Courses!B214&lt;&gt;"",'Courses Valid'!AC219="",AH219&amp;AI219&amp;AJ219&amp;AK219="",COUNTIF(Dummy,Courses!C214)&lt;&gt;1),IF(OR(Courses!K214&lt;&gt;'Courses Valid'!CP219,Courses!L214&lt;&gt;'Courses Valid'!CQ219),"Row "&amp;Courses!A214&amp;", Level on LARS is "&amp;'Courses Valid'!CP219&amp;", Sub-level on LARS is "&amp;CQ219&amp;"; ",""),"")</f>
        <v/>
      </c>
    </row>
    <row r="220" spans="3:96" x14ac:dyDescent="0.2">
      <c r="CA220" s="50"/>
      <c r="CB220" s="296"/>
      <c r="CC220" s="48"/>
      <c r="CD220" s="72"/>
    </row>
  </sheetData>
  <mergeCells count="5">
    <mergeCell ref="U19:V19"/>
    <mergeCell ref="AC14:AF15"/>
    <mergeCell ref="G14:H16"/>
    <mergeCell ref="CG14:CI15"/>
    <mergeCell ref="CB14:CD1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H7809"/>
  <sheetViews>
    <sheetView workbookViewId="0"/>
  </sheetViews>
  <sheetFormatPr defaultColWidth="9.140625" defaultRowHeight="12.75" x14ac:dyDescent="0.2"/>
  <cols>
    <col min="1" max="1" width="19.7109375" style="176" customWidth="1"/>
    <col min="2" max="2" width="16.42578125" style="172" customWidth="1"/>
    <col min="3" max="3" width="89" style="172" customWidth="1"/>
    <col min="4" max="6" width="9.140625" style="172" customWidth="1"/>
    <col min="7" max="7" width="17.42578125" style="172" customWidth="1"/>
    <col min="8" max="16384" width="9.140625" style="172"/>
  </cols>
  <sheetData>
    <row r="1" spans="1:8" ht="15.75" x14ac:dyDescent="0.25">
      <c r="A1" s="768" t="s">
        <v>205</v>
      </c>
    </row>
    <row r="2" spans="1:8" x14ac:dyDescent="0.2">
      <c r="A2" s="666"/>
    </row>
    <row r="3" spans="1:8" ht="49.5" customHeight="1" x14ac:dyDescent="0.2">
      <c r="A3" s="1571" t="s">
        <v>206</v>
      </c>
      <c r="B3" s="1332"/>
      <c r="C3" s="1333" t="s">
        <v>69</v>
      </c>
      <c r="D3" s="1334" t="s">
        <v>58</v>
      </c>
      <c r="E3" s="1334" t="s">
        <v>60</v>
      </c>
      <c r="F3" s="1334" t="s">
        <v>62</v>
      </c>
      <c r="G3" s="1334" t="s">
        <v>70</v>
      </c>
    </row>
    <row r="4" spans="1:8" x14ac:dyDescent="0.2">
      <c r="A4" s="1572" t="s">
        <v>11329</v>
      </c>
      <c r="B4" s="963" t="s">
        <v>11329</v>
      </c>
      <c r="C4" s="964" t="s">
        <v>11330</v>
      </c>
      <c r="D4" s="961" t="s">
        <v>11015</v>
      </c>
      <c r="E4" s="961"/>
      <c r="F4" s="961"/>
      <c r="G4" s="961" t="s">
        <v>11331</v>
      </c>
      <c r="H4" s="769"/>
    </row>
    <row r="5" spans="1:8" x14ac:dyDescent="0.2">
      <c r="A5" s="1572" t="s">
        <v>11332</v>
      </c>
      <c r="B5" s="963" t="s">
        <v>11332</v>
      </c>
      <c r="C5" s="964" t="s">
        <v>11330</v>
      </c>
      <c r="D5" s="961" t="s">
        <v>101</v>
      </c>
      <c r="E5" s="961"/>
      <c r="F5" s="961"/>
      <c r="G5" s="961" t="s">
        <v>11331</v>
      </c>
      <c r="H5" s="769"/>
    </row>
    <row r="6" spans="1:8" x14ac:dyDescent="0.2">
      <c r="A6" s="1572" t="s">
        <v>11333</v>
      </c>
      <c r="B6" s="963" t="s">
        <v>11333</v>
      </c>
      <c r="C6" s="964" t="s">
        <v>11330</v>
      </c>
      <c r="D6" s="961" t="s">
        <v>124</v>
      </c>
      <c r="E6" s="961"/>
      <c r="F6" s="961"/>
      <c r="G6" s="961" t="s">
        <v>11331</v>
      </c>
    </row>
    <row r="7" spans="1:8" x14ac:dyDescent="0.2">
      <c r="A7" s="1572" t="s">
        <v>11334</v>
      </c>
      <c r="B7" s="963" t="s">
        <v>11334</v>
      </c>
      <c r="C7" s="964" t="s">
        <v>11330</v>
      </c>
      <c r="D7" s="961" t="s">
        <v>134</v>
      </c>
      <c r="E7" s="961"/>
      <c r="F7" s="961"/>
      <c r="G7" s="961" t="s">
        <v>11331</v>
      </c>
    </row>
    <row r="8" spans="1:8" x14ac:dyDescent="0.2">
      <c r="A8" s="1572" t="s">
        <v>11335</v>
      </c>
      <c r="B8" s="963" t="s">
        <v>11335</v>
      </c>
      <c r="C8" s="964" t="s">
        <v>11330</v>
      </c>
      <c r="D8" s="961" t="s">
        <v>143</v>
      </c>
      <c r="E8" s="961"/>
      <c r="F8" s="961"/>
      <c r="G8" s="961" t="s">
        <v>11331</v>
      </c>
    </row>
    <row r="9" spans="1:8" x14ac:dyDescent="0.2">
      <c r="A9" s="1572" t="s">
        <v>11336</v>
      </c>
      <c r="B9" s="963" t="s">
        <v>11336</v>
      </c>
      <c r="C9" s="964" t="s">
        <v>11330</v>
      </c>
      <c r="D9" s="961" t="s">
        <v>101</v>
      </c>
      <c r="E9" s="961" t="s">
        <v>124</v>
      </c>
      <c r="F9" s="961"/>
      <c r="G9" s="961" t="s">
        <v>11331</v>
      </c>
    </row>
    <row r="10" spans="1:8" x14ac:dyDescent="0.2">
      <c r="A10" s="1572" t="s">
        <v>11337</v>
      </c>
      <c r="B10" s="963" t="s">
        <v>11337</v>
      </c>
      <c r="C10" s="964" t="s">
        <v>11330</v>
      </c>
      <c r="D10" s="961" t="s">
        <v>101</v>
      </c>
      <c r="E10" s="961" t="s">
        <v>134</v>
      </c>
      <c r="F10" s="961"/>
      <c r="G10" s="961" t="s">
        <v>11331</v>
      </c>
    </row>
    <row r="11" spans="1:8" x14ac:dyDescent="0.2">
      <c r="A11" s="1572" t="s">
        <v>11338</v>
      </c>
      <c r="B11" s="963" t="s">
        <v>11338</v>
      </c>
      <c r="C11" s="964" t="s">
        <v>11330</v>
      </c>
      <c r="D11" s="961" t="s">
        <v>101</v>
      </c>
      <c r="E11" s="961" t="s">
        <v>143</v>
      </c>
      <c r="F11" s="961"/>
      <c r="G11" s="961" t="s">
        <v>11331</v>
      </c>
    </row>
    <row r="12" spans="1:8" x14ac:dyDescent="0.2">
      <c r="A12" s="1572" t="s">
        <v>11339</v>
      </c>
      <c r="B12" s="963" t="s">
        <v>11339</v>
      </c>
      <c r="C12" s="964" t="s">
        <v>11330</v>
      </c>
      <c r="D12" s="961" t="s">
        <v>124</v>
      </c>
      <c r="E12" s="961" t="s">
        <v>134</v>
      </c>
      <c r="F12" s="961"/>
      <c r="G12" s="961" t="s">
        <v>11331</v>
      </c>
      <c r="H12" s="34"/>
    </row>
    <row r="13" spans="1:8" x14ac:dyDescent="0.2">
      <c r="A13" s="1572" t="s">
        <v>11340</v>
      </c>
      <c r="B13" s="963" t="s">
        <v>11340</v>
      </c>
      <c r="C13" s="964" t="s">
        <v>11330</v>
      </c>
      <c r="D13" s="961" t="s">
        <v>124</v>
      </c>
      <c r="E13" s="961" t="s">
        <v>143</v>
      </c>
      <c r="F13" s="961"/>
      <c r="G13" s="961" t="s">
        <v>11331</v>
      </c>
      <c r="H13" s="34"/>
    </row>
    <row r="14" spans="1:8" x14ac:dyDescent="0.2">
      <c r="A14" s="1572" t="s">
        <v>11341</v>
      </c>
      <c r="B14" s="963" t="s">
        <v>11341</v>
      </c>
      <c r="C14" s="964" t="s">
        <v>11330</v>
      </c>
      <c r="D14" s="961" t="s">
        <v>134</v>
      </c>
      <c r="E14" s="961" t="s">
        <v>143</v>
      </c>
      <c r="F14" s="961"/>
      <c r="G14" s="961" t="s">
        <v>11331</v>
      </c>
      <c r="H14" s="34"/>
    </row>
    <row r="15" spans="1:8" x14ac:dyDescent="0.2">
      <c r="A15" s="1568" t="s">
        <v>11342</v>
      </c>
      <c r="B15" s="962" t="s">
        <v>11342</v>
      </c>
      <c r="C15" s="962" t="s">
        <v>11330</v>
      </c>
      <c r="D15" s="962" t="s">
        <v>101</v>
      </c>
      <c r="E15" s="962" t="s">
        <v>124</v>
      </c>
      <c r="F15" s="962" t="s">
        <v>134</v>
      </c>
      <c r="G15" s="962" t="s">
        <v>11331</v>
      </c>
      <c r="H15" s="34"/>
    </row>
    <row r="16" spans="1:8" x14ac:dyDescent="0.2">
      <c r="A16" s="1568" t="s">
        <v>11343</v>
      </c>
      <c r="B16" s="962" t="s">
        <v>11343</v>
      </c>
      <c r="C16" s="962" t="s">
        <v>11330</v>
      </c>
      <c r="D16" s="962" t="s">
        <v>101</v>
      </c>
      <c r="E16" s="962" t="s">
        <v>124</v>
      </c>
      <c r="F16" s="962" t="s">
        <v>143</v>
      </c>
      <c r="G16" s="962" t="s">
        <v>11331</v>
      </c>
      <c r="H16" s="34"/>
    </row>
    <row r="17" spans="1:8" x14ac:dyDescent="0.2">
      <c r="A17" s="1568" t="s">
        <v>11344</v>
      </c>
      <c r="B17" s="962" t="s">
        <v>11344</v>
      </c>
      <c r="C17" s="962" t="s">
        <v>11330</v>
      </c>
      <c r="D17" s="962" t="s">
        <v>101</v>
      </c>
      <c r="E17" s="962" t="s">
        <v>134</v>
      </c>
      <c r="F17" s="962" t="s">
        <v>143</v>
      </c>
      <c r="G17" s="962" t="s">
        <v>11331</v>
      </c>
      <c r="H17" s="34"/>
    </row>
    <row r="18" spans="1:8" x14ac:dyDescent="0.2">
      <c r="A18" s="1568" t="s">
        <v>11345</v>
      </c>
      <c r="B18" s="962" t="s">
        <v>11345</v>
      </c>
      <c r="C18" s="962" t="s">
        <v>11330</v>
      </c>
      <c r="D18" s="962" t="s">
        <v>124</v>
      </c>
      <c r="E18" s="962" t="s">
        <v>134</v>
      </c>
      <c r="F18" s="962" t="s">
        <v>143</v>
      </c>
      <c r="G18" s="962" t="s">
        <v>11331</v>
      </c>
      <c r="H18" s="34"/>
    </row>
    <row r="19" spans="1:8" x14ac:dyDescent="0.2">
      <c r="A19" s="1567">
        <v>100567</v>
      </c>
      <c r="B19" s="172" t="s">
        <v>209</v>
      </c>
      <c r="C19" s="172" t="s">
        <v>210</v>
      </c>
      <c r="D19" s="172" t="s">
        <v>134</v>
      </c>
      <c r="G19" s="172" t="s">
        <v>103</v>
      </c>
      <c r="H19" s="34"/>
    </row>
    <row r="20" spans="1:8" x14ac:dyDescent="0.2">
      <c r="A20" s="1567">
        <v>100572</v>
      </c>
      <c r="B20" s="172" t="s">
        <v>211</v>
      </c>
      <c r="C20" s="172" t="s">
        <v>212</v>
      </c>
      <c r="D20" s="172" t="s">
        <v>101</v>
      </c>
      <c r="E20" s="172" t="s">
        <v>134</v>
      </c>
      <c r="G20" s="172" t="s">
        <v>103</v>
      </c>
      <c r="H20" s="34"/>
    </row>
    <row r="21" spans="1:8" x14ac:dyDescent="0.2">
      <c r="A21" s="1567">
        <v>100573</v>
      </c>
      <c r="B21" s="172" t="s">
        <v>213</v>
      </c>
      <c r="C21" s="172" t="s">
        <v>214</v>
      </c>
      <c r="D21" s="172" t="s">
        <v>134</v>
      </c>
      <c r="G21" s="172" t="s">
        <v>103</v>
      </c>
      <c r="H21" s="34"/>
    </row>
    <row r="22" spans="1:8" x14ac:dyDescent="0.2">
      <c r="A22" s="1567">
        <v>100575</v>
      </c>
      <c r="B22" s="172" t="s">
        <v>215</v>
      </c>
      <c r="C22" s="172" t="s">
        <v>216</v>
      </c>
      <c r="D22" s="172" t="s">
        <v>143</v>
      </c>
      <c r="G22" s="172" t="s">
        <v>103</v>
      </c>
      <c r="H22" s="34"/>
    </row>
    <row r="23" spans="1:8" x14ac:dyDescent="0.2">
      <c r="A23" s="1567">
        <v>100576</v>
      </c>
      <c r="B23" s="172" t="s">
        <v>217</v>
      </c>
      <c r="C23" s="172" t="s">
        <v>218</v>
      </c>
      <c r="D23" s="172" t="s">
        <v>143</v>
      </c>
      <c r="G23" s="172" t="s">
        <v>103</v>
      </c>
      <c r="H23" s="34"/>
    </row>
    <row r="24" spans="1:8" x14ac:dyDescent="0.2">
      <c r="A24" s="1567">
        <v>100588</v>
      </c>
      <c r="B24" s="172" t="s">
        <v>219</v>
      </c>
      <c r="C24" s="172" t="s">
        <v>220</v>
      </c>
      <c r="D24" s="172" t="s">
        <v>101</v>
      </c>
      <c r="G24" s="172" t="s">
        <v>103</v>
      </c>
      <c r="H24" s="34"/>
    </row>
    <row r="25" spans="1:8" x14ac:dyDescent="0.2">
      <c r="A25" s="1567">
        <v>100592</v>
      </c>
      <c r="B25" s="172" t="s">
        <v>221</v>
      </c>
      <c r="C25" s="172" t="s">
        <v>222</v>
      </c>
      <c r="D25" s="172" t="s">
        <v>124</v>
      </c>
      <c r="G25" s="172" t="s">
        <v>103</v>
      </c>
      <c r="H25" s="34"/>
    </row>
    <row r="26" spans="1:8" x14ac:dyDescent="0.2">
      <c r="A26" s="1567">
        <v>100597</v>
      </c>
      <c r="B26" s="172" t="s">
        <v>223</v>
      </c>
      <c r="C26" s="172" t="s">
        <v>224</v>
      </c>
      <c r="D26" s="172" t="s">
        <v>124</v>
      </c>
      <c r="G26" s="172" t="s">
        <v>103</v>
      </c>
      <c r="H26" s="34"/>
    </row>
    <row r="27" spans="1:8" x14ac:dyDescent="0.2">
      <c r="A27" s="1567">
        <v>100618</v>
      </c>
      <c r="B27" s="172" t="s">
        <v>225</v>
      </c>
      <c r="C27" s="172" t="s">
        <v>226</v>
      </c>
      <c r="D27" s="172" t="s">
        <v>101</v>
      </c>
      <c r="G27" s="172" t="s">
        <v>103</v>
      </c>
      <c r="H27" s="34"/>
    </row>
    <row r="28" spans="1:8" x14ac:dyDescent="0.2">
      <c r="A28" s="1567">
        <v>100623</v>
      </c>
      <c r="B28" s="172" t="s">
        <v>227</v>
      </c>
      <c r="C28" s="172" t="s">
        <v>228</v>
      </c>
      <c r="D28" s="172" t="s">
        <v>101</v>
      </c>
      <c r="G28" s="172" t="s">
        <v>103</v>
      </c>
      <c r="H28" s="34"/>
    </row>
    <row r="29" spans="1:8" x14ac:dyDescent="0.2">
      <c r="A29" s="1567">
        <v>100628</v>
      </c>
      <c r="B29" s="172" t="s">
        <v>229</v>
      </c>
      <c r="C29" s="172" t="s">
        <v>230</v>
      </c>
      <c r="D29" s="172" t="s">
        <v>101</v>
      </c>
      <c r="G29" s="172" t="s">
        <v>103</v>
      </c>
      <c r="H29" s="34"/>
    </row>
    <row r="30" spans="1:8" x14ac:dyDescent="0.2">
      <c r="A30" s="1567">
        <v>100632</v>
      </c>
      <c r="B30" s="172" t="s">
        <v>231</v>
      </c>
      <c r="C30" s="172" t="s">
        <v>232</v>
      </c>
      <c r="D30" s="172" t="s">
        <v>101</v>
      </c>
      <c r="G30" s="172" t="s">
        <v>103</v>
      </c>
      <c r="H30" s="34"/>
    </row>
    <row r="31" spans="1:8" x14ac:dyDescent="0.2">
      <c r="A31" s="1567">
        <v>100633</v>
      </c>
      <c r="B31" s="172" t="s">
        <v>233</v>
      </c>
      <c r="C31" s="172" t="s">
        <v>234</v>
      </c>
      <c r="D31" s="172" t="s">
        <v>101</v>
      </c>
      <c r="G31" s="172" t="s">
        <v>103</v>
      </c>
      <c r="H31" s="34"/>
    </row>
    <row r="32" spans="1:8" x14ac:dyDescent="0.2">
      <c r="A32" s="1567">
        <v>100689</v>
      </c>
      <c r="B32" s="172" t="s">
        <v>235</v>
      </c>
      <c r="C32" s="172" t="s">
        <v>236</v>
      </c>
      <c r="D32" s="172" t="s">
        <v>101</v>
      </c>
      <c r="G32" s="172" t="s">
        <v>103</v>
      </c>
      <c r="H32" s="34"/>
    </row>
    <row r="33" spans="1:8" x14ac:dyDescent="0.2">
      <c r="A33" s="1567">
        <v>100706</v>
      </c>
      <c r="B33" s="172" t="s">
        <v>237</v>
      </c>
      <c r="C33" s="172" t="s">
        <v>238</v>
      </c>
      <c r="D33" s="172" t="s">
        <v>124</v>
      </c>
      <c r="G33" s="172" t="s">
        <v>103</v>
      </c>
      <c r="H33" s="34"/>
    </row>
    <row r="34" spans="1:8" x14ac:dyDescent="0.2">
      <c r="A34" s="1567">
        <v>100719</v>
      </c>
      <c r="B34" s="172" t="s">
        <v>239</v>
      </c>
      <c r="C34" s="172" t="s">
        <v>240</v>
      </c>
      <c r="D34" s="172" t="s">
        <v>101</v>
      </c>
      <c r="E34" s="172" t="s">
        <v>143</v>
      </c>
      <c r="G34" s="172" t="s">
        <v>103</v>
      </c>
      <c r="H34" s="34"/>
    </row>
    <row r="35" spans="1:8" x14ac:dyDescent="0.2">
      <c r="A35" s="1567">
        <v>100733</v>
      </c>
      <c r="B35" s="172" t="s">
        <v>241</v>
      </c>
      <c r="C35" s="172" t="s">
        <v>242</v>
      </c>
      <c r="D35" s="172" t="s">
        <v>134</v>
      </c>
      <c r="G35" s="172" t="s">
        <v>103</v>
      </c>
      <c r="H35" s="34"/>
    </row>
    <row r="36" spans="1:8" x14ac:dyDescent="0.2">
      <c r="A36" s="1567">
        <v>100737</v>
      </c>
      <c r="B36" s="172" t="s">
        <v>243</v>
      </c>
      <c r="C36" s="172" t="s">
        <v>244</v>
      </c>
      <c r="D36" s="172" t="s">
        <v>143</v>
      </c>
      <c r="G36" s="172" t="s">
        <v>103</v>
      </c>
      <c r="H36" s="34"/>
    </row>
    <row r="37" spans="1:8" x14ac:dyDescent="0.2">
      <c r="A37" s="1567">
        <v>100738</v>
      </c>
      <c r="B37" s="172" t="s">
        <v>245</v>
      </c>
      <c r="C37" s="172" t="s">
        <v>246</v>
      </c>
      <c r="D37" s="172" t="s">
        <v>143</v>
      </c>
      <c r="G37" s="172" t="s">
        <v>103</v>
      </c>
      <c r="H37" s="34"/>
    </row>
    <row r="38" spans="1:8" x14ac:dyDescent="0.2">
      <c r="A38" s="1567">
        <v>100742</v>
      </c>
      <c r="B38" s="172" t="s">
        <v>247</v>
      </c>
      <c r="C38" s="172" t="s">
        <v>248</v>
      </c>
      <c r="D38" s="172" t="s">
        <v>124</v>
      </c>
      <c r="G38" s="172" t="s">
        <v>103</v>
      </c>
      <c r="H38" s="34"/>
    </row>
    <row r="39" spans="1:8" x14ac:dyDescent="0.2">
      <c r="A39" s="1567">
        <v>100760</v>
      </c>
      <c r="B39" s="172" t="s">
        <v>249</v>
      </c>
      <c r="C39" s="172" t="s">
        <v>250</v>
      </c>
      <c r="D39" s="172" t="s">
        <v>124</v>
      </c>
      <c r="G39" s="172" t="s">
        <v>103</v>
      </c>
      <c r="H39" s="34"/>
    </row>
    <row r="40" spans="1:8" x14ac:dyDescent="0.2">
      <c r="A40" s="1567">
        <v>100764</v>
      </c>
      <c r="B40" s="172" t="s">
        <v>251</v>
      </c>
      <c r="C40" s="172" t="s">
        <v>252</v>
      </c>
      <c r="D40" s="172" t="s">
        <v>124</v>
      </c>
      <c r="G40" s="172" t="s">
        <v>103</v>
      </c>
      <c r="H40" s="34"/>
    </row>
    <row r="41" spans="1:8" x14ac:dyDescent="0.2">
      <c r="A41" s="1567">
        <v>100776</v>
      </c>
      <c r="B41" s="172" t="s">
        <v>253</v>
      </c>
      <c r="C41" s="172" t="s">
        <v>254</v>
      </c>
      <c r="D41" s="172" t="s">
        <v>124</v>
      </c>
      <c r="G41" s="172" t="s">
        <v>103</v>
      </c>
      <c r="H41" s="34"/>
    </row>
    <row r="42" spans="1:8" x14ac:dyDescent="0.2">
      <c r="A42" s="1567">
        <v>100794</v>
      </c>
      <c r="B42" s="172" t="s">
        <v>255</v>
      </c>
      <c r="C42" s="172" t="s">
        <v>256</v>
      </c>
      <c r="D42" s="172" t="s">
        <v>124</v>
      </c>
      <c r="G42" s="172" t="s">
        <v>103</v>
      </c>
      <c r="H42" s="34"/>
    </row>
    <row r="43" spans="1:8" x14ac:dyDescent="0.2">
      <c r="A43" s="1567">
        <v>100834</v>
      </c>
      <c r="B43" s="172" t="s">
        <v>257</v>
      </c>
      <c r="C43" s="172" t="s">
        <v>258</v>
      </c>
      <c r="D43" s="172" t="s">
        <v>101</v>
      </c>
      <c r="G43" s="172" t="s">
        <v>103</v>
      </c>
      <c r="H43" s="34"/>
    </row>
    <row r="44" spans="1:8" x14ac:dyDescent="0.2">
      <c r="A44" s="1567">
        <v>100839</v>
      </c>
      <c r="B44" s="172" t="s">
        <v>259</v>
      </c>
      <c r="C44" s="172" t="s">
        <v>260</v>
      </c>
      <c r="D44" s="172" t="s">
        <v>101</v>
      </c>
      <c r="G44" s="172" t="s">
        <v>103</v>
      </c>
      <c r="H44" s="34"/>
    </row>
    <row r="45" spans="1:8" x14ac:dyDescent="0.2">
      <c r="A45" s="1567">
        <v>100843</v>
      </c>
      <c r="B45" s="172" t="s">
        <v>261</v>
      </c>
      <c r="C45" s="172" t="s">
        <v>262</v>
      </c>
      <c r="D45" s="172" t="s">
        <v>101</v>
      </c>
      <c r="G45" s="172" t="s">
        <v>103</v>
      </c>
      <c r="H45" s="34"/>
    </row>
    <row r="46" spans="1:8" x14ac:dyDescent="0.2">
      <c r="A46" s="1567">
        <v>100845</v>
      </c>
      <c r="B46" s="172" t="s">
        <v>263</v>
      </c>
      <c r="C46" s="172" t="s">
        <v>264</v>
      </c>
      <c r="D46" s="172" t="s">
        <v>101</v>
      </c>
      <c r="G46" s="172" t="s">
        <v>103</v>
      </c>
      <c r="H46" s="34"/>
    </row>
    <row r="47" spans="1:8" x14ac:dyDescent="0.2">
      <c r="A47" s="1567">
        <v>100848</v>
      </c>
      <c r="B47" s="172" t="s">
        <v>265</v>
      </c>
      <c r="C47" s="172" t="s">
        <v>266</v>
      </c>
      <c r="D47" s="172" t="s">
        <v>101</v>
      </c>
      <c r="G47" s="172" t="s">
        <v>103</v>
      </c>
      <c r="H47" s="34"/>
    </row>
    <row r="48" spans="1:8" x14ac:dyDescent="0.2">
      <c r="A48" s="1567">
        <v>100888</v>
      </c>
      <c r="B48" s="172" t="s">
        <v>267</v>
      </c>
      <c r="C48" s="172" t="s">
        <v>268</v>
      </c>
      <c r="D48" s="172" t="s">
        <v>101</v>
      </c>
      <c r="G48" s="172" t="s">
        <v>103</v>
      </c>
      <c r="H48" s="34"/>
    </row>
    <row r="49" spans="1:8" x14ac:dyDescent="0.2">
      <c r="A49" s="1567">
        <v>100902</v>
      </c>
      <c r="B49" s="172" t="s">
        <v>269</v>
      </c>
      <c r="C49" s="172" t="s">
        <v>270</v>
      </c>
      <c r="D49" s="172" t="s">
        <v>124</v>
      </c>
      <c r="G49" s="172" t="s">
        <v>103</v>
      </c>
      <c r="H49" s="34"/>
    </row>
    <row r="50" spans="1:8" x14ac:dyDescent="0.2">
      <c r="A50" s="1567">
        <v>100936</v>
      </c>
      <c r="B50" s="172" t="s">
        <v>271</v>
      </c>
      <c r="C50" s="172" t="s">
        <v>272</v>
      </c>
      <c r="D50" s="172" t="s">
        <v>124</v>
      </c>
      <c r="G50" s="172" t="s">
        <v>103</v>
      </c>
      <c r="H50" s="34"/>
    </row>
    <row r="51" spans="1:8" x14ac:dyDescent="0.2">
      <c r="A51" s="1567">
        <v>100947</v>
      </c>
      <c r="B51" s="172" t="s">
        <v>273</v>
      </c>
      <c r="C51" s="172" t="s">
        <v>274</v>
      </c>
      <c r="D51" s="172" t="s">
        <v>134</v>
      </c>
      <c r="G51" s="172" t="s">
        <v>103</v>
      </c>
      <c r="H51" s="34"/>
    </row>
    <row r="52" spans="1:8" x14ac:dyDescent="0.2">
      <c r="A52" s="1567">
        <v>100948</v>
      </c>
      <c r="B52" s="172" t="s">
        <v>275</v>
      </c>
      <c r="C52" s="172" t="s">
        <v>276</v>
      </c>
      <c r="D52" s="172" t="s">
        <v>124</v>
      </c>
      <c r="G52" s="172" t="s">
        <v>103</v>
      </c>
      <c r="H52" s="34"/>
    </row>
    <row r="53" spans="1:8" x14ac:dyDescent="0.2">
      <c r="A53" s="1567">
        <v>101000</v>
      </c>
      <c r="B53" s="172" t="s">
        <v>277</v>
      </c>
      <c r="C53" s="172" t="s">
        <v>278</v>
      </c>
      <c r="D53" s="172" t="s">
        <v>134</v>
      </c>
      <c r="G53" s="172" t="s">
        <v>103</v>
      </c>
      <c r="H53" s="34"/>
    </row>
    <row r="54" spans="1:8" x14ac:dyDescent="0.2">
      <c r="A54" s="1567">
        <v>101020</v>
      </c>
      <c r="B54" s="172" t="s">
        <v>279</v>
      </c>
      <c r="C54" s="172" t="s">
        <v>280</v>
      </c>
      <c r="D54" s="172" t="s">
        <v>143</v>
      </c>
      <c r="G54" s="172" t="s">
        <v>103</v>
      </c>
      <c r="H54" s="34"/>
    </row>
    <row r="55" spans="1:8" x14ac:dyDescent="0.2">
      <c r="A55" s="1567">
        <v>102054</v>
      </c>
      <c r="B55" s="172" t="s">
        <v>11346</v>
      </c>
      <c r="C55" s="172" t="s">
        <v>11347</v>
      </c>
      <c r="D55" s="172" t="s">
        <v>143</v>
      </c>
      <c r="G55" s="172" t="s">
        <v>103</v>
      </c>
      <c r="H55" s="34"/>
    </row>
    <row r="56" spans="1:8" x14ac:dyDescent="0.2">
      <c r="A56" s="1567">
        <v>103002</v>
      </c>
      <c r="B56" s="172" t="s">
        <v>11348</v>
      </c>
      <c r="C56" s="172" t="s">
        <v>11349</v>
      </c>
      <c r="D56" s="172" t="s">
        <v>143</v>
      </c>
      <c r="G56" s="172" t="s">
        <v>103</v>
      </c>
      <c r="H56" s="34"/>
    </row>
    <row r="57" spans="1:8" x14ac:dyDescent="0.2">
      <c r="A57" s="1567">
        <v>103139</v>
      </c>
      <c r="B57" s="172" t="s">
        <v>11350</v>
      </c>
      <c r="C57" s="172" t="s">
        <v>11351</v>
      </c>
      <c r="D57" s="172" t="s">
        <v>143</v>
      </c>
      <c r="G57" s="172" t="s">
        <v>103</v>
      </c>
      <c r="H57" s="34"/>
    </row>
    <row r="58" spans="1:8" x14ac:dyDescent="0.2">
      <c r="A58" s="1567">
        <v>103247</v>
      </c>
      <c r="B58" s="172" t="s">
        <v>11352</v>
      </c>
      <c r="C58" s="172" t="s">
        <v>11353</v>
      </c>
      <c r="D58" s="172" t="s">
        <v>143</v>
      </c>
      <c r="G58" s="172" t="s">
        <v>113</v>
      </c>
      <c r="H58" s="34"/>
    </row>
    <row r="59" spans="1:8" x14ac:dyDescent="0.2">
      <c r="A59" s="1567">
        <v>103620</v>
      </c>
      <c r="B59" s="172" t="s">
        <v>11354</v>
      </c>
      <c r="C59" s="172" t="s">
        <v>11355</v>
      </c>
      <c r="D59" s="172" t="s">
        <v>101</v>
      </c>
      <c r="G59" s="172" t="s">
        <v>103</v>
      </c>
      <c r="H59" s="34"/>
    </row>
    <row r="60" spans="1:8" x14ac:dyDescent="0.2">
      <c r="A60" s="1567">
        <v>103630</v>
      </c>
      <c r="B60" s="172" t="s">
        <v>11356</v>
      </c>
      <c r="C60" s="172" t="s">
        <v>11357</v>
      </c>
      <c r="D60" s="172" t="s">
        <v>143</v>
      </c>
      <c r="G60" s="172" t="s">
        <v>103</v>
      </c>
      <c r="H60" s="34"/>
    </row>
    <row r="61" spans="1:8" x14ac:dyDescent="0.2">
      <c r="A61" s="1567">
        <v>103669</v>
      </c>
      <c r="B61" s="172" t="s">
        <v>11358</v>
      </c>
      <c r="C61" s="172" t="s">
        <v>11359</v>
      </c>
      <c r="D61" s="172" t="s">
        <v>124</v>
      </c>
      <c r="G61" s="172" t="s">
        <v>103</v>
      </c>
      <c r="H61" s="34"/>
    </row>
    <row r="62" spans="1:8" x14ac:dyDescent="0.2">
      <c r="A62" s="1567">
        <v>103743</v>
      </c>
      <c r="B62" s="172" t="s">
        <v>11360</v>
      </c>
      <c r="C62" s="172" t="s">
        <v>11361</v>
      </c>
      <c r="D62" s="172" t="s">
        <v>101</v>
      </c>
      <c r="G62" s="172" t="s">
        <v>113</v>
      </c>
      <c r="H62" s="34"/>
    </row>
    <row r="63" spans="1:8" x14ac:dyDescent="0.2">
      <c r="A63" s="1567">
        <v>112263</v>
      </c>
      <c r="B63" s="172" t="s">
        <v>11362</v>
      </c>
      <c r="C63" s="172" t="s">
        <v>11363</v>
      </c>
      <c r="D63" s="172" t="s">
        <v>134</v>
      </c>
      <c r="G63" s="172" t="s">
        <v>103</v>
      </c>
      <c r="H63" s="34"/>
    </row>
    <row r="64" spans="1:8" x14ac:dyDescent="0.2">
      <c r="A64" s="1567">
        <v>112264</v>
      </c>
      <c r="B64" s="172" t="s">
        <v>11364</v>
      </c>
      <c r="C64" s="172" t="s">
        <v>11365</v>
      </c>
      <c r="D64" s="172" t="s">
        <v>134</v>
      </c>
      <c r="G64" s="172" t="s">
        <v>103</v>
      </c>
      <c r="H64" s="34"/>
    </row>
    <row r="65" spans="1:8" x14ac:dyDescent="0.2">
      <c r="A65" s="1567">
        <v>114049</v>
      </c>
      <c r="B65" s="172" t="s">
        <v>11366</v>
      </c>
      <c r="C65" s="172" t="s">
        <v>11367</v>
      </c>
      <c r="D65" s="172" t="s">
        <v>143</v>
      </c>
      <c r="G65" s="172" t="s">
        <v>103</v>
      </c>
      <c r="H65" s="34"/>
    </row>
    <row r="66" spans="1:8" x14ac:dyDescent="0.2">
      <c r="A66" s="1567">
        <v>114135</v>
      </c>
      <c r="B66" s="172" t="s">
        <v>281</v>
      </c>
      <c r="C66" s="172" t="s">
        <v>282</v>
      </c>
      <c r="D66" s="172" t="s">
        <v>134</v>
      </c>
      <c r="G66" s="172" t="s">
        <v>107</v>
      </c>
      <c r="H66" s="34"/>
    </row>
    <row r="67" spans="1:8" x14ac:dyDescent="0.2">
      <c r="A67" s="1567">
        <v>114159</v>
      </c>
      <c r="B67" s="172" t="s">
        <v>11368</v>
      </c>
      <c r="C67" s="172" t="s">
        <v>11369</v>
      </c>
      <c r="D67" s="172" t="s">
        <v>134</v>
      </c>
      <c r="G67" s="172" t="s">
        <v>103</v>
      </c>
      <c r="H67" s="34"/>
    </row>
    <row r="68" spans="1:8" x14ac:dyDescent="0.2">
      <c r="A68" s="1567">
        <v>114171</v>
      </c>
      <c r="B68" s="172" t="s">
        <v>283</v>
      </c>
      <c r="C68" s="172" t="s">
        <v>284</v>
      </c>
      <c r="D68" s="172" t="s">
        <v>134</v>
      </c>
      <c r="G68" s="172" t="s">
        <v>103</v>
      </c>
      <c r="H68" s="34"/>
    </row>
    <row r="69" spans="1:8" x14ac:dyDescent="0.2">
      <c r="A69" s="1567">
        <v>114185</v>
      </c>
      <c r="B69" s="172" t="s">
        <v>285</v>
      </c>
      <c r="C69" s="172" t="s">
        <v>286</v>
      </c>
      <c r="D69" s="172" t="s">
        <v>134</v>
      </c>
      <c r="G69" s="172" t="s">
        <v>103</v>
      </c>
      <c r="H69" s="34"/>
    </row>
    <row r="70" spans="1:8" x14ac:dyDescent="0.2">
      <c r="A70" s="1567">
        <v>116058</v>
      </c>
      <c r="B70" s="172" t="s">
        <v>11370</v>
      </c>
      <c r="C70" s="172" t="s">
        <v>11371</v>
      </c>
      <c r="D70" s="172" t="s">
        <v>101</v>
      </c>
      <c r="G70" s="172" t="s">
        <v>103</v>
      </c>
      <c r="H70" s="34"/>
    </row>
    <row r="71" spans="1:8" x14ac:dyDescent="0.2">
      <c r="A71" s="1567">
        <v>116062</v>
      </c>
      <c r="B71" s="172" t="s">
        <v>11372</v>
      </c>
      <c r="C71" s="172" t="s">
        <v>11373</v>
      </c>
      <c r="D71" s="172" t="s">
        <v>101</v>
      </c>
      <c r="G71" s="172" t="s">
        <v>103</v>
      </c>
      <c r="H71" s="34"/>
    </row>
    <row r="72" spans="1:8" x14ac:dyDescent="0.2">
      <c r="A72" s="1567">
        <v>116067</v>
      </c>
      <c r="B72" s="172" t="s">
        <v>11374</v>
      </c>
      <c r="C72" s="172" t="s">
        <v>11375</v>
      </c>
      <c r="D72" s="172" t="s">
        <v>101</v>
      </c>
      <c r="G72" s="172" t="s">
        <v>103</v>
      </c>
      <c r="H72" s="34"/>
    </row>
    <row r="73" spans="1:8" x14ac:dyDescent="0.2">
      <c r="A73" s="1567">
        <v>117765</v>
      </c>
      <c r="B73" s="172" t="s">
        <v>11376</v>
      </c>
      <c r="C73" s="172" t="s">
        <v>11377</v>
      </c>
      <c r="D73" s="172" t="s">
        <v>124</v>
      </c>
      <c r="G73" s="172" t="s">
        <v>103</v>
      </c>
      <c r="H73" s="34"/>
    </row>
    <row r="74" spans="1:8" x14ac:dyDescent="0.2">
      <c r="A74" s="1567">
        <v>117766</v>
      </c>
      <c r="B74" s="172" t="s">
        <v>11378</v>
      </c>
      <c r="C74" s="172" t="s">
        <v>11379</v>
      </c>
      <c r="D74" s="172" t="s">
        <v>124</v>
      </c>
      <c r="G74" s="172" t="s">
        <v>103</v>
      </c>
      <c r="H74" s="34"/>
    </row>
    <row r="75" spans="1:8" x14ac:dyDescent="0.2">
      <c r="A75" s="1567">
        <v>117768</v>
      </c>
      <c r="B75" s="172" t="s">
        <v>11380</v>
      </c>
      <c r="C75" s="172" t="s">
        <v>11381</v>
      </c>
      <c r="D75" s="172" t="s">
        <v>124</v>
      </c>
      <c r="G75" s="172" t="s">
        <v>103</v>
      </c>
      <c r="H75" s="34"/>
    </row>
    <row r="76" spans="1:8" x14ac:dyDescent="0.2">
      <c r="A76" s="1567">
        <v>118332</v>
      </c>
      <c r="B76" s="172" t="s">
        <v>287</v>
      </c>
      <c r="C76" s="172" t="s">
        <v>288</v>
      </c>
      <c r="D76" s="172" t="s">
        <v>143</v>
      </c>
      <c r="G76" s="172" t="s">
        <v>103</v>
      </c>
      <c r="H76" s="34"/>
    </row>
    <row r="77" spans="1:8" x14ac:dyDescent="0.2">
      <c r="A77" s="1567">
        <v>118776</v>
      </c>
      <c r="B77" s="172" t="s">
        <v>11382</v>
      </c>
      <c r="C77" s="172" t="s">
        <v>11383</v>
      </c>
      <c r="D77" s="172" t="s">
        <v>143</v>
      </c>
      <c r="G77" s="172" t="s">
        <v>103</v>
      </c>
      <c r="H77" s="34"/>
    </row>
    <row r="78" spans="1:8" x14ac:dyDescent="0.2">
      <c r="A78" s="1567">
        <v>119773</v>
      </c>
      <c r="B78" s="172" t="s">
        <v>289</v>
      </c>
      <c r="C78" s="172" t="s">
        <v>290</v>
      </c>
      <c r="D78" s="172" t="s">
        <v>101</v>
      </c>
      <c r="G78" s="172" t="s">
        <v>103</v>
      </c>
      <c r="H78" s="34"/>
    </row>
    <row r="79" spans="1:8" x14ac:dyDescent="0.2">
      <c r="A79" s="1567">
        <v>119955</v>
      </c>
      <c r="B79" s="172" t="s">
        <v>11384</v>
      </c>
      <c r="C79" s="172" t="s">
        <v>11385</v>
      </c>
      <c r="D79" s="172" t="s">
        <v>143</v>
      </c>
      <c r="G79" s="172" t="s">
        <v>103</v>
      </c>
      <c r="H79" s="34"/>
    </row>
    <row r="80" spans="1:8" x14ac:dyDescent="0.2">
      <c r="A80" s="1567">
        <v>204728</v>
      </c>
      <c r="B80" s="172" t="s">
        <v>291</v>
      </c>
      <c r="C80" s="172" t="s">
        <v>292</v>
      </c>
      <c r="D80" s="172" t="s">
        <v>124</v>
      </c>
      <c r="G80" s="172" t="s">
        <v>103</v>
      </c>
      <c r="H80" s="34"/>
    </row>
    <row r="81" spans="1:8" x14ac:dyDescent="0.2">
      <c r="A81" s="1567">
        <v>204729</v>
      </c>
      <c r="B81" s="172" t="s">
        <v>293</v>
      </c>
      <c r="C81" s="172" t="s">
        <v>294</v>
      </c>
      <c r="D81" s="172" t="s">
        <v>124</v>
      </c>
      <c r="G81" s="172" t="s">
        <v>103</v>
      </c>
      <c r="H81" s="34"/>
    </row>
    <row r="82" spans="1:8" x14ac:dyDescent="0.2">
      <c r="A82" s="1567">
        <v>204734</v>
      </c>
      <c r="B82" s="172" t="s">
        <v>295</v>
      </c>
      <c r="C82" s="172" t="s">
        <v>296</v>
      </c>
      <c r="D82" s="172" t="s">
        <v>124</v>
      </c>
      <c r="G82" s="172" t="s">
        <v>103</v>
      </c>
      <c r="H82" s="34"/>
    </row>
    <row r="83" spans="1:8" x14ac:dyDescent="0.2">
      <c r="A83" s="1567">
        <v>204794</v>
      </c>
      <c r="B83" s="172" t="s">
        <v>297</v>
      </c>
      <c r="C83" s="172" t="s">
        <v>298</v>
      </c>
      <c r="D83" s="172" t="s">
        <v>124</v>
      </c>
      <c r="G83" s="172" t="s">
        <v>103</v>
      </c>
      <c r="H83" s="34"/>
    </row>
    <row r="84" spans="1:8" x14ac:dyDescent="0.2">
      <c r="A84" s="1567">
        <v>204795</v>
      </c>
      <c r="B84" s="172" t="s">
        <v>299</v>
      </c>
      <c r="C84" s="172" t="s">
        <v>300</v>
      </c>
      <c r="D84" s="172" t="s">
        <v>124</v>
      </c>
      <c r="G84" s="172" t="s">
        <v>103</v>
      </c>
      <c r="H84" s="34"/>
    </row>
    <row r="85" spans="1:8" x14ac:dyDescent="0.2">
      <c r="A85" s="1567">
        <v>204800</v>
      </c>
      <c r="B85" s="172" t="s">
        <v>301</v>
      </c>
      <c r="C85" s="172" t="s">
        <v>302</v>
      </c>
      <c r="D85" s="172" t="s">
        <v>124</v>
      </c>
      <c r="G85" s="172" t="s">
        <v>103</v>
      </c>
      <c r="H85" s="34"/>
    </row>
    <row r="86" spans="1:8" x14ac:dyDescent="0.2">
      <c r="A86" s="1567">
        <v>204840</v>
      </c>
      <c r="B86" s="172" t="s">
        <v>303</v>
      </c>
      <c r="C86" s="172" t="s">
        <v>304</v>
      </c>
      <c r="D86" s="172" t="s">
        <v>143</v>
      </c>
      <c r="G86" s="172" t="s">
        <v>103</v>
      </c>
      <c r="H86" s="34"/>
    </row>
    <row r="87" spans="1:8" x14ac:dyDescent="0.2">
      <c r="A87" s="1567">
        <v>205110</v>
      </c>
      <c r="B87" s="172" t="s">
        <v>11386</v>
      </c>
      <c r="C87" s="172" t="s">
        <v>11387</v>
      </c>
      <c r="D87" s="172" t="s">
        <v>124</v>
      </c>
      <c r="G87" s="172" t="s">
        <v>103</v>
      </c>
      <c r="H87" s="34"/>
    </row>
    <row r="88" spans="1:8" x14ac:dyDescent="0.2">
      <c r="A88" s="1567">
        <v>220109</v>
      </c>
      <c r="B88" s="172" t="s">
        <v>11388</v>
      </c>
      <c r="C88" s="172" t="s">
        <v>11389</v>
      </c>
      <c r="D88" s="172" t="s">
        <v>134</v>
      </c>
      <c r="G88" s="172" t="s">
        <v>103</v>
      </c>
      <c r="H88" s="34"/>
    </row>
    <row r="89" spans="1:8" x14ac:dyDescent="0.2">
      <c r="A89" s="1567">
        <v>220684</v>
      </c>
      <c r="B89" s="172" t="s">
        <v>11390</v>
      </c>
      <c r="C89" s="172" t="s">
        <v>11391</v>
      </c>
      <c r="D89" s="172" t="s">
        <v>101</v>
      </c>
      <c r="G89" s="172" t="s">
        <v>103</v>
      </c>
      <c r="H89" s="34"/>
    </row>
    <row r="90" spans="1:8" x14ac:dyDescent="0.2">
      <c r="A90" s="1567">
        <v>221012</v>
      </c>
      <c r="B90" s="172" t="s">
        <v>11392</v>
      </c>
      <c r="C90" s="172" t="s">
        <v>11393</v>
      </c>
      <c r="D90" s="172" t="s">
        <v>134</v>
      </c>
      <c r="G90" s="172" t="s">
        <v>103</v>
      </c>
      <c r="H90" s="34"/>
    </row>
    <row r="91" spans="1:8" x14ac:dyDescent="0.2">
      <c r="A91" s="1567">
        <v>221265</v>
      </c>
      <c r="B91" s="172" t="s">
        <v>11394</v>
      </c>
      <c r="C91" s="172" t="s">
        <v>11395</v>
      </c>
      <c r="D91" s="172" t="s">
        <v>143</v>
      </c>
      <c r="G91" s="172" t="s">
        <v>103</v>
      </c>
      <c r="H91" s="34"/>
    </row>
    <row r="92" spans="1:8" x14ac:dyDescent="0.2">
      <c r="A92" s="1567">
        <v>221464</v>
      </c>
      <c r="B92" s="172" t="s">
        <v>305</v>
      </c>
      <c r="C92" s="172" t="s">
        <v>306</v>
      </c>
      <c r="D92" s="172" t="s">
        <v>143</v>
      </c>
      <c r="G92" s="172" t="s">
        <v>103</v>
      </c>
      <c r="H92" s="34"/>
    </row>
    <row r="93" spans="1:8" x14ac:dyDescent="0.2">
      <c r="A93" s="1567">
        <v>221485</v>
      </c>
      <c r="B93" s="172" t="s">
        <v>307</v>
      </c>
      <c r="C93" s="172" t="s">
        <v>308</v>
      </c>
      <c r="D93" s="172" t="s">
        <v>101</v>
      </c>
      <c r="G93" s="172" t="s">
        <v>103</v>
      </c>
      <c r="H93" s="34"/>
    </row>
    <row r="94" spans="1:8" x14ac:dyDescent="0.2">
      <c r="A94" s="1567">
        <v>221488</v>
      </c>
      <c r="B94" s="172" t="s">
        <v>309</v>
      </c>
      <c r="C94" s="172" t="s">
        <v>310</v>
      </c>
      <c r="D94" s="172" t="s">
        <v>101</v>
      </c>
      <c r="G94" s="172" t="s">
        <v>103</v>
      </c>
      <c r="H94" s="34"/>
    </row>
    <row r="95" spans="1:8" x14ac:dyDescent="0.2">
      <c r="A95" s="1567">
        <v>221535</v>
      </c>
      <c r="B95" s="172" t="s">
        <v>311</v>
      </c>
      <c r="C95" s="172" t="s">
        <v>312</v>
      </c>
      <c r="D95" s="172" t="s">
        <v>101</v>
      </c>
      <c r="G95" s="172" t="s">
        <v>103</v>
      </c>
      <c r="H95" s="34"/>
    </row>
    <row r="96" spans="1:8" x14ac:dyDescent="0.2">
      <c r="A96" s="1567">
        <v>221554</v>
      </c>
      <c r="B96" s="172" t="s">
        <v>313</v>
      </c>
      <c r="C96" s="172" t="s">
        <v>314</v>
      </c>
      <c r="D96" s="172" t="s">
        <v>124</v>
      </c>
      <c r="G96" s="172" t="s">
        <v>103</v>
      </c>
      <c r="H96" s="34"/>
    </row>
    <row r="97" spans="1:8" x14ac:dyDescent="0.2">
      <c r="A97" s="1567">
        <v>221601</v>
      </c>
      <c r="B97" s="172" t="s">
        <v>315</v>
      </c>
      <c r="C97" s="172" t="s">
        <v>316</v>
      </c>
      <c r="D97" s="172" t="s">
        <v>101</v>
      </c>
      <c r="G97" s="172" t="s">
        <v>103</v>
      </c>
      <c r="H97" s="34"/>
    </row>
    <row r="98" spans="1:8" x14ac:dyDescent="0.2">
      <c r="A98" s="1567">
        <v>222221</v>
      </c>
      <c r="B98" s="172" t="s">
        <v>317</v>
      </c>
      <c r="C98" s="172" t="s">
        <v>318</v>
      </c>
      <c r="D98" s="172" t="s">
        <v>124</v>
      </c>
      <c r="G98" s="172" t="s">
        <v>103</v>
      </c>
      <c r="H98" s="34"/>
    </row>
    <row r="99" spans="1:8" x14ac:dyDescent="0.2">
      <c r="A99" s="1567">
        <v>223115</v>
      </c>
      <c r="B99" s="172" t="s">
        <v>319</v>
      </c>
      <c r="C99" s="172" t="s">
        <v>320</v>
      </c>
      <c r="D99" s="172" t="s">
        <v>134</v>
      </c>
      <c r="G99" s="172" t="s">
        <v>103</v>
      </c>
      <c r="H99" s="34"/>
    </row>
    <row r="100" spans="1:8" x14ac:dyDescent="0.2">
      <c r="A100" s="1567">
        <v>223119</v>
      </c>
      <c r="B100" s="172" t="s">
        <v>321</v>
      </c>
      <c r="C100" s="172" t="s">
        <v>322</v>
      </c>
      <c r="D100" s="172" t="s">
        <v>101</v>
      </c>
      <c r="G100" s="172" t="s">
        <v>103</v>
      </c>
      <c r="H100" s="34"/>
    </row>
    <row r="101" spans="1:8" x14ac:dyDescent="0.2">
      <c r="A101" s="1567">
        <v>223120</v>
      </c>
      <c r="B101" s="172" t="s">
        <v>323</v>
      </c>
      <c r="C101" s="172" t="s">
        <v>324</v>
      </c>
      <c r="D101" s="172" t="s">
        <v>134</v>
      </c>
      <c r="G101" s="172" t="s">
        <v>103</v>
      </c>
      <c r="H101" s="34"/>
    </row>
    <row r="102" spans="1:8" x14ac:dyDescent="0.2">
      <c r="A102" s="1567">
        <v>223133</v>
      </c>
      <c r="B102" s="172" t="s">
        <v>325</v>
      </c>
      <c r="C102" s="172" t="s">
        <v>3048</v>
      </c>
      <c r="D102" s="172" t="s">
        <v>101</v>
      </c>
      <c r="G102" s="172" t="s">
        <v>103</v>
      </c>
      <c r="H102" s="34"/>
    </row>
    <row r="103" spans="1:8" x14ac:dyDescent="0.2">
      <c r="A103" s="1567">
        <v>223134</v>
      </c>
      <c r="B103" s="172" t="s">
        <v>326</v>
      </c>
      <c r="C103" s="172" t="s">
        <v>327</v>
      </c>
      <c r="D103" s="172" t="s">
        <v>143</v>
      </c>
      <c r="G103" s="172" t="s">
        <v>103</v>
      </c>
      <c r="H103" s="34"/>
    </row>
    <row r="104" spans="1:8" x14ac:dyDescent="0.2">
      <c r="A104" s="1567">
        <v>223139</v>
      </c>
      <c r="B104" s="172" t="s">
        <v>328</v>
      </c>
      <c r="C104" s="172" t="s">
        <v>329</v>
      </c>
      <c r="D104" s="172" t="s">
        <v>134</v>
      </c>
      <c r="G104" s="172" t="s">
        <v>103</v>
      </c>
      <c r="H104" s="34"/>
    </row>
    <row r="105" spans="1:8" x14ac:dyDescent="0.2">
      <c r="A105" s="1567">
        <v>229011</v>
      </c>
      <c r="B105" s="172" t="s">
        <v>11396</v>
      </c>
      <c r="C105" s="172" t="s">
        <v>11397</v>
      </c>
      <c r="D105" s="172" t="s">
        <v>143</v>
      </c>
      <c r="G105" s="172" t="s">
        <v>103</v>
      </c>
      <c r="H105" s="34"/>
    </row>
    <row r="106" spans="1:8" x14ac:dyDescent="0.2">
      <c r="A106" s="1567">
        <v>229056</v>
      </c>
      <c r="B106" s="172" t="s">
        <v>11398</v>
      </c>
      <c r="C106" s="172" t="s">
        <v>11399</v>
      </c>
      <c r="D106" s="172" t="s">
        <v>101</v>
      </c>
      <c r="G106" s="172" t="s">
        <v>103</v>
      </c>
      <c r="H106" s="34"/>
    </row>
    <row r="107" spans="1:8" x14ac:dyDescent="0.2">
      <c r="A107" s="1567">
        <v>229202</v>
      </c>
      <c r="B107" s="172" t="s">
        <v>330</v>
      </c>
      <c r="C107" s="172" t="s">
        <v>11400</v>
      </c>
      <c r="D107" s="172" t="s">
        <v>143</v>
      </c>
      <c r="G107" s="172" t="s">
        <v>113</v>
      </c>
      <c r="H107" s="34"/>
    </row>
    <row r="108" spans="1:8" x14ac:dyDescent="0.2">
      <c r="A108" s="1567">
        <v>229204</v>
      </c>
      <c r="B108" s="172" t="s">
        <v>331</v>
      </c>
      <c r="C108" s="172" t="s">
        <v>332</v>
      </c>
      <c r="D108" s="172" t="s">
        <v>134</v>
      </c>
      <c r="G108" s="172" t="s">
        <v>107</v>
      </c>
      <c r="H108" s="34"/>
    </row>
    <row r="109" spans="1:8" x14ac:dyDescent="0.2">
      <c r="A109" s="1567">
        <v>229687</v>
      </c>
      <c r="B109" s="172" t="s">
        <v>333</v>
      </c>
      <c r="C109" s="172" t="s">
        <v>334</v>
      </c>
      <c r="D109" s="172" t="s">
        <v>101</v>
      </c>
      <c r="G109" s="172" t="s">
        <v>103</v>
      </c>
      <c r="H109" s="34"/>
    </row>
    <row r="110" spans="1:8" x14ac:dyDescent="0.2">
      <c r="A110" s="1567">
        <v>229692</v>
      </c>
      <c r="B110" s="172" t="s">
        <v>335</v>
      </c>
      <c r="C110" s="172" t="s">
        <v>336</v>
      </c>
      <c r="D110" s="172" t="s">
        <v>143</v>
      </c>
      <c r="G110" s="172" t="s">
        <v>103</v>
      </c>
      <c r="H110" s="34"/>
    </row>
    <row r="111" spans="1:8" x14ac:dyDescent="0.2">
      <c r="A111" s="1567">
        <v>229693</v>
      </c>
      <c r="B111" s="172" t="s">
        <v>337</v>
      </c>
      <c r="C111" s="172" t="s">
        <v>338</v>
      </c>
      <c r="D111" s="172" t="s">
        <v>134</v>
      </c>
      <c r="G111" s="172" t="s">
        <v>103</v>
      </c>
      <c r="H111" s="34"/>
    </row>
    <row r="112" spans="1:8" x14ac:dyDescent="0.2">
      <c r="A112" s="1567">
        <v>229695</v>
      </c>
      <c r="B112" s="172" t="s">
        <v>339</v>
      </c>
      <c r="C112" s="172" t="s">
        <v>340</v>
      </c>
      <c r="D112" s="172" t="s">
        <v>134</v>
      </c>
      <c r="G112" s="172" t="s">
        <v>103</v>
      </c>
      <c r="H112" s="34"/>
    </row>
    <row r="113" spans="1:8" x14ac:dyDescent="0.2">
      <c r="A113" s="1567">
        <v>229700</v>
      </c>
      <c r="B113" s="172" t="s">
        <v>341</v>
      </c>
      <c r="C113" s="172" t="s">
        <v>342</v>
      </c>
      <c r="D113" s="172" t="s">
        <v>124</v>
      </c>
      <c r="G113" s="172" t="s">
        <v>103</v>
      </c>
      <c r="H113" s="34"/>
    </row>
    <row r="114" spans="1:8" x14ac:dyDescent="0.2">
      <c r="A114" s="1567">
        <v>229723</v>
      </c>
      <c r="B114" s="172" t="s">
        <v>343</v>
      </c>
      <c r="C114" s="172" t="s">
        <v>344</v>
      </c>
      <c r="D114" s="172" t="s">
        <v>101</v>
      </c>
      <c r="G114" s="172" t="s">
        <v>103</v>
      </c>
      <c r="H114" s="34"/>
    </row>
    <row r="115" spans="1:8" x14ac:dyDescent="0.2">
      <c r="A115" s="1567">
        <v>229726</v>
      </c>
      <c r="B115" s="172" t="s">
        <v>345</v>
      </c>
      <c r="C115" s="172" t="s">
        <v>346</v>
      </c>
      <c r="D115" s="172" t="s">
        <v>101</v>
      </c>
      <c r="G115" s="172" t="s">
        <v>103</v>
      </c>
      <c r="H115" s="34"/>
    </row>
    <row r="116" spans="1:8" x14ac:dyDescent="0.2">
      <c r="A116" s="1568">
        <v>229736</v>
      </c>
      <c r="B116" s="962" t="s">
        <v>347</v>
      </c>
      <c r="C116" s="962" t="s">
        <v>348</v>
      </c>
      <c r="D116" s="962" t="s">
        <v>101</v>
      </c>
      <c r="E116" s="962"/>
      <c r="F116" s="962"/>
      <c r="G116" s="961" t="s">
        <v>110</v>
      </c>
      <c r="H116" s="34"/>
    </row>
    <row r="117" spans="1:8" x14ac:dyDescent="0.2">
      <c r="A117" s="1568">
        <v>229745</v>
      </c>
      <c r="B117" s="962" t="s">
        <v>349</v>
      </c>
      <c r="C117" s="962" t="s">
        <v>350</v>
      </c>
      <c r="D117" s="962" t="s">
        <v>101</v>
      </c>
      <c r="E117" s="962"/>
      <c r="F117" s="962"/>
      <c r="G117" s="961" t="s">
        <v>103</v>
      </c>
      <c r="H117" s="34"/>
    </row>
    <row r="118" spans="1:8" x14ac:dyDescent="0.2">
      <c r="A118" s="1568">
        <v>229871</v>
      </c>
      <c r="B118" s="962" t="s">
        <v>351</v>
      </c>
      <c r="C118" s="962" t="s">
        <v>352</v>
      </c>
      <c r="D118" s="962" t="s">
        <v>124</v>
      </c>
      <c r="E118" s="962"/>
      <c r="F118" s="962"/>
      <c r="G118" s="961" t="s">
        <v>103</v>
      </c>
      <c r="H118" s="34"/>
    </row>
    <row r="119" spans="1:8" x14ac:dyDescent="0.2">
      <c r="A119" s="1568">
        <v>229876</v>
      </c>
      <c r="B119" s="962" t="s">
        <v>353</v>
      </c>
      <c r="C119" s="962" t="s">
        <v>338</v>
      </c>
      <c r="D119" s="962" t="s">
        <v>134</v>
      </c>
      <c r="E119" s="962"/>
      <c r="F119" s="962"/>
      <c r="G119" s="961" t="s">
        <v>103</v>
      </c>
      <c r="H119" s="34"/>
    </row>
    <row r="120" spans="1:8" x14ac:dyDescent="0.2">
      <c r="A120" s="1568">
        <v>229899</v>
      </c>
      <c r="B120" s="962" t="s">
        <v>354</v>
      </c>
      <c r="C120" s="962" t="s">
        <v>355</v>
      </c>
      <c r="D120" s="962" t="s">
        <v>143</v>
      </c>
      <c r="E120" s="962"/>
      <c r="F120" s="962"/>
      <c r="G120" s="961" t="s">
        <v>103</v>
      </c>
      <c r="H120" s="34"/>
    </row>
    <row r="121" spans="1:8" x14ac:dyDescent="0.2">
      <c r="A121" s="1568">
        <v>229902</v>
      </c>
      <c r="B121" s="962" t="s">
        <v>356</v>
      </c>
      <c r="C121" s="962" t="s">
        <v>338</v>
      </c>
      <c r="D121" s="962" t="s">
        <v>134</v>
      </c>
      <c r="E121" s="962"/>
      <c r="F121" s="962"/>
      <c r="G121" s="961" t="s">
        <v>103</v>
      </c>
      <c r="H121" s="34"/>
    </row>
    <row r="122" spans="1:8" x14ac:dyDescent="0.2">
      <c r="A122" s="1568">
        <v>229999</v>
      </c>
      <c r="B122" s="962" t="s">
        <v>357</v>
      </c>
      <c r="C122" s="962" t="s">
        <v>358</v>
      </c>
      <c r="D122" s="962" t="s">
        <v>124</v>
      </c>
      <c r="E122" s="962"/>
      <c r="F122" s="962"/>
      <c r="G122" s="961" t="s">
        <v>103</v>
      </c>
      <c r="H122" s="34"/>
    </row>
    <row r="123" spans="1:8" x14ac:dyDescent="0.2">
      <c r="A123" s="1568">
        <v>230245</v>
      </c>
      <c r="B123" s="962" t="s">
        <v>359</v>
      </c>
      <c r="C123" s="962" t="s">
        <v>360</v>
      </c>
      <c r="D123" s="962" t="s">
        <v>143</v>
      </c>
      <c r="E123" s="962"/>
      <c r="F123" s="962"/>
      <c r="G123" s="961" t="s">
        <v>103</v>
      </c>
      <c r="H123" s="34"/>
    </row>
    <row r="124" spans="1:8" x14ac:dyDescent="0.2">
      <c r="A124" s="1567">
        <v>230253</v>
      </c>
      <c r="B124" s="172" t="s">
        <v>361</v>
      </c>
      <c r="C124" s="172" t="s">
        <v>362</v>
      </c>
      <c r="D124" s="172" t="s">
        <v>143</v>
      </c>
      <c r="G124" s="172" t="s">
        <v>103</v>
      </c>
      <c r="H124" s="34"/>
    </row>
    <row r="125" spans="1:8" x14ac:dyDescent="0.2">
      <c r="A125" s="1567">
        <v>230254</v>
      </c>
      <c r="B125" s="172" t="s">
        <v>363</v>
      </c>
      <c r="C125" s="172" t="s">
        <v>364</v>
      </c>
      <c r="D125" s="172" t="s">
        <v>124</v>
      </c>
      <c r="G125" s="172" t="s">
        <v>103</v>
      </c>
      <c r="H125" s="34"/>
    </row>
    <row r="126" spans="1:8" x14ac:dyDescent="0.2">
      <c r="A126" s="1567">
        <v>230257</v>
      </c>
      <c r="B126" s="172" t="s">
        <v>365</v>
      </c>
      <c r="C126" s="172" t="s">
        <v>366</v>
      </c>
      <c r="D126" s="172" t="s">
        <v>134</v>
      </c>
      <c r="G126" s="172" t="s">
        <v>103</v>
      </c>
      <c r="H126" s="34"/>
    </row>
    <row r="127" spans="1:8" x14ac:dyDescent="0.2">
      <c r="A127" s="1567">
        <v>230260</v>
      </c>
      <c r="B127" s="172" t="s">
        <v>367</v>
      </c>
      <c r="C127" s="172" t="s">
        <v>368</v>
      </c>
      <c r="D127" s="172" t="s">
        <v>143</v>
      </c>
      <c r="G127" s="172" t="s">
        <v>103</v>
      </c>
      <c r="H127" s="34"/>
    </row>
    <row r="128" spans="1:8" x14ac:dyDescent="0.2">
      <c r="A128" s="1567">
        <v>230680</v>
      </c>
      <c r="B128" s="172" t="s">
        <v>369</v>
      </c>
      <c r="C128" s="172" t="s">
        <v>370</v>
      </c>
      <c r="D128" s="172" t="s">
        <v>143</v>
      </c>
      <c r="G128" s="172" t="s">
        <v>103</v>
      </c>
      <c r="H128" s="34"/>
    </row>
    <row r="129" spans="1:8" x14ac:dyDescent="0.2">
      <c r="A129" s="1567">
        <v>230684</v>
      </c>
      <c r="B129" s="172" t="s">
        <v>371</v>
      </c>
      <c r="C129" s="172" t="s">
        <v>372</v>
      </c>
      <c r="D129" s="172" t="s">
        <v>124</v>
      </c>
      <c r="G129" s="172" t="s">
        <v>103</v>
      </c>
      <c r="H129" s="34"/>
    </row>
    <row r="130" spans="1:8" x14ac:dyDescent="0.2">
      <c r="A130" s="1567">
        <v>230698</v>
      </c>
      <c r="B130" s="172" t="s">
        <v>373</v>
      </c>
      <c r="C130" s="172" t="s">
        <v>327</v>
      </c>
      <c r="D130" s="172" t="s">
        <v>143</v>
      </c>
      <c r="G130" s="172" t="s">
        <v>103</v>
      </c>
      <c r="H130" s="34"/>
    </row>
    <row r="131" spans="1:8" x14ac:dyDescent="0.2">
      <c r="A131" s="1567">
        <v>230699</v>
      </c>
      <c r="B131" s="172" t="s">
        <v>374</v>
      </c>
      <c r="C131" s="172" t="s">
        <v>375</v>
      </c>
      <c r="D131" s="172" t="s">
        <v>143</v>
      </c>
      <c r="G131" s="172" t="s">
        <v>110</v>
      </c>
      <c r="H131" s="34"/>
    </row>
    <row r="132" spans="1:8" x14ac:dyDescent="0.2">
      <c r="A132" s="1567">
        <v>230703</v>
      </c>
      <c r="B132" s="172" t="s">
        <v>376</v>
      </c>
      <c r="C132" s="172" t="s">
        <v>377</v>
      </c>
      <c r="D132" s="172" t="s">
        <v>143</v>
      </c>
      <c r="G132" s="172" t="s">
        <v>110</v>
      </c>
      <c r="H132" s="34"/>
    </row>
    <row r="133" spans="1:8" x14ac:dyDescent="0.2">
      <c r="A133" s="1567">
        <v>230704</v>
      </c>
      <c r="B133" s="172" t="s">
        <v>378</v>
      </c>
      <c r="C133" s="172" t="s">
        <v>379</v>
      </c>
      <c r="D133" s="172" t="s">
        <v>143</v>
      </c>
      <c r="G133" s="172" t="s">
        <v>110</v>
      </c>
      <c r="H133" s="34"/>
    </row>
    <row r="134" spans="1:8" x14ac:dyDescent="0.2">
      <c r="A134" s="1567">
        <v>230712</v>
      </c>
      <c r="B134" s="172" t="s">
        <v>380</v>
      </c>
      <c r="C134" s="172" t="s">
        <v>381</v>
      </c>
      <c r="D134" s="172" t="s">
        <v>124</v>
      </c>
      <c r="G134" s="172" t="s">
        <v>103</v>
      </c>
      <c r="H134" s="34"/>
    </row>
    <row r="135" spans="1:8" x14ac:dyDescent="0.2">
      <c r="A135" s="1567">
        <v>230713</v>
      </c>
      <c r="B135" s="172" t="s">
        <v>382</v>
      </c>
      <c r="C135" s="172" t="s">
        <v>383</v>
      </c>
      <c r="D135" s="172" t="s">
        <v>124</v>
      </c>
      <c r="G135" s="172" t="s">
        <v>103</v>
      </c>
      <c r="H135" s="34"/>
    </row>
    <row r="136" spans="1:8" x14ac:dyDescent="0.2">
      <c r="A136" s="1567">
        <v>230718</v>
      </c>
      <c r="B136" s="172" t="s">
        <v>384</v>
      </c>
      <c r="C136" s="172" t="s">
        <v>385</v>
      </c>
      <c r="D136" s="172" t="s">
        <v>143</v>
      </c>
      <c r="G136" s="172" t="s">
        <v>103</v>
      </c>
      <c r="H136" s="34"/>
    </row>
    <row r="137" spans="1:8" x14ac:dyDescent="0.2">
      <c r="A137" s="1567">
        <v>230722</v>
      </c>
      <c r="B137" s="172" t="s">
        <v>386</v>
      </c>
      <c r="C137" s="172" t="s">
        <v>387</v>
      </c>
      <c r="D137" s="172" t="s">
        <v>124</v>
      </c>
      <c r="G137" s="172" t="s">
        <v>103</v>
      </c>
      <c r="H137" s="34"/>
    </row>
    <row r="138" spans="1:8" x14ac:dyDescent="0.2">
      <c r="A138" s="1567">
        <v>230810</v>
      </c>
      <c r="B138" s="172" t="s">
        <v>388</v>
      </c>
      <c r="C138" s="172" t="s">
        <v>389</v>
      </c>
      <c r="D138" s="172" t="s">
        <v>124</v>
      </c>
      <c r="G138" s="172" t="s">
        <v>103</v>
      </c>
      <c r="H138" s="34"/>
    </row>
    <row r="139" spans="1:8" x14ac:dyDescent="0.2">
      <c r="A139" s="1567">
        <v>231663</v>
      </c>
      <c r="B139" s="172" t="s">
        <v>390</v>
      </c>
      <c r="C139" s="172" t="s">
        <v>391</v>
      </c>
      <c r="D139" s="172" t="s">
        <v>143</v>
      </c>
      <c r="G139" s="172" t="s">
        <v>103</v>
      </c>
      <c r="H139" s="34"/>
    </row>
    <row r="140" spans="1:8" x14ac:dyDescent="0.2">
      <c r="A140" s="1567">
        <v>231666</v>
      </c>
      <c r="B140" s="172" t="s">
        <v>392</v>
      </c>
      <c r="C140" s="172" t="s">
        <v>393</v>
      </c>
      <c r="D140" s="172" t="s">
        <v>124</v>
      </c>
      <c r="G140" s="172" t="s">
        <v>103</v>
      </c>
      <c r="H140" s="34"/>
    </row>
    <row r="141" spans="1:8" x14ac:dyDescent="0.2">
      <c r="A141" s="1567">
        <v>231682</v>
      </c>
      <c r="B141" s="172" t="s">
        <v>394</v>
      </c>
      <c r="C141" s="172" t="s">
        <v>395</v>
      </c>
      <c r="D141" s="172" t="s">
        <v>101</v>
      </c>
      <c r="E141" s="172" t="s">
        <v>143</v>
      </c>
      <c r="G141" s="172" t="s">
        <v>103</v>
      </c>
      <c r="H141" s="34"/>
    </row>
    <row r="142" spans="1:8" x14ac:dyDescent="0.2">
      <c r="A142" s="1567">
        <v>231683</v>
      </c>
      <c r="B142" s="172" t="s">
        <v>396</v>
      </c>
      <c r="C142" s="172" t="s">
        <v>397</v>
      </c>
      <c r="D142" s="172" t="s">
        <v>143</v>
      </c>
      <c r="G142" s="172" t="s">
        <v>103</v>
      </c>
      <c r="H142" s="34"/>
    </row>
    <row r="143" spans="1:8" x14ac:dyDescent="0.2">
      <c r="A143" s="1567">
        <v>231689</v>
      </c>
      <c r="B143" s="172" t="s">
        <v>398</v>
      </c>
      <c r="C143" s="172" t="s">
        <v>399</v>
      </c>
      <c r="D143" s="172" t="s">
        <v>143</v>
      </c>
      <c r="G143" s="172" t="s">
        <v>103</v>
      </c>
      <c r="H143" s="34"/>
    </row>
    <row r="144" spans="1:8" x14ac:dyDescent="0.2">
      <c r="A144" s="1567">
        <v>231870</v>
      </c>
      <c r="B144" s="172" t="s">
        <v>400</v>
      </c>
      <c r="C144" s="172" t="s">
        <v>401</v>
      </c>
      <c r="D144" s="172" t="s">
        <v>143</v>
      </c>
      <c r="G144" s="172" t="s">
        <v>103</v>
      </c>
      <c r="H144" s="34"/>
    </row>
    <row r="145" spans="1:8" x14ac:dyDescent="0.2">
      <c r="A145" s="1567">
        <v>232885</v>
      </c>
      <c r="B145" s="172" t="s">
        <v>402</v>
      </c>
      <c r="C145" s="172" t="s">
        <v>403</v>
      </c>
      <c r="D145" s="172" t="s">
        <v>143</v>
      </c>
      <c r="G145" s="172" t="s">
        <v>103</v>
      </c>
      <c r="H145" s="34"/>
    </row>
    <row r="146" spans="1:8" x14ac:dyDescent="0.2">
      <c r="A146" s="1567">
        <v>232887</v>
      </c>
      <c r="B146" s="172" t="s">
        <v>404</v>
      </c>
      <c r="C146" s="172" t="s">
        <v>405</v>
      </c>
      <c r="D146" s="172" t="s">
        <v>124</v>
      </c>
      <c r="G146" s="172" t="s">
        <v>103</v>
      </c>
      <c r="H146" s="34"/>
    </row>
    <row r="147" spans="1:8" x14ac:dyDescent="0.2">
      <c r="A147" s="1567">
        <v>232888</v>
      </c>
      <c r="B147" s="172" t="s">
        <v>406</v>
      </c>
      <c r="C147" s="172" t="s">
        <v>407</v>
      </c>
      <c r="D147" s="172" t="s">
        <v>101</v>
      </c>
      <c r="G147" s="172" t="s">
        <v>103</v>
      </c>
      <c r="H147" s="34"/>
    </row>
    <row r="148" spans="1:8" x14ac:dyDescent="0.2">
      <c r="A148" s="1567">
        <v>232897</v>
      </c>
      <c r="B148" s="172" t="s">
        <v>408</v>
      </c>
      <c r="C148" s="172" t="s">
        <v>409</v>
      </c>
      <c r="D148" s="172" t="s">
        <v>134</v>
      </c>
      <c r="G148" s="172" t="s">
        <v>103</v>
      </c>
      <c r="H148" s="34"/>
    </row>
    <row r="149" spans="1:8" x14ac:dyDescent="0.2">
      <c r="A149" s="1567">
        <v>232899</v>
      </c>
      <c r="B149" s="172" t="s">
        <v>410</v>
      </c>
      <c r="C149" s="172" t="s">
        <v>411</v>
      </c>
      <c r="D149" s="172" t="s">
        <v>143</v>
      </c>
      <c r="G149" s="172" t="s">
        <v>103</v>
      </c>
      <c r="H149" s="34"/>
    </row>
    <row r="150" spans="1:8" x14ac:dyDescent="0.2">
      <c r="A150" s="1567">
        <v>232902</v>
      </c>
      <c r="B150" s="172" t="s">
        <v>412</v>
      </c>
      <c r="C150" s="172" t="s">
        <v>413</v>
      </c>
      <c r="D150" s="172" t="s">
        <v>101</v>
      </c>
      <c r="G150" s="172" t="s">
        <v>103</v>
      </c>
      <c r="H150" s="34"/>
    </row>
    <row r="151" spans="1:8" x14ac:dyDescent="0.2">
      <c r="A151" s="1567">
        <v>232903</v>
      </c>
      <c r="B151" s="172" t="s">
        <v>414</v>
      </c>
      <c r="C151" s="172" t="s">
        <v>415</v>
      </c>
      <c r="D151" s="172" t="s">
        <v>101</v>
      </c>
      <c r="G151" s="172" t="s">
        <v>103</v>
      </c>
      <c r="H151" s="34"/>
    </row>
    <row r="152" spans="1:8" x14ac:dyDescent="0.2">
      <c r="A152" s="1567">
        <v>232911</v>
      </c>
      <c r="B152" s="172" t="s">
        <v>416</v>
      </c>
      <c r="C152" s="172" t="s">
        <v>417</v>
      </c>
      <c r="D152" s="172" t="s">
        <v>134</v>
      </c>
      <c r="G152" s="172" t="s">
        <v>103</v>
      </c>
      <c r="H152" s="34"/>
    </row>
    <row r="153" spans="1:8" x14ac:dyDescent="0.2">
      <c r="A153" s="1567">
        <v>232915</v>
      </c>
      <c r="B153" s="172" t="s">
        <v>418</v>
      </c>
      <c r="C153" s="172" t="s">
        <v>419</v>
      </c>
      <c r="D153" s="172" t="s">
        <v>134</v>
      </c>
      <c r="E153" s="172" t="s">
        <v>143</v>
      </c>
      <c r="G153" s="172" t="s">
        <v>103</v>
      </c>
      <c r="H153" s="34"/>
    </row>
    <row r="154" spans="1:8" x14ac:dyDescent="0.2">
      <c r="A154" s="1567">
        <v>233127</v>
      </c>
      <c r="B154" s="172" t="s">
        <v>11401</v>
      </c>
      <c r="C154" s="172" t="s">
        <v>11402</v>
      </c>
      <c r="D154" s="172" t="s">
        <v>101</v>
      </c>
      <c r="G154" s="172" t="s">
        <v>103</v>
      </c>
      <c r="H154" s="34"/>
    </row>
    <row r="155" spans="1:8" x14ac:dyDescent="0.2">
      <c r="A155" s="1567">
        <v>233525</v>
      </c>
      <c r="B155" s="172" t="s">
        <v>11403</v>
      </c>
      <c r="C155" s="172" t="s">
        <v>11404</v>
      </c>
      <c r="D155" s="172" t="s">
        <v>134</v>
      </c>
      <c r="G155" s="172" t="s">
        <v>103</v>
      </c>
      <c r="H155" s="34"/>
    </row>
    <row r="156" spans="1:8" x14ac:dyDescent="0.2">
      <c r="A156" s="1567">
        <v>235372</v>
      </c>
      <c r="B156" s="172" t="s">
        <v>420</v>
      </c>
      <c r="C156" s="172" t="s">
        <v>421</v>
      </c>
      <c r="D156" s="172" t="s">
        <v>134</v>
      </c>
      <c r="G156" s="172" t="s">
        <v>103</v>
      </c>
      <c r="H156" s="34"/>
    </row>
    <row r="157" spans="1:8" x14ac:dyDescent="0.2">
      <c r="A157" s="1567">
        <v>235390</v>
      </c>
      <c r="B157" s="172" t="s">
        <v>422</v>
      </c>
      <c r="C157" s="172" t="s">
        <v>423</v>
      </c>
      <c r="D157" s="172" t="s">
        <v>143</v>
      </c>
      <c r="G157" s="172" t="s">
        <v>110</v>
      </c>
      <c r="H157" s="34"/>
    </row>
    <row r="158" spans="1:8" x14ac:dyDescent="0.2">
      <c r="A158" s="1567">
        <v>235420</v>
      </c>
      <c r="B158" s="172" t="s">
        <v>424</v>
      </c>
      <c r="C158" s="172" t="s">
        <v>425</v>
      </c>
      <c r="D158" s="172" t="s">
        <v>134</v>
      </c>
      <c r="G158" s="172" t="s">
        <v>107</v>
      </c>
      <c r="H158" s="34"/>
    </row>
    <row r="159" spans="1:8" x14ac:dyDescent="0.2">
      <c r="A159" s="1567">
        <v>235453</v>
      </c>
      <c r="B159" s="172" t="s">
        <v>426</v>
      </c>
      <c r="C159" s="172" t="s">
        <v>427</v>
      </c>
      <c r="D159" s="172" t="s">
        <v>124</v>
      </c>
      <c r="G159" s="172" t="s">
        <v>103</v>
      </c>
      <c r="H159" s="34"/>
    </row>
    <row r="160" spans="1:8" x14ac:dyDescent="0.2">
      <c r="A160" s="1567">
        <v>235454</v>
      </c>
      <c r="B160" s="172" t="s">
        <v>428</v>
      </c>
      <c r="C160" s="172" t="s">
        <v>429</v>
      </c>
      <c r="D160" s="172" t="s">
        <v>124</v>
      </c>
      <c r="G160" s="172" t="s">
        <v>103</v>
      </c>
      <c r="H160" s="34"/>
    </row>
    <row r="161" spans="1:8" x14ac:dyDescent="0.2">
      <c r="A161" s="1567">
        <v>235455</v>
      </c>
      <c r="B161" s="172" t="s">
        <v>430</v>
      </c>
      <c r="C161" s="172" t="s">
        <v>431</v>
      </c>
      <c r="D161" s="172" t="s">
        <v>143</v>
      </c>
      <c r="G161" s="172" t="s">
        <v>103</v>
      </c>
      <c r="H161" s="34"/>
    </row>
    <row r="162" spans="1:8" x14ac:dyDescent="0.2">
      <c r="A162" s="1567">
        <v>236818</v>
      </c>
      <c r="B162" s="172" t="s">
        <v>432</v>
      </c>
      <c r="C162" s="172" t="s">
        <v>433</v>
      </c>
      <c r="D162" s="172" t="s">
        <v>101</v>
      </c>
      <c r="G162" s="172" t="s">
        <v>103</v>
      </c>
      <c r="H162" s="34"/>
    </row>
    <row r="163" spans="1:8" x14ac:dyDescent="0.2">
      <c r="A163" s="1567">
        <v>237302</v>
      </c>
      <c r="B163" s="172" t="s">
        <v>11405</v>
      </c>
      <c r="C163" s="172" t="s">
        <v>11406</v>
      </c>
      <c r="D163" s="172" t="s">
        <v>143</v>
      </c>
      <c r="G163" s="172" t="s">
        <v>103</v>
      </c>
      <c r="H163" s="34"/>
    </row>
    <row r="164" spans="1:8" x14ac:dyDescent="0.2">
      <c r="A164" s="1567">
        <v>237438</v>
      </c>
      <c r="B164" s="172" t="s">
        <v>11407</v>
      </c>
      <c r="C164" s="172" t="s">
        <v>11408</v>
      </c>
      <c r="D164" s="172" t="s">
        <v>134</v>
      </c>
      <c r="G164" s="172" t="s">
        <v>103</v>
      </c>
      <c r="H164" s="34"/>
    </row>
    <row r="165" spans="1:8" x14ac:dyDescent="0.2">
      <c r="A165" s="1567">
        <v>237439</v>
      </c>
      <c r="B165" s="172" t="s">
        <v>11409</v>
      </c>
      <c r="C165" s="172" t="s">
        <v>11410</v>
      </c>
      <c r="D165" s="172" t="s">
        <v>134</v>
      </c>
      <c r="G165" s="172" t="s">
        <v>103</v>
      </c>
      <c r="H165" s="34"/>
    </row>
    <row r="166" spans="1:8" x14ac:dyDescent="0.2">
      <c r="A166" s="1567">
        <v>237440</v>
      </c>
      <c r="B166" s="172" t="s">
        <v>11411</v>
      </c>
      <c r="C166" s="172" t="s">
        <v>11412</v>
      </c>
      <c r="D166" s="172" t="s">
        <v>134</v>
      </c>
      <c r="G166" s="172" t="s">
        <v>103</v>
      </c>
      <c r="H166" s="34"/>
    </row>
    <row r="167" spans="1:8" x14ac:dyDescent="0.2">
      <c r="A167" s="1567">
        <v>237501</v>
      </c>
      <c r="B167" s="172" t="s">
        <v>11413</v>
      </c>
      <c r="C167" s="172" t="s">
        <v>11414</v>
      </c>
      <c r="D167" s="172" t="s">
        <v>134</v>
      </c>
      <c r="G167" s="172" t="s">
        <v>103</v>
      </c>
      <c r="H167" s="34"/>
    </row>
    <row r="168" spans="1:8" x14ac:dyDescent="0.2">
      <c r="A168" s="1567">
        <v>237502</v>
      </c>
      <c r="B168" s="172" t="s">
        <v>11415</v>
      </c>
      <c r="C168" s="172" t="s">
        <v>11416</v>
      </c>
      <c r="D168" s="172" t="s">
        <v>134</v>
      </c>
      <c r="G168" s="172" t="s">
        <v>103</v>
      </c>
      <c r="H168" s="34"/>
    </row>
    <row r="169" spans="1:8" x14ac:dyDescent="0.2">
      <c r="A169" s="1567">
        <v>237503</v>
      </c>
      <c r="B169" s="172" t="s">
        <v>11417</v>
      </c>
      <c r="C169" s="172" t="s">
        <v>11418</v>
      </c>
      <c r="D169" s="172" t="s">
        <v>134</v>
      </c>
      <c r="G169" s="172" t="s">
        <v>103</v>
      </c>
      <c r="H169" s="34"/>
    </row>
    <row r="170" spans="1:8" x14ac:dyDescent="0.2">
      <c r="A170" s="1567">
        <v>237504</v>
      </c>
      <c r="B170" s="172" t="s">
        <v>11419</v>
      </c>
      <c r="C170" s="172" t="s">
        <v>11420</v>
      </c>
      <c r="D170" s="172" t="s">
        <v>134</v>
      </c>
      <c r="G170" s="172" t="s">
        <v>103</v>
      </c>
      <c r="H170" s="34"/>
    </row>
    <row r="171" spans="1:8" x14ac:dyDescent="0.2">
      <c r="A171" s="1567">
        <v>239128</v>
      </c>
      <c r="B171" s="172" t="s">
        <v>434</v>
      </c>
      <c r="C171" s="172" t="s">
        <v>372</v>
      </c>
      <c r="D171" s="172" t="s">
        <v>124</v>
      </c>
      <c r="G171" s="172" t="s">
        <v>103</v>
      </c>
      <c r="H171" s="34"/>
    </row>
    <row r="172" spans="1:8" x14ac:dyDescent="0.2">
      <c r="A172" s="1567">
        <v>239334</v>
      </c>
      <c r="B172" s="172" t="s">
        <v>435</v>
      </c>
      <c r="C172" s="172" t="s">
        <v>338</v>
      </c>
      <c r="D172" s="172" t="s">
        <v>134</v>
      </c>
      <c r="G172" s="172" t="s">
        <v>103</v>
      </c>
      <c r="H172" s="34"/>
    </row>
    <row r="173" spans="1:8" x14ac:dyDescent="0.2">
      <c r="A173" s="1567">
        <v>239419</v>
      </c>
      <c r="B173" s="172" t="s">
        <v>436</v>
      </c>
      <c r="C173" s="172" t="s">
        <v>437</v>
      </c>
      <c r="D173" s="172" t="s">
        <v>124</v>
      </c>
      <c r="G173" s="172" t="s">
        <v>103</v>
      </c>
      <c r="H173" s="34"/>
    </row>
    <row r="174" spans="1:8" x14ac:dyDescent="0.2">
      <c r="A174" s="1567">
        <v>239642</v>
      </c>
      <c r="B174" s="172" t="s">
        <v>438</v>
      </c>
      <c r="C174" s="172" t="s">
        <v>2143</v>
      </c>
      <c r="D174" s="172" t="s">
        <v>101</v>
      </c>
      <c r="G174" s="172" t="s">
        <v>103</v>
      </c>
      <c r="H174" s="34"/>
    </row>
    <row r="175" spans="1:8" x14ac:dyDescent="0.2">
      <c r="A175" s="1567">
        <v>239643</v>
      </c>
      <c r="B175" s="172" t="s">
        <v>440</v>
      </c>
      <c r="C175" s="172" t="s">
        <v>441</v>
      </c>
      <c r="D175" s="172" t="s">
        <v>134</v>
      </c>
      <c r="G175" s="172" t="s">
        <v>103</v>
      </c>
      <c r="H175" s="34"/>
    </row>
    <row r="176" spans="1:8" x14ac:dyDescent="0.2">
      <c r="A176" s="1567">
        <v>239645</v>
      </c>
      <c r="B176" s="172" t="s">
        <v>442</v>
      </c>
      <c r="C176" s="172" t="s">
        <v>443</v>
      </c>
      <c r="D176" s="172" t="s">
        <v>143</v>
      </c>
      <c r="G176" s="172" t="s">
        <v>103</v>
      </c>
      <c r="H176" s="34"/>
    </row>
    <row r="177" spans="1:8" x14ac:dyDescent="0.2">
      <c r="A177" s="1567">
        <v>239646</v>
      </c>
      <c r="B177" s="172" t="s">
        <v>444</v>
      </c>
      <c r="C177" s="172" t="s">
        <v>445</v>
      </c>
      <c r="D177" s="172" t="s">
        <v>143</v>
      </c>
      <c r="G177" s="172" t="s">
        <v>103</v>
      </c>
      <c r="H177" s="34"/>
    </row>
    <row r="178" spans="1:8" x14ac:dyDescent="0.2">
      <c r="A178" s="1567">
        <v>239647</v>
      </c>
      <c r="B178" s="172" t="s">
        <v>446</v>
      </c>
      <c r="C178" s="172" t="s">
        <v>447</v>
      </c>
      <c r="D178" s="172" t="s">
        <v>134</v>
      </c>
      <c r="G178" s="172" t="s">
        <v>107</v>
      </c>
      <c r="H178" s="34"/>
    </row>
    <row r="179" spans="1:8" x14ac:dyDescent="0.2">
      <c r="A179" s="1567">
        <v>239670</v>
      </c>
      <c r="B179" s="172" t="s">
        <v>448</v>
      </c>
      <c r="C179" s="172" t="s">
        <v>449</v>
      </c>
      <c r="D179" s="172" t="s">
        <v>124</v>
      </c>
      <c r="G179" s="172" t="s">
        <v>103</v>
      </c>
      <c r="H179" s="34"/>
    </row>
    <row r="180" spans="1:8" x14ac:dyDescent="0.2">
      <c r="A180" s="1567">
        <v>239671</v>
      </c>
      <c r="B180" s="172" t="s">
        <v>450</v>
      </c>
      <c r="C180" s="172" t="s">
        <v>451</v>
      </c>
      <c r="D180" s="172" t="s">
        <v>143</v>
      </c>
      <c r="G180" s="172" t="s">
        <v>113</v>
      </c>
      <c r="H180" s="34"/>
    </row>
    <row r="181" spans="1:8" x14ac:dyDescent="0.2">
      <c r="A181" s="1567">
        <v>239931</v>
      </c>
      <c r="B181" s="172" t="s">
        <v>452</v>
      </c>
      <c r="C181" s="172" t="s">
        <v>453</v>
      </c>
      <c r="D181" s="172" t="s">
        <v>101</v>
      </c>
      <c r="G181" s="172" t="s">
        <v>103</v>
      </c>
      <c r="H181" s="34"/>
    </row>
    <row r="182" spans="1:8" x14ac:dyDescent="0.2">
      <c r="A182" s="1567">
        <v>239937</v>
      </c>
      <c r="B182" s="172" t="s">
        <v>454</v>
      </c>
      <c r="C182" s="172" t="s">
        <v>455</v>
      </c>
      <c r="D182" s="172" t="s">
        <v>124</v>
      </c>
      <c r="G182" s="172" t="s">
        <v>103</v>
      </c>
      <c r="H182" s="34"/>
    </row>
    <row r="183" spans="1:8" x14ac:dyDescent="0.2">
      <c r="A183" s="1567">
        <v>239989</v>
      </c>
      <c r="B183" s="172" t="s">
        <v>456</v>
      </c>
      <c r="C183" s="172" t="s">
        <v>457</v>
      </c>
      <c r="D183" s="172" t="s">
        <v>101</v>
      </c>
      <c r="G183" s="172" t="s">
        <v>103</v>
      </c>
      <c r="H183" s="34"/>
    </row>
    <row r="184" spans="1:8" x14ac:dyDescent="0.2">
      <c r="A184" s="1567">
        <v>239990</v>
      </c>
      <c r="B184" s="172" t="s">
        <v>458</v>
      </c>
      <c r="C184" s="172" t="s">
        <v>459</v>
      </c>
      <c r="D184" s="172" t="s">
        <v>101</v>
      </c>
      <c r="G184" s="172" t="s">
        <v>103</v>
      </c>
      <c r="H184" s="34"/>
    </row>
    <row r="185" spans="1:8" x14ac:dyDescent="0.2">
      <c r="A185" s="1567">
        <v>239992</v>
      </c>
      <c r="B185" s="172" t="s">
        <v>460</v>
      </c>
      <c r="C185" s="172" t="s">
        <v>461</v>
      </c>
      <c r="D185" s="172" t="s">
        <v>101</v>
      </c>
      <c r="G185" s="172" t="s">
        <v>103</v>
      </c>
      <c r="H185" s="34"/>
    </row>
    <row r="186" spans="1:8" x14ac:dyDescent="0.2">
      <c r="A186" s="1567">
        <v>240046</v>
      </c>
      <c r="B186" s="172" t="s">
        <v>462</v>
      </c>
      <c r="C186" s="172" t="s">
        <v>463</v>
      </c>
      <c r="D186" s="172" t="s">
        <v>124</v>
      </c>
      <c r="G186" s="172" t="s">
        <v>103</v>
      </c>
      <c r="H186" s="34"/>
    </row>
    <row r="187" spans="1:8" x14ac:dyDescent="0.2">
      <c r="A187" s="1567">
        <v>240047</v>
      </c>
      <c r="B187" s="172" t="s">
        <v>464</v>
      </c>
      <c r="C187" s="172" t="s">
        <v>465</v>
      </c>
      <c r="D187" s="172" t="s">
        <v>124</v>
      </c>
      <c r="G187" s="172" t="s">
        <v>103</v>
      </c>
      <c r="H187" s="34"/>
    </row>
    <row r="188" spans="1:8" x14ac:dyDescent="0.2">
      <c r="A188" s="1567">
        <v>240048</v>
      </c>
      <c r="B188" s="172" t="s">
        <v>466</v>
      </c>
      <c r="C188" s="172" t="s">
        <v>467</v>
      </c>
      <c r="D188" s="172" t="s">
        <v>124</v>
      </c>
      <c r="G188" s="172" t="s">
        <v>103</v>
      </c>
      <c r="H188" s="34"/>
    </row>
    <row r="189" spans="1:8" x14ac:dyDescent="0.2">
      <c r="A189" s="1567">
        <v>240049</v>
      </c>
      <c r="B189" s="172" t="s">
        <v>468</v>
      </c>
      <c r="C189" s="172" t="s">
        <v>469</v>
      </c>
      <c r="D189" s="172" t="s">
        <v>124</v>
      </c>
      <c r="G189" s="172" t="s">
        <v>103</v>
      </c>
      <c r="H189" s="34"/>
    </row>
    <row r="190" spans="1:8" x14ac:dyDescent="0.2">
      <c r="A190" s="1567">
        <v>240050</v>
      </c>
      <c r="B190" s="172" t="s">
        <v>470</v>
      </c>
      <c r="C190" s="172" t="s">
        <v>471</v>
      </c>
      <c r="D190" s="172" t="s">
        <v>124</v>
      </c>
      <c r="G190" s="172" t="s">
        <v>103</v>
      </c>
      <c r="H190" s="34"/>
    </row>
    <row r="191" spans="1:8" x14ac:dyDescent="0.2">
      <c r="A191" s="1567">
        <v>240298</v>
      </c>
      <c r="B191" s="172" t="s">
        <v>472</v>
      </c>
      <c r="C191" s="172" t="s">
        <v>473</v>
      </c>
      <c r="D191" s="172" t="s">
        <v>124</v>
      </c>
      <c r="G191" s="172" t="s">
        <v>103</v>
      </c>
      <c r="H191" s="34"/>
    </row>
    <row r="192" spans="1:8" x14ac:dyDescent="0.2">
      <c r="A192" s="1567">
        <v>240382</v>
      </c>
      <c r="B192" s="172" t="s">
        <v>474</v>
      </c>
      <c r="C192" s="172" t="s">
        <v>475</v>
      </c>
      <c r="D192" s="172" t="s">
        <v>143</v>
      </c>
      <c r="G192" s="172" t="s">
        <v>103</v>
      </c>
      <c r="H192" s="34"/>
    </row>
    <row r="193" spans="1:8" x14ac:dyDescent="0.2">
      <c r="A193" s="1567">
        <v>240383</v>
      </c>
      <c r="B193" s="172" t="s">
        <v>476</v>
      </c>
      <c r="C193" s="172" t="s">
        <v>477</v>
      </c>
      <c r="D193" s="172" t="s">
        <v>143</v>
      </c>
      <c r="G193" s="172" t="s">
        <v>103</v>
      </c>
      <c r="H193" s="34"/>
    </row>
    <row r="194" spans="1:8" x14ac:dyDescent="0.2">
      <c r="A194" s="1567">
        <v>240384</v>
      </c>
      <c r="B194" s="172" t="s">
        <v>478</v>
      </c>
      <c r="C194" s="172" t="s">
        <v>479</v>
      </c>
      <c r="D194" s="172" t="s">
        <v>143</v>
      </c>
      <c r="G194" s="172" t="s">
        <v>103</v>
      </c>
      <c r="H194" s="34"/>
    </row>
    <row r="195" spans="1:8" x14ac:dyDescent="0.2">
      <c r="A195" s="1567">
        <v>240387</v>
      </c>
      <c r="B195" s="172" t="s">
        <v>480</v>
      </c>
      <c r="C195" s="172" t="s">
        <v>481</v>
      </c>
      <c r="D195" s="172" t="s">
        <v>143</v>
      </c>
      <c r="G195" s="172" t="s">
        <v>103</v>
      </c>
      <c r="H195" s="34"/>
    </row>
    <row r="196" spans="1:8" x14ac:dyDescent="0.2">
      <c r="A196" s="1567">
        <v>240389</v>
      </c>
      <c r="B196" s="172" t="s">
        <v>482</v>
      </c>
      <c r="C196" s="172" t="s">
        <v>483</v>
      </c>
      <c r="D196" s="172" t="s">
        <v>143</v>
      </c>
      <c r="G196" s="172" t="s">
        <v>103</v>
      </c>
      <c r="H196" s="34"/>
    </row>
    <row r="197" spans="1:8" x14ac:dyDescent="0.2">
      <c r="A197" s="1567">
        <v>240390</v>
      </c>
      <c r="B197" s="172" t="s">
        <v>484</v>
      </c>
      <c r="C197" s="172" t="s">
        <v>485</v>
      </c>
      <c r="D197" s="172" t="s">
        <v>143</v>
      </c>
      <c r="G197" s="172" t="s">
        <v>103</v>
      </c>
      <c r="H197" s="34"/>
    </row>
    <row r="198" spans="1:8" x14ac:dyDescent="0.2">
      <c r="A198" s="1567">
        <v>240391</v>
      </c>
      <c r="B198" s="172" t="s">
        <v>486</v>
      </c>
      <c r="C198" s="172" t="s">
        <v>487</v>
      </c>
      <c r="D198" s="172" t="s">
        <v>143</v>
      </c>
      <c r="G198" s="172" t="s">
        <v>103</v>
      </c>
      <c r="H198" s="34"/>
    </row>
    <row r="199" spans="1:8" x14ac:dyDescent="0.2">
      <c r="A199" s="1567">
        <v>240392</v>
      </c>
      <c r="B199" s="172" t="s">
        <v>488</v>
      </c>
      <c r="C199" s="172" t="s">
        <v>489</v>
      </c>
      <c r="D199" s="172" t="s">
        <v>143</v>
      </c>
      <c r="G199" s="172" t="s">
        <v>103</v>
      </c>
      <c r="H199" s="34"/>
    </row>
    <row r="200" spans="1:8" x14ac:dyDescent="0.2">
      <c r="A200" s="1567">
        <v>240397</v>
      </c>
      <c r="B200" s="172" t="s">
        <v>490</v>
      </c>
      <c r="C200" s="172" t="s">
        <v>491</v>
      </c>
      <c r="D200" s="172" t="s">
        <v>143</v>
      </c>
      <c r="G200" s="172" t="s">
        <v>103</v>
      </c>
      <c r="H200" s="34"/>
    </row>
    <row r="201" spans="1:8" x14ac:dyDescent="0.2">
      <c r="A201" s="1567">
        <v>240399</v>
      </c>
      <c r="B201" s="172" t="s">
        <v>492</v>
      </c>
      <c r="C201" s="172" t="s">
        <v>493</v>
      </c>
      <c r="D201" s="172" t="s">
        <v>124</v>
      </c>
      <c r="G201" s="172" t="s">
        <v>103</v>
      </c>
      <c r="H201" s="34"/>
    </row>
    <row r="202" spans="1:8" x14ac:dyDescent="0.2">
      <c r="A202" s="1567">
        <v>240400</v>
      </c>
      <c r="B202" s="172" t="s">
        <v>494</v>
      </c>
      <c r="C202" s="172" t="s">
        <v>495</v>
      </c>
      <c r="D202" s="172" t="s">
        <v>143</v>
      </c>
      <c r="G202" s="172" t="s">
        <v>103</v>
      </c>
      <c r="H202" s="34"/>
    </row>
    <row r="203" spans="1:8" x14ac:dyDescent="0.2">
      <c r="A203" s="1567">
        <v>240431</v>
      </c>
      <c r="B203" s="172" t="s">
        <v>496</v>
      </c>
      <c r="C203" s="172" t="s">
        <v>497</v>
      </c>
      <c r="D203" s="172" t="s">
        <v>101</v>
      </c>
      <c r="E203" s="172" t="s">
        <v>143</v>
      </c>
      <c r="G203" s="172" t="s">
        <v>103</v>
      </c>
      <c r="H203" s="34"/>
    </row>
    <row r="204" spans="1:8" x14ac:dyDescent="0.2">
      <c r="A204" s="1567">
        <v>240442</v>
      </c>
      <c r="B204" s="172" t="s">
        <v>498</v>
      </c>
      <c r="C204" s="172" t="s">
        <v>499</v>
      </c>
      <c r="D204" s="172" t="s">
        <v>101</v>
      </c>
      <c r="G204" s="172" t="s">
        <v>103</v>
      </c>
      <c r="H204" s="34"/>
    </row>
    <row r="205" spans="1:8" x14ac:dyDescent="0.2">
      <c r="A205" s="1567">
        <v>240472</v>
      </c>
      <c r="B205" s="172" t="s">
        <v>500</v>
      </c>
      <c r="C205" s="172" t="s">
        <v>501</v>
      </c>
      <c r="D205" s="172" t="s">
        <v>143</v>
      </c>
      <c r="G205" s="172" t="s">
        <v>103</v>
      </c>
      <c r="H205" s="34"/>
    </row>
    <row r="206" spans="1:8" x14ac:dyDescent="0.2">
      <c r="A206" s="1567">
        <v>240473</v>
      </c>
      <c r="B206" s="172" t="s">
        <v>502</v>
      </c>
      <c r="C206" s="172" t="s">
        <v>503</v>
      </c>
      <c r="D206" s="172" t="s">
        <v>124</v>
      </c>
      <c r="G206" s="172" t="s">
        <v>103</v>
      </c>
      <c r="H206" s="34"/>
    </row>
    <row r="207" spans="1:8" x14ac:dyDescent="0.2">
      <c r="A207" s="1567">
        <v>240474</v>
      </c>
      <c r="B207" s="172" t="s">
        <v>504</v>
      </c>
      <c r="C207" s="172" t="s">
        <v>505</v>
      </c>
      <c r="D207" s="172" t="s">
        <v>124</v>
      </c>
      <c r="G207" s="172" t="s">
        <v>103</v>
      </c>
      <c r="H207" s="34"/>
    </row>
    <row r="208" spans="1:8" x14ac:dyDescent="0.2">
      <c r="A208" s="1567">
        <v>240475</v>
      </c>
      <c r="B208" s="172" t="s">
        <v>506</v>
      </c>
      <c r="C208" s="172" t="s">
        <v>507</v>
      </c>
      <c r="D208" s="172" t="s">
        <v>134</v>
      </c>
      <c r="G208" s="172" t="s">
        <v>103</v>
      </c>
      <c r="H208" s="34"/>
    </row>
    <row r="209" spans="1:8" x14ac:dyDescent="0.2">
      <c r="A209" s="1567">
        <v>240476</v>
      </c>
      <c r="B209" s="172" t="s">
        <v>508</v>
      </c>
      <c r="C209" s="172" t="s">
        <v>509</v>
      </c>
      <c r="D209" s="172" t="s">
        <v>134</v>
      </c>
      <c r="G209" s="172" t="s">
        <v>103</v>
      </c>
      <c r="H209" s="34"/>
    </row>
    <row r="210" spans="1:8" x14ac:dyDescent="0.2">
      <c r="A210" s="1567">
        <v>240477</v>
      </c>
      <c r="B210" s="172" t="s">
        <v>510</v>
      </c>
      <c r="C210" s="172" t="s">
        <v>511</v>
      </c>
      <c r="D210" s="172" t="s">
        <v>134</v>
      </c>
      <c r="E210" s="172" t="s">
        <v>143</v>
      </c>
      <c r="G210" s="172" t="s">
        <v>103</v>
      </c>
      <c r="H210" s="34"/>
    </row>
    <row r="211" spans="1:8" x14ac:dyDescent="0.2">
      <c r="A211" s="1567">
        <v>240478</v>
      </c>
      <c r="B211" s="172" t="s">
        <v>512</v>
      </c>
      <c r="C211" s="172" t="s">
        <v>513</v>
      </c>
      <c r="D211" s="172" t="s">
        <v>124</v>
      </c>
      <c r="G211" s="172" t="s">
        <v>103</v>
      </c>
      <c r="H211" s="34"/>
    </row>
    <row r="212" spans="1:8" x14ac:dyDescent="0.2">
      <c r="A212" s="1567">
        <v>240480</v>
      </c>
      <c r="B212" s="172" t="s">
        <v>514</v>
      </c>
      <c r="C212" s="172" t="s">
        <v>355</v>
      </c>
      <c r="D212" s="172" t="s">
        <v>143</v>
      </c>
      <c r="G212" s="172" t="s">
        <v>103</v>
      </c>
      <c r="H212" s="34"/>
    </row>
    <row r="213" spans="1:8" x14ac:dyDescent="0.2">
      <c r="A213" s="1567">
        <v>240481</v>
      </c>
      <c r="B213" s="172" t="s">
        <v>515</v>
      </c>
      <c r="C213" s="172" t="s">
        <v>516</v>
      </c>
      <c r="D213" s="172" t="s">
        <v>134</v>
      </c>
      <c r="G213" s="172" t="s">
        <v>107</v>
      </c>
      <c r="H213" s="34"/>
    </row>
    <row r="214" spans="1:8" x14ac:dyDescent="0.2">
      <c r="A214" s="1567">
        <v>240491</v>
      </c>
      <c r="B214" s="172" t="s">
        <v>517</v>
      </c>
      <c r="C214" s="172" t="s">
        <v>518</v>
      </c>
      <c r="D214" s="172" t="s">
        <v>101</v>
      </c>
      <c r="G214" s="172" t="s">
        <v>103</v>
      </c>
      <c r="H214" s="34"/>
    </row>
    <row r="215" spans="1:8" x14ac:dyDescent="0.2">
      <c r="A215" s="1567">
        <v>240493</v>
      </c>
      <c r="B215" s="172" t="s">
        <v>519</v>
      </c>
      <c r="C215" s="172" t="s">
        <v>520</v>
      </c>
      <c r="D215" s="172" t="s">
        <v>101</v>
      </c>
      <c r="G215" s="172" t="s">
        <v>103</v>
      </c>
      <c r="H215" s="34"/>
    </row>
    <row r="216" spans="1:8" x14ac:dyDescent="0.2">
      <c r="A216" s="1567">
        <v>240503</v>
      </c>
      <c r="B216" s="172" t="s">
        <v>521</v>
      </c>
      <c r="C216" s="172" t="s">
        <v>522</v>
      </c>
      <c r="D216" s="172" t="s">
        <v>143</v>
      </c>
      <c r="G216" s="172" t="s">
        <v>103</v>
      </c>
      <c r="H216" s="34"/>
    </row>
    <row r="217" spans="1:8" x14ac:dyDescent="0.2">
      <c r="A217" s="1567">
        <v>240504</v>
      </c>
      <c r="B217" s="172" t="s">
        <v>523</v>
      </c>
      <c r="C217" s="172" t="s">
        <v>524</v>
      </c>
      <c r="D217" s="172" t="s">
        <v>134</v>
      </c>
      <c r="G217" s="172" t="s">
        <v>103</v>
      </c>
      <c r="H217" s="34"/>
    </row>
    <row r="218" spans="1:8" x14ac:dyDescent="0.2">
      <c r="A218" s="1567">
        <v>240583</v>
      </c>
      <c r="B218" s="172" t="s">
        <v>525</v>
      </c>
      <c r="C218" s="172" t="s">
        <v>526</v>
      </c>
      <c r="D218" s="172" t="s">
        <v>143</v>
      </c>
      <c r="G218" s="172" t="s">
        <v>103</v>
      </c>
      <c r="H218" s="34"/>
    </row>
    <row r="219" spans="1:8" x14ac:dyDescent="0.2">
      <c r="A219" s="1567">
        <v>240588</v>
      </c>
      <c r="B219" s="172" t="s">
        <v>527</v>
      </c>
      <c r="C219" s="172" t="s">
        <v>528</v>
      </c>
      <c r="D219" s="172" t="s">
        <v>124</v>
      </c>
      <c r="G219" s="172" t="s">
        <v>103</v>
      </c>
      <c r="H219" s="34"/>
    </row>
    <row r="220" spans="1:8" x14ac:dyDescent="0.2">
      <c r="A220" s="1567">
        <v>240608</v>
      </c>
      <c r="B220" s="172" t="s">
        <v>529</v>
      </c>
      <c r="C220" s="172" t="s">
        <v>530</v>
      </c>
      <c r="D220" s="172" t="s">
        <v>124</v>
      </c>
      <c r="G220" s="172" t="s">
        <v>103</v>
      </c>
      <c r="H220" s="34"/>
    </row>
    <row r="221" spans="1:8" x14ac:dyDescent="0.2">
      <c r="A221" s="1567">
        <v>240638</v>
      </c>
      <c r="B221" s="172" t="s">
        <v>531</v>
      </c>
      <c r="C221" s="172" t="s">
        <v>532</v>
      </c>
      <c r="D221" s="172" t="s">
        <v>124</v>
      </c>
      <c r="G221" s="172" t="s">
        <v>103</v>
      </c>
      <c r="H221" s="34"/>
    </row>
    <row r="222" spans="1:8" x14ac:dyDescent="0.2">
      <c r="A222" s="1567">
        <v>240639</v>
      </c>
      <c r="B222" s="172" t="s">
        <v>533</v>
      </c>
      <c r="C222" s="172" t="s">
        <v>534</v>
      </c>
      <c r="D222" s="172" t="s">
        <v>124</v>
      </c>
      <c r="G222" s="172" t="s">
        <v>103</v>
      </c>
      <c r="H222" s="34"/>
    </row>
    <row r="223" spans="1:8" x14ac:dyDescent="0.2">
      <c r="A223" s="1567">
        <v>240662</v>
      </c>
      <c r="B223" s="172" t="s">
        <v>535</v>
      </c>
      <c r="C223" s="172" t="s">
        <v>536</v>
      </c>
      <c r="D223" s="172" t="s">
        <v>134</v>
      </c>
      <c r="G223" s="172" t="s">
        <v>103</v>
      </c>
      <c r="H223" s="34"/>
    </row>
    <row r="224" spans="1:8" x14ac:dyDescent="0.2">
      <c r="A224" s="1567">
        <v>240688</v>
      </c>
      <c r="B224" s="172" t="s">
        <v>537</v>
      </c>
      <c r="C224" s="172" t="s">
        <v>538</v>
      </c>
      <c r="D224" s="172" t="s">
        <v>124</v>
      </c>
      <c r="G224" s="172" t="s">
        <v>103</v>
      </c>
      <c r="H224" s="34"/>
    </row>
    <row r="225" spans="1:8" x14ac:dyDescent="0.2">
      <c r="A225" s="1567">
        <v>240691</v>
      </c>
      <c r="B225" s="172" t="s">
        <v>539</v>
      </c>
      <c r="C225" s="172" t="s">
        <v>540</v>
      </c>
      <c r="D225" s="172" t="s">
        <v>134</v>
      </c>
      <c r="G225" s="172" t="s">
        <v>103</v>
      </c>
      <c r="H225" s="34"/>
    </row>
    <row r="226" spans="1:8" x14ac:dyDescent="0.2">
      <c r="A226" s="1567">
        <v>240697</v>
      </c>
      <c r="B226" s="172" t="s">
        <v>541</v>
      </c>
      <c r="C226" s="172" t="s">
        <v>542</v>
      </c>
      <c r="D226" s="172" t="s">
        <v>134</v>
      </c>
      <c r="G226" s="172" t="s">
        <v>103</v>
      </c>
      <c r="H226" s="34"/>
    </row>
    <row r="227" spans="1:8" x14ac:dyDescent="0.2">
      <c r="A227" s="1567">
        <v>240698</v>
      </c>
      <c r="B227" s="172" t="s">
        <v>543</v>
      </c>
      <c r="C227" s="172" t="s">
        <v>544</v>
      </c>
      <c r="D227" s="172" t="s">
        <v>134</v>
      </c>
      <c r="G227" s="172" t="s">
        <v>103</v>
      </c>
      <c r="H227" s="34"/>
    </row>
    <row r="228" spans="1:8" x14ac:dyDescent="0.2">
      <c r="A228" s="1567">
        <v>240701</v>
      </c>
      <c r="B228" s="172" t="s">
        <v>545</v>
      </c>
      <c r="C228" s="172" t="s">
        <v>546</v>
      </c>
      <c r="D228" s="172" t="s">
        <v>143</v>
      </c>
      <c r="G228" s="172" t="s">
        <v>103</v>
      </c>
      <c r="H228" s="34"/>
    </row>
    <row r="229" spans="1:8" x14ac:dyDescent="0.2">
      <c r="A229" s="1567">
        <v>240768</v>
      </c>
      <c r="B229" s="172" t="s">
        <v>547</v>
      </c>
      <c r="C229" s="172" t="s">
        <v>327</v>
      </c>
      <c r="D229" s="172" t="s">
        <v>143</v>
      </c>
      <c r="G229" s="172" t="s">
        <v>103</v>
      </c>
      <c r="H229" s="34"/>
    </row>
    <row r="230" spans="1:8" x14ac:dyDescent="0.2">
      <c r="A230" s="1567">
        <v>240772</v>
      </c>
      <c r="B230" s="172" t="s">
        <v>548</v>
      </c>
      <c r="C230" s="172" t="s">
        <v>549</v>
      </c>
      <c r="D230" s="172" t="s">
        <v>143</v>
      </c>
      <c r="G230" s="172" t="s">
        <v>103</v>
      </c>
      <c r="H230" s="34"/>
    </row>
    <row r="231" spans="1:8" x14ac:dyDescent="0.2">
      <c r="A231" s="1567">
        <v>240841</v>
      </c>
      <c r="B231" s="172" t="s">
        <v>550</v>
      </c>
      <c r="C231" s="172" t="s">
        <v>551</v>
      </c>
      <c r="D231" s="172" t="s">
        <v>124</v>
      </c>
      <c r="G231" s="172" t="s">
        <v>103</v>
      </c>
      <c r="H231" s="34"/>
    </row>
    <row r="232" spans="1:8" x14ac:dyDescent="0.2">
      <c r="A232" s="1567">
        <v>240855</v>
      </c>
      <c r="B232" s="172" t="s">
        <v>552</v>
      </c>
      <c r="C232" s="172" t="s">
        <v>553</v>
      </c>
      <c r="D232" s="172" t="s">
        <v>143</v>
      </c>
      <c r="G232" s="172" t="s">
        <v>110</v>
      </c>
      <c r="H232" s="34"/>
    </row>
    <row r="233" spans="1:8" x14ac:dyDescent="0.2">
      <c r="A233" s="1567">
        <v>240856</v>
      </c>
      <c r="B233" s="172" t="s">
        <v>554</v>
      </c>
      <c r="C233" s="172" t="s">
        <v>555</v>
      </c>
      <c r="D233" s="172" t="s">
        <v>143</v>
      </c>
      <c r="G233" s="172" t="s">
        <v>103</v>
      </c>
      <c r="H233" s="34"/>
    </row>
    <row r="234" spans="1:8" x14ac:dyDescent="0.2">
      <c r="A234" s="1567">
        <v>240878</v>
      </c>
      <c r="B234" s="172" t="s">
        <v>556</v>
      </c>
      <c r="C234" s="172" t="s">
        <v>327</v>
      </c>
      <c r="D234" s="172" t="s">
        <v>143</v>
      </c>
      <c r="G234" s="172" t="s">
        <v>103</v>
      </c>
      <c r="H234" s="34"/>
    </row>
    <row r="235" spans="1:8" x14ac:dyDescent="0.2">
      <c r="A235" s="1567">
        <v>240882</v>
      </c>
      <c r="B235" s="172" t="s">
        <v>557</v>
      </c>
      <c r="C235" s="172" t="s">
        <v>558</v>
      </c>
      <c r="D235" s="172" t="s">
        <v>143</v>
      </c>
      <c r="G235" s="172" t="s">
        <v>103</v>
      </c>
      <c r="H235" s="34"/>
    </row>
    <row r="236" spans="1:8" x14ac:dyDescent="0.2">
      <c r="A236" s="1567">
        <v>240889</v>
      </c>
      <c r="B236" s="172" t="s">
        <v>559</v>
      </c>
      <c r="C236" s="172" t="s">
        <v>560</v>
      </c>
      <c r="D236" s="172" t="s">
        <v>124</v>
      </c>
      <c r="G236" s="172" t="s">
        <v>103</v>
      </c>
      <c r="H236" s="34"/>
    </row>
    <row r="237" spans="1:8" x14ac:dyDescent="0.2">
      <c r="A237" s="1567">
        <v>240890</v>
      </c>
      <c r="B237" s="172" t="s">
        <v>561</v>
      </c>
      <c r="C237" s="172" t="s">
        <v>562</v>
      </c>
      <c r="D237" s="172" t="s">
        <v>124</v>
      </c>
      <c r="G237" s="172" t="s">
        <v>103</v>
      </c>
      <c r="H237" s="34"/>
    </row>
    <row r="238" spans="1:8" x14ac:dyDescent="0.2">
      <c r="A238" s="1567">
        <v>240967</v>
      </c>
      <c r="B238" s="172" t="s">
        <v>563</v>
      </c>
      <c r="C238" s="172" t="s">
        <v>372</v>
      </c>
      <c r="D238" s="172" t="s">
        <v>124</v>
      </c>
      <c r="G238" s="172" t="s">
        <v>103</v>
      </c>
      <c r="H238" s="34"/>
    </row>
    <row r="239" spans="1:8" x14ac:dyDescent="0.2">
      <c r="A239" s="1567">
        <v>240968</v>
      </c>
      <c r="B239" s="172" t="s">
        <v>564</v>
      </c>
      <c r="C239" s="172" t="s">
        <v>565</v>
      </c>
      <c r="D239" s="172" t="s">
        <v>124</v>
      </c>
      <c r="G239" s="172" t="s">
        <v>103</v>
      </c>
      <c r="H239" s="34"/>
    </row>
    <row r="240" spans="1:8" x14ac:dyDescent="0.2">
      <c r="A240" s="1567">
        <v>240969</v>
      </c>
      <c r="B240" s="172" t="s">
        <v>566</v>
      </c>
      <c r="C240" s="172" t="s">
        <v>567</v>
      </c>
      <c r="D240" s="172" t="s">
        <v>124</v>
      </c>
      <c r="G240" s="172" t="s">
        <v>103</v>
      </c>
      <c r="H240" s="34"/>
    </row>
    <row r="241" spans="1:8" x14ac:dyDescent="0.2">
      <c r="A241" s="1567">
        <v>240970</v>
      </c>
      <c r="B241" s="172" t="s">
        <v>568</v>
      </c>
      <c r="C241" s="172" t="s">
        <v>569</v>
      </c>
      <c r="D241" s="172" t="s">
        <v>124</v>
      </c>
      <c r="G241" s="172" t="s">
        <v>103</v>
      </c>
      <c r="H241" s="34"/>
    </row>
    <row r="242" spans="1:8" x14ac:dyDescent="0.2">
      <c r="A242" s="1567">
        <v>240985</v>
      </c>
      <c r="B242" s="172" t="s">
        <v>570</v>
      </c>
      <c r="C242" s="172" t="s">
        <v>571</v>
      </c>
      <c r="D242" s="172" t="s">
        <v>124</v>
      </c>
      <c r="G242" s="172" t="s">
        <v>103</v>
      </c>
      <c r="H242" s="34"/>
    </row>
    <row r="243" spans="1:8" x14ac:dyDescent="0.2">
      <c r="A243" s="1567">
        <v>240986</v>
      </c>
      <c r="B243" s="172" t="s">
        <v>572</v>
      </c>
      <c r="C243" s="172" t="s">
        <v>573</v>
      </c>
      <c r="D243" s="172" t="s">
        <v>143</v>
      </c>
      <c r="G243" s="172" t="s">
        <v>103</v>
      </c>
      <c r="H243" s="34"/>
    </row>
    <row r="244" spans="1:8" x14ac:dyDescent="0.2">
      <c r="A244" s="1567">
        <v>240993</v>
      </c>
      <c r="B244" s="172" t="s">
        <v>574</v>
      </c>
      <c r="C244" s="172" t="s">
        <v>575</v>
      </c>
      <c r="D244" s="172" t="s">
        <v>134</v>
      </c>
      <c r="E244" s="172" t="s">
        <v>143</v>
      </c>
      <c r="G244" s="172" t="s">
        <v>103</v>
      </c>
      <c r="H244" s="34"/>
    </row>
    <row r="245" spans="1:8" x14ac:dyDescent="0.2">
      <c r="A245" s="1567">
        <v>240995</v>
      </c>
      <c r="B245" s="172" t="s">
        <v>576</v>
      </c>
      <c r="C245" s="172" t="s">
        <v>577</v>
      </c>
      <c r="D245" s="172" t="s">
        <v>143</v>
      </c>
      <c r="G245" s="172" t="s">
        <v>103</v>
      </c>
      <c r="H245" s="34"/>
    </row>
    <row r="246" spans="1:8" x14ac:dyDescent="0.2">
      <c r="A246" s="1567">
        <v>241022</v>
      </c>
      <c r="B246" s="172" t="s">
        <v>578</v>
      </c>
      <c r="C246" s="172" t="s">
        <v>579</v>
      </c>
      <c r="D246" s="172" t="s">
        <v>101</v>
      </c>
      <c r="E246" s="172" t="s">
        <v>143</v>
      </c>
      <c r="G246" s="172" t="s">
        <v>103</v>
      </c>
      <c r="H246" s="34"/>
    </row>
    <row r="247" spans="1:8" x14ac:dyDescent="0.2">
      <c r="A247" s="1567">
        <v>241024</v>
      </c>
      <c r="B247" s="172" t="s">
        <v>580</v>
      </c>
      <c r="C247" s="172" t="s">
        <v>581</v>
      </c>
      <c r="D247" s="172" t="s">
        <v>134</v>
      </c>
      <c r="G247" s="172" t="s">
        <v>107</v>
      </c>
      <c r="H247" s="34"/>
    </row>
    <row r="248" spans="1:8" x14ac:dyDescent="0.2">
      <c r="A248" s="1567">
        <v>241032</v>
      </c>
      <c r="B248" s="172" t="s">
        <v>582</v>
      </c>
      <c r="C248" s="172" t="s">
        <v>583</v>
      </c>
      <c r="D248" s="172" t="s">
        <v>143</v>
      </c>
      <c r="G248" s="172" t="s">
        <v>103</v>
      </c>
      <c r="H248" s="34"/>
    </row>
    <row r="249" spans="1:8" x14ac:dyDescent="0.2">
      <c r="A249" s="1567">
        <v>241035</v>
      </c>
      <c r="B249" s="172" t="s">
        <v>584</v>
      </c>
      <c r="C249" s="172" t="s">
        <v>585</v>
      </c>
      <c r="D249" s="172" t="s">
        <v>134</v>
      </c>
      <c r="E249" s="172" t="s">
        <v>143</v>
      </c>
      <c r="G249" s="172" t="s">
        <v>103</v>
      </c>
      <c r="H249" s="34"/>
    </row>
    <row r="250" spans="1:8" x14ac:dyDescent="0.2">
      <c r="A250" s="1567">
        <v>241037</v>
      </c>
      <c r="B250" s="172" t="s">
        <v>586</v>
      </c>
      <c r="C250" s="172" t="s">
        <v>587</v>
      </c>
      <c r="D250" s="172" t="s">
        <v>124</v>
      </c>
      <c r="G250" s="172" t="s">
        <v>103</v>
      </c>
      <c r="H250" s="34"/>
    </row>
    <row r="251" spans="1:8" x14ac:dyDescent="0.2">
      <c r="A251" s="1567">
        <v>241050</v>
      </c>
      <c r="B251" s="172" t="s">
        <v>588</v>
      </c>
      <c r="C251" s="172" t="s">
        <v>589</v>
      </c>
      <c r="D251" s="172" t="s">
        <v>124</v>
      </c>
      <c r="G251" s="172" t="s">
        <v>103</v>
      </c>
      <c r="H251" s="34"/>
    </row>
    <row r="252" spans="1:8" x14ac:dyDescent="0.2">
      <c r="A252" s="1567">
        <v>241057</v>
      </c>
      <c r="B252" s="172" t="s">
        <v>590</v>
      </c>
      <c r="C252" s="172" t="s">
        <v>591</v>
      </c>
      <c r="D252" s="172" t="s">
        <v>143</v>
      </c>
      <c r="G252" s="172" t="s">
        <v>110</v>
      </c>
      <c r="H252" s="34"/>
    </row>
    <row r="253" spans="1:8" x14ac:dyDescent="0.2">
      <c r="A253" s="1567">
        <v>241059</v>
      </c>
      <c r="B253" s="172" t="s">
        <v>592</v>
      </c>
      <c r="C253" s="172" t="s">
        <v>593</v>
      </c>
      <c r="D253" s="172" t="s">
        <v>143</v>
      </c>
      <c r="G253" s="172" t="s">
        <v>103</v>
      </c>
      <c r="H253" s="34"/>
    </row>
    <row r="254" spans="1:8" x14ac:dyDescent="0.2">
      <c r="A254" s="1567">
        <v>241060</v>
      </c>
      <c r="B254" s="172" t="s">
        <v>594</v>
      </c>
      <c r="C254" s="172" t="s">
        <v>595</v>
      </c>
      <c r="D254" s="172" t="s">
        <v>134</v>
      </c>
      <c r="G254" s="172" t="s">
        <v>103</v>
      </c>
      <c r="H254" s="34"/>
    </row>
    <row r="255" spans="1:8" x14ac:dyDescent="0.2">
      <c r="A255" s="1567">
        <v>241065</v>
      </c>
      <c r="B255" s="172" t="s">
        <v>596</v>
      </c>
      <c r="C255" s="172" t="s">
        <v>597</v>
      </c>
      <c r="D255" s="172" t="s">
        <v>143</v>
      </c>
      <c r="G255" s="172" t="s">
        <v>103</v>
      </c>
      <c r="H255" s="34"/>
    </row>
    <row r="256" spans="1:8" x14ac:dyDescent="0.2">
      <c r="A256" s="1567">
        <v>241066</v>
      </c>
      <c r="B256" s="172" t="s">
        <v>598</v>
      </c>
      <c r="C256" s="172" t="s">
        <v>599</v>
      </c>
      <c r="D256" s="172" t="s">
        <v>101</v>
      </c>
      <c r="E256" s="172" t="s">
        <v>134</v>
      </c>
      <c r="G256" s="172" t="s">
        <v>103</v>
      </c>
      <c r="H256" s="34"/>
    </row>
    <row r="257" spans="1:8" x14ac:dyDescent="0.2">
      <c r="A257" s="1567">
        <v>241068</v>
      </c>
      <c r="B257" s="172" t="s">
        <v>600</v>
      </c>
      <c r="C257" s="172" t="s">
        <v>601</v>
      </c>
      <c r="D257" s="172" t="s">
        <v>124</v>
      </c>
      <c r="G257" s="172" t="s">
        <v>103</v>
      </c>
      <c r="H257" s="34"/>
    </row>
    <row r="258" spans="1:8" x14ac:dyDescent="0.2">
      <c r="A258" s="1567">
        <v>241071</v>
      </c>
      <c r="B258" s="172" t="s">
        <v>602</v>
      </c>
      <c r="C258" s="172" t="s">
        <v>603</v>
      </c>
      <c r="D258" s="172" t="s">
        <v>143</v>
      </c>
      <c r="G258" s="172" t="s">
        <v>103</v>
      </c>
      <c r="H258" s="34"/>
    </row>
    <row r="259" spans="1:8" x14ac:dyDescent="0.2">
      <c r="A259" s="1567">
        <v>241072</v>
      </c>
      <c r="B259" s="172" t="s">
        <v>604</v>
      </c>
      <c r="C259" s="172" t="s">
        <v>605</v>
      </c>
      <c r="D259" s="172" t="s">
        <v>124</v>
      </c>
      <c r="G259" s="172" t="s">
        <v>103</v>
      </c>
      <c r="H259" s="34"/>
    </row>
    <row r="260" spans="1:8" x14ac:dyDescent="0.2">
      <c r="A260" s="1567">
        <v>241076</v>
      </c>
      <c r="B260" s="172" t="s">
        <v>606</v>
      </c>
      <c r="C260" s="172" t="s">
        <v>607</v>
      </c>
      <c r="D260" s="172" t="s">
        <v>101</v>
      </c>
      <c r="G260" s="172" t="s">
        <v>113</v>
      </c>
      <c r="H260" s="34"/>
    </row>
    <row r="261" spans="1:8" x14ac:dyDescent="0.2">
      <c r="A261" s="1567">
        <v>241077</v>
      </c>
      <c r="B261" s="172" t="s">
        <v>608</v>
      </c>
      <c r="C261" s="172" t="s">
        <v>609</v>
      </c>
      <c r="D261" s="172" t="s">
        <v>101</v>
      </c>
      <c r="G261" s="172" t="s">
        <v>110</v>
      </c>
      <c r="H261" s="34"/>
    </row>
    <row r="262" spans="1:8" x14ac:dyDescent="0.2">
      <c r="A262" s="1567">
        <v>241088</v>
      </c>
      <c r="B262" s="172" t="s">
        <v>610</v>
      </c>
      <c r="C262" s="172" t="s">
        <v>611</v>
      </c>
      <c r="D262" s="172" t="s">
        <v>143</v>
      </c>
      <c r="G262" s="172" t="s">
        <v>103</v>
      </c>
      <c r="H262" s="34"/>
    </row>
    <row r="263" spans="1:8" x14ac:dyDescent="0.2">
      <c r="A263" s="1567">
        <v>241089</v>
      </c>
      <c r="B263" s="172" t="s">
        <v>612</v>
      </c>
      <c r="C263" s="172" t="s">
        <v>439</v>
      </c>
      <c r="D263" s="172" t="s">
        <v>101</v>
      </c>
      <c r="G263" s="172" t="s">
        <v>103</v>
      </c>
      <c r="H263" s="34"/>
    </row>
    <row r="264" spans="1:8" x14ac:dyDescent="0.2">
      <c r="A264" s="1567">
        <v>241091</v>
      </c>
      <c r="B264" s="172" t="s">
        <v>613</v>
      </c>
      <c r="C264" s="172" t="s">
        <v>614</v>
      </c>
      <c r="D264" s="172" t="s">
        <v>134</v>
      </c>
      <c r="G264" s="172" t="s">
        <v>103</v>
      </c>
      <c r="H264" s="34"/>
    </row>
    <row r="265" spans="1:8" x14ac:dyDescent="0.2">
      <c r="A265" s="1567">
        <v>241092</v>
      </c>
      <c r="B265" s="172" t="s">
        <v>615</v>
      </c>
      <c r="C265" s="172" t="s">
        <v>616</v>
      </c>
      <c r="D265" s="172" t="s">
        <v>134</v>
      </c>
      <c r="G265" s="172" t="s">
        <v>103</v>
      </c>
      <c r="H265" s="34"/>
    </row>
    <row r="266" spans="1:8" x14ac:dyDescent="0.2">
      <c r="A266" s="1567">
        <v>241094</v>
      </c>
      <c r="B266" s="172" t="s">
        <v>617</v>
      </c>
      <c r="C266" s="172" t="s">
        <v>618</v>
      </c>
      <c r="D266" s="172" t="s">
        <v>124</v>
      </c>
      <c r="G266" s="172" t="s">
        <v>103</v>
      </c>
      <c r="H266" s="34"/>
    </row>
    <row r="267" spans="1:8" x14ac:dyDescent="0.2">
      <c r="A267" s="1567">
        <v>241098</v>
      </c>
      <c r="B267" s="172" t="s">
        <v>619</v>
      </c>
      <c r="C267" s="172" t="s">
        <v>620</v>
      </c>
      <c r="D267" s="172" t="s">
        <v>101</v>
      </c>
      <c r="G267" s="172" t="s">
        <v>103</v>
      </c>
      <c r="H267" s="34"/>
    </row>
    <row r="268" spans="1:8" x14ac:dyDescent="0.2">
      <c r="A268" s="1567">
        <v>241100</v>
      </c>
      <c r="B268" s="172" t="s">
        <v>621</v>
      </c>
      <c r="C268" s="172" t="s">
        <v>622</v>
      </c>
      <c r="D268" s="172" t="s">
        <v>143</v>
      </c>
      <c r="G268" s="172" t="s">
        <v>103</v>
      </c>
      <c r="H268" s="34"/>
    </row>
    <row r="269" spans="1:8" x14ac:dyDescent="0.2">
      <c r="A269" s="1567">
        <v>241101</v>
      </c>
      <c r="B269" s="172" t="s">
        <v>623</v>
      </c>
      <c r="C269" s="172" t="s">
        <v>624</v>
      </c>
      <c r="D269" s="172" t="s">
        <v>124</v>
      </c>
      <c r="G269" s="172" t="s">
        <v>103</v>
      </c>
      <c r="H269" s="34"/>
    </row>
    <row r="270" spans="1:8" x14ac:dyDescent="0.2">
      <c r="A270" s="1567">
        <v>241105</v>
      </c>
      <c r="B270" s="172" t="s">
        <v>625</v>
      </c>
      <c r="C270" s="172" t="s">
        <v>626</v>
      </c>
      <c r="D270" s="172" t="s">
        <v>124</v>
      </c>
      <c r="G270" s="172" t="s">
        <v>103</v>
      </c>
      <c r="H270" s="34"/>
    </row>
    <row r="271" spans="1:8" x14ac:dyDescent="0.2">
      <c r="A271" s="1567">
        <v>241112</v>
      </c>
      <c r="B271" s="172" t="s">
        <v>627</v>
      </c>
      <c r="C271" s="172" t="s">
        <v>628</v>
      </c>
      <c r="D271" s="172" t="s">
        <v>124</v>
      </c>
      <c r="G271" s="172" t="s">
        <v>103</v>
      </c>
      <c r="H271" s="34"/>
    </row>
    <row r="272" spans="1:8" x14ac:dyDescent="0.2">
      <c r="A272" s="1567">
        <v>241125</v>
      </c>
      <c r="B272" s="172" t="s">
        <v>629</v>
      </c>
      <c r="C272" s="172" t="s">
        <v>630</v>
      </c>
      <c r="D272" s="172" t="s">
        <v>124</v>
      </c>
      <c r="G272" s="172" t="s">
        <v>103</v>
      </c>
      <c r="H272" s="34"/>
    </row>
    <row r="273" spans="1:8" x14ac:dyDescent="0.2">
      <c r="A273" s="1567">
        <v>241126</v>
      </c>
      <c r="B273" s="172" t="s">
        <v>631</v>
      </c>
      <c r="C273" s="172" t="s">
        <v>632</v>
      </c>
      <c r="D273" s="172" t="s">
        <v>143</v>
      </c>
      <c r="G273" s="172" t="s">
        <v>110</v>
      </c>
      <c r="H273" s="34"/>
    </row>
    <row r="274" spans="1:8" x14ac:dyDescent="0.2">
      <c r="A274" s="1567">
        <v>241127</v>
      </c>
      <c r="B274" s="172" t="s">
        <v>633</v>
      </c>
      <c r="C274" s="172" t="s">
        <v>634</v>
      </c>
      <c r="D274" s="172" t="s">
        <v>101</v>
      </c>
      <c r="G274" s="172" t="s">
        <v>103</v>
      </c>
      <c r="H274" s="34"/>
    </row>
    <row r="275" spans="1:8" x14ac:dyDescent="0.2">
      <c r="A275" s="1567">
        <v>241135</v>
      </c>
      <c r="B275" s="172" t="s">
        <v>635</v>
      </c>
      <c r="C275" s="172" t="s">
        <v>636</v>
      </c>
      <c r="D275" s="172" t="s">
        <v>101</v>
      </c>
      <c r="G275" s="172" t="s">
        <v>103</v>
      </c>
      <c r="H275" s="34"/>
    </row>
    <row r="276" spans="1:8" x14ac:dyDescent="0.2">
      <c r="A276" s="1567">
        <v>241136</v>
      </c>
      <c r="B276" s="172" t="s">
        <v>637</v>
      </c>
      <c r="C276" s="172" t="s">
        <v>638</v>
      </c>
      <c r="D276" s="172" t="s">
        <v>101</v>
      </c>
      <c r="G276" s="172" t="s">
        <v>103</v>
      </c>
      <c r="H276" s="34"/>
    </row>
    <row r="277" spans="1:8" x14ac:dyDescent="0.2">
      <c r="A277" s="1567">
        <v>241137</v>
      </c>
      <c r="B277" s="172" t="s">
        <v>639</v>
      </c>
      <c r="C277" s="172" t="s">
        <v>640</v>
      </c>
      <c r="D277" s="172" t="s">
        <v>134</v>
      </c>
      <c r="G277" s="172" t="s">
        <v>103</v>
      </c>
      <c r="H277" s="34"/>
    </row>
    <row r="278" spans="1:8" x14ac:dyDescent="0.2">
      <c r="A278" s="1567">
        <v>241138</v>
      </c>
      <c r="B278" s="172" t="s">
        <v>641</v>
      </c>
      <c r="C278" s="172" t="s">
        <v>642</v>
      </c>
      <c r="D278" s="172" t="s">
        <v>134</v>
      </c>
      <c r="G278" s="172" t="s">
        <v>103</v>
      </c>
      <c r="H278" s="34"/>
    </row>
    <row r="279" spans="1:8" x14ac:dyDescent="0.2">
      <c r="A279" s="1567">
        <v>241145</v>
      </c>
      <c r="B279" s="172" t="s">
        <v>643</v>
      </c>
      <c r="C279" s="172" t="s">
        <v>644</v>
      </c>
      <c r="D279" s="172" t="s">
        <v>143</v>
      </c>
      <c r="G279" s="172" t="s">
        <v>103</v>
      </c>
      <c r="H279" s="34"/>
    </row>
    <row r="280" spans="1:8" x14ac:dyDescent="0.2">
      <c r="A280" s="1567">
        <v>241146</v>
      </c>
      <c r="B280" s="172" t="s">
        <v>645</v>
      </c>
      <c r="C280" s="172" t="s">
        <v>646</v>
      </c>
      <c r="D280" s="172" t="s">
        <v>124</v>
      </c>
      <c r="G280" s="172" t="s">
        <v>103</v>
      </c>
      <c r="H280" s="34"/>
    </row>
    <row r="281" spans="1:8" x14ac:dyDescent="0.2">
      <c r="A281" s="1567">
        <v>241152</v>
      </c>
      <c r="B281" s="172" t="s">
        <v>647</v>
      </c>
      <c r="C281" s="172" t="s">
        <v>648</v>
      </c>
      <c r="D281" s="172" t="s">
        <v>101</v>
      </c>
      <c r="G281" s="172" t="s">
        <v>103</v>
      </c>
      <c r="H281" s="34"/>
    </row>
    <row r="282" spans="1:8" x14ac:dyDescent="0.2">
      <c r="A282" s="1567">
        <v>241160</v>
      </c>
      <c r="B282" s="172" t="s">
        <v>649</v>
      </c>
      <c r="C282" s="172" t="s">
        <v>650</v>
      </c>
      <c r="D282" s="172" t="s">
        <v>124</v>
      </c>
      <c r="G282" s="172" t="s">
        <v>103</v>
      </c>
      <c r="H282" s="34"/>
    </row>
    <row r="283" spans="1:8" x14ac:dyDescent="0.2">
      <c r="A283" s="1567">
        <v>241162</v>
      </c>
      <c r="B283" s="172" t="s">
        <v>651</v>
      </c>
      <c r="C283" s="172" t="s">
        <v>630</v>
      </c>
      <c r="D283" s="172" t="s">
        <v>124</v>
      </c>
      <c r="G283" s="172" t="s">
        <v>103</v>
      </c>
      <c r="H283" s="34"/>
    </row>
    <row r="284" spans="1:8" x14ac:dyDescent="0.2">
      <c r="A284" s="1567">
        <v>241165</v>
      </c>
      <c r="B284" s="172" t="s">
        <v>652</v>
      </c>
      <c r="C284" s="172" t="s">
        <v>653</v>
      </c>
      <c r="D284" s="172" t="s">
        <v>134</v>
      </c>
      <c r="G284" s="172" t="s">
        <v>103</v>
      </c>
      <c r="H284" s="34"/>
    </row>
    <row r="285" spans="1:8" x14ac:dyDescent="0.2">
      <c r="A285" s="1567">
        <v>243000</v>
      </c>
      <c r="B285" s="172" t="s">
        <v>654</v>
      </c>
      <c r="C285" s="172" t="s">
        <v>655</v>
      </c>
      <c r="D285" s="172" t="s">
        <v>134</v>
      </c>
      <c r="G285" s="172" t="s">
        <v>103</v>
      </c>
      <c r="H285" s="34"/>
    </row>
    <row r="286" spans="1:8" x14ac:dyDescent="0.2">
      <c r="A286" s="1567">
        <v>243003</v>
      </c>
      <c r="B286" s="172" t="s">
        <v>656</v>
      </c>
      <c r="C286" s="172" t="s">
        <v>11421</v>
      </c>
      <c r="D286" s="172" t="s">
        <v>101</v>
      </c>
      <c r="G286" s="172" t="s">
        <v>103</v>
      </c>
      <c r="H286" s="34"/>
    </row>
    <row r="287" spans="1:8" x14ac:dyDescent="0.2">
      <c r="A287" s="1567">
        <v>243004</v>
      </c>
      <c r="B287" s="172" t="s">
        <v>657</v>
      </c>
      <c r="C287" s="172" t="s">
        <v>11422</v>
      </c>
      <c r="D287" s="172" t="s">
        <v>134</v>
      </c>
      <c r="G287" s="172" t="s">
        <v>103</v>
      </c>
      <c r="H287" s="34"/>
    </row>
    <row r="288" spans="1:8" x14ac:dyDescent="0.2">
      <c r="A288" s="1567">
        <v>243005</v>
      </c>
      <c r="B288" s="172" t="s">
        <v>658</v>
      </c>
      <c r="C288" s="172" t="s">
        <v>659</v>
      </c>
      <c r="D288" s="172" t="s">
        <v>134</v>
      </c>
      <c r="G288" s="172" t="s">
        <v>103</v>
      </c>
      <c r="H288" s="34"/>
    </row>
    <row r="289" spans="1:8" x14ac:dyDescent="0.2">
      <c r="A289" s="1567">
        <v>243007</v>
      </c>
      <c r="B289" s="172" t="s">
        <v>660</v>
      </c>
      <c r="C289" s="172" t="s">
        <v>661</v>
      </c>
      <c r="D289" s="172" t="s">
        <v>143</v>
      </c>
      <c r="G289" s="172" t="s">
        <v>103</v>
      </c>
      <c r="H289" s="34"/>
    </row>
    <row r="290" spans="1:8" x14ac:dyDescent="0.2">
      <c r="A290" s="1567">
        <v>243012</v>
      </c>
      <c r="B290" s="172" t="s">
        <v>662</v>
      </c>
      <c r="C290" s="172" t="s">
        <v>663</v>
      </c>
      <c r="D290" s="172" t="s">
        <v>134</v>
      </c>
      <c r="G290" s="172" t="s">
        <v>103</v>
      </c>
      <c r="H290" s="34"/>
    </row>
    <row r="291" spans="1:8" x14ac:dyDescent="0.2">
      <c r="A291" s="1567">
        <v>243014</v>
      </c>
      <c r="B291" s="172" t="s">
        <v>664</v>
      </c>
      <c r="C291" s="172" t="s">
        <v>665</v>
      </c>
      <c r="D291" s="172" t="s">
        <v>101</v>
      </c>
      <c r="G291" s="172" t="s">
        <v>103</v>
      </c>
      <c r="H291" s="34"/>
    </row>
    <row r="292" spans="1:8" x14ac:dyDescent="0.2">
      <c r="A292" s="1567">
        <v>243015</v>
      </c>
      <c r="B292" s="172" t="s">
        <v>666</v>
      </c>
      <c r="C292" s="172" t="s">
        <v>667</v>
      </c>
      <c r="D292" s="172" t="s">
        <v>101</v>
      </c>
      <c r="G292" s="172" t="s">
        <v>103</v>
      </c>
      <c r="H292" s="34"/>
    </row>
    <row r="293" spans="1:8" x14ac:dyDescent="0.2">
      <c r="A293" s="1567">
        <v>243017</v>
      </c>
      <c r="B293" s="172" t="s">
        <v>668</v>
      </c>
      <c r="C293" s="172" t="s">
        <v>669</v>
      </c>
      <c r="D293" s="172" t="s">
        <v>124</v>
      </c>
      <c r="G293" s="172" t="s">
        <v>103</v>
      </c>
      <c r="H293" s="34"/>
    </row>
    <row r="294" spans="1:8" x14ac:dyDescent="0.2">
      <c r="A294" s="1567">
        <v>243019</v>
      </c>
      <c r="B294" s="172" t="s">
        <v>670</v>
      </c>
      <c r="C294" s="172" t="s">
        <v>671</v>
      </c>
      <c r="D294" s="172" t="s">
        <v>124</v>
      </c>
      <c r="G294" s="172" t="s">
        <v>103</v>
      </c>
      <c r="H294" s="34"/>
    </row>
    <row r="295" spans="1:8" x14ac:dyDescent="0.2">
      <c r="A295" s="1567">
        <v>243023</v>
      </c>
      <c r="B295" s="172" t="s">
        <v>672</v>
      </c>
      <c r="C295" s="172" t="s">
        <v>673</v>
      </c>
      <c r="D295" s="172" t="s">
        <v>101</v>
      </c>
      <c r="G295" s="172" t="s">
        <v>103</v>
      </c>
      <c r="H295" s="34"/>
    </row>
    <row r="296" spans="1:8" x14ac:dyDescent="0.2">
      <c r="A296" s="1567">
        <v>243030</v>
      </c>
      <c r="B296" s="172" t="s">
        <v>674</v>
      </c>
      <c r="C296" s="172" t="s">
        <v>675</v>
      </c>
      <c r="D296" s="172" t="s">
        <v>134</v>
      </c>
      <c r="E296" s="172" t="s">
        <v>143</v>
      </c>
      <c r="G296" s="172" t="s">
        <v>103</v>
      </c>
      <c r="H296" s="34"/>
    </row>
    <row r="297" spans="1:8" x14ac:dyDescent="0.2">
      <c r="A297" s="1567">
        <v>243032</v>
      </c>
      <c r="B297" s="172" t="s">
        <v>676</v>
      </c>
      <c r="C297" s="172" t="s">
        <v>526</v>
      </c>
      <c r="D297" s="172" t="s">
        <v>143</v>
      </c>
      <c r="G297" s="172" t="s">
        <v>103</v>
      </c>
      <c r="H297" s="34"/>
    </row>
    <row r="298" spans="1:8" x14ac:dyDescent="0.2">
      <c r="A298" s="1567">
        <v>243033</v>
      </c>
      <c r="B298" s="172" t="s">
        <v>677</v>
      </c>
      <c r="C298" s="172" t="s">
        <v>678</v>
      </c>
      <c r="D298" s="172" t="s">
        <v>134</v>
      </c>
      <c r="G298" s="172" t="s">
        <v>103</v>
      </c>
      <c r="H298" s="34"/>
    </row>
    <row r="299" spans="1:8" x14ac:dyDescent="0.2">
      <c r="A299" s="1567">
        <v>243034</v>
      </c>
      <c r="B299" s="172" t="s">
        <v>679</v>
      </c>
      <c r="C299" s="172" t="s">
        <v>680</v>
      </c>
      <c r="D299" s="172" t="s">
        <v>143</v>
      </c>
      <c r="G299" s="172" t="s">
        <v>103</v>
      </c>
      <c r="H299" s="34"/>
    </row>
    <row r="300" spans="1:8" x14ac:dyDescent="0.2">
      <c r="A300" s="1567">
        <v>243035</v>
      </c>
      <c r="B300" s="172" t="s">
        <v>681</v>
      </c>
      <c r="C300" s="172" t="s">
        <v>682</v>
      </c>
      <c r="D300" s="172" t="s">
        <v>143</v>
      </c>
      <c r="G300" s="172" t="s">
        <v>103</v>
      </c>
      <c r="H300" s="34"/>
    </row>
    <row r="301" spans="1:8" x14ac:dyDescent="0.2">
      <c r="A301" s="1567">
        <v>243042</v>
      </c>
      <c r="B301" s="172" t="s">
        <v>683</v>
      </c>
      <c r="C301" s="172" t="s">
        <v>684</v>
      </c>
      <c r="D301" s="172" t="s">
        <v>134</v>
      </c>
      <c r="G301" s="172" t="s">
        <v>103</v>
      </c>
      <c r="H301" s="34"/>
    </row>
    <row r="302" spans="1:8" x14ac:dyDescent="0.2">
      <c r="A302" s="1567">
        <v>243043</v>
      </c>
      <c r="B302" s="172" t="s">
        <v>685</v>
      </c>
      <c r="C302" s="172" t="s">
        <v>686</v>
      </c>
      <c r="D302" s="172" t="s">
        <v>124</v>
      </c>
      <c r="G302" s="172" t="s">
        <v>103</v>
      </c>
      <c r="H302" s="34"/>
    </row>
    <row r="303" spans="1:8" x14ac:dyDescent="0.2">
      <c r="A303" s="1567">
        <v>243045</v>
      </c>
      <c r="B303" s="172" t="s">
        <v>687</v>
      </c>
      <c r="C303" s="172" t="s">
        <v>688</v>
      </c>
      <c r="D303" s="172" t="s">
        <v>143</v>
      </c>
      <c r="G303" s="172" t="s">
        <v>103</v>
      </c>
      <c r="H303" s="34"/>
    </row>
    <row r="304" spans="1:8" x14ac:dyDescent="0.2">
      <c r="A304" s="1567">
        <v>243046</v>
      </c>
      <c r="B304" s="172" t="s">
        <v>689</v>
      </c>
      <c r="C304" s="172" t="s">
        <v>690</v>
      </c>
      <c r="D304" s="172" t="s">
        <v>134</v>
      </c>
      <c r="E304" s="172" t="s">
        <v>143</v>
      </c>
      <c r="G304" s="172" t="s">
        <v>103</v>
      </c>
      <c r="H304" s="34"/>
    </row>
    <row r="305" spans="1:8" x14ac:dyDescent="0.2">
      <c r="A305" s="1567">
        <v>243047</v>
      </c>
      <c r="B305" s="172" t="s">
        <v>691</v>
      </c>
      <c r="C305" s="172" t="s">
        <v>692</v>
      </c>
      <c r="D305" s="172" t="s">
        <v>124</v>
      </c>
      <c r="G305" s="172" t="s">
        <v>103</v>
      </c>
      <c r="H305" s="34"/>
    </row>
    <row r="306" spans="1:8" x14ac:dyDescent="0.2">
      <c r="A306" s="1567">
        <v>243054</v>
      </c>
      <c r="B306" s="172" t="s">
        <v>693</v>
      </c>
      <c r="C306" s="172" t="s">
        <v>694</v>
      </c>
      <c r="D306" s="172" t="s">
        <v>101</v>
      </c>
      <c r="G306" s="172" t="s">
        <v>103</v>
      </c>
      <c r="H306" s="34"/>
    </row>
    <row r="307" spans="1:8" x14ac:dyDescent="0.2">
      <c r="A307" s="1567">
        <v>243057</v>
      </c>
      <c r="B307" s="172" t="s">
        <v>695</v>
      </c>
      <c r="C307" s="172" t="s">
        <v>696</v>
      </c>
      <c r="D307" s="172" t="s">
        <v>134</v>
      </c>
      <c r="G307" s="172" t="s">
        <v>103</v>
      </c>
      <c r="H307" s="34"/>
    </row>
    <row r="308" spans="1:8" x14ac:dyDescent="0.2">
      <c r="A308" s="1567">
        <v>243060</v>
      </c>
      <c r="B308" s="172" t="s">
        <v>697</v>
      </c>
      <c r="C308" s="172" t="s">
        <v>698</v>
      </c>
      <c r="D308" s="172" t="s">
        <v>134</v>
      </c>
      <c r="G308" s="172" t="s">
        <v>103</v>
      </c>
      <c r="H308" s="34"/>
    </row>
    <row r="309" spans="1:8" x14ac:dyDescent="0.2">
      <c r="A309" s="1567">
        <v>243064</v>
      </c>
      <c r="B309" s="172" t="s">
        <v>699</v>
      </c>
      <c r="C309" s="172" t="s">
        <v>700</v>
      </c>
      <c r="D309" s="172" t="s">
        <v>134</v>
      </c>
      <c r="E309" s="172" t="s">
        <v>143</v>
      </c>
      <c r="G309" s="172" t="s">
        <v>103</v>
      </c>
      <c r="H309" s="34"/>
    </row>
    <row r="310" spans="1:8" x14ac:dyDescent="0.2">
      <c r="A310" s="1567">
        <v>243066</v>
      </c>
      <c r="B310" s="172" t="s">
        <v>701</v>
      </c>
      <c r="C310" s="172" t="s">
        <v>702</v>
      </c>
      <c r="D310" s="172" t="s">
        <v>134</v>
      </c>
      <c r="G310" s="172" t="s">
        <v>103</v>
      </c>
      <c r="H310" s="34"/>
    </row>
    <row r="311" spans="1:8" x14ac:dyDescent="0.2">
      <c r="A311" s="1567">
        <v>243067</v>
      </c>
      <c r="B311" s="172" t="s">
        <v>703</v>
      </c>
      <c r="C311" s="172" t="s">
        <v>704</v>
      </c>
      <c r="D311" s="172" t="s">
        <v>143</v>
      </c>
      <c r="G311" s="172" t="s">
        <v>103</v>
      </c>
      <c r="H311" s="34"/>
    </row>
    <row r="312" spans="1:8" x14ac:dyDescent="0.2">
      <c r="A312" s="1567">
        <v>243068</v>
      </c>
      <c r="B312" s="172" t="s">
        <v>705</v>
      </c>
      <c r="C312" s="172" t="s">
        <v>706</v>
      </c>
      <c r="D312" s="172" t="s">
        <v>134</v>
      </c>
      <c r="G312" s="172" t="s">
        <v>103</v>
      </c>
      <c r="H312" s="34"/>
    </row>
    <row r="313" spans="1:8" x14ac:dyDescent="0.2">
      <c r="A313" s="1567">
        <v>243071</v>
      </c>
      <c r="B313" s="172" t="s">
        <v>707</v>
      </c>
      <c r="C313" s="172" t="s">
        <v>708</v>
      </c>
      <c r="D313" s="172" t="s">
        <v>124</v>
      </c>
      <c r="G313" s="172" t="s">
        <v>103</v>
      </c>
      <c r="H313" s="34"/>
    </row>
    <row r="314" spans="1:8" x14ac:dyDescent="0.2">
      <c r="A314" s="1567">
        <v>243072</v>
      </c>
      <c r="B314" s="172" t="s">
        <v>709</v>
      </c>
      <c r="C314" s="172" t="s">
        <v>710</v>
      </c>
      <c r="D314" s="172" t="s">
        <v>124</v>
      </c>
      <c r="G314" s="172" t="s">
        <v>103</v>
      </c>
      <c r="H314" s="34"/>
    </row>
    <row r="315" spans="1:8" x14ac:dyDescent="0.2">
      <c r="A315" s="1567">
        <v>243073</v>
      </c>
      <c r="B315" s="172" t="s">
        <v>711</v>
      </c>
      <c r="C315" s="172" t="s">
        <v>712</v>
      </c>
      <c r="D315" s="172" t="s">
        <v>124</v>
      </c>
      <c r="G315" s="172" t="s">
        <v>103</v>
      </c>
      <c r="H315" s="34"/>
    </row>
    <row r="316" spans="1:8" x14ac:dyDescent="0.2">
      <c r="A316" s="1567">
        <v>243075</v>
      </c>
      <c r="B316" s="172" t="s">
        <v>713</v>
      </c>
      <c r="C316" s="172" t="s">
        <v>680</v>
      </c>
      <c r="D316" s="172" t="s">
        <v>134</v>
      </c>
      <c r="G316" s="172" t="s">
        <v>103</v>
      </c>
      <c r="H316" s="34"/>
    </row>
    <row r="317" spans="1:8" x14ac:dyDescent="0.2">
      <c r="A317" s="1567">
        <v>243076</v>
      </c>
      <c r="B317" s="172" t="s">
        <v>714</v>
      </c>
      <c r="C317" s="172" t="s">
        <v>715</v>
      </c>
      <c r="D317" s="172" t="s">
        <v>143</v>
      </c>
      <c r="G317" s="172" t="s">
        <v>103</v>
      </c>
      <c r="H317" s="34"/>
    </row>
    <row r="318" spans="1:8" x14ac:dyDescent="0.2">
      <c r="A318" s="1567">
        <v>243077</v>
      </c>
      <c r="B318" s="172" t="s">
        <v>716</v>
      </c>
      <c r="C318" s="172" t="s">
        <v>717</v>
      </c>
      <c r="D318" s="172" t="s">
        <v>124</v>
      </c>
      <c r="G318" s="172" t="s">
        <v>103</v>
      </c>
      <c r="H318" s="34"/>
    </row>
    <row r="319" spans="1:8" x14ac:dyDescent="0.2">
      <c r="A319" s="1567">
        <v>243078</v>
      </c>
      <c r="B319" s="172" t="s">
        <v>718</v>
      </c>
      <c r="C319" s="172" t="s">
        <v>719</v>
      </c>
      <c r="D319" s="172" t="s">
        <v>124</v>
      </c>
      <c r="G319" s="172" t="s">
        <v>103</v>
      </c>
      <c r="H319" s="34"/>
    </row>
    <row r="320" spans="1:8" x14ac:dyDescent="0.2">
      <c r="A320" s="1567">
        <v>243080</v>
      </c>
      <c r="B320" s="172" t="s">
        <v>720</v>
      </c>
      <c r="C320" s="172" t="s">
        <v>721</v>
      </c>
      <c r="D320" s="172" t="s">
        <v>124</v>
      </c>
      <c r="G320" s="172" t="s">
        <v>103</v>
      </c>
      <c r="H320" s="34"/>
    </row>
    <row r="321" spans="1:8" x14ac:dyDescent="0.2">
      <c r="A321" s="1567">
        <v>243083</v>
      </c>
      <c r="B321" s="172" t="s">
        <v>722</v>
      </c>
      <c r="C321" s="172" t="s">
        <v>723</v>
      </c>
      <c r="D321" s="172" t="s">
        <v>143</v>
      </c>
      <c r="G321" s="172" t="s">
        <v>103</v>
      </c>
      <c r="H321" s="34"/>
    </row>
    <row r="322" spans="1:8" x14ac:dyDescent="0.2">
      <c r="A322" s="1567">
        <v>243084</v>
      </c>
      <c r="B322" s="172" t="s">
        <v>724</v>
      </c>
      <c r="C322" s="172" t="s">
        <v>725</v>
      </c>
      <c r="D322" s="172" t="s">
        <v>143</v>
      </c>
      <c r="G322" s="172" t="s">
        <v>103</v>
      </c>
      <c r="H322" s="34"/>
    </row>
    <row r="323" spans="1:8" x14ac:dyDescent="0.2">
      <c r="A323" s="1567">
        <v>243085</v>
      </c>
      <c r="B323" s="172" t="s">
        <v>726</v>
      </c>
      <c r="C323" s="172" t="s">
        <v>727</v>
      </c>
      <c r="D323" s="172" t="s">
        <v>101</v>
      </c>
      <c r="G323" s="172" t="s">
        <v>103</v>
      </c>
      <c r="H323" s="34"/>
    </row>
    <row r="324" spans="1:8" x14ac:dyDescent="0.2">
      <c r="A324" s="1567">
        <v>243086</v>
      </c>
      <c r="B324" s="172" t="s">
        <v>728</v>
      </c>
      <c r="C324" s="172" t="s">
        <v>729</v>
      </c>
      <c r="D324" s="172" t="s">
        <v>134</v>
      </c>
      <c r="G324" s="172" t="s">
        <v>103</v>
      </c>
      <c r="H324" s="34"/>
    </row>
    <row r="325" spans="1:8" x14ac:dyDescent="0.2">
      <c r="A325" s="1567">
        <v>243090</v>
      </c>
      <c r="B325" s="172" t="s">
        <v>730</v>
      </c>
      <c r="C325" s="172" t="s">
        <v>731</v>
      </c>
      <c r="D325" s="172" t="s">
        <v>124</v>
      </c>
      <c r="G325" s="172" t="s">
        <v>103</v>
      </c>
      <c r="H325" s="34"/>
    </row>
    <row r="326" spans="1:8" x14ac:dyDescent="0.2">
      <c r="A326" s="1567">
        <v>243094</v>
      </c>
      <c r="B326" s="172" t="s">
        <v>732</v>
      </c>
      <c r="C326" s="172" t="s">
        <v>733</v>
      </c>
      <c r="D326" s="172" t="s">
        <v>143</v>
      </c>
      <c r="G326" s="172" t="s">
        <v>103</v>
      </c>
      <c r="H326" s="34"/>
    </row>
    <row r="327" spans="1:8" x14ac:dyDescent="0.2">
      <c r="A327" s="1567">
        <v>243096</v>
      </c>
      <c r="B327" s="172" t="s">
        <v>734</v>
      </c>
      <c r="C327" s="172" t="s">
        <v>735</v>
      </c>
      <c r="D327" s="172" t="s">
        <v>124</v>
      </c>
      <c r="G327" s="172" t="s">
        <v>103</v>
      </c>
      <c r="H327" s="34"/>
    </row>
    <row r="328" spans="1:8" x14ac:dyDescent="0.2">
      <c r="A328" s="1567">
        <v>243101</v>
      </c>
      <c r="B328" s="172" t="s">
        <v>736</v>
      </c>
      <c r="C328" s="172" t="s">
        <v>737</v>
      </c>
      <c r="D328" s="172" t="s">
        <v>143</v>
      </c>
      <c r="G328" s="172" t="s">
        <v>103</v>
      </c>
      <c r="H328" s="34"/>
    </row>
    <row r="329" spans="1:8" x14ac:dyDescent="0.2">
      <c r="A329" s="1567">
        <v>243103</v>
      </c>
      <c r="B329" s="172" t="s">
        <v>738</v>
      </c>
      <c r="C329" s="172" t="s">
        <v>739</v>
      </c>
      <c r="D329" s="172" t="s">
        <v>143</v>
      </c>
      <c r="G329" s="172" t="s">
        <v>103</v>
      </c>
      <c r="H329" s="34"/>
    </row>
    <row r="330" spans="1:8" x14ac:dyDescent="0.2">
      <c r="A330" s="1567">
        <v>243104</v>
      </c>
      <c r="B330" s="172" t="s">
        <v>740</v>
      </c>
      <c r="C330" s="172" t="s">
        <v>741</v>
      </c>
      <c r="D330" s="172" t="s">
        <v>143</v>
      </c>
      <c r="G330" s="172" t="s">
        <v>103</v>
      </c>
      <c r="H330" s="34"/>
    </row>
    <row r="331" spans="1:8" x14ac:dyDescent="0.2">
      <c r="A331" s="1567">
        <v>243106</v>
      </c>
      <c r="B331" s="172" t="s">
        <v>742</v>
      </c>
      <c r="C331" s="172" t="s">
        <v>743</v>
      </c>
      <c r="D331" s="172" t="s">
        <v>143</v>
      </c>
      <c r="G331" s="172" t="s">
        <v>103</v>
      </c>
      <c r="H331" s="34"/>
    </row>
    <row r="332" spans="1:8" x14ac:dyDescent="0.2">
      <c r="A332" s="1567">
        <v>243107</v>
      </c>
      <c r="B332" s="172" t="s">
        <v>744</v>
      </c>
      <c r="C332" s="172" t="s">
        <v>745</v>
      </c>
      <c r="D332" s="172" t="s">
        <v>143</v>
      </c>
      <c r="G332" s="172" t="s">
        <v>103</v>
      </c>
      <c r="H332" s="34"/>
    </row>
    <row r="333" spans="1:8" x14ac:dyDescent="0.2">
      <c r="A333" s="1567">
        <v>243112</v>
      </c>
      <c r="B333" s="172" t="s">
        <v>746</v>
      </c>
      <c r="C333" s="172" t="s">
        <v>747</v>
      </c>
      <c r="D333" s="172" t="s">
        <v>134</v>
      </c>
      <c r="G333" s="172" t="s">
        <v>107</v>
      </c>
      <c r="H333" s="34"/>
    </row>
    <row r="334" spans="1:8" x14ac:dyDescent="0.2">
      <c r="A334" s="1567">
        <v>243113</v>
      </c>
      <c r="B334" s="172" t="s">
        <v>748</v>
      </c>
      <c r="C334" s="172" t="s">
        <v>749</v>
      </c>
      <c r="D334" s="172" t="s">
        <v>124</v>
      </c>
      <c r="G334" s="172" t="s">
        <v>103</v>
      </c>
      <c r="H334" s="34"/>
    </row>
    <row r="335" spans="1:8" x14ac:dyDescent="0.2">
      <c r="A335" s="1567">
        <v>243114</v>
      </c>
      <c r="B335" s="172" t="s">
        <v>750</v>
      </c>
      <c r="C335" s="172" t="s">
        <v>751</v>
      </c>
      <c r="D335" s="172" t="s">
        <v>124</v>
      </c>
      <c r="G335" s="172" t="s">
        <v>103</v>
      </c>
      <c r="H335" s="34"/>
    </row>
    <row r="336" spans="1:8" x14ac:dyDescent="0.2">
      <c r="A336" s="1567">
        <v>243115</v>
      </c>
      <c r="B336" s="172" t="s">
        <v>752</v>
      </c>
      <c r="C336" s="172" t="s">
        <v>753</v>
      </c>
      <c r="D336" s="172" t="s">
        <v>124</v>
      </c>
      <c r="G336" s="172" t="s">
        <v>103</v>
      </c>
      <c r="H336" s="34"/>
    </row>
    <row r="337" spans="1:8" x14ac:dyDescent="0.2">
      <c r="A337" s="1567">
        <v>243116</v>
      </c>
      <c r="B337" s="172" t="s">
        <v>754</v>
      </c>
      <c r="C337" s="172" t="s">
        <v>755</v>
      </c>
      <c r="D337" s="172" t="s">
        <v>101</v>
      </c>
      <c r="G337" s="172" t="s">
        <v>103</v>
      </c>
      <c r="H337" s="34"/>
    </row>
    <row r="338" spans="1:8" x14ac:dyDescent="0.2">
      <c r="A338" s="1567">
        <v>243118</v>
      </c>
      <c r="B338" s="172" t="s">
        <v>756</v>
      </c>
      <c r="C338" s="172" t="s">
        <v>757</v>
      </c>
      <c r="D338" s="172" t="s">
        <v>101</v>
      </c>
      <c r="G338" s="172" t="s">
        <v>103</v>
      </c>
      <c r="H338" s="34"/>
    </row>
    <row r="339" spans="1:8" x14ac:dyDescent="0.2">
      <c r="A339" s="1567">
        <v>243119</v>
      </c>
      <c r="B339" s="172" t="s">
        <v>758</v>
      </c>
      <c r="C339" s="172" t="s">
        <v>759</v>
      </c>
      <c r="D339" s="172" t="s">
        <v>124</v>
      </c>
      <c r="G339" s="172" t="s">
        <v>103</v>
      </c>
      <c r="H339" s="34"/>
    </row>
    <row r="340" spans="1:8" x14ac:dyDescent="0.2">
      <c r="A340" s="1567">
        <v>243122</v>
      </c>
      <c r="B340" s="172" t="s">
        <v>760</v>
      </c>
      <c r="C340" s="172" t="s">
        <v>761</v>
      </c>
      <c r="D340" s="172" t="s">
        <v>124</v>
      </c>
      <c r="G340" s="172" t="s">
        <v>103</v>
      </c>
      <c r="H340" s="34"/>
    </row>
    <row r="341" spans="1:8" x14ac:dyDescent="0.2">
      <c r="A341" s="1567">
        <v>243129</v>
      </c>
      <c r="B341" s="172" t="s">
        <v>762</v>
      </c>
      <c r="C341" s="172" t="s">
        <v>763</v>
      </c>
      <c r="D341" s="172" t="s">
        <v>124</v>
      </c>
      <c r="G341" s="172" t="s">
        <v>103</v>
      </c>
      <c r="H341" s="34"/>
    </row>
    <row r="342" spans="1:8" x14ac:dyDescent="0.2">
      <c r="A342" s="1567">
        <v>243138</v>
      </c>
      <c r="B342" s="172" t="s">
        <v>11423</v>
      </c>
      <c r="C342" s="172" t="s">
        <v>3325</v>
      </c>
      <c r="D342" s="172" t="s">
        <v>143</v>
      </c>
      <c r="G342" s="172" t="s">
        <v>103</v>
      </c>
      <c r="H342" s="34"/>
    </row>
    <row r="343" spans="1:8" x14ac:dyDescent="0.2">
      <c r="A343" s="1567">
        <v>243142</v>
      </c>
      <c r="B343" s="172" t="s">
        <v>764</v>
      </c>
      <c r="C343" s="172" t="s">
        <v>765</v>
      </c>
      <c r="D343" s="172" t="s">
        <v>101</v>
      </c>
      <c r="E343" s="172" t="s">
        <v>134</v>
      </c>
      <c r="G343" s="172" t="s">
        <v>103</v>
      </c>
      <c r="H343" s="34"/>
    </row>
    <row r="344" spans="1:8" x14ac:dyDescent="0.2">
      <c r="A344" s="1567">
        <v>243144</v>
      </c>
      <c r="B344" s="172" t="s">
        <v>766</v>
      </c>
      <c r="C344" s="172" t="s">
        <v>767</v>
      </c>
      <c r="D344" s="172" t="s">
        <v>143</v>
      </c>
      <c r="G344" s="172" t="s">
        <v>103</v>
      </c>
      <c r="H344" s="34"/>
    </row>
    <row r="345" spans="1:8" x14ac:dyDescent="0.2">
      <c r="A345" s="1567">
        <v>243145</v>
      </c>
      <c r="B345" s="172" t="s">
        <v>768</v>
      </c>
      <c r="C345" s="172" t="s">
        <v>769</v>
      </c>
      <c r="D345" s="172" t="s">
        <v>124</v>
      </c>
      <c r="G345" s="172" t="s">
        <v>103</v>
      </c>
      <c r="H345" s="34"/>
    </row>
    <row r="346" spans="1:8" x14ac:dyDescent="0.2">
      <c r="A346" s="1567">
        <v>243146</v>
      </c>
      <c r="B346" s="172" t="s">
        <v>770</v>
      </c>
      <c r="C346" s="172" t="s">
        <v>771</v>
      </c>
      <c r="D346" s="172" t="s">
        <v>101</v>
      </c>
      <c r="G346" s="172" t="s">
        <v>103</v>
      </c>
      <c r="H346" s="34"/>
    </row>
    <row r="347" spans="1:8" x14ac:dyDescent="0.2">
      <c r="A347" s="1567">
        <v>243147</v>
      </c>
      <c r="B347" s="172" t="s">
        <v>772</v>
      </c>
      <c r="C347" s="172" t="s">
        <v>773</v>
      </c>
      <c r="D347" s="172" t="s">
        <v>101</v>
      </c>
      <c r="G347" s="172" t="s">
        <v>103</v>
      </c>
      <c r="H347" s="34"/>
    </row>
    <row r="348" spans="1:8" x14ac:dyDescent="0.2">
      <c r="A348" s="1567">
        <v>243148</v>
      </c>
      <c r="B348" s="172" t="s">
        <v>774</v>
      </c>
      <c r="C348" s="172" t="s">
        <v>775</v>
      </c>
      <c r="D348" s="172" t="s">
        <v>134</v>
      </c>
      <c r="G348" s="172" t="s">
        <v>103</v>
      </c>
      <c r="H348" s="34"/>
    </row>
    <row r="349" spans="1:8" x14ac:dyDescent="0.2">
      <c r="A349" s="1567">
        <v>243149</v>
      </c>
      <c r="B349" s="172" t="s">
        <v>776</v>
      </c>
      <c r="C349" s="172" t="s">
        <v>777</v>
      </c>
      <c r="D349" s="172" t="s">
        <v>101</v>
      </c>
      <c r="G349" s="172" t="s">
        <v>103</v>
      </c>
      <c r="H349" s="34"/>
    </row>
    <row r="350" spans="1:8" x14ac:dyDescent="0.2">
      <c r="A350" s="1567">
        <v>243150</v>
      </c>
      <c r="B350" s="172" t="s">
        <v>778</v>
      </c>
      <c r="C350" s="172" t="s">
        <v>779</v>
      </c>
      <c r="D350" s="172" t="s">
        <v>134</v>
      </c>
      <c r="G350" s="172" t="s">
        <v>103</v>
      </c>
      <c r="H350" s="34"/>
    </row>
    <row r="351" spans="1:8" x14ac:dyDescent="0.2">
      <c r="A351" s="1567">
        <v>243151</v>
      </c>
      <c r="B351" s="172" t="s">
        <v>780</v>
      </c>
      <c r="C351" s="172" t="s">
        <v>781</v>
      </c>
      <c r="D351" s="172" t="s">
        <v>101</v>
      </c>
      <c r="G351" s="172" t="s">
        <v>103</v>
      </c>
      <c r="H351" s="34"/>
    </row>
    <row r="352" spans="1:8" x14ac:dyDescent="0.2">
      <c r="A352" s="1567">
        <v>243152</v>
      </c>
      <c r="B352" s="172" t="s">
        <v>782</v>
      </c>
      <c r="C352" s="172" t="s">
        <v>783</v>
      </c>
      <c r="D352" s="172" t="s">
        <v>134</v>
      </c>
      <c r="G352" s="172" t="s">
        <v>103</v>
      </c>
      <c r="H352" s="34"/>
    </row>
    <row r="353" spans="1:8" x14ac:dyDescent="0.2">
      <c r="A353" s="1567">
        <v>243153</v>
      </c>
      <c r="B353" s="172" t="s">
        <v>784</v>
      </c>
      <c r="C353" s="172" t="s">
        <v>785</v>
      </c>
      <c r="D353" s="172" t="s">
        <v>101</v>
      </c>
      <c r="E353" s="172" t="s">
        <v>143</v>
      </c>
      <c r="G353" s="172" t="s">
        <v>103</v>
      </c>
      <c r="H353" s="34"/>
    </row>
    <row r="354" spans="1:8" x14ac:dyDescent="0.2">
      <c r="A354" s="1567">
        <v>243154</v>
      </c>
      <c r="B354" s="172" t="s">
        <v>786</v>
      </c>
      <c r="C354" s="172" t="s">
        <v>787</v>
      </c>
      <c r="D354" s="172" t="s">
        <v>101</v>
      </c>
      <c r="G354" s="172" t="s">
        <v>103</v>
      </c>
      <c r="H354" s="34"/>
    </row>
    <row r="355" spans="1:8" x14ac:dyDescent="0.2">
      <c r="A355" s="1567">
        <v>243155</v>
      </c>
      <c r="B355" s="172" t="s">
        <v>788</v>
      </c>
      <c r="C355" s="172" t="s">
        <v>789</v>
      </c>
      <c r="D355" s="172" t="s">
        <v>101</v>
      </c>
      <c r="G355" s="172" t="s">
        <v>103</v>
      </c>
      <c r="H355" s="34"/>
    </row>
    <row r="356" spans="1:8" x14ac:dyDescent="0.2">
      <c r="A356" s="1567">
        <v>243168</v>
      </c>
      <c r="B356" s="172" t="s">
        <v>790</v>
      </c>
      <c r="C356" s="172" t="s">
        <v>791</v>
      </c>
      <c r="D356" s="172" t="s">
        <v>143</v>
      </c>
      <c r="G356" s="172" t="s">
        <v>103</v>
      </c>
      <c r="H356" s="34"/>
    </row>
    <row r="357" spans="1:8" x14ac:dyDescent="0.2">
      <c r="A357" s="1567">
        <v>243177</v>
      </c>
      <c r="B357" s="172" t="s">
        <v>792</v>
      </c>
      <c r="C357" s="172" t="s">
        <v>793</v>
      </c>
      <c r="D357" s="172" t="s">
        <v>143</v>
      </c>
      <c r="G357" s="172" t="s">
        <v>103</v>
      </c>
      <c r="H357" s="34"/>
    </row>
    <row r="358" spans="1:8" x14ac:dyDescent="0.2">
      <c r="A358" s="1567">
        <v>243178</v>
      </c>
      <c r="B358" s="172" t="s">
        <v>794</v>
      </c>
      <c r="C358" s="172" t="s">
        <v>795</v>
      </c>
      <c r="D358" s="172" t="s">
        <v>134</v>
      </c>
      <c r="G358" s="172" t="s">
        <v>103</v>
      </c>
      <c r="H358" s="34"/>
    </row>
    <row r="359" spans="1:8" x14ac:dyDescent="0.2">
      <c r="A359" s="1567">
        <v>243179</v>
      </c>
      <c r="B359" s="172" t="s">
        <v>796</v>
      </c>
      <c r="C359" s="172" t="s">
        <v>797</v>
      </c>
      <c r="D359" s="172" t="s">
        <v>101</v>
      </c>
      <c r="G359" s="172" t="s">
        <v>103</v>
      </c>
      <c r="H359" s="34"/>
    </row>
    <row r="360" spans="1:8" x14ac:dyDescent="0.2">
      <c r="A360" s="1567">
        <v>243180</v>
      </c>
      <c r="B360" s="172" t="s">
        <v>798</v>
      </c>
      <c r="C360" s="172" t="s">
        <v>799</v>
      </c>
      <c r="D360" s="172" t="s">
        <v>143</v>
      </c>
      <c r="G360" s="172" t="s">
        <v>103</v>
      </c>
      <c r="H360" s="34"/>
    </row>
    <row r="361" spans="1:8" x14ac:dyDescent="0.2">
      <c r="A361" s="1567">
        <v>243181</v>
      </c>
      <c r="B361" s="172" t="s">
        <v>800</v>
      </c>
      <c r="C361" s="172" t="s">
        <v>801</v>
      </c>
      <c r="D361" s="172" t="s">
        <v>124</v>
      </c>
      <c r="G361" s="172" t="s">
        <v>103</v>
      </c>
      <c r="H361" s="34"/>
    </row>
    <row r="362" spans="1:8" x14ac:dyDescent="0.2">
      <c r="A362" s="1567">
        <v>243182</v>
      </c>
      <c r="B362" s="172" t="s">
        <v>802</v>
      </c>
      <c r="C362" s="172" t="s">
        <v>803</v>
      </c>
      <c r="D362" s="172" t="s">
        <v>124</v>
      </c>
      <c r="G362" s="172" t="s">
        <v>103</v>
      </c>
      <c r="H362" s="34"/>
    </row>
    <row r="363" spans="1:8" x14ac:dyDescent="0.2">
      <c r="A363" s="1567">
        <v>243187</v>
      </c>
      <c r="B363" s="172" t="s">
        <v>804</v>
      </c>
      <c r="C363" s="172" t="s">
        <v>358</v>
      </c>
      <c r="D363" s="172" t="s">
        <v>124</v>
      </c>
      <c r="G363" s="172" t="s">
        <v>103</v>
      </c>
      <c r="H363" s="34"/>
    </row>
    <row r="364" spans="1:8" x14ac:dyDescent="0.2">
      <c r="A364" s="1567">
        <v>243189</v>
      </c>
      <c r="B364" s="172" t="s">
        <v>805</v>
      </c>
      <c r="C364" s="172" t="s">
        <v>806</v>
      </c>
      <c r="D364" s="172" t="s">
        <v>124</v>
      </c>
      <c r="G364" s="172" t="s">
        <v>103</v>
      </c>
      <c r="H364" s="34"/>
    </row>
    <row r="365" spans="1:8" x14ac:dyDescent="0.2">
      <c r="A365" s="1567">
        <v>243192</v>
      </c>
      <c r="B365" s="172" t="s">
        <v>807</v>
      </c>
      <c r="C365" s="172" t="s">
        <v>808</v>
      </c>
      <c r="D365" s="172" t="s">
        <v>101</v>
      </c>
      <c r="G365" s="172" t="s">
        <v>103</v>
      </c>
      <c r="H365" s="34"/>
    </row>
    <row r="366" spans="1:8" x14ac:dyDescent="0.2">
      <c r="A366" s="1567">
        <v>243195</v>
      </c>
      <c r="B366" s="172" t="s">
        <v>809</v>
      </c>
      <c r="C366" s="172" t="s">
        <v>810</v>
      </c>
      <c r="D366" s="172" t="s">
        <v>134</v>
      </c>
      <c r="G366" s="172" t="s">
        <v>103</v>
      </c>
      <c r="H366" s="34"/>
    </row>
    <row r="367" spans="1:8" x14ac:dyDescent="0.2">
      <c r="A367" s="1567">
        <v>243198</v>
      </c>
      <c r="B367" s="172" t="s">
        <v>811</v>
      </c>
      <c r="C367" s="172" t="s">
        <v>812</v>
      </c>
      <c r="D367" s="172" t="s">
        <v>101</v>
      </c>
      <c r="G367" s="172" t="s">
        <v>103</v>
      </c>
      <c r="H367" s="34"/>
    </row>
    <row r="368" spans="1:8" x14ac:dyDescent="0.2">
      <c r="A368" s="1567">
        <v>243199</v>
      </c>
      <c r="B368" s="172" t="s">
        <v>813</v>
      </c>
      <c r="C368" s="172" t="s">
        <v>814</v>
      </c>
      <c r="D368" s="172" t="s">
        <v>101</v>
      </c>
      <c r="G368" s="172" t="s">
        <v>103</v>
      </c>
      <c r="H368" s="34"/>
    </row>
    <row r="369" spans="1:8" x14ac:dyDescent="0.2">
      <c r="A369" s="1567">
        <v>243202</v>
      </c>
      <c r="B369" s="172" t="s">
        <v>815</v>
      </c>
      <c r="C369" s="172" t="s">
        <v>816</v>
      </c>
      <c r="D369" s="172" t="s">
        <v>124</v>
      </c>
      <c r="G369" s="172" t="s">
        <v>103</v>
      </c>
      <c r="H369" s="34"/>
    </row>
    <row r="370" spans="1:8" x14ac:dyDescent="0.2">
      <c r="A370" s="1567">
        <v>243206</v>
      </c>
      <c r="B370" s="172" t="s">
        <v>817</v>
      </c>
      <c r="C370" s="172" t="s">
        <v>818</v>
      </c>
      <c r="D370" s="172" t="s">
        <v>101</v>
      </c>
      <c r="G370" s="172" t="s">
        <v>103</v>
      </c>
      <c r="H370" s="34"/>
    </row>
    <row r="371" spans="1:8" x14ac:dyDescent="0.2">
      <c r="A371" s="1567">
        <v>243209</v>
      </c>
      <c r="B371" s="172" t="s">
        <v>819</v>
      </c>
      <c r="C371" s="172" t="s">
        <v>252</v>
      </c>
      <c r="D371" s="172" t="s">
        <v>124</v>
      </c>
      <c r="G371" s="172" t="s">
        <v>103</v>
      </c>
      <c r="H371" s="34"/>
    </row>
    <row r="372" spans="1:8" x14ac:dyDescent="0.2">
      <c r="A372" s="1567">
        <v>243212</v>
      </c>
      <c r="B372" s="172" t="s">
        <v>820</v>
      </c>
      <c r="C372" s="172" t="s">
        <v>244</v>
      </c>
      <c r="D372" s="172" t="s">
        <v>143</v>
      </c>
      <c r="G372" s="172" t="s">
        <v>103</v>
      </c>
      <c r="H372" s="34"/>
    </row>
    <row r="373" spans="1:8" x14ac:dyDescent="0.2">
      <c r="A373" s="1567">
        <v>243216</v>
      </c>
      <c r="B373" s="172" t="s">
        <v>821</v>
      </c>
      <c r="C373" s="172" t="s">
        <v>224</v>
      </c>
      <c r="D373" s="172" t="s">
        <v>124</v>
      </c>
      <c r="G373" s="172" t="s">
        <v>103</v>
      </c>
      <c r="H373" s="34"/>
    </row>
    <row r="374" spans="1:8" x14ac:dyDescent="0.2">
      <c r="A374" s="1567">
        <v>243218</v>
      </c>
      <c r="B374" s="172" t="s">
        <v>822</v>
      </c>
      <c r="C374" s="172" t="s">
        <v>823</v>
      </c>
      <c r="D374" s="172" t="s">
        <v>101</v>
      </c>
      <c r="G374" s="172" t="s">
        <v>103</v>
      </c>
      <c r="H374" s="34"/>
    </row>
    <row r="375" spans="1:8" x14ac:dyDescent="0.2">
      <c r="A375" s="1567">
        <v>243221</v>
      </c>
      <c r="B375" s="172" t="s">
        <v>824</v>
      </c>
      <c r="C375" s="172" t="s">
        <v>216</v>
      </c>
      <c r="D375" s="172" t="s">
        <v>143</v>
      </c>
      <c r="G375" s="172" t="s">
        <v>103</v>
      </c>
      <c r="H375" s="34"/>
    </row>
    <row r="376" spans="1:8" x14ac:dyDescent="0.2">
      <c r="A376" s="1567">
        <v>243223</v>
      </c>
      <c r="B376" s="172" t="s">
        <v>825</v>
      </c>
      <c r="C376" s="172" t="s">
        <v>826</v>
      </c>
      <c r="D376" s="172" t="s">
        <v>134</v>
      </c>
      <c r="G376" s="172" t="s">
        <v>103</v>
      </c>
      <c r="H376" s="34"/>
    </row>
    <row r="377" spans="1:8" x14ac:dyDescent="0.2">
      <c r="A377" s="1567">
        <v>243224</v>
      </c>
      <c r="B377" s="172" t="s">
        <v>827</v>
      </c>
      <c r="C377" s="172" t="s">
        <v>828</v>
      </c>
      <c r="D377" s="172" t="s">
        <v>124</v>
      </c>
      <c r="G377" s="172" t="s">
        <v>103</v>
      </c>
      <c r="H377" s="34"/>
    </row>
    <row r="378" spans="1:8" x14ac:dyDescent="0.2">
      <c r="A378" s="1567">
        <v>243225</v>
      </c>
      <c r="B378" s="172" t="s">
        <v>829</v>
      </c>
      <c r="C378" s="172" t="s">
        <v>830</v>
      </c>
      <c r="D378" s="172" t="s">
        <v>124</v>
      </c>
      <c r="G378" s="172" t="s">
        <v>103</v>
      </c>
      <c r="H378" s="34"/>
    </row>
    <row r="379" spans="1:8" x14ac:dyDescent="0.2">
      <c r="A379" s="1567">
        <v>243226</v>
      </c>
      <c r="B379" s="172" t="s">
        <v>831</v>
      </c>
      <c r="C379" s="172" t="s">
        <v>832</v>
      </c>
      <c r="D379" s="172" t="s">
        <v>101</v>
      </c>
      <c r="G379" s="172" t="s">
        <v>103</v>
      </c>
      <c r="H379" s="34"/>
    </row>
    <row r="380" spans="1:8" x14ac:dyDescent="0.2">
      <c r="A380" s="1567">
        <v>243227</v>
      </c>
      <c r="B380" s="172" t="s">
        <v>833</v>
      </c>
      <c r="C380" s="172" t="s">
        <v>834</v>
      </c>
      <c r="D380" s="172" t="s">
        <v>124</v>
      </c>
      <c r="G380" s="172" t="s">
        <v>110</v>
      </c>
      <c r="H380" s="34"/>
    </row>
    <row r="381" spans="1:8" x14ac:dyDescent="0.2">
      <c r="A381" s="1567">
        <v>243228</v>
      </c>
      <c r="B381" s="172" t="s">
        <v>835</v>
      </c>
      <c r="C381" s="172" t="s">
        <v>372</v>
      </c>
      <c r="D381" s="172" t="s">
        <v>124</v>
      </c>
      <c r="G381" s="172" t="s">
        <v>103</v>
      </c>
      <c r="H381" s="34"/>
    </row>
    <row r="382" spans="1:8" x14ac:dyDescent="0.2">
      <c r="A382" s="1567">
        <v>243230</v>
      </c>
      <c r="B382" s="172" t="s">
        <v>836</v>
      </c>
      <c r="C382" s="172" t="s">
        <v>837</v>
      </c>
      <c r="D382" s="172" t="s">
        <v>124</v>
      </c>
      <c r="G382" s="172" t="s">
        <v>103</v>
      </c>
      <c r="H382" s="34"/>
    </row>
    <row r="383" spans="1:8" x14ac:dyDescent="0.2">
      <c r="A383" s="1567">
        <v>243232</v>
      </c>
      <c r="B383" s="172" t="s">
        <v>838</v>
      </c>
      <c r="C383" s="172" t="s">
        <v>839</v>
      </c>
      <c r="D383" s="172" t="s">
        <v>124</v>
      </c>
      <c r="G383" s="172" t="s">
        <v>103</v>
      </c>
      <c r="H383" s="34"/>
    </row>
    <row r="384" spans="1:8" x14ac:dyDescent="0.2">
      <c r="A384" s="1567">
        <v>243233</v>
      </c>
      <c r="B384" s="172" t="s">
        <v>840</v>
      </c>
      <c r="C384" s="172" t="s">
        <v>528</v>
      </c>
      <c r="D384" s="172" t="s">
        <v>124</v>
      </c>
      <c r="G384" s="172" t="s">
        <v>103</v>
      </c>
      <c r="H384" s="34"/>
    </row>
    <row r="385" spans="1:8" x14ac:dyDescent="0.2">
      <c r="A385" s="1567">
        <v>243234</v>
      </c>
      <c r="B385" s="172" t="s">
        <v>841</v>
      </c>
      <c r="C385" s="172" t="s">
        <v>763</v>
      </c>
      <c r="D385" s="172" t="s">
        <v>124</v>
      </c>
      <c r="G385" s="172" t="s">
        <v>103</v>
      </c>
      <c r="H385" s="34"/>
    </row>
    <row r="386" spans="1:8" x14ac:dyDescent="0.2">
      <c r="A386" s="1567">
        <v>243235</v>
      </c>
      <c r="B386" s="172" t="s">
        <v>842</v>
      </c>
      <c r="C386" s="172" t="s">
        <v>843</v>
      </c>
      <c r="D386" s="172" t="s">
        <v>134</v>
      </c>
      <c r="E386" s="172" t="s">
        <v>143</v>
      </c>
      <c r="G386" s="172" t="s">
        <v>103</v>
      </c>
      <c r="H386" s="34"/>
    </row>
    <row r="387" spans="1:8" x14ac:dyDescent="0.2">
      <c r="A387" s="1567">
        <v>243236</v>
      </c>
      <c r="B387" s="172" t="s">
        <v>844</v>
      </c>
      <c r="C387" s="172" t="s">
        <v>845</v>
      </c>
      <c r="D387" s="172" t="s">
        <v>101</v>
      </c>
      <c r="G387" s="172" t="s">
        <v>103</v>
      </c>
      <c r="H387" s="34"/>
    </row>
    <row r="388" spans="1:8" x14ac:dyDescent="0.2">
      <c r="A388" s="1567">
        <v>243238</v>
      </c>
      <c r="B388" s="172" t="s">
        <v>846</v>
      </c>
      <c r="C388" s="172" t="s">
        <v>1204</v>
      </c>
      <c r="D388" s="172" t="s">
        <v>134</v>
      </c>
      <c r="E388" s="172" t="s">
        <v>143</v>
      </c>
      <c r="G388" s="172" t="s">
        <v>103</v>
      </c>
      <c r="H388" s="34"/>
    </row>
    <row r="389" spans="1:8" x14ac:dyDescent="0.2">
      <c r="A389" s="1567">
        <v>243239</v>
      </c>
      <c r="B389" s="172" t="s">
        <v>847</v>
      </c>
      <c r="C389" s="172" t="s">
        <v>848</v>
      </c>
      <c r="D389" s="172" t="s">
        <v>101</v>
      </c>
      <c r="E389" s="172" t="s">
        <v>134</v>
      </c>
      <c r="G389" s="172" t="s">
        <v>103</v>
      </c>
      <c r="H389" s="34"/>
    </row>
    <row r="390" spans="1:8" x14ac:dyDescent="0.2">
      <c r="A390" s="1567">
        <v>243240</v>
      </c>
      <c r="B390" s="172" t="s">
        <v>849</v>
      </c>
      <c r="C390" s="172" t="s">
        <v>715</v>
      </c>
      <c r="D390" s="172" t="s">
        <v>143</v>
      </c>
      <c r="G390" s="172" t="s">
        <v>103</v>
      </c>
      <c r="H390" s="34"/>
    </row>
    <row r="391" spans="1:8" x14ac:dyDescent="0.2">
      <c r="A391" s="1567">
        <v>243242</v>
      </c>
      <c r="B391" s="172" t="s">
        <v>850</v>
      </c>
      <c r="C391" s="172" t="s">
        <v>851</v>
      </c>
      <c r="D391" s="172" t="s">
        <v>143</v>
      </c>
      <c r="G391" s="172" t="s">
        <v>103</v>
      </c>
      <c r="H391" s="34"/>
    </row>
    <row r="392" spans="1:8" x14ac:dyDescent="0.2">
      <c r="A392" s="1567">
        <v>243245</v>
      </c>
      <c r="B392" s="172" t="s">
        <v>852</v>
      </c>
      <c r="C392" s="172" t="s">
        <v>723</v>
      </c>
      <c r="D392" s="172" t="s">
        <v>143</v>
      </c>
      <c r="G392" s="172" t="s">
        <v>103</v>
      </c>
      <c r="H392" s="34"/>
    </row>
    <row r="393" spans="1:8" x14ac:dyDescent="0.2">
      <c r="A393" s="1567">
        <v>243251</v>
      </c>
      <c r="B393" s="172" t="s">
        <v>853</v>
      </c>
      <c r="C393" s="172" t="s">
        <v>843</v>
      </c>
      <c r="D393" s="172" t="s">
        <v>134</v>
      </c>
      <c r="E393" s="172" t="s">
        <v>143</v>
      </c>
      <c r="G393" s="172" t="s">
        <v>103</v>
      </c>
      <c r="H393" s="34"/>
    </row>
    <row r="394" spans="1:8" x14ac:dyDescent="0.2">
      <c r="A394" s="1567">
        <v>243258</v>
      </c>
      <c r="B394" s="172" t="s">
        <v>854</v>
      </c>
      <c r="C394" s="172" t="s">
        <v>855</v>
      </c>
      <c r="D394" s="172" t="s">
        <v>143</v>
      </c>
      <c r="G394" s="172" t="s">
        <v>103</v>
      </c>
      <c r="H394" s="34"/>
    </row>
    <row r="395" spans="1:8" x14ac:dyDescent="0.2">
      <c r="A395" s="1567">
        <v>243260</v>
      </c>
      <c r="B395" s="172" t="s">
        <v>856</v>
      </c>
      <c r="C395" s="172" t="s">
        <v>857</v>
      </c>
      <c r="D395" s="172" t="s">
        <v>101</v>
      </c>
      <c r="G395" s="172" t="s">
        <v>103</v>
      </c>
      <c r="H395" s="34"/>
    </row>
    <row r="396" spans="1:8" x14ac:dyDescent="0.2">
      <c r="A396" s="1567">
        <v>243261</v>
      </c>
      <c r="B396" s="172" t="s">
        <v>858</v>
      </c>
      <c r="C396" s="172" t="s">
        <v>761</v>
      </c>
      <c r="D396" s="172" t="s">
        <v>124</v>
      </c>
      <c r="G396" s="172" t="s">
        <v>103</v>
      </c>
      <c r="H396" s="34"/>
    </row>
    <row r="397" spans="1:8" x14ac:dyDescent="0.2">
      <c r="A397" s="1567">
        <v>243262</v>
      </c>
      <c r="B397" s="172" t="s">
        <v>859</v>
      </c>
      <c r="C397" s="172" t="s">
        <v>860</v>
      </c>
      <c r="D397" s="172" t="s">
        <v>143</v>
      </c>
      <c r="G397" s="172" t="s">
        <v>103</v>
      </c>
      <c r="H397" s="34"/>
    </row>
    <row r="398" spans="1:8" x14ac:dyDescent="0.2">
      <c r="A398" s="1567">
        <v>243264</v>
      </c>
      <c r="B398" s="172" t="s">
        <v>861</v>
      </c>
      <c r="C398" s="172" t="s">
        <v>862</v>
      </c>
      <c r="D398" s="172" t="s">
        <v>143</v>
      </c>
      <c r="G398" s="172" t="s">
        <v>103</v>
      </c>
      <c r="H398" s="34"/>
    </row>
    <row r="399" spans="1:8" x14ac:dyDescent="0.2">
      <c r="A399" s="1567">
        <v>243265</v>
      </c>
      <c r="B399" s="172" t="s">
        <v>11424</v>
      </c>
      <c r="C399" s="172" t="s">
        <v>11425</v>
      </c>
      <c r="D399" s="172" t="s">
        <v>124</v>
      </c>
      <c r="G399" s="172" t="s">
        <v>103</v>
      </c>
      <c r="H399" s="34"/>
    </row>
    <row r="400" spans="1:8" x14ac:dyDescent="0.2">
      <c r="A400" s="1567">
        <v>243266</v>
      </c>
      <c r="B400" s="172" t="s">
        <v>11426</v>
      </c>
      <c r="C400" s="172" t="s">
        <v>11427</v>
      </c>
      <c r="D400" s="172" t="s">
        <v>124</v>
      </c>
      <c r="G400" s="172" t="s">
        <v>103</v>
      </c>
      <c r="H400" s="34"/>
    </row>
    <row r="401" spans="1:8" x14ac:dyDescent="0.2">
      <c r="A401" s="1567">
        <v>243272</v>
      </c>
      <c r="B401" s="172" t="s">
        <v>863</v>
      </c>
      <c r="C401" s="172" t="s">
        <v>864</v>
      </c>
      <c r="D401" s="172" t="s">
        <v>143</v>
      </c>
      <c r="G401" s="172" t="s">
        <v>103</v>
      </c>
      <c r="H401" s="34"/>
    </row>
    <row r="402" spans="1:8" x14ac:dyDescent="0.2">
      <c r="A402" s="1567">
        <v>243273</v>
      </c>
      <c r="B402" s="172" t="s">
        <v>865</v>
      </c>
      <c r="C402" s="172" t="s">
        <v>866</v>
      </c>
      <c r="D402" s="172" t="s">
        <v>124</v>
      </c>
      <c r="G402" s="172" t="s">
        <v>103</v>
      </c>
      <c r="H402" s="34"/>
    </row>
    <row r="403" spans="1:8" x14ac:dyDescent="0.2">
      <c r="A403" s="1567">
        <v>243276</v>
      </c>
      <c r="B403" s="172" t="s">
        <v>867</v>
      </c>
      <c r="C403" s="172" t="s">
        <v>455</v>
      </c>
      <c r="D403" s="172" t="s">
        <v>124</v>
      </c>
      <c r="G403" s="172" t="s">
        <v>103</v>
      </c>
      <c r="H403" s="34"/>
    </row>
    <row r="404" spans="1:8" x14ac:dyDescent="0.2">
      <c r="A404" s="1567">
        <v>243277</v>
      </c>
      <c r="B404" s="172" t="s">
        <v>868</v>
      </c>
      <c r="C404" s="172" t="s">
        <v>869</v>
      </c>
      <c r="D404" s="172" t="s">
        <v>124</v>
      </c>
      <c r="G404" s="172" t="s">
        <v>103</v>
      </c>
      <c r="H404" s="34"/>
    </row>
    <row r="405" spans="1:8" x14ac:dyDescent="0.2">
      <c r="A405" s="1567">
        <v>243278</v>
      </c>
      <c r="B405" s="172" t="s">
        <v>870</v>
      </c>
      <c r="C405" s="172" t="s">
        <v>843</v>
      </c>
      <c r="D405" s="172" t="s">
        <v>134</v>
      </c>
      <c r="E405" s="172" t="s">
        <v>143</v>
      </c>
      <c r="G405" s="172" t="s">
        <v>103</v>
      </c>
      <c r="H405" s="34"/>
    </row>
    <row r="406" spans="1:8" x14ac:dyDescent="0.2">
      <c r="A406" s="1567">
        <v>243286</v>
      </c>
      <c r="B406" s="172" t="s">
        <v>871</v>
      </c>
      <c r="C406" s="172" t="s">
        <v>872</v>
      </c>
      <c r="D406" s="172" t="s">
        <v>124</v>
      </c>
      <c r="G406" s="172" t="s">
        <v>103</v>
      </c>
      <c r="H406" s="34"/>
    </row>
    <row r="407" spans="1:8" x14ac:dyDescent="0.2">
      <c r="A407" s="1567">
        <v>243287</v>
      </c>
      <c r="B407" s="172" t="s">
        <v>873</v>
      </c>
      <c r="C407" s="172" t="s">
        <v>874</v>
      </c>
      <c r="D407" s="172" t="s">
        <v>124</v>
      </c>
      <c r="G407" s="172" t="s">
        <v>103</v>
      </c>
      <c r="H407" s="34"/>
    </row>
    <row r="408" spans="1:8" x14ac:dyDescent="0.2">
      <c r="A408" s="1567">
        <v>243291</v>
      </c>
      <c r="B408" s="172" t="s">
        <v>875</v>
      </c>
      <c r="C408" s="172" t="s">
        <v>876</v>
      </c>
      <c r="D408" s="172" t="s">
        <v>143</v>
      </c>
      <c r="G408" s="172" t="s">
        <v>103</v>
      </c>
      <c r="H408" s="34"/>
    </row>
    <row r="409" spans="1:8" x14ac:dyDescent="0.2">
      <c r="A409" s="1567">
        <v>243292</v>
      </c>
      <c r="B409" s="172" t="s">
        <v>877</v>
      </c>
      <c r="C409" s="172" t="s">
        <v>878</v>
      </c>
      <c r="D409" s="172" t="s">
        <v>101</v>
      </c>
      <c r="G409" s="172" t="s">
        <v>103</v>
      </c>
      <c r="H409" s="34"/>
    </row>
    <row r="410" spans="1:8" x14ac:dyDescent="0.2">
      <c r="A410" s="1567">
        <v>243293</v>
      </c>
      <c r="B410" s="172" t="s">
        <v>879</v>
      </c>
      <c r="C410" s="172" t="s">
        <v>880</v>
      </c>
      <c r="D410" s="172" t="s">
        <v>134</v>
      </c>
      <c r="G410" s="172" t="s">
        <v>103</v>
      </c>
      <c r="H410" s="34"/>
    </row>
    <row r="411" spans="1:8" x14ac:dyDescent="0.2">
      <c r="A411" s="1567">
        <v>243294</v>
      </c>
      <c r="B411" s="172" t="s">
        <v>881</v>
      </c>
      <c r="C411" s="172" t="s">
        <v>882</v>
      </c>
      <c r="D411" s="172" t="s">
        <v>134</v>
      </c>
      <c r="G411" s="172" t="s">
        <v>103</v>
      </c>
      <c r="H411" s="34"/>
    </row>
    <row r="412" spans="1:8" x14ac:dyDescent="0.2">
      <c r="A412" s="1567">
        <v>243295</v>
      </c>
      <c r="B412" s="172" t="s">
        <v>883</v>
      </c>
      <c r="C412" s="172" t="s">
        <v>884</v>
      </c>
      <c r="D412" s="172" t="s">
        <v>134</v>
      </c>
      <c r="G412" s="172" t="s">
        <v>103</v>
      </c>
      <c r="H412" s="34"/>
    </row>
    <row r="413" spans="1:8" x14ac:dyDescent="0.2">
      <c r="A413" s="1567">
        <v>243297</v>
      </c>
      <c r="B413" s="172" t="s">
        <v>885</v>
      </c>
      <c r="C413" s="172" t="s">
        <v>886</v>
      </c>
      <c r="D413" s="172" t="s">
        <v>134</v>
      </c>
      <c r="G413" s="172" t="s">
        <v>103</v>
      </c>
      <c r="H413" s="34"/>
    </row>
    <row r="414" spans="1:8" x14ac:dyDescent="0.2">
      <c r="A414" s="1567">
        <v>243301</v>
      </c>
      <c r="B414" s="172" t="s">
        <v>887</v>
      </c>
      <c r="C414" s="172" t="s">
        <v>888</v>
      </c>
      <c r="D414" s="172" t="s">
        <v>124</v>
      </c>
      <c r="G414" s="172" t="s">
        <v>103</v>
      </c>
      <c r="H414" s="34"/>
    </row>
    <row r="415" spans="1:8" x14ac:dyDescent="0.2">
      <c r="A415" s="1567">
        <v>243302</v>
      </c>
      <c r="B415" s="172" t="s">
        <v>889</v>
      </c>
      <c r="C415" s="172" t="s">
        <v>890</v>
      </c>
      <c r="D415" s="172" t="s">
        <v>143</v>
      </c>
      <c r="G415" s="172" t="s">
        <v>103</v>
      </c>
      <c r="H415" s="34"/>
    </row>
    <row r="416" spans="1:8" x14ac:dyDescent="0.2">
      <c r="A416" s="1567">
        <v>243305</v>
      </c>
      <c r="B416" s="172" t="s">
        <v>891</v>
      </c>
      <c r="C416" s="172" t="s">
        <v>763</v>
      </c>
      <c r="D416" s="172" t="s">
        <v>124</v>
      </c>
      <c r="G416" s="172" t="s">
        <v>103</v>
      </c>
      <c r="H416" s="34"/>
    </row>
    <row r="417" spans="1:8" x14ac:dyDescent="0.2">
      <c r="A417" s="1567">
        <v>243306</v>
      </c>
      <c r="B417" s="172" t="s">
        <v>892</v>
      </c>
      <c r="C417" s="172" t="s">
        <v>893</v>
      </c>
      <c r="D417" s="172" t="s">
        <v>143</v>
      </c>
      <c r="G417" s="172" t="s">
        <v>103</v>
      </c>
      <c r="H417" s="34"/>
    </row>
    <row r="418" spans="1:8" x14ac:dyDescent="0.2">
      <c r="A418" s="1567">
        <v>243313</v>
      </c>
      <c r="B418" s="172" t="s">
        <v>894</v>
      </c>
      <c r="C418" s="172" t="s">
        <v>895</v>
      </c>
      <c r="D418" s="172" t="s">
        <v>143</v>
      </c>
      <c r="G418" s="172" t="s">
        <v>103</v>
      </c>
      <c r="H418" s="34"/>
    </row>
    <row r="419" spans="1:8" x14ac:dyDescent="0.2">
      <c r="A419" s="1567">
        <v>243314</v>
      </c>
      <c r="B419" s="172" t="s">
        <v>896</v>
      </c>
      <c r="C419" s="172" t="s">
        <v>372</v>
      </c>
      <c r="D419" s="172" t="s">
        <v>124</v>
      </c>
      <c r="G419" s="172" t="s">
        <v>103</v>
      </c>
      <c r="H419" s="34"/>
    </row>
    <row r="420" spans="1:8" x14ac:dyDescent="0.2">
      <c r="A420" s="1567">
        <v>243315</v>
      </c>
      <c r="B420" s="172" t="s">
        <v>897</v>
      </c>
      <c r="C420" s="172" t="s">
        <v>898</v>
      </c>
      <c r="D420" s="172" t="s">
        <v>134</v>
      </c>
      <c r="G420" s="172" t="s">
        <v>103</v>
      </c>
      <c r="H420" s="34"/>
    </row>
    <row r="421" spans="1:8" x14ac:dyDescent="0.2">
      <c r="A421" s="1567">
        <v>243316</v>
      </c>
      <c r="B421" s="172" t="s">
        <v>11428</v>
      </c>
      <c r="C421" s="172" t="s">
        <v>1073</v>
      </c>
      <c r="D421" s="172" t="s">
        <v>143</v>
      </c>
      <c r="G421" s="172" t="s">
        <v>103</v>
      </c>
      <c r="H421" s="34"/>
    </row>
    <row r="422" spans="1:8" x14ac:dyDescent="0.2">
      <c r="A422" s="1567">
        <v>243317</v>
      </c>
      <c r="B422" s="172" t="s">
        <v>899</v>
      </c>
      <c r="C422" s="172" t="s">
        <v>900</v>
      </c>
      <c r="D422" s="172" t="s">
        <v>134</v>
      </c>
      <c r="E422" s="172" t="s">
        <v>143</v>
      </c>
      <c r="G422" s="172" t="s">
        <v>103</v>
      </c>
      <c r="H422" s="34"/>
    </row>
    <row r="423" spans="1:8" x14ac:dyDescent="0.2">
      <c r="A423" s="1567">
        <v>243318</v>
      </c>
      <c r="B423" s="172" t="s">
        <v>901</v>
      </c>
      <c r="C423" s="172" t="s">
        <v>688</v>
      </c>
      <c r="D423" s="172" t="s">
        <v>134</v>
      </c>
      <c r="G423" s="172" t="s">
        <v>103</v>
      </c>
      <c r="H423" s="34"/>
    </row>
    <row r="424" spans="1:8" x14ac:dyDescent="0.2">
      <c r="A424" s="1567">
        <v>243319</v>
      </c>
      <c r="B424" s="172" t="s">
        <v>902</v>
      </c>
      <c r="C424" s="172" t="s">
        <v>903</v>
      </c>
      <c r="D424" s="172" t="s">
        <v>134</v>
      </c>
      <c r="G424" s="172" t="s">
        <v>103</v>
      </c>
      <c r="H424" s="34"/>
    </row>
    <row r="425" spans="1:8" x14ac:dyDescent="0.2">
      <c r="A425" s="1567">
        <v>243321</v>
      </c>
      <c r="B425" s="172" t="s">
        <v>904</v>
      </c>
      <c r="C425" s="172" t="s">
        <v>905</v>
      </c>
      <c r="D425" s="172" t="s">
        <v>143</v>
      </c>
      <c r="G425" s="172" t="s">
        <v>103</v>
      </c>
      <c r="H425" s="34"/>
    </row>
    <row r="426" spans="1:8" x14ac:dyDescent="0.2">
      <c r="A426" s="1567">
        <v>243322</v>
      </c>
      <c r="B426" s="172" t="s">
        <v>906</v>
      </c>
      <c r="C426" s="172" t="s">
        <v>706</v>
      </c>
      <c r="D426" s="172" t="s">
        <v>134</v>
      </c>
      <c r="G426" s="172" t="s">
        <v>103</v>
      </c>
      <c r="H426" s="34"/>
    </row>
    <row r="427" spans="1:8" x14ac:dyDescent="0.2">
      <c r="A427" s="1567">
        <v>243323</v>
      </c>
      <c r="B427" s="172" t="s">
        <v>907</v>
      </c>
      <c r="C427" s="172" t="s">
        <v>908</v>
      </c>
      <c r="D427" s="172" t="s">
        <v>143</v>
      </c>
      <c r="G427" s="172" t="s">
        <v>103</v>
      </c>
      <c r="H427" s="34"/>
    </row>
    <row r="428" spans="1:8" x14ac:dyDescent="0.2">
      <c r="A428" s="1567">
        <v>243324</v>
      </c>
      <c r="B428" s="172" t="s">
        <v>909</v>
      </c>
      <c r="C428" s="172" t="s">
        <v>910</v>
      </c>
      <c r="D428" s="172" t="s">
        <v>124</v>
      </c>
      <c r="G428" s="172" t="s">
        <v>103</v>
      </c>
      <c r="H428" s="34"/>
    </row>
    <row r="429" spans="1:8" x14ac:dyDescent="0.2">
      <c r="A429" s="1567">
        <v>243333</v>
      </c>
      <c r="B429" s="172" t="s">
        <v>911</v>
      </c>
      <c r="C429" s="172" t="s">
        <v>912</v>
      </c>
      <c r="D429" s="172" t="s">
        <v>134</v>
      </c>
      <c r="G429" s="172" t="s">
        <v>103</v>
      </c>
      <c r="H429" s="34"/>
    </row>
    <row r="430" spans="1:8" x14ac:dyDescent="0.2">
      <c r="A430" s="1567">
        <v>243336</v>
      </c>
      <c r="B430" s="172" t="s">
        <v>913</v>
      </c>
      <c r="C430" s="172" t="s">
        <v>216</v>
      </c>
      <c r="D430" s="172" t="s">
        <v>143</v>
      </c>
      <c r="G430" s="172" t="s">
        <v>103</v>
      </c>
      <c r="H430" s="34"/>
    </row>
    <row r="431" spans="1:8" x14ac:dyDescent="0.2">
      <c r="A431" s="1567">
        <v>243337</v>
      </c>
      <c r="B431" s="172" t="s">
        <v>914</v>
      </c>
      <c r="C431" s="172" t="s">
        <v>329</v>
      </c>
      <c r="D431" s="172" t="s">
        <v>134</v>
      </c>
      <c r="G431" s="172" t="s">
        <v>103</v>
      </c>
      <c r="H431" s="34"/>
    </row>
    <row r="432" spans="1:8" x14ac:dyDescent="0.2">
      <c r="A432" s="1567">
        <v>243342</v>
      </c>
      <c r="B432" s="172" t="s">
        <v>915</v>
      </c>
      <c r="C432" s="172" t="s">
        <v>916</v>
      </c>
      <c r="D432" s="172" t="s">
        <v>143</v>
      </c>
      <c r="G432" s="172" t="s">
        <v>103</v>
      </c>
      <c r="H432" s="34"/>
    </row>
    <row r="433" spans="1:8" x14ac:dyDescent="0.2">
      <c r="A433" s="1567">
        <v>243350</v>
      </c>
      <c r="B433" s="172" t="s">
        <v>917</v>
      </c>
      <c r="C433" s="172" t="s">
        <v>918</v>
      </c>
      <c r="D433" s="172" t="s">
        <v>143</v>
      </c>
      <c r="G433" s="172" t="s">
        <v>103</v>
      </c>
      <c r="H433" s="34"/>
    </row>
    <row r="434" spans="1:8" x14ac:dyDescent="0.2">
      <c r="A434" s="1567">
        <v>243351</v>
      </c>
      <c r="B434" s="172" t="s">
        <v>919</v>
      </c>
      <c r="C434" s="172" t="s">
        <v>920</v>
      </c>
      <c r="D434" s="172" t="s">
        <v>134</v>
      </c>
      <c r="G434" s="172" t="s">
        <v>103</v>
      </c>
      <c r="H434" s="34"/>
    </row>
    <row r="435" spans="1:8" x14ac:dyDescent="0.2">
      <c r="A435" s="1567">
        <v>243355</v>
      </c>
      <c r="B435" s="172" t="s">
        <v>921</v>
      </c>
      <c r="C435" s="172" t="s">
        <v>922</v>
      </c>
      <c r="D435" s="172" t="s">
        <v>101</v>
      </c>
      <c r="E435" s="172" t="s">
        <v>134</v>
      </c>
      <c r="G435" s="172" t="s">
        <v>103</v>
      </c>
      <c r="H435" s="34"/>
    </row>
    <row r="436" spans="1:8" x14ac:dyDescent="0.2">
      <c r="A436" s="1567">
        <v>243356</v>
      </c>
      <c r="B436" s="172" t="s">
        <v>923</v>
      </c>
      <c r="C436" s="172" t="s">
        <v>924</v>
      </c>
      <c r="D436" s="172" t="s">
        <v>101</v>
      </c>
      <c r="E436" s="172" t="s">
        <v>134</v>
      </c>
      <c r="G436" s="172" t="s">
        <v>103</v>
      </c>
      <c r="H436" s="34"/>
    </row>
    <row r="437" spans="1:8" x14ac:dyDescent="0.2">
      <c r="A437" s="1567">
        <v>243358</v>
      </c>
      <c r="B437" s="172" t="s">
        <v>925</v>
      </c>
      <c r="C437" s="172" t="s">
        <v>926</v>
      </c>
      <c r="D437" s="172" t="s">
        <v>134</v>
      </c>
      <c r="E437" s="172" t="s">
        <v>143</v>
      </c>
      <c r="G437" s="172" t="s">
        <v>103</v>
      </c>
      <c r="H437" s="34"/>
    </row>
    <row r="438" spans="1:8" x14ac:dyDescent="0.2">
      <c r="A438" s="1567">
        <v>243361</v>
      </c>
      <c r="B438" s="172" t="s">
        <v>927</v>
      </c>
      <c r="C438" s="172" t="s">
        <v>928</v>
      </c>
      <c r="D438" s="172" t="s">
        <v>124</v>
      </c>
      <c r="G438" s="172" t="s">
        <v>103</v>
      </c>
      <c r="H438" s="34"/>
    </row>
    <row r="439" spans="1:8" x14ac:dyDescent="0.2">
      <c r="A439" s="1567">
        <v>243362</v>
      </c>
      <c r="B439" s="172" t="s">
        <v>929</v>
      </c>
      <c r="C439" s="172" t="s">
        <v>930</v>
      </c>
      <c r="D439" s="172" t="s">
        <v>143</v>
      </c>
      <c r="G439" s="172" t="s">
        <v>103</v>
      </c>
      <c r="H439" s="34"/>
    </row>
    <row r="440" spans="1:8" x14ac:dyDescent="0.2">
      <c r="A440" s="1567">
        <v>243363</v>
      </c>
      <c r="B440" s="172" t="s">
        <v>931</v>
      </c>
      <c r="C440" s="172" t="s">
        <v>932</v>
      </c>
      <c r="D440" s="172" t="s">
        <v>143</v>
      </c>
      <c r="G440" s="172" t="s">
        <v>103</v>
      </c>
      <c r="H440" s="34"/>
    </row>
    <row r="441" spans="1:8" x14ac:dyDescent="0.2">
      <c r="A441" s="1567">
        <v>243364</v>
      </c>
      <c r="B441" s="172" t="s">
        <v>933</v>
      </c>
      <c r="C441" s="172" t="s">
        <v>934</v>
      </c>
      <c r="D441" s="172" t="s">
        <v>124</v>
      </c>
      <c r="G441" s="172" t="s">
        <v>103</v>
      </c>
      <c r="H441" s="34"/>
    </row>
    <row r="442" spans="1:8" x14ac:dyDescent="0.2">
      <c r="A442" s="1567">
        <v>243366</v>
      </c>
      <c r="B442" s="172" t="s">
        <v>935</v>
      </c>
      <c r="C442" s="172" t="s">
        <v>936</v>
      </c>
      <c r="D442" s="172" t="s">
        <v>143</v>
      </c>
      <c r="G442" s="172" t="s">
        <v>103</v>
      </c>
      <c r="H442" s="34"/>
    </row>
    <row r="443" spans="1:8" x14ac:dyDescent="0.2">
      <c r="A443" s="1567">
        <v>243367</v>
      </c>
      <c r="B443" s="172" t="s">
        <v>937</v>
      </c>
      <c r="C443" s="172" t="s">
        <v>358</v>
      </c>
      <c r="D443" s="172" t="s">
        <v>124</v>
      </c>
      <c r="G443" s="172" t="s">
        <v>103</v>
      </c>
      <c r="H443" s="34"/>
    </row>
    <row r="444" spans="1:8" x14ac:dyDescent="0.2">
      <c r="A444" s="1567">
        <v>243370</v>
      </c>
      <c r="B444" s="172" t="s">
        <v>938</v>
      </c>
      <c r="C444" s="172" t="s">
        <v>864</v>
      </c>
      <c r="D444" s="172" t="s">
        <v>143</v>
      </c>
      <c r="G444" s="172" t="s">
        <v>103</v>
      </c>
      <c r="H444" s="34"/>
    </row>
    <row r="445" spans="1:8" x14ac:dyDescent="0.2">
      <c r="A445" s="1567">
        <v>243371</v>
      </c>
      <c r="B445" s="172" t="s">
        <v>939</v>
      </c>
      <c r="C445" s="172" t="s">
        <v>526</v>
      </c>
      <c r="D445" s="172" t="s">
        <v>143</v>
      </c>
      <c r="G445" s="172" t="s">
        <v>103</v>
      </c>
      <c r="H445" s="34"/>
    </row>
    <row r="446" spans="1:8" x14ac:dyDescent="0.2">
      <c r="A446" s="1567">
        <v>243373</v>
      </c>
      <c r="B446" s="172" t="s">
        <v>940</v>
      </c>
      <c r="C446" s="172" t="s">
        <v>941</v>
      </c>
      <c r="D446" s="172" t="s">
        <v>143</v>
      </c>
      <c r="G446" s="172" t="s">
        <v>103</v>
      </c>
      <c r="H446" s="34"/>
    </row>
    <row r="447" spans="1:8" x14ac:dyDescent="0.2">
      <c r="A447" s="1567">
        <v>243375</v>
      </c>
      <c r="B447" s="172" t="s">
        <v>942</v>
      </c>
      <c r="C447" s="172" t="s">
        <v>943</v>
      </c>
      <c r="D447" s="172" t="s">
        <v>143</v>
      </c>
      <c r="G447" s="172" t="s">
        <v>103</v>
      </c>
      <c r="H447" s="34"/>
    </row>
    <row r="448" spans="1:8" x14ac:dyDescent="0.2">
      <c r="A448" s="1567">
        <v>243378</v>
      </c>
      <c r="B448" s="172" t="s">
        <v>944</v>
      </c>
      <c r="C448" s="172" t="s">
        <v>945</v>
      </c>
      <c r="D448" s="172" t="s">
        <v>134</v>
      </c>
      <c r="G448" s="172" t="s">
        <v>103</v>
      </c>
      <c r="H448" s="34"/>
    </row>
    <row r="449" spans="1:8" x14ac:dyDescent="0.2">
      <c r="A449" s="1567">
        <v>243380</v>
      </c>
      <c r="B449" s="172" t="s">
        <v>946</v>
      </c>
      <c r="C449" s="172" t="s">
        <v>947</v>
      </c>
      <c r="D449" s="172" t="s">
        <v>143</v>
      </c>
      <c r="G449" s="172" t="s">
        <v>103</v>
      </c>
      <c r="H449" s="34"/>
    </row>
    <row r="450" spans="1:8" x14ac:dyDescent="0.2">
      <c r="A450" s="1567">
        <v>243381</v>
      </c>
      <c r="B450" s="172" t="s">
        <v>948</v>
      </c>
      <c r="C450" s="172" t="s">
        <v>949</v>
      </c>
      <c r="D450" s="172" t="s">
        <v>143</v>
      </c>
      <c r="G450" s="172" t="s">
        <v>103</v>
      </c>
      <c r="H450" s="34"/>
    </row>
    <row r="451" spans="1:8" x14ac:dyDescent="0.2">
      <c r="A451" s="1567">
        <v>243382</v>
      </c>
      <c r="B451" s="172" t="s">
        <v>950</v>
      </c>
      <c r="C451" s="172" t="s">
        <v>951</v>
      </c>
      <c r="D451" s="172" t="s">
        <v>134</v>
      </c>
      <c r="G451" s="172" t="s">
        <v>103</v>
      </c>
      <c r="H451" s="34"/>
    </row>
    <row r="452" spans="1:8" x14ac:dyDescent="0.2">
      <c r="A452" s="1567">
        <v>243383</v>
      </c>
      <c r="B452" s="172" t="s">
        <v>952</v>
      </c>
      <c r="C452" s="172" t="s">
        <v>953</v>
      </c>
      <c r="D452" s="172" t="s">
        <v>124</v>
      </c>
      <c r="G452" s="172" t="s">
        <v>110</v>
      </c>
      <c r="H452" s="34"/>
    </row>
    <row r="453" spans="1:8" x14ac:dyDescent="0.2">
      <c r="A453" s="1567">
        <v>243384</v>
      </c>
      <c r="B453" s="172" t="s">
        <v>954</v>
      </c>
      <c r="C453" s="172" t="s">
        <v>843</v>
      </c>
      <c r="D453" s="172" t="s">
        <v>134</v>
      </c>
      <c r="E453" s="172" t="s">
        <v>143</v>
      </c>
      <c r="G453" s="172" t="s">
        <v>103</v>
      </c>
      <c r="H453" s="34"/>
    </row>
    <row r="454" spans="1:8" x14ac:dyDescent="0.2">
      <c r="A454" s="1567">
        <v>243387</v>
      </c>
      <c r="B454" s="172" t="s">
        <v>955</v>
      </c>
      <c r="C454" s="172" t="s">
        <v>956</v>
      </c>
      <c r="D454" s="172" t="s">
        <v>134</v>
      </c>
      <c r="G454" s="172" t="s">
        <v>113</v>
      </c>
      <c r="H454" s="34"/>
    </row>
    <row r="455" spans="1:8" x14ac:dyDescent="0.2">
      <c r="A455" s="1567">
        <v>243388</v>
      </c>
      <c r="B455" s="172" t="s">
        <v>957</v>
      </c>
      <c r="C455" s="172" t="s">
        <v>958</v>
      </c>
      <c r="D455" s="172" t="s">
        <v>134</v>
      </c>
      <c r="G455" s="172" t="s">
        <v>103</v>
      </c>
      <c r="H455" s="34"/>
    </row>
    <row r="456" spans="1:8" x14ac:dyDescent="0.2">
      <c r="A456" s="1567">
        <v>243389</v>
      </c>
      <c r="B456" s="172" t="s">
        <v>959</v>
      </c>
      <c r="C456" s="172" t="s">
        <v>960</v>
      </c>
      <c r="D456" s="172" t="s">
        <v>134</v>
      </c>
      <c r="E456" s="172" t="s">
        <v>143</v>
      </c>
      <c r="G456" s="172" t="s">
        <v>103</v>
      </c>
      <c r="H456" s="34"/>
    </row>
    <row r="457" spans="1:8" x14ac:dyDescent="0.2">
      <c r="A457" s="1567">
        <v>243395</v>
      </c>
      <c r="B457" s="172" t="s">
        <v>961</v>
      </c>
      <c r="C457" s="172" t="s">
        <v>962</v>
      </c>
      <c r="D457" s="172" t="s">
        <v>124</v>
      </c>
      <c r="G457" s="172" t="s">
        <v>103</v>
      </c>
      <c r="H457" s="34"/>
    </row>
    <row r="458" spans="1:8" x14ac:dyDescent="0.2">
      <c r="A458" s="1567">
        <v>243396</v>
      </c>
      <c r="B458" s="172" t="s">
        <v>963</v>
      </c>
      <c r="C458" s="172" t="s">
        <v>383</v>
      </c>
      <c r="D458" s="172" t="s">
        <v>124</v>
      </c>
      <c r="G458" s="172" t="s">
        <v>103</v>
      </c>
      <c r="H458" s="34"/>
    </row>
    <row r="459" spans="1:8" x14ac:dyDescent="0.2">
      <c r="A459" s="1567">
        <v>243398</v>
      </c>
      <c r="B459" s="172" t="s">
        <v>964</v>
      </c>
      <c r="C459" s="172" t="s">
        <v>965</v>
      </c>
      <c r="D459" s="172" t="s">
        <v>124</v>
      </c>
      <c r="G459" s="172" t="s">
        <v>103</v>
      </c>
      <c r="H459" s="34"/>
    </row>
    <row r="460" spans="1:8" x14ac:dyDescent="0.2">
      <c r="A460" s="1567">
        <v>243399</v>
      </c>
      <c r="B460" s="172" t="s">
        <v>966</v>
      </c>
      <c r="C460" s="172" t="s">
        <v>759</v>
      </c>
      <c r="D460" s="172" t="s">
        <v>124</v>
      </c>
      <c r="G460" s="172" t="s">
        <v>103</v>
      </c>
      <c r="H460" s="34"/>
    </row>
    <row r="461" spans="1:8" x14ac:dyDescent="0.2">
      <c r="A461" s="1567">
        <v>243401</v>
      </c>
      <c r="B461" s="172" t="s">
        <v>967</v>
      </c>
      <c r="C461" s="172" t="s">
        <v>968</v>
      </c>
      <c r="D461" s="172" t="s">
        <v>124</v>
      </c>
      <c r="G461" s="172" t="s">
        <v>103</v>
      </c>
      <c r="H461" s="34"/>
    </row>
    <row r="462" spans="1:8" x14ac:dyDescent="0.2">
      <c r="A462" s="1567">
        <v>243404</v>
      </c>
      <c r="B462" s="172" t="s">
        <v>969</v>
      </c>
      <c r="C462" s="172" t="s">
        <v>970</v>
      </c>
      <c r="D462" s="172" t="s">
        <v>134</v>
      </c>
      <c r="G462" s="172" t="s">
        <v>103</v>
      </c>
      <c r="H462" s="34"/>
    </row>
    <row r="463" spans="1:8" x14ac:dyDescent="0.2">
      <c r="A463" s="1567">
        <v>243405</v>
      </c>
      <c r="B463" s="172" t="s">
        <v>971</v>
      </c>
      <c r="C463" s="172" t="s">
        <v>972</v>
      </c>
      <c r="D463" s="172" t="s">
        <v>143</v>
      </c>
      <c r="G463" s="172" t="s">
        <v>103</v>
      </c>
      <c r="H463" s="34"/>
    </row>
    <row r="464" spans="1:8" x14ac:dyDescent="0.2">
      <c r="A464" s="1567">
        <v>243406</v>
      </c>
      <c r="B464" s="172" t="s">
        <v>973</v>
      </c>
      <c r="C464" s="172" t="s">
        <v>974</v>
      </c>
      <c r="D464" s="172" t="s">
        <v>134</v>
      </c>
      <c r="E464" s="172" t="s">
        <v>143</v>
      </c>
      <c r="G464" s="172" t="s">
        <v>103</v>
      </c>
      <c r="H464" s="34"/>
    </row>
    <row r="465" spans="1:8" x14ac:dyDescent="0.2">
      <c r="A465" s="1567">
        <v>243407</v>
      </c>
      <c r="B465" s="172" t="s">
        <v>975</v>
      </c>
      <c r="C465" s="172" t="s">
        <v>976</v>
      </c>
      <c r="D465" s="172" t="s">
        <v>124</v>
      </c>
      <c r="G465" s="172" t="s">
        <v>103</v>
      </c>
      <c r="H465" s="34"/>
    </row>
    <row r="466" spans="1:8" x14ac:dyDescent="0.2">
      <c r="A466" s="1567">
        <v>243408</v>
      </c>
      <c r="B466" s="172" t="s">
        <v>977</v>
      </c>
      <c r="C466" s="172" t="s">
        <v>688</v>
      </c>
      <c r="D466" s="172" t="s">
        <v>134</v>
      </c>
      <c r="G466" s="172" t="s">
        <v>103</v>
      </c>
      <c r="H466" s="34"/>
    </row>
    <row r="467" spans="1:8" x14ac:dyDescent="0.2">
      <c r="A467" s="1567">
        <v>243409</v>
      </c>
      <c r="B467" s="172" t="s">
        <v>978</v>
      </c>
      <c r="C467" s="172" t="s">
        <v>979</v>
      </c>
      <c r="D467" s="172" t="s">
        <v>143</v>
      </c>
      <c r="G467" s="172" t="s">
        <v>103</v>
      </c>
      <c r="H467" s="34"/>
    </row>
    <row r="468" spans="1:8" x14ac:dyDescent="0.2">
      <c r="A468" s="1567">
        <v>243410</v>
      </c>
      <c r="B468" s="172" t="s">
        <v>980</v>
      </c>
      <c r="C468" s="172" t="s">
        <v>981</v>
      </c>
      <c r="D468" s="172" t="s">
        <v>124</v>
      </c>
      <c r="G468" s="172" t="s">
        <v>103</v>
      </c>
      <c r="H468" s="34"/>
    </row>
    <row r="469" spans="1:8" x14ac:dyDescent="0.2">
      <c r="A469" s="1567">
        <v>243411</v>
      </c>
      <c r="B469" s="172" t="s">
        <v>982</v>
      </c>
      <c r="C469" s="172" t="s">
        <v>983</v>
      </c>
      <c r="D469" s="172" t="s">
        <v>124</v>
      </c>
      <c r="G469" s="172" t="s">
        <v>103</v>
      </c>
      <c r="H469" s="34"/>
    </row>
    <row r="470" spans="1:8" x14ac:dyDescent="0.2">
      <c r="A470" s="1567">
        <v>243412</v>
      </c>
      <c r="B470" s="172" t="s">
        <v>984</v>
      </c>
      <c r="C470" s="172" t="s">
        <v>985</v>
      </c>
      <c r="D470" s="172" t="s">
        <v>124</v>
      </c>
      <c r="G470" s="172" t="s">
        <v>103</v>
      </c>
      <c r="H470" s="34"/>
    </row>
    <row r="471" spans="1:8" x14ac:dyDescent="0.2">
      <c r="A471" s="1567">
        <v>243414</v>
      </c>
      <c r="B471" s="172" t="s">
        <v>986</v>
      </c>
      <c r="C471" s="172" t="s">
        <v>987</v>
      </c>
      <c r="D471" s="172" t="s">
        <v>124</v>
      </c>
      <c r="G471" s="172" t="s">
        <v>103</v>
      </c>
      <c r="H471" s="34"/>
    </row>
    <row r="472" spans="1:8" x14ac:dyDescent="0.2">
      <c r="A472" s="1567">
        <v>243425</v>
      </c>
      <c r="B472" s="172" t="s">
        <v>988</v>
      </c>
      <c r="C472" s="172" t="s">
        <v>372</v>
      </c>
      <c r="D472" s="172" t="s">
        <v>124</v>
      </c>
      <c r="G472" s="172" t="s">
        <v>103</v>
      </c>
      <c r="H472" s="34"/>
    </row>
    <row r="473" spans="1:8" x14ac:dyDescent="0.2">
      <c r="A473" s="1567">
        <v>243426</v>
      </c>
      <c r="B473" s="172" t="s">
        <v>989</v>
      </c>
      <c r="C473" s="172" t="s">
        <v>990</v>
      </c>
      <c r="D473" s="172" t="s">
        <v>101</v>
      </c>
      <c r="G473" s="172" t="s">
        <v>103</v>
      </c>
      <c r="H473" s="34"/>
    </row>
    <row r="474" spans="1:8" x14ac:dyDescent="0.2">
      <c r="A474" s="1567">
        <v>243427</v>
      </c>
      <c r="B474" s="172" t="s">
        <v>991</v>
      </c>
      <c r="C474" s="172" t="s">
        <v>688</v>
      </c>
      <c r="D474" s="172" t="s">
        <v>134</v>
      </c>
      <c r="G474" s="172" t="s">
        <v>103</v>
      </c>
      <c r="H474" s="34"/>
    </row>
    <row r="475" spans="1:8" x14ac:dyDescent="0.2">
      <c r="A475" s="1567">
        <v>243428</v>
      </c>
      <c r="B475" s="172" t="s">
        <v>992</v>
      </c>
      <c r="C475" s="172" t="s">
        <v>843</v>
      </c>
      <c r="D475" s="172" t="s">
        <v>134</v>
      </c>
      <c r="E475" s="172" t="s">
        <v>143</v>
      </c>
      <c r="G475" s="172" t="s">
        <v>103</v>
      </c>
      <c r="H475" s="34"/>
    </row>
    <row r="476" spans="1:8" x14ac:dyDescent="0.2">
      <c r="A476" s="1567">
        <v>243429</v>
      </c>
      <c r="B476" s="172" t="s">
        <v>993</v>
      </c>
      <c r="C476" s="172" t="s">
        <v>862</v>
      </c>
      <c r="D476" s="172" t="s">
        <v>143</v>
      </c>
      <c r="G476" s="172" t="s">
        <v>103</v>
      </c>
      <c r="H476" s="34"/>
    </row>
    <row r="477" spans="1:8" x14ac:dyDescent="0.2">
      <c r="A477" s="1567">
        <v>243430</v>
      </c>
      <c r="B477" s="172" t="s">
        <v>994</v>
      </c>
      <c r="C477" s="172" t="s">
        <v>739</v>
      </c>
      <c r="D477" s="172" t="s">
        <v>143</v>
      </c>
      <c r="G477" s="172" t="s">
        <v>103</v>
      </c>
      <c r="H477" s="34"/>
    </row>
    <row r="478" spans="1:8" x14ac:dyDescent="0.2">
      <c r="A478" s="1567">
        <v>243433</v>
      </c>
      <c r="B478" s="172" t="s">
        <v>995</v>
      </c>
      <c r="C478" s="172" t="s">
        <v>655</v>
      </c>
      <c r="D478" s="172" t="s">
        <v>134</v>
      </c>
      <c r="G478" s="172" t="s">
        <v>103</v>
      </c>
      <c r="H478" s="34"/>
    </row>
    <row r="479" spans="1:8" x14ac:dyDescent="0.2">
      <c r="A479" s="1567">
        <v>243443</v>
      </c>
      <c r="B479" s="172" t="s">
        <v>996</v>
      </c>
      <c r="C479" s="172" t="s">
        <v>997</v>
      </c>
      <c r="D479" s="172" t="s">
        <v>124</v>
      </c>
      <c r="G479" s="172" t="s">
        <v>103</v>
      </c>
      <c r="H479" s="34"/>
    </row>
    <row r="480" spans="1:8" x14ac:dyDescent="0.2">
      <c r="A480" s="1567">
        <v>243444</v>
      </c>
      <c r="B480" s="172" t="s">
        <v>998</v>
      </c>
      <c r="C480" s="172" t="s">
        <v>999</v>
      </c>
      <c r="D480" s="172" t="s">
        <v>124</v>
      </c>
      <c r="G480" s="172" t="s">
        <v>103</v>
      </c>
      <c r="H480" s="34"/>
    </row>
    <row r="481" spans="1:8" x14ac:dyDescent="0.2">
      <c r="A481" s="1567">
        <v>243445</v>
      </c>
      <c r="B481" s="172" t="s">
        <v>1000</v>
      </c>
      <c r="C481" s="172" t="s">
        <v>372</v>
      </c>
      <c r="D481" s="172" t="s">
        <v>124</v>
      </c>
      <c r="G481" s="172" t="s">
        <v>103</v>
      </c>
      <c r="H481" s="34"/>
    </row>
    <row r="482" spans="1:8" x14ac:dyDescent="0.2">
      <c r="A482" s="1567">
        <v>243446</v>
      </c>
      <c r="B482" s="172" t="s">
        <v>1001</v>
      </c>
      <c r="C482" s="172" t="s">
        <v>1002</v>
      </c>
      <c r="D482" s="172" t="s">
        <v>124</v>
      </c>
      <c r="G482" s="172" t="s">
        <v>103</v>
      </c>
      <c r="H482" s="34"/>
    </row>
    <row r="483" spans="1:8" x14ac:dyDescent="0.2">
      <c r="A483" s="1567">
        <v>243447</v>
      </c>
      <c r="B483" s="172" t="s">
        <v>1003</v>
      </c>
      <c r="C483" s="172" t="s">
        <v>1004</v>
      </c>
      <c r="D483" s="172" t="s">
        <v>124</v>
      </c>
      <c r="G483" s="172" t="s">
        <v>103</v>
      </c>
      <c r="H483" s="34"/>
    </row>
    <row r="484" spans="1:8" x14ac:dyDescent="0.2">
      <c r="A484" s="1567">
        <v>243448</v>
      </c>
      <c r="B484" s="172" t="s">
        <v>1005</v>
      </c>
      <c r="C484" s="172" t="s">
        <v>1006</v>
      </c>
      <c r="D484" s="172" t="s">
        <v>124</v>
      </c>
      <c r="G484" s="172" t="s">
        <v>103</v>
      </c>
      <c r="H484" s="34"/>
    </row>
    <row r="485" spans="1:8" x14ac:dyDescent="0.2">
      <c r="A485" s="1567">
        <v>243449</v>
      </c>
      <c r="B485" s="172" t="s">
        <v>1007</v>
      </c>
      <c r="C485" s="172" t="s">
        <v>1008</v>
      </c>
      <c r="D485" s="172" t="s">
        <v>124</v>
      </c>
      <c r="G485" s="172" t="s">
        <v>103</v>
      </c>
      <c r="H485" s="34"/>
    </row>
    <row r="486" spans="1:8" x14ac:dyDescent="0.2">
      <c r="A486" s="1567">
        <v>243450</v>
      </c>
      <c r="B486" s="172" t="s">
        <v>1009</v>
      </c>
      <c r="C486" s="172" t="s">
        <v>830</v>
      </c>
      <c r="D486" s="172" t="s">
        <v>124</v>
      </c>
      <c r="G486" s="172" t="s">
        <v>103</v>
      </c>
      <c r="H486" s="34"/>
    </row>
    <row r="487" spans="1:8" x14ac:dyDescent="0.2">
      <c r="A487" s="1567">
        <v>243452</v>
      </c>
      <c r="B487" s="172" t="s">
        <v>1010</v>
      </c>
      <c r="C487" s="172" t="s">
        <v>1011</v>
      </c>
      <c r="D487" s="172" t="s">
        <v>124</v>
      </c>
      <c r="G487" s="172" t="s">
        <v>103</v>
      </c>
      <c r="H487" s="34"/>
    </row>
    <row r="488" spans="1:8" x14ac:dyDescent="0.2">
      <c r="A488" s="1567">
        <v>243453</v>
      </c>
      <c r="B488" s="172" t="s">
        <v>1012</v>
      </c>
      <c r="C488" s="172" t="s">
        <v>1013</v>
      </c>
      <c r="D488" s="172" t="s">
        <v>143</v>
      </c>
      <c r="G488" s="172" t="s">
        <v>113</v>
      </c>
      <c r="H488" s="34"/>
    </row>
    <row r="489" spans="1:8" x14ac:dyDescent="0.2">
      <c r="A489" s="1567">
        <v>243454</v>
      </c>
      <c r="B489" s="172" t="s">
        <v>1014</v>
      </c>
      <c r="C489" s="172" t="s">
        <v>1015</v>
      </c>
      <c r="D489" s="172" t="s">
        <v>134</v>
      </c>
      <c r="G489" s="172" t="s">
        <v>103</v>
      </c>
      <c r="H489" s="34"/>
    </row>
    <row r="490" spans="1:8" x14ac:dyDescent="0.2">
      <c r="A490" s="1567">
        <v>243455</v>
      </c>
      <c r="B490" s="172" t="s">
        <v>1016</v>
      </c>
      <c r="C490" s="172" t="s">
        <v>1017</v>
      </c>
      <c r="D490" s="172" t="s">
        <v>143</v>
      </c>
      <c r="G490" s="172" t="s">
        <v>103</v>
      </c>
      <c r="H490" s="34"/>
    </row>
    <row r="491" spans="1:8" x14ac:dyDescent="0.2">
      <c r="A491" s="1567">
        <v>243456</v>
      </c>
      <c r="B491" s="172" t="s">
        <v>1018</v>
      </c>
      <c r="C491" s="172" t="s">
        <v>1019</v>
      </c>
      <c r="D491" s="172" t="s">
        <v>143</v>
      </c>
      <c r="G491" s="172" t="s">
        <v>103</v>
      </c>
      <c r="H491" s="34"/>
    </row>
    <row r="492" spans="1:8" x14ac:dyDescent="0.2">
      <c r="A492" s="1567">
        <v>243457</v>
      </c>
      <c r="B492" s="172" t="s">
        <v>1020</v>
      </c>
      <c r="C492" s="172" t="s">
        <v>216</v>
      </c>
      <c r="D492" s="172" t="s">
        <v>143</v>
      </c>
      <c r="G492" s="172" t="s">
        <v>103</v>
      </c>
      <c r="H492" s="34"/>
    </row>
    <row r="493" spans="1:8" x14ac:dyDescent="0.2">
      <c r="A493" s="1567">
        <v>243458</v>
      </c>
      <c r="B493" s="172" t="s">
        <v>1021</v>
      </c>
      <c r="C493" s="172" t="s">
        <v>244</v>
      </c>
      <c r="D493" s="172" t="s">
        <v>143</v>
      </c>
      <c r="G493" s="172" t="s">
        <v>103</v>
      </c>
      <c r="H493" s="34"/>
    </row>
    <row r="494" spans="1:8" x14ac:dyDescent="0.2">
      <c r="A494" s="1567">
        <v>243459</v>
      </c>
      <c r="B494" s="172" t="s">
        <v>1022</v>
      </c>
      <c r="C494" s="172" t="s">
        <v>715</v>
      </c>
      <c r="D494" s="172" t="s">
        <v>143</v>
      </c>
      <c r="G494" s="172" t="s">
        <v>103</v>
      </c>
      <c r="H494" s="34"/>
    </row>
    <row r="495" spans="1:8" x14ac:dyDescent="0.2">
      <c r="A495" s="1567">
        <v>243461</v>
      </c>
      <c r="B495" s="172" t="s">
        <v>1023</v>
      </c>
      <c r="C495" s="172" t="s">
        <v>843</v>
      </c>
      <c r="D495" s="172" t="s">
        <v>134</v>
      </c>
      <c r="E495" s="172" t="s">
        <v>143</v>
      </c>
      <c r="G495" s="172" t="s">
        <v>103</v>
      </c>
      <c r="H495" s="34"/>
    </row>
    <row r="496" spans="1:8" x14ac:dyDescent="0.2">
      <c r="A496" s="1567">
        <v>243462</v>
      </c>
      <c r="B496" s="172" t="s">
        <v>1024</v>
      </c>
      <c r="C496" s="172" t="s">
        <v>759</v>
      </c>
      <c r="D496" s="172" t="s">
        <v>124</v>
      </c>
      <c r="G496" s="172" t="s">
        <v>103</v>
      </c>
      <c r="H496" s="34"/>
    </row>
    <row r="497" spans="1:8" x14ac:dyDescent="0.2">
      <c r="A497" s="1567">
        <v>243463</v>
      </c>
      <c r="B497" s="172" t="s">
        <v>1025</v>
      </c>
      <c r="C497" s="172" t="s">
        <v>968</v>
      </c>
      <c r="D497" s="172" t="s">
        <v>124</v>
      </c>
      <c r="G497" s="172" t="s">
        <v>103</v>
      </c>
      <c r="H497" s="34"/>
    </row>
    <row r="498" spans="1:8" x14ac:dyDescent="0.2">
      <c r="A498" s="1567">
        <v>243464</v>
      </c>
      <c r="B498" s="172" t="s">
        <v>1026</v>
      </c>
      <c r="C498" s="172" t="s">
        <v>1027</v>
      </c>
      <c r="D498" s="172" t="s">
        <v>101</v>
      </c>
      <c r="G498" s="172" t="s">
        <v>103</v>
      </c>
      <c r="H498" s="34"/>
    </row>
    <row r="499" spans="1:8" x14ac:dyDescent="0.2">
      <c r="A499" s="1567">
        <v>243466</v>
      </c>
      <c r="B499" s="172" t="s">
        <v>1028</v>
      </c>
      <c r="C499" s="172" t="s">
        <v>1029</v>
      </c>
      <c r="D499" s="172" t="s">
        <v>134</v>
      </c>
      <c r="G499" s="172" t="s">
        <v>103</v>
      </c>
      <c r="H499" s="34"/>
    </row>
    <row r="500" spans="1:8" x14ac:dyDescent="0.2">
      <c r="A500" s="1567">
        <v>243467</v>
      </c>
      <c r="B500" s="172" t="s">
        <v>1030</v>
      </c>
      <c r="C500" s="172" t="s">
        <v>1031</v>
      </c>
      <c r="D500" s="172" t="s">
        <v>134</v>
      </c>
      <c r="G500" s="172" t="s">
        <v>103</v>
      </c>
      <c r="H500" s="34"/>
    </row>
    <row r="501" spans="1:8" x14ac:dyDescent="0.2">
      <c r="A501" s="1567">
        <v>243468</v>
      </c>
      <c r="B501" s="172" t="s">
        <v>1032</v>
      </c>
      <c r="C501" s="172" t="s">
        <v>1033</v>
      </c>
      <c r="D501" s="172" t="s">
        <v>134</v>
      </c>
      <c r="G501" s="172" t="s">
        <v>103</v>
      </c>
      <c r="H501" s="34"/>
    </row>
    <row r="502" spans="1:8" x14ac:dyDescent="0.2">
      <c r="A502" s="1567">
        <v>243470</v>
      </c>
      <c r="B502" s="172" t="s">
        <v>1034</v>
      </c>
      <c r="C502" s="172" t="s">
        <v>1035</v>
      </c>
      <c r="D502" s="172" t="s">
        <v>134</v>
      </c>
      <c r="G502" s="172" t="s">
        <v>107</v>
      </c>
      <c r="H502" s="34"/>
    </row>
    <row r="503" spans="1:8" x14ac:dyDescent="0.2">
      <c r="A503" s="1567">
        <v>243475</v>
      </c>
      <c r="B503" s="172" t="s">
        <v>1036</v>
      </c>
      <c r="C503" s="172" t="s">
        <v>1037</v>
      </c>
      <c r="D503" s="172" t="s">
        <v>134</v>
      </c>
      <c r="E503" s="172" t="s">
        <v>143</v>
      </c>
      <c r="G503" s="172" t="s">
        <v>103</v>
      </c>
      <c r="H503" s="34"/>
    </row>
    <row r="504" spans="1:8" x14ac:dyDescent="0.2">
      <c r="A504" s="1567">
        <v>243477</v>
      </c>
      <c r="B504" s="172" t="s">
        <v>1038</v>
      </c>
      <c r="C504" s="172" t="s">
        <v>1039</v>
      </c>
      <c r="D504" s="172" t="s">
        <v>134</v>
      </c>
      <c r="E504" s="172" t="s">
        <v>143</v>
      </c>
      <c r="G504" s="172" t="s">
        <v>103</v>
      </c>
      <c r="H504" s="34"/>
    </row>
    <row r="505" spans="1:8" x14ac:dyDescent="0.2">
      <c r="A505" s="1567">
        <v>243485</v>
      </c>
      <c r="B505" s="172" t="s">
        <v>1040</v>
      </c>
      <c r="C505" s="172" t="s">
        <v>1041</v>
      </c>
      <c r="D505" s="172" t="s">
        <v>143</v>
      </c>
      <c r="G505" s="172" t="s">
        <v>103</v>
      </c>
      <c r="H505" s="34"/>
    </row>
    <row r="506" spans="1:8" x14ac:dyDescent="0.2">
      <c r="A506" s="1567">
        <v>243499</v>
      </c>
      <c r="B506" s="172" t="s">
        <v>1042</v>
      </c>
      <c r="C506" s="172" t="s">
        <v>1043</v>
      </c>
      <c r="D506" s="172" t="s">
        <v>134</v>
      </c>
      <c r="G506" s="172" t="s">
        <v>107</v>
      </c>
      <c r="H506" s="34"/>
    </row>
    <row r="507" spans="1:8" x14ac:dyDescent="0.2">
      <c r="A507" s="1567">
        <v>243501</v>
      </c>
      <c r="B507" s="172" t="s">
        <v>1044</v>
      </c>
      <c r="C507" s="172" t="s">
        <v>1045</v>
      </c>
      <c r="D507" s="172" t="s">
        <v>124</v>
      </c>
      <c r="G507" s="172" t="s">
        <v>103</v>
      </c>
      <c r="H507" s="34"/>
    </row>
    <row r="508" spans="1:8" x14ac:dyDescent="0.2">
      <c r="A508" s="1567">
        <v>243508</v>
      </c>
      <c r="B508" s="172" t="s">
        <v>1046</v>
      </c>
      <c r="C508" s="172" t="s">
        <v>860</v>
      </c>
      <c r="D508" s="172" t="s">
        <v>143</v>
      </c>
      <c r="G508" s="172" t="s">
        <v>103</v>
      </c>
      <c r="H508" s="34"/>
    </row>
    <row r="509" spans="1:8" x14ac:dyDescent="0.2">
      <c r="A509" s="1567">
        <v>243511</v>
      </c>
      <c r="B509" s="172" t="s">
        <v>1047</v>
      </c>
      <c r="C509" s="172" t="s">
        <v>1048</v>
      </c>
      <c r="D509" s="172" t="s">
        <v>124</v>
      </c>
      <c r="G509" s="172" t="s">
        <v>103</v>
      </c>
      <c r="H509" s="34"/>
    </row>
    <row r="510" spans="1:8" x14ac:dyDescent="0.2">
      <c r="A510" s="1567">
        <v>243512</v>
      </c>
      <c r="B510" s="172" t="s">
        <v>1049</v>
      </c>
      <c r="C510" s="172" t="s">
        <v>1050</v>
      </c>
      <c r="D510" s="172" t="s">
        <v>124</v>
      </c>
      <c r="G510" s="172" t="s">
        <v>103</v>
      </c>
      <c r="H510" s="34"/>
    </row>
    <row r="511" spans="1:8" x14ac:dyDescent="0.2">
      <c r="A511" s="1567">
        <v>243517</v>
      </c>
      <c r="B511" s="172" t="s">
        <v>1051</v>
      </c>
      <c r="C511" s="172" t="s">
        <v>1052</v>
      </c>
      <c r="D511" s="172" t="s">
        <v>124</v>
      </c>
      <c r="G511" s="172" t="s">
        <v>103</v>
      </c>
      <c r="H511" s="34"/>
    </row>
    <row r="512" spans="1:8" x14ac:dyDescent="0.2">
      <c r="A512" s="1567">
        <v>243522</v>
      </c>
      <c r="B512" s="172" t="s">
        <v>1053</v>
      </c>
      <c r="C512" s="172" t="s">
        <v>1054</v>
      </c>
      <c r="D512" s="172" t="s">
        <v>124</v>
      </c>
      <c r="G512" s="172" t="s">
        <v>103</v>
      </c>
      <c r="H512" s="34"/>
    </row>
    <row r="513" spans="1:8" x14ac:dyDescent="0.2">
      <c r="A513" s="1567">
        <v>243524</v>
      </c>
      <c r="B513" s="172" t="s">
        <v>1055</v>
      </c>
      <c r="C513" s="172" t="s">
        <v>1056</v>
      </c>
      <c r="D513" s="172" t="s">
        <v>124</v>
      </c>
      <c r="G513" s="172" t="s">
        <v>103</v>
      </c>
      <c r="H513" s="34"/>
    </row>
    <row r="514" spans="1:8" x14ac:dyDescent="0.2">
      <c r="A514" s="1567">
        <v>243528</v>
      </c>
      <c r="B514" s="172" t="s">
        <v>1057</v>
      </c>
      <c r="C514" s="172" t="s">
        <v>1058</v>
      </c>
      <c r="D514" s="172" t="s">
        <v>143</v>
      </c>
      <c r="G514" s="172" t="s">
        <v>103</v>
      </c>
      <c r="H514" s="34"/>
    </row>
    <row r="515" spans="1:8" x14ac:dyDescent="0.2">
      <c r="A515" s="1567">
        <v>243529</v>
      </c>
      <c r="B515" s="172" t="s">
        <v>1059</v>
      </c>
      <c r="C515" s="172" t="s">
        <v>884</v>
      </c>
      <c r="D515" s="172" t="s">
        <v>143</v>
      </c>
      <c r="G515" s="172" t="s">
        <v>103</v>
      </c>
      <c r="H515" s="34"/>
    </row>
    <row r="516" spans="1:8" x14ac:dyDescent="0.2">
      <c r="A516" s="1567">
        <v>243534</v>
      </c>
      <c r="B516" s="172" t="s">
        <v>1060</v>
      </c>
      <c r="C516" s="172" t="s">
        <v>1061</v>
      </c>
      <c r="D516" s="172" t="s">
        <v>124</v>
      </c>
      <c r="G516" s="172" t="s">
        <v>103</v>
      </c>
      <c r="H516" s="34"/>
    </row>
    <row r="517" spans="1:8" x14ac:dyDescent="0.2">
      <c r="A517" s="1567">
        <v>243538</v>
      </c>
      <c r="B517" s="172" t="s">
        <v>1062</v>
      </c>
      <c r="C517" s="172" t="s">
        <v>1063</v>
      </c>
      <c r="D517" s="172" t="s">
        <v>124</v>
      </c>
      <c r="E517" s="172" t="s">
        <v>134</v>
      </c>
      <c r="G517" s="172" t="s">
        <v>103</v>
      </c>
      <c r="H517" s="34"/>
    </row>
    <row r="518" spans="1:8" x14ac:dyDescent="0.2">
      <c r="A518" s="1567">
        <v>243540</v>
      </c>
      <c r="B518" s="172" t="s">
        <v>1064</v>
      </c>
      <c r="C518" s="172" t="s">
        <v>1015</v>
      </c>
      <c r="D518" s="172" t="s">
        <v>134</v>
      </c>
      <c r="G518" s="172" t="s">
        <v>103</v>
      </c>
      <c r="H518" s="34"/>
    </row>
    <row r="519" spans="1:8" x14ac:dyDescent="0.2">
      <c r="A519" s="1567">
        <v>243541</v>
      </c>
      <c r="B519" s="172" t="s">
        <v>1065</v>
      </c>
      <c r="C519" s="172" t="s">
        <v>1066</v>
      </c>
      <c r="D519" s="172" t="s">
        <v>124</v>
      </c>
      <c r="G519" s="172" t="s">
        <v>103</v>
      </c>
      <c r="H519" s="34"/>
    </row>
    <row r="520" spans="1:8" x14ac:dyDescent="0.2">
      <c r="A520" s="1567">
        <v>243544</v>
      </c>
      <c r="B520" s="172" t="s">
        <v>1067</v>
      </c>
      <c r="C520" s="172" t="s">
        <v>1068</v>
      </c>
      <c r="D520" s="172" t="s">
        <v>134</v>
      </c>
      <c r="G520" s="172" t="s">
        <v>103</v>
      </c>
      <c r="H520" s="34"/>
    </row>
    <row r="521" spans="1:8" x14ac:dyDescent="0.2">
      <c r="A521" s="1567">
        <v>243549</v>
      </c>
      <c r="B521" s="172" t="s">
        <v>1069</v>
      </c>
      <c r="C521" s="172" t="s">
        <v>1070</v>
      </c>
      <c r="D521" s="172" t="s">
        <v>134</v>
      </c>
      <c r="G521" s="172" t="s">
        <v>103</v>
      </c>
      <c r="H521" s="34"/>
    </row>
    <row r="522" spans="1:8" x14ac:dyDescent="0.2">
      <c r="A522" s="1567">
        <v>243553</v>
      </c>
      <c r="B522" s="172" t="s">
        <v>1071</v>
      </c>
      <c r="C522" s="172" t="s">
        <v>1072</v>
      </c>
      <c r="D522" s="172" t="s">
        <v>134</v>
      </c>
      <c r="E522" s="172" t="s">
        <v>143</v>
      </c>
      <c r="G522" s="172" t="s">
        <v>103</v>
      </c>
      <c r="H522" s="34"/>
    </row>
    <row r="523" spans="1:8" x14ac:dyDescent="0.2">
      <c r="A523" s="1567">
        <v>243564</v>
      </c>
      <c r="B523" s="172" t="s">
        <v>1074</v>
      </c>
      <c r="C523" s="172" t="s">
        <v>1035</v>
      </c>
      <c r="D523" s="172" t="s">
        <v>134</v>
      </c>
      <c r="G523" s="172" t="s">
        <v>107</v>
      </c>
      <c r="H523" s="34"/>
    </row>
    <row r="524" spans="1:8" x14ac:dyDescent="0.2">
      <c r="A524" s="1567">
        <v>243565</v>
      </c>
      <c r="B524" s="172" t="s">
        <v>1075</v>
      </c>
      <c r="C524" s="172" t="s">
        <v>1076</v>
      </c>
      <c r="D524" s="172" t="s">
        <v>124</v>
      </c>
      <c r="G524" s="172" t="s">
        <v>103</v>
      </c>
      <c r="H524" s="34"/>
    </row>
    <row r="525" spans="1:8" x14ac:dyDescent="0.2">
      <c r="A525" s="1567">
        <v>243566</v>
      </c>
      <c r="B525" s="172" t="s">
        <v>1077</v>
      </c>
      <c r="C525" s="172" t="s">
        <v>1078</v>
      </c>
      <c r="D525" s="172" t="s">
        <v>143</v>
      </c>
      <c r="G525" s="172" t="s">
        <v>103</v>
      </c>
      <c r="H525" s="34"/>
    </row>
    <row r="526" spans="1:8" x14ac:dyDescent="0.2">
      <c r="A526" s="1567">
        <v>243567</v>
      </c>
      <c r="B526" s="172" t="s">
        <v>1079</v>
      </c>
      <c r="C526" s="172" t="s">
        <v>843</v>
      </c>
      <c r="D526" s="172" t="s">
        <v>134</v>
      </c>
      <c r="E526" s="172" t="s">
        <v>143</v>
      </c>
      <c r="G526" s="172" t="s">
        <v>103</v>
      </c>
      <c r="H526" s="34"/>
    </row>
    <row r="527" spans="1:8" x14ac:dyDescent="0.2">
      <c r="A527" s="1567">
        <v>243568</v>
      </c>
      <c r="B527" s="172" t="s">
        <v>1080</v>
      </c>
      <c r="C527" s="172" t="s">
        <v>1081</v>
      </c>
      <c r="D527" s="172" t="s">
        <v>143</v>
      </c>
      <c r="G527" s="172" t="s">
        <v>103</v>
      </c>
      <c r="H527" s="34"/>
    </row>
    <row r="528" spans="1:8" x14ac:dyDescent="0.2">
      <c r="A528" s="1567">
        <v>243569</v>
      </c>
      <c r="B528" s="172" t="s">
        <v>1082</v>
      </c>
      <c r="C528" s="172" t="s">
        <v>1083</v>
      </c>
      <c r="D528" s="172" t="s">
        <v>124</v>
      </c>
      <c r="G528" s="172" t="s">
        <v>103</v>
      </c>
      <c r="H528" s="34"/>
    </row>
    <row r="529" spans="1:8" x14ac:dyDescent="0.2">
      <c r="A529" s="1567">
        <v>243572</v>
      </c>
      <c r="B529" s="172" t="s">
        <v>1084</v>
      </c>
      <c r="C529" s="172" t="s">
        <v>843</v>
      </c>
      <c r="D529" s="172" t="s">
        <v>134</v>
      </c>
      <c r="E529" s="172" t="s">
        <v>143</v>
      </c>
      <c r="G529" s="172" t="s">
        <v>103</v>
      </c>
      <c r="H529" s="34"/>
    </row>
    <row r="530" spans="1:8" x14ac:dyDescent="0.2">
      <c r="A530" s="1567">
        <v>243573</v>
      </c>
      <c r="B530" s="172" t="s">
        <v>1085</v>
      </c>
      <c r="C530" s="172" t="s">
        <v>1086</v>
      </c>
      <c r="D530" s="172" t="s">
        <v>124</v>
      </c>
      <c r="G530" s="172" t="s">
        <v>103</v>
      </c>
      <c r="H530" s="34"/>
    </row>
    <row r="531" spans="1:8" x14ac:dyDescent="0.2">
      <c r="A531" s="1567">
        <v>243575</v>
      </c>
      <c r="B531" s="172" t="s">
        <v>11429</v>
      </c>
      <c r="C531" s="172" t="s">
        <v>11430</v>
      </c>
      <c r="D531" s="172" t="s">
        <v>143</v>
      </c>
      <c r="G531" s="172" t="s">
        <v>103</v>
      </c>
      <c r="H531" s="34"/>
    </row>
    <row r="532" spans="1:8" x14ac:dyDescent="0.2">
      <c r="A532" s="1567">
        <v>243576</v>
      </c>
      <c r="B532" s="172" t="s">
        <v>1087</v>
      </c>
      <c r="C532" s="172" t="s">
        <v>1088</v>
      </c>
      <c r="D532" s="172" t="s">
        <v>143</v>
      </c>
      <c r="G532" s="172" t="s">
        <v>103</v>
      </c>
      <c r="H532" s="34"/>
    </row>
    <row r="533" spans="1:8" x14ac:dyDescent="0.2">
      <c r="A533" s="1567">
        <v>243577</v>
      </c>
      <c r="B533" s="172" t="s">
        <v>1089</v>
      </c>
      <c r="C533" s="172" t="s">
        <v>704</v>
      </c>
      <c r="D533" s="172" t="s">
        <v>143</v>
      </c>
      <c r="G533" s="172" t="s">
        <v>103</v>
      </c>
      <c r="H533" s="34"/>
    </row>
    <row r="534" spans="1:8" x14ac:dyDescent="0.2">
      <c r="A534" s="1567">
        <v>243578</v>
      </c>
      <c r="B534" s="172" t="s">
        <v>1090</v>
      </c>
      <c r="C534" s="172" t="s">
        <v>1091</v>
      </c>
      <c r="D534" s="172" t="s">
        <v>134</v>
      </c>
      <c r="G534" s="172" t="s">
        <v>103</v>
      </c>
      <c r="H534" s="34"/>
    </row>
    <row r="535" spans="1:8" x14ac:dyDescent="0.2">
      <c r="A535" s="1567">
        <v>243580</v>
      </c>
      <c r="B535" s="172" t="s">
        <v>1092</v>
      </c>
      <c r="C535" s="172" t="s">
        <v>739</v>
      </c>
      <c r="D535" s="172" t="s">
        <v>143</v>
      </c>
      <c r="G535" s="172" t="s">
        <v>103</v>
      </c>
      <c r="H535" s="34"/>
    </row>
    <row r="536" spans="1:8" x14ac:dyDescent="0.2">
      <c r="A536" s="1567">
        <v>243583</v>
      </c>
      <c r="B536" s="172" t="s">
        <v>1093</v>
      </c>
      <c r="C536" s="172" t="s">
        <v>1094</v>
      </c>
      <c r="D536" s="172" t="s">
        <v>143</v>
      </c>
      <c r="G536" s="172" t="s">
        <v>103</v>
      </c>
      <c r="H536" s="34"/>
    </row>
    <row r="537" spans="1:8" x14ac:dyDescent="0.2">
      <c r="A537" s="1567">
        <v>243585</v>
      </c>
      <c r="B537" s="172" t="s">
        <v>1095</v>
      </c>
      <c r="C537" s="172" t="s">
        <v>1096</v>
      </c>
      <c r="D537" s="172" t="s">
        <v>124</v>
      </c>
      <c r="G537" s="172" t="s">
        <v>103</v>
      </c>
      <c r="H537" s="34"/>
    </row>
    <row r="538" spans="1:8" x14ac:dyDescent="0.2">
      <c r="A538" s="1567">
        <v>243586</v>
      </c>
      <c r="B538" s="172" t="s">
        <v>1097</v>
      </c>
      <c r="C538" s="172" t="s">
        <v>1098</v>
      </c>
      <c r="D538" s="172" t="s">
        <v>124</v>
      </c>
      <c r="G538" s="172" t="s">
        <v>103</v>
      </c>
      <c r="H538" s="34"/>
    </row>
    <row r="539" spans="1:8" x14ac:dyDescent="0.2">
      <c r="A539" s="1567">
        <v>243587</v>
      </c>
      <c r="B539" s="172" t="s">
        <v>1099</v>
      </c>
      <c r="C539" s="172" t="s">
        <v>530</v>
      </c>
      <c r="D539" s="172" t="s">
        <v>124</v>
      </c>
      <c r="G539" s="172" t="s">
        <v>103</v>
      </c>
      <c r="H539" s="34"/>
    </row>
    <row r="540" spans="1:8" x14ac:dyDescent="0.2">
      <c r="A540" s="1567">
        <v>243588</v>
      </c>
      <c r="B540" s="172" t="s">
        <v>1100</v>
      </c>
      <c r="C540" s="172" t="s">
        <v>1101</v>
      </c>
      <c r="D540" s="172" t="s">
        <v>124</v>
      </c>
      <c r="G540" s="172" t="s">
        <v>103</v>
      </c>
      <c r="H540" s="34"/>
    </row>
    <row r="541" spans="1:8" x14ac:dyDescent="0.2">
      <c r="A541" s="1567">
        <v>243589</v>
      </c>
      <c r="B541" s="172" t="s">
        <v>1102</v>
      </c>
      <c r="C541" s="172" t="s">
        <v>1103</v>
      </c>
      <c r="D541" s="172" t="s">
        <v>124</v>
      </c>
      <c r="G541" s="172" t="s">
        <v>103</v>
      </c>
      <c r="H541" s="34"/>
    </row>
    <row r="542" spans="1:8" x14ac:dyDescent="0.2">
      <c r="A542" s="1567">
        <v>243590</v>
      </c>
      <c r="B542" s="172" t="s">
        <v>1104</v>
      </c>
      <c r="C542" s="172" t="s">
        <v>830</v>
      </c>
      <c r="D542" s="172" t="s">
        <v>124</v>
      </c>
      <c r="G542" s="172" t="s">
        <v>103</v>
      </c>
      <c r="H542" s="34"/>
    </row>
    <row r="543" spans="1:8" x14ac:dyDescent="0.2">
      <c r="A543" s="1567">
        <v>243591</v>
      </c>
      <c r="B543" s="172" t="s">
        <v>1105</v>
      </c>
      <c r="C543" s="172" t="s">
        <v>710</v>
      </c>
      <c r="D543" s="172" t="s">
        <v>124</v>
      </c>
      <c r="G543" s="172" t="s">
        <v>103</v>
      </c>
      <c r="H543" s="34"/>
    </row>
    <row r="544" spans="1:8" x14ac:dyDescent="0.2">
      <c r="A544" s="1567">
        <v>243592</v>
      </c>
      <c r="B544" s="172" t="s">
        <v>1106</v>
      </c>
      <c r="C544" s="172" t="s">
        <v>1107</v>
      </c>
      <c r="D544" s="172" t="s">
        <v>124</v>
      </c>
      <c r="G544" s="172" t="s">
        <v>103</v>
      </c>
      <c r="H544" s="34"/>
    </row>
    <row r="545" spans="1:8" x14ac:dyDescent="0.2">
      <c r="A545" s="1567">
        <v>243595</v>
      </c>
      <c r="B545" s="172" t="s">
        <v>1108</v>
      </c>
      <c r="C545" s="172" t="s">
        <v>593</v>
      </c>
      <c r="D545" s="172" t="s">
        <v>134</v>
      </c>
      <c r="G545" s="172" t="s">
        <v>103</v>
      </c>
      <c r="H545" s="34"/>
    </row>
    <row r="546" spans="1:8" x14ac:dyDescent="0.2">
      <c r="A546" s="1567">
        <v>243603</v>
      </c>
      <c r="B546" s="172" t="s">
        <v>1109</v>
      </c>
      <c r="C546" s="172" t="s">
        <v>1110</v>
      </c>
      <c r="D546" s="172" t="s">
        <v>124</v>
      </c>
      <c r="G546" s="172" t="s">
        <v>103</v>
      </c>
      <c r="H546" s="34"/>
    </row>
    <row r="547" spans="1:8" x14ac:dyDescent="0.2">
      <c r="A547" s="1567">
        <v>243607</v>
      </c>
      <c r="B547" s="172" t="s">
        <v>1111</v>
      </c>
      <c r="C547" s="172" t="s">
        <v>1112</v>
      </c>
      <c r="D547" s="172" t="s">
        <v>134</v>
      </c>
      <c r="G547" s="172" t="s">
        <v>103</v>
      </c>
      <c r="H547" s="34"/>
    </row>
    <row r="548" spans="1:8" x14ac:dyDescent="0.2">
      <c r="A548" s="1567">
        <v>243609</v>
      </c>
      <c r="B548" s="172" t="s">
        <v>1113</v>
      </c>
      <c r="C548" s="172" t="s">
        <v>1114</v>
      </c>
      <c r="D548" s="172" t="s">
        <v>101</v>
      </c>
      <c r="G548" s="172" t="s">
        <v>103</v>
      </c>
      <c r="H548" s="34"/>
    </row>
    <row r="549" spans="1:8" x14ac:dyDescent="0.2">
      <c r="A549" s="1567">
        <v>243610</v>
      </c>
      <c r="B549" s="172" t="s">
        <v>1115</v>
      </c>
      <c r="C549" s="172" t="s">
        <v>1116</v>
      </c>
      <c r="D549" s="172" t="s">
        <v>124</v>
      </c>
      <c r="G549" s="172" t="s">
        <v>103</v>
      </c>
      <c r="H549" s="34"/>
    </row>
    <row r="550" spans="1:8" x14ac:dyDescent="0.2">
      <c r="A550" s="1567">
        <v>243611</v>
      </c>
      <c r="B550" s="172" t="s">
        <v>1117</v>
      </c>
      <c r="C550" s="172" t="s">
        <v>1118</v>
      </c>
      <c r="D550" s="172" t="s">
        <v>143</v>
      </c>
      <c r="G550" s="172" t="s">
        <v>103</v>
      </c>
      <c r="H550" s="34"/>
    </row>
    <row r="551" spans="1:8" x14ac:dyDescent="0.2">
      <c r="A551" s="1567">
        <v>243612</v>
      </c>
      <c r="B551" s="172" t="s">
        <v>1119</v>
      </c>
      <c r="C551" s="172" t="s">
        <v>1120</v>
      </c>
      <c r="D551" s="172" t="s">
        <v>143</v>
      </c>
      <c r="G551" s="172" t="s">
        <v>103</v>
      </c>
      <c r="H551" s="34"/>
    </row>
    <row r="552" spans="1:8" x14ac:dyDescent="0.2">
      <c r="A552" s="1567">
        <v>243613</v>
      </c>
      <c r="B552" s="172" t="s">
        <v>1121</v>
      </c>
      <c r="C552" s="172" t="s">
        <v>1122</v>
      </c>
      <c r="D552" s="172" t="s">
        <v>143</v>
      </c>
      <c r="G552" s="172" t="s">
        <v>103</v>
      </c>
      <c r="H552" s="34"/>
    </row>
    <row r="553" spans="1:8" x14ac:dyDescent="0.2">
      <c r="A553" s="1567">
        <v>243614</v>
      </c>
      <c r="B553" s="172" t="s">
        <v>1123</v>
      </c>
      <c r="C553" s="172" t="s">
        <v>252</v>
      </c>
      <c r="D553" s="172" t="s">
        <v>124</v>
      </c>
      <c r="G553" s="172" t="s">
        <v>103</v>
      </c>
      <c r="H553" s="34"/>
    </row>
    <row r="554" spans="1:8" x14ac:dyDescent="0.2">
      <c r="A554" s="1567">
        <v>243615</v>
      </c>
      <c r="B554" s="172" t="s">
        <v>1124</v>
      </c>
      <c r="C554" s="172" t="s">
        <v>1125</v>
      </c>
      <c r="D554" s="172" t="s">
        <v>134</v>
      </c>
      <c r="G554" s="172" t="s">
        <v>103</v>
      </c>
      <c r="H554" s="34"/>
    </row>
    <row r="555" spans="1:8" x14ac:dyDescent="0.2">
      <c r="A555" s="1567">
        <v>243616</v>
      </c>
      <c r="B555" s="172" t="s">
        <v>1126</v>
      </c>
      <c r="C555" s="172" t="s">
        <v>1127</v>
      </c>
      <c r="D555" s="172" t="s">
        <v>143</v>
      </c>
      <c r="G555" s="172" t="s">
        <v>103</v>
      </c>
      <c r="H555" s="34"/>
    </row>
    <row r="556" spans="1:8" x14ac:dyDescent="0.2">
      <c r="A556" s="1567">
        <v>243625</v>
      </c>
      <c r="B556" s="172" t="s">
        <v>1128</v>
      </c>
      <c r="C556" s="172" t="s">
        <v>1129</v>
      </c>
      <c r="D556" s="172" t="s">
        <v>101</v>
      </c>
      <c r="G556" s="172" t="s">
        <v>103</v>
      </c>
      <c r="H556" s="34"/>
    </row>
    <row r="557" spans="1:8" x14ac:dyDescent="0.2">
      <c r="A557" s="1567">
        <v>243626</v>
      </c>
      <c r="B557" s="172" t="s">
        <v>1130</v>
      </c>
      <c r="C557" s="172" t="s">
        <v>1131</v>
      </c>
      <c r="D557" s="172" t="s">
        <v>101</v>
      </c>
      <c r="G557" s="172" t="s">
        <v>103</v>
      </c>
      <c r="H557" s="34"/>
    </row>
    <row r="558" spans="1:8" x14ac:dyDescent="0.2">
      <c r="A558" s="1567">
        <v>243627</v>
      </c>
      <c r="B558" s="172" t="s">
        <v>1132</v>
      </c>
      <c r="C558" s="172" t="s">
        <v>1133</v>
      </c>
      <c r="D558" s="172" t="s">
        <v>101</v>
      </c>
      <c r="G558" s="172" t="s">
        <v>103</v>
      </c>
      <c r="H558" s="34"/>
    </row>
    <row r="559" spans="1:8" x14ac:dyDescent="0.2">
      <c r="A559" s="1567">
        <v>243628</v>
      </c>
      <c r="B559" s="172" t="s">
        <v>1134</v>
      </c>
      <c r="C559" s="172" t="s">
        <v>1135</v>
      </c>
      <c r="D559" s="172" t="s">
        <v>143</v>
      </c>
      <c r="G559" s="172" t="s">
        <v>103</v>
      </c>
      <c r="H559" s="34"/>
    </row>
    <row r="560" spans="1:8" x14ac:dyDescent="0.2">
      <c r="A560" s="1567">
        <v>243629</v>
      </c>
      <c r="B560" s="172" t="s">
        <v>1136</v>
      </c>
      <c r="C560" s="172" t="s">
        <v>1137</v>
      </c>
      <c r="D560" s="172" t="s">
        <v>134</v>
      </c>
      <c r="G560" s="172" t="s">
        <v>103</v>
      </c>
      <c r="H560" s="34"/>
    </row>
    <row r="561" spans="1:8" x14ac:dyDescent="0.2">
      <c r="A561" s="1567">
        <v>243630</v>
      </c>
      <c r="B561" s="172" t="s">
        <v>1138</v>
      </c>
      <c r="C561" s="172" t="s">
        <v>1139</v>
      </c>
      <c r="D561" s="172" t="s">
        <v>101</v>
      </c>
      <c r="G561" s="172" t="s">
        <v>103</v>
      </c>
      <c r="H561" s="34"/>
    </row>
    <row r="562" spans="1:8" x14ac:dyDescent="0.2">
      <c r="A562" s="1567">
        <v>243631</v>
      </c>
      <c r="B562" s="172" t="s">
        <v>1140</v>
      </c>
      <c r="C562" s="172" t="s">
        <v>1141</v>
      </c>
      <c r="D562" s="172" t="s">
        <v>101</v>
      </c>
      <c r="G562" s="172" t="s">
        <v>103</v>
      </c>
      <c r="H562" s="34"/>
    </row>
    <row r="563" spans="1:8" x14ac:dyDescent="0.2">
      <c r="A563" s="1567">
        <v>243632</v>
      </c>
      <c r="B563" s="172" t="s">
        <v>1142</v>
      </c>
      <c r="C563" s="172" t="s">
        <v>1143</v>
      </c>
      <c r="D563" s="172" t="s">
        <v>101</v>
      </c>
      <c r="G563" s="172" t="s">
        <v>103</v>
      </c>
      <c r="H563" s="34"/>
    </row>
    <row r="564" spans="1:8" x14ac:dyDescent="0.2">
      <c r="A564" s="1567">
        <v>243633</v>
      </c>
      <c r="B564" s="172" t="s">
        <v>1144</v>
      </c>
      <c r="C564" s="172" t="s">
        <v>1145</v>
      </c>
      <c r="D564" s="172" t="s">
        <v>101</v>
      </c>
      <c r="G564" s="172" t="s">
        <v>103</v>
      </c>
      <c r="H564" s="34"/>
    </row>
    <row r="565" spans="1:8" x14ac:dyDescent="0.2">
      <c r="A565" s="1567">
        <v>243634</v>
      </c>
      <c r="B565" s="172" t="s">
        <v>1146</v>
      </c>
      <c r="C565" s="172" t="s">
        <v>1147</v>
      </c>
      <c r="D565" s="172" t="s">
        <v>134</v>
      </c>
      <c r="G565" s="172" t="s">
        <v>103</v>
      </c>
      <c r="H565" s="34"/>
    </row>
    <row r="566" spans="1:8" x14ac:dyDescent="0.2">
      <c r="A566" s="1567">
        <v>243635</v>
      </c>
      <c r="B566" s="172" t="s">
        <v>1148</v>
      </c>
      <c r="C566" s="172" t="s">
        <v>1149</v>
      </c>
      <c r="D566" s="172" t="s">
        <v>101</v>
      </c>
      <c r="G566" s="172" t="s">
        <v>103</v>
      </c>
      <c r="H566" s="34"/>
    </row>
    <row r="567" spans="1:8" x14ac:dyDescent="0.2">
      <c r="A567" s="1567">
        <v>243637</v>
      </c>
      <c r="B567" s="172" t="s">
        <v>1150</v>
      </c>
      <c r="C567" s="172" t="s">
        <v>1151</v>
      </c>
      <c r="D567" s="172" t="s">
        <v>134</v>
      </c>
      <c r="G567" s="172" t="s">
        <v>103</v>
      </c>
      <c r="H567" s="34"/>
    </row>
    <row r="568" spans="1:8" x14ac:dyDescent="0.2">
      <c r="A568" s="1567">
        <v>243638</v>
      </c>
      <c r="B568" s="172" t="s">
        <v>1152</v>
      </c>
      <c r="C568" s="172" t="s">
        <v>1153</v>
      </c>
      <c r="D568" s="172" t="s">
        <v>124</v>
      </c>
      <c r="G568" s="172" t="s">
        <v>103</v>
      </c>
      <c r="H568" s="34"/>
    </row>
    <row r="569" spans="1:8" x14ac:dyDescent="0.2">
      <c r="A569" s="1567">
        <v>243639</v>
      </c>
      <c r="B569" s="172" t="s">
        <v>1154</v>
      </c>
      <c r="C569" s="172" t="s">
        <v>759</v>
      </c>
      <c r="D569" s="172" t="s">
        <v>124</v>
      </c>
      <c r="G569" s="172" t="s">
        <v>103</v>
      </c>
      <c r="H569" s="34"/>
    </row>
    <row r="570" spans="1:8" x14ac:dyDescent="0.2">
      <c r="A570" s="1567">
        <v>243640</v>
      </c>
      <c r="B570" s="172" t="s">
        <v>1155</v>
      </c>
      <c r="C570" s="172" t="s">
        <v>1156</v>
      </c>
      <c r="D570" s="172" t="s">
        <v>134</v>
      </c>
      <c r="G570" s="172" t="s">
        <v>107</v>
      </c>
      <c r="H570" s="34"/>
    </row>
    <row r="571" spans="1:8" x14ac:dyDescent="0.2">
      <c r="A571" s="1567">
        <v>243641</v>
      </c>
      <c r="B571" s="172" t="s">
        <v>1157</v>
      </c>
      <c r="C571" s="172" t="s">
        <v>1158</v>
      </c>
      <c r="D571" s="172" t="s">
        <v>143</v>
      </c>
      <c r="G571" s="172" t="s">
        <v>103</v>
      </c>
      <c r="H571" s="34"/>
    </row>
    <row r="572" spans="1:8" x14ac:dyDescent="0.2">
      <c r="A572" s="1567">
        <v>243642</v>
      </c>
      <c r="B572" s="172" t="s">
        <v>1159</v>
      </c>
      <c r="C572" s="172" t="s">
        <v>1160</v>
      </c>
      <c r="D572" s="172" t="s">
        <v>143</v>
      </c>
      <c r="G572" s="172" t="s">
        <v>103</v>
      </c>
      <c r="H572" s="34"/>
    </row>
    <row r="573" spans="1:8" x14ac:dyDescent="0.2">
      <c r="A573" s="1567">
        <v>243649</v>
      </c>
      <c r="B573" s="172" t="s">
        <v>1161</v>
      </c>
      <c r="C573" s="172" t="s">
        <v>1162</v>
      </c>
      <c r="D573" s="172" t="s">
        <v>134</v>
      </c>
      <c r="G573" s="172" t="s">
        <v>103</v>
      </c>
      <c r="H573" s="34"/>
    </row>
    <row r="574" spans="1:8" x14ac:dyDescent="0.2">
      <c r="A574" s="1567">
        <v>243652</v>
      </c>
      <c r="B574" s="172" t="s">
        <v>1163</v>
      </c>
      <c r="C574" s="172" t="s">
        <v>1164</v>
      </c>
      <c r="D574" s="172" t="s">
        <v>143</v>
      </c>
      <c r="G574" s="172" t="s">
        <v>103</v>
      </c>
      <c r="H574" s="34"/>
    </row>
    <row r="575" spans="1:8" x14ac:dyDescent="0.2">
      <c r="A575" s="1567">
        <v>243653</v>
      </c>
      <c r="B575" s="172" t="s">
        <v>1165</v>
      </c>
      <c r="C575" s="172" t="s">
        <v>1166</v>
      </c>
      <c r="D575" s="172" t="s">
        <v>124</v>
      </c>
      <c r="G575" s="172" t="s">
        <v>103</v>
      </c>
      <c r="H575" s="34"/>
    </row>
    <row r="576" spans="1:8" x14ac:dyDescent="0.2">
      <c r="A576" s="1567">
        <v>243654</v>
      </c>
      <c r="B576" s="172" t="s">
        <v>1167</v>
      </c>
      <c r="C576" s="172" t="s">
        <v>1168</v>
      </c>
      <c r="D576" s="172" t="s">
        <v>124</v>
      </c>
      <c r="G576" s="172" t="s">
        <v>103</v>
      </c>
      <c r="H576" s="34"/>
    </row>
    <row r="577" spans="1:8" x14ac:dyDescent="0.2">
      <c r="A577" s="1567">
        <v>243656</v>
      </c>
      <c r="B577" s="172" t="s">
        <v>1169</v>
      </c>
      <c r="C577" s="172" t="s">
        <v>1170</v>
      </c>
      <c r="D577" s="172" t="s">
        <v>124</v>
      </c>
      <c r="G577" s="172" t="s">
        <v>103</v>
      </c>
      <c r="H577" s="34"/>
    </row>
    <row r="578" spans="1:8" x14ac:dyDescent="0.2">
      <c r="A578" s="1567">
        <v>243657</v>
      </c>
      <c r="B578" s="172" t="s">
        <v>1171</v>
      </c>
      <c r="C578" s="172" t="s">
        <v>1172</v>
      </c>
      <c r="D578" s="172" t="s">
        <v>124</v>
      </c>
      <c r="G578" s="172" t="s">
        <v>103</v>
      </c>
      <c r="H578" s="34"/>
    </row>
    <row r="579" spans="1:8" x14ac:dyDescent="0.2">
      <c r="A579" s="1567">
        <v>243658</v>
      </c>
      <c r="B579" s="172" t="s">
        <v>1173</v>
      </c>
      <c r="C579" s="172" t="s">
        <v>1174</v>
      </c>
      <c r="D579" s="172" t="s">
        <v>143</v>
      </c>
      <c r="G579" s="172" t="s">
        <v>103</v>
      </c>
      <c r="H579" s="34"/>
    </row>
    <row r="580" spans="1:8" x14ac:dyDescent="0.2">
      <c r="A580" s="1567">
        <v>243659</v>
      </c>
      <c r="B580" s="172" t="s">
        <v>1175</v>
      </c>
      <c r="C580" s="172" t="s">
        <v>1176</v>
      </c>
      <c r="D580" s="172" t="s">
        <v>124</v>
      </c>
      <c r="G580" s="172" t="s">
        <v>103</v>
      </c>
      <c r="H580" s="34"/>
    </row>
    <row r="581" spans="1:8" x14ac:dyDescent="0.2">
      <c r="A581" s="1567">
        <v>243660</v>
      </c>
      <c r="B581" s="172" t="s">
        <v>1177</v>
      </c>
      <c r="C581" s="172" t="s">
        <v>1178</v>
      </c>
      <c r="D581" s="172" t="s">
        <v>134</v>
      </c>
      <c r="G581" s="172" t="s">
        <v>103</v>
      </c>
      <c r="H581" s="34"/>
    </row>
    <row r="582" spans="1:8" x14ac:dyDescent="0.2">
      <c r="A582" s="1567">
        <v>243661</v>
      </c>
      <c r="B582" s="172" t="s">
        <v>1179</v>
      </c>
      <c r="C582" s="172" t="s">
        <v>830</v>
      </c>
      <c r="D582" s="172" t="s">
        <v>124</v>
      </c>
      <c r="G582" s="172" t="s">
        <v>103</v>
      </c>
      <c r="H582" s="34"/>
    </row>
    <row r="583" spans="1:8" x14ac:dyDescent="0.2">
      <c r="A583" s="1567">
        <v>243663</v>
      </c>
      <c r="B583" s="172" t="s">
        <v>1180</v>
      </c>
      <c r="C583" s="172" t="s">
        <v>1181</v>
      </c>
      <c r="D583" s="172" t="s">
        <v>134</v>
      </c>
      <c r="E583" s="172" t="s">
        <v>143</v>
      </c>
      <c r="G583" s="172" t="s">
        <v>103</v>
      </c>
      <c r="H583" s="34"/>
    </row>
    <row r="584" spans="1:8" x14ac:dyDescent="0.2">
      <c r="A584" s="1567">
        <v>243664</v>
      </c>
      <c r="B584" s="172" t="s">
        <v>1182</v>
      </c>
      <c r="C584" s="172" t="s">
        <v>1183</v>
      </c>
      <c r="D584" s="172" t="s">
        <v>134</v>
      </c>
      <c r="E584" s="172" t="s">
        <v>143</v>
      </c>
      <c r="G584" s="172" t="s">
        <v>103</v>
      </c>
      <c r="H584" s="34"/>
    </row>
    <row r="585" spans="1:8" x14ac:dyDescent="0.2">
      <c r="A585" s="1567">
        <v>243666</v>
      </c>
      <c r="B585" s="172" t="s">
        <v>1184</v>
      </c>
      <c r="C585" s="172" t="s">
        <v>1185</v>
      </c>
      <c r="D585" s="172" t="s">
        <v>134</v>
      </c>
      <c r="G585" s="172" t="s">
        <v>103</v>
      </c>
      <c r="H585" s="34"/>
    </row>
    <row r="586" spans="1:8" x14ac:dyDescent="0.2">
      <c r="A586" s="1567">
        <v>243667</v>
      </c>
      <c r="B586" s="172" t="s">
        <v>1186</v>
      </c>
      <c r="C586" s="172" t="s">
        <v>1187</v>
      </c>
      <c r="D586" s="172" t="s">
        <v>143</v>
      </c>
      <c r="G586" s="172" t="s">
        <v>103</v>
      </c>
      <c r="H586" s="34"/>
    </row>
    <row r="587" spans="1:8" x14ac:dyDescent="0.2">
      <c r="A587" s="1567">
        <v>243668</v>
      </c>
      <c r="B587" s="172" t="s">
        <v>1188</v>
      </c>
      <c r="C587" s="172" t="s">
        <v>1147</v>
      </c>
      <c r="D587" s="172" t="s">
        <v>134</v>
      </c>
      <c r="G587" s="172" t="s">
        <v>103</v>
      </c>
      <c r="H587" s="34"/>
    </row>
    <row r="588" spans="1:8" x14ac:dyDescent="0.2">
      <c r="A588" s="1567">
        <v>243671</v>
      </c>
      <c r="B588" s="172" t="s">
        <v>1189</v>
      </c>
      <c r="C588" s="172" t="s">
        <v>1190</v>
      </c>
      <c r="D588" s="172" t="s">
        <v>143</v>
      </c>
      <c r="G588" s="172" t="s">
        <v>103</v>
      </c>
      <c r="H588" s="34"/>
    </row>
    <row r="589" spans="1:8" x14ac:dyDescent="0.2">
      <c r="A589" s="1567">
        <v>243672</v>
      </c>
      <c r="B589" s="172" t="s">
        <v>1191</v>
      </c>
      <c r="C589" s="172" t="s">
        <v>1192</v>
      </c>
      <c r="D589" s="172" t="s">
        <v>101</v>
      </c>
      <c r="G589" s="172" t="s">
        <v>103</v>
      </c>
      <c r="H589" s="34"/>
    </row>
    <row r="590" spans="1:8" x14ac:dyDescent="0.2">
      <c r="A590" s="1567">
        <v>243673</v>
      </c>
      <c r="B590" s="172" t="s">
        <v>1193</v>
      </c>
      <c r="C590" s="172" t="s">
        <v>1194</v>
      </c>
      <c r="D590" s="172" t="s">
        <v>101</v>
      </c>
      <c r="G590" s="172" t="s">
        <v>103</v>
      </c>
      <c r="H590" s="34"/>
    </row>
    <row r="591" spans="1:8" x14ac:dyDescent="0.2">
      <c r="A591" s="1567">
        <v>243676</v>
      </c>
      <c r="B591" s="172" t="s">
        <v>1195</v>
      </c>
      <c r="C591" s="172" t="s">
        <v>1196</v>
      </c>
      <c r="D591" s="172" t="s">
        <v>124</v>
      </c>
      <c r="G591" s="172" t="s">
        <v>103</v>
      </c>
      <c r="H591" s="34"/>
    </row>
    <row r="592" spans="1:8" x14ac:dyDescent="0.2">
      <c r="A592" s="1567">
        <v>243677</v>
      </c>
      <c r="B592" s="172" t="s">
        <v>1197</v>
      </c>
      <c r="C592" s="172" t="s">
        <v>773</v>
      </c>
      <c r="D592" s="172" t="s">
        <v>101</v>
      </c>
      <c r="G592" s="172" t="s">
        <v>103</v>
      </c>
      <c r="H592" s="34"/>
    </row>
    <row r="593" spans="1:8" x14ac:dyDescent="0.2">
      <c r="A593" s="1567">
        <v>243683</v>
      </c>
      <c r="B593" s="172" t="s">
        <v>1198</v>
      </c>
      <c r="C593" s="172" t="s">
        <v>781</v>
      </c>
      <c r="D593" s="172" t="s">
        <v>101</v>
      </c>
      <c r="G593" s="172" t="s">
        <v>103</v>
      </c>
      <c r="H593" s="34"/>
    </row>
    <row r="594" spans="1:8" x14ac:dyDescent="0.2">
      <c r="A594" s="1567">
        <v>243700</v>
      </c>
      <c r="B594" s="172" t="s">
        <v>1199</v>
      </c>
      <c r="C594" s="172" t="s">
        <v>1200</v>
      </c>
      <c r="D594" s="172" t="s">
        <v>134</v>
      </c>
      <c r="G594" s="172" t="s">
        <v>103</v>
      </c>
      <c r="H594" s="34"/>
    </row>
    <row r="595" spans="1:8" x14ac:dyDescent="0.2">
      <c r="A595" s="1567">
        <v>243706</v>
      </c>
      <c r="B595" s="172" t="s">
        <v>1201</v>
      </c>
      <c r="C595" s="172" t="s">
        <v>1202</v>
      </c>
      <c r="D595" s="172" t="s">
        <v>124</v>
      </c>
      <c r="G595" s="172" t="s">
        <v>103</v>
      </c>
      <c r="H595" s="34"/>
    </row>
    <row r="596" spans="1:8" x14ac:dyDescent="0.2">
      <c r="A596" s="1567">
        <v>243708</v>
      </c>
      <c r="B596" s="172" t="s">
        <v>1203</v>
      </c>
      <c r="C596" s="172" t="s">
        <v>1204</v>
      </c>
      <c r="D596" s="172" t="s">
        <v>143</v>
      </c>
      <c r="G596" s="172" t="s">
        <v>103</v>
      </c>
      <c r="H596" s="34"/>
    </row>
    <row r="597" spans="1:8" x14ac:dyDescent="0.2">
      <c r="A597" s="1567">
        <v>243710</v>
      </c>
      <c r="B597" s="172" t="s">
        <v>1205</v>
      </c>
      <c r="C597" s="172" t="s">
        <v>1206</v>
      </c>
      <c r="D597" s="172" t="s">
        <v>134</v>
      </c>
      <c r="G597" s="172" t="s">
        <v>107</v>
      </c>
      <c r="H597" s="34"/>
    </row>
    <row r="598" spans="1:8" x14ac:dyDescent="0.2">
      <c r="A598" s="1567">
        <v>243711</v>
      </c>
      <c r="B598" s="172" t="s">
        <v>1207</v>
      </c>
      <c r="C598" s="172" t="s">
        <v>1208</v>
      </c>
      <c r="D598" s="172" t="s">
        <v>124</v>
      </c>
      <c r="G598" s="172" t="s">
        <v>103</v>
      </c>
      <c r="H598" s="34"/>
    </row>
    <row r="599" spans="1:8" x14ac:dyDescent="0.2">
      <c r="A599" s="1567">
        <v>243712</v>
      </c>
      <c r="B599" s="172" t="s">
        <v>1209</v>
      </c>
      <c r="C599" s="172" t="s">
        <v>1210</v>
      </c>
      <c r="D599" s="172" t="s">
        <v>124</v>
      </c>
      <c r="G599" s="172" t="s">
        <v>103</v>
      </c>
      <c r="H599" s="34"/>
    </row>
    <row r="600" spans="1:8" x14ac:dyDescent="0.2">
      <c r="A600" s="1567">
        <v>243714</v>
      </c>
      <c r="B600" s="172" t="s">
        <v>1211</v>
      </c>
      <c r="C600" s="172" t="s">
        <v>1212</v>
      </c>
      <c r="D600" s="172" t="s">
        <v>143</v>
      </c>
      <c r="G600" s="172" t="s">
        <v>103</v>
      </c>
      <c r="H600" s="34"/>
    </row>
    <row r="601" spans="1:8" x14ac:dyDescent="0.2">
      <c r="A601" s="1567">
        <v>243716</v>
      </c>
      <c r="B601" s="172" t="s">
        <v>1213</v>
      </c>
      <c r="C601" s="172" t="s">
        <v>1214</v>
      </c>
      <c r="D601" s="172" t="s">
        <v>101</v>
      </c>
      <c r="G601" s="172" t="s">
        <v>103</v>
      </c>
      <c r="H601" s="34"/>
    </row>
    <row r="602" spans="1:8" x14ac:dyDescent="0.2">
      <c r="A602" s="1567">
        <v>243717</v>
      </c>
      <c r="B602" s="172" t="s">
        <v>1215</v>
      </c>
      <c r="C602" s="172" t="s">
        <v>1216</v>
      </c>
      <c r="D602" s="172" t="s">
        <v>101</v>
      </c>
      <c r="G602" s="172" t="s">
        <v>103</v>
      </c>
      <c r="H602" s="34"/>
    </row>
    <row r="603" spans="1:8" x14ac:dyDescent="0.2">
      <c r="A603" s="1567">
        <v>243718</v>
      </c>
      <c r="B603" s="172" t="s">
        <v>1217</v>
      </c>
      <c r="C603" s="172" t="s">
        <v>1218</v>
      </c>
      <c r="D603" s="172" t="s">
        <v>101</v>
      </c>
      <c r="G603" s="172" t="s">
        <v>103</v>
      </c>
      <c r="H603" s="34"/>
    </row>
    <row r="604" spans="1:8" x14ac:dyDescent="0.2">
      <c r="A604" s="1567">
        <v>243720</v>
      </c>
      <c r="B604" s="172" t="s">
        <v>1219</v>
      </c>
      <c r="C604" s="172" t="s">
        <v>1220</v>
      </c>
      <c r="D604" s="172" t="s">
        <v>134</v>
      </c>
      <c r="G604" s="172" t="s">
        <v>103</v>
      </c>
      <c r="H604" s="34"/>
    </row>
    <row r="605" spans="1:8" x14ac:dyDescent="0.2">
      <c r="A605" s="1567">
        <v>243721</v>
      </c>
      <c r="B605" s="172" t="s">
        <v>1221</v>
      </c>
      <c r="C605" s="172" t="s">
        <v>1222</v>
      </c>
      <c r="D605" s="172" t="s">
        <v>124</v>
      </c>
      <c r="G605" s="172" t="s">
        <v>103</v>
      </c>
      <c r="H605" s="34"/>
    </row>
    <row r="606" spans="1:8" x14ac:dyDescent="0.2">
      <c r="A606" s="1567">
        <v>243726</v>
      </c>
      <c r="B606" s="172" t="s">
        <v>1223</v>
      </c>
      <c r="C606" s="172" t="s">
        <v>1224</v>
      </c>
      <c r="D606" s="172" t="s">
        <v>134</v>
      </c>
      <c r="G606" s="172" t="s">
        <v>103</v>
      </c>
      <c r="H606" s="34"/>
    </row>
    <row r="607" spans="1:8" x14ac:dyDescent="0.2">
      <c r="A607" s="1567">
        <v>243729</v>
      </c>
      <c r="B607" s="172" t="s">
        <v>1225</v>
      </c>
      <c r="C607" s="172" t="s">
        <v>1226</v>
      </c>
      <c r="D607" s="172" t="s">
        <v>143</v>
      </c>
      <c r="G607" s="172" t="s">
        <v>103</v>
      </c>
      <c r="H607" s="34"/>
    </row>
    <row r="608" spans="1:8" x14ac:dyDescent="0.2">
      <c r="A608" s="1567">
        <v>243730</v>
      </c>
      <c r="B608" s="172" t="s">
        <v>1227</v>
      </c>
      <c r="C608" s="172" t="s">
        <v>1228</v>
      </c>
      <c r="D608" s="172" t="s">
        <v>101</v>
      </c>
      <c r="G608" s="172" t="s">
        <v>103</v>
      </c>
      <c r="H608" s="34"/>
    </row>
    <row r="609" spans="1:8" x14ac:dyDescent="0.2">
      <c r="A609" s="1567">
        <v>243732</v>
      </c>
      <c r="B609" s="172" t="s">
        <v>1229</v>
      </c>
      <c r="C609" s="172" t="s">
        <v>860</v>
      </c>
      <c r="D609" s="172" t="s">
        <v>143</v>
      </c>
      <c r="G609" s="172" t="s">
        <v>103</v>
      </c>
      <c r="H609" s="34"/>
    </row>
    <row r="610" spans="1:8" x14ac:dyDescent="0.2">
      <c r="A610" s="1567">
        <v>243737</v>
      </c>
      <c r="B610" s="172" t="s">
        <v>1230</v>
      </c>
      <c r="C610" s="172" t="s">
        <v>1231</v>
      </c>
      <c r="D610" s="172" t="s">
        <v>143</v>
      </c>
      <c r="G610" s="172" t="s">
        <v>103</v>
      </c>
      <c r="H610" s="34"/>
    </row>
    <row r="611" spans="1:8" x14ac:dyDescent="0.2">
      <c r="A611" s="1567">
        <v>243739</v>
      </c>
      <c r="B611" s="172" t="s">
        <v>1232</v>
      </c>
      <c r="C611" s="172" t="s">
        <v>688</v>
      </c>
      <c r="D611" s="172" t="s">
        <v>134</v>
      </c>
      <c r="G611" s="172" t="s">
        <v>103</v>
      </c>
      <c r="H611" s="34"/>
    </row>
    <row r="612" spans="1:8" x14ac:dyDescent="0.2">
      <c r="A612" s="1567">
        <v>243740</v>
      </c>
      <c r="B612" s="172" t="s">
        <v>1233</v>
      </c>
      <c r="C612" s="172" t="s">
        <v>1234</v>
      </c>
      <c r="D612" s="172" t="s">
        <v>134</v>
      </c>
      <c r="G612" s="172" t="s">
        <v>103</v>
      </c>
      <c r="H612" s="34"/>
    </row>
    <row r="613" spans="1:8" x14ac:dyDescent="0.2">
      <c r="A613" s="1567">
        <v>243741</v>
      </c>
      <c r="B613" s="172" t="s">
        <v>1235</v>
      </c>
      <c r="C613" s="172" t="s">
        <v>1236</v>
      </c>
      <c r="D613" s="172" t="s">
        <v>134</v>
      </c>
      <c r="G613" s="172" t="s">
        <v>103</v>
      </c>
      <c r="H613" s="34"/>
    </row>
    <row r="614" spans="1:8" x14ac:dyDescent="0.2">
      <c r="A614" s="1567">
        <v>243744</v>
      </c>
      <c r="B614" s="172" t="s">
        <v>1237</v>
      </c>
      <c r="C614" s="172" t="s">
        <v>1238</v>
      </c>
      <c r="D614" s="172" t="s">
        <v>124</v>
      </c>
      <c r="G614" s="172" t="s">
        <v>103</v>
      </c>
      <c r="H614" s="34"/>
    </row>
    <row r="615" spans="1:8" x14ac:dyDescent="0.2">
      <c r="A615" s="1567">
        <v>243745</v>
      </c>
      <c r="B615" s="172" t="s">
        <v>1239</v>
      </c>
      <c r="C615" s="172" t="s">
        <v>1107</v>
      </c>
      <c r="D615" s="172" t="s">
        <v>124</v>
      </c>
      <c r="G615" s="172" t="s">
        <v>103</v>
      </c>
      <c r="H615" s="34"/>
    </row>
    <row r="616" spans="1:8" x14ac:dyDescent="0.2">
      <c r="A616" s="1567">
        <v>243746</v>
      </c>
      <c r="B616" s="172" t="s">
        <v>1240</v>
      </c>
      <c r="C616" s="172" t="s">
        <v>375</v>
      </c>
      <c r="D616" s="172" t="s">
        <v>143</v>
      </c>
      <c r="G616" s="172" t="s">
        <v>110</v>
      </c>
      <c r="H616" s="34"/>
    </row>
    <row r="617" spans="1:8" x14ac:dyDescent="0.2">
      <c r="A617" s="1567">
        <v>243752</v>
      </c>
      <c r="B617" s="172" t="s">
        <v>1241</v>
      </c>
      <c r="C617" s="172" t="s">
        <v>1242</v>
      </c>
      <c r="D617" s="172" t="s">
        <v>143</v>
      </c>
      <c r="G617" s="172" t="s">
        <v>103</v>
      </c>
      <c r="H617" s="34"/>
    </row>
    <row r="618" spans="1:8" x14ac:dyDescent="0.2">
      <c r="A618" s="1567">
        <v>243754</v>
      </c>
      <c r="B618" s="172" t="s">
        <v>1243</v>
      </c>
      <c r="C618" s="172" t="s">
        <v>1244</v>
      </c>
      <c r="D618" s="172" t="s">
        <v>124</v>
      </c>
      <c r="G618" s="172" t="s">
        <v>103</v>
      </c>
      <c r="H618" s="34"/>
    </row>
    <row r="619" spans="1:8" x14ac:dyDescent="0.2">
      <c r="A619" s="1567">
        <v>243755</v>
      </c>
      <c r="B619" s="172" t="s">
        <v>1245</v>
      </c>
      <c r="C619" s="172" t="s">
        <v>1041</v>
      </c>
      <c r="D619" s="172" t="s">
        <v>143</v>
      </c>
      <c r="G619" s="172" t="s">
        <v>103</v>
      </c>
      <c r="H619" s="34"/>
    </row>
    <row r="620" spans="1:8" x14ac:dyDescent="0.2">
      <c r="A620" s="1567">
        <v>243758</v>
      </c>
      <c r="B620" s="172" t="s">
        <v>1246</v>
      </c>
      <c r="C620" s="172" t="s">
        <v>1247</v>
      </c>
      <c r="D620" s="172" t="s">
        <v>143</v>
      </c>
      <c r="G620" s="172" t="s">
        <v>103</v>
      </c>
      <c r="H620" s="34"/>
    </row>
    <row r="621" spans="1:8" x14ac:dyDescent="0.2">
      <c r="A621" s="1567">
        <v>243759</v>
      </c>
      <c r="B621" s="172" t="s">
        <v>1248</v>
      </c>
      <c r="C621" s="172" t="s">
        <v>1249</v>
      </c>
      <c r="D621" s="172" t="s">
        <v>101</v>
      </c>
      <c r="G621" s="172" t="s">
        <v>103</v>
      </c>
      <c r="H621" s="34"/>
    </row>
    <row r="622" spans="1:8" x14ac:dyDescent="0.2">
      <c r="A622" s="1567">
        <v>243761</v>
      </c>
      <c r="B622" s="172" t="s">
        <v>1250</v>
      </c>
      <c r="C622" s="172" t="s">
        <v>1251</v>
      </c>
      <c r="D622" s="172" t="s">
        <v>134</v>
      </c>
      <c r="G622" s="172" t="s">
        <v>103</v>
      </c>
      <c r="H622" s="34"/>
    </row>
    <row r="623" spans="1:8" x14ac:dyDescent="0.2">
      <c r="A623" s="1567">
        <v>243762</v>
      </c>
      <c r="B623" s="172" t="s">
        <v>1252</v>
      </c>
      <c r="C623" s="172" t="s">
        <v>1253</v>
      </c>
      <c r="D623" s="172" t="s">
        <v>101</v>
      </c>
      <c r="G623" s="172" t="s">
        <v>103</v>
      </c>
      <c r="H623" s="34"/>
    </row>
    <row r="624" spans="1:8" x14ac:dyDescent="0.2">
      <c r="A624" s="1567">
        <v>243763</v>
      </c>
      <c r="B624" s="172" t="s">
        <v>1254</v>
      </c>
      <c r="C624" s="172" t="s">
        <v>1255</v>
      </c>
      <c r="D624" s="172" t="s">
        <v>101</v>
      </c>
      <c r="G624" s="172" t="s">
        <v>103</v>
      </c>
      <c r="H624" s="34"/>
    </row>
    <row r="625" spans="1:8" x14ac:dyDescent="0.2">
      <c r="A625" s="1567">
        <v>243764</v>
      </c>
      <c r="B625" s="172" t="s">
        <v>1256</v>
      </c>
      <c r="C625" s="172" t="s">
        <v>1257</v>
      </c>
      <c r="D625" s="172" t="s">
        <v>143</v>
      </c>
      <c r="G625" s="172" t="s">
        <v>103</v>
      </c>
      <c r="H625" s="34"/>
    </row>
    <row r="626" spans="1:8" x14ac:dyDescent="0.2">
      <c r="A626" s="1567">
        <v>243770</v>
      </c>
      <c r="B626" s="172" t="s">
        <v>1258</v>
      </c>
      <c r="C626" s="172" t="s">
        <v>843</v>
      </c>
      <c r="D626" s="172" t="s">
        <v>143</v>
      </c>
      <c r="G626" s="172" t="s">
        <v>103</v>
      </c>
      <c r="H626" s="34"/>
    </row>
    <row r="627" spans="1:8" x14ac:dyDescent="0.2">
      <c r="A627" s="1567">
        <v>243772</v>
      </c>
      <c r="B627" s="172" t="s">
        <v>1259</v>
      </c>
      <c r="C627" s="172" t="s">
        <v>1260</v>
      </c>
      <c r="D627" s="172" t="s">
        <v>101</v>
      </c>
      <c r="G627" s="172" t="s">
        <v>103</v>
      </c>
      <c r="H627" s="34"/>
    </row>
    <row r="628" spans="1:8" x14ac:dyDescent="0.2">
      <c r="A628" s="1567">
        <v>243778</v>
      </c>
      <c r="B628" s="172" t="s">
        <v>1261</v>
      </c>
      <c r="C628" s="172" t="s">
        <v>1262</v>
      </c>
      <c r="D628" s="172" t="s">
        <v>143</v>
      </c>
      <c r="G628" s="172" t="s">
        <v>103</v>
      </c>
      <c r="H628" s="34"/>
    </row>
    <row r="629" spans="1:8" x14ac:dyDescent="0.2">
      <c r="A629" s="1567">
        <v>243781</v>
      </c>
      <c r="B629" s="172" t="s">
        <v>1263</v>
      </c>
      <c r="C629" s="172" t="s">
        <v>743</v>
      </c>
      <c r="D629" s="172" t="s">
        <v>143</v>
      </c>
      <c r="G629" s="172" t="s">
        <v>103</v>
      </c>
      <c r="H629" s="34"/>
    </row>
    <row r="630" spans="1:8" x14ac:dyDescent="0.2">
      <c r="A630" s="1567">
        <v>243782</v>
      </c>
      <c r="B630" s="172" t="s">
        <v>1264</v>
      </c>
      <c r="C630" s="172" t="s">
        <v>1265</v>
      </c>
      <c r="D630" s="172" t="s">
        <v>143</v>
      </c>
      <c r="G630" s="172" t="s">
        <v>103</v>
      </c>
      <c r="H630" s="34"/>
    </row>
    <row r="631" spans="1:8" x14ac:dyDescent="0.2">
      <c r="A631" s="1567">
        <v>243783</v>
      </c>
      <c r="B631" s="172" t="s">
        <v>1266</v>
      </c>
      <c r="C631" s="172" t="s">
        <v>723</v>
      </c>
      <c r="D631" s="172" t="s">
        <v>143</v>
      </c>
      <c r="G631" s="172" t="s">
        <v>103</v>
      </c>
      <c r="H631" s="34"/>
    </row>
    <row r="632" spans="1:8" x14ac:dyDescent="0.2">
      <c r="A632" s="1567">
        <v>243785</v>
      </c>
      <c r="B632" s="172" t="s">
        <v>1267</v>
      </c>
      <c r="C632" s="172" t="s">
        <v>830</v>
      </c>
      <c r="D632" s="172" t="s">
        <v>124</v>
      </c>
      <c r="G632" s="172" t="s">
        <v>103</v>
      </c>
      <c r="H632" s="34"/>
    </row>
    <row r="633" spans="1:8" x14ac:dyDescent="0.2">
      <c r="A633" s="1567">
        <v>243786</v>
      </c>
      <c r="B633" s="172" t="s">
        <v>1268</v>
      </c>
      <c r="C633" s="172" t="s">
        <v>710</v>
      </c>
      <c r="D633" s="172" t="s">
        <v>124</v>
      </c>
      <c r="G633" s="172" t="s">
        <v>103</v>
      </c>
      <c r="H633" s="34"/>
    </row>
    <row r="634" spans="1:8" x14ac:dyDescent="0.2">
      <c r="A634" s="1567">
        <v>243788</v>
      </c>
      <c r="B634" s="172" t="s">
        <v>1269</v>
      </c>
      <c r="C634" s="172" t="s">
        <v>327</v>
      </c>
      <c r="D634" s="172" t="s">
        <v>143</v>
      </c>
      <c r="G634" s="172" t="s">
        <v>103</v>
      </c>
      <c r="H634" s="34"/>
    </row>
    <row r="635" spans="1:8" x14ac:dyDescent="0.2">
      <c r="A635" s="1567">
        <v>243789</v>
      </c>
      <c r="B635" s="172" t="s">
        <v>1270</v>
      </c>
      <c r="C635" s="172" t="s">
        <v>1271</v>
      </c>
      <c r="D635" s="172" t="s">
        <v>124</v>
      </c>
      <c r="G635" s="172" t="s">
        <v>103</v>
      </c>
      <c r="H635" s="34"/>
    </row>
    <row r="636" spans="1:8" x14ac:dyDescent="0.2">
      <c r="A636" s="1567">
        <v>243790</v>
      </c>
      <c r="B636" s="172" t="s">
        <v>1272</v>
      </c>
      <c r="C636" s="172" t="s">
        <v>1273</v>
      </c>
      <c r="D636" s="172" t="s">
        <v>134</v>
      </c>
      <c r="G636" s="172" t="s">
        <v>103</v>
      </c>
      <c r="H636" s="34"/>
    </row>
    <row r="637" spans="1:8" x14ac:dyDescent="0.2">
      <c r="A637" s="1567">
        <v>243791</v>
      </c>
      <c r="B637" s="172" t="s">
        <v>1274</v>
      </c>
      <c r="C637" s="172" t="s">
        <v>650</v>
      </c>
      <c r="D637" s="172" t="s">
        <v>124</v>
      </c>
      <c r="G637" s="172" t="s">
        <v>103</v>
      </c>
      <c r="H637" s="34"/>
    </row>
    <row r="638" spans="1:8" x14ac:dyDescent="0.2">
      <c r="A638" s="1567">
        <v>243793</v>
      </c>
      <c r="B638" s="172" t="s">
        <v>1275</v>
      </c>
      <c r="C638" s="172" t="s">
        <v>1276</v>
      </c>
      <c r="D638" s="172" t="s">
        <v>134</v>
      </c>
      <c r="G638" s="172" t="s">
        <v>113</v>
      </c>
      <c r="H638" s="34"/>
    </row>
    <row r="639" spans="1:8" x14ac:dyDescent="0.2">
      <c r="A639" s="1567">
        <v>243795</v>
      </c>
      <c r="B639" s="172" t="s">
        <v>1277</v>
      </c>
      <c r="C639" s="172" t="s">
        <v>1278</v>
      </c>
      <c r="D639" s="172" t="s">
        <v>124</v>
      </c>
      <c r="G639" s="172" t="s">
        <v>103</v>
      </c>
      <c r="H639" s="34"/>
    </row>
    <row r="640" spans="1:8" x14ac:dyDescent="0.2">
      <c r="A640" s="1567">
        <v>243796</v>
      </c>
      <c r="B640" s="172" t="s">
        <v>1279</v>
      </c>
      <c r="C640" s="172" t="s">
        <v>1280</v>
      </c>
      <c r="D640" s="172" t="s">
        <v>134</v>
      </c>
      <c r="G640" s="172" t="s">
        <v>103</v>
      </c>
      <c r="H640" s="34"/>
    </row>
    <row r="641" spans="1:8" x14ac:dyDescent="0.2">
      <c r="A641" s="1567">
        <v>243797</v>
      </c>
      <c r="B641" s="172" t="s">
        <v>1281</v>
      </c>
      <c r="C641" s="172" t="s">
        <v>1282</v>
      </c>
      <c r="D641" s="172" t="s">
        <v>101</v>
      </c>
      <c r="G641" s="172" t="s">
        <v>110</v>
      </c>
      <c r="H641" s="34"/>
    </row>
    <row r="642" spans="1:8" x14ac:dyDescent="0.2">
      <c r="A642" s="1567">
        <v>243798</v>
      </c>
      <c r="B642" s="172" t="s">
        <v>1283</v>
      </c>
      <c r="C642" s="172" t="s">
        <v>1284</v>
      </c>
      <c r="D642" s="172" t="s">
        <v>101</v>
      </c>
      <c r="G642" s="172" t="s">
        <v>103</v>
      </c>
      <c r="H642" s="34"/>
    </row>
    <row r="643" spans="1:8" x14ac:dyDescent="0.2">
      <c r="A643" s="1567">
        <v>243799</v>
      </c>
      <c r="B643" s="172" t="s">
        <v>1285</v>
      </c>
      <c r="C643" s="172" t="s">
        <v>1286</v>
      </c>
      <c r="D643" s="172" t="s">
        <v>134</v>
      </c>
      <c r="G643" s="172" t="s">
        <v>103</v>
      </c>
      <c r="H643" s="34"/>
    </row>
    <row r="644" spans="1:8" x14ac:dyDescent="0.2">
      <c r="A644" s="1567">
        <v>243800</v>
      </c>
      <c r="B644" s="172" t="s">
        <v>1287</v>
      </c>
      <c r="C644" s="172" t="s">
        <v>1288</v>
      </c>
      <c r="D644" s="172" t="s">
        <v>134</v>
      </c>
      <c r="G644" s="172" t="s">
        <v>103</v>
      </c>
      <c r="H644" s="34"/>
    </row>
    <row r="645" spans="1:8" x14ac:dyDescent="0.2">
      <c r="A645" s="1567">
        <v>243801</v>
      </c>
      <c r="B645" s="172" t="s">
        <v>1289</v>
      </c>
      <c r="C645" s="172" t="s">
        <v>1290</v>
      </c>
      <c r="D645" s="172" t="s">
        <v>134</v>
      </c>
      <c r="G645" s="172" t="s">
        <v>103</v>
      </c>
      <c r="H645" s="34"/>
    </row>
    <row r="646" spans="1:8" x14ac:dyDescent="0.2">
      <c r="A646" s="1567">
        <v>243802</v>
      </c>
      <c r="B646" s="172" t="s">
        <v>1291</v>
      </c>
      <c r="C646" s="172" t="s">
        <v>329</v>
      </c>
      <c r="D646" s="172" t="s">
        <v>134</v>
      </c>
      <c r="G646" s="172" t="s">
        <v>103</v>
      </c>
      <c r="H646" s="34"/>
    </row>
    <row r="647" spans="1:8" x14ac:dyDescent="0.2">
      <c r="A647" s="1567">
        <v>243804</v>
      </c>
      <c r="B647" s="172" t="s">
        <v>1292</v>
      </c>
      <c r="C647" s="172" t="s">
        <v>1293</v>
      </c>
      <c r="D647" s="172" t="s">
        <v>143</v>
      </c>
      <c r="G647" s="172" t="s">
        <v>103</v>
      </c>
      <c r="H647" s="34"/>
    </row>
    <row r="648" spans="1:8" x14ac:dyDescent="0.2">
      <c r="A648" s="1567">
        <v>243805</v>
      </c>
      <c r="B648" s="172" t="s">
        <v>1294</v>
      </c>
      <c r="C648" s="172" t="s">
        <v>1295</v>
      </c>
      <c r="D648" s="172" t="s">
        <v>101</v>
      </c>
      <c r="G648" s="172" t="s">
        <v>103</v>
      </c>
      <c r="H648" s="34"/>
    </row>
    <row r="649" spans="1:8" x14ac:dyDescent="0.2">
      <c r="A649" s="1567">
        <v>243806</v>
      </c>
      <c r="B649" s="172" t="s">
        <v>1296</v>
      </c>
      <c r="C649" s="172" t="s">
        <v>1297</v>
      </c>
      <c r="D649" s="172" t="s">
        <v>101</v>
      </c>
      <c r="G649" s="172" t="s">
        <v>103</v>
      </c>
      <c r="H649" s="34"/>
    </row>
    <row r="650" spans="1:8" x14ac:dyDescent="0.2">
      <c r="A650" s="1567">
        <v>243807</v>
      </c>
      <c r="B650" s="172" t="s">
        <v>1298</v>
      </c>
      <c r="C650" s="172" t="s">
        <v>1299</v>
      </c>
      <c r="D650" s="172" t="s">
        <v>101</v>
      </c>
      <c r="G650" s="172" t="s">
        <v>103</v>
      </c>
      <c r="H650" s="34"/>
    </row>
    <row r="651" spans="1:8" x14ac:dyDescent="0.2">
      <c r="A651" s="1567">
        <v>243814</v>
      </c>
      <c r="B651" s="172" t="s">
        <v>1300</v>
      </c>
      <c r="C651" s="172" t="s">
        <v>1301</v>
      </c>
      <c r="D651" s="172" t="s">
        <v>143</v>
      </c>
      <c r="G651" s="172" t="s">
        <v>103</v>
      </c>
      <c r="H651" s="34"/>
    </row>
    <row r="652" spans="1:8" x14ac:dyDescent="0.2">
      <c r="A652" s="1567">
        <v>243815</v>
      </c>
      <c r="B652" s="172" t="s">
        <v>1302</v>
      </c>
      <c r="C652" s="172" t="s">
        <v>688</v>
      </c>
      <c r="D652" s="172" t="s">
        <v>134</v>
      </c>
      <c r="G652" s="172" t="s">
        <v>103</v>
      </c>
      <c r="H652" s="34"/>
    </row>
    <row r="653" spans="1:8" x14ac:dyDescent="0.2">
      <c r="A653" s="1567">
        <v>243816</v>
      </c>
      <c r="B653" s="172" t="s">
        <v>1303</v>
      </c>
      <c r="C653" s="172" t="s">
        <v>1304</v>
      </c>
      <c r="D653" s="172" t="s">
        <v>124</v>
      </c>
      <c r="G653" s="172" t="s">
        <v>103</v>
      </c>
      <c r="H653" s="34"/>
    </row>
    <row r="654" spans="1:8" x14ac:dyDescent="0.2">
      <c r="A654" s="1567">
        <v>243821</v>
      </c>
      <c r="B654" s="172" t="s">
        <v>1305</v>
      </c>
      <c r="C654" s="172" t="s">
        <v>375</v>
      </c>
      <c r="D654" s="172" t="s">
        <v>143</v>
      </c>
      <c r="G654" s="172" t="s">
        <v>110</v>
      </c>
      <c r="H654" s="34"/>
    </row>
    <row r="655" spans="1:8" x14ac:dyDescent="0.2">
      <c r="A655" s="1567">
        <v>243822</v>
      </c>
      <c r="B655" s="172" t="s">
        <v>1306</v>
      </c>
      <c r="C655" s="172" t="s">
        <v>1307</v>
      </c>
      <c r="D655" s="172" t="s">
        <v>101</v>
      </c>
      <c r="G655" s="172" t="s">
        <v>103</v>
      </c>
      <c r="H655" s="34"/>
    </row>
    <row r="656" spans="1:8" x14ac:dyDescent="0.2">
      <c r="A656" s="1567">
        <v>243823</v>
      </c>
      <c r="B656" s="172" t="s">
        <v>1308</v>
      </c>
      <c r="C656" s="172" t="s">
        <v>1309</v>
      </c>
      <c r="D656" s="172" t="s">
        <v>101</v>
      </c>
      <c r="G656" s="172" t="s">
        <v>103</v>
      </c>
      <c r="H656" s="34"/>
    </row>
    <row r="657" spans="1:8" x14ac:dyDescent="0.2">
      <c r="A657" s="1567">
        <v>243824</v>
      </c>
      <c r="B657" s="172" t="s">
        <v>1310</v>
      </c>
      <c r="C657" s="172" t="s">
        <v>1311</v>
      </c>
      <c r="D657" s="172" t="s">
        <v>143</v>
      </c>
      <c r="G657" s="172" t="s">
        <v>103</v>
      </c>
      <c r="H657" s="34"/>
    </row>
    <row r="658" spans="1:8" x14ac:dyDescent="0.2">
      <c r="A658" s="1567">
        <v>243825</v>
      </c>
      <c r="B658" s="172" t="s">
        <v>1312</v>
      </c>
      <c r="C658" s="172" t="s">
        <v>1313</v>
      </c>
      <c r="D658" s="172" t="s">
        <v>134</v>
      </c>
      <c r="G658" s="172" t="s">
        <v>103</v>
      </c>
      <c r="H658" s="34"/>
    </row>
    <row r="659" spans="1:8" x14ac:dyDescent="0.2">
      <c r="A659" s="1567">
        <v>243827</v>
      </c>
      <c r="B659" s="172" t="s">
        <v>1314</v>
      </c>
      <c r="C659" s="172" t="s">
        <v>1315</v>
      </c>
      <c r="D659" s="172" t="s">
        <v>101</v>
      </c>
      <c r="G659" s="172" t="s">
        <v>103</v>
      </c>
      <c r="H659" s="34"/>
    </row>
    <row r="660" spans="1:8" x14ac:dyDescent="0.2">
      <c r="A660" s="1567">
        <v>243828</v>
      </c>
      <c r="B660" s="172" t="s">
        <v>1316</v>
      </c>
      <c r="C660" s="172" t="s">
        <v>1317</v>
      </c>
      <c r="D660" s="172" t="s">
        <v>134</v>
      </c>
      <c r="G660" s="172" t="s">
        <v>103</v>
      </c>
      <c r="H660" s="34"/>
    </row>
    <row r="661" spans="1:8" x14ac:dyDescent="0.2">
      <c r="A661" s="1567">
        <v>243829</v>
      </c>
      <c r="B661" s="172" t="s">
        <v>1318</v>
      </c>
      <c r="C661" s="172" t="s">
        <v>1319</v>
      </c>
      <c r="D661" s="172" t="s">
        <v>101</v>
      </c>
      <c r="G661" s="172" t="s">
        <v>103</v>
      </c>
      <c r="H661" s="34"/>
    </row>
    <row r="662" spans="1:8" x14ac:dyDescent="0.2">
      <c r="A662" s="1567">
        <v>243830</v>
      </c>
      <c r="B662" s="172" t="s">
        <v>1320</v>
      </c>
      <c r="C662" s="172" t="s">
        <v>1321</v>
      </c>
      <c r="D662" s="172" t="s">
        <v>124</v>
      </c>
      <c r="G662" s="172" t="s">
        <v>103</v>
      </c>
      <c r="H662" s="34"/>
    </row>
    <row r="663" spans="1:8" x14ac:dyDescent="0.2">
      <c r="A663" s="1567">
        <v>243831</v>
      </c>
      <c r="B663" s="172" t="s">
        <v>1322</v>
      </c>
      <c r="C663" s="172" t="s">
        <v>1323</v>
      </c>
      <c r="D663" s="172" t="s">
        <v>124</v>
      </c>
      <c r="G663" s="172" t="s">
        <v>103</v>
      </c>
      <c r="H663" s="34"/>
    </row>
    <row r="664" spans="1:8" x14ac:dyDescent="0.2">
      <c r="A664" s="1567">
        <v>243832</v>
      </c>
      <c r="B664" s="172" t="s">
        <v>1324</v>
      </c>
      <c r="C664" s="172" t="s">
        <v>1325</v>
      </c>
      <c r="D664" s="172" t="s">
        <v>124</v>
      </c>
      <c r="G664" s="172" t="s">
        <v>103</v>
      </c>
      <c r="H664" s="34"/>
    </row>
    <row r="665" spans="1:8" x14ac:dyDescent="0.2">
      <c r="A665" s="1567">
        <v>243833</v>
      </c>
      <c r="B665" s="172" t="s">
        <v>1326</v>
      </c>
      <c r="C665" s="172" t="s">
        <v>1327</v>
      </c>
      <c r="D665" s="172" t="s">
        <v>134</v>
      </c>
      <c r="G665" s="172" t="s">
        <v>103</v>
      </c>
      <c r="H665" s="34"/>
    </row>
    <row r="666" spans="1:8" x14ac:dyDescent="0.2">
      <c r="A666" s="1567">
        <v>243834</v>
      </c>
      <c r="B666" s="172" t="s">
        <v>1328</v>
      </c>
      <c r="C666" s="172" t="s">
        <v>1329</v>
      </c>
      <c r="D666" s="172" t="s">
        <v>101</v>
      </c>
      <c r="G666" s="172" t="s">
        <v>103</v>
      </c>
      <c r="H666" s="34"/>
    </row>
    <row r="667" spans="1:8" x14ac:dyDescent="0.2">
      <c r="A667" s="1567">
        <v>243837</v>
      </c>
      <c r="B667" s="172" t="s">
        <v>1330</v>
      </c>
      <c r="C667" s="172" t="s">
        <v>1331</v>
      </c>
      <c r="D667" s="172" t="s">
        <v>134</v>
      </c>
      <c r="G667" s="172" t="s">
        <v>103</v>
      </c>
      <c r="H667" s="34"/>
    </row>
    <row r="668" spans="1:8" x14ac:dyDescent="0.2">
      <c r="A668" s="1567">
        <v>243838</v>
      </c>
      <c r="B668" s="172" t="s">
        <v>1332</v>
      </c>
      <c r="C668" s="172" t="s">
        <v>1333</v>
      </c>
      <c r="D668" s="172" t="s">
        <v>143</v>
      </c>
      <c r="G668" s="172" t="s">
        <v>103</v>
      </c>
      <c r="H668" s="34"/>
    </row>
    <row r="669" spans="1:8" x14ac:dyDescent="0.2">
      <c r="A669" s="1567">
        <v>243839</v>
      </c>
      <c r="B669" s="172" t="s">
        <v>1334</v>
      </c>
      <c r="C669" s="172" t="s">
        <v>1335</v>
      </c>
      <c r="D669" s="172" t="s">
        <v>143</v>
      </c>
      <c r="G669" s="172" t="s">
        <v>103</v>
      </c>
      <c r="H669" s="34"/>
    </row>
    <row r="670" spans="1:8" x14ac:dyDescent="0.2">
      <c r="A670" s="1567">
        <v>243841</v>
      </c>
      <c r="B670" s="172" t="s">
        <v>1336</v>
      </c>
      <c r="C670" s="172" t="s">
        <v>1337</v>
      </c>
      <c r="D670" s="172" t="s">
        <v>124</v>
      </c>
      <c r="G670" s="172" t="s">
        <v>103</v>
      </c>
      <c r="H670" s="34"/>
    </row>
    <row r="671" spans="1:8" x14ac:dyDescent="0.2">
      <c r="A671" s="1567">
        <v>243842</v>
      </c>
      <c r="B671" s="172" t="s">
        <v>1338</v>
      </c>
      <c r="C671" s="172" t="s">
        <v>1339</v>
      </c>
      <c r="D671" s="172" t="s">
        <v>124</v>
      </c>
      <c r="G671" s="172" t="s">
        <v>103</v>
      </c>
      <c r="H671" s="34"/>
    </row>
    <row r="672" spans="1:8" x14ac:dyDescent="0.2">
      <c r="A672" s="1567">
        <v>243844</v>
      </c>
      <c r="B672" s="172" t="s">
        <v>1340</v>
      </c>
      <c r="C672" s="172" t="s">
        <v>1341</v>
      </c>
      <c r="D672" s="172" t="s">
        <v>124</v>
      </c>
      <c r="E672" s="172" t="s">
        <v>134</v>
      </c>
      <c r="G672" s="172" t="s">
        <v>103</v>
      </c>
      <c r="H672" s="34"/>
    </row>
    <row r="673" spans="1:8" x14ac:dyDescent="0.2">
      <c r="A673" s="1567">
        <v>243845</v>
      </c>
      <c r="B673" s="172" t="s">
        <v>1342</v>
      </c>
      <c r="C673" s="172" t="s">
        <v>1343</v>
      </c>
      <c r="D673" s="172" t="s">
        <v>101</v>
      </c>
      <c r="E673" s="172" t="s">
        <v>124</v>
      </c>
      <c r="G673" s="172" t="s">
        <v>103</v>
      </c>
      <c r="H673" s="34"/>
    </row>
    <row r="674" spans="1:8" x14ac:dyDescent="0.2">
      <c r="A674" s="1567">
        <v>243846</v>
      </c>
      <c r="B674" s="172" t="s">
        <v>1344</v>
      </c>
      <c r="C674" s="172" t="s">
        <v>1345</v>
      </c>
      <c r="D674" s="172" t="s">
        <v>124</v>
      </c>
      <c r="G674" s="172" t="s">
        <v>103</v>
      </c>
      <c r="H674" s="34"/>
    </row>
    <row r="675" spans="1:8" x14ac:dyDescent="0.2">
      <c r="A675" s="1567">
        <v>243847</v>
      </c>
      <c r="B675" s="172" t="s">
        <v>1346</v>
      </c>
      <c r="C675" s="172" t="s">
        <v>1347</v>
      </c>
      <c r="D675" s="172" t="s">
        <v>101</v>
      </c>
      <c r="E675" s="172" t="s">
        <v>124</v>
      </c>
      <c r="G675" s="172" t="s">
        <v>103</v>
      </c>
      <c r="H675" s="34"/>
    </row>
    <row r="676" spans="1:8" x14ac:dyDescent="0.2">
      <c r="A676" s="1567">
        <v>243849</v>
      </c>
      <c r="B676" s="172" t="s">
        <v>1348</v>
      </c>
      <c r="C676" s="172" t="s">
        <v>1349</v>
      </c>
      <c r="D676" s="172" t="s">
        <v>124</v>
      </c>
      <c r="G676" s="172" t="s">
        <v>103</v>
      </c>
      <c r="H676" s="34"/>
    </row>
    <row r="677" spans="1:8" x14ac:dyDescent="0.2">
      <c r="A677" s="1567">
        <v>243850</v>
      </c>
      <c r="B677" s="172" t="s">
        <v>1350</v>
      </c>
      <c r="C677" s="172" t="s">
        <v>753</v>
      </c>
      <c r="D677" s="172" t="s">
        <v>124</v>
      </c>
      <c r="G677" s="172" t="s">
        <v>103</v>
      </c>
      <c r="H677" s="34"/>
    </row>
    <row r="678" spans="1:8" x14ac:dyDescent="0.2">
      <c r="A678" s="1567">
        <v>243851</v>
      </c>
      <c r="B678" s="172" t="s">
        <v>1351</v>
      </c>
      <c r="C678" s="172" t="s">
        <v>1352</v>
      </c>
      <c r="D678" s="172" t="s">
        <v>143</v>
      </c>
      <c r="G678" s="172" t="s">
        <v>103</v>
      </c>
      <c r="H678" s="34"/>
    </row>
    <row r="679" spans="1:8" x14ac:dyDescent="0.2">
      <c r="A679" s="1567">
        <v>243852</v>
      </c>
      <c r="B679" s="172" t="s">
        <v>1353</v>
      </c>
      <c r="C679" s="172" t="s">
        <v>1354</v>
      </c>
      <c r="D679" s="172" t="s">
        <v>124</v>
      </c>
      <c r="G679" s="172" t="s">
        <v>103</v>
      </c>
      <c r="H679" s="34"/>
    </row>
    <row r="680" spans="1:8" x14ac:dyDescent="0.2">
      <c r="A680" s="1567">
        <v>243857</v>
      </c>
      <c r="B680" s="172" t="s">
        <v>1355</v>
      </c>
      <c r="C680" s="172" t="s">
        <v>1356</v>
      </c>
      <c r="D680" s="172" t="s">
        <v>143</v>
      </c>
      <c r="G680" s="172" t="s">
        <v>103</v>
      </c>
      <c r="H680" s="34"/>
    </row>
    <row r="681" spans="1:8" x14ac:dyDescent="0.2">
      <c r="A681" s="1567">
        <v>243858</v>
      </c>
      <c r="B681" s="172" t="s">
        <v>1357</v>
      </c>
      <c r="C681" s="172" t="s">
        <v>1358</v>
      </c>
      <c r="D681" s="172" t="s">
        <v>124</v>
      </c>
      <c r="G681" s="172" t="s">
        <v>103</v>
      </c>
      <c r="H681" s="34"/>
    </row>
    <row r="682" spans="1:8" x14ac:dyDescent="0.2">
      <c r="A682" s="1567">
        <v>243859</v>
      </c>
      <c r="B682" s="172" t="s">
        <v>1359</v>
      </c>
      <c r="C682" s="172" t="s">
        <v>1360</v>
      </c>
      <c r="D682" s="172" t="s">
        <v>101</v>
      </c>
      <c r="G682" s="172" t="s">
        <v>103</v>
      </c>
      <c r="H682" s="34"/>
    </row>
    <row r="683" spans="1:8" x14ac:dyDescent="0.2">
      <c r="A683" s="1567">
        <v>243860</v>
      </c>
      <c r="B683" s="172" t="s">
        <v>1361</v>
      </c>
      <c r="C683" s="172" t="s">
        <v>1362</v>
      </c>
      <c r="D683" s="172" t="s">
        <v>124</v>
      </c>
      <c r="G683" s="172" t="s">
        <v>103</v>
      </c>
      <c r="H683" s="34"/>
    </row>
    <row r="684" spans="1:8" x14ac:dyDescent="0.2">
      <c r="A684" s="1567">
        <v>243861</v>
      </c>
      <c r="B684" s="172" t="s">
        <v>1363</v>
      </c>
      <c r="C684" s="172" t="s">
        <v>1364</v>
      </c>
      <c r="D684" s="172" t="s">
        <v>143</v>
      </c>
      <c r="G684" s="172" t="s">
        <v>103</v>
      </c>
      <c r="H684" s="34"/>
    </row>
    <row r="685" spans="1:8" x14ac:dyDescent="0.2">
      <c r="A685" s="1567">
        <v>243862</v>
      </c>
      <c r="B685" s="172" t="s">
        <v>1365</v>
      </c>
      <c r="C685" s="172" t="s">
        <v>1366</v>
      </c>
      <c r="D685" s="172" t="s">
        <v>134</v>
      </c>
      <c r="G685" s="172" t="s">
        <v>103</v>
      </c>
      <c r="H685" s="34"/>
    </row>
    <row r="686" spans="1:8" x14ac:dyDescent="0.2">
      <c r="A686" s="1567">
        <v>243863</v>
      </c>
      <c r="B686" s="172" t="s">
        <v>1367</v>
      </c>
      <c r="C686" s="172" t="s">
        <v>1368</v>
      </c>
      <c r="D686" s="172" t="s">
        <v>143</v>
      </c>
      <c r="G686" s="172" t="s">
        <v>103</v>
      </c>
      <c r="H686" s="34"/>
    </row>
    <row r="687" spans="1:8" x14ac:dyDescent="0.2">
      <c r="A687" s="1567">
        <v>243864</v>
      </c>
      <c r="B687" s="172" t="s">
        <v>1369</v>
      </c>
      <c r="C687" s="172" t="s">
        <v>1370</v>
      </c>
      <c r="D687" s="172" t="s">
        <v>134</v>
      </c>
      <c r="G687" s="172" t="s">
        <v>103</v>
      </c>
      <c r="H687" s="34"/>
    </row>
    <row r="688" spans="1:8" x14ac:dyDescent="0.2">
      <c r="A688" s="1567">
        <v>243865</v>
      </c>
      <c r="B688" s="172" t="s">
        <v>1371</v>
      </c>
      <c r="C688" s="172" t="s">
        <v>1372</v>
      </c>
      <c r="D688" s="172" t="s">
        <v>124</v>
      </c>
      <c r="G688" s="172" t="s">
        <v>103</v>
      </c>
      <c r="H688" s="34"/>
    </row>
    <row r="689" spans="1:8" x14ac:dyDescent="0.2">
      <c r="A689" s="1567">
        <v>243866</v>
      </c>
      <c r="B689" s="172" t="s">
        <v>1373</v>
      </c>
      <c r="C689" s="172" t="s">
        <v>1374</v>
      </c>
      <c r="D689" s="172" t="s">
        <v>143</v>
      </c>
      <c r="G689" s="172" t="s">
        <v>103</v>
      </c>
      <c r="H689" s="34"/>
    </row>
    <row r="690" spans="1:8" x14ac:dyDescent="0.2">
      <c r="A690" s="1567">
        <v>243867</v>
      </c>
      <c r="B690" s="172" t="s">
        <v>1375</v>
      </c>
      <c r="C690" s="172" t="s">
        <v>1376</v>
      </c>
      <c r="D690" s="172" t="s">
        <v>143</v>
      </c>
      <c r="G690" s="172" t="s">
        <v>103</v>
      </c>
      <c r="H690" s="34"/>
    </row>
    <row r="691" spans="1:8" x14ac:dyDescent="0.2">
      <c r="A691" s="1567">
        <v>243868</v>
      </c>
      <c r="B691" s="172" t="s">
        <v>1377</v>
      </c>
      <c r="C691" s="172" t="s">
        <v>1378</v>
      </c>
      <c r="D691" s="172" t="s">
        <v>134</v>
      </c>
      <c r="G691" s="172" t="s">
        <v>103</v>
      </c>
      <c r="H691" s="34"/>
    </row>
    <row r="692" spans="1:8" x14ac:dyDescent="0.2">
      <c r="A692" s="1567">
        <v>243869</v>
      </c>
      <c r="B692" s="172" t="s">
        <v>1379</v>
      </c>
      <c r="C692" s="172" t="s">
        <v>1380</v>
      </c>
      <c r="D692" s="172" t="s">
        <v>134</v>
      </c>
      <c r="G692" s="172" t="s">
        <v>107</v>
      </c>
      <c r="H692" s="34"/>
    </row>
    <row r="693" spans="1:8" x14ac:dyDescent="0.2">
      <c r="A693" s="1567">
        <v>243872</v>
      </c>
      <c r="B693" s="172" t="s">
        <v>1381</v>
      </c>
      <c r="C693" s="172" t="s">
        <v>1382</v>
      </c>
      <c r="D693" s="172" t="s">
        <v>134</v>
      </c>
      <c r="G693" s="172" t="s">
        <v>103</v>
      </c>
      <c r="H693" s="34"/>
    </row>
    <row r="694" spans="1:8" x14ac:dyDescent="0.2">
      <c r="A694" s="1567">
        <v>243876</v>
      </c>
      <c r="B694" s="172" t="s">
        <v>1383</v>
      </c>
      <c r="C694" s="172" t="s">
        <v>1280</v>
      </c>
      <c r="D694" s="172" t="s">
        <v>134</v>
      </c>
      <c r="G694" s="172" t="s">
        <v>103</v>
      </c>
      <c r="H694" s="34"/>
    </row>
    <row r="695" spans="1:8" x14ac:dyDescent="0.2">
      <c r="A695" s="1567">
        <v>243879</v>
      </c>
      <c r="B695" s="172" t="s">
        <v>1384</v>
      </c>
      <c r="C695" s="172" t="s">
        <v>1385</v>
      </c>
      <c r="D695" s="172" t="s">
        <v>134</v>
      </c>
      <c r="G695" s="172" t="s">
        <v>103</v>
      </c>
      <c r="H695" s="34"/>
    </row>
    <row r="696" spans="1:8" x14ac:dyDescent="0.2">
      <c r="A696" s="1567">
        <v>243882</v>
      </c>
      <c r="B696" s="172" t="s">
        <v>1386</v>
      </c>
      <c r="C696" s="172" t="s">
        <v>1387</v>
      </c>
      <c r="D696" s="172" t="s">
        <v>134</v>
      </c>
      <c r="G696" s="172" t="s">
        <v>107</v>
      </c>
      <c r="H696" s="34"/>
    </row>
    <row r="697" spans="1:8" x14ac:dyDescent="0.2">
      <c r="A697" s="1567">
        <v>243883</v>
      </c>
      <c r="B697" s="172" t="s">
        <v>1388</v>
      </c>
      <c r="C697" s="172" t="s">
        <v>1389</v>
      </c>
      <c r="D697" s="172" t="s">
        <v>124</v>
      </c>
      <c r="G697" s="172" t="s">
        <v>103</v>
      </c>
      <c r="H697" s="34"/>
    </row>
    <row r="698" spans="1:8" x14ac:dyDescent="0.2">
      <c r="A698" s="1567">
        <v>243887</v>
      </c>
      <c r="B698" s="172" t="s">
        <v>1390</v>
      </c>
      <c r="C698" s="172" t="s">
        <v>1391</v>
      </c>
      <c r="D698" s="172" t="s">
        <v>143</v>
      </c>
      <c r="G698" s="172" t="s">
        <v>103</v>
      </c>
      <c r="H698" s="34"/>
    </row>
    <row r="699" spans="1:8" x14ac:dyDescent="0.2">
      <c r="A699" s="1567">
        <v>243888</v>
      </c>
      <c r="B699" s="172" t="s">
        <v>1392</v>
      </c>
      <c r="C699" s="172" t="s">
        <v>759</v>
      </c>
      <c r="D699" s="172" t="s">
        <v>124</v>
      </c>
      <c r="G699" s="172" t="s">
        <v>103</v>
      </c>
      <c r="H699" s="34"/>
    </row>
    <row r="700" spans="1:8" x14ac:dyDescent="0.2">
      <c r="A700" s="1567">
        <v>243889</v>
      </c>
      <c r="B700" s="172" t="s">
        <v>1393</v>
      </c>
      <c r="C700" s="172" t="s">
        <v>1394</v>
      </c>
      <c r="D700" s="172" t="s">
        <v>143</v>
      </c>
      <c r="G700" s="172" t="s">
        <v>103</v>
      </c>
      <c r="H700" s="34"/>
    </row>
    <row r="701" spans="1:8" x14ac:dyDescent="0.2">
      <c r="A701" s="1567">
        <v>243890</v>
      </c>
      <c r="B701" s="172" t="s">
        <v>1395</v>
      </c>
      <c r="C701" s="172" t="s">
        <v>1396</v>
      </c>
      <c r="D701" s="172" t="s">
        <v>143</v>
      </c>
      <c r="G701" s="172" t="s">
        <v>103</v>
      </c>
      <c r="H701" s="34"/>
    </row>
    <row r="702" spans="1:8" x14ac:dyDescent="0.2">
      <c r="A702" s="1567">
        <v>243891</v>
      </c>
      <c r="B702" s="172" t="s">
        <v>1397</v>
      </c>
      <c r="C702" s="172" t="s">
        <v>1398</v>
      </c>
      <c r="D702" s="172" t="s">
        <v>134</v>
      </c>
      <c r="G702" s="172" t="s">
        <v>107</v>
      </c>
      <c r="H702" s="34"/>
    </row>
    <row r="703" spans="1:8" x14ac:dyDescent="0.2">
      <c r="A703" s="1567">
        <v>243892</v>
      </c>
      <c r="B703" s="172" t="s">
        <v>1399</v>
      </c>
      <c r="C703" s="172" t="s">
        <v>1400</v>
      </c>
      <c r="D703" s="172" t="s">
        <v>134</v>
      </c>
      <c r="G703" s="172" t="s">
        <v>107</v>
      </c>
      <c r="H703" s="34"/>
    </row>
    <row r="704" spans="1:8" x14ac:dyDescent="0.2">
      <c r="A704" s="1567">
        <v>243893</v>
      </c>
      <c r="B704" s="172" t="s">
        <v>1401</v>
      </c>
      <c r="C704" s="172" t="s">
        <v>862</v>
      </c>
      <c r="D704" s="172" t="s">
        <v>143</v>
      </c>
      <c r="G704" s="172" t="s">
        <v>103</v>
      </c>
      <c r="H704" s="34"/>
    </row>
    <row r="705" spans="1:8" x14ac:dyDescent="0.2">
      <c r="A705" s="1567">
        <v>243894</v>
      </c>
      <c r="B705" s="172" t="s">
        <v>1402</v>
      </c>
      <c r="C705" s="172" t="s">
        <v>1403</v>
      </c>
      <c r="D705" s="172" t="s">
        <v>124</v>
      </c>
      <c r="G705" s="172" t="s">
        <v>103</v>
      </c>
      <c r="H705" s="34"/>
    </row>
    <row r="706" spans="1:8" x14ac:dyDescent="0.2">
      <c r="A706" s="1567">
        <v>243896</v>
      </c>
      <c r="B706" s="172" t="s">
        <v>1404</v>
      </c>
      <c r="C706" s="172" t="s">
        <v>1405</v>
      </c>
      <c r="D706" s="172" t="s">
        <v>101</v>
      </c>
      <c r="G706" s="172" t="s">
        <v>103</v>
      </c>
      <c r="H706" s="34"/>
    </row>
    <row r="707" spans="1:8" x14ac:dyDescent="0.2">
      <c r="A707" s="1567">
        <v>243897</v>
      </c>
      <c r="B707" s="172" t="s">
        <v>1406</v>
      </c>
      <c r="C707" s="172" t="s">
        <v>1407</v>
      </c>
      <c r="D707" s="172" t="s">
        <v>143</v>
      </c>
      <c r="G707" s="172" t="s">
        <v>110</v>
      </c>
      <c r="H707" s="34"/>
    </row>
    <row r="708" spans="1:8" x14ac:dyDescent="0.2">
      <c r="A708" s="1567">
        <v>243898</v>
      </c>
      <c r="B708" s="172" t="s">
        <v>1408</v>
      </c>
      <c r="C708" s="172" t="s">
        <v>1409</v>
      </c>
      <c r="D708" s="172" t="s">
        <v>143</v>
      </c>
      <c r="G708" s="172" t="s">
        <v>103</v>
      </c>
      <c r="H708" s="34"/>
    </row>
    <row r="709" spans="1:8" x14ac:dyDescent="0.2">
      <c r="A709" s="1567">
        <v>243899</v>
      </c>
      <c r="B709" s="172" t="s">
        <v>1410</v>
      </c>
      <c r="C709" s="172" t="s">
        <v>1411</v>
      </c>
      <c r="D709" s="172" t="s">
        <v>134</v>
      </c>
      <c r="G709" s="172" t="s">
        <v>103</v>
      </c>
      <c r="H709" s="34"/>
    </row>
    <row r="710" spans="1:8" x14ac:dyDescent="0.2">
      <c r="A710" s="1567">
        <v>243901</v>
      </c>
      <c r="B710" s="172" t="s">
        <v>1412</v>
      </c>
      <c r="C710" s="172" t="s">
        <v>395</v>
      </c>
      <c r="D710" s="172" t="s">
        <v>101</v>
      </c>
      <c r="G710" s="172" t="s">
        <v>103</v>
      </c>
      <c r="H710" s="34"/>
    </row>
    <row r="711" spans="1:8" x14ac:dyDescent="0.2">
      <c r="A711" s="1567">
        <v>243902</v>
      </c>
      <c r="B711" s="172" t="s">
        <v>11431</v>
      </c>
      <c r="C711" s="172" t="s">
        <v>11432</v>
      </c>
      <c r="D711" s="172" t="s">
        <v>143</v>
      </c>
      <c r="G711" s="172" t="s">
        <v>103</v>
      </c>
      <c r="H711" s="34"/>
    </row>
    <row r="712" spans="1:8" x14ac:dyDescent="0.2">
      <c r="A712" s="1567">
        <v>243903</v>
      </c>
      <c r="B712" s="172" t="s">
        <v>1413</v>
      </c>
      <c r="C712" s="172" t="s">
        <v>1414</v>
      </c>
      <c r="D712" s="172" t="s">
        <v>134</v>
      </c>
      <c r="G712" s="172" t="s">
        <v>103</v>
      </c>
      <c r="H712" s="34"/>
    </row>
    <row r="713" spans="1:8" x14ac:dyDescent="0.2">
      <c r="A713" s="1567">
        <v>243904</v>
      </c>
      <c r="B713" s="172" t="s">
        <v>1415</v>
      </c>
      <c r="C713" s="172" t="s">
        <v>399</v>
      </c>
      <c r="D713" s="172" t="s">
        <v>143</v>
      </c>
      <c r="G713" s="172" t="s">
        <v>103</v>
      </c>
      <c r="H713" s="34"/>
    </row>
    <row r="714" spans="1:8" x14ac:dyDescent="0.2">
      <c r="A714" s="1567">
        <v>243907</v>
      </c>
      <c r="B714" s="172" t="s">
        <v>1416</v>
      </c>
      <c r="C714" s="172" t="s">
        <v>843</v>
      </c>
      <c r="D714" s="172" t="s">
        <v>143</v>
      </c>
      <c r="G714" s="172" t="s">
        <v>103</v>
      </c>
      <c r="H714" s="34"/>
    </row>
    <row r="715" spans="1:8" x14ac:dyDescent="0.2">
      <c r="A715" s="1567">
        <v>243908</v>
      </c>
      <c r="B715" s="172" t="s">
        <v>1417</v>
      </c>
      <c r="C715" s="172" t="s">
        <v>1418</v>
      </c>
      <c r="D715" s="172" t="s">
        <v>134</v>
      </c>
      <c r="G715" s="172" t="s">
        <v>103</v>
      </c>
      <c r="H715" s="34"/>
    </row>
    <row r="716" spans="1:8" x14ac:dyDescent="0.2">
      <c r="A716" s="1567">
        <v>243909</v>
      </c>
      <c r="B716" s="172" t="s">
        <v>1419</v>
      </c>
      <c r="C716" s="172" t="s">
        <v>1420</v>
      </c>
      <c r="D716" s="172" t="s">
        <v>143</v>
      </c>
      <c r="G716" s="172" t="s">
        <v>103</v>
      </c>
      <c r="H716" s="34"/>
    </row>
    <row r="717" spans="1:8" x14ac:dyDescent="0.2">
      <c r="A717" s="1567">
        <v>243910</v>
      </c>
      <c r="B717" s="172" t="s">
        <v>1421</v>
      </c>
      <c r="C717" s="172" t="s">
        <v>1422</v>
      </c>
      <c r="D717" s="172" t="s">
        <v>143</v>
      </c>
      <c r="G717" s="172" t="s">
        <v>103</v>
      </c>
      <c r="H717" s="34"/>
    </row>
    <row r="718" spans="1:8" x14ac:dyDescent="0.2">
      <c r="A718" s="1567">
        <v>243913</v>
      </c>
      <c r="B718" s="172" t="s">
        <v>1423</v>
      </c>
      <c r="C718" s="172" t="s">
        <v>1424</v>
      </c>
      <c r="D718" s="172" t="s">
        <v>143</v>
      </c>
      <c r="G718" s="172" t="s">
        <v>103</v>
      </c>
      <c r="H718" s="34"/>
    </row>
    <row r="719" spans="1:8" x14ac:dyDescent="0.2">
      <c r="A719" s="1567">
        <v>243914</v>
      </c>
      <c r="B719" s="172" t="s">
        <v>1425</v>
      </c>
      <c r="C719" s="172" t="s">
        <v>1426</v>
      </c>
      <c r="D719" s="172" t="s">
        <v>143</v>
      </c>
      <c r="G719" s="172" t="s">
        <v>103</v>
      </c>
      <c r="H719" s="34"/>
    </row>
    <row r="720" spans="1:8" x14ac:dyDescent="0.2">
      <c r="A720" s="1567">
        <v>243915</v>
      </c>
      <c r="B720" s="172" t="s">
        <v>1427</v>
      </c>
      <c r="C720" s="172" t="s">
        <v>1428</v>
      </c>
      <c r="D720" s="172" t="s">
        <v>143</v>
      </c>
      <c r="G720" s="172" t="s">
        <v>103</v>
      </c>
      <c r="H720" s="34"/>
    </row>
    <row r="721" spans="1:8" x14ac:dyDescent="0.2">
      <c r="A721" s="1567">
        <v>243916</v>
      </c>
      <c r="B721" s="172" t="s">
        <v>1429</v>
      </c>
      <c r="C721" s="172" t="s">
        <v>1430</v>
      </c>
      <c r="D721" s="172" t="s">
        <v>143</v>
      </c>
      <c r="G721" s="172" t="s">
        <v>103</v>
      </c>
      <c r="H721" s="34"/>
    </row>
    <row r="722" spans="1:8" x14ac:dyDescent="0.2">
      <c r="A722" s="1567">
        <v>243917</v>
      </c>
      <c r="B722" s="172" t="s">
        <v>1431</v>
      </c>
      <c r="C722" s="172" t="s">
        <v>530</v>
      </c>
      <c r="D722" s="172" t="s">
        <v>124</v>
      </c>
      <c r="G722" s="172" t="s">
        <v>103</v>
      </c>
      <c r="H722" s="34"/>
    </row>
    <row r="723" spans="1:8" x14ac:dyDescent="0.2">
      <c r="A723" s="1567">
        <v>243918</v>
      </c>
      <c r="B723" s="172" t="s">
        <v>1432</v>
      </c>
      <c r="C723" s="172" t="s">
        <v>1433</v>
      </c>
      <c r="D723" s="172" t="s">
        <v>143</v>
      </c>
      <c r="G723" s="172" t="s">
        <v>103</v>
      </c>
      <c r="H723" s="34"/>
    </row>
    <row r="724" spans="1:8" x14ac:dyDescent="0.2">
      <c r="A724" s="1567">
        <v>243919</v>
      </c>
      <c r="B724" s="172" t="s">
        <v>1434</v>
      </c>
      <c r="C724" s="172" t="s">
        <v>1435</v>
      </c>
      <c r="D724" s="172" t="s">
        <v>143</v>
      </c>
      <c r="G724" s="172" t="s">
        <v>103</v>
      </c>
      <c r="H724" s="34"/>
    </row>
    <row r="725" spans="1:8" x14ac:dyDescent="0.2">
      <c r="A725" s="1567">
        <v>243920</v>
      </c>
      <c r="B725" s="172" t="s">
        <v>1436</v>
      </c>
      <c r="C725" s="172" t="s">
        <v>1437</v>
      </c>
      <c r="D725" s="172" t="s">
        <v>143</v>
      </c>
      <c r="G725" s="172" t="s">
        <v>103</v>
      </c>
      <c r="H725" s="34"/>
    </row>
    <row r="726" spans="1:8" x14ac:dyDescent="0.2">
      <c r="A726" s="1567">
        <v>243921</v>
      </c>
      <c r="B726" s="172" t="s">
        <v>1438</v>
      </c>
      <c r="C726" s="172" t="s">
        <v>1439</v>
      </c>
      <c r="D726" s="172" t="s">
        <v>124</v>
      </c>
      <c r="G726" s="172" t="s">
        <v>103</v>
      </c>
      <c r="H726" s="34"/>
    </row>
    <row r="727" spans="1:8" x14ac:dyDescent="0.2">
      <c r="A727" s="1567">
        <v>243922</v>
      </c>
      <c r="B727" s="172" t="s">
        <v>1440</v>
      </c>
      <c r="C727" s="172" t="s">
        <v>1441</v>
      </c>
      <c r="D727" s="172" t="s">
        <v>143</v>
      </c>
      <c r="G727" s="172" t="s">
        <v>103</v>
      </c>
      <c r="H727" s="34"/>
    </row>
    <row r="728" spans="1:8" x14ac:dyDescent="0.2">
      <c r="A728" s="1567">
        <v>243923</v>
      </c>
      <c r="B728" s="172" t="s">
        <v>1442</v>
      </c>
      <c r="C728" s="172" t="s">
        <v>1443</v>
      </c>
      <c r="D728" s="172" t="s">
        <v>143</v>
      </c>
      <c r="G728" s="172" t="s">
        <v>103</v>
      </c>
      <c r="H728" s="34"/>
    </row>
    <row r="729" spans="1:8" x14ac:dyDescent="0.2">
      <c r="A729" s="1567">
        <v>243924</v>
      </c>
      <c r="B729" s="172" t="s">
        <v>1444</v>
      </c>
      <c r="C729" s="172" t="s">
        <v>1445</v>
      </c>
      <c r="D729" s="172" t="s">
        <v>143</v>
      </c>
      <c r="G729" s="172" t="s">
        <v>103</v>
      </c>
      <c r="H729" s="34"/>
    </row>
    <row r="730" spans="1:8" x14ac:dyDescent="0.2">
      <c r="A730" s="1567">
        <v>243925</v>
      </c>
      <c r="B730" s="172" t="s">
        <v>1446</v>
      </c>
      <c r="C730" s="172" t="s">
        <v>1447</v>
      </c>
      <c r="D730" s="172" t="s">
        <v>143</v>
      </c>
      <c r="G730" s="172" t="s">
        <v>103</v>
      </c>
      <c r="H730" s="34"/>
    </row>
    <row r="731" spans="1:8" x14ac:dyDescent="0.2">
      <c r="A731" s="1567">
        <v>243926</v>
      </c>
      <c r="B731" s="172" t="s">
        <v>1448</v>
      </c>
      <c r="C731" s="172" t="s">
        <v>1449</v>
      </c>
      <c r="D731" s="172" t="s">
        <v>143</v>
      </c>
      <c r="G731" s="172" t="s">
        <v>103</v>
      </c>
      <c r="H731" s="34"/>
    </row>
    <row r="732" spans="1:8" x14ac:dyDescent="0.2">
      <c r="A732" s="1567">
        <v>243927</v>
      </c>
      <c r="B732" s="172" t="s">
        <v>1450</v>
      </c>
      <c r="C732" s="172" t="s">
        <v>1451</v>
      </c>
      <c r="D732" s="172" t="s">
        <v>124</v>
      </c>
      <c r="G732" s="172" t="s">
        <v>103</v>
      </c>
      <c r="H732" s="34"/>
    </row>
    <row r="733" spans="1:8" x14ac:dyDescent="0.2">
      <c r="A733" s="1567">
        <v>243929</v>
      </c>
      <c r="B733" s="172" t="s">
        <v>1452</v>
      </c>
      <c r="C733" s="172" t="s">
        <v>1453</v>
      </c>
      <c r="D733" s="172" t="s">
        <v>143</v>
      </c>
      <c r="G733" s="172" t="s">
        <v>103</v>
      </c>
      <c r="H733" s="34"/>
    </row>
    <row r="734" spans="1:8" x14ac:dyDescent="0.2">
      <c r="A734" s="1567">
        <v>243930</v>
      </c>
      <c r="B734" s="172" t="s">
        <v>1454</v>
      </c>
      <c r="C734" s="172" t="s">
        <v>327</v>
      </c>
      <c r="D734" s="172" t="s">
        <v>143</v>
      </c>
      <c r="G734" s="172" t="s">
        <v>103</v>
      </c>
      <c r="H734" s="34"/>
    </row>
    <row r="735" spans="1:8" x14ac:dyDescent="0.2">
      <c r="A735" s="1567">
        <v>243932</v>
      </c>
      <c r="B735" s="172" t="s">
        <v>1455</v>
      </c>
      <c r="C735" s="172" t="s">
        <v>1456</v>
      </c>
      <c r="D735" s="172" t="s">
        <v>143</v>
      </c>
      <c r="G735" s="172" t="s">
        <v>103</v>
      </c>
      <c r="H735" s="34"/>
    </row>
    <row r="736" spans="1:8" x14ac:dyDescent="0.2">
      <c r="A736" s="1567">
        <v>243933</v>
      </c>
      <c r="B736" s="172" t="s">
        <v>1457</v>
      </c>
      <c r="C736" s="172" t="s">
        <v>1458</v>
      </c>
      <c r="D736" s="172" t="s">
        <v>134</v>
      </c>
      <c r="G736" s="172" t="s">
        <v>103</v>
      </c>
      <c r="H736" s="34"/>
    </row>
    <row r="737" spans="1:8" x14ac:dyDescent="0.2">
      <c r="A737" s="1567">
        <v>243934</v>
      </c>
      <c r="B737" s="172" t="s">
        <v>1459</v>
      </c>
      <c r="C737" s="172" t="s">
        <v>593</v>
      </c>
      <c r="D737" s="172" t="s">
        <v>143</v>
      </c>
      <c r="G737" s="172" t="s">
        <v>103</v>
      </c>
      <c r="H737" s="34"/>
    </row>
    <row r="738" spans="1:8" x14ac:dyDescent="0.2">
      <c r="A738" s="1567">
        <v>243935</v>
      </c>
      <c r="B738" s="172" t="s">
        <v>1460</v>
      </c>
      <c r="C738" s="172" t="s">
        <v>1333</v>
      </c>
      <c r="D738" s="172" t="s">
        <v>143</v>
      </c>
      <c r="G738" s="172" t="s">
        <v>103</v>
      </c>
      <c r="H738" s="34"/>
    </row>
    <row r="739" spans="1:8" x14ac:dyDescent="0.2">
      <c r="A739" s="1567">
        <v>243936</v>
      </c>
      <c r="B739" s="172" t="s">
        <v>1461</v>
      </c>
      <c r="C739" s="172" t="s">
        <v>587</v>
      </c>
      <c r="D739" s="172" t="s">
        <v>124</v>
      </c>
      <c r="G739" s="172" t="s">
        <v>103</v>
      </c>
      <c r="H739" s="34"/>
    </row>
    <row r="740" spans="1:8" x14ac:dyDescent="0.2">
      <c r="A740" s="1567">
        <v>243937</v>
      </c>
      <c r="B740" s="172" t="s">
        <v>1462</v>
      </c>
      <c r="C740" s="172" t="s">
        <v>1463</v>
      </c>
      <c r="D740" s="172" t="s">
        <v>143</v>
      </c>
      <c r="G740" s="172" t="s">
        <v>103</v>
      </c>
      <c r="H740" s="34"/>
    </row>
    <row r="741" spans="1:8" x14ac:dyDescent="0.2">
      <c r="A741" s="1567">
        <v>243938</v>
      </c>
      <c r="B741" s="172" t="s">
        <v>1464</v>
      </c>
      <c r="C741" s="172" t="s">
        <v>763</v>
      </c>
      <c r="D741" s="172" t="s">
        <v>124</v>
      </c>
      <c r="G741" s="172" t="s">
        <v>103</v>
      </c>
      <c r="H741" s="34"/>
    </row>
    <row r="742" spans="1:8" x14ac:dyDescent="0.2">
      <c r="A742" s="1567">
        <v>243939</v>
      </c>
      <c r="B742" s="172" t="s">
        <v>1465</v>
      </c>
      <c r="C742" s="172" t="s">
        <v>1466</v>
      </c>
      <c r="D742" s="172" t="s">
        <v>124</v>
      </c>
      <c r="G742" s="172" t="s">
        <v>103</v>
      </c>
      <c r="H742" s="34"/>
    </row>
    <row r="743" spans="1:8" x14ac:dyDescent="0.2">
      <c r="A743" s="1567">
        <v>243940</v>
      </c>
      <c r="B743" s="172" t="s">
        <v>1467</v>
      </c>
      <c r="C743" s="172" t="s">
        <v>1468</v>
      </c>
      <c r="D743" s="172" t="s">
        <v>134</v>
      </c>
      <c r="G743" s="172" t="s">
        <v>103</v>
      </c>
      <c r="H743" s="34"/>
    </row>
    <row r="744" spans="1:8" x14ac:dyDescent="0.2">
      <c r="A744" s="1567">
        <v>243941</v>
      </c>
      <c r="B744" s="172" t="s">
        <v>1469</v>
      </c>
      <c r="C744" s="172" t="s">
        <v>1470</v>
      </c>
      <c r="D744" s="172" t="s">
        <v>143</v>
      </c>
      <c r="G744" s="172" t="s">
        <v>103</v>
      </c>
      <c r="H744" s="34"/>
    </row>
    <row r="745" spans="1:8" x14ac:dyDescent="0.2">
      <c r="A745" s="1567">
        <v>243942</v>
      </c>
      <c r="B745" s="172" t="s">
        <v>1471</v>
      </c>
      <c r="C745" s="172" t="s">
        <v>1472</v>
      </c>
      <c r="D745" s="172" t="s">
        <v>143</v>
      </c>
      <c r="G745" s="172" t="s">
        <v>110</v>
      </c>
      <c r="H745" s="34"/>
    </row>
    <row r="746" spans="1:8" x14ac:dyDescent="0.2">
      <c r="A746" s="1567">
        <v>243948</v>
      </c>
      <c r="B746" s="172" t="s">
        <v>1473</v>
      </c>
      <c r="C746" s="172" t="s">
        <v>1474</v>
      </c>
      <c r="D746" s="172" t="s">
        <v>124</v>
      </c>
      <c r="G746" s="172" t="s">
        <v>110</v>
      </c>
      <c r="H746" s="34"/>
    </row>
    <row r="747" spans="1:8" x14ac:dyDescent="0.2">
      <c r="A747" s="1567">
        <v>243951</v>
      </c>
      <c r="B747" s="172" t="s">
        <v>1475</v>
      </c>
      <c r="C747" s="172" t="s">
        <v>1476</v>
      </c>
      <c r="D747" s="172" t="s">
        <v>143</v>
      </c>
      <c r="G747" s="172" t="s">
        <v>110</v>
      </c>
      <c r="H747" s="34"/>
    </row>
    <row r="748" spans="1:8" x14ac:dyDescent="0.2">
      <c r="A748" s="1567">
        <v>243954</v>
      </c>
      <c r="B748" s="172" t="s">
        <v>1477</v>
      </c>
      <c r="C748" s="172" t="s">
        <v>1478</v>
      </c>
      <c r="D748" s="172" t="s">
        <v>143</v>
      </c>
      <c r="G748" s="172" t="s">
        <v>110</v>
      </c>
      <c r="H748" s="34"/>
    </row>
    <row r="749" spans="1:8" x14ac:dyDescent="0.2">
      <c r="A749" s="1567">
        <v>243955</v>
      </c>
      <c r="B749" s="172" t="s">
        <v>1479</v>
      </c>
      <c r="C749" s="172" t="s">
        <v>1480</v>
      </c>
      <c r="D749" s="172" t="s">
        <v>143</v>
      </c>
      <c r="G749" s="172" t="s">
        <v>113</v>
      </c>
      <c r="H749" s="34"/>
    </row>
    <row r="750" spans="1:8" x14ac:dyDescent="0.2">
      <c r="A750" s="1567">
        <v>243956</v>
      </c>
      <c r="B750" s="172" t="s">
        <v>1481</v>
      </c>
      <c r="C750" s="172" t="s">
        <v>332</v>
      </c>
      <c r="D750" s="172" t="s">
        <v>134</v>
      </c>
      <c r="G750" s="172" t="s">
        <v>107</v>
      </c>
      <c r="H750" s="34"/>
    </row>
    <row r="751" spans="1:8" x14ac:dyDescent="0.2">
      <c r="A751" s="1567">
        <v>243958</v>
      </c>
      <c r="B751" s="172" t="s">
        <v>1482</v>
      </c>
      <c r="C751" s="172" t="s">
        <v>1483</v>
      </c>
      <c r="D751" s="172" t="s">
        <v>143</v>
      </c>
      <c r="G751" s="172" t="s">
        <v>113</v>
      </c>
      <c r="H751" s="34"/>
    </row>
    <row r="752" spans="1:8" x14ac:dyDescent="0.2">
      <c r="A752" s="1567">
        <v>243959</v>
      </c>
      <c r="B752" s="172" t="s">
        <v>1484</v>
      </c>
      <c r="C752" s="172" t="s">
        <v>1485</v>
      </c>
      <c r="D752" s="172" t="s">
        <v>143</v>
      </c>
      <c r="G752" s="172" t="s">
        <v>110</v>
      </c>
      <c r="H752" s="34"/>
    </row>
    <row r="753" spans="1:8" x14ac:dyDescent="0.2">
      <c r="A753" s="1567">
        <v>243962</v>
      </c>
      <c r="B753" s="172" t="s">
        <v>1486</v>
      </c>
      <c r="C753" s="172" t="s">
        <v>1487</v>
      </c>
      <c r="D753" s="172" t="s">
        <v>143</v>
      </c>
      <c r="G753" s="172" t="s">
        <v>110</v>
      </c>
      <c r="H753" s="34"/>
    </row>
    <row r="754" spans="1:8" x14ac:dyDescent="0.2">
      <c r="A754" s="1567">
        <v>243972</v>
      </c>
      <c r="B754" s="172" t="s">
        <v>1488</v>
      </c>
      <c r="C754" s="172" t="s">
        <v>1489</v>
      </c>
      <c r="D754" s="172" t="s">
        <v>124</v>
      </c>
      <c r="G754" s="172" t="s">
        <v>113</v>
      </c>
      <c r="H754" s="34"/>
    </row>
    <row r="755" spans="1:8" x14ac:dyDescent="0.2">
      <c r="A755" s="1567">
        <v>243990</v>
      </c>
      <c r="B755" s="172" t="s">
        <v>1490</v>
      </c>
      <c r="C755" s="172" t="s">
        <v>763</v>
      </c>
      <c r="D755" s="172" t="s">
        <v>124</v>
      </c>
      <c r="G755" s="172" t="s">
        <v>103</v>
      </c>
      <c r="H755" s="34"/>
    </row>
    <row r="756" spans="1:8" x14ac:dyDescent="0.2">
      <c r="A756" s="1567">
        <v>243991</v>
      </c>
      <c r="B756" s="172" t="s">
        <v>1491</v>
      </c>
      <c r="C756" s="172" t="s">
        <v>1492</v>
      </c>
      <c r="D756" s="172" t="s">
        <v>124</v>
      </c>
      <c r="G756" s="172" t="s">
        <v>103</v>
      </c>
      <c r="H756" s="34"/>
    </row>
    <row r="757" spans="1:8" x14ac:dyDescent="0.2">
      <c r="A757" s="1567">
        <v>243992</v>
      </c>
      <c r="B757" s="172" t="s">
        <v>1493</v>
      </c>
      <c r="C757" s="172" t="s">
        <v>1494</v>
      </c>
      <c r="D757" s="172" t="s">
        <v>124</v>
      </c>
      <c r="G757" s="172" t="s">
        <v>103</v>
      </c>
      <c r="H757" s="34"/>
    </row>
    <row r="758" spans="1:8" x14ac:dyDescent="0.2">
      <c r="A758" s="1567">
        <v>243993</v>
      </c>
      <c r="B758" s="172" t="s">
        <v>1495</v>
      </c>
      <c r="C758" s="172" t="s">
        <v>587</v>
      </c>
      <c r="D758" s="172" t="s">
        <v>124</v>
      </c>
      <c r="G758" s="172" t="s">
        <v>103</v>
      </c>
      <c r="H758" s="34"/>
    </row>
    <row r="759" spans="1:8" x14ac:dyDescent="0.2">
      <c r="A759" s="1567">
        <v>243995</v>
      </c>
      <c r="B759" s="172" t="s">
        <v>1496</v>
      </c>
      <c r="C759" s="172" t="s">
        <v>1497</v>
      </c>
      <c r="D759" s="172" t="s">
        <v>124</v>
      </c>
      <c r="G759" s="172" t="s">
        <v>103</v>
      </c>
      <c r="H759" s="34"/>
    </row>
    <row r="760" spans="1:8" x14ac:dyDescent="0.2">
      <c r="A760" s="1567">
        <v>243999</v>
      </c>
      <c r="B760" s="172" t="s">
        <v>1498</v>
      </c>
      <c r="C760" s="172" t="s">
        <v>806</v>
      </c>
      <c r="D760" s="172" t="s">
        <v>124</v>
      </c>
      <c r="G760" s="172" t="s">
        <v>103</v>
      </c>
      <c r="H760" s="34"/>
    </row>
    <row r="761" spans="1:8" x14ac:dyDescent="0.2">
      <c r="A761" s="1567">
        <v>244000</v>
      </c>
      <c r="B761" s="172" t="s">
        <v>1499</v>
      </c>
      <c r="C761" s="172" t="s">
        <v>1500</v>
      </c>
      <c r="D761" s="172" t="s">
        <v>124</v>
      </c>
      <c r="G761" s="172" t="s">
        <v>103</v>
      </c>
      <c r="H761" s="34"/>
    </row>
    <row r="762" spans="1:8" x14ac:dyDescent="0.2">
      <c r="A762" s="1567">
        <v>244001</v>
      </c>
      <c r="B762" s="172" t="s">
        <v>1501</v>
      </c>
      <c r="C762" s="172" t="s">
        <v>1502</v>
      </c>
      <c r="D762" s="172" t="s">
        <v>124</v>
      </c>
      <c r="G762" s="172" t="s">
        <v>103</v>
      </c>
      <c r="H762" s="34"/>
    </row>
    <row r="763" spans="1:8" x14ac:dyDescent="0.2">
      <c r="A763" s="1567">
        <v>244002</v>
      </c>
      <c r="B763" s="172" t="s">
        <v>1503</v>
      </c>
      <c r="C763" s="172" t="s">
        <v>1504</v>
      </c>
      <c r="D763" s="172" t="s">
        <v>124</v>
      </c>
      <c r="G763" s="172" t="s">
        <v>103</v>
      </c>
      <c r="H763" s="34"/>
    </row>
    <row r="764" spans="1:8" x14ac:dyDescent="0.2">
      <c r="A764" s="1567">
        <v>244409</v>
      </c>
      <c r="B764" s="172" t="s">
        <v>11433</v>
      </c>
      <c r="C764" s="172" t="s">
        <v>11434</v>
      </c>
      <c r="D764" s="172" t="s">
        <v>134</v>
      </c>
      <c r="G764" s="172" t="s">
        <v>103</v>
      </c>
      <c r="H764" s="34"/>
    </row>
    <row r="765" spans="1:8" x14ac:dyDescent="0.2">
      <c r="A765" s="1567">
        <v>244410</v>
      </c>
      <c r="B765" s="172" t="s">
        <v>11435</v>
      </c>
      <c r="C765" s="172" t="s">
        <v>11436</v>
      </c>
      <c r="D765" s="172" t="s">
        <v>134</v>
      </c>
      <c r="G765" s="172" t="s">
        <v>103</v>
      </c>
      <c r="H765" s="34"/>
    </row>
    <row r="766" spans="1:8" x14ac:dyDescent="0.2">
      <c r="A766" s="1567">
        <v>244411</v>
      </c>
      <c r="B766" s="172" t="s">
        <v>11437</v>
      </c>
      <c r="C766" s="172" t="s">
        <v>11438</v>
      </c>
      <c r="D766" s="172" t="s">
        <v>134</v>
      </c>
      <c r="G766" s="172" t="s">
        <v>103</v>
      </c>
      <c r="H766" s="34"/>
    </row>
    <row r="767" spans="1:8" x14ac:dyDescent="0.2">
      <c r="A767" s="1567">
        <v>244413</v>
      </c>
      <c r="B767" s="172" t="s">
        <v>11439</v>
      </c>
      <c r="C767" s="172" t="s">
        <v>11440</v>
      </c>
      <c r="D767" s="172" t="s">
        <v>124</v>
      </c>
      <c r="G767" s="172" t="s">
        <v>103</v>
      </c>
      <c r="H767" s="34"/>
    </row>
    <row r="768" spans="1:8" x14ac:dyDescent="0.2">
      <c r="A768" s="1567">
        <v>244417</v>
      </c>
      <c r="B768" s="172" t="s">
        <v>11441</v>
      </c>
      <c r="C768" s="172" t="s">
        <v>11442</v>
      </c>
      <c r="D768" s="172" t="s">
        <v>101</v>
      </c>
      <c r="G768" s="172" t="s">
        <v>103</v>
      </c>
      <c r="H768" s="34"/>
    </row>
    <row r="769" spans="1:8" x14ac:dyDescent="0.2">
      <c r="A769" s="1567">
        <v>244420</v>
      </c>
      <c r="B769" s="172" t="s">
        <v>11443</v>
      </c>
      <c r="C769" s="172" t="s">
        <v>11444</v>
      </c>
      <c r="D769" s="172" t="s">
        <v>101</v>
      </c>
      <c r="G769" s="172" t="s">
        <v>103</v>
      </c>
      <c r="H769" s="34"/>
    </row>
    <row r="770" spans="1:8" x14ac:dyDescent="0.2">
      <c r="A770" s="1567">
        <v>244421</v>
      </c>
      <c r="B770" s="172" t="s">
        <v>11445</v>
      </c>
      <c r="C770" s="172" t="s">
        <v>11446</v>
      </c>
      <c r="D770" s="172" t="s">
        <v>101</v>
      </c>
      <c r="G770" s="172" t="s">
        <v>103</v>
      </c>
      <c r="H770" s="34"/>
    </row>
    <row r="771" spans="1:8" x14ac:dyDescent="0.2">
      <c r="A771" s="1567">
        <v>244422</v>
      </c>
      <c r="B771" s="172" t="s">
        <v>11447</v>
      </c>
      <c r="C771" s="172" t="s">
        <v>11448</v>
      </c>
      <c r="D771" s="172" t="s">
        <v>124</v>
      </c>
      <c r="G771" s="172" t="s">
        <v>103</v>
      </c>
      <c r="H771" s="34"/>
    </row>
    <row r="772" spans="1:8" x14ac:dyDescent="0.2">
      <c r="A772" s="1567">
        <v>244424</v>
      </c>
      <c r="B772" s="172" t="s">
        <v>11449</v>
      </c>
      <c r="C772" s="172" t="s">
        <v>11450</v>
      </c>
      <c r="D772" s="172" t="s">
        <v>124</v>
      </c>
      <c r="G772" s="172" t="s">
        <v>103</v>
      </c>
      <c r="H772" s="34"/>
    </row>
    <row r="773" spans="1:8" x14ac:dyDescent="0.2">
      <c r="A773" s="1567">
        <v>244429</v>
      </c>
      <c r="B773" s="172" t="s">
        <v>1505</v>
      </c>
      <c r="C773" s="172" t="s">
        <v>1506</v>
      </c>
      <c r="D773" s="172" t="s">
        <v>143</v>
      </c>
      <c r="G773" s="172" t="s">
        <v>113</v>
      </c>
      <c r="H773" s="34"/>
    </row>
    <row r="774" spans="1:8" x14ac:dyDescent="0.2">
      <c r="A774" s="1567">
        <v>244439</v>
      </c>
      <c r="B774" s="172" t="s">
        <v>11451</v>
      </c>
      <c r="C774" s="172" t="s">
        <v>11452</v>
      </c>
      <c r="D774" s="172" t="s">
        <v>143</v>
      </c>
      <c r="G774" s="172" t="s">
        <v>103</v>
      </c>
      <c r="H774" s="34"/>
    </row>
    <row r="775" spans="1:8" x14ac:dyDescent="0.2">
      <c r="A775" s="1567">
        <v>244440</v>
      </c>
      <c r="B775" s="172" t="s">
        <v>1507</v>
      </c>
      <c r="C775" s="172" t="s">
        <v>1508</v>
      </c>
      <c r="D775" s="172" t="s">
        <v>143</v>
      </c>
      <c r="G775" s="172" t="s">
        <v>103</v>
      </c>
      <c r="H775" s="34"/>
    </row>
    <row r="776" spans="1:8" x14ac:dyDescent="0.2">
      <c r="A776" s="1567">
        <v>244445</v>
      </c>
      <c r="B776" s="172" t="s">
        <v>1509</v>
      </c>
      <c r="C776" s="172" t="s">
        <v>1204</v>
      </c>
      <c r="D776" s="172" t="s">
        <v>143</v>
      </c>
      <c r="G776" s="172" t="s">
        <v>103</v>
      </c>
      <c r="H776" s="34"/>
    </row>
    <row r="777" spans="1:8" x14ac:dyDescent="0.2">
      <c r="A777" s="1567">
        <v>244446</v>
      </c>
      <c r="B777" s="172" t="s">
        <v>1510</v>
      </c>
      <c r="C777" s="172" t="s">
        <v>1511</v>
      </c>
      <c r="D777" s="172" t="s">
        <v>134</v>
      </c>
      <c r="G777" s="172" t="s">
        <v>103</v>
      </c>
      <c r="H777" s="34"/>
    </row>
    <row r="778" spans="1:8" x14ac:dyDescent="0.2">
      <c r="A778" s="1567">
        <v>244447</v>
      </c>
      <c r="B778" s="172" t="s">
        <v>1512</v>
      </c>
      <c r="C778" s="172" t="s">
        <v>1513</v>
      </c>
      <c r="D778" s="172" t="s">
        <v>143</v>
      </c>
      <c r="G778" s="172" t="s">
        <v>103</v>
      </c>
      <c r="H778" s="34"/>
    </row>
    <row r="779" spans="1:8" x14ac:dyDescent="0.2">
      <c r="A779" s="1567">
        <v>244448</v>
      </c>
      <c r="B779" s="172" t="s">
        <v>1514</v>
      </c>
      <c r="C779" s="172" t="s">
        <v>1515</v>
      </c>
      <c r="D779" s="172" t="s">
        <v>143</v>
      </c>
      <c r="G779" s="172" t="s">
        <v>103</v>
      </c>
      <c r="H779" s="34"/>
    </row>
    <row r="780" spans="1:8" x14ac:dyDescent="0.2">
      <c r="A780" s="1567">
        <v>244449</v>
      </c>
      <c r="B780" s="172" t="s">
        <v>1516</v>
      </c>
      <c r="C780" s="172" t="s">
        <v>1517</v>
      </c>
      <c r="D780" s="172" t="s">
        <v>124</v>
      </c>
      <c r="G780" s="172" t="s">
        <v>103</v>
      </c>
      <c r="H780" s="34"/>
    </row>
    <row r="781" spans="1:8" x14ac:dyDescent="0.2">
      <c r="A781" s="1567">
        <v>244450</v>
      </c>
      <c r="B781" s="172" t="s">
        <v>1518</v>
      </c>
      <c r="C781" s="172" t="s">
        <v>1519</v>
      </c>
      <c r="D781" s="172" t="s">
        <v>124</v>
      </c>
      <c r="G781" s="172" t="s">
        <v>103</v>
      </c>
      <c r="H781" s="34"/>
    </row>
    <row r="782" spans="1:8" x14ac:dyDescent="0.2">
      <c r="A782" s="1567">
        <v>244451</v>
      </c>
      <c r="B782" s="172" t="s">
        <v>1520</v>
      </c>
      <c r="C782" s="172" t="s">
        <v>1521</v>
      </c>
      <c r="D782" s="172" t="s">
        <v>101</v>
      </c>
      <c r="G782" s="172" t="s">
        <v>103</v>
      </c>
      <c r="H782" s="34"/>
    </row>
    <row r="783" spans="1:8" x14ac:dyDescent="0.2">
      <c r="A783" s="1567">
        <v>244452</v>
      </c>
      <c r="B783" s="172" t="s">
        <v>1522</v>
      </c>
      <c r="C783" s="172" t="s">
        <v>1523</v>
      </c>
      <c r="D783" s="172" t="s">
        <v>134</v>
      </c>
      <c r="G783" s="172" t="s">
        <v>103</v>
      </c>
      <c r="H783" s="34"/>
    </row>
    <row r="784" spans="1:8" x14ac:dyDescent="0.2">
      <c r="A784" s="1567">
        <v>244454</v>
      </c>
      <c r="B784" s="172" t="s">
        <v>1524</v>
      </c>
      <c r="C784" s="172" t="s">
        <v>1525</v>
      </c>
      <c r="D784" s="172" t="s">
        <v>124</v>
      </c>
      <c r="G784" s="172" t="s">
        <v>103</v>
      </c>
      <c r="H784" s="34"/>
    </row>
    <row r="785" spans="1:8" x14ac:dyDescent="0.2">
      <c r="A785" s="1567">
        <v>244456</v>
      </c>
      <c r="B785" s="172" t="s">
        <v>1526</v>
      </c>
      <c r="C785" s="172" t="s">
        <v>1226</v>
      </c>
      <c r="D785" s="172" t="s">
        <v>143</v>
      </c>
      <c r="G785" s="172" t="s">
        <v>103</v>
      </c>
      <c r="H785" s="34"/>
    </row>
    <row r="786" spans="1:8" x14ac:dyDescent="0.2">
      <c r="A786" s="1567">
        <v>244460</v>
      </c>
      <c r="B786" s="172" t="s">
        <v>1527</v>
      </c>
      <c r="C786" s="172" t="s">
        <v>1528</v>
      </c>
      <c r="D786" s="172" t="s">
        <v>124</v>
      </c>
      <c r="G786" s="172" t="s">
        <v>103</v>
      </c>
      <c r="H786" s="34"/>
    </row>
    <row r="787" spans="1:8" x14ac:dyDescent="0.2">
      <c r="A787" s="1567">
        <v>244464</v>
      </c>
      <c r="B787" s="172" t="s">
        <v>1529</v>
      </c>
      <c r="C787" s="172" t="s">
        <v>1530</v>
      </c>
      <c r="D787" s="172" t="s">
        <v>124</v>
      </c>
      <c r="G787" s="172" t="s">
        <v>103</v>
      </c>
      <c r="H787" s="34"/>
    </row>
    <row r="788" spans="1:8" x14ac:dyDescent="0.2">
      <c r="A788" s="1567">
        <v>244467</v>
      </c>
      <c r="B788" s="172" t="s">
        <v>1531</v>
      </c>
      <c r="C788" s="172" t="s">
        <v>1532</v>
      </c>
      <c r="D788" s="172" t="s">
        <v>143</v>
      </c>
      <c r="G788" s="172" t="s">
        <v>103</v>
      </c>
      <c r="H788" s="34"/>
    </row>
    <row r="789" spans="1:8" x14ac:dyDescent="0.2">
      <c r="A789" s="1567">
        <v>244469</v>
      </c>
      <c r="B789" s="172" t="s">
        <v>1533</v>
      </c>
      <c r="C789" s="172" t="s">
        <v>860</v>
      </c>
      <c r="D789" s="172" t="s">
        <v>143</v>
      </c>
      <c r="G789" s="172" t="s">
        <v>103</v>
      </c>
      <c r="H789" s="34"/>
    </row>
    <row r="790" spans="1:8" x14ac:dyDescent="0.2">
      <c r="A790" s="1567">
        <v>244470</v>
      </c>
      <c r="B790" s="172" t="s">
        <v>1534</v>
      </c>
      <c r="C790" s="172" t="s">
        <v>1535</v>
      </c>
      <c r="D790" s="172" t="s">
        <v>134</v>
      </c>
      <c r="G790" s="172" t="s">
        <v>103</v>
      </c>
      <c r="H790" s="34"/>
    </row>
    <row r="791" spans="1:8" x14ac:dyDescent="0.2">
      <c r="A791" s="1567">
        <v>244471</v>
      </c>
      <c r="B791" s="172" t="s">
        <v>1536</v>
      </c>
      <c r="C791" s="172" t="s">
        <v>1537</v>
      </c>
      <c r="D791" s="172" t="s">
        <v>134</v>
      </c>
      <c r="G791" s="172" t="s">
        <v>103</v>
      </c>
      <c r="H791" s="34"/>
    </row>
    <row r="792" spans="1:8" x14ac:dyDescent="0.2">
      <c r="A792" s="1567">
        <v>244473</v>
      </c>
      <c r="B792" s="172" t="s">
        <v>11453</v>
      </c>
      <c r="C792" s="172" t="s">
        <v>11454</v>
      </c>
      <c r="D792" s="172" t="s">
        <v>143</v>
      </c>
      <c r="G792" s="172" t="s">
        <v>103</v>
      </c>
      <c r="H792" s="34"/>
    </row>
    <row r="793" spans="1:8" x14ac:dyDescent="0.2">
      <c r="A793" s="1567">
        <v>244479</v>
      </c>
      <c r="B793" s="172" t="s">
        <v>1538</v>
      </c>
      <c r="C793" s="172" t="s">
        <v>587</v>
      </c>
      <c r="D793" s="172" t="s">
        <v>124</v>
      </c>
      <c r="G793" s="172" t="s">
        <v>103</v>
      </c>
      <c r="H793" s="34"/>
    </row>
    <row r="794" spans="1:8" x14ac:dyDescent="0.2">
      <c r="A794" s="1567">
        <v>244481</v>
      </c>
      <c r="B794" s="172" t="s">
        <v>1539</v>
      </c>
      <c r="C794" s="172" t="s">
        <v>1540</v>
      </c>
      <c r="D794" s="172" t="s">
        <v>101</v>
      </c>
      <c r="G794" s="172" t="s">
        <v>103</v>
      </c>
      <c r="H794" s="34"/>
    </row>
    <row r="795" spans="1:8" x14ac:dyDescent="0.2">
      <c r="A795" s="1567">
        <v>244482</v>
      </c>
      <c r="B795" s="172" t="s">
        <v>1541</v>
      </c>
      <c r="C795" s="172" t="s">
        <v>1542</v>
      </c>
      <c r="D795" s="172" t="s">
        <v>134</v>
      </c>
      <c r="G795" s="172" t="s">
        <v>103</v>
      </c>
      <c r="H795" s="34"/>
    </row>
    <row r="796" spans="1:8" x14ac:dyDescent="0.2">
      <c r="A796" s="1567">
        <v>244483</v>
      </c>
      <c r="B796" s="172" t="s">
        <v>1543</v>
      </c>
      <c r="C796" s="172" t="s">
        <v>1544</v>
      </c>
      <c r="D796" s="172" t="s">
        <v>143</v>
      </c>
      <c r="G796" s="172" t="s">
        <v>103</v>
      </c>
      <c r="H796" s="34"/>
    </row>
    <row r="797" spans="1:8" x14ac:dyDescent="0.2">
      <c r="A797" s="1567">
        <v>244484</v>
      </c>
      <c r="B797" s="172" t="s">
        <v>1545</v>
      </c>
      <c r="C797" s="172" t="s">
        <v>1546</v>
      </c>
      <c r="D797" s="172" t="s">
        <v>134</v>
      </c>
      <c r="G797" s="172" t="s">
        <v>103</v>
      </c>
      <c r="H797" s="34"/>
    </row>
    <row r="798" spans="1:8" x14ac:dyDescent="0.2">
      <c r="A798" s="1567">
        <v>244485</v>
      </c>
      <c r="B798" s="172" t="s">
        <v>1547</v>
      </c>
      <c r="C798" s="172" t="s">
        <v>1548</v>
      </c>
      <c r="D798" s="172" t="s">
        <v>124</v>
      </c>
      <c r="G798" s="172" t="s">
        <v>103</v>
      </c>
      <c r="H798" s="34"/>
    </row>
    <row r="799" spans="1:8" x14ac:dyDescent="0.2">
      <c r="A799" s="1567">
        <v>244486</v>
      </c>
      <c r="B799" s="172" t="s">
        <v>1549</v>
      </c>
      <c r="C799" s="172" t="s">
        <v>1550</v>
      </c>
      <c r="D799" s="172" t="s">
        <v>143</v>
      </c>
      <c r="G799" s="172" t="s">
        <v>103</v>
      </c>
      <c r="H799" s="34"/>
    </row>
    <row r="800" spans="1:8" x14ac:dyDescent="0.2">
      <c r="A800" s="1567">
        <v>244488</v>
      </c>
      <c r="B800" s="172" t="s">
        <v>1551</v>
      </c>
      <c r="C800" s="172" t="s">
        <v>1552</v>
      </c>
      <c r="D800" s="172" t="s">
        <v>143</v>
      </c>
      <c r="G800" s="172" t="s">
        <v>103</v>
      </c>
      <c r="H800" s="34"/>
    </row>
    <row r="801" spans="1:8" x14ac:dyDescent="0.2">
      <c r="A801" s="1567">
        <v>244490</v>
      </c>
      <c r="B801" s="172" t="s">
        <v>1553</v>
      </c>
      <c r="C801" s="172" t="s">
        <v>1554</v>
      </c>
      <c r="D801" s="172" t="s">
        <v>124</v>
      </c>
      <c r="G801" s="172" t="s">
        <v>103</v>
      </c>
      <c r="H801" s="34"/>
    </row>
    <row r="802" spans="1:8" x14ac:dyDescent="0.2">
      <c r="A802" s="1567">
        <v>244491</v>
      </c>
      <c r="B802" s="172" t="s">
        <v>1555</v>
      </c>
      <c r="C802" s="172" t="s">
        <v>372</v>
      </c>
      <c r="D802" s="172" t="s">
        <v>124</v>
      </c>
      <c r="G802" s="172" t="s">
        <v>103</v>
      </c>
      <c r="H802" s="34"/>
    </row>
    <row r="803" spans="1:8" x14ac:dyDescent="0.2">
      <c r="A803" s="1567">
        <v>244492</v>
      </c>
      <c r="B803" s="172" t="s">
        <v>1556</v>
      </c>
      <c r="C803" s="172" t="s">
        <v>528</v>
      </c>
      <c r="D803" s="172" t="s">
        <v>124</v>
      </c>
      <c r="G803" s="172" t="s">
        <v>103</v>
      </c>
      <c r="H803" s="34"/>
    </row>
    <row r="804" spans="1:8" x14ac:dyDescent="0.2">
      <c r="A804" s="1567">
        <v>244493</v>
      </c>
      <c r="B804" s="172" t="s">
        <v>1557</v>
      </c>
      <c r="C804" s="172" t="s">
        <v>1558</v>
      </c>
      <c r="D804" s="172" t="s">
        <v>124</v>
      </c>
      <c r="G804" s="172" t="s">
        <v>103</v>
      </c>
      <c r="H804" s="34"/>
    </row>
    <row r="805" spans="1:8" x14ac:dyDescent="0.2">
      <c r="A805" s="1567">
        <v>244494</v>
      </c>
      <c r="B805" s="172" t="s">
        <v>1559</v>
      </c>
      <c r="C805" s="172" t="s">
        <v>1560</v>
      </c>
      <c r="D805" s="172" t="s">
        <v>124</v>
      </c>
      <c r="G805" s="172" t="s">
        <v>103</v>
      </c>
      <c r="H805" s="34"/>
    </row>
    <row r="806" spans="1:8" x14ac:dyDescent="0.2">
      <c r="A806" s="1567">
        <v>244495</v>
      </c>
      <c r="B806" s="172" t="s">
        <v>1561</v>
      </c>
      <c r="C806" s="172" t="s">
        <v>1562</v>
      </c>
      <c r="D806" s="172" t="s">
        <v>124</v>
      </c>
      <c r="G806" s="172" t="s">
        <v>103</v>
      </c>
      <c r="H806" s="34"/>
    </row>
    <row r="807" spans="1:8" x14ac:dyDescent="0.2">
      <c r="A807" s="1567">
        <v>244496</v>
      </c>
      <c r="B807" s="172" t="s">
        <v>1563</v>
      </c>
      <c r="C807" s="172" t="s">
        <v>1564</v>
      </c>
      <c r="D807" s="172" t="s">
        <v>134</v>
      </c>
      <c r="G807" s="172" t="s">
        <v>103</v>
      </c>
      <c r="H807" s="34"/>
    </row>
    <row r="808" spans="1:8" x14ac:dyDescent="0.2">
      <c r="A808" s="1567">
        <v>244497</v>
      </c>
      <c r="B808" s="172" t="s">
        <v>1565</v>
      </c>
      <c r="C808" s="172" t="s">
        <v>763</v>
      </c>
      <c r="D808" s="172" t="s">
        <v>124</v>
      </c>
      <c r="G808" s="172" t="s">
        <v>103</v>
      </c>
      <c r="H808" s="34"/>
    </row>
    <row r="809" spans="1:8" x14ac:dyDescent="0.2">
      <c r="A809" s="1567">
        <v>244498</v>
      </c>
      <c r="B809" s="172" t="s">
        <v>1566</v>
      </c>
      <c r="C809" s="172" t="s">
        <v>372</v>
      </c>
      <c r="D809" s="172" t="s">
        <v>124</v>
      </c>
      <c r="G809" s="172" t="s">
        <v>103</v>
      </c>
      <c r="H809" s="34"/>
    </row>
    <row r="810" spans="1:8" x14ac:dyDescent="0.2">
      <c r="A810" s="1567">
        <v>244499</v>
      </c>
      <c r="B810" s="172" t="s">
        <v>1567</v>
      </c>
      <c r="C810" s="172" t="s">
        <v>1568</v>
      </c>
      <c r="D810" s="172" t="s">
        <v>124</v>
      </c>
      <c r="G810" s="172" t="s">
        <v>103</v>
      </c>
      <c r="H810" s="34"/>
    </row>
    <row r="811" spans="1:8" x14ac:dyDescent="0.2">
      <c r="A811" s="1567">
        <v>244500</v>
      </c>
      <c r="B811" s="172" t="s">
        <v>1569</v>
      </c>
      <c r="C811" s="172" t="s">
        <v>1107</v>
      </c>
      <c r="D811" s="172" t="s">
        <v>124</v>
      </c>
      <c r="G811" s="172" t="s">
        <v>103</v>
      </c>
      <c r="H811" s="34"/>
    </row>
    <row r="812" spans="1:8" x14ac:dyDescent="0.2">
      <c r="A812" s="1567">
        <v>244502</v>
      </c>
      <c r="B812" s="172" t="s">
        <v>1570</v>
      </c>
      <c r="C812" s="172" t="s">
        <v>1571</v>
      </c>
      <c r="D812" s="172" t="s">
        <v>134</v>
      </c>
      <c r="G812" s="172" t="s">
        <v>103</v>
      </c>
      <c r="H812" s="34"/>
    </row>
    <row r="813" spans="1:8" x14ac:dyDescent="0.2">
      <c r="A813" s="1567">
        <v>244503</v>
      </c>
      <c r="B813" s="172" t="s">
        <v>1572</v>
      </c>
      <c r="C813" s="172" t="s">
        <v>1573</v>
      </c>
      <c r="D813" s="172" t="s">
        <v>101</v>
      </c>
      <c r="G813" s="172" t="s">
        <v>103</v>
      </c>
      <c r="H813" s="34"/>
    </row>
    <row r="814" spans="1:8" x14ac:dyDescent="0.2">
      <c r="A814" s="1567">
        <v>244504</v>
      </c>
      <c r="B814" s="172" t="s">
        <v>1574</v>
      </c>
      <c r="C814" s="172" t="s">
        <v>1575</v>
      </c>
      <c r="D814" s="172" t="s">
        <v>101</v>
      </c>
      <c r="E814" s="172" t="s">
        <v>124</v>
      </c>
      <c r="G814" s="172" t="s">
        <v>103</v>
      </c>
      <c r="H814" s="34"/>
    </row>
    <row r="815" spans="1:8" x14ac:dyDescent="0.2">
      <c r="A815" s="1567">
        <v>244505</v>
      </c>
      <c r="B815" s="172" t="s">
        <v>1576</v>
      </c>
      <c r="C815" s="172" t="s">
        <v>1577</v>
      </c>
      <c r="D815" s="172" t="s">
        <v>134</v>
      </c>
      <c r="G815" s="172" t="s">
        <v>103</v>
      </c>
      <c r="H815" s="34"/>
    </row>
    <row r="816" spans="1:8" x14ac:dyDescent="0.2">
      <c r="A816" s="1567">
        <v>244506</v>
      </c>
      <c r="B816" s="172" t="s">
        <v>1578</v>
      </c>
      <c r="C816" s="172" t="s">
        <v>1579</v>
      </c>
      <c r="D816" s="172" t="s">
        <v>134</v>
      </c>
      <c r="G816" s="172" t="s">
        <v>103</v>
      </c>
      <c r="H816" s="34"/>
    </row>
    <row r="817" spans="1:8" x14ac:dyDescent="0.2">
      <c r="A817" s="1567">
        <v>244507</v>
      </c>
      <c r="B817" s="172" t="s">
        <v>1580</v>
      </c>
      <c r="C817" s="172" t="s">
        <v>1581</v>
      </c>
      <c r="D817" s="172" t="s">
        <v>134</v>
      </c>
      <c r="G817" s="172" t="s">
        <v>103</v>
      </c>
      <c r="H817" s="34"/>
    </row>
    <row r="818" spans="1:8" x14ac:dyDescent="0.2">
      <c r="A818" s="1567">
        <v>244508</v>
      </c>
      <c r="B818" s="172" t="s">
        <v>1582</v>
      </c>
      <c r="C818" s="172" t="s">
        <v>1583</v>
      </c>
      <c r="D818" s="172" t="s">
        <v>134</v>
      </c>
      <c r="G818" s="172" t="s">
        <v>103</v>
      </c>
      <c r="H818" s="34"/>
    </row>
    <row r="819" spans="1:8" x14ac:dyDescent="0.2">
      <c r="A819" s="1567">
        <v>244510</v>
      </c>
      <c r="B819" s="172" t="s">
        <v>1584</v>
      </c>
      <c r="C819" s="172" t="s">
        <v>1370</v>
      </c>
      <c r="D819" s="172" t="s">
        <v>134</v>
      </c>
      <c r="G819" s="172" t="s">
        <v>103</v>
      </c>
      <c r="H819" s="34"/>
    </row>
    <row r="820" spans="1:8" x14ac:dyDescent="0.2">
      <c r="A820" s="1567">
        <v>244511</v>
      </c>
      <c r="B820" s="172" t="s">
        <v>1585</v>
      </c>
      <c r="C820" s="172" t="s">
        <v>1586</v>
      </c>
      <c r="D820" s="172" t="s">
        <v>143</v>
      </c>
      <c r="G820" s="172" t="s">
        <v>103</v>
      </c>
      <c r="H820" s="34"/>
    </row>
    <row r="821" spans="1:8" x14ac:dyDescent="0.2">
      <c r="A821" s="1567">
        <v>244512</v>
      </c>
      <c r="B821" s="172" t="s">
        <v>1587</v>
      </c>
      <c r="C821" s="172" t="s">
        <v>1588</v>
      </c>
      <c r="D821" s="172" t="s">
        <v>124</v>
      </c>
      <c r="G821" s="172" t="s">
        <v>103</v>
      </c>
      <c r="H821" s="34"/>
    </row>
    <row r="822" spans="1:8" x14ac:dyDescent="0.2">
      <c r="A822" s="1567">
        <v>244513</v>
      </c>
      <c r="B822" s="172" t="s">
        <v>1589</v>
      </c>
      <c r="C822" s="172" t="s">
        <v>1590</v>
      </c>
      <c r="D822" s="172" t="s">
        <v>143</v>
      </c>
      <c r="G822" s="172" t="s">
        <v>103</v>
      </c>
      <c r="H822" s="34"/>
    </row>
    <row r="823" spans="1:8" x14ac:dyDescent="0.2">
      <c r="A823" s="1567">
        <v>244514</v>
      </c>
      <c r="B823" s="172" t="s">
        <v>1591</v>
      </c>
      <c r="C823" s="172" t="s">
        <v>1592</v>
      </c>
      <c r="D823" s="172" t="s">
        <v>134</v>
      </c>
      <c r="G823" s="172" t="s">
        <v>103</v>
      </c>
      <c r="H823" s="34"/>
    </row>
    <row r="824" spans="1:8" x14ac:dyDescent="0.2">
      <c r="A824" s="1567">
        <v>244515</v>
      </c>
      <c r="B824" s="172" t="s">
        <v>1593</v>
      </c>
      <c r="C824" s="172" t="s">
        <v>1594</v>
      </c>
      <c r="D824" s="172" t="s">
        <v>124</v>
      </c>
      <c r="G824" s="172" t="s">
        <v>103</v>
      </c>
      <c r="H824" s="34"/>
    </row>
    <row r="825" spans="1:8" x14ac:dyDescent="0.2">
      <c r="A825" s="1567">
        <v>244516</v>
      </c>
      <c r="B825" s="172" t="s">
        <v>1595</v>
      </c>
      <c r="C825" s="172" t="s">
        <v>1596</v>
      </c>
      <c r="D825" s="172" t="s">
        <v>124</v>
      </c>
      <c r="G825" s="172" t="s">
        <v>103</v>
      </c>
      <c r="H825" s="34"/>
    </row>
    <row r="826" spans="1:8" x14ac:dyDescent="0.2">
      <c r="A826" s="1567">
        <v>244517</v>
      </c>
      <c r="B826" s="172" t="s">
        <v>1597</v>
      </c>
      <c r="C826" s="172" t="s">
        <v>801</v>
      </c>
      <c r="D826" s="172" t="s">
        <v>124</v>
      </c>
      <c r="G826" s="172" t="s">
        <v>103</v>
      </c>
      <c r="H826" s="34"/>
    </row>
    <row r="827" spans="1:8" x14ac:dyDescent="0.2">
      <c r="A827" s="1567">
        <v>244518</v>
      </c>
      <c r="B827" s="172" t="s">
        <v>1598</v>
      </c>
      <c r="C827" s="172" t="s">
        <v>358</v>
      </c>
      <c r="D827" s="172" t="s">
        <v>124</v>
      </c>
      <c r="G827" s="172" t="s">
        <v>103</v>
      </c>
      <c r="H827" s="34"/>
    </row>
    <row r="828" spans="1:8" x14ac:dyDescent="0.2">
      <c r="A828" s="1567">
        <v>244522</v>
      </c>
      <c r="B828" s="172" t="s">
        <v>1599</v>
      </c>
      <c r="C828" s="172" t="s">
        <v>706</v>
      </c>
      <c r="D828" s="172" t="s">
        <v>134</v>
      </c>
      <c r="G828" s="172" t="s">
        <v>103</v>
      </c>
      <c r="H828" s="34"/>
    </row>
    <row r="829" spans="1:8" x14ac:dyDescent="0.2">
      <c r="A829" s="1567">
        <v>244523</v>
      </c>
      <c r="B829" s="172" t="s">
        <v>1600</v>
      </c>
      <c r="C829" s="172" t="s">
        <v>1601</v>
      </c>
      <c r="D829" s="172" t="s">
        <v>143</v>
      </c>
      <c r="G829" s="172" t="s">
        <v>103</v>
      </c>
      <c r="H829" s="34"/>
    </row>
    <row r="830" spans="1:8" x14ac:dyDescent="0.2">
      <c r="A830" s="1567">
        <v>244529</v>
      </c>
      <c r="B830" s="172" t="s">
        <v>1602</v>
      </c>
      <c r="C830" s="172" t="s">
        <v>1603</v>
      </c>
      <c r="D830" s="172" t="s">
        <v>143</v>
      </c>
      <c r="G830" s="172" t="s">
        <v>103</v>
      </c>
      <c r="H830" s="34"/>
    </row>
    <row r="831" spans="1:8" x14ac:dyDescent="0.2">
      <c r="A831" s="1567">
        <v>244530</v>
      </c>
      <c r="B831" s="172" t="s">
        <v>1604</v>
      </c>
      <c r="C831" s="172" t="s">
        <v>1605</v>
      </c>
      <c r="D831" s="172" t="s">
        <v>134</v>
      </c>
      <c r="G831" s="172" t="s">
        <v>103</v>
      </c>
      <c r="H831" s="34"/>
    </row>
    <row r="832" spans="1:8" x14ac:dyDescent="0.2">
      <c r="A832" s="1567">
        <v>244531</v>
      </c>
      <c r="B832" s="172" t="s">
        <v>1606</v>
      </c>
      <c r="C832" s="172" t="s">
        <v>1607</v>
      </c>
      <c r="D832" s="172" t="s">
        <v>143</v>
      </c>
      <c r="G832" s="172" t="s">
        <v>103</v>
      </c>
      <c r="H832" s="34"/>
    </row>
    <row r="833" spans="1:8" x14ac:dyDescent="0.2">
      <c r="A833" s="1567">
        <v>244532</v>
      </c>
      <c r="B833" s="172" t="s">
        <v>1608</v>
      </c>
      <c r="C833" s="172" t="s">
        <v>1035</v>
      </c>
      <c r="D833" s="172" t="s">
        <v>134</v>
      </c>
      <c r="G833" s="172" t="s">
        <v>107</v>
      </c>
      <c r="H833" s="34"/>
    </row>
    <row r="834" spans="1:8" x14ac:dyDescent="0.2">
      <c r="A834" s="1567">
        <v>244534</v>
      </c>
      <c r="B834" s="172" t="s">
        <v>1609</v>
      </c>
      <c r="C834" s="172" t="s">
        <v>1610</v>
      </c>
      <c r="D834" s="172" t="s">
        <v>143</v>
      </c>
      <c r="G834" s="172" t="s">
        <v>103</v>
      </c>
      <c r="H834" s="34"/>
    </row>
    <row r="835" spans="1:8" x14ac:dyDescent="0.2">
      <c r="A835" s="1567">
        <v>244535</v>
      </c>
      <c r="B835" s="172" t="s">
        <v>1611</v>
      </c>
      <c r="C835" s="172" t="s">
        <v>1612</v>
      </c>
      <c r="D835" s="172" t="s">
        <v>124</v>
      </c>
      <c r="G835" s="172" t="s">
        <v>103</v>
      </c>
      <c r="H835" s="34"/>
    </row>
    <row r="836" spans="1:8" x14ac:dyDescent="0.2">
      <c r="A836" s="1567">
        <v>244537</v>
      </c>
      <c r="B836" s="172" t="s">
        <v>1613</v>
      </c>
      <c r="C836" s="172" t="s">
        <v>1614</v>
      </c>
      <c r="D836" s="172" t="s">
        <v>134</v>
      </c>
      <c r="G836" s="172" t="s">
        <v>103</v>
      </c>
      <c r="H836" s="34"/>
    </row>
    <row r="837" spans="1:8" x14ac:dyDescent="0.2">
      <c r="A837" s="1567">
        <v>244544</v>
      </c>
      <c r="B837" s="172" t="s">
        <v>1615</v>
      </c>
      <c r="C837" s="172" t="s">
        <v>1616</v>
      </c>
      <c r="D837" s="172" t="s">
        <v>134</v>
      </c>
      <c r="G837" s="172" t="s">
        <v>103</v>
      </c>
      <c r="H837" s="34"/>
    </row>
    <row r="838" spans="1:8" x14ac:dyDescent="0.2">
      <c r="A838" s="1567">
        <v>244550</v>
      </c>
      <c r="B838" s="172" t="s">
        <v>1617</v>
      </c>
      <c r="C838" s="172" t="s">
        <v>862</v>
      </c>
      <c r="D838" s="172" t="s">
        <v>143</v>
      </c>
      <c r="G838" s="172" t="s">
        <v>103</v>
      </c>
      <c r="H838" s="34"/>
    </row>
    <row r="839" spans="1:8" x14ac:dyDescent="0.2">
      <c r="A839" s="1567">
        <v>244553</v>
      </c>
      <c r="B839" s="172" t="s">
        <v>1618</v>
      </c>
      <c r="C839" s="172" t="s">
        <v>1619</v>
      </c>
      <c r="D839" s="172" t="s">
        <v>143</v>
      </c>
      <c r="G839" s="172" t="s">
        <v>103</v>
      </c>
      <c r="H839" s="34"/>
    </row>
    <row r="840" spans="1:8" x14ac:dyDescent="0.2">
      <c r="A840" s="1567">
        <v>244554</v>
      </c>
      <c r="B840" s="172" t="s">
        <v>1620</v>
      </c>
      <c r="C840" s="172" t="s">
        <v>1621</v>
      </c>
      <c r="D840" s="172" t="s">
        <v>101</v>
      </c>
      <c r="G840" s="172" t="s">
        <v>103</v>
      </c>
      <c r="H840" s="34"/>
    </row>
    <row r="841" spans="1:8" x14ac:dyDescent="0.2">
      <c r="A841" s="1567">
        <v>244555</v>
      </c>
      <c r="B841" s="172" t="s">
        <v>1622</v>
      </c>
      <c r="C841" s="172" t="s">
        <v>1623</v>
      </c>
      <c r="D841" s="172" t="s">
        <v>143</v>
      </c>
      <c r="G841" s="172" t="s">
        <v>103</v>
      </c>
      <c r="H841" s="34"/>
    </row>
    <row r="842" spans="1:8" x14ac:dyDescent="0.2">
      <c r="A842" s="1567">
        <v>244556</v>
      </c>
      <c r="B842" s="172" t="s">
        <v>1624</v>
      </c>
      <c r="C842" s="172" t="s">
        <v>1625</v>
      </c>
      <c r="D842" s="172" t="s">
        <v>143</v>
      </c>
      <c r="G842" s="172" t="s">
        <v>103</v>
      </c>
      <c r="H842" s="34"/>
    </row>
    <row r="843" spans="1:8" x14ac:dyDescent="0.2">
      <c r="A843" s="1567">
        <v>244557</v>
      </c>
      <c r="B843" s="172" t="s">
        <v>1626</v>
      </c>
      <c r="C843" s="172" t="s">
        <v>1107</v>
      </c>
      <c r="D843" s="172" t="s">
        <v>124</v>
      </c>
      <c r="G843" s="172" t="s">
        <v>103</v>
      </c>
      <c r="H843" s="34"/>
    </row>
    <row r="844" spans="1:8" x14ac:dyDescent="0.2">
      <c r="A844" s="1567">
        <v>244558</v>
      </c>
      <c r="B844" s="172" t="s">
        <v>1627</v>
      </c>
      <c r="C844" s="172" t="s">
        <v>1628</v>
      </c>
      <c r="D844" s="172" t="s">
        <v>124</v>
      </c>
      <c r="G844" s="172" t="s">
        <v>103</v>
      </c>
      <c r="H844" s="34"/>
    </row>
    <row r="845" spans="1:8" x14ac:dyDescent="0.2">
      <c r="A845" s="1567">
        <v>244559</v>
      </c>
      <c r="B845" s="172" t="s">
        <v>1629</v>
      </c>
      <c r="C845" s="172" t="s">
        <v>1630</v>
      </c>
      <c r="D845" s="172" t="s">
        <v>143</v>
      </c>
      <c r="G845" s="172" t="s">
        <v>103</v>
      </c>
      <c r="H845" s="34"/>
    </row>
    <row r="846" spans="1:8" x14ac:dyDescent="0.2">
      <c r="A846" s="1567">
        <v>244560</v>
      </c>
      <c r="B846" s="172" t="s">
        <v>1631</v>
      </c>
      <c r="C846" s="172" t="s">
        <v>1632</v>
      </c>
      <c r="D846" s="172" t="s">
        <v>101</v>
      </c>
      <c r="G846" s="172" t="s">
        <v>103</v>
      </c>
      <c r="H846" s="34"/>
    </row>
    <row r="847" spans="1:8" x14ac:dyDescent="0.2">
      <c r="A847" s="1567">
        <v>244561</v>
      </c>
      <c r="B847" s="172" t="s">
        <v>1633</v>
      </c>
      <c r="C847" s="172" t="s">
        <v>958</v>
      </c>
      <c r="D847" s="172" t="s">
        <v>134</v>
      </c>
      <c r="G847" s="172" t="s">
        <v>103</v>
      </c>
      <c r="H847" s="34"/>
    </row>
    <row r="848" spans="1:8" x14ac:dyDescent="0.2">
      <c r="A848" s="1567">
        <v>244562</v>
      </c>
      <c r="B848" s="172" t="s">
        <v>1634</v>
      </c>
      <c r="C848" s="172" t="s">
        <v>1635</v>
      </c>
      <c r="D848" s="172" t="s">
        <v>134</v>
      </c>
      <c r="G848" s="172" t="s">
        <v>103</v>
      </c>
      <c r="H848" s="34"/>
    </row>
    <row r="849" spans="1:8" x14ac:dyDescent="0.2">
      <c r="A849" s="1567">
        <v>244563</v>
      </c>
      <c r="B849" s="172" t="s">
        <v>1636</v>
      </c>
      <c r="C849" s="172" t="s">
        <v>1637</v>
      </c>
      <c r="D849" s="172" t="s">
        <v>143</v>
      </c>
      <c r="G849" s="172" t="s">
        <v>103</v>
      </c>
      <c r="H849" s="34"/>
    </row>
    <row r="850" spans="1:8" x14ac:dyDescent="0.2">
      <c r="A850" s="1567">
        <v>244564</v>
      </c>
      <c r="B850" s="172" t="s">
        <v>1638</v>
      </c>
      <c r="C850" s="172" t="s">
        <v>1639</v>
      </c>
      <c r="D850" s="172" t="s">
        <v>124</v>
      </c>
      <c r="G850" s="172" t="s">
        <v>103</v>
      </c>
      <c r="H850" s="34"/>
    </row>
    <row r="851" spans="1:8" x14ac:dyDescent="0.2">
      <c r="A851" s="1567">
        <v>244565</v>
      </c>
      <c r="B851" s="172" t="s">
        <v>1640</v>
      </c>
      <c r="C851" s="172" t="s">
        <v>731</v>
      </c>
      <c r="D851" s="172" t="s">
        <v>124</v>
      </c>
      <c r="G851" s="172" t="s">
        <v>103</v>
      </c>
      <c r="H851" s="34"/>
    </row>
    <row r="852" spans="1:8" x14ac:dyDescent="0.2">
      <c r="A852" s="1567">
        <v>244566</v>
      </c>
      <c r="B852" s="172" t="s">
        <v>1641</v>
      </c>
      <c r="C852" s="172" t="s">
        <v>1226</v>
      </c>
      <c r="D852" s="172" t="s">
        <v>143</v>
      </c>
      <c r="G852" s="172" t="s">
        <v>103</v>
      </c>
      <c r="H852" s="34"/>
    </row>
    <row r="853" spans="1:8" x14ac:dyDescent="0.2">
      <c r="A853" s="1567">
        <v>244567</v>
      </c>
      <c r="B853" s="172" t="s">
        <v>1642</v>
      </c>
      <c r="C853" s="172" t="s">
        <v>1643</v>
      </c>
      <c r="D853" s="172" t="s">
        <v>124</v>
      </c>
      <c r="G853" s="172" t="s">
        <v>103</v>
      </c>
      <c r="H853" s="34"/>
    </row>
    <row r="854" spans="1:8" x14ac:dyDescent="0.2">
      <c r="A854" s="1569">
        <v>244568</v>
      </c>
      <c r="B854" s="172" t="s">
        <v>1644</v>
      </c>
      <c r="C854" s="81" t="s">
        <v>1645</v>
      </c>
      <c r="D854" s="81" t="s">
        <v>124</v>
      </c>
      <c r="E854" s="81"/>
      <c r="F854" s="81"/>
      <c r="G854" s="81" t="s">
        <v>103</v>
      </c>
      <c r="H854" s="34"/>
    </row>
    <row r="855" spans="1:8" x14ac:dyDescent="0.2">
      <c r="A855" s="1569">
        <v>244570</v>
      </c>
      <c r="B855" s="172" t="s">
        <v>1646</v>
      </c>
      <c r="C855" s="81" t="s">
        <v>11455</v>
      </c>
      <c r="D855" s="81" t="s">
        <v>143</v>
      </c>
      <c r="E855" s="81"/>
      <c r="F855" s="81"/>
      <c r="G855" s="81" t="s">
        <v>110</v>
      </c>
      <c r="H855" s="34"/>
    </row>
    <row r="856" spans="1:8" x14ac:dyDescent="0.2">
      <c r="A856" s="1569">
        <v>244571</v>
      </c>
      <c r="B856" s="172" t="s">
        <v>1647</v>
      </c>
      <c r="C856" s="81" t="s">
        <v>692</v>
      </c>
      <c r="D856" s="81" t="s">
        <v>124</v>
      </c>
      <c r="E856" s="81"/>
      <c r="F856" s="81"/>
      <c r="G856" s="172" t="s">
        <v>103</v>
      </c>
      <c r="H856" s="34"/>
    </row>
    <row r="857" spans="1:8" x14ac:dyDescent="0.2">
      <c r="A857" s="1569">
        <v>244572</v>
      </c>
      <c r="B857" s="172" t="s">
        <v>1648</v>
      </c>
      <c r="C857" s="81" t="s">
        <v>439</v>
      </c>
      <c r="D857" s="81" t="s">
        <v>101</v>
      </c>
      <c r="E857" s="81"/>
      <c r="F857" s="81"/>
      <c r="G857" s="172" t="s">
        <v>103</v>
      </c>
      <c r="H857" s="34"/>
    </row>
    <row r="858" spans="1:8" x14ac:dyDescent="0.2">
      <c r="A858" s="1569">
        <v>244573</v>
      </c>
      <c r="B858" s="172" t="s">
        <v>1649</v>
      </c>
      <c r="C858" s="81" t="s">
        <v>1650</v>
      </c>
      <c r="D858" s="81" t="s">
        <v>101</v>
      </c>
      <c r="E858" s="81"/>
      <c r="F858" s="81"/>
      <c r="G858" s="172" t="s">
        <v>103</v>
      </c>
      <c r="H858" s="34"/>
    </row>
    <row r="859" spans="1:8" x14ac:dyDescent="0.2">
      <c r="A859" s="1569">
        <v>244574</v>
      </c>
      <c r="B859" s="172" t="s">
        <v>1651</v>
      </c>
      <c r="C859" s="81" t="s">
        <v>1652</v>
      </c>
      <c r="D859" s="81" t="s">
        <v>134</v>
      </c>
      <c r="E859" s="81"/>
      <c r="F859" s="81"/>
      <c r="G859" s="172" t="s">
        <v>103</v>
      </c>
      <c r="H859" s="34"/>
    </row>
    <row r="860" spans="1:8" x14ac:dyDescent="0.2">
      <c r="A860" s="1569">
        <v>244575</v>
      </c>
      <c r="B860" s="172" t="s">
        <v>1653</v>
      </c>
      <c r="C860" s="81" t="s">
        <v>1654</v>
      </c>
      <c r="D860" s="81" t="s">
        <v>134</v>
      </c>
      <c r="E860" s="81"/>
      <c r="F860" s="81"/>
      <c r="G860" s="172" t="s">
        <v>103</v>
      </c>
      <c r="H860" s="34"/>
    </row>
    <row r="861" spans="1:8" x14ac:dyDescent="0.2">
      <c r="A861" s="1569">
        <v>244578</v>
      </c>
      <c r="B861" s="172" t="s">
        <v>1655</v>
      </c>
      <c r="C861" s="81" t="s">
        <v>1170</v>
      </c>
      <c r="D861" s="81" t="s">
        <v>124</v>
      </c>
      <c r="E861" s="81"/>
      <c r="F861" s="81"/>
      <c r="G861" s="172" t="s">
        <v>103</v>
      </c>
      <c r="H861" s="34"/>
    </row>
    <row r="862" spans="1:8" x14ac:dyDescent="0.2">
      <c r="A862" s="1569">
        <v>244579</v>
      </c>
      <c r="B862" s="172" t="s">
        <v>1656</v>
      </c>
      <c r="C862" s="81" t="s">
        <v>1657</v>
      </c>
      <c r="D862" s="81" t="s">
        <v>134</v>
      </c>
      <c r="E862" s="81"/>
      <c r="F862" s="81"/>
      <c r="G862" s="172" t="s">
        <v>103</v>
      </c>
      <c r="H862" s="34"/>
    </row>
    <row r="863" spans="1:8" x14ac:dyDescent="0.2">
      <c r="A863" s="1569">
        <v>244580</v>
      </c>
      <c r="B863" s="172" t="s">
        <v>1658</v>
      </c>
      <c r="C863" s="81" t="s">
        <v>1659</v>
      </c>
      <c r="D863" s="81" t="s">
        <v>134</v>
      </c>
      <c r="E863" s="81"/>
      <c r="F863" s="81"/>
      <c r="G863" s="172" t="s">
        <v>103</v>
      </c>
      <c r="H863" s="34"/>
    </row>
    <row r="864" spans="1:8" x14ac:dyDescent="0.2">
      <c r="A864" s="1569">
        <v>244581</v>
      </c>
      <c r="B864" s="172" t="s">
        <v>1660</v>
      </c>
      <c r="C864" s="81" t="s">
        <v>1661</v>
      </c>
      <c r="D864" s="81" t="s">
        <v>143</v>
      </c>
      <c r="E864" s="81"/>
      <c r="F864" s="81"/>
      <c r="G864" s="172" t="s">
        <v>103</v>
      </c>
      <c r="H864" s="34"/>
    </row>
    <row r="865" spans="1:8" x14ac:dyDescent="0.2">
      <c r="A865" s="1569">
        <v>244582</v>
      </c>
      <c r="B865" s="172" t="s">
        <v>1662</v>
      </c>
      <c r="C865" s="81" t="s">
        <v>1663</v>
      </c>
      <c r="D865" s="81" t="s">
        <v>101</v>
      </c>
      <c r="E865" s="81"/>
      <c r="F865" s="81"/>
      <c r="G865" s="172" t="s">
        <v>103</v>
      </c>
      <c r="H865" s="34"/>
    </row>
    <row r="866" spans="1:8" x14ac:dyDescent="0.2">
      <c r="A866" s="1569">
        <v>244583</v>
      </c>
      <c r="B866" s="172" t="s">
        <v>1664</v>
      </c>
      <c r="C866" s="81" t="s">
        <v>1665</v>
      </c>
      <c r="D866" s="81" t="s">
        <v>134</v>
      </c>
      <c r="E866" s="81"/>
      <c r="F866" s="81"/>
      <c r="G866" s="172" t="s">
        <v>103</v>
      </c>
      <c r="H866" s="34"/>
    </row>
    <row r="867" spans="1:8" x14ac:dyDescent="0.2">
      <c r="A867" s="1569">
        <v>244584</v>
      </c>
      <c r="B867" s="172" t="s">
        <v>1666</v>
      </c>
      <c r="C867" s="81" t="s">
        <v>1667</v>
      </c>
      <c r="D867" s="81" t="s">
        <v>143</v>
      </c>
      <c r="E867" s="81"/>
      <c r="F867" s="81"/>
      <c r="G867" s="172" t="s">
        <v>103</v>
      </c>
      <c r="H867" s="34"/>
    </row>
    <row r="868" spans="1:8" x14ac:dyDescent="0.2">
      <c r="A868" s="1569">
        <v>244589</v>
      </c>
      <c r="B868" s="172" t="s">
        <v>1668</v>
      </c>
      <c r="C868" s="81" t="s">
        <v>616</v>
      </c>
      <c r="D868" s="81" t="s">
        <v>134</v>
      </c>
      <c r="E868" s="81"/>
      <c r="F868" s="81"/>
      <c r="G868" s="172" t="s">
        <v>103</v>
      </c>
      <c r="H868" s="34"/>
    </row>
    <row r="869" spans="1:8" x14ac:dyDescent="0.2">
      <c r="A869" s="1569">
        <v>244594</v>
      </c>
      <c r="B869" s="172" t="s">
        <v>1669</v>
      </c>
      <c r="C869" s="81" t="s">
        <v>1670</v>
      </c>
      <c r="D869" s="81" t="s">
        <v>124</v>
      </c>
      <c r="E869" s="81"/>
      <c r="F869" s="81"/>
      <c r="G869" s="172" t="s">
        <v>103</v>
      </c>
      <c r="H869" s="34"/>
    </row>
    <row r="870" spans="1:8" x14ac:dyDescent="0.2">
      <c r="A870" s="1569">
        <v>244595</v>
      </c>
      <c r="B870" s="172" t="s">
        <v>1671</v>
      </c>
      <c r="C870" s="81" t="s">
        <v>1672</v>
      </c>
      <c r="D870" s="81" t="s">
        <v>124</v>
      </c>
      <c r="E870" s="81"/>
      <c r="F870" s="81"/>
      <c r="G870" s="172" t="s">
        <v>103</v>
      </c>
      <c r="H870" s="34"/>
    </row>
    <row r="871" spans="1:8" x14ac:dyDescent="0.2">
      <c r="A871" s="1569">
        <v>244596</v>
      </c>
      <c r="B871" s="172" t="s">
        <v>1673</v>
      </c>
      <c r="C871" s="81" t="s">
        <v>1674</v>
      </c>
      <c r="D871" s="81" t="s">
        <v>124</v>
      </c>
      <c r="E871" s="81"/>
      <c r="F871" s="81"/>
      <c r="G871" s="172" t="s">
        <v>103</v>
      </c>
      <c r="H871" s="34"/>
    </row>
    <row r="872" spans="1:8" x14ac:dyDescent="0.2">
      <c r="A872" s="1569">
        <v>244597</v>
      </c>
      <c r="B872" s="172" t="s">
        <v>1675</v>
      </c>
      <c r="C872" s="81" t="s">
        <v>1676</v>
      </c>
      <c r="D872" s="81" t="s">
        <v>124</v>
      </c>
      <c r="E872" s="81"/>
      <c r="F872" s="81"/>
      <c r="G872" s="172" t="s">
        <v>103</v>
      </c>
      <c r="H872" s="34"/>
    </row>
    <row r="873" spans="1:8" x14ac:dyDescent="0.2">
      <c r="A873" s="1569">
        <v>244598</v>
      </c>
      <c r="B873" s="172" t="s">
        <v>1677</v>
      </c>
      <c r="C873" s="81" t="s">
        <v>1107</v>
      </c>
      <c r="D873" s="81" t="s">
        <v>124</v>
      </c>
      <c r="E873" s="81"/>
      <c r="F873" s="81"/>
      <c r="G873" s="172" t="s">
        <v>103</v>
      </c>
      <c r="H873" s="34"/>
    </row>
    <row r="874" spans="1:8" x14ac:dyDescent="0.2">
      <c r="A874" s="1569">
        <v>244605</v>
      </c>
      <c r="B874" s="172" t="s">
        <v>1678</v>
      </c>
      <c r="C874" s="81" t="s">
        <v>1500</v>
      </c>
      <c r="D874" s="81" t="s">
        <v>124</v>
      </c>
      <c r="E874" s="81"/>
      <c r="F874" s="81"/>
      <c r="G874" s="172" t="s">
        <v>103</v>
      </c>
      <c r="H874" s="34"/>
    </row>
    <row r="875" spans="1:8" x14ac:dyDescent="0.2">
      <c r="A875" s="1569">
        <v>244608</v>
      </c>
      <c r="B875" s="172" t="s">
        <v>1679</v>
      </c>
      <c r="C875" s="81" t="s">
        <v>1680</v>
      </c>
      <c r="D875" s="81" t="s">
        <v>124</v>
      </c>
      <c r="E875" s="81"/>
      <c r="F875" s="81"/>
      <c r="G875" s="172" t="s">
        <v>103</v>
      </c>
      <c r="H875" s="34"/>
    </row>
    <row r="876" spans="1:8" x14ac:dyDescent="0.2">
      <c r="A876" s="1569">
        <v>244610</v>
      </c>
      <c r="B876" s="172" t="s">
        <v>1681</v>
      </c>
      <c r="C876" s="81" t="s">
        <v>1682</v>
      </c>
      <c r="D876" s="81" t="s">
        <v>143</v>
      </c>
      <c r="E876" s="81"/>
      <c r="F876" s="81"/>
      <c r="G876" s="172" t="s">
        <v>103</v>
      </c>
      <c r="H876" s="34"/>
    </row>
    <row r="877" spans="1:8" x14ac:dyDescent="0.2">
      <c r="A877" s="1569">
        <v>244612</v>
      </c>
      <c r="B877" s="172" t="s">
        <v>1683</v>
      </c>
      <c r="C877" s="81" t="s">
        <v>1684</v>
      </c>
      <c r="D877" s="81" t="s">
        <v>124</v>
      </c>
      <c r="E877" s="81"/>
      <c r="F877" s="81"/>
      <c r="G877" s="172" t="s">
        <v>103</v>
      </c>
      <c r="H877" s="34"/>
    </row>
    <row r="878" spans="1:8" x14ac:dyDescent="0.2">
      <c r="A878" s="1569">
        <v>244613</v>
      </c>
      <c r="B878" s="172" t="s">
        <v>1685</v>
      </c>
      <c r="C878" s="81" t="s">
        <v>1686</v>
      </c>
      <c r="D878" s="81" t="s">
        <v>124</v>
      </c>
      <c r="E878" s="81"/>
      <c r="F878" s="81"/>
      <c r="G878" s="172" t="s">
        <v>103</v>
      </c>
      <c r="H878" s="34"/>
    </row>
    <row r="879" spans="1:8" x14ac:dyDescent="0.2">
      <c r="A879" s="1569">
        <v>244615</v>
      </c>
      <c r="B879" s="172" t="s">
        <v>1687</v>
      </c>
      <c r="C879" s="81" t="s">
        <v>1688</v>
      </c>
      <c r="D879" s="81" t="s">
        <v>143</v>
      </c>
      <c r="E879" s="81"/>
      <c r="F879" s="81"/>
      <c r="G879" s="172" t="s">
        <v>103</v>
      </c>
      <c r="H879" s="34"/>
    </row>
    <row r="880" spans="1:8" x14ac:dyDescent="0.2">
      <c r="A880" s="1569">
        <v>244618</v>
      </c>
      <c r="B880" s="172" t="s">
        <v>1689</v>
      </c>
      <c r="C880" s="81" t="s">
        <v>1690</v>
      </c>
      <c r="D880" s="81" t="s">
        <v>143</v>
      </c>
      <c r="E880" s="81"/>
      <c r="F880" s="81"/>
      <c r="G880" s="172" t="s">
        <v>103</v>
      </c>
      <c r="H880" s="34"/>
    </row>
    <row r="881" spans="1:8" x14ac:dyDescent="0.2">
      <c r="A881" s="1569">
        <v>244619</v>
      </c>
      <c r="B881" s="172" t="s">
        <v>1691</v>
      </c>
      <c r="C881" s="81" t="s">
        <v>803</v>
      </c>
      <c r="D881" s="81" t="s">
        <v>124</v>
      </c>
      <c r="E881" s="81"/>
      <c r="F881" s="81"/>
      <c r="G881" s="172" t="s">
        <v>103</v>
      </c>
      <c r="H881" s="34"/>
    </row>
    <row r="882" spans="1:8" x14ac:dyDescent="0.2">
      <c r="A882" s="1569">
        <v>244620</v>
      </c>
      <c r="B882" s="172" t="s">
        <v>1692</v>
      </c>
      <c r="C882" s="81" t="s">
        <v>1693</v>
      </c>
      <c r="D882" s="81" t="s">
        <v>124</v>
      </c>
      <c r="E882" s="81"/>
      <c r="F882" s="81"/>
      <c r="G882" s="172" t="s">
        <v>103</v>
      </c>
      <c r="H882" s="34"/>
    </row>
    <row r="883" spans="1:8" x14ac:dyDescent="0.2">
      <c r="A883" s="1569">
        <v>244621</v>
      </c>
      <c r="B883" s="172" t="s">
        <v>1694</v>
      </c>
      <c r="C883" s="81" t="s">
        <v>455</v>
      </c>
      <c r="D883" s="81" t="s">
        <v>124</v>
      </c>
      <c r="E883" s="81"/>
      <c r="F883" s="81"/>
      <c r="G883" s="172" t="s">
        <v>103</v>
      </c>
      <c r="H883" s="34"/>
    </row>
    <row r="884" spans="1:8" x14ac:dyDescent="0.2">
      <c r="A884" s="1569">
        <v>244622</v>
      </c>
      <c r="B884" s="172" t="s">
        <v>1695</v>
      </c>
      <c r="C884" s="81" t="s">
        <v>1696</v>
      </c>
      <c r="D884" s="81" t="s">
        <v>143</v>
      </c>
      <c r="E884" s="81"/>
      <c r="F884" s="81"/>
      <c r="G884" s="172" t="s">
        <v>103</v>
      </c>
      <c r="H884" s="34"/>
    </row>
    <row r="885" spans="1:8" x14ac:dyDescent="0.2">
      <c r="A885" s="1569">
        <v>244624</v>
      </c>
      <c r="B885" s="172" t="s">
        <v>11456</v>
      </c>
      <c r="C885" s="81" t="s">
        <v>11457</v>
      </c>
      <c r="D885" s="81" t="s">
        <v>134</v>
      </c>
      <c r="E885" s="81"/>
      <c r="F885" s="81"/>
      <c r="G885" s="172" t="s">
        <v>103</v>
      </c>
      <c r="H885" s="34"/>
    </row>
    <row r="886" spans="1:8" x14ac:dyDescent="0.2">
      <c r="A886" s="1569">
        <v>244625</v>
      </c>
      <c r="B886" s="172" t="s">
        <v>1697</v>
      </c>
      <c r="C886" s="81" t="s">
        <v>1698</v>
      </c>
      <c r="D886" s="81" t="s">
        <v>101</v>
      </c>
      <c r="E886" s="81"/>
      <c r="F886" s="81"/>
      <c r="G886" s="172" t="s">
        <v>103</v>
      </c>
      <c r="H886" s="34"/>
    </row>
    <row r="887" spans="1:8" x14ac:dyDescent="0.2">
      <c r="A887" s="1569">
        <v>244626</v>
      </c>
      <c r="B887" s="172" t="s">
        <v>1699</v>
      </c>
      <c r="C887" s="81" t="s">
        <v>1129</v>
      </c>
      <c r="D887" s="81" t="s">
        <v>101</v>
      </c>
      <c r="E887" s="81"/>
      <c r="F887" s="81"/>
      <c r="G887" s="172" t="s">
        <v>103</v>
      </c>
      <c r="H887" s="34"/>
    </row>
    <row r="888" spans="1:8" x14ac:dyDescent="0.2">
      <c r="A888" s="1569">
        <v>244627</v>
      </c>
      <c r="B888" s="172" t="s">
        <v>1700</v>
      </c>
      <c r="C888" s="81" t="s">
        <v>1701</v>
      </c>
      <c r="D888" s="81" t="s">
        <v>101</v>
      </c>
      <c r="E888" s="81"/>
      <c r="F888" s="81"/>
      <c r="G888" s="172" t="s">
        <v>103</v>
      </c>
      <c r="H888" s="34"/>
    </row>
    <row r="889" spans="1:8" x14ac:dyDescent="0.2">
      <c r="A889" s="1569">
        <v>244628</v>
      </c>
      <c r="B889" s="172" t="s">
        <v>1702</v>
      </c>
      <c r="C889" s="81" t="s">
        <v>1703</v>
      </c>
      <c r="D889" s="81" t="s">
        <v>101</v>
      </c>
      <c r="E889" s="81"/>
      <c r="F889" s="81"/>
      <c r="G889" s="172" t="s">
        <v>103</v>
      </c>
      <c r="H889" s="34"/>
    </row>
    <row r="890" spans="1:8" x14ac:dyDescent="0.2">
      <c r="A890" s="1569">
        <v>244629</v>
      </c>
      <c r="B890" s="172" t="s">
        <v>1704</v>
      </c>
      <c r="C890" s="81" t="s">
        <v>1705</v>
      </c>
      <c r="D890" s="81" t="s">
        <v>101</v>
      </c>
      <c r="E890" s="81"/>
      <c r="F890" s="81"/>
      <c r="G890" s="172" t="s">
        <v>103</v>
      </c>
      <c r="H890" s="34"/>
    </row>
    <row r="891" spans="1:8" x14ac:dyDescent="0.2">
      <c r="A891" s="1569">
        <v>244630</v>
      </c>
      <c r="B891" s="172" t="s">
        <v>1706</v>
      </c>
      <c r="C891" s="81" t="s">
        <v>648</v>
      </c>
      <c r="D891" s="81" t="s">
        <v>101</v>
      </c>
      <c r="E891" s="81"/>
      <c r="F891" s="81"/>
      <c r="G891" s="172" t="s">
        <v>103</v>
      </c>
      <c r="H891" s="34"/>
    </row>
    <row r="892" spans="1:8" x14ac:dyDescent="0.2">
      <c r="A892" s="1569">
        <v>244631</v>
      </c>
      <c r="B892" s="172" t="s">
        <v>1707</v>
      </c>
      <c r="C892" s="81" t="s">
        <v>1708</v>
      </c>
      <c r="D892" s="81" t="s">
        <v>101</v>
      </c>
      <c r="E892" s="81"/>
      <c r="F892" s="81"/>
      <c r="G892" s="172" t="s">
        <v>103</v>
      </c>
      <c r="H892" s="34"/>
    </row>
    <row r="893" spans="1:8" x14ac:dyDescent="0.2">
      <c r="A893" s="1569">
        <v>244632</v>
      </c>
      <c r="B893" s="172" t="s">
        <v>1709</v>
      </c>
      <c r="C893" s="81" t="s">
        <v>1710</v>
      </c>
      <c r="D893" s="81" t="s">
        <v>101</v>
      </c>
      <c r="E893" s="81"/>
      <c r="F893" s="81"/>
      <c r="G893" s="172" t="s">
        <v>103</v>
      </c>
      <c r="H893" s="34"/>
    </row>
    <row r="894" spans="1:8" x14ac:dyDescent="0.2">
      <c r="A894" s="1569">
        <v>244633</v>
      </c>
      <c r="B894" s="172" t="s">
        <v>1711</v>
      </c>
      <c r="C894" s="81" t="s">
        <v>1133</v>
      </c>
      <c r="D894" s="81" t="s">
        <v>101</v>
      </c>
      <c r="E894" s="81"/>
      <c r="F894" s="81"/>
      <c r="G894" s="172" t="s">
        <v>103</v>
      </c>
      <c r="H894" s="34"/>
    </row>
    <row r="895" spans="1:8" x14ac:dyDescent="0.2">
      <c r="A895" s="1569">
        <v>244634</v>
      </c>
      <c r="B895" s="172" t="s">
        <v>1712</v>
      </c>
      <c r="C895" s="81" t="s">
        <v>1713</v>
      </c>
      <c r="D895" s="81" t="s">
        <v>101</v>
      </c>
      <c r="E895" s="81"/>
      <c r="F895" s="81"/>
      <c r="G895" s="172" t="s">
        <v>103</v>
      </c>
      <c r="H895" s="34"/>
    </row>
    <row r="896" spans="1:8" x14ac:dyDescent="0.2">
      <c r="A896" s="1569">
        <v>244635</v>
      </c>
      <c r="B896" s="172" t="s">
        <v>1714</v>
      </c>
      <c r="C896" s="81" t="s">
        <v>1139</v>
      </c>
      <c r="D896" s="81" t="s">
        <v>101</v>
      </c>
      <c r="E896" s="81"/>
      <c r="F896" s="81"/>
      <c r="G896" s="172" t="s">
        <v>103</v>
      </c>
      <c r="H896" s="34"/>
    </row>
    <row r="897" spans="1:8" x14ac:dyDescent="0.2">
      <c r="A897" s="1569">
        <v>244636</v>
      </c>
      <c r="B897" s="172" t="s">
        <v>1715</v>
      </c>
      <c r="C897" s="81" t="s">
        <v>1216</v>
      </c>
      <c r="D897" s="81" t="s">
        <v>101</v>
      </c>
      <c r="E897" s="81"/>
      <c r="F897" s="81"/>
      <c r="G897" s="172" t="s">
        <v>103</v>
      </c>
      <c r="H897" s="34"/>
    </row>
    <row r="898" spans="1:8" x14ac:dyDescent="0.2">
      <c r="A898" s="1569">
        <v>244637</v>
      </c>
      <c r="B898" s="172" t="s">
        <v>1716</v>
      </c>
      <c r="C898" s="81" t="s">
        <v>1717</v>
      </c>
      <c r="D898" s="81" t="s">
        <v>124</v>
      </c>
      <c r="E898" s="81"/>
      <c r="F898" s="81"/>
      <c r="G898" s="172" t="s">
        <v>103</v>
      </c>
      <c r="H898" s="34"/>
    </row>
    <row r="899" spans="1:8" x14ac:dyDescent="0.2">
      <c r="A899" s="1569">
        <v>244640</v>
      </c>
      <c r="B899" s="172" t="s">
        <v>1718</v>
      </c>
      <c r="C899" s="81" t="s">
        <v>1719</v>
      </c>
      <c r="D899" s="81" t="s">
        <v>134</v>
      </c>
      <c r="E899" s="81"/>
      <c r="F899" s="81"/>
      <c r="G899" s="172" t="s">
        <v>103</v>
      </c>
      <c r="H899" s="34"/>
    </row>
    <row r="900" spans="1:8" x14ac:dyDescent="0.2">
      <c r="A900" s="1569">
        <v>244641</v>
      </c>
      <c r="B900" s="172" t="s">
        <v>1720</v>
      </c>
      <c r="C900" s="81" t="s">
        <v>1721</v>
      </c>
      <c r="D900" s="81" t="s">
        <v>124</v>
      </c>
      <c r="E900" s="81"/>
      <c r="F900" s="81"/>
      <c r="G900" s="172" t="s">
        <v>103</v>
      </c>
      <c r="H900" s="34"/>
    </row>
    <row r="901" spans="1:8" x14ac:dyDescent="0.2">
      <c r="A901" s="1569">
        <v>244645</v>
      </c>
      <c r="B901" s="172" t="s">
        <v>1722</v>
      </c>
      <c r="C901" s="81" t="s">
        <v>1723</v>
      </c>
      <c r="D901" s="81" t="s">
        <v>143</v>
      </c>
      <c r="E901" s="81"/>
      <c r="F901" s="81"/>
      <c r="G901" s="172" t="s">
        <v>103</v>
      </c>
      <c r="H901" s="34"/>
    </row>
    <row r="902" spans="1:8" x14ac:dyDescent="0.2">
      <c r="A902" s="1569">
        <v>244646</v>
      </c>
      <c r="B902" s="172" t="s">
        <v>1724</v>
      </c>
      <c r="C902" s="81" t="s">
        <v>1725</v>
      </c>
      <c r="D902" s="81" t="s">
        <v>134</v>
      </c>
      <c r="E902" s="81"/>
      <c r="F902" s="81"/>
      <c r="G902" s="172" t="s">
        <v>103</v>
      </c>
      <c r="H902" s="34"/>
    </row>
    <row r="903" spans="1:8" x14ac:dyDescent="0.2">
      <c r="A903" s="1569">
        <v>244647</v>
      </c>
      <c r="B903" s="172" t="s">
        <v>1726</v>
      </c>
      <c r="C903" s="81" t="s">
        <v>1727</v>
      </c>
      <c r="D903" s="81" t="s">
        <v>134</v>
      </c>
      <c r="E903" s="81"/>
      <c r="F903" s="81"/>
      <c r="G903" s="172" t="s">
        <v>103</v>
      </c>
      <c r="H903" s="34"/>
    </row>
    <row r="904" spans="1:8" x14ac:dyDescent="0.2">
      <c r="A904" s="1569">
        <v>244649</v>
      </c>
      <c r="B904" s="172" t="s">
        <v>1728</v>
      </c>
      <c r="C904" s="81" t="s">
        <v>1729</v>
      </c>
      <c r="D904" s="81" t="s">
        <v>134</v>
      </c>
      <c r="E904" s="81"/>
      <c r="F904" s="81"/>
      <c r="G904" s="172" t="s">
        <v>103</v>
      </c>
      <c r="H904" s="34"/>
    </row>
    <row r="905" spans="1:8" x14ac:dyDescent="0.2">
      <c r="A905" s="1569">
        <v>244650</v>
      </c>
      <c r="B905" s="172" t="s">
        <v>1730</v>
      </c>
      <c r="C905" s="81" t="s">
        <v>1731</v>
      </c>
      <c r="D905" s="81" t="s">
        <v>143</v>
      </c>
      <c r="E905" s="81"/>
      <c r="F905" s="81"/>
      <c r="G905" s="172" t="s">
        <v>103</v>
      </c>
      <c r="H905" s="34"/>
    </row>
    <row r="906" spans="1:8" x14ac:dyDescent="0.2">
      <c r="A906" s="1569">
        <v>244651</v>
      </c>
      <c r="B906" s="172" t="s">
        <v>1732</v>
      </c>
      <c r="C906" s="81" t="s">
        <v>1733</v>
      </c>
      <c r="D906" s="81" t="s">
        <v>134</v>
      </c>
      <c r="E906" s="81"/>
      <c r="F906" s="81"/>
      <c r="G906" s="172" t="s">
        <v>103</v>
      </c>
      <c r="H906" s="34"/>
    </row>
    <row r="907" spans="1:8" x14ac:dyDescent="0.2">
      <c r="A907" s="1569">
        <v>244652</v>
      </c>
      <c r="B907" s="172" t="s">
        <v>1734</v>
      </c>
      <c r="C907" s="81" t="s">
        <v>1735</v>
      </c>
      <c r="D907" s="81" t="s">
        <v>124</v>
      </c>
      <c r="E907" s="81"/>
      <c r="F907" s="81"/>
      <c r="G907" s="172" t="s">
        <v>103</v>
      </c>
      <c r="H907" s="34"/>
    </row>
    <row r="908" spans="1:8" x14ac:dyDescent="0.2">
      <c r="A908" s="1569">
        <v>244653</v>
      </c>
      <c r="B908" s="172" t="s">
        <v>1736</v>
      </c>
      <c r="C908" s="81" t="s">
        <v>1737</v>
      </c>
      <c r="D908" s="81" t="s">
        <v>124</v>
      </c>
      <c r="E908" s="81"/>
      <c r="F908" s="81"/>
      <c r="G908" s="172" t="s">
        <v>103</v>
      </c>
      <c r="H908" s="34"/>
    </row>
    <row r="909" spans="1:8" x14ac:dyDescent="0.2">
      <c r="A909" s="1569">
        <v>244654</v>
      </c>
      <c r="B909" s="172" t="s">
        <v>1738</v>
      </c>
      <c r="C909" s="81" t="s">
        <v>1739</v>
      </c>
      <c r="D909" s="81" t="s">
        <v>124</v>
      </c>
      <c r="E909" s="81"/>
      <c r="F909" s="81"/>
      <c r="G909" s="172" t="s">
        <v>103</v>
      </c>
      <c r="H909" s="34"/>
    </row>
    <row r="910" spans="1:8" x14ac:dyDescent="0.2">
      <c r="A910" s="1569">
        <v>244655</v>
      </c>
      <c r="B910" s="172" t="s">
        <v>1740</v>
      </c>
      <c r="C910" s="81" t="s">
        <v>1741</v>
      </c>
      <c r="D910" s="81" t="s">
        <v>134</v>
      </c>
      <c r="E910" s="81"/>
      <c r="F910" s="81"/>
      <c r="G910" s="172" t="s">
        <v>103</v>
      </c>
      <c r="H910" s="34"/>
    </row>
    <row r="911" spans="1:8" x14ac:dyDescent="0.2">
      <c r="A911" s="1569">
        <v>244656</v>
      </c>
      <c r="B911" s="172" t="s">
        <v>11458</v>
      </c>
      <c r="C911" s="81" t="s">
        <v>11459</v>
      </c>
      <c r="D911" s="81" t="s">
        <v>134</v>
      </c>
      <c r="E911" s="81"/>
      <c r="F911" s="81"/>
      <c r="G911" s="172" t="s">
        <v>103</v>
      </c>
      <c r="H911" s="34"/>
    </row>
    <row r="912" spans="1:8" x14ac:dyDescent="0.2">
      <c r="A912" s="1569">
        <v>244657</v>
      </c>
      <c r="B912" s="172" t="s">
        <v>1742</v>
      </c>
      <c r="C912" s="81" t="s">
        <v>1743</v>
      </c>
      <c r="D912" s="81" t="s">
        <v>124</v>
      </c>
      <c r="E912" s="81"/>
      <c r="F912" s="81"/>
      <c r="G912" s="172" t="s">
        <v>103</v>
      </c>
      <c r="H912" s="34"/>
    </row>
    <row r="913" spans="1:8" x14ac:dyDescent="0.2">
      <c r="A913" s="1569">
        <v>244658</v>
      </c>
      <c r="B913" s="172" t="s">
        <v>1744</v>
      </c>
      <c r="C913" s="81" t="s">
        <v>1745</v>
      </c>
      <c r="D913" s="81" t="s">
        <v>124</v>
      </c>
      <c r="E913" s="81"/>
      <c r="F913" s="81"/>
      <c r="G913" s="172" t="s">
        <v>103</v>
      </c>
      <c r="H913" s="34"/>
    </row>
    <row r="914" spans="1:8" x14ac:dyDescent="0.2">
      <c r="A914" s="1569">
        <v>244659</v>
      </c>
      <c r="B914" s="172" t="s">
        <v>1746</v>
      </c>
      <c r="C914" s="81" t="s">
        <v>1747</v>
      </c>
      <c r="D914" s="81" t="s">
        <v>134</v>
      </c>
      <c r="E914" s="81"/>
      <c r="F914" s="81"/>
      <c r="G914" s="172" t="s">
        <v>103</v>
      </c>
      <c r="H914" s="34"/>
    </row>
    <row r="915" spans="1:8" x14ac:dyDescent="0.2">
      <c r="A915" s="1569">
        <v>244660</v>
      </c>
      <c r="B915" s="172" t="s">
        <v>1748</v>
      </c>
      <c r="C915" s="81" t="s">
        <v>1749</v>
      </c>
      <c r="D915" s="81" t="s">
        <v>134</v>
      </c>
      <c r="E915" s="81"/>
      <c r="F915" s="81"/>
      <c r="G915" s="172" t="s">
        <v>103</v>
      </c>
      <c r="H915" s="34"/>
    </row>
    <row r="916" spans="1:8" x14ac:dyDescent="0.2">
      <c r="A916" s="1569">
        <v>244661</v>
      </c>
      <c r="B916" s="172" t="s">
        <v>1750</v>
      </c>
      <c r="C916" s="81" t="s">
        <v>1751</v>
      </c>
      <c r="D916" s="81" t="s">
        <v>134</v>
      </c>
      <c r="E916" s="81"/>
      <c r="F916" s="81"/>
      <c r="G916" s="172" t="s">
        <v>103</v>
      </c>
      <c r="H916" s="34"/>
    </row>
    <row r="917" spans="1:8" x14ac:dyDescent="0.2">
      <c r="A917" s="1569">
        <v>244662</v>
      </c>
      <c r="B917" s="172" t="s">
        <v>1752</v>
      </c>
      <c r="C917" s="81" t="s">
        <v>1753</v>
      </c>
      <c r="D917" s="81" t="s">
        <v>124</v>
      </c>
      <c r="E917" s="81"/>
      <c r="F917" s="81"/>
      <c r="G917" s="172" t="s">
        <v>103</v>
      </c>
      <c r="H917" s="34"/>
    </row>
    <row r="918" spans="1:8" x14ac:dyDescent="0.2">
      <c r="A918" s="1569">
        <v>244663</v>
      </c>
      <c r="B918" s="172" t="s">
        <v>1754</v>
      </c>
      <c r="C918" s="81" t="s">
        <v>1755</v>
      </c>
      <c r="D918" s="81" t="s">
        <v>143</v>
      </c>
      <c r="E918" s="81"/>
      <c r="F918" s="81"/>
      <c r="G918" s="172" t="s">
        <v>103</v>
      </c>
      <c r="H918" s="34"/>
    </row>
    <row r="919" spans="1:8" x14ac:dyDescent="0.2">
      <c r="A919" s="1569">
        <v>244664</v>
      </c>
      <c r="B919" s="172" t="s">
        <v>1756</v>
      </c>
      <c r="C919" s="81" t="s">
        <v>1370</v>
      </c>
      <c r="D919" s="81" t="s">
        <v>134</v>
      </c>
      <c r="E919" s="81"/>
      <c r="F919" s="81"/>
      <c r="G919" s="172" t="s">
        <v>103</v>
      </c>
      <c r="H919" s="34"/>
    </row>
    <row r="920" spans="1:8" x14ac:dyDescent="0.2">
      <c r="A920" s="1569">
        <v>244665</v>
      </c>
      <c r="B920" s="172" t="s">
        <v>1757</v>
      </c>
      <c r="C920" s="81" t="s">
        <v>1758</v>
      </c>
      <c r="D920" s="81" t="s">
        <v>124</v>
      </c>
      <c r="E920" s="81"/>
      <c r="F920" s="81"/>
      <c r="G920" s="172" t="s">
        <v>103</v>
      </c>
      <c r="H920" s="34"/>
    </row>
    <row r="921" spans="1:8" x14ac:dyDescent="0.2">
      <c r="A921" s="1569">
        <v>244666</v>
      </c>
      <c r="B921" s="172" t="s">
        <v>1759</v>
      </c>
      <c r="C921" s="81" t="s">
        <v>1760</v>
      </c>
      <c r="D921" s="81" t="s">
        <v>124</v>
      </c>
      <c r="E921" s="81"/>
      <c r="F921" s="81"/>
      <c r="G921" s="172" t="s">
        <v>103</v>
      </c>
      <c r="H921" s="34"/>
    </row>
    <row r="922" spans="1:8" x14ac:dyDescent="0.2">
      <c r="A922" s="1569">
        <v>244667</v>
      </c>
      <c r="B922" s="172" t="s">
        <v>1761</v>
      </c>
      <c r="C922" s="81" t="s">
        <v>1762</v>
      </c>
      <c r="D922" s="81" t="s">
        <v>143</v>
      </c>
      <c r="E922" s="81"/>
      <c r="F922" s="81"/>
      <c r="G922" s="172" t="s">
        <v>103</v>
      </c>
      <c r="H922" s="34"/>
    </row>
    <row r="923" spans="1:8" x14ac:dyDescent="0.2">
      <c r="A923" s="1569">
        <v>244668</v>
      </c>
      <c r="B923" s="172" t="s">
        <v>1763</v>
      </c>
      <c r="C923" s="81" t="s">
        <v>1764</v>
      </c>
      <c r="D923" s="81" t="s">
        <v>124</v>
      </c>
      <c r="E923" s="81"/>
      <c r="F923" s="81"/>
      <c r="G923" s="172" t="s">
        <v>103</v>
      </c>
      <c r="H923" s="34"/>
    </row>
    <row r="924" spans="1:8" x14ac:dyDescent="0.2">
      <c r="A924" s="1569">
        <v>244669</v>
      </c>
      <c r="B924" s="172" t="s">
        <v>1765</v>
      </c>
      <c r="C924" s="81" t="s">
        <v>1684</v>
      </c>
      <c r="D924" s="81" t="s">
        <v>124</v>
      </c>
      <c r="E924" s="81"/>
      <c r="F924" s="81"/>
      <c r="G924" s="172" t="s">
        <v>103</v>
      </c>
      <c r="H924" s="34"/>
    </row>
    <row r="925" spans="1:8" x14ac:dyDescent="0.2">
      <c r="A925" s="1569">
        <v>244670</v>
      </c>
      <c r="B925" s="172" t="s">
        <v>1766</v>
      </c>
      <c r="C925" s="81" t="s">
        <v>1052</v>
      </c>
      <c r="D925" s="81" t="s">
        <v>124</v>
      </c>
      <c r="E925" s="81"/>
      <c r="F925" s="81"/>
      <c r="G925" s="172" t="s">
        <v>103</v>
      </c>
      <c r="H925" s="34"/>
    </row>
    <row r="926" spans="1:8" x14ac:dyDescent="0.2">
      <c r="A926" s="1569">
        <v>244671</v>
      </c>
      <c r="B926" s="172" t="s">
        <v>1767</v>
      </c>
      <c r="C926" s="81" t="s">
        <v>830</v>
      </c>
      <c r="D926" s="81" t="s">
        <v>124</v>
      </c>
      <c r="E926" s="81"/>
      <c r="F926" s="81"/>
      <c r="G926" s="172" t="s">
        <v>103</v>
      </c>
      <c r="H926" s="34"/>
    </row>
    <row r="927" spans="1:8" x14ac:dyDescent="0.2">
      <c r="A927" s="1569">
        <v>244672</v>
      </c>
      <c r="B927" s="172" t="s">
        <v>1768</v>
      </c>
      <c r="C927" s="81" t="s">
        <v>706</v>
      </c>
      <c r="D927" s="81" t="s">
        <v>134</v>
      </c>
      <c r="E927" s="81"/>
      <c r="F927" s="81"/>
      <c r="G927" s="172" t="s">
        <v>103</v>
      </c>
      <c r="H927" s="34"/>
    </row>
    <row r="928" spans="1:8" x14ac:dyDescent="0.2">
      <c r="A928" s="1569">
        <v>244673</v>
      </c>
      <c r="B928" s="172" t="s">
        <v>1769</v>
      </c>
      <c r="C928" s="81" t="s">
        <v>1770</v>
      </c>
      <c r="D928" s="81" t="s">
        <v>124</v>
      </c>
      <c r="E928" s="81"/>
      <c r="F928" s="81"/>
      <c r="G928" s="172" t="s">
        <v>103</v>
      </c>
      <c r="H928" s="34"/>
    </row>
    <row r="929" spans="1:8" x14ac:dyDescent="0.2">
      <c r="A929" s="1569">
        <v>244675</v>
      </c>
      <c r="B929" s="172" t="s">
        <v>1771</v>
      </c>
      <c r="C929" s="81" t="s">
        <v>1772</v>
      </c>
      <c r="D929" s="81" t="s">
        <v>124</v>
      </c>
      <c r="E929" s="81"/>
      <c r="F929" s="81"/>
      <c r="G929" s="172" t="s">
        <v>103</v>
      </c>
      <c r="H929" s="34"/>
    </row>
    <row r="930" spans="1:8" x14ac:dyDescent="0.2">
      <c r="A930" s="1569">
        <v>244676</v>
      </c>
      <c r="B930" s="172" t="s">
        <v>1773</v>
      </c>
      <c r="C930" s="81" t="s">
        <v>1774</v>
      </c>
      <c r="D930" s="81" t="s">
        <v>134</v>
      </c>
      <c r="E930" s="81"/>
      <c r="F930" s="81"/>
      <c r="G930" s="172" t="s">
        <v>103</v>
      </c>
      <c r="H930" s="34"/>
    </row>
    <row r="931" spans="1:8" x14ac:dyDescent="0.2">
      <c r="A931" s="1569">
        <v>244678</v>
      </c>
      <c r="B931" s="172" t="s">
        <v>1775</v>
      </c>
      <c r="C931" s="81" t="s">
        <v>1048</v>
      </c>
      <c r="D931" s="81" t="s">
        <v>124</v>
      </c>
      <c r="E931" s="81"/>
      <c r="F931" s="81"/>
      <c r="G931" s="172" t="s">
        <v>103</v>
      </c>
      <c r="H931" s="34"/>
    </row>
    <row r="932" spans="1:8" x14ac:dyDescent="0.2">
      <c r="A932" s="1569">
        <v>244679</v>
      </c>
      <c r="B932" s="172" t="s">
        <v>1776</v>
      </c>
      <c r="C932" s="81" t="s">
        <v>1777</v>
      </c>
      <c r="D932" s="81" t="s">
        <v>134</v>
      </c>
      <c r="E932" s="81"/>
      <c r="F932" s="81"/>
      <c r="G932" s="172" t="s">
        <v>103</v>
      </c>
      <c r="H932" s="34"/>
    </row>
    <row r="933" spans="1:8" x14ac:dyDescent="0.2">
      <c r="A933" s="1569">
        <v>244680</v>
      </c>
      <c r="B933" s="172" t="s">
        <v>1778</v>
      </c>
      <c r="C933" s="81" t="s">
        <v>1779</v>
      </c>
      <c r="D933" s="81" t="s">
        <v>124</v>
      </c>
      <c r="E933" s="81"/>
      <c r="F933" s="81"/>
      <c r="G933" s="172" t="s">
        <v>103</v>
      </c>
      <c r="H933" s="34"/>
    </row>
    <row r="934" spans="1:8" x14ac:dyDescent="0.2">
      <c r="A934" s="1569">
        <v>244681</v>
      </c>
      <c r="B934" s="172" t="s">
        <v>1780</v>
      </c>
      <c r="C934" s="81" t="s">
        <v>1781</v>
      </c>
      <c r="D934" s="81" t="s">
        <v>124</v>
      </c>
      <c r="E934" s="81"/>
      <c r="F934" s="81"/>
      <c r="G934" s="172" t="s">
        <v>103</v>
      </c>
      <c r="H934" s="34"/>
    </row>
    <row r="935" spans="1:8" x14ac:dyDescent="0.2">
      <c r="A935" s="1569">
        <v>244682</v>
      </c>
      <c r="B935" s="172" t="s">
        <v>1782</v>
      </c>
      <c r="C935" s="81" t="s">
        <v>1783</v>
      </c>
      <c r="D935" s="81" t="s">
        <v>124</v>
      </c>
      <c r="E935" s="81"/>
      <c r="F935" s="81"/>
      <c r="G935" s="172" t="s">
        <v>103</v>
      </c>
      <c r="H935" s="34"/>
    </row>
    <row r="936" spans="1:8" x14ac:dyDescent="0.2">
      <c r="A936" s="1569">
        <v>244683</v>
      </c>
      <c r="B936" s="172" t="s">
        <v>1784</v>
      </c>
      <c r="C936" s="81" t="s">
        <v>860</v>
      </c>
      <c r="D936" s="81" t="s">
        <v>143</v>
      </c>
      <c r="E936" s="81"/>
      <c r="F936" s="81"/>
      <c r="G936" s="172" t="s">
        <v>103</v>
      </c>
      <c r="H936" s="34"/>
    </row>
    <row r="937" spans="1:8" x14ac:dyDescent="0.2">
      <c r="A937" s="1569">
        <v>244684</v>
      </c>
      <c r="B937" s="172" t="s">
        <v>1785</v>
      </c>
      <c r="C937" s="81" t="s">
        <v>1786</v>
      </c>
      <c r="D937" s="81" t="s">
        <v>124</v>
      </c>
      <c r="E937" s="81"/>
      <c r="F937" s="81"/>
      <c r="G937" s="172" t="s">
        <v>103</v>
      </c>
      <c r="H937" s="34"/>
    </row>
    <row r="938" spans="1:8" x14ac:dyDescent="0.2">
      <c r="A938" s="1569">
        <v>244685</v>
      </c>
      <c r="B938" s="172" t="s">
        <v>1787</v>
      </c>
      <c r="C938" s="81" t="s">
        <v>1788</v>
      </c>
      <c r="D938" s="81" t="s">
        <v>134</v>
      </c>
      <c r="E938" s="81"/>
      <c r="F938" s="81"/>
      <c r="G938" s="172" t="s">
        <v>103</v>
      </c>
      <c r="H938" s="34"/>
    </row>
    <row r="939" spans="1:8" x14ac:dyDescent="0.2">
      <c r="A939" s="1569">
        <v>244686</v>
      </c>
      <c r="B939" s="172" t="s">
        <v>1789</v>
      </c>
      <c r="C939" s="81" t="s">
        <v>1790</v>
      </c>
      <c r="D939" s="81" t="s">
        <v>124</v>
      </c>
      <c r="E939" s="81"/>
      <c r="F939" s="81"/>
      <c r="G939" s="172" t="s">
        <v>103</v>
      </c>
      <c r="H939" s="34"/>
    </row>
    <row r="940" spans="1:8" x14ac:dyDescent="0.2">
      <c r="A940" s="1569">
        <v>244687</v>
      </c>
      <c r="B940" s="172" t="s">
        <v>1791</v>
      </c>
      <c r="C940" s="81" t="s">
        <v>1792</v>
      </c>
      <c r="D940" s="81" t="s">
        <v>101</v>
      </c>
      <c r="E940" s="81"/>
      <c r="F940" s="81"/>
      <c r="G940" s="172" t="s">
        <v>103</v>
      </c>
      <c r="H940" s="34"/>
    </row>
    <row r="941" spans="1:8" x14ac:dyDescent="0.2">
      <c r="A941" s="1569">
        <v>244688</v>
      </c>
      <c r="B941" s="172" t="s">
        <v>1793</v>
      </c>
      <c r="C941" s="81" t="s">
        <v>1794</v>
      </c>
      <c r="D941" s="81" t="s">
        <v>101</v>
      </c>
      <c r="E941" s="81"/>
      <c r="F941" s="81"/>
      <c r="G941" s="172" t="s">
        <v>103</v>
      </c>
      <c r="H941" s="34"/>
    </row>
    <row r="942" spans="1:8" x14ac:dyDescent="0.2">
      <c r="A942" s="1569">
        <v>244689</v>
      </c>
      <c r="B942" s="172" t="s">
        <v>1795</v>
      </c>
      <c r="C942" s="81" t="s">
        <v>1796</v>
      </c>
      <c r="D942" s="81" t="s">
        <v>134</v>
      </c>
      <c r="E942" s="81"/>
      <c r="F942" s="81"/>
      <c r="G942" s="172" t="s">
        <v>103</v>
      </c>
      <c r="H942" s="34"/>
    </row>
    <row r="943" spans="1:8" x14ac:dyDescent="0.2">
      <c r="A943" s="1569">
        <v>244691</v>
      </c>
      <c r="B943" s="172" t="s">
        <v>1797</v>
      </c>
      <c r="C943" s="81" t="s">
        <v>1798</v>
      </c>
      <c r="D943" s="81" t="s">
        <v>124</v>
      </c>
      <c r="E943" s="81"/>
      <c r="F943" s="81"/>
      <c r="G943" s="172" t="s">
        <v>103</v>
      </c>
      <c r="H943" s="34"/>
    </row>
    <row r="944" spans="1:8" x14ac:dyDescent="0.2">
      <c r="A944" s="1569">
        <v>244692</v>
      </c>
      <c r="B944" s="172" t="s">
        <v>1799</v>
      </c>
      <c r="C944" s="81" t="s">
        <v>1800</v>
      </c>
      <c r="D944" s="81" t="s">
        <v>143</v>
      </c>
      <c r="E944" s="81"/>
      <c r="F944" s="81"/>
      <c r="G944" s="172" t="s">
        <v>103</v>
      </c>
      <c r="H944" s="34"/>
    </row>
    <row r="945" spans="1:8" x14ac:dyDescent="0.2">
      <c r="A945" s="1569">
        <v>244693</v>
      </c>
      <c r="B945" s="172" t="s">
        <v>1801</v>
      </c>
      <c r="C945" s="81" t="s">
        <v>1802</v>
      </c>
      <c r="D945" s="81" t="s">
        <v>143</v>
      </c>
      <c r="E945" s="81"/>
      <c r="F945" s="81"/>
      <c r="G945" s="172" t="s">
        <v>103</v>
      </c>
      <c r="H945" s="34"/>
    </row>
    <row r="946" spans="1:8" x14ac:dyDescent="0.2">
      <c r="A946" s="1569">
        <v>244695</v>
      </c>
      <c r="B946" s="172" t="s">
        <v>1803</v>
      </c>
      <c r="C946" s="81" t="s">
        <v>1804</v>
      </c>
      <c r="D946" s="81" t="s">
        <v>124</v>
      </c>
      <c r="E946" s="81"/>
      <c r="F946" s="81"/>
      <c r="G946" s="172" t="s">
        <v>103</v>
      </c>
      <c r="H946" s="34"/>
    </row>
    <row r="947" spans="1:8" x14ac:dyDescent="0.2">
      <c r="A947" s="1569">
        <v>244696</v>
      </c>
      <c r="B947" s="172" t="s">
        <v>1805</v>
      </c>
      <c r="C947" s="81" t="s">
        <v>1806</v>
      </c>
      <c r="D947" s="81" t="s">
        <v>124</v>
      </c>
      <c r="E947" s="81"/>
      <c r="F947" s="81"/>
      <c r="G947" s="172" t="s">
        <v>103</v>
      </c>
      <c r="H947" s="34"/>
    </row>
    <row r="948" spans="1:8" x14ac:dyDescent="0.2">
      <c r="A948" s="1569">
        <v>244697</v>
      </c>
      <c r="B948" s="172" t="s">
        <v>1807</v>
      </c>
      <c r="C948" s="81" t="s">
        <v>1808</v>
      </c>
      <c r="D948" s="81" t="s">
        <v>134</v>
      </c>
      <c r="E948" s="81"/>
      <c r="F948" s="81"/>
      <c r="G948" s="172" t="s">
        <v>103</v>
      </c>
      <c r="H948" s="34"/>
    </row>
    <row r="949" spans="1:8" x14ac:dyDescent="0.2">
      <c r="A949" s="1569">
        <v>244698</v>
      </c>
      <c r="B949" s="172" t="s">
        <v>1809</v>
      </c>
      <c r="C949" s="81" t="s">
        <v>1810</v>
      </c>
      <c r="D949" s="81" t="s">
        <v>134</v>
      </c>
      <c r="E949" s="81"/>
      <c r="F949" s="81"/>
      <c r="G949" s="172" t="s">
        <v>103</v>
      </c>
      <c r="H949" s="34"/>
    </row>
    <row r="950" spans="1:8" x14ac:dyDescent="0.2">
      <c r="A950" s="1569">
        <v>244699</v>
      </c>
      <c r="B950" s="172" t="s">
        <v>1811</v>
      </c>
      <c r="C950" s="81" t="s">
        <v>1812</v>
      </c>
      <c r="D950" s="81" t="s">
        <v>124</v>
      </c>
      <c r="E950" s="81"/>
      <c r="F950" s="81"/>
      <c r="G950" s="172" t="s">
        <v>103</v>
      </c>
      <c r="H950" s="34"/>
    </row>
    <row r="951" spans="1:8" x14ac:dyDescent="0.2">
      <c r="A951" s="1569">
        <v>244701</v>
      </c>
      <c r="B951" s="172" t="s">
        <v>1813</v>
      </c>
      <c r="C951" s="81" t="s">
        <v>1814</v>
      </c>
      <c r="D951" s="81" t="s">
        <v>143</v>
      </c>
      <c r="E951" s="81"/>
      <c r="F951" s="81"/>
      <c r="G951" s="172" t="s">
        <v>103</v>
      </c>
      <c r="H951" s="34"/>
    </row>
    <row r="952" spans="1:8" x14ac:dyDescent="0.2">
      <c r="A952" s="1569">
        <v>244702</v>
      </c>
      <c r="B952" s="172" t="s">
        <v>1815</v>
      </c>
      <c r="C952" s="81" t="s">
        <v>513</v>
      </c>
      <c r="D952" s="81" t="s">
        <v>124</v>
      </c>
      <c r="E952" s="81"/>
      <c r="F952" s="81"/>
      <c r="G952" s="172" t="s">
        <v>103</v>
      </c>
      <c r="H952" s="34"/>
    </row>
    <row r="953" spans="1:8" x14ac:dyDescent="0.2">
      <c r="A953" s="1569">
        <v>244703</v>
      </c>
      <c r="B953" s="172" t="s">
        <v>1816</v>
      </c>
      <c r="C953" s="81" t="s">
        <v>593</v>
      </c>
      <c r="D953" s="81" t="s">
        <v>143</v>
      </c>
      <c r="E953" s="81"/>
      <c r="F953" s="81"/>
      <c r="G953" s="172" t="s">
        <v>103</v>
      </c>
      <c r="H953" s="34"/>
    </row>
    <row r="954" spans="1:8" x14ac:dyDescent="0.2">
      <c r="A954" s="1569">
        <v>244704</v>
      </c>
      <c r="B954" s="172" t="s">
        <v>1817</v>
      </c>
      <c r="C954" s="81" t="s">
        <v>1818</v>
      </c>
      <c r="D954" s="81" t="s">
        <v>134</v>
      </c>
      <c r="E954" s="81"/>
      <c r="F954" s="81"/>
      <c r="G954" s="172" t="s">
        <v>103</v>
      </c>
      <c r="H954" s="34"/>
    </row>
    <row r="955" spans="1:8" x14ac:dyDescent="0.2">
      <c r="A955" s="1569">
        <v>244705</v>
      </c>
      <c r="B955" s="172" t="s">
        <v>1819</v>
      </c>
      <c r="C955" s="81" t="s">
        <v>1820</v>
      </c>
      <c r="D955" s="81" t="s">
        <v>134</v>
      </c>
      <c r="E955" s="81"/>
      <c r="F955" s="81"/>
      <c r="G955" s="172" t="s">
        <v>103</v>
      </c>
      <c r="H955" s="34"/>
    </row>
    <row r="956" spans="1:8" x14ac:dyDescent="0.2">
      <c r="A956" s="1569">
        <v>244706</v>
      </c>
      <c r="B956" s="172" t="s">
        <v>1821</v>
      </c>
      <c r="C956" s="81" t="s">
        <v>1822</v>
      </c>
      <c r="D956" s="81" t="s">
        <v>101</v>
      </c>
      <c r="E956" s="81"/>
      <c r="F956" s="81"/>
      <c r="G956" s="172" t="s">
        <v>103</v>
      </c>
      <c r="H956" s="34"/>
    </row>
    <row r="957" spans="1:8" x14ac:dyDescent="0.2">
      <c r="A957" s="1569">
        <v>244707</v>
      </c>
      <c r="B957" s="172" t="s">
        <v>1823</v>
      </c>
      <c r="C957" s="81" t="s">
        <v>1824</v>
      </c>
      <c r="D957" s="81" t="s">
        <v>134</v>
      </c>
      <c r="E957" s="81"/>
      <c r="F957" s="81"/>
      <c r="G957" s="172" t="s">
        <v>103</v>
      </c>
      <c r="H957" s="34"/>
    </row>
    <row r="958" spans="1:8" x14ac:dyDescent="0.2">
      <c r="A958" s="1569">
        <v>244708</v>
      </c>
      <c r="B958" s="172" t="s">
        <v>1825</v>
      </c>
      <c r="C958" s="81" t="s">
        <v>1826</v>
      </c>
      <c r="D958" s="81" t="s">
        <v>134</v>
      </c>
      <c r="E958" s="81"/>
      <c r="F958" s="81"/>
      <c r="G958" s="172" t="s">
        <v>103</v>
      </c>
      <c r="H958" s="34"/>
    </row>
    <row r="959" spans="1:8" x14ac:dyDescent="0.2">
      <c r="A959" s="1569">
        <v>244709</v>
      </c>
      <c r="B959" s="172" t="s">
        <v>1827</v>
      </c>
      <c r="C959" s="81" t="s">
        <v>1828</v>
      </c>
      <c r="D959" s="81" t="s">
        <v>124</v>
      </c>
      <c r="E959" s="81"/>
      <c r="F959" s="81"/>
      <c r="G959" s="172" t="s">
        <v>103</v>
      </c>
      <c r="H959" s="34"/>
    </row>
    <row r="960" spans="1:8" x14ac:dyDescent="0.2">
      <c r="A960" s="1569">
        <v>244710</v>
      </c>
      <c r="B960" s="172" t="s">
        <v>1829</v>
      </c>
      <c r="C960" s="81" t="s">
        <v>1830</v>
      </c>
      <c r="D960" s="81" t="s">
        <v>124</v>
      </c>
      <c r="E960" s="81"/>
      <c r="F960" s="81"/>
      <c r="G960" s="172" t="s">
        <v>103</v>
      </c>
      <c r="H960" s="34"/>
    </row>
    <row r="961" spans="1:8" x14ac:dyDescent="0.2">
      <c r="A961" s="1569">
        <v>244711</v>
      </c>
      <c r="B961" s="172" t="s">
        <v>1831</v>
      </c>
      <c r="C961" s="81" t="s">
        <v>530</v>
      </c>
      <c r="D961" s="81" t="s">
        <v>124</v>
      </c>
      <c r="E961" s="81"/>
      <c r="F961" s="81"/>
      <c r="G961" s="172" t="s">
        <v>103</v>
      </c>
      <c r="H961" s="34"/>
    </row>
    <row r="962" spans="1:8" x14ac:dyDescent="0.2">
      <c r="A962" s="1569">
        <v>244712</v>
      </c>
      <c r="B962" s="172" t="s">
        <v>1832</v>
      </c>
      <c r="C962" s="81" t="s">
        <v>1833</v>
      </c>
      <c r="D962" s="81" t="s">
        <v>124</v>
      </c>
      <c r="E962" s="81"/>
      <c r="F962" s="81"/>
      <c r="G962" s="172" t="s">
        <v>103</v>
      </c>
      <c r="H962" s="34"/>
    </row>
    <row r="963" spans="1:8" x14ac:dyDescent="0.2">
      <c r="A963" s="1569">
        <v>244715</v>
      </c>
      <c r="B963" s="172" t="s">
        <v>1834</v>
      </c>
      <c r="C963" s="81" t="s">
        <v>1835</v>
      </c>
      <c r="D963" s="81" t="s">
        <v>124</v>
      </c>
      <c r="E963" s="81"/>
      <c r="F963" s="81"/>
      <c r="G963" s="172" t="s">
        <v>103</v>
      </c>
      <c r="H963" s="34"/>
    </row>
    <row r="964" spans="1:8" x14ac:dyDescent="0.2">
      <c r="A964" s="1569">
        <v>244716</v>
      </c>
      <c r="B964" s="172" t="s">
        <v>1836</v>
      </c>
      <c r="C964" s="81" t="s">
        <v>1837</v>
      </c>
      <c r="D964" s="81" t="s">
        <v>101</v>
      </c>
      <c r="E964" s="81"/>
      <c r="F964" s="81"/>
      <c r="G964" s="172" t="s">
        <v>103</v>
      </c>
      <c r="H964" s="34"/>
    </row>
    <row r="965" spans="1:8" x14ac:dyDescent="0.2">
      <c r="A965" s="1569">
        <v>244717</v>
      </c>
      <c r="B965" s="172" t="s">
        <v>1838</v>
      </c>
      <c r="C965" s="81" t="s">
        <v>1672</v>
      </c>
      <c r="D965" s="81" t="s">
        <v>124</v>
      </c>
      <c r="E965" s="81"/>
      <c r="F965" s="81"/>
      <c r="G965" s="172" t="s">
        <v>103</v>
      </c>
      <c r="H965" s="34"/>
    </row>
    <row r="966" spans="1:8" x14ac:dyDescent="0.2">
      <c r="A966" s="1569">
        <v>244718</v>
      </c>
      <c r="B966" s="172" t="s">
        <v>1839</v>
      </c>
      <c r="C966" s="81" t="s">
        <v>1840</v>
      </c>
      <c r="D966" s="81" t="s">
        <v>143</v>
      </c>
      <c r="E966" s="81"/>
      <c r="F966" s="81"/>
      <c r="G966" s="172" t="s">
        <v>103</v>
      </c>
      <c r="H966" s="34"/>
    </row>
    <row r="967" spans="1:8" x14ac:dyDescent="0.2">
      <c r="A967" s="1569">
        <v>244719</v>
      </c>
      <c r="B967" s="172" t="s">
        <v>1841</v>
      </c>
      <c r="C967" s="81" t="s">
        <v>1842</v>
      </c>
      <c r="D967" s="81" t="s">
        <v>143</v>
      </c>
      <c r="E967" s="81"/>
      <c r="F967" s="81"/>
      <c r="G967" s="172" t="s">
        <v>103</v>
      </c>
      <c r="H967" s="34"/>
    </row>
    <row r="968" spans="1:8" x14ac:dyDescent="0.2">
      <c r="A968" s="1569">
        <v>244720</v>
      </c>
      <c r="B968" s="172" t="s">
        <v>1843</v>
      </c>
      <c r="C968" s="81" t="s">
        <v>1844</v>
      </c>
      <c r="D968" s="81" t="s">
        <v>101</v>
      </c>
      <c r="E968" s="81"/>
      <c r="F968" s="81"/>
      <c r="G968" s="172" t="s">
        <v>103</v>
      </c>
      <c r="H968" s="34"/>
    </row>
    <row r="969" spans="1:8" x14ac:dyDescent="0.2">
      <c r="A969" s="1569">
        <v>244721</v>
      </c>
      <c r="B969" s="172" t="s">
        <v>1845</v>
      </c>
      <c r="C969" s="81" t="s">
        <v>1846</v>
      </c>
      <c r="D969" s="81" t="s">
        <v>124</v>
      </c>
      <c r="E969" s="81"/>
      <c r="F969" s="81"/>
      <c r="G969" s="172" t="s">
        <v>103</v>
      </c>
      <c r="H969" s="34"/>
    </row>
    <row r="970" spans="1:8" x14ac:dyDescent="0.2">
      <c r="A970" s="1569">
        <v>244723</v>
      </c>
      <c r="B970" s="172" t="s">
        <v>1847</v>
      </c>
      <c r="C970" s="81" t="s">
        <v>1848</v>
      </c>
      <c r="D970" s="81" t="s">
        <v>101</v>
      </c>
      <c r="E970" s="81"/>
      <c r="F970" s="81"/>
      <c r="G970" s="172" t="s">
        <v>103</v>
      </c>
      <c r="H970" s="34"/>
    </row>
    <row r="971" spans="1:8" x14ac:dyDescent="0.2">
      <c r="A971" s="1569">
        <v>244724</v>
      </c>
      <c r="B971" s="172" t="s">
        <v>1849</v>
      </c>
      <c r="C971" s="81" t="s">
        <v>1850</v>
      </c>
      <c r="D971" s="81" t="s">
        <v>101</v>
      </c>
      <c r="E971" s="81"/>
      <c r="F971" s="81"/>
      <c r="G971" s="172" t="s">
        <v>103</v>
      </c>
      <c r="H971" s="34"/>
    </row>
    <row r="972" spans="1:8" x14ac:dyDescent="0.2">
      <c r="A972" s="1569">
        <v>244725</v>
      </c>
      <c r="B972" s="172" t="s">
        <v>1851</v>
      </c>
      <c r="C972" s="81" t="s">
        <v>1852</v>
      </c>
      <c r="D972" s="81" t="s">
        <v>124</v>
      </c>
      <c r="E972" s="81"/>
      <c r="F972" s="81"/>
      <c r="G972" s="172" t="s">
        <v>103</v>
      </c>
      <c r="H972" s="34"/>
    </row>
    <row r="973" spans="1:8" x14ac:dyDescent="0.2">
      <c r="A973" s="1569">
        <v>244726</v>
      </c>
      <c r="B973" s="172" t="s">
        <v>1853</v>
      </c>
      <c r="C973" s="81" t="s">
        <v>1854</v>
      </c>
      <c r="D973" s="81" t="s">
        <v>124</v>
      </c>
      <c r="E973" s="81"/>
      <c r="F973" s="81"/>
      <c r="G973" s="172" t="s">
        <v>103</v>
      </c>
      <c r="H973" s="34"/>
    </row>
    <row r="974" spans="1:8" x14ac:dyDescent="0.2">
      <c r="A974" s="1569">
        <v>244727</v>
      </c>
      <c r="B974" s="172" t="s">
        <v>1855</v>
      </c>
      <c r="C974" s="81" t="s">
        <v>1856</v>
      </c>
      <c r="D974" s="81" t="s">
        <v>134</v>
      </c>
      <c r="E974" s="81"/>
      <c r="F974" s="81"/>
      <c r="G974" s="172" t="s">
        <v>103</v>
      </c>
      <c r="H974" s="34"/>
    </row>
    <row r="975" spans="1:8" x14ac:dyDescent="0.2">
      <c r="A975" s="1569">
        <v>244728</v>
      </c>
      <c r="B975" s="172" t="s">
        <v>1857</v>
      </c>
      <c r="C975" s="81" t="s">
        <v>1858</v>
      </c>
      <c r="D975" s="81" t="s">
        <v>143</v>
      </c>
      <c r="E975" s="81"/>
      <c r="F975" s="81"/>
      <c r="G975" s="172" t="s">
        <v>103</v>
      </c>
      <c r="H975" s="34"/>
    </row>
    <row r="976" spans="1:8" x14ac:dyDescent="0.2">
      <c r="A976" s="1569">
        <v>244729</v>
      </c>
      <c r="B976" s="172" t="s">
        <v>1859</v>
      </c>
      <c r="C976" s="81" t="s">
        <v>704</v>
      </c>
      <c r="D976" s="81" t="s">
        <v>143</v>
      </c>
      <c r="E976" s="81"/>
      <c r="F976" s="81"/>
      <c r="G976" s="172" t="s">
        <v>103</v>
      </c>
      <c r="H976" s="34"/>
    </row>
    <row r="977" spans="1:8" x14ac:dyDescent="0.2">
      <c r="A977" s="1569">
        <v>244730</v>
      </c>
      <c r="B977" s="172" t="s">
        <v>1860</v>
      </c>
      <c r="C977" s="81" t="s">
        <v>1861</v>
      </c>
      <c r="D977" s="81" t="s">
        <v>101</v>
      </c>
      <c r="E977" s="81"/>
      <c r="F977" s="81"/>
      <c r="G977" s="172" t="s">
        <v>103</v>
      </c>
      <c r="H977" s="34"/>
    </row>
    <row r="978" spans="1:8" x14ac:dyDescent="0.2">
      <c r="A978" s="1569">
        <v>244731</v>
      </c>
      <c r="B978" s="172" t="s">
        <v>1862</v>
      </c>
      <c r="C978" s="81" t="s">
        <v>731</v>
      </c>
      <c r="D978" s="81" t="s">
        <v>124</v>
      </c>
      <c r="E978" s="81"/>
      <c r="F978" s="81"/>
      <c r="G978" s="172" t="s">
        <v>103</v>
      </c>
      <c r="H978" s="34"/>
    </row>
    <row r="979" spans="1:8" x14ac:dyDescent="0.2">
      <c r="A979" s="1569">
        <v>244732</v>
      </c>
      <c r="B979" s="172" t="s">
        <v>1863</v>
      </c>
      <c r="C979" s="81" t="s">
        <v>1331</v>
      </c>
      <c r="D979" s="81" t="s">
        <v>134</v>
      </c>
      <c r="E979" s="81"/>
      <c r="F979" s="81"/>
      <c r="G979" s="172" t="s">
        <v>103</v>
      </c>
      <c r="H979" s="34"/>
    </row>
    <row r="980" spans="1:8" x14ac:dyDescent="0.2">
      <c r="A980" s="1569">
        <v>244733</v>
      </c>
      <c r="B980" s="172" t="s">
        <v>1864</v>
      </c>
      <c r="C980" s="81" t="s">
        <v>1865</v>
      </c>
      <c r="D980" s="81" t="s">
        <v>124</v>
      </c>
      <c r="E980" s="81"/>
      <c r="F980" s="81"/>
      <c r="G980" s="172" t="s">
        <v>103</v>
      </c>
      <c r="H980" s="34"/>
    </row>
    <row r="981" spans="1:8" x14ac:dyDescent="0.2">
      <c r="A981" s="1569">
        <v>244734</v>
      </c>
      <c r="B981" s="172" t="s">
        <v>1866</v>
      </c>
      <c r="C981" s="81" t="s">
        <v>1867</v>
      </c>
      <c r="D981" s="81" t="s">
        <v>143</v>
      </c>
      <c r="E981" s="81"/>
      <c r="F981" s="81"/>
      <c r="G981" s="172" t="s">
        <v>103</v>
      </c>
      <c r="H981" s="34"/>
    </row>
    <row r="982" spans="1:8" x14ac:dyDescent="0.2">
      <c r="A982" s="1569">
        <v>244735</v>
      </c>
      <c r="B982" s="172" t="s">
        <v>1868</v>
      </c>
      <c r="C982" s="81" t="s">
        <v>1869</v>
      </c>
      <c r="D982" s="81" t="s">
        <v>143</v>
      </c>
      <c r="E982" s="81"/>
      <c r="F982" s="81"/>
      <c r="G982" s="172" t="s">
        <v>103</v>
      </c>
      <c r="H982" s="34"/>
    </row>
    <row r="983" spans="1:8" x14ac:dyDescent="0.2">
      <c r="A983" s="1569">
        <v>244736</v>
      </c>
      <c r="B983" s="172" t="s">
        <v>1870</v>
      </c>
      <c r="C983" s="81" t="s">
        <v>401</v>
      </c>
      <c r="D983" s="81" t="s">
        <v>143</v>
      </c>
      <c r="E983" s="81"/>
      <c r="F983" s="81"/>
      <c r="G983" s="172" t="s">
        <v>103</v>
      </c>
      <c r="H983" s="34"/>
    </row>
    <row r="984" spans="1:8" x14ac:dyDescent="0.2">
      <c r="A984" s="1569">
        <v>244737</v>
      </c>
      <c r="B984" s="172" t="s">
        <v>1871</v>
      </c>
      <c r="C984" s="81" t="s">
        <v>1872</v>
      </c>
      <c r="D984" s="81" t="s">
        <v>124</v>
      </c>
      <c r="E984" s="81"/>
      <c r="F984" s="81"/>
      <c r="G984" s="172" t="s">
        <v>103</v>
      </c>
      <c r="H984" s="34"/>
    </row>
    <row r="985" spans="1:8" x14ac:dyDescent="0.2">
      <c r="A985" s="1569">
        <v>244738</v>
      </c>
      <c r="B985" s="172" t="s">
        <v>1873</v>
      </c>
      <c r="C985" s="81" t="s">
        <v>826</v>
      </c>
      <c r="D985" s="81" t="s">
        <v>134</v>
      </c>
      <c r="E985" s="81"/>
      <c r="F985" s="81"/>
      <c r="G985" s="172" t="s">
        <v>103</v>
      </c>
      <c r="H985" s="34"/>
    </row>
    <row r="986" spans="1:8" x14ac:dyDescent="0.2">
      <c r="A986" s="1569">
        <v>244739</v>
      </c>
      <c r="B986" s="172" t="s">
        <v>1874</v>
      </c>
      <c r="C986" s="81" t="s">
        <v>1875</v>
      </c>
      <c r="D986" s="81" t="s">
        <v>134</v>
      </c>
      <c r="E986" s="81"/>
      <c r="F986" s="81"/>
      <c r="G986" s="172" t="s">
        <v>103</v>
      </c>
      <c r="H986" s="34"/>
    </row>
    <row r="987" spans="1:8" x14ac:dyDescent="0.2">
      <c r="A987" s="1569">
        <v>244740</v>
      </c>
      <c r="B987" s="172" t="s">
        <v>1876</v>
      </c>
      <c r="C987" s="81" t="s">
        <v>1877</v>
      </c>
      <c r="D987" s="81" t="s">
        <v>101</v>
      </c>
      <c r="E987" s="81"/>
      <c r="F987" s="81"/>
      <c r="G987" s="172" t="s">
        <v>113</v>
      </c>
      <c r="H987" s="34"/>
    </row>
    <row r="988" spans="1:8" x14ac:dyDescent="0.2">
      <c r="A988" s="1569">
        <v>244741</v>
      </c>
      <c r="B988" s="172" t="s">
        <v>1878</v>
      </c>
      <c r="C988" s="81" t="s">
        <v>1879</v>
      </c>
      <c r="D988" s="81" t="s">
        <v>101</v>
      </c>
      <c r="E988" s="81"/>
      <c r="F988" s="81"/>
      <c r="G988" s="172" t="s">
        <v>110</v>
      </c>
      <c r="H988" s="34"/>
    </row>
    <row r="989" spans="1:8" x14ac:dyDescent="0.2">
      <c r="A989" s="1569">
        <v>244742</v>
      </c>
      <c r="B989" s="172" t="s">
        <v>1880</v>
      </c>
      <c r="C989" s="81" t="s">
        <v>1881</v>
      </c>
      <c r="D989" s="81" t="s">
        <v>124</v>
      </c>
      <c r="E989" s="81"/>
      <c r="F989" s="81"/>
      <c r="G989" s="172" t="s">
        <v>103</v>
      </c>
      <c r="H989" s="34"/>
    </row>
    <row r="990" spans="1:8" x14ac:dyDescent="0.2">
      <c r="A990" s="1569">
        <v>244743</v>
      </c>
      <c r="B990" s="172" t="s">
        <v>1882</v>
      </c>
      <c r="C990" s="81" t="s">
        <v>1337</v>
      </c>
      <c r="D990" s="81" t="s">
        <v>124</v>
      </c>
      <c r="E990" s="81"/>
      <c r="F990" s="81"/>
      <c r="G990" s="172" t="s">
        <v>103</v>
      </c>
      <c r="H990" s="34"/>
    </row>
    <row r="991" spans="1:8" x14ac:dyDescent="0.2">
      <c r="A991" s="1569">
        <v>244744</v>
      </c>
      <c r="B991" s="172" t="s">
        <v>1883</v>
      </c>
      <c r="C991" s="81" t="s">
        <v>1884</v>
      </c>
      <c r="D991" s="81" t="s">
        <v>124</v>
      </c>
      <c r="E991" s="81"/>
      <c r="F991" s="81"/>
      <c r="G991" s="172" t="s">
        <v>103</v>
      </c>
      <c r="H991" s="34"/>
    </row>
    <row r="992" spans="1:8" x14ac:dyDescent="0.2">
      <c r="A992" s="1569">
        <v>244745</v>
      </c>
      <c r="B992" s="172" t="s">
        <v>1885</v>
      </c>
      <c r="C992" s="81" t="s">
        <v>327</v>
      </c>
      <c r="D992" s="81" t="s">
        <v>143</v>
      </c>
      <c r="E992" s="81"/>
      <c r="F992" s="81"/>
      <c r="G992" s="172" t="s">
        <v>103</v>
      </c>
      <c r="H992" s="34"/>
    </row>
    <row r="993" spans="1:8" x14ac:dyDescent="0.2">
      <c r="A993" s="1569">
        <v>244746</v>
      </c>
      <c r="B993" s="172" t="s">
        <v>1886</v>
      </c>
      <c r="C993" s="81" t="s">
        <v>1887</v>
      </c>
      <c r="D993" s="81" t="s">
        <v>124</v>
      </c>
      <c r="E993" s="81"/>
      <c r="F993" s="81"/>
      <c r="G993" s="172" t="s">
        <v>103</v>
      </c>
      <c r="H993" s="34"/>
    </row>
    <row r="994" spans="1:8" x14ac:dyDescent="0.2">
      <c r="A994" s="1569">
        <v>244747</v>
      </c>
      <c r="B994" s="172" t="s">
        <v>1888</v>
      </c>
      <c r="C994" s="81" t="s">
        <v>1889</v>
      </c>
      <c r="D994" s="81" t="s">
        <v>101</v>
      </c>
      <c r="E994" s="81"/>
      <c r="F994" s="81"/>
      <c r="G994" s="172" t="s">
        <v>103</v>
      </c>
      <c r="H994" s="34"/>
    </row>
    <row r="995" spans="1:8" x14ac:dyDescent="0.2">
      <c r="A995" s="1569">
        <v>244748</v>
      </c>
      <c r="B995" s="172" t="s">
        <v>1890</v>
      </c>
      <c r="C995" s="81" t="s">
        <v>1861</v>
      </c>
      <c r="D995" s="81" t="s">
        <v>101</v>
      </c>
      <c r="E995" s="81"/>
      <c r="F995" s="81"/>
      <c r="G995" s="172" t="s">
        <v>103</v>
      </c>
      <c r="H995" s="34"/>
    </row>
    <row r="996" spans="1:8" x14ac:dyDescent="0.2">
      <c r="A996" s="1569">
        <v>244750</v>
      </c>
      <c r="B996" s="172" t="s">
        <v>1891</v>
      </c>
      <c r="C996" s="81" t="s">
        <v>1453</v>
      </c>
      <c r="D996" s="81" t="s">
        <v>143</v>
      </c>
      <c r="E996" s="81"/>
      <c r="F996" s="81"/>
      <c r="G996" s="172" t="s">
        <v>103</v>
      </c>
      <c r="H996" s="34"/>
    </row>
    <row r="997" spans="1:8" x14ac:dyDescent="0.2">
      <c r="A997" s="1569">
        <v>244751</v>
      </c>
      <c r="B997" s="172" t="s">
        <v>1892</v>
      </c>
      <c r="C997" s="81" t="s">
        <v>1893</v>
      </c>
      <c r="D997" s="81" t="s">
        <v>124</v>
      </c>
      <c r="E997" s="81"/>
      <c r="F997" s="81"/>
      <c r="G997" s="172" t="s">
        <v>103</v>
      </c>
      <c r="H997" s="34"/>
    </row>
    <row r="998" spans="1:8" x14ac:dyDescent="0.2">
      <c r="A998" s="1569">
        <v>244752</v>
      </c>
      <c r="B998" s="172" t="s">
        <v>1894</v>
      </c>
      <c r="C998" s="81" t="s">
        <v>1895</v>
      </c>
      <c r="D998" s="81" t="s">
        <v>124</v>
      </c>
      <c r="E998" s="81"/>
      <c r="F998" s="81"/>
      <c r="G998" s="172" t="s">
        <v>103</v>
      </c>
      <c r="H998" s="34"/>
    </row>
    <row r="999" spans="1:8" x14ac:dyDescent="0.2">
      <c r="A999" s="1569">
        <v>244753</v>
      </c>
      <c r="B999" s="172" t="s">
        <v>1896</v>
      </c>
      <c r="C999" s="81" t="s">
        <v>587</v>
      </c>
      <c r="D999" s="81" t="s">
        <v>124</v>
      </c>
      <c r="E999" s="81"/>
      <c r="F999" s="81"/>
      <c r="G999" s="172" t="s">
        <v>103</v>
      </c>
      <c r="H999" s="34"/>
    </row>
    <row r="1000" spans="1:8" x14ac:dyDescent="0.2">
      <c r="A1000" s="1569">
        <v>244754</v>
      </c>
      <c r="B1000" s="172" t="s">
        <v>1897</v>
      </c>
      <c r="C1000" s="81" t="s">
        <v>1898</v>
      </c>
      <c r="D1000" s="81" t="s">
        <v>124</v>
      </c>
      <c r="E1000" s="81"/>
      <c r="F1000" s="81"/>
      <c r="G1000" s="172" t="s">
        <v>103</v>
      </c>
      <c r="H1000" s="34"/>
    </row>
    <row r="1001" spans="1:8" x14ac:dyDescent="0.2">
      <c r="A1001" s="1569">
        <v>244755</v>
      </c>
      <c r="B1001" s="172" t="s">
        <v>1899</v>
      </c>
      <c r="C1001" s="81" t="s">
        <v>1900</v>
      </c>
      <c r="D1001" s="81" t="s">
        <v>124</v>
      </c>
      <c r="E1001" s="81"/>
      <c r="F1001" s="81"/>
      <c r="G1001" s="172" t="s">
        <v>103</v>
      </c>
      <c r="H1001" s="34"/>
    </row>
    <row r="1002" spans="1:8" x14ac:dyDescent="0.2">
      <c r="A1002" s="1570">
        <v>244756</v>
      </c>
      <c r="B1002" s="172" t="s">
        <v>1901</v>
      </c>
      <c r="C1002" s="81" t="s">
        <v>1902</v>
      </c>
      <c r="D1002" s="81" t="s">
        <v>124</v>
      </c>
      <c r="E1002" s="81"/>
      <c r="F1002" s="81"/>
      <c r="G1002" s="172" t="s">
        <v>103</v>
      </c>
      <c r="H1002" s="34"/>
    </row>
    <row r="1003" spans="1:8" x14ac:dyDescent="0.2">
      <c r="A1003" s="1569">
        <v>244757</v>
      </c>
      <c r="B1003" s="172" t="s">
        <v>1903</v>
      </c>
      <c r="C1003" s="81" t="s">
        <v>1904</v>
      </c>
      <c r="D1003" s="81" t="s">
        <v>124</v>
      </c>
      <c r="E1003" s="81"/>
      <c r="F1003" s="81"/>
      <c r="G1003" s="172" t="s">
        <v>103</v>
      </c>
      <c r="H1003" s="34"/>
    </row>
    <row r="1004" spans="1:8" x14ac:dyDescent="0.2">
      <c r="A1004" s="1569">
        <v>244758</v>
      </c>
      <c r="B1004" s="172" t="s">
        <v>1905</v>
      </c>
      <c r="C1004" s="81" t="s">
        <v>1906</v>
      </c>
      <c r="D1004" s="81" t="s">
        <v>124</v>
      </c>
      <c r="E1004" s="81"/>
      <c r="F1004" s="81"/>
      <c r="G1004" s="172" t="s">
        <v>103</v>
      </c>
      <c r="H1004" s="34"/>
    </row>
    <row r="1005" spans="1:8" x14ac:dyDescent="0.2">
      <c r="A1005" s="1569">
        <v>244759</v>
      </c>
      <c r="B1005" s="172" t="s">
        <v>1907</v>
      </c>
      <c r="C1005" s="81" t="s">
        <v>1908</v>
      </c>
      <c r="D1005" s="81" t="s">
        <v>124</v>
      </c>
      <c r="E1005" s="81"/>
      <c r="F1005" s="81"/>
      <c r="G1005" s="172" t="s">
        <v>103</v>
      </c>
      <c r="H1005" s="34"/>
    </row>
    <row r="1006" spans="1:8" x14ac:dyDescent="0.2">
      <c r="A1006" s="1569">
        <v>244760</v>
      </c>
      <c r="B1006" s="172" t="s">
        <v>1909</v>
      </c>
      <c r="C1006" s="81" t="s">
        <v>1680</v>
      </c>
      <c r="D1006" s="81" t="s">
        <v>124</v>
      </c>
      <c r="E1006" s="81"/>
      <c r="F1006" s="81"/>
      <c r="G1006" s="172" t="s">
        <v>103</v>
      </c>
      <c r="H1006" s="34"/>
    </row>
    <row r="1007" spans="1:8" x14ac:dyDescent="0.2">
      <c r="A1007" s="1569">
        <v>244761</v>
      </c>
      <c r="B1007" s="172" t="s">
        <v>1910</v>
      </c>
      <c r="C1007" s="81" t="s">
        <v>753</v>
      </c>
      <c r="D1007" s="81" t="s">
        <v>124</v>
      </c>
      <c r="E1007" s="81"/>
      <c r="F1007" s="81"/>
      <c r="G1007" s="172" t="s">
        <v>103</v>
      </c>
      <c r="H1007" s="34"/>
    </row>
    <row r="1008" spans="1:8" x14ac:dyDescent="0.2">
      <c r="A1008" s="1569">
        <v>244762</v>
      </c>
      <c r="B1008" s="172" t="s">
        <v>1911</v>
      </c>
      <c r="C1008" s="81" t="s">
        <v>803</v>
      </c>
      <c r="D1008" s="81" t="s">
        <v>124</v>
      </c>
      <c r="E1008" s="81"/>
      <c r="F1008" s="81"/>
      <c r="G1008" s="172" t="s">
        <v>103</v>
      </c>
      <c r="H1008" s="34"/>
    </row>
    <row r="1009" spans="1:8" x14ac:dyDescent="0.2">
      <c r="A1009" s="1569">
        <v>244763</v>
      </c>
      <c r="B1009" s="172" t="s">
        <v>1912</v>
      </c>
      <c r="C1009" s="81" t="s">
        <v>1913</v>
      </c>
      <c r="D1009" s="81" t="s">
        <v>101</v>
      </c>
      <c r="E1009" s="81"/>
      <c r="F1009" s="81"/>
      <c r="G1009" s="172" t="s">
        <v>103</v>
      </c>
      <c r="H1009" s="34"/>
    </row>
    <row r="1010" spans="1:8" x14ac:dyDescent="0.2">
      <c r="A1010" s="1569">
        <v>244764</v>
      </c>
      <c r="B1010" s="172" t="s">
        <v>1914</v>
      </c>
      <c r="C1010" s="81" t="s">
        <v>1915</v>
      </c>
      <c r="D1010" s="81" t="s">
        <v>124</v>
      </c>
      <c r="E1010" s="81"/>
      <c r="F1010" s="81"/>
      <c r="G1010" s="172" t="s">
        <v>103</v>
      </c>
      <c r="H1010" s="34"/>
    </row>
    <row r="1011" spans="1:8" x14ac:dyDescent="0.2">
      <c r="A1011" s="1569">
        <v>244765</v>
      </c>
      <c r="B1011" s="172" t="s">
        <v>1916</v>
      </c>
      <c r="C1011" s="81" t="s">
        <v>753</v>
      </c>
      <c r="D1011" s="81" t="s">
        <v>124</v>
      </c>
      <c r="E1011" s="81"/>
      <c r="F1011" s="81"/>
      <c r="G1011" s="172" t="s">
        <v>103</v>
      </c>
      <c r="H1011" s="34"/>
    </row>
    <row r="1012" spans="1:8" x14ac:dyDescent="0.2">
      <c r="A1012" s="1569">
        <v>244766</v>
      </c>
      <c r="B1012" s="172" t="s">
        <v>1917</v>
      </c>
      <c r="C1012" s="81" t="s">
        <v>1918</v>
      </c>
      <c r="D1012" s="81" t="s">
        <v>124</v>
      </c>
      <c r="E1012" s="81"/>
      <c r="F1012" s="81"/>
      <c r="G1012" s="172" t="s">
        <v>103</v>
      </c>
      <c r="H1012" s="34"/>
    </row>
    <row r="1013" spans="1:8" x14ac:dyDescent="0.2">
      <c r="A1013" s="1569">
        <v>244772</v>
      </c>
      <c r="B1013" s="172" t="s">
        <v>1919</v>
      </c>
      <c r="C1013" s="81" t="s">
        <v>1920</v>
      </c>
      <c r="D1013" s="81" t="s">
        <v>101</v>
      </c>
      <c r="E1013" s="81"/>
      <c r="F1013" s="81"/>
      <c r="G1013" s="172" t="s">
        <v>103</v>
      </c>
      <c r="H1013" s="34"/>
    </row>
    <row r="1014" spans="1:8" x14ac:dyDescent="0.2">
      <c r="A1014" s="1569">
        <v>244773</v>
      </c>
      <c r="B1014" s="172" t="s">
        <v>1921</v>
      </c>
      <c r="C1014" s="81" t="s">
        <v>1922</v>
      </c>
      <c r="D1014" s="81" t="s">
        <v>101</v>
      </c>
      <c r="E1014" s="81"/>
      <c r="F1014" s="81"/>
      <c r="G1014" s="172" t="s">
        <v>103</v>
      </c>
      <c r="H1014" s="34"/>
    </row>
    <row r="1015" spans="1:8" x14ac:dyDescent="0.2">
      <c r="A1015" s="1569">
        <v>244775</v>
      </c>
      <c r="B1015" s="172" t="s">
        <v>1923</v>
      </c>
      <c r="C1015" s="81" t="s">
        <v>759</v>
      </c>
      <c r="D1015" s="81" t="s">
        <v>124</v>
      </c>
      <c r="E1015" s="81"/>
      <c r="F1015" s="81"/>
      <c r="G1015" s="172" t="s">
        <v>103</v>
      </c>
      <c r="H1015" s="34"/>
    </row>
    <row r="1016" spans="1:8" x14ac:dyDescent="0.2">
      <c r="A1016" s="1569">
        <v>244777</v>
      </c>
      <c r="B1016" s="172" t="s">
        <v>1924</v>
      </c>
      <c r="C1016" s="81" t="s">
        <v>1925</v>
      </c>
      <c r="D1016" s="81" t="s">
        <v>124</v>
      </c>
      <c r="E1016" s="81"/>
      <c r="F1016" s="81"/>
      <c r="G1016" s="172" t="s">
        <v>103</v>
      </c>
      <c r="H1016" s="34"/>
    </row>
    <row r="1017" spans="1:8" x14ac:dyDescent="0.2">
      <c r="A1017" s="1569">
        <v>244779</v>
      </c>
      <c r="B1017" s="172" t="s">
        <v>1926</v>
      </c>
      <c r="C1017" s="81" t="s">
        <v>1927</v>
      </c>
      <c r="D1017" s="81" t="s">
        <v>134</v>
      </c>
      <c r="E1017" s="81"/>
      <c r="F1017" s="81"/>
      <c r="G1017" s="172" t="s">
        <v>103</v>
      </c>
      <c r="H1017" s="34"/>
    </row>
    <row r="1018" spans="1:8" x14ac:dyDescent="0.2">
      <c r="A1018" s="1569">
        <v>244781</v>
      </c>
      <c r="B1018" s="172" t="s">
        <v>1928</v>
      </c>
      <c r="C1018" s="81" t="s">
        <v>1929</v>
      </c>
      <c r="D1018" s="81" t="s">
        <v>143</v>
      </c>
      <c r="E1018" s="81"/>
      <c r="F1018" s="81"/>
      <c r="G1018" s="172" t="s">
        <v>103</v>
      </c>
      <c r="H1018" s="34"/>
    </row>
    <row r="1019" spans="1:8" x14ac:dyDescent="0.2">
      <c r="A1019" s="1569">
        <v>244782</v>
      </c>
      <c r="B1019" s="172" t="s">
        <v>1930</v>
      </c>
      <c r="C1019" s="81" t="s">
        <v>968</v>
      </c>
      <c r="D1019" s="81" t="s">
        <v>124</v>
      </c>
      <c r="E1019" s="81"/>
      <c r="F1019" s="81"/>
      <c r="G1019" s="172" t="s">
        <v>103</v>
      </c>
      <c r="H1019" s="34"/>
    </row>
    <row r="1020" spans="1:8" x14ac:dyDescent="0.2">
      <c r="A1020" s="1569">
        <v>244783</v>
      </c>
      <c r="B1020" s="172" t="s">
        <v>1931</v>
      </c>
      <c r="C1020" s="81" t="s">
        <v>1932</v>
      </c>
      <c r="D1020" s="81" t="s">
        <v>124</v>
      </c>
      <c r="E1020" s="81"/>
      <c r="F1020" s="81"/>
      <c r="G1020" s="172" t="s">
        <v>103</v>
      </c>
      <c r="H1020" s="34"/>
    </row>
    <row r="1021" spans="1:8" x14ac:dyDescent="0.2">
      <c r="A1021" s="1569">
        <v>244784</v>
      </c>
      <c r="B1021" s="172" t="s">
        <v>1933</v>
      </c>
      <c r="C1021" s="81" t="s">
        <v>1934</v>
      </c>
      <c r="D1021" s="81" t="s">
        <v>124</v>
      </c>
      <c r="E1021" s="81"/>
      <c r="F1021" s="81"/>
      <c r="G1021" s="172" t="s">
        <v>103</v>
      </c>
      <c r="H1021" s="34"/>
    </row>
    <row r="1022" spans="1:8" x14ac:dyDescent="0.2">
      <c r="A1022" s="1569">
        <v>244785</v>
      </c>
      <c r="B1022" s="172" t="s">
        <v>1935</v>
      </c>
      <c r="C1022" s="81" t="s">
        <v>1936</v>
      </c>
      <c r="D1022" s="81" t="s">
        <v>124</v>
      </c>
      <c r="E1022" s="81"/>
      <c r="F1022" s="81"/>
      <c r="G1022" s="172" t="s">
        <v>103</v>
      </c>
      <c r="H1022" s="34"/>
    </row>
    <row r="1023" spans="1:8" x14ac:dyDescent="0.2">
      <c r="A1023" s="1569">
        <v>244786</v>
      </c>
      <c r="B1023" s="172" t="s">
        <v>1937</v>
      </c>
      <c r="C1023" s="81" t="s">
        <v>1938</v>
      </c>
      <c r="D1023" s="81" t="s">
        <v>124</v>
      </c>
      <c r="E1023" s="81"/>
      <c r="F1023" s="81"/>
      <c r="G1023" s="172" t="s">
        <v>103</v>
      </c>
      <c r="H1023" s="34"/>
    </row>
    <row r="1024" spans="1:8" x14ac:dyDescent="0.2">
      <c r="A1024" s="1569">
        <v>244788</v>
      </c>
      <c r="B1024" s="172" t="s">
        <v>1939</v>
      </c>
      <c r="C1024" s="81" t="s">
        <v>1940</v>
      </c>
      <c r="D1024" s="81" t="s">
        <v>124</v>
      </c>
      <c r="E1024" s="81"/>
      <c r="F1024" s="81"/>
      <c r="G1024" s="172" t="s">
        <v>103</v>
      </c>
      <c r="H1024" s="34"/>
    </row>
    <row r="1025" spans="1:8" x14ac:dyDescent="0.2">
      <c r="A1025" s="1569">
        <v>244789</v>
      </c>
      <c r="B1025" s="172" t="s">
        <v>1941</v>
      </c>
      <c r="C1025" s="81" t="s">
        <v>1942</v>
      </c>
      <c r="D1025" s="81" t="s">
        <v>124</v>
      </c>
      <c r="E1025" s="81"/>
      <c r="F1025" s="81"/>
      <c r="G1025" s="172" t="s">
        <v>103</v>
      </c>
      <c r="H1025" s="34"/>
    </row>
    <row r="1026" spans="1:8" x14ac:dyDescent="0.2">
      <c r="A1026" s="1569">
        <v>244791</v>
      </c>
      <c r="B1026" s="172" t="s">
        <v>1943</v>
      </c>
      <c r="C1026" s="81" t="s">
        <v>1944</v>
      </c>
      <c r="D1026" s="81" t="s">
        <v>124</v>
      </c>
      <c r="E1026" s="81"/>
      <c r="F1026" s="81"/>
      <c r="G1026" s="172" t="s">
        <v>103</v>
      </c>
      <c r="H1026" s="34"/>
    </row>
    <row r="1027" spans="1:8" x14ac:dyDescent="0.2">
      <c r="A1027" s="1569">
        <v>244793</v>
      </c>
      <c r="B1027" s="172" t="s">
        <v>1945</v>
      </c>
      <c r="C1027" s="81" t="s">
        <v>1946</v>
      </c>
      <c r="D1027" s="81" t="s">
        <v>134</v>
      </c>
      <c r="E1027" s="81"/>
      <c r="F1027" s="81"/>
      <c r="G1027" s="172" t="s">
        <v>103</v>
      </c>
      <c r="H1027" s="34"/>
    </row>
    <row r="1028" spans="1:8" x14ac:dyDescent="0.2">
      <c r="A1028" s="1569">
        <v>244794</v>
      </c>
      <c r="B1028" s="172" t="s">
        <v>1947</v>
      </c>
      <c r="C1028" s="81" t="s">
        <v>1948</v>
      </c>
      <c r="D1028" s="81" t="s">
        <v>101</v>
      </c>
      <c r="E1028" s="81"/>
      <c r="F1028" s="81"/>
      <c r="G1028" s="172" t="s">
        <v>103</v>
      </c>
      <c r="H1028" s="34"/>
    </row>
    <row r="1029" spans="1:8" x14ac:dyDescent="0.2">
      <c r="A1029" s="1569">
        <v>244795</v>
      </c>
      <c r="B1029" s="172" t="s">
        <v>1949</v>
      </c>
      <c r="C1029" s="81" t="s">
        <v>1950</v>
      </c>
      <c r="D1029" s="81" t="s">
        <v>124</v>
      </c>
      <c r="E1029" s="81"/>
      <c r="F1029" s="81"/>
      <c r="G1029" s="172" t="s">
        <v>103</v>
      </c>
      <c r="H1029" s="34"/>
    </row>
    <row r="1030" spans="1:8" x14ac:dyDescent="0.2">
      <c r="A1030" s="1569">
        <v>244797</v>
      </c>
      <c r="B1030" s="172" t="s">
        <v>1951</v>
      </c>
      <c r="C1030" s="81" t="s">
        <v>1952</v>
      </c>
      <c r="D1030" s="81" t="s">
        <v>124</v>
      </c>
      <c r="E1030" s="81"/>
      <c r="F1030" s="81"/>
      <c r="G1030" s="172" t="s">
        <v>103</v>
      </c>
      <c r="H1030" s="34"/>
    </row>
    <row r="1031" spans="1:8" x14ac:dyDescent="0.2">
      <c r="A1031" s="1569">
        <v>244798</v>
      </c>
      <c r="B1031" s="172" t="s">
        <v>1953</v>
      </c>
      <c r="C1031" s="81" t="s">
        <v>753</v>
      </c>
      <c r="D1031" s="81" t="s">
        <v>124</v>
      </c>
      <c r="E1031" s="81"/>
      <c r="F1031" s="81"/>
      <c r="G1031" s="172" t="s">
        <v>103</v>
      </c>
      <c r="H1031" s="34"/>
    </row>
    <row r="1032" spans="1:8" x14ac:dyDescent="0.2">
      <c r="A1032" s="1569">
        <v>244799</v>
      </c>
      <c r="B1032" s="172" t="s">
        <v>1954</v>
      </c>
      <c r="C1032" s="81" t="s">
        <v>723</v>
      </c>
      <c r="D1032" s="81" t="s">
        <v>143</v>
      </c>
      <c r="E1032" s="81"/>
      <c r="F1032" s="81"/>
      <c r="G1032" s="172" t="s">
        <v>103</v>
      </c>
      <c r="H1032" s="34"/>
    </row>
    <row r="1033" spans="1:8" x14ac:dyDescent="0.2">
      <c r="A1033" s="1569">
        <v>244801</v>
      </c>
      <c r="B1033" s="172" t="s">
        <v>1955</v>
      </c>
      <c r="C1033" s="81" t="s">
        <v>364</v>
      </c>
      <c r="D1033" s="81" t="s">
        <v>124</v>
      </c>
      <c r="E1033" s="81"/>
      <c r="F1033" s="81"/>
      <c r="G1033" s="172" t="s">
        <v>103</v>
      </c>
      <c r="H1033" s="34"/>
    </row>
    <row r="1034" spans="1:8" x14ac:dyDescent="0.2">
      <c r="A1034" s="1569">
        <v>244802</v>
      </c>
      <c r="B1034" s="172" t="s">
        <v>1956</v>
      </c>
      <c r="C1034" s="81" t="s">
        <v>1957</v>
      </c>
      <c r="D1034" s="81" t="s">
        <v>124</v>
      </c>
      <c r="E1034" s="81"/>
      <c r="F1034" s="81"/>
      <c r="G1034" s="172" t="s">
        <v>103</v>
      </c>
      <c r="H1034" s="34"/>
    </row>
    <row r="1035" spans="1:8" x14ac:dyDescent="0.2">
      <c r="A1035" s="1569">
        <v>244803</v>
      </c>
      <c r="B1035" s="172" t="s">
        <v>1958</v>
      </c>
      <c r="C1035" s="81" t="s">
        <v>1959</v>
      </c>
      <c r="D1035" s="81" t="s">
        <v>124</v>
      </c>
      <c r="E1035" s="81"/>
      <c r="F1035" s="81"/>
      <c r="G1035" s="172" t="s">
        <v>103</v>
      </c>
      <c r="H1035" s="34"/>
    </row>
    <row r="1036" spans="1:8" x14ac:dyDescent="0.2">
      <c r="A1036" s="1569">
        <v>244804</v>
      </c>
      <c r="B1036" s="172" t="s">
        <v>1960</v>
      </c>
      <c r="C1036" s="81" t="s">
        <v>1208</v>
      </c>
      <c r="D1036" s="81" t="s">
        <v>124</v>
      </c>
      <c r="E1036" s="81"/>
      <c r="F1036" s="81"/>
      <c r="G1036" s="172" t="s">
        <v>103</v>
      </c>
      <c r="H1036" s="34"/>
    </row>
    <row r="1037" spans="1:8" x14ac:dyDescent="0.2">
      <c r="A1037" s="1569">
        <v>244805</v>
      </c>
      <c r="B1037" s="172" t="s">
        <v>1961</v>
      </c>
      <c r="C1037" s="81" t="s">
        <v>630</v>
      </c>
      <c r="D1037" s="81" t="s">
        <v>124</v>
      </c>
      <c r="E1037" s="81"/>
      <c r="F1037" s="81"/>
      <c r="G1037" s="172" t="s">
        <v>103</v>
      </c>
      <c r="H1037" s="34"/>
    </row>
    <row r="1038" spans="1:8" x14ac:dyDescent="0.2">
      <c r="A1038" s="1569">
        <v>244806</v>
      </c>
      <c r="B1038" s="172" t="s">
        <v>1962</v>
      </c>
      <c r="C1038" s="81" t="s">
        <v>1963</v>
      </c>
      <c r="D1038" s="81" t="s">
        <v>124</v>
      </c>
      <c r="E1038" s="81"/>
      <c r="F1038" s="81"/>
      <c r="G1038" s="172" t="s">
        <v>103</v>
      </c>
      <c r="H1038" s="34"/>
    </row>
    <row r="1039" spans="1:8" x14ac:dyDescent="0.2">
      <c r="A1039" s="1569">
        <v>244807</v>
      </c>
      <c r="B1039" s="172" t="s">
        <v>1964</v>
      </c>
      <c r="C1039" s="81" t="s">
        <v>1818</v>
      </c>
      <c r="D1039" s="81" t="s">
        <v>134</v>
      </c>
      <c r="E1039" s="81"/>
      <c r="F1039" s="81"/>
      <c r="G1039" s="172" t="s">
        <v>103</v>
      </c>
      <c r="H1039" s="34"/>
    </row>
    <row r="1040" spans="1:8" x14ac:dyDescent="0.2">
      <c r="A1040" s="1569">
        <v>244808</v>
      </c>
      <c r="B1040" s="172" t="s">
        <v>1965</v>
      </c>
      <c r="C1040" s="81" t="s">
        <v>640</v>
      </c>
      <c r="D1040" s="81" t="s">
        <v>134</v>
      </c>
      <c r="E1040" s="81"/>
      <c r="F1040" s="81"/>
      <c r="G1040" s="172" t="s">
        <v>103</v>
      </c>
      <c r="H1040" s="34"/>
    </row>
    <row r="1041" spans="1:8" x14ac:dyDescent="0.2">
      <c r="A1041" s="1569">
        <v>244809</v>
      </c>
      <c r="B1041" s="172" t="s">
        <v>1966</v>
      </c>
      <c r="C1041" s="81" t="s">
        <v>1967</v>
      </c>
      <c r="D1041" s="81" t="s">
        <v>101</v>
      </c>
      <c r="E1041" s="81"/>
      <c r="F1041" s="81"/>
      <c r="G1041" s="172" t="s">
        <v>103</v>
      </c>
      <c r="H1041" s="34"/>
    </row>
    <row r="1042" spans="1:8" x14ac:dyDescent="0.2">
      <c r="A1042" s="1569">
        <v>244810</v>
      </c>
      <c r="B1042" s="172" t="s">
        <v>1968</v>
      </c>
      <c r="C1042" s="81" t="s">
        <v>1969</v>
      </c>
      <c r="D1042" s="81" t="s">
        <v>101</v>
      </c>
      <c r="E1042" s="81"/>
      <c r="F1042" s="81"/>
      <c r="G1042" s="172" t="s">
        <v>103</v>
      </c>
      <c r="H1042" s="34"/>
    </row>
    <row r="1043" spans="1:8" x14ac:dyDescent="0.2">
      <c r="A1043" s="1569">
        <v>244811</v>
      </c>
      <c r="B1043" s="172" t="s">
        <v>1970</v>
      </c>
      <c r="C1043" s="81" t="s">
        <v>1971</v>
      </c>
      <c r="D1043" s="81" t="s">
        <v>143</v>
      </c>
      <c r="E1043" s="81"/>
      <c r="F1043" s="81"/>
      <c r="G1043" s="172" t="s">
        <v>103</v>
      </c>
      <c r="H1043" s="34"/>
    </row>
    <row r="1044" spans="1:8" x14ac:dyDescent="0.2">
      <c r="A1044" s="1569">
        <v>244812</v>
      </c>
      <c r="B1044" s="172" t="s">
        <v>1972</v>
      </c>
      <c r="C1044" s="81" t="s">
        <v>1973</v>
      </c>
      <c r="D1044" s="81" t="s">
        <v>124</v>
      </c>
      <c r="E1044" s="81"/>
      <c r="F1044" s="81"/>
      <c r="G1044" s="172" t="s">
        <v>103</v>
      </c>
      <c r="H1044" s="34"/>
    </row>
    <row r="1045" spans="1:8" x14ac:dyDescent="0.2">
      <c r="A1045" s="1569">
        <v>244813</v>
      </c>
      <c r="B1045" s="172" t="s">
        <v>1974</v>
      </c>
      <c r="C1045" s="81" t="s">
        <v>1975</v>
      </c>
      <c r="D1045" s="81" t="s">
        <v>134</v>
      </c>
      <c r="E1045" s="81"/>
      <c r="F1045" s="81"/>
      <c r="G1045" s="172" t="s">
        <v>103</v>
      </c>
      <c r="H1045" s="34"/>
    </row>
    <row r="1046" spans="1:8" x14ac:dyDescent="0.2">
      <c r="A1046" s="1569">
        <v>244814</v>
      </c>
      <c r="B1046" s="172" t="s">
        <v>1976</v>
      </c>
      <c r="C1046" s="81" t="s">
        <v>1977</v>
      </c>
      <c r="D1046" s="81" t="s">
        <v>134</v>
      </c>
      <c r="E1046" s="81"/>
      <c r="F1046" s="81"/>
      <c r="G1046" s="172" t="s">
        <v>103</v>
      </c>
      <c r="H1046" s="34"/>
    </row>
    <row r="1047" spans="1:8" x14ac:dyDescent="0.2">
      <c r="A1047" s="1569">
        <v>244815</v>
      </c>
      <c r="B1047" s="172" t="s">
        <v>1978</v>
      </c>
      <c r="C1047" s="81" t="s">
        <v>1979</v>
      </c>
      <c r="D1047" s="81" t="s">
        <v>143</v>
      </c>
      <c r="E1047" s="81"/>
      <c r="F1047" s="81"/>
      <c r="G1047" s="172" t="s">
        <v>103</v>
      </c>
      <c r="H1047" s="34"/>
    </row>
    <row r="1048" spans="1:8" x14ac:dyDescent="0.2">
      <c r="A1048" s="1569">
        <v>244822</v>
      </c>
      <c r="B1048" s="172" t="s">
        <v>1980</v>
      </c>
      <c r="C1048" s="81" t="s">
        <v>1981</v>
      </c>
      <c r="D1048" s="81" t="s">
        <v>143</v>
      </c>
      <c r="E1048" s="81"/>
      <c r="F1048" s="81"/>
      <c r="G1048" s="172" t="s">
        <v>103</v>
      </c>
      <c r="H1048" s="34"/>
    </row>
    <row r="1049" spans="1:8" x14ac:dyDescent="0.2">
      <c r="A1049" s="1569">
        <v>244826</v>
      </c>
      <c r="B1049" s="172" t="s">
        <v>1982</v>
      </c>
      <c r="C1049" s="81" t="s">
        <v>1983</v>
      </c>
      <c r="D1049" s="81" t="s">
        <v>101</v>
      </c>
      <c r="E1049" s="81"/>
      <c r="F1049" s="81"/>
      <c r="G1049" s="172" t="s">
        <v>103</v>
      </c>
      <c r="H1049" s="34"/>
    </row>
    <row r="1050" spans="1:8" x14ac:dyDescent="0.2">
      <c r="A1050" s="1569">
        <v>244827</v>
      </c>
      <c r="B1050" s="172" t="s">
        <v>1984</v>
      </c>
      <c r="C1050" s="81" t="s">
        <v>753</v>
      </c>
      <c r="D1050" s="81" t="s">
        <v>124</v>
      </c>
      <c r="E1050" s="81"/>
      <c r="F1050" s="81"/>
      <c r="G1050" s="172" t="s">
        <v>103</v>
      </c>
      <c r="H1050" s="34"/>
    </row>
    <row r="1051" spans="1:8" x14ac:dyDescent="0.2">
      <c r="A1051" s="1569">
        <v>244828</v>
      </c>
      <c r="B1051" s="172" t="s">
        <v>1985</v>
      </c>
      <c r="C1051" s="81" t="s">
        <v>1986</v>
      </c>
      <c r="D1051" s="81" t="s">
        <v>143</v>
      </c>
      <c r="E1051" s="81"/>
      <c r="F1051" s="81"/>
      <c r="G1051" s="172" t="s">
        <v>103</v>
      </c>
      <c r="H1051" s="34"/>
    </row>
    <row r="1052" spans="1:8" x14ac:dyDescent="0.2">
      <c r="A1052" s="1569">
        <v>244829</v>
      </c>
      <c r="B1052" s="172" t="s">
        <v>1987</v>
      </c>
      <c r="C1052" s="81" t="s">
        <v>1988</v>
      </c>
      <c r="D1052" s="81" t="s">
        <v>143</v>
      </c>
      <c r="E1052" s="81"/>
      <c r="F1052" s="81"/>
      <c r="G1052" s="172" t="s">
        <v>103</v>
      </c>
      <c r="H1052" s="34"/>
    </row>
    <row r="1053" spans="1:8" x14ac:dyDescent="0.2">
      <c r="A1053" s="1569">
        <v>244830</v>
      </c>
      <c r="B1053" s="172" t="s">
        <v>1989</v>
      </c>
      <c r="C1053" s="81" t="s">
        <v>593</v>
      </c>
      <c r="D1053" s="81" t="s">
        <v>143</v>
      </c>
      <c r="E1053" s="81"/>
      <c r="F1053" s="81"/>
      <c r="G1053" s="172" t="s">
        <v>103</v>
      </c>
      <c r="H1053" s="34"/>
    </row>
    <row r="1054" spans="1:8" x14ac:dyDescent="0.2">
      <c r="A1054" s="1569">
        <v>244831</v>
      </c>
      <c r="B1054" s="172" t="s">
        <v>1990</v>
      </c>
      <c r="C1054" s="81" t="s">
        <v>1991</v>
      </c>
      <c r="D1054" s="81" t="s">
        <v>134</v>
      </c>
      <c r="E1054" s="81"/>
      <c r="F1054" s="81"/>
      <c r="G1054" s="172" t="s">
        <v>103</v>
      </c>
      <c r="H1054" s="34"/>
    </row>
    <row r="1055" spans="1:8" x14ac:dyDescent="0.2">
      <c r="A1055" s="1569">
        <v>244835</v>
      </c>
      <c r="B1055" s="172" t="s">
        <v>1992</v>
      </c>
      <c r="C1055" s="81" t="s">
        <v>439</v>
      </c>
      <c r="D1055" s="81" t="s">
        <v>101</v>
      </c>
      <c r="E1055" s="81"/>
      <c r="F1055" s="81"/>
      <c r="G1055" s="172" t="s">
        <v>103</v>
      </c>
      <c r="H1055" s="34"/>
    </row>
    <row r="1056" spans="1:8" x14ac:dyDescent="0.2">
      <c r="A1056" s="1569">
        <v>244836</v>
      </c>
      <c r="B1056" s="172" t="s">
        <v>1993</v>
      </c>
      <c r="C1056" s="81" t="s">
        <v>1994</v>
      </c>
      <c r="D1056" s="81" t="s">
        <v>134</v>
      </c>
      <c r="E1056" s="81"/>
      <c r="F1056" s="81"/>
      <c r="G1056" s="172" t="s">
        <v>103</v>
      </c>
      <c r="H1056" s="34"/>
    </row>
    <row r="1057" spans="1:8" x14ac:dyDescent="0.2">
      <c r="A1057" s="1569">
        <v>244838</v>
      </c>
      <c r="B1057" s="172" t="s">
        <v>1995</v>
      </c>
      <c r="C1057" s="81" t="s">
        <v>1996</v>
      </c>
      <c r="D1057" s="81" t="s">
        <v>124</v>
      </c>
      <c r="E1057" s="81"/>
      <c r="F1057" s="81"/>
      <c r="G1057" s="172" t="s">
        <v>103</v>
      </c>
      <c r="H1057" s="34"/>
    </row>
    <row r="1058" spans="1:8" x14ac:dyDescent="0.2">
      <c r="A1058" s="1569">
        <v>244839</v>
      </c>
      <c r="B1058" s="172" t="s">
        <v>1997</v>
      </c>
      <c r="C1058" s="81" t="s">
        <v>465</v>
      </c>
      <c r="D1058" s="81" t="s">
        <v>124</v>
      </c>
      <c r="E1058" s="81"/>
      <c r="F1058" s="81"/>
      <c r="G1058" s="172" t="s">
        <v>103</v>
      </c>
      <c r="H1058" s="34"/>
    </row>
    <row r="1059" spans="1:8" x14ac:dyDescent="0.2">
      <c r="A1059" s="1569">
        <v>244840</v>
      </c>
      <c r="B1059" s="172" t="s">
        <v>1998</v>
      </c>
      <c r="C1059" s="81" t="s">
        <v>1999</v>
      </c>
      <c r="D1059" s="81" t="s">
        <v>124</v>
      </c>
      <c r="E1059" s="81"/>
      <c r="F1059" s="81"/>
      <c r="G1059" s="172" t="s">
        <v>103</v>
      </c>
      <c r="H1059" s="34"/>
    </row>
    <row r="1060" spans="1:8" x14ac:dyDescent="0.2">
      <c r="A1060" s="1569">
        <v>244841</v>
      </c>
      <c r="B1060" s="172" t="s">
        <v>2000</v>
      </c>
      <c r="C1060" s="81" t="s">
        <v>2001</v>
      </c>
      <c r="D1060" s="81" t="s">
        <v>124</v>
      </c>
      <c r="E1060" s="81"/>
      <c r="F1060" s="81"/>
      <c r="G1060" s="172" t="s">
        <v>103</v>
      </c>
      <c r="H1060" s="34"/>
    </row>
    <row r="1061" spans="1:8" x14ac:dyDescent="0.2">
      <c r="A1061" s="1569">
        <v>244842</v>
      </c>
      <c r="B1061" s="172" t="s">
        <v>2002</v>
      </c>
      <c r="C1061" s="81" t="s">
        <v>1222</v>
      </c>
      <c r="D1061" s="81" t="s">
        <v>124</v>
      </c>
      <c r="E1061" s="81"/>
      <c r="F1061" s="81"/>
      <c r="G1061" s="172" t="s">
        <v>103</v>
      </c>
      <c r="H1061" s="34"/>
    </row>
    <row r="1062" spans="1:8" x14ac:dyDescent="0.2">
      <c r="A1062" s="1569">
        <v>244843</v>
      </c>
      <c r="B1062" s="172" t="s">
        <v>2003</v>
      </c>
      <c r="C1062" s="81" t="s">
        <v>1196</v>
      </c>
      <c r="D1062" s="81" t="s">
        <v>124</v>
      </c>
      <c r="E1062" s="81"/>
      <c r="F1062" s="81"/>
      <c r="G1062" s="172" t="s">
        <v>103</v>
      </c>
      <c r="H1062" s="34"/>
    </row>
    <row r="1063" spans="1:8" x14ac:dyDescent="0.2">
      <c r="A1063" s="1569">
        <v>244844</v>
      </c>
      <c r="B1063" s="172" t="s">
        <v>2004</v>
      </c>
      <c r="C1063" s="81" t="s">
        <v>2005</v>
      </c>
      <c r="D1063" s="81" t="s">
        <v>124</v>
      </c>
      <c r="E1063" s="81" t="s">
        <v>143</v>
      </c>
      <c r="F1063" s="81"/>
      <c r="G1063" s="172" t="s">
        <v>103</v>
      </c>
      <c r="H1063" s="34"/>
    </row>
    <row r="1064" spans="1:8" x14ac:dyDescent="0.2">
      <c r="A1064" s="1569">
        <v>244845</v>
      </c>
      <c r="B1064" s="172" t="s">
        <v>2006</v>
      </c>
      <c r="C1064" s="81" t="s">
        <v>2007</v>
      </c>
      <c r="D1064" s="81" t="s">
        <v>124</v>
      </c>
      <c r="E1064" s="81" t="s">
        <v>143</v>
      </c>
      <c r="F1064" s="81"/>
      <c r="G1064" s="172" t="s">
        <v>103</v>
      </c>
      <c r="H1064" s="34"/>
    </row>
    <row r="1065" spans="1:8" x14ac:dyDescent="0.2">
      <c r="A1065" s="1569">
        <v>244846</v>
      </c>
      <c r="B1065" s="172" t="s">
        <v>2008</v>
      </c>
      <c r="C1065" s="81" t="s">
        <v>1244</v>
      </c>
      <c r="D1065" s="81" t="s">
        <v>124</v>
      </c>
      <c r="E1065" s="81"/>
      <c r="F1065" s="81"/>
      <c r="G1065" s="172" t="s">
        <v>103</v>
      </c>
      <c r="H1065" s="34"/>
    </row>
    <row r="1066" spans="1:8" x14ac:dyDescent="0.2">
      <c r="A1066" s="1569">
        <v>244847</v>
      </c>
      <c r="B1066" s="172" t="s">
        <v>2009</v>
      </c>
      <c r="C1066" s="81" t="s">
        <v>2010</v>
      </c>
      <c r="D1066" s="81" t="s">
        <v>134</v>
      </c>
      <c r="E1066" s="81"/>
      <c r="F1066" s="81"/>
      <c r="G1066" s="172" t="s">
        <v>103</v>
      </c>
      <c r="H1066" s="34"/>
    </row>
    <row r="1067" spans="1:8" x14ac:dyDescent="0.2">
      <c r="A1067" s="1569">
        <v>244848</v>
      </c>
      <c r="B1067" s="172" t="s">
        <v>2011</v>
      </c>
      <c r="C1067" s="81" t="s">
        <v>2012</v>
      </c>
      <c r="D1067" s="81" t="s">
        <v>134</v>
      </c>
      <c r="E1067" s="81"/>
      <c r="F1067" s="81"/>
      <c r="G1067" s="172" t="s">
        <v>103</v>
      </c>
      <c r="H1067" s="34"/>
    </row>
    <row r="1068" spans="1:8" x14ac:dyDescent="0.2">
      <c r="A1068" s="1569">
        <v>244849</v>
      </c>
      <c r="B1068" s="172" t="s">
        <v>2013</v>
      </c>
      <c r="C1068" s="81" t="s">
        <v>2014</v>
      </c>
      <c r="D1068" s="81" t="s">
        <v>124</v>
      </c>
      <c r="E1068" s="81"/>
      <c r="F1068" s="81"/>
      <c r="G1068" s="172" t="s">
        <v>103</v>
      </c>
      <c r="H1068" s="34"/>
    </row>
    <row r="1069" spans="1:8" x14ac:dyDescent="0.2">
      <c r="A1069" s="1569">
        <v>244852</v>
      </c>
      <c r="B1069" s="172" t="s">
        <v>2015</v>
      </c>
      <c r="C1069" s="81" t="s">
        <v>2016</v>
      </c>
      <c r="D1069" s="81" t="s">
        <v>143</v>
      </c>
      <c r="E1069" s="81"/>
      <c r="F1069" s="81"/>
      <c r="G1069" s="172" t="s">
        <v>103</v>
      </c>
      <c r="H1069" s="34"/>
    </row>
    <row r="1070" spans="1:8" x14ac:dyDescent="0.2">
      <c r="A1070" s="1569">
        <v>244853</v>
      </c>
      <c r="B1070" s="172" t="s">
        <v>2017</v>
      </c>
      <c r="C1070" s="81" t="s">
        <v>2018</v>
      </c>
      <c r="D1070" s="81" t="s">
        <v>143</v>
      </c>
      <c r="E1070" s="81"/>
      <c r="F1070" s="81"/>
      <c r="G1070" s="172" t="s">
        <v>103</v>
      </c>
      <c r="H1070" s="34"/>
    </row>
    <row r="1071" spans="1:8" x14ac:dyDescent="0.2">
      <c r="A1071" s="1569">
        <v>244854</v>
      </c>
      <c r="B1071" s="172" t="s">
        <v>2019</v>
      </c>
      <c r="C1071" s="81" t="s">
        <v>2020</v>
      </c>
      <c r="D1071" s="81" t="s">
        <v>143</v>
      </c>
      <c r="E1071" s="81"/>
      <c r="F1071" s="81"/>
      <c r="G1071" s="172" t="s">
        <v>103</v>
      </c>
      <c r="H1071" s="34"/>
    </row>
    <row r="1072" spans="1:8" x14ac:dyDescent="0.2">
      <c r="A1072" s="1569">
        <v>244855</v>
      </c>
      <c r="B1072" s="172" t="s">
        <v>2021</v>
      </c>
      <c r="C1072" s="81" t="s">
        <v>2022</v>
      </c>
      <c r="D1072" s="81" t="s">
        <v>143</v>
      </c>
      <c r="E1072" s="81"/>
      <c r="F1072" s="81"/>
      <c r="G1072" s="172" t="s">
        <v>103</v>
      </c>
      <c r="H1072" s="34"/>
    </row>
    <row r="1073" spans="1:8" x14ac:dyDescent="0.2">
      <c r="A1073" s="1569">
        <v>244856</v>
      </c>
      <c r="B1073" s="172" t="s">
        <v>2023</v>
      </c>
      <c r="C1073" s="81" t="s">
        <v>2024</v>
      </c>
      <c r="D1073" s="81" t="s">
        <v>143</v>
      </c>
      <c r="E1073" s="81"/>
      <c r="F1073" s="81"/>
      <c r="G1073" s="172" t="s">
        <v>103</v>
      </c>
      <c r="H1073" s="34"/>
    </row>
    <row r="1074" spans="1:8" x14ac:dyDescent="0.2">
      <c r="A1074" s="1569">
        <v>244857</v>
      </c>
      <c r="B1074" s="172" t="s">
        <v>2025</v>
      </c>
      <c r="C1074" s="81" t="s">
        <v>2026</v>
      </c>
      <c r="D1074" s="81" t="s">
        <v>134</v>
      </c>
      <c r="E1074" s="81"/>
      <c r="F1074" s="81"/>
      <c r="G1074" s="172" t="s">
        <v>103</v>
      </c>
      <c r="H1074" s="34"/>
    </row>
    <row r="1075" spans="1:8" x14ac:dyDescent="0.2">
      <c r="A1075" s="1569">
        <v>244859</v>
      </c>
      <c r="B1075" s="172" t="s">
        <v>2027</v>
      </c>
      <c r="C1075" s="81" t="s">
        <v>9836</v>
      </c>
      <c r="D1075" s="81" t="s">
        <v>143</v>
      </c>
      <c r="E1075" s="81"/>
      <c r="F1075" s="81"/>
      <c r="G1075" s="172" t="s">
        <v>103</v>
      </c>
      <c r="H1075" s="34"/>
    </row>
    <row r="1076" spans="1:8" x14ac:dyDescent="0.2">
      <c r="A1076" s="1569">
        <v>244860</v>
      </c>
      <c r="B1076" s="172" t="s">
        <v>2028</v>
      </c>
      <c r="C1076" s="81" t="s">
        <v>2029</v>
      </c>
      <c r="D1076" s="81" t="s">
        <v>143</v>
      </c>
      <c r="E1076" s="81"/>
      <c r="F1076" s="81"/>
      <c r="G1076" s="172" t="s">
        <v>103</v>
      </c>
      <c r="H1076" s="34"/>
    </row>
    <row r="1077" spans="1:8" x14ac:dyDescent="0.2">
      <c r="A1077" s="1569">
        <v>244861</v>
      </c>
      <c r="B1077" s="172" t="s">
        <v>2030</v>
      </c>
      <c r="C1077" s="81" t="s">
        <v>2031</v>
      </c>
      <c r="D1077" s="81" t="s">
        <v>143</v>
      </c>
      <c r="E1077" s="81"/>
      <c r="F1077" s="81"/>
      <c r="G1077" s="172" t="s">
        <v>103</v>
      </c>
      <c r="H1077" s="34"/>
    </row>
    <row r="1078" spans="1:8" x14ac:dyDescent="0.2">
      <c r="A1078" s="1569">
        <v>244862</v>
      </c>
      <c r="B1078" s="172" t="s">
        <v>2032</v>
      </c>
      <c r="C1078" s="81" t="s">
        <v>2033</v>
      </c>
      <c r="D1078" s="81" t="s">
        <v>143</v>
      </c>
      <c r="E1078" s="81"/>
      <c r="F1078" s="81"/>
      <c r="G1078" s="172" t="s">
        <v>103</v>
      </c>
      <c r="H1078" s="34"/>
    </row>
    <row r="1079" spans="1:8" x14ac:dyDescent="0.2">
      <c r="A1079" s="1569">
        <v>244863</v>
      </c>
      <c r="B1079" s="172" t="s">
        <v>2034</v>
      </c>
      <c r="C1079" s="81" t="s">
        <v>2035</v>
      </c>
      <c r="D1079" s="81" t="s">
        <v>124</v>
      </c>
      <c r="E1079" s="81"/>
      <c r="F1079" s="81"/>
      <c r="G1079" s="172" t="s">
        <v>103</v>
      </c>
      <c r="H1079" s="34"/>
    </row>
    <row r="1080" spans="1:8" x14ac:dyDescent="0.2">
      <c r="A1080" s="1569">
        <v>244864</v>
      </c>
      <c r="B1080" s="172" t="s">
        <v>2036</v>
      </c>
      <c r="C1080" s="81" t="s">
        <v>2037</v>
      </c>
      <c r="D1080" s="81" t="s">
        <v>143</v>
      </c>
      <c r="E1080" s="81"/>
      <c r="F1080" s="81"/>
      <c r="G1080" s="172" t="s">
        <v>103</v>
      </c>
      <c r="H1080" s="34"/>
    </row>
    <row r="1081" spans="1:8" x14ac:dyDescent="0.2">
      <c r="A1081" s="1569">
        <v>244865</v>
      </c>
      <c r="B1081" s="172" t="s">
        <v>2038</v>
      </c>
      <c r="C1081" s="81" t="s">
        <v>2039</v>
      </c>
      <c r="D1081" s="81" t="s">
        <v>134</v>
      </c>
      <c r="E1081" s="81"/>
      <c r="F1081" s="81"/>
      <c r="G1081" s="172" t="s">
        <v>103</v>
      </c>
      <c r="H1081" s="34"/>
    </row>
    <row r="1082" spans="1:8" x14ac:dyDescent="0.2">
      <c r="A1082" s="1569">
        <v>244866</v>
      </c>
      <c r="B1082" s="172" t="s">
        <v>2040</v>
      </c>
      <c r="C1082" s="81" t="s">
        <v>2041</v>
      </c>
      <c r="D1082" s="81" t="s">
        <v>124</v>
      </c>
      <c r="E1082" s="81"/>
      <c r="F1082" s="81"/>
      <c r="G1082" s="172" t="s">
        <v>103</v>
      </c>
      <c r="H1082" s="34"/>
    </row>
    <row r="1083" spans="1:8" x14ac:dyDescent="0.2">
      <c r="A1083" s="1569">
        <v>244867</v>
      </c>
      <c r="B1083" s="172" t="s">
        <v>2042</v>
      </c>
      <c r="C1083" s="81" t="s">
        <v>2043</v>
      </c>
      <c r="D1083" s="81" t="s">
        <v>124</v>
      </c>
      <c r="E1083" s="81"/>
      <c r="F1083" s="81"/>
      <c r="G1083" s="172" t="s">
        <v>103</v>
      </c>
      <c r="H1083" s="34"/>
    </row>
    <row r="1084" spans="1:8" x14ac:dyDescent="0.2">
      <c r="A1084" s="1569">
        <v>244869</v>
      </c>
      <c r="B1084" s="172" t="s">
        <v>2044</v>
      </c>
      <c r="C1084" s="81" t="s">
        <v>2045</v>
      </c>
      <c r="D1084" s="81" t="s">
        <v>143</v>
      </c>
      <c r="E1084" s="81"/>
      <c r="F1084" s="81"/>
      <c r="G1084" s="172" t="s">
        <v>103</v>
      </c>
      <c r="H1084" s="34"/>
    </row>
    <row r="1085" spans="1:8" x14ac:dyDescent="0.2">
      <c r="A1085" s="1569">
        <v>244870</v>
      </c>
      <c r="B1085" s="172" t="s">
        <v>2046</v>
      </c>
      <c r="C1085" s="81" t="s">
        <v>2047</v>
      </c>
      <c r="D1085" s="81" t="s">
        <v>101</v>
      </c>
      <c r="E1085" s="81"/>
      <c r="F1085" s="81"/>
      <c r="G1085" s="172" t="s">
        <v>103</v>
      </c>
      <c r="H1085" s="34"/>
    </row>
    <row r="1086" spans="1:8" x14ac:dyDescent="0.2">
      <c r="A1086" s="1569">
        <v>244871</v>
      </c>
      <c r="B1086" s="172" t="s">
        <v>2048</v>
      </c>
      <c r="C1086" s="81" t="s">
        <v>2049</v>
      </c>
      <c r="D1086" s="81" t="s">
        <v>101</v>
      </c>
      <c r="E1086" s="81"/>
      <c r="F1086" s="81"/>
      <c r="G1086" s="172" t="s">
        <v>103</v>
      </c>
      <c r="H1086" s="34"/>
    </row>
    <row r="1087" spans="1:8" x14ac:dyDescent="0.2">
      <c r="A1087" s="1569">
        <v>244872</v>
      </c>
      <c r="B1087" s="172" t="s">
        <v>2050</v>
      </c>
      <c r="C1087" s="81" t="s">
        <v>1946</v>
      </c>
      <c r="D1087" s="81" t="s">
        <v>101</v>
      </c>
      <c r="E1087" s="81" t="s">
        <v>134</v>
      </c>
      <c r="F1087" s="81"/>
      <c r="G1087" s="172" t="s">
        <v>103</v>
      </c>
      <c r="H1087" s="34"/>
    </row>
    <row r="1088" spans="1:8" x14ac:dyDescent="0.2">
      <c r="A1088" s="1569">
        <v>244873</v>
      </c>
      <c r="B1088" s="172" t="s">
        <v>2051</v>
      </c>
      <c r="C1088" s="81" t="s">
        <v>773</v>
      </c>
      <c r="D1088" s="81" t="s">
        <v>101</v>
      </c>
      <c r="E1088" s="81"/>
      <c r="F1088" s="81"/>
      <c r="G1088" s="172" t="s">
        <v>103</v>
      </c>
      <c r="H1088" s="34"/>
    </row>
    <row r="1089" spans="1:8" x14ac:dyDescent="0.2">
      <c r="A1089" s="1569">
        <v>244874</v>
      </c>
      <c r="B1089" s="172" t="s">
        <v>2052</v>
      </c>
      <c r="C1089" s="81" t="s">
        <v>2053</v>
      </c>
      <c r="D1089" s="81" t="s">
        <v>101</v>
      </c>
      <c r="E1089" s="81"/>
      <c r="F1089" s="81"/>
      <c r="G1089" s="172" t="s">
        <v>103</v>
      </c>
      <c r="H1089" s="34"/>
    </row>
    <row r="1090" spans="1:8" x14ac:dyDescent="0.2">
      <c r="A1090" s="1569">
        <v>244875</v>
      </c>
      <c r="B1090" s="172" t="s">
        <v>2054</v>
      </c>
      <c r="C1090" s="81" t="s">
        <v>2055</v>
      </c>
      <c r="D1090" s="81" t="s">
        <v>134</v>
      </c>
      <c r="E1090" s="81"/>
      <c r="F1090" s="81"/>
      <c r="G1090" s="172" t="s">
        <v>103</v>
      </c>
      <c r="H1090" s="34"/>
    </row>
    <row r="1091" spans="1:8" x14ac:dyDescent="0.2">
      <c r="A1091" s="1569">
        <v>244876</v>
      </c>
      <c r="B1091" s="172" t="s">
        <v>2056</v>
      </c>
      <c r="C1091" s="81" t="s">
        <v>2057</v>
      </c>
      <c r="D1091" s="81" t="s">
        <v>101</v>
      </c>
      <c r="E1091" s="81"/>
      <c r="F1091" s="81"/>
      <c r="G1091" s="172" t="s">
        <v>103</v>
      </c>
      <c r="H1091" s="34"/>
    </row>
    <row r="1092" spans="1:8" x14ac:dyDescent="0.2">
      <c r="A1092" s="1569">
        <v>244877</v>
      </c>
      <c r="B1092" s="172" t="s">
        <v>2058</v>
      </c>
      <c r="C1092" s="81" t="s">
        <v>11460</v>
      </c>
      <c r="D1092" s="81" t="s">
        <v>134</v>
      </c>
      <c r="E1092" s="81"/>
      <c r="F1092" s="81"/>
      <c r="G1092" s="172" t="s">
        <v>103</v>
      </c>
      <c r="H1092" s="34"/>
    </row>
    <row r="1093" spans="1:8" x14ac:dyDescent="0.2">
      <c r="A1093" s="1569">
        <v>244878</v>
      </c>
      <c r="B1093" s="172" t="s">
        <v>2059</v>
      </c>
      <c r="C1093" s="81" t="s">
        <v>3582</v>
      </c>
      <c r="D1093" s="81" t="s">
        <v>101</v>
      </c>
      <c r="E1093" s="81"/>
      <c r="F1093" s="81"/>
      <c r="G1093" s="172" t="s">
        <v>103</v>
      </c>
      <c r="H1093" s="34"/>
    </row>
    <row r="1094" spans="1:8" x14ac:dyDescent="0.2">
      <c r="A1094" s="1569">
        <v>244879</v>
      </c>
      <c r="B1094" s="172" t="s">
        <v>2060</v>
      </c>
      <c r="C1094" s="81" t="s">
        <v>616</v>
      </c>
      <c r="D1094" s="81" t="s">
        <v>101</v>
      </c>
      <c r="E1094" s="81" t="s">
        <v>134</v>
      </c>
      <c r="F1094" s="81"/>
      <c r="G1094" s="172" t="s">
        <v>103</v>
      </c>
      <c r="H1094" s="34"/>
    </row>
    <row r="1095" spans="1:8" x14ac:dyDescent="0.2">
      <c r="A1095" s="1569">
        <v>244882</v>
      </c>
      <c r="B1095" s="172" t="s">
        <v>2061</v>
      </c>
      <c r="C1095" s="81" t="s">
        <v>1548</v>
      </c>
      <c r="D1095" s="81" t="s">
        <v>124</v>
      </c>
      <c r="E1095" s="81"/>
      <c r="F1095" s="81"/>
      <c r="G1095" s="172" t="s">
        <v>103</v>
      </c>
      <c r="H1095" s="34"/>
    </row>
    <row r="1096" spans="1:8" x14ac:dyDescent="0.2">
      <c r="A1096" s="1569">
        <v>244883</v>
      </c>
      <c r="B1096" s="172" t="s">
        <v>2062</v>
      </c>
      <c r="C1096" s="81" t="s">
        <v>2063</v>
      </c>
      <c r="D1096" s="81" t="s">
        <v>134</v>
      </c>
      <c r="E1096" s="81"/>
      <c r="F1096" s="81"/>
      <c r="G1096" s="172" t="s">
        <v>103</v>
      </c>
      <c r="H1096" s="34"/>
    </row>
    <row r="1097" spans="1:8" x14ac:dyDescent="0.2">
      <c r="A1097" s="1569">
        <v>244884</v>
      </c>
      <c r="B1097" s="172" t="s">
        <v>2064</v>
      </c>
      <c r="C1097" s="81" t="s">
        <v>1143</v>
      </c>
      <c r="D1097" s="81" t="s">
        <v>101</v>
      </c>
      <c r="E1097" s="81"/>
      <c r="F1097" s="81"/>
      <c r="G1097" s="172" t="s">
        <v>103</v>
      </c>
      <c r="H1097" s="34"/>
    </row>
    <row r="1098" spans="1:8" x14ac:dyDescent="0.2">
      <c r="A1098" s="1569">
        <v>244885</v>
      </c>
      <c r="B1098" s="172" t="s">
        <v>2065</v>
      </c>
      <c r="C1098" s="81" t="s">
        <v>2066</v>
      </c>
      <c r="D1098" s="81" t="s">
        <v>101</v>
      </c>
      <c r="E1098" s="81"/>
      <c r="F1098" s="81"/>
      <c r="G1098" s="172" t="s">
        <v>103</v>
      </c>
      <c r="H1098" s="34"/>
    </row>
    <row r="1099" spans="1:8" x14ac:dyDescent="0.2">
      <c r="A1099" s="1569">
        <v>244886</v>
      </c>
      <c r="B1099" s="172" t="s">
        <v>2067</v>
      </c>
      <c r="C1099" s="81" t="s">
        <v>1204</v>
      </c>
      <c r="D1099" s="81" t="s">
        <v>143</v>
      </c>
      <c r="E1099" s="81"/>
      <c r="F1099" s="81"/>
      <c r="G1099" s="172" t="s">
        <v>103</v>
      </c>
      <c r="H1099" s="34"/>
    </row>
    <row r="1100" spans="1:8" x14ac:dyDescent="0.2">
      <c r="A1100" s="1569">
        <v>244889</v>
      </c>
      <c r="B1100" s="172" t="s">
        <v>2068</v>
      </c>
      <c r="C1100" s="81" t="s">
        <v>2069</v>
      </c>
      <c r="D1100" s="81" t="s">
        <v>124</v>
      </c>
      <c r="E1100" s="81"/>
      <c r="F1100" s="81"/>
      <c r="G1100" s="172" t="s">
        <v>103</v>
      </c>
      <c r="H1100" s="34"/>
    </row>
    <row r="1101" spans="1:8" x14ac:dyDescent="0.2">
      <c r="A1101" s="1569">
        <v>244890</v>
      </c>
      <c r="B1101" s="172" t="s">
        <v>2070</v>
      </c>
      <c r="C1101" s="81" t="s">
        <v>2071</v>
      </c>
      <c r="D1101" s="81" t="s">
        <v>124</v>
      </c>
      <c r="E1101" s="81"/>
      <c r="F1101" s="81"/>
      <c r="G1101" s="172" t="s">
        <v>103</v>
      </c>
      <c r="H1101" s="34"/>
    </row>
    <row r="1102" spans="1:8" x14ac:dyDescent="0.2">
      <c r="A1102" s="1569">
        <v>244891</v>
      </c>
      <c r="B1102" s="172" t="s">
        <v>2072</v>
      </c>
      <c r="C1102" s="81" t="s">
        <v>2073</v>
      </c>
      <c r="D1102" s="81" t="s">
        <v>124</v>
      </c>
      <c r="E1102" s="81"/>
      <c r="F1102" s="81"/>
      <c r="G1102" s="172" t="s">
        <v>103</v>
      </c>
      <c r="H1102" s="34"/>
    </row>
    <row r="1103" spans="1:8" x14ac:dyDescent="0.2">
      <c r="A1103" s="1569">
        <v>244892</v>
      </c>
      <c r="B1103" s="172" t="s">
        <v>2074</v>
      </c>
      <c r="C1103" s="81" t="s">
        <v>2075</v>
      </c>
      <c r="D1103" s="81" t="s">
        <v>101</v>
      </c>
      <c r="E1103" s="81"/>
      <c r="F1103" s="81"/>
      <c r="G1103" s="172" t="s">
        <v>103</v>
      </c>
      <c r="H1103" s="34"/>
    </row>
    <row r="1104" spans="1:8" x14ac:dyDescent="0.2">
      <c r="A1104" s="1569">
        <v>244893</v>
      </c>
      <c r="B1104" s="172" t="s">
        <v>2076</v>
      </c>
      <c r="C1104" s="81" t="s">
        <v>530</v>
      </c>
      <c r="D1104" s="81" t="s">
        <v>124</v>
      </c>
      <c r="E1104" s="81"/>
      <c r="F1104" s="81"/>
      <c r="G1104" s="172" t="s">
        <v>103</v>
      </c>
      <c r="H1104" s="34"/>
    </row>
    <row r="1105" spans="1:8" x14ac:dyDescent="0.2">
      <c r="A1105" s="1569">
        <v>244894</v>
      </c>
      <c r="B1105" s="172" t="s">
        <v>2077</v>
      </c>
      <c r="C1105" s="81" t="s">
        <v>2078</v>
      </c>
      <c r="D1105" s="81" t="s">
        <v>124</v>
      </c>
      <c r="E1105" s="81"/>
      <c r="F1105" s="81"/>
      <c r="G1105" s="172" t="s">
        <v>103</v>
      </c>
      <c r="H1105" s="34"/>
    </row>
    <row r="1106" spans="1:8" x14ac:dyDescent="0.2">
      <c r="A1106" s="1569">
        <v>244895</v>
      </c>
      <c r="B1106" s="172" t="s">
        <v>2079</v>
      </c>
      <c r="C1106" s="81" t="s">
        <v>2080</v>
      </c>
      <c r="D1106" s="81" t="s">
        <v>124</v>
      </c>
      <c r="E1106" s="81"/>
      <c r="F1106" s="81"/>
      <c r="G1106" s="172" t="s">
        <v>103</v>
      </c>
      <c r="H1106" s="34"/>
    </row>
    <row r="1107" spans="1:8" x14ac:dyDescent="0.2">
      <c r="A1107" s="1569">
        <v>244896</v>
      </c>
      <c r="B1107" s="172" t="s">
        <v>2081</v>
      </c>
      <c r="C1107" s="81" t="s">
        <v>2082</v>
      </c>
      <c r="D1107" s="81" t="s">
        <v>124</v>
      </c>
      <c r="E1107" s="81"/>
      <c r="F1107" s="81"/>
      <c r="G1107" s="172" t="s">
        <v>103</v>
      </c>
      <c r="H1107" s="34"/>
    </row>
    <row r="1108" spans="1:8" x14ac:dyDescent="0.2">
      <c r="A1108" s="1569">
        <v>244899</v>
      </c>
      <c r="B1108" s="172" t="s">
        <v>2083</v>
      </c>
      <c r="C1108" s="81" t="s">
        <v>2084</v>
      </c>
      <c r="D1108" s="81" t="s">
        <v>124</v>
      </c>
      <c r="E1108" s="81"/>
      <c r="F1108" s="81"/>
      <c r="G1108" s="172" t="s">
        <v>103</v>
      </c>
      <c r="H1108" s="34"/>
    </row>
    <row r="1109" spans="1:8" x14ac:dyDescent="0.2">
      <c r="A1109" s="1569">
        <v>244900</v>
      </c>
      <c r="B1109" s="172" t="s">
        <v>2085</v>
      </c>
      <c r="C1109" s="81" t="s">
        <v>2086</v>
      </c>
      <c r="D1109" s="81" t="s">
        <v>124</v>
      </c>
      <c r="E1109" s="81"/>
      <c r="F1109" s="81"/>
      <c r="G1109" s="172" t="s">
        <v>103</v>
      </c>
      <c r="H1109" s="34"/>
    </row>
    <row r="1110" spans="1:8" x14ac:dyDescent="0.2">
      <c r="A1110" s="1569">
        <v>244901</v>
      </c>
      <c r="B1110" s="172" t="s">
        <v>2087</v>
      </c>
      <c r="C1110" s="81" t="s">
        <v>2088</v>
      </c>
      <c r="D1110" s="81" t="s">
        <v>124</v>
      </c>
      <c r="E1110" s="81"/>
      <c r="F1110" s="81"/>
      <c r="G1110" s="172" t="s">
        <v>103</v>
      </c>
      <c r="H1110" s="34"/>
    </row>
    <row r="1111" spans="1:8" x14ac:dyDescent="0.2">
      <c r="A1111" s="1569">
        <v>244903</v>
      </c>
      <c r="B1111" s="172" t="s">
        <v>2089</v>
      </c>
      <c r="C1111" s="81" t="s">
        <v>1684</v>
      </c>
      <c r="D1111" s="81" t="s">
        <v>124</v>
      </c>
      <c r="E1111" s="81"/>
      <c r="F1111" s="81"/>
      <c r="G1111" s="172" t="s">
        <v>103</v>
      </c>
      <c r="H1111" s="34"/>
    </row>
    <row r="1112" spans="1:8" x14ac:dyDescent="0.2">
      <c r="A1112" s="1569">
        <v>244904</v>
      </c>
      <c r="B1112" s="172" t="s">
        <v>2090</v>
      </c>
      <c r="C1112" s="81" t="s">
        <v>2091</v>
      </c>
      <c r="D1112" s="81" t="s">
        <v>124</v>
      </c>
      <c r="E1112" s="81"/>
      <c r="F1112" s="81"/>
      <c r="G1112" s="172" t="s">
        <v>103</v>
      </c>
      <c r="H1112" s="34"/>
    </row>
    <row r="1113" spans="1:8" x14ac:dyDescent="0.2">
      <c r="A1113" s="1569">
        <v>244905</v>
      </c>
      <c r="B1113" s="172" t="s">
        <v>2092</v>
      </c>
      <c r="C1113" s="81" t="s">
        <v>2093</v>
      </c>
      <c r="D1113" s="81" t="s">
        <v>124</v>
      </c>
      <c r="E1113" s="81"/>
      <c r="F1113" s="81"/>
      <c r="G1113" s="172" t="s">
        <v>103</v>
      </c>
      <c r="H1113" s="34"/>
    </row>
    <row r="1114" spans="1:8" x14ac:dyDescent="0.2">
      <c r="A1114" s="1569">
        <v>244906</v>
      </c>
      <c r="B1114" s="172" t="s">
        <v>2094</v>
      </c>
      <c r="C1114" s="81" t="s">
        <v>1086</v>
      </c>
      <c r="D1114" s="81" t="s">
        <v>124</v>
      </c>
      <c r="E1114" s="81"/>
      <c r="F1114" s="81"/>
      <c r="G1114" s="172" t="s">
        <v>103</v>
      </c>
      <c r="H1114" s="34"/>
    </row>
    <row r="1115" spans="1:8" x14ac:dyDescent="0.2">
      <c r="A1115" s="1569">
        <v>244907</v>
      </c>
      <c r="B1115" s="172" t="s">
        <v>2095</v>
      </c>
      <c r="C1115" s="81" t="s">
        <v>2096</v>
      </c>
      <c r="D1115" s="81" t="s">
        <v>124</v>
      </c>
      <c r="E1115" s="81"/>
      <c r="F1115" s="81"/>
      <c r="G1115" s="172" t="s">
        <v>103</v>
      </c>
      <c r="H1115" s="34"/>
    </row>
    <row r="1116" spans="1:8" x14ac:dyDescent="0.2">
      <c r="A1116" s="1569">
        <v>244908</v>
      </c>
      <c r="B1116" s="172" t="s">
        <v>2097</v>
      </c>
      <c r="C1116" s="81" t="s">
        <v>2098</v>
      </c>
      <c r="D1116" s="81" t="s">
        <v>124</v>
      </c>
      <c r="E1116" s="81"/>
      <c r="F1116" s="81"/>
      <c r="G1116" s="172" t="s">
        <v>103</v>
      </c>
      <c r="H1116" s="34"/>
    </row>
    <row r="1117" spans="1:8" x14ac:dyDescent="0.2">
      <c r="A1117" s="1569">
        <v>244909</v>
      </c>
      <c r="B1117" s="172" t="s">
        <v>2099</v>
      </c>
      <c r="C1117" s="81" t="s">
        <v>2100</v>
      </c>
      <c r="D1117" s="81" t="s">
        <v>101</v>
      </c>
      <c r="E1117" s="81"/>
      <c r="F1117" s="81"/>
      <c r="G1117" s="172" t="s">
        <v>103</v>
      </c>
      <c r="H1117" s="34"/>
    </row>
    <row r="1118" spans="1:8" x14ac:dyDescent="0.2">
      <c r="A1118" s="1569">
        <v>244910</v>
      </c>
      <c r="B1118" s="172" t="s">
        <v>2101</v>
      </c>
      <c r="C1118" s="81" t="s">
        <v>2102</v>
      </c>
      <c r="D1118" s="81" t="s">
        <v>101</v>
      </c>
      <c r="E1118" s="81"/>
      <c r="F1118" s="81"/>
      <c r="G1118" s="172" t="s">
        <v>103</v>
      </c>
      <c r="H1118" s="34"/>
    </row>
    <row r="1119" spans="1:8" x14ac:dyDescent="0.2">
      <c r="A1119" s="1569">
        <v>244913</v>
      </c>
      <c r="B1119" s="172" t="s">
        <v>11461</v>
      </c>
      <c r="C1119" s="81" t="s">
        <v>11462</v>
      </c>
      <c r="D1119" s="81" t="s">
        <v>134</v>
      </c>
      <c r="E1119" s="81"/>
      <c r="F1119" s="81"/>
      <c r="G1119" s="172" t="s">
        <v>103</v>
      </c>
      <c r="H1119" s="34"/>
    </row>
    <row r="1120" spans="1:8" x14ac:dyDescent="0.2">
      <c r="A1120" s="1569">
        <v>244914</v>
      </c>
      <c r="B1120" s="172" t="s">
        <v>2103</v>
      </c>
      <c r="C1120" s="81" t="s">
        <v>2104</v>
      </c>
      <c r="D1120" s="81" t="s">
        <v>134</v>
      </c>
      <c r="E1120" s="81"/>
      <c r="F1120" s="81"/>
      <c r="G1120" s="172" t="s">
        <v>103</v>
      </c>
      <c r="H1120" s="34"/>
    </row>
    <row r="1121" spans="1:8" x14ac:dyDescent="0.2">
      <c r="A1121" s="1569">
        <v>244916</v>
      </c>
      <c r="B1121" s="172" t="s">
        <v>2105</v>
      </c>
      <c r="C1121" s="81" t="s">
        <v>2106</v>
      </c>
      <c r="D1121" s="81" t="s">
        <v>143</v>
      </c>
      <c r="E1121" s="81"/>
      <c r="F1121" s="81"/>
      <c r="G1121" s="172" t="s">
        <v>103</v>
      </c>
      <c r="H1121" s="34"/>
    </row>
    <row r="1122" spans="1:8" x14ac:dyDescent="0.2">
      <c r="A1122" s="1569">
        <v>244917</v>
      </c>
      <c r="B1122" s="172" t="s">
        <v>2107</v>
      </c>
      <c r="C1122" s="81" t="s">
        <v>2108</v>
      </c>
      <c r="D1122" s="81" t="s">
        <v>143</v>
      </c>
      <c r="E1122" s="81"/>
      <c r="F1122" s="81"/>
      <c r="G1122" s="172" t="s">
        <v>103</v>
      </c>
      <c r="H1122" s="34"/>
    </row>
    <row r="1123" spans="1:8" x14ac:dyDescent="0.2">
      <c r="A1123" s="1569">
        <v>244918</v>
      </c>
      <c r="B1123" s="172" t="s">
        <v>2109</v>
      </c>
      <c r="C1123" s="81" t="s">
        <v>2110</v>
      </c>
      <c r="D1123" s="81" t="s">
        <v>134</v>
      </c>
      <c r="E1123" s="81"/>
      <c r="F1123" s="81"/>
      <c r="G1123" s="172" t="s">
        <v>103</v>
      </c>
      <c r="H1123" s="34"/>
    </row>
    <row r="1124" spans="1:8" x14ac:dyDescent="0.2">
      <c r="A1124" s="1569">
        <v>244919</v>
      </c>
      <c r="B1124" s="172" t="s">
        <v>2111</v>
      </c>
      <c r="C1124" s="81" t="s">
        <v>2112</v>
      </c>
      <c r="D1124" s="81" t="s">
        <v>143</v>
      </c>
      <c r="E1124" s="81"/>
      <c r="F1124" s="81"/>
      <c r="G1124" s="172" t="s">
        <v>103</v>
      </c>
      <c r="H1124" s="34"/>
    </row>
    <row r="1125" spans="1:8" x14ac:dyDescent="0.2">
      <c r="A1125" s="1569">
        <v>244920</v>
      </c>
      <c r="B1125" s="172" t="s">
        <v>2113</v>
      </c>
      <c r="C1125" s="81" t="s">
        <v>2114</v>
      </c>
      <c r="D1125" s="81" t="s">
        <v>124</v>
      </c>
      <c r="E1125" s="81"/>
      <c r="F1125" s="81"/>
      <c r="G1125" s="172" t="s">
        <v>103</v>
      </c>
      <c r="H1125" s="34"/>
    </row>
    <row r="1126" spans="1:8" x14ac:dyDescent="0.2">
      <c r="A1126" s="1569">
        <v>244922</v>
      </c>
      <c r="B1126" s="172" t="s">
        <v>2115</v>
      </c>
      <c r="C1126" s="81" t="s">
        <v>216</v>
      </c>
      <c r="D1126" s="81" t="s">
        <v>143</v>
      </c>
      <c r="E1126" s="81"/>
      <c r="F1126" s="81"/>
      <c r="G1126" s="172" t="s">
        <v>103</v>
      </c>
      <c r="H1126" s="34"/>
    </row>
    <row r="1127" spans="1:8" x14ac:dyDescent="0.2">
      <c r="A1127" s="1569">
        <v>244923</v>
      </c>
      <c r="B1127" s="172" t="s">
        <v>2116</v>
      </c>
      <c r="C1127" s="81" t="s">
        <v>244</v>
      </c>
      <c r="D1127" s="81" t="s">
        <v>143</v>
      </c>
      <c r="E1127" s="81"/>
      <c r="F1127" s="81"/>
      <c r="G1127" s="172" t="s">
        <v>103</v>
      </c>
      <c r="H1127" s="34"/>
    </row>
    <row r="1128" spans="1:8" x14ac:dyDescent="0.2">
      <c r="A1128" s="1569">
        <v>244925</v>
      </c>
      <c r="B1128" s="172" t="s">
        <v>2117</v>
      </c>
      <c r="C1128" s="81" t="s">
        <v>2118</v>
      </c>
      <c r="D1128" s="81" t="s">
        <v>143</v>
      </c>
      <c r="E1128" s="81"/>
      <c r="F1128" s="81"/>
      <c r="G1128" s="172" t="s">
        <v>103</v>
      </c>
      <c r="H1128" s="34"/>
    </row>
    <row r="1129" spans="1:8" x14ac:dyDescent="0.2">
      <c r="A1129" s="1569">
        <v>244926</v>
      </c>
      <c r="B1129" s="172" t="s">
        <v>2119</v>
      </c>
      <c r="C1129" s="81" t="s">
        <v>224</v>
      </c>
      <c r="D1129" s="81" t="s">
        <v>124</v>
      </c>
      <c r="E1129" s="81"/>
      <c r="F1129" s="81"/>
      <c r="G1129" s="172" t="s">
        <v>103</v>
      </c>
      <c r="H1129" s="34"/>
    </row>
    <row r="1130" spans="1:8" x14ac:dyDescent="0.2">
      <c r="A1130" s="1569">
        <v>244927</v>
      </c>
      <c r="B1130" s="172" t="s">
        <v>2120</v>
      </c>
      <c r="C1130" s="81" t="s">
        <v>252</v>
      </c>
      <c r="D1130" s="81" t="s">
        <v>124</v>
      </c>
      <c r="E1130" s="81"/>
      <c r="F1130" s="81"/>
      <c r="G1130" s="172" t="s">
        <v>103</v>
      </c>
      <c r="H1130" s="34"/>
    </row>
    <row r="1131" spans="1:8" x14ac:dyDescent="0.2">
      <c r="A1131" s="1569">
        <v>244928</v>
      </c>
      <c r="B1131" s="172" t="s">
        <v>2121</v>
      </c>
      <c r="C1131" s="81" t="s">
        <v>642</v>
      </c>
      <c r="D1131" s="81" t="s">
        <v>134</v>
      </c>
      <c r="E1131" s="81"/>
      <c r="F1131" s="81"/>
      <c r="G1131" s="172" t="s">
        <v>103</v>
      </c>
      <c r="H1131" s="34"/>
    </row>
    <row r="1132" spans="1:8" x14ac:dyDescent="0.2">
      <c r="A1132" s="1569">
        <v>244929</v>
      </c>
      <c r="B1132" s="172" t="s">
        <v>2122</v>
      </c>
      <c r="C1132" s="81" t="s">
        <v>327</v>
      </c>
      <c r="D1132" s="81" t="s">
        <v>143</v>
      </c>
      <c r="E1132" s="81"/>
      <c r="F1132" s="81"/>
      <c r="G1132" s="172" t="s">
        <v>103</v>
      </c>
      <c r="H1132" s="34"/>
    </row>
    <row r="1133" spans="1:8" x14ac:dyDescent="0.2">
      <c r="A1133" s="1569">
        <v>244932</v>
      </c>
      <c r="B1133" s="172" t="s">
        <v>2123</v>
      </c>
      <c r="C1133" s="81" t="s">
        <v>2124</v>
      </c>
      <c r="D1133" s="81" t="s">
        <v>134</v>
      </c>
      <c r="E1133" s="81"/>
      <c r="F1133" s="81"/>
      <c r="G1133" s="172" t="s">
        <v>103</v>
      </c>
      <c r="H1133" s="34"/>
    </row>
    <row r="1134" spans="1:8" x14ac:dyDescent="0.2">
      <c r="A1134" s="1569">
        <v>244933</v>
      </c>
      <c r="B1134" s="172" t="s">
        <v>2125</v>
      </c>
      <c r="C1134" s="81" t="s">
        <v>2126</v>
      </c>
      <c r="D1134" s="81" t="s">
        <v>124</v>
      </c>
      <c r="E1134" s="81"/>
      <c r="F1134" s="81"/>
      <c r="G1134" s="172" t="s">
        <v>103</v>
      </c>
      <c r="H1134" s="34"/>
    </row>
    <row r="1135" spans="1:8" x14ac:dyDescent="0.2">
      <c r="A1135" s="1569">
        <v>244934</v>
      </c>
      <c r="B1135" s="172" t="s">
        <v>2127</v>
      </c>
      <c r="C1135" s="81" t="s">
        <v>2128</v>
      </c>
      <c r="D1135" s="81" t="s">
        <v>124</v>
      </c>
      <c r="E1135" s="81"/>
      <c r="F1135" s="81"/>
      <c r="G1135" s="172" t="s">
        <v>103</v>
      </c>
      <c r="H1135" s="34"/>
    </row>
    <row r="1136" spans="1:8" x14ac:dyDescent="0.2">
      <c r="A1136" s="1569">
        <v>244935</v>
      </c>
      <c r="B1136" s="172" t="s">
        <v>2129</v>
      </c>
      <c r="C1136" s="81" t="s">
        <v>2130</v>
      </c>
      <c r="D1136" s="81" t="s">
        <v>124</v>
      </c>
      <c r="E1136" s="81"/>
      <c r="F1136" s="81"/>
      <c r="G1136" s="172" t="s">
        <v>103</v>
      </c>
      <c r="H1136" s="34"/>
    </row>
    <row r="1137" spans="1:8" x14ac:dyDescent="0.2">
      <c r="A1137" s="1569">
        <v>244936</v>
      </c>
      <c r="B1137" s="172" t="s">
        <v>2131</v>
      </c>
      <c r="C1137" s="81" t="s">
        <v>2132</v>
      </c>
      <c r="D1137" s="81" t="s">
        <v>134</v>
      </c>
      <c r="E1137" s="81"/>
      <c r="F1137" s="81"/>
      <c r="G1137" s="172" t="s">
        <v>103</v>
      </c>
      <c r="H1137" s="34"/>
    </row>
    <row r="1138" spans="1:8" x14ac:dyDescent="0.2">
      <c r="A1138" s="1569">
        <v>244937</v>
      </c>
      <c r="B1138" s="172" t="s">
        <v>2133</v>
      </c>
      <c r="C1138" s="81" t="s">
        <v>2134</v>
      </c>
      <c r="D1138" s="81" t="s">
        <v>134</v>
      </c>
      <c r="E1138" s="81"/>
      <c r="F1138" s="81"/>
      <c r="G1138" s="172" t="s">
        <v>103</v>
      </c>
      <c r="H1138" s="34"/>
    </row>
    <row r="1139" spans="1:8" x14ac:dyDescent="0.2">
      <c r="A1139" s="1569">
        <v>244938</v>
      </c>
      <c r="B1139" s="172" t="s">
        <v>2135</v>
      </c>
      <c r="C1139" s="81" t="s">
        <v>2136</v>
      </c>
      <c r="D1139" s="81" t="s">
        <v>134</v>
      </c>
      <c r="E1139" s="81"/>
      <c r="F1139" s="81"/>
      <c r="G1139" s="172" t="s">
        <v>103</v>
      </c>
      <c r="H1139" s="34"/>
    </row>
    <row r="1140" spans="1:8" x14ac:dyDescent="0.2">
      <c r="A1140" s="1569">
        <v>244939</v>
      </c>
      <c r="B1140" s="172" t="s">
        <v>2137</v>
      </c>
      <c r="C1140" s="81" t="s">
        <v>2138</v>
      </c>
      <c r="D1140" s="81" t="s">
        <v>143</v>
      </c>
      <c r="E1140" s="81"/>
      <c r="F1140" s="81"/>
      <c r="G1140" s="172" t="s">
        <v>103</v>
      </c>
      <c r="H1140" s="34"/>
    </row>
    <row r="1141" spans="1:8" x14ac:dyDescent="0.2">
      <c r="A1141" s="1569">
        <v>244940</v>
      </c>
      <c r="B1141" s="172" t="s">
        <v>2139</v>
      </c>
      <c r="C1141" s="81" t="s">
        <v>2140</v>
      </c>
      <c r="D1141" s="81" t="s">
        <v>134</v>
      </c>
      <c r="E1141" s="81"/>
      <c r="F1141" s="81"/>
      <c r="G1141" s="172" t="s">
        <v>103</v>
      </c>
      <c r="H1141" s="34"/>
    </row>
    <row r="1142" spans="1:8" x14ac:dyDescent="0.2">
      <c r="A1142" s="1569">
        <v>244941</v>
      </c>
      <c r="B1142" s="172" t="s">
        <v>2141</v>
      </c>
      <c r="C1142" s="81" t="s">
        <v>1665</v>
      </c>
      <c r="D1142" s="81" t="s">
        <v>134</v>
      </c>
      <c r="E1142" s="81"/>
      <c r="F1142" s="81"/>
      <c r="G1142" s="172" t="s">
        <v>103</v>
      </c>
      <c r="H1142" s="34"/>
    </row>
    <row r="1143" spans="1:8" x14ac:dyDescent="0.2">
      <c r="A1143" s="1569">
        <v>244942</v>
      </c>
      <c r="B1143" s="172" t="s">
        <v>2142</v>
      </c>
      <c r="C1143" s="81" t="s">
        <v>2143</v>
      </c>
      <c r="D1143" s="81" t="s">
        <v>101</v>
      </c>
      <c r="E1143" s="81"/>
      <c r="F1143" s="81"/>
      <c r="G1143" s="172" t="s">
        <v>103</v>
      </c>
      <c r="H1143" s="34"/>
    </row>
    <row r="1144" spans="1:8" x14ac:dyDescent="0.2">
      <c r="A1144" s="1569">
        <v>244943</v>
      </c>
      <c r="B1144" s="172" t="s">
        <v>2144</v>
      </c>
      <c r="C1144" s="81" t="s">
        <v>2145</v>
      </c>
      <c r="D1144" s="81" t="s">
        <v>134</v>
      </c>
      <c r="E1144" s="81"/>
      <c r="F1144" s="81"/>
      <c r="G1144" s="172" t="s">
        <v>103</v>
      </c>
      <c r="H1144" s="34"/>
    </row>
    <row r="1145" spans="1:8" x14ac:dyDescent="0.2">
      <c r="A1145" s="1569">
        <v>244944</v>
      </c>
      <c r="B1145" s="172" t="s">
        <v>2146</v>
      </c>
      <c r="C1145" s="81" t="s">
        <v>2147</v>
      </c>
      <c r="D1145" s="81" t="s">
        <v>134</v>
      </c>
      <c r="E1145" s="81"/>
      <c r="F1145" s="81"/>
      <c r="G1145" s="172" t="s">
        <v>103</v>
      </c>
      <c r="H1145" s="34"/>
    </row>
    <row r="1146" spans="1:8" x14ac:dyDescent="0.2">
      <c r="A1146" s="1569">
        <v>244945</v>
      </c>
      <c r="B1146" s="172" t="s">
        <v>2148</v>
      </c>
      <c r="C1146" s="81" t="s">
        <v>2149</v>
      </c>
      <c r="D1146" s="81" t="s">
        <v>134</v>
      </c>
      <c r="E1146" s="81"/>
      <c r="F1146" s="81"/>
      <c r="G1146" s="172" t="s">
        <v>107</v>
      </c>
      <c r="H1146" s="34"/>
    </row>
    <row r="1147" spans="1:8" x14ac:dyDescent="0.2">
      <c r="A1147" s="1569">
        <v>244950</v>
      </c>
      <c r="B1147" s="172" t="s">
        <v>2150</v>
      </c>
      <c r="C1147" s="81" t="s">
        <v>2151</v>
      </c>
      <c r="D1147" s="81" t="s">
        <v>143</v>
      </c>
      <c r="E1147" s="81"/>
      <c r="F1147" s="81"/>
      <c r="G1147" s="172" t="s">
        <v>103</v>
      </c>
      <c r="H1147" s="34"/>
    </row>
    <row r="1148" spans="1:8" x14ac:dyDescent="0.2">
      <c r="A1148" s="1569">
        <v>244951</v>
      </c>
      <c r="B1148" s="172" t="s">
        <v>2152</v>
      </c>
      <c r="C1148" s="81" t="s">
        <v>2153</v>
      </c>
      <c r="D1148" s="81" t="s">
        <v>124</v>
      </c>
      <c r="E1148" s="81"/>
      <c r="F1148" s="81"/>
      <c r="G1148" s="172" t="s">
        <v>103</v>
      </c>
      <c r="H1148" s="34"/>
    </row>
    <row r="1149" spans="1:8" x14ac:dyDescent="0.2">
      <c r="A1149" s="1569">
        <v>244953</v>
      </c>
      <c r="B1149" s="172" t="s">
        <v>2154</v>
      </c>
      <c r="C1149" s="81" t="s">
        <v>2155</v>
      </c>
      <c r="D1149" s="81" t="s">
        <v>134</v>
      </c>
      <c r="E1149" s="81"/>
      <c r="F1149" s="81"/>
      <c r="G1149" s="172" t="s">
        <v>103</v>
      </c>
      <c r="H1149" s="34"/>
    </row>
    <row r="1150" spans="1:8" x14ac:dyDescent="0.2">
      <c r="A1150" s="1569">
        <v>244954</v>
      </c>
      <c r="B1150" s="172" t="s">
        <v>2156</v>
      </c>
      <c r="C1150" s="81" t="s">
        <v>2157</v>
      </c>
      <c r="D1150" s="81" t="s">
        <v>134</v>
      </c>
      <c r="E1150" s="81"/>
      <c r="F1150" s="81"/>
      <c r="G1150" s="172" t="s">
        <v>103</v>
      </c>
      <c r="H1150" s="34"/>
    </row>
    <row r="1151" spans="1:8" x14ac:dyDescent="0.2">
      <c r="A1151" s="1569">
        <v>244955</v>
      </c>
      <c r="B1151" s="172" t="s">
        <v>2158</v>
      </c>
      <c r="C1151" s="81" t="s">
        <v>2159</v>
      </c>
      <c r="D1151" s="81" t="s">
        <v>134</v>
      </c>
      <c r="E1151" s="81"/>
      <c r="F1151" s="81"/>
      <c r="G1151" s="172" t="s">
        <v>103</v>
      </c>
      <c r="H1151" s="34"/>
    </row>
    <row r="1152" spans="1:8" x14ac:dyDescent="0.2">
      <c r="A1152" s="1569">
        <v>244960</v>
      </c>
      <c r="B1152" s="172" t="s">
        <v>2160</v>
      </c>
      <c r="C1152" s="81" t="s">
        <v>2161</v>
      </c>
      <c r="D1152" s="81" t="s">
        <v>124</v>
      </c>
      <c r="E1152" s="81"/>
      <c r="F1152" s="81"/>
      <c r="G1152" s="172" t="s">
        <v>103</v>
      </c>
      <c r="H1152" s="34"/>
    </row>
    <row r="1153" spans="1:8" x14ac:dyDescent="0.2">
      <c r="A1153" s="1569">
        <v>244961</v>
      </c>
      <c r="B1153" s="172" t="s">
        <v>2162</v>
      </c>
      <c r="C1153" s="81" t="s">
        <v>723</v>
      </c>
      <c r="D1153" s="81" t="s">
        <v>143</v>
      </c>
      <c r="E1153" s="81"/>
      <c r="F1153" s="81"/>
      <c r="G1153" s="172" t="s">
        <v>103</v>
      </c>
      <c r="H1153" s="34"/>
    </row>
    <row r="1154" spans="1:8" x14ac:dyDescent="0.2">
      <c r="A1154" s="1569">
        <v>244962</v>
      </c>
      <c r="B1154" s="172" t="s">
        <v>2163</v>
      </c>
      <c r="C1154" s="81" t="s">
        <v>1929</v>
      </c>
      <c r="D1154" s="81" t="s">
        <v>143</v>
      </c>
      <c r="E1154" s="81"/>
      <c r="F1154" s="81"/>
      <c r="G1154" s="172" t="s">
        <v>103</v>
      </c>
      <c r="H1154" s="34"/>
    </row>
    <row r="1155" spans="1:8" x14ac:dyDescent="0.2">
      <c r="A1155" s="1569">
        <v>244963</v>
      </c>
      <c r="B1155" s="172" t="s">
        <v>2164</v>
      </c>
      <c r="C1155" s="81" t="s">
        <v>2165</v>
      </c>
      <c r="D1155" s="81" t="s">
        <v>143</v>
      </c>
      <c r="E1155" s="81"/>
      <c r="F1155" s="81"/>
      <c r="G1155" s="172" t="s">
        <v>103</v>
      </c>
      <c r="H1155" s="34"/>
    </row>
    <row r="1156" spans="1:8" x14ac:dyDescent="0.2">
      <c r="A1156" s="1569">
        <v>244964</v>
      </c>
      <c r="B1156" s="172" t="s">
        <v>2166</v>
      </c>
      <c r="C1156" s="81" t="s">
        <v>2167</v>
      </c>
      <c r="D1156" s="81" t="s">
        <v>101</v>
      </c>
      <c r="E1156" s="81"/>
      <c r="F1156" s="81"/>
      <c r="G1156" s="172" t="s">
        <v>103</v>
      </c>
      <c r="H1156" s="34"/>
    </row>
    <row r="1157" spans="1:8" x14ac:dyDescent="0.2">
      <c r="A1157" s="1569">
        <v>244965</v>
      </c>
      <c r="B1157" s="172" t="s">
        <v>2168</v>
      </c>
      <c r="C1157" s="81" t="s">
        <v>2169</v>
      </c>
      <c r="D1157" s="81" t="s">
        <v>143</v>
      </c>
      <c r="E1157" s="81"/>
      <c r="F1157" s="81"/>
      <c r="G1157" s="172" t="s">
        <v>103</v>
      </c>
      <c r="H1157" s="34"/>
    </row>
    <row r="1158" spans="1:8" x14ac:dyDescent="0.2">
      <c r="A1158" s="1569">
        <v>244966</v>
      </c>
      <c r="B1158" s="172" t="s">
        <v>2170</v>
      </c>
      <c r="C1158" s="81" t="s">
        <v>1125</v>
      </c>
      <c r="D1158" s="81" t="s">
        <v>134</v>
      </c>
      <c r="E1158" s="81"/>
      <c r="F1158" s="81"/>
      <c r="G1158" s="172" t="s">
        <v>103</v>
      </c>
      <c r="H1158" s="34"/>
    </row>
    <row r="1159" spans="1:8" x14ac:dyDescent="0.2">
      <c r="A1159" s="1569">
        <v>244967</v>
      </c>
      <c r="B1159" s="172" t="s">
        <v>2171</v>
      </c>
      <c r="C1159" s="81" t="s">
        <v>2172</v>
      </c>
      <c r="D1159" s="81" t="s">
        <v>143</v>
      </c>
      <c r="E1159" s="81"/>
      <c r="F1159" s="81"/>
      <c r="G1159" s="172" t="s">
        <v>103</v>
      </c>
      <c r="H1159" s="34"/>
    </row>
    <row r="1160" spans="1:8" x14ac:dyDescent="0.2">
      <c r="A1160" s="1569">
        <v>244968</v>
      </c>
      <c r="B1160" s="172" t="s">
        <v>2173</v>
      </c>
      <c r="C1160" s="81" t="s">
        <v>2174</v>
      </c>
      <c r="D1160" s="81" t="s">
        <v>124</v>
      </c>
      <c r="E1160" s="81"/>
      <c r="F1160" s="81"/>
      <c r="G1160" s="172" t="s">
        <v>103</v>
      </c>
      <c r="H1160" s="34"/>
    </row>
    <row r="1161" spans="1:8" x14ac:dyDescent="0.2">
      <c r="A1161" s="1569">
        <v>244969</v>
      </c>
      <c r="B1161" s="172" t="s">
        <v>2175</v>
      </c>
      <c r="C1161" s="81" t="s">
        <v>2176</v>
      </c>
      <c r="D1161" s="81" t="s">
        <v>124</v>
      </c>
      <c r="E1161" s="81"/>
      <c r="F1161" s="81"/>
      <c r="G1161" s="172" t="s">
        <v>103</v>
      </c>
      <c r="H1161" s="34"/>
    </row>
    <row r="1162" spans="1:8" x14ac:dyDescent="0.2">
      <c r="A1162" s="1569">
        <v>244970</v>
      </c>
      <c r="B1162" s="172" t="s">
        <v>2177</v>
      </c>
      <c r="C1162" s="81" t="s">
        <v>2178</v>
      </c>
      <c r="D1162" s="81" t="s">
        <v>124</v>
      </c>
      <c r="E1162" s="81"/>
      <c r="F1162" s="81"/>
      <c r="G1162" s="172" t="s">
        <v>103</v>
      </c>
      <c r="H1162" s="34"/>
    </row>
    <row r="1163" spans="1:8" x14ac:dyDescent="0.2">
      <c r="A1163" s="1569">
        <v>244971</v>
      </c>
      <c r="B1163" s="172" t="s">
        <v>2179</v>
      </c>
      <c r="C1163" s="81" t="s">
        <v>2180</v>
      </c>
      <c r="D1163" s="81" t="s">
        <v>134</v>
      </c>
      <c r="E1163" s="81"/>
      <c r="F1163" s="81"/>
      <c r="G1163" s="172" t="s">
        <v>103</v>
      </c>
      <c r="H1163" s="34"/>
    </row>
    <row r="1164" spans="1:8" x14ac:dyDescent="0.2">
      <c r="A1164" s="1569">
        <v>244972</v>
      </c>
      <c r="B1164" s="172" t="s">
        <v>2181</v>
      </c>
      <c r="C1164" s="81" t="s">
        <v>2182</v>
      </c>
      <c r="D1164" s="81" t="s">
        <v>101</v>
      </c>
      <c r="E1164" s="81"/>
      <c r="F1164" s="81"/>
      <c r="G1164" s="172" t="s">
        <v>103</v>
      </c>
      <c r="H1164" s="34"/>
    </row>
    <row r="1165" spans="1:8" x14ac:dyDescent="0.2">
      <c r="A1165" s="1569">
        <v>244974</v>
      </c>
      <c r="B1165" s="172" t="s">
        <v>2183</v>
      </c>
      <c r="C1165" s="81" t="s">
        <v>1453</v>
      </c>
      <c r="D1165" s="81" t="s">
        <v>143</v>
      </c>
      <c r="E1165" s="81"/>
      <c r="F1165" s="81"/>
      <c r="G1165" s="172" t="s">
        <v>103</v>
      </c>
      <c r="H1165" s="34"/>
    </row>
    <row r="1166" spans="1:8" x14ac:dyDescent="0.2">
      <c r="A1166" s="1569">
        <v>244975</v>
      </c>
      <c r="B1166" s="172" t="s">
        <v>11463</v>
      </c>
      <c r="C1166" s="81" t="s">
        <v>11464</v>
      </c>
      <c r="D1166" s="81" t="s">
        <v>134</v>
      </c>
      <c r="E1166" s="81"/>
      <c r="F1166" s="81"/>
      <c r="G1166" s="172" t="s">
        <v>103</v>
      </c>
      <c r="H1166" s="34"/>
    </row>
    <row r="1167" spans="1:8" x14ac:dyDescent="0.2">
      <c r="A1167" s="1569">
        <v>244977</v>
      </c>
      <c r="B1167" s="172" t="s">
        <v>11465</v>
      </c>
      <c r="C1167" s="81" t="s">
        <v>11466</v>
      </c>
      <c r="D1167" s="81" t="s">
        <v>134</v>
      </c>
      <c r="E1167" s="81"/>
      <c r="F1167" s="81"/>
      <c r="G1167" s="172" t="s">
        <v>103</v>
      </c>
      <c r="H1167" s="34"/>
    </row>
    <row r="1168" spans="1:8" x14ac:dyDescent="0.2">
      <c r="A1168" s="1569">
        <v>244978</v>
      </c>
      <c r="B1168" s="172" t="s">
        <v>2184</v>
      </c>
      <c r="C1168" s="81" t="s">
        <v>1370</v>
      </c>
      <c r="D1168" s="81" t="s">
        <v>134</v>
      </c>
      <c r="E1168" s="81"/>
      <c r="F1168" s="81"/>
      <c r="G1168" s="172" t="s">
        <v>103</v>
      </c>
      <c r="H1168" s="34"/>
    </row>
    <row r="1169" spans="1:8" x14ac:dyDescent="0.2">
      <c r="A1169" s="1569">
        <v>244980</v>
      </c>
      <c r="B1169" s="172" t="s">
        <v>2185</v>
      </c>
      <c r="C1169" s="81" t="s">
        <v>2186</v>
      </c>
      <c r="D1169" s="81" t="s">
        <v>101</v>
      </c>
      <c r="E1169" s="81"/>
      <c r="F1169" s="81"/>
      <c r="G1169" s="172" t="s">
        <v>113</v>
      </c>
      <c r="H1169" s="34"/>
    </row>
    <row r="1170" spans="1:8" x14ac:dyDescent="0.2">
      <c r="A1170" s="1569">
        <v>244981</v>
      </c>
      <c r="B1170" s="172" t="s">
        <v>2187</v>
      </c>
      <c r="C1170" s="81" t="s">
        <v>2106</v>
      </c>
      <c r="D1170" s="81" t="s">
        <v>143</v>
      </c>
      <c r="E1170" s="81"/>
      <c r="F1170" s="81"/>
      <c r="G1170" s="172" t="s">
        <v>103</v>
      </c>
      <c r="H1170" s="34"/>
    </row>
    <row r="1171" spans="1:8" x14ac:dyDescent="0.2">
      <c r="A1171" s="1569">
        <v>244982</v>
      </c>
      <c r="B1171" s="172" t="s">
        <v>2188</v>
      </c>
      <c r="C1171" s="81" t="s">
        <v>2189</v>
      </c>
      <c r="D1171" s="81" t="s">
        <v>134</v>
      </c>
      <c r="E1171" s="81"/>
      <c r="F1171" s="81"/>
      <c r="G1171" s="172" t="s">
        <v>103</v>
      </c>
      <c r="H1171" s="34"/>
    </row>
    <row r="1172" spans="1:8" x14ac:dyDescent="0.2">
      <c r="A1172" s="1569">
        <v>244984</v>
      </c>
      <c r="B1172" s="172" t="s">
        <v>2190</v>
      </c>
      <c r="C1172" s="81" t="s">
        <v>2191</v>
      </c>
      <c r="D1172" s="81" t="s">
        <v>124</v>
      </c>
      <c r="E1172" s="81"/>
      <c r="F1172" s="81"/>
      <c r="G1172" s="172" t="s">
        <v>103</v>
      </c>
      <c r="H1172" s="34"/>
    </row>
    <row r="1173" spans="1:8" x14ac:dyDescent="0.2">
      <c r="A1173" s="1569">
        <v>244985</v>
      </c>
      <c r="B1173" s="172" t="s">
        <v>11467</v>
      </c>
      <c r="C1173" s="81" t="s">
        <v>11468</v>
      </c>
      <c r="D1173" s="81" t="s">
        <v>143</v>
      </c>
      <c r="E1173" s="81"/>
      <c r="F1173" s="81"/>
      <c r="G1173" s="172" t="s">
        <v>103</v>
      </c>
      <c r="H1173" s="34"/>
    </row>
    <row r="1174" spans="1:8" x14ac:dyDescent="0.2">
      <c r="A1174" s="1569">
        <v>244986</v>
      </c>
      <c r="B1174" s="172" t="s">
        <v>2192</v>
      </c>
      <c r="C1174" s="81" t="s">
        <v>2193</v>
      </c>
      <c r="D1174" s="81" t="s">
        <v>143</v>
      </c>
      <c r="E1174" s="81"/>
      <c r="F1174" s="81"/>
      <c r="G1174" s="172" t="s">
        <v>103</v>
      </c>
      <c r="H1174" s="34"/>
    </row>
    <row r="1175" spans="1:8" x14ac:dyDescent="0.2">
      <c r="A1175" s="1569">
        <v>244987</v>
      </c>
      <c r="B1175" s="172" t="s">
        <v>2194</v>
      </c>
      <c r="C1175" s="81" t="s">
        <v>2195</v>
      </c>
      <c r="D1175" s="81" t="s">
        <v>143</v>
      </c>
      <c r="E1175" s="81"/>
      <c r="F1175" s="81"/>
      <c r="G1175" s="172" t="s">
        <v>103</v>
      </c>
      <c r="H1175" s="34"/>
    </row>
    <row r="1176" spans="1:8" x14ac:dyDescent="0.2">
      <c r="A1176" s="1569">
        <v>244989</v>
      </c>
      <c r="B1176" s="172" t="s">
        <v>2196</v>
      </c>
      <c r="C1176" s="81" t="s">
        <v>951</v>
      </c>
      <c r="D1176" s="81" t="s">
        <v>134</v>
      </c>
      <c r="E1176" s="81"/>
      <c r="F1176" s="81"/>
      <c r="G1176" s="172" t="s">
        <v>103</v>
      </c>
      <c r="H1176" s="34"/>
    </row>
    <row r="1177" spans="1:8" x14ac:dyDescent="0.2">
      <c r="A1177" s="1569">
        <v>244990</v>
      </c>
      <c r="B1177" s="172" t="s">
        <v>2197</v>
      </c>
      <c r="C1177" s="81" t="s">
        <v>2198</v>
      </c>
      <c r="D1177" s="81" t="s">
        <v>143</v>
      </c>
      <c r="E1177" s="81"/>
      <c r="F1177" s="81"/>
      <c r="G1177" s="172" t="s">
        <v>103</v>
      </c>
      <c r="H1177" s="34"/>
    </row>
    <row r="1178" spans="1:8" x14ac:dyDescent="0.2">
      <c r="A1178" s="1569">
        <v>244991</v>
      </c>
      <c r="B1178" s="172" t="s">
        <v>2199</v>
      </c>
      <c r="C1178" s="81" t="s">
        <v>2200</v>
      </c>
      <c r="D1178" s="81" t="s">
        <v>134</v>
      </c>
      <c r="E1178" s="81"/>
      <c r="F1178" s="81"/>
      <c r="G1178" s="172" t="s">
        <v>103</v>
      </c>
      <c r="H1178" s="34"/>
    </row>
    <row r="1179" spans="1:8" x14ac:dyDescent="0.2">
      <c r="A1179" s="1569">
        <v>244992</v>
      </c>
      <c r="B1179" s="172" t="s">
        <v>2201</v>
      </c>
      <c r="C1179" s="81" t="s">
        <v>1147</v>
      </c>
      <c r="D1179" s="81" t="s">
        <v>134</v>
      </c>
      <c r="E1179" s="81"/>
      <c r="F1179" s="81"/>
      <c r="G1179" s="172" t="s">
        <v>103</v>
      </c>
      <c r="H1179" s="34"/>
    </row>
    <row r="1180" spans="1:8" x14ac:dyDescent="0.2">
      <c r="A1180" s="1569">
        <v>244993</v>
      </c>
      <c r="B1180" s="172" t="s">
        <v>2202</v>
      </c>
      <c r="C1180" s="81" t="s">
        <v>2203</v>
      </c>
      <c r="D1180" s="81" t="s">
        <v>124</v>
      </c>
      <c r="E1180" s="81"/>
      <c r="F1180" s="81"/>
      <c r="G1180" s="172" t="s">
        <v>103</v>
      </c>
      <c r="H1180" s="34"/>
    </row>
    <row r="1181" spans="1:8" x14ac:dyDescent="0.2">
      <c r="A1181" s="1569">
        <v>244994</v>
      </c>
      <c r="B1181" s="172" t="s">
        <v>2204</v>
      </c>
      <c r="C1181" s="81" t="s">
        <v>2205</v>
      </c>
      <c r="D1181" s="81" t="s">
        <v>124</v>
      </c>
      <c r="E1181" s="81"/>
      <c r="F1181" s="81"/>
      <c r="G1181" s="172" t="s">
        <v>103</v>
      </c>
      <c r="H1181" s="34"/>
    </row>
    <row r="1182" spans="1:8" x14ac:dyDescent="0.2">
      <c r="A1182" s="1569">
        <v>244995</v>
      </c>
      <c r="B1182" s="172" t="s">
        <v>2206</v>
      </c>
      <c r="C1182" s="81" t="s">
        <v>2207</v>
      </c>
      <c r="D1182" s="81" t="s">
        <v>124</v>
      </c>
      <c r="E1182" s="81"/>
      <c r="F1182" s="81"/>
      <c r="G1182" s="172" t="s">
        <v>103</v>
      </c>
      <c r="H1182" s="34"/>
    </row>
    <row r="1183" spans="1:8" x14ac:dyDescent="0.2">
      <c r="A1183" s="1569">
        <v>244996</v>
      </c>
      <c r="B1183" s="172" t="s">
        <v>2208</v>
      </c>
      <c r="C1183" s="81" t="s">
        <v>2209</v>
      </c>
      <c r="D1183" s="81" t="s">
        <v>124</v>
      </c>
      <c r="E1183" s="81"/>
      <c r="F1183" s="81"/>
      <c r="G1183" s="172" t="s">
        <v>103</v>
      </c>
      <c r="H1183" s="34"/>
    </row>
    <row r="1184" spans="1:8" x14ac:dyDescent="0.2">
      <c r="A1184" s="1569">
        <v>244997</v>
      </c>
      <c r="B1184" s="172" t="s">
        <v>2210</v>
      </c>
      <c r="C1184" s="81" t="s">
        <v>372</v>
      </c>
      <c r="D1184" s="81" t="s">
        <v>124</v>
      </c>
      <c r="E1184" s="81"/>
      <c r="F1184" s="81"/>
      <c r="G1184" s="172" t="s">
        <v>103</v>
      </c>
      <c r="H1184" s="34"/>
    </row>
    <row r="1185" spans="1:8" x14ac:dyDescent="0.2">
      <c r="A1185" s="1569">
        <v>244998</v>
      </c>
      <c r="B1185" s="172" t="s">
        <v>2211</v>
      </c>
      <c r="C1185" s="81" t="s">
        <v>2212</v>
      </c>
      <c r="D1185" s="81" t="s">
        <v>143</v>
      </c>
      <c r="E1185" s="81"/>
      <c r="F1185" s="81"/>
      <c r="G1185" s="172" t="s">
        <v>103</v>
      </c>
      <c r="H1185" s="34"/>
    </row>
    <row r="1186" spans="1:8" x14ac:dyDescent="0.2">
      <c r="A1186" s="1569">
        <v>244999</v>
      </c>
      <c r="B1186" s="172" t="s">
        <v>2213</v>
      </c>
      <c r="C1186" s="81" t="s">
        <v>2214</v>
      </c>
      <c r="D1186" s="81" t="s">
        <v>101</v>
      </c>
      <c r="E1186" s="81"/>
      <c r="F1186" s="81"/>
      <c r="G1186" s="172" t="s">
        <v>103</v>
      </c>
      <c r="H1186" s="34"/>
    </row>
    <row r="1187" spans="1:8" x14ac:dyDescent="0.2">
      <c r="A1187" s="1569">
        <v>245000</v>
      </c>
      <c r="B1187" s="172" t="s">
        <v>11469</v>
      </c>
      <c r="C1187" s="81" t="s">
        <v>11462</v>
      </c>
      <c r="D1187" s="81" t="s">
        <v>134</v>
      </c>
      <c r="E1187" s="81"/>
      <c r="F1187" s="81"/>
      <c r="G1187" s="172" t="s">
        <v>103</v>
      </c>
      <c r="H1187" s="34"/>
    </row>
    <row r="1188" spans="1:8" x14ac:dyDescent="0.2">
      <c r="A1188" s="1569">
        <v>245001</v>
      </c>
      <c r="B1188" s="172" t="s">
        <v>2215</v>
      </c>
      <c r="C1188" s="81" t="s">
        <v>2104</v>
      </c>
      <c r="D1188" s="81" t="s">
        <v>134</v>
      </c>
      <c r="E1188" s="81"/>
      <c r="F1188" s="81"/>
      <c r="G1188" s="172" t="s">
        <v>103</v>
      </c>
      <c r="H1188" s="34"/>
    </row>
    <row r="1189" spans="1:8" x14ac:dyDescent="0.2">
      <c r="A1189" s="1569">
        <v>245007</v>
      </c>
      <c r="B1189" s="172" t="s">
        <v>2216</v>
      </c>
      <c r="C1189" s="81" t="s">
        <v>2217</v>
      </c>
      <c r="D1189" s="81" t="s">
        <v>101</v>
      </c>
      <c r="E1189" s="81"/>
      <c r="F1189" s="81"/>
      <c r="G1189" s="172" t="s">
        <v>103</v>
      </c>
      <c r="H1189" s="34"/>
    </row>
    <row r="1190" spans="1:8" x14ac:dyDescent="0.2">
      <c r="A1190" s="1569">
        <v>245008</v>
      </c>
      <c r="B1190" s="172" t="s">
        <v>2218</v>
      </c>
      <c r="C1190" s="81" t="s">
        <v>2219</v>
      </c>
      <c r="D1190" s="81" t="s">
        <v>134</v>
      </c>
      <c r="E1190" s="81"/>
      <c r="F1190" s="81"/>
      <c r="G1190" s="172" t="s">
        <v>103</v>
      </c>
      <c r="H1190" s="34"/>
    </row>
    <row r="1191" spans="1:8" x14ac:dyDescent="0.2">
      <c r="A1191" s="1569">
        <v>245009</v>
      </c>
      <c r="B1191" s="172" t="s">
        <v>11470</v>
      </c>
      <c r="C1191" s="81" t="s">
        <v>11471</v>
      </c>
      <c r="D1191" s="81" t="s">
        <v>101</v>
      </c>
      <c r="E1191" s="81"/>
      <c r="F1191" s="81"/>
      <c r="G1191" s="172" t="s">
        <v>103</v>
      </c>
      <c r="H1191" s="34"/>
    </row>
    <row r="1192" spans="1:8" x14ac:dyDescent="0.2">
      <c r="A1192" s="1569">
        <v>245010</v>
      </c>
      <c r="B1192" s="172" t="s">
        <v>11472</v>
      </c>
      <c r="C1192" s="81" t="s">
        <v>11473</v>
      </c>
      <c r="D1192" s="81" t="s">
        <v>134</v>
      </c>
      <c r="E1192" s="81"/>
      <c r="F1192" s="81"/>
      <c r="G1192" s="172" t="s">
        <v>103</v>
      </c>
      <c r="H1192" s="34"/>
    </row>
    <row r="1193" spans="1:8" x14ac:dyDescent="0.2">
      <c r="A1193" s="1569">
        <v>245011</v>
      </c>
      <c r="B1193" s="172" t="s">
        <v>2220</v>
      </c>
      <c r="C1193" s="81" t="s">
        <v>2104</v>
      </c>
      <c r="D1193" s="81" t="s">
        <v>134</v>
      </c>
      <c r="E1193" s="81"/>
      <c r="F1193" s="81"/>
      <c r="G1193" s="172" t="s">
        <v>103</v>
      </c>
      <c r="H1193" s="34"/>
    </row>
    <row r="1194" spans="1:8" x14ac:dyDescent="0.2">
      <c r="A1194" s="1569">
        <v>245012</v>
      </c>
      <c r="B1194" s="172" t="s">
        <v>11474</v>
      </c>
      <c r="C1194" s="81" t="s">
        <v>11462</v>
      </c>
      <c r="D1194" s="81" t="s">
        <v>134</v>
      </c>
      <c r="E1194" s="81"/>
      <c r="F1194" s="81"/>
      <c r="G1194" s="172" t="s">
        <v>103</v>
      </c>
      <c r="H1194" s="34"/>
    </row>
    <row r="1195" spans="1:8" x14ac:dyDescent="0.2">
      <c r="A1195" s="1569">
        <v>245013</v>
      </c>
      <c r="B1195" s="172" t="s">
        <v>2221</v>
      </c>
      <c r="C1195" s="81" t="s">
        <v>2222</v>
      </c>
      <c r="D1195" s="81" t="s">
        <v>143</v>
      </c>
      <c r="E1195" s="81"/>
      <c r="F1195" s="81"/>
      <c r="G1195" s="172" t="s">
        <v>103</v>
      </c>
      <c r="H1195" s="34"/>
    </row>
    <row r="1196" spans="1:8" x14ac:dyDescent="0.2">
      <c r="A1196" s="1569">
        <v>245014</v>
      </c>
      <c r="B1196" s="172" t="s">
        <v>2223</v>
      </c>
      <c r="C1196" s="81" t="s">
        <v>2224</v>
      </c>
      <c r="D1196" s="81" t="s">
        <v>124</v>
      </c>
      <c r="E1196" s="81"/>
      <c r="F1196" s="81"/>
      <c r="G1196" s="172" t="s">
        <v>103</v>
      </c>
      <c r="H1196" s="34"/>
    </row>
    <row r="1197" spans="1:8" x14ac:dyDescent="0.2">
      <c r="A1197" s="1569">
        <v>245015</v>
      </c>
      <c r="B1197" s="172" t="s">
        <v>2225</v>
      </c>
      <c r="C1197" s="81" t="s">
        <v>2226</v>
      </c>
      <c r="D1197" s="81" t="s">
        <v>143</v>
      </c>
      <c r="E1197" s="81"/>
      <c r="F1197" s="81"/>
      <c r="G1197" s="172" t="s">
        <v>103</v>
      </c>
      <c r="H1197" s="34"/>
    </row>
    <row r="1198" spans="1:8" x14ac:dyDescent="0.2">
      <c r="A1198" s="1569">
        <v>245016</v>
      </c>
      <c r="B1198" s="172" t="s">
        <v>11475</v>
      </c>
      <c r="C1198" s="81" t="s">
        <v>11476</v>
      </c>
      <c r="D1198" s="81" t="s">
        <v>143</v>
      </c>
      <c r="E1198" s="81"/>
      <c r="F1198" s="81"/>
      <c r="G1198" s="172" t="s">
        <v>103</v>
      </c>
      <c r="H1198" s="34"/>
    </row>
    <row r="1199" spans="1:8" x14ac:dyDescent="0.2">
      <c r="A1199" s="1569">
        <v>245017</v>
      </c>
      <c r="B1199" s="172" t="s">
        <v>11477</v>
      </c>
      <c r="C1199" s="81" t="s">
        <v>11478</v>
      </c>
      <c r="D1199" s="81" t="s">
        <v>134</v>
      </c>
      <c r="E1199" s="81"/>
      <c r="F1199" s="81"/>
      <c r="G1199" s="172" t="s">
        <v>103</v>
      </c>
      <c r="H1199" s="34"/>
    </row>
    <row r="1200" spans="1:8" x14ac:dyDescent="0.2">
      <c r="A1200" s="1569">
        <v>245018</v>
      </c>
      <c r="B1200" s="172" t="s">
        <v>2227</v>
      </c>
      <c r="C1200" s="81" t="s">
        <v>2228</v>
      </c>
      <c r="D1200" s="81" t="s">
        <v>134</v>
      </c>
      <c r="E1200" s="81"/>
      <c r="F1200" s="81"/>
      <c r="G1200" s="172" t="s">
        <v>103</v>
      </c>
      <c r="H1200" s="34"/>
    </row>
    <row r="1201" spans="1:8" x14ac:dyDescent="0.2">
      <c r="A1201" s="1569">
        <v>245019</v>
      </c>
      <c r="B1201" s="172" t="s">
        <v>2229</v>
      </c>
      <c r="C1201" s="81" t="s">
        <v>2230</v>
      </c>
      <c r="D1201" s="81" t="s">
        <v>143</v>
      </c>
      <c r="E1201" s="81"/>
      <c r="F1201" s="81"/>
      <c r="G1201" s="172" t="s">
        <v>103</v>
      </c>
      <c r="H1201" s="34"/>
    </row>
    <row r="1202" spans="1:8" x14ac:dyDescent="0.2">
      <c r="A1202" s="1569">
        <v>245020</v>
      </c>
      <c r="B1202" s="172" t="s">
        <v>2231</v>
      </c>
      <c r="C1202" s="81" t="s">
        <v>2232</v>
      </c>
      <c r="D1202" s="81" t="s">
        <v>143</v>
      </c>
      <c r="E1202" s="81"/>
      <c r="F1202" s="81"/>
      <c r="G1202" s="172" t="s">
        <v>103</v>
      </c>
      <c r="H1202" s="34"/>
    </row>
    <row r="1203" spans="1:8" x14ac:dyDescent="0.2">
      <c r="A1203" s="1569">
        <v>245021</v>
      </c>
      <c r="B1203" s="172" t="s">
        <v>2233</v>
      </c>
      <c r="C1203" s="81" t="s">
        <v>2234</v>
      </c>
      <c r="D1203" s="81" t="s">
        <v>143</v>
      </c>
      <c r="E1203" s="81"/>
      <c r="F1203" s="81"/>
      <c r="G1203" s="172" t="s">
        <v>110</v>
      </c>
      <c r="H1203" s="34"/>
    </row>
    <row r="1204" spans="1:8" x14ac:dyDescent="0.2">
      <c r="A1204" s="1569">
        <v>245022</v>
      </c>
      <c r="B1204" s="172" t="s">
        <v>2235</v>
      </c>
      <c r="C1204" s="81" t="s">
        <v>1226</v>
      </c>
      <c r="D1204" s="81" t="s">
        <v>143</v>
      </c>
      <c r="E1204" s="81"/>
      <c r="F1204" s="81"/>
      <c r="G1204" s="172" t="s">
        <v>103</v>
      </c>
      <c r="H1204" s="34"/>
    </row>
    <row r="1205" spans="1:8" x14ac:dyDescent="0.2">
      <c r="A1205" s="1569">
        <v>245023</v>
      </c>
      <c r="B1205" s="172" t="s">
        <v>2236</v>
      </c>
      <c r="C1205" s="81" t="s">
        <v>2237</v>
      </c>
      <c r="D1205" s="81" t="s">
        <v>124</v>
      </c>
      <c r="E1205" s="81"/>
      <c r="F1205" s="81"/>
      <c r="G1205" s="172" t="s">
        <v>103</v>
      </c>
      <c r="H1205" s="34"/>
    </row>
    <row r="1206" spans="1:8" x14ac:dyDescent="0.2">
      <c r="A1206" s="1569">
        <v>245024</v>
      </c>
      <c r="B1206" s="172" t="s">
        <v>2238</v>
      </c>
      <c r="C1206" s="81" t="s">
        <v>2239</v>
      </c>
      <c r="D1206" s="81" t="s">
        <v>124</v>
      </c>
      <c r="E1206" s="81"/>
      <c r="F1206" s="81"/>
      <c r="G1206" s="172" t="s">
        <v>103</v>
      </c>
      <c r="H1206" s="34"/>
    </row>
    <row r="1207" spans="1:8" x14ac:dyDescent="0.2">
      <c r="A1207" s="1569">
        <v>245025</v>
      </c>
      <c r="B1207" s="172" t="s">
        <v>2240</v>
      </c>
      <c r="C1207" s="81" t="s">
        <v>2241</v>
      </c>
      <c r="D1207" s="81" t="s">
        <v>101</v>
      </c>
      <c r="E1207" s="81"/>
      <c r="F1207" s="81"/>
      <c r="G1207" s="172" t="s">
        <v>103</v>
      </c>
      <c r="H1207" s="34"/>
    </row>
    <row r="1208" spans="1:8" x14ac:dyDescent="0.2">
      <c r="A1208" s="1569">
        <v>245026</v>
      </c>
      <c r="B1208" s="172" t="s">
        <v>2242</v>
      </c>
      <c r="C1208" s="81" t="s">
        <v>2243</v>
      </c>
      <c r="D1208" s="81" t="s">
        <v>134</v>
      </c>
      <c r="E1208" s="81"/>
      <c r="F1208" s="81"/>
      <c r="G1208" s="172" t="s">
        <v>103</v>
      </c>
      <c r="H1208" s="34"/>
    </row>
    <row r="1209" spans="1:8" x14ac:dyDescent="0.2">
      <c r="A1209" s="1569">
        <v>245027</v>
      </c>
      <c r="B1209" s="172" t="s">
        <v>2244</v>
      </c>
      <c r="C1209" s="81" t="s">
        <v>2245</v>
      </c>
      <c r="D1209" s="81" t="s">
        <v>124</v>
      </c>
      <c r="E1209" s="81"/>
      <c r="F1209" s="81"/>
      <c r="G1209" s="172" t="s">
        <v>103</v>
      </c>
      <c r="H1209" s="34"/>
    </row>
    <row r="1210" spans="1:8" x14ac:dyDescent="0.2">
      <c r="A1210" s="1569">
        <v>245028</v>
      </c>
      <c r="B1210" s="172" t="s">
        <v>2246</v>
      </c>
      <c r="C1210" s="81" t="s">
        <v>2247</v>
      </c>
      <c r="D1210" s="81" t="s">
        <v>124</v>
      </c>
      <c r="E1210" s="81"/>
      <c r="F1210" s="81"/>
      <c r="G1210" s="172" t="s">
        <v>103</v>
      </c>
      <c r="H1210" s="34"/>
    </row>
    <row r="1211" spans="1:8" x14ac:dyDescent="0.2">
      <c r="A1211" s="1569">
        <v>245029</v>
      </c>
      <c r="B1211" s="172" t="s">
        <v>2248</v>
      </c>
      <c r="C1211" s="81" t="s">
        <v>943</v>
      </c>
      <c r="D1211" s="81" t="s">
        <v>143</v>
      </c>
      <c r="E1211" s="81"/>
      <c r="F1211" s="81"/>
      <c r="G1211" s="172" t="s">
        <v>103</v>
      </c>
      <c r="H1211" s="34"/>
    </row>
    <row r="1212" spans="1:8" x14ac:dyDescent="0.2">
      <c r="A1212" s="1569">
        <v>245030</v>
      </c>
      <c r="B1212" s="172" t="s">
        <v>2249</v>
      </c>
      <c r="C1212" s="81" t="s">
        <v>2250</v>
      </c>
      <c r="D1212" s="81" t="s">
        <v>143</v>
      </c>
      <c r="E1212" s="81"/>
      <c r="F1212" s="81"/>
      <c r="G1212" s="172" t="s">
        <v>103</v>
      </c>
      <c r="H1212" s="34"/>
    </row>
    <row r="1213" spans="1:8" x14ac:dyDescent="0.2">
      <c r="A1213" s="1569">
        <v>245031</v>
      </c>
      <c r="B1213" s="172" t="s">
        <v>2251</v>
      </c>
      <c r="C1213" s="81" t="s">
        <v>941</v>
      </c>
      <c r="D1213" s="81" t="s">
        <v>143</v>
      </c>
      <c r="E1213" s="81"/>
      <c r="F1213" s="81"/>
      <c r="G1213" s="172" t="s">
        <v>103</v>
      </c>
      <c r="H1213" s="34"/>
    </row>
    <row r="1214" spans="1:8" x14ac:dyDescent="0.2">
      <c r="A1214" s="1569">
        <v>245032</v>
      </c>
      <c r="B1214" s="172" t="s">
        <v>2252</v>
      </c>
      <c r="C1214" s="81" t="s">
        <v>2253</v>
      </c>
      <c r="D1214" s="81" t="s">
        <v>124</v>
      </c>
      <c r="E1214" s="81"/>
      <c r="F1214" s="81"/>
      <c r="G1214" s="172" t="s">
        <v>103</v>
      </c>
      <c r="H1214" s="34"/>
    </row>
    <row r="1215" spans="1:8" x14ac:dyDescent="0.2">
      <c r="A1215" s="1569">
        <v>245033</v>
      </c>
      <c r="B1215" s="172" t="s">
        <v>2254</v>
      </c>
      <c r="C1215" s="81" t="s">
        <v>2255</v>
      </c>
      <c r="D1215" s="81" t="s">
        <v>124</v>
      </c>
      <c r="E1215" s="81"/>
      <c r="F1215" s="81"/>
      <c r="G1215" s="172" t="s">
        <v>103</v>
      </c>
      <c r="H1215" s="34"/>
    </row>
    <row r="1216" spans="1:8" x14ac:dyDescent="0.2">
      <c r="A1216" s="1569">
        <v>245034</v>
      </c>
      <c r="B1216" s="172" t="s">
        <v>2256</v>
      </c>
      <c r="C1216" s="81" t="s">
        <v>513</v>
      </c>
      <c r="D1216" s="81" t="s">
        <v>124</v>
      </c>
      <c r="E1216" s="81"/>
      <c r="F1216" s="81"/>
      <c r="G1216" s="172" t="s">
        <v>103</v>
      </c>
      <c r="H1216" s="34"/>
    </row>
    <row r="1217" spans="1:8" x14ac:dyDescent="0.2">
      <c r="A1217" s="1569">
        <v>245035</v>
      </c>
      <c r="B1217" s="172" t="s">
        <v>2257</v>
      </c>
      <c r="C1217" s="81" t="s">
        <v>2258</v>
      </c>
      <c r="D1217" s="81" t="s">
        <v>134</v>
      </c>
      <c r="E1217" s="81"/>
      <c r="F1217" s="81"/>
      <c r="G1217" s="172" t="s">
        <v>103</v>
      </c>
      <c r="H1217" s="34"/>
    </row>
    <row r="1218" spans="1:8" x14ac:dyDescent="0.2">
      <c r="A1218" s="1569">
        <v>245036</v>
      </c>
      <c r="B1218" s="172" t="s">
        <v>2259</v>
      </c>
      <c r="C1218" s="81" t="s">
        <v>2260</v>
      </c>
      <c r="D1218" s="81" t="s">
        <v>124</v>
      </c>
      <c r="E1218" s="81"/>
      <c r="F1218" s="81"/>
      <c r="G1218" s="172" t="s">
        <v>103</v>
      </c>
      <c r="H1218" s="34"/>
    </row>
    <row r="1219" spans="1:8" x14ac:dyDescent="0.2">
      <c r="A1219" s="1569">
        <v>245037</v>
      </c>
      <c r="B1219" s="172" t="s">
        <v>2261</v>
      </c>
      <c r="C1219" s="81" t="s">
        <v>2262</v>
      </c>
      <c r="D1219" s="81" t="s">
        <v>143</v>
      </c>
      <c r="E1219" s="81"/>
      <c r="F1219" s="81"/>
      <c r="G1219" s="172" t="s">
        <v>103</v>
      </c>
      <c r="H1219" s="34"/>
    </row>
    <row r="1220" spans="1:8" x14ac:dyDescent="0.2">
      <c r="A1220" s="1569">
        <v>245038</v>
      </c>
      <c r="B1220" s="172" t="s">
        <v>2263</v>
      </c>
      <c r="C1220" s="81" t="s">
        <v>2264</v>
      </c>
      <c r="D1220" s="81" t="s">
        <v>134</v>
      </c>
      <c r="E1220" s="81"/>
      <c r="F1220" s="81"/>
      <c r="G1220" s="172" t="s">
        <v>103</v>
      </c>
      <c r="H1220" s="34"/>
    </row>
    <row r="1221" spans="1:8" x14ac:dyDescent="0.2">
      <c r="A1221" s="1569">
        <v>245039</v>
      </c>
      <c r="B1221" s="172" t="s">
        <v>2265</v>
      </c>
      <c r="C1221" s="81" t="s">
        <v>2266</v>
      </c>
      <c r="D1221" s="81" t="s">
        <v>143</v>
      </c>
      <c r="E1221" s="81"/>
      <c r="F1221" s="81"/>
      <c r="G1221" s="172" t="s">
        <v>103</v>
      </c>
      <c r="H1221" s="34"/>
    </row>
    <row r="1222" spans="1:8" x14ac:dyDescent="0.2">
      <c r="A1222" s="1569">
        <v>245040</v>
      </c>
      <c r="B1222" s="172" t="s">
        <v>2267</v>
      </c>
      <c r="C1222" s="81" t="s">
        <v>2268</v>
      </c>
      <c r="D1222" s="81" t="s">
        <v>124</v>
      </c>
      <c r="E1222" s="81"/>
      <c r="F1222" s="81"/>
      <c r="G1222" s="172" t="s">
        <v>103</v>
      </c>
      <c r="H1222" s="34"/>
    </row>
    <row r="1223" spans="1:8" x14ac:dyDescent="0.2">
      <c r="A1223" s="1569">
        <v>245041</v>
      </c>
      <c r="B1223" s="172" t="s">
        <v>2269</v>
      </c>
      <c r="C1223" s="81" t="s">
        <v>2270</v>
      </c>
      <c r="D1223" s="81" t="s">
        <v>124</v>
      </c>
      <c r="E1223" s="81"/>
      <c r="F1223" s="81"/>
      <c r="G1223" s="172" t="s">
        <v>103</v>
      </c>
      <c r="H1223" s="34"/>
    </row>
    <row r="1224" spans="1:8" x14ac:dyDescent="0.2">
      <c r="A1224" s="1569">
        <v>245042</v>
      </c>
      <c r="B1224" s="172" t="s">
        <v>2271</v>
      </c>
      <c r="C1224" s="81" t="s">
        <v>1147</v>
      </c>
      <c r="D1224" s="81" t="s">
        <v>134</v>
      </c>
      <c r="E1224" s="81"/>
      <c r="F1224" s="81"/>
      <c r="G1224" s="172" t="s">
        <v>103</v>
      </c>
      <c r="H1224" s="34"/>
    </row>
    <row r="1225" spans="1:8" x14ac:dyDescent="0.2">
      <c r="A1225" s="1569">
        <v>245043</v>
      </c>
      <c r="B1225" s="172" t="s">
        <v>2272</v>
      </c>
      <c r="C1225" s="81" t="s">
        <v>1231</v>
      </c>
      <c r="D1225" s="81" t="s">
        <v>143</v>
      </c>
      <c r="E1225" s="81"/>
      <c r="F1225" s="81"/>
      <c r="G1225" s="172" t="s">
        <v>103</v>
      </c>
      <c r="H1225" s="34"/>
    </row>
    <row r="1226" spans="1:8" x14ac:dyDescent="0.2">
      <c r="A1226" s="1569">
        <v>245044</v>
      </c>
      <c r="B1226" s="172" t="s">
        <v>2273</v>
      </c>
      <c r="C1226" s="81" t="s">
        <v>779</v>
      </c>
      <c r="D1226" s="81" t="s">
        <v>134</v>
      </c>
      <c r="E1226" s="81"/>
      <c r="F1226" s="81"/>
      <c r="G1226" s="172" t="s">
        <v>103</v>
      </c>
      <c r="H1226" s="34"/>
    </row>
    <row r="1227" spans="1:8" x14ac:dyDescent="0.2">
      <c r="A1227" s="1569">
        <v>245045</v>
      </c>
      <c r="B1227" s="172" t="s">
        <v>2274</v>
      </c>
      <c r="C1227" s="81" t="s">
        <v>781</v>
      </c>
      <c r="D1227" s="81" t="s">
        <v>101</v>
      </c>
      <c r="E1227" s="81"/>
      <c r="F1227" s="81"/>
      <c r="G1227" s="172" t="s">
        <v>103</v>
      </c>
      <c r="H1227" s="34"/>
    </row>
    <row r="1228" spans="1:8" x14ac:dyDescent="0.2">
      <c r="A1228" s="1569">
        <v>245046</v>
      </c>
      <c r="B1228" s="172" t="s">
        <v>2275</v>
      </c>
      <c r="C1228" s="81" t="s">
        <v>2276</v>
      </c>
      <c r="D1228" s="81" t="s">
        <v>101</v>
      </c>
      <c r="E1228" s="81" t="s">
        <v>143</v>
      </c>
      <c r="F1228" s="81"/>
      <c r="G1228" s="172" t="s">
        <v>103</v>
      </c>
      <c r="H1228" s="34"/>
    </row>
    <row r="1229" spans="1:8" x14ac:dyDescent="0.2">
      <c r="A1229" s="1569">
        <v>245047</v>
      </c>
      <c r="B1229" s="172" t="s">
        <v>2277</v>
      </c>
      <c r="C1229" s="81" t="s">
        <v>2278</v>
      </c>
      <c r="D1229" s="81" t="s">
        <v>134</v>
      </c>
      <c r="E1229" s="81"/>
      <c r="F1229" s="81"/>
      <c r="G1229" s="172" t="s">
        <v>103</v>
      </c>
      <c r="H1229" s="34"/>
    </row>
    <row r="1230" spans="1:8" x14ac:dyDescent="0.2">
      <c r="A1230" s="1569">
        <v>245048</v>
      </c>
      <c r="B1230" s="172" t="s">
        <v>2279</v>
      </c>
      <c r="C1230" s="81" t="s">
        <v>2280</v>
      </c>
      <c r="D1230" s="81" t="s">
        <v>143</v>
      </c>
      <c r="E1230" s="81"/>
      <c r="F1230" s="81"/>
      <c r="G1230" s="172" t="s">
        <v>110</v>
      </c>
      <c r="H1230" s="34"/>
    </row>
    <row r="1231" spans="1:8" x14ac:dyDescent="0.2">
      <c r="A1231" s="1569">
        <v>245049</v>
      </c>
      <c r="B1231" s="172" t="s">
        <v>2281</v>
      </c>
      <c r="C1231" s="81" t="s">
        <v>2282</v>
      </c>
      <c r="D1231" s="81" t="s">
        <v>143</v>
      </c>
      <c r="E1231" s="81"/>
      <c r="F1231" s="81"/>
      <c r="G1231" s="172" t="s">
        <v>110</v>
      </c>
      <c r="H1231" s="34"/>
    </row>
    <row r="1232" spans="1:8" x14ac:dyDescent="0.2">
      <c r="A1232" s="1569">
        <v>245050</v>
      </c>
      <c r="B1232" s="172" t="s">
        <v>2283</v>
      </c>
      <c r="C1232" s="81" t="s">
        <v>2284</v>
      </c>
      <c r="D1232" s="81" t="s">
        <v>143</v>
      </c>
      <c r="E1232" s="81"/>
      <c r="F1232" s="81"/>
      <c r="G1232" s="172" t="s">
        <v>103</v>
      </c>
      <c r="H1232" s="34"/>
    </row>
    <row r="1233" spans="1:8" x14ac:dyDescent="0.2">
      <c r="A1233" s="1569">
        <v>245051</v>
      </c>
      <c r="B1233" s="172" t="s">
        <v>2285</v>
      </c>
      <c r="C1233" s="81" t="s">
        <v>739</v>
      </c>
      <c r="D1233" s="81" t="s">
        <v>143</v>
      </c>
      <c r="E1233" s="81"/>
      <c r="F1233" s="81"/>
      <c r="G1233" s="172" t="s">
        <v>103</v>
      </c>
      <c r="H1233" s="34"/>
    </row>
    <row r="1234" spans="1:8" x14ac:dyDescent="0.2">
      <c r="A1234" s="1569">
        <v>245052</v>
      </c>
      <c r="B1234" s="172" t="s">
        <v>2286</v>
      </c>
      <c r="C1234" s="81" t="s">
        <v>759</v>
      </c>
      <c r="D1234" s="81" t="s">
        <v>124</v>
      </c>
      <c r="E1234" s="81"/>
      <c r="F1234" s="81"/>
      <c r="G1234" s="172" t="s">
        <v>103</v>
      </c>
      <c r="H1234" s="34"/>
    </row>
    <row r="1235" spans="1:8" x14ac:dyDescent="0.2">
      <c r="A1235" s="1569">
        <v>245053</v>
      </c>
      <c r="B1235" s="172" t="s">
        <v>2287</v>
      </c>
      <c r="C1235" s="81" t="s">
        <v>1663</v>
      </c>
      <c r="D1235" s="81" t="s">
        <v>101</v>
      </c>
      <c r="E1235" s="81"/>
      <c r="F1235" s="81"/>
      <c r="G1235" s="172" t="s">
        <v>103</v>
      </c>
      <c r="H1235" s="34"/>
    </row>
    <row r="1236" spans="1:8" x14ac:dyDescent="0.2">
      <c r="A1236" s="1569">
        <v>245056</v>
      </c>
      <c r="B1236" s="172" t="s">
        <v>2288</v>
      </c>
      <c r="C1236" s="81" t="s">
        <v>2289</v>
      </c>
      <c r="D1236" s="81" t="s">
        <v>134</v>
      </c>
      <c r="E1236" s="81"/>
      <c r="F1236" s="81"/>
      <c r="G1236" s="172" t="s">
        <v>103</v>
      </c>
      <c r="H1236" s="34"/>
    </row>
    <row r="1237" spans="1:8" x14ac:dyDescent="0.2">
      <c r="A1237" s="1569">
        <v>245057</v>
      </c>
      <c r="B1237" s="172" t="s">
        <v>2290</v>
      </c>
      <c r="C1237" s="81" t="s">
        <v>1952</v>
      </c>
      <c r="D1237" s="81" t="s">
        <v>124</v>
      </c>
      <c r="E1237" s="81"/>
      <c r="F1237" s="81"/>
      <c r="G1237" s="172" t="s">
        <v>103</v>
      </c>
      <c r="H1237" s="34"/>
    </row>
    <row r="1238" spans="1:8" x14ac:dyDescent="0.2">
      <c r="A1238" s="1569">
        <v>245058</v>
      </c>
      <c r="B1238" s="172" t="s">
        <v>2291</v>
      </c>
      <c r="C1238" s="81" t="s">
        <v>2292</v>
      </c>
      <c r="D1238" s="81" t="s">
        <v>124</v>
      </c>
      <c r="E1238" s="81"/>
      <c r="F1238" s="81"/>
      <c r="G1238" s="172" t="s">
        <v>103</v>
      </c>
      <c r="H1238" s="34"/>
    </row>
    <row r="1239" spans="1:8" x14ac:dyDescent="0.2">
      <c r="A1239" s="1569">
        <v>245059</v>
      </c>
      <c r="B1239" s="172" t="s">
        <v>2293</v>
      </c>
      <c r="C1239" s="81" t="s">
        <v>2294</v>
      </c>
      <c r="D1239" s="81" t="s">
        <v>134</v>
      </c>
      <c r="E1239" s="81" t="s">
        <v>143</v>
      </c>
      <c r="F1239" s="81"/>
      <c r="G1239" s="172" t="s">
        <v>103</v>
      </c>
      <c r="H1239" s="34"/>
    </row>
    <row r="1240" spans="1:8" x14ac:dyDescent="0.2">
      <c r="A1240" s="1569">
        <v>245060</v>
      </c>
      <c r="B1240" s="172" t="s">
        <v>2295</v>
      </c>
      <c r="C1240" s="81" t="s">
        <v>688</v>
      </c>
      <c r="D1240" s="81" t="s">
        <v>134</v>
      </c>
      <c r="E1240" s="81"/>
      <c r="F1240" s="81"/>
      <c r="G1240" s="172" t="s">
        <v>103</v>
      </c>
      <c r="H1240" s="34"/>
    </row>
    <row r="1241" spans="1:8" x14ac:dyDescent="0.2">
      <c r="A1241" s="1569">
        <v>245061</v>
      </c>
      <c r="B1241" s="172" t="s">
        <v>2296</v>
      </c>
      <c r="C1241" s="81" t="s">
        <v>2297</v>
      </c>
      <c r="D1241" s="81" t="s">
        <v>101</v>
      </c>
      <c r="E1241" s="81"/>
      <c r="F1241" s="81"/>
      <c r="G1241" s="172" t="s">
        <v>103</v>
      </c>
      <c r="H1241" s="34"/>
    </row>
    <row r="1242" spans="1:8" x14ac:dyDescent="0.2">
      <c r="A1242" s="1569">
        <v>245062</v>
      </c>
      <c r="B1242" s="172" t="s">
        <v>2298</v>
      </c>
      <c r="C1242" s="81" t="s">
        <v>2299</v>
      </c>
      <c r="D1242" s="81" t="s">
        <v>101</v>
      </c>
      <c r="E1242" s="81"/>
      <c r="F1242" s="81"/>
      <c r="G1242" s="172" t="s">
        <v>103</v>
      </c>
      <c r="H1242" s="34"/>
    </row>
    <row r="1243" spans="1:8" x14ac:dyDescent="0.2">
      <c r="A1243" s="1569">
        <v>245063</v>
      </c>
      <c r="B1243" s="172" t="s">
        <v>2300</v>
      </c>
      <c r="C1243" s="81" t="s">
        <v>2301</v>
      </c>
      <c r="D1243" s="81" t="s">
        <v>124</v>
      </c>
      <c r="E1243" s="81"/>
      <c r="F1243" s="81"/>
      <c r="G1243" s="172" t="s">
        <v>103</v>
      </c>
      <c r="H1243" s="34"/>
    </row>
    <row r="1244" spans="1:8" x14ac:dyDescent="0.2">
      <c r="A1244" s="1569">
        <v>245064</v>
      </c>
      <c r="B1244" s="172" t="s">
        <v>2302</v>
      </c>
      <c r="C1244" s="81" t="s">
        <v>11479</v>
      </c>
      <c r="D1244" s="81" t="s">
        <v>134</v>
      </c>
      <c r="E1244" s="81"/>
      <c r="F1244" s="81"/>
      <c r="G1244" s="172" t="s">
        <v>103</v>
      </c>
      <c r="H1244" s="34"/>
    </row>
    <row r="1245" spans="1:8" x14ac:dyDescent="0.2">
      <c r="A1245" s="1569">
        <v>245065</v>
      </c>
      <c r="B1245" s="172" t="s">
        <v>2303</v>
      </c>
      <c r="C1245" s="81" t="s">
        <v>1035</v>
      </c>
      <c r="D1245" s="81" t="s">
        <v>134</v>
      </c>
      <c r="E1245" s="81"/>
      <c r="F1245" s="81"/>
      <c r="G1245" s="172" t="s">
        <v>107</v>
      </c>
      <c r="H1245" s="34"/>
    </row>
    <row r="1246" spans="1:8" x14ac:dyDescent="0.2">
      <c r="A1246" s="1569">
        <v>245066</v>
      </c>
      <c r="B1246" s="172" t="s">
        <v>2304</v>
      </c>
      <c r="C1246" s="81" t="s">
        <v>614</v>
      </c>
      <c r="D1246" s="81" t="s">
        <v>134</v>
      </c>
      <c r="E1246" s="81"/>
      <c r="F1246" s="81"/>
      <c r="G1246" s="172" t="s">
        <v>103</v>
      </c>
      <c r="H1246" s="34"/>
    </row>
    <row r="1247" spans="1:8" x14ac:dyDescent="0.2">
      <c r="A1247" s="1569">
        <v>245067</v>
      </c>
      <c r="B1247" s="172" t="s">
        <v>2305</v>
      </c>
      <c r="C1247" s="81" t="s">
        <v>2306</v>
      </c>
      <c r="D1247" s="81" t="s">
        <v>124</v>
      </c>
      <c r="E1247" s="81"/>
      <c r="F1247" s="81"/>
      <c r="G1247" s="172" t="s">
        <v>103</v>
      </c>
      <c r="H1247" s="34"/>
    </row>
    <row r="1248" spans="1:8" x14ac:dyDescent="0.2">
      <c r="A1248" s="1569">
        <v>245068</v>
      </c>
      <c r="B1248" s="172" t="s">
        <v>2307</v>
      </c>
      <c r="C1248" s="81" t="s">
        <v>1204</v>
      </c>
      <c r="D1248" s="81" t="s">
        <v>143</v>
      </c>
      <c r="E1248" s="81"/>
      <c r="F1248" s="81"/>
      <c r="G1248" s="172" t="s">
        <v>103</v>
      </c>
      <c r="H1248" s="34"/>
    </row>
    <row r="1249" spans="1:8" x14ac:dyDescent="0.2">
      <c r="A1249" s="1569">
        <v>245069</v>
      </c>
      <c r="B1249" s="172" t="s">
        <v>2308</v>
      </c>
      <c r="C1249" s="81" t="s">
        <v>2309</v>
      </c>
      <c r="D1249" s="81" t="s">
        <v>134</v>
      </c>
      <c r="E1249" s="81"/>
      <c r="F1249" s="81"/>
      <c r="G1249" s="172" t="s">
        <v>103</v>
      </c>
      <c r="H1249" s="34"/>
    </row>
    <row r="1250" spans="1:8" x14ac:dyDescent="0.2">
      <c r="A1250" s="1569">
        <v>245070</v>
      </c>
      <c r="B1250" s="172" t="s">
        <v>2310</v>
      </c>
      <c r="C1250" s="81" t="s">
        <v>2106</v>
      </c>
      <c r="D1250" s="81" t="s">
        <v>143</v>
      </c>
      <c r="E1250" s="81"/>
      <c r="F1250" s="81"/>
      <c r="G1250" s="172" t="s">
        <v>103</v>
      </c>
      <c r="H1250" s="34"/>
    </row>
    <row r="1251" spans="1:8" x14ac:dyDescent="0.2">
      <c r="A1251" s="1569">
        <v>245071</v>
      </c>
      <c r="B1251" s="172" t="s">
        <v>2311</v>
      </c>
      <c r="C1251" s="81" t="s">
        <v>2312</v>
      </c>
      <c r="D1251" s="81" t="s">
        <v>143</v>
      </c>
      <c r="E1251" s="81"/>
      <c r="F1251" s="81"/>
      <c r="G1251" s="172" t="s">
        <v>103</v>
      </c>
      <c r="H1251" s="34"/>
    </row>
    <row r="1252" spans="1:8" x14ac:dyDescent="0.2">
      <c r="A1252" s="1569">
        <v>245072</v>
      </c>
      <c r="B1252" s="172" t="s">
        <v>2313</v>
      </c>
      <c r="C1252" s="81" t="s">
        <v>2314</v>
      </c>
      <c r="D1252" s="81" t="s">
        <v>143</v>
      </c>
      <c r="E1252" s="81"/>
      <c r="F1252" s="81"/>
      <c r="G1252" s="172" t="s">
        <v>103</v>
      </c>
      <c r="H1252" s="34"/>
    </row>
    <row r="1253" spans="1:8" x14ac:dyDescent="0.2">
      <c r="A1253" s="1569">
        <v>245073</v>
      </c>
      <c r="B1253" s="172" t="s">
        <v>2315</v>
      </c>
      <c r="C1253" s="81" t="s">
        <v>2316</v>
      </c>
      <c r="D1253" s="81" t="s">
        <v>134</v>
      </c>
      <c r="E1253" s="81"/>
      <c r="F1253" s="81"/>
      <c r="G1253" s="172" t="s">
        <v>103</v>
      </c>
      <c r="H1253" s="34"/>
    </row>
    <row r="1254" spans="1:8" x14ac:dyDescent="0.2">
      <c r="A1254" s="1569">
        <v>245074</v>
      </c>
      <c r="B1254" s="172" t="s">
        <v>2317</v>
      </c>
      <c r="C1254" s="81" t="s">
        <v>2318</v>
      </c>
      <c r="D1254" s="81" t="s">
        <v>134</v>
      </c>
      <c r="E1254" s="81"/>
      <c r="F1254" s="81"/>
      <c r="G1254" s="172" t="s">
        <v>103</v>
      </c>
      <c r="H1254" s="34"/>
    </row>
    <row r="1255" spans="1:8" x14ac:dyDescent="0.2">
      <c r="A1255" s="1569">
        <v>245075</v>
      </c>
      <c r="B1255" s="172" t="s">
        <v>2319</v>
      </c>
      <c r="C1255" s="81" t="s">
        <v>2320</v>
      </c>
      <c r="D1255" s="81" t="s">
        <v>134</v>
      </c>
      <c r="E1255" s="81"/>
      <c r="F1255" s="81"/>
      <c r="G1255" s="172" t="s">
        <v>103</v>
      </c>
      <c r="H1255" s="34"/>
    </row>
    <row r="1256" spans="1:8" x14ac:dyDescent="0.2">
      <c r="A1256" s="1569">
        <v>245076</v>
      </c>
      <c r="B1256" s="172" t="s">
        <v>2321</v>
      </c>
      <c r="C1256" s="81" t="s">
        <v>2322</v>
      </c>
      <c r="D1256" s="81" t="s">
        <v>124</v>
      </c>
      <c r="E1256" s="81"/>
      <c r="F1256" s="81"/>
      <c r="G1256" s="172" t="s">
        <v>103</v>
      </c>
      <c r="H1256" s="34"/>
    </row>
    <row r="1257" spans="1:8" x14ac:dyDescent="0.2">
      <c r="A1257" s="1569">
        <v>245077</v>
      </c>
      <c r="B1257" s="172" t="s">
        <v>2323</v>
      </c>
      <c r="C1257" s="81" t="s">
        <v>2324</v>
      </c>
      <c r="D1257" s="81" t="s">
        <v>124</v>
      </c>
      <c r="E1257" s="81"/>
      <c r="F1257" s="81"/>
      <c r="G1257" s="172" t="s">
        <v>103</v>
      </c>
      <c r="H1257" s="34"/>
    </row>
    <row r="1258" spans="1:8" x14ac:dyDescent="0.2">
      <c r="A1258" s="1569">
        <v>245080</v>
      </c>
      <c r="B1258" s="172" t="s">
        <v>2325</v>
      </c>
      <c r="C1258" s="81" t="s">
        <v>759</v>
      </c>
      <c r="D1258" s="81" t="s">
        <v>124</v>
      </c>
      <c r="E1258" s="81"/>
      <c r="F1258" s="81"/>
      <c r="G1258" s="172" t="s">
        <v>103</v>
      </c>
      <c r="H1258" s="34"/>
    </row>
    <row r="1259" spans="1:8" x14ac:dyDescent="0.2">
      <c r="A1259" s="1569">
        <v>245081</v>
      </c>
      <c r="B1259" s="172" t="s">
        <v>2326</v>
      </c>
      <c r="C1259" s="81" t="s">
        <v>2327</v>
      </c>
      <c r="D1259" s="81" t="s">
        <v>124</v>
      </c>
      <c r="E1259" s="81"/>
      <c r="F1259" s="81"/>
      <c r="G1259" s="172" t="s">
        <v>103</v>
      </c>
      <c r="H1259" s="34"/>
    </row>
    <row r="1260" spans="1:8" x14ac:dyDescent="0.2">
      <c r="A1260" s="1569">
        <v>245082</v>
      </c>
      <c r="B1260" s="172" t="s">
        <v>2328</v>
      </c>
      <c r="C1260" s="81" t="s">
        <v>1946</v>
      </c>
      <c r="D1260" s="81" t="s">
        <v>134</v>
      </c>
      <c r="E1260" s="81"/>
      <c r="F1260" s="81"/>
      <c r="G1260" s="172" t="s">
        <v>103</v>
      </c>
      <c r="H1260" s="34"/>
    </row>
    <row r="1261" spans="1:8" x14ac:dyDescent="0.2">
      <c r="A1261" s="1569">
        <v>245084</v>
      </c>
      <c r="B1261" s="172" t="s">
        <v>2329</v>
      </c>
      <c r="C1261" s="81" t="s">
        <v>2330</v>
      </c>
      <c r="D1261" s="81" t="s">
        <v>134</v>
      </c>
      <c r="E1261" s="81"/>
      <c r="F1261" s="81"/>
      <c r="G1261" s="172" t="s">
        <v>103</v>
      </c>
      <c r="H1261" s="34"/>
    </row>
    <row r="1262" spans="1:8" x14ac:dyDescent="0.2">
      <c r="A1262" s="1569">
        <v>245085</v>
      </c>
      <c r="B1262" s="172" t="s">
        <v>2331</v>
      </c>
      <c r="C1262" s="81" t="s">
        <v>2332</v>
      </c>
      <c r="D1262" s="81" t="s">
        <v>101</v>
      </c>
      <c r="E1262" s="81"/>
      <c r="F1262" s="81"/>
      <c r="G1262" s="172" t="s">
        <v>103</v>
      </c>
      <c r="H1262" s="34"/>
    </row>
    <row r="1263" spans="1:8" x14ac:dyDescent="0.2">
      <c r="A1263" s="1569">
        <v>245086</v>
      </c>
      <c r="B1263" s="172" t="s">
        <v>2333</v>
      </c>
      <c r="C1263" s="81" t="s">
        <v>2334</v>
      </c>
      <c r="D1263" s="81" t="s">
        <v>143</v>
      </c>
      <c r="E1263" s="81"/>
      <c r="F1263" s="81"/>
      <c r="G1263" s="172" t="s">
        <v>103</v>
      </c>
      <c r="H1263" s="34"/>
    </row>
    <row r="1264" spans="1:8" x14ac:dyDescent="0.2">
      <c r="A1264" s="1569">
        <v>245087</v>
      </c>
      <c r="B1264" s="172" t="s">
        <v>2335</v>
      </c>
      <c r="C1264" s="81" t="s">
        <v>2336</v>
      </c>
      <c r="D1264" s="81" t="s">
        <v>134</v>
      </c>
      <c r="E1264" s="81"/>
      <c r="F1264" s="81"/>
      <c r="G1264" s="172" t="s">
        <v>103</v>
      </c>
      <c r="H1264" s="34"/>
    </row>
    <row r="1265" spans="1:8" x14ac:dyDescent="0.2">
      <c r="A1265" s="1569">
        <v>245088</v>
      </c>
      <c r="B1265" s="172" t="s">
        <v>2337</v>
      </c>
      <c r="C1265" s="81" t="s">
        <v>2338</v>
      </c>
      <c r="D1265" s="81" t="s">
        <v>134</v>
      </c>
      <c r="E1265" s="81"/>
      <c r="F1265" s="81"/>
      <c r="G1265" s="172" t="s">
        <v>103</v>
      </c>
      <c r="H1265" s="34"/>
    </row>
    <row r="1266" spans="1:8" x14ac:dyDescent="0.2">
      <c r="A1266" s="1569">
        <v>245089</v>
      </c>
      <c r="B1266" s="172" t="s">
        <v>2339</v>
      </c>
      <c r="C1266" s="81" t="s">
        <v>2340</v>
      </c>
      <c r="D1266" s="81" t="s">
        <v>124</v>
      </c>
      <c r="E1266" s="81"/>
      <c r="F1266" s="81"/>
      <c r="G1266" s="172" t="s">
        <v>103</v>
      </c>
      <c r="H1266" s="34"/>
    </row>
    <row r="1267" spans="1:8" x14ac:dyDescent="0.2">
      <c r="A1267" s="1569">
        <v>245090</v>
      </c>
      <c r="B1267" s="172" t="s">
        <v>2341</v>
      </c>
      <c r="C1267" s="81" t="s">
        <v>2342</v>
      </c>
      <c r="D1267" s="81" t="s">
        <v>101</v>
      </c>
      <c r="E1267" s="81"/>
      <c r="F1267" s="81"/>
      <c r="G1267" s="172" t="s">
        <v>103</v>
      </c>
      <c r="H1267" s="34"/>
    </row>
    <row r="1268" spans="1:8" x14ac:dyDescent="0.2">
      <c r="A1268" s="1569">
        <v>245091</v>
      </c>
      <c r="B1268" s="172" t="s">
        <v>2343</v>
      </c>
      <c r="C1268" s="81" t="s">
        <v>1319</v>
      </c>
      <c r="D1268" s="81" t="s">
        <v>134</v>
      </c>
      <c r="E1268" s="81"/>
      <c r="F1268" s="81"/>
      <c r="G1268" s="172" t="s">
        <v>103</v>
      </c>
      <c r="H1268" s="34"/>
    </row>
    <row r="1269" spans="1:8" x14ac:dyDescent="0.2">
      <c r="A1269" s="1569">
        <v>245092</v>
      </c>
      <c r="B1269" s="172" t="s">
        <v>11480</v>
      </c>
      <c r="C1269" s="81" t="s">
        <v>11481</v>
      </c>
      <c r="D1269" s="81" t="s">
        <v>134</v>
      </c>
      <c r="E1269" s="81"/>
      <c r="F1269" s="81"/>
      <c r="G1269" s="172" t="s">
        <v>103</v>
      </c>
      <c r="H1269" s="34"/>
    </row>
    <row r="1270" spans="1:8" x14ac:dyDescent="0.2">
      <c r="A1270" s="1569">
        <v>245093</v>
      </c>
      <c r="B1270" s="172" t="s">
        <v>2344</v>
      </c>
      <c r="C1270" s="81" t="s">
        <v>1971</v>
      </c>
      <c r="D1270" s="81" t="s">
        <v>143</v>
      </c>
      <c r="E1270" s="81"/>
      <c r="F1270" s="81"/>
      <c r="G1270" s="172" t="s">
        <v>103</v>
      </c>
      <c r="H1270" s="34"/>
    </row>
    <row r="1271" spans="1:8" x14ac:dyDescent="0.2">
      <c r="A1271" s="1569">
        <v>245094</v>
      </c>
      <c r="B1271" s="172" t="s">
        <v>2345</v>
      </c>
      <c r="C1271" s="81" t="s">
        <v>710</v>
      </c>
      <c r="D1271" s="81" t="s">
        <v>124</v>
      </c>
      <c r="E1271" s="81"/>
      <c r="F1271" s="81"/>
      <c r="G1271" s="172" t="s">
        <v>103</v>
      </c>
      <c r="H1271" s="34"/>
    </row>
    <row r="1272" spans="1:8" x14ac:dyDescent="0.2">
      <c r="A1272" s="1569">
        <v>245095</v>
      </c>
      <c r="B1272" s="172" t="s">
        <v>11482</v>
      </c>
      <c r="C1272" s="81" t="s">
        <v>11483</v>
      </c>
      <c r="D1272" s="81" t="s">
        <v>124</v>
      </c>
      <c r="E1272" s="81"/>
      <c r="F1272" s="81"/>
      <c r="G1272" s="172" t="s">
        <v>103</v>
      </c>
      <c r="H1272" s="34"/>
    </row>
    <row r="1273" spans="1:8" x14ac:dyDescent="0.2">
      <c r="A1273" s="1569">
        <v>245096</v>
      </c>
      <c r="B1273" s="172" t="s">
        <v>2346</v>
      </c>
      <c r="C1273" s="81" t="s">
        <v>1517</v>
      </c>
      <c r="D1273" s="81" t="s">
        <v>124</v>
      </c>
      <c r="E1273" s="81"/>
      <c r="F1273" s="81"/>
      <c r="G1273" s="172" t="s">
        <v>103</v>
      </c>
      <c r="H1273" s="34"/>
    </row>
    <row r="1274" spans="1:8" x14ac:dyDescent="0.2">
      <c r="A1274" s="1569">
        <v>245099</v>
      </c>
      <c r="B1274" s="172" t="s">
        <v>2347</v>
      </c>
      <c r="C1274" s="81" t="s">
        <v>2348</v>
      </c>
      <c r="D1274" s="81" t="s">
        <v>101</v>
      </c>
      <c r="E1274" s="81"/>
      <c r="F1274" s="81"/>
      <c r="G1274" s="172" t="s">
        <v>103</v>
      </c>
      <c r="H1274" s="34"/>
    </row>
    <row r="1275" spans="1:8" x14ac:dyDescent="0.2">
      <c r="A1275" s="1569">
        <v>245100</v>
      </c>
      <c r="B1275" s="172" t="s">
        <v>2349</v>
      </c>
      <c r="C1275" s="81" t="s">
        <v>2350</v>
      </c>
      <c r="D1275" s="81" t="s">
        <v>134</v>
      </c>
      <c r="E1275" s="81"/>
      <c r="F1275" s="81"/>
      <c r="G1275" s="172" t="s">
        <v>103</v>
      </c>
      <c r="H1275" s="34"/>
    </row>
    <row r="1276" spans="1:8" x14ac:dyDescent="0.2">
      <c r="A1276" s="1569">
        <v>245101</v>
      </c>
      <c r="B1276" s="172" t="s">
        <v>2351</v>
      </c>
      <c r="C1276" s="81" t="s">
        <v>2352</v>
      </c>
      <c r="D1276" s="81" t="s">
        <v>143</v>
      </c>
      <c r="E1276" s="81"/>
      <c r="F1276" s="81"/>
      <c r="G1276" s="172" t="s">
        <v>103</v>
      </c>
      <c r="H1276" s="34"/>
    </row>
    <row r="1277" spans="1:8" x14ac:dyDescent="0.2">
      <c r="A1277" s="1569">
        <v>245102</v>
      </c>
      <c r="B1277" s="172" t="s">
        <v>2353</v>
      </c>
      <c r="C1277" s="81" t="s">
        <v>2354</v>
      </c>
      <c r="D1277" s="81" t="s">
        <v>101</v>
      </c>
      <c r="E1277" s="81"/>
      <c r="F1277" s="81"/>
      <c r="G1277" s="172" t="s">
        <v>103</v>
      </c>
      <c r="H1277" s="34"/>
    </row>
    <row r="1278" spans="1:8" x14ac:dyDescent="0.2">
      <c r="A1278" s="1569">
        <v>245103</v>
      </c>
      <c r="B1278" s="172" t="s">
        <v>2355</v>
      </c>
      <c r="C1278" s="81" t="s">
        <v>2356</v>
      </c>
      <c r="D1278" s="81" t="s">
        <v>143</v>
      </c>
      <c r="E1278" s="81"/>
      <c r="F1278" s="81"/>
      <c r="G1278" s="172" t="s">
        <v>103</v>
      </c>
      <c r="H1278" s="34"/>
    </row>
    <row r="1279" spans="1:8" x14ac:dyDescent="0.2">
      <c r="A1279" s="1569">
        <v>245104</v>
      </c>
      <c r="B1279" s="172" t="s">
        <v>2357</v>
      </c>
      <c r="C1279" s="81" t="s">
        <v>528</v>
      </c>
      <c r="D1279" s="81" t="s">
        <v>124</v>
      </c>
      <c r="E1279" s="81"/>
      <c r="F1279" s="81"/>
      <c r="G1279" s="172" t="s">
        <v>103</v>
      </c>
      <c r="H1279" s="34"/>
    </row>
    <row r="1280" spans="1:8" x14ac:dyDescent="0.2">
      <c r="A1280" s="1569">
        <v>245105</v>
      </c>
      <c r="B1280" s="172" t="s">
        <v>2358</v>
      </c>
      <c r="C1280" s="81" t="s">
        <v>2359</v>
      </c>
      <c r="D1280" s="81" t="s">
        <v>143</v>
      </c>
      <c r="E1280" s="81"/>
      <c r="F1280" s="81"/>
      <c r="G1280" s="172" t="s">
        <v>103</v>
      </c>
      <c r="H1280" s="34"/>
    </row>
    <row r="1281" spans="1:8" x14ac:dyDescent="0.2">
      <c r="A1281" s="1569">
        <v>245106</v>
      </c>
      <c r="B1281" s="172" t="s">
        <v>2360</v>
      </c>
      <c r="C1281" s="81" t="s">
        <v>2361</v>
      </c>
      <c r="D1281" s="81" t="s">
        <v>124</v>
      </c>
      <c r="E1281" s="81"/>
      <c r="F1281" s="81"/>
      <c r="G1281" s="172" t="s">
        <v>103</v>
      </c>
      <c r="H1281" s="34"/>
    </row>
    <row r="1282" spans="1:8" x14ac:dyDescent="0.2">
      <c r="A1282" s="1569">
        <v>245107</v>
      </c>
      <c r="B1282" s="172" t="s">
        <v>2362</v>
      </c>
      <c r="C1282" s="81" t="s">
        <v>2363</v>
      </c>
      <c r="D1282" s="81" t="s">
        <v>143</v>
      </c>
      <c r="E1282" s="81"/>
      <c r="F1282" s="81"/>
      <c r="G1282" s="172" t="s">
        <v>103</v>
      </c>
      <c r="H1282" s="34"/>
    </row>
    <row r="1283" spans="1:8" x14ac:dyDescent="0.2">
      <c r="A1283" s="1569">
        <v>245108</v>
      </c>
      <c r="B1283" s="172" t="s">
        <v>2364</v>
      </c>
      <c r="C1283" s="81" t="s">
        <v>2365</v>
      </c>
      <c r="D1283" s="81" t="s">
        <v>124</v>
      </c>
      <c r="E1283" s="81"/>
      <c r="F1283" s="81"/>
      <c r="G1283" s="172" t="s">
        <v>103</v>
      </c>
      <c r="H1283" s="34"/>
    </row>
    <row r="1284" spans="1:8" x14ac:dyDescent="0.2">
      <c r="A1284" s="1569">
        <v>245109</v>
      </c>
      <c r="B1284" s="172" t="s">
        <v>2366</v>
      </c>
      <c r="C1284" s="81" t="s">
        <v>2367</v>
      </c>
      <c r="D1284" s="81" t="s">
        <v>124</v>
      </c>
      <c r="E1284" s="81"/>
      <c r="F1284" s="81"/>
      <c r="G1284" s="172" t="s">
        <v>103</v>
      </c>
      <c r="H1284" s="34"/>
    </row>
    <row r="1285" spans="1:8" x14ac:dyDescent="0.2">
      <c r="A1285" s="1569">
        <v>245110</v>
      </c>
      <c r="B1285" s="172" t="s">
        <v>2368</v>
      </c>
      <c r="C1285" s="81" t="s">
        <v>1204</v>
      </c>
      <c r="D1285" s="81" t="s">
        <v>134</v>
      </c>
      <c r="E1285" s="81"/>
      <c r="F1285" s="81"/>
      <c r="G1285" s="172" t="s">
        <v>103</v>
      </c>
      <c r="H1285" s="34"/>
    </row>
    <row r="1286" spans="1:8" x14ac:dyDescent="0.2">
      <c r="A1286" s="1569">
        <v>245111</v>
      </c>
      <c r="B1286" s="172" t="s">
        <v>2369</v>
      </c>
      <c r="C1286" s="81" t="s">
        <v>2370</v>
      </c>
      <c r="D1286" s="81" t="s">
        <v>124</v>
      </c>
      <c r="E1286" s="81"/>
      <c r="F1286" s="81"/>
      <c r="G1286" s="172" t="s">
        <v>103</v>
      </c>
      <c r="H1286" s="34"/>
    </row>
    <row r="1287" spans="1:8" x14ac:dyDescent="0.2">
      <c r="A1287" s="1569">
        <v>245112</v>
      </c>
      <c r="B1287" s="172" t="s">
        <v>2371</v>
      </c>
      <c r="C1287" s="81" t="s">
        <v>1971</v>
      </c>
      <c r="D1287" s="81" t="s">
        <v>143</v>
      </c>
      <c r="E1287" s="81"/>
      <c r="F1287" s="81"/>
      <c r="G1287" s="172" t="s">
        <v>103</v>
      </c>
      <c r="H1287" s="34"/>
    </row>
    <row r="1288" spans="1:8" x14ac:dyDescent="0.2">
      <c r="A1288" s="1569">
        <v>245113</v>
      </c>
      <c r="B1288" s="172" t="s">
        <v>2372</v>
      </c>
      <c r="C1288" s="81" t="s">
        <v>2373</v>
      </c>
      <c r="D1288" s="81" t="s">
        <v>101</v>
      </c>
      <c r="E1288" s="81"/>
      <c r="F1288" s="81"/>
      <c r="G1288" s="172" t="s">
        <v>103</v>
      </c>
      <c r="H1288" s="34"/>
    </row>
    <row r="1289" spans="1:8" x14ac:dyDescent="0.2">
      <c r="A1289" s="1569">
        <v>245116</v>
      </c>
      <c r="B1289" s="172" t="s">
        <v>11484</v>
      </c>
      <c r="C1289" s="81" t="s">
        <v>11485</v>
      </c>
      <c r="D1289" s="81" t="s">
        <v>143</v>
      </c>
      <c r="E1289" s="81"/>
      <c r="F1289" s="81"/>
      <c r="G1289" s="172" t="s">
        <v>103</v>
      </c>
      <c r="H1289" s="34"/>
    </row>
    <row r="1290" spans="1:8" x14ac:dyDescent="0.2">
      <c r="A1290" s="1569">
        <v>245117</v>
      </c>
      <c r="B1290" s="172" t="s">
        <v>2374</v>
      </c>
      <c r="C1290" s="81" t="s">
        <v>2375</v>
      </c>
      <c r="D1290" s="81" t="s">
        <v>124</v>
      </c>
      <c r="E1290" s="81"/>
      <c r="F1290" s="81"/>
      <c r="G1290" s="172" t="s">
        <v>103</v>
      </c>
      <c r="H1290" s="34"/>
    </row>
    <row r="1291" spans="1:8" x14ac:dyDescent="0.2">
      <c r="A1291" s="1569">
        <v>245118</v>
      </c>
      <c r="B1291" s="172" t="s">
        <v>2376</v>
      </c>
      <c r="C1291" s="81" t="s">
        <v>2377</v>
      </c>
      <c r="D1291" s="81" t="s">
        <v>101</v>
      </c>
      <c r="E1291" s="81"/>
      <c r="F1291" s="81"/>
      <c r="G1291" s="172" t="s">
        <v>103</v>
      </c>
      <c r="H1291" s="34"/>
    </row>
    <row r="1292" spans="1:8" x14ac:dyDescent="0.2">
      <c r="A1292" s="1569">
        <v>245119</v>
      </c>
      <c r="B1292" s="172" t="s">
        <v>2378</v>
      </c>
      <c r="C1292" s="81" t="s">
        <v>2379</v>
      </c>
      <c r="D1292" s="81" t="s">
        <v>124</v>
      </c>
      <c r="E1292" s="81"/>
      <c r="F1292" s="81"/>
      <c r="G1292" s="172" t="s">
        <v>103</v>
      </c>
      <c r="H1292" s="34"/>
    </row>
    <row r="1293" spans="1:8" x14ac:dyDescent="0.2">
      <c r="A1293" s="1569">
        <v>245120</v>
      </c>
      <c r="B1293" s="172" t="s">
        <v>2380</v>
      </c>
      <c r="C1293" s="81" t="s">
        <v>1107</v>
      </c>
      <c r="D1293" s="81" t="s">
        <v>124</v>
      </c>
      <c r="E1293" s="81"/>
      <c r="F1293" s="81"/>
      <c r="G1293" s="172" t="s">
        <v>103</v>
      </c>
      <c r="H1293" s="34"/>
    </row>
    <row r="1294" spans="1:8" x14ac:dyDescent="0.2">
      <c r="A1294" s="1569">
        <v>245121</v>
      </c>
      <c r="B1294" s="172" t="s">
        <v>2381</v>
      </c>
      <c r="C1294" s="81" t="s">
        <v>2382</v>
      </c>
      <c r="D1294" s="81" t="s">
        <v>143</v>
      </c>
      <c r="E1294" s="81"/>
      <c r="F1294" s="81"/>
      <c r="G1294" s="172" t="s">
        <v>103</v>
      </c>
      <c r="H1294" s="34"/>
    </row>
    <row r="1295" spans="1:8" x14ac:dyDescent="0.2">
      <c r="A1295" s="1569">
        <v>245124</v>
      </c>
      <c r="B1295" s="172" t="s">
        <v>2383</v>
      </c>
      <c r="C1295" s="81" t="s">
        <v>2384</v>
      </c>
      <c r="D1295" s="81" t="s">
        <v>134</v>
      </c>
      <c r="E1295" s="81"/>
      <c r="F1295" s="81"/>
      <c r="G1295" s="172" t="s">
        <v>103</v>
      </c>
      <c r="H1295" s="34"/>
    </row>
    <row r="1296" spans="1:8" x14ac:dyDescent="0.2">
      <c r="A1296" s="1569">
        <v>245125</v>
      </c>
      <c r="B1296" s="172" t="s">
        <v>2385</v>
      </c>
      <c r="C1296" s="81" t="s">
        <v>2386</v>
      </c>
      <c r="D1296" s="81" t="s">
        <v>134</v>
      </c>
      <c r="E1296" s="81"/>
      <c r="F1296" s="81"/>
      <c r="G1296" s="172" t="s">
        <v>103</v>
      </c>
      <c r="H1296" s="34"/>
    </row>
    <row r="1297" spans="1:8" x14ac:dyDescent="0.2">
      <c r="A1297" s="1569">
        <v>245126</v>
      </c>
      <c r="B1297" s="172" t="s">
        <v>2387</v>
      </c>
      <c r="C1297" s="81" t="s">
        <v>2388</v>
      </c>
      <c r="D1297" s="81" t="s">
        <v>143</v>
      </c>
      <c r="E1297" s="81"/>
      <c r="F1297" s="81"/>
      <c r="G1297" s="172" t="s">
        <v>103</v>
      </c>
      <c r="H1297" s="34"/>
    </row>
    <row r="1298" spans="1:8" x14ac:dyDescent="0.2">
      <c r="A1298" s="1569">
        <v>245128</v>
      </c>
      <c r="B1298" s="172" t="s">
        <v>2389</v>
      </c>
      <c r="C1298" s="81" t="s">
        <v>2390</v>
      </c>
      <c r="D1298" s="81" t="s">
        <v>124</v>
      </c>
      <c r="E1298" s="81"/>
      <c r="F1298" s="81"/>
      <c r="G1298" s="172" t="s">
        <v>103</v>
      </c>
      <c r="H1298" s="34"/>
    </row>
    <row r="1299" spans="1:8" x14ac:dyDescent="0.2">
      <c r="A1299" s="1569">
        <v>245130</v>
      </c>
      <c r="B1299" s="172" t="s">
        <v>2391</v>
      </c>
      <c r="C1299" s="81" t="s">
        <v>958</v>
      </c>
      <c r="D1299" s="81" t="s">
        <v>134</v>
      </c>
      <c r="E1299" s="81"/>
      <c r="F1299" s="81"/>
      <c r="G1299" s="172" t="s">
        <v>103</v>
      </c>
      <c r="H1299" s="34"/>
    </row>
    <row r="1300" spans="1:8" x14ac:dyDescent="0.2">
      <c r="A1300" s="1569">
        <v>245131</v>
      </c>
      <c r="B1300" s="172" t="s">
        <v>2392</v>
      </c>
      <c r="C1300" s="81" t="s">
        <v>2393</v>
      </c>
      <c r="D1300" s="81" t="s">
        <v>124</v>
      </c>
      <c r="E1300" s="81"/>
      <c r="F1300" s="81"/>
      <c r="G1300" s="172" t="s">
        <v>103</v>
      </c>
      <c r="H1300" s="34"/>
    </row>
    <row r="1301" spans="1:8" x14ac:dyDescent="0.2">
      <c r="A1301" s="1569">
        <v>245132</v>
      </c>
      <c r="B1301" s="172" t="s">
        <v>2394</v>
      </c>
      <c r="C1301" s="81" t="s">
        <v>2395</v>
      </c>
      <c r="D1301" s="81" t="s">
        <v>124</v>
      </c>
      <c r="E1301" s="81"/>
      <c r="F1301" s="81"/>
      <c r="G1301" s="172" t="s">
        <v>103</v>
      </c>
      <c r="H1301" s="34"/>
    </row>
    <row r="1302" spans="1:8" x14ac:dyDescent="0.2">
      <c r="A1302" s="1569">
        <v>245133</v>
      </c>
      <c r="B1302" s="172" t="s">
        <v>2396</v>
      </c>
      <c r="C1302" s="81" t="s">
        <v>2397</v>
      </c>
      <c r="D1302" s="81" t="s">
        <v>134</v>
      </c>
      <c r="E1302" s="81"/>
      <c r="F1302" s="81"/>
      <c r="G1302" s="172" t="s">
        <v>103</v>
      </c>
      <c r="H1302" s="34"/>
    </row>
    <row r="1303" spans="1:8" x14ac:dyDescent="0.2">
      <c r="A1303" s="1569">
        <v>245134</v>
      </c>
      <c r="B1303" s="172" t="s">
        <v>2398</v>
      </c>
      <c r="C1303" s="81" t="s">
        <v>2399</v>
      </c>
      <c r="D1303" s="81" t="s">
        <v>134</v>
      </c>
      <c r="E1303" s="81"/>
      <c r="F1303" s="81"/>
      <c r="G1303" s="172" t="s">
        <v>103</v>
      </c>
      <c r="H1303" s="34"/>
    </row>
    <row r="1304" spans="1:8" x14ac:dyDescent="0.2">
      <c r="A1304" s="1569">
        <v>245135</v>
      </c>
      <c r="B1304" s="172" t="s">
        <v>2400</v>
      </c>
      <c r="C1304" s="81" t="s">
        <v>2401</v>
      </c>
      <c r="D1304" s="81" t="s">
        <v>101</v>
      </c>
      <c r="E1304" s="81"/>
      <c r="F1304" s="81"/>
      <c r="G1304" s="172" t="s">
        <v>103</v>
      </c>
      <c r="H1304" s="34"/>
    </row>
    <row r="1305" spans="1:8" x14ac:dyDescent="0.2">
      <c r="A1305" s="1569">
        <v>245136</v>
      </c>
      <c r="B1305" s="172" t="s">
        <v>2402</v>
      </c>
      <c r="C1305" s="81" t="s">
        <v>2403</v>
      </c>
      <c r="D1305" s="81" t="s">
        <v>124</v>
      </c>
      <c r="E1305" s="81"/>
      <c r="F1305" s="81"/>
      <c r="G1305" s="172" t="s">
        <v>103</v>
      </c>
      <c r="H1305" s="34"/>
    </row>
    <row r="1306" spans="1:8" x14ac:dyDescent="0.2">
      <c r="A1306" s="1569">
        <v>245137</v>
      </c>
      <c r="B1306" s="172" t="s">
        <v>2404</v>
      </c>
      <c r="C1306" s="81" t="s">
        <v>2405</v>
      </c>
      <c r="D1306" s="81" t="s">
        <v>124</v>
      </c>
      <c r="E1306" s="81"/>
      <c r="F1306" s="81"/>
      <c r="G1306" s="172" t="s">
        <v>103</v>
      </c>
      <c r="H1306" s="34"/>
    </row>
    <row r="1307" spans="1:8" x14ac:dyDescent="0.2">
      <c r="A1307" s="1569">
        <v>245138</v>
      </c>
      <c r="B1307" s="172" t="s">
        <v>2406</v>
      </c>
      <c r="C1307" s="81" t="s">
        <v>2407</v>
      </c>
      <c r="D1307" s="81" t="s">
        <v>143</v>
      </c>
      <c r="E1307" s="81"/>
      <c r="F1307" s="81"/>
      <c r="G1307" s="172" t="s">
        <v>103</v>
      </c>
      <c r="H1307" s="34"/>
    </row>
    <row r="1308" spans="1:8" x14ac:dyDescent="0.2">
      <c r="A1308" s="1569">
        <v>245139</v>
      </c>
      <c r="B1308" s="172" t="s">
        <v>2408</v>
      </c>
      <c r="C1308" s="81" t="s">
        <v>2409</v>
      </c>
      <c r="D1308" s="81" t="s">
        <v>134</v>
      </c>
      <c r="E1308" s="81"/>
      <c r="F1308" s="81"/>
      <c r="G1308" s="172" t="s">
        <v>103</v>
      </c>
      <c r="H1308" s="34"/>
    </row>
    <row r="1309" spans="1:8" x14ac:dyDescent="0.2">
      <c r="A1309" s="1569">
        <v>245140</v>
      </c>
      <c r="B1309" s="172" t="s">
        <v>2410</v>
      </c>
      <c r="C1309" s="81" t="s">
        <v>2411</v>
      </c>
      <c r="D1309" s="81" t="s">
        <v>134</v>
      </c>
      <c r="E1309" s="81"/>
      <c r="F1309" s="81"/>
      <c r="G1309" s="172" t="s">
        <v>103</v>
      </c>
      <c r="H1309" s="34"/>
    </row>
    <row r="1310" spans="1:8" x14ac:dyDescent="0.2">
      <c r="A1310" s="1569">
        <v>245141</v>
      </c>
      <c r="B1310" s="172" t="s">
        <v>2412</v>
      </c>
      <c r="C1310" s="81" t="s">
        <v>2413</v>
      </c>
      <c r="D1310" s="81" t="s">
        <v>143</v>
      </c>
      <c r="E1310" s="81"/>
      <c r="F1310" s="81"/>
      <c r="G1310" s="172" t="s">
        <v>103</v>
      </c>
      <c r="H1310" s="34"/>
    </row>
    <row r="1311" spans="1:8" x14ac:dyDescent="0.2">
      <c r="A1311" s="1569">
        <v>245142</v>
      </c>
      <c r="B1311" s="172" t="s">
        <v>2414</v>
      </c>
      <c r="C1311" s="81" t="s">
        <v>2415</v>
      </c>
      <c r="D1311" s="81" t="s">
        <v>134</v>
      </c>
      <c r="E1311" s="81"/>
      <c r="F1311" s="81"/>
      <c r="G1311" s="172" t="s">
        <v>103</v>
      </c>
      <c r="H1311" s="34"/>
    </row>
    <row r="1312" spans="1:8" x14ac:dyDescent="0.2">
      <c r="A1312" s="1569">
        <v>245143</v>
      </c>
      <c r="B1312" s="172" t="s">
        <v>2416</v>
      </c>
      <c r="C1312" s="81" t="s">
        <v>2417</v>
      </c>
      <c r="D1312" s="81" t="s">
        <v>143</v>
      </c>
      <c r="E1312" s="81"/>
      <c r="F1312" s="81"/>
      <c r="G1312" s="172" t="s">
        <v>103</v>
      </c>
      <c r="H1312" s="34"/>
    </row>
    <row r="1313" spans="1:8" x14ac:dyDescent="0.2">
      <c r="A1313" s="1569">
        <v>245144</v>
      </c>
      <c r="B1313" s="172" t="s">
        <v>2418</v>
      </c>
      <c r="C1313" s="81" t="s">
        <v>2419</v>
      </c>
      <c r="D1313" s="81" t="s">
        <v>101</v>
      </c>
      <c r="E1313" s="81"/>
      <c r="F1313" s="81"/>
      <c r="G1313" s="172" t="s">
        <v>103</v>
      </c>
      <c r="H1313" s="34"/>
    </row>
    <row r="1314" spans="1:8" x14ac:dyDescent="0.2">
      <c r="A1314" s="1569">
        <v>245145</v>
      </c>
      <c r="B1314" s="172" t="s">
        <v>2420</v>
      </c>
      <c r="C1314" s="81" t="s">
        <v>2421</v>
      </c>
      <c r="D1314" s="81" t="s">
        <v>124</v>
      </c>
      <c r="E1314" s="81"/>
      <c r="F1314" s="81"/>
      <c r="G1314" s="172" t="s">
        <v>103</v>
      </c>
      <c r="H1314" s="34"/>
    </row>
    <row r="1315" spans="1:8" x14ac:dyDescent="0.2">
      <c r="A1315" s="1569">
        <v>245146</v>
      </c>
      <c r="B1315" s="172" t="s">
        <v>2422</v>
      </c>
      <c r="C1315" s="81" t="s">
        <v>2423</v>
      </c>
      <c r="D1315" s="81" t="s">
        <v>124</v>
      </c>
      <c r="E1315" s="81"/>
      <c r="F1315" s="81"/>
      <c r="G1315" s="172" t="s">
        <v>103</v>
      </c>
      <c r="H1315" s="34"/>
    </row>
    <row r="1316" spans="1:8" x14ac:dyDescent="0.2">
      <c r="A1316" s="1569">
        <v>245147</v>
      </c>
      <c r="B1316" s="172" t="s">
        <v>2424</v>
      </c>
      <c r="C1316" s="81" t="s">
        <v>2425</v>
      </c>
      <c r="D1316" s="81" t="s">
        <v>124</v>
      </c>
      <c r="E1316" s="81"/>
      <c r="F1316" s="81"/>
      <c r="G1316" s="172" t="s">
        <v>103</v>
      </c>
      <c r="H1316" s="34"/>
    </row>
    <row r="1317" spans="1:8" x14ac:dyDescent="0.2">
      <c r="A1317" s="1569">
        <v>245148</v>
      </c>
      <c r="B1317" s="172" t="s">
        <v>2426</v>
      </c>
      <c r="C1317" s="81" t="s">
        <v>2427</v>
      </c>
      <c r="D1317" s="81" t="s">
        <v>124</v>
      </c>
      <c r="E1317" s="81"/>
      <c r="F1317" s="81"/>
      <c r="G1317" s="172" t="s">
        <v>103</v>
      </c>
      <c r="H1317" s="34"/>
    </row>
    <row r="1318" spans="1:8" x14ac:dyDescent="0.2">
      <c r="A1318" s="1569">
        <v>245149</v>
      </c>
      <c r="B1318" s="172" t="s">
        <v>2428</v>
      </c>
      <c r="C1318" s="81" t="s">
        <v>826</v>
      </c>
      <c r="D1318" s="81" t="s">
        <v>134</v>
      </c>
      <c r="E1318" s="81"/>
      <c r="F1318" s="81"/>
      <c r="G1318" s="172" t="s">
        <v>103</v>
      </c>
      <c r="H1318" s="34"/>
    </row>
    <row r="1319" spans="1:8" x14ac:dyDescent="0.2">
      <c r="A1319" s="1569">
        <v>245150</v>
      </c>
      <c r="B1319" s="172" t="s">
        <v>2429</v>
      </c>
      <c r="C1319" s="81" t="s">
        <v>2314</v>
      </c>
      <c r="D1319" s="81" t="s">
        <v>143</v>
      </c>
      <c r="E1319" s="81"/>
      <c r="F1319" s="81"/>
      <c r="G1319" s="172" t="s">
        <v>103</v>
      </c>
      <c r="H1319" s="34"/>
    </row>
    <row r="1320" spans="1:8" x14ac:dyDescent="0.2">
      <c r="A1320" s="1569">
        <v>245151</v>
      </c>
      <c r="B1320" s="172" t="s">
        <v>2430</v>
      </c>
      <c r="C1320" s="81" t="s">
        <v>2431</v>
      </c>
      <c r="D1320" s="81" t="s">
        <v>143</v>
      </c>
      <c r="E1320" s="81"/>
      <c r="F1320" s="81"/>
      <c r="G1320" s="172" t="s">
        <v>103</v>
      </c>
      <c r="H1320" s="34"/>
    </row>
    <row r="1321" spans="1:8" x14ac:dyDescent="0.2">
      <c r="A1321" s="1569">
        <v>245152</v>
      </c>
      <c r="B1321" s="172" t="s">
        <v>2432</v>
      </c>
      <c r="C1321" s="81" t="s">
        <v>2433</v>
      </c>
      <c r="D1321" s="81" t="s">
        <v>143</v>
      </c>
      <c r="E1321" s="81"/>
      <c r="F1321" s="81"/>
      <c r="G1321" s="172" t="s">
        <v>103</v>
      </c>
      <c r="H1321" s="34"/>
    </row>
    <row r="1322" spans="1:8" x14ac:dyDescent="0.2">
      <c r="A1322" s="1569">
        <v>245153</v>
      </c>
      <c r="B1322" s="172" t="s">
        <v>2434</v>
      </c>
      <c r="C1322" s="81" t="s">
        <v>2435</v>
      </c>
      <c r="D1322" s="81" t="s">
        <v>143</v>
      </c>
      <c r="E1322" s="81"/>
      <c r="F1322" s="81"/>
      <c r="G1322" s="172" t="s">
        <v>103</v>
      </c>
      <c r="H1322" s="34"/>
    </row>
    <row r="1323" spans="1:8" x14ac:dyDescent="0.2">
      <c r="A1323" s="1569">
        <v>245154</v>
      </c>
      <c r="B1323" s="172" t="s">
        <v>2436</v>
      </c>
      <c r="C1323" s="81" t="s">
        <v>2437</v>
      </c>
      <c r="D1323" s="81" t="s">
        <v>134</v>
      </c>
      <c r="E1323" s="81"/>
      <c r="F1323" s="81"/>
      <c r="G1323" s="172" t="s">
        <v>103</v>
      </c>
      <c r="H1323" s="34"/>
    </row>
    <row r="1324" spans="1:8" x14ac:dyDescent="0.2">
      <c r="A1324" s="1569">
        <v>245155</v>
      </c>
      <c r="B1324" s="172" t="s">
        <v>2438</v>
      </c>
      <c r="C1324" s="81" t="s">
        <v>2386</v>
      </c>
      <c r="D1324" s="81" t="s">
        <v>134</v>
      </c>
      <c r="E1324" s="81"/>
      <c r="F1324" s="81"/>
      <c r="G1324" s="172" t="s">
        <v>103</v>
      </c>
      <c r="H1324" s="34"/>
    </row>
    <row r="1325" spans="1:8" x14ac:dyDescent="0.2">
      <c r="A1325" s="1569">
        <v>245156</v>
      </c>
      <c r="B1325" s="172" t="s">
        <v>2439</v>
      </c>
      <c r="C1325" s="81" t="s">
        <v>1710</v>
      </c>
      <c r="D1325" s="81" t="s">
        <v>101</v>
      </c>
      <c r="E1325" s="81"/>
      <c r="F1325" s="81"/>
      <c r="G1325" s="172" t="s">
        <v>103</v>
      </c>
      <c r="H1325" s="34"/>
    </row>
    <row r="1326" spans="1:8" x14ac:dyDescent="0.2">
      <c r="A1326" s="1569">
        <v>245157</v>
      </c>
      <c r="B1326" s="172" t="s">
        <v>2440</v>
      </c>
      <c r="C1326" s="81" t="s">
        <v>2441</v>
      </c>
      <c r="D1326" s="81" t="s">
        <v>101</v>
      </c>
      <c r="E1326" s="81"/>
      <c r="F1326" s="81"/>
      <c r="G1326" s="172" t="s">
        <v>103</v>
      </c>
      <c r="H1326" s="34"/>
    </row>
    <row r="1327" spans="1:8" x14ac:dyDescent="0.2">
      <c r="A1327" s="1569">
        <v>245158</v>
      </c>
      <c r="B1327" s="172" t="s">
        <v>2442</v>
      </c>
      <c r="C1327" s="81" t="s">
        <v>2443</v>
      </c>
      <c r="D1327" s="81" t="s">
        <v>143</v>
      </c>
      <c r="E1327" s="81"/>
      <c r="F1327" s="81"/>
      <c r="G1327" s="172" t="s">
        <v>103</v>
      </c>
      <c r="H1327" s="34"/>
    </row>
    <row r="1328" spans="1:8" x14ac:dyDescent="0.2">
      <c r="A1328" s="1569">
        <v>245159</v>
      </c>
      <c r="B1328" s="172" t="s">
        <v>2444</v>
      </c>
      <c r="C1328" s="81" t="s">
        <v>2445</v>
      </c>
      <c r="D1328" s="81" t="s">
        <v>124</v>
      </c>
      <c r="E1328" s="81"/>
      <c r="F1328" s="81"/>
      <c r="G1328" s="172" t="s">
        <v>103</v>
      </c>
      <c r="H1328" s="34"/>
    </row>
    <row r="1329" spans="1:8" x14ac:dyDescent="0.2">
      <c r="A1329" s="1569">
        <v>245160</v>
      </c>
      <c r="B1329" s="172" t="s">
        <v>2446</v>
      </c>
      <c r="C1329" s="81" t="s">
        <v>2447</v>
      </c>
      <c r="D1329" s="81" t="s">
        <v>143</v>
      </c>
      <c r="E1329" s="81"/>
      <c r="F1329" s="81"/>
      <c r="G1329" s="172" t="s">
        <v>103</v>
      </c>
      <c r="H1329" s="34"/>
    </row>
    <row r="1330" spans="1:8" x14ac:dyDescent="0.2">
      <c r="A1330" s="1569">
        <v>245161</v>
      </c>
      <c r="B1330" s="172" t="s">
        <v>2448</v>
      </c>
      <c r="C1330" s="81" t="s">
        <v>2449</v>
      </c>
      <c r="D1330" s="81" t="s">
        <v>143</v>
      </c>
      <c r="E1330" s="81"/>
      <c r="F1330" s="81"/>
      <c r="G1330" s="172" t="s">
        <v>103</v>
      </c>
      <c r="H1330" s="34"/>
    </row>
    <row r="1331" spans="1:8" x14ac:dyDescent="0.2">
      <c r="A1331" s="1569">
        <v>245162</v>
      </c>
      <c r="B1331" s="172" t="s">
        <v>2450</v>
      </c>
      <c r="C1331" s="81" t="s">
        <v>2451</v>
      </c>
      <c r="D1331" s="81" t="s">
        <v>143</v>
      </c>
      <c r="E1331" s="81"/>
      <c r="F1331" s="81"/>
      <c r="G1331" s="172" t="s">
        <v>103</v>
      </c>
      <c r="H1331" s="34"/>
    </row>
    <row r="1332" spans="1:8" x14ac:dyDescent="0.2">
      <c r="A1332" s="1569">
        <v>245163</v>
      </c>
      <c r="B1332" s="172" t="s">
        <v>2452</v>
      </c>
      <c r="C1332" s="81" t="s">
        <v>2453</v>
      </c>
      <c r="D1332" s="81" t="s">
        <v>143</v>
      </c>
      <c r="E1332" s="81"/>
      <c r="F1332" s="81"/>
      <c r="G1332" s="172" t="s">
        <v>103</v>
      </c>
      <c r="H1332" s="34"/>
    </row>
    <row r="1333" spans="1:8" x14ac:dyDescent="0.2">
      <c r="A1333" s="1569">
        <v>245164</v>
      </c>
      <c r="B1333" s="172" t="s">
        <v>2454</v>
      </c>
      <c r="C1333" s="81" t="s">
        <v>2455</v>
      </c>
      <c r="D1333" s="81" t="s">
        <v>124</v>
      </c>
      <c r="E1333" s="81"/>
      <c r="F1333" s="81"/>
      <c r="G1333" s="172" t="s">
        <v>103</v>
      </c>
      <c r="H1333" s="34"/>
    </row>
    <row r="1334" spans="1:8" x14ac:dyDescent="0.2">
      <c r="A1334" s="1569">
        <v>245165</v>
      </c>
      <c r="B1334" s="172" t="s">
        <v>2456</v>
      </c>
      <c r="C1334" s="81" t="s">
        <v>2457</v>
      </c>
      <c r="D1334" s="81" t="s">
        <v>143</v>
      </c>
      <c r="E1334" s="81"/>
      <c r="F1334" s="81"/>
      <c r="G1334" s="172" t="s">
        <v>103</v>
      </c>
      <c r="H1334" s="34"/>
    </row>
    <row r="1335" spans="1:8" x14ac:dyDescent="0.2">
      <c r="A1335" s="1569">
        <v>245166</v>
      </c>
      <c r="B1335" s="172" t="s">
        <v>2458</v>
      </c>
      <c r="C1335" s="81" t="s">
        <v>2459</v>
      </c>
      <c r="D1335" s="81" t="s">
        <v>134</v>
      </c>
      <c r="E1335" s="81"/>
      <c r="F1335" s="81"/>
      <c r="G1335" s="172" t="s">
        <v>103</v>
      </c>
      <c r="H1335" s="34"/>
    </row>
    <row r="1336" spans="1:8" x14ac:dyDescent="0.2">
      <c r="A1336" s="1569">
        <v>245167</v>
      </c>
      <c r="B1336" s="172" t="s">
        <v>2460</v>
      </c>
      <c r="C1336" s="81" t="s">
        <v>2461</v>
      </c>
      <c r="D1336" s="81" t="s">
        <v>134</v>
      </c>
      <c r="E1336" s="81"/>
      <c r="F1336" s="81"/>
      <c r="G1336" s="172" t="s">
        <v>103</v>
      </c>
      <c r="H1336" s="34"/>
    </row>
    <row r="1337" spans="1:8" x14ac:dyDescent="0.2">
      <c r="A1337" s="1569">
        <v>245168</v>
      </c>
      <c r="B1337" s="172" t="s">
        <v>2462</v>
      </c>
      <c r="C1337" s="81" t="s">
        <v>2463</v>
      </c>
      <c r="D1337" s="81" t="s">
        <v>134</v>
      </c>
      <c r="E1337" s="81"/>
      <c r="F1337" s="81"/>
      <c r="G1337" s="172" t="s">
        <v>103</v>
      </c>
      <c r="H1337" s="34"/>
    </row>
    <row r="1338" spans="1:8" x14ac:dyDescent="0.2">
      <c r="A1338" s="1569">
        <v>245169</v>
      </c>
      <c r="B1338" s="172" t="s">
        <v>2464</v>
      </c>
      <c r="C1338" s="81" t="s">
        <v>2465</v>
      </c>
      <c r="D1338" s="81" t="s">
        <v>143</v>
      </c>
      <c r="E1338" s="81"/>
      <c r="F1338" s="81"/>
      <c r="G1338" s="172" t="s">
        <v>103</v>
      </c>
      <c r="H1338" s="34"/>
    </row>
    <row r="1339" spans="1:8" x14ac:dyDescent="0.2">
      <c r="A1339" s="1569">
        <v>245170</v>
      </c>
      <c r="B1339" s="172" t="s">
        <v>2466</v>
      </c>
      <c r="C1339" s="81" t="s">
        <v>2467</v>
      </c>
      <c r="D1339" s="81" t="s">
        <v>143</v>
      </c>
      <c r="E1339" s="81"/>
      <c r="F1339" s="81"/>
      <c r="G1339" s="172" t="s">
        <v>103</v>
      </c>
      <c r="H1339" s="34"/>
    </row>
    <row r="1340" spans="1:8" x14ac:dyDescent="0.2">
      <c r="A1340" s="1569">
        <v>245171</v>
      </c>
      <c r="B1340" s="172" t="s">
        <v>2468</v>
      </c>
      <c r="C1340" s="81" t="s">
        <v>2469</v>
      </c>
      <c r="D1340" s="81" t="s">
        <v>143</v>
      </c>
      <c r="E1340" s="81"/>
      <c r="F1340" s="81"/>
      <c r="G1340" s="172" t="s">
        <v>103</v>
      </c>
      <c r="H1340" s="34"/>
    </row>
    <row r="1341" spans="1:8" x14ac:dyDescent="0.2">
      <c r="A1341" s="1569">
        <v>245172</v>
      </c>
      <c r="B1341" s="172" t="s">
        <v>2470</v>
      </c>
      <c r="C1341" s="81" t="s">
        <v>2471</v>
      </c>
      <c r="D1341" s="81" t="s">
        <v>143</v>
      </c>
      <c r="E1341" s="81"/>
      <c r="F1341" s="81"/>
      <c r="G1341" s="172" t="s">
        <v>103</v>
      </c>
      <c r="H1341" s="34"/>
    </row>
    <row r="1342" spans="1:8" x14ac:dyDescent="0.2">
      <c r="A1342" s="1569">
        <v>245173</v>
      </c>
      <c r="B1342" s="172" t="s">
        <v>2472</v>
      </c>
      <c r="C1342" s="81" t="s">
        <v>2473</v>
      </c>
      <c r="D1342" s="81" t="s">
        <v>143</v>
      </c>
      <c r="E1342" s="81"/>
      <c r="F1342" s="81"/>
      <c r="G1342" s="172" t="s">
        <v>103</v>
      </c>
      <c r="H1342" s="34"/>
    </row>
    <row r="1343" spans="1:8" x14ac:dyDescent="0.2">
      <c r="A1343" s="1569">
        <v>245174</v>
      </c>
      <c r="B1343" s="172" t="s">
        <v>2474</v>
      </c>
      <c r="C1343" s="81" t="s">
        <v>2475</v>
      </c>
      <c r="D1343" s="81" t="s">
        <v>124</v>
      </c>
      <c r="E1343" s="81"/>
      <c r="F1343" s="81"/>
      <c r="G1343" s="172" t="s">
        <v>103</v>
      </c>
      <c r="H1343" s="34"/>
    </row>
    <row r="1344" spans="1:8" x14ac:dyDescent="0.2">
      <c r="A1344" s="1569">
        <v>245175</v>
      </c>
      <c r="B1344" s="172" t="s">
        <v>2476</v>
      </c>
      <c r="C1344" s="81" t="s">
        <v>2477</v>
      </c>
      <c r="D1344" s="81" t="s">
        <v>134</v>
      </c>
      <c r="E1344" s="81"/>
      <c r="F1344" s="81"/>
      <c r="G1344" s="172" t="s">
        <v>103</v>
      </c>
      <c r="H1344" s="34"/>
    </row>
    <row r="1345" spans="1:8" x14ac:dyDescent="0.2">
      <c r="A1345" s="1569">
        <v>245176</v>
      </c>
      <c r="B1345" s="172" t="s">
        <v>2478</v>
      </c>
      <c r="C1345" s="81" t="s">
        <v>2479</v>
      </c>
      <c r="D1345" s="81" t="s">
        <v>134</v>
      </c>
      <c r="E1345" s="81"/>
      <c r="F1345" s="81"/>
      <c r="G1345" s="172" t="s">
        <v>103</v>
      </c>
      <c r="H1345" s="34"/>
    </row>
    <row r="1346" spans="1:8" x14ac:dyDescent="0.2">
      <c r="A1346" s="1569">
        <v>245177</v>
      </c>
      <c r="B1346" s="172" t="s">
        <v>2480</v>
      </c>
      <c r="C1346" s="81" t="s">
        <v>2481</v>
      </c>
      <c r="D1346" s="81" t="s">
        <v>134</v>
      </c>
      <c r="E1346" s="81"/>
      <c r="F1346" s="81"/>
      <c r="G1346" s="172" t="s">
        <v>103</v>
      </c>
      <c r="H1346" s="34"/>
    </row>
    <row r="1347" spans="1:8" x14ac:dyDescent="0.2">
      <c r="A1347" s="1569">
        <v>245180</v>
      </c>
      <c r="B1347" s="172" t="s">
        <v>2482</v>
      </c>
      <c r="C1347" s="81" t="s">
        <v>1170</v>
      </c>
      <c r="D1347" s="81" t="s">
        <v>124</v>
      </c>
      <c r="E1347" s="81"/>
      <c r="F1347" s="81"/>
      <c r="G1347" s="172" t="s">
        <v>103</v>
      </c>
      <c r="H1347" s="34"/>
    </row>
    <row r="1348" spans="1:8" x14ac:dyDescent="0.2">
      <c r="A1348" s="1569">
        <v>245181</v>
      </c>
      <c r="B1348" s="172" t="s">
        <v>11486</v>
      </c>
      <c r="C1348" s="81" t="s">
        <v>11487</v>
      </c>
      <c r="D1348" s="81" t="s">
        <v>134</v>
      </c>
      <c r="E1348" s="81"/>
      <c r="F1348" s="81"/>
      <c r="G1348" s="172" t="s">
        <v>103</v>
      </c>
      <c r="H1348" s="34"/>
    </row>
    <row r="1349" spans="1:8" x14ac:dyDescent="0.2">
      <c r="A1349" s="1569">
        <v>245182</v>
      </c>
      <c r="B1349" s="172" t="s">
        <v>2483</v>
      </c>
      <c r="C1349" s="81" t="s">
        <v>2484</v>
      </c>
      <c r="D1349" s="81" t="s">
        <v>134</v>
      </c>
      <c r="E1349" s="81"/>
      <c r="F1349" s="81"/>
      <c r="G1349" s="172" t="s">
        <v>103</v>
      </c>
      <c r="H1349" s="34"/>
    </row>
    <row r="1350" spans="1:8" x14ac:dyDescent="0.2">
      <c r="A1350" s="1569">
        <v>245183</v>
      </c>
      <c r="B1350" s="172" t="s">
        <v>2485</v>
      </c>
      <c r="C1350" s="81" t="s">
        <v>2486</v>
      </c>
      <c r="D1350" s="81" t="s">
        <v>134</v>
      </c>
      <c r="E1350" s="81"/>
      <c r="F1350" s="81"/>
      <c r="G1350" s="172" t="s">
        <v>107</v>
      </c>
      <c r="H1350" s="34"/>
    </row>
    <row r="1351" spans="1:8" x14ac:dyDescent="0.2">
      <c r="A1351" s="1569">
        <v>245184</v>
      </c>
      <c r="B1351" s="172" t="s">
        <v>2487</v>
      </c>
      <c r="C1351" s="81" t="s">
        <v>2488</v>
      </c>
      <c r="D1351" s="81" t="s">
        <v>143</v>
      </c>
      <c r="E1351" s="81"/>
      <c r="F1351" s="81"/>
      <c r="G1351" s="172" t="s">
        <v>103</v>
      </c>
      <c r="H1351" s="34"/>
    </row>
    <row r="1352" spans="1:8" x14ac:dyDescent="0.2">
      <c r="A1352" s="1569">
        <v>245185</v>
      </c>
      <c r="B1352" s="172" t="s">
        <v>2489</v>
      </c>
      <c r="C1352" s="81" t="s">
        <v>2490</v>
      </c>
      <c r="D1352" s="81" t="s">
        <v>143</v>
      </c>
      <c r="E1352" s="81"/>
      <c r="F1352" s="81"/>
      <c r="G1352" s="172" t="s">
        <v>103</v>
      </c>
      <c r="H1352" s="34"/>
    </row>
    <row r="1353" spans="1:8" x14ac:dyDescent="0.2">
      <c r="A1353" s="1569">
        <v>245186</v>
      </c>
      <c r="B1353" s="172" t="s">
        <v>2491</v>
      </c>
      <c r="C1353" s="81" t="s">
        <v>2492</v>
      </c>
      <c r="D1353" s="81" t="s">
        <v>124</v>
      </c>
      <c r="E1353" s="81"/>
      <c r="F1353" s="81"/>
      <c r="G1353" s="172" t="s">
        <v>103</v>
      </c>
      <c r="H1353" s="34"/>
    </row>
    <row r="1354" spans="1:8" x14ac:dyDescent="0.2">
      <c r="A1354" s="1569">
        <v>245187</v>
      </c>
      <c r="B1354" s="172" t="s">
        <v>2493</v>
      </c>
      <c r="C1354" s="81" t="s">
        <v>2494</v>
      </c>
      <c r="D1354" s="81" t="s">
        <v>101</v>
      </c>
      <c r="E1354" s="81"/>
      <c r="F1354" s="81"/>
      <c r="G1354" s="172" t="s">
        <v>103</v>
      </c>
      <c r="H1354" s="34"/>
    </row>
    <row r="1355" spans="1:8" x14ac:dyDescent="0.2">
      <c r="A1355" s="1569">
        <v>245188</v>
      </c>
      <c r="B1355" s="172" t="s">
        <v>2495</v>
      </c>
      <c r="C1355" s="81" t="s">
        <v>2496</v>
      </c>
      <c r="D1355" s="81" t="s">
        <v>101</v>
      </c>
      <c r="E1355" s="81"/>
      <c r="F1355" s="81"/>
      <c r="G1355" s="172" t="s">
        <v>103</v>
      </c>
      <c r="H1355" s="34"/>
    </row>
    <row r="1356" spans="1:8" x14ac:dyDescent="0.2">
      <c r="A1356" s="1569">
        <v>245189</v>
      </c>
      <c r="B1356" s="172" t="s">
        <v>2497</v>
      </c>
      <c r="C1356" s="81" t="s">
        <v>2498</v>
      </c>
      <c r="D1356" s="81" t="s">
        <v>143</v>
      </c>
      <c r="E1356" s="81"/>
      <c r="F1356" s="81"/>
      <c r="G1356" s="172" t="s">
        <v>103</v>
      </c>
      <c r="H1356" s="34"/>
    </row>
    <row r="1357" spans="1:8" x14ac:dyDescent="0.2">
      <c r="A1357" s="1569">
        <v>245190</v>
      </c>
      <c r="B1357" s="172" t="s">
        <v>11488</v>
      </c>
      <c r="C1357" s="81" t="s">
        <v>11489</v>
      </c>
      <c r="D1357" s="81" t="s">
        <v>134</v>
      </c>
      <c r="E1357" s="81"/>
      <c r="F1357" s="81"/>
      <c r="G1357" s="172" t="s">
        <v>103</v>
      </c>
      <c r="H1357" s="34"/>
    </row>
    <row r="1358" spans="1:8" x14ac:dyDescent="0.2">
      <c r="A1358" s="1569">
        <v>245191</v>
      </c>
      <c r="B1358" s="172" t="s">
        <v>2499</v>
      </c>
      <c r="C1358" s="81" t="s">
        <v>2500</v>
      </c>
      <c r="D1358" s="81" t="s">
        <v>101</v>
      </c>
      <c r="E1358" s="81"/>
      <c r="F1358" s="81"/>
      <c r="G1358" s="172" t="s">
        <v>110</v>
      </c>
      <c r="H1358" s="34"/>
    </row>
    <row r="1359" spans="1:8" x14ac:dyDescent="0.2">
      <c r="A1359" s="1569">
        <v>245192</v>
      </c>
      <c r="B1359" s="172" t="s">
        <v>2501</v>
      </c>
      <c r="C1359" s="81" t="s">
        <v>1058</v>
      </c>
      <c r="D1359" s="81" t="s">
        <v>143</v>
      </c>
      <c r="E1359" s="81"/>
      <c r="F1359" s="81"/>
      <c r="G1359" s="172" t="s">
        <v>103</v>
      </c>
      <c r="H1359" s="34"/>
    </row>
    <row r="1360" spans="1:8" x14ac:dyDescent="0.2">
      <c r="A1360" s="1569">
        <v>245193</v>
      </c>
      <c r="B1360" s="172" t="s">
        <v>2502</v>
      </c>
      <c r="C1360" s="81" t="s">
        <v>2503</v>
      </c>
      <c r="D1360" s="81" t="s">
        <v>143</v>
      </c>
      <c r="E1360" s="81"/>
      <c r="F1360" s="81"/>
      <c r="G1360" s="172" t="s">
        <v>103</v>
      </c>
      <c r="H1360" s="34"/>
    </row>
    <row r="1361" spans="1:8" x14ac:dyDescent="0.2">
      <c r="A1361" s="1569">
        <v>245194</v>
      </c>
      <c r="B1361" s="172" t="s">
        <v>2504</v>
      </c>
      <c r="C1361" s="81" t="s">
        <v>2505</v>
      </c>
      <c r="D1361" s="81" t="s">
        <v>134</v>
      </c>
      <c r="E1361" s="81"/>
      <c r="F1361" s="81"/>
      <c r="G1361" s="172" t="s">
        <v>103</v>
      </c>
      <c r="H1361" s="34"/>
    </row>
    <row r="1362" spans="1:8" x14ac:dyDescent="0.2">
      <c r="A1362" s="1569">
        <v>245195</v>
      </c>
      <c r="B1362" s="172" t="s">
        <v>2506</v>
      </c>
      <c r="C1362" s="81" t="s">
        <v>2507</v>
      </c>
      <c r="D1362" s="81" t="s">
        <v>143</v>
      </c>
      <c r="E1362" s="81"/>
      <c r="F1362" s="81"/>
      <c r="G1362" s="172" t="s">
        <v>103</v>
      </c>
      <c r="H1362" s="34"/>
    </row>
    <row r="1363" spans="1:8" x14ac:dyDescent="0.2">
      <c r="A1363" s="1569">
        <v>245196</v>
      </c>
      <c r="B1363" s="172" t="s">
        <v>2508</v>
      </c>
      <c r="C1363" s="81" t="s">
        <v>2509</v>
      </c>
      <c r="D1363" s="81" t="s">
        <v>143</v>
      </c>
      <c r="E1363" s="81"/>
      <c r="F1363" s="81"/>
      <c r="G1363" s="172" t="s">
        <v>103</v>
      </c>
      <c r="H1363" s="34"/>
    </row>
    <row r="1364" spans="1:8" x14ac:dyDescent="0.2">
      <c r="A1364" s="1569">
        <v>245197</v>
      </c>
      <c r="B1364" s="172" t="s">
        <v>2510</v>
      </c>
      <c r="C1364" s="81" t="s">
        <v>2511</v>
      </c>
      <c r="D1364" s="81" t="s">
        <v>101</v>
      </c>
      <c r="E1364" s="81"/>
      <c r="F1364" s="81"/>
      <c r="G1364" s="172" t="s">
        <v>103</v>
      </c>
      <c r="H1364" s="34"/>
    </row>
    <row r="1365" spans="1:8" x14ac:dyDescent="0.2">
      <c r="A1365" s="1569">
        <v>245198</v>
      </c>
      <c r="B1365" s="172" t="s">
        <v>2512</v>
      </c>
      <c r="C1365" s="81" t="s">
        <v>2513</v>
      </c>
      <c r="D1365" s="81" t="s">
        <v>124</v>
      </c>
      <c r="E1365" s="81"/>
      <c r="F1365" s="81"/>
      <c r="G1365" s="172" t="s">
        <v>103</v>
      </c>
      <c r="H1365" s="34"/>
    </row>
    <row r="1366" spans="1:8" x14ac:dyDescent="0.2">
      <c r="A1366" s="1569">
        <v>245199</v>
      </c>
      <c r="B1366" s="172" t="s">
        <v>2514</v>
      </c>
      <c r="C1366" s="81" t="s">
        <v>2515</v>
      </c>
      <c r="D1366" s="81" t="s">
        <v>124</v>
      </c>
      <c r="E1366" s="81"/>
      <c r="F1366" s="81"/>
      <c r="G1366" s="172" t="s">
        <v>103</v>
      </c>
      <c r="H1366" s="34"/>
    </row>
    <row r="1367" spans="1:8" x14ac:dyDescent="0.2">
      <c r="A1367" s="1569">
        <v>245200</v>
      </c>
      <c r="B1367" s="172" t="s">
        <v>2516</v>
      </c>
      <c r="C1367" s="81" t="s">
        <v>2517</v>
      </c>
      <c r="D1367" s="81" t="s">
        <v>124</v>
      </c>
      <c r="E1367" s="81"/>
      <c r="F1367" s="81"/>
      <c r="G1367" s="172" t="s">
        <v>103</v>
      </c>
      <c r="H1367" s="34"/>
    </row>
    <row r="1368" spans="1:8" x14ac:dyDescent="0.2">
      <c r="A1368" s="1569">
        <v>245201</v>
      </c>
      <c r="B1368" s="172" t="s">
        <v>2518</v>
      </c>
      <c r="C1368" s="81" t="s">
        <v>2519</v>
      </c>
      <c r="D1368" s="81" t="s">
        <v>124</v>
      </c>
      <c r="E1368" s="81"/>
      <c r="F1368" s="81"/>
      <c r="G1368" s="172" t="s">
        <v>103</v>
      </c>
      <c r="H1368" s="34"/>
    </row>
    <row r="1369" spans="1:8" x14ac:dyDescent="0.2">
      <c r="A1369" s="1569">
        <v>245202</v>
      </c>
      <c r="B1369" s="172" t="s">
        <v>2520</v>
      </c>
      <c r="C1369" s="81" t="s">
        <v>2521</v>
      </c>
      <c r="D1369" s="81" t="s">
        <v>124</v>
      </c>
      <c r="E1369" s="81"/>
      <c r="F1369" s="81"/>
      <c r="G1369" s="172" t="s">
        <v>103</v>
      </c>
      <c r="H1369" s="34"/>
    </row>
    <row r="1370" spans="1:8" x14ac:dyDescent="0.2">
      <c r="A1370" s="1569">
        <v>245203</v>
      </c>
      <c r="B1370" s="172" t="s">
        <v>2522</v>
      </c>
      <c r="C1370" s="81" t="s">
        <v>2523</v>
      </c>
      <c r="D1370" s="81" t="s">
        <v>134</v>
      </c>
      <c r="E1370" s="81"/>
      <c r="F1370" s="81"/>
      <c r="G1370" s="172" t="s">
        <v>103</v>
      </c>
      <c r="H1370" s="34"/>
    </row>
    <row r="1371" spans="1:8" x14ac:dyDescent="0.2">
      <c r="A1371" s="1569">
        <v>245204</v>
      </c>
      <c r="B1371" s="172" t="s">
        <v>2524</v>
      </c>
      <c r="C1371" s="81" t="s">
        <v>2525</v>
      </c>
      <c r="D1371" s="81" t="s">
        <v>143</v>
      </c>
      <c r="E1371" s="81"/>
      <c r="F1371" s="81"/>
      <c r="G1371" s="172" t="s">
        <v>103</v>
      </c>
      <c r="H1371" s="34"/>
    </row>
    <row r="1372" spans="1:8" x14ac:dyDescent="0.2">
      <c r="A1372" s="1569">
        <v>245205</v>
      </c>
      <c r="B1372" s="172" t="s">
        <v>2526</v>
      </c>
      <c r="C1372" s="81" t="s">
        <v>2527</v>
      </c>
      <c r="D1372" s="81" t="s">
        <v>124</v>
      </c>
      <c r="E1372" s="81"/>
      <c r="F1372" s="81"/>
      <c r="G1372" s="172" t="s">
        <v>103</v>
      </c>
      <c r="H1372" s="34"/>
    </row>
    <row r="1373" spans="1:8" x14ac:dyDescent="0.2">
      <c r="A1373" s="1569">
        <v>245209</v>
      </c>
      <c r="B1373" s="172" t="s">
        <v>2528</v>
      </c>
      <c r="C1373" s="81" t="s">
        <v>2529</v>
      </c>
      <c r="D1373" s="81" t="s">
        <v>143</v>
      </c>
      <c r="E1373" s="81"/>
      <c r="F1373" s="81"/>
      <c r="G1373" s="172" t="s">
        <v>103</v>
      </c>
      <c r="H1373" s="34"/>
    </row>
    <row r="1374" spans="1:8" x14ac:dyDescent="0.2">
      <c r="A1374" s="1569">
        <v>245210</v>
      </c>
      <c r="B1374" s="172" t="s">
        <v>2530</v>
      </c>
      <c r="C1374" s="81" t="s">
        <v>2531</v>
      </c>
      <c r="D1374" s="81" t="s">
        <v>143</v>
      </c>
      <c r="E1374" s="81"/>
      <c r="F1374" s="81"/>
      <c r="G1374" s="172" t="s">
        <v>103</v>
      </c>
      <c r="H1374" s="34"/>
    </row>
    <row r="1375" spans="1:8" x14ac:dyDescent="0.2">
      <c r="A1375" s="1569">
        <v>245211</v>
      </c>
      <c r="B1375" s="172" t="s">
        <v>2532</v>
      </c>
      <c r="C1375" s="81" t="s">
        <v>2533</v>
      </c>
      <c r="D1375" s="81" t="s">
        <v>124</v>
      </c>
      <c r="E1375" s="81"/>
      <c r="F1375" s="81"/>
      <c r="G1375" s="172" t="s">
        <v>103</v>
      </c>
      <c r="H1375" s="34"/>
    </row>
    <row r="1376" spans="1:8" x14ac:dyDescent="0.2">
      <c r="A1376" s="1569">
        <v>245212</v>
      </c>
      <c r="B1376" s="172" t="s">
        <v>2534</v>
      </c>
      <c r="C1376" s="81" t="s">
        <v>763</v>
      </c>
      <c r="D1376" s="81" t="s">
        <v>124</v>
      </c>
      <c r="E1376" s="81"/>
      <c r="F1376" s="81"/>
      <c r="G1376" s="172" t="s">
        <v>103</v>
      </c>
      <c r="H1376" s="34"/>
    </row>
    <row r="1377" spans="1:8" x14ac:dyDescent="0.2">
      <c r="A1377" s="1569">
        <v>245213</v>
      </c>
      <c r="B1377" s="172" t="s">
        <v>2535</v>
      </c>
      <c r="C1377" s="81" t="s">
        <v>2536</v>
      </c>
      <c r="D1377" s="81" t="s">
        <v>124</v>
      </c>
      <c r="E1377" s="81"/>
      <c r="F1377" s="81"/>
      <c r="G1377" s="172" t="s">
        <v>103</v>
      </c>
      <c r="H1377" s="34"/>
    </row>
    <row r="1378" spans="1:8" x14ac:dyDescent="0.2">
      <c r="A1378" s="1569">
        <v>245214</v>
      </c>
      <c r="B1378" s="172" t="s">
        <v>2537</v>
      </c>
      <c r="C1378" s="81" t="s">
        <v>715</v>
      </c>
      <c r="D1378" s="81" t="s">
        <v>143</v>
      </c>
      <c r="E1378" s="81"/>
      <c r="F1378" s="81"/>
      <c r="G1378" s="172" t="s">
        <v>103</v>
      </c>
      <c r="H1378" s="34"/>
    </row>
    <row r="1379" spans="1:8" x14ac:dyDescent="0.2">
      <c r="A1379" s="1569">
        <v>245216</v>
      </c>
      <c r="B1379" s="172" t="s">
        <v>2538</v>
      </c>
      <c r="C1379" s="81" t="s">
        <v>2539</v>
      </c>
      <c r="D1379" s="81" t="s">
        <v>143</v>
      </c>
      <c r="E1379" s="81"/>
      <c r="F1379" s="81"/>
      <c r="G1379" s="172" t="s">
        <v>103</v>
      </c>
      <c r="H1379" s="34"/>
    </row>
    <row r="1380" spans="1:8" x14ac:dyDescent="0.2">
      <c r="A1380" s="1569">
        <v>245217</v>
      </c>
      <c r="B1380" s="172" t="s">
        <v>2540</v>
      </c>
      <c r="C1380" s="81" t="s">
        <v>2541</v>
      </c>
      <c r="D1380" s="81" t="s">
        <v>124</v>
      </c>
      <c r="E1380" s="81"/>
      <c r="F1380" s="81"/>
      <c r="G1380" s="172" t="s">
        <v>103</v>
      </c>
      <c r="H1380" s="34"/>
    </row>
    <row r="1381" spans="1:8" x14ac:dyDescent="0.2">
      <c r="A1381" s="1569">
        <v>245218</v>
      </c>
      <c r="B1381" s="172" t="s">
        <v>2542</v>
      </c>
      <c r="C1381" s="81" t="s">
        <v>2543</v>
      </c>
      <c r="D1381" s="81" t="s">
        <v>101</v>
      </c>
      <c r="E1381" s="81"/>
      <c r="F1381" s="81"/>
      <c r="G1381" s="172" t="s">
        <v>103</v>
      </c>
      <c r="H1381" s="34"/>
    </row>
    <row r="1382" spans="1:8" x14ac:dyDescent="0.2">
      <c r="A1382" s="1569">
        <v>245219</v>
      </c>
      <c r="B1382" s="172" t="s">
        <v>2544</v>
      </c>
      <c r="C1382" s="81" t="s">
        <v>2545</v>
      </c>
      <c r="D1382" s="81" t="s">
        <v>134</v>
      </c>
      <c r="E1382" s="81"/>
      <c r="F1382" s="81"/>
      <c r="G1382" s="172" t="s">
        <v>103</v>
      </c>
      <c r="H1382" s="34"/>
    </row>
    <row r="1383" spans="1:8" x14ac:dyDescent="0.2">
      <c r="A1383" s="1569">
        <v>245220</v>
      </c>
      <c r="B1383" s="172" t="s">
        <v>2546</v>
      </c>
      <c r="C1383" s="81" t="s">
        <v>2547</v>
      </c>
      <c r="D1383" s="81" t="s">
        <v>101</v>
      </c>
      <c r="E1383" s="81"/>
      <c r="F1383" s="81"/>
      <c r="G1383" s="172" t="s">
        <v>103</v>
      </c>
      <c r="H1383" s="34"/>
    </row>
    <row r="1384" spans="1:8" x14ac:dyDescent="0.2">
      <c r="A1384" s="1569">
        <v>245221</v>
      </c>
      <c r="B1384" s="172" t="s">
        <v>2548</v>
      </c>
      <c r="C1384" s="81" t="s">
        <v>2549</v>
      </c>
      <c r="D1384" s="81" t="s">
        <v>101</v>
      </c>
      <c r="E1384" s="81"/>
      <c r="F1384" s="81"/>
      <c r="G1384" s="172" t="s">
        <v>103</v>
      </c>
      <c r="H1384" s="34"/>
    </row>
    <row r="1385" spans="1:8" x14ac:dyDescent="0.2">
      <c r="A1385" s="1569">
        <v>245222</v>
      </c>
      <c r="B1385" s="172" t="s">
        <v>2550</v>
      </c>
      <c r="C1385" s="81" t="s">
        <v>2551</v>
      </c>
      <c r="D1385" s="81" t="s">
        <v>101</v>
      </c>
      <c r="E1385" s="81" t="s">
        <v>143</v>
      </c>
      <c r="F1385" s="81"/>
      <c r="G1385" s="172" t="s">
        <v>103</v>
      </c>
      <c r="H1385" s="34"/>
    </row>
    <row r="1386" spans="1:8" x14ac:dyDescent="0.2">
      <c r="A1386" s="1569">
        <v>245223</v>
      </c>
      <c r="B1386" s="172" t="s">
        <v>2552</v>
      </c>
      <c r="C1386" s="81" t="s">
        <v>1867</v>
      </c>
      <c r="D1386" s="81" t="s">
        <v>143</v>
      </c>
      <c r="E1386" s="81"/>
      <c r="F1386" s="81"/>
      <c r="G1386" s="172" t="s">
        <v>103</v>
      </c>
      <c r="H1386" s="34"/>
    </row>
    <row r="1387" spans="1:8" x14ac:dyDescent="0.2">
      <c r="A1387" s="1569">
        <v>245224</v>
      </c>
      <c r="B1387" s="172" t="s">
        <v>2553</v>
      </c>
      <c r="C1387" s="81" t="s">
        <v>2554</v>
      </c>
      <c r="D1387" s="81" t="s">
        <v>124</v>
      </c>
      <c r="E1387" s="81"/>
      <c r="F1387" s="81"/>
      <c r="G1387" s="172" t="s">
        <v>103</v>
      </c>
      <c r="H1387" s="34"/>
    </row>
    <row r="1388" spans="1:8" x14ac:dyDescent="0.2">
      <c r="A1388" s="1569">
        <v>245225</v>
      </c>
      <c r="B1388" s="172" t="s">
        <v>2555</v>
      </c>
      <c r="C1388" s="81" t="s">
        <v>2165</v>
      </c>
      <c r="D1388" s="81" t="s">
        <v>143</v>
      </c>
      <c r="E1388" s="81"/>
      <c r="F1388" s="81"/>
      <c r="G1388" s="172" t="s">
        <v>103</v>
      </c>
      <c r="H1388" s="34"/>
    </row>
    <row r="1389" spans="1:8" x14ac:dyDescent="0.2">
      <c r="A1389" s="1569">
        <v>245226</v>
      </c>
      <c r="B1389" s="172" t="s">
        <v>2556</v>
      </c>
      <c r="C1389" s="81" t="s">
        <v>2557</v>
      </c>
      <c r="D1389" s="81" t="s">
        <v>143</v>
      </c>
      <c r="E1389" s="81"/>
      <c r="F1389" s="81"/>
      <c r="G1389" s="172" t="s">
        <v>103</v>
      </c>
      <c r="H1389" s="34"/>
    </row>
    <row r="1390" spans="1:8" x14ac:dyDescent="0.2">
      <c r="A1390" s="1569">
        <v>245229</v>
      </c>
      <c r="B1390" s="172" t="s">
        <v>2558</v>
      </c>
      <c r="C1390" s="81" t="s">
        <v>2559</v>
      </c>
      <c r="D1390" s="81" t="s">
        <v>143</v>
      </c>
      <c r="E1390" s="81"/>
      <c r="F1390" s="81"/>
      <c r="G1390" s="172" t="s">
        <v>103</v>
      </c>
      <c r="H1390" s="34"/>
    </row>
    <row r="1391" spans="1:8" x14ac:dyDescent="0.2">
      <c r="A1391" s="1569">
        <v>245231</v>
      </c>
      <c r="B1391" s="172" t="s">
        <v>2560</v>
      </c>
      <c r="C1391" s="81" t="s">
        <v>2561</v>
      </c>
      <c r="D1391" s="81" t="s">
        <v>101</v>
      </c>
      <c r="E1391" s="81"/>
      <c r="F1391" s="81"/>
      <c r="G1391" s="172" t="s">
        <v>103</v>
      </c>
      <c r="H1391" s="34"/>
    </row>
    <row r="1392" spans="1:8" x14ac:dyDescent="0.2">
      <c r="A1392" s="1569">
        <v>245232</v>
      </c>
      <c r="B1392" s="172" t="s">
        <v>2562</v>
      </c>
      <c r="C1392" s="81" t="s">
        <v>2563</v>
      </c>
      <c r="D1392" s="81" t="s">
        <v>143</v>
      </c>
      <c r="E1392" s="81"/>
      <c r="F1392" s="81"/>
      <c r="G1392" s="172" t="s">
        <v>103</v>
      </c>
      <c r="H1392" s="34"/>
    </row>
    <row r="1393" spans="1:8" x14ac:dyDescent="0.2">
      <c r="A1393" s="1569">
        <v>245233</v>
      </c>
      <c r="B1393" s="172" t="s">
        <v>2564</v>
      </c>
      <c r="C1393" s="81" t="s">
        <v>2565</v>
      </c>
      <c r="D1393" s="81" t="s">
        <v>101</v>
      </c>
      <c r="E1393" s="81"/>
      <c r="F1393" s="81"/>
      <c r="G1393" s="172" t="s">
        <v>103</v>
      </c>
      <c r="H1393" s="34"/>
    </row>
    <row r="1394" spans="1:8" x14ac:dyDescent="0.2">
      <c r="A1394" s="1569">
        <v>245235</v>
      </c>
      <c r="B1394" s="172" t="s">
        <v>2566</v>
      </c>
      <c r="C1394" s="81" t="s">
        <v>2567</v>
      </c>
      <c r="D1394" s="81" t="s">
        <v>124</v>
      </c>
      <c r="E1394" s="81"/>
      <c r="F1394" s="81"/>
      <c r="G1394" s="172" t="s">
        <v>103</v>
      </c>
      <c r="H1394" s="34"/>
    </row>
    <row r="1395" spans="1:8" x14ac:dyDescent="0.2">
      <c r="A1395" s="1569">
        <v>245236</v>
      </c>
      <c r="B1395" s="172" t="s">
        <v>2568</v>
      </c>
      <c r="C1395" s="81" t="s">
        <v>2569</v>
      </c>
      <c r="D1395" s="81" t="s">
        <v>124</v>
      </c>
      <c r="E1395" s="81"/>
      <c r="F1395" s="81"/>
      <c r="G1395" s="172" t="s">
        <v>103</v>
      </c>
      <c r="H1395" s="34"/>
    </row>
    <row r="1396" spans="1:8" x14ac:dyDescent="0.2">
      <c r="A1396" s="1569">
        <v>245237</v>
      </c>
      <c r="B1396" s="172" t="s">
        <v>2570</v>
      </c>
      <c r="C1396" s="81" t="s">
        <v>2571</v>
      </c>
      <c r="D1396" s="81" t="s">
        <v>124</v>
      </c>
      <c r="E1396" s="81"/>
      <c r="F1396" s="81"/>
      <c r="G1396" s="172" t="s">
        <v>103</v>
      </c>
      <c r="H1396" s="34"/>
    </row>
    <row r="1397" spans="1:8" x14ac:dyDescent="0.2">
      <c r="A1397" s="1569">
        <v>245238</v>
      </c>
      <c r="B1397" s="172" t="s">
        <v>2572</v>
      </c>
      <c r="C1397" s="81" t="s">
        <v>2573</v>
      </c>
      <c r="D1397" s="81" t="s">
        <v>124</v>
      </c>
      <c r="E1397" s="81"/>
      <c r="F1397" s="81"/>
      <c r="G1397" s="172" t="s">
        <v>103</v>
      </c>
      <c r="H1397" s="34"/>
    </row>
    <row r="1398" spans="1:8" x14ac:dyDescent="0.2">
      <c r="A1398" s="1569">
        <v>245239</v>
      </c>
      <c r="B1398" s="172" t="s">
        <v>2574</v>
      </c>
      <c r="C1398" s="81" t="s">
        <v>2575</v>
      </c>
      <c r="D1398" s="81" t="s">
        <v>124</v>
      </c>
      <c r="E1398" s="81"/>
      <c r="F1398" s="81"/>
      <c r="G1398" s="172" t="s">
        <v>103</v>
      </c>
      <c r="H1398" s="34"/>
    </row>
    <row r="1399" spans="1:8" x14ac:dyDescent="0.2">
      <c r="A1399" s="1569">
        <v>245240</v>
      </c>
      <c r="B1399" s="172" t="s">
        <v>2576</v>
      </c>
      <c r="C1399" s="81" t="s">
        <v>2577</v>
      </c>
      <c r="D1399" s="81" t="s">
        <v>134</v>
      </c>
      <c r="E1399" s="81"/>
      <c r="F1399" s="81"/>
      <c r="G1399" s="172" t="s">
        <v>103</v>
      </c>
      <c r="H1399" s="34"/>
    </row>
    <row r="1400" spans="1:8" x14ac:dyDescent="0.2">
      <c r="A1400" s="1569">
        <v>245241</v>
      </c>
      <c r="B1400" s="172" t="s">
        <v>2578</v>
      </c>
      <c r="C1400" s="81" t="s">
        <v>2579</v>
      </c>
      <c r="D1400" s="81" t="s">
        <v>134</v>
      </c>
      <c r="E1400" s="81" t="s">
        <v>143</v>
      </c>
      <c r="F1400" s="81"/>
      <c r="G1400" s="172" t="s">
        <v>103</v>
      </c>
      <c r="H1400" s="34"/>
    </row>
    <row r="1401" spans="1:8" x14ac:dyDescent="0.2">
      <c r="A1401" s="1569">
        <v>245242</v>
      </c>
      <c r="B1401" s="172" t="s">
        <v>2580</v>
      </c>
      <c r="C1401" s="81" t="s">
        <v>2581</v>
      </c>
      <c r="D1401" s="81" t="s">
        <v>143</v>
      </c>
      <c r="E1401" s="81"/>
      <c r="F1401" s="81"/>
      <c r="G1401" s="172" t="s">
        <v>103</v>
      </c>
      <c r="H1401" s="34"/>
    </row>
    <row r="1402" spans="1:8" x14ac:dyDescent="0.2">
      <c r="A1402" s="1569">
        <v>245243</v>
      </c>
      <c r="B1402" s="172" t="s">
        <v>2582</v>
      </c>
      <c r="C1402" s="81" t="s">
        <v>2583</v>
      </c>
      <c r="D1402" s="81" t="s">
        <v>143</v>
      </c>
      <c r="E1402" s="81"/>
      <c r="F1402" s="81"/>
      <c r="G1402" s="172" t="s">
        <v>103</v>
      </c>
      <c r="H1402" s="34"/>
    </row>
    <row r="1403" spans="1:8" x14ac:dyDescent="0.2">
      <c r="A1403" s="1569">
        <v>245244</v>
      </c>
      <c r="B1403" s="172" t="s">
        <v>2584</v>
      </c>
      <c r="C1403" s="81" t="s">
        <v>2585</v>
      </c>
      <c r="D1403" s="81" t="s">
        <v>101</v>
      </c>
      <c r="E1403" s="81"/>
      <c r="F1403" s="81"/>
      <c r="G1403" s="172" t="s">
        <v>103</v>
      </c>
      <c r="H1403" s="34"/>
    </row>
    <row r="1404" spans="1:8" x14ac:dyDescent="0.2">
      <c r="A1404" s="1569">
        <v>245245</v>
      </c>
      <c r="B1404" s="172" t="s">
        <v>2586</v>
      </c>
      <c r="C1404" s="81" t="s">
        <v>2587</v>
      </c>
      <c r="D1404" s="81" t="s">
        <v>143</v>
      </c>
      <c r="E1404" s="81"/>
      <c r="F1404" s="81"/>
      <c r="G1404" s="172" t="s">
        <v>103</v>
      </c>
      <c r="H1404" s="34"/>
    </row>
    <row r="1405" spans="1:8" x14ac:dyDescent="0.2">
      <c r="A1405" s="1569">
        <v>245246</v>
      </c>
      <c r="B1405" s="172" t="s">
        <v>2588</v>
      </c>
      <c r="C1405" s="81" t="s">
        <v>2589</v>
      </c>
      <c r="D1405" s="81" t="s">
        <v>101</v>
      </c>
      <c r="E1405" s="81"/>
      <c r="F1405" s="81"/>
      <c r="G1405" s="172" t="s">
        <v>103</v>
      </c>
      <c r="H1405" s="34"/>
    </row>
    <row r="1406" spans="1:8" x14ac:dyDescent="0.2">
      <c r="A1406" s="1569">
        <v>245247</v>
      </c>
      <c r="B1406" s="172" t="s">
        <v>2590</v>
      </c>
      <c r="C1406" s="81" t="s">
        <v>2591</v>
      </c>
      <c r="D1406" s="81" t="s">
        <v>134</v>
      </c>
      <c r="E1406" s="81"/>
      <c r="F1406" s="81"/>
      <c r="G1406" s="172" t="s">
        <v>103</v>
      </c>
      <c r="H1406" s="34"/>
    </row>
    <row r="1407" spans="1:8" x14ac:dyDescent="0.2">
      <c r="A1407" s="1569">
        <v>245248</v>
      </c>
      <c r="B1407" s="172" t="s">
        <v>11490</v>
      </c>
      <c r="C1407" s="81" t="s">
        <v>11491</v>
      </c>
      <c r="D1407" s="81" t="s">
        <v>143</v>
      </c>
      <c r="E1407" s="81"/>
      <c r="F1407" s="81"/>
      <c r="G1407" s="172" t="s">
        <v>103</v>
      </c>
      <c r="H1407" s="34"/>
    </row>
    <row r="1408" spans="1:8" x14ac:dyDescent="0.2">
      <c r="A1408" s="1569">
        <v>245253</v>
      </c>
      <c r="B1408" s="172" t="s">
        <v>2592</v>
      </c>
      <c r="C1408" s="81" t="s">
        <v>2593</v>
      </c>
      <c r="D1408" s="81" t="s">
        <v>124</v>
      </c>
      <c r="E1408" s="81"/>
      <c r="F1408" s="81"/>
      <c r="G1408" s="172" t="s">
        <v>103</v>
      </c>
      <c r="H1408" s="34"/>
    </row>
    <row r="1409" spans="1:8" x14ac:dyDescent="0.2">
      <c r="A1409" s="1569">
        <v>245254</v>
      </c>
      <c r="B1409" s="172" t="s">
        <v>2594</v>
      </c>
      <c r="C1409" s="81" t="s">
        <v>2595</v>
      </c>
      <c r="D1409" s="81" t="s">
        <v>134</v>
      </c>
      <c r="E1409" s="81"/>
      <c r="F1409" s="81"/>
      <c r="G1409" s="172" t="s">
        <v>103</v>
      </c>
      <c r="H1409" s="34"/>
    </row>
    <row r="1410" spans="1:8" x14ac:dyDescent="0.2">
      <c r="A1410" s="1569">
        <v>245255</v>
      </c>
      <c r="B1410" s="172" t="s">
        <v>2596</v>
      </c>
      <c r="C1410" s="81" t="s">
        <v>2597</v>
      </c>
      <c r="D1410" s="81" t="s">
        <v>134</v>
      </c>
      <c r="E1410" s="81"/>
      <c r="F1410" s="81"/>
      <c r="G1410" s="172" t="s">
        <v>103</v>
      </c>
      <c r="H1410" s="34"/>
    </row>
    <row r="1411" spans="1:8" x14ac:dyDescent="0.2">
      <c r="A1411" s="1569">
        <v>245256</v>
      </c>
      <c r="B1411" s="172" t="s">
        <v>2598</v>
      </c>
      <c r="C1411" s="81" t="s">
        <v>2599</v>
      </c>
      <c r="D1411" s="81" t="s">
        <v>134</v>
      </c>
      <c r="E1411" s="81"/>
      <c r="F1411" s="81"/>
      <c r="G1411" s="172" t="s">
        <v>103</v>
      </c>
      <c r="H1411" s="34"/>
    </row>
    <row r="1412" spans="1:8" x14ac:dyDescent="0.2">
      <c r="A1412" s="1569">
        <v>245257</v>
      </c>
      <c r="B1412" s="172" t="s">
        <v>2600</v>
      </c>
      <c r="C1412" s="81" t="s">
        <v>2601</v>
      </c>
      <c r="D1412" s="81" t="s">
        <v>143</v>
      </c>
      <c r="E1412" s="81"/>
      <c r="F1412" s="81"/>
      <c r="G1412" s="172" t="s">
        <v>103</v>
      </c>
      <c r="H1412" s="34"/>
    </row>
    <row r="1413" spans="1:8" x14ac:dyDescent="0.2">
      <c r="A1413" s="1569">
        <v>245258</v>
      </c>
      <c r="B1413" s="172" t="s">
        <v>2602</v>
      </c>
      <c r="C1413" s="81" t="s">
        <v>2603</v>
      </c>
      <c r="D1413" s="81" t="s">
        <v>143</v>
      </c>
      <c r="E1413" s="81"/>
      <c r="F1413" s="81"/>
      <c r="G1413" s="172" t="s">
        <v>103</v>
      </c>
      <c r="H1413" s="34"/>
    </row>
    <row r="1414" spans="1:8" x14ac:dyDescent="0.2">
      <c r="A1414" s="1569">
        <v>245259</v>
      </c>
      <c r="B1414" s="172" t="s">
        <v>2604</v>
      </c>
      <c r="C1414" s="81" t="s">
        <v>2605</v>
      </c>
      <c r="D1414" s="81" t="s">
        <v>143</v>
      </c>
      <c r="E1414" s="81"/>
      <c r="F1414" s="81"/>
      <c r="G1414" s="172" t="s">
        <v>103</v>
      </c>
      <c r="H1414" s="34"/>
    </row>
    <row r="1415" spans="1:8" x14ac:dyDescent="0.2">
      <c r="A1415" s="1569">
        <v>245260</v>
      </c>
      <c r="B1415" s="172" t="s">
        <v>2606</v>
      </c>
      <c r="C1415" s="81" t="s">
        <v>2607</v>
      </c>
      <c r="D1415" s="81" t="s">
        <v>143</v>
      </c>
      <c r="E1415" s="81"/>
      <c r="F1415" s="81"/>
      <c r="G1415" s="172" t="s">
        <v>103</v>
      </c>
      <c r="H1415" s="34"/>
    </row>
    <row r="1416" spans="1:8" x14ac:dyDescent="0.2">
      <c r="A1416" s="1569">
        <v>245261</v>
      </c>
      <c r="B1416" s="172" t="s">
        <v>2608</v>
      </c>
      <c r="C1416" s="81" t="s">
        <v>2609</v>
      </c>
      <c r="D1416" s="81" t="s">
        <v>143</v>
      </c>
      <c r="E1416" s="81"/>
      <c r="F1416" s="81"/>
      <c r="G1416" s="172" t="s">
        <v>103</v>
      </c>
      <c r="H1416" s="34"/>
    </row>
    <row r="1417" spans="1:8" x14ac:dyDescent="0.2">
      <c r="A1417" s="1569">
        <v>245262</v>
      </c>
      <c r="B1417" s="172" t="s">
        <v>2610</v>
      </c>
      <c r="C1417" s="81" t="s">
        <v>2611</v>
      </c>
      <c r="D1417" s="81" t="s">
        <v>134</v>
      </c>
      <c r="E1417" s="81"/>
      <c r="F1417" s="81"/>
      <c r="G1417" s="172" t="s">
        <v>103</v>
      </c>
      <c r="H1417" s="34"/>
    </row>
    <row r="1418" spans="1:8" x14ac:dyDescent="0.2">
      <c r="A1418" s="1569">
        <v>245265</v>
      </c>
      <c r="B1418" s="172" t="s">
        <v>2612</v>
      </c>
      <c r="C1418" s="81" t="s">
        <v>2613</v>
      </c>
      <c r="D1418" s="81" t="s">
        <v>134</v>
      </c>
      <c r="E1418" s="81"/>
      <c r="F1418" s="81"/>
      <c r="G1418" s="172" t="s">
        <v>103</v>
      </c>
      <c r="H1418" s="34"/>
    </row>
    <row r="1419" spans="1:8" x14ac:dyDescent="0.2">
      <c r="A1419" s="1569">
        <v>245266</v>
      </c>
      <c r="B1419" s="172" t="s">
        <v>2614</v>
      </c>
      <c r="C1419" s="81" t="s">
        <v>2615</v>
      </c>
      <c r="D1419" s="81" t="s">
        <v>134</v>
      </c>
      <c r="E1419" s="81"/>
      <c r="F1419" s="81"/>
      <c r="G1419" s="172" t="s">
        <v>103</v>
      </c>
      <c r="H1419" s="34"/>
    </row>
    <row r="1420" spans="1:8" x14ac:dyDescent="0.2">
      <c r="A1420" s="1569">
        <v>245267</v>
      </c>
      <c r="B1420" s="172" t="s">
        <v>2616</v>
      </c>
      <c r="C1420" s="81" t="s">
        <v>2617</v>
      </c>
      <c r="D1420" s="81" t="s">
        <v>134</v>
      </c>
      <c r="E1420" s="81"/>
      <c r="F1420" s="81"/>
      <c r="G1420" s="172" t="s">
        <v>103</v>
      </c>
      <c r="H1420" s="34"/>
    </row>
    <row r="1421" spans="1:8" x14ac:dyDescent="0.2">
      <c r="A1421" s="1569">
        <v>245268</v>
      </c>
      <c r="B1421" s="172" t="s">
        <v>2618</v>
      </c>
      <c r="C1421" s="81" t="s">
        <v>2619</v>
      </c>
      <c r="D1421" s="81" t="s">
        <v>143</v>
      </c>
      <c r="E1421" s="81"/>
      <c r="F1421" s="81"/>
      <c r="G1421" s="172" t="s">
        <v>103</v>
      </c>
      <c r="H1421" s="34"/>
    </row>
    <row r="1422" spans="1:8" x14ac:dyDescent="0.2">
      <c r="A1422" s="1569">
        <v>245269</v>
      </c>
      <c r="B1422" s="172" t="s">
        <v>2620</v>
      </c>
      <c r="C1422" s="81" t="s">
        <v>2621</v>
      </c>
      <c r="D1422" s="81" t="s">
        <v>101</v>
      </c>
      <c r="E1422" s="81"/>
      <c r="F1422" s="81"/>
      <c r="G1422" s="172" t="s">
        <v>103</v>
      </c>
      <c r="H1422" s="34"/>
    </row>
    <row r="1423" spans="1:8" x14ac:dyDescent="0.2">
      <c r="A1423" s="1569">
        <v>245270</v>
      </c>
      <c r="B1423" s="172" t="s">
        <v>2622</v>
      </c>
      <c r="C1423" s="81" t="s">
        <v>2623</v>
      </c>
      <c r="D1423" s="81" t="s">
        <v>101</v>
      </c>
      <c r="E1423" s="81"/>
      <c r="F1423" s="81"/>
      <c r="G1423" s="172" t="s">
        <v>103</v>
      </c>
      <c r="H1423" s="34"/>
    </row>
    <row r="1424" spans="1:8" x14ac:dyDescent="0.2">
      <c r="A1424" s="1569">
        <v>245271</v>
      </c>
      <c r="B1424" s="172" t="s">
        <v>2624</v>
      </c>
      <c r="C1424" s="81" t="s">
        <v>2625</v>
      </c>
      <c r="D1424" s="81" t="s">
        <v>143</v>
      </c>
      <c r="E1424" s="81"/>
      <c r="F1424" s="81"/>
      <c r="G1424" s="172" t="s">
        <v>103</v>
      </c>
      <c r="H1424" s="34"/>
    </row>
    <row r="1425" spans="1:8" x14ac:dyDescent="0.2">
      <c r="A1425" s="1569">
        <v>245272</v>
      </c>
      <c r="B1425" s="172" t="s">
        <v>2626</v>
      </c>
      <c r="C1425" s="81" t="s">
        <v>2627</v>
      </c>
      <c r="D1425" s="81" t="s">
        <v>143</v>
      </c>
      <c r="E1425" s="81"/>
      <c r="F1425" s="81"/>
      <c r="G1425" s="172" t="s">
        <v>103</v>
      </c>
      <c r="H1425" s="34"/>
    </row>
    <row r="1426" spans="1:8" x14ac:dyDescent="0.2">
      <c r="A1426" s="1569">
        <v>245273</v>
      </c>
      <c r="B1426" s="172" t="s">
        <v>2628</v>
      </c>
      <c r="C1426" s="81" t="s">
        <v>2629</v>
      </c>
      <c r="D1426" s="81" t="s">
        <v>143</v>
      </c>
      <c r="E1426" s="81"/>
      <c r="F1426" s="81"/>
      <c r="G1426" s="172" t="s">
        <v>103</v>
      </c>
      <c r="H1426" s="34"/>
    </row>
    <row r="1427" spans="1:8" x14ac:dyDescent="0.2">
      <c r="A1427" s="1569">
        <v>245274</v>
      </c>
      <c r="B1427" s="172" t="s">
        <v>2630</v>
      </c>
      <c r="C1427" s="81" t="s">
        <v>2631</v>
      </c>
      <c r="D1427" s="81" t="s">
        <v>143</v>
      </c>
      <c r="E1427" s="81"/>
      <c r="F1427" s="81"/>
      <c r="G1427" s="172" t="s">
        <v>103</v>
      </c>
      <c r="H1427" s="34"/>
    </row>
    <row r="1428" spans="1:8" x14ac:dyDescent="0.2">
      <c r="A1428" s="1569">
        <v>245275</v>
      </c>
      <c r="B1428" s="172" t="s">
        <v>2632</v>
      </c>
      <c r="C1428" s="81" t="s">
        <v>2633</v>
      </c>
      <c r="D1428" s="81" t="s">
        <v>134</v>
      </c>
      <c r="E1428" s="81"/>
      <c r="F1428" s="81"/>
      <c r="G1428" s="172" t="s">
        <v>103</v>
      </c>
      <c r="H1428" s="34"/>
    </row>
    <row r="1429" spans="1:8" x14ac:dyDescent="0.2">
      <c r="A1429" s="1569">
        <v>245276</v>
      </c>
      <c r="B1429" s="172" t="s">
        <v>2634</v>
      </c>
      <c r="C1429" s="81" t="s">
        <v>2635</v>
      </c>
      <c r="D1429" s="81" t="s">
        <v>134</v>
      </c>
      <c r="E1429" s="81"/>
      <c r="F1429" s="81"/>
      <c r="G1429" s="172" t="s">
        <v>103</v>
      </c>
      <c r="H1429" s="34"/>
    </row>
    <row r="1430" spans="1:8" x14ac:dyDescent="0.2">
      <c r="A1430" s="1569">
        <v>245277</v>
      </c>
      <c r="B1430" s="172" t="s">
        <v>2636</v>
      </c>
      <c r="C1430" s="81" t="s">
        <v>2637</v>
      </c>
      <c r="D1430" s="81" t="s">
        <v>134</v>
      </c>
      <c r="E1430" s="81"/>
      <c r="F1430" s="81"/>
      <c r="G1430" s="172" t="s">
        <v>103</v>
      </c>
      <c r="H1430" s="34"/>
    </row>
    <row r="1431" spans="1:8" x14ac:dyDescent="0.2">
      <c r="A1431" s="1569">
        <v>245278</v>
      </c>
      <c r="B1431" s="172" t="s">
        <v>2638</v>
      </c>
      <c r="C1431" s="81" t="s">
        <v>2639</v>
      </c>
      <c r="D1431" s="81" t="s">
        <v>134</v>
      </c>
      <c r="E1431" s="81"/>
      <c r="F1431" s="81"/>
      <c r="G1431" s="172" t="s">
        <v>103</v>
      </c>
      <c r="H1431" s="34"/>
    </row>
    <row r="1432" spans="1:8" x14ac:dyDescent="0.2">
      <c r="A1432" s="1569">
        <v>245279</v>
      </c>
      <c r="B1432" s="172" t="s">
        <v>2640</v>
      </c>
      <c r="C1432" s="81" t="s">
        <v>1940</v>
      </c>
      <c r="D1432" s="81" t="s">
        <v>124</v>
      </c>
      <c r="E1432" s="81"/>
      <c r="F1432" s="81"/>
      <c r="G1432" s="172" t="s">
        <v>103</v>
      </c>
      <c r="H1432" s="34"/>
    </row>
    <row r="1433" spans="1:8" x14ac:dyDescent="0.2">
      <c r="A1433" s="1569">
        <v>245280</v>
      </c>
      <c r="B1433" s="172" t="s">
        <v>2641</v>
      </c>
      <c r="C1433" s="81" t="s">
        <v>2268</v>
      </c>
      <c r="D1433" s="81" t="s">
        <v>124</v>
      </c>
      <c r="E1433" s="81"/>
      <c r="F1433" s="81"/>
      <c r="G1433" s="172" t="s">
        <v>103</v>
      </c>
      <c r="H1433" s="34"/>
    </row>
    <row r="1434" spans="1:8" x14ac:dyDescent="0.2">
      <c r="A1434" s="1569">
        <v>245281</v>
      </c>
      <c r="B1434" s="172" t="s">
        <v>2642</v>
      </c>
      <c r="C1434" s="81" t="s">
        <v>1625</v>
      </c>
      <c r="D1434" s="81" t="s">
        <v>143</v>
      </c>
      <c r="E1434" s="81"/>
      <c r="F1434" s="81"/>
      <c r="G1434" s="172" t="s">
        <v>103</v>
      </c>
      <c r="H1434" s="34"/>
    </row>
    <row r="1435" spans="1:8" x14ac:dyDescent="0.2">
      <c r="A1435" s="1569">
        <v>245282</v>
      </c>
      <c r="B1435" s="172" t="s">
        <v>11492</v>
      </c>
      <c r="C1435" s="81" t="s">
        <v>11493</v>
      </c>
      <c r="D1435" s="81" t="s">
        <v>143</v>
      </c>
      <c r="E1435" s="81"/>
      <c r="F1435" s="81"/>
      <c r="G1435" s="172" t="s">
        <v>103</v>
      </c>
      <c r="H1435" s="34"/>
    </row>
    <row r="1436" spans="1:8" x14ac:dyDescent="0.2">
      <c r="A1436" s="1569">
        <v>245283</v>
      </c>
      <c r="B1436" s="172" t="s">
        <v>2643</v>
      </c>
      <c r="C1436" s="81" t="s">
        <v>1663</v>
      </c>
      <c r="D1436" s="81" t="s">
        <v>101</v>
      </c>
      <c r="E1436" s="81"/>
      <c r="F1436" s="81"/>
      <c r="G1436" s="172" t="s">
        <v>103</v>
      </c>
      <c r="H1436" s="34"/>
    </row>
    <row r="1437" spans="1:8" x14ac:dyDescent="0.2">
      <c r="A1437" s="1569">
        <v>245284</v>
      </c>
      <c r="B1437" s="172" t="s">
        <v>11494</v>
      </c>
      <c r="C1437" s="81" t="s">
        <v>11495</v>
      </c>
      <c r="D1437" s="81" t="s">
        <v>101</v>
      </c>
      <c r="E1437" s="81"/>
      <c r="F1437" s="81"/>
      <c r="G1437" s="172" t="s">
        <v>103</v>
      </c>
      <c r="H1437" s="34"/>
    </row>
    <row r="1438" spans="1:8" x14ac:dyDescent="0.2">
      <c r="A1438" s="1569">
        <v>245285</v>
      </c>
      <c r="B1438" s="172" t="s">
        <v>2644</v>
      </c>
      <c r="C1438" s="81" t="s">
        <v>2645</v>
      </c>
      <c r="D1438" s="81" t="s">
        <v>134</v>
      </c>
      <c r="E1438" s="81"/>
      <c r="F1438" s="81"/>
      <c r="G1438" s="172" t="s">
        <v>103</v>
      </c>
      <c r="H1438" s="34"/>
    </row>
    <row r="1439" spans="1:8" x14ac:dyDescent="0.2">
      <c r="A1439" s="1569">
        <v>245286</v>
      </c>
      <c r="B1439" s="172" t="s">
        <v>2646</v>
      </c>
      <c r="C1439" s="81" t="s">
        <v>2647</v>
      </c>
      <c r="D1439" s="81" t="s">
        <v>134</v>
      </c>
      <c r="E1439" s="81"/>
      <c r="F1439" s="81"/>
      <c r="G1439" s="172" t="s">
        <v>103</v>
      </c>
      <c r="H1439" s="34"/>
    </row>
    <row r="1440" spans="1:8" x14ac:dyDescent="0.2">
      <c r="A1440" s="1569">
        <v>245287</v>
      </c>
      <c r="B1440" s="172" t="s">
        <v>2648</v>
      </c>
      <c r="C1440" s="81" t="s">
        <v>2649</v>
      </c>
      <c r="D1440" s="81" t="s">
        <v>143</v>
      </c>
      <c r="E1440" s="81"/>
      <c r="F1440" s="81"/>
      <c r="G1440" s="172" t="s">
        <v>113</v>
      </c>
      <c r="H1440" s="34"/>
    </row>
    <row r="1441" spans="1:8" x14ac:dyDescent="0.2">
      <c r="A1441" s="1569">
        <v>245288</v>
      </c>
      <c r="B1441" s="172" t="s">
        <v>11496</v>
      </c>
      <c r="C1441" s="81" t="s">
        <v>11497</v>
      </c>
      <c r="D1441" s="81" t="s">
        <v>143</v>
      </c>
      <c r="E1441" s="81"/>
      <c r="F1441" s="81"/>
      <c r="G1441" s="172" t="s">
        <v>113</v>
      </c>
      <c r="H1441" s="34"/>
    </row>
    <row r="1442" spans="1:8" x14ac:dyDescent="0.2">
      <c r="A1442" s="1569">
        <v>245289</v>
      </c>
      <c r="B1442" s="172" t="s">
        <v>2650</v>
      </c>
      <c r="C1442" s="81" t="s">
        <v>739</v>
      </c>
      <c r="D1442" s="81" t="s">
        <v>143</v>
      </c>
      <c r="E1442" s="81"/>
      <c r="F1442" s="81"/>
      <c r="G1442" s="172" t="s">
        <v>103</v>
      </c>
      <c r="H1442" s="34"/>
    </row>
    <row r="1443" spans="1:8" x14ac:dyDescent="0.2">
      <c r="A1443" s="1569">
        <v>245290</v>
      </c>
      <c r="B1443" s="172" t="s">
        <v>11498</v>
      </c>
      <c r="C1443" s="81" t="s">
        <v>11499</v>
      </c>
      <c r="D1443" s="81" t="s">
        <v>143</v>
      </c>
      <c r="E1443" s="81"/>
      <c r="F1443" s="81"/>
      <c r="G1443" s="172" t="s">
        <v>103</v>
      </c>
      <c r="H1443" s="34"/>
    </row>
    <row r="1444" spans="1:8" x14ac:dyDescent="0.2">
      <c r="A1444" s="1569">
        <v>245291</v>
      </c>
      <c r="B1444" s="172" t="s">
        <v>2651</v>
      </c>
      <c r="C1444" s="81" t="s">
        <v>593</v>
      </c>
      <c r="D1444" s="81" t="s">
        <v>143</v>
      </c>
      <c r="E1444" s="81"/>
      <c r="F1444" s="81"/>
      <c r="G1444" s="172" t="s">
        <v>103</v>
      </c>
      <c r="H1444" s="34"/>
    </row>
    <row r="1445" spans="1:8" x14ac:dyDescent="0.2">
      <c r="A1445" s="1569">
        <v>245292</v>
      </c>
      <c r="B1445" s="172" t="s">
        <v>2652</v>
      </c>
      <c r="C1445" s="81" t="s">
        <v>2195</v>
      </c>
      <c r="D1445" s="81" t="s">
        <v>143</v>
      </c>
      <c r="E1445" s="81"/>
      <c r="F1445" s="81"/>
      <c r="G1445" s="172" t="s">
        <v>103</v>
      </c>
      <c r="H1445" s="34"/>
    </row>
    <row r="1446" spans="1:8" x14ac:dyDescent="0.2">
      <c r="A1446" s="1569">
        <v>245293</v>
      </c>
      <c r="B1446" s="172" t="s">
        <v>2653</v>
      </c>
      <c r="C1446" s="81" t="s">
        <v>2654</v>
      </c>
      <c r="D1446" s="81" t="s">
        <v>134</v>
      </c>
      <c r="E1446" s="81"/>
      <c r="F1446" s="81"/>
      <c r="G1446" s="172" t="s">
        <v>107</v>
      </c>
      <c r="H1446" s="34"/>
    </row>
    <row r="1447" spans="1:8" x14ac:dyDescent="0.2">
      <c r="A1447" s="1569">
        <v>245294</v>
      </c>
      <c r="B1447" s="172" t="s">
        <v>2655</v>
      </c>
      <c r="C1447" s="81" t="s">
        <v>2656</v>
      </c>
      <c r="D1447" s="81" t="s">
        <v>124</v>
      </c>
      <c r="E1447" s="81"/>
      <c r="F1447" s="81"/>
      <c r="G1447" s="172" t="s">
        <v>103</v>
      </c>
      <c r="H1447" s="34"/>
    </row>
    <row r="1448" spans="1:8" x14ac:dyDescent="0.2">
      <c r="A1448" s="1569">
        <v>245295</v>
      </c>
      <c r="B1448" s="172" t="s">
        <v>2657</v>
      </c>
      <c r="C1448" s="81" t="s">
        <v>2658</v>
      </c>
      <c r="D1448" s="81" t="s">
        <v>124</v>
      </c>
      <c r="E1448" s="81"/>
      <c r="F1448" s="81"/>
      <c r="G1448" s="172" t="s">
        <v>103</v>
      </c>
      <c r="H1448" s="34"/>
    </row>
    <row r="1449" spans="1:8" x14ac:dyDescent="0.2">
      <c r="A1449" s="1569">
        <v>245296</v>
      </c>
      <c r="B1449" s="172" t="s">
        <v>2659</v>
      </c>
      <c r="C1449" s="81" t="s">
        <v>2660</v>
      </c>
      <c r="D1449" s="81" t="s">
        <v>124</v>
      </c>
      <c r="E1449" s="81"/>
      <c r="F1449" s="81"/>
      <c r="G1449" s="172" t="s">
        <v>103</v>
      </c>
      <c r="H1449" s="34"/>
    </row>
    <row r="1450" spans="1:8" x14ac:dyDescent="0.2">
      <c r="A1450" s="1569">
        <v>245297</v>
      </c>
      <c r="B1450" s="172" t="s">
        <v>2661</v>
      </c>
      <c r="C1450" s="81" t="s">
        <v>1236</v>
      </c>
      <c r="D1450" s="81" t="s">
        <v>134</v>
      </c>
      <c r="E1450" s="81"/>
      <c r="F1450" s="81"/>
      <c r="G1450" s="172" t="s">
        <v>103</v>
      </c>
      <c r="H1450" s="34"/>
    </row>
    <row r="1451" spans="1:8" x14ac:dyDescent="0.2">
      <c r="A1451" s="1569">
        <v>245298</v>
      </c>
      <c r="B1451" s="172" t="s">
        <v>2662</v>
      </c>
      <c r="C1451" s="81" t="s">
        <v>2663</v>
      </c>
      <c r="D1451" s="81" t="s">
        <v>134</v>
      </c>
      <c r="E1451" s="81"/>
      <c r="F1451" s="81"/>
      <c r="G1451" s="172" t="s">
        <v>103</v>
      </c>
      <c r="H1451" s="34"/>
    </row>
    <row r="1452" spans="1:8" x14ac:dyDescent="0.2">
      <c r="A1452" s="1569">
        <v>245299</v>
      </c>
      <c r="B1452" s="172" t="s">
        <v>2664</v>
      </c>
      <c r="C1452" s="81" t="s">
        <v>2665</v>
      </c>
      <c r="D1452" s="81" t="s">
        <v>143</v>
      </c>
      <c r="E1452" s="81"/>
      <c r="F1452" s="81"/>
      <c r="G1452" s="172" t="s">
        <v>103</v>
      </c>
      <c r="H1452" s="34"/>
    </row>
    <row r="1453" spans="1:8" x14ac:dyDescent="0.2">
      <c r="A1453" s="1569">
        <v>245304</v>
      </c>
      <c r="B1453" s="172" t="s">
        <v>2666</v>
      </c>
      <c r="C1453" s="81" t="s">
        <v>2667</v>
      </c>
      <c r="D1453" s="81" t="s">
        <v>143</v>
      </c>
      <c r="E1453" s="81"/>
      <c r="F1453" s="81"/>
      <c r="G1453" s="172" t="s">
        <v>103</v>
      </c>
      <c r="H1453" s="34"/>
    </row>
    <row r="1454" spans="1:8" x14ac:dyDescent="0.2">
      <c r="A1454" s="1569">
        <v>245306</v>
      </c>
      <c r="B1454" s="172" t="s">
        <v>2668</v>
      </c>
      <c r="C1454" s="81" t="s">
        <v>2669</v>
      </c>
      <c r="D1454" s="81" t="s">
        <v>101</v>
      </c>
      <c r="E1454" s="81"/>
      <c r="F1454" s="81"/>
      <c r="G1454" s="172" t="s">
        <v>103</v>
      </c>
      <c r="H1454" s="34"/>
    </row>
    <row r="1455" spans="1:8" x14ac:dyDescent="0.2">
      <c r="A1455" s="1569">
        <v>245307</v>
      </c>
      <c r="B1455" s="172" t="s">
        <v>2670</v>
      </c>
      <c r="C1455" s="81" t="s">
        <v>2671</v>
      </c>
      <c r="D1455" s="81" t="s">
        <v>101</v>
      </c>
      <c r="E1455" s="81"/>
      <c r="F1455" s="81"/>
      <c r="G1455" s="172" t="s">
        <v>103</v>
      </c>
      <c r="H1455" s="34"/>
    </row>
    <row r="1456" spans="1:8" x14ac:dyDescent="0.2">
      <c r="A1456" s="1569">
        <v>245308</v>
      </c>
      <c r="B1456" s="172" t="s">
        <v>2672</v>
      </c>
      <c r="C1456" s="81" t="s">
        <v>2673</v>
      </c>
      <c r="D1456" s="81" t="s">
        <v>124</v>
      </c>
      <c r="E1456" s="81"/>
      <c r="F1456" s="81"/>
      <c r="G1456" s="172" t="s">
        <v>103</v>
      </c>
      <c r="H1456" s="34"/>
    </row>
    <row r="1457" spans="1:8" x14ac:dyDescent="0.2">
      <c r="A1457" s="1569">
        <v>245309</v>
      </c>
      <c r="B1457" s="172" t="s">
        <v>2674</v>
      </c>
      <c r="C1457" s="81" t="s">
        <v>2675</v>
      </c>
      <c r="D1457" s="81" t="s">
        <v>124</v>
      </c>
      <c r="E1457" s="81"/>
      <c r="F1457" s="81"/>
      <c r="G1457" s="172" t="s">
        <v>103</v>
      </c>
      <c r="H1457" s="34"/>
    </row>
    <row r="1458" spans="1:8" x14ac:dyDescent="0.2">
      <c r="A1458" s="1569">
        <v>245310</v>
      </c>
      <c r="B1458" s="172" t="s">
        <v>2676</v>
      </c>
      <c r="C1458" s="81" t="s">
        <v>2677</v>
      </c>
      <c r="D1458" s="81" t="s">
        <v>134</v>
      </c>
      <c r="E1458" s="81"/>
      <c r="F1458" s="81"/>
      <c r="G1458" s="172" t="s">
        <v>103</v>
      </c>
      <c r="H1458" s="34"/>
    </row>
    <row r="1459" spans="1:8" x14ac:dyDescent="0.2">
      <c r="A1459" s="1569">
        <v>245311</v>
      </c>
      <c r="B1459" s="172" t="s">
        <v>2678</v>
      </c>
      <c r="C1459" s="81" t="s">
        <v>2679</v>
      </c>
      <c r="D1459" s="81" t="s">
        <v>101</v>
      </c>
      <c r="E1459" s="81"/>
      <c r="F1459" s="81"/>
      <c r="G1459" s="172" t="s">
        <v>103</v>
      </c>
      <c r="H1459" s="34"/>
    </row>
    <row r="1460" spans="1:8" x14ac:dyDescent="0.2">
      <c r="A1460" s="1569">
        <v>245312</v>
      </c>
      <c r="B1460" s="172" t="s">
        <v>2680</v>
      </c>
      <c r="C1460" s="81" t="s">
        <v>2681</v>
      </c>
      <c r="D1460" s="81" t="s">
        <v>124</v>
      </c>
      <c r="E1460" s="81"/>
      <c r="F1460" s="81"/>
      <c r="G1460" s="172" t="s">
        <v>110</v>
      </c>
      <c r="H1460" s="34"/>
    </row>
    <row r="1461" spans="1:8" x14ac:dyDescent="0.2">
      <c r="A1461" s="1569">
        <v>245313</v>
      </c>
      <c r="B1461" s="172" t="s">
        <v>2682</v>
      </c>
      <c r="C1461" s="81" t="s">
        <v>2683</v>
      </c>
      <c r="D1461" s="81" t="s">
        <v>143</v>
      </c>
      <c r="E1461" s="81"/>
      <c r="F1461" s="81"/>
      <c r="G1461" s="172" t="s">
        <v>103</v>
      </c>
      <c r="H1461" s="34"/>
    </row>
    <row r="1462" spans="1:8" x14ac:dyDescent="0.2">
      <c r="A1462" s="1569">
        <v>245314</v>
      </c>
      <c r="B1462" s="172" t="s">
        <v>2684</v>
      </c>
      <c r="C1462" s="81" t="s">
        <v>2685</v>
      </c>
      <c r="D1462" s="81" t="s">
        <v>134</v>
      </c>
      <c r="E1462" s="81"/>
      <c r="F1462" s="81"/>
      <c r="G1462" s="172" t="s">
        <v>103</v>
      </c>
      <c r="H1462" s="34"/>
    </row>
    <row r="1463" spans="1:8" x14ac:dyDescent="0.2">
      <c r="A1463" s="1569">
        <v>245315</v>
      </c>
      <c r="B1463" s="172" t="s">
        <v>2686</v>
      </c>
      <c r="C1463" s="81" t="s">
        <v>2687</v>
      </c>
      <c r="D1463" s="81" t="s">
        <v>101</v>
      </c>
      <c r="E1463" s="81"/>
      <c r="F1463" s="81"/>
      <c r="G1463" s="172" t="s">
        <v>103</v>
      </c>
      <c r="H1463" s="34"/>
    </row>
    <row r="1464" spans="1:8" x14ac:dyDescent="0.2">
      <c r="A1464" s="1569">
        <v>245316</v>
      </c>
      <c r="B1464" s="172" t="s">
        <v>2688</v>
      </c>
      <c r="C1464" s="81" t="s">
        <v>2689</v>
      </c>
      <c r="D1464" s="81" t="s">
        <v>101</v>
      </c>
      <c r="E1464" s="81"/>
      <c r="F1464" s="81"/>
      <c r="G1464" s="172" t="s">
        <v>103</v>
      </c>
      <c r="H1464" s="34"/>
    </row>
    <row r="1465" spans="1:8" x14ac:dyDescent="0.2">
      <c r="A1465" s="1569">
        <v>245317</v>
      </c>
      <c r="B1465" s="172" t="s">
        <v>2690</v>
      </c>
      <c r="C1465" s="81" t="s">
        <v>2691</v>
      </c>
      <c r="D1465" s="81" t="s">
        <v>134</v>
      </c>
      <c r="E1465" s="81"/>
      <c r="F1465" s="81"/>
      <c r="G1465" s="172" t="s">
        <v>103</v>
      </c>
      <c r="H1465" s="34"/>
    </row>
    <row r="1466" spans="1:8" x14ac:dyDescent="0.2">
      <c r="A1466" s="1569">
        <v>245318</v>
      </c>
      <c r="B1466" s="172" t="s">
        <v>2692</v>
      </c>
      <c r="C1466" s="81" t="s">
        <v>2693</v>
      </c>
      <c r="D1466" s="81" t="s">
        <v>134</v>
      </c>
      <c r="E1466" s="81"/>
      <c r="F1466" s="81"/>
      <c r="G1466" s="172" t="s">
        <v>103</v>
      </c>
      <c r="H1466" s="34"/>
    </row>
    <row r="1467" spans="1:8" x14ac:dyDescent="0.2">
      <c r="A1467" s="1569">
        <v>245319</v>
      </c>
      <c r="B1467" s="172" t="s">
        <v>2694</v>
      </c>
      <c r="C1467" s="81" t="s">
        <v>2695</v>
      </c>
      <c r="D1467" s="81" t="s">
        <v>124</v>
      </c>
      <c r="E1467" s="81"/>
      <c r="F1467" s="81"/>
      <c r="G1467" s="172" t="s">
        <v>103</v>
      </c>
      <c r="H1467" s="34"/>
    </row>
    <row r="1468" spans="1:8" x14ac:dyDescent="0.2">
      <c r="A1468" s="1569">
        <v>245320</v>
      </c>
      <c r="B1468" s="172" t="s">
        <v>2696</v>
      </c>
      <c r="C1468" s="81" t="s">
        <v>2697</v>
      </c>
      <c r="D1468" s="81" t="s">
        <v>143</v>
      </c>
      <c r="E1468" s="81"/>
      <c r="F1468" s="81"/>
      <c r="G1468" s="172" t="s">
        <v>103</v>
      </c>
      <c r="H1468" s="34"/>
    </row>
    <row r="1469" spans="1:8" x14ac:dyDescent="0.2">
      <c r="A1469" s="1569">
        <v>245321</v>
      </c>
      <c r="B1469" s="172" t="s">
        <v>2698</v>
      </c>
      <c r="C1469" s="81" t="s">
        <v>2699</v>
      </c>
      <c r="D1469" s="81" t="s">
        <v>143</v>
      </c>
      <c r="E1469" s="81"/>
      <c r="F1469" s="81"/>
      <c r="G1469" s="172" t="s">
        <v>103</v>
      </c>
      <c r="H1469" s="34"/>
    </row>
    <row r="1470" spans="1:8" x14ac:dyDescent="0.2">
      <c r="A1470" s="1569">
        <v>245322</v>
      </c>
      <c r="B1470" s="172" t="s">
        <v>2700</v>
      </c>
      <c r="C1470" s="81" t="s">
        <v>2701</v>
      </c>
      <c r="D1470" s="81" t="s">
        <v>124</v>
      </c>
      <c r="E1470" s="81"/>
      <c r="F1470" s="81"/>
      <c r="G1470" s="172" t="s">
        <v>103</v>
      </c>
      <c r="H1470" s="34"/>
    </row>
    <row r="1471" spans="1:8" x14ac:dyDescent="0.2">
      <c r="A1471" s="1569">
        <v>245323</v>
      </c>
      <c r="B1471" s="172" t="s">
        <v>2702</v>
      </c>
      <c r="C1471" s="81" t="s">
        <v>2703</v>
      </c>
      <c r="D1471" s="81" t="s">
        <v>124</v>
      </c>
      <c r="E1471" s="81"/>
      <c r="F1471" s="81"/>
      <c r="G1471" s="172" t="s">
        <v>103</v>
      </c>
      <c r="H1471" s="34"/>
    </row>
    <row r="1472" spans="1:8" x14ac:dyDescent="0.2">
      <c r="A1472" s="1569">
        <v>245324</v>
      </c>
      <c r="B1472" s="172" t="s">
        <v>2704</v>
      </c>
      <c r="C1472" s="81" t="s">
        <v>2379</v>
      </c>
      <c r="D1472" s="81" t="s">
        <v>124</v>
      </c>
      <c r="E1472" s="81"/>
      <c r="F1472" s="81"/>
      <c r="G1472" s="172" t="s">
        <v>103</v>
      </c>
      <c r="H1472" s="34"/>
    </row>
    <row r="1473" spans="1:8" x14ac:dyDescent="0.2">
      <c r="A1473" s="1569">
        <v>245325</v>
      </c>
      <c r="B1473" s="172" t="s">
        <v>2705</v>
      </c>
      <c r="C1473" s="81" t="s">
        <v>2706</v>
      </c>
      <c r="D1473" s="81" t="s">
        <v>124</v>
      </c>
      <c r="E1473" s="81"/>
      <c r="F1473" s="81"/>
      <c r="G1473" s="172" t="s">
        <v>103</v>
      </c>
      <c r="H1473" s="34"/>
    </row>
    <row r="1474" spans="1:8" x14ac:dyDescent="0.2">
      <c r="A1474" s="1569">
        <v>245326</v>
      </c>
      <c r="B1474" s="172" t="s">
        <v>2707</v>
      </c>
      <c r="C1474" s="81" t="s">
        <v>2708</v>
      </c>
      <c r="D1474" s="81" t="s">
        <v>101</v>
      </c>
      <c r="E1474" s="81"/>
      <c r="F1474" s="81"/>
      <c r="G1474" s="172" t="s">
        <v>103</v>
      </c>
      <c r="H1474" s="34"/>
    </row>
    <row r="1475" spans="1:8" x14ac:dyDescent="0.2">
      <c r="A1475" s="1569">
        <v>245327</v>
      </c>
      <c r="B1475" s="172" t="s">
        <v>2709</v>
      </c>
      <c r="C1475" s="81" t="s">
        <v>2710</v>
      </c>
      <c r="D1475" s="81" t="s">
        <v>143</v>
      </c>
      <c r="E1475" s="81"/>
      <c r="F1475" s="81"/>
      <c r="G1475" s="172" t="s">
        <v>103</v>
      </c>
      <c r="H1475" s="34"/>
    </row>
    <row r="1476" spans="1:8" x14ac:dyDescent="0.2">
      <c r="A1476" s="1569">
        <v>245328</v>
      </c>
      <c r="B1476" s="172" t="s">
        <v>2711</v>
      </c>
      <c r="C1476" s="81" t="s">
        <v>2712</v>
      </c>
      <c r="D1476" s="81" t="s">
        <v>101</v>
      </c>
      <c r="E1476" s="81"/>
      <c r="F1476" s="81"/>
      <c r="G1476" s="172" t="s">
        <v>103</v>
      </c>
      <c r="H1476" s="34"/>
    </row>
    <row r="1477" spans="1:8" x14ac:dyDescent="0.2">
      <c r="A1477" s="1569">
        <v>245329</v>
      </c>
      <c r="B1477" s="172" t="s">
        <v>2713</v>
      </c>
      <c r="C1477" s="81" t="s">
        <v>2714</v>
      </c>
      <c r="D1477" s="81" t="s">
        <v>101</v>
      </c>
      <c r="E1477" s="81"/>
      <c r="F1477" s="81"/>
      <c r="G1477" s="172" t="s">
        <v>103</v>
      </c>
      <c r="H1477" s="34"/>
    </row>
    <row r="1478" spans="1:8" x14ac:dyDescent="0.2">
      <c r="A1478" s="1569">
        <v>245330</v>
      </c>
      <c r="B1478" s="172" t="s">
        <v>2715</v>
      </c>
      <c r="C1478" s="81" t="s">
        <v>823</v>
      </c>
      <c r="D1478" s="81" t="s">
        <v>101</v>
      </c>
      <c r="E1478" s="81"/>
      <c r="F1478" s="81"/>
      <c r="G1478" s="172" t="s">
        <v>103</v>
      </c>
      <c r="H1478" s="34"/>
    </row>
    <row r="1479" spans="1:8" x14ac:dyDescent="0.2">
      <c r="A1479" s="1569">
        <v>245331</v>
      </c>
      <c r="B1479" s="172" t="s">
        <v>2716</v>
      </c>
      <c r="C1479" s="81" t="s">
        <v>461</v>
      </c>
      <c r="D1479" s="81" t="s">
        <v>101</v>
      </c>
      <c r="E1479" s="81"/>
      <c r="F1479" s="81"/>
      <c r="G1479" s="172" t="s">
        <v>103</v>
      </c>
      <c r="H1479" s="34"/>
    </row>
    <row r="1480" spans="1:8" x14ac:dyDescent="0.2">
      <c r="A1480" s="1569">
        <v>245332</v>
      </c>
      <c r="B1480" s="172" t="s">
        <v>2717</v>
      </c>
      <c r="C1480" s="81" t="s">
        <v>2718</v>
      </c>
      <c r="D1480" s="81" t="s">
        <v>134</v>
      </c>
      <c r="E1480" s="81"/>
      <c r="F1480" s="81"/>
      <c r="G1480" s="172" t="s">
        <v>103</v>
      </c>
      <c r="H1480" s="34"/>
    </row>
    <row r="1481" spans="1:8" x14ac:dyDescent="0.2">
      <c r="A1481" s="1569">
        <v>245333</v>
      </c>
      <c r="B1481" s="172" t="s">
        <v>2719</v>
      </c>
      <c r="C1481" s="81" t="s">
        <v>1971</v>
      </c>
      <c r="D1481" s="81" t="s">
        <v>143</v>
      </c>
      <c r="E1481" s="81"/>
      <c r="F1481" s="81"/>
      <c r="G1481" s="172" t="s">
        <v>103</v>
      </c>
      <c r="H1481" s="34"/>
    </row>
    <row r="1482" spans="1:8" x14ac:dyDescent="0.2">
      <c r="A1482" s="1569">
        <v>245334</v>
      </c>
      <c r="B1482" s="172" t="s">
        <v>2720</v>
      </c>
      <c r="C1482" s="81" t="s">
        <v>2721</v>
      </c>
      <c r="D1482" s="81" t="s">
        <v>134</v>
      </c>
      <c r="E1482" s="81"/>
      <c r="F1482" s="81"/>
      <c r="G1482" s="172" t="s">
        <v>103</v>
      </c>
      <c r="H1482" s="34"/>
    </row>
    <row r="1483" spans="1:8" x14ac:dyDescent="0.2">
      <c r="A1483" s="1569">
        <v>245335</v>
      </c>
      <c r="B1483" s="172" t="s">
        <v>2722</v>
      </c>
      <c r="C1483" s="81" t="s">
        <v>2723</v>
      </c>
      <c r="D1483" s="81" t="s">
        <v>134</v>
      </c>
      <c r="E1483" s="81"/>
      <c r="F1483" s="81"/>
      <c r="G1483" s="172" t="s">
        <v>103</v>
      </c>
      <c r="H1483" s="34"/>
    </row>
    <row r="1484" spans="1:8" x14ac:dyDescent="0.2">
      <c r="A1484" s="1569">
        <v>245336</v>
      </c>
      <c r="B1484" s="172" t="s">
        <v>2724</v>
      </c>
      <c r="C1484" s="81" t="s">
        <v>2725</v>
      </c>
      <c r="D1484" s="81" t="s">
        <v>134</v>
      </c>
      <c r="E1484" s="81"/>
      <c r="F1484" s="81"/>
      <c r="G1484" s="172" t="s">
        <v>103</v>
      </c>
      <c r="H1484" s="34"/>
    </row>
    <row r="1485" spans="1:8" x14ac:dyDescent="0.2">
      <c r="A1485" s="1569">
        <v>245337</v>
      </c>
      <c r="B1485" s="172" t="s">
        <v>2726</v>
      </c>
      <c r="C1485" s="81" t="s">
        <v>958</v>
      </c>
      <c r="D1485" s="81" t="s">
        <v>134</v>
      </c>
      <c r="E1485" s="81"/>
      <c r="F1485" s="81"/>
      <c r="G1485" s="172" t="s">
        <v>103</v>
      </c>
      <c r="H1485" s="34"/>
    </row>
    <row r="1486" spans="1:8" x14ac:dyDescent="0.2">
      <c r="A1486" s="1569">
        <v>245338</v>
      </c>
      <c r="B1486" s="172" t="s">
        <v>2727</v>
      </c>
      <c r="C1486" s="81" t="s">
        <v>2728</v>
      </c>
      <c r="D1486" s="81" t="s">
        <v>134</v>
      </c>
      <c r="E1486" s="81"/>
      <c r="F1486" s="81"/>
      <c r="G1486" s="172" t="s">
        <v>103</v>
      </c>
      <c r="H1486" s="34"/>
    </row>
    <row r="1487" spans="1:8" x14ac:dyDescent="0.2">
      <c r="A1487" s="1569">
        <v>245339</v>
      </c>
      <c r="B1487" s="172" t="s">
        <v>2729</v>
      </c>
      <c r="C1487" s="81" t="s">
        <v>2730</v>
      </c>
      <c r="D1487" s="81" t="s">
        <v>134</v>
      </c>
      <c r="E1487" s="81"/>
      <c r="F1487" s="81"/>
      <c r="G1487" s="172" t="s">
        <v>103</v>
      </c>
      <c r="H1487" s="34"/>
    </row>
    <row r="1488" spans="1:8" x14ac:dyDescent="0.2">
      <c r="A1488" s="1569">
        <v>245340</v>
      </c>
      <c r="B1488" s="172" t="s">
        <v>2731</v>
      </c>
      <c r="C1488" s="81" t="s">
        <v>2732</v>
      </c>
      <c r="D1488" s="81" t="s">
        <v>134</v>
      </c>
      <c r="E1488" s="81"/>
      <c r="F1488" s="81"/>
      <c r="G1488" s="172" t="s">
        <v>103</v>
      </c>
      <c r="H1488" s="34"/>
    </row>
    <row r="1489" spans="1:8" x14ac:dyDescent="0.2">
      <c r="A1489" s="1569">
        <v>245341</v>
      </c>
      <c r="B1489" s="172" t="s">
        <v>2733</v>
      </c>
      <c r="C1489" s="81" t="s">
        <v>2734</v>
      </c>
      <c r="D1489" s="81" t="s">
        <v>101</v>
      </c>
      <c r="E1489" s="81"/>
      <c r="F1489" s="81"/>
      <c r="G1489" s="172" t="s">
        <v>103</v>
      </c>
      <c r="H1489" s="34"/>
    </row>
    <row r="1490" spans="1:8" x14ac:dyDescent="0.2">
      <c r="A1490" s="1569">
        <v>245342</v>
      </c>
      <c r="B1490" s="172" t="s">
        <v>2735</v>
      </c>
      <c r="C1490" s="81" t="s">
        <v>2736</v>
      </c>
      <c r="D1490" s="81" t="s">
        <v>101</v>
      </c>
      <c r="E1490" s="81"/>
      <c r="F1490" s="81"/>
      <c r="G1490" s="172" t="s">
        <v>103</v>
      </c>
      <c r="H1490" s="34"/>
    </row>
    <row r="1491" spans="1:8" x14ac:dyDescent="0.2">
      <c r="A1491" s="1569">
        <v>245343</v>
      </c>
      <c r="B1491" s="172" t="s">
        <v>2737</v>
      </c>
      <c r="C1491" s="81" t="s">
        <v>2738</v>
      </c>
      <c r="D1491" s="81" t="s">
        <v>134</v>
      </c>
      <c r="E1491" s="81"/>
      <c r="F1491" s="81"/>
      <c r="G1491" s="172" t="s">
        <v>103</v>
      </c>
      <c r="H1491" s="34"/>
    </row>
    <row r="1492" spans="1:8" x14ac:dyDescent="0.2">
      <c r="A1492" s="1569">
        <v>245344</v>
      </c>
      <c r="B1492" s="172" t="s">
        <v>2739</v>
      </c>
      <c r="C1492" s="81" t="s">
        <v>507</v>
      </c>
      <c r="D1492" s="81" t="s">
        <v>134</v>
      </c>
      <c r="E1492" s="81"/>
      <c r="F1492" s="81"/>
      <c r="G1492" s="172" t="s">
        <v>103</v>
      </c>
      <c r="H1492" s="34"/>
    </row>
    <row r="1493" spans="1:8" x14ac:dyDescent="0.2">
      <c r="A1493" s="1569">
        <v>245345</v>
      </c>
      <c r="B1493" s="172" t="s">
        <v>2740</v>
      </c>
      <c r="C1493" s="81" t="s">
        <v>2741</v>
      </c>
      <c r="D1493" s="81" t="s">
        <v>134</v>
      </c>
      <c r="E1493" s="81"/>
      <c r="F1493" s="81"/>
      <c r="G1493" s="172" t="s">
        <v>103</v>
      </c>
      <c r="H1493" s="34"/>
    </row>
    <row r="1494" spans="1:8" x14ac:dyDescent="0.2">
      <c r="A1494" s="1569">
        <v>245346</v>
      </c>
      <c r="B1494" s="172" t="s">
        <v>2742</v>
      </c>
      <c r="C1494" s="81" t="s">
        <v>1441</v>
      </c>
      <c r="D1494" s="81" t="s">
        <v>143</v>
      </c>
      <c r="E1494" s="81"/>
      <c r="F1494" s="81"/>
      <c r="G1494" s="172" t="s">
        <v>103</v>
      </c>
      <c r="H1494" s="34"/>
    </row>
    <row r="1495" spans="1:8" x14ac:dyDescent="0.2">
      <c r="A1495" s="1569">
        <v>245347</v>
      </c>
      <c r="B1495" s="172" t="s">
        <v>2743</v>
      </c>
      <c r="C1495" s="81" t="s">
        <v>2744</v>
      </c>
      <c r="D1495" s="81" t="s">
        <v>143</v>
      </c>
      <c r="E1495" s="81"/>
      <c r="F1495" s="81"/>
      <c r="G1495" s="172" t="s">
        <v>103</v>
      </c>
      <c r="H1495" s="34"/>
    </row>
    <row r="1496" spans="1:8" x14ac:dyDescent="0.2">
      <c r="A1496" s="1569">
        <v>245348</v>
      </c>
      <c r="B1496" s="172" t="s">
        <v>2745</v>
      </c>
      <c r="C1496" s="81" t="s">
        <v>2746</v>
      </c>
      <c r="D1496" s="81" t="s">
        <v>143</v>
      </c>
      <c r="E1496" s="81"/>
      <c r="F1496" s="81"/>
      <c r="G1496" s="172" t="s">
        <v>103</v>
      </c>
      <c r="H1496" s="34"/>
    </row>
    <row r="1497" spans="1:8" x14ac:dyDescent="0.2">
      <c r="A1497" s="1569">
        <v>245349</v>
      </c>
      <c r="B1497" s="172" t="s">
        <v>2747</v>
      </c>
      <c r="C1497" s="81" t="s">
        <v>368</v>
      </c>
      <c r="D1497" s="81" t="s">
        <v>143</v>
      </c>
      <c r="E1497" s="81"/>
      <c r="F1497" s="81"/>
      <c r="G1497" s="172" t="s">
        <v>103</v>
      </c>
      <c r="H1497" s="34"/>
    </row>
    <row r="1498" spans="1:8" x14ac:dyDescent="0.2">
      <c r="A1498" s="1569">
        <v>245350</v>
      </c>
      <c r="B1498" s="172" t="s">
        <v>2748</v>
      </c>
      <c r="C1498" s="81" t="s">
        <v>2749</v>
      </c>
      <c r="D1498" s="81" t="s">
        <v>143</v>
      </c>
      <c r="E1498" s="81"/>
      <c r="F1498" s="81"/>
      <c r="G1498" s="172" t="s">
        <v>103</v>
      </c>
      <c r="H1498" s="34"/>
    </row>
    <row r="1499" spans="1:8" x14ac:dyDescent="0.2">
      <c r="A1499" s="1569">
        <v>245351</v>
      </c>
      <c r="B1499" s="172" t="s">
        <v>2750</v>
      </c>
      <c r="C1499" s="81" t="s">
        <v>2751</v>
      </c>
      <c r="D1499" s="81" t="s">
        <v>143</v>
      </c>
      <c r="E1499" s="81"/>
      <c r="F1499" s="81"/>
      <c r="G1499" s="172" t="s">
        <v>103</v>
      </c>
      <c r="H1499" s="34"/>
    </row>
    <row r="1500" spans="1:8" x14ac:dyDescent="0.2">
      <c r="A1500" s="1569">
        <v>245352</v>
      </c>
      <c r="B1500" s="172" t="s">
        <v>2752</v>
      </c>
      <c r="C1500" s="81" t="s">
        <v>743</v>
      </c>
      <c r="D1500" s="81" t="s">
        <v>143</v>
      </c>
      <c r="E1500" s="81"/>
      <c r="F1500" s="81"/>
      <c r="G1500" s="172" t="s">
        <v>103</v>
      </c>
      <c r="H1500" s="34"/>
    </row>
    <row r="1501" spans="1:8" x14ac:dyDescent="0.2">
      <c r="A1501" s="1569">
        <v>245353</v>
      </c>
      <c r="B1501" s="172" t="s">
        <v>2753</v>
      </c>
      <c r="C1501" s="81" t="s">
        <v>860</v>
      </c>
      <c r="D1501" s="81" t="s">
        <v>143</v>
      </c>
      <c r="E1501" s="81"/>
      <c r="F1501" s="81"/>
      <c r="G1501" s="172" t="s">
        <v>103</v>
      </c>
      <c r="H1501" s="34"/>
    </row>
    <row r="1502" spans="1:8" x14ac:dyDescent="0.2">
      <c r="A1502" s="1569">
        <v>245354</v>
      </c>
      <c r="B1502" s="172" t="s">
        <v>2754</v>
      </c>
      <c r="C1502" s="81" t="s">
        <v>2755</v>
      </c>
      <c r="D1502" s="81" t="s">
        <v>143</v>
      </c>
      <c r="E1502" s="81"/>
      <c r="F1502" s="81"/>
      <c r="G1502" s="172" t="s">
        <v>103</v>
      </c>
      <c r="H1502" s="34"/>
    </row>
    <row r="1503" spans="1:8" x14ac:dyDescent="0.2">
      <c r="A1503" s="1569">
        <v>245355</v>
      </c>
      <c r="B1503" s="172" t="s">
        <v>2756</v>
      </c>
      <c r="C1503" s="81" t="s">
        <v>1971</v>
      </c>
      <c r="D1503" s="81" t="s">
        <v>143</v>
      </c>
      <c r="E1503" s="81"/>
      <c r="F1503" s="81"/>
      <c r="G1503" s="172" t="s">
        <v>103</v>
      </c>
      <c r="H1503" s="34"/>
    </row>
    <row r="1504" spans="1:8" x14ac:dyDescent="0.2">
      <c r="A1504" s="1569">
        <v>245356</v>
      </c>
      <c r="B1504" s="172" t="s">
        <v>2757</v>
      </c>
      <c r="C1504" s="81" t="s">
        <v>2758</v>
      </c>
      <c r="D1504" s="81" t="s">
        <v>134</v>
      </c>
      <c r="E1504" s="81"/>
      <c r="F1504" s="81"/>
      <c r="G1504" s="172" t="s">
        <v>103</v>
      </c>
      <c r="H1504" s="34"/>
    </row>
    <row r="1505" spans="1:8" x14ac:dyDescent="0.2">
      <c r="A1505" s="1569">
        <v>245357</v>
      </c>
      <c r="B1505" s="172" t="s">
        <v>2759</v>
      </c>
      <c r="C1505" s="81" t="s">
        <v>690</v>
      </c>
      <c r="D1505" s="81" t="s">
        <v>134</v>
      </c>
      <c r="E1505" s="81"/>
      <c r="F1505" s="81"/>
      <c r="G1505" s="172" t="s">
        <v>103</v>
      </c>
      <c r="H1505" s="34"/>
    </row>
    <row r="1506" spans="1:8" x14ac:dyDescent="0.2">
      <c r="A1506" s="1569">
        <v>245358</v>
      </c>
      <c r="B1506" s="172" t="s">
        <v>2760</v>
      </c>
      <c r="C1506" s="81" t="s">
        <v>706</v>
      </c>
      <c r="D1506" s="81" t="s">
        <v>134</v>
      </c>
      <c r="E1506" s="81"/>
      <c r="F1506" s="81"/>
      <c r="G1506" s="172" t="s">
        <v>103</v>
      </c>
      <c r="H1506" s="34"/>
    </row>
    <row r="1507" spans="1:8" x14ac:dyDescent="0.2">
      <c r="A1507" s="1569">
        <v>245359</v>
      </c>
      <c r="B1507" s="172" t="s">
        <v>2761</v>
      </c>
      <c r="C1507" s="81" t="s">
        <v>2762</v>
      </c>
      <c r="D1507" s="81" t="s">
        <v>101</v>
      </c>
      <c r="E1507" s="81"/>
      <c r="F1507" s="81"/>
      <c r="G1507" s="172" t="s">
        <v>103</v>
      </c>
      <c r="H1507" s="34"/>
    </row>
    <row r="1508" spans="1:8" x14ac:dyDescent="0.2">
      <c r="A1508" s="1569">
        <v>245360</v>
      </c>
      <c r="B1508" s="172" t="s">
        <v>2763</v>
      </c>
      <c r="C1508" s="81" t="s">
        <v>2764</v>
      </c>
      <c r="D1508" s="81" t="s">
        <v>134</v>
      </c>
      <c r="E1508" s="81"/>
      <c r="F1508" s="81"/>
      <c r="G1508" s="172" t="s">
        <v>103</v>
      </c>
      <c r="H1508" s="34"/>
    </row>
    <row r="1509" spans="1:8" x14ac:dyDescent="0.2">
      <c r="A1509" s="1569">
        <v>245361</v>
      </c>
      <c r="B1509" s="172" t="s">
        <v>2765</v>
      </c>
      <c r="C1509" s="81" t="s">
        <v>2766</v>
      </c>
      <c r="D1509" s="81" t="s">
        <v>134</v>
      </c>
      <c r="E1509" s="81" t="s">
        <v>143</v>
      </c>
      <c r="F1509" s="81"/>
      <c r="G1509" s="172" t="s">
        <v>103</v>
      </c>
      <c r="H1509" s="34"/>
    </row>
    <row r="1510" spans="1:8" x14ac:dyDescent="0.2">
      <c r="A1510" s="1569">
        <v>245362</v>
      </c>
      <c r="B1510" s="172" t="s">
        <v>2767</v>
      </c>
      <c r="C1510" s="81" t="s">
        <v>2768</v>
      </c>
      <c r="D1510" s="81" t="s">
        <v>134</v>
      </c>
      <c r="E1510" s="81"/>
      <c r="F1510" s="81"/>
      <c r="G1510" s="172" t="s">
        <v>103</v>
      </c>
      <c r="H1510" s="34"/>
    </row>
    <row r="1511" spans="1:8" x14ac:dyDescent="0.2">
      <c r="A1511" s="1569">
        <v>245363</v>
      </c>
      <c r="B1511" s="172" t="s">
        <v>2769</v>
      </c>
      <c r="C1511" s="81" t="s">
        <v>2770</v>
      </c>
      <c r="D1511" s="81" t="s">
        <v>134</v>
      </c>
      <c r="E1511" s="81"/>
      <c r="F1511" s="81"/>
      <c r="G1511" s="172" t="s">
        <v>103</v>
      </c>
      <c r="H1511" s="34"/>
    </row>
    <row r="1512" spans="1:8" x14ac:dyDescent="0.2">
      <c r="A1512" s="1569">
        <v>245364</v>
      </c>
      <c r="B1512" s="172" t="s">
        <v>2771</v>
      </c>
      <c r="C1512" s="81" t="s">
        <v>2772</v>
      </c>
      <c r="D1512" s="81" t="s">
        <v>101</v>
      </c>
      <c r="E1512" s="81"/>
      <c r="F1512" s="81"/>
      <c r="G1512" s="172" t="s">
        <v>103</v>
      </c>
      <c r="H1512" s="34"/>
    </row>
    <row r="1513" spans="1:8" x14ac:dyDescent="0.2">
      <c r="A1513" s="1569">
        <v>245365</v>
      </c>
      <c r="B1513" s="172" t="s">
        <v>2773</v>
      </c>
      <c r="C1513" s="81" t="s">
        <v>2774</v>
      </c>
      <c r="D1513" s="81" t="s">
        <v>134</v>
      </c>
      <c r="E1513" s="81"/>
      <c r="F1513" s="81"/>
      <c r="G1513" s="172" t="s">
        <v>103</v>
      </c>
      <c r="H1513" s="34"/>
    </row>
    <row r="1514" spans="1:8" x14ac:dyDescent="0.2">
      <c r="A1514" s="1569">
        <v>245368</v>
      </c>
      <c r="B1514" s="172" t="s">
        <v>2775</v>
      </c>
      <c r="C1514" s="81" t="s">
        <v>2776</v>
      </c>
      <c r="D1514" s="81" t="s">
        <v>143</v>
      </c>
      <c r="E1514" s="81"/>
      <c r="F1514" s="81"/>
      <c r="G1514" s="172" t="s">
        <v>103</v>
      </c>
      <c r="H1514" s="34"/>
    </row>
    <row r="1515" spans="1:8" x14ac:dyDescent="0.2">
      <c r="A1515" s="1569">
        <v>245369</v>
      </c>
      <c r="B1515" s="172" t="s">
        <v>2777</v>
      </c>
      <c r="C1515" s="81" t="s">
        <v>2778</v>
      </c>
      <c r="D1515" s="81" t="s">
        <v>143</v>
      </c>
      <c r="E1515" s="81"/>
      <c r="F1515" s="81"/>
      <c r="G1515" s="172" t="s">
        <v>103</v>
      </c>
      <c r="H1515" s="34"/>
    </row>
    <row r="1516" spans="1:8" x14ac:dyDescent="0.2">
      <c r="A1516" s="1569">
        <v>245370</v>
      </c>
      <c r="B1516" s="172" t="s">
        <v>2779</v>
      </c>
      <c r="C1516" s="81" t="s">
        <v>2780</v>
      </c>
      <c r="D1516" s="81" t="s">
        <v>124</v>
      </c>
      <c r="E1516" s="81"/>
      <c r="F1516" s="81"/>
      <c r="G1516" s="172" t="s">
        <v>103</v>
      </c>
      <c r="H1516" s="34"/>
    </row>
    <row r="1517" spans="1:8" x14ac:dyDescent="0.2">
      <c r="A1517" s="1569">
        <v>245371</v>
      </c>
      <c r="B1517" s="172" t="s">
        <v>2781</v>
      </c>
      <c r="C1517" s="81" t="s">
        <v>2782</v>
      </c>
      <c r="D1517" s="81" t="s">
        <v>124</v>
      </c>
      <c r="E1517" s="81"/>
      <c r="F1517" s="81"/>
      <c r="G1517" s="172" t="s">
        <v>103</v>
      </c>
      <c r="H1517" s="34"/>
    </row>
    <row r="1518" spans="1:8" x14ac:dyDescent="0.2">
      <c r="A1518" s="1569">
        <v>245372</v>
      </c>
      <c r="B1518" s="172" t="s">
        <v>2783</v>
      </c>
      <c r="C1518" s="81" t="s">
        <v>2784</v>
      </c>
      <c r="D1518" s="81" t="s">
        <v>124</v>
      </c>
      <c r="E1518" s="81"/>
      <c r="F1518" s="81"/>
      <c r="G1518" s="172" t="s">
        <v>103</v>
      </c>
      <c r="H1518" s="34"/>
    </row>
    <row r="1519" spans="1:8" x14ac:dyDescent="0.2">
      <c r="A1519" s="1569">
        <v>245373</v>
      </c>
      <c r="B1519" s="172" t="s">
        <v>2785</v>
      </c>
      <c r="C1519" s="81" t="s">
        <v>2786</v>
      </c>
      <c r="D1519" s="81" t="s">
        <v>101</v>
      </c>
      <c r="E1519" s="81"/>
      <c r="F1519" s="81"/>
      <c r="G1519" s="172" t="s">
        <v>103</v>
      </c>
      <c r="H1519" s="34"/>
    </row>
    <row r="1520" spans="1:8" x14ac:dyDescent="0.2">
      <c r="A1520" s="1569">
        <v>245374</v>
      </c>
      <c r="B1520" s="172" t="s">
        <v>2787</v>
      </c>
      <c r="C1520" s="81" t="s">
        <v>2788</v>
      </c>
      <c r="D1520" s="81" t="s">
        <v>101</v>
      </c>
      <c r="E1520" s="81"/>
      <c r="F1520" s="81"/>
      <c r="G1520" s="172" t="s">
        <v>103</v>
      </c>
      <c r="H1520" s="34"/>
    </row>
    <row r="1521" spans="1:8" x14ac:dyDescent="0.2">
      <c r="A1521" s="1569">
        <v>245375</v>
      </c>
      <c r="B1521" s="172" t="s">
        <v>2789</v>
      </c>
      <c r="C1521" s="81" t="s">
        <v>2790</v>
      </c>
      <c r="D1521" s="81" t="s">
        <v>124</v>
      </c>
      <c r="E1521" s="81"/>
      <c r="F1521" s="81"/>
      <c r="G1521" s="172" t="s">
        <v>103</v>
      </c>
      <c r="H1521" s="34"/>
    </row>
    <row r="1522" spans="1:8" x14ac:dyDescent="0.2">
      <c r="A1522" s="1569">
        <v>245376</v>
      </c>
      <c r="B1522" s="172" t="s">
        <v>2791</v>
      </c>
      <c r="C1522" s="81" t="s">
        <v>2792</v>
      </c>
      <c r="D1522" s="81" t="s">
        <v>143</v>
      </c>
      <c r="E1522" s="81"/>
      <c r="F1522" s="81"/>
      <c r="G1522" s="172" t="s">
        <v>103</v>
      </c>
      <c r="H1522" s="34"/>
    </row>
    <row r="1523" spans="1:8" x14ac:dyDescent="0.2">
      <c r="A1523" s="1569">
        <v>245377</v>
      </c>
      <c r="B1523" s="172" t="s">
        <v>2793</v>
      </c>
      <c r="C1523" s="81" t="s">
        <v>2794</v>
      </c>
      <c r="D1523" s="81" t="s">
        <v>143</v>
      </c>
      <c r="E1523" s="81"/>
      <c r="F1523" s="81"/>
      <c r="G1523" s="172" t="s">
        <v>103</v>
      </c>
      <c r="H1523" s="34"/>
    </row>
    <row r="1524" spans="1:8" x14ac:dyDescent="0.2">
      <c r="A1524" s="1569">
        <v>245378</v>
      </c>
      <c r="B1524" s="172" t="s">
        <v>2795</v>
      </c>
      <c r="C1524" s="81" t="s">
        <v>2796</v>
      </c>
      <c r="D1524" s="81" t="s">
        <v>124</v>
      </c>
      <c r="E1524" s="81"/>
      <c r="F1524" s="81"/>
      <c r="G1524" s="172" t="s">
        <v>103</v>
      </c>
      <c r="H1524" s="34"/>
    </row>
    <row r="1525" spans="1:8" x14ac:dyDescent="0.2">
      <c r="A1525" s="1569">
        <v>245379</v>
      </c>
      <c r="B1525" s="172" t="s">
        <v>2797</v>
      </c>
      <c r="C1525" s="81" t="s">
        <v>2798</v>
      </c>
      <c r="D1525" s="81" t="s">
        <v>124</v>
      </c>
      <c r="E1525" s="81"/>
      <c r="F1525" s="81"/>
      <c r="G1525" s="172" t="s">
        <v>103</v>
      </c>
      <c r="H1525" s="34"/>
    </row>
    <row r="1526" spans="1:8" x14ac:dyDescent="0.2">
      <c r="A1526" s="1569">
        <v>245380</v>
      </c>
      <c r="B1526" s="172" t="s">
        <v>2799</v>
      </c>
      <c r="C1526" s="81" t="s">
        <v>2800</v>
      </c>
      <c r="D1526" s="81" t="s">
        <v>143</v>
      </c>
      <c r="E1526" s="81"/>
      <c r="F1526" s="81"/>
      <c r="G1526" s="172" t="s">
        <v>103</v>
      </c>
      <c r="H1526" s="34"/>
    </row>
    <row r="1527" spans="1:8" x14ac:dyDescent="0.2">
      <c r="A1527" s="1569">
        <v>245381</v>
      </c>
      <c r="B1527" s="172" t="s">
        <v>2801</v>
      </c>
      <c r="C1527" s="81" t="s">
        <v>2802</v>
      </c>
      <c r="D1527" s="81" t="s">
        <v>143</v>
      </c>
      <c r="E1527" s="81"/>
      <c r="F1527" s="81"/>
      <c r="G1527" s="172" t="s">
        <v>103</v>
      </c>
      <c r="H1527" s="34"/>
    </row>
    <row r="1528" spans="1:8" x14ac:dyDescent="0.2">
      <c r="A1528" s="1569">
        <v>245382</v>
      </c>
      <c r="B1528" s="172" t="s">
        <v>2803</v>
      </c>
      <c r="C1528" s="81" t="s">
        <v>2804</v>
      </c>
      <c r="D1528" s="81" t="s">
        <v>134</v>
      </c>
      <c r="E1528" s="81"/>
      <c r="F1528" s="81"/>
      <c r="G1528" s="172" t="s">
        <v>103</v>
      </c>
      <c r="H1528" s="34"/>
    </row>
    <row r="1529" spans="1:8" x14ac:dyDescent="0.2">
      <c r="A1529" s="1569">
        <v>245383</v>
      </c>
      <c r="B1529" s="172" t="s">
        <v>2805</v>
      </c>
      <c r="C1529" s="81" t="s">
        <v>2806</v>
      </c>
      <c r="D1529" s="81" t="s">
        <v>124</v>
      </c>
      <c r="E1529" s="81"/>
      <c r="F1529" s="81"/>
      <c r="G1529" s="172" t="s">
        <v>103</v>
      </c>
      <c r="H1529" s="34"/>
    </row>
    <row r="1530" spans="1:8" x14ac:dyDescent="0.2">
      <c r="A1530" s="1569">
        <v>245384</v>
      </c>
      <c r="B1530" s="172" t="s">
        <v>2807</v>
      </c>
      <c r="C1530" s="81" t="s">
        <v>2808</v>
      </c>
      <c r="D1530" s="81" t="s">
        <v>124</v>
      </c>
      <c r="E1530" s="81"/>
      <c r="F1530" s="81"/>
      <c r="G1530" s="172" t="s">
        <v>103</v>
      </c>
      <c r="H1530" s="34"/>
    </row>
    <row r="1531" spans="1:8" x14ac:dyDescent="0.2">
      <c r="A1531" s="1569">
        <v>245385</v>
      </c>
      <c r="B1531" s="172" t="s">
        <v>2809</v>
      </c>
      <c r="C1531" s="81" t="s">
        <v>2810</v>
      </c>
      <c r="D1531" s="81" t="s">
        <v>124</v>
      </c>
      <c r="E1531" s="81"/>
      <c r="F1531" s="81"/>
      <c r="G1531" s="172" t="s">
        <v>103</v>
      </c>
      <c r="H1531" s="34"/>
    </row>
    <row r="1532" spans="1:8" x14ac:dyDescent="0.2">
      <c r="A1532" s="1569">
        <v>245386</v>
      </c>
      <c r="B1532" s="172" t="s">
        <v>2811</v>
      </c>
      <c r="C1532" s="81" t="s">
        <v>2073</v>
      </c>
      <c r="D1532" s="81" t="s">
        <v>124</v>
      </c>
      <c r="E1532" s="81"/>
      <c r="F1532" s="81"/>
      <c r="G1532" s="172" t="s">
        <v>103</v>
      </c>
      <c r="H1532" s="34"/>
    </row>
    <row r="1533" spans="1:8" x14ac:dyDescent="0.2">
      <c r="A1533" s="1569">
        <v>245387</v>
      </c>
      <c r="B1533" s="172" t="s">
        <v>2812</v>
      </c>
      <c r="C1533" s="81" t="s">
        <v>2813</v>
      </c>
      <c r="D1533" s="81" t="s">
        <v>134</v>
      </c>
      <c r="E1533" s="81"/>
      <c r="F1533" s="81"/>
      <c r="G1533" s="172" t="s">
        <v>103</v>
      </c>
      <c r="H1533" s="34"/>
    </row>
    <row r="1534" spans="1:8" x14ac:dyDescent="0.2">
      <c r="A1534" s="1569">
        <v>245388</v>
      </c>
      <c r="B1534" s="172" t="s">
        <v>2814</v>
      </c>
      <c r="C1534" s="81" t="s">
        <v>5842</v>
      </c>
      <c r="D1534" s="81" t="s">
        <v>134</v>
      </c>
      <c r="E1534" s="81"/>
      <c r="F1534" s="81"/>
      <c r="G1534" s="172" t="s">
        <v>103</v>
      </c>
      <c r="H1534" s="34"/>
    </row>
    <row r="1535" spans="1:8" x14ac:dyDescent="0.2">
      <c r="A1535" s="1569">
        <v>245389</v>
      </c>
      <c r="B1535" s="172" t="s">
        <v>2815</v>
      </c>
      <c r="C1535" s="81" t="s">
        <v>2816</v>
      </c>
      <c r="D1535" s="81" t="s">
        <v>101</v>
      </c>
      <c r="E1535" s="81"/>
      <c r="F1535" s="81"/>
      <c r="G1535" s="172" t="s">
        <v>103</v>
      </c>
      <c r="H1535" s="34"/>
    </row>
    <row r="1536" spans="1:8" x14ac:dyDescent="0.2">
      <c r="A1536" s="1569">
        <v>245390</v>
      </c>
      <c r="B1536" s="172" t="s">
        <v>2817</v>
      </c>
      <c r="C1536" s="81" t="s">
        <v>2818</v>
      </c>
      <c r="D1536" s="81" t="s">
        <v>134</v>
      </c>
      <c r="E1536" s="81"/>
      <c r="F1536" s="81"/>
      <c r="G1536" s="172" t="s">
        <v>103</v>
      </c>
      <c r="H1536" s="34"/>
    </row>
    <row r="1537" spans="1:8" x14ac:dyDescent="0.2">
      <c r="A1537" s="1569">
        <v>245391</v>
      </c>
      <c r="B1537" s="172" t="s">
        <v>2819</v>
      </c>
      <c r="C1537" s="81" t="s">
        <v>2820</v>
      </c>
      <c r="D1537" s="81" t="s">
        <v>134</v>
      </c>
      <c r="E1537" s="81"/>
      <c r="F1537" s="81"/>
      <c r="G1537" s="172" t="s">
        <v>103</v>
      </c>
      <c r="H1537" s="34"/>
    </row>
    <row r="1538" spans="1:8" x14ac:dyDescent="0.2">
      <c r="A1538" s="1569">
        <v>245392</v>
      </c>
      <c r="B1538" s="172" t="s">
        <v>2821</v>
      </c>
      <c r="C1538" s="81" t="s">
        <v>2214</v>
      </c>
      <c r="D1538" s="81" t="s">
        <v>101</v>
      </c>
      <c r="E1538" s="81"/>
      <c r="F1538" s="81"/>
      <c r="G1538" s="172" t="s">
        <v>103</v>
      </c>
      <c r="H1538" s="34"/>
    </row>
    <row r="1539" spans="1:8" x14ac:dyDescent="0.2">
      <c r="A1539" s="1569">
        <v>245393</v>
      </c>
      <c r="B1539" s="172" t="s">
        <v>2822</v>
      </c>
      <c r="C1539" s="81" t="s">
        <v>1260</v>
      </c>
      <c r="D1539" s="81" t="s">
        <v>101</v>
      </c>
      <c r="E1539" s="81"/>
      <c r="F1539" s="81"/>
      <c r="G1539" s="172" t="s">
        <v>103</v>
      </c>
      <c r="H1539" s="34"/>
    </row>
    <row r="1540" spans="1:8" x14ac:dyDescent="0.2">
      <c r="A1540" s="1569">
        <v>245394</v>
      </c>
      <c r="B1540" s="172" t="s">
        <v>2823</v>
      </c>
      <c r="C1540" s="81" t="s">
        <v>2824</v>
      </c>
      <c r="D1540" s="81" t="s">
        <v>101</v>
      </c>
      <c r="E1540" s="81"/>
      <c r="F1540" s="81"/>
      <c r="G1540" s="172" t="s">
        <v>103</v>
      </c>
      <c r="H1540" s="34"/>
    </row>
    <row r="1541" spans="1:8" x14ac:dyDescent="0.2">
      <c r="A1541" s="1569">
        <v>245395</v>
      </c>
      <c r="B1541" s="172" t="s">
        <v>2825</v>
      </c>
      <c r="C1541" s="81" t="s">
        <v>843</v>
      </c>
      <c r="D1541" s="81" t="s">
        <v>134</v>
      </c>
      <c r="E1541" s="81" t="s">
        <v>143</v>
      </c>
      <c r="F1541" s="81"/>
      <c r="G1541" s="172" t="s">
        <v>103</v>
      </c>
      <c r="H1541" s="34"/>
    </row>
    <row r="1542" spans="1:8" x14ac:dyDescent="0.2">
      <c r="A1542" s="1569">
        <v>245396</v>
      </c>
      <c r="B1542" s="172" t="s">
        <v>2826</v>
      </c>
      <c r="C1542" s="81" t="s">
        <v>2827</v>
      </c>
      <c r="D1542" s="81" t="s">
        <v>124</v>
      </c>
      <c r="E1542" s="81"/>
      <c r="F1542" s="81"/>
      <c r="G1542" s="172" t="s">
        <v>103</v>
      </c>
      <c r="H1542" s="34"/>
    </row>
    <row r="1543" spans="1:8" x14ac:dyDescent="0.2">
      <c r="A1543" s="1569">
        <v>245397</v>
      </c>
      <c r="B1543" s="172" t="s">
        <v>2828</v>
      </c>
      <c r="C1543" s="81" t="s">
        <v>1439</v>
      </c>
      <c r="D1543" s="81" t="s">
        <v>124</v>
      </c>
      <c r="E1543" s="81"/>
      <c r="F1543" s="81"/>
      <c r="G1543" s="172" t="s">
        <v>103</v>
      </c>
      <c r="H1543" s="34"/>
    </row>
    <row r="1544" spans="1:8" x14ac:dyDescent="0.2">
      <c r="A1544" s="1569">
        <v>245398</v>
      </c>
      <c r="B1544" s="172" t="s">
        <v>2829</v>
      </c>
      <c r="C1544" s="81" t="s">
        <v>2830</v>
      </c>
      <c r="D1544" s="81" t="s">
        <v>124</v>
      </c>
      <c r="E1544" s="81"/>
      <c r="F1544" s="81"/>
      <c r="G1544" s="172" t="s">
        <v>103</v>
      </c>
      <c r="H1544" s="34"/>
    </row>
    <row r="1545" spans="1:8" x14ac:dyDescent="0.2">
      <c r="A1545" s="1569">
        <v>245399</v>
      </c>
      <c r="B1545" s="172" t="s">
        <v>2831</v>
      </c>
      <c r="C1545" s="81" t="s">
        <v>2832</v>
      </c>
      <c r="D1545" s="81" t="s">
        <v>124</v>
      </c>
      <c r="E1545" s="81"/>
      <c r="F1545" s="81"/>
      <c r="G1545" s="172" t="s">
        <v>103</v>
      </c>
      <c r="H1545" s="34"/>
    </row>
    <row r="1546" spans="1:8" x14ac:dyDescent="0.2">
      <c r="A1546" s="1569">
        <v>245400</v>
      </c>
      <c r="B1546" s="172" t="s">
        <v>2833</v>
      </c>
      <c r="C1546" s="81" t="s">
        <v>2834</v>
      </c>
      <c r="D1546" s="81" t="s">
        <v>124</v>
      </c>
      <c r="E1546" s="81"/>
      <c r="F1546" s="81"/>
      <c r="G1546" s="172" t="s">
        <v>103</v>
      </c>
      <c r="H1546" s="34"/>
    </row>
    <row r="1547" spans="1:8" x14ac:dyDescent="0.2">
      <c r="A1547" s="1569">
        <v>245401</v>
      </c>
      <c r="B1547" s="172" t="s">
        <v>2835</v>
      </c>
      <c r="C1547" s="81" t="s">
        <v>830</v>
      </c>
      <c r="D1547" s="81" t="s">
        <v>124</v>
      </c>
      <c r="E1547" s="81"/>
      <c r="F1547" s="81"/>
      <c r="G1547" s="172" t="s">
        <v>103</v>
      </c>
      <c r="H1547" s="34"/>
    </row>
    <row r="1548" spans="1:8" x14ac:dyDescent="0.2">
      <c r="A1548" s="1569">
        <v>245402</v>
      </c>
      <c r="B1548" s="172" t="s">
        <v>2836</v>
      </c>
      <c r="C1548" s="81" t="s">
        <v>207</v>
      </c>
      <c r="D1548" s="81" t="s">
        <v>124</v>
      </c>
      <c r="E1548" s="81"/>
      <c r="F1548" s="81"/>
      <c r="G1548" s="172" t="s">
        <v>103</v>
      </c>
      <c r="H1548" s="34"/>
    </row>
    <row r="1549" spans="1:8" x14ac:dyDescent="0.2">
      <c r="A1549" s="1569">
        <v>245403</v>
      </c>
      <c r="B1549" s="172" t="s">
        <v>2837</v>
      </c>
      <c r="C1549" s="81" t="s">
        <v>2838</v>
      </c>
      <c r="D1549" s="81" t="s">
        <v>124</v>
      </c>
      <c r="E1549" s="81"/>
      <c r="F1549" s="81"/>
      <c r="G1549" s="172" t="s">
        <v>103</v>
      </c>
      <c r="H1549" s="34"/>
    </row>
    <row r="1550" spans="1:8" x14ac:dyDescent="0.2">
      <c r="A1550" s="1569">
        <v>245404</v>
      </c>
      <c r="B1550" s="172" t="s">
        <v>2839</v>
      </c>
      <c r="C1550" s="81" t="s">
        <v>2840</v>
      </c>
      <c r="D1550" s="81" t="s">
        <v>124</v>
      </c>
      <c r="E1550" s="81"/>
      <c r="F1550" s="81"/>
      <c r="G1550" s="172" t="s">
        <v>103</v>
      </c>
      <c r="H1550" s="34"/>
    </row>
    <row r="1551" spans="1:8" x14ac:dyDescent="0.2">
      <c r="A1551" s="1569">
        <v>245405</v>
      </c>
      <c r="B1551" s="172" t="s">
        <v>2841</v>
      </c>
      <c r="C1551" s="81" t="s">
        <v>1107</v>
      </c>
      <c r="D1551" s="81" t="s">
        <v>124</v>
      </c>
      <c r="E1551" s="81"/>
      <c r="F1551" s="81"/>
      <c r="G1551" s="172" t="s">
        <v>103</v>
      </c>
      <c r="H1551" s="34"/>
    </row>
    <row r="1552" spans="1:8" x14ac:dyDescent="0.2">
      <c r="A1552" s="1569">
        <v>245406</v>
      </c>
      <c r="B1552" s="172" t="s">
        <v>2842</v>
      </c>
      <c r="C1552" s="81" t="s">
        <v>2843</v>
      </c>
      <c r="D1552" s="81" t="s">
        <v>124</v>
      </c>
      <c r="E1552" s="81"/>
      <c r="F1552" s="81"/>
      <c r="G1552" s="172" t="s">
        <v>103</v>
      </c>
      <c r="H1552" s="34"/>
    </row>
    <row r="1553" spans="1:8" x14ac:dyDescent="0.2">
      <c r="A1553" s="1569">
        <v>245407</v>
      </c>
      <c r="B1553" s="172" t="s">
        <v>2844</v>
      </c>
      <c r="C1553" s="81" t="s">
        <v>2845</v>
      </c>
      <c r="D1553" s="81" t="s">
        <v>143</v>
      </c>
      <c r="E1553" s="81"/>
      <c r="F1553" s="81"/>
      <c r="G1553" s="172" t="s">
        <v>103</v>
      </c>
      <c r="H1553" s="34"/>
    </row>
    <row r="1554" spans="1:8" x14ac:dyDescent="0.2">
      <c r="A1554" s="1569">
        <v>245408</v>
      </c>
      <c r="B1554" s="172" t="s">
        <v>2846</v>
      </c>
      <c r="C1554" s="81" t="s">
        <v>2847</v>
      </c>
      <c r="D1554" s="81" t="s">
        <v>124</v>
      </c>
      <c r="E1554" s="81"/>
      <c r="F1554" s="81"/>
      <c r="G1554" s="172" t="s">
        <v>103</v>
      </c>
      <c r="H1554" s="34"/>
    </row>
    <row r="1555" spans="1:8" x14ac:dyDescent="0.2">
      <c r="A1555" s="1569">
        <v>245410</v>
      </c>
      <c r="B1555" s="172" t="s">
        <v>2848</v>
      </c>
      <c r="C1555" s="81" t="s">
        <v>614</v>
      </c>
      <c r="D1555" s="81" t="s">
        <v>134</v>
      </c>
      <c r="E1555" s="81"/>
      <c r="F1555" s="81"/>
      <c r="G1555" s="172" t="s">
        <v>103</v>
      </c>
      <c r="H1555" s="34"/>
    </row>
    <row r="1556" spans="1:8" x14ac:dyDescent="0.2">
      <c r="A1556" s="1569">
        <v>245411</v>
      </c>
      <c r="B1556" s="172" t="s">
        <v>2849</v>
      </c>
      <c r="C1556" s="81" t="s">
        <v>2850</v>
      </c>
      <c r="D1556" s="81" t="s">
        <v>124</v>
      </c>
      <c r="E1556" s="81"/>
      <c r="F1556" s="81"/>
      <c r="G1556" s="172" t="s">
        <v>103</v>
      </c>
      <c r="H1556" s="34"/>
    </row>
    <row r="1557" spans="1:8" x14ac:dyDescent="0.2">
      <c r="A1557" s="1569">
        <v>245412</v>
      </c>
      <c r="B1557" s="172" t="s">
        <v>2851</v>
      </c>
      <c r="C1557" s="81" t="s">
        <v>2852</v>
      </c>
      <c r="D1557" s="81" t="s">
        <v>134</v>
      </c>
      <c r="E1557" s="81"/>
      <c r="F1557" s="81"/>
      <c r="G1557" s="172" t="s">
        <v>103</v>
      </c>
      <c r="H1557" s="34"/>
    </row>
    <row r="1558" spans="1:8" x14ac:dyDescent="0.2">
      <c r="A1558" s="1569">
        <v>245413</v>
      </c>
      <c r="B1558" s="172" t="s">
        <v>2853</v>
      </c>
      <c r="C1558" s="81" t="s">
        <v>2854</v>
      </c>
      <c r="D1558" s="81" t="s">
        <v>124</v>
      </c>
      <c r="E1558" s="81"/>
      <c r="F1558" s="81"/>
      <c r="G1558" s="172" t="s">
        <v>103</v>
      </c>
      <c r="H1558" s="34"/>
    </row>
    <row r="1559" spans="1:8" x14ac:dyDescent="0.2">
      <c r="A1559" s="1569">
        <v>245414</v>
      </c>
      <c r="B1559" s="172" t="s">
        <v>11500</v>
      </c>
      <c r="C1559" s="81" t="s">
        <v>11501</v>
      </c>
      <c r="D1559" s="81" t="s">
        <v>143</v>
      </c>
      <c r="E1559" s="81"/>
      <c r="F1559" s="81"/>
      <c r="G1559" s="172" t="s">
        <v>103</v>
      </c>
      <c r="H1559" s="34"/>
    </row>
    <row r="1560" spans="1:8" x14ac:dyDescent="0.2">
      <c r="A1560" s="1569">
        <v>245415</v>
      </c>
      <c r="B1560" s="172" t="s">
        <v>2855</v>
      </c>
      <c r="C1560" s="81" t="s">
        <v>2856</v>
      </c>
      <c r="D1560" s="81" t="s">
        <v>143</v>
      </c>
      <c r="E1560" s="81"/>
      <c r="F1560" s="81"/>
      <c r="G1560" s="172" t="s">
        <v>103</v>
      </c>
      <c r="H1560" s="34"/>
    </row>
    <row r="1561" spans="1:8" x14ac:dyDescent="0.2">
      <c r="A1561" s="1569">
        <v>245416</v>
      </c>
      <c r="B1561" s="172" t="s">
        <v>2857</v>
      </c>
      <c r="C1561" s="81" t="s">
        <v>2858</v>
      </c>
      <c r="D1561" s="81" t="s">
        <v>143</v>
      </c>
      <c r="E1561" s="81"/>
      <c r="F1561" s="81"/>
      <c r="G1561" s="172" t="s">
        <v>103</v>
      </c>
      <c r="H1561" s="34"/>
    </row>
    <row r="1562" spans="1:8" x14ac:dyDescent="0.2">
      <c r="A1562" s="1569">
        <v>245417</v>
      </c>
      <c r="B1562" s="172" t="s">
        <v>2859</v>
      </c>
      <c r="C1562" s="81" t="s">
        <v>2860</v>
      </c>
      <c r="D1562" s="81" t="s">
        <v>143</v>
      </c>
      <c r="E1562" s="81"/>
      <c r="F1562" s="81"/>
      <c r="G1562" s="172" t="s">
        <v>110</v>
      </c>
      <c r="H1562" s="34"/>
    </row>
    <row r="1563" spans="1:8" x14ac:dyDescent="0.2">
      <c r="A1563" s="1569">
        <v>245418</v>
      </c>
      <c r="B1563" s="172" t="s">
        <v>2861</v>
      </c>
      <c r="C1563" s="81" t="s">
        <v>739</v>
      </c>
      <c r="D1563" s="81" t="s">
        <v>143</v>
      </c>
      <c r="E1563" s="81"/>
      <c r="F1563" s="81"/>
      <c r="G1563" s="172" t="s">
        <v>103</v>
      </c>
      <c r="H1563" s="34"/>
    </row>
    <row r="1564" spans="1:8" x14ac:dyDescent="0.2">
      <c r="A1564" s="1569">
        <v>245419</v>
      </c>
      <c r="B1564" s="172" t="s">
        <v>2862</v>
      </c>
      <c r="C1564" s="81" t="s">
        <v>759</v>
      </c>
      <c r="D1564" s="81" t="s">
        <v>124</v>
      </c>
      <c r="E1564" s="81"/>
      <c r="F1564" s="81"/>
      <c r="G1564" s="172" t="s">
        <v>103</v>
      </c>
      <c r="H1564" s="34"/>
    </row>
    <row r="1565" spans="1:8" x14ac:dyDescent="0.2">
      <c r="A1565" s="1569">
        <v>245420</v>
      </c>
      <c r="B1565" s="172" t="s">
        <v>2863</v>
      </c>
      <c r="C1565" s="81" t="s">
        <v>2864</v>
      </c>
      <c r="D1565" s="81" t="s">
        <v>124</v>
      </c>
      <c r="E1565" s="81"/>
      <c r="F1565" s="81"/>
      <c r="G1565" s="172" t="s">
        <v>110</v>
      </c>
      <c r="H1565" s="34"/>
    </row>
    <row r="1566" spans="1:8" x14ac:dyDescent="0.2">
      <c r="A1566" s="1569">
        <v>245421</v>
      </c>
      <c r="B1566" s="172" t="s">
        <v>2865</v>
      </c>
      <c r="C1566" s="81" t="s">
        <v>2866</v>
      </c>
      <c r="D1566" s="81" t="s">
        <v>124</v>
      </c>
      <c r="E1566" s="81"/>
      <c r="F1566" s="81"/>
      <c r="G1566" s="172" t="s">
        <v>103</v>
      </c>
      <c r="H1566" s="34"/>
    </row>
    <row r="1567" spans="1:8" x14ac:dyDescent="0.2">
      <c r="A1567" s="1569">
        <v>245422</v>
      </c>
      <c r="B1567" s="172" t="s">
        <v>2867</v>
      </c>
      <c r="C1567" s="81" t="s">
        <v>2868</v>
      </c>
      <c r="D1567" s="81" t="s">
        <v>124</v>
      </c>
      <c r="E1567" s="81"/>
      <c r="F1567" s="81"/>
      <c r="G1567" s="172" t="s">
        <v>103</v>
      </c>
      <c r="H1567" s="34"/>
    </row>
    <row r="1568" spans="1:8" x14ac:dyDescent="0.2">
      <c r="A1568" s="1569">
        <v>245423</v>
      </c>
      <c r="B1568" s="172" t="s">
        <v>2869</v>
      </c>
      <c r="C1568" s="81" t="s">
        <v>1463</v>
      </c>
      <c r="D1568" s="81" t="s">
        <v>143</v>
      </c>
      <c r="E1568" s="81"/>
      <c r="F1568" s="81"/>
      <c r="G1568" s="172" t="s">
        <v>103</v>
      </c>
      <c r="H1568" s="34"/>
    </row>
    <row r="1569" spans="1:8" x14ac:dyDescent="0.2">
      <c r="A1569" s="1569">
        <v>245424</v>
      </c>
      <c r="B1569" s="172" t="s">
        <v>2870</v>
      </c>
      <c r="C1569" s="81" t="s">
        <v>706</v>
      </c>
      <c r="D1569" s="81" t="s">
        <v>134</v>
      </c>
      <c r="E1569" s="81"/>
      <c r="F1569" s="81"/>
      <c r="G1569" s="172" t="s">
        <v>103</v>
      </c>
      <c r="H1569" s="34"/>
    </row>
    <row r="1570" spans="1:8" x14ac:dyDescent="0.2">
      <c r="A1570" s="1569">
        <v>245425</v>
      </c>
      <c r="B1570" s="172" t="s">
        <v>2871</v>
      </c>
      <c r="C1570" s="81" t="s">
        <v>1435</v>
      </c>
      <c r="D1570" s="81" t="s">
        <v>143</v>
      </c>
      <c r="E1570" s="81"/>
      <c r="F1570" s="81"/>
      <c r="G1570" s="172" t="s">
        <v>103</v>
      </c>
      <c r="H1570" s="34"/>
    </row>
    <row r="1571" spans="1:8" x14ac:dyDescent="0.2">
      <c r="A1571" s="1569">
        <v>245426</v>
      </c>
      <c r="B1571" s="172" t="s">
        <v>2872</v>
      </c>
      <c r="C1571" s="81" t="s">
        <v>2873</v>
      </c>
      <c r="D1571" s="81" t="s">
        <v>143</v>
      </c>
      <c r="E1571" s="81"/>
      <c r="F1571" s="81"/>
      <c r="G1571" s="172" t="s">
        <v>103</v>
      </c>
      <c r="H1571" s="34"/>
    </row>
    <row r="1572" spans="1:8" x14ac:dyDescent="0.2">
      <c r="A1572" s="1569">
        <v>245427</v>
      </c>
      <c r="B1572" s="172" t="s">
        <v>2874</v>
      </c>
      <c r="C1572" s="81" t="s">
        <v>2875</v>
      </c>
      <c r="D1572" s="81" t="s">
        <v>143</v>
      </c>
      <c r="E1572" s="81"/>
      <c r="F1572" s="81"/>
      <c r="G1572" s="172" t="s">
        <v>103</v>
      </c>
      <c r="H1572" s="34"/>
    </row>
    <row r="1573" spans="1:8" x14ac:dyDescent="0.2">
      <c r="A1573" s="1569">
        <v>245428</v>
      </c>
      <c r="B1573" s="172" t="s">
        <v>2876</v>
      </c>
      <c r="C1573" s="81" t="s">
        <v>2840</v>
      </c>
      <c r="D1573" s="81" t="s">
        <v>124</v>
      </c>
      <c r="E1573" s="81"/>
      <c r="F1573" s="81"/>
      <c r="G1573" s="172" t="s">
        <v>103</v>
      </c>
      <c r="H1573" s="34"/>
    </row>
    <row r="1574" spans="1:8" x14ac:dyDescent="0.2">
      <c r="A1574" s="1569">
        <v>245429</v>
      </c>
      <c r="B1574" s="172" t="s">
        <v>2877</v>
      </c>
      <c r="C1574" s="81" t="s">
        <v>2806</v>
      </c>
      <c r="D1574" s="81" t="s">
        <v>124</v>
      </c>
      <c r="E1574" s="81"/>
      <c r="F1574" s="81"/>
      <c r="G1574" s="172" t="s">
        <v>103</v>
      </c>
      <c r="H1574" s="34"/>
    </row>
    <row r="1575" spans="1:8" x14ac:dyDescent="0.2">
      <c r="A1575" s="1569">
        <v>245430</v>
      </c>
      <c r="B1575" s="172" t="s">
        <v>2878</v>
      </c>
      <c r="C1575" s="81" t="s">
        <v>2879</v>
      </c>
      <c r="D1575" s="81" t="s">
        <v>143</v>
      </c>
      <c r="E1575" s="81"/>
      <c r="F1575" s="81"/>
      <c r="G1575" s="172" t="s">
        <v>103</v>
      </c>
      <c r="H1575" s="34"/>
    </row>
    <row r="1576" spans="1:8" x14ac:dyDescent="0.2">
      <c r="A1576" s="1569">
        <v>245431</v>
      </c>
      <c r="B1576" s="172" t="s">
        <v>2880</v>
      </c>
      <c r="C1576" s="81" t="s">
        <v>2106</v>
      </c>
      <c r="D1576" s="81" t="s">
        <v>143</v>
      </c>
      <c r="E1576" s="81"/>
      <c r="F1576" s="81"/>
      <c r="G1576" s="172" t="s">
        <v>103</v>
      </c>
      <c r="H1576" s="34"/>
    </row>
    <row r="1577" spans="1:8" x14ac:dyDescent="0.2">
      <c r="A1577" s="1569">
        <v>245432</v>
      </c>
      <c r="B1577" s="172" t="s">
        <v>2881</v>
      </c>
      <c r="C1577" s="81" t="s">
        <v>2882</v>
      </c>
      <c r="D1577" s="81" t="s">
        <v>143</v>
      </c>
      <c r="E1577" s="81"/>
      <c r="F1577" s="81"/>
      <c r="G1577" s="172" t="s">
        <v>103</v>
      </c>
      <c r="H1577" s="34"/>
    </row>
    <row r="1578" spans="1:8" x14ac:dyDescent="0.2">
      <c r="A1578" s="1569">
        <v>245433</v>
      </c>
      <c r="B1578" s="172" t="s">
        <v>2883</v>
      </c>
      <c r="C1578" s="81" t="s">
        <v>2884</v>
      </c>
      <c r="D1578" s="81" t="s">
        <v>143</v>
      </c>
      <c r="E1578" s="81"/>
      <c r="F1578" s="81"/>
      <c r="G1578" s="172" t="s">
        <v>103</v>
      </c>
      <c r="H1578" s="34"/>
    </row>
    <row r="1579" spans="1:8" x14ac:dyDescent="0.2">
      <c r="A1579" s="1569">
        <v>245434</v>
      </c>
      <c r="B1579" s="172" t="s">
        <v>2885</v>
      </c>
      <c r="C1579" s="81" t="s">
        <v>2886</v>
      </c>
      <c r="D1579" s="81" t="s">
        <v>143</v>
      </c>
      <c r="E1579" s="81"/>
      <c r="F1579" s="81"/>
      <c r="G1579" s="172" t="s">
        <v>103</v>
      </c>
      <c r="H1579" s="34"/>
    </row>
    <row r="1580" spans="1:8" x14ac:dyDescent="0.2">
      <c r="A1580" s="1569">
        <v>245435</v>
      </c>
      <c r="B1580" s="172" t="s">
        <v>2887</v>
      </c>
      <c r="C1580" s="81" t="s">
        <v>1665</v>
      </c>
      <c r="D1580" s="81" t="s">
        <v>134</v>
      </c>
      <c r="E1580" s="81"/>
      <c r="F1580" s="81"/>
      <c r="G1580" s="172" t="s">
        <v>103</v>
      </c>
      <c r="H1580" s="34"/>
    </row>
    <row r="1581" spans="1:8" x14ac:dyDescent="0.2">
      <c r="A1581" s="1569">
        <v>245436</v>
      </c>
      <c r="B1581" s="172" t="s">
        <v>2888</v>
      </c>
      <c r="C1581" s="81" t="s">
        <v>2049</v>
      </c>
      <c r="D1581" s="81" t="s">
        <v>101</v>
      </c>
      <c r="E1581" s="81"/>
      <c r="F1581" s="81"/>
      <c r="G1581" s="172" t="s">
        <v>103</v>
      </c>
      <c r="H1581" s="34"/>
    </row>
    <row r="1582" spans="1:8" x14ac:dyDescent="0.2">
      <c r="A1582" s="1569">
        <v>245437</v>
      </c>
      <c r="B1582" s="172" t="s">
        <v>2889</v>
      </c>
      <c r="C1582" s="81" t="s">
        <v>2890</v>
      </c>
      <c r="D1582" s="81" t="s">
        <v>101</v>
      </c>
      <c r="E1582" s="81" t="s">
        <v>134</v>
      </c>
      <c r="F1582" s="81"/>
      <c r="G1582" s="172" t="s">
        <v>103</v>
      </c>
      <c r="H1582" s="34"/>
    </row>
    <row r="1583" spans="1:8" x14ac:dyDescent="0.2">
      <c r="A1583" s="1569">
        <v>245438</v>
      </c>
      <c r="B1583" s="172" t="s">
        <v>2891</v>
      </c>
      <c r="C1583" s="81" t="s">
        <v>2818</v>
      </c>
      <c r="D1583" s="81" t="s">
        <v>134</v>
      </c>
      <c r="E1583" s="81"/>
      <c r="F1583" s="81"/>
      <c r="G1583" s="172" t="s">
        <v>103</v>
      </c>
      <c r="H1583" s="34"/>
    </row>
    <row r="1584" spans="1:8" x14ac:dyDescent="0.2">
      <c r="A1584" s="1569">
        <v>245439</v>
      </c>
      <c r="B1584" s="172" t="s">
        <v>2892</v>
      </c>
      <c r="C1584" s="81" t="s">
        <v>2893</v>
      </c>
      <c r="D1584" s="81" t="s">
        <v>143</v>
      </c>
      <c r="E1584" s="81"/>
      <c r="F1584" s="81"/>
      <c r="G1584" s="172" t="s">
        <v>103</v>
      </c>
      <c r="H1584" s="34"/>
    </row>
    <row r="1585" spans="1:8" x14ac:dyDescent="0.2">
      <c r="A1585" s="1569">
        <v>245440</v>
      </c>
      <c r="B1585" s="172" t="s">
        <v>2894</v>
      </c>
      <c r="C1585" s="81" t="s">
        <v>2895</v>
      </c>
      <c r="D1585" s="81" t="s">
        <v>101</v>
      </c>
      <c r="E1585" s="81"/>
      <c r="F1585" s="81"/>
      <c r="G1585" s="172" t="s">
        <v>103</v>
      </c>
      <c r="H1585" s="34"/>
    </row>
    <row r="1586" spans="1:8" x14ac:dyDescent="0.2">
      <c r="A1586" s="1569">
        <v>245441</v>
      </c>
      <c r="B1586" s="172" t="s">
        <v>2896</v>
      </c>
      <c r="C1586" s="81" t="s">
        <v>2897</v>
      </c>
      <c r="D1586" s="81" t="s">
        <v>134</v>
      </c>
      <c r="E1586" s="81" t="s">
        <v>143</v>
      </c>
      <c r="F1586" s="81"/>
      <c r="G1586" s="172" t="s">
        <v>103</v>
      </c>
      <c r="H1586" s="34"/>
    </row>
    <row r="1587" spans="1:8" x14ac:dyDescent="0.2">
      <c r="A1587" s="1569">
        <v>245442</v>
      </c>
      <c r="B1587" s="172" t="s">
        <v>2898</v>
      </c>
      <c r="C1587" s="81" t="s">
        <v>2899</v>
      </c>
      <c r="D1587" s="81" t="s">
        <v>134</v>
      </c>
      <c r="E1587" s="81"/>
      <c r="F1587" s="81"/>
      <c r="G1587" s="172" t="s">
        <v>103</v>
      </c>
      <c r="H1587" s="34"/>
    </row>
    <row r="1588" spans="1:8" x14ac:dyDescent="0.2">
      <c r="A1588" s="1569">
        <v>245443</v>
      </c>
      <c r="B1588" s="172" t="s">
        <v>2900</v>
      </c>
      <c r="C1588" s="81" t="s">
        <v>2901</v>
      </c>
      <c r="D1588" s="81" t="s">
        <v>101</v>
      </c>
      <c r="E1588" s="81"/>
      <c r="F1588" s="81"/>
      <c r="G1588" s="172" t="s">
        <v>103</v>
      </c>
      <c r="H1588" s="34"/>
    </row>
    <row r="1589" spans="1:8" x14ac:dyDescent="0.2">
      <c r="A1589" s="1569">
        <v>245444</v>
      </c>
      <c r="B1589" s="172" t="s">
        <v>2902</v>
      </c>
      <c r="C1589" s="81" t="s">
        <v>2903</v>
      </c>
      <c r="D1589" s="81" t="s">
        <v>143</v>
      </c>
      <c r="E1589" s="81"/>
      <c r="F1589" s="81"/>
      <c r="G1589" s="172" t="s">
        <v>103</v>
      </c>
      <c r="H1589" s="34"/>
    </row>
    <row r="1590" spans="1:8" x14ac:dyDescent="0.2">
      <c r="A1590" s="1569">
        <v>245445</v>
      </c>
      <c r="B1590" s="172" t="s">
        <v>2904</v>
      </c>
      <c r="C1590" s="81" t="s">
        <v>2905</v>
      </c>
      <c r="D1590" s="81" t="s">
        <v>124</v>
      </c>
      <c r="E1590" s="81"/>
      <c r="F1590" s="81"/>
      <c r="G1590" s="172" t="s">
        <v>103</v>
      </c>
      <c r="H1590" s="34"/>
    </row>
    <row r="1591" spans="1:8" x14ac:dyDescent="0.2">
      <c r="A1591" s="1569">
        <v>245446</v>
      </c>
      <c r="B1591" s="172" t="s">
        <v>2906</v>
      </c>
      <c r="C1591" s="81" t="s">
        <v>2907</v>
      </c>
      <c r="D1591" s="81" t="s">
        <v>124</v>
      </c>
      <c r="E1591" s="81"/>
      <c r="F1591" s="81"/>
      <c r="G1591" s="172" t="s">
        <v>103</v>
      </c>
      <c r="H1591" s="34"/>
    </row>
    <row r="1592" spans="1:8" x14ac:dyDescent="0.2">
      <c r="A1592" s="1569">
        <v>245447</v>
      </c>
      <c r="B1592" s="172" t="s">
        <v>2908</v>
      </c>
      <c r="C1592" s="81" t="s">
        <v>2909</v>
      </c>
      <c r="D1592" s="81" t="s">
        <v>124</v>
      </c>
      <c r="E1592" s="81"/>
      <c r="F1592" s="81"/>
      <c r="G1592" s="172" t="s">
        <v>103</v>
      </c>
      <c r="H1592" s="34"/>
    </row>
    <row r="1593" spans="1:8" x14ac:dyDescent="0.2">
      <c r="A1593" s="1569">
        <v>245448</v>
      </c>
      <c r="B1593" s="172" t="s">
        <v>2910</v>
      </c>
      <c r="C1593" s="81" t="s">
        <v>2911</v>
      </c>
      <c r="D1593" s="81" t="s">
        <v>134</v>
      </c>
      <c r="E1593" s="81"/>
      <c r="F1593" s="81"/>
      <c r="G1593" s="172" t="s">
        <v>103</v>
      </c>
      <c r="H1593" s="34"/>
    </row>
    <row r="1594" spans="1:8" x14ac:dyDescent="0.2">
      <c r="A1594" s="1569">
        <v>245449</v>
      </c>
      <c r="B1594" s="172" t="s">
        <v>2912</v>
      </c>
      <c r="C1594" s="81" t="s">
        <v>2913</v>
      </c>
      <c r="D1594" s="81" t="s">
        <v>124</v>
      </c>
      <c r="E1594" s="81"/>
      <c r="F1594" s="81"/>
      <c r="G1594" s="172" t="s">
        <v>103</v>
      </c>
      <c r="H1594" s="34"/>
    </row>
    <row r="1595" spans="1:8" x14ac:dyDescent="0.2">
      <c r="A1595" s="1569">
        <v>245450</v>
      </c>
      <c r="B1595" s="172" t="s">
        <v>2914</v>
      </c>
      <c r="C1595" s="81" t="s">
        <v>1045</v>
      </c>
      <c r="D1595" s="81" t="s">
        <v>124</v>
      </c>
      <c r="E1595" s="81"/>
      <c r="F1595" s="81"/>
      <c r="G1595" s="172" t="s">
        <v>103</v>
      </c>
      <c r="H1595" s="34"/>
    </row>
    <row r="1596" spans="1:8" x14ac:dyDescent="0.2">
      <c r="A1596" s="1569">
        <v>245451</v>
      </c>
      <c r="B1596" s="172" t="s">
        <v>2915</v>
      </c>
      <c r="C1596" s="81" t="s">
        <v>1796</v>
      </c>
      <c r="D1596" s="81" t="s">
        <v>134</v>
      </c>
      <c r="E1596" s="81"/>
      <c r="F1596" s="81"/>
      <c r="G1596" s="172" t="s">
        <v>103</v>
      </c>
      <c r="H1596" s="34"/>
    </row>
    <row r="1597" spans="1:8" x14ac:dyDescent="0.2">
      <c r="A1597" s="1569">
        <v>245452</v>
      </c>
      <c r="B1597" s="172" t="s">
        <v>2916</v>
      </c>
      <c r="C1597" s="81" t="s">
        <v>2917</v>
      </c>
      <c r="D1597" s="81" t="s">
        <v>143</v>
      </c>
      <c r="E1597" s="81"/>
      <c r="F1597" s="81"/>
      <c r="G1597" s="172" t="s">
        <v>103</v>
      </c>
      <c r="H1597" s="34"/>
    </row>
    <row r="1598" spans="1:8" x14ac:dyDescent="0.2">
      <c r="A1598" s="1569">
        <v>245453</v>
      </c>
      <c r="B1598" s="172" t="s">
        <v>2918</v>
      </c>
      <c r="C1598" s="81" t="s">
        <v>2919</v>
      </c>
      <c r="D1598" s="81" t="s">
        <v>124</v>
      </c>
      <c r="E1598" s="81"/>
      <c r="F1598" s="81"/>
      <c r="G1598" s="172" t="s">
        <v>103</v>
      </c>
      <c r="H1598" s="34"/>
    </row>
    <row r="1599" spans="1:8" x14ac:dyDescent="0.2">
      <c r="A1599" s="1569">
        <v>245454</v>
      </c>
      <c r="B1599" s="172" t="s">
        <v>2920</v>
      </c>
      <c r="C1599" s="81" t="s">
        <v>2921</v>
      </c>
      <c r="D1599" s="81" t="s">
        <v>143</v>
      </c>
      <c r="E1599" s="81"/>
      <c r="F1599" s="81"/>
      <c r="G1599" s="172" t="s">
        <v>103</v>
      </c>
      <c r="H1599" s="34"/>
    </row>
    <row r="1600" spans="1:8" x14ac:dyDescent="0.2">
      <c r="A1600" s="1569">
        <v>245455</v>
      </c>
      <c r="B1600" s="172" t="s">
        <v>2922</v>
      </c>
      <c r="C1600" s="81" t="s">
        <v>2923</v>
      </c>
      <c r="D1600" s="81" t="s">
        <v>143</v>
      </c>
      <c r="E1600" s="81"/>
      <c r="F1600" s="81"/>
      <c r="G1600" s="172" t="s">
        <v>103</v>
      </c>
      <c r="H1600" s="34"/>
    </row>
    <row r="1601" spans="1:8" x14ac:dyDescent="0.2">
      <c r="A1601" s="1569">
        <v>245456</v>
      </c>
      <c r="B1601" s="172" t="s">
        <v>11502</v>
      </c>
      <c r="C1601" s="81" t="s">
        <v>11503</v>
      </c>
      <c r="D1601" s="81" t="s">
        <v>143</v>
      </c>
      <c r="E1601" s="81"/>
      <c r="F1601" s="81"/>
      <c r="G1601" s="172" t="s">
        <v>103</v>
      </c>
      <c r="H1601" s="34"/>
    </row>
    <row r="1602" spans="1:8" x14ac:dyDescent="0.2">
      <c r="A1602" s="1569">
        <v>245457</v>
      </c>
      <c r="B1602" s="172" t="s">
        <v>2924</v>
      </c>
      <c r="C1602" s="81" t="s">
        <v>2925</v>
      </c>
      <c r="D1602" s="81" t="s">
        <v>101</v>
      </c>
      <c r="E1602" s="81"/>
      <c r="F1602" s="81"/>
      <c r="G1602" s="172" t="s">
        <v>103</v>
      </c>
      <c r="H1602" s="34"/>
    </row>
    <row r="1603" spans="1:8" x14ac:dyDescent="0.2">
      <c r="A1603" s="1569">
        <v>245458</v>
      </c>
      <c r="B1603" s="172" t="s">
        <v>2926</v>
      </c>
      <c r="C1603" s="81" t="s">
        <v>2927</v>
      </c>
      <c r="D1603" s="81" t="s">
        <v>124</v>
      </c>
      <c r="E1603" s="81"/>
      <c r="F1603" s="81"/>
      <c r="G1603" s="172" t="s">
        <v>103</v>
      </c>
      <c r="H1603" s="34"/>
    </row>
    <row r="1604" spans="1:8" x14ac:dyDescent="0.2">
      <c r="A1604" s="1569">
        <v>245459</v>
      </c>
      <c r="B1604" s="172" t="s">
        <v>2928</v>
      </c>
      <c r="C1604" s="81" t="s">
        <v>2255</v>
      </c>
      <c r="D1604" s="81" t="s">
        <v>124</v>
      </c>
      <c r="E1604" s="81"/>
      <c r="F1604" s="81"/>
      <c r="G1604" s="172" t="s">
        <v>103</v>
      </c>
      <c r="H1604" s="34"/>
    </row>
    <row r="1605" spans="1:8" x14ac:dyDescent="0.2">
      <c r="A1605" s="1569">
        <v>245460</v>
      </c>
      <c r="B1605" s="172" t="s">
        <v>2929</v>
      </c>
      <c r="C1605" s="81" t="s">
        <v>2930</v>
      </c>
      <c r="D1605" s="81" t="s">
        <v>124</v>
      </c>
      <c r="E1605" s="81"/>
      <c r="F1605" s="81"/>
      <c r="G1605" s="172" t="s">
        <v>103</v>
      </c>
      <c r="H1605" s="34"/>
    </row>
    <row r="1606" spans="1:8" x14ac:dyDescent="0.2">
      <c r="A1606" s="1569">
        <v>245461</v>
      </c>
      <c r="B1606" s="172" t="s">
        <v>2931</v>
      </c>
      <c r="C1606" s="81" t="s">
        <v>2932</v>
      </c>
      <c r="D1606" s="81" t="s">
        <v>134</v>
      </c>
      <c r="E1606" s="81"/>
      <c r="F1606" s="81"/>
      <c r="G1606" s="172" t="s">
        <v>107</v>
      </c>
      <c r="H1606" s="34"/>
    </row>
    <row r="1607" spans="1:8" x14ac:dyDescent="0.2">
      <c r="A1607" s="1569">
        <v>245462</v>
      </c>
      <c r="B1607" s="172" t="s">
        <v>2933</v>
      </c>
      <c r="C1607" s="81" t="s">
        <v>1619</v>
      </c>
      <c r="D1607" s="81" t="s">
        <v>143</v>
      </c>
      <c r="E1607" s="81"/>
      <c r="F1607" s="81"/>
      <c r="G1607" s="172" t="s">
        <v>103</v>
      </c>
      <c r="H1607" s="34"/>
    </row>
    <row r="1608" spans="1:8" x14ac:dyDescent="0.2">
      <c r="A1608" s="1569">
        <v>245463</v>
      </c>
      <c r="B1608" s="172" t="s">
        <v>2934</v>
      </c>
      <c r="C1608" s="81" t="s">
        <v>2935</v>
      </c>
      <c r="D1608" s="81" t="s">
        <v>143</v>
      </c>
      <c r="E1608" s="81"/>
      <c r="F1608" s="81"/>
      <c r="G1608" s="172" t="s">
        <v>103</v>
      </c>
      <c r="H1608" s="34"/>
    </row>
    <row r="1609" spans="1:8" x14ac:dyDescent="0.2">
      <c r="A1609" s="1569">
        <v>245464</v>
      </c>
      <c r="B1609" s="172" t="s">
        <v>2936</v>
      </c>
      <c r="C1609" s="81" t="s">
        <v>2937</v>
      </c>
      <c r="D1609" s="81" t="s">
        <v>134</v>
      </c>
      <c r="E1609" s="81"/>
      <c r="F1609" s="81"/>
      <c r="G1609" s="172" t="s">
        <v>103</v>
      </c>
      <c r="H1609" s="34"/>
    </row>
    <row r="1610" spans="1:8" x14ac:dyDescent="0.2">
      <c r="A1610" s="1569">
        <v>245465</v>
      </c>
      <c r="B1610" s="172" t="s">
        <v>2938</v>
      </c>
      <c r="C1610" s="81" t="s">
        <v>2939</v>
      </c>
      <c r="D1610" s="81" t="s">
        <v>134</v>
      </c>
      <c r="E1610" s="81"/>
      <c r="F1610" s="81"/>
      <c r="G1610" s="172" t="s">
        <v>103</v>
      </c>
      <c r="H1610" s="34"/>
    </row>
    <row r="1611" spans="1:8" x14ac:dyDescent="0.2">
      <c r="A1611" s="1569">
        <v>245466</v>
      </c>
      <c r="B1611" s="172" t="s">
        <v>2940</v>
      </c>
      <c r="C1611" s="81" t="s">
        <v>739</v>
      </c>
      <c r="D1611" s="81" t="s">
        <v>143</v>
      </c>
      <c r="E1611" s="81"/>
      <c r="F1611" s="81"/>
      <c r="G1611" s="172" t="s">
        <v>103</v>
      </c>
      <c r="H1611" s="34"/>
    </row>
    <row r="1612" spans="1:8" x14ac:dyDescent="0.2">
      <c r="A1612" s="1569">
        <v>245467</v>
      </c>
      <c r="B1612" s="172" t="s">
        <v>2941</v>
      </c>
      <c r="C1612" s="81" t="s">
        <v>2942</v>
      </c>
      <c r="D1612" s="81" t="s">
        <v>101</v>
      </c>
      <c r="E1612" s="81"/>
      <c r="F1612" s="81"/>
      <c r="G1612" s="172" t="s">
        <v>103</v>
      </c>
      <c r="H1612" s="34"/>
    </row>
    <row r="1613" spans="1:8" x14ac:dyDescent="0.2">
      <c r="A1613" s="1569">
        <v>245468</v>
      </c>
      <c r="B1613" s="172" t="s">
        <v>2943</v>
      </c>
      <c r="C1613" s="81" t="s">
        <v>2944</v>
      </c>
      <c r="D1613" s="81" t="s">
        <v>124</v>
      </c>
      <c r="E1613" s="81"/>
      <c r="F1613" s="81"/>
      <c r="G1613" s="172" t="s">
        <v>103</v>
      </c>
      <c r="H1613" s="34"/>
    </row>
    <row r="1614" spans="1:8" x14ac:dyDescent="0.2">
      <c r="A1614" s="1569">
        <v>245469</v>
      </c>
      <c r="B1614" s="172" t="s">
        <v>2945</v>
      </c>
      <c r="C1614" s="81" t="s">
        <v>2946</v>
      </c>
      <c r="D1614" s="81" t="s">
        <v>124</v>
      </c>
      <c r="E1614" s="81"/>
      <c r="F1614" s="81"/>
      <c r="G1614" s="172" t="s">
        <v>103</v>
      </c>
      <c r="H1614" s="34"/>
    </row>
    <row r="1615" spans="1:8" x14ac:dyDescent="0.2">
      <c r="A1615" s="1569">
        <v>245470</v>
      </c>
      <c r="B1615" s="172" t="s">
        <v>2947</v>
      </c>
      <c r="C1615" s="81" t="s">
        <v>2948</v>
      </c>
      <c r="D1615" s="81" t="s">
        <v>124</v>
      </c>
      <c r="E1615" s="81"/>
      <c r="F1615" s="81"/>
      <c r="G1615" s="172" t="s">
        <v>103</v>
      </c>
      <c r="H1615" s="34"/>
    </row>
    <row r="1616" spans="1:8" x14ac:dyDescent="0.2">
      <c r="A1616" s="1569">
        <v>245471</v>
      </c>
      <c r="B1616" s="172" t="s">
        <v>2949</v>
      </c>
      <c r="C1616" s="81" t="s">
        <v>2950</v>
      </c>
      <c r="D1616" s="81" t="s">
        <v>124</v>
      </c>
      <c r="E1616" s="81"/>
      <c r="F1616" s="81"/>
      <c r="G1616" s="172" t="s">
        <v>103</v>
      </c>
      <c r="H1616" s="34"/>
    </row>
    <row r="1617" spans="1:8" x14ac:dyDescent="0.2">
      <c r="A1617" s="1569">
        <v>245472</v>
      </c>
      <c r="B1617" s="172" t="s">
        <v>2951</v>
      </c>
      <c r="C1617" s="81" t="s">
        <v>2952</v>
      </c>
      <c r="D1617" s="81" t="s">
        <v>143</v>
      </c>
      <c r="E1617" s="81"/>
      <c r="F1617" s="81"/>
      <c r="G1617" s="172" t="s">
        <v>103</v>
      </c>
      <c r="H1617" s="34"/>
    </row>
    <row r="1618" spans="1:8" x14ac:dyDescent="0.2">
      <c r="A1618" s="1569">
        <v>245473</v>
      </c>
      <c r="B1618" s="172" t="s">
        <v>2953</v>
      </c>
      <c r="C1618" s="81" t="s">
        <v>2954</v>
      </c>
      <c r="D1618" s="81" t="s">
        <v>124</v>
      </c>
      <c r="E1618" s="81"/>
      <c r="F1618" s="81"/>
      <c r="G1618" s="172" t="s">
        <v>103</v>
      </c>
      <c r="H1618" s="34"/>
    </row>
    <row r="1619" spans="1:8" x14ac:dyDescent="0.2">
      <c r="A1619" s="1569">
        <v>245474</v>
      </c>
      <c r="B1619" s="172" t="s">
        <v>2955</v>
      </c>
      <c r="C1619" s="81" t="s">
        <v>2104</v>
      </c>
      <c r="D1619" s="81" t="s">
        <v>134</v>
      </c>
      <c r="E1619" s="81"/>
      <c r="F1619" s="81"/>
      <c r="G1619" s="172" t="s">
        <v>103</v>
      </c>
      <c r="H1619" s="34"/>
    </row>
    <row r="1620" spans="1:8" x14ac:dyDescent="0.2">
      <c r="A1620" s="1569">
        <v>245475</v>
      </c>
      <c r="B1620" s="172" t="s">
        <v>2956</v>
      </c>
      <c r="C1620" s="81" t="s">
        <v>2957</v>
      </c>
      <c r="D1620" s="81" t="s">
        <v>143</v>
      </c>
      <c r="E1620" s="81"/>
      <c r="F1620" s="81"/>
      <c r="G1620" s="172" t="s">
        <v>103</v>
      </c>
      <c r="H1620" s="34"/>
    </row>
    <row r="1621" spans="1:8" x14ac:dyDescent="0.2">
      <c r="A1621" s="1569">
        <v>245476</v>
      </c>
      <c r="B1621" s="172" t="s">
        <v>2958</v>
      </c>
      <c r="C1621" s="81" t="s">
        <v>759</v>
      </c>
      <c r="D1621" s="81" t="s">
        <v>124</v>
      </c>
      <c r="E1621" s="81"/>
      <c r="F1621" s="81"/>
      <c r="G1621" s="172" t="s">
        <v>103</v>
      </c>
      <c r="H1621" s="34"/>
    </row>
    <row r="1622" spans="1:8" x14ac:dyDescent="0.2">
      <c r="A1622" s="1569">
        <v>245477</v>
      </c>
      <c r="B1622" s="172" t="s">
        <v>2959</v>
      </c>
      <c r="C1622" s="81" t="s">
        <v>1019</v>
      </c>
      <c r="D1622" s="81" t="s">
        <v>143</v>
      </c>
      <c r="E1622" s="81"/>
      <c r="F1622" s="81"/>
      <c r="G1622" s="172" t="s">
        <v>103</v>
      </c>
      <c r="H1622" s="34"/>
    </row>
    <row r="1623" spans="1:8" x14ac:dyDescent="0.2">
      <c r="A1623" s="1569">
        <v>245478</v>
      </c>
      <c r="B1623" s="172" t="s">
        <v>2960</v>
      </c>
      <c r="C1623" s="81" t="s">
        <v>2961</v>
      </c>
      <c r="D1623" s="81" t="s">
        <v>134</v>
      </c>
      <c r="E1623" s="81"/>
      <c r="F1623" s="81"/>
      <c r="G1623" s="172" t="s">
        <v>103</v>
      </c>
      <c r="H1623" s="34"/>
    </row>
    <row r="1624" spans="1:8" x14ac:dyDescent="0.2">
      <c r="A1624" s="1569">
        <v>245479</v>
      </c>
      <c r="B1624" s="172" t="s">
        <v>2962</v>
      </c>
      <c r="C1624" s="81" t="s">
        <v>2963</v>
      </c>
      <c r="D1624" s="81" t="s">
        <v>124</v>
      </c>
      <c r="E1624" s="81"/>
      <c r="F1624" s="81"/>
      <c r="G1624" s="172" t="s">
        <v>103</v>
      </c>
      <c r="H1624" s="34"/>
    </row>
    <row r="1625" spans="1:8" x14ac:dyDescent="0.2">
      <c r="A1625" s="1569">
        <v>245480</v>
      </c>
      <c r="B1625" s="172" t="s">
        <v>2964</v>
      </c>
      <c r="C1625" s="81" t="s">
        <v>1867</v>
      </c>
      <c r="D1625" s="81" t="s">
        <v>143</v>
      </c>
      <c r="E1625" s="81"/>
      <c r="F1625" s="81"/>
      <c r="G1625" s="172" t="s">
        <v>103</v>
      </c>
      <c r="H1625" s="34"/>
    </row>
    <row r="1626" spans="1:8" x14ac:dyDescent="0.2">
      <c r="A1626" s="1569">
        <v>245481</v>
      </c>
      <c r="B1626" s="172" t="s">
        <v>2965</v>
      </c>
      <c r="C1626" s="81" t="s">
        <v>2966</v>
      </c>
      <c r="D1626" s="81" t="s">
        <v>143</v>
      </c>
      <c r="E1626" s="81"/>
      <c r="F1626" s="81"/>
      <c r="G1626" s="172" t="s">
        <v>103</v>
      </c>
      <c r="H1626" s="34"/>
    </row>
    <row r="1627" spans="1:8" x14ac:dyDescent="0.2">
      <c r="A1627" s="1569">
        <v>245482</v>
      </c>
      <c r="B1627" s="172" t="s">
        <v>2967</v>
      </c>
      <c r="C1627" s="81" t="s">
        <v>2968</v>
      </c>
      <c r="D1627" s="81" t="s">
        <v>143</v>
      </c>
      <c r="E1627" s="81"/>
      <c r="F1627" s="81"/>
      <c r="G1627" s="172" t="s">
        <v>103</v>
      </c>
      <c r="H1627" s="34"/>
    </row>
    <row r="1628" spans="1:8" x14ac:dyDescent="0.2">
      <c r="A1628" s="1569">
        <v>245483</v>
      </c>
      <c r="B1628" s="172" t="s">
        <v>2969</v>
      </c>
      <c r="C1628" s="81" t="s">
        <v>2970</v>
      </c>
      <c r="D1628" s="81" t="s">
        <v>124</v>
      </c>
      <c r="E1628" s="81"/>
      <c r="F1628" s="81"/>
      <c r="G1628" s="172" t="s">
        <v>103</v>
      </c>
      <c r="H1628" s="34"/>
    </row>
    <row r="1629" spans="1:8" x14ac:dyDescent="0.2">
      <c r="A1629" s="1569">
        <v>245484</v>
      </c>
      <c r="B1629" s="172" t="s">
        <v>2971</v>
      </c>
      <c r="C1629" s="81" t="s">
        <v>2972</v>
      </c>
      <c r="D1629" s="81" t="s">
        <v>143</v>
      </c>
      <c r="E1629" s="81"/>
      <c r="F1629" s="81"/>
      <c r="G1629" s="172" t="s">
        <v>103</v>
      </c>
      <c r="H1629" s="34"/>
    </row>
    <row r="1630" spans="1:8" x14ac:dyDescent="0.2">
      <c r="A1630" s="1569">
        <v>245485</v>
      </c>
      <c r="B1630" s="172" t="s">
        <v>2973</v>
      </c>
      <c r="C1630" s="81" t="s">
        <v>620</v>
      </c>
      <c r="D1630" s="81" t="s">
        <v>101</v>
      </c>
      <c r="E1630" s="81"/>
      <c r="F1630" s="81"/>
      <c r="G1630" s="172" t="s">
        <v>103</v>
      </c>
      <c r="H1630" s="34"/>
    </row>
    <row r="1631" spans="1:8" x14ac:dyDescent="0.2">
      <c r="A1631" s="1569">
        <v>245486</v>
      </c>
      <c r="B1631" s="172" t="s">
        <v>2974</v>
      </c>
      <c r="C1631" s="81" t="s">
        <v>2975</v>
      </c>
      <c r="D1631" s="81" t="s">
        <v>134</v>
      </c>
      <c r="E1631" s="81"/>
      <c r="F1631" s="81"/>
      <c r="G1631" s="172" t="s">
        <v>103</v>
      </c>
      <c r="H1631" s="34"/>
    </row>
    <row r="1632" spans="1:8" x14ac:dyDescent="0.2">
      <c r="A1632" s="1569">
        <v>245487</v>
      </c>
      <c r="B1632" s="172" t="s">
        <v>2976</v>
      </c>
      <c r="C1632" s="81" t="s">
        <v>274</v>
      </c>
      <c r="D1632" s="81" t="s">
        <v>134</v>
      </c>
      <c r="E1632" s="81"/>
      <c r="F1632" s="81"/>
      <c r="G1632" s="172" t="s">
        <v>103</v>
      </c>
      <c r="H1632" s="34"/>
    </row>
    <row r="1633" spans="1:8" x14ac:dyDescent="0.2">
      <c r="A1633" s="1569">
        <v>245488</v>
      </c>
      <c r="B1633" s="172" t="s">
        <v>2977</v>
      </c>
      <c r="C1633" s="81" t="s">
        <v>1550</v>
      </c>
      <c r="D1633" s="81" t="s">
        <v>143</v>
      </c>
      <c r="E1633" s="81"/>
      <c r="F1633" s="81"/>
      <c r="G1633" s="172" t="s">
        <v>103</v>
      </c>
      <c r="H1633" s="34"/>
    </row>
    <row r="1634" spans="1:8" x14ac:dyDescent="0.2">
      <c r="A1634" s="1569">
        <v>245489</v>
      </c>
      <c r="B1634" s="172" t="s">
        <v>2978</v>
      </c>
      <c r="C1634" s="81" t="s">
        <v>843</v>
      </c>
      <c r="D1634" s="81" t="s">
        <v>143</v>
      </c>
      <c r="E1634" s="81"/>
      <c r="F1634" s="81"/>
      <c r="G1634" s="172" t="s">
        <v>103</v>
      </c>
      <c r="H1634" s="34"/>
    </row>
    <row r="1635" spans="1:8" x14ac:dyDescent="0.2">
      <c r="A1635" s="1569">
        <v>245490</v>
      </c>
      <c r="B1635" s="172" t="s">
        <v>2979</v>
      </c>
      <c r="C1635" s="81" t="s">
        <v>2980</v>
      </c>
      <c r="D1635" s="81" t="s">
        <v>124</v>
      </c>
      <c r="E1635" s="81" t="s">
        <v>143</v>
      </c>
      <c r="F1635" s="81"/>
      <c r="G1635" s="172" t="s">
        <v>103</v>
      </c>
      <c r="H1635" s="34"/>
    </row>
    <row r="1636" spans="1:8" x14ac:dyDescent="0.2">
      <c r="A1636" s="1569">
        <v>245491</v>
      </c>
      <c r="B1636" s="172" t="s">
        <v>2981</v>
      </c>
      <c r="C1636" s="81" t="s">
        <v>2982</v>
      </c>
      <c r="D1636" s="81" t="s">
        <v>124</v>
      </c>
      <c r="E1636" s="81" t="s">
        <v>143</v>
      </c>
      <c r="F1636" s="81"/>
      <c r="G1636" s="172" t="s">
        <v>103</v>
      </c>
      <c r="H1636" s="34"/>
    </row>
    <row r="1637" spans="1:8" x14ac:dyDescent="0.2">
      <c r="A1637" s="1569">
        <v>245492</v>
      </c>
      <c r="B1637" s="172" t="s">
        <v>2983</v>
      </c>
      <c r="C1637" s="81" t="s">
        <v>2984</v>
      </c>
      <c r="D1637" s="81" t="s">
        <v>124</v>
      </c>
      <c r="E1637" s="81"/>
      <c r="F1637" s="81"/>
      <c r="G1637" s="172" t="s">
        <v>103</v>
      </c>
      <c r="H1637" s="34"/>
    </row>
    <row r="1638" spans="1:8" x14ac:dyDescent="0.2">
      <c r="A1638" s="1569">
        <v>245493</v>
      </c>
      <c r="B1638" s="172" t="s">
        <v>2985</v>
      </c>
      <c r="C1638" s="81" t="s">
        <v>2986</v>
      </c>
      <c r="D1638" s="81" t="s">
        <v>134</v>
      </c>
      <c r="E1638" s="81"/>
      <c r="F1638" s="81"/>
      <c r="G1638" s="172" t="s">
        <v>103</v>
      </c>
      <c r="H1638" s="34"/>
    </row>
    <row r="1639" spans="1:8" x14ac:dyDescent="0.2">
      <c r="A1639" s="1569">
        <v>245494</v>
      </c>
      <c r="B1639" s="172" t="s">
        <v>2987</v>
      </c>
      <c r="C1639" s="81" t="s">
        <v>2988</v>
      </c>
      <c r="D1639" s="81" t="s">
        <v>124</v>
      </c>
      <c r="E1639" s="81"/>
      <c r="F1639" s="81"/>
      <c r="G1639" s="172" t="s">
        <v>103</v>
      </c>
      <c r="H1639" s="34"/>
    </row>
    <row r="1640" spans="1:8" x14ac:dyDescent="0.2">
      <c r="A1640" s="1569">
        <v>245495</v>
      </c>
      <c r="B1640" s="172" t="s">
        <v>2989</v>
      </c>
      <c r="C1640" s="81" t="s">
        <v>2990</v>
      </c>
      <c r="D1640" s="81" t="s">
        <v>124</v>
      </c>
      <c r="E1640" s="81"/>
      <c r="F1640" s="81"/>
      <c r="G1640" s="172" t="s">
        <v>103</v>
      </c>
      <c r="H1640" s="34"/>
    </row>
    <row r="1641" spans="1:8" x14ac:dyDescent="0.2">
      <c r="A1641" s="1569">
        <v>245496</v>
      </c>
      <c r="B1641" s="172" t="s">
        <v>2991</v>
      </c>
      <c r="C1641" s="81" t="s">
        <v>2992</v>
      </c>
      <c r="D1641" s="81" t="s">
        <v>143</v>
      </c>
      <c r="E1641" s="81"/>
      <c r="F1641" s="81"/>
      <c r="G1641" s="172" t="s">
        <v>103</v>
      </c>
      <c r="H1641" s="34"/>
    </row>
    <row r="1642" spans="1:8" x14ac:dyDescent="0.2">
      <c r="A1642" s="1569">
        <v>245497</v>
      </c>
      <c r="B1642" s="172" t="s">
        <v>2993</v>
      </c>
      <c r="C1642" s="81" t="s">
        <v>2994</v>
      </c>
      <c r="D1642" s="81" t="s">
        <v>134</v>
      </c>
      <c r="E1642" s="81"/>
      <c r="F1642" s="81"/>
      <c r="G1642" s="172" t="s">
        <v>103</v>
      </c>
      <c r="H1642" s="34"/>
    </row>
    <row r="1643" spans="1:8" x14ac:dyDescent="0.2">
      <c r="A1643" s="1569">
        <v>245498</v>
      </c>
      <c r="B1643" s="172" t="s">
        <v>2995</v>
      </c>
      <c r="C1643" s="81" t="s">
        <v>2996</v>
      </c>
      <c r="D1643" s="81" t="s">
        <v>124</v>
      </c>
      <c r="E1643" s="81"/>
      <c r="F1643" s="81"/>
      <c r="G1643" s="172" t="s">
        <v>103</v>
      </c>
      <c r="H1643" s="34"/>
    </row>
    <row r="1644" spans="1:8" x14ac:dyDescent="0.2">
      <c r="A1644" s="1569">
        <v>245499</v>
      </c>
      <c r="B1644" s="172" t="s">
        <v>2997</v>
      </c>
      <c r="C1644" s="81" t="s">
        <v>624</v>
      </c>
      <c r="D1644" s="81" t="s">
        <v>124</v>
      </c>
      <c r="E1644" s="81"/>
      <c r="F1644" s="81"/>
      <c r="G1644" s="172" t="s">
        <v>103</v>
      </c>
      <c r="H1644" s="34"/>
    </row>
    <row r="1645" spans="1:8" x14ac:dyDescent="0.2">
      <c r="A1645" s="1569">
        <v>245500</v>
      </c>
      <c r="B1645" s="172" t="s">
        <v>2998</v>
      </c>
      <c r="C1645" s="81" t="s">
        <v>2999</v>
      </c>
      <c r="D1645" s="81" t="s">
        <v>143</v>
      </c>
      <c r="E1645" s="81"/>
      <c r="F1645" s="81"/>
      <c r="G1645" s="172" t="s">
        <v>103</v>
      </c>
      <c r="H1645" s="34"/>
    </row>
    <row r="1646" spans="1:8" x14ac:dyDescent="0.2">
      <c r="A1646" s="1569">
        <v>245501</v>
      </c>
      <c r="B1646" s="172" t="s">
        <v>3000</v>
      </c>
      <c r="C1646" s="81" t="s">
        <v>3001</v>
      </c>
      <c r="D1646" s="81" t="s">
        <v>134</v>
      </c>
      <c r="E1646" s="81"/>
      <c r="F1646" s="81"/>
      <c r="G1646" s="172" t="s">
        <v>103</v>
      </c>
      <c r="H1646" s="34"/>
    </row>
    <row r="1647" spans="1:8" x14ac:dyDescent="0.2">
      <c r="A1647" s="1569">
        <v>245502</v>
      </c>
      <c r="B1647" s="172" t="s">
        <v>3002</v>
      </c>
      <c r="C1647" s="81" t="s">
        <v>3003</v>
      </c>
      <c r="D1647" s="81" t="s">
        <v>124</v>
      </c>
      <c r="E1647" s="81"/>
      <c r="F1647" s="81"/>
      <c r="G1647" s="172" t="s">
        <v>103</v>
      </c>
      <c r="H1647" s="34"/>
    </row>
    <row r="1648" spans="1:8" x14ac:dyDescent="0.2">
      <c r="A1648" s="1569">
        <v>245503</v>
      </c>
      <c r="B1648" s="172" t="s">
        <v>3004</v>
      </c>
      <c r="C1648" s="81" t="s">
        <v>3005</v>
      </c>
      <c r="D1648" s="81" t="s">
        <v>124</v>
      </c>
      <c r="E1648" s="81"/>
      <c r="F1648" s="81"/>
      <c r="G1648" s="172" t="s">
        <v>103</v>
      </c>
      <c r="H1648" s="34"/>
    </row>
    <row r="1649" spans="1:8" x14ac:dyDescent="0.2">
      <c r="A1649" s="1569">
        <v>245504</v>
      </c>
      <c r="B1649" s="172" t="s">
        <v>3006</v>
      </c>
      <c r="C1649" s="81" t="s">
        <v>3007</v>
      </c>
      <c r="D1649" s="81" t="s">
        <v>124</v>
      </c>
      <c r="E1649" s="81"/>
      <c r="F1649" s="81"/>
      <c r="G1649" s="172" t="s">
        <v>103</v>
      </c>
      <c r="H1649" s="34"/>
    </row>
    <row r="1650" spans="1:8" x14ac:dyDescent="0.2">
      <c r="A1650" s="1569">
        <v>245505</v>
      </c>
      <c r="B1650" s="172" t="s">
        <v>3008</v>
      </c>
      <c r="C1650" s="81" t="s">
        <v>3009</v>
      </c>
      <c r="D1650" s="81" t="s">
        <v>143</v>
      </c>
      <c r="E1650" s="81"/>
      <c r="F1650" s="81"/>
      <c r="G1650" s="172" t="s">
        <v>103</v>
      </c>
      <c r="H1650" s="34"/>
    </row>
    <row r="1651" spans="1:8" x14ac:dyDescent="0.2">
      <c r="A1651" s="1569">
        <v>245506</v>
      </c>
      <c r="B1651" s="172" t="s">
        <v>3010</v>
      </c>
      <c r="C1651" s="81" t="s">
        <v>1796</v>
      </c>
      <c r="D1651" s="81" t="s">
        <v>134</v>
      </c>
      <c r="E1651" s="81"/>
      <c r="F1651" s="81"/>
      <c r="G1651" s="172" t="s">
        <v>103</v>
      </c>
      <c r="H1651" s="34"/>
    </row>
    <row r="1652" spans="1:8" x14ac:dyDescent="0.2">
      <c r="A1652" s="1569">
        <v>245507</v>
      </c>
      <c r="B1652" s="172" t="s">
        <v>3011</v>
      </c>
      <c r="C1652" s="81" t="s">
        <v>692</v>
      </c>
      <c r="D1652" s="81" t="s">
        <v>124</v>
      </c>
      <c r="E1652" s="81"/>
      <c r="F1652" s="81"/>
      <c r="G1652" s="172" t="s">
        <v>103</v>
      </c>
      <c r="H1652" s="34"/>
    </row>
    <row r="1653" spans="1:8" x14ac:dyDescent="0.2">
      <c r="A1653" s="1569">
        <v>245508</v>
      </c>
      <c r="B1653" s="172" t="s">
        <v>3012</v>
      </c>
      <c r="C1653" s="81" t="s">
        <v>3013</v>
      </c>
      <c r="D1653" s="81" t="s">
        <v>124</v>
      </c>
      <c r="E1653" s="81"/>
      <c r="F1653" s="81"/>
      <c r="G1653" s="172" t="s">
        <v>103</v>
      </c>
      <c r="H1653" s="34"/>
    </row>
    <row r="1654" spans="1:8" x14ac:dyDescent="0.2">
      <c r="A1654" s="1569">
        <v>245509</v>
      </c>
      <c r="B1654" s="172" t="s">
        <v>3014</v>
      </c>
      <c r="C1654" s="81" t="s">
        <v>3015</v>
      </c>
      <c r="D1654" s="81" t="s">
        <v>134</v>
      </c>
      <c r="E1654" s="81"/>
      <c r="F1654" s="81"/>
      <c r="G1654" s="172" t="s">
        <v>107</v>
      </c>
      <c r="H1654" s="34"/>
    </row>
    <row r="1655" spans="1:8" x14ac:dyDescent="0.2">
      <c r="A1655" s="1569">
        <v>245510</v>
      </c>
      <c r="B1655" s="172" t="s">
        <v>3016</v>
      </c>
      <c r="C1655" s="81" t="s">
        <v>329</v>
      </c>
      <c r="D1655" s="81" t="s">
        <v>134</v>
      </c>
      <c r="E1655" s="81"/>
      <c r="F1655" s="81"/>
      <c r="G1655" s="172" t="s">
        <v>103</v>
      </c>
      <c r="H1655" s="34"/>
    </row>
    <row r="1656" spans="1:8" x14ac:dyDescent="0.2">
      <c r="A1656" s="1569">
        <v>245511</v>
      </c>
      <c r="B1656" s="172" t="s">
        <v>3017</v>
      </c>
      <c r="C1656" s="81" t="s">
        <v>3018</v>
      </c>
      <c r="D1656" s="81" t="s">
        <v>134</v>
      </c>
      <c r="E1656" s="81"/>
      <c r="F1656" s="81"/>
      <c r="G1656" s="172" t="s">
        <v>103</v>
      </c>
      <c r="H1656" s="34"/>
    </row>
    <row r="1657" spans="1:8" x14ac:dyDescent="0.2">
      <c r="A1657" s="1569">
        <v>245512</v>
      </c>
      <c r="B1657" s="172" t="s">
        <v>3019</v>
      </c>
      <c r="C1657" s="81" t="s">
        <v>3020</v>
      </c>
      <c r="D1657" s="81" t="s">
        <v>101</v>
      </c>
      <c r="E1657" s="81"/>
      <c r="F1657" s="81"/>
      <c r="G1657" s="172" t="s">
        <v>103</v>
      </c>
      <c r="H1657" s="34"/>
    </row>
    <row r="1658" spans="1:8" x14ac:dyDescent="0.2">
      <c r="A1658" s="1569">
        <v>245513</v>
      </c>
      <c r="B1658" s="172" t="s">
        <v>3021</v>
      </c>
      <c r="C1658" s="81" t="s">
        <v>3022</v>
      </c>
      <c r="D1658" s="81" t="s">
        <v>101</v>
      </c>
      <c r="E1658" s="81"/>
      <c r="F1658" s="81"/>
      <c r="G1658" s="172" t="s">
        <v>103</v>
      </c>
      <c r="H1658" s="34"/>
    </row>
    <row r="1659" spans="1:8" x14ac:dyDescent="0.2">
      <c r="A1659" s="1569">
        <v>245514</v>
      </c>
      <c r="B1659" s="172" t="s">
        <v>3023</v>
      </c>
      <c r="C1659" s="81" t="s">
        <v>3024</v>
      </c>
      <c r="D1659" s="81" t="s">
        <v>101</v>
      </c>
      <c r="E1659" s="81"/>
      <c r="F1659" s="81"/>
      <c r="G1659" s="172" t="s">
        <v>103</v>
      </c>
      <c r="H1659" s="34"/>
    </row>
    <row r="1660" spans="1:8" x14ac:dyDescent="0.2">
      <c r="A1660" s="1569">
        <v>245515</v>
      </c>
      <c r="B1660" s="172" t="s">
        <v>3025</v>
      </c>
      <c r="C1660" s="81" t="s">
        <v>3026</v>
      </c>
      <c r="D1660" s="81" t="s">
        <v>101</v>
      </c>
      <c r="E1660" s="81"/>
      <c r="F1660" s="81"/>
      <c r="G1660" s="172" t="s">
        <v>103</v>
      </c>
      <c r="H1660" s="34"/>
    </row>
    <row r="1661" spans="1:8" x14ac:dyDescent="0.2">
      <c r="A1661" s="1569">
        <v>245516</v>
      </c>
      <c r="B1661" s="172" t="s">
        <v>3027</v>
      </c>
      <c r="C1661" s="81" t="s">
        <v>3028</v>
      </c>
      <c r="D1661" s="81" t="s">
        <v>101</v>
      </c>
      <c r="E1661" s="81"/>
      <c r="F1661" s="81"/>
      <c r="G1661" s="172" t="s">
        <v>103</v>
      </c>
      <c r="H1661" s="34"/>
    </row>
    <row r="1662" spans="1:8" x14ac:dyDescent="0.2">
      <c r="A1662" s="1569">
        <v>245517</v>
      </c>
      <c r="B1662" s="172" t="s">
        <v>3029</v>
      </c>
      <c r="C1662" s="81" t="s">
        <v>3030</v>
      </c>
      <c r="D1662" s="81" t="s">
        <v>101</v>
      </c>
      <c r="E1662" s="81"/>
      <c r="F1662" s="81"/>
      <c r="G1662" s="172" t="s">
        <v>103</v>
      </c>
      <c r="H1662" s="34"/>
    </row>
    <row r="1663" spans="1:8" x14ac:dyDescent="0.2">
      <c r="A1663" s="1569">
        <v>245518</v>
      </c>
      <c r="B1663" s="172" t="s">
        <v>3031</v>
      </c>
      <c r="C1663" s="81" t="s">
        <v>3032</v>
      </c>
      <c r="D1663" s="81" t="s">
        <v>101</v>
      </c>
      <c r="E1663" s="81"/>
      <c r="F1663" s="81"/>
      <c r="G1663" s="172" t="s">
        <v>103</v>
      </c>
      <c r="H1663" s="34"/>
    </row>
    <row r="1664" spans="1:8" x14ac:dyDescent="0.2">
      <c r="A1664" s="1569">
        <v>245519</v>
      </c>
      <c r="B1664" s="172" t="s">
        <v>3033</v>
      </c>
      <c r="C1664" s="81" t="s">
        <v>3034</v>
      </c>
      <c r="D1664" s="81" t="s">
        <v>101</v>
      </c>
      <c r="E1664" s="81"/>
      <c r="F1664" s="81"/>
      <c r="G1664" s="172" t="s">
        <v>103</v>
      </c>
      <c r="H1664" s="34"/>
    </row>
    <row r="1665" spans="1:8" x14ac:dyDescent="0.2">
      <c r="A1665" s="1569">
        <v>245520</v>
      </c>
      <c r="B1665" s="172" t="s">
        <v>3035</v>
      </c>
      <c r="C1665" s="81" t="s">
        <v>3036</v>
      </c>
      <c r="D1665" s="81" t="s">
        <v>101</v>
      </c>
      <c r="E1665" s="81"/>
      <c r="F1665" s="81"/>
      <c r="G1665" s="172" t="s">
        <v>103</v>
      </c>
      <c r="H1665" s="34"/>
    </row>
    <row r="1666" spans="1:8" x14ac:dyDescent="0.2">
      <c r="A1666" s="1569">
        <v>245521</v>
      </c>
      <c r="B1666" s="172" t="s">
        <v>3037</v>
      </c>
      <c r="C1666" s="81" t="s">
        <v>3038</v>
      </c>
      <c r="D1666" s="81" t="s">
        <v>143</v>
      </c>
      <c r="E1666" s="81"/>
      <c r="F1666" s="81"/>
      <c r="G1666" s="172" t="s">
        <v>103</v>
      </c>
      <c r="H1666" s="34"/>
    </row>
    <row r="1667" spans="1:8" x14ac:dyDescent="0.2">
      <c r="A1667" s="1569">
        <v>245522</v>
      </c>
      <c r="B1667" s="172" t="s">
        <v>3039</v>
      </c>
      <c r="C1667" s="81" t="s">
        <v>1362</v>
      </c>
      <c r="D1667" s="81" t="s">
        <v>143</v>
      </c>
      <c r="E1667" s="81"/>
      <c r="F1667" s="81"/>
      <c r="G1667" s="172" t="s">
        <v>103</v>
      </c>
      <c r="H1667" s="34"/>
    </row>
    <row r="1668" spans="1:8" x14ac:dyDescent="0.2">
      <c r="A1668" s="1569">
        <v>245523</v>
      </c>
      <c r="B1668" s="172" t="s">
        <v>3040</v>
      </c>
      <c r="C1668" s="81" t="s">
        <v>3041</v>
      </c>
      <c r="D1668" s="81" t="s">
        <v>134</v>
      </c>
      <c r="E1668" s="81"/>
      <c r="F1668" s="81"/>
      <c r="G1668" s="172" t="s">
        <v>103</v>
      </c>
      <c r="H1668" s="34"/>
    </row>
    <row r="1669" spans="1:8" x14ac:dyDescent="0.2">
      <c r="A1669" s="1569">
        <v>245524</v>
      </c>
      <c r="B1669" s="172" t="s">
        <v>3042</v>
      </c>
      <c r="C1669" s="81" t="s">
        <v>1358</v>
      </c>
      <c r="D1669" s="81" t="s">
        <v>124</v>
      </c>
      <c r="E1669" s="81"/>
      <c r="F1669" s="81"/>
      <c r="G1669" s="172" t="s">
        <v>103</v>
      </c>
      <c r="H1669" s="34"/>
    </row>
    <row r="1670" spans="1:8" x14ac:dyDescent="0.2">
      <c r="A1670" s="1569">
        <v>245525</v>
      </c>
      <c r="B1670" s="172" t="s">
        <v>3043</v>
      </c>
      <c r="C1670" s="81" t="s">
        <v>355</v>
      </c>
      <c r="D1670" s="81" t="s">
        <v>143</v>
      </c>
      <c r="E1670" s="81"/>
      <c r="F1670" s="81"/>
      <c r="G1670" s="172" t="s">
        <v>103</v>
      </c>
      <c r="H1670" s="34"/>
    </row>
    <row r="1671" spans="1:8" x14ac:dyDescent="0.2">
      <c r="A1671" s="1569">
        <v>245526</v>
      </c>
      <c r="B1671" s="172" t="s">
        <v>3044</v>
      </c>
      <c r="C1671" s="81" t="s">
        <v>1382</v>
      </c>
      <c r="D1671" s="81" t="s">
        <v>134</v>
      </c>
      <c r="E1671" s="81"/>
      <c r="F1671" s="81"/>
      <c r="G1671" s="172" t="s">
        <v>103</v>
      </c>
      <c r="H1671" s="34"/>
    </row>
    <row r="1672" spans="1:8" x14ac:dyDescent="0.2">
      <c r="A1672" s="1569">
        <v>245527</v>
      </c>
      <c r="B1672" s="172" t="s">
        <v>3045</v>
      </c>
      <c r="C1672" s="81" t="s">
        <v>3046</v>
      </c>
      <c r="D1672" s="81" t="s">
        <v>134</v>
      </c>
      <c r="E1672" s="81"/>
      <c r="F1672" s="81"/>
      <c r="G1672" s="172" t="s">
        <v>103</v>
      </c>
      <c r="H1672" s="34"/>
    </row>
    <row r="1673" spans="1:8" x14ac:dyDescent="0.2">
      <c r="A1673" s="1569">
        <v>245528</v>
      </c>
      <c r="B1673" s="172" t="s">
        <v>3047</v>
      </c>
      <c r="C1673" s="81" t="s">
        <v>3048</v>
      </c>
      <c r="D1673" s="81" t="s">
        <v>134</v>
      </c>
      <c r="E1673" s="81"/>
      <c r="F1673" s="81"/>
      <c r="G1673" s="172" t="s">
        <v>103</v>
      </c>
      <c r="H1673" s="34"/>
    </row>
    <row r="1674" spans="1:8" x14ac:dyDescent="0.2">
      <c r="A1674" s="1569">
        <v>245529</v>
      </c>
      <c r="B1674" s="172" t="s">
        <v>3049</v>
      </c>
      <c r="C1674" s="81" t="s">
        <v>3050</v>
      </c>
      <c r="D1674" s="81" t="s">
        <v>134</v>
      </c>
      <c r="E1674" s="81"/>
      <c r="F1674" s="81"/>
      <c r="G1674" s="172" t="s">
        <v>103</v>
      </c>
      <c r="H1674" s="34"/>
    </row>
    <row r="1675" spans="1:8" x14ac:dyDescent="0.2">
      <c r="A1675" s="1569">
        <v>245530</v>
      </c>
      <c r="B1675" s="172" t="s">
        <v>3051</v>
      </c>
      <c r="C1675" s="81" t="s">
        <v>3052</v>
      </c>
      <c r="D1675" s="81" t="s">
        <v>134</v>
      </c>
      <c r="E1675" s="81"/>
      <c r="F1675" s="81"/>
      <c r="G1675" s="172" t="s">
        <v>103</v>
      </c>
      <c r="H1675" s="34"/>
    </row>
    <row r="1676" spans="1:8" x14ac:dyDescent="0.2">
      <c r="A1676" s="1569">
        <v>245531</v>
      </c>
      <c r="B1676" s="172" t="s">
        <v>3053</v>
      </c>
      <c r="C1676" s="81" t="s">
        <v>3054</v>
      </c>
      <c r="D1676" s="81" t="s">
        <v>124</v>
      </c>
      <c r="E1676" s="81"/>
      <c r="F1676" s="81"/>
      <c r="G1676" s="172" t="s">
        <v>103</v>
      </c>
      <c r="H1676" s="34"/>
    </row>
    <row r="1677" spans="1:8" x14ac:dyDescent="0.2">
      <c r="A1677" s="1569">
        <v>245532</v>
      </c>
      <c r="B1677" s="172" t="s">
        <v>3055</v>
      </c>
      <c r="C1677" s="81" t="s">
        <v>3056</v>
      </c>
      <c r="D1677" s="81" t="s">
        <v>124</v>
      </c>
      <c r="E1677" s="81"/>
      <c r="F1677" s="81"/>
      <c r="G1677" s="172" t="s">
        <v>103</v>
      </c>
      <c r="H1677" s="34"/>
    </row>
    <row r="1678" spans="1:8" x14ac:dyDescent="0.2">
      <c r="A1678" s="1569">
        <v>245533</v>
      </c>
      <c r="B1678" s="172" t="s">
        <v>3057</v>
      </c>
      <c r="C1678" s="81" t="s">
        <v>1265</v>
      </c>
      <c r="D1678" s="81" t="s">
        <v>143</v>
      </c>
      <c r="E1678" s="81"/>
      <c r="F1678" s="81"/>
      <c r="G1678" s="172" t="s">
        <v>103</v>
      </c>
      <c r="H1678" s="34"/>
    </row>
    <row r="1679" spans="1:8" x14ac:dyDescent="0.2">
      <c r="A1679" s="1569">
        <v>245534</v>
      </c>
      <c r="B1679" s="172" t="s">
        <v>3058</v>
      </c>
      <c r="C1679" s="81" t="s">
        <v>3059</v>
      </c>
      <c r="D1679" s="81" t="s">
        <v>124</v>
      </c>
      <c r="E1679" s="81"/>
      <c r="F1679" s="81"/>
      <c r="G1679" s="172" t="s">
        <v>103</v>
      </c>
      <c r="H1679" s="34"/>
    </row>
    <row r="1680" spans="1:8" x14ac:dyDescent="0.2">
      <c r="A1680" s="1569">
        <v>245535</v>
      </c>
      <c r="B1680" s="172" t="s">
        <v>3060</v>
      </c>
      <c r="C1680" s="81" t="s">
        <v>3061</v>
      </c>
      <c r="D1680" s="81" t="s">
        <v>124</v>
      </c>
      <c r="E1680" s="81"/>
      <c r="F1680" s="81"/>
      <c r="G1680" s="172" t="s">
        <v>103</v>
      </c>
      <c r="H1680" s="34"/>
    </row>
    <row r="1681" spans="1:8" x14ac:dyDescent="0.2">
      <c r="A1681" s="1569">
        <v>245536</v>
      </c>
      <c r="B1681" s="172" t="s">
        <v>3062</v>
      </c>
      <c r="C1681" s="81" t="s">
        <v>3063</v>
      </c>
      <c r="D1681" s="81" t="s">
        <v>124</v>
      </c>
      <c r="E1681" s="81"/>
      <c r="F1681" s="81"/>
      <c r="G1681" s="172" t="s">
        <v>103</v>
      </c>
      <c r="H1681" s="34"/>
    </row>
    <row r="1682" spans="1:8" x14ac:dyDescent="0.2">
      <c r="A1682" s="1569">
        <v>245537</v>
      </c>
      <c r="B1682" s="172" t="s">
        <v>3064</v>
      </c>
      <c r="C1682" s="81" t="s">
        <v>3065</v>
      </c>
      <c r="D1682" s="81" t="s">
        <v>124</v>
      </c>
      <c r="E1682" s="81"/>
      <c r="F1682" s="81"/>
      <c r="G1682" s="172" t="s">
        <v>103</v>
      </c>
      <c r="H1682" s="34"/>
    </row>
    <row r="1683" spans="1:8" x14ac:dyDescent="0.2">
      <c r="A1683" s="1569">
        <v>245538</v>
      </c>
      <c r="B1683" s="172" t="s">
        <v>3066</v>
      </c>
      <c r="C1683" s="81" t="s">
        <v>3067</v>
      </c>
      <c r="D1683" s="81" t="s">
        <v>143</v>
      </c>
      <c r="E1683" s="81"/>
      <c r="F1683" s="81"/>
      <c r="G1683" s="172" t="s">
        <v>103</v>
      </c>
      <c r="H1683" s="34"/>
    </row>
    <row r="1684" spans="1:8" x14ac:dyDescent="0.2">
      <c r="A1684" s="1569">
        <v>245539</v>
      </c>
      <c r="B1684" s="172" t="s">
        <v>3068</v>
      </c>
      <c r="C1684" s="81" t="s">
        <v>704</v>
      </c>
      <c r="D1684" s="81" t="s">
        <v>143</v>
      </c>
      <c r="E1684" s="81"/>
      <c r="F1684" s="81"/>
      <c r="G1684" s="172" t="s">
        <v>103</v>
      </c>
      <c r="H1684" s="34"/>
    </row>
    <row r="1685" spans="1:8" x14ac:dyDescent="0.2">
      <c r="A1685" s="1569">
        <v>245540</v>
      </c>
      <c r="B1685" s="172" t="s">
        <v>3069</v>
      </c>
      <c r="C1685" s="81" t="s">
        <v>3070</v>
      </c>
      <c r="D1685" s="81" t="s">
        <v>134</v>
      </c>
      <c r="E1685" s="81"/>
      <c r="F1685" s="81"/>
      <c r="G1685" s="172" t="s">
        <v>103</v>
      </c>
      <c r="H1685" s="34"/>
    </row>
    <row r="1686" spans="1:8" x14ac:dyDescent="0.2">
      <c r="A1686" s="1569">
        <v>245541</v>
      </c>
      <c r="B1686" s="172" t="s">
        <v>3071</v>
      </c>
      <c r="C1686" s="81" t="s">
        <v>3072</v>
      </c>
      <c r="D1686" s="81" t="s">
        <v>134</v>
      </c>
      <c r="E1686" s="81"/>
      <c r="F1686" s="81"/>
      <c r="G1686" s="172" t="s">
        <v>103</v>
      </c>
      <c r="H1686" s="34"/>
    </row>
    <row r="1687" spans="1:8" x14ac:dyDescent="0.2">
      <c r="A1687" s="1569">
        <v>245542</v>
      </c>
      <c r="B1687" s="172" t="s">
        <v>3073</v>
      </c>
      <c r="C1687" s="81" t="s">
        <v>3074</v>
      </c>
      <c r="D1687" s="81" t="s">
        <v>134</v>
      </c>
      <c r="E1687" s="81"/>
      <c r="F1687" s="81"/>
      <c r="G1687" s="172" t="s">
        <v>107</v>
      </c>
      <c r="H1687" s="34"/>
    </row>
    <row r="1688" spans="1:8" x14ac:dyDescent="0.2">
      <c r="A1688" s="1569">
        <v>245543</v>
      </c>
      <c r="B1688" s="172" t="s">
        <v>3075</v>
      </c>
      <c r="C1688" s="81" t="s">
        <v>3076</v>
      </c>
      <c r="D1688" s="81" t="s">
        <v>124</v>
      </c>
      <c r="E1688" s="81"/>
      <c r="F1688" s="81"/>
      <c r="G1688" s="172" t="s">
        <v>103</v>
      </c>
      <c r="H1688" s="34"/>
    </row>
    <row r="1689" spans="1:8" x14ac:dyDescent="0.2">
      <c r="A1689" s="1569">
        <v>245544</v>
      </c>
      <c r="B1689" s="172" t="s">
        <v>3077</v>
      </c>
      <c r="C1689" s="81" t="s">
        <v>3078</v>
      </c>
      <c r="D1689" s="81" t="s">
        <v>124</v>
      </c>
      <c r="E1689" s="81"/>
      <c r="F1689" s="81"/>
      <c r="G1689" s="172" t="s">
        <v>103</v>
      </c>
      <c r="H1689" s="34"/>
    </row>
    <row r="1690" spans="1:8" x14ac:dyDescent="0.2">
      <c r="A1690" s="1569">
        <v>245545</v>
      </c>
      <c r="B1690" s="172" t="s">
        <v>11504</v>
      </c>
      <c r="C1690" s="81" t="s">
        <v>11505</v>
      </c>
      <c r="D1690" s="81" t="s">
        <v>134</v>
      </c>
      <c r="E1690" s="81"/>
      <c r="F1690" s="81"/>
      <c r="G1690" s="172" t="s">
        <v>103</v>
      </c>
      <c r="H1690" s="34"/>
    </row>
    <row r="1691" spans="1:8" x14ac:dyDescent="0.2">
      <c r="A1691" s="1569">
        <v>245546</v>
      </c>
      <c r="B1691" s="172" t="s">
        <v>11506</v>
      </c>
      <c r="C1691" s="81" t="s">
        <v>11507</v>
      </c>
      <c r="D1691" s="81" t="s">
        <v>134</v>
      </c>
      <c r="E1691" s="81"/>
      <c r="F1691" s="81"/>
      <c r="G1691" s="172" t="s">
        <v>103</v>
      </c>
      <c r="H1691" s="34"/>
    </row>
    <row r="1692" spans="1:8" x14ac:dyDescent="0.2">
      <c r="A1692" s="1569">
        <v>245547</v>
      </c>
      <c r="B1692" s="172" t="s">
        <v>3079</v>
      </c>
      <c r="C1692" s="81" t="s">
        <v>3080</v>
      </c>
      <c r="D1692" s="81" t="s">
        <v>124</v>
      </c>
      <c r="E1692" s="81"/>
      <c r="F1692" s="81"/>
      <c r="G1692" s="172" t="s">
        <v>103</v>
      </c>
      <c r="H1692" s="34"/>
    </row>
    <row r="1693" spans="1:8" x14ac:dyDescent="0.2">
      <c r="A1693" s="1569">
        <v>245548</v>
      </c>
      <c r="B1693" s="172" t="s">
        <v>3081</v>
      </c>
      <c r="C1693" s="81" t="s">
        <v>11508</v>
      </c>
      <c r="D1693" s="81" t="s">
        <v>101</v>
      </c>
      <c r="E1693" s="81" t="s">
        <v>134</v>
      </c>
      <c r="F1693" s="81"/>
      <c r="G1693" s="172" t="s">
        <v>103</v>
      </c>
      <c r="H1693" s="34"/>
    </row>
    <row r="1694" spans="1:8" x14ac:dyDescent="0.2">
      <c r="A1694" s="1569">
        <v>245549</v>
      </c>
      <c r="B1694" s="172" t="s">
        <v>3082</v>
      </c>
      <c r="C1694" s="81" t="s">
        <v>3083</v>
      </c>
      <c r="D1694" s="81" t="s">
        <v>124</v>
      </c>
      <c r="E1694" s="81"/>
      <c r="F1694" s="81"/>
      <c r="G1694" s="172" t="s">
        <v>103</v>
      </c>
      <c r="H1694" s="34"/>
    </row>
    <row r="1695" spans="1:8" x14ac:dyDescent="0.2">
      <c r="A1695" s="1569">
        <v>245550</v>
      </c>
      <c r="B1695" s="172" t="s">
        <v>3084</v>
      </c>
      <c r="C1695" s="81" t="s">
        <v>3085</v>
      </c>
      <c r="D1695" s="81" t="s">
        <v>143</v>
      </c>
      <c r="E1695" s="81"/>
      <c r="F1695" s="81"/>
      <c r="G1695" s="172" t="s">
        <v>103</v>
      </c>
      <c r="H1695" s="34"/>
    </row>
    <row r="1696" spans="1:8" x14ac:dyDescent="0.2">
      <c r="A1696" s="1569">
        <v>245551</v>
      </c>
      <c r="B1696" s="172" t="s">
        <v>3086</v>
      </c>
      <c r="C1696" s="81" t="s">
        <v>3087</v>
      </c>
      <c r="D1696" s="81" t="s">
        <v>143</v>
      </c>
      <c r="E1696" s="81"/>
      <c r="F1696" s="81"/>
      <c r="G1696" s="172" t="s">
        <v>103</v>
      </c>
      <c r="H1696" s="34"/>
    </row>
    <row r="1697" spans="1:8" x14ac:dyDescent="0.2">
      <c r="A1697" s="1569">
        <v>245552</v>
      </c>
      <c r="B1697" s="172" t="s">
        <v>3088</v>
      </c>
      <c r="C1697" s="81" t="s">
        <v>3089</v>
      </c>
      <c r="D1697" s="81" t="s">
        <v>143</v>
      </c>
      <c r="E1697" s="81"/>
      <c r="F1697" s="81"/>
      <c r="G1697" s="172" t="s">
        <v>103</v>
      </c>
      <c r="H1697" s="34"/>
    </row>
    <row r="1698" spans="1:8" x14ac:dyDescent="0.2">
      <c r="A1698" s="1569">
        <v>245553</v>
      </c>
      <c r="B1698" s="172" t="s">
        <v>3090</v>
      </c>
      <c r="C1698" s="81" t="s">
        <v>3091</v>
      </c>
      <c r="D1698" s="81" t="s">
        <v>143</v>
      </c>
      <c r="E1698" s="81"/>
      <c r="F1698" s="81"/>
      <c r="G1698" s="172" t="s">
        <v>103</v>
      </c>
      <c r="H1698" s="34"/>
    </row>
    <row r="1699" spans="1:8" x14ac:dyDescent="0.2">
      <c r="A1699" s="1569">
        <v>245554</v>
      </c>
      <c r="B1699" s="172" t="s">
        <v>3092</v>
      </c>
      <c r="C1699" s="81" t="s">
        <v>3093</v>
      </c>
      <c r="D1699" s="81" t="s">
        <v>124</v>
      </c>
      <c r="E1699" s="81"/>
      <c r="F1699" s="81"/>
      <c r="G1699" s="172" t="s">
        <v>103</v>
      </c>
      <c r="H1699" s="34"/>
    </row>
    <row r="1700" spans="1:8" x14ac:dyDescent="0.2">
      <c r="A1700" s="1569">
        <v>245555</v>
      </c>
      <c r="B1700" s="172" t="s">
        <v>3094</v>
      </c>
      <c r="C1700" s="81" t="s">
        <v>3095</v>
      </c>
      <c r="D1700" s="81" t="s">
        <v>124</v>
      </c>
      <c r="E1700" s="81"/>
      <c r="F1700" s="81"/>
      <c r="G1700" s="172" t="s">
        <v>103</v>
      </c>
      <c r="H1700" s="34"/>
    </row>
    <row r="1701" spans="1:8" x14ac:dyDescent="0.2">
      <c r="A1701" s="1569">
        <v>245556</v>
      </c>
      <c r="B1701" s="172" t="s">
        <v>3096</v>
      </c>
      <c r="C1701" s="81" t="s">
        <v>2284</v>
      </c>
      <c r="D1701" s="81" t="s">
        <v>143</v>
      </c>
      <c r="E1701" s="81"/>
      <c r="F1701" s="81"/>
      <c r="G1701" s="172" t="s">
        <v>103</v>
      </c>
      <c r="H1701" s="34"/>
    </row>
    <row r="1702" spans="1:8" x14ac:dyDescent="0.2">
      <c r="A1702" s="1569">
        <v>245557</v>
      </c>
      <c r="B1702" s="172" t="s">
        <v>3097</v>
      </c>
      <c r="C1702" s="81" t="s">
        <v>3098</v>
      </c>
      <c r="D1702" s="81" t="s">
        <v>101</v>
      </c>
      <c r="E1702" s="81"/>
      <c r="F1702" s="81"/>
      <c r="G1702" s="172" t="s">
        <v>103</v>
      </c>
      <c r="H1702" s="34"/>
    </row>
    <row r="1703" spans="1:8" x14ac:dyDescent="0.2">
      <c r="A1703" s="1569">
        <v>245558</v>
      </c>
      <c r="B1703" s="172" t="s">
        <v>3099</v>
      </c>
      <c r="C1703" s="81" t="s">
        <v>3100</v>
      </c>
      <c r="D1703" s="81" t="s">
        <v>134</v>
      </c>
      <c r="E1703" s="81"/>
      <c r="F1703" s="81"/>
      <c r="G1703" s="172" t="s">
        <v>103</v>
      </c>
      <c r="H1703" s="34"/>
    </row>
    <row r="1704" spans="1:8" x14ac:dyDescent="0.2">
      <c r="A1704" s="1569">
        <v>245559</v>
      </c>
      <c r="B1704" s="172" t="s">
        <v>3101</v>
      </c>
      <c r="C1704" s="81" t="s">
        <v>3102</v>
      </c>
      <c r="D1704" s="81" t="s">
        <v>101</v>
      </c>
      <c r="E1704" s="81" t="s">
        <v>134</v>
      </c>
      <c r="F1704" s="81"/>
      <c r="G1704" s="172" t="s">
        <v>103</v>
      </c>
      <c r="H1704" s="34"/>
    </row>
    <row r="1705" spans="1:8" x14ac:dyDescent="0.2">
      <c r="A1705" s="1569">
        <v>245560</v>
      </c>
      <c r="B1705" s="172" t="s">
        <v>3103</v>
      </c>
      <c r="C1705" s="81" t="s">
        <v>3104</v>
      </c>
      <c r="D1705" s="81" t="s">
        <v>124</v>
      </c>
      <c r="E1705" s="81"/>
      <c r="F1705" s="81"/>
      <c r="G1705" s="172" t="s">
        <v>103</v>
      </c>
      <c r="H1705" s="34"/>
    </row>
    <row r="1706" spans="1:8" x14ac:dyDescent="0.2">
      <c r="A1706" s="1569">
        <v>245561</v>
      </c>
      <c r="B1706" s="172" t="s">
        <v>3105</v>
      </c>
      <c r="C1706" s="81" t="s">
        <v>3106</v>
      </c>
      <c r="D1706" s="81" t="s">
        <v>124</v>
      </c>
      <c r="E1706" s="81"/>
      <c r="F1706" s="81"/>
      <c r="G1706" s="172" t="s">
        <v>103</v>
      </c>
      <c r="H1706" s="34"/>
    </row>
    <row r="1707" spans="1:8" x14ac:dyDescent="0.2">
      <c r="A1707" s="1569">
        <v>245562</v>
      </c>
      <c r="B1707" s="172" t="s">
        <v>3107</v>
      </c>
      <c r="C1707" s="81" t="s">
        <v>3108</v>
      </c>
      <c r="D1707" s="81" t="s">
        <v>124</v>
      </c>
      <c r="E1707" s="81"/>
      <c r="F1707" s="81"/>
      <c r="G1707" s="172" t="s">
        <v>103</v>
      </c>
      <c r="H1707" s="34"/>
    </row>
    <row r="1708" spans="1:8" x14ac:dyDescent="0.2">
      <c r="A1708" s="1569">
        <v>245563</v>
      </c>
      <c r="B1708" s="172" t="s">
        <v>3109</v>
      </c>
      <c r="C1708" s="81" t="s">
        <v>834</v>
      </c>
      <c r="D1708" s="81" t="s">
        <v>124</v>
      </c>
      <c r="E1708" s="81"/>
      <c r="F1708" s="81"/>
      <c r="G1708" s="172" t="s">
        <v>110</v>
      </c>
      <c r="H1708" s="34"/>
    </row>
    <row r="1709" spans="1:8" x14ac:dyDescent="0.2">
      <c r="A1709" s="1569">
        <v>245564</v>
      </c>
      <c r="B1709" s="172" t="s">
        <v>3110</v>
      </c>
      <c r="C1709" s="81" t="s">
        <v>759</v>
      </c>
      <c r="D1709" s="81" t="s">
        <v>124</v>
      </c>
      <c r="E1709" s="81"/>
      <c r="F1709" s="81"/>
      <c r="G1709" s="172" t="s">
        <v>103</v>
      </c>
      <c r="H1709" s="34"/>
    </row>
    <row r="1710" spans="1:8" x14ac:dyDescent="0.2">
      <c r="A1710" s="1569">
        <v>245565</v>
      </c>
      <c r="B1710" s="172" t="s">
        <v>3111</v>
      </c>
      <c r="C1710" s="81" t="s">
        <v>3112</v>
      </c>
      <c r="D1710" s="81" t="s">
        <v>134</v>
      </c>
      <c r="E1710" s="81"/>
      <c r="F1710" s="81"/>
      <c r="G1710" s="172" t="s">
        <v>103</v>
      </c>
      <c r="H1710" s="34"/>
    </row>
    <row r="1711" spans="1:8" x14ac:dyDescent="0.2">
      <c r="A1711" s="1569">
        <v>245566</v>
      </c>
      <c r="B1711" s="172" t="s">
        <v>3113</v>
      </c>
      <c r="C1711" s="81" t="s">
        <v>3114</v>
      </c>
      <c r="D1711" s="81" t="s">
        <v>143</v>
      </c>
      <c r="E1711" s="81"/>
      <c r="F1711" s="81"/>
      <c r="G1711" s="172" t="s">
        <v>110</v>
      </c>
      <c r="H1711" s="34"/>
    </row>
    <row r="1712" spans="1:8" x14ac:dyDescent="0.2">
      <c r="A1712" s="1569">
        <v>245567</v>
      </c>
      <c r="B1712" s="172" t="s">
        <v>3115</v>
      </c>
      <c r="C1712" s="81" t="s">
        <v>3116</v>
      </c>
      <c r="D1712" s="81" t="s">
        <v>124</v>
      </c>
      <c r="E1712" s="81"/>
      <c r="F1712" s="81"/>
      <c r="G1712" s="172" t="s">
        <v>110</v>
      </c>
      <c r="H1712" s="34"/>
    </row>
    <row r="1713" spans="1:8" x14ac:dyDescent="0.2">
      <c r="A1713" s="1569">
        <v>245568</v>
      </c>
      <c r="B1713" s="172" t="s">
        <v>3117</v>
      </c>
      <c r="C1713" s="81" t="s">
        <v>3118</v>
      </c>
      <c r="D1713" s="81" t="s">
        <v>143</v>
      </c>
      <c r="E1713" s="81"/>
      <c r="F1713" s="81"/>
      <c r="G1713" s="172" t="s">
        <v>103</v>
      </c>
      <c r="H1713" s="34"/>
    </row>
    <row r="1714" spans="1:8" x14ac:dyDescent="0.2">
      <c r="A1714" s="1569">
        <v>245569</v>
      </c>
      <c r="B1714" s="172" t="s">
        <v>3119</v>
      </c>
      <c r="C1714" s="81" t="s">
        <v>3120</v>
      </c>
      <c r="D1714" s="81" t="s">
        <v>134</v>
      </c>
      <c r="E1714" s="81"/>
      <c r="F1714" s="81"/>
      <c r="G1714" s="172" t="s">
        <v>103</v>
      </c>
      <c r="H1714" s="34"/>
    </row>
    <row r="1715" spans="1:8" x14ac:dyDescent="0.2">
      <c r="A1715" s="1569">
        <v>245570</v>
      </c>
      <c r="B1715" s="172" t="s">
        <v>3121</v>
      </c>
      <c r="C1715" s="81" t="s">
        <v>3122</v>
      </c>
      <c r="D1715" s="81" t="s">
        <v>101</v>
      </c>
      <c r="E1715" s="81"/>
      <c r="F1715" s="81"/>
      <c r="G1715" s="172" t="s">
        <v>103</v>
      </c>
      <c r="H1715" s="34"/>
    </row>
    <row r="1716" spans="1:8" x14ac:dyDescent="0.2">
      <c r="A1716" s="1569">
        <v>245571</v>
      </c>
      <c r="B1716" s="172" t="s">
        <v>3123</v>
      </c>
      <c r="C1716" s="81" t="s">
        <v>3124</v>
      </c>
      <c r="D1716" s="81" t="s">
        <v>101</v>
      </c>
      <c r="E1716" s="81"/>
      <c r="F1716" s="81"/>
      <c r="G1716" s="172" t="s">
        <v>103</v>
      </c>
      <c r="H1716" s="34"/>
    </row>
    <row r="1717" spans="1:8" x14ac:dyDescent="0.2">
      <c r="A1717" s="1569">
        <v>245572</v>
      </c>
      <c r="B1717" s="172" t="s">
        <v>3125</v>
      </c>
      <c r="C1717" s="81" t="s">
        <v>3126</v>
      </c>
      <c r="D1717" s="81" t="s">
        <v>101</v>
      </c>
      <c r="E1717" s="81"/>
      <c r="F1717" s="81"/>
      <c r="G1717" s="172" t="s">
        <v>103</v>
      </c>
      <c r="H1717" s="34"/>
    </row>
    <row r="1718" spans="1:8" x14ac:dyDescent="0.2">
      <c r="A1718" s="1569">
        <v>245573</v>
      </c>
      <c r="B1718" s="172" t="s">
        <v>3127</v>
      </c>
      <c r="C1718" s="81" t="s">
        <v>3128</v>
      </c>
      <c r="D1718" s="81" t="s">
        <v>101</v>
      </c>
      <c r="E1718" s="81"/>
      <c r="F1718" s="81"/>
      <c r="G1718" s="172" t="s">
        <v>103</v>
      </c>
      <c r="H1718" s="34"/>
    </row>
    <row r="1719" spans="1:8" x14ac:dyDescent="0.2">
      <c r="A1719" s="1569">
        <v>245574</v>
      </c>
      <c r="B1719" s="172" t="s">
        <v>3129</v>
      </c>
      <c r="C1719" s="81" t="s">
        <v>3130</v>
      </c>
      <c r="D1719" s="81" t="s">
        <v>101</v>
      </c>
      <c r="E1719" s="81"/>
      <c r="F1719" s="81"/>
      <c r="G1719" s="172" t="s">
        <v>103</v>
      </c>
      <c r="H1719" s="34"/>
    </row>
    <row r="1720" spans="1:8" x14ac:dyDescent="0.2">
      <c r="A1720" s="1569">
        <v>245575</v>
      </c>
      <c r="B1720" s="172" t="s">
        <v>3131</v>
      </c>
      <c r="C1720" s="81" t="s">
        <v>3132</v>
      </c>
      <c r="D1720" s="81" t="s">
        <v>101</v>
      </c>
      <c r="E1720" s="81"/>
      <c r="F1720" s="81"/>
      <c r="G1720" s="172" t="s">
        <v>103</v>
      </c>
      <c r="H1720" s="34"/>
    </row>
    <row r="1721" spans="1:8" x14ac:dyDescent="0.2">
      <c r="A1721" s="1569">
        <v>245576</v>
      </c>
      <c r="B1721" s="172" t="s">
        <v>3133</v>
      </c>
      <c r="C1721" s="81" t="s">
        <v>857</v>
      </c>
      <c r="D1721" s="81" t="s">
        <v>101</v>
      </c>
      <c r="E1721" s="81"/>
      <c r="F1721" s="81"/>
      <c r="G1721" s="172" t="s">
        <v>103</v>
      </c>
      <c r="H1721" s="34"/>
    </row>
    <row r="1722" spans="1:8" x14ac:dyDescent="0.2">
      <c r="A1722" s="1569">
        <v>245577</v>
      </c>
      <c r="B1722" s="172" t="s">
        <v>3134</v>
      </c>
      <c r="C1722" s="81" t="s">
        <v>3135</v>
      </c>
      <c r="D1722" s="81" t="s">
        <v>101</v>
      </c>
      <c r="E1722" s="81"/>
      <c r="F1722" s="81"/>
      <c r="G1722" s="172" t="s">
        <v>103</v>
      </c>
      <c r="H1722" s="34"/>
    </row>
    <row r="1723" spans="1:8" x14ac:dyDescent="0.2">
      <c r="A1723" s="1569">
        <v>245578</v>
      </c>
      <c r="B1723" s="172" t="s">
        <v>3136</v>
      </c>
      <c r="C1723" s="81" t="s">
        <v>415</v>
      </c>
      <c r="D1723" s="81" t="s">
        <v>101</v>
      </c>
      <c r="E1723" s="81"/>
      <c r="F1723" s="81"/>
      <c r="G1723" s="172" t="s">
        <v>103</v>
      </c>
      <c r="H1723" s="34"/>
    </row>
    <row r="1724" spans="1:8" x14ac:dyDescent="0.2">
      <c r="A1724" s="1569">
        <v>245579</v>
      </c>
      <c r="B1724" s="172" t="s">
        <v>3137</v>
      </c>
      <c r="C1724" s="81" t="s">
        <v>3138</v>
      </c>
      <c r="D1724" s="81" t="s">
        <v>101</v>
      </c>
      <c r="E1724" s="81"/>
      <c r="F1724" s="81"/>
      <c r="G1724" s="172" t="s">
        <v>103</v>
      </c>
      <c r="H1724" s="34"/>
    </row>
    <row r="1725" spans="1:8" x14ac:dyDescent="0.2">
      <c r="A1725" s="1569">
        <v>245580</v>
      </c>
      <c r="B1725" s="172" t="s">
        <v>3139</v>
      </c>
      <c r="C1725" s="81" t="s">
        <v>3140</v>
      </c>
      <c r="D1725" s="81" t="s">
        <v>124</v>
      </c>
      <c r="E1725" s="81"/>
      <c r="F1725" s="81"/>
      <c r="G1725" s="172" t="s">
        <v>103</v>
      </c>
      <c r="H1725" s="34"/>
    </row>
    <row r="1726" spans="1:8" x14ac:dyDescent="0.2">
      <c r="A1726" s="1569">
        <v>245581</v>
      </c>
      <c r="B1726" s="172" t="s">
        <v>3141</v>
      </c>
      <c r="C1726" s="81" t="s">
        <v>3142</v>
      </c>
      <c r="D1726" s="81" t="s">
        <v>134</v>
      </c>
      <c r="E1726" s="81"/>
      <c r="F1726" s="81"/>
      <c r="G1726" s="172" t="s">
        <v>103</v>
      </c>
      <c r="H1726" s="34"/>
    </row>
    <row r="1727" spans="1:8" x14ac:dyDescent="0.2">
      <c r="A1727" s="1569">
        <v>245582</v>
      </c>
      <c r="B1727" s="172" t="s">
        <v>3143</v>
      </c>
      <c r="C1727" s="81" t="s">
        <v>688</v>
      </c>
      <c r="D1727" s="81" t="s">
        <v>134</v>
      </c>
      <c r="E1727" s="81"/>
      <c r="F1727" s="81"/>
      <c r="G1727" s="172" t="s">
        <v>103</v>
      </c>
      <c r="H1727" s="34"/>
    </row>
    <row r="1728" spans="1:8" x14ac:dyDescent="0.2">
      <c r="A1728" s="1569">
        <v>245583</v>
      </c>
      <c r="B1728" s="172" t="s">
        <v>3144</v>
      </c>
      <c r="C1728" s="81" t="s">
        <v>1039</v>
      </c>
      <c r="D1728" s="81" t="s">
        <v>143</v>
      </c>
      <c r="E1728" s="81"/>
      <c r="F1728" s="81"/>
      <c r="G1728" s="172" t="s">
        <v>103</v>
      </c>
      <c r="H1728" s="34"/>
    </row>
    <row r="1729" spans="1:8" x14ac:dyDescent="0.2">
      <c r="A1729" s="1569">
        <v>245584</v>
      </c>
      <c r="B1729" s="172" t="s">
        <v>3145</v>
      </c>
      <c r="C1729" s="81" t="s">
        <v>3146</v>
      </c>
      <c r="D1729" s="81" t="s">
        <v>143</v>
      </c>
      <c r="E1729" s="81"/>
      <c r="F1729" s="81"/>
      <c r="G1729" s="172" t="s">
        <v>103</v>
      </c>
      <c r="H1729" s="34"/>
    </row>
    <row r="1730" spans="1:8" x14ac:dyDescent="0.2">
      <c r="A1730" s="1569">
        <v>245585</v>
      </c>
      <c r="B1730" s="172" t="s">
        <v>3147</v>
      </c>
      <c r="C1730" s="81" t="s">
        <v>364</v>
      </c>
      <c r="D1730" s="81" t="s">
        <v>124</v>
      </c>
      <c r="E1730" s="81"/>
      <c r="F1730" s="81"/>
      <c r="G1730" s="172" t="s">
        <v>103</v>
      </c>
      <c r="H1730" s="34"/>
    </row>
    <row r="1731" spans="1:8" x14ac:dyDescent="0.2">
      <c r="A1731" s="1569">
        <v>245586</v>
      </c>
      <c r="B1731" s="172" t="s">
        <v>3148</v>
      </c>
      <c r="C1731" s="81" t="s">
        <v>3149</v>
      </c>
      <c r="D1731" s="81" t="s">
        <v>124</v>
      </c>
      <c r="E1731" s="81"/>
      <c r="F1731" s="81"/>
      <c r="G1731" s="172" t="s">
        <v>103</v>
      </c>
      <c r="H1731" s="34"/>
    </row>
    <row r="1732" spans="1:8" x14ac:dyDescent="0.2">
      <c r="A1732" s="1569">
        <v>245587</v>
      </c>
      <c r="B1732" s="172" t="s">
        <v>3150</v>
      </c>
      <c r="C1732" s="81" t="s">
        <v>3151</v>
      </c>
      <c r="D1732" s="81" t="s">
        <v>134</v>
      </c>
      <c r="E1732" s="81"/>
      <c r="F1732" s="81"/>
      <c r="G1732" s="172" t="s">
        <v>103</v>
      </c>
      <c r="H1732" s="34"/>
    </row>
    <row r="1733" spans="1:8" x14ac:dyDescent="0.2">
      <c r="A1733" s="1569">
        <v>245588</v>
      </c>
      <c r="B1733" s="172" t="s">
        <v>3152</v>
      </c>
      <c r="C1733" s="81" t="s">
        <v>3153</v>
      </c>
      <c r="D1733" s="81" t="s">
        <v>134</v>
      </c>
      <c r="E1733" s="81"/>
      <c r="F1733" s="81"/>
      <c r="G1733" s="172" t="s">
        <v>107</v>
      </c>
      <c r="H1733" s="34"/>
    </row>
    <row r="1734" spans="1:8" x14ac:dyDescent="0.2">
      <c r="A1734" s="1569">
        <v>245589</v>
      </c>
      <c r="B1734" s="172" t="s">
        <v>3154</v>
      </c>
      <c r="C1734" s="81" t="s">
        <v>2299</v>
      </c>
      <c r="D1734" s="81" t="s">
        <v>101</v>
      </c>
      <c r="E1734" s="81"/>
      <c r="F1734" s="81"/>
      <c r="G1734" s="172" t="s">
        <v>103</v>
      </c>
      <c r="H1734" s="34"/>
    </row>
    <row r="1735" spans="1:8" x14ac:dyDescent="0.2">
      <c r="A1735" s="1569">
        <v>245590</v>
      </c>
      <c r="B1735" s="172" t="s">
        <v>3155</v>
      </c>
      <c r="C1735" s="81" t="s">
        <v>3156</v>
      </c>
      <c r="D1735" s="81" t="s">
        <v>124</v>
      </c>
      <c r="E1735" s="81"/>
      <c r="F1735" s="81"/>
      <c r="G1735" s="172" t="s">
        <v>103</v>
      </c>
      <c r="H1735" s="34"/>
    </row>
    <row r="1736" spans="1:8" x14ac:dyDescent="0.2">
      <c r="A1736" s="1569">
        <v>245591</v>
      </c>
      <c r="B1736" s="172" t="s">
        <v>3157</v>
      </c>
      <c r="C1736" s="81" t="s">
        <v>3158</v>
      </c>
      <c r="D1736" s="81" t="s">
        <v>143</v>
      </c>
      <c r="E1736" s="81"/>
      <c r="F1736" s="81"/>
      <c r="G1736" s="172" t="s">
        <v>103</v>
      </c>
      <c r="H1736" s="34"/>
    </row>
    <row r="1737" spans="1:8" x14ac:dyDescent="0.2">
      <c r="A1737" s="1569">
        <v>245592</v>
      </c>
      <c r="B1737" s="172" t="s">
        <v>3159</v>
      </c>
      <c r="C1737" s="81" t="s">
        <v>3160</v>
      </c>
      <c r="D1737" s="81" t="s">
        <v>143</v>
      </c>
      <c r="E1737" s="81"/>
      <c r="F1737" s="81"/>
      <c r="G1737" s="172" t="s">
        <v>103</v>
      </c>
      <c r="H1737" s="34"/>
    </row>
    <row r="1738" spans="1:8" x14ac:dyDescent="0.2">
      <c r="A1738" s="1569">
        <v>245593</v>
      </c>
      <c r="B1738" s="172" t="s">
        <v>3161</v>
      </c>
      <c r="C1738" s="81" t="s">
        <v>3162</v>
      </c>
      <c r="D1738" s="81" t="s">
        <v>124</v>
      </c>
      <c r="E1738" s="81"/>
      <c r="F1738" s="81"/>
      <c r="G1738" s="172" t="s">
        <v>103</v>
      </c>
      <c r="H1738" s="34"/>
    </row>
    <row r="1739" spans="1:8" x14ac:dyDescent="0.2">
      <c r="A1739" s="1569">
        <v>245594</v>
      </c>
      <c r="B1739" s="172" t="s">
        <v>3163</v>
      </c>
      <c r="C1739" s="81" t="s">
        <v>3164</v>
      </c>
      <c r="D1739" s="81" t="s">
        <v>143</v>
      </c>
      <c r="E1739" s="81"/>
      <c r="F1739" s="81"/>
      <c r="G1739" s="172" t="s">
        <v>103</v>
      </c>
      <c r="H1739" s="34"/>
    </row>
    <row r="1740" spans="1:8" x14ac:dyDescent="0.2">
      <c r="A1740" s="1569">
        <v>245595</v>
      </c>
      <c r="B1740" s="172" t="s">
        <v>3165</v>
      </c>
      <c r="C1740" s="81" t="s">
        <v>3166</v>
      </c>
      <c r="D1740" s="81" t="s">
        <v>124</v>
      </c>
      <c r="E1740" s="81"/>
      <c r="F1740" s="81"/>
      <c r="G1740" s="172" t="s">
        <v>103</v>
      </c>
      <c r="H1740" s="34"/>
    </row>
    <row r="1741" spans="1:8" x14ac:dyDescent="0.2">
      <c r="A1741" s="1569">
        <v>245596</v>
      </c>
      <c r="B1741" s="172" t="s">
        <v>3167</v>
      </c>
      <c r="C1741" s="81" t="s">
        <v>1181</v>
      </c>
      <c r="D1741" s="81" t="s">
        <v>143</v>
      </c>
      <c r="E1741" s="81"/>
      <c r="F1741" s="81"/>
      <c r="G1741" s="172" t="s">
        <v>103</v>
      </c>
      <c r="H1741" s="34"/>
    </row>
    <row r="1742" spans="1:8" x14ac:dyDescent="0.2">
      <c r="A1742" s="1569">
        <v>245597</v>
      </c>
      <c r="B1742" s="172" t="s">
        <v>3168</v>
      </c>
      <c r="C1742" s="81" t="s">
        <v>1971</v>
      </c>
      <c r="D1742" s="81" t="s">
        <v>143</v>
      </c>
      <c r="E1742" s="81"/>
      <c r="F1742" s="81"/>
      <c r="G1742" s="172" t="s">
        <v>103</v>
      </c>
      <c r="H1742" s="34"/>
    </row>
    <row r="1743" spans="1:8" x14ac:dyDescent="0.2">
      <c r="A1743" s="1569">
        <v>245598</v>
      </c>
      <c r="B1743" s="172" t="s">
        <v>3169</v>
      </c>
      <c r="C1743" s="81" t="s">
        <v>830</v>
      </c>
      <c r="D1743" s="81" t="s">
        <v>124</v>
      </c>
      <c r="E1743" s="81"/>
      <c r="F1743" s="81"/>
      <c r="G1743" s="172" t="s">
        <v>103</v>
      </c>
      <c r="H1743" s="34"/>
    </row>
    <row r="1744" spans="1:8" x14ac:dyDescent="0.2">
      <c r="A1744" s="1569">
        <v>245599</v>
      </c>
      <c r="B1744" s="172" t="s">
        <v>3170</v>
      </c>
      <c r="C1744" s="81" t="s">
        <v>208</v>
      </c>
      <c r="D1744" s="81" t="s">
        <v>134</v>
      </c>
      <c r="E1744" s="81"/>
      <c r="F1744" s="81"/>
      <c r="G1744" s="172" t="s">
        <v>107</v>
      </c>
      <c r="H1744" s="34"/>
    </row>
    <row r="1745" spans="1:8" x14ac:dyDescent="0.2">
      <c r="A1745" s="1569">
        <v>245600</v>
      </c>
      <c r="B1745" s="172" t="s">
        <v>3171</v>
      </c>
      <c r="C1745" s="81" t="s">
        <v>3172</v>
      </c>
      <c r="D1745" s="81" t="s">
        <v>124</v>
      </c>
      <c r="E1745" s="81"/>
      <c r="F1745" s="81"/>
      <c r="G1745" s="172" t="s">
        <v>103</v>
      </c>
      <c r="H1745" s="34"/>
    </row>
    <row r="1746" spans="1:8" x14ac:dyDescent="0.2">
      <c r="A1746" s="1569">
        <v>245601</v>
      </c>
      <c r="B1746" s="172" t="s">
        <v>3173</v>
      </c>
      <c r="C1746" s="81" t="s">
        <v>3174</v>
      </c>
      <c r="D1746" s="81" t="s">
        <v>143</v>
      </c>
      <c r="E1746" s="81"/>
      <c r="F1746" s="81"/>
      <c r="G1746" s="172" t="s">
        <v>103</v>
      </c>
      <c r="H1746" s="34"/>
    </row>
    <row r="1747" spans="1:8" x14ac:dyDescent="0.2">
      <c r="A1747" s="1569">
        <v>245602</v>
      </c>
      <c r="B1747" s="172" t="s">
        <v>3175</v>
      </c>
      <c r="C1747" s="81" t="s">
        <v>2840</v>
      </c>
      <c r="D1747" s="81" t="s">
        <v>124</v>
      </c>
      <c r="E1747" s="81"/>
      <c r="F1747" s="81"/>
      <c r="G1747" s="172" t="s">
        <v>103</v>
      </c>
      <c r="H1747" s="34"/>
    </row>
    <row r="1748" spans="1:8" x14ac:dyDescent="0.2">
      <c r="A1748" s="1569">
        <v>245603</v>
      </c>
      <c r="B1748" s="172" t="s">
        <v>3176</v>
      </c>
      <c r="C1748" s="81" t="s">
        <v>3177</v>
      </c>
      <c r="D1748" s="81" t="s">
        <v>134</v>
      </c>
      <c r="E1748" s="81"/>
      <c r="F1748" s="81"/>
      <c r="G1748" s="172" t="s">
        <v>103</v>
      </c>
      <c r="H1748" s="34"/>
    </row>
    <row r="1749" spans="1:8" x14ac:dyDescent="0.2">
      <c r="A1749" s="1569">
        <v>245604</v>
      </c>
      <c r="B1749" s="172" t="s">
        <v>3178</v>
      </c>
      <c r="C1749" s="81" t="s">
        <v>715</v>
      </c>
      <c r="D1749" s="81" t="s">
        <v>143</v>
      </c>
      <c r="E1749" s="81"/>
      <c r="F1749" s="81"/>
      <c r="G1749" s="172" t="s">
        <v>103</v>
      </c>
      <c r="H1749" s="34"/>
    </row>
    <row r="1750" spans="1:8" x14ac:dyDescent="0.2">
      <c r="A1750" s="1569">
        <v>245605</v>
      </c>
      <c r="B1750" s="172" t="s">
        <v>3179</v>
      </c>
      <c r="C1750" s="81" t="s">
        <v>1125</v>
      </c>
      <c r="D1750" s="81" t="s">
        <v>134</v>
      </c>
      <c r="E1750" s="81"/>
      <c r="F1750" s="81"/>
      <c r="G1750" s="172" t="s">
        <v>103</v>
      </c>
      <c r="H1750" s="34"/>
    </row>
    <row r="1751" spans="1:8" x14ac:dyDescent="0.2">
      <c r="A1751" s="1569">
        <v>245606</v>
      </c>
      <c r="B1751" s="172" t="s">
        <v>3180</v>
      </c>
      <c r="C1751" s="81" t="s">
        <v>3181</v>
      </c>
      <c r="D1751" s="81" t="s">
        <v>143</v>
      </c>
      <c r="E1751" s="81"/>
      <c r="F1751" s="81"/>
      <c r="G1751" s="172" t="s">
        <v>103</v>
      </c>
      <c r="H1751" s="34"/>
    </row>
    <row r="1752" spans="1:8" x14ac:dyDescent="0.2">
      <c r="A1752" s="1569">
        <v>245607</v>
      </c>
      <c r="B1752" s="172" t="s">
        <v>3182</v>
      </c>
      <c r="C1752" s="81" t="s">
        <v>3183</v>
      </c>
      <c r="D1752" s="81" t="s">
        <v>143</v>
      </c>
      <c r="E1752" s="81"/>
      <c r="F1752" s="81"/>
      <c r="G1752" s="172" t="s">
        <v>103</v>
      </c>
      <c r="H1752" s="34"/>
    </row>
    <row r="1753" spans="1:8" x14ac:dyDescent="0.2">
      <c r="A1753" s="1569">
        <v>245608</v>
      </c>
      <c r="B1753" s="172" t="s">
        <v>3184</v>
      </c>
      <c r="C1753" s="81" t="s">
        <v>3185</v>
      </c>
      <c r="D1753" s="81" t="s">
        <v>143</v>
      </c>
      <c r="E1753" s="81"/>
      <c r="F1753" s="81"/>
      <c r="G1753" s="172" t="s">
        <v>103</v>
      </c>
      <c r="H1753" s="34"/>
    </row>
    <row r="1754" spans="1:8" x14ac:dyDescent="0.2">
      <c r="A1754" s="1569">
        <v>245609</v>
      </c>
      <c r="B1754" s="172" t="s">
        <v>3186</v>
      </c>
      <c r="C1754" s="81" t="s">
        <v>1802</v>
      </c>
      <c r="D1754" s="81" t="s">
        <v>143</v>
      </c>
      <c r="E1754" s="81"/>
      <c r="F1754" s="81"/>
      <c r="G1754" s="172" t="s">
        <v>103</v>
      </c>
      <c r="H1754" s="34"/>
    </row>
    <row r="1755" spans="1:8" x14ac:dyDescent="0.2">
      <c r="A1755" s="1569">
        <v>245610</v>
      </c>
      <c r="B1755" s="172" t="s">
        <v>3187</v>
      </c>
      <c r="C1755" s="81" t="s">
        <v>3188</v>
      </c>
      <c r="D1755" s="81" t="s">
        <v>134</v>
      </c>
      <c r="E1755" s="81"/>
      <c r="F1755" s="81"/>
      <c r="G1755" s="172" t="s">
        <v>103</v>
      </c>
      <c r="H1755" s="34"/>
    </row>
    <row r="1756" spans="1:8" x14ac:dyDescent="0.2">
      <c r="A1756" s="1569">
        <v>245611</v>
      </c>
      <c r="B1756" s="172" t="s">
        <v>3189</v>
      </c>
      <c r="C1756" s="81" t="s">
        <v>3190</v>
      </c>
      <c r="D1756" s="81" t="s">
        <v>134</v>
      </c>
      <c r="E1756" s="81"/>
      <c r="F1756" s="81"/>
      <c r="G1756" s="172" t="s">
        <v>103</v>
      </c>
      <c r="H1756" s="34"/>
    </row>
    <row r="1757" spans="1:8" x14ac:dyDescent="0.2">
      <c r="A1757" s="1569">
        <v>245612</v>
      </c>
      <c r="B1757" s="172" t="s">
        <v>3191</v>
      </c>
      <c r="C1757" s="81" t="s">
        <v>1372</v>
      </c>
      <c r="D1757" s="81" t="s">
        <v>124</v>
      </c>
      <c r="E1757" s="81"/>
      <c r="F1757" s="81"/>
      <c r="G1757" s="172" t="s">
        <v>103</v>
      </c>
      <c r="H1757" s="34"/>
    </row>
    <row r="1758" spans="1:8" x14ac:dyDescent="0.2">
      <c r="A1758" s="1569">
        <v>245613</v>
      </c>
      <c r="B1758" s="172" t="s">
        <v>3192</v>
      </c>
      <c r="C1758" s="81" t="s">
        <v>1366</v>
      </c>
      <c r="D1758" s="81" t="s">
        <v>134</v>
      </c>
      <c r="E1758" s="81"/>
      <c r="F1758" s="81"/>
      <c r="G1758" s="172" t="s">
        <v>103</v>
      </c>
      <c r="H1758" s="34"/>
    </row>
    <row r="1759" spans="1:8" x14ac:dyDescent="0.2">
      <c r="A1759" s="1569">
        <v>245614</v>
      </c>
      <c r="B1759" s="172" t="s">
        <v>3193</v>
      </c>
      <c r="C1759" s="81" t="s">
        <v>3194</v>
      </c>
      <c r="D1759" s="81" t="s">
        <v>143</v>
      </c>
      <c r="E1759" s="81"/>
      <c r="F1759" s="81"/>
      <c r="G1759" s="172" t="s">
        <v>103</v>
      </c>
      <c r="H1759" s="34"/>
    </row>
    <row r="1760" spans="1:8" x14ac:dyDescent="0.2">
      <c r="A1760" s="1569">
        <v>245615</v>
      </c>
      <c r="B1760" s="172" t="s">
        <v>3195</v>
      </c>
      <c r="C1760" s="81" t="s">
        <v>614</v>
      </c>
      <c r="D1760" s="81" t="s">
        <v>134</v>
      </c>
      <c r="E1760" s="81"/>
      <c r="F1760" s="81"/>
      <c r="G1760" s="172" t="s">
        <v>103</v>
      </c>
      <c r="H1760" s="34"/>
    </row>
    <row r="1761" spans="1:8" x14ac:dyDescent="0.2">
      <c r="A1761" s="1569">
        <v>245616</v>
      </c>
      <c r="B1761" s="172" t="s">
        <v>3196</v>
      </c>
      <c r="C1761" s="81" t="s">
        <v>3197</v>
      </c>
      <c r="D1761" s="81" t="s">
        <v>143</v>
      </c>
      <c r="E1761" s="81"/>
      <c r="F1761" s="81"/>
      <c r="G1761" s="172" t="s">
        <v>103</v>
      </c>
      <c r="H1761" s="34"/>
    </row>
    <row r="1762" spans="1:8" x14ac:dyDescent="0.2">
      <c r="A1762" s="1569">
        <v>245617</v>
      </c>
      <c r="B1762" s="172" t="s">
        <v>3198</v>
      </c>
      <c r="C1762" s="81" t="s">
        <v>3199</v>
      </c>
      <c r="D1762" s="81" t="s">
        <v>143</v>
      </c>
      <c r="E1762" s="81"/>
      <c r="F1762" s="81"/>
      <c r="G1762" s="172" t="s">
        <v>103</v>
      </c>
      <c r="H1762" s="34"/>
    </row>
    <row r="1763" spans="1:8" x14ac:dyDescent="0.2">
      <c r="A1763" s="1569">
        <v>245618</v>
      </c>
      <c r="B1763" s="172" t="s">
        <v>3200</v>
      </c>
      <c r="C1763" s="81" t="s">
        <v>11509</v>
      </c>
      <c r="D1763" s="81" t="s">
        <v>134</v>
      </c>
      <c r="E1763" s="81"/>
      <c r="F1763" s="81"/>
      <c r="G1763" s="172" t="s">
        <v>103</v>
      </c>
      <c r="H1763" s="34"/>
    </row>
    <row r="1764" spans="1:8" x14ac:dyDescent="0.2">
      <c r="A1764" s="1569">
        <v>245619</v>
      </c>
      <c r="B1764" s="172" t="s">
        <v>3201</v>
      </c>
      <c r="C1764" s="81" t="s">
        <v>338</v>
      </c>
      <c r="D1764" s="81" t="s">
        <v>134</v>
      </c>
      <c r="E1764" s="81"/>
      <c r="F1764" s="81"/>
      <c r="G1764" s="172" t="s">
        <v>103</v>
      </c>
      <c r="H1764" s="34"/>
    </row>
    <row r="1765" spans="1:8" x14ac:dyDescent="0.2">
      <c r="A1765" s="1569">
        <v>245620</v>
      </c>
      <c r="B1765" s="172" t="s">
        <v>3202</v>
      </c>
      <c r="C1765" s="81" t="s">
        <v>3203</v>
      </c>
      <c r="D1765" s="81" t="s">
        <v>134</v>
      </c>
      <c r="E1765" s="81"/>
      <c r="F1765" s="81"/>
      <c r="G1765" s="172" t="s">
        <v>107</v>
      </c>
      <c r="H1765" s="34"/>
    </row>
    <row r="1766" spans="1:8" x14ac:dyDescent="0.2">
      <c r="A1766" s="1569">
        <v>245621</v>
      </c>
      <c r="B1766" s="172" t="s">
        <v>3204</v>
      </c>
      <c r="C1766" s="81" t="s">
        <v>3205</v>
      </c>
      <c r="D1766" s="81" t="s">
        <v>143</v>
      </c>
      <c r="E1766" s="81"/>
      <c r="F1766" s="81"/>
      <c r="G1766" s="172" t="s">
        <v>103</v>
      </c>
      <c r="H1766" s="34"/>
    </row>
    <row r="1767" spans="1:8" x14ac:dyDescent="0.2">
      <c r="A1767" s="1569">
        <v>245622</v>
      </c>
      <c r="B1767" s="172" t="s">
        <v>3206</v>
      </c>
      <c r="C1767" s="81" t="s">
        <v>3207</v>
      </c>
      <c r="D1767" s="81" t="s">
        <v>124</v>
      </c>
      <c r="E1767" s="81"/>
      <c r="F1767" s="81"/>
      <c r="G1767" s="172" t="s">
        <v>103</v>
      </c>
      <c r="H1767" s="34"/>
    </row>
    <row r="1768" spans="1:8" x14ac:dyDescent="0.2">
      <c r="A1768" s="1569">
        <v>245623</v>
      </c>
      <c r="B1768" s="172" t="s">
        <v>3208</v>
      </c>
      <c r="C1768" s="81" t="s">
        <v>791</v>
      </c>
      <c r="D1768" s="81" t="s">
        <v>143</v>
      </c>
      <c r="E1768" s="81"/>
      <c r="F1768" s="81"/>
      <c r="G1768" s="172" t="s">
        <v>103</v>
      </c>
      <c r="H1768" s="34"/>
    </row>
    <row r="1769" spans="1:8" x14ac:dyDescent="0.2">
      <c r="A1769" s="1569">
        <v>245624</v>
      </c>
      <c r="B1769" s="172" t="s">
        <v>3209</v>
      </c>
      <c r="C1769" s="81" t="s">
        <v>593</v>
      </c>
      <c r="D1769" s="81" t="s">
        <v>143</v>
      </c>
      <c r="E1769" s="81"/>
      <c r="F1769" s="81"/>
      <c r="G1769" s="172" t="s">
        <v>103</v>
      </c>
      <c r="H1769" s="34"/>
    </row>
    <row r="1770" spans="1:8" x14ac:dyDescent="0.2">
      <c r="A1770" s="1569">
        <v>245625</v>
      </c>
      <c r="B1770" s="172" t="s">
        <v>3210</v>
      </c>
      <c r="C1770" s="81" t="s">
        <v>3211</v>
      </c>
      <c r="D1770" s="81" t="s">
        <v>143</v>
      </c>
      <c r="E1770" s="81"/>
      <c r="F1770" s="81"/>
      <c r="G1770" s="172" t="s">
        <v>103</v>
      </c>
      <c r="H1770" s="34"/>
    </row>
    <row r="1771" spans="1:8" x14ac:dyDescent="0.2">
      <c r="A1771" s="1569">
        <v>245626</v>
      </c>
      <c r="B1771" s="172" t="s">
        <v>3212</v>
      </c>
      <c r="C1771" s="81" t="s">
        <v>3213</v>
      </c>
      <c r="D1771" s="81" t="s">
        <v>143</v>
      </c>
      <c r="E1771" s="81"/>
      <c r="F1771" s="81"/>
      <c r="G1771" s="172" t="s">
        <v>103</v>
      </c>
      <c r="H1771" s="34"/>
    </row>
    <row r="1772" spans="1:8" x14ac:dyDescent="0.2">
      <c r="A1772" s="1569">
        <v>245627</v>
      </c>
      <c r="B1772" s="172" t="s">
        <v>3214</v>
      </c>
      <c r="C1772" s="81" t="s">
        <v>3215</v>
      </c>
      <c r="D1772" s="81" t="s">
        <v>124</v>
      </c>
      <c r="E1772" s="81"/>
      <c r="F1772" s="81"/>
      <c r="G1772" s="172" t="s">
        <v>103</v>
      </c>
      <c r="H1772" s="34"/>
    </row>
    <row r="1773" spans="1:8" x14ac:dyDescent="0.2">
      <c r="A1773" s="1569">
        <v>245628</v>
      </c>
      <c r="B1773" s="172" t="s">
        <v>3216</v>
      </c>
      <c r="C1773" s="81" t="s">
        <v>3217</v>
      </c>
      <c r="D1773" s="81" t="s">
        <v>124</v>
      </c>
      <c r="E1773" s="81"/>
      <c r="F1773" s="81"/>
      <c r="G1773" s="172" t="s">
        <v>110</v>
      </c>
      <c r="H1773" s="34"/>
    </row>
    <row r="1774" spans="1:8" x14ac:dyDescent="0.2">
      <c r="A1774" s="1569">
        <v>245629</v>
      </c>
      <c r="B1774" s="172" t="s">
        <v>3218</v>
      </c>
      <c r="C1774" s="81" t="s">
        <v>3219</v>
      </c>
      <c r="D1774" s="81" t="s">
        <v>124</v>
      </c>
      <c r="E1774" s="81"/>
      <c r="F1774" s="81"/>
      <c r="G1774" s="172" t="s">
        <v>103</v>
      </c>
      <c r="H1774" s="34"/>
    </row>
    <row r="1775" spans="1:8" x14ac:dyDescent="0.2">
      <c r="A1775" s="1569">
        <v>245630</v>
      </c>
      <c r="B1775" s="172" t="s">
        <v>3220</v>
      </c>
      <c r="C1775" s="81" t="s">
        <v>3221</v>
      </c>
      <c r="D1775" s="81" t="s">
        <v>134</v>
      </c>
      <c r="E1775" s="81"/>
      <c r="F1775" s="81"/>
      <c r="G1775" s="172" t="s">
        <v>103</v>
      </c>
      <c r="H1775" s="34"/>
    </row>
    <row r="1776" spans="1:8" x14ac:dyDescent="0.2">
      <c r="A1776" s="1569">
        <v>245631</v>
      </c>
      <c r="B1776" s="172" t="s">
        <v>3222</v>
      </c>
      <c r="C1776" s="81" t="s">
        <v>1731</v>
      </c>
      <c r="D1776" s="81" t="s">
        <v>143</v>
      </c>
      <c r="E1776" s="81"/>
      <c r="F1776" s="81"/>
      <c r="G1776" s="172" t="s">
        <v>103</v>
      </c>
      <c r="H1776" s="34"/>
    </row>
    <row r="1777" spans="1:8" x14ac:dyDescent="0.2">
      <c r="A1777" s="1569">
        <v>245632</v>
      </c>
      <c r="B1777" s="172" t="s">
        <v>3223</v>
      </c>
      <c r="C1777" s="81" t="s">
        <v>3224</v>
      </c>
      <c r="D1777" s="81" t="s">
        <v>143</v>
      </c>
      <c r="E1777" s="81"/>
      <c r="F1777" s="81"/>
      <c r="G1777" s="172" t="s">
        <v>103</v>
      </c>
      <c r="H1777" s="34"/>
    </row>
    <row r="1778" spans="1:8" x14ac:dyDescent="0.2">
      <c r="A1778" s="1569">
        <v>245633</v>
      </c>
      <c r="B1778" s="172" t="s">
        <v>3225</v>
      </c>
      <c r="C1778" s="81" t="s">
        <v>3226</v>
      </c>
      <c r="D1778" s="81" t="s">
        <v>143</v>
      </c>
      <c r="E1778" s="81"/>
      <c r="F1778" s="81"/>
      <c r="G1778" s="172" t="s">
        <v>103</v>
      </c>
      <c r="H1778" s="34"/>
    </row>
    <row r="1779" spans="1:8" x14ac:dyDescent="0.2">
      <c r="A1779" s="1569">
        <v>245634</v>
      </c>
      <c r="B1779" s="172" t="s">
        <v>3227</v>
      </c>
      <c r="C1779" s="81" t="s">
        <v>3228</v>
      </c>
      <c r="D1779" s="81" t="s">
        <v>143</v>
      </c>
      <c r="E1779" s="81"/>
      <c r="F1779" s="81"/>
      <c r="G1779" s="172" t="s">
        <v>113</v>
      </c>
      <c r="H1779" s="34"/>
    </row>
    <row r="1780" spans="1:8" x14ac:dyDescent="0.2">
      <c r="A1780" s="1569">
        <v>245635</v>
      </c>
      <c r="B1780" s="172" t="s">
        <v>11510</v>
      </c>
      <c r="C1780" s="81" t="s">
        <v>11511</v>
      </c>
      <c r="D1780" s="81" t="s">
        <v>143</v>
      </c>
      <c r="E1780" s="81"/>
      <c r="F1780" s="81"/>
      <c r="G1780" s="172" t="s">
        <v>113</v>
      </c>
      <c r="H1780" s="34"/>
    </row>
    <row r="1781" spans="1:8" x14ac:dyDescent="0.2">
      <c r="A1781" s="1569">
        <v>245636</v>
      </c>
      <c r="B1781" s="172" t="s">
        <v>3229</v>
      </c>
      <c r="C1781" s="81" t="s">
        <v>3230</v>
      </c>
      <c r="D1781" s="81" t="s">
        <v>124</v>
      </c>
      <c r="E1781" s="81"/>
      <c r="F1781" s="81"/>
      <c r="G1781" s="172" t="s">
        <v>103</v>
      </c>
      <c r="H1781" s="34"/>
    </row>
    <row r="1782" spans="1:8" x14ac:dyDescent="0.2">
      <c r="A1782" s="1569">
        <v>245637</v>
      </c>
      <c r="B1782" s="172" t="s">
        <v>3231</v>
      </c>
      <c r="C1782" s="81" t="s">
        <v>3232</v>
      </c>
      <c r="D1782" s="81" t="s">
        <v>143</v>
      </c>
      <c r="E1782" s="81"/>
      <c r="F1782" s="81"/>
      <c r="G1782" s="172" t="s">
        <v>103</v>
      </c>
      <c r="H1782" s="34"/>
    </row>
    <row r="1783" spans="1:8" x14ac:dyDescent="0.2">
      <c r="A1783" s="1569">
        <v>245638</v>
      </c>
      <c r="B1783" s="172" t="s">
        <v>3233</v>
      </c>
      <c r="C1783" s="81" t="s">
        <v>3234</v>
      </c>
      <c r="D1783" s="81" t="s">
        <v>134</v>
      </c>
      <c r="E1783" s="81"/>
      <c r="F1783" s="81"/>
      <c r="G1783" s="172" t="s">
        <v>103</v>
      </c>
      <c r="H1783" s="34"/>
    </row>
    <row r="1784" spans="1:8" x14ac:dyDescent="0.2">
      <c r="A1784" s="1569">
        <v>245639</v>
      </c>
      <c r="B1784" s="172" t="s">
        <v>3235</v>
      </c>
      <c r="C1784" s="81" t="s">
        <v>3236</v>
      </c>
      <c r="D1784" s="81" t="s">
        <v>134</v>
      </c>
      <c r="E1784" s="81"/>
      <c r="F1784" s="81"/>
      <c r="G1784" s="172" t="s">
        <v>103</v>
      </c>
      <c r="H1784" s="34"/>
    </row>
    <row r="1785" spans="1:8" x14ac:dyDescent="0.2">
      <c r="A1785" s="1569">
        <v>245640</v>
      </c>
      <c r="B1785" s="172" t="s">
        <v>3237</v>
      </c>
      <c r="C1785" s="81" t="s">
        <v>3238</v>
      </c>
      <c r="D1785" s="81" t="s">
        <v>134</v>
      </c>
      <c r="E1785" s="81"/>
      <c r="F1785" s="81"/>
      <c r="G1785" s="172" t="s">
        <v>103</v>
      </c>
      <c r="H1785" s="34"/>
    </row>
    <row r="1786" spans="1:8" x14ac:dyDescent="0.2">
      <c r="A1786" s="1569">
        <v>245641</v>
      </c>
      <c r="B1786" s="172" t="s">
        <v>3239</v>
      </c>
      <c r="C1786" s="81" t="s">
        <v>1946</v>
      </c>
      <c r="D1786" s="81" t="s">
        <v>134</v>
      </c>
      <c r="E1786" s="81"/>
      <c r="F1786" s="81"/>
      <c r="G1786" s="172" t="s">
        <v>103</v>
      </c>
      <c r="H1786" s="34"/>
    </row>
    <row r="1787" spans="1:8" x14ac:dyDescent="0.2">
      <c r="A1787" s="1569">
        <v>245642</v>
      </c>
      <c r="B1787" s="172" t="s">
        <v>3240</v>
      </c>
      <c r="C1787" s="81" t="s">
        <v>3241</v>
      </c>
      <c r="D1787" s="81" t="s">
        <v>134</v>
      </c>
      <c r="E1787" s="81"/>
      <c r="F1787" s="81"/>
      <c r="G1787" s="172" t="s">
        <v>103</v>
      </c>
      <c r="H1787" s="34"/>
    </row>
    <row r="1788" spans="1:8" x14ac:dyDescent="0.2">
      <c r="A1788" s="1569">
        <v>245643</v>
      </c>
      <c r="B1788" s="172" t="s">
        <v>3242</v>
      </c>
      <c r="C1788" s="81" t="s">
        <v>3243</v>
      </c>
      <c r="D1788" s="81" t="s">
        <v>134</v>
      </c>
      <c r="E1788" s="81"/>
      <c r="F1788" s="81"/>
      <c r="G1788" s="172" t="s">
        <v>103</v>
      </c>
      <c r="H1788" s="34"/>
    </row>
    <row r="1789" spans="1:8" x14ac:dyDescent="0.2">
      <c r="A1789" s="1569">
        <v>245644</v>
      </c>
      <c r="B1789" s="172" t="s">
        <v>3244</v>
      </c>
      <c r="C1789" s="81" t="s">
        <v>3245</v>
      </c>
      <c r="D1789" s="81" t="s">
        <v>124</v>
      </c>
      <c r="E1789" s="81"/>
      <c r="F1789" s="81"/>
      <c r="G1789" s="172" t="s">
        <v>103</v>
      </c>
      <c r="H1789" s="34"/>
    </row>
    <row r="1790" spans="1:8" x14ac:dyDescent="0.2">
      <c r="A1790" s="1569">
        <v>245645</v>
      </c>
      <c r="B1790" s="172" t="s">
        <v>3246</v>
      </c>
      <c r="C1790" s="81" t="s">
        <v>3247</v>
      </c>
      <c r="D1790" s="81" t="s">
        <v>134</v>
      </c>
      <c r="E1790" s="81"/>
      <c r="F1790" s="81"/>
      <c r="G1790" s="172" t="s">
        <v>103</v>
      </c>
      <c r="H1790" s="34"/>
    </row>
    <row r="1791" spans="1:8" x14ac:dyDescent="0.2">
      <c r="A1791" s="1569">
        <v>245646</v>
      </c>
      <c r="B1791" s="172" t="s">
        <v>3248</v>
      </c>
      <c r="C1791" s="81" t="s">
        <v>3249</v>
      </c>
      <c r="D1791" s="81" t="s">
        <v>134</v>
      </c>
      <c r="E1791" s="81" t="s">
        <v>143</v>
      </c>
      <c r="F1791" s="81"/>
      <c r="G1791" s="172" t="s">
        <v>110</v>
      </c>
      <c r="H1791" s="34"/>
    </row>
    <row r="1792" spans="1:8" x14ac:dyDescent="0.2">
      <c r="A1792" s="1569">
        <v>245647</v>
      </c>
      <c r="B1792" s="172" t="s">
        <v>3250</v>
      </c>
      <c r="C1792" s="81" t="s">
        <v>3251</v>
      </c>
      <c r="D1792" s="81" t="s">
        <v>143</v>
      </c>
      <c r="E1792" s="81"/>
      <c r="F1792" s="81"/>
      <c r="G1792" s="172" t="s">
        <v>103</v>
      </c>
      <c r="H1792" s="34"/>
    </row>
    <row r="1793" spans="1:8" x14ac:dyDescent="0.2">
      <c r="A1793" s="1569">
        <v>245648</v>
      </c>
      <c r="B1793" s="172" t="s">
        <v>3252</v>
      </c>
      <c r="C1793" s="81" t="s">
        <v>3253</v>
      </c>
      <c r="D1793" s="81" t="s">
        <v>101</v>
      </c>
      <c r="E1793" s="81"/>
      <c r="F1793" s="81"/>
      <c r="G1793" s="172" t="s">
        <v>103</v>
      </c>
      <c r="H1793" s="34"/>
    </row>
    <row r="1794" spans="1:8" x14ac:dyDescent="0.2">
      <c r="A1794" s="1569">
        <v>245649</v>
      </c>
      <c r="B1794" s="172" t="s">
        <v>3254</v>
      </c>
      <c r="C1794" s="81" t="s">
        <v>3255</v>
      </c>
      <c r="D1794" s="81" t="s">
        <v>124</v>
      </c>
      <c r="E1794" s="81"/>
      <c r="F1794" s="81"/>
      <c r="G1794" s="172" t="s">
        <v>110</v>
      </c>
      <c r="H1794" s="34"/>
    </row>
    <row r="1795" spans="1:8" x14ac:dyDescent="0.2">
      <c r="A1795" s="1569">
        <v>245650</v>
      </c>
      <c r="B1795" s="172" t="s">
        <v>3256</v>
      </c>
      <c r="C1795" s="81" t="s">
        <v>465</v>
      </c>
      <c r="D1795" s="81" t="s">
        <v>124</v>
      </c>
      <c r="E1795" s="81"/>
      <c r="F1795" s="81"/>
      <c r="G1795" s="172" t="s">
        <v>103</v>
      </c>
      <c r="H1795" s="34"/>
    </row>
    <row r="1796" spans="1:8" x14ac:dyDescent="0.2">
      <c r="A1796" s="1569">
        <v>245651</v>
      </c>
      <c r="B1796" s="172" t="s">
        <v>3257</v>
      </c>
      <c r="C1796" s="81" t="s">
        <v>3258</v>
      </c>
      <c r="D1796" s="81" t="s">
        <v>143</v>
      </c>
      <c r="E1796" s="81"/>
      <c r="F1796" s="81"/>
      <c r="G1796" s="172" t="s">
        <v>103</v>
      </c>
      <c r="H1796" s="34"/>
    </row>
    <row r="1797" spans="1:8" x14ac:dyDescent="0.2">
      <c r="A1797" s="1569">
        <v>245652</v>
      </c>
      <c r="B1797" s="172" t="s">
        <v>3259</v>
      </c>
      <c r="C1797" s="81" t="s">
        <v>2645</v>
      </c>
      <c r="D1797" s="81" t="s">
        <v>134</v>
      </c>
      <c r="E1797" s="81" t="s">
        <v>143</v>
      </c>
      <c r="F1797" s="81"/>
      <c r="G1797" s="172" t="s">
        <v>103</v>
      </c>
      <c r="H1797" s="34"/>
    </row>
    <row r="1798" spans="1:8" x14ac:dyDescent="0.2">
      <c r="A1798" s="1569">
        <v>245653</v>
      </c>
      <c r="B1798" s="172" t="s">
        <v>3260</v>
      </c>
      <c r="C1798" s="81" t="s">
        <v>3261</v>
      </c>
      <c r="D1798" s="81" t="s">
        <v>124</v>
      </c>
      <c r="E1798" s="81"/>
      <c r="F1798" s="81"/>
      <c r="G1798" s="172" t="s">
        <v>103</v>
      </c>
      <c r="H1798" s="34"/>
    </row>
    <row r="1799" spans="1:8" x14ac:dyDescent="0.2">
      <c r="A1799" s="1569">
        <v>245654</v>
      </c>
      <c r="B1799" s="172" t="s">
        <v>3262</v>
      </c>
      <c r="C1799" s="81" t="s">
        <v>715</v>
      </c>
      <c r="D1799" s="81" t="s">
        <v>143</v>
      </c>
      <c r="E1799" s="81"/>
      <c r="F1799" s="81"/>
      <c r="G1799" s="172" t="s">
        <v>103</v>
      </c>
      <c r="H1799" s="34"/>
    </row>
    <row r="1800" spans="1:8" x14ac:dyDescent="0.2">
      <c r="A1800" s="1569">
        <v>245655</v>
      </c>
      <c r="B1800" s="172" t="s">
        <v>3263</v>
      </c>
      <c r="C1800" s="81" t="s">
        <v>3264</v>
      </c>
      <c r="D1800" s="81" t="s">
        <v>101</v>
      </c>
      <c r="E1800" s="81"/>
      <c r="F1800" s="81"/>
      <c r="G1800" s="172" t="s">
        <v>103</v>
      </c>
      <c r="H1800" s="34"/>
    </row>
    <row r="1801" spans="1:8" x14ac:dyDescent="0.2">
      <c r="A1801" s="1569">
        <v>245656</v>
      </c>
      <c r="B1801" s="172" t="s">
        <v>3265</v>
      </c>
      <c r="C1801" s="81" t="s">
        <v>3266</v>
      </c>
      <c r="D1801" s="81" t="s">
        <v>101</v>
      </c>
      <c r="E1801" s="81"/>
      <c r="F1801" s="81"/>
      <c r="G1801" s="172" t="s">
        <v>103</v>
      </c>
      <c r="H1801" s="34"/>
    </row>
    <row r="1802" spans="1:8" x14ac:dyDescent="0.2">
      <c r="A1802" s="1569">
        <v>245657</v>
      </c>
      <c r="B1802" s="172" t="s">
        <v>3267</v>
      </c>
      <c r="C1802" s="81" t="s">
        <v>3268</v>
      </c>
      <c r="D1802" s="81" t="s">
        <v>101</v>
      </c>
      <c r="E1802" s="81"/>
      <c r="F1802" s="81"/>
      <c r="G1802" s="172" t="s">
        <v>103</v>
      </c>
      <c r="H1802" s="34"/>
    </row>
    <row r="1803" spans="1:8" x14ac:dyDescent="0.2">
      <c r="A1803" s="1569">
        <v>245658</v>
      </c>
      <c r="B1803" s="172" t="s">
        <v>3269</v>
      </c>
      <c r="C1803" s="81" t="s">
        <v>3270</v>
      </c>
      <c r="D1803" s="81" t="s">
        <v>101</v>
      </c>
      <c r="E1803" s="81"/>
      <c r="F1803" s="81"/>
      <c r="G1803" s="172" t="s">
        <v>103</v>
      </c>
      <c r="H1803" s="34"/>
    </row>
    <row r="1804" spans="1:8" x14ac:dyDescent="0.2">
      <c r="A1804" s="1569">
        <v>245659</v>
      </c>
      <c r="B1804" s="172" t="s">
        <v>3271</v>
      </c>
      <c r="C1804" s="81" t="s">
        <v>3272</v>
      </c>
      <c r="D1804" s="81" t="s">
        <v>124</v>
      </c>
      <c r="E1804" s="81"/>
      <c r="F1804" s="81"/>
      <c r="G1804" s="172" t="s">
        <v>110</v>
      </c>
      <c r="H1804" s="34"/>
    </row>
    <row r="1805" spans="1:8" x14ac:dyDescent="0.2">
      <c r="A1805" s="1569">
        <v>245660</v>
      </c>
      <c r="B1805" s="172" t="s">
        <v>3273</v>
      </c>
      <c r="C1805" s="81" t="s">
        <v>3274</v>
      </c>
      <c r="D1805" s="81" t="s">
        <v>143</v>
      </c>
      <c r="E1805" s="81"/>
      <c r="F1805" s="81"/>
      <c r="G1805" s="172" t="s">
        <v>103</v>
      </c>
      <c r="H1805" s="34"/>
    </row>
    <row r="1806" spans="1:8" x14ac:dyDescent="0.2">
      <c r="A1806" s="1569">
        <v>245661</v>
      </c>
      <c r="B1806" s="172" t="s">
        <v>3275</v>
      </c>
      <c r="C1806" s="81" t="s">
        <v>3276</v>
      </c>
      <c r="D1806" s="81" t="s">
        <v>124</v>
      </c>
      <c r="E1806" s="81"/>
      <c r="F1806" s="81"/>
      <c r="G1806" s="172" t="s">
        <v>103</v>
      </c>
      <c r="H1806" s="34"/>
    </row>
    <row r="1807" spans="1:8" x14ac:dyDescent="0.2">
      <c r="A1807" s="1569">
        <v>245662</v>
      </c>
      <c r="B1807" s="172" t="s">
        <v>3277</v>
      </c>
      <c r="C1807" s="81" t="s">
        <v>3278</v>
      </c>
      <c r="D1807" s="81" t="s">
        <v>134</v>
      </c>
      <c r="E1807" s="81"/>
      <c r="F1807" s="81"/>
      <c r="G1807" s="172" t="s">
        <v>103</v>
      </c>
      <c r="H1807" s="34"/>
    </row>
    <row r="1808" spans="1:8" x14ac:dyDescent="0.2">
      <c r="A1808" s="1569">
        <v>245663</v>
      </c>
      <c r="B1808" s="172" t="s">
        <v>3279</v>
      </c>
      <c r="C1808" s="81" t="s">
        <v>3280</v>
      </c>
      <c r="D1808" s="81" t="s">
        <v>143</v>
      </c>
      <c r="E1808" s="81"/>
      <c r="F1808" s="81"/>
      <c r="G1808" s="172" t="s">
        <v>103</v>
      </c>
      <c r="H1808" s="34"/>
    </row>
    <row r="1809" spans="1:8" x14ac:dyDescent="0.2">
      <c r="A1809" s="1569">
        <v>245664</v>
      </c>
      <c r="B1809" s="172" t="s">
        <v>3281</v>
      </c>
      <c r="C1809" s="81" t="s">
        <v>3282</v>
      </c>
      <c r="D1809" s="81" t="s">
        <v>134</v>
      </c>
      <c r="E1809" s="81" t="s">
        <v>143</v>
      </c>
      <c r="F1809" s="81"/>
      <c r="G1809" s="172" t="s">
        <v>103</v>
      </c>
      <c r="H1809" s="34"/>
    </row>
    <row r="1810" spans="1:8" x14ac:dyDescent="0.2">
      <c r="A1810" s="1569">
        <v>245665</v>
      </c>
      <c r="B1810" s="172" t="s">
        <v>3283</v>
      </c>
      <c r="C1810" s="81" t="s">
        <v>958</v>
      </c>
      <c r="D1810" s="81" t="s">
        <v>134</v>
      </c>
      <c r="E1810" s="81"/>
      <c r="F1810" s="81"/>
      <c r="G1810" s="172" t="s">
        <v>103</v>
      </c>
      <c r="H1810" s="34"/>
    </row>
    <row r="1811" spans="1:8" x14ac:dyDescent="0.2">
      <c r="A1811" s="1569">
        <v>245666</v>
      </c>
      <c r="B1811" s="172" t="s">
        <v>3284</v>
      </c>
      <c r="C1811" s="81" t="s">
        <v>3285</v>
      </c>
      <c r="D1811" s="81" t="s">
        <v>101</v>
      </c>
      <c r="E1811" s="81"/>
      <c r="F1811" s="81"/>
      <c r="G1811" s="172" t="s">
        <v>103</v>
      </c>
      <c r="H1811" s="34"/>
    </row>
    <row r="1812" spans="1:8" x14ac:dyDescent="0.2">
      <c r="A1812" s="1569">
        <v>245667</v>
      </c>
      <c r="B1812" s="172" t="s">
        <v>3286</v>
      </c>
      <c r="C1812" s="81" t="s">
        <v>3287</v>
      </c>
      <c r="D1812" s="81" t="s">
        <v>101</v>
      </c>
      <c r="E1812" s="81"/>
      <c r="F1812" s="81"/>
      <c r="G1812" s="172" t="s">
        <v>103</v>
      </c>
      <c r="H1812" s="34"/>
    </row>
    <row r="1813" spans="1:8" x14ac:dyDescent="0.2">
      <c r="A1813" s="1569">
        <v>245668</v>
      </c>
      <c r="B1813" s="172" t="s">
        <v>3288</v>
      </c>
      <c r="C1813" s="81" t="s">
        <v>3289</v>
      </c>
      <c r="D1813" s="81" t="s">
        <v>143</v>
      </c>
      <c r="E1813" s="81"/>
      <c r="F1813" s="81"/>
      <c r="G1813" s="172" t="s">
        <v>110</v>
      </c>
      <c r="H1813" s="34"/>
    </row>
    <row r="1814" spans="1:8" x14ac:dyDescent="0.2">
      <c r="A1814" s="1569">
        <v>245669</v>
      </c>
      <c r="B1814" s="172" t="s">
        <v>3290</v>
      </c>
      <c r="C1814" s="81" t="s">
        <v>3291</v>
      </c>
      <c r="D1814" s="81" t="s">
        <v>143</v>
      </c>
      <c r="E1814" s="81"/>
      <c r="F1814" s="81"/>
      <c r="G1814" s="172" t="s">
        <v>103</v>
      </c>
      <c r="H1814" s="34"/>
    </row>
    <row r="1815" spans="1:8" x14ac:dyDescent="0.2">
      <c r="A1815" s="1569">
        <v>245670</v>
      </c>
      <c r="B1815" s="172" t="s">
        <v>3292</v>
      </c>
      <c r="C1815" s="81" t="s">
        <v>3293</v>
      </c>
      <c r="D1815" s="81" t="s">
        <v>124</v>
      </c>
      <c r="E1815" s="81"/>
      <c r="F1815" s="81"/>
      <c r="G1815" s="172" t="s">
        <v>103</v>
      </c>
      <c r="H1815" s="34"/>
    </row>
    <row r="1816" spans="1:8" x14ac:dyDescent="0.2">
      <c r="A1816" s="1569">
        <v>245671</v>
      </c>
      <c r="B1816" s="172" t="s">
        <v>3294</v>
      </c>
      <c r="C1816" s="81" t="s">
        <v>2663</v>
      </c>
      <c r="D1816" s="81" t="s">
        <v>134</v>
      </c>
      <c r="E1816" s="81"/>
      <c r="F1816" s="81"/>
      <c r="G1816" s="172" t="s">
        <v>103</v>
      </c>
      <c r="H1816" s="34"/>
    </row>
    <row r="1817" spans="1:8" x14ac:dyDescent="0.2">
      <c r="A1817" s="1569">
        <v>245672</v>
      </c>
      <c r="B1817" s="172" t="s">
        <v>3295</v>
      </c>
      <c r="C1817" s="81" t="s">
        <v>3296</v>
      </c>
      <c r="D1817" s="81" t="s">
        <v>143</v>
      </c>
      <c r="E1817" s="81"/>
      <c r="F1817" s="81"/>
      <c r="G1817" s="172" t="s">
        <v>103</v>
      </c>
      <c r="H1817" s="34"/>
    </row>
    <row r="1818" spans="1:8" x14ac:dyDescent="0.2">
      <c r="A1818" s="1569">
        <v>245673</v>
      </c>
      <c r="B1818" s="172" t="s">
        <v>3297</v>
      </c>
      <c r="C1818" s="81" t="s">
        <v>3298</v>
      </c>
      <c r="D1818" s="81" t="s">
        <v>124</v>
      </c>
      <c r="E1818" s="81"/>
      <c r="F1818" s="81"/>
      <c r="G1818" s="172" t="s">
        <v>110</v>
      </c>
      <c r="H1818" s="34"/>
    </row>
    <row r="1819" spans="1:8" x14ac:dyDescent="0.2">
      <c r="A1819" s="1569">
        <v>245674</v>
      </c>
      <c r="B1819" s="172" t="s">
        <v>3299</v>
      </c>
      <c r="C1819" s="81" t="s">
        <v>3300</v>
      </c>
      <c r="D1819" s="81" t="s">
        <v>134</v>
      </c>
      <c r="E1819" s="81"/>
      <c r="F1819" s="81"/>
      <c r="G1819" s="172" t="s">
        <v>103</v>
      </c>
      <c r="H1819" s="34"/>
    </row>
    <row r="1820" spans="1:8" x14ac:dyDescent="0.2">
      <c r="A1820" s="1569">
        <v>245675</v>
      </c>
      <c r="B1820" s="172" t="s">
        <v>3301</v>
      </c>
      <c r="C1820" s="81" t="s">
        <v>3302</v>
      </c>
      <c r="D1820" s="81" t="s">
        <v>134</v>
      </c>
      <c r="E1820" s="81"/>
      <c r="F1820" s="81"/>
      <c r="G1820" s="172" t="s">
        <v>103</v>
      </c>
      <c r="H1820" s="34"/>
    </row>
    <row r="1821" spans="1:8" x14ac:dyDescent="0.2">
      <c r="A1821" s="1569">
        <v>245676</v>
      </c>
      <c r="B1821" s="172" t="s">
        <v>3303</v>
      </c>
      <c r="C1821" s="81" t="s">
        <v>3304</v>
      </c>
      <c r="D1821" s="81" t="s">
        <v>124</v>
      </c>
      <c r="E1821" s="81"/>
      <c r="F1821" s="81"/>
      <c r="G1821" s="172" t="s">
        <v>103</v>
      </c>
      <c r="H1821" s="34"/>
    </row>
    <row r="1822" spans="1:8" x14ac:dyDescent="0.2">
      <c r="A1822" s="1569">
        <v>245677</v>
      </c>
      <c r="B1822" s="172" t="s">
        <v>3305</v>
      </c>
      <c r="C1822" s="81" t="s">
        <v>3306</v>
      </c>
      <c r="D1822" s="81" t="s">
        <v>124</v>
      </c>
      <c r="E1822" s="81"/>
      <c r="F1822" s="81"/>
      <c r="G1822" s="172" t="s">
        <v>103</v>
      </c>
      <c r="H1822" s="34"/>
    </row>
    <row r="1823" spans="1:8" x14ac:dyDescent="0.2">
      <c r="A1823" s="1569">
        <v>245678</v>
      </c>
      <c r="B1823" s="172" t="s">
        <v>3307</v>
      </c>
      <c r="C1823" s="81" t="s">
        <v>3308</v>
      </c>
      <c r="D1823" s="81" t="s">
        <v>134</v>
      </c>
      <c r="E1823" s="81"/>
      <c r="F1823" s="81"/>
      <c r="G1823" s="172" t="s">
        <v>103</v>
      </c>
      <c r="H1823" s="34"/>
    </row>
    <row r="1824" spans="1:8" x14ac:dyDescent="0.2">
      <c r="A1824" s="1569">
        <v>245679</v>
      </c>
      <c r="B1824" s="172" t="s">
        <v>3309</v>
      </c>
      <c r="C1824" s="81" t="s">
        <v>3310</v>
      </c>
      <c r="D1824" s="81" t="s">
        <v>134</v>
      </c>
      <c r="E1824" s="81"/>
      <c r="F1824" s="81"/>
      <c r="G1824" s="172" t="s">
        <v>103</v>
      </c>
      <c r="H1824" s="34"/>
    </row>
    <row r="1825" spans="1:8" x14ac:dyDescent="0.2">
      <c r="A1825" s="1569">
        <v>245680</v>
      </c>
      <c r="B1825" s="172" t="s">
        <v>3311</v>
      </c>
      <c r="C1825" s="81" t="s">
        <v>3312</v>
      </c>
      <c r="D1825" s="81" t="s">
        <v>101</v>
      </c>
      <c r="E1825" s="81"/>
      <c r="F1825" s="81"/>
      <c r="G1825" s="172" t="s">
        <v>103</v>
      </c>
      <c r="H1825" s="34"/>
    </row>
    <row r="1826" spans="1:8" x14ac:dyDescent="0.2">
      <c r="A1826" s="1569">
        <v>245681</v>
      </c>
      <c r="B1826" s="172" t="s">
        <v>3313</v>
      </c>
      <c r="C1826" s="81" t="s">
        <v>3314</v>
      </c>
      <c r="D1826" s="81" t="s">
        <v>101</v>
      </c>
      <c r="E1826" s="81"/>
      <c r="F1826" s="81"/>
      <c r="G1826" s="172" t="s">
        <v>103</v>
      </c>
      <c r="H1826" s="34"/>
    </row>
    <row r="1827" spans="1:8" x14ac:dyDescent="0.2">
      <c r="A1827" s="1569">
        <v>245682</v>
      </c>
      <c r="B1827" s="172" t="s">
        <v>3315</v>
      </c>
      <c r="C1827" s="81" t="s">
        <v>3316</v>
      </c>
      <c r="D1827" s="81" t="s">
        <v>101</v>
      </c>
      <c r="E1827" s="81"/>
      <c r="F1827" s="81"/>
      <c r="G1827" s="172" t="s">
        <v>103</v>
      </c>
      <c r="H1827" s="34"/>
    </row>
    <row r="1828" spans="1:8" x14ac:dyDescent="0.2">
      <c r="A1828" s="1569">
        <v>245683</v>
      </c>
      <c r="B1828" s="172" t="s">
        <v>3317</v>
      </c>
      <c r="C1828" s="81" t="s">
        <v>3318</v>
      </c>
      <c r="D1828" s="81" t="s">
        <v>101</v>
      </c>
      <c r="E1828" s="81"/>
      <c r="F1828" s="81"/>
      <c r="G1828" s="172" t="s">
        <v>103</v>
      </c>
      <c r="H1828" s="34"/>
    </row>
    <row r="1829" spans="1:8" x14ac:dyDescent="0.2">
      <c r="A1829" s="1569">
        <v>245684</v>
      </c>
      <c r="B1829" s="172" t="s">
        <v>3319</v>
      </c>
      <c r="C1829" s="81" t="s">
        <v>663</v>
      </c>
      <c r="D1829" s="81" t="s">
        <v>134</v>
      </c>
      <c r="E1829" s="81"/>
      <c r="F1829" s="81"/>
      <c r="G1829" s="172" t="s">
        <v>103</v>
      </c>
      <c r="H1829" s="34"/>
    </row>
    <row r="1830" spans="1:8" x14ac:dyDescent="0.2">
      <c r="A1830" s="1569">
        <v>245685</v>
      </c>
      <c r="B1830" s="172" t="s">
        <v>3320</v>
      </c>
      <c r="C1830" s="81" t="s">
        <v>3321</v>
      </c>
      <c r="D1830" s="81" t="s">
        <v>143</v>
      </c>
      <c r="E1830" s="81"/>
      <c r="F1830" s="81"/>
      <c r="G1830" s="172" t="s">
        <v>103</v>
      </c>
      <c r="H1830" s="34"/>
    </row>
    <row r="1831" spans="1:8" x14ac:dyDescent="0.2">
      <c r="A1831" s="1569">
        <v>245686</v>
      </c>
      <c r="B1831" s="172" t="s">
        <v>3322</v>
      </c>
      <c r="C1831" s="81" t="s">
        <v>3323</v>
      </c>
      <c r="D1831" s="81" t="s">
        <v>134</v>
      </c>
      <c r="E1831" s="81"/>
      <c r="F1831" s="81"/>
      <c r="G1831" s="172" t="s">
        <v>103</v>
      </c>
      <c r="H1831" s="34"/>
    </row>
    <row r="1832" spans="1:8" x14ac:dyDescent="0.2">
      <c r="A1832" s="1569">
        <v>245687</v>
      </c>
      <c r="B1832" s="172" t="s">
        <v>3324</v>
      </c>
      <c r="C1832" s="81" t="s">
        <v>3325</v>
      </c>
      <c r="D1832" s="81" t="s">
        <v>143</v>
      </c>
      <c r="E1832" s="81"/>
      <c r="F1832" s="81"/>
      <c r="G1832" s="172" t="s">
        <v>113</v>
      </c>
      <c r="H1832" s="34"/>
    </row>
    <row r="1833" spans="1:8" x14ac:dyDescent="0.2">
      <c r="A1833" s="1569">
        <v>245688</v>
      </c>
      <c r="B1833" s="172" t="s">
        <v>3326</v>
      </c>
      <c r="C1833" s="81" t="s">
        <v>3327</v>
      </c>
      <c r="D1833" s="81" t="s">
        <v>134</v>
      </c>
      <c r="E1833" s="81"/>
      <c r="F1833" s="81"/>
      <c r="G1833" s="172" t="s">
        <v>103</v>
      </c>
      <c r="H1833" s="34"/>
    </row>
    <row r="1834" spans="1:8" x14ac:dyDescent="0.2">
      <c r="A1834" s="1569">
        <v>245689</v>
      </c>
      <c r="B1834" s="172" t="s">
        <v>3328</v>
      </c>
      <c r="C1834" s="81" t="s">
        <v>3329</v>
      </c>
      <c r="D1834" s="81" t="s">
        <v>134</v>
      </c>
      <c r="E1834" s="81"/>
      <c r="F1834" s="81"/>
      <c r="G1834" s="172" t="s">
        <v>103</v>
      </c>
      <c r="H1834" s="34"/>
    </row>
    <row r="1835" spans="1:8" x14ac:dyDescent="0.2">
      <c r="A1835" s="1569">
        <v>245690</v>
      </c>
      <c r="B1835" s="172" t="s">
        <v>3330</v>
      </c>
      <c r="C1835" s="81" t="s">
        <v>3331</v>
      </c>
      <c r="D1835" s="81" t="s">
        <v>124</v>
      </c>
      <c r="E1835" s="81"/>
      <c r="F1835" s="81"/>
      <c r="G1835" s="172" t="s">
        <v>103</v>
      </c>
      <c r="H1835" s="34"/>
    </row>
    <row r="1836" spans="1:8" x14ac:dyDescent="0.2">
      <c r="A1836" s="1569">
        <v>245691</v>
      </c>
      <c r="B1836" s="172" t="s">
        <v>3332</v>
      </c>
      <c r="C1836" s="81" t="s">
        <v>3333</v>
      </c>
      <c r="D1836" s="81" t="s">
        <v>134</v>
      </c>
      <c r="E1836" s="81" t="s">
        <v>143</v>
      </c>
      <c r="F1836" s="81"/>
      <c r="G1836" s="172" t="s">
        <v>103</v>
      </c>
      <c r="H1836" s="34"/>
    </row>
    <row r="1837" spans="1:8" x14ac:dyDescent="0.2">
      <c r="A1837" s="1569">
        <v>245692</v>
      </c>
      <c r="B1837" s="172" t="s">
        <v>3334</v>
      </c>
      <c r="C1837" s="81" t="s">
        <v>3335</v>
      </c>
      <c r="D1837" s="81" t="s">
        <v>143</v>
      </c>
      <c r="E1837" s="81"/>
      <c r="F1837" s="81"/>
      <c r="G1837" s="172" t="s">
        <v>103</v>
      </c>
      <c r="H1837" s="34"/>
    </row>
    <row r="1838" spans="1:8" x14ac:dyDescent="0.2">
      <c r="A1838" s="1569">
        <v>245693</v>
      </c>
      <c r="B1838" s="172" t="s">
        <v>3336</v>
      </c>
      <c r="C1838" s="81" t="s">
        <v>3337</v>
      </c>
      <c r="D1838" s="81" t="s">
        <v>143</v>
      </c>
      <c r="E1838" s="81"/>
      <c r="F1838" s="81"/>
      <c r="G1838" s="172" t="s">
        <v>103</v>
      </c>
      <c r="H1838" s="34"/>
    </row>
    <row r="1839" spans="1:8" x14ac:dyDescent="0.2">
      <c r="A1839" s="1569">
        <v>245694</v>
      </c>
      <c r="B1839" s="172" t="s">
        <v>3338</v>
      </c>
      <c r="C1839" s="81" t="s">
        <v>3339</v>
      </c>
      <c r="D1839" s="81" t="s">
        <v>134</v>
      </c>
      <c r="E1839" s="81"/>
      <c r="F1839" s="81"/>
      <c r="G1839" s="172" t="s">
        <v>103</v>
      </c>
      <c r="H1839" s="34"/>
    </row>
    <row r="1840" spans="1:8" x14ac:dyDescent="0.2">
      <c r="A1840" s="1569">
        <v>245695</v>
      </c>
      <c r="B1840" s="172" t="s">
        <v>3340</v>
      </c>
      <c r="C1840" s="81" t="s">
        <v>3341</v>
      </c>
      <c r="D1840" s="81" t="s">
        <v>124</v>
      </c>
      <c r="E1840" s="81"/>
      <c r="F1840" s="81"/>
      <c r="G1840" s="172" t="s">
        <v>110</v>
      </c>
      <c r="H1840" s="34"/>
    </row>
    <row r="1841" spans="1:8" x14ac:dyDescent="0.2">
      <c r="A1841" s="1569">
        <v>245696</v>
      </c>
      <c r="B1841" s="172" t="s">
        <v>3342</v>
      </c>
      <c r="C1841" s="81" t="s">
        <v>3343</v>
      </c>
      <c r="D1841" s="81" t="s">
        <v>143</v>
      </c>
      <c r="E1841" s="81"/>
      <c r="F1841" s="81"/>
      <c r="G1841" s="172" t="s">
        <v>110</v>
      </c>
      <c r="H1841" s="34"/>
    </row>
    <row r="1842" spans="1:8" x14ac:dyDescent="0.2">
      <c r="A1842" s="1569">
        <v>245697</v>
      </c>
      <c r="B1842" s="172" t="s">
        <v>3344</v>
      </c>
      <c r="C1842" s="81" t="s">
        <v>3345</v>
      </c>
      <c r="D1842" s="81" t="s">
        <v>134</v>
      </c>
      <c r="E1842" s="81" t="s">
        <v>143</v>
      </c>
      <c r="F1842" s="81"/>
      <c r="G1842" s="172" t="s">
        <v>103</v>
      </c>
      <c r="H1842" s="34"/>
    </row>
    <row r="1843" spans="1:8" x14ac:dyDescent="0.2">
      <c r="A1843" s="1569">
        <v>245698</v>
      </c>
      <c r="B1843" s="172" t="s">
        <v>3346</v>
      </c>
      <c r="C1843" s="81" t="s">
        <v>3347</v>
      </c>
      <c r="D1843" s="81" t="s">
        <v>143</v>
      </c>
      <c r="E1843" s="81"/>
      <c r="F1843" s="81"/>
      <c r="G1843" s="172" t="s">
        <v>103</v>
      </c>
      <c r="H1843" s="34"/>
    </row>
    <row r="1844" spans="1:8" x14ac:dyDescent="0.2">
      <c r="A1844" s="1569">
        <v>245699</v>
      </c>
      <c r="B1844" s="172" t="s">
        <v>11512</v>
      </c>
      <c r="C1844" s="81" t="s">
        <v>11513</v>
      </c>
      <c r="D1844" s="81" t="s">
        <v>143</v>
      </c>
      <c r="E1844" s="81"/>
      <c r="F1844" s="81"/>
      <c r="G1844" s="172" t="s">
        <v>103</v>
      </c>
      <c r="H1844" s="34"/>
    </row>
    <row r="1845" spans="1:8" x14ac:dyDescent="0.2">
      <c r="A1845" s="1569">
        <v>245700</v>
      </c>
      <c r="B1845" s="172" t="s">
        <v>3348</v>
      </c>
      <c r="C1845" s="81" t="s">
        <v>3349</v>
      </c>
      <c r="D1845" s="81" t="s">
        <v>124</v>
      </c>
      <c r="E1845" s="81"/>
      <c r="F1845" s="81"/>
      <c r="G1845" s="172" t="s">
        <v>103</v>
      </c>
      <c r="H1845" s="34"/>
    </row>
    <row r="1846" spans="1:8" x14ac:dyDescent="0.2">
      <c r="A1846" s="1569">
        <v>245701</v>
      </c>
      <c r="B1846" s="172" t="s">
        <v>3350</v>
      </c>
      <c r="C1846" s="81" t="s">
        <v>3351</v>
      </c>
      <c r="D1846" s="81" t="s">
        <v>134</v>
      </c>
      <c r="E1846" s="81" t="s">
        <v>143</v>
      </c>
      <c r="F1846" s="81"/>
      <c r="G1846" s="172" t="s">
        <v>103</v>
      </c>
      <c r="H1846" s="34"/>
    </row>
    <row r="1847" spans="1:8" x14ac:dyDescent="0.2">
      <c r="A1847" s="1569">
        <v>245702</v>
      </c>
      <c r="B1847" s="172" t="s">
        <v>3352</v>
      </c>
      <c r="C1847" s="81" t="s">
        <v>3353</v>
      </c>
      <c r="D1847" s="81" t="s">
        <v>101</v>
      </c>
      <c r="E1847" s="81"/>
      <c r="F1847" s="81"/>
      <c r="G1847" s="172" t="s">
        <v>103</v>
      </c>
      <c r="H1847" s="34"/>
    </row>
    <row r="1848" spans="1:8" x14ac:dyDescent="0.2">
      <c r="A1848" s="1569">
        <v>245703</v>
      </c>
      <c r="B1848" s="172" t="s">
        <v>3354</v>
      </c>
      <c r="C1848" s="81" t="s">
        <v>3355</v>
      </c>
      <c r="D1848" s="81" t="s">
        <v>101</v>
      </c>
      <c r="E1848" s="81"/>
      <c r="F1848" s="81"/>
      <c r="G1848" s="172" t="s">
        <v>103</v>
      </c>
      <c r="H1848" s="34"/>
    </row>
    <row r="1849" spans="1:8" x14ac:dyDescent="0.2">
      <c r="A1849" s="1569">
        <v>245704</v>
      </c>
      <c r="B1849" s="172" t="s">
        <v>3356</v>
      </c>
      <c r="C1849" s="81" t="s">
        <v>3357</v>
      </c>
      <c r="D1849" s="81" t="s">
        <v>101</v>
      </c>
      <c r="E1849" s="81"/>
      <c r="F1849" s="81"/>
      <c r="G1849" s="172" t="s">
        <v>103</v>
      </c>
      <c r="H1849" s="34"/>
    </row>
    <row r="1850" spans="1:8" x14ac:dyDescent="0.2">
      <c r="A1850" s="1569">
        <v>245705</v>
      </c>
      <c r="B1850" s="172" t="s">
        <v>3358</v>
      </c>
      <c r="C1850" s="81" t="s">
        <v>3359</v>
      </c>
      <c r="D1850" s="81" t="s">
        <v>101</v>
      </c>
      <c r="E1850" s="81"/>
      <c r="F1850" s="81"/>
      <c r="G1850" s="172" t="s">
        <v>103</v>
      </c>
      <c r="H1850" s="34"/>
    </row>
    <row r="1851" spans="1:8" x14ac:dyDescent="0.2">
      <c r="A1851" s="1569">
        <v>245706</v>
      </c>
      <c r="B1851" s="172" t="s">
        <v>3360</v>
      </c>
      <c r="C1851" s="81" t="s">
        <v>3361</v>
      </c>
      <c r="D1851" s="81" t="s">
        <v>101</v>
      </c>
      <c r="E1851" s="81"/>
      <c r="F1851" s="81"/>
      <c r="G1851" s="172" t="s">
        <v>103</v>
      </c>
      <c r="H1851" s="34"/>
    </row>
    <row r="1852" spans="1:8" x14ac:dyDescent="0.2">
      <c r="A1852" s="1569">
        <v>245707</v>
      </c>
      <c r="B1852" s="172" t="s">
        <v>3362</v>
      </c>
      <c r="C1852" s="81" t="s">
        <v>3363</v>
      </c>
      <c r="D1852" s="81" t="s">
        <v>101</v>
      </c>
      <c r="E1852" s="81" t="s">
        <v>134</v>
      </c>
      <c r="F1852" s="81"/>
      <c r="G1852" s="172" t="s">
        <v>103</v>
      </c>
      <c r="H1852" s="34"/>
    </row>
    <row r="1853" spans="1:8" x14ac:dyDescent="0.2">
      <c r="A1853" s="1569">
        <v>245708</v>
      </c>
      <c r="B1853" s="172" t="s">
        <v>3364</v>
      </c>
      <c r="C1853" s="81" t="s">
        <v>3365</v>
      </c>
      <c r="D1853" s="81" t="s">
        <v>134</v>
      </c>
      <c r="E1853" s="81"/>
      <c r="F1853" s="81"/>
      <c r="G1853" s="172" t="s">
        <v>103</v>
      </c>
      <c r="H1853" s="34"/>
    </row>
    <row r="1854" spans="1:8" x14ac:dyDescent="0.2">
      <c r="A1854" s="1569">
        <v>245709</v>
      </c>
      <c r="B1854" s="172" t="s">
        <v>3366</v>
      </c>
      <c r="C1854" s="81" t="s">
        <v>3367</v>
      </c>
      <c r="D1854" s="81" t="s">
        <v>134</v>
      </c>
      <c r="E1854" s="81"/>
      <c r="F1854" s="81"/>
      <c r="G1854" s="172" t="s">
        <v>103</v>
      </c>
      <c r="H1854" s="34"/>
    </row>
    <row r="1855" spans="1:8" x14ac:dyDescent="0.2">
      <c r="A1855" s="1569">
        <v>245710</v>
      </c>
      <c r="B1855" s="172" t="s">
        <v>3368</v>
      </c>
      <c r="C1855" s="81" t="s">
        <v>3369</v>
      </c>
      <c r="D1855" s="81" t="s">
        <v>134</v>
      </c>
      <c r="E1855" s="81"/>
      <c r="F1855" s="81"/>
      <c r="G1855" s="172" t="s">
        <v>103</v>
      </c>
      <c r="H1855" s="34"/>
    </row>
    <row r="1856" spans="1:8" x14ac:dyDescent="0.2">
      <c r="A1856" s="1569">
        <v>245711</v>
      </c>
      <c r="B1856" s="172" t="s">
        <v>3370</v>
      </c>
      <c r="C1856" s="81" t="s">
        <v>3371</v>
      </c>
      <c r="D1856" s="81" t="s">
        <v>101</v>
      </c>
      <c r="E1856" s="81"/>
      <c r="F1856" s="81"/>
      <c r="G1856" s="172" t="s">
        <v>103</v>
      </c>
      <c r="H1856" s="34"/>
    </row>
    <row r="1857" spans="1:8" x14ac:dyDescent="0.2">
      <c r="A1857" s="1569">
        <v>245712</v>
      </c>
      <c r="B1857" s="172" t="s">
        <v>3372</v>
      </c>
      <c r="C1857" s="81" t="s">
        <v>3373</v>
      </c>
      <c r="D1857" s="81" t="s">
        <v>101</v>
      </c>
      <c r="E1857" s="81"/>
      <c r="F1857" s="81"/>
      <c r="G1857" s="172" t="s">
        <v>103</v>
      </c>
      <c r="H1857" s="34"/>
    </row>
    <row r="1858" spans="1:8" x14ac:dyDescent="0.2">
      <c r="A1858" s="1569">
        <v>245713</v>
      </c>
      <c r="B1858" s="172" t="s">
        <v>3374</v>
      </c>
      <c r="C1858" s="81" t="s">
        <v>3375</v>
      </c>
      <c r="D1858" s="81" t="s">
        <v>134</v>
      </c>
      <c r="E1858" s="81"/>
      <c r="F1858" s="81"/>
      <c r="G1858" s="172" t="s">
        <v>103</v>
      </c>
      <c r="H1858" s="34"/>
    </row>
    <row r="1859" spans="1:8" x14ac:dyDescent="0.2">
      <c r="A1859" s="1569">
        <v>245714</v>
      </c>
      <c r="B1859" s="172" t="s">
        <v>3376</v>
      </c>
      <c r="C1859" s="81" t="s">
        <v>3377</v>
      </c>
      <c r="D1859" s="81" t="s">
        <v>134</v>
      </c>
      <c r="E1859" s="81"/>
      <c r="F1859" s="81"/>
      <c r="G1859" s="172" t="s">
        <v>103</v>
      </c>
      <c r="H1859" s="34"/>
    </row>
    <row r="1860" spans="1:8" x14ac:dyDescent="0.2">
      <c r="A1860" s="1569">
        <v>245715</v>
      </c>
      <c r="B1860" s="172" t="s">
        <v>3378</v>
      </c>
      <c r="C1860" s="81" t="s">
        <v>3379</v>
      </c>
      <c r="D1860" s="81" t="s">
        <v>134</v>
      </c>
      <c r="E1860" s="81"/>
      <c r="F1860" s="81"/>
      <c r="G1860" s="172" t="s">
        <v>103</v>
      </c>
      <c r="H1860" s="34"/>
    </row>
    <row r="1861" spans="1:8" x14ac:dyDescent="0.2">
      <c r="A1861" s="1569">
        <v>245716</v>
      </c>
      <c r="B1861" s="172" t="s">
        <v>3380</v>
      </c>
      <c r="C1861" s="81" t="s">
        <v>3381</v>
      </c>
      <c r="D1861" s="81" t="s">
        <v>134</v>
      </c>
      <c r="E1861" s="81"/>
      <c r="F1861" s="81"/>
      <c r="G1861" s="172" t="s">
        <v>103</v>
      </c>
      <c r="H1861" s="34"/>
    </row>
    <row r="1862" spans="1:8" x14ac:dyDescent="0.2">
      <c r="A1862" s="1569">
        <v>245717</v>
      </c>
      <c r="B1862" s="172" t="s">
        <v>3382</v>
      </c>
      <c r="C1862" s="81" t="s">
        <v>3383</v>
      </c>
      <c r="D1862" s="81" t="s">
        <v>134</v>
      </c>
      <c r="E1862" s="81"/>
      <c r="F1862" s="81"/>
      <c r="G1862" s="172" t="s">
        <v>103</v>
      </c>
      <c r="H1862" s="34"/>
    </row>
    <row r="1863" spans="1:8" x14ac:dyDescent="0.2">
      <c r="A1863" s="1569">
        <v>245718</v>
      </c>
      <c r="B1863" s="172" t="s">
        <v>3384</v>
      </c>
      <c r="C1863" s="81" t="s">
        <v>3385</v>
      </c>
      <c r="D1863" s="81" t="s">
        <v>101</v>
      </c>
      <c r="E1863" s="81"/>
      <c r="F1863" s="81"/>
      <c r="G1863" s="172" t="s">
        <v>103</v>
      </c>
      <c r="H1863" s="34"/>
    </row>
    <row r="1864" spans="1:8" x14ac:dyDescent="0.2">
      <c r="A1864" s="1569">
        <v>245719</v>
      </c>
      <c r="B1864" s="172" t="s">
        <v>3386</v>
      </c>
      <c r="C1864" s="81" t="s">
        <v>210</v>
      </c>
      <c r="D1864" s="81" t="s">
        <v>134</v>
      </c>
      <c r="E1864" s="81"/>
      <c r="F1864" s="81"/>
      <c r="G1864" s="172" t="s">
        <v>103</v>
      </c>
      <c r="H1864" s="34"/>
    </row>
    <row r="1865" spans="1:8" x14ac:dyDescent="0.2">
      <c r="A1865" s="1569">
        <v>245720</v>
      </c>
      <c r="B1865" s="172" t="s">
        <v>3387</v>
      </c>
      <c r="C1865" s="81" t="s">
        <v>636</v>
      </c>
      <c r="D1865" s="81" t="s">
        <v>101</v>
      </c>
      <c r="E1865" s="81"/>
      <c r="F1865" s="81"/>
      <c r="G1865" s="172" t="s">
        <v>103</v>
      </c>
      <c r="H1865" s="34"/>
    </row>
    <row r="1866" spans="1:8" x14ac:dyDescent="0.2">
      <c r="A1866" s="1569">
        <v>245721</v>
      </c>
      <c r="B1866" s="172" t="s">
        <v>3388</v>
      </c>
      <c r="C1866" s="81" t="s">
        <v>3389</v>
      </c>
      <c r="D1866" s="81" t="s">
        <v>134</v>
      </c>
      <c r="E1866" s="81"/>
      <c r="F1866" s="81"/>
      <c r="G1866" s="172" t="s">
        <v>103</v>
      </c>
      <c r="H1866" s="34"/>
    </row>
    <row r="1867" spans="1:8" x14ac:dyDescent="0.2">
      <c r="A1867" s="1569">
        <v>245722</v>
      </c>
      <c r="B1867" s="172" t="s">
        <v>3390</v>
      </c>
      <c r="C1867" s="81" t="s">
        <v>3391</v>
      </c>
      <c r="D1867" s="81" t="s">
        <v>134</v>
      </c>
      <c r="E1867" s="81"/>
      <c r="F1867" s="81"/>
      <c r="G1867" s="172" t="s">
        <v>103</v>
      </c>
      <c r="H1867" s="34"/>
    </row>
    <row r="1868" spans="1:8" x14ac:dyDescent="0.2">
      <c r="A1868" s="1569">
        <v>245723</v>
      </c>
      <c r="B1868" s="172" t="s">
        <v>3392</v>
      </c>
      <c r="C1868" s="81" t="s">
        <v>3393</v>
      </c>
      <c r="D1868" s="81" t="s">
        <v>101</v>
      </c>
      <c r="E1868" s="81"/>
      <c r="F1868" s="81"/>
      <c r="G1868" s="172" t="s">
        <v>103</v>
      </c>
      <c r="H1868" s="34"/>
    </row>
    <row r="1869" spans="1:8" x14ac:dyDescent="0.2">
      <c r="A1869" s="1569">
        <v>245724</v>
      </c>
      <c r="B1869" s="172" t="s">
        <v>3394</v>
      </c>
      <c r="C1869" s="81" t="s">
        <v>3395</v>
      </c>
      <c r="D1869" s="81" t="s">
        <v>101</v>
      </c>
      <c r="E1869" s="81"/>
      <c r="F1869" s="81"/>
      <c r="G1869" s="172" t="s">
        <v>103</v>
      </c>
      <c r="H1869" s="34"/>
    </row>
    <row r="1870" spans="1:8" x14ac:dyDescent="0.2">
      <c r="A1870" s="1569">
        <v>245725</v>
      </c>
      <c r="B1870" s="172" t="s">
        <v>3396</v>
      </c>
      <c r="C1870" s="81" t="s">
        <v>3397</v>
      </c>
      <c r="D1870" s="81" t="s">
        <v>124</v>
      </c>
      <c r="E1870" s="81"/>
      <c r="F1870" s="81"/>
      <c r="G1870" s="172" t="s">
        <v>103</v>
      </c>
      <c r="H1870" s="34"/>
    </row>
    <row r="1871" spans="1:8" x14ac:dyDescent="0.2">
      <c r="A1871" s="1569">
        <v>245726</v>
      </c>
      <c r="B1871" s="172" t="s">
        <v>3398</v>
      </c>
      <c r="C1871" s="81" t="s">
        <v>3399</v>
      </c>
      <c r="D1871" s="81" t="s">
        <v>134</v>
      </c>
      <c r="E1871" s="81"/>
      <c r="F1871" s="81"/>
      <c r="G1871" s="172" t="s">
        <v>103</v>
      </c>
      <c r="H1871" s="34"/>
    </row>
    <row r="1872" spans="1:8" x14ac:dyDescent="0.2">
      <c r="A1872" s="1569">
        <v>245727</v>
      </c>
      <c r="B1872" s="172" t="s">
        <v>3400</v>
      </c>
      <c r="C1872" s="81" t="s">
        <v>3401</v>
      </c>
      <c r="D1872" s="81" t="s">
        <v>134</v>
      </c>
      <c r="E1872" s="81"/>
      <c r="F1872" s="81"/>
      <c r="G1872" s="172" t="s">
        <v>110</v>
      </c>
      <c r="H1872" s="34"/>
    </row>
    <row r="1873" spans="1:8" x14ac:dyDescent="0.2">
      <c r="A1873" s="1569">
        <v>245728</v>
      </c>
      <c r="B1873" s="172" t="s">
        <v>3402</v>
      </c>
      <c r="C1873" s="81" t="s">
        <v>3403</v>
      </c>
      <c r="D1873" s="81" t="s">
        <v>101</v>
      </c>
      <c r="E1873" s="81"/>
      <c r="F1873" s="81"/>
      <c r="G1873" s="172" t="s">
        <v>110</v>
      </c>
      <c r="H1873" s="34"/>
    </row>
    <row r="1874" spans="1:8" x14ac:dyDescent="0.2">
      <c r="A1874" s="1569">
        <v>245729</v>
      </c>
      <c r="B1874" s="172" t="s">
        <v>3404</v>
      </c>
      <c r="C1874" s="81" t="s">
        <v>3405</v>
      </c>
      <c r="D1874" s="81" t="s">
        <v>134</v>
      </c>
      <c r="E1874" s="81"/>
      <c r="F1874" s="81"/>
      <c r="G1874" s="172" t="s">
        <v>103</v>
      </c>
      <c r="H1874" s="34"/>
    </row>
    <row r="1875" spans="1:8" x14ac:dyDescent="0.2">
      <c r="A1875" s="1569">
        <v>245730</v>
      </c>
      <c r="B1875" s="172" t="s">
        <v>3406</v>
      </c>
      <c r="C1875" s="81" t="s">
        <v>3407</v>
      </c>
      <c r="D1875" s="81" t="s">
        <v>134</v>
      </c>
      <c r="E1875" s="81"/>
      <c r="F1875" s="81"/>
      <c r="G1875" s="172" t="s">
        <v>103</v>
      </c>
      <c r="H1875" s="34"/>
    </row>
    <row r="1876" spans="1:8" x14ac:dyDescent="0.2">
      <c r="A1876" s="1569">
        <v>245731</v>
      </c>
      <c r="B1876" s="172" t="s">
        <v>3408</v>
      </c>
      <c r="C1876" s="81" t="s">
        <v>3409</v>
      </c>
      <c r="D1876" s="81" t="s">
        <v>124</v>
      </c>
      <c r="E1876" s="81"/>
      <c r="F1876" s="81"/>
      <c r="G1876" s="172" t="s">
        <v>103</v>
      </c>
      <c r="H1876" s="34"/>
    </row>
    <row r="1877" spans="1:8" x14ac:dyDescent="0.2">
      <c r="A1877" s="1569">
        <v>245732</v>
      </c>
      <c r="B1877" s="172" t="s">
        <v>3410</v>
      </c>
      <c r="C1877" s="81" t="s">
        <v>3411</v>
      </c>
      <c r="D1877" s="81" t="s">
        <v>124</v>
      </c>
      <c r="E1877" s="81"/>
      <c r="F1877" s="81"/>
      <c r="G1877" s="172" t="s">
        <v>103</v>
      </c>
      <c r="H1877" s="34"/>
    </row>
    <row r="1878" spans="1:8" x14ac:dyDescent="0.2">
      <c r="A1878" s="1569">
        <v>245733</v>
      </c>
      <c r="B1878" s="172" t="s">
        <v>3412</v>
      </c>
      <c r="C1878" s="81" t="s">
        <v>3413</v>
      </c>
      <c r="D1878" s="81" t="s">
        <v>124</v>
      </c>
      <c r="E1878" s="81"/>
      <c r="F1878" s="81"/>
      <c r="G1878" s="172" t="s">
        <v>103</v>
      </c>
      <c r="H1878" s="34"/>
    </row>
    <row r="1879" spans="1:8" x14ac:dyDescent="0.2">
      <c r="A1879" s="1569">
        <v>245734</v>
      </c>
      <c r="B1879" s="172" t="s">
        <v>3414</v>
      </c>
      <c r="C1879" s="81" t="s">
        <v>3415</v>
      </c>
      <c r="D1879" s="81" t="s">
        <v>143</v>
      </c>
      <c r="E1879" s="81"/>
      <c r="F1879" s="81"/>
      <c r="G1879" s="172" t="s">
        <v>103</v>
      </c>
      <c r="H1879" s="34"/>
    </row>
    <row r="1880" spans="1:8" x14ac:dyDescent="0.2">
      <c r="A1880" s="1569">
        <v>245735</v>
      </c>
      <c r="B1880" s="172" t="s">
        <v>3416</v>
      </c>
      <c r="C1880" s="81" t="s">
        <v>3417</v>
      </c>
      <c r="D1880" s="81" t="s">
        <v>101</v>
      </c>
      <c r="E1880" s="81"/>
      <c r="F1880" s="81"/>
      <c r="G1880" s="172" t="s">
        <v>103</v>
      </c>
      <c r="H1880" s="34"/>
    </row>
    <row r="1881" spans="1:8" x14ac:dyDescent="0.2">
      <c r="A1881" s="1569">
        <v>245736</v>
      </c>
      <c r="B1881" s="172" t="s">
        <v>3418</v>
      </c>
      <c r="C1881" s="81" t="s">
        <v>3419</v>
      </c>
      <c r="D1881" s="81" t="s">
        <v>134</v>
      </c>
      <c r="E1881" s="81"/>
      <c r="F1881" s="81"/>
      <c r="G1881" s="172" t="s">
        <v>103</v>
      </c>
      <c r="H1881" s="34"/>
    </row>
    <row r="1882" spans="1:8" x14ac:dyDescent="0.2">
      <c r="A1882" s="1569">
        <v>245737</v>
      </c>
      <c r="B1882" s="172" t="s">
        <v>3420</v>
      </c>
      <c r="C1882" s="81" t="s">
        <v>3421</v>
      </c>
      <c r="D1882" s="81" t="s">
        <v>101</v>
      </c>
      <c r="E1882" s="81"/>
      <c r="F1882" s="81"/>
      <c r="G1882" s="172" t="s">
        <v>103</v>
      </c>
      <c r="H1882" s="34"/>
    </row>
    <row r="1883" spans="1:8" x14ac:dyDescent="0.2">
      <c r="A1883" s="1569">
        <v>245738</v>
      </c>
      <c r="B1883" s="172" t="s">
        <v>3422</v>
      </c>
      <c r="C1883" s="81" t="s">
        <v>3423</v>
      </c>
      <c r="D1883" s="81" t="s">
        <v>143</v>
      </c>
      <c r="E1883" s="81"/>
      <c r="F1883" s="81"/>
      <c r="G1883" s="172" t="s">
        <v>103</v>
      </c>
      <c r="H1883" s="34"/>
    </row>
    <row r="1884" spans="1:8" x14ac:dyDescent="0.2">
      <c r="A1884" s="1569">
        <v>245739</v>
      </c>
      <c r="B1884" s="172" t="s">
        <v>3424</v>
      </c>
      <c r="C1884" s="81" t="s">
        <v>3425</v>
      </c>
      <c r="D1884" s="81" t="s">
        <v>124</v>
      </c>
      <c r="E1884" s="81"/>
      <c r="F1884" s="81"/>
      <c r="G1884" s="172" t="s">
        <v>103</v>
      </c>
      <c r="H1884" s="34"/>
    </row>
    <row r="1885" spans="1:8" x14ac:dyDescent="0.2">
      <c r="A1885" s="1569">
        <v>245740</v>
      </c>
      <c r="B1885" s="172" t="s">
        <v>3426</v>
      </c>
      <c r="C1885" s="81" t="s">
        <v>3427</v>
      </c>
      <c r="D1885" s="81" t="s">
        <v>124</v>
      </c>
      <c r="E1885" s="81"/>
      <c r="F1885" s="81"/>
      <c r="G1885" s="172" t="s">
        <v>103</v>
      </c>
      <c r="H1885" s="34"/>
    </row>
    <row r="1886" spans="1:8" x14ac:dyDescent="0.2">
      <c r="A1886" s="1569">
        <v>245741</v>
      </c>
      <c r="B1886" s="172" t="s">
        <v>3428</v>
      </c>
      <c r="C1886" s="81" t="s">
        <v>655</v>
      </c>
      <c r="D1886" s="81" t="s">
        <v>134</v>
      </c>
      <c r="E1886" s="81"/>
      <c r="F1886" s="81"/>
      <c r="G1886" s="172" t="s">
        <v>103</v>
      </c>
      <c r="H1886" s="34"/>
    </row>
    <row r="1887" spans="1:8" x14ac:dyDescent="0.2">
      <c r="A1887" s="1569">
        <v>245742</v>
      </c>
      <c r="B1887" s="172" t="s">
        <v>3429</v>
      </c>
      <c r="C1887" s="81" t="s">
        <v>3405</v>
      </c>
      <c r="D1887" s="81" t="s">
        <v>134</v>
      </c>
      <c r="E1887" s="81"/>
      <c r="F1887" s="81"/>
      <c r="G1887" s="172" t="s">
        <v>103</v>
      </c>
      <c r="H1887" s="34"/>
    </row>
    <row r="1888" spans="1:8" x14ac:dyDescent="0.2">
      <c r="A1888" s="1569">
        <v>245743</v>
      </c>
      <c r="B1888" s="172" t="s">
        <v>3430</v>
      </c>
      <c r="C1888" s="81" t="s">
        <v>745</v>
      </c>
      <c r="D1888" s="81" t="s">
        <v>143</v>
      </c>
      <c r="E1888" s="81"/>
      <c r="F1888" s="81"/>
      <c r="G1888" s="172" t="s">
        <v>103</v>
      </c>
      <c r="H1888" s="34"/>
    </row>
    <row r="1889" spans="1:8" x14ac:dyDescent="0.2">
      <c r="A1889" s="1569">
        <v>245744</v>
      </c>
      <c r="B1889" s="172" t="s">
        <v>3431</v>
      </c>
      <c r="C1889" s="81" t="s">
        <v>3432</v>
      </c>
      <c r="D1889" s="81" t="s">
        <v>134</v>
      </c>
      <c r="E1889" s="81"/>
      <c r="F1889" s="81"/>
      <c r="G1889" s="172" t="s">
        <v>103</v>
      </c>
      <c r="H1889" s="34"/>
    </row>
    <row r="1890" spans="1:8" x14ac:dyDescent="0.2">
      <c r="A1890" s="1569">
        <v>245745</v>
      </c>
      <c r="B1890" s="172" t="s">
        <v>3433</v>
      </c>
      <c r="C1890" s="81" t="s">
        <v>3434</v>
      </c>
      <c r="D1890" s="81" t="s">
        <v>124</v>
      </c>
      <c r="E1890" s="81"/>
      <c r="F1890" s="81"/>
      <c r="G1890" s="172" t="s">
        <v>103</v>
      </c>
      <c r="H1890" s="34"/>
    </row>
    <row r="1891" spans="1:8" x14ac:dyDescent="0.2">
      <c r="A1891" s="1569">
        <v>245746</v>
      </c>
      <c r="B1891" s="172" t="s">
        <v>3435</v>
      </c>
      <c r="C1891" s="81" t="s">
        <v>3436</v>
      </c>
      <c r="D1891" s="81" t="s">
        <v>143</v>
      </c>
      <c r="E1891" s="81"/>
      <c r="F1891" s="81"/>
      <c r="G1891" s="172" t="s">
        <v>103</v>
      </c>
      <c r="H1891" s="34"/>
    </row>
    <row r="1892" spans="1:8" x14ac:dyDescent="0.2">
      <c r="A1892" s="1569">
        <v>245747</v>
      </c>
      <c r="B1892" s="172" t="s">
        <v>3437</v>
      </c>
      <c r="C1892" s="81" t="s">
        <v>1058</v>
      </c>
      <c r="D1892" s="81" t="s">
        <v>143</v>
      </c>
      <c r="E1892" s="81"/>
      <c r="F1892" s="81"/>
      <c r="G1892" s="172" t="s">
        <v>103</v>
      </c>
      <c r="H1892" s="34"/>
    </row>
    <row r="1893" spans="1:8" x14ac:dyDescent="0.2">
      <c r="A1893" s="1569">
        <v>245748</v>
      </c>
      <c r="B1893" s="172" t="s">
        <v>3438</v>
      </c>
      <c r="C1893" s="81" t="s">
        <v>3439</v>
      </c>
      <c r="D1893" s="81" t="s">
        <v>143</v>
      </c>
      <c r="E1893" s="81"/>
      <c r="F1893" s="81"/>
      <c r="G1893" s="172" t="s">
        <v>103</v>
      </c>
      <c r="H1893" s="34"/>
    </row>
    <row r="1894" spans="1:8" x14ac:dyDescent="0.2">
      <c r="A1894" s="1569">
        <v>245749</v>
      </c>
      <c r="B1894" s="172" t="s">
        <v>3440</v>
      </c>
      <c r="C1894" s="81" t="s">
        <v>3441</v>
      </c>
      <c r="D1894" s="81" t="s">
        <v>101</v>
      </c>
      <c r="E1894" s="81"/>
      <c r="F1894" s="81"/>
      <c r="G1894" s="172" t="s">
        <v>103</v>
      </c>
      <c r="H1894" s="34"/>
    </row>
    <row r="1895" spans="1:8" x14ac:dyDescent="0.2">
      <c r="A1895" s="1569">
        <v>245750</v>
      </c>
      <c r="B1895" s="172" t="s">
        <v>3442</v>
      </c>
      <c r="C1895" s="81" t="s">
        <v>1204</v>
      </c>
      <c r="D1895" s="81" t="s">
        <v>143</v>
      </c>
      <c r="E1895" s="81"/>
      <c r="F1895" s="81"/>
      <c r="G1895" s="172" t="s">
        <v>103</v>
      </c>
      <c r="H1895" s="34"/>
    </row>
    <row r="1896" spans="1:8" x14ac:dyDescent="0.2">
      <c r="A1896" s="1569">
        <v>245751</v>
      </c>
      <c r="B1896" s="172" t="s">
        <v>3443</v>
      </c>
      <c r="C1896" s="81" t="s">
        <v>3444</v>
      </c>
      <c r="D1896" s="81" t="s">
        <v>143</v>
      </c>
      <c r="E1896" s="81"/>
      <c r="F1896" s="81"/>
      <c r="G1896" s="172" t="s">
        <v>103</v>
      </c>
      <c r="H1896" s="34"/>
    </row>
    <row r="1897" spans="1:8" x14ac:dyDescent="0.2">
      <c r="A1897" s="1569">
        <v>245752</v>
      </c>
      <c r="B1897" s="172" t="s">
        <v>3445</v>
      </c>
      <c r="C1897" s="81" t="s">
        <v>3446</v>
      </c>
      <c r="D1897" s="81" t="s">
        <v>124</v>
      </c>
      <c r="E1897" s="81"/>
      <c r="F1897" s="81"/>
      <c r="G1897" s="172" t="s">
        <v>103</v>
      </c>
      <c r="H1897" s="34"/>
    </row>
    <row r="1898" spans="1:8" x14ac:dyDescent="0.2">
      <c r="A1898" s="1569">
        <v>245753</v>
      </c>
      <c r="B1898" s="172" t="s">
        <v>3447</v>
      </c>
      <c r="C1898" s="81" t="s">
        <v>3448</v>
      </c>
      <c r="D1898" s="81" t="s">
        <v>143</v>
      </c>
      <c r="E1898" s="81"/>
      <c r="F1898" s="81"/>
      <c r="G1898" s="172" t="s">
        <v>103</v>
      </c>
      <c r="H1898" s="34"/>
    </row>
    <row r="1899" spans="1:8" x14ac:dyDescent="0.2">
      <c r="A1899" s="1569">
        <v>245754</v>
      </c>
      <c r="B1899" s="172" t="s">
        <v>3449</v>
      </c>
      <c r="C1899" s="81" t="s">
        <v>3450</v>
      </c>
      <c r="D1899" s="81" t="s">
        <v>143</v>
      </c>
      <c r="E1899" s="81"/>
      <c r="F1899" s="81"/>
      <c r="G1899" s="172" t="s">
        <v>103</v>
      </c>
      <c r="H1899" s="34"/>
    </row>
    <row r="1900" spans="1:8" x14ac:dyDescent="0.2">
      <c r="A1900" s="1569">
        <v>245755</v>
      </c>
      <c r="B1900" s="172" t="s">
        <v>3451</v>
      </c>
      <c r="C1900" s="81" t="s">
        <v>3452</v>
      </c>
      <c r="D1900" s="81" t="s">
        <v>101</v>
      </c>
      <c r="E1900" s="81"/>
      <c r="F1900" s="81"/>
      <c r="G1900" s="172" t="s">
        <v>103</v>
      </c>
      <c r="H1900" s="34"/>
    </row>
    <row r="1901" spans="1:8" x14ac:dyDescent="0.2">
      <c r="A1901" s="1569">
        <v>245756</v>
      </c>
      <c r="B1901" s="172" t="s">
        <v>3453</v>
      </c>
      <c r="C1901" s="81" t="s">
        <v>3454</v>
      </c>
      <c r="D1901" s="81" t="s">
        <v>134</v>
      </c>
      <c r="E1901" s="81" t="s">
        <v>143</v>
      </c>
      <c r="F1901" s="81"/>
      <c r="G1901" s="172" t="s">
        <v>103</v>
      </c>
      <c r="H1901" s="34"/>
    </row>
    <row r="1902" spans="1:8" x14ac:dyDescent="0.2">
      <c r="A1902" s="1569">
        <v>245757</v>
      </c>
      <c r="B1902" s="172" t="s">
        <v>3455</v>
      </c>
      <c r="C1902" s="81" t="s">
        <v>2289</v>
      </c>
      <c r="D1902" s="81" t="s">
        <v>134</v>
      </c>
      <c r="E1902" s="81"/>
      <c r="F1902" s="81"/>
      <c r="G1902" s="172" t="s">
        <v>103</v>
      </c>
      <c r="H1902" s="34"/>
    </row>
    <row r="1903" spans="1:8" x14ac:dyDescent="0.2">
      <c r="A1903" s="1569">
        <v>245758</v>
      </c>
      <c r="B1903" s="172" t="s">
        <v>3456</v>
      </c>
      <c r="C1903" s="81" t="s">
        <v>3457</v>
      </c>
      <c r="D1903" s="81" t="s">
        <v>143</v>
      </c>
      <c r="E1903" s="81"/>
      <c r="F1903" s="81"/>
      <c r="G1903" s="172" t="s">
        <v>103</v>
      </c>
      <c r="H1903" s="34"/>
    </row>
    <row r="1904" spans="1:8" x14ac:dyDescent="0.2">
      <c r="A1904" s="1569">
        <v>245759</v>
      </c>
      <c r="B1904" s="172" t="s">
        <v>3458</v>
      </c>
      <c r="C1904" s="81" t="s">
        <v>3459</v>
      </c>
      <c r="D1904" s="81" t="s">
        <v>143</v>
      </c>
      <c r="E1904" s="81"/>
      <c r="F1904" s="81"/>
      <c r="G1904" s="172" t="s">
        <v>103</v>
      </c>
      <c r="H1904" s="34"/>
    </row>
    <row r="1905" spans="1:8" x14ac:dyDescent="0.2">
      <c r="A1905" s="1569">
        <v>245760</v>
      </c>
      <c r="B1905" s="172" t="s">
        <v>3460</v>
      </c>
      <c r="C1905" s="81" t="s">
        <v>3461</v>
      </c>
      <c r="D1905" s="81" t="s">
        <v>134</v>
      </c>
      <c r="E1905" s="81"/>
      <c r="F1905" s="81"/>
      <c r="G1905" s="172" t="s">
        <v>103</v>
      </c>
      <c r="H1905" s="34"/>
    </row>
    <row r="1906" spans="1:8" x14ac:dyDescent="0.2">
      <c r="A1906" s="1569">
        <v>245761</v>
      </c>
      <c r="B1906" s="172" t="s">
        <v>3462</v>
      </c>
      <c r="C1906" s="81" t="s">
        <v>3463</v>
      </c>
      <c r="D1906" s="81" t="s">
        <v>134</v>
      </c>
      <c r="E1906" s="81" t="s">
        <v>143</v>
      </c>
      <c r="F1906" s="81"/>
      <c r="G1906" s="172" t="s">
        <v>103</v>
      </c>
      <c r="H1906" s="34"/>
    </row>
    <row r="1907" spans="1:8" x14ac:dyDescent="0.2">
      <c r="A1907" s="1569">
        <v>245762</v>
      </c>
      <c r="B1907" s="172" t="s">
        <v>3464</v>
      </c>
      <c r="C1907" s="81" t="s">
        <v>3465</v>
      </c>
      <c r="D1907" s="81" t="s">
        <v>124</v>
      </c>
      <c r="E1907" s="81"/>
      <c r="F1907" s="81"/>
      <c r="G1907" s="172" t="s">
        <v>103</v>
      </c>
      <c r="H1907" s="34"/>
    </row>
    <row r="1908" spans="1:8" x14ac:dyDescent="0.2">
      <c r="A1908" s="1569">
        <v>245763</v>
      </c>
      <c r="B1908" s="172" t="s">
        <v>3466</v>
      </c>
      <c r="C1908" s="81" t="s">
        <v>3467</v>
      </c>
      <c r="D1908" s="81" t="s">
        <v>143</v>
      </c>
      <c r="E1908" s="81"/>
      <c r="F1908" s="81"/>
      <c r="G1908" s="172" t="s">
        <v>103</v>
      </c>
      <c r="H1908" s="34"/>
    </row>
    <row r="1909" spans="1:8" x14ac:dyDescent="0.2">
      <c r="A1909" s="1569">
        <v>245764</v>
      </c>
      <c r="B1909" s="172" t="s">
        <v>3468</v>
      </c>
      <c r="C1909" s="81" t="s">
        <v>3469</v>
      </c>
      <c r="D1909" s="81" t="s">
        <v>134</v>
      </c>
      <c r="E1909" s="81"/>
      <c r="F1909" s="81"/>
      <c r="G1909" s="172" t="s">
        <v>103</v>
      </c>
      <c r="H1909" s="34"/>
    </row>
    <row r="1910" spans="1:8" x14ac:dyDescent="0.2">
      <c r="A1910" s="1569">
        <v>245765</v>
      </c>
      <c r="B1910" s="172" t="s">
        <v>3470</v>
      </c>
      <c r="C1910" s="81" t="s">
        <v>3471</v>
      </c>
      <c r="D1910" s="81" t="s">
        <v>101</v>
      </c>
      <c r="E1910" s="81"/>
      <c r="F1910" s="81"/>
      <c r="G1910" s="172" t="s">
        <v>103</v>
      </c>
      <c r="H1910" s="34"/>
    </row>
    <row r="1911" spans="1:8" x14ac:dyDescent="0.2">
      <c r="A1911" s="1569">
        <v>245766</v>
      </c>
      <c r="B1911" s="172" t="s">
        <v>3472</v>
      </c>
      <c r="C1911" s="81" t="s">
        <v>759</v>
      </c>
      <c r="D1911" s="81" t="s">
        <v>124</v>
      </c>
      <c r="E1911" s="81"/>
      <c r="F1911" s="81"/>
      <c r="G1911" s="172" t="s">
        <v>103</v>
      </c>
      <c r="H1911" s="34"/>
    </row>
    <row r="1912" spans="1:8" x14ac:dyDescent="0.2">
      <c r="A1912" s="1569">
        <v>245767</v>
      </c>
      <c r="B1912" s="172" t="s">
        <v>3473</v>
      </c>
      <c r="C1912" s="81" t="s">
        <v>3474</v>
      </c>
      <c r="D1912" s="81" t="s">
        <v>143</v>
      </c>
      <c r="E1912" s="81"/>
      <c r="F1912" s="81"/>
      <c r="G1912" s="172" t="s">
        <v>103</v>
      </c>
      <c r="H1912" s="34"/>
    </row>
    <row r="1913" spans="1:8" x14ac:dyDescent="0.2">
      <c r="A1913" s="1569">
        <v>245768</v>
      </c>
      <c r="B1913" s="172" t="s">
        <v>3475</v>
      </c>
      <c r="C1913" s="81" t="s">
        <v>3476</v>
      </c>
      <c r="D1913" s="81" t="s">
        <v>143</v>
      </c>
      <c r="E1913" s="81"/>
      <c r="F1913" s="81"/>
      <c r="G1913" s="172" t="s">
        <v>103</v>
      </c>
      <c r="H1913" s="34"/>
    </row>
    <row r="1914" spans="1:8" x14ac:dyDescent="0.2">
      <c r="A1914" s="1569">
        <v>245769</v>
      </c>
      <c r="B1914" s="172" t="s">
        <v>3477</v>
      </c>
      <c r="C1914" s="81" t="s">
        <v>587</v>
      </c>
      <c r="D1914" s="81" t="s">
        <v>124</v>
      </c>
      <c r="E1914" s="81"/>
      <c r="F1914" s="81"/>
      <c r="G1914" s="172" t="s">
        <v>103</v>
      </c>
      <c r="H1914" s="34"/>
    </row>
    <row r="1915" spans="1:8" x14ac:dyDescent="0.2">
      <c r="A1915" s="1569">
        <v>245770</v>
      </c>
      <c r="B1915" s="172" t="s">
        <v>3478</v>
      </c>
      <c r="C1915" s="81" t="s">
        <v>1116</v>
      </c>
      <c r="D1915" s="81" t="s">
        <v>124</v>
      </c>
      <c r="E1915" s="81"/>
      <c r="F1915" s="81"/>
      <c r="G1915" s="172" t="s">
        <v>103</v>
      </c>
      <c r="H1915" s="34"/>
    </row>
    <row r="1916" spans="1:8" x14ac:dyDescent="0.2">
      <c r="A1916" s="1569">
        <v>245771</v>
      </c>
      <c r="B1916" s="172" t="s">
        <v>3479</v>
      </c>
      <c r="C1916" s="81" t="s">
        <v>3480</v>
      </c>
      <c r="D1916" s="81" t="s">
        <v>134</v>
      </c>
      <c r="E1916" s="81"/>
      <c r="F1916" s="81"/>
      <c r="G1916" s="172" t="s">
        <v>103</v>
      </c>
      <c r="H1916" s="34"/>
    </row>
    <row r="1917" spans="1:8" x14ac:dyDescent="0.2">
      <c r="A1917" s="1569">
        <v>245772</v>
      </c>
      <c r="B1917" s="172" t="s">
        <v>3481</v>
      </c>
      <c r="C1917" s="81" t="s">
        <v>3482</v>
      </c>
      <c r="D1917" s="81" t="s">
        <v>124</v>
      </c>
      <c r="E1917" s="81"/>
      <c r="F1917" s="81"/>
      <c r="G1917" s="172" t="s">
        <v>103</v>
      </c>
      <c r="H1917" s="34"/>
    </row>
    <row r="1918" spans="1:8" x14ac:dyDescent="0.2">
      <c r="A1918" s="1569">
        <v>245773</v>
      </c>
      <c r="B1918" s="172" t="s">
        <v>3483</v>
      </c>
      <c r="C1918" s="81" t="s">
        <v>3484</v>
      </c>
      <c r="D1918" s="81" t="s">
        <v>124</v>
      </c>
      <c r="E1918" s="81"/>
      <c r="F1918" s="81"/>
      <c r="G1918" s="172" t="s">
        <v>103</v>
      </c>
      <c r="H1918" s="34"/>
    </row>
    <row r="1919" spans="1:8" x14ac:dyDescent="0.2">
      <c r="A1919" s="1569">
        <v>245774</v>
      </c>
      <c r="B1919" s="172" t="s">
        <v>3485</v>
      </c>
      <c r="C1919" s="81" t="s">
        <v>3486</v>
      </c>
      <c r="D1919" s="81" t="s">
        <v>124</v>
      </c>
      <c r="E1919" s="81"/>
      <c r="F1919" s="81"/>
      <c r="G1919" s="172" t="s">
        <v>103</v>
      </c>
      <c r="H1919" s="34"/>
    </row>
    <row r="1920" spans="1:8" x14ac:dyDescent="0.2">
      <c r="A1920" s="1569">
        <v>245775</v>
      </c>
      <c r="B1920" s="172" t="s">
        <v>3487</v>
      </c>
      <c r="C1920" s="81" t="s">
        <v>690</v>
      </c>
      <c r="D1920" s="81" t="s">
        <v>134</v>
      </c>
      <c r="E1920" s="81"/>
      <c r="F1920" s="81"/>
      <c r="G1920" s="172" t="s">
        <v>103</v>
      </c>
      <c r="H1920" s="34"/>
    </row>
    <row r="1921" spans="1:8" x14ac:dyDescent="0.2">
      <c r="A1921" s="1569">
        <v>245776</v>
      </c>
      <c r="B1921" s="172" t="s">
        <v>3488</v>
      </c>
      <c r="C1921" s="81" t="s">
        <v>3489</v>
      </c>
      <c r="D1921" s="81" t="s">
        <v>143</v>
      </c>
      <c r="E1921" s="81"/>
      <c r="F1921" s="81"/>
      <c r="G1921" s="172" t="s">
        <v>103</v>
      </c>
      <c r="H1921" s="34"/>
    </row>
    <row r="1922" spans="1:8" x14ac:dyDescent="0.2">
      <c r="A1922" s="1569">
        <v>245777</v>
      </c>
      <c r="B1922" s="172" t="s">
        <v>3490</v>
      </c>
      <c r="C1922" s="81" t="s">
        <v>3491</v>
      </c>
      <c r="D1922" s="81" t="s">
        <v>134</v>
      </c>
      <c r="E1922" s="81"/>
      <c r="F1922" s="81"/>
      <c r="G1922" s="172" t="s">
        <v>103</v>
      </c>
      <c r="H1922" s="34"/>
    </row>
    <row r="1923" spans="1:8" x14ac:dyDescent="0.2">
      <c r="A1923" s="1569">
        <v>245778</v>
      </c>
      <c r="B1923" s="172" t="s">
        <v>3492</v>
      </c>
      <c r="C1923" s="81" t="s">
        <v>3493</v>
      </c>
      <c r="D1923" s="81" t="s">
        <v>124</v>
      </c>
      <c r="E1923" s="81"/>
      <c r="F1923" s="81"/>
      <c r="G1923" s="172" t="s">
        <v>103</v>
      </c>
      <c r="H1923" s="34"/>
    </row>
    <row r="1924" spans="1:8" x14ac:dyDescent="0.2">
      <c r="A1924" s="1569">
        <v>245779</v>
      </c>
      <c r="B1924" s="172" t="s">
        <v>3494</v>
      </c>
      <c r="C1924" s="81" t="s">
        <v>3495</v>
      </c>
      <c r="D1924" s="81" t="s">
        <v>143</v>
      </c>
      <c r="E1924" s="81"/>
      <c r="F1924" s="81"/>
      <c r="G1924" s="172" t="s">
        <v>103</v>
      </c>
      <c r="H1924" s="34"/>
    </row>
    <row r="1925" spans="1:8" x14ac:dyDescent="0.2">
      <c r="A1925" s="1569">
        <v>245780</v>
      </c>
      <c r="B1925" s="172" t="s">
        <v>3496</v>
      </c>
      <c r="C1925" s="81" t="s">
        <v>3359</v>
      </c>
      <c r="D1925" s="81" t="s">
        <v>101</v>
      </c>
      <c r="E1925" s="81"/>
      <c r="F1925" s="81"/>
      <c r="G1925" s="172" t="s">
        <v>103</v>
      </c>
      <c r="H1925" s="34"/>
    </row>
    <row r="1926" spans="1:8" x14ac:dyDescent="0.2">
      <c r="A1926" s="1569">
        <v>245781</v>
      </c>
      <c r="B1926" s="172" t="s">
        <v>3497</v>
      </c>
      <c r="C1926" s="81" t="s">
        <v>3498</v>
      </c>
      <c r="D1926" s="81" t="s">
        <v>134</v>
      </c>
      <c r="E1926" s="81"/>
      <c r="F1926" s="81"/>
      <c r="G1926" s="172" t="s">
        <v>103</v>
      </c>
      <c r="H1926" s="34"/>
    </row>
    <row r="1927" spans="1:8" x14ac:dyDescent="0.2">
      <c r="A1927" s="1569">
        <v>245782</v>
      </c>
      <c r="B1927" s="172" t="s">
        <v>3499</v>
      </c>
      <c r="C1927" s="81" t="s">
        <v>3500</v>
      </c>
      <c r="D1927" s="81" t="s">
        <v>143</v>
      </c>
      <c r="E1927" s="81"/>
      <c r="F1927" s="81"/>
      <c r="G1927" s="172" t="s">
        <v>103</v>
      </c>
      <c r="H1927" s="34"/>
    </row>
    <row r="1928" spans="1:8" x14ac:dyDescent="0.2">
      <c r="A1928" s="1569">
        <v>245783</v>
      </c>
      <c r="B1928" s="172" t="s">
        <v>3501</v>
      </c>
      <c r="C1928" s="81" t="s">
        <v>3502</v>
      </c>
      <c r="D1928" s="81" t="s">
        <v>143</v>
      </c>
      <c r="E1928" s="81"/>
      <c r="F1928" s="81"/>
      <c r="G1928" s="172" t="s">
        <v>103</v>
      </c>
      <c r="H1928" s="34"/>
    </row>
    <row r="1929" spans="1:8" x14ac:dyDescent="0.2">
      <c r="A1929" s="1569">
        <v>245784</v>
      </c>
      <c r="B1929" s="172" t="s">
        <v>3503</v>
      </c>
      <c r="C1929" s="81" t="s">
        <v>3504</v>
      </c>
      <c r="D1929" s="81" t="s">
        <v>101</v>
      </c>
      <c r="E1929" s="81"/>
      <c r="F1929" s="81"/>
      <c r="G1929" s="172" t="s">
        <v>103</v>
      </c>
      <c r="H1929" s="34"/>
    </row>
    <row r="1930" spans="1:8" x14ac:dyDescent="0.2">
      <c r="A1930" s="1569">
        <v>245785</v>
      </c>
      <c r="B1930" s="172" t="s">
        <v>3505</v>
      </c>
      <c r="C1930" s="81" t="s">
        <v>3506</v>
      </c>
      <c r="D1930" s="81" t="s">
        <v>101</v>
      </c>
      <c r="E1930" s="81"/>
      <c r="F1930" s="81"/>
      <c r="G1930" s="172" t="s">
        <v>103</v>
      </c>
      <c r="H1930" s="34"/>
    </row>
    <row r="1931" spans="1:8" x14ac:dyDescent="0.2">
      <c r="A1931" s="1569">
        <v>245786</v>
      </c>
      <c r="B1931" s="172" t="s">
        <v>3507</v>
      </c>
      <c r="C1931" s="81" t="s">
        <v>3508</v>
      </c>
      <c r="D1931" s="81" t="s">
        <v>134</v>
      </c>
      <c r="E1931" s="81"/>
      <c r="F1931" s="81"/>
      <c r="G1931" s="172" t="s">
        <v>103</v>
      </c>
      <c r="H1931" s="34"/>
    </row>
    <row r="1932" spans="1:8" x14ac:dyDescent="0.2">
      <c r="A1932" s="1569">
        <v>245787</v>
      </c>
      <c r="B1932" s="172" t="s">
        <v>3509</v>
      </c>
      <c r="C1932" s="81" t="s">
        <v>3510</v>
      </c>
      <c r="D1932" s="81" t="s">
        <v>134</v>
      </c>
      <c r="E1932" s="81"/>
      <c r="F1932" s="81"/>
      <c r="G1932" s="172" t="s">
        <v>103</v>
      </c>
      <c r="H1932" s="34"/>
    </row>
    <row r="1933" spans="1:8" x14ac:dyDescent="0.2">
      <c r="A1933" s="1569">
        <v>245788</v>
      </c>
      <c r="B1933" s="172" t="s">
        <v>3511</v>
      </c>
      <c r="C1933" s="81" t="s">
        <v>3512</v>
      </c>
      <c r="D1933" s="81" t="s">
        <v>134</v>
      </c>
      <c r="E1933" s="81"/>
      <c r="F1933" s="81"/>
      <c r="G1933" s="172" t="s">
        <v>103</v>
      </c>
      <c r="H1933" s="34"/>
    </row>
    <row r="1934" spans="1:8" x14ac:dyDescent="0.2">
      <c r="A1934" s="1569">
        <v>245789</v>
      </c>
      <c r="B1934" s="172" t="s">
        <v>3513</v>
      </c>
      <c r="C1934" s="81" t="s">
        <v>3514</v>
      </c>
      <c r="D1934" s="81" t="s">
        <v>101</v>
      </c>
      <c r="E1934" s="81"/>
      <c r="F1934" s="81"/>
      <c r="G1934" s="172" t="s">
        <v>103</v>
      </c>
      <c r="H1934" s="34"/>
    </row>
    <row r="1935" spans="1:8" x14ac:dyDescent="0.2">
      <c r="A1935" s="1569">
        <v>245790</v>
      </c>
      <c r="B1935" s="172" t="s">
        <v>3515</v>
      </c>
      <c r="C1935" s="81" t="s">
        <v>3516</v>
      </c>
      <c r="D1935" s="81" t="s">
        <v>124</v>
      </c>
      <c r="E1935" s="81"/>
      <c r="F1935" s="81"/>
      <c r="G1935" s="172" t="s">
        <v>103</v>
      </c>
      <c r="H1935" s="34"/>
    </row>
    <row r="1936" spans="1:8" x14ac:dyDescent="0.2">
      <c r="A1936" s="1569">
        <v>245791</v>
      </c>
      <c r="B1936" s="172" t="s">
        <v>3517</v>
      </c>
      <c r="C1936" s="81" t="s">
        <v>3518</v>
      </c>
      <c r="D1936" s="81" t="s">
        <v>124</v>
      </c>
      <c r="E1936" s="81"/>
      <c r="F1936" s="81"/>
      <c r="G1936" s="172" t="s">
        <v>103</v>
      </c>
      <c r="H1936" s="34"/>
    </row>
    <row r="1937" spans="1:8" x14ac:dyDescent="0.2">
      <c r="A1937" s="1569">
        <v>245792</v>
      </c>
      <c r="B1937" s="172" t="s">
        <v>3519</v>
      </c>
      <c r="C1937" s="81" t="s">
        <v>3520</v>
      </c>
      <c r="D1937" s="81" t="s">
        <v>134</v>
      </c>
      <c r="E1937" s="81"/>
      <c r="F1937" s="81"/>
      <c r="G1937" s="172" t="s">
        <v>103</v>
      </c>
      <c r="H1937" s="34"/>
    </row>
    <row r="1938" spans="1:8" x14ac:dyDescent="0.2">
      <c r="A1938" s="1569">
        <v>245793</v>
      </c>
      <c r="B1938" s="172" t="s">
        <v>3521</v>
      </c>
      <c r="C1938" s="81" t="s">
        <v>3522</v>
      </c>
      <c r="D1938" s="81" t="s">
        <v>134</v>
      </c>
      <c r="E1938" s="81" t="s">
        <v>143</v>
      </c>
      <c r="F1938" s="81"/>
      <c r="G1938" s="172" t="s">
        <v>103</v>
      </c>
      <c r="H1938" s="34"/>
    </row>
    <row r="1939" spans="1:8" x14ac:dyDescent="0.2">
      <c r="A1939" s="1569">
        <v>245794</v>
      </c>
      <c r="B1939" s="172" t="s">
        <v>3523</v>
      </c>
      <c r="C1939" s="81" t="s">
        <v>208</v>
      </c>
      <c r="D1939" s="81" t="s">
        <v>134</v>
      </c>
      <c r="E1939" s="81"/>
      <c r="F1939" s="81"/>
      <c r="G1939" s="172" t="s">
        <v>107</v>
      </c>
      <c r="H1939" s="34"/>
    </row>
    <row r="1940" spans="1:8" x14ac:dyDescent="0.2">
      <c r="A1940" s="1569">
        <v>245795</v>
      </c>
      <c r="B1940" s="172" t="s">
        <v>3524</v>
      </c>
      <c r="C1940" s="81" t="s">
        <v>3525</v>
      </c>
      <c r="D1940" s="81" t="s">
        <v>143</v>
      </c>
      <c r="E1940" s="81"/>
      <c r="F1940" s="81"/>
      <c r="G1940" s="172" t="s">
        <v>103</v>
      </c>
      <c r="H1940" s="34"/>
    </row>
    <row r="1941" spans="1:8" x14ac:dyDescent="0.2">
      <c r="A1941" s="1569">
        <v>245796</v>
      </c>
      <c r="B1941" s="172" t="s">
        <v>3526</v>
      </c>
      <c r="C1941" s="81" t="s">
        <v>3527</v>
      </c>
      <c r="D1941" s="81" t="s">
        <v>143</v>
      </c>
      <c r="E1941" s="81"/>
      <c r="F1941" s="81"/>
      <c r="G1941" s="172" t="s">
        <v>103</v>
      </c>
      <c r="H1941" s="34"/>
    </row>
    <row r="1942" spans="1:8" x14ac:dyDescent="0.2">
      <c r="A1942" s="1569">
        <v>245797</v>
      </c>
      <c r="B1942" s="172" t="s">
        <v>3528</v>
      </c>
      <c r="C1942" s="81" t="s">
        <v>3529</v>
      </c>
      <c r="D1942" s="81" t="s">
        <v>143</v>
      </c>
      <c r="E1942" s="81"/>
      <c r="F1942" s="81"/>
      <c r="G1942" s="172" t="s">
        <v>110</v>
      </c>
      <c r="H1942" s="34"/>
    </row>
    <row r="1943" spans="1:8" x14ac:dyDescent="0.2">
      <c r="A1943" s="1569">
        <v>245798</v>
      </c>
      <c r="B1943" s="172" t="s">
        <v>3530</v>
      </c>
      <c r="C1943" s="81" t="s">
        <v>3531</v>
      </c>
      <c r="D1943" s="81" t="s">
        <v>134</v>
      </c>
      <c r="E1943" s="81"/>
      <c r="F1943" s="81"/>
      <c r="G1943" s="172" t="s">
        <v>103</v>
      </c>
      <c r="H1943" s="34"/>
    </row>
    <row r="1944" spans="1:8" x14ac:dyDescent="0.2">
      <c r="A1944" s="1569">
        <v>245799</v>
      </c>
      <c r="B1944" s="172" t="s">
        <v>3532</v>
      </c>
      <c r="C1944" s="81" t="s">
        <v>3533</v>
      </c>
      <c r="D1944" s="81" t="s">
        <v>124</v>
      </c>
      <c r="E1944" s="81"/>
      <c r="F1944" s="81"/>
      <c r="G1944" s="172" t="s">
        <v>103</v>
      </c>
      <c r="H1944" s="34"/>
    </row>
    <row r="1945" spans="1:8" x14ac:dyDescent="0.2">
      <c r="A1945" s="1569">
        <v>245800</v>
      </c>
      <c r="B1945" s="172" t="s">
        <v>3534</v>
      </c>
      <c r="C1945" s="81" t="s">
        <v>3535</v>
      </c>
      <c r="D1945" s="81" t="s">
        <v>124</v>
      </c>
      <c r="E1945" s="81"/>
      <c r="F1945" s="81"/>
      <c r="G1945" s="172" t="s">
        <v>103</v>
      </c>
      <c r="H1945" s="34"/>
    </row>
    <row r="1946" spans="1:8" x14ac:dyDescent="0.2">
      <c r="A1946" s="1569">
        <v>245801</v>
      </c>
      <c r="B1946" s="172" t="s">
        <v>11514</v>
      </c>
      <c r="C1946" s="81" t="s">
        <v>11448</v>
      </c>
      <c r="D1946" s="81" t="s">
        <v>124</v>
      </c>
      <c r="E1946" s="81"/>
      <c r="F1946" s="81"/>
      <c r="G1946" s="172" t="s">
        <v>103</v>
      </c>
      <c r="H1946" s="34"/>
    </row>
    <row r="1947" spans="1:8" x14ac:dyDescent="0.2">
      <c r="A1947" s="1569">
        <v>245802</v>
      </c>
      <c r="B1947" s="172" t="s">
        <v>3536</v>
      </c>
      <c r="C1947" s="81" t="s">
        <v>3537</v>
      </c>
      <c r="D1947" s="81" t="s">
        <v>124</v>
      </c>
      <c r="E1947" s="81"/>
      <c r="F1947" s="81"/>
      <c r="G1947" s="172" t="s">
        <v>103</v>
      </c>
      <c r="H1947" s="34"/>
    </row>
    <row r="1948" spans="1:8" x14ac:dyDescent="0.2">
      <c r="A1948" s="1569">
        <v>245803</v>
      </c>
      <c r="B1948" s="172" t="s">
        <v>11515</v>
      </c>
      <c r="C1948" s="81" t="s">
        <v>11516</v>
      </c>
      <c r="D1948" s="81" t="s">
        <v>124</v>
      </c>
      <c r="E1948" s="81"/>
      <c r="F1948" s="81"/>
      <c r="G1948" s="172" t="s">
        <v>103</v>
      </c>
      <c r="H1948" s="34"/>
    </row>
    <row r="1949" spans="1:8" x14ac:dyDescent="0.2">
      <c r="A1949" s="1569">
        <v>245804</v>
      </c>
      <c r="B1949" s="172" t="s">
        <v>3538</v>
      </c>
      <c r="C1949" s="81" t="s">
        <v>753</v>
      </c>
      <c r="D1949" s="81" t="s">
        <v>124</v>
      </c>
      <c r="E1949" s="81"/>
      <c r="F1949" s="81"/>
      <c r="G1949" s="172" t="s">
        <v>103</v>
      </c>
      <c r="H1949" s="34"/>
    </row>
    <row r="1950" spans="1:8" x14ac:dyDescent="0.2">
      <c r="A1950" s="1569">
        <v>245805</v>
      </c>
      <c r="B1950" s="172" t="s">
        <v>3539</v>
      </c>
      <c r="C1950" s="81" t="s">
        <v>3540</v>
      </c>
      <c r="D1950" s="81" t="s">
        <v>124</v>
      </c>
      <c r="E1950" s="81"/>
      <c r="F1950" s="81"/>
      <c r="G1950" s="172" t="s">
        <v>103</v>
      </c>
      <c r="H1950" s="34"/>
    </row>
    <row r="1951" spans="1:8" x14ac:dyDescent="0.2">
      <c r="A1951" s="1569">
        <v>245806</v>
      </c>
      <c r="B1951" s="172" t="s">
        <v>3541</v>
      </c>
      <c r="C1951" s="81" t="s">
        <v>3542</v>
      </c>
      <c r="D1951" s="81" t="s">
        <v>124</v>
      </c>
      <c r="E1951" s="81"/>
      <c r="F1951" s="81"/>
      <c r="G1951" s="172" t="s">
        <v>103</v>
      </c>
      <c r="H1951" s="34"/>
    </row>
    <row r="1952" spans="1:8" x14ac:dyDescent="0.2">
      <c r="A1952" s="1569">
        <v>245807</v>
      </c>
      <c r="B1952" s="172" t="s">
        <v>11517</v>
      </c>
      <c r="C1952" s="81" t="s">
        <v>11518</v>
      </c>
      <c r="D1952" s="81" t="s">
        <v>124</v>
      </c>
      <c r="E1952" s="81"/>
      <c r="F1952" s="81"/>
      <c r="G1952" s="172" t="s">
        <v>103</v>
      </c>
      <c r="H1952" s="34"/>
    </row>
    <row r="1953" spans="1:8" x14ac:dyDescent="0.2">
      <c r="A1953" s="1569">
        <v>245808</v>
      </c>
      <c r="B1953" s="172" t="s">
        <v>3543</v>
      </c>
      <c r="C1953" s="81" t="s">
        <v>3544</v>
      </c>
      <c r="D1953" s="81" t="s">
        <v>124</v>
      </c>
      <c r="E1953" s="81"/>
      <c r="F1953" s="81"/>
      <c r="G1953" s="172" t="s">
        <v>110</v>
      </c>
      <c r="H1953" s="34"/>
    </row>
    <row r="1954" spans="1:8" x14ac:dyDescent="0.2">
      <c r="A1954" s="1569">
        <v>245809</v>
      </c>
      <c r="B1954" s="172" t="s">
        <v>3545</v>
      </c>
      <c r="C1954" s="81" t="s">
        <v>3546</v>
      </c>
      <c r="D1954" s="81" t="s">
        <v>124</v>
      </c>
      <c r="E1954" s="81"/>
      <c r="F1954" s="81"/>
      <c r="G1954" s="172" t="s">
        <v>113</v>
      </c>
      <c r="H1954" s="34"/>
    </row>
    <row r="1955" spans="1:8" x14ac:dyDescent="0.2">
      <c r="A1955" s="1569">
        <v>245810</v>
      </c>
      <c r="B1955" s="172" t="s">
        <v>11519</v>
      </c>
      <c r="C1955" s="81" t="s">
        <v>11520</v>
      </c>
      <c r="D1955" s="81" t="s">
        <v>124</v>
      </c>
      <c r="E1955" s="81"/>
      <c r="F1955" s="81"/>
      <c r="G1955" s="172" t="s">
        <v>113</v>
      </c>
      <c r="H1955" s="34"/>
    </row>
    <row r="1956" spans="1:8" x14ac:dyDescent="0.2">
      <c r="A1956" s="1569">
        <v>245811</v>
      </c>
      <c r="B1956" s="172" t="s">
        <v>3547</v>
      </c>
      <c r="C1956" s="81" t="s">
        <v>3548</v>
      </c>
      <c r="D1956" s="81" t="s">
        <v>124</v>
      </c>
      <c r="E1956" s="81"/>
      <c r="F1956" s="81"/>
      <c r="G1956" s="172" t="s">
        <v>110</v>
      </c>
      <c r="H1956" s="34"/>
    </row>
    <row r="1957" spans="1:8" x14ac:dyDescent="0.2">
      <c r="A1957" s="1569">
        <v>245812</v>
      </c>
      <c r="B1957" s="172" t="s">
        <v>3549</v>
      </c>
      <c r="C1957" s="81" t="s">
        <v>3550</v>
      </c>
      <c r="D1957" s="81" t="s">
        <v>124</v>
      </c>
      <c r="E1957" s="81"/>
      <c r="F1957" s="81"/>
      <c r="G1957" s="172" t="s">
        <v>113</v>
      </c>
      <c r="H1957" s="34"/>
    </row>
    <row r="1958" spans="1:8" x14ac:dyDescent="0.2">
      <c r="A1958" s="1569">
        <v>245813</v>
      </c>
      <c r="B1958" s="172" t="s">
        <v>11521</v>
      </c>
      <c r="C1958" s="81" t="s">
        <v>11522</v>
      </c>
      <c r="D1958" s="81" t="s">
        <v>124</v>
      </c>
      <c r="E1958" s="81"/>
      <c r="F1958" s="81"/>
      <c r="G1958" s="172" t="s">
        <v>113</v>
      </c>
      <c r="H1958" s="34"/>
    </row>
    <row r="1959" spans="1:8" x14ac:dyDescent="0.2">
      <c r="A1959" s="1569">
        <v>245814</v>
      </c>
      <c r="B1959" s="172" t="s">
        <v>3551</v>
      </c>
      <c r="C1959" s="81" t="s">
        <v>3552</v>
      </c>
      <c r="D1959" s="81" t="s">
        <v>124</v>
      </c>
      <c r="E1959" s="81"/>
      <c r="F1959" s="81"/>
      <c r="G1959" s="172" t="s">
        <v>110</v>
      </c>
      <c r="H1959" s="34"/>
    </row>
    <row r="1960" spans="1:8" x14ac:dyDescent="0.2">
      <c r="A1960" s="1569">
        <v>245815</v>
      </c>
      <c r="B1960" s="172" t="s">
        <v>3553</v>
      </c>
      <c r="C1960" s="81" t="s">
        <v>3554</v>
      </c>
      <c r="D1960" s="81" t="s">
        <v>124</v>
      </c>
      <c r="E1960" s="81"/>
      <c r="F1960" s="81"/>
      <c r="G1960" s="172" t="s">
        <v>113</v>
      </c>
      <c r="H1960" s="34"/>
    </row>
    <row r="1961" spans="1:8" x14ac:dyDescent="0.2">
      <c r="A1961" s="1569">
        <v>245816</v>
      </c>
      <c r="B1961" s="172" t="s">
        <v>11523</v>
      </c>
      <c r="C1961" s="81" t="s">
        <v>11524</v>
      </c>
      <c r="D1961" s="81" t="s">
        <v>124</v>
      </c>
      <c r="E1961" s="81"/>
      <c r="F1961" s="81"/>
      <c r="G1961" s="172" t="s">
        <v>113</v>
      </c>
      <c r="H1961" s="34"/>
    </row>
    <row r="1962" spans="1:8" x14ac:dyDescent="0.2">
      <c r="A1962" s="1569">
        <v>245817</v>
      </c>
      <c r="B1962" s="172" t="s">
        <v>3555</v>
      </c>
      <c r="C1962" s="81" t="s">
        <v>3556</v>
      </c>
      <c r="D1962" s="81" t="s">
        <v>124</v>
      </c>
      <c r="E1962" s="81"/>
      <c r="F1962" s="81"/>
      <c r="G1962" s="172" t="s">
        <v>110</v>
      </c>
      <c r="H1962" s="34"/>
    </row>
    <row r="1963" spans="1:8" x14ac:dyDescent="0.2">
      <c r="A1963" s="1569">
        <v>245818</v>
      </c>
      <c r="B1963" s="172" t="s">
        <v>3557</v>
      </c>
      <c r="C1963" s="81" t="s">
        <v>3558</v>
      </c>
      <c r="D1963" s="81" t="s">
        <v>124</v>
      </c>
      <c r="E1963" s="81"/>
      <c r="F1963" s="81"/>
      <c r="G1963" s="172" t="s">
        <v>113</v>
      </c>
      <c r="H1963" s="34"/>
    </row>
    <row r="1964" spans="1:8" x14ac:dyDescent="0.2">
      <c r="A1964" s="1569">
        <v>245819</v>
      </c>
      <c r="B1964" s="172" t="s">
        <v>11525</v>
      </c>
      <c r="C1964" s="81" t="s">
        <v>11526</v>
      </c>
      <c r="D1964" s="81" t="s">
        <v>124</v>
      </c>
      <c r="E1964" s="81"/>
      <c r="F1964" s="81"/>
      <c r="G1964" s="172" t="s">
        <v>113</v>
      </c>
      <c r="H1964" s="34"/>
    </row>
    <row r="1965" spans="1:8" x14ac:dyDescent="0.2">
      <c r="A1965" s="1569">
        <v>245820</v>
      </c>
      <c r="B1965" s="172" t="s">
        <v>3559</v>
      </c>
      <c r="C1965" s="81" t="s">
        <v>3560</v>
      </c>
      <c r="D1965" s="81" t="s">
        <v>124</v>
      </c>
      <c r="E1965" s="81"/>
      <c r="F1965" s="81"/>
      <c r="G1965" s="172" t="s">
        <v>110</v>
      </c>
      <c r="H1965" s="34"/>
    </row>
    <row r="1966" spans="1:8" x14ac:dyDescent="0.2">
      <c r="A1966" s="1569">
        <v>245821</v>
      </c>
      <c r="B1966" s="172" t="s">
        <v>3561</v>
      </c>
      <c r="C1966" s="81" t="s">
        <v>3562</v>
      </c>
      <c r="D1966" s="81" t="s">
        <v>124</v>
      </c>
      <c r="E1966" s="81"/>
      <c r="F1966" s="81"/>
      <c r="G1966" s="172" t="s">
        <v>113</v>
      </c>
      <c r="H1966" s="34"/>
    </row>
    <row r="1967" spans="1:8" x14ac:dyDescent="0.2">
      <c r="A1967" s="1569">
        <v>245822</v>
      </c>
      <c r="B1967" s="172" t="s">
        <v>11527</v>
      </c>
      <c r="C1967" s="81" t="s">
        <v>11528</v>
      </c>
      <c r="D1967" s="81" t="s">
        <v>124</v>
      </c>
      <c r="E1967" s="81"/>
      <c r="F1967" s="81"/>
      <c r="G1967" s="172" t="s">
        <v>113</v>
      </c>
      <c r="H1967" s="34"/>
    </row>
    <row r="1968" spans="1:8" x14ac:dyDescent="0.2">
      <c r="A1968" s="1569">
        <v>245823</v>
      </c>
      <c r="B1968" s="172" t="s">
        <v>3563</v>
      </c>
      <c r="C1968" s="81" t="s">
        <v>3564</v>
      </c>
      <c r="D1968" s="81" t="s">
        <v>124</v>
      </c>
      <c r="E1968" s="81"/>
      <c r="F1968" s="81"/>
      <c r="G1968" s="172" t="s">
        <v>110</v>
      </c>
      <c r="H1968" s="34"/>
    </row>
    <row r="1969" spans="1:8" x14ac:dyDescent="0.2">
      <c r="A1969" s="1569">
        <v>245824</v>
      </c>
      <c r="B1969" s="172" t="s">
        <v>3565</v>
      </c>
      <c r="C1969" s="81" t="s">
        <v>3566</v>
      </c>
      <c r="D1969" s="81" t="s">
        <v>124</v>
      </c>
      <c r="E1969" s="81"/>
      <c r="F1969" s="81"/>
      <c r="G1969" s="172" t="s">
        <v>110</v>
      </c>
      <c r="H1969" s="34"/>
    </row>
    <row r="1970" spans="1:8" x14ac:dyDescent="0.2">
      <c r="A1970" s="1569">
        <v>245825</v>
      </c>
      <c r="B1970" s="172" t="s">
        <v>3567</v>
      </c>
      <c r="C1970" s="81" t="s">
        <v>3568</v>
      </c>
      <c r="D1970" s="81" t="s">
        <v>124</v>
      </c>
      <c r="E1970" s="81"/>
      <c r="F1970" s="81"/>
      <c r="G1970" s="172" t="s">
        <v>103</v>
      </c>
      <c r="H1970" s="34"/>
    </row>
    <row r="1971" spans="1:8" x14ac:dyDescent="0.2">
      <c r="A1971" s="1569">
        <v>245826</v>
      </c>
      <c r="B1971" s="172" t="s">
        <v>3569</v>
      </c>
      <c r="C1971" s="81" t="s">
        <v>3570</v>
      </c>
      <c r="D1971" s="81" t="s">
        <v>124</v>
      </c>
      <c r="E1971" s="81"/>
      <c r="F1971" s="81"/>
      <c r="G1971" s="172" t="s">
        <v>103</v>
      </c>
      <c r="H1971" s="34"/>
    </row>
    <row r="1972" spans="1:8" x14ac:dyDescent="0.2">
      <c r="A1972" s="1569">
        <v>245827</v>
      </c>
      <c r="B1972" s="172" t="s">
        <v>11529</v>
      </c>
      <c r="C1972" s="81" t="s">
        <v>11530</v>
      </c>
      <c r="D1972" s="81" t="s">
        <v>124</v>
      </c>
      <c r="E1972" s="81"/>
      <c r="F1972" s="81"/>
      <c r="G1972" s="172" t="s">
        <v>103</v>
      </c>
      <c r="H1972" s="34"/>
    </row>
    <row r="1973" spans="1:8" x14ac:dyDescent="0.2">
      <c r="A1973" s="1569">
        <v>245828</v>
      </c>
      <c r="B1973" s="172" t="s">
        <v>3571</v>
      </c>
      <c r="C1973" s="81" t="s">
        <v>3572</v>
      </c>
      <c r="D1973" s="81" t="s">
        <v>101</v>
      </c>
      <c r="E1973" s="81"/>
      <c r="F1973" s="81"/>
      <c r="G1973" s="172" t="s">
        <v>103</v>
      </c>
      <c r="H1973" s="34"/>
    </row>
    <row r="1974" spans="1:8" x14ac:dyDescent="0.2">
      <c r="A1974" s="1569">
        <v>245829</v>
      </c>
      <c r="B1974" s="172" t="s">
        <v>3573</v>
      </c>
      <c r="C1974" s="81" t="s">
        <v>3574</v>
      </c>
      <c r="D1974" s="81" t="s">
        <v>101</v>
      </c>
      <c r="E1974" s="81"/>
      <c r="F1974" s="81"/>
      <c r="G1974" s="172" t="s">
        <v>103</v>
      </c>
      <c r="H1974" s="34"/>
    </row>
    <row r="1975" spans="1:8" x14ac:dyDescent="0.2">
      <c r="A1975" s="1569">
        <v>245830</v>
      </c>
      <c r="B1975" s="172" t="s">
        <v>3575</v>
      </c>
      <c r="C1975" s="81" t="s">
        <v>3576</v>
      </c>
      <c r="D1975" s="81" t="s">
        <v>101</v>
      </c>
      <c r="E1975" s="81"/>
      <c r="F1975" s="81"/>
      <c r="G1975" s="172" t="s">
        <v>103</v>
      </c>
      <c r="H1975" s="34"/>
    </row>
    <row r="1976" spans="1:8" x14ac:dyDescent="0.2">
      <c r="A1976" s="1569">
        <v>245831</v>
      </c>
      <c r="B1976" s="172" t="s">
        <v>3577</v>
      </c>
      <c r="C1976" s="81" t="s">
        <v>5366</v>
      </c>
      <c r="D1976" s="81" t="s">
        <v>101</v>
      </c>
      <c r="E1976" s="81"/>
      <c r="F1976" s="81"/>
      <c r="G1976" s="172" t="s">
        <v>103</v>
      </c>
      <c r="H1976" s="34"/>
    </row>
    <row r="1977" spans="1:8" x14ac:dyDescent="0.2">
      <c r="A1977" s="1569">
        <v>245832</v>
      </c>
      <c r="B1977" s="172" t="s">
        <v>3578</v>
      </c>
      <c r="C1977" s="81" t="s">
        <v>1143</v>
      </c>
      <c r="D1977" s="81" t="s">
        <v>101</v>
      </c>
      <c r="E1977" s="81"/>
      <c r="F1977" s="81"/>
      <c r="G1977" s="172" t="s">
        <v>103</v>
      </c>
      <c r="H1977" s="34"/>
    </row>
    <row r="1978" spans="1:8" x14ac:dyDescent="0.2">
      <c r="A1978" s="1569">
        <v>245833</v>
      </c>
      <c r="B1978" s="172" t="s">
        <v>3579</v>
      </c>
      <c r="C1978" s="81" t="s">
        <v>11531</v>
      </c>
      <c r="D1978" s="81" t="s">
        <v>134</v>
      </c>
      <c r="E1978" s="81"/>
      <c r="F1978" s="81"/>
      <c r="G1978" s="172" t="s">
        <v>103</v>
      </c>
      <c r="H1978" s="34"/>
    </row>
    <row r="1979" spans="1:8" x14ac:dyDescent="0.2">
      <c r="A1979" s="1569">
        <v>245834</v>
      </c>
      <c r="B1979" s="172" t="s">
        <v>3580</v>
      </c>
      <c r="C1979" s="81" t="s">
        <v>663</v>
      </c>
      <c r="D1979" s="81" t="s">
        <v>134</v>
      </c>
      <c r="E1979" s="81"/>
      <c r="F1979" s="81"/>
      <c r="G1979" s="172" t="s">
        <v>103</v>
      </c>
      <c r="H1979" s="34"/>
    </row>
    <row r="1980" spans="1:8" x14ac:dyDescent="0.2">
      <c r="A1980" s="1569">
        <v>245835</v>
      </c>
      <c r="B1980" s="172" t="s">
        <v>3581</v>
      </c>
      <c r="C1980" s="81" t="s">
        <v>3582</v>
      </c>
      <c r="D1980" s="81" t="s">
        <v>101</v>
      </c>
      <c r="E1980" s="81"/>
      <c r="F1980" s="81"/>
      <c r="G1980" s="172" t="s">
        <v>103</v>
      </c>
      <c r="H1980" s="34"/>
    </row>
    <row r="1981" spans="1:8" x14ac:dyDescent="0.2">
      <c r="A1981" s="1569">
        <v>245836</v>
      </c>
      <c r="B1981" s="172" t="s">
        <v>3583</v>
      </c>
      <c r="C1981" s="81" t="s">
        <v>3584</v>
      </c>
      <c r="D1981" s="81" t="s">
        <v>101</v>
      </c>
      <c r="E1981" s="81"/>
      <c r="F1981" s="81"/>
      <c r="G1981" s="172" t="s">
        <v>103</v>
      </c>
      <c r="H1981" s="34"/>
    </row>
    <row r="1982" spans="1:8" x14ac:dyDescent="0.2">
      <c r="A1982" s="1569">
        <v>245837</v>
      </c>
      <c r="B1982" s="172" t="s">
        <v>3585</v>
      </c>
      <c r="C1982" s="81" t="s">
        <v>3586</v>
      </c>
      <c r="D1982" s="81" t="s">
        <v>101</v>
      </c>
      <c r="E1982" s="81"/>
      <c r="F1982" s="81"/>
      <c r="G1982" s="172" t="s">
        <v>103</v>
      </c>
      <c r="H1982" s="34"/>
    </row>
    <row r="1983" spans="1:8" x14ac:dyDescent="0.2">
      <c r="A1983" s="1569">
        <v>245838</v>
      </c>
      <c r="B1983" s="172" t="s">
        <v>3587</v>
      </c>
      <c r="C1983" s="81" t="s">
        <v>3588</v>
      </c>
      <c r="D1983" s="81" t="s">
        <v>101</v>
      </c>
      <c r="E1983" s="81"/>
      <c r="F1983" s="81"/>
      <c r="G1983" s="172" t="s">
        <v>103</v>
      </c>
      <c r="H1983" s="34"/>
    </row>
    <row r="1984" spans="1:8" x14ac:dyDescent="0.2">
      <c r="A1984" s="1569">
        <v>245839</v>
      </c>
      <c r="B1984" s="172" t="s">
        <v>3589</v>
      </c>
      <c r="C1984" s="81" t="s">
        <v>3590</v>
      </c>
      <c r="D1984" s="81" t="s">
        <v>101</v>
      </c>
      <c r="E1984" s="81" t="s">
        <v>134</v>
      </c>
      <c r="F1984" s="81"/>
      <c r="G1984" s="172" t="s">
        <v>103</v>
      </c>
      <c r="H1984" s="34"/>
    </row>
    <row r="1985" spans="1:8" x14ac:dyDescent="0.2">
      <c r="A1985" s="1569">
        <v>245840</v>
      </c>
      <c r="B1985" s="172" t="s">
        <v>3591</v>
      </c>
      <c r="C1985" s="81" t="s">
        <v>11532</v>
      </c>
      <c r="D1985" s="81" t="s">
        <v>101</v>
      </c>
      <c r="E1985" s="81"/>
      <c r="F1985" s="81"/>
      <c r="G1985" s="172" t="s">
        <v>103</v>
      </c>
      <c r="H1985" s="34"/>
    </row>
    <row r="1986" spans="1:8" x14ac:dyDescent="0.2">
      <c r="A1986" s="1569">
        <v>245841</v>
      </c>
      <c r="B1986" s="172" t="s">
        <v>3592</v>
      </c>
      <c r="C1986" s="81" t="s">
        <v>1216</v>
      </c>
      <c r="D1986" s="81" t="s">
        <v>101</v>
      </c>
      <c r="E1986" s="81"/>
      <c r="F1986" s="81"/>
      <c r="G1986" s="172" t="s">
        <v>103</v>
      </c>
      <c r="H1986" s="34"/>
    </row>
    <row r="1987" spans="1:8" x14ac:dyDescent="0.2">
      <c r="A1987" s="1569">
        <v>245842</v>
      </c>
      <c r="B1987" s="172" t="s">
        <v>3593</v>
      </c>
      <c r="C1987" s="81" t="s">
        <v>2047</v>
      </c>
      <c r="D1987" s="81" t="s">
        <v>101</v>
      </c>
      <c r="E1987" s="81"/>
      <c r="F1987" s="81"/>
      <c r="G1987" s="172" t="s">
        <v>103</v>
      </c>
      <c r="H1987" s="34"/>
    </row>
    <row r="1988" spans="1:8" x14ac:dyDescent="0.2">
      <c r="A1988" s="1569">
        <v>245843</v>
      </c>
      <c r="B1988" s="172" t="s">
        <v>3594</v>
      </c>
      <c r="C1988" s="81" t="s">
        <v>3595</v>
      </c>
      <c r="D1988" s="81" t="s">
        <v>101</v>
      </c>
      <c r="E1988" s="81"/>
      <c r="F1988" s="81"/>
      <c r="G1988" s="172" t="s">
        <v>103</v>
      </c>
      <c r="H1988" s="34"/>
    </row>
    <row r="1989" spans="1:8" x14ac:dyDescent="0.2">
      <c r="A1989" s="1569">
        <v>245844</v>
      </c>
      <c r="B1989" s="172" t="s">
        <v>3596</v>
      </c>
      <c r="C1989" s="81" t="s">
        <v>3597</v>
      </c>
      <c r="D1989" s="81" t="s">
        <v>134</v>
      </c>
      <c r="E1989" s="81"/>
      <c r="F1989" s="81"/>
      <c r="G1989" s="172" t="s">
        <v>107</v>
      </c>
      <c r="H1989" s="34"/>
    </row>
    <row r="1990" spans="1:8" x14ac:dyDescent="0.2">
      <c r="A1990" s="1569">
        <v>245845</v>
      </c>
      <c r="B1990" s="172" t="s">
        <v>3598</v>
      </c>
      <c r="C1990" s="81" t="s">
        <v>3599</v>
      </c>
      <c r="D1990" s="81" t="s">
        <v>143</v>
      </c>
      <c r="E1990" s="81"/>
      <c r="F1990" s="81"/>
      <c r="G1990" s="172" t="s">
        <v>103</v>
      </c>
      <c r="H1990" s="34"/>
    </row>
    <row r="1991" spans="1:8" x14ac:dyDescent="0.2">
      <c r="A1991" s="1569">
        <v>245846</v>
      </c>
      <c r="B1991" s="172" t="s">
        <v>3600</v>
      </c>
      <c r="C1991" s="81" t="s">
        <v>3601</v>
      </c>
      <c r="D1991" s="81" t="s">
        <v>101</v>
      </c>
      <c r="E1991" s="81"/>
      <c r="F1991" s="81"/>
      <c r="G1991" s="172" t="s">
        <v>103</v>
      </c>
      <c r="H1991" s="34"/>
    </row>
    <row r="1992" spans="1:8" x14ac:dyDescent="0.2">
      <c r="A1992" s="1569">
        <v>245847</v>
      </c>
      <c r="B1992" s="172" t="s">
        <v>3602</v>
      </c>
      <c r="C1992" s="81" t="s">
        <v>3603</v>
      </c>
      <c r="D1992" s="81" t="s">
        <v>101</v>
      </c>
      <c r="E1992" s="81"/>
      <c r="F1992" s="81"/>
      <c r="G1992" s="172" t="s">
        <v>103</v>
      </c>
      <c r="H1992" s="34"/>
    </row>
    <row r="1993" spans="1:8" x14ac:dyDescent="0.2">
      <c r="A1993" s="1569">
        <v>245848</v>
      </c>
      <c r="B1993" s="172" t="s">
        <v>3604</v>
      </c>
      <c r="C1993" s="81" t="s">
        <v>3605</v>
      </c>
      <c r="D1993" s="81" t="s">
        <v>101</v>
      </c>
      <c r="E1993" s="81"/>
      <c r="F1993" s="81"/>
      <c r="G1993" s="172" t="s">
        <v>103</v>
      </c>
      <c r="H1993" s="34"/>
    </row>
    <row r="1994" spans="1:8" x14ac:dyDescent="0.2">
      <c r="A1994" s="1569">
        <v>245849</v>
      </c>
      <c r="B1994" s="172" t="s">
        <v>3606</v>
      </c>
      <c r="C1994" s="81" t="s">
        <v>3607</v>
      </c>
      <c r="D1994" s="81" t="s">
        <v>101</v>
      </c>
      <c r="E1994" s="81"/>
      <c r="F1994" s="81"/>
      <c r="G1994" s="172" t="s">
        <v>103</v>
      </c>
      <c r="H1994" s="34"/>
    </row>
    <row r="1995" spans="1:8" x14ac:dyDescent="0.2">
      <c r="A1995" s="1569">
        <v>245850</v>
      </c>
      <c r="B1995" s="172" t="s">
        <v>3608</v>
      </c>
      <c r="C1995" s="81" t="s">
        <v>3609</v>
      </c>
      <c r="D1995" s="81" t="s">
        <v>101</v>
      </c>
      <c r="E1995" s="81" t="s">
        <v>143</v>
      </c>
      <c r="F1995" s="81"/>
      <c r="G1995" s="172" t="s">
        <v>103</v>
      </c>
      <c r="H1995" s="34"/>
    </row>
    <row r="1996" spans="1:8" x14ac:dyDescent="0.2">
      <c r="A1996" s="1569">
        <v>245851</v>
      </c>
      <c r="B1996" s="172" t="s">
        <v>3610</v>
      </c>
      <c r="C1996" s="81" t="s">
        <v>3611</v>
      </c>
      <c r="D1996" s="81" t="s">
        <v>134</v>
      </c>
      <c r="E1996" s="81"/>
      <c r="F1996" s="81"/>
      <c r="G1996" s="172" t="s">
        <v>103</v>
      </c>
      <c r="H1996" s="34"/>
    </row>
    <row r="1997" spans="1:8" x14ac:dyDescent="0.2">
      <c r="A1997" s="1569">
        <v>245852</v>
      </c>
      <c r="B1997" s="172" t="s">
        <v>3612</v>
      </c>
      <c r="C1997" s="81" t="s">
        <v>3613</v>
      </c>
      <c r="D1997" s="81" t="s">
        <v>134</v>
      </c>
      <c r="E1997" s="81"/>
      <c r="F1997" s="81"/>
      <c r="G1997" s="172" t="s">
        <v>103</v>
      </c>
      <c r="H1997" s="34"/>
    </row>
    <row r="1998" spans="1:8" x14ac:dyDescent="0.2">
      <c r="A1998" s="1569">
        <v>245853</v>
      </c>
      <c r="B1998" s="172" t="s">
        <v>3614</v>
      </c>
      <c r="C1998" s="81" t="s">
        <v>3615</v>
      </c>
      <c r="D1998" s="81" t="s">
        <v>134</v>
      </c>
      <c r="E1998" s="81"/>
      <c r="F1998" s="81"/>
      <c r="G1998" s="172" t="s">
        <v>103</v>
      </c>
      <c r="H1998" s="34"/>
    </row>
    <row r="1999" spans="1:8" x14ac:dyDescent="0.2">
      <c r="A1999" s="1569">
        <v>245854</v>
      </c>
      <c r="B1999" s="172" t="s">
        <v>3616</v>
      </c>
      <c r="C1999" s="81" t="s">
        <v>3617</v>
      </c>
      <c r="D1999" s="81" t="s">
        <v>101</v>
      </c>
      <c r="E1999" s="81"/>
      <c r="F1999" s="81"/>
      <c r="G1999" s="172" t="s">
        <v>103</v>
      </c>
      <c r="H1999" s="34"/>
    </row>
    <row r="2000" spans="1:8" x14ac:dyDescent="0.2">
      <c r="A2000" s="1569">
        <v>245855</v>
      </c>
      <c r="B2000" s="172" t="s">
        <v>3618</v>
      </c>
      <c r="C2000" s="81" t="s">
        <v>3619</v>
      </c>
      <c r="D2000" s="81" t="s">
        <v>134</v>
      </c>
      <c r="E2000" s="81"/>
      <c r="F2000" s="81"/>
      <c r="G2000" s="172" t="s">
        <v>103</v>
      </c>
      <c r="H2000" s="34"/>
    </row>
    <row r="2001" spans="1:8" x14ac:dyDescent="0.2">
      <c r="A2001" s="1569">
        <v>245856</v>
      </c>
      <c r="B2001" s="172" t="s">
        <v>3620</v>
      </c>
      <c r="C2001" s="81" t="s">
        <v>3621</v>
      </c>
      <c r="D2001" s="81" t="s">
        <v>143</v>
      </c>
      <c r="E2001" s="81"/>
      <c r="F2001" s="81"/>
      <c r="G2001" s="172" t="s">
        <v>103</v>
      </c>
      <c r="H2001" s="34"/>
    </row>
    <row r="2002" spans="1:8" x14ac:dyDescent="0.2">
      <c r="A2002" s="1569">
        <v>245857</v>
      </c>
      <c r="B2002" s="172" t="s">
        <v>3622</v>
      </c>
      <c r="C2002" s="81" t="s">
        <v>3623</v>
      </c>
      <c r="D2002" s="81" t="s">
        <v>101</v>
      </c>
      <c r="E2002" s="81"/>
      <c r="F2002" s="81"/>
      <c r="G2002" s="172" t="s">
        <v>110</v>
      </c>
      <c r="H2002" s="34"/>
    </row>
    <row r="2003" spans="1:8" x14ac:dyDescent="0.2">
      <c r="A2003" s="1569">
        <v>245858</v>
      </c>
      <c r="B2003" s="172" t="s">
        <v>3624</v>
      </c>
      <c r="C2003" s="81" t="s">
        <v>3529</v>
      </c>
      <c r="D2003" s="81" t="s">
        <v>143</v>
      </c>
      <c r="E2003" s="81"/>
      <c r="F2003" s="81"/>
      <c r="G2003" s="172" t="s">
        <v>110</v>
      </c>
      <c r="H2003" s="34"/>
    </row>
    <row r="2004" spans="1:8" x14ac:dyDescent="0.2">
      <c r="A2004" s="1569">
        <v>245859</v>
      </c>
      <c r="B2004" s="172" t="s">
        <v>3625</v>
      </c>
      <c r="C2004" s="81" t="s">
        <v>1125</v>
      </c>
      <c r="D2004" s="81" t="s">
        <v>134</v>
      </c>
      <c r="E2004" s="81"/>
      <c r="F2004" s="81"/>
      <c r="G2004" s="172" t="s">
        <v>103</v>
      </c>
      <c r="H2004" s="34"/>
    </row>
    <row r="2005" spans="1:8" x14ac:dyDescent="0.2">
      <c r="A2005" s="1569">
        <v>245860</v>
      </c>
      <c r="B2005" s="172" t="s">
        <v>3626</v>
      </c>
      <c r="C2005" s="81" t="s">
        <v>680</v>
      </c>
      <c r="D2005" s="81" t="s">
        <v>143</v>
      </c>
      <c r="E2005" s="81"/>
      <c r="F2005" s="81"/>
      <c r="G2005" s="172" t="s">
        <v>103</v>
      </c>
      <c r="H2005" s="34"/>
    </row>
    <row r="2006" spans="1:8" x14ac:dyDescent="0.2">
      <c r="A2006" s="1569">
        <v>245861</v>
      </c>
      <c r="B2006" s="172" t="s">
        <v>3627</v>
      </c>
      <c r="C2006" s="81" t="s">
        <v>3217</v>
      </c>
      <c r="D2006" s="81" t="s">
        <v>124</v>
      </c>
      <c r="E2006" s="81"/>
      <c r="F2006" s="81"/>
      <c r="G2006" s="172" t="s">
        <v>110</v>
      </c>
      <c r="H2006" s="34"/>
    </row>
    <row r="2007" spans="1:8" x14ac:dyDescent="0.2">
      <c r="A2007" s="1569">
        <v>245862</v>
      </c>
      <c r="B2007" s="172" t="s">
        <v>3628</v>
      </c>
      <c r="C2007" s="81" t="s">
        <v>593</v>
      </c>
      <c r="D2007" s="81" t="s">
        <v>143</v>
      </c>
      <c r="E2007" s="81"/>
      <c r="F2007" s="81"/>
      <c r="G2007" s="172" t="s">
        <v>103</v>
      </c>
      <c r="H2007" s="34"/>
    </row>
    <row r="2008" spans="1:8" x14ac:dyDescent="0.2">
      <c r="A2008" s="1569">
        <v>245863</v>
      </c>
      <c r="B2008" s="172" t="s">
        <v>3629</v>
      </c>
      <c r="C2008" s="81" t="s">
        <v>763</v>
      </c>
      <c r="D2008" s="81" t="s">
        <v>124</v>
      </c>
      <c r="E2008" s="81"/>
      <c r="F2008" s="81"/>
      <c r="G2008" s="172" t="s">
        <v>103</v>
      </c>
      <c r="H2008" s="34"/>
    </row>
    <row r="2009" spans="1:8" x14ac:dyDescent="0.2">
      <c r="A2009" s="1569">
        <v>245864</v>
      </c>
      <c r="B2009" s="172" t="s">
        <v>3630</v>
      </c>
      <c r="C2009" s="81" t="s">
        <v>593</v>
      </c>
      <c r="D2009" s="81" t="s">
        <v>143</v>
      </c>
      <c r="E2009" s="81"/>
      <c r="F2009" s="81"/>
      <c r="G2009" s="172" t="s">
        <v>103</v>
      </c>
      <c r="H2009" s="34"/>
    </row>
    <row r="2010" spans="1:8" x14ac:dyDescent="0.2">
      <c r="A2010" s="1569">
        <v>245865</v>
      </c>
      <c r="B2010" s="172" t="s">
        <v>3631</v>
      </c>
      <c r="C2010" s="81" t="s">
        <v>3632</v>
      </c>
      <c r="D2010" s="81" t="s">
        <v>124</v>
      </c>
      <c r="E2010" s="81"/>
      <c r="F2010" s="81"/>
      <c r="G2010" s="172" t="s">
        <v>103</v>
      </c>
      <c r="H2010" s="34"/>
    </row>
    <row r="2011" spans="1:8" x14ac:dyDescent="0.2">
      <c r="A2011" s="1569">
        <v>245866</v>
      </c>
      <c r="B2011" s="172" t="s">
        <v>3633</v>
      </c>
      <c r="C2011" s="81" t="s">
        <v>3634</v>
      </c>
      <c r="D2011" s="81" t="s">
        <v>124</v>
      </c>
      <c r="E2011" s="81"/>
      <c r="F2011" s="81"/>
      <c r="G2011" s="172" t="s">
        <v>103</v>
      </c>
      <c r="H2011" s="34"/>
    </row>
    <row r="2012" spans="1:8" x14ac:dyDescent="0.2">
      <c r="A2012" s="1569">
        <v>245867</v>
      </c>
      <c r="B2012" s="172" t="s">
        <v>3635</v>
      </c>
      <c r="C2012" s="81" t="s">
        <v>1548</v>
      </c>
      <c r="D2012" s="81" t="s">
        <v>124</v>
      </c>
      <c r="E2012" s="81"/>
      <c r="F2012" s="81"/>
      <c r="G2012" s="172" t="s">
        <v>103</v>
      </c>
      <c r="H2012" s="34"/>
    </row>
    <row r="2013" spans="1:8" x14ac:dyDescent="0.2">
      <c r="A2013" s="1569">
        <v>245868</v>
      </c>
      <c r="B2013" s="172" t="s">
        <v>3636</v>
      </c>
      <c r="C2013" s="81" t="s">
        <v>3637</v>
      </c>
      <c r="D2013" s="81" t="s">
        <v>134</v>
      </c>
      <c r="E2013" s="81"/>
      <c r="F2013" s="81"/>
      <c r="G2013" s="172" t="s">
        <v>103</v>
      </c>
      <c r="H2013" s="34"/>
    </row>
    <row r="2014" spans="1:8" x14ac:dyDescent="0.2">
      <c r="A2014" s="1569">
        <v>245869</v>
      </c>
      <c r="B2014" s="172" t="s">
        <v>3638</v>
      </c>
      <c r="C2014" s="81" t="s">
        <v>3639</v>
      </c>
      <c r="D2014" s="81" t="s">
        <v>124</v>
      </c>
      <c r="E2014" s="81"/>
      <c r="F2014" s="81"/>
      <c r="G2014" s="172" t="s">
        <v>103</v>
      </c>
      <c r="H2014" s="34"/>
    </row>
    <row r="2015" spans="1:8" x14ac:dyDescent="0.2">
      <c r="A2015" s="1569">
        <v>245870</v>
      </c>
      <c r="B2015" s="172" t="s">
        <v>3640</v>
      </c>
      <c r="C2015" s="81" t="s">
        <v>3641</v>
      </c>
      <c r="D2015" s="81" t="s">
        <v>124</v>
      </c>
      <c r="E2015" s="81"/>
      <c r="F2015" s="81"/>
      <c r="G2015" s="172" t="s">
        <v>103</v>
      </c>
      <c r="H2015" s="34"/>
    </row>
    <row r="2016" spans="1:8" x14ac:dyDescent="0.2">
      <c r="A2016" s="1569">
        <v>245871</v>
      </c>
      <c r="B2016" s="172" t="s">
        <v>3642</v>
      </c>
      <c r="C2016" s="81" t="s">
        <v>3643</v>
      </c>
      <c r="D2016" s="81" t="s">
        <v>101</v>
      </c>
      <c r="E2016" s="81"/>
      <c r="F2016" s="81"/>
      <c r="G2016" s="172" t="s">
        <v>103</v>
      </c>
      <c r="H2016" s="34"/>
    </row>
    <row r="2017" spans="1:8" x14ac:dyDescent="0.2">
      <c r="A2017" s="1569">
        <v>245872</v>
      </c>
      <c r="B2017" s="172" t="s">
        <v>3644</v>
      </c>
      <c r="C2017" s="81" t="s">
        <v>3645</v>
      </c>
      <c r="D2017" s="81" t="s">
        <v>101</v>
      </c>
      <c r="E2017" s="81"/>
      <c r="F2017" s="81"/>
      <c r="G2017" s="172" t="s">
        <v>103</v>
      </c>
      <c r="H2017" s="34"/>
    </row>
    <row r="2018" spans="1:8" x14ac:dyDescent="0.2">
      <c r="A2018" s="1569">
        <v>245873</v>
      </c>
      <c r="B2018" s="172" t="s">
        <v>3646</v>
      </c>
      <c r="C2018" s="81" t="s">
        <v>3647</v>
      </c>
      <c r="D2018" s="81" t="s">
        <v>124</v>
      </c>
      <c r="E2018" s="81"/>
      <c r="F2018" s="81"/>
      <c r="G2018" s="172" t="s">
        <v>103</v>
      </c>
      <c r="H2018" s="34"/>
    </row>
    <row r="2019" spans="1:8" x14ac:dyDescent="0.2">
      <c r="A2019" s="1569">
        <v>245874</v>
      </c>
      <c r="B2019" s="172" t="s">
        <v>3648</v>
      </c>
      <c r="C2019" s="81" t="s">
        <v>3649</v>
      </c>
      <c r="D2019" s="81" t="s">
        <v>124</v>
      </c>
      <c r="E2019" s="81"/>
      <c r="F2019" s="81"/>
      <c r="G2019" s="172" t="s">
        <v>103</v>
      </c>
      <c r="H2019" s="34"/>
    </row>
    <row r="2020" spans="1:8" x14ac:dyDescent="0.2">
      <c r="A2020" s="1569">
        <v>245875</v>
      </c>
      <c r="B2020" s="172" t="s">
        <v>3650</v>
      </c>
      <c r="C2020" s="81" t="s">
        <v>3651</v>
      </c>
      <c r="D2020" s="81" t="s">
        <v>124</v>
      </c>
      <c r="E2020" s="81"/>
      <c r="F2020" s="81"/>
      <c r="G2020" s="172" t="s">
        <v>103</v>
      </c>
      <c r="H2020" s="34"/>
    </row>
    <row r="2021" spans="1:8" x14ac:dyDescent="0.2">
      <c r="A2021" s="1569">
        <v>245876</v>
      </c>
      <c r="B2021" s="172" t="s">
        <v>3652</v>
      </c>
      <c r="C2021" s="81" t="s">
        <v>3653</v>
      </c>
      <c r="D2021" s="81" t="s">
        <v>124</v>
      </c>
      <c r="E2021" s="81"/>
      <c r="F2021" s="81"/>
      <c r="G2021" s="172" t="s">
        <v>103</v>
      </c>
      <c r="H2021" s="34"/>
    </row>
    <row r="2022" spans="1:8" x14ac:dyDescent="0.2">
      <c r="A2022" s="1569">
        <v>245877</v>
      </c>
      <c r="B2022" s="172" t="s">
        <v>3654</v>
      </c>
      <c r="C2022" s="81" t="s">
        <v>3655</v>
      </c>
      <c r="D2022" s="81" t="s">
        <v>124</v>
      </c>
      <c r="E2022" s="81"/>
      <c r="F2022" s="81"/>
      <c r="G2022" s="172" t="s">
        <v>103</v>
      </c>
      <c r="H2022" s="34"/>
    </row>
    <row r="2023" spans="1:8" x14ac:dyDescent="0.2">
      <c r="A2023" s="1569">
        <v>245878</v>
      </c>
      <c r="B2023" s="172" t="s">
        <v>3656</v>
      </c>
      <c r="C2023" s="81" t="s">
        <v>3657</v>
      </c>
      <c r="D2023" s="81" t="s">
        <v>134</v>
      </c>
      <c r="E2023" s="81"/>
      <c r="F2023" s="81"/>
      <c r="G2023" s="172" t="s">
        <v>103</v>
      </c>
      <c r="H2023" s="34"/>
    </row>
    <row r="2024" spans="1:8" x14ac:dyDescent="0.2">
      <c r="A2024" s="1569">
        <v>245879</v>
      </c>
      <c r="B2024" s="172" t="s">
        <v>3658</v>
      </c>
      <c r="C2024" s="81" t="s">
        <v>3659</v>
      </c>
      <c r="D2024" s="81" t="s">
        <v>124</v>
      </c>
      <c r="E2024" s="81"/>
      <c r="F2024" s="81"/>
      <c r="G2024" s="172" t="s">
        <v>103</v>
      </c>
      <c r="H2024" s="34"/>
    </row>
    <row r="2025" spans="1:8" x14ac:dyDescent="0.2">
      <c r="A2025" s="1569">
        <v>245880</v>
      </c>
      <c r="B2025" s="172" t="s">
        <v>3660</v>
      </c>
      <c r="C2025" s="81" t="s">
        <v>3661</v>
      </c>
      <c r="D2025" s="81" t="s">
        <v>124</v>
      </c>
      <c r="E2025" s="81"/>
      <c r="F2025" s="81"/>
      <c r="G2025" s="172" t="s">
        <v>103</v>
      </c>
      <c r="H2025" s="34"/>
    </row>
    <row r="2026" spans="1:8" x14ac:dyDescent="0.2">
      <c r="A2026" s="1569">
        <v>245881</v>
      </c>
      <c r="B2026" s="172" t="s">
        <v>11533</v>
      </c>
      <c r="C2026" s="81" t="s">
        <v>11534</v>
      </c>
      <c r="D2026" s="81" t="s">
        <v>124</v>
      </c>
      <c r="E2026" s="81"/>
      <c r="F2026" s="81"/>
      <c r="G2026" s="172" t="s">
        <v>103</v>
      </c>
      <c r="H2026" s="34"/>
    </row>
    <row r="2027" spans="1:8" x14ac:dyDescent="0.2">
      <c r="A2027" s="1569">
        <v>245882</v>
      </c>
      <c r="B2027" s="172" t="s">
        <v>3662</v>
      </c>
      <c r="C2027" s="81" t="s">
        <v>3663</v>
      </c>
      <c r="D2027" s="81" t="s">
        <v>124</v>
      </c>
      <c r="E2027" s="81"/>
      <c r="F2027" s="81"/>
      <c r="G2027" s="172" t="s">
        <v>103</v>
      </c>
      <c r="H2027" s="34"/>
    </row>
    <row r="2028" spans="1:8" x14ac:dyDescent="0.2">
      <c r="A2028" s="1569">
        <v>245883</v>
      </c>
      <c r="B2028" s="172" t="s">
        <v>3664</v>
      </c>
      <c r="C2028" s="81" t="s">
        <v>3665</v>
      </c>
      <c r="D2028" s="81" t="s">
        <v>124</v>
      </c>
      <c r="E2028" s="81"/>
      <c r="F2028" s="81"/>
      <c r="G2028" s="172" t="s">
        <v>103</v>
      </c>
      <c r="H2028" s="34"/>
    </row>
    <row r="2029" spans="1:8" x14ac:dyDescent="0.2">
      <c r="A2029" s="1569">
        <v>245884</v>
      </c>
      <c r="B2029" s="172" t="s">
        <v>11535</v>
      </c>
      <c r="C2029" s="81" t="s">
        <v>11536</v>
      </c>
      <c r="D2029" s="81" t="s">
        <v>124</v>
      </c>
      <c r="E2029" s="81"/>
      <c r="F2029" s="81"/>
      <c r="G2029" s="172" t="s">
        <v>103</v>
      </c>
      <c r="H2029" s="34"/>
    </row>
    <row r="2030" spans="1:8" x14ac:dyDescent="0.2">
      <c r="A2030" s="1569">
        <v>245885</v>
      </c>
      <c r="B2030" s="172" t="s">
        <v>3666</v>
      </c>
      <c r="C2030" s="81" t="s">
        <v>3667</v>
      </c>
      <c r="D2030" s="81" t="s">
        <v>124</v>
      </c>
      <c r="E2030" s="81"/>
      <c r="F2030" s="81"/>
      <c r="G2030" s="172" t="s">
        <v>103</v>
      </c>
      <c r="H2030" s="34"/>
    </row>
    <row r="2031" spans="1:8" x14ac:dyDescent="0.2">
      <c r="A2031" s="1569">
        <v>245886</v>
      </c>
      <c r="B2031" s="172" t="s">
        <v>3668</v>
      </c>
      <c r="C2031" s="81" t="s">
        <v>3669</v>
      </c>
      <c r="D2031" s="81" t="s">
        <v>124</v>
      </c>
      <c r="E2031" s="81"/>
      <c r="F2031" s="81"/>
      <c r="G2031" s="172" t="s">
        <v>103</v>
      </c>
      <c r="H2031" s="34"/>
    </row>
    <row r="2032" spans="1:8" x14ac:dyDescent="0.2">
      <c r="A2032" s="1569">
        <v>245887</v>
      </c>
      <c r="B2032" s="172" t="s">
        <v>11537</v>
      </c>
      <c r="C2032" s="81" t="s">
        <v>11538</v>
      </c>
      <c r="D2032" s="81" t="s">
        <v>124</v>
      </c>
      <c r="E2032" s="81"/>
      <c r="F2032" s="81"/>
      <c r="G2032" s="172" t="s">
        <v>103</v>
      </c>
      <c r="H2032" s="34"/>
    </row>
    <row r="2033" spans="1:8" x14ac:dyDescent="0.2">
      <c r="A2033" s="1569">
        <v>245888</v>
      </c>
      <c r="B2033" s="172" t="s">
        <v>3670</v>
      </c>
      <c r="C2033" s="81" t="s">
        <v>3671</v>
      </c>
      <c r="D2033" s="81" t="s">
        <v>101</v>
      </c>
      <c r="E2033" s="81"/>
      <c r="F2033" s="81"/>
      <c r="G2033" s="172" t="s">
        <v>103</v>
      </c>
      <c r="H2033" s="34"/>
    </row>
    <row r="2034" spans="1:8" x14ac:dyDescent="0.2">
      <c r="A2034" s="1569">
        <v>245889</v>
      </c>
      <c r="B2034" s="172" t="s">
        <v>3672</v>
      </c>
      <c r="C2034" s="81" t="s">
        <v>3673</v>
      </c>
      <c r="D2034" s="81" t="s">
        <v>101</v>
      </c>
      <c r="E2034" s="81"/>
      <c r="F2034" s="81"/>
      <c r="G2034" s="172" t="s">
        <v>103</v>
      </c>
      <c r="H2034" s="34"/>
    </row>
    <row r="2035" spans="1:8" x14ac:dyDescent="0.2">
      <c r="A2035" s="1569">
        <v>245890</v>
      </c>
      <c r="B2035" s="172" t="s">
        <v>3674</v>
      </c>
      <c r="C2035" s="81" t="s">
        <v>3675</v>
      </c>
      <c r="D2035" s="81" t="s">
        <v>134</v>
      </c>
      <c r="E2035" s="81"/>
      <c r="F2035" s="81"/>
      <c r="G2035" s="172" t="s">
        <v>103</v>
      </c>
      <c r="H2035" s="34"/>
    </row>
    <row r="2036" spans="1:8" x14ac:dyDescent="0.2">
      <c r="A2036" s="1569">
        <v>245891</v>
      </c>
      <c r="B2036" s="172" t="s">
        <v>3676</v>
      </c>
      <c r="C2036" s="81" t="s">
        <v>3677</v>
      </c>
      <c r="D2036" s="81" t="s">
        <v>101</v>
      </c>
      <c r="E2036" s="81"/>
      <c r="F2036" s="81"/>
      <c r="G2036" s="172" t="s">
        <v>103</v>
      </c>
      <c r="H2036" s="34"/>
    </row>
    <row r="2037" spans="1:8" x14ac:dyDescent="0.2">
      <c r="A2037" s="1569">
        <v>245892</v>
      </c>
      <c r="B2037" s="172" t="s">
        <v>3678</v>
      </c>
      <c r="C2037" s="81" t="s">
        <v>3679</v>
      </c>
      <c r="D2037" s="81" t="s">
        <v>101</v>
      </c>
      <c r="E2037" s="81"/>
      <c r="F2037" s="81"/>
      <c r="G2037" s="172" t="s">
        <v>103</v>
      </c>
      <c r="H2037" s="34"/>
    </row>
    <row r="2038" spans="1:8" x14ac:dyDescent="0.2">
      <c r="A2038" s="1569">
        <v>245893</v>
      </c>
      <c r="B2038" s="172" t="s">
        <v>3680</v>
      </c>
      <c r="C2038" s="81" t="s">
        <v>3681</v>
      </c>
      <c r="D2038" s="81" t="s">
        <v>143</v>
      </c>
      <c r="E2038" s="81"/>
      <c r="F2038" s="81"/>
      <c r="G2038" s="172" t="s">
        <v>103</v>
      </c>
      <c r="H2038" s="34"/>
    </row>
    <row r="2039" spans="1:8" x14ac:dyDescent="0.2">
      <c r="A2039" s="1569">
        <v>245894</v>
      </c>
      <c r="B2039" s="172" t="s">
        <v>3682</v>
      </c>
      <c r="C2039" s="81" t="s">
        <v>3683</v>
      </c>
      <c r="D2039" s="81" t="s">
        <v>143</v>
      </c>
      <c r="E2039" s="81"/>
      <c r="F2039" s="81"/>
      <c r="G2039" s="172" t="s">
        <v>103</v>
      </c>
      <c r="H2039" s="34"/>
    </row>
    <row r="2040" spans="1:8" x14ac:dyDescent="0.2">
      <c r="A2040" s="1569">
        <v>245895</v>
      </c>
      <c r="B2040" s="172" t="s">
        <v>3684</v>
      </c>
      <c r="C2040" s="81" t="s">
        <v>3685</v>
      </c>
      <c r="D2040" s="81" t="s">
        <v>124</v>
      </c>
      <c r="E2040" s="81"/>
      <c r="F2040" s="81"/>
      <c r="G2040" s="172" t="s">
        <v>103</v>
      </c>
      <c r="H2040" s="34"/>
    </row>
    <row r="2041" spans="1:8" x14ac:dyDescent="0.2">
      <c r="A2041" s="1569">
        <v>245896</v>
      </c>
      <c r="B2041" s="172" t="s">
        <v>3686</v>
      </c>
      <c r="C2041" s="81" t="s">
        <v>3687</v>
      </c>
      <c r="D2041" s="81" t="s">
        <v>124</v>
      </c>
      <c r="E2041" s="81"/>
      <c r="F2041" s="81"/>
      <c r="G2041" s="172" t="s">
        <v>103</v>
      </c>
      <c r="H2041" s="34"/>
    </row>
    <row r="2042" spans="1:8" x14ac:dyDescent="0.2">
      <c r="A2042" s="1569">
        <v>245897</v>
      </c>
      <c r="B2042" s="172" t="s">
        <v>11539</v>
      </c>
      <c r="C2042" s="81" t="s">
        <v>11540</v>
      </c>
      <c r="D2042" s="81" t="s">
        <v>124</v>
      </c>
      <c r="E2042" s="81"/>
      <c r="F2042" s="81"/>
      <c r="G2042" s="172" t="s">
        <v>103</v>
      </c>
      <c r="H2042" s="34"/>
    </row>
    <row r="2043" spans="1:8" x14ac:dyDescent="0.2">
      <c r="A2043" s="1569">
        <v>245898</v>
      </c>
      <c r="B2043" s="172" t="s">
        <v>3688</v>
      </c>
      <c r="C2043" s="81" t="s">
        <v>3689</v>
      </c>
      <c r="D2043" s="81" t="s">
        <v>124</v>
      </c>
      <c r="E2043" s="81"/>
      <c r="F2043" s="81"/>
      <c r="G2043" s="172" t="s">
        <v>103</v>
      </c>
      <c r="H2043" s="34"/>
    </row>
    <row r="2044" spans="1:8" x14ac:dyDescent="0.2">
      <c r="A2044" s="1569">
        <v>245899</v>
      </c>
      <c r="B2044" s="172" t="s">
        <v>3690</v>
      </c>
      <c r="C2044" s="81" t="s">
        <v>3691</v>
      </c>
      <c r="D2044" s="81" t="s">
        <v>124</v>
      </c>
      <c r="E2044" s="81"/>
      <c r="F2044" s="81"/>
      <c r="G2044" s="172" t="s">
        <v>103</v>
      </c>
      <c r="H2044" s="34"/>
    </row>
    <row r="2045" spans="1:8" x14ac:dyDescent="0.2">
      <c r="A2045" s="1569">
        <v>245900</v>
      </c>
      <c r="B2045" s="172" t="s">
        <v>11541</v>
      </c>
      <c r="C2045" s="81" t="s">
        <v>11542</v>
      </c>
      <c r="D2045" s="81" t="s">
        <v>124</v>
      </c>
      <c r="E2045" s="81"/>
      <c r="F2045" s="81"/>
      <c r="G2045" s="172" t="s">
        <v>103</v>
      </c>
      <c r="H2045" s="34"/>
    </row>
    <row r="2046" spans="1:8" x14ac:dyDescent="0.2">
      <c r="A2046" s="1569">
        <v>245901</v>
      </c>
      <c r="B2046" s="172" t="s">
        <v>3692</v>
      </c>
      <c r="C2046" s="81" t="s">
        <v>3693</v>
      </c>
      <c r="D2046" s="81" t="s">
        <v>124</v>
      </c>
      <c r="E2046" s="81"/>
      <c r="F2046" s="81"/>
      <c r="G2046" s="172" t="s">
        <v>103</v>
      </c>
      <c r="H2046" s="34"/>
    </row>
    <row r="2047" spans="1:8" x14ac:dyDescent="0.2">
      <c r="A2047" s="1569">
        <v>245902</v>
      </c>
      <c r="B2047" s="172" t="s">
        <v>3694</v>
      </c>
      <c r="C2047" s="81" t="s">
        <v>3695</v>
      </c>
      <c r="D2047" s="81" t="s">
        <v>124</v>
      </c>
      <c r="E2047" s="81"/>
      <c r="F2047" s="81"/>
      <c r="G2047" s="172" t="s">
        <v>103</v>
      </c>
      <c r="H2047" s="34"/>
    </row>
    <row r="2048" spans="1:8" x14ac:dyDescent="0.2">
      <c r="A2048" s="1569">
        <v>245903</v>
      </c>
      <c r="B2048" s="172" t="s">
        <v>11543</v>
      </c>
      <c r="C2048" s="81" t="s">
        <v>11544</v>
      </c>
      <c r="D2048" s="81" t="s">
        <v>124</v>
      </c>
      <c r="E2048" s="81"/>
      <c r="F2048" s="81"/>
      <c r="G2048" s="172" t="s">
        <v>103</v>
      </c>
      <c r="H2048" s="34"/>
    </row>
    <row r="2049" spans="1:8" x14ac:dyDescent="0.2">
      <c r="A2049" s="1569">
        <v>245904</v>
      </c>
      <c r="B2049" s="172" t="s">
        <v>11545</v>
      </c>
      <c r="C2049" s="81" t="s">
        <v>11546</v>
      </c>
      <c r="D2049" s="81" t="s">
        <v>143</v>
      </c>
      <c r="E2049" s="81"/>
      <c r="F2049" s="81"/>
      <c r="G2049" s="172" t="s">
        <v>103</v>
      </c>
      <c r="H2049" s="34"/>
    </row>
    <row r="2050" spans="1:8" x14ac:dyDescent="0.2">
      <c r="A2050" s="1569">
        <v>245905</v>
      </c>
      <c r="B2050" s="172" t="s">
        <v>3696</v>
      </c>
      <c r="C2050" s="81" t="s">
        <v>1453</v>
      </c>
      <c r="D2050" s="81" t="s">
        <v>143</v>
      </c>
      <c r="E2050" s="81"/>
      <c r="F2050" s="81"/>
      <c r="G2050" s="172" t="s">
        <v>103</v>
      </c>
      <c r="H2050" s="34"/>
    </row>
    <row r="2051" spans="1:8" x14ac:dyDescent="0.2">
      <c r="A2051" s="1569">
        <v>245906</v>
      </c>
      <c r="B2051" s="172" t="s">
        <v>3697</v>
      </c>
      <c r="C2051" s="81" t="s">
        <v>3698</v>
      </c>
      <c r="D2051" s="81" t="s">
        <v>143</v>
      </c>
      <c r="E2051" s="81"/>
      <c r="F2051" s="81"/>
      <c r="G2051" s="172" t="s">
        <v>103</v>
      </c>
      <c r="H2051" s="34"/>
    </row>
    <row r="2052" spans="1:8" x14ac:dyDescent="0.2">
      <c r="A2052" s="1569">
        <v>245907</v>
      </c>
      <c r="B2052" s="172" t="s">
        <v>3699</v>
      </c>
      <c r="C2052" s="81" t="s">
        <v>1125</v>
      </c>
      <c r="D2052" s="81" t="s">
        <v>134</v>
      </c>
      <c r="E2052" s="81"/>
      <c r="F2052" s="81"/>
      <c r="G2052" s="172" t="s">
        <v>103</v>
      </c>
      <c r="H2052" s="34"/>
    </row>
    <row r="2053" spans="1:8" x14ac:dyDescent="0.2">
      <c r="A2053" s="1569">
        <v>245908</v>
      </c>
      <c r="B2053" s="172" t="s">
        <v>3700</v>
      </c>
      <c r="C2053" s="81" t="s">
        <v>526</v>
      </c>
      <c r="D2053" s="81" t="s">
        <v>143</v>
      </c>
      <c r="E2053" s="81"/>
      <c r="F2053" s="81"/>
      <c r="G2053" s="172" t="s">
        <v>103</v>
      </c>
      <c r="H2053" s="34"/>
    </row>
    <row r="2054" spans="1:8" x14ac:dyDescent="0.2">
      <c r="A2054" s="1569">
        <v>245909</v>
      </c>
      <c r="B2054" s="172" t="s">
        <v>3701</v>
      </c>
      <c r="C2054" s="81" t="s">
        <v>3597</v>
      </c>
      <c r="D2054" s="81" t="s">
        <v>134</v>
      </c>
      <c r="E2054" s="81"/>
      <c r="F2054" s="81"/>
      <c r="G2054" s="172" t="s">
        <v>107</v>
      </c>
      <c r="H2054" s="34"/>
    </row>
    <row r="2055" spans="1:8" x14ac:dyDescent="0.2">
      <c r="A2055" s="1569">
        <v>245910</v>
      </c>
      <c r="B2055" s="172" t="s">
        <v>3702</v>
      </c>
      <c r="C2055" s="81" t="s">
        <v>3703</v>
      </c>
      <c r="D2055" s="81" t="s">
        <v>124</v>
      </c>
      <c r="E2055" s="81"/>
      <c r="F2055" s="81"/>
      <c r="G2055" s="172" t="s">
        <v>103</v>
      </c>
      <c r="H2055" s="34"/>
    </row>
    <row r="2056" spans="1:8" x14ac:dyDescent="0.2">
      <c r="A2056" s="1569">
        <v>245911</v>
      </c>
      <c r="B2056" s="172" t="s">
        <v>3704</v>
      </c>
      <c r="C2056" s="81" t="s">
        <v>3705</v>
      </c>
      <c r="D2056" s="81" t="s">
        <v>124</v>
      </c>
      <c r="E2056" s="81"/>
      <c r="F2056" s="81"/>
      <c r="G2056" s="172" t="s">
        <v>110</v>
      </c>
      <c r="H2056" s="34"/>
    </row>
    <row r="2057" spans="1:8" x14ac:dyDescent="0.2">
      <c r="A2057" s="1569">
        <v>245912</v>
      </c>
      <c r="B2057" s="172" t="s">
        <v>3706</v>
      </c>
      <c r="C2057" s="81" t="s">
        <v>3707</v>
      </c>
      <c r="D2057" s="81" t="s">
        <v>134</v>
      </c>
      <c r="E2057" s="81"/>
      <c r="F2057" s="81"/>
      <c r="G2057" s="172" t="s">
        <v>103</v>
      </c>
      <c r="H2057" s="34"/>
    </row>
    <row r="2058" spans="1:8" x14ac:dyDescent="0.2">
      <c r="A2058" s="1569">
        <v>245913</v>
      </c>
      <c r="B2058" s="172" t="s">
        <v>3708</v>
      </c>
      <c r="C2058" s="81" t="s">
        <v>3709</v>
      </c>
      <c r="D2058" s="81" t="s">
        <v>143</v>
      </c>
      <c r="E2058" s="81"/>
      <c r="F2058" s="81"/>
      <c r="G2058" s="172" t="s">
        <v>110</v>
      </c>
      <c r="H2058" s="34"/>
    </row>
    <row r="2059" spans="1:8" x14ac:dyDescent="0.2">
      <c r="A2059" s="1569">
        <v>245914</v>
      </c>
      <c r="B2059" s="172" t="s">
        <v>3710</v>
      </c>
      <c r="C2059" s="81" t="s">
        <v>3711</v>
      </c>
      <c r="D2059" s="81" t="s">
        <v>143</v>
      </c>
      <c r="E2059" s="81"/>
      <c r="F2059" s="81"/>
      <c r="G2059" s="172" t="s">
        <v>110</v>
      </c>
      <c r="H2059" s="34"/>
    </row>
    <row r="2060" spans="1:8" x14ac:dyDescent="0.2">
      <c r="A2060" s="1569">
        <v>245915</v>
      </c>
      <c r="B2060" s="172" t="s">
        <v>3712</v>
      </c>
      <c r="C2060" s="81" t="s">
        <v>3713</v>
      </c>
      <c r="D2060" s="81" t="s">
        <v>143</v>
      </c>
      <c r="E2060" s="81"/>
      <c r="F2060" s="81"/>
      <c r="G2060" s="172" t="s">
        <v>110</v>
      </c>
      <c r="H2060" s="34"/>
    </row>
    <row r="2061" spans="1:8" x14ac:dyDescent="0.2">
      <c r="A2061" s="1569">
        <v>245916</v>
      </c>
      <c r="B2061" s="172" t="s">
        <v>3714</v>
      </c>
      <c r="C2061" s="81" t="s">
        <v>3715</v>
      </c>
      <c r="D2061" s="81" t="s">
        <v>134</v>
      </c>
      <c r="E2061" s="81"/>
      <c r="F2061" s="81"/>
      <c r="G2061" s="172" t="s">
        <v>113</v>
      </c>
      <c r="H2061" s="34"/>
    </row>
    <row r="2062" spans="1:8" x14ac:dyDescent="0.2">
      <c r="A2062" s="1569">
        <v>245917</v>
      </c>
      <c r="B2062" s="172" t="s">
        <v>3716</v>
      </c>
      <c r="C2062" s="81" t="s">
        <v>1630</v>
      </c>
      <c r="D2062" s="81" t="s">
        <v>143</v>
      </c>
      <c r="E2062" s="81"/>
      <c r="F2062" s="81"/>
      <c r="G2062" s="172" t="s">
        <v>103</v>
      </c>
      <c r="H2062" s="34"/>
    </row>
    <row r="2063" spans="1:8" x14ac:dyDescent="0.2">
      <c r="A2063" s="1569">
        <v>245918</v>
      </c>
      <c r="B2063" s="172" t="s">
        <v>3717</v>
      </c>
      <c r="C2063" s="81" t="s">
        <v>2147</v>
      </c>
      <c r="D2063" s="81" t="s">
        <v>134</v>
      </c>
      <c r="E2063" s="81"/>
      <c r="F2063" s="81"/>
      <c r="G2063" s="172" t="s">
        <v>103</v>
      </c>
      <c r="H2063" s="34"/>
    </row>
    <row r="2064" spans="1:8" x14ac:dyDescent="0.2">
      <c r="A2064" s="1569">
        <v>245919</v>
      </c>
      <c r="B2064" s="172" t="s">
        <v>3718</v>
      </c>
      <c r="C2064" s="81" t="s">
        <v>3719</v>
      </c>
      <c r="D2064" s="81" t="s">
        <v>143</v>
      </c>
      <c r="E2064" s="81"/>
      <c r="F2064" s="81"/>
      <c r="G2064" s="172" t="s">
        <v>103</v>
      </c>
      <c r="H2064" s="34"/>
    </row>
    <row r="2065" spans="1:8" x14ac:dyDescent="0.2">
      <c r="A2065" s="1569">
        <v>245920</v>
      </c>
      <c r="B2065" s="172" t="s">
        <v>3720</v>
      </c>
      <c r="C2065" s="81" t="s">
        <v>680</v>
      </c>
      <c r="D2065" s="81" t="s">
        <v>134</v>
      </c>
      <c r="E2065" s="81"/>
      <c r="F2065" s="81"/>
      <c r="G2065" s="172" t="s">
        <v>103</v>
      </c>
      <c r="H2065" s="34"/>
    </row>
    <row r="2066" spans="1:8" x14ac:dyDescent="0.2">
      <c r="A2066" s="1569">
        <v>245921</v>
      </c>
      <c r="B2066" s="172" t="s">
        <v>3721</v>
      </c>
      <c r="C2066" s="81" t="s">
        <v>3722</v>
      </c>
      <c r="D2066" s="81" t="s">
        <v>143</v>
      </c>
      <c r="E2066" s="81"/>
      <c r="F2066" s="81"/>
      <c r="G2066" s="172" t="s">
        <v>103</v>
      </c>
      <c r="H2066" s="34"/>
    </row>
    <row r="2067" spans="1:8" x14ac:dyDescent="0.2">
      <c r="A2067" s="1569">
        <v>245922</v>
      </c>
      <c r="B2067" s="172" t="s">
        <v>3723</v>
      </c>
      <c r="C2067" s="81" t="s">
        <v>3724</v>
      </c>
      <c r="D2067" s="81" t="s">
        <v>143</v>
      </c>
      <c r="E2067" s="81"/>
      <c r="F2067" s="81"/>
      <c r="G2067" s="172" t="s">
        <v>103</v>
      </c>
      <c r="H2067" s="34"/>
    </row>
    <row r="2068" spans="1:8" x14ac:dyDescent="0.2">
      <c r="A2068" s="1569">
        <v>245923</v>
      </c>
      <c r="B2068" s="172" t="s">
        <v>3725</v>
      </c>
      <c r="C2068" s="81" t="s">
        <v>3726</v>
      </c>
      <c r="D2068" s="81" t="s">
        <v>143</v>
      </c>
      <c r="E2068" s="81"/>
      <c r="F2068" s="81"/>
      <c r="G2068" s="172" t="s">
        <v>110</v>
      </c>
      <c r="H2068" s="34"/>
    </row>
    <row r="2069" spans="1:8" x14ac:dyDescent="0.2">
      <c r="A2069" s="1569">
        <v>245924</v>
      </c>
      <c r="B2069" s="172" t="s">
        <v>3727</v>
      </c>
      <c r="C2069" s="81" t="s">
        <v>3728</v>
      </c>
      <c r="D2069" s="81" t="s">
        <v>124</v>
      </c>
      <c r="E2069" s="81"/>
      <c r="F2069" s="81"/>
      <c r="G2069" s="172" t="s">
        <v>113</v>
      </c>
      <c r="H2069" s="34"/>
    </row>
    <row r="2070" spans="1:8" x14ac:dyDescent="0.2">
      <c r="A2070" s="1569">
        <v>245925</v>
      </c>
      <c r="B2070" s="172" t="s">
        <v>3729</v>
      </c>
      <c r="C2070" s="81" t="s">
        <v>593</v>
      </c>
      <c r="D2070" s="81" t="s">
        <v>143</v>
      </c>
      <c r="E2070" s="81"/>
      <c r="F2070" s="81"/>
      <c r="G2070" s="172" t="s">
        <v>103</v>
      </c>
      <c r="H2070" s="34"/>
    </row>
    <row r="2071" spans="1:8" x14ac:dyDescent="0.2">
      <c r="A2071" s="1569">
        <v>245926</v>
      </c>
      <c r="B2071" s="172" t="s">
        <v>3730</v>
      </c>
      <c r="C2071" s="81" t="s">
        <v>3731</v>
      </c>
      <c r="D2071" s="81" t="s">
        <v>101</v>
      </c>
      <c r="E2071" s="81"/>
      <c r="F2071" s="81"/>
      <c r="G2071" s="172" t="s">
        <v>103</v>
      </c>
      <c r="H2071" s="34"/>
    </row>
    <row r="2072" spans="1:8" x14ac:dyDescent="0.2">
      <c r="A2072" s="1569">
        <v>245927</v>
      </c>
      <c r="B2072" s="172" t="s">
        <v>3732</v>
      </c>
      <c r="C2072" s="81" t="s">
        <v>3733</v>
      </c>
      <c r="D2072" s="81" t="s">
        <v>124</v>
      </c>
      <c r="E2072" s="81"/>
      <c r="F2072" s="81"/>
      <c r="G2072" s="172" t="s">
        <v>103</v>
      </c>
      <c r="H2072" s="34"/>
    </row>
    <row r="2073" spans="1:8" x14ac:dyDescent="0.2">
      <c r="A2073" s="1569">
        <v>245928</v>
      </c>
      <c r="B2073" s="172" t="s">
        <v>3734</v>
      </c>
      <c r="C2073" s="81" t="s">
        <v>427</v>
      </c>
      <c r="D2073" s="81" t="s">
        <v>124</v>
      </c>
      <c r="E2073" s="81"/>
      <c r="F2073" s="81"/>
      <c r="G2073" s="172" t="s">
        <v>103</v>
      </c>
      <c r="H2073" s="34"/>
    </row>
    <row r="2074" spans="1:8" x14ac:dyDescent="0.2">
      <c r="A2074" s="1569">
        <v>245929</v>
      </c>
      <c r="B2074" s="172" t="s">
        <v>3735</v>
      </c>
      <c r="C2074" s="81" t="s">
        <v>3736</v>
      </c>
      <c r="D2074" s="81" t="s">
        <v>124</v>
      </c>
      <c r="E2074" s="81"/>
      <c r="F2074" s="81"/>
      <c r="G2074" s="172" t="s">
        <v>103</v>
      </c>
      <c r="H2074" s="34"/>
    </row>
    <row r="2075" spans="1:8" x14ac:dyDescent="0.2">
      <c r="A2075" s="1569">
        <v>245930</v>
      </c>
      <c r="B2075" s="172" t="s">
        <v>3737</v>
      </c>
      <c r="C2075" s="81" t="s">
        <v>3738</v>
      </c>
      <c r="D2075" s="81" t="s">
        <v>124</v>
      </c>
      <c r="E2075" s="81"/>
      <c r="F2075" s="81"/>
      <c r="G2075" s="172" t="s">
        <v>103</v>
      </c>
      <c r="H2075" s="34"/>
    </row>
    <row r="2076" spans="1:8" x14ac:dyDescent="0.2">
      <c r="A2076" s="1569">
        <v>245931</v>
      </c>
      <c r="B2076" s="172" t="s">
        <v>3739</v>
      </c>
      <c r="C2076" s="81" t="s">
        <v>3740</v>
      </c>
      <c r="D2076" s="81" t="s">
        <v>143</v>
      </c>
      <c r="E2076" s="81"/>
      <c r="F2076" s="81"/>
      <c r="G2076" s="172" t="s">
        <v>103</v>
      </c>
      <c r="H2076" s="34"/>
    </row>
    <row r="2077" spans="1:8" x14ac:dyDescent="0.2">
      <c r="A2077" s="1569">
        <v>245932</v>
      </c>
      <c r="B2077" s="172" t="s">
        <v>3741</v>
      </c>
      <c r="C2077" s="81" t="s">
        <v>3742</v>
      </c>
      <c r="D2077" s="81" t="s">
        <v>143</v>
      </c>
      <c r="E2077" s="81"/>
      <c r="F2077" s="81"/>
      <c r="G2077" s="172" t="s">
        <v>103</v>
      </c>
      <c r="H2077" s="34"/>
    </row>
    <row r="2078" spans="1:8" x14ac:dyDescent="0.2">
      <c r="A2078" s="1569">
        <v>245933</v>
      </c>
      <c r="B2078" s="172" t="s">
        <v>3743</v>
      </c>
      <c r="C2078" s="81" t="s">
        <v>558</v>
      </c>
      <c r="D2078" s="81" t="s">
        <v>143</v>
      </c>
      <c r="E2078" s="81"/>
      <c r="F2078" s="81"/>
      <c r="G2078" s="172" t="s">
        <v>103</v>
      </c>
      <c r="H2078" s="34"/>
    </row>
    <row r="2079" spans="1:8" x14ac:dyDescent="0.2">
      <c r="A2079" s="1569">
        <v>245934</v>
      </c>
      <c r="B2079" s="172" t="s">
        <v>3744</v>
      </c>
      <c r="C2079" s="81" t="s">
        <v>972</v>
      </c>
      <c r="D2079" s="81" t="s">
        <v>143</v>
      </c>
      <c r="E2079" s="81"/>
      <c r="F2079" s="81"/>
      <c r="G2079" s="172" t="s">
        <v>103</v>
      </c>
      <c r="H2079" s="34"/>
    </row>
    <row r="2080" spans="1:8" x14ac:dyDescent="0.2">
      <c r="A2080" s="1569">
        <v>245935</v>
      </c>
      <c r="B2080" s="172" t="s">
        <v>3745</v>
      </c>
      <c r="C2080" s="81" t="s">
        <v>3746</v>
      </c>
      <c r="D2080" s="81" t="s">
        <v>124</v>
      </c>
      <c r="E2080" s="81"/>
      <c r="F2080" s="81"/>
      <c r="G2080" s="172" t="s">
        <v>103</v>
      </c>
      <c r="H2080" s="34"/>
    </row>
    <row r="2081" spans="1:8" x14ac:dyDescent="0.2">
      <c r="A2081" s="1569">
        <v>245936</v>
      </c>
      <c r="B2081" s="172" t="s">
        <v>3747</v>
      </c>
      <c r="C2081" s="81" t="s">
        <v>3748</v>
      </c>
      <c r="D2081" s="81" t="s">
        <v>124</v>
      </c>
      <c r="E2081" s="81"/>
      <c r="F2081" s="81"/>
      <c r="G2081" s="172" t="s">
        <v>103</v>
      </c>
      <c r="H2081" s="34"/>
    </row>
    <row r="2082" spans="1:8" x14ac:dyDescent="0.2">
      <c r="A2082" s="1569">
        <v>245937</v>
      </c>
      <c r="B2082" s="172" t="s">
        <v>3749</v>
      </c>
      <c r="C2082" s="81" t="s">
        <v>372</v>
      </c>
      <c r="D2082" s="81" t="s">
        <v>124</v>
      </c>
      <c r="E2082" s="81"/>
      <c r="F2082" s="81"/>
      <c r="G2082" s="172" t="s">
        <v>103</v>
      </c>
      <c r="H2082" s="34"/>
    </row>
    <row r="2083" spans="1:8" x14ac:dyDescent="0.2">
      <c r="A2083" s="1569">
        <v>245938</v>
      </c>
      <c r="B2083" s="172" t="s">
        <v>3750</v>
      </c>
      <c r="C2083" s="81" t="s">
        <v>3751</v>
      </c>
      <c r="D2083" s="81" t="s">
        <v>124</v>
      </c>
      <c r="E2083" s="81"/>
      <c r="F2083" s="81"/>
      <c r="G2083" s="172" t="s">
        <v>103</v>
      </c>
      <c r="H2083" s="34"/>
    </row>
    <row r="2084" spans="1:8" x14ac:dyDescent="0.2">
      <c r="A2084" s="1569">
        <v>245939</v>
      </c>
      <c r="B2084" s="172" t="s">
        <v>3752</v>
      </c>
      <c r="C2084" s="81" t="s">
        <v>3753</v>
      </c>
      <c r="D2084" s="81" t="s">
        <v>124</v>
      </c>
      <c r="E2084" s="81"/>
      <c r="F2084" s="81"/>
      <c r="G2084" s="172" t="s">
        <v>103</v>
      </c>
      <c r="H2084" s="34"/>
    </row>
    <row r="2085" spans="1:8" x14ac:dyDescent="0.2">
      <c r="A2085" s="1569">
        <v>245940</v>
      </c>
      <c r="B2085" s="172" t="s">
        <v>3754</v>
      </c>
      <c r="C2085" s="81" t="s">
        <v>3755</v>
      </c>
      <c r="D2085" s="81" t="s">
        <v>124</v>
      </c>
      <c r="E2085" s="81"/>
      <c r="F2085" s="81"/>
      <c r="G2085" s="172" t="s">
        <v>103</v>
      </c>
      <c r="H2085" s="34"/>
    </row>
    <row r="2086" spans="1:8" x14ac:dyDescent="0.2">
      <c r="A2086" s="1569">
        <v>245941</v>
      </c>
      <c r="B2086" s="172" t="s">
        <v>3756</v>
      </c>
      <c r="C2086" s="81" t="s">
        <v>3757</v>
      </c>
      <c r="D2086" s="81" t="s">
        <v>134</v>
      </c>
      <c r="E2086" s="81"/>
      <c r="F2086" s="81"/>
      <c r="G2086" s="172" t="s">
        <v>103</v>
      </c>
      <c r="H2086" s="34"/>
    </row>
    <row r="2087" spans="1:8" x14ac:dyDescent="0.2">
      <c r="A2087" s="1569">
        <v>245942</v>
      </c>
      <c r="B2087" s="172" t="s">
        <v>3758</v>
      </c>
      <c r="C2087" s="81" t="s">
        <v>3759</v>
      </c>
      <c r="D2087" s="81" t="s">
        <v>134</v>
      </c>
      <c r="E2087" s="81"/>
      <c r="F2087" s="81"/>
      <c r="G2087" s="172" t="s">
        <v>103</v>
      </c>
      <c r="H2087" s="34"/>
    </row>
    <row r="2088" spans="1:8" x14ac:dyDescent="0.2">
      <c r="A2088" s="1569">
        <v>245943</v>
      </c>
      <c r="B2088" s="172" t="s">
        <v>3760</v>
      </c>
      <c r="C2088" s="81" t="s">
        <v>375</v>
      </c>
      <c r="D2088" s="81" t="s">
        <v>143</v>
      </c>
      <c r="E2088" s="81"/>
      <c r="F2088" s="81"/>
      <c r="G2088" s="172" t="s">
        <v>110</v>
      </c>
      <c r="H2088" s="34"/>
    </row>
    <row r="2089" spans="1:8" x14ac:dyDescent="0.2">
      <c r="A2089" s="1569">
        <v>245944</v>
      </c>
      <c r="B2089" s="172" t="s">
        <v>3761</v>
      </c>
      <c r="C2089" s="81" t="s">
        <v>3762</v>
      </c>
      <c r="D2089" s="81" t="s">
        <v>143</v>
      </c>
      <c r="E2089" s="81"/>
      <c r="F2089" s="81"/>
      <c r="G2089" s="172" t="s">
        <v>110</v>
      </c>
      <c r="H2089" s="34"/>
    </row>
    <row r="2090" spans="1:8" x14ac:dyDescent="0.2">
      <c r="A2090" s="1569">
        <v>245945</v>
      </c>
      <c r="B2090" s="172" t="s">
        <v>3763</v>
      </c>
      <c r="C2090" s="81" t="s">
        <v>2649</v>
      </c>
      <c r="D2090" s="81" t="s">
        <v>143</v>
      </c>
      <c r="E2090" s="81"/>
      <c r="F2090" s="81"/>
      <c r="G2090" s="172" t="s">
        <v>113</v>
      </c>
      <c r="H2090" s="34"/>
    </row>
    <row r="2091" spans="1:8" x14ac:dyDescent="0.2">
      <c r="A2091" s="1569">
        <v>245946</v>
      </c>
      <c r="B2091" s="172" t="s">
        <v>3764</v>
      </c>
      <c r="C2091" s="81" t="s">
        <v>2375</v>
      </c>
      <c r="D2091" s="81" t="s">
        <v>124</v>
      </c>
      <c r="E2091" s="81"/>
      <c r="F2091" s="81"/>
      <c r="G2091" s="172" t="s">
        <v>103</v>
      </c>
      <c r="H2091" s="34"/>
    </row>
    <row r="2092" spans="1:8" x14ac:dyDescent="0.2">
      <c r="A2092" s="1569">
        <v>245947</v>
      </c>
      <c r="B2092" s="172" t="s">
        <v>11547</v>
      </c>
      <c r="C2092" s="81" t="s">
        <v>11548</v>
      </c>
      <c r="D2092" s="81" t="s">
        <v>134</v>
      </c>
      <c r="E2092" s="81"/>
      <c r="F2092" s="81"/>
      <c r="G2092" s="172" t="s">
        <v>103</v>
      </c>
      <c r="H2092" s="34"/>
    </row>
    <row r="2093" spans="1:8" x14ac:dyDescent="0.2">
      <c r="A2093" s="1569">
        <v>245948</v>
      </c>
      <c r="B2093" s="172" t="s">
        <v>11549</v>
      </c>
      <c r="C2093" s="81" t="s">
        <v>11550</v>
      </c>
      <c r="D2093" s="81" t="s">
        <v>143</v>
      </c>
      <c r="E2093" s="81"/>
      <c r="F2093" s="81"/>
      <c r="G2093" s="172" t="s">
        <v>103</v>
      </c>
      <c r="H2093" s="34"/>
    </row>
    <row r="2094" spans="1:8" x14ac:dyDescent="0.2">
      <c r="A2094" s="1569">
        <v>245949</v>
      </c>
      <c r="B2094" s="172" t="s">
        <v>11551</v>
      </c>
      <c r="C2094" s="81" t="s">
        <v>11552</v>
      </c>
      <c r="D2094" s="81" t="s">
        <v>134</v>
      </c>
      <c r="E2094" s="81"/>
      <c r="F2094" s="81"/>
      <c r="G2094" s="172" t="s">
        <v>103</v>
      </c>
      <c r="H2094" s="34"/>
    </row>
    <row r="2095" spans="1:8" x14ac:dyDescent="0.2">
      <c r="A2095" s="1569">
        <v>245950</v>
      </c>
      <c r="B2095" s="172" t="s">
        <v>11553</v>
      </c>
      <c r="C2095" s="81" t="s">
        <v>11554</v>
      </c>
      <c r="D2095" s="81" t="s">
        <v>101</v>
      </c>
      <c r="E2095" s="81" t="s">
        <v>134</v>
      </c>
      <c r="F2095" s="81"/>
      <c r="G2095" s="172" t="s">
        <v>103</v>
      </c>
      <c r="H2095" s="34"/>
    </row>
    <row r="2096" spans="1:8" x14ac:dyDescent="0.2">
      <c r="A2096" s="1569">
        <v>245951</v>
      </c>
      <c r="B2096" s="172" t="s">
        <v>11555</v>
      </c>
      <c r="C2096" s="81" t="s">
        <v>11556</v>
      </c>
      <c r="D2096" s="81" t="s">
        <v>124</v>
      </c>
      <c r="E2096" s="81"/>
      <c r="F2096" s="81"/>
      <c r="G2096" s="172" t="s">
        <v>103</v>
      </c>
      <c r="H2096" s="34"/>
    </row>
    <row r="2097" spans="1:8" x14ac:dyDescent="0.2">
      <c r="A2097" s="1569">
        <v>245952</v>
      </c>
      <c r="B2097" s="172" t="s">
        <v>11557</v>
      </c>
      <c r="C2097" s="81" t="s">
        <v>11558</v>
      </c>
      <c r="D2097" s="81" t="s">
        <v>124</v>
      </c>
      <c r="E2097" s="81"/>
      <c r="F2097" s="81"/>
      <c r="G2097" s="172" t="s">
        <v>103</v>
      </c>
      <c r="H2097" s="34"/>
    </row>
    <row r="2098" spans="1:8" x14ac:dyDescent="0.2">
      <c r="A2098" s="1569">
        <v>245953</v>
      </c>
      <c r="B2098" s="172" t="s">
        <v>11559</v>
      </c>
      <c r="C2098" s="81" t="s">
        <v>11560</v>
      </c>
      <c r="D2098" s="81" t="s">
        <v>124</v>
      </c>
      <c r="E2098" s="81"/>
      <c r="F2098" s="81"/>
      <c r="G2098" s="172" t="s">
        <v>103</v>
      </c>
      <c r="H2098" s="34"/>
    </row>
    <row r="2099" spans="1:8" x14ac:dyDescent="0.2">
      <c r="A2099" s="1569">
        <v>245954</v>
      </c>
      <c r="B2099" s="172" t="s">
        <v>11561</v>
      </c>
      <c r="C2099" s="81" t="s">
        <v>11562</v>
      </c>
      <c r="D2099" s="81" t="s">
        <v>101</v>
      </c>
      <c r="E2099" s="81"/>
      <c r="F2099" s="81"/>
      <c r="G2099" s="172" t="s">
        <v>103</v>
      </c>
      <c r="H2099" s="34"/>
    </row>
    <row r="2100" spans="1:8" x14ac:dyDescent="0.2">
      <c r="A2100" s="1569">
        <v>245955</v>
      </c>
      <c r="B2100" s="172" t="s">
        <v>11563</v>
      </c>
      <c r="C2100" s="81" t="s">
        <v>11564</v>
      </c>
      <c r="D2100" s="81" t="s">
        <v>124</v>
      </c>
      <c r="E2100" s="81"/>
      <c r="F2100" s="81"/>
      <c r="G2100" s="172" t="s">
        <v>103</v>
      </c>
      <c r="H2100" s="34"/>
    </row>
    <row r="2101" spans="1:8" x14ac:dyDescent="0.2">
      <c r="A2101" s="1569">
        <v>245956</v>
      </c>
      <c r="B2101" s="172" t="s">
        <v>11565</v>
      </c>
      <c r="C2101" s="81" t="s">
        <v>11566</v>
      </c>
      <c r="D2101" s="81" t="s">
        <v>134</v>
      </c>
      <c r="E2101" s="81" t="s">
        <v>143</v>
      </c>
      <c r="F2101" s="81"/>
      <c r="G2101" s="172" t="s">
        <v>103</v>
      </c>
      <c r="H2101" s="34"/>
    </row>
    <row r="2102" spans="1:8" x14ac:dyDescent="0.2">
      <c r="A2102" s="1569">
        <v>245957</v>
      </c>
      <c r="B2102" s="172" t="s">
        <v>11567</v>
      </c>
      <c r="C2102" s="81" t="s">
        <v>11568</v>
      </c>
      <c r="D2102" s="81" t="s">
        <v>134</v>
      </c>
      <c r="E2102" s="81" t="s">
        <v>143</v>
      </c>
      <c r="F2102" s="81"/>
      <c r="G2102" s="172" t="s">
        <v>103</v>
      </c>
      <c r="H2102" s="34"/>
    </row>
    <row r="2103" spans="1:8" x14ac:dyDescent="0.2">
      <c r="A2103" s="1569">
        <v>245958</v>
      </c>
      <c r="B2103" s="172" t="s">
        <v>11569</v>
      </c>
      <c r="C2103" s="81" t="s">
        <v>11570</v>
      </c>
      <c r="D2103" s="81" t="s">
        <v>143</v>
      </c>
      <c r="E2103" s="81"/>
      <c r="F2103" s="81"/>
      <c r="G2103" s="172" t="s">
        <v>103</v>
      </c>
      <c r="H2103" s="34"/>
    </row>
    <row r="2104" spans="1:8" x14ac:dyDescent="0.2">
      <c r="A2104" s="1569">
        <v>245959</v>
      </c>
      <c r="B2104" s="172" t="s">
        <v>3765</v>
      </c>
      <c r="C2104" s="81" t="s">
        <v>3766</v>
      </c>
      <c r="D2104" s="81" t="s">
        <v>101</v>
      </c>
      <c r="E2104" s="81"/>
      <c r="F2104" s="81"/>
      <c r="G2104" s="172" t="s">
        <v>103</v>
      </c>
      <c r="H2104" s="34"/>
    </row>
    <row r="2105" spans="1:8" x14ac:dyDescent="0.2">
      <c r="A2105" s="1569">
        <v>245960</v>
      </c>
      <c r="B2105" s="172" t="s">
        <v>3767</v>
      </c>
      <c r="C2105" s="81" t="s">
        <v>3768</v>
      </c>
      <c r="D2105" s="81" t="s">
        <v>101</v>
      </c>
      <c r="E2105" s="81"/>
      <c r="F2105" s="81"/>
      <c r="G2105" s="172" t="s">
        <v>103</v>
      </c>
      <c r="H2105" s="34"/>
    </row>
    <row r="2106" spans="1:8" x14ac:dyDescent="0.2">
      <c r="A2106" s="1569">
        <v>245961</v>
      </c>
      <c r="B2106" s="172" t="s">
        <v>3769</v>
      </c>
      <c r="C2106" s="81" t="s">
        <v>3595</v>
      </c>
      <c r="D2106" s="81" t="s">
        <v>101</v>
      </c>
      <c r="E2106" s="81"/>
      <c r="F2106" s="81"/>
      <c r="G2106" s="172" t="s">
        <v>103</v>
      </c>
      <c r="H2106" s="34"/>
    </row>
    <row r="2107" spans="1:8" x14ac:dyDescent="0.2">
      <c r="A2107" s="1569">
        <v>245962</v>
      </c>
      <c r="B2107" s="172" t="s">
        <v>3770</v>
      </c>
      <c r="C2107" s="81" t="s">
        <v>3771</v>
      </c>
      <c r="D2107" s="81" t="s">
        <v>101</v>
      </c>
      <c r="E2107" s="81"/>
      <c r="F2107" s="81"/>
      <c r="G2107" s="172" t="s">
        <v>103</v>
      </c>
      <c r="H2107" s="34"/>
    </row>
    <row r="2108" spans="1:8" x14ac:dyDescent="0.2">
      <c r="A2108" s="1569">
        <v>245963</v>
      </c>
      <c r="B2108" s="172" t="s">
        <v>3772</v>
      </c>
      <c r="C2108" s="81" t="s">
        <v>723</v>
      </c>
      <c r="D2108" s="81" t="s">
        <v>143</v>
      </c>
      <c r="E2108" s="81"/>
      <c r="F2108" s="81"/>
      <c r="G2108" s="172" t="s">
        <v>103</v>
      </c>
      <c r="H2108" s="34"/>
    </row>
    <row r="2109" spans="1:8" x14ac:dyDescent="0.2">
      <c r="A2109" s="1569">
        <v>245964</v>
      </c>
      <c r="B2109" s="172" t="s">
        <v>3773</v>
      </c>
      <c r="C2109" s="81" t="s">
        <v>3774</v>
      </c>
      <c r="D2109" s="81" t="s">
        <v>143</v>
      </c>
      <c r="E2109" s="81"/>
      <c r="F2109" s="81"/>
      <c r="G2109" s="172" t="s">
        <v>103</v>
      </c>
      <c r="H2109" s="34"/>
    </row>
    <row r="2110" spans="1:8" x14ac:dyDescent="0.2">
      <c r="A2110" s="1569">
        <v>245965</v>
      </c>
      <c r="B2110" s="172" t="s">
        <v>3775</v>
      </c>
      <c r="C2110" s="81" t="s">
        <v>1453</v>
      </c>
      <c r="D2110" s="81" t="s">
        <v>143</v>
      </c>
      <c r="E2110" s="81"/>
      <c r="F2110" s="81"/>
      <c r="G2110" s="172" t="s">
        <v>103</v>
      </c>
      <c r="H2110" s="34"/>
    </row>
    <row r="2111" spans="1:8" x14ac:dyDescent="0.2">
      <c r="A2111" s="1569">
        <v>245966</v>
      </c>
      <c r="B2111" s="172" t="s">
        <v>3776</v>
      </c>
      <c r="C2111" s="81" t="s">
        <v>3777</v>
      </c>
      <c r="D2111" s="81" t="s">
        <v>124</v>
      </c>
      <c r="E2111" s="81"/>
      <c r="F2111" s="81"/>
      <c r="G2111" s="172" t="s">
        <v>103</v>
      </c>
      <c r="H2111" s="34"/>
    </row>
    <row r="2112" spans="1:8" x14ac:dyDescent="0.2">
      <c r="A2112" s="1569">
        <v>245967</v>
      </c>
      <c r="B2112" s="172" t="s">
        <v>3778</v>
      </c>
      <c r="C2112" s="81" t="s">
        <v>3779</v>
      </c>
      <c r="D2112" s="81" t="s">
        <v>101</v>
      </c>
      <c r="E2112" s="81"/>
      <c r="F2112" s="81"/>
      <c r="G2112" s="172" t="s">
        <v>103</v>
      </c>
      <c r="H2112" s="34"/>
    </row>
    <row r="2113" spans="1:8" x14ac:dyDescent="0.2">
      <c r="A2113" s="1569">
        <v>245968</v>
      </c>
      <c r="B2113" s="172" t="s">
        <v>3780</v>
      </c>
      <c r="C2113" s="81" t="s">
        <v>3781</v>
      </c>
      <c r="D2113" s="81" t="s">
        <v>134</v>
      </c>
      <c r="E2113" s="81"/>
      <c r="F2113" s="81"/>
      <c r="G2113" s="172" t="s">
        <v>103</v>
      </c>
      <c r="H2113" s="34"/>
    </row>
    <row r="2114" spans="1:8" x14ac:dyDescent="0.2">
      <c r="A2114" s="1569">
        <v>245969</v>
      </c>
      <c r="B2114" s="172" t="s">
        <v>3782</v>
      </c>
      <c r="C2114" s="81" t="s">
        <v>3783</v>
      </c>
      <c r="D2114" s="81" t="s">
        <v>101</v>
      </c>
      <c r="E2114" s="81"/>
      <c r="F2114" s="81"/>
      <c r="G2114" s="172" t="s">
        <v>103</v>
      </c>
      <c r="H2114" s="34"/>
    </row>
    <row r="2115" spans="1:8" x14ac:dyDescent="0.2">
      <c r="A2115" s="1569">
        <v>245970</v>
      </c>
      <c r="B2115" s="172" t="s">
        <v>3784</v>
      </c>
      <c r="C2115" s="81" t="s">
        <v>3785</v>
      </c>
      <c r="D2115" s="81" t="s">
        <v>101</v>
      </c>
      <c r="E2115" s="81"/>
      <c r="F2115" s="81"/>
      <c r="G2115" s="172" t="s">
        <v>103</v>
      </c>
      <c r="H2115" s="34"/>
    </row>
    <row r="2116" spans="1:8" x14ac:dyDescent="0.2">
      <c r="A2116" s="1569">
        <v>245971</v>
      </c>
      <c r="B2116" s="172" t="s">
        <v>3786</v>
      </c>
      <c r="C2116" s="81" t="s">
        <v>3787</v>
      </c>
      <c r="D2116" s="81" t="s">
        <v>101</v>
      </c>
      <c r="E2116" s="81"/>
      <c r="F2116" s="81"/>
      <c r="G2116" s="172" t="s">
        <v>103</v>
      </c>
      <c r="H2116" s="34"/>
    </row>
    <row r="2117" spans="1:8" x14ac:dyDescent="0.2">
      <c r="A2117" s="1569">
        <v>245972</v>
      </c>
      <c r="B2117" s="172" t="s">
        <v>3788</v>
      </c>
      <c r="C2117" s="81" t="s">
        <v>3789</v>
      </c>
      <c r="D2117" s="81" t="s">
        <v>101</v>
      </c>
      <c r="E2117" s="81"/>
      <c r="F2117" s="81"/>
      <c r="G2117" s="172" t="s">
        <v>103</v>
      </c>
      <c r="H2117" s="34"/>
    </row>
    <row r="2118" spans="1:8" x14ac:dyDescent="0.2">
      <c r="A2118" s="1569">
        <v>245973</v>
      </c>
      <c r="B2118" s="172" t="s">
        <v>3790</v>
      </c>
      <c r="C2118" s="81" t="s">
        <v>3791</v>
      </c>
      <c r="D2118" s="81" t="s">
        <v>124</v>
      </c>
      <c r="E2118" s="81"/>
      <c r="F2118" s="81"/>
      <c r="G2118" s="172" t="s">
        <v>103</v>
      </c>
      <c r="H2118" s="34"/>
    </row>
    <row r="2119" spans="1:8" x14ac:dyDescent="0.2">
      <c r="A2119" s="1569">
        <v>245974</v>
      </c>
      <c r="B2119" s="172" t="s">
        <v>3792</v>
      </c>
      <c r="C2119" s="81" t="s">
        <v>3793</v>
      </c>
      <c r="D2119" s="81" t="s">
        <v>124</v>
      </c>
      <c r="E2119" s="81"/>
      <c r="F2119" s="81"/>
      <c r="G2119" s="172" t="s">
        <v>103</v>
      </c>
      <c r="H2119" s="34"/>
    </row>
    <row r="2120" spans="1:8" x14ac:dyDescent="0.2">
      <c r="A2120" s="1569">
        <v>245975</v>
      </c>
      <c r="B2120" s="172" t="s">
        <v>11571</v>
      </c>
      <c r="C2120" s="81" t="s">
        <v>11572</v>
      </c>
      <c r="D2120" s="81" t="s">
        <v>124</v>
      </c>
      <c r="E2120" s="81"/>
      <c r="F2120" s="81"/>
      <c r="G2120" s="172" t="s">
        <v>103</v>
      </c>
      <c r="H2120" s="34"/>
    </row>
    <row r="2121" spans="1:8" x14ac:dyDescent="0.2">
      <c r="A2121" s="1569">
        <v>245976</v>
      </c>
      <c r="B2121" s="172" t="s">
        <v>3794</v>
      </c>
      <c r="C2121" s="81" t="s">
        <v>3795</v>
      </c>
      <c r="D2121" s="81" t="s">
        <v>143</v>
      </c>
      <c r="E2121" s="81"/>
      <c r="F2121" s="81"/>
      <c r="G2121" s="172" t="s">
        <v>103</v>
      </c>
      <c r="H2121" s="34"/>
    </row>
    <row r="2122" spans="1:8" x14ac:dyDescent="0.2">
      <c r="A2122" s="1569">
        <v>245977</v>
      </c>
      <c r="B2122" s="172" t="s">
        <v>3796</v>
      </c>
      <c r="C2122" s="81" t="s">
        <v>1971</v>
      </c>
      <c r="D2122" s="81" t="s">
        <v>143</v>
      </c>
      <c r="E2122" s="81"/>
      <c r="F2122" s="81"/>
      <c r="G2122" s="172" t="s">
        <v>103</v>
      </c>
      <c r="H2122" s="34"/>
    </row>
    <row r="2123" spans="1:8" x14ac:dyDescent="0.2">
      <c r="A2123" s="1569">
        <v>245978</v>
      </c>
      <c r="B2123" s="172" t="s">
        <v>3797</v>
      </c>
      <c r="C2123" s="81" t="s">
        <v>2884</v>
      </c>
      <c r="D2123" s="81" t="s">
        <v>143</v>
      </c>
      <c r="E2123" s="81"/>
      <c r="F2123" s="81"/>
      <c r="G2123" s="172" t="s">
        <v>103</v>
      </c>
      <c r="H2123" s="34"/>
    </row>
    <row r="2124" spans="1:8" x14ac:dyDescent="0.2">
      <c r="A2124" s="1569">
        <v>245979</v>
      </c>
      <c r="B2124" s="172" t="s">
        <v>3798</v>
      </c>
      <c r="C2124" s="81" t="s">
        <v>3799</v>
      </c>
      <c r="D2124" s="81" t="s">
        <v>101</v>
      </c>
      <c r="E2124" s="81"/>
      <c r="F2124" s="81"/>
      <c r="G2124" s="172" t="s">
        <v>103</v>
      </c>
      <c r="H2124" s="34"/>
    </row>
    <row r="2125" spans="1:8" x14ac:dyDescent="0.2">
      <c r="A2125" s="1569">
        <v>245980</v>
      </c>
      <c r="B2125" s="172" t="s">
        <v>3800</v>
      </c>
      <c r="C2125" s="81" t="s">
        <v>3801</v>
      </c>
      <c r="D2125" s="81" t="s">
        <v>101</v>
      </c>
      <c r="E2125" s="81"/>
      <c r="F2125" s="81"/>
      <c r="G2125" s="172" t="s">
        <v>103</v>
      </c>
      <c r="H2125" s="34"/>
    </row>
    <row r="2126" spans="1:8" x14ac:dyDescent="0.2">
      <c r="A2126" s="1569">
        <v>245981</v>
      </c>
      <c r="B2126" s="172" t="s">
        <v>3802</v>
      </c>
      <c r="C2126" s="81" t="s">
        <v>3803</v>
      </c>
      <c r="D2126" s="81" t="s">
        <v>101</v>
      </c>
      <c r="E2126" s="81"/>
      <c r="F2126" s="81"/>
      <c r="G2126" s="172" t="s">
        <v>103</v>
      </c>
      <c r="H2126" s="34"/>
    </row>
    <row r="2127" spans="1:8" x14ac:dyDescent="0.2">
      <c r="A2127" s="1569">
        <v>245982</v>
      </c>
      <c r="B2127" s="172" t="s">
        <v>3804</v>
      </c>
      <c r="C2127" s="81" t="s">
        <v>3805</v>
      </c>
      <c r="D2127" s="81" t="s">
        <v>124</v>
      </c>
      <c r="E2127" s="81"/>
      <c r="F2127" s="81"/>
      <c r="G2127" s="172" t="s">
        <v>103</v>
      </c>
      <c r="H2127" s="34"/>
    </row>
    <row r="2128" spans="1:8" x14ac:dyDescent="0.2">
      <c r="A2128" s="1569">
        <v>245983</v>
      </c>
      <c r="B2128" s="172" t="s">
        <v>3806</v>
      </c>
      <c r="C2128" s="81" t="s">
        <v>3807</v>
      </c>
      <c r="D2128" s="81" t="s">
        <v>101</v>
      </c>
      <c r="E2128" s="81"/>
      <c r="F2128" s="81"/>
      <c r="G2128" s="172" t="s">
        <v>103</v>
      </c>
      <c r="H2128" s="34"/>
    </row>
    <row r="2129" spans="1:8" x14ac:dyDescent="0.2">
      <c r="A2129" s="1569">
        <v>245984</v>
      </c>
      <c r="B2129" s="172" t="s">
        <v>3808</v>
      </c>
      <c r="C2129" s="81" t="s">
        <v>3809</v>
      </c>
      <c r="D2129" s="81" t="s">
        <v>134</v>
      </c>
      <c r="E2129" s="81"/>
      <c r="F2129" s="81"/>
      <c r="G2129" s="172" t="s">
        <v>103</v>
      </c>
      <c r="H2129" s="34"/>
    </row>
    <row r="2130" spans="1:8" x14ac:dyDescent="0.2">
      <c r="A2130" s="1569">
        <v>245985</v>
      </c>
      <c r="B2130" s="172" t="s">
        <v>3810</v>
      </c>
      <c r="C2130" s="81" t="s">
        <v>1039</v>
      </c>
      <c r="D2130" s="81" t="s">
        <v>134</v>
      </c>
      <c r="E2130" s="81" t="s">
        <v>143</v>
      </c>
      <c r="F2130" s="81"/>
      <c r="G2130" s="172" t="s">
        <v>103</v>
      </c>
      <c r="H2130" s="34"/>
    </row>
    <row r="2131" spans="1:8" x14ac:dyDescent="0.2">
      <c r="A2131" s="1569">
        <v>245986</v>
      </c>
      <c r="B2131" s="172" t="s">
        <v>3811</v>
      </c>
      <c r="C2131" s="81" t="s">
        <v>3812</v>
      </c>
      <c r="D2131" s="81" t="s">
        <v>124</v>
      </c>
      <c r="E2131" s="81"/>
      <c r="F2131" s="81"/>
      <c r="G2131" s="172" t="s">
        <v>103</v>
      </c>
      <c r="H2131" s="34"/>
    </row>
    <row r="2132" spans="1:8" x14ac:dyDescent="0.2">
      <c r="A2132" s="1569">
        <v>245987</v>
      </c>
      <c r="B2132" s="172" t="s">
        <v>3813</v>
      </c>
      <c r="C2132" s="81" t="s">
        <v>3814</v>
      </c>
      <c r="D2132" s="81" t="s">
        <v>124</v>
      </c>
      <c r="E2132" s="81"/>
      <c r="F2132" s="81"/>
      <c r="G2132" s="172" t="s">
        <v>103</v>
      </c>
      <c r="H2132" s="34"/>
    </row>
    <row r="2133" spans="1:8" x14ac:dyDescent="0.2">
      <c r="A2133" s="1569">
        <v>245988</v>
      </c>
      <c r="B2133" s="172" t="s">
        <v>3815</v>
      </c>
      <c r="C2133" s="81" t="s">
        <v>3816</v>
      </c>
      <c r="D2133" s="81" t="s">
        <v>124</v>
      </c>
      <c r="E2133" s="81"/>
      <c r="F2133" s="81"/>
      <c r="G2133" s="172" t="s">
        <v>103</v>
      </c>
      <c r="H2133" s="34"/>
    </row>
    <row r="2134" spans="1:8" x14ac:dyDescent="0.2">
      <c r="A2134" s="1569">
        <v>245989</v>
      </c>
      <c r="B2134" s="172" t="s">
        <v>3817</v>
      </c>
      <c r="C2134" s="81" t="s">
        <v>3818</v>
      </c>
      <c r="D2134" s="81" t="s">
        <v>124</v>
      </c>
      <c r="E2134" s="81"/>
      <c r="F2134" s="81"/>
      <c r="G2134" s="172" t="s">
        <v>103</v>
      </c>
      <c r="H2134" s="34"/>
    </row>
    <row r="2135" spans="1:8" x14ac:dyDescent="0.2">
      <c r="A2135" s="1569">
        <v>245990</v>
      </c>
      <c r="B2135" s="172" t="s">
        <v>3819</v>
      </c>
      <c r="C2135" s="81" t="s">
        <v>3820</v>
      </c>
      <c r="D2135" s="81" t="s">
        <v>124</v>
      </c>
      <c r="E2135" s="81"/>
      <c r="F2135" s="81"/>
      <c r="G2135" s="172" t="s">
        <v>103</v>
      </c>
      <c r="H2135" s="34"/>
    </row>
    <row r="2136" spans="1:8" x14ac:dyDescent="0.2">
      <c r="A2136" s="1569">
        <v>245991</v>
      </c>
      <c r="B2136" s="172" t="s">
        <v>3821</v>
      </c>
      <c r="C2136" s="81" t="s">
        <v>3822</v>
      </c>
      <c r="D2136" s="81" t="s">
        <v>124</v>
      </c>
      <c r="E2136" s="81"/>
      <c r="F2136" s="81"/>
      <c r="G2136" s="172" t="s">
        <v>103</v>
      </c>
      <c r="H2136" s="34"/>
    </row>
    <row r="2137" spans="1:8" x14ac:dyDescent="0.2">
      <c r="A2137" s="1569">
        <v>245992</v>
      </c>
      <c r="B2137" s="172" t="s">
        <v>3823</v>
      </c>
      <c r="C2137" s="81" t="s">
        <v>3824</v>
      </c>
      <c r="D2137" s="81" t="s">
        <v>124</v>
      </c>
      <c r="E2137" s="81"/>
      <c r="F2137" s="81"/>
      <c r="G2137" s="172" t="s">
        <v>103</v>
      </c>
      <c r="H2137" s="34"/>
    </row>
    <row r="2138" spans="1:8" x14ac:dyDescent="0.2">
      <c r="A2138" s="1569">
        <v>245993</v>
      </c>
      <c r="B2138" s="172" t="s">
        <v>3825</v>
      </c>
      <c r="C2138" s="81" t="s">
        <v>3826</v>
      </c>
      <c r="D2138" s="81" t="s">
        <v>124</v>
      </c>
      <c r="E2138" s="81"/>
      <c r="F2138" s="81"/>
      <c r="G2138" s="172" t="s">
        <v>103</v>
      </c>
      <c r="H2138" s="34"/>
    </row>
    <row r="2139" spans="1:8" x14ac:dyDescent="0.2">
      <c r="A2139" s="1569">
        <v>245994</v>
      </c>
      <c r="B2139" s="172" t="s">
        <v>11573</v>
      </c>
      <c r="C2139" s="81" t="s">
        <v>11574</v>
      </c>
      <c r="D2139" s="81" t="s">
        <v>124</v>
      </c>
      <c r="E2139" s="81"/>
      <c r="F2139" s="81"/>
      <c r="G2139" s="172" t="s">
        <v>103</v>
      </c>
      <c r="H2139" s="34"/>
    </row>
    <row r="2140" spans="1:8" x14ac:dyDescent="0.2">
      <c r="A2140" s="1569">
        <v>245995</v>
      </c>
      <c r="B2140" s="172" t="s">
        <v>3827</v>
      </c>
      <c r="C2140" s="81" t="s">
        <v>3828</v>
      </c>
      <c r="D2140" s="81" t="s">
        <v>143</v>
      </c>
      <c r="E2140" s="81"/>
      <c r="F2140" s="81"/>
      <c r="G2140" s="172" t="s">
        <v>103</v>
      </c>
      <c r="H2140" s="34"/>
    </row>
    <row r="2141" spans="1:8" x14ac:dyDescent="0.2">
      <c r="A2141" s="1569">
        <v>245996</v>
      </c>
      <c r="B2141" s="172" t="s">
        <v>3829</v>
      </c>
      <c r="C2141" s="81" t="s">
        <v>3830</v>
      </c>
      <c r="D2141" s="81" t="s">
        <v>143</v>
      </c>
      <c r="E2141" s="81"/>
      <c r="F2141" s="81"/>
      <c r="G2141" s="172" t="s">
        <v>103</v>
      </c>
      <c r="H2141" s="34"/>
    </row>
    <row r="2142" spans="1:8" x14ac:dyDescent="0.2">
      <c r="A2142" s="1569">
        <v>245997</v>
      </c>
      <c r="B2142" s="172" t="s">
        <v>3831</v>
      </c>
      <c r="C2142" s="81" t="s">
        <v>2961</v>
      </c>
      <c r="D2142" s="81" t="s">
        <v>134</v>
      </c>
      <c r="E2142" s="81"/>
      <c r="F2142" s="81"/>
      <c r="G2142" s="172" t="s">
        <v>103</v>
      </c>
      <c r="H2142" s="34"/>
    </row>
    <row r="2143" spans="1:8" x14ac:dyDescent="0.2">
      <c r="A2143" s="1569">
        <v>245998</v>
      </c>
      <c r="B2143" s="172" t="s">
        <v>3832</v>
      </c>
      <c r="C2143" s="81" t="s">
        <v>3833</v>
      </c>
      <c r="D2143" s="81" t="s">
        <v>134</v>
      </c>
      <c r="E2143" s="81"/>
      <c r="F2143" s="81"/>
      <c r="G2143" s="172" t="s">
        <v>103</v>
      </c>
      <c r="H2143" s="34"/>
    </row>
    <row r="2144" spans="1:8" x14ac:dyDescent="0.2">
      <c r="A2144" s="1569">
        <v>245999</v>
      </c>
      <c r="B2144" s="172" t="s">
        <v>3834</v>
      </c>
      <c r="C2144" s="81" t="s">
        <v>3835</v>
      </c>
      <c r="D2144" s="81" t="s">
        <v>143</v>
      </c>
      <c r="E2144" s="81"/>
      <c r="F2144" s="81"/>
      <c r="G2144" s="172" t="s">
        <v>103</v>
      </c>
      <c r="H2144" s="34"/>
    </row>
    <row r="2145" spans="1:8" x14ac:dyDescent="0.2">
      <c r="A2145" s="1569">
        <v>246000</v>
      </c>
      <c r="B2145" s="172" t="s">
        <v>3836</v>
      </c>
      <c r="C2145" s="81" t="s">
        <v>3837</v>
      </c>
      <c r="D2145" s="81" t="s">
        <v>134</v>
      </c>
      <c r="E2145" s="81"/>
      <c r="F2145" s="81"/>
      <c r="G2145" s="172" t="s">
        <v>103</v>
      </c>
      <c r="H2145" s="34"/>
    </row>
    <row r="2146" spans="1:8" x14ac:dyDescent="0.2">
      <c r="A2146" s="1569">
        <v>246001</v>
      </c>
      <c r="B2146" s="172" t="s">
        <v>3838</v>
      </c>
      <c r="C2146" s="81" t="s">
        <v>3839</v>
      </c>
      <c r="D2146" s="81" t="s">
        <v>124</v>
      </c>
      <c r="E2146" s="81"/>
      <c r="F2146" s="81"/>
      <c r="G2146" s="172" t="s">
        <v>103</v>
      </c>
      <c r="H2146" s="34"/>
    </row>
    <row r="2147" spans="1:8" x14ac:dyDescent="0.2">
      <c r="A2147" s="1569">
        <v>246002</v>
      </c>
      <c r="B2147" s="172" t="s">
        <v>3840</v>
      </c>
      <c r="C2147" s="81" t="s">
        <v>3841</v>
      </c>
      <c r="D2147" s="81" t="s">
        <v>143</v>
      </c>
      <c r="E2147" s="81"/>
      <c r="F2147" s="81"/>
      <c r="G2147" s="172" t="s">
        <v>103</v>
      </c>
      <c r="H2147" s="34"/>
    </row>
    <row r="2148" spans="1:8" x14ac:dyDescent="0.2">
      <c r="A2148" s="1569">
        <v>246003</v>
      </c>
      <c r="B2148" s="172" t="s">
        <v>3842</v>
      </c>
      <c r="C2148" s="81" t="s">
        <v>3843</v>
      </c>
      <c r="D2148" s="81" t="s">
        <v>101</v>
      </c>
      <c r="E2148" s="81"/>
      <c r="F2148" s="81"/>
      <c r="G2148" s="172" t="s">
        <v>110</v>
      </c>
      <c r="H2148" s="34"/>
    </row>
    <row r="2149" spans="1:8" x14ac:dyDescent="0.2">
      <c r="A2149" s="1569">
        <v>246004</v>
      </c>
      <c r="B2149" s="172" t="s">
        <v>3844</v>
      </c>
      <c r="C2149" s="81" t="s">
        <v>1147</v>
      </c>
      <c r="D2149" s="81" t="s">
        <v>134</v>
      </c>
      <c r="E2149" s="81"/>
      <c r="F2149" s="81"/>
      <c r="G2149" s="172" t="s">
        <v>103</v>
      </c>
      <c r="H2149" s="34"/>
    </row>
    <row r="2150" spans="1:8" x14ac:dyDescent="0.2">
      <c r="A2150" s="1569">
        <v>246005</v>
      </c>
      <c r="B2150" s="172" t="s">
        <v>3845</v>
      </c>
      <c r="C2150" s="81" t="s">
        <v>706</v>
      </c>
      <c r="D2150" s="81" t="s">
        <v>134</v>
      </c>
      <c r="E2150" s="81"/>
      <c r="F2150" s="81"/>
      <c r="G2150" s="172" t="s">
        <v>103</v>
      </c>
      <c r="H2150" s="34"/>
    </row>
    <row r="2151" spans="1:8" x14ac:dyDescent="0.2">
      <c r="A2151" s="1569">
        <v>246006</v>
      </c>
      <c r="B2151" s="172" t="s">
        <v>3846</v>
      </c>
      <c r="C2151" s="81" t="s">
        <v>3847</v>
      </c>
      <c r="D2151" s="81" t="s">
        <v>134</v>
      </c>
      <c r="E2151" s="81"/>
      <c r="F2151" s="81"/>
      <c r="G2151" s="172" t="s">
        <v>103</v>
      </c>
      <c r="H2151" s="34"/>
    </row>
    <row r="2152" spans="1:8" x14ac:dyDescent="0.2">
      <c r="A2152" s="1569">
        <v>246007</v>
      </c>
      <c r="B2152" s="172" t="s">
        <v>3848</v>
      </c>
      <c r="C2152" s="81" t="s">
        <v>3849</v>
      </c>
      <c r="D2152" s="81" t="s">
        <v>143</v>
      </c>
      <c r="E2152" s="81"/>
      <c r="F2152" s="81"/>
      <c r="G2152" s="172" t="s">
        <v>103</v>
      </c>
      <c r="H2152" s="34"/>
    </row>
    <row r="2153" spans="1:8" x14ac:dyDescent="0.2">
      <c r="A2153" s="1569">
        <v>246008</v>
      </c>
      <c r="B2153" s="172" t="s">
        <v>3850</v>
      </c>
      <c r="C2153" s="81" t="s">
        <v>3851</v>
      </c>
      <c r="D2153" s="81" t="s">
        <v>143</v>
      </c>
      <c r="E2153" s="81"/>
      <c r="F2153" s="81"/>
      <c r="G2153" s="172" t="s">
        <v>103</v>
      </c>
      <c r="H2153" s="34"/>
    </row>
    <row r="2154" spans="1:8" x14ac:dyDescent="0.2">
      <c r="A2154" s="1569">
        <v>246009</v>
      </c>
      <c r="B2154" s="172" t="s">
        <v>3852</v>
      </c>
      <c r="C2154" s="81" t="s">
        <v>3853</v>
      </c>
      <c r="D2154" s="81" t="s">
        <v>124</v>
      </c>
      <c r="E2154" s="81"/>
      <c r="F2154" s="81"/>
      <c r="G2154" s="172" t="s">
        <v>103</v>
      </c>
      <c r="H2154" s="34"/>
    </row>
    <row r="2155" spans="1:8" x14ac:dyDescent="0.2">
      <c r="A2155" s="1569">
        <v>246010</v>
      </c>
      <c r="B2155" s="172" t="s">
        <v>3854</v>
      </c>
      <c r="C2155" s="81" t="s">
        <v>688</v>
      </c>
      <c r="D2155" s="81" t="s">
        <v>134</v>
      </c>
      <c r="E2155" s="81"/>
      <c r="F2155" s="81"/>
      <c r="G2155" s="172" t="s">
        <v>103</v>
      </c>
      <c r="H2155" s="34"/>
    </row>
    <row r="2156" spans="1:8" x14ac:dyDescent="0.2">
      <c r="A2156" s="1569">
        <v>246011</v>
      </c>
      <c r="B2156" s="172" t="s">
        <v>3855</v>
      </c>
      <c r="C2156" s="81" t="s">
        <v>3856</v>
      </c>
      <c r="D2156" s="81" t="s">
        <v>143</v>
      </c>
      <c r="E2156" s="81"/>
      <c r="F2156" s="81"/>
      <c r="G2156" s="172" t="s">
        <v>103</v>
      </c>
      <c r="H2156" s="34"/>
    </row>
    <row r="2157" spans="1:8" x14ac:dyDescent="0.2">
      <c r="A2157" s="1569">
        <v>246012</v>
      </c>
      <c r="B2157" s="172" t="s">
        <v>3857</v>
      </c>
      <c r="C2157" s="81" t="s">
        <v>3781</v>
      </c>
      <c r="D2157" s="81" t="s">
        <v>134</v>
      </c>
      <c r="E2157" s="81" t="s">
        <v>143</v>
      </c>
      <c r="F2157" s="81"/>
      <c r="G2157" s="172" t="s">
        <v>103</v>
      </c>
      <c r="H2157" s="34"/>
    </row>
    <row r="2158" spans="1:8" x14ac:dyDescent="0.2">
      <c r="A2158" s="1569">
        <v>246013</v>
      </c>
      <c r="B2158" s="172" t="s">
        <v>3858</v>
      </c>
      <c r="C2158" s="81" t="s">
        <v>3156</v>
      </c>
      <c r="D2158" s="81" t="s">
        <v>124</v>
      </c>
      <c r="E2158" s="81"/>
      <c r="F2158" s="81"/>
      <c r="G2158" s="172" t="s">
        <v>103</v>
      </c>
      <c r="H2158" s="34"/>
    </row>
    <row r="2159" spans="1:8" x14ac:dyDescent="0.2">
      <c r="A2159" s="1569">
        <v>246014</v>
      </c>
      <c r="B2159" s="172" t="s">
        <v>3859</v>
      </c>
      <c r="C2159" s="81" t="s">
        <v>3860</v>
      </c>
      <c r="D2159" s="81" t="s">
        <v>101</v>
      </c>
      <c r="E2159" s="81"/>
      <c r="F2159" s="81"/>
      <c r="G2159" s="172" t="s">
        <v>103</v>
      </c>
      <c r="H2159" s="34"/>
    </row>
    <row r="2160" spans="1:8" x14ac:dyDescent="0.2">
      <c r="A2160" s="1569">
        <v>246015</v>
      </c>
      <c r="B2160" s="172" t="s">
        <v>11575</v>
      </c>
      <c r="C2160" s="81" t="s">
        <v>11576</v>
      </c>
      <c r="D2160" s="81" t="s">
        <v>101</v>
      </c>
      <c r="E2160" s="81"/>
      <c r="F2160" s="81"/>
      <c r="G2160" s="172" t="s">
        <v>103</v>
      </c>
      <c r="H2160" s="34"/>
    </row>
    <row r="2161" spans="1:8" x14ac:dyDescent="0.2">
      <c r="A2161" s="1569">
        <v>246016</v>
      </c>
      <c r="B2161" s="172" t="s">
        <v>3861</v>
      </c>
      <c r="C2161" s="81" t="s">
        <v>1054</v>
      </c>
      <c r="D2161" s="81" t="s">
        <v>124</v>
      </c>
      <c r="E2161" s="81"/>
      <c r="F2161" s="81"/>
      <c r="G2161" s="172" t="s">
        <v>103</v>
      </c>
      <c r="H2161" s="34"/>
    </row>
    <row r="2162" spans="1:8" x14ac:dyDescent="0.2">
      <c r="A2162" s="1569">
        <v>246017</v>
      </c>
      <c r="B2162" s="172" t="s">
        <v>3862</v>
      </c>
      <c r="C2162" s="81" t="s">
        <v>2909</v>
      </c>
      <c r="D2162" s="81" t="s">
        <v>124</v>
      </c>
      <c r="E2162" s="81"/>
      <c r="F2162" s="81"/>
      <c r="G2162" s="172" t="s">
        <v>103</v>
      </c>
      <c r="H2162" s="34"/>
    </row>
    <row r="2163" spans="1:8" x14ac:dyDescent="0.2">
      <c r="A2163" s="1569">
        <v>246018</v>
      </c>
      <c r="B2163" s="172" t="s">
        <v>3863</v>
      </c>
      <c r="C2163" s="81" t="s">
        <v>3864</v>
      </c>
      <c r="D2163" s="81" t="s">
        <v>124</v>
      </c>
      <c r="E2163" s="81"/>
      <c r="F2163" s="81"/>
      <c r="G2163" s="172" t="s">
        <v>103</v>
      </c>
      <c r="H2163" s="34"/>
    </row>
    <row r="2164" spans="1:8" x14ac:dyDescent="0.2">
      <c r="A2164" s="1569">
        <v>246019</v>
      </c>
      <c r="B2164" s="172" t="s">
        <v>3865</v>
      </c>
      <c r="C2164" s="81" t="s">
        <v>763</v>
      </c>
      <c r="D2164" s="81" t="s">
        <v>124</v>
      </c>
      <c r="E2164" s="81"/>
      <c r="F2164" s="81"/>
      <c r="G2164" s="172" t="s">
        <v>103</v>
      </c>
      <c r="H2164" s="34"/>
    </row>
    <row r="2165" spans="1:8" x14ac:dyDescent="0.2">
      <c r="A2165" s="1569">
        <v>246020</v>
      </c>
      <c r="B2165" s="172" t="s">
        <v>3866</v>
      </c>
      <c r="C2165" s="81" t="s">
        <v>528</v>
      </c>
      <c r="D2165" s="81" t="s">
        <v>124</v>
      </c>
      <c r="E2165" s="81"/>
      <c r="F2165" s="81"/>
      <c r="G2165" s="172" t="s">
        <v>103</v>
      </c>
      <c r="H2165" s="34"/>
    </row>
    <row r="2166" spans="1:8" x14ac:dyDescent="0.2">
      <c r="A2166" s="1569">
        <v>246021</v>
      </c>
      <c r="B2166" s="172" t="s">
        <v>3867</v>
      </c>
      <c r="C2166" s="81" t="s">
        <v>3868</v>
      </c>
      <c r="D2166" s="81" t="s">
        <v>124</v>
      </c>
      <c r="E2166" s="81"/>
      <c r="F2166" s="81"/>
      <c r="G2166" s="172" t="s">
        <v>103</v>
      </c>
      <c r="H2166" s="34"/>
    </row>
    <row r="2167" spans="1:8" x14ac:dyDescent="0.2">
      <c r="A2167" s="1569">
        <v>246022</v>
      </c>
      <c r="B2167" s="172" t="s">
        <v>3869</v>
      </c>
      <c r="C2167" s="81" t="s">
        <v>530</v>
      </c>
      <c r="D2167" s="81" t="s">
        <v>124</v>
      </c>
      <c r="E2167" s="81"/>
      <c r="F2167" s="81"/>
      <c r="G2167" s="172" t="s">
        <v>103</v>
      </c>
      <c r="H2167" s="34"/>
    </row>
    <row r="2168" spans="1:8" x14ac:dyDescent="0.2">
      <c r="A2168" s="1569">
        <v>246023</v>
      </c>
      <c r="B2168" s="172" t="s">
        <v>3870</v>
      </c>
      <c r="C2168" s="81" t="s">
        <v>1439</v>
      </c>
      <c r="D2168" s="81" t="s">
        <v>124</v>
      </c>
      <c r="E2168" s="81"/>
      <c r="F2168" s="81"/>
      <c r="G2168" s="172" t="s">
        <v>103</v>
      </c>
      <c r="H2168" s="34"/>
    </row>
    <row r="2169" spans="1:8" x14ac:dyDescent="0.2">
      <c r="A2169" s="1569">
        <v>246024</v>
      </c>
      <c r="B2169" s="172" t="s">
        <v>3871</v>
      </c>
      <c r="C2169" s="81" t="s">
        <v>2073</v>
      </c>
      <c r="D2169" s="81" t="s">
        <v>124</v>
      </c>
      <c r="E2169" s="81"/>
      <c r="F2169" s="81"/>
      <c r="G2169" s="172" t="s">
        <v>103</v>
      </c>
      <c r="H2169" s="34"/>
    </row>
    <row r="2170" spans="1:8" x14ac:dyDescent="0.2">
      <c r="A2170" s="1569">
        <v>246025</v>
      </c>
      <c r="B2170" s="172" t="s">
        <v>3872</v>
      </c>
      <c r="C2170" s="81" t="s">
        <v>3873</v>
      </c>
      <c r="D2170" s="81" t="s">
        <v>124</v>
      </c>
      <c r="E2170" s="81"/>
      <c r="F2170" s="81"/>
      <c r="G2170" s="172" t="s">
        <v>103</v>
      </c>
      <c r="H2170" s="34"/>
    </row>
    <row r="2171" spans="1:8" x14ac:dyDescent="0.2">
      <c r="A2171" s="1569">
        <v>246026</v>
      </c>
      <c r="B2171" s="172" t="s">
        <v>3874</v>
      </c>
      <c r="C2171" s="81" t="s">
        <v>3875</v>
      </c>
      <c r="D2171" s="81" t="s">
        <v>134</v>
      </c>
      <c r="E2171" s="81"/>
      <c r="F2171" s="81"/>
      <c r="G2171" s="172" t="s">
        <v>103</v>
      </c>
      <c r="H2171" s="34"/>
    </row>
    <row r="2172" spans="1:8" x14ac:dyDescent="0.2">
      <c r="A2172" s="1569">
        <v>246027</v>
      </c>
      <c r="B2172" s="172" t="s">
        <v>3876</v>
      </c>
      <c r="C2172" s="81" t="s">
        <v>2832</v>
      </c>
      <c r="D2172" s="81" t="s">
        <v>124</v>
      </c>
      <c r="E2172" s="81"/>
      <c r="F2172" s="81"/>
      <c r="G2172" s="172" t="s">
        <v>103</v>
      </c>
      <c r="H2172" s="34"/>
    </row>
    <row r="2173" spans="1:8" x14ac:dyDescent="0.2">
      <c r="A2173" s="1569">
        <v>246028</v>
      </c>
      <c r="B2173" s="172" t="s">
        <v>3877</v>
      </c>
      <c r="C2173" s="81" t="s">
        <v>2838</v>
      </c>
      <c r="D2173" s="81" t="s">
        <v>124</v>
      </c>
      <c r="E2173" s="81"/>
      <c r="F2173" s="81"/>
      <c r="G2173" s="172" t="s">
        <v>103</v>
      </c>
      <c r="H2173" s="34"/>
    </row>
    <row r="2174" spans="1:8" x14ac:dyDescent="0.2">
      <c r="A2174" s="1569">
        <v>246029</v>
      </c>
      <c r="B2174" s="172" t="s">
        <v>3878</v>
      </c>
      <c r="C2174" s="81" t="s">
        <v>3879</v>
      </c>
      <c r="D2174" s="81" t="s">
        <v>124</v>
      </c>
      <c r="E2174" s="81"/>
      <c r="F2174" s="81"/>
      <c r="G2174" s="172" t="s">
        <v>103</v>
      </c>
      <c r="H2174" s="34"/>
    </row>
    <row r="2175" spans="1:8" x14ac:dyDescent="0.2">
      <c r="A2175" s="1569">
        <v>246030</v>
      </c>
      <c r="B2175" s="172" t="s">
        <v>3880</v>
      </c>
      <c r="C2175" s="81" t="s">
        <v>1107</v>
      </c>
      <c r="D2175" s="81" t="s">
        <v>124</v>
      </c>
      <c r="E2175" s="81"/>
      <c r="F2175" s="81"/>
      <c r="G2175" s="172" t="s">
        <v>103</v>
      </c>
      <c r="H2175" s="34"/>
    </row>
    <row r="2176" spans="1:8" x14ac:dyDescent="0.2">
      <c r="A2176" s="1569">
        <v>246031</v>
      </c>
      <c r="B2176" s="172" t="s">
        <v>3881</v>
      </c>
      <c r="C2176" s="81" t="s">
        <v>3882</v>
      </c>
      <c r="D2176" s="81" t="s">
        <v>124</v>
      </c>
      <c r="E2176" s="81"/>
      <c r="F2176" s="81"/>
      <c r="G2176" s="172" t="s">
        <v>103</v>
      </c>
      <c r="H2176" s="34"/>
    </row>
    <row r="2177" spans="1:8" x14ac:dyDescent="0.2">
      <c r="A2177" s="1569">
        <v>246032</v>
      </c>
      <c r="B2177" s="172" t="s">
        <v>3883</v>
      </c>
      <c r="C2177" s="81" t="s">
        <v>3884</v>
      </c>
      <c r="D2177" s="81" t="s">
        <v>143</v>
      </c>
      <c r="E2177" s="81"/>
      <c r="F2177" s="81"/>
      <c r="G2177" s="172" t="s">
        <v>103</v>
      </c>
      <c r="H2177" s="34"/>
    </row>
    <row r="2178" spans="1:8" x14ac:dyDescent="0.2">
      <c r="A2178" s="1569">
        <v>246033</v>
      </c>
      <c r="B2178" s="172" t="s">
        <v>3885</v>
      </c>
      <c r="C2178" s="81" t="s">
        <v>680</v>
      </c>
      <c r="D2178" s="81" t="s">
        <v>143</v>
      </c>
      <c r="E2178" s="81"/>
      <c r="F2178" s="81"/>
      <c r="G2178" s="172" t="s">
        <v>103</v>
      </c>
      <c r="H2178" s="34"/>
    </row>
    <row r="2179" spans="1:8" x14ac:dyDescent="0.2">
      <c r="A2179" s="1569">
        <v>246034</v>
      </c>
      <c r="B2179" s="172" t="s">
        <v>3886</v>
      </c>
      <c r="C2179" s="81" t="s">
        <v>3887</v>
      </c>
      <c r="D2179" s="81" t="s">
        <v>101</v>
      </c>
      <c r="E2179" s="81"/>
      <c r="F2179" s="81"/>
      <c r="G2179" s="172" t="s">
        <v>103</v>
      </c>
      <c r="H2179" s="34"/>
    </row>
    <row r="2180" spans="1:8" x14ac:dyDescent="0.2">
      <c r="A2180" s="1569">
        <v>246035</v>
      </c>
      <c r="B2180" s="172" t="s">
        <v>3888</v>
      </c>
      <c r="C2180" s="81" t="s">
        <v>3889</v>
      </c>
      <c r="D2180" s="81" t="s">
        <v>101</v>
      </c>
      <c r="E2180" s="81"/>
      <c r="F2180" s="81"/>
      <c r="G2180" s="172" t="s">
        <v>103</v>
      </c>
      <c r="H2180" s="34"/>
    </row>
    <row r="2181" spans="1:8" x14ac:dyDescent="0.2">
      <c r="A2181" s="1569">
        <v>246036</v>
      </c>
      <c r="B2181" s="172" t="s">
        <v>3890</v>
      </c>
      <c r="C2181" s="81" t="s">
        <v>3891</v>
      </c>
      <c r="D2181" s="81" t="s">
        <v>134</v>
      </c>
      <c r="E2181" s="81" t="s">
        <v>143</v>
      </c>
      <c r="F2181" s="81"/>
      <c r="G2181" s="172" t="s">
        <v>103</v>
      </c>
      <c r="H2181" s="34"/>
    </row>
    <row r="2182" spans="1:8" x14ac:dyDescent="0.2">
      <c r="A2182" s="1569">
        <v>246037</v>
      </c>
      <c r="B2182" s="172" t="s">
        <v>3892</v>
      </c>
      <c r="C2182" s="81" t="s">
        <v>3893</v>
      </c>
      <c r="D2182" s="81" t="s">
        <v>124</v>
      </c>
      <c r="E2182" s="81"/>
      <c r="F2182" s="81"/>
      <c r="G2182" s="172" t="s">
        <v>103</v>
      </c>
      <c r="H2182" s="34"/>
    </row>
    <row r="2183" spans="1:8" x14ac:dyDescent="0.2">
      <c r="A2183" s="1569">
        <v>246038</v>
      </c>
      <c r="B2183" s="172" t="s">
        <v>3894</v>
      </c>
      <c r="C2183" s="81" t="s">
        <v>3895</v>
      </c>
      <c r="D2183" s="81" t="s">
        <v>143</v>
      </c>
      <c r="E2183" s="81"/>
      <c r="F2183" s="81"/>
      <c r="G2183" s="172" t="s">
        <v>103</v>
      </c>
      <c r="H2183" s="34"/>
    </row>
    <row r="2184" spans="1:8" x14ac:dyDescent="0.2">
      <c r="A2184" s="1569">
        <v>246039</v>
      </c>
      <c r="B2184" s="172" t="s">
        <v>3896</v>
      </c>
      <c r="C2184" s="81" t="s">
        <v>3897</v>
      </c>
      <c r="D2184" s="81" t="s">
        <v>124</v>
      </c>
      <c r="E2184" s="81"/>
      <c r="F2184" s="81"/>
      <c r="G2184" s="172" t="s">
        <v>103</v>
      </c>
      <c r="H2184" s="34"/>
    </row>
    <row r="2185" spans="1:8" x14ac:dyDescent="0.2">
      <c r="A2185" s="1569">
        <v>246040</v>
      </c>
      <c r="B2185" s="172" t="s">
        <v>3898</v>
      </c>
      <c r="C2185" s="81" t="s">
        <v>1041</v>
      </c>
      <c r="D2185" s="81" t="s">
        <v>143</v>
      </c>
      <c r="E2185" s="81"/>
      <c r="F2185" s="81"/>
      <c r="G2185" s="172" t="s">
        <v>103</v>
      </c>
      <c r="H2185" s="34"/>
    </row>
    <row r="2186" spans="1:8" x14ac:dyDescent="0.2">
      <c r="A2186" s="1569">
        <v>246041</v>
      </c>
      <c r="B2186" s="172" t="s">
        <v>3899</v>
      </c>
      <c r="C2186" s="81" t="s">
        <v>1088</v>
      </c>
      <c r="D2186" s="81" t="s">
        <v>143</v>
      </c>
      <c r="E2186" s="81"/>
      <c r="F2186" s="81"/>
      <c r="G2186" s="172" t="s">
        <v>103</v>
      </c>
      <c r="H2186" s="34"/>
    </row>
    <row r="2187" spans="1:8" x14ac:dyDescent="0.2">
      <c r="A2187" s="1569">
        <v>246042</v>
      </c>
      <c r="B2187" s="172" t="s">
        <v>3900</v>
      </c>
      <c r="C2187" s="81" t="s">
        <v>3901</v>
      </c>
      <c r="D2187" s="81" t="s">
        <v>134</v>
      </c>
      <c r="E2187" s="81"/>
      <c r="F2187" s="81"/>
      <c r="G2187" s="172" t="s">
        <v>103</v>
      </c>
      <c r="H2187" s="34"/>
    </row>
    <row r="2188" spans="1:8" x14ac:dyDescent="0.2">
      <c r="A2188" s="1569">
        <v>246043</v>
      </c>
      <c r="B2188" s="172" t="s">
        <v>3902</v>
      </c>
      <c r="C2188" s="81" t="s">
        <v>3903</v>
      </c>
      <c r="D2188" s="81" t="s">
        <v>101</v>
      </c>
      <c r="E2188" s="81"/>
      <c r="F2188" s="81"/>
      <c r="G2188" s="172" t="s">
        <v>103</v>
      </c>
      <c r="H2188" s="34"/>
    </row>
    <row r="2189" spans="1:8" x14ac:dyDescent="0.2">
      <c r="A2189" s="1569">
        <v>246044</v>
      </c>
      <c r="B2189" s="172" t="s">
        <v>3904</v>
      </c>
      <c r="C2189" s="81" t="s">
        <v>3905</v>
      </c>
      <c r="D2189" s="81" t="s">
        <v>124</v>
      </c>
      <c r="E2189" s="81"/>
      <c r="F2189" s="81"/>
      <c r="G2189" s="172" t="s">
        <v>103</v>
      </c>
      <c r="H2189" s="34"/>
    </row>
    <row r="2190" spans="1:8" x14ac:dyDescent="0.2">
      <c r="A2190" s="1569">
        <v>246045</v>
      </c>
      <c r="B2190" s="172" t="s">
        <v>3906</v>
      </c>
      <c r="C2190" s="81" t="s">
        <v>3907</v>
      </c>
      <c r="D2190" s="81" t="s">
        <v>124</v>
      </c>
      <c r="E2190" s="81"/>
      <c r="F2190" s="81"/>
      <c r="G2190" s="172" t="s">
        <v>103</v>
      </c>
      <c r="H2190" s="34"/>
    </row>
    <row r="2191" spans="1:8" x14ac:dyDescent="0.2">
      <c r="A2191" s="1569">
        <v>246046</v>
      </c>
      <c r="B2191" s="172" t="s">
        <v>3908</v>
      </c>
      <c r="C2191" s="81" t="s">
        <v>3909</v>
      </c>
      <c r="D2191" s="81" t="s">
        <v>124</v>
      </c>
      <c r="E2191" s="81"/>
      <c r="F2191" s="81"/>
      <c r="G2191" s="172" t="s">
        <v>103</v>
      </c>
      <c r="H2191" s="34"/>
    </row>
    <row r="2192" spans="1:8" x14ac:dyDescent="0.2">
      <c r="A2192" s="1569">
        <v>246047</v>
      </c>
      <c r="B2192" s="172" t="s">
        <v>3910</v>
      </c>
      <c r="C2192" s="81" t="s">
        <v>3911</v>
      </c>
      <c r="D2192" s="81" t="s">
        <v>124</v>
      </c>
      <c r="E2192" s="81"/>
      <c r="F2192" s="81"/>
      <c r="G2192" s="172" t="s">
        <v>103</v>
      </c>
      <c r="H2192" s="34"/>
    </row>
    <row r="2193" spans="1:8" x14ac:dyDescent="0.2">
      <c r="A2193" s="1569">
        <v>246048</v>
      </c>
      <c r="B2193" s="172" t="s">
        <v>3912</v>
      </c>
      <c r="C2193" s="81" t="s">
        <v>3913</v>
      </c>
      <c r="D2193" s="81" t="s">
        <v>124</v>
      </c>
      <c r="E2193" s="81"/>
      <c r="F2193" s="81"/>
      <c r="G2193" s="172" t="s">
        <v>103</v>
      </c>
      <c r="H2193" s="34"/>
    </row>
    <row r="2194" spans="1:8" x14ac:dyDescent="0.2">
      <c r="A2194" s="1569">
        <v>246049</v>
      </c>
      <c r="B2194" s="172" t="s">
        <v>3914</v>
      </c>
      <c r="C2194" s="81" t="s">
        <v>3915</v>
      </c>
      <c r="D2194" s="81" t="s">
        <v>124</v>
      </c>
      <c r="E2194" s="81"/>
      <c r="F2194" s="81"/>
      <c r="G2194" s="172" t="s">
        <v>103</v>
      </c>
      <c r="H2194" s="34"/>
    </row>
    <row r="2195" spans="1:8" x14ac:dyDescent="0.2">
      <c r="A2195" s="1569">
        <v>246050</v>
      </c>
      <c r="B2195" s="172" t="s">
        <v>3916</v>
      </c>
      <c r="C2195" s="81" t="s">
        <v>3917</v>
      </c>
      <c r="D2195" s="81" t="s">
        <v>134</v>
      </c>
      <c r="E2195" s="81"/>
      <c r="F2195" s="81"/>
      <c r="G2195" s="172" t="s">
        <v>110</v>
      </c>
      <c r="H2195" s="34"/>
    </row>
    <row r="2196" spans="1:8" x14ac:dyDescent="0.2">
      <c r="A2196" s="1569">
        <v>246051</v>
      </c>
      <c r="B2196" s="172" t="s">
        <v>3918</v>
      </c>
      <c r="C2196" s="81" t="s">
        <v>3919</v>
      </c>
      <c r="D2196" s="81" t="s">
        <v>143</v>
      </c>
      <c r="E2196" s="81"/>
      <c r="F2196" s="81"/>
      <c r="G2196" s="172" t="s">
        <v>110</v>
      </c>
      <c r="H2196" s="34"/>
    </row>
    <row r="2197" spans="1:8" x14ac:dyDescent="0.2">
      <c r="A2197" s="1569">
        <v>246052</v>
      </c>
      <c r="B2197" s="172" t="s">
        <v>3920</v>
      </c>
      <c r="C2197" s="81" t="s">
        <v>3921</v>
      </c>
      <c r="D2197" s="81" t="s">
        <v>134</v>
      </c>
      <c r="E2197" s="81"/>
      <c r="F2197" s="81"/>
      <c r="G2197" s="172" t="s">
        <v>103</v>
      </c>
      <c r="H2197" s="34"/>
    </row>
    <row r="2198" spans="1:8" x14ac:dyDescent="0.2">
      <c r="A2198" s="1569">
        <v>246053</v>
      </c>
      <c r="B2198" s="172" t="s">
        <v>3922</v>
      </c>
      <c r="C2198" s="81" t="s">
        <v>3923</v>
      </c>
      <c r="D2198" s="81" t="s">
        <v>124</v>
      </c>
      <c r="E2198" s="81"/>
      <c r="F2198" s="81"/>
      <c r="G2198" s="172" t="s">
        <v>103</v>
      </c>
      <c r="H2198" s="34"/>
    </row>
    <row r="2199" spans="1:8" x14ac:dyDescent="0.2">
      <c r="A2199" s="1569">
        <v>246054</v>
      </c>
      <c r="B2199" s="172" t="s">
        <v>3924</v>
      </c>
      <c r="C2199" s="81" t="s">
        <v>3925</v>
      </c>
      <c r="D2199" s="81" t="s">
        <v>124</v>
      </c>
      <c r="E2199" s="81"/>
      <c r="F2199" s="81"/>
      <c r="G2199" s="172" t="s">
        <v>103</v>
      </c>
      <c r="H2199" s="34"/>
    </row>
    <row r="2200" spans="1:8" x14ac:dyDescent="0.2">
      <c r="A2200" s="1569">
        <v>246055</v>
      </c>
      <c r="B2200" s="172" t="s">
        <v>3926</v>
      </c>
      <c r="C2200" s="81" t="s">
        <v>3927</v>
      </c>
      <c r="D2200" s="81" t="s">
        <v>101</v>
      </c>
      <c r="E2200" s="81" t="s">
        <v>134</v>
      </c>
      <c r="F2200" s="81"/>
      <c r="G2200" s="172" t="s">
        <v>103</v>
      </c>
      <c r="H2200" s="34"/>
    </row>
    <row r="2201" spans="1:8" x14ac:dyDescent="0.2">
      <c r="A2201" s="1569">
        <v>246056</v>
      </c>
      <c r="B2201" s="172" t="s">
        <v>3928</v>
      </c>
      <c r="C2201" s="81" t="s">
        <v>3929</v>
      </c>
      <c r="D2201" s="81" t="s">
        <v>143</v>
      </c>
      <c r="E2201" s="81"/>
      <c r="F2201" s="81"/>
      <c r="G2201" s="172" t="s">
        <v>110</v>
      </c>
      <c r="H2201" s="34"/>
    </row>
    <row r="2202" spans="1:8" x14ac:dyDescent="0.2">
      <c r="A2202" s="1569">
        <v>246057</v>
      </c>
      <c r="B2202" s="172" t="s">
        <v>3930</v>
      </c>
      <c r="C2202" s="81" t="s">
        <v>3931</v>
      </c>
      <c r="D2202" s="81" t="s">
        <v>143</v>
      </c>
      <c r="E2202" s="81"/>
      <c r="F2202" s="81"/>
      <c r="G2202" s="172" t="s">
        <v>103</v>
      </c>
      <c r="H2202" s="34"/>
    </row>
    <row r="2203" spans="1:8" x14ac:dyDescent="0.2">
      <c r="A2203" s="1569">
        <v>246058</v>
      </c>
      <c r="B2203" s="172" t="s">
        <v>3932</v>
      </c>
      <c r="C2203" s="81" t="s">
        <v>597</v>
      </c>
      <c r="D2203" s="81" t="s">
        <v>143</v>
      </c>
      <c r="E2203" s="81"/>
      <c r="F2203" s="81"/>
      <c r="G2203" s="172" t="s">
        <v>103</v>
      </c>
      <c r="H2203" s="34"/>
    </row>
    <row r="2204" spans="1:8" x14ac:dyDescent="0.2">
      <c r="A2204" s="1569">
        <v>246059</v>
      </c>
      <c r="B2204" s="172" t="s">
        <v>3933</v>
      </c>
      <c r="C2204" s="81" t="s">
        <v>3934</v>
      </c>
      <c r="D2204" s="81" t="s">
        <v>101</v>
      </c>
      <c r="E2204" s="81"/>
      <c r="F2204" s="81"/>
      <c r="G2204" s="172" t="s">
        <v>103</v>
      </c>
      <c r="H2204" s="34"/>
    </row>
    <row r="2205" spans="1:8" x14ac:dyDescent="0.2">
      <c r="A2205" s="1569">
        <v>246060</v>
      </c>
      <c r="B2205" s="172" t="s">
        <v>3935</v>
      </c>
      <c r="C2205" s="81" t="s">
        <v>3936</v>
      </c>
      <c r="D2205" s="81" t="s">
        <v>134</v>
      </c>
      <c r="E2205" s="81"/>
      <c r="F2205" s="81"/>
      <c r="G2205" s="172" t="s">
        <v>103</v>
      </c>
      <c r="H2205" s="34"/>
    </row>
    <row r="2206" spans="1:8" x14ac:dyDescent="0.2">
      <c r="A2206" s="1569">
        <v>246061</v>
      </c>
      <c r="B2206" s="172" t="s">
        <v>3937</v>
      </c>
      <c r="C2206" s="81" t="s">
        <v>372</v>
      </c>
      <c r="D2206" s="81" t="s">
        <v>124</v>
      </c>
      <c r="E2206" s="81"/>
      <c r="F2206" s="81"/>
      <c r="G2206" s="172" t="s">
        <v>103</v>
      </c>
      <c r="H2206" s="34"/>
    </row>
    <row r="2207" spans="1:8" x14ac:dyDescent="0.2">
      <c r="A2207" s="1569">
        <v>246062</v>
      </c>
      <c r="B2207" s="172" t="s">
        <v>3938</v>
      </c>
      <c r="C2207" s="81" t="s">
        <v>3939</v>
      </c>
      <c r="D2207" s="81" t="s">
        <v>124</v>
      </c>
      <c r="E2207" s="81"/>
      <c r="F2207" s="81"/>
      <c r="G2207" s="172" t="s">
        <v>103</v>
      </c>
      <c r="H2207" s="34"/>
    </row>
    <row r="2208" spans="1:8" x14ac:dyDescent="0.2">
      <c r="A2208" s="1569">
        <v>246063</v>
      </c>
      <c r="B2208" s="172" t="s">
        <v>3940</v>
      </c>
      <c r="C2208" s="81" t="s">
        <v>3941</v>
      </c>
      <c r="D2208" s="81" t="s">
        <v>124</v>
      </c>
      <c r="E2208" s="81" t="s">
        <v>143</v>
      </c>
      <c r="F2208" s="81"/>
      <c r="G2208" s="172" t="s">
        <v>103</v>
      </c>
      <c r="H2208" s="34"/>
    </row>
    <row r="2209" spans="1:8" x14ac:dyDescent="0.2">
      <c r="A2209" s="1569">
        <v>246064</v>
      </c>
      <c r="B2209" s="172" t="s">
        <v>3942</v>
      </c>
      <c r="C2209" s="81" t="s">
        <v>763</v>
      </c>
      <c r="D2209" s="81" t="s">
        <v>124</v>
      </c>
      <c r="E2209" s="81"/>
      <c r="F2209" s="81"/>
      <c r="G2209" s="172" t="s">
        <v>103</v>
      </c>
      <c r="H2209" s="34"/>
    </row>
    <row r="2210" spans="1:8" x14ac:dyDescent="0.2">
      <c r="A2210" s="1569">
        <v>246065</v>
      </c>
      <c r="B2210" s="172" t="s">
        <v>3943</v>
      </c>
      <c r="C2210" s="81" t="s">
        <v>3944</v>
      </c>
      <c r="D2210" s="81" t="s">
        <v>124</v>
      </c>
      <c r="E2210" s="81"/>
      <c r="F2210" s="81"/>
      <c r="G2210" s="172" t="s">
        <v>103</v>
      </c>
      <c r="H2210" s="34"/>
    </row>
    <row r="2211" spans="1:8" x14ac:dyDescent="0.2">
      <c r="A2211" s="1569">
        <v>246066</v>
      </c>
      <c r="B2211" s="172" t="s">
        <v>3945</v>
      </c>
      <c r="C2211" s="81" t="s">
        <v>739</v>
      </c>
      <c r="D2211" s="81" t="s">
        <v>143</v>
      </c>
      <c r="E2211" s="81"/>
      <c r="F2211" s="81"/>
      <c r="G2211" s="172" t="s">
        <v>103</v>
      </c>
      <c r="H2211" s="34"/>
    </row>
    <row r="2212" spans="1:8" x14ac:dyDescent="0.2">
      <c r="A2212" s="1569">
        <v>246067</v>
      </c>
      <c r="B2212" s="172" t="s">
        <v>3946</v>
      </c>
      <c r="C2212" s="81" t="s">
        <v>3947</v>
      </c>
      <c r="D2212" s="81" t="s">
        <v>101</v>
      </c>
      <c r="E2212" s="81" t="s">
        <v>143</v>
      </c>
      <c r="F2212" s="81"/>
      <c r="G2212" s="172" t="s">
        <v>103</v>
      </c>
      <c r="H2212" s="34"/>
    </row>
    <row r="2213" spans="1:8" x14ac:dyDescent="0.2">
      <c r="A2213" s="1569">
        <v>246068</v>
      </c>
      <c r="B2213" s="172" t="s">
        <v>3948</v>
      </c>
      <c r="C2213" s="81" t="s">
        <v>2049</v>
      </c>
      <c r="D2213" s="81" t="s">
        <v>101</v>
      </c>
      <c r="E2213" s="81"/>
      <c r="F2213" s="81"/>
      <c r="G2213" s="172" t="s">
        <v>103</v>
      </c>
      <c r="H2213" s="34"/>
    </row>
    <row r="2214" spans="1:8" x14ac:dyDescent="0.2">
      <c r="A2214" s="1569">
        <v>246069</v>
      </c>
      <c r="B2214" s="172" t="s">
        <v>3949</v>
      </c>
      <c r="C2214" s="81" t="s">
        <v>3950</v>
      </c>
      <c r="D2214" s="81" t="s">
        <v>101</v>
      </c>
      <c r="E2214" s="81"/>
      <c r="F2214" s="81"/>
      <c r="G2214" s="172" t="s">
        <v>103</v>
      </c>
      <c r="H2214" s="34"/>
    </row>
    <row r="2215" spans="1:8" x14ac:dyDescent="0.2">
      <c r="A2215" s="1569">
        <v>246070</v>
      </c>
      <c r="B2215" s="172" t="s">
        <v>3951</v>
      </c>
      <c r="C2215" s="81" t="s">
        <v>3952</v>
      </c>
      <c r="D2215" s="81" t="s">
        <v>101</v>
      </c>
      <c r="E2215" s="81"/>
      <c r="F2215" s="81"/>
      <c r="G2215" s="172" t="s">
        <v>103</v>
      </c>
      <c r="H2215" s="34"/>
    </row>
    <row r="2216" spans="1:8" x14ac:dyDescent="0.2">
      <c r="A2216" s="1569">
        <v>246071</v>
      </c>
      <c r="B2216" s="172" t="s">
        <v>3953</v>
      </c>
      <c r="C2216" s="81" t="s">
        <v>1299</v>
      </c>
      <c r="D2216" s="81" t="s">
        <v>101</v>
      </c>
      <c r="E2216" s="81"/>
      <c r="F2216" s="81"/>
      <c r="G2216" s="172" t="s">
        <v>103</v>
      </c>
      <c r="H2216" s="34"/>
    </row>
    <row r="2217" spans="1:8" x14ac:dyDescent="0.2">
      <c r="A2217" s="1569">
        <v>246072</v>
      </c>
      <c r="B2217" s="172" t="s">
        <v>3954</v>
      </c>
      <c r="C2217" s="81" t="s">
        <v>2565</v>
      </c>
      <c r="D2217" s="81" t="s">
        <v>101</v>
      </c>
      <c r="E2217" s="81"/>
      <c r="F2217" s="81"/>
      <c r="G2217" s="172" t="s">
        <v>103</v>
      </c>
      <c r="H2217" s="34"/>
    </row>
    <row r="2218" spans="1:8" x14ac:dyDescent="0.2">
      <c r="A2218" s="1569">
        <v>246073</v>
      </c>
      <c r="B2218" s="172" t="s">
        <v>3955</v>
      </c>
      <c r="C2218" s="81" t="s">
        <v>2679</v>
      </c>
      <c r="D2218" s="81" t="s">
        <v>101</v>
      </c>
      <c r="E2218" s="81"/>
      <c r="F2218" s="81"/>
      <c r="G2218" s="172" t="s">
        <v>103</v>
      </c>
      <c r="H2218" s="34"/>
    </row>
    <row r="2219" spans="1:8" x14ac:dyDescent="0.2">
      <c r="A2219" s="1569">
        <v>246074</v>
      </c>
      <c r="B2219" s="172" t="s">
        <v>3956</v>
      </c>
      <c r="C2219" s="81" t="s">
        <v>2677</v>
      </c>
      <c r="D2219" s="81" t="s">
        <v>101</v>
      </c>
      <c r="E2219" s="81"/>
      <c r="F2219" s="81"/>
      <c r="G2219" s="172" t="s">
        <v>103</v>
      </c>
      <c r="H2219" s="34"/>
    </row>
    <row r="2220" spans="1:8" x14ac:dyDescent="0.2">
      <c r="A2220" s="1569">
        <v>246075</v>
      </c>
      <c r="B2220" s="172" t="s">
        <v>3957</v>
      </c>
      <c r="C2220" s="81" t="s">
        <v>739</v>
      </c>
      <c r="D2220" s="81" t="s">
        <v>143</v>
      </c>
      <c r="E2220" s="81"/>
      <c r="F2220" s="81"/>
      <c r="G2220" s="172" t="s">
        <v>103</v>
      </c>
      <c r="H2220" s="34"/>
    </row>
    <row r="2221" spans="1:8" x14ac:dyDescent="0.2">
      <c r="A2221" s="1569">
        <v>246076</v>
      </c>
      <c r="B2221" s="172" t="s">
        <v>3958</v>
      </c>
      <c r="C2221" s="81" t="s">
        <v>3959</v>
      </c>
      <c r="D2221" s="81" t="s">
        <v>143</v>
      </c>
      <c r="E2221" s="81"/>
      <c r="F2221" s="81"/>
      <c r="G2221" s="172" t="s">
        <v>103</v>
      </c>
      <c r="H2221" s="34"/>
    </row>
    <row r="2222" spans="1:8" x14ac:dyDescent="0.2">
      <c r="A2222" s="1569">
        <v>246077</v>
      </c>
      <c r="B2222" s="172" t="s">
        <v>3960</v>
      </c>
      <c r="C2222" s="81" t="s">
        <v>3961</v>
      </c>
      <c r="D2222" s="81" t="s">
        <v>143</v>
      </c>
      <c r="E2222" s="81"/>
      <c r="F2222" s="81"/>
      <c r="G2222" s="172" t="s">
        <v>103</v>
      </c>
      <c r="H2222" s="34"/>
    </row>
    <row r="2223" spans="1:8" x14ac:dyDescent="0.2">
      <c r="A2223" s="1569">
        <v>246078</v>
      </c>
      <c r="B2223" s="172" t="s">
        <v>3962</v>
      </c>
      <c r="C2223" s="81" t="s">
        <v>3963</v>
      </c>
      <c r="D2223" s="81" t="s">
        <v>143</v>
      </c>
      <c r="E2223" s="81"/>
      <c r="F2223" s="81"/>
      <c r="G2223" s="172" t="s">
        <v>103</v>
      </c>
      <c r="H2223" s="34"/>
    </row>
    <row r="2224" spans="1:8" x14ac:dyDescent="0.2">
      <c r="A2224" s="1569">
        <v>246079</v>
      </c>
      <c r="B2224" s="172" t="s">
        <v>3964</v>
      </c>
      <c r="C2224" s="81" t="s">
        <v>3965</v>
      </c>
      <c r="D2224" s="81" t="s">
        <v>143</v>
      </c>
      <c r="E2224" s="81"/>
      <c r="F2224" s="81"/>
      <c r="G2224" s="172" t="s">
        <v>103</v>
      </c>
      <c r="H2224" s="34"/>
    </row>
    <row r="2225" spans="1:8" x14ac:dyDescent="0.2">
      <c r="A2225" s="1569">
        <v>246080</v>
      </c>
      <c r="B2225" s="172" t="s">
        <v>3966</v>
      </c>
      <c r="C2225" s="81" t="s">
        <v>3967</v>
      </c>
      <c r="D2225" s="81" t="s">
        <v>143</v>
      </c>
      <c r="E2225" s="81"/>
      <c r="F2225" s="81"/>
      <c r="G2225" s="172" t="s">
        <v>103</v>
      </c>
      <c r="H2225" s="34"/>
    </row>
    <row r="2226" spans="1:8" x14ac:dyDescent="0.2">
      <c r="A2226" s="1569">
        <v>246081</v>
      </c>
      <c r="B2226" s="172" t="s">
        <v>3968</v>
      </c>
      <c r="C2226" s="81" t="s">
        <v>1226</v>
      </c>
      <c r="D2226" s="81" t="s">
        <v>143</v>
      </c>
      <c r="E2226" s="81"/>
      <c r="F2226" s="81"/>
      <c r="G2226" s="172" t="s">
        <v>103</v>
      </c>
      <c r="H2226" s="34"/>
    </row>
    <row r="2227" spans="1:8" x14ac:dyDescent="0.2">
      <c r="A2227" s="1569">
        <v>246082</v>
      </c>
      <c r="B2227" s="172" t="s">
        <v>3969</v>
      </c>
      <c r="C2227" s="81" t="s">
        <v>3495</v>
      </c>
      <c r="D2227" s="81" t="s">
        <v>143</v>
      </c>
      <c r="E2227" s="81"/>
      <c r="F2227" s="81"/>
      <c r="G2227" s="172" t="s">
        <v>103</v>
      </c>
      <c r="H2227" s="34"/>
    </row>
    <row r="2228" spans="1:8" x14ac:dyDescent="0.2">
      <c r="A2228" s="1569">
        <v>246083</v>
      </c>
      <c r="B2228" s="172" t="s">
        <v>3970</v>
      </c>
      <c r="C2228" s="81" t="s">
        <v>3971</v>
      </c>
      <c r="D2228" s="81" t="s">
        <v>143</v>
      </c>
      <c r="E2228" s="81"/>
      <c r="F2228" s="81"/>
      <c r="G2228" s="172" t="s">
        <v>103</v>
      </c>
      <c r="H2228" s="34"/>
    </row>
    <row r="2229" spans="1:8" x14ac:dyDescent="0.2">
      <c r="A2229" s="1569">
        <v>246084</v>
      </c>
      <c r="B2229" s="172" t="s">
        <v>3972</v>
      </c>
      <c r="C2229" s="81" t="s">
        <v>3973</v>
      </c>
      <c r="D2229" s="81" t="s">
        <v>134</v>
      </c>
      <c r="E2229" s="81"/>
      <c r="F2229" s="81"/>
      <c r="G2229" s="172" t="s">
        <v>103</v>
      </c>
      <c r="H2229" s="34"/>
    </row>
    <row r="2230" spans="1:8" x14ac:dyDescent="0.2">
      <c r="A2230" s="1569">
        <v>246085</v>
      </c>
      <c r="B2230" s="172" t="s">
        <v>3974</v>
      </c>
      <c r="C2230" s="81" t="s">
        <v>3975</v>
      </c>
      <c r="D2230" s="81" t="s">
        <v>143</v>
      </c>
      <c r="E2230" s="81"/>
      <c r="F2230" s="81"/>
      <c r="G2230" s="172" t="s">
        <v>103</v>
      </c>
      <c r="H2230" s="34"/>
    </row>
    <row r="2231" spans="1:8" x14ac:dyDescent="0.2">
      <c r="A2231" s="1569">
        <v>246086</v>
      </c>
      <c r="B2231" s="172" t="s">
        <v>3976</v>
      </c>
      <c r="C2231" s="81" t="s">
        <v>3977</v>
      </c>
      <c r="D2231" s="81" t="s">
        <v>101</v>
      </c>
      <c r="E2231" s="81"/>
      <c r="F2231" s="81"/>
      <c r="G2231" s="172" t="s">
        <v>103</v>
      </c>
      <c r="H2231" s="34"/>
    </row>
    <row r="2232" spans="1:8" x14ac:dyDescent="0.2">
      <c r="A2232" s="1569">
        <v>246087</v>
      </c>
      <c r="B2232" s="172" t="s">
        <v>3978</v>
      </c>
      <c r="C2232" s="81" t="s">
        <v>3979</v>
      </c>
      <c r="D2232" s="81" t="s">
        <v>143</v>
      </c>
      <c r="E2232" s="81"/>
      <c r="F2232" s="81"/>
      <c r="G2232" s="172" t="s">
        <v>103</v>
      </c>
      <c r="H2232" s="34"/>
    </row>
    <row r="2233" spans="1:8" x14ac:dyDescent="0.2">
      <c r="A2233" s="1569">
        <v>246088</v>
      </c>
      <c r="B2233" s="172" t="s">
        <v>3980</v>
      </c>
      <c r="C2233" s="81" t="s">
        <v>1676</v>
      </c>
      <c r="D2233" s="81" t="s">
        <v>124</v>
      </c>
      <c r="E2233" s="81"/>
      <c r="F2233" s="81"/>
      <c r="G2233" s="172" t="s">
        <v>103</v>
      </c>
      <c r="H2233" s="34"/>
    </row>
    <row r="2234" spans="1:8" x14ac:dyDescent="0.2">
      <c r="A2234" s="1569">
        <v>246089</v>
      </c>
      <c r="B2234" s="172" t="s">
        <v>3981</v>
      </c>
      <c r="C2234" s="81" t="s">
        <v>3982</v>
      </c>
      <c r="D2234" s="81" t="s">
        <v>124</v>
      </c>
      <c r="E2234" s="81"/>
      <c r="F2234" s="81"/>
      <c r="G2234" s="172" t="s">
        <v>103</v>
      </c>
      <c r="H2234" s="34"/>
    </row>
    <row r="2235" spans="1:8" x14ac:dyDescent="0.2">
      <c r="A2235" s="1569">
        <v>246090</v>
      </c>
      <c r="B2235" s="172" t="s">
        <v>3983</v>
      </c>
      <c r="C2235" s="81" t="s">
        <v>3984</v>
      </c>
      <c r="D2235" s="81" t="s">
        <v>124</v>
      </c>
      <c r="E2235" s="81"/>
      <c r="F2235" s="81"/>
      <c r="G2235" s="172" t="s">
        <v>103</v>
      </c>
      <c r="H2235" s="34"/>
    </row>
    <row r="2236" spans="1:8" x14ac:dyDescent="0.2">
      <c r="A2236" s="1569">
        <v>246091</v>
      </c>
      <c r="B2236" s="172" t="s">
        <v>11577</v>
      </c>
      <c r="C2236" s="81" t="s">
        <v>11578</v>
      </c>
      <c r="D2236" s="81" t="s">
        <v>124</v>
      </c>
      <c r="E2236" s="81"/>
      <c r="F2236" s="81"/>
      <c r="G2236" s="172" t="s">
        <v>103</v>
      </c>
      <c r="H2236" s="34"/>
    </row>
    <row r="2237" spans="1:8" x14ac:dyDescent="0.2">
      <c r="A2237" s="1569">
        <v>246092</v>
      </c>
      <c r="B2237" s="172" t="s">
        <v>3985</v>
      </c>
      <c r="C2237" s="81" t="s">
        <v>3986</v>
      </c>
      <c r="D2237" s="81" t="s">
        <v>101</v>
      </c>
      <c r="E2237" s="81"/>
      <c r="F2237" s="81"/>
      <c r="G2237" s="172" t="s">
        <v>103</v>
      </c>
      <c r="H2237" s="34"/>
    </row>
    <row r="2238" spans="1:8" x14ac:dyDescent="0.2">
      <c r="A2238" s="1569">
        <v>246093</v>
      </c>
      <c r="B2238" s="172" t="s">
        <v>3987</v>
      </c>
      <c r="C2238" s="81" t="s">
        <v>763</v>
      </c>
      <c r="D2238" s="81" t="s">
        <v>124</v>
      </c>
      <c r="E2238" s="81"/>
      <c r="F2238" s="81"/>
      <c r="G2238" s="172" t="s">
        <v>103</v>
      </c>
      <c r="H2238" s="34"/>
    </row>
    <row r="2239" spans="1:8" x14ac:dyDescent="0.2">
      <c r="A2239" s="1569">
        <v>246094</v>
      </c>
      <c r="B2239" s="172" t="s">
        <v>3988</v>
      </c>
      <c r="C2239" s="81" t="s">
        <v>3989</v>
      </c>
      <c r="D2239" s="81" t="s">
        <v>124</v>
      </c>
      <c r="E2239" s="81"/>
      <c r="F2239" s="81"/>
      <c r="G2239" s="172" t="s">
        <v>103</v>
      </c>
      <c r="H2239" s="34"/>
    </row>
    <row r="2240" spans="1:8" x14ac:dyDescent="0.2">
      <c r="A2240" s="1569">
        <v>246095</v>
      </c>
      <c r="B2240" s="172" t="s">
        <v>3990</v>
      </c>
      <c r="C2240" s="81" t="s">
        <v>372</v>
      </c>
      <c r="D2240" s="81" t="s">
        <v>124</v>
      </c>
      <c r="E2240" s="81"/>
      <c r="F2240" s="81"/>
      <c r="G2240" s="172" t="s">
        <v>103</v>
      </c>
      <c r="H2240" s="34"/>
    </row>
    <row r="2241" spans="1:8" x14ac:dyDescent="0.2">
      <c r="A2241" s="1569">
        <v>246096</v>
      </c>
      <c r="B2241" s="172" t="s">
        <v>3991</v>
      </c>
      <c r="C2241" s="81" t="s">
        <v>3992</v>
      </c>
      <c r="D2241" s="81" t="s">
        <v>143</v>
      </c>
      <c r="E2241" s="81"/>
      <c r="F2241" s="81"/>
      <c r="G2241" s="172" t="s">
        <v>103</v>
      </c>
      <c r="H2241" s="34"/>
    </row>
    <row r="2242" spans="1:8" x14ac:dyDescent="0.2">
      <c r="A2242" s="1569">
        <v>246097</v>
      </c>
      <c r="B2242" s="172" t="s">
        <v>3993</v>
      </c>
      <c r="C2242" s="81" t="s">
        <v>3994</v>
      </c>
      <c r="D2242" s="81" t="s">
        <v>134</v>
      </c>
      <c r="E2242" s="81"/>
      <c r="F2242" s="81"/>
      <c r="G2242" s="172" t="s">
        <v>103</v>
      </c>
      <c r="H2242" s="34"/>
    </row>
    <row r="2243" spans="1:8" x14ac:dyDescent="0.2">
      <c r="A2243" s="1569">
        <v>246099</v>
      </c>
      <c r="B2243" s="172" t="s">
        <v>3995</v>
      </c>
      <c r="C2243" s="81" t="s">
        <v>862</v>
      </c>
      <c r="D2243" s="81" t="s">
        <v>143</v>
      </c>
      <c r="E2243" s="81"/>
      <c r="F2243" s="81"/>
      <c r="G2243" s="172" t="s">
        <v>103</v>
      </c>
      <c r="H2243" s="34"/>
    </row>
    <row r="2244" spans="1:8" x14ac:dyDescent="0.2">
      <c r="A2244" s="1569">
        <v>246100</v>
      </c>
      <c r="B2244" s="172" t="s">
        <v>3996</v>
      </c>
      <c r="C2244" s="81" t="s">
        <v>3997</v>
      </c>
      <c r="D2244" s="81" t="s">
        <v>143</v>
      </c>
      <c r="E2244" s="81"/>
      <c r="F2244" s="81"/>
      <c r="G2244" s="172" t="s">
        <v>103</v>
      </c>
      <c r="H2244" s="34"/>
    </row>
    <row r="2245" spans="1:8" x14ac:dyDescent="0.2">
      <c r="A2245" s="1569">
        <v>246101</v>
      </c>
      <c r="B2245" s="172" t="s">
        <v>3998</v>
      </c>
      <c r="C2245" s="81" t="s">
        <v>3999</v>
      </c>
      <c r="D2245" s="81" t="s">
        <v>134</v>
      </c>
      <c r="E2245" s="81"/>
      <c r="F2245" s="81"/>
      <c r="G2245" s="172" t="s">
        <v>103</v>
      </c>
      <c r="H2245" s="34"/>
    </row>
    <row r="2246" spans="1:8" x14ac:dyDescent="0.2">
      <c r="A2246" s="1569">
        <v>246102</v>
      </c>
      <c r="B2246" s="172" t="s">
        <v>4000</v>
      </c>
      <c r="C2246" s="81" t="s">
        <v>355</v>
      </c>
      <c r="D2246" s="81" t="s">
        <v>143</v>
      </c>
      <c r="E2246" s="81"/>
      <c r="F2246" s="81"/>
      <c r="G2246" s="172" t="s">
        <v>103</v>
      </c>
      <c r="H2246" s="34"/>
    </row>
    <row r="2247" spans="1:8" x14ac:dyDescent="0.2">
      <c r="A2247" s="1569">
        <v>246103</v>
      </c>
      <c r="B2247" s="172" t="s">
        <v>4001</v>
      </c>
      <c r="C2247" s="81" t="s">
        <v>862</v>
      </c>
      <c r="D2247" s="81" t="s">
        <v>143</v>
      </c>
      <c r="E2247" s="81"/>
      <c r="F2247" s="81"/>
      <c r="G2247" s="172" t="s">
        <v>103</v>
      </c>
      <c r="H2247" s="34"/>
    </row>
    <row r="2248" spans="1:8" x14ac:dyDescent="0.2">
      <c r="A2248" s="1569">
        <v>246104</v>
      </c>
      <c r="B2248" s="172" t="s">
        <v>4002</v>
      </c>
      <c r="C2248" s="81" t="s">
        <v>4003</v>
      </c>
      <c r="D2248" s="81" t="s">
        <v>101</v>
      </c>
      <c r="E2248" s="81"/>
      <c r="F2248" s="81"/>
      <c r="G2248" s="172" t="s">
        <v>103</v>
      </c>
      <c r="H2248" s="34"/>
    </row>
    <row r="2249" spans="1:8" x14ac:dyDescent="0.2">
      <c r="A2249" s="1569">
        <v>246105</v>
      </c>
      <c r="B2249" s="172" t="s">
        <v>4004</v>
      </c>
      <c r="C2249" s="81" t="s">
        <v>4005</v>
      </c>
      <c r="D2249" s="81" t="s">
        <v>143</v>
      </c>
      <c r="E2249" s="81"/>
      <c r="F2249" s="81"/>
      <c r="G2249" s="172" t="s">
        <v>103</v>
      </c>
      <c r="H2249" s="34"/>
    </row>
    <row r="2250" spans="1:8" x14ac:dyDescent="0.2">
      <c r="A2250" s="1569">
        <v>246106</v>
      </c>
      <c r="B2250" s="172" t="s">
        <v>4006</v>
      </c>
      <c r="C2250" s="81" t="s">
        <v>4007</v>
      </c>
      <c r="D2250" s="81" t="s">
        <v>143</v>
      </c>
      <c r="E2250" s="81"/>
      <c r="F2250" s="81"/>
      <c r="G2250" s="172" t="s">
        <v>103</v>
      </c>
      <c r="H2250" s="34"/>
    </row>
    <row r="2251" spans="1:8" x14ac:dyDescent="0.2">
      <c r="A2251" s="1569">
        <v>246107</v>
      </c>
      <c r="B2251" s="172" t="s">
        <v>4008</v>
      </c>
      <c r="C2251" s="81" t="s">
        <v>4009</v>
      </c>
      <c r="D2251" s="81" t="s">
        <v>134</v>
      </c>
      <c r="E2251" s="81"/>
      <c r="F2251" s="81"/>
      <c r="G2251" s="172" t="s">
        <v>103</v>
      </c>
      <c r="H2251" s="34"/>
    </row>
    <row r="2252" spans="1:8" x14ac:dyDescent="0.2">
      <c r="A2252" s="1569">
        <v>246108</v>
      </c>
      <c r="B2252" s="172" t="s">
        <v>4010</v>
      </c>
      <c r="C2252" s="81" t="s">
        <v>4011</v>
      </c>
      <c r="D2252" s="81" t="s">
        <v>101</v>
      </c>
      <c r="E2252" s="81"/>
      <c r="F2252" s="81"/>
      <c r="G2252" s="172" t="s">
        <v>103</v>
      </c>
      <c r="H2252" s="34"/>
    </row>
    <row r="2253" spans="1:8" x14ac:dyDescent="0.2">
      <c r="A2253" s="1569">
        <v>246109</v>
      </c>
      <c r="B2253" s="172" t="s">
        <v>4012</v>
      </c>
      <c r="C2253" s="81" t="s">
        <v>4013</v>
      </c>
      <c r="D2253" s="81" t="s">
        <v>134</v>
      </c>
      <c r="E2253" s="81" t="s">
        <v>143</v>
      </c>
      <c r="F2253" s="81"/>
      <c r="G2253" s="172" t="s">
        <v>103</v>
      </c>
      <c r="H2253" s="34"/>
    </row>
    <row r="2254" spans="1:8" x14ac:dyDescent="0.2">
      <c r="A2254" s="1569">
        <v>246110</v>
      </c>
      <c r="B2254" s="172" t="s">
        <v>4014</v>
      </c>
      <c r="C2254" s="81" t="s">
        <v>4015</v>
      </c>
      <c r="D2254" s="81" t="s">
        <v>101</v>
      </c>
      <c r="E2254" s="81"/>
      <c r="F2254" s="81"/>
      <c r="G2254" s="172" t="s">
        <v>103</v>
      </c>
      <c r="H2254" s="34"/>
    </row>
    <row r="2255" spans="1:8" x14ac:dyDescent="0.2">
      <c r="A2255" s="1569">
        <v>246111</v>
      </c>
      <c r="B2255" s="172" t="s">
        <v>4016</v>
      </c>
      <c r="C2255" s="81" t="s">
        <v>4017</v>
      </c>
      <c r="D2255" s="81" t="s">
        <v>143</v>
      </c>
      <c r="E2255" s="81"/>
      <c r="F2255" s="81"/>
      <c r="G2255" s="172" t="s">
        <v>103</v>
      </c>
      <c r="H2255" s="34"/>
    </row>
    <row r="2256" spans="1:8" x14ac:dyDescent="0.2">
      <c r="A2256" s="1569">
        <v>246112</v>
      </c>
      <c r="B2256" s="172" t="s">
        <v>4018</v>
      </c>
      <c r="C2256" s="81" t="s">
        <v>4019</v>
      </c>
      <c r="D2256" s="81" t="s">
        <v>134</v>
      </c>
      <c r="E2256" s="81"/>
      <c r="F2256" s="81"/>
      <c r="G2256" s="172" t="s">
        <v>103</v>
      </c>
      <c r="H2256" s="34"/>
    </row>
    <row r="2257" spans="1:8" x14ac:dyDescent="0.2">
      <c r="A2257" s="1569">
        <v>246113</v>
      </c>
      <c r="B2257" s="172" t="s">
        <v>11579</v>
      </c>
      <c r="C2257" s="81" t="s">
        <v>11580</v>
      </c>
      <c r="D2257" s="81" t="s">
        <v>134</v>
      </c>
      <c r="E2257" s="81"/>
      <c r="F2257" s="81"/>
      <c r="G2257" s="172" t="s">
        <v>103</v>
      </c>
      <c r="H2257" s="34"/>
    </row>
    <row r="2258" spans="1:8" x14ac:dyDescent="0.2">
      <c r="A2258" s="1569">
        <v>246114</v>
      </c>
      <c r="B2258" s="172" t="s">
        <v>4020</v>
      </c>
      <c r="C2258" s="81" t="s">
        <v>4021</v>
      </c>
      <c r="D2258" s="81" t="s">
        <v>134</v>
      </c>
      <c r="E2258" s="81"/>
      <c r="F2258" s="81"/>
      <c r="G2258" s="172" t="s">
        <v>103</v>
      </c>
      <c r="H2258" s="34"/>
    </row>
    <row r="2259" spans="1:8" x14ac:dyDescent="0.2">
      <c r="A2259" s="1569">
        <v>246115</v>
      </c>
      <c r="B2259" s="172" t="s">
        <v>4022</v>
      </c>
      <c r="C2259" s="81" t="s">
        <v>4023</v>
      </c>
      <c r="D2259" s="81" t="s">
        <v>134</v>
      </c>
      <c r="E2259" s="81"/>
      <c r="F2259" s="81"/>
      <c r="G2259" s="172" t="s">
        <v>103</v>
      </c>
      <c r="H2259" s="34"/>
    </row>
    <row r="2260" spans="1:8" x14ac:dyDescent="0.2">
      <c r="A2260" s="1569">
        <v>246116</v>
      </c>
      <c r="B2260" s="172" t="s">
        <v>11581</v>
      </c>
      <c r="C2260" s="81" t="s">
        <v>11582</v>
      </c>
      <c r="D2260" s="81" t="s">
        <v>143</v>
      </c>
      <c r="E2260" s="81"/>
      <c r="F2260" s="81"/>
      <c r="G2260" s="172" t="s">
        <v>103</v>
      </c>
      <c r="H2260" s="34"/>
    </row>
    <row r="2261" spans="1:8" x14ac:dyDescent="0.2">
      <c r="A2261" s="1569">
        <v>246117</v>
      </c>
      <c r="B2261" s="172" t="s">
        <v>11583</v>
      </c>
      <c r="C2261" s="81" t="s">
        <v>11584</v>
      </c>
      <c r="D2261" s="81" t="s">
        <v>143</v>
      </c>
      <c r="E2261" s="81"/>
      <c r="F2261" s="81"/>
      <c r="G2261" s="172" t="s">
        <v>103</v>
      </c>
      <c r="H2261" s="34"/>
    </row>
    <row r="2262" spans="1:8" x14ac:dyDescent="0.2">
      <c r="A2262" s="1569">
        <v>246118</v>
      </c>
      <c r="B2262" s="172" t="s">
        <v>4024</v>
      </c>
      <c r="C2262" s="81" t="s">
        <v>4025</v>
      </c>
      <c r="D2262" s="81" t="s">
        <v>134</v>
      </c>
      <c r="E2262" s="81"/>
      <c r="F2262" s="81"/>
      <c r="G2262" s="172" t="s">
        <v>103</v>
      </c>
      <c r="H2262" s="34"/>
    </row>
    <row r="2263" spans="1:8" x14ac:dyDescent="0.2">
      <c r="A2263" s="1569">
        <v>246119</v>
      </c>
      <c r="B2263" s="172" t="s">
        <v>4026</v>
      </c>
      <c r="C2263" s="81" t="s">
        <v>4027</v>
      </c>
      <c r="D2263" s="81" t="s">
        <v>134</v>
      </c>
      <c r="E2263" s="81"/>
      <c r="F2263" s="81"/>
      <c r="G2263" s="172" t="s">
        <v>103</v>
      </c>
      <c r="H2263" s="34"/>
    </row>
    <row r="2264" spans="1:8" x14ac:dyDescent="0.2">
      <c r="A2264" s="1569">
        <v>246120</v>
      </c>
      <c r="B2264" s="172" t="s">
        <v>4028</v>
      </c>
      <c r="C2264" s="81" t="s">
        <v>4029</v>
      </c>
      <c r="D2264" s="81" t="s">
        <v>134</v>
      </c>
      <c r="E2264" s="81"/>
      <c r="F2264" s="81"/>
      <c r="G2264" s="172" t="s">
        <v>103</v>
      </c>
      <c r="H2264" s="34"/>
    </row>
    <row r="2265" spans="1:8" x14ac:dyDescent="0.2">
      <c r="A2265" s="1569">
        <v>246121</v>
      </c>
      <c r="B2265" s="172" t="s">
        <v>4030</v>
      </c>
      <c r="C2265" s="81" t="s">
        <v>715</v>
      </c>
      <c r="D2265" s="81" t="s">
        <v>143</v>
      </c>
      <c r="E2265" s="81"/>
      <c r="F2265" s="81"/>
      <c r="G2265" s="172" t="s">
        <v>103</v>
      </c>
      <c r="H2265" s="34"/>
    </row>
    <row r="2266" spans="1:8" x14ac:dyDescent="0.2">
      <c r="A2266" s="1569">
        <v>246122</v>
      </c>
      <c r="B2266" s="172" t="s">
        <v>4031</v>
      </c>
      <c r="C2266" s="81" t="s">
        <v>11585</v>
      </c>
      <c r="D2266" s="81" t="s">
        <v>134</v>
      </c>
      <c r="E2266" s="81"/>
      <c r="F2266" s="81"/>
      <c r="G2266" s="172" t="s">
        <v>103</v>
      </c>
      <c r="H2266" s="34"/>
    </row>
    <row r="2267" spans="1:8" x14ac:dyDescent="0.2">
      <c r="A2267" s="1569">
        <v>246123</v>
      </c>
      <c r="B2267" s="172" t="s">
        <v>4032</v>
      </c>
      <c r="C2267" s="81" t="s">
        <v>4033</v>
      </c>
      <c r="D2267" s="81" t="s">
        <v>124</v>
      </c>
      <c r="E2267" s="81"/>
      <c r="F2267" s="81"/>
      <c r="G2267" s="172" t="s">
        <v>103</v>
      </c>
      <c r="H2267" s="34"/>
    </row>
    <row r="2268" spans="1:8" x14ac:dyDescent="0.2">
      <c r="A2268" s="1569">
        <v>246124</v>
      </c>
      <c r="B2268" s="172" t="s">
        <v>4034</v>
      </c>
      <c r="C2268" s="81" t="s">
        <v>1204</v>
      </c>
      <c r="D2268" s="81" t="s">
        <v>143</v>
      </c>
      <c r="E2268" s="81"/>
      <c r="F2268" s="81"/>
      <c r="G2268" s="172" t="s">
        <v>103</v>
      </c>
      <c r="H2268" s="34"/>
    </row>
    <row r="2269" spans="1:8" x14ac:dyDescent="0.2">
      <c r="A2269" s="1569">
        <v>246125</v>
      </c>
      <c r="B2269" s="172" t="s">
        <v>4035</v>
      </c>
      <c r="C2269" s="81" t="s">
        <v>4036</v>
      </c>
      <c r="D2269" s="81" t="s">
        <v>124</v>
      </c>
      <c r="E2269" s="81"/>
      <c r="F2269" s="81"/>
      <c r="G2269" s="172" t="s">
        <v>103</v>
      </c>
      <c r="H2269" s="34"/>
    </row>
    <row r="2270" spans="1:8" x14ac:dyDescent="0.2">
      <c r="A2270" s="1569">
        <v>246126</v>
      </c>
      <c r="B2270" s="172" t="s">
        <v>4037</v>
      </c>
      <c r="C2270" s="81" t="s">
        <v>4038</v>
      </c>
      <c r="D2270" s="81" t="s">
        <v>143</v>
      </c>
      <c r="E2270" s="81"/>
      <c r="F2270" s="81"/>
      <c r="G2270" s="172" t="s">
        <v>103</v>
      </c>
      <c r="H2270" s="34"/>
    </row>
    <row r="2271" spans="1:8" x14ac:dyDescent="0.2">
      <c r="A2271" s="1569">
        <v>246127</v>
      </c>
      <c r="B2271" s="172" t="s">
        <v>4039</v>
      </c>
      <c r="C2271" s="81" t="s">
        <v>1041</v>
      </c>
      <c r="D2271" s="81" t="s">
        <v>143</v>
      </c>
      <c r="E2271" s="81"/>
      <c r="F2271" s="81"/>
      <c r="G2271" s="172" t="s">
        <v>103</v>
      </c>
      <c r="H2271" s="34"/>
    </row>
    <row r="2272" spans="1:8" x14ac:dyDescent="0.2">
      <c r="A2272" s="1569">
        <v>246128</v>
      </c>
      <c r="B2272" s="172" t="s">
        <v>4040</v>
      </c>
      <c r="C2272" s="81" t="s">
        <v>4041</v>
      </c>
      <c r="D2272" s="81" t="s">
        <v>134</v>
      </c>
      <c r="E2272" s="81" t="s">
        <v>143</v>
      </c>
      <c r="F2272" s="81"/>
      <c r="G2272" s="172" t="s">
        <v>103</v>
      </c>
      <c r="H2272" s="34"/>
    </row>
    <row r="2273" spans="1:8" x14ac:dyDescent="0.2">
      <c r="A2273" s="1569">
        <v>246129</v>
      </c>
      <c r="B2273" s="172" t="s">
        <v>4042</v>
      </c>
      <c r="C2273" s="81" t="s">
        <v>706</v>
      </c>
      <c r="D2273" s="81" t="s">
        <v>134</v>
      </c>
      <c r="E2273" s="81"/>
      <c r="F2273" s="81"/>
      <c r="G2273" s="172" t="s">
        <v>103</v>
      </c>
      <c r="H2273" s="34"/>
    </row>
    <row r="2274" spans="1:8" x14ac:dyDescent="0.2">
      <c r="A2274" s="1569">
        <v>246130</v>
      </c>
      <c r="B2274" s="172" t="s">
        <v>4043</v>
      </c>
      <c r="C2274" s="81" t="s">
        <v>4044</v>
      </c>
      <c r="D2274" s="81" t="s">
        <v>143</v>
      </c>
      <c r="E2274" s="81"/>
      <c r="F2274" s="81"/>
      <c r="G2274" s="172" t="s">
        <v>103</v>
      </c>
      <c r="H2274" s="34"/>
    </row>
    <row r="2275" spans="1:8" x14ac:dyDescent="0.2">
      <c r="A2275" s="1569">
        <v>246131</v>
      </c>
      <c r="B2275" s="172" t="s">
        <v>4045</v>
      </c>
      <c r="C2275" s="81" t="s">
        <v>4046</v>
      </c>
      <c r="D2275" s="81" t="s">
        <v>101</v>
      </c>
      <c r="E2275" s="81"/>
      <c r="F2275" s="81"/>
      <c r="G2275" s="172" t="s">
        <v>103</v>
      </c>
      <c r="H2275" s="34"/>
    </row>
    <row r="2276" spans="1:8" x14ac:dyDescent="0.2">
      <c r="A2276" s="1569">
        <v>246132</v>
      </c>
      <c r="B2276" s="172" t="s">
        <v>4047</v>
      </c>
      <c r="C2276" s="81" t="s">
        <v>4048</v>
      </c>
      <c r="D2276" s="81" t="s">
        <v>124</v>
      </c>
      <c r="E2276" s="81"/>
      <c r="F2276" s="81"/>
      <c r="G2276" s="172" t="s">
        <v>103</v>
      </c>
      <c r="H2276" s="34"/>
    </row>
    <row r="2277" spans="1:8" x14ac:dyDescent="0.2">
      <c r="A2277" s="1569">
        <v>246133</v>
      </c>
      <c r="B2277" s="172" t="s">
        <v>4049</v>
      </c>
      <c r="C2277" s="81" t="s">
        <v>4050</v>
      </c>
      <c r="D2277" s="81" t="s">
        <v>124</v>
      </c>
      <c r="E2277" s="81"/>
      <c r="F2277" s="81"/>
      <c r="G2277" s="172" t="s">
        <v>103</v>
      </c>
      <c r="H2277" s="34"/>
    </row>
    <row r="2278" spans="1:8" x14ac:dyDescent="0.2">
      <c r="A2278" s="1569">
        <v>246134</v>
      </c>
      <c r="B2278" s="172" t="s">
        <v>4051</v>
      </c>
      <c r="C2278" s="81" t="s">
        <v>4052</v>
      </c>
      <c r="D2278" s="81" t="s">
        <v>124</v>
      </c>
      <c r="E2278" s="81"/>
      <c r="F2278" s="81"/>
      <c r="G2278" s="172" t="s">
        <v>103</v>
      </c>
      <c r="H2278" s="34"/>
    </row>
    <row r="2279" spans="1:8" x14ac:dyDescent="0.2">
      <c r="A2279" s="1569">
        <v>246135</v>
      </c>
      <c r="B2279" s="172" t="s">
        <v>4053</v>
      </c>
      <c r="C2279" s="81" t="s">
        <v>4054</v>
      </c>
      <c r="D2279" s="81" t="s">
        <v>143</v>
      </c>
      <c r="E2279" s="81"/>
      <c r="F2279" s="81"/>
      <c r="G2279" s="172" t="s">
        <v>103</v>
      </c>
      <c r="H2279" s="34"/>
    </row>
    <row r="2280" spans="1:8" x14ac:dyDescent="0.2">
      <c r="A2280" s="1569">
        <v>246136</v>
      </c>
      <c r="B2280" s="172" t="s">
        <v>4055</v>
      </c>
      <c r="C2280" s="81" t="s">
        <v>4056</v>
      </c>
      <c r="D2280" s="81" t="s">
        <v>134</v>
      </c>
      <c r="E2280" s="81"/>
      <c r="F2280" s="81"/>
      <c r="G2280" s="172" t="s">
        <v>103</v>
      </c>
      <c r="H2280" s="34"/>
    </row>
    <row r="2281" spans="1:8" x14ac:dyDescent="0.2">
      <c r="A2281" s="1569">
        <v>246137</v>
      </c>
      <c r="B2281" s="172" t="s">
        <v>4057</v>
      </c>
      <c r="C2281" s="81" t="s">
        <v>781</v>
      </c>
      <c r="D2281" s="81" t="s">
        <v>101</v>
      </c>
      <c r="E2281" s="81"/>
      <c r="F2281" s="81"/>
      <c r="G2281" s="172" t="s">
        <v>103</v>
      </c>
      <c r="H2281" s="34"/>
    </row>
    <row r="2282" spans="1:8" x14ac:dyDescent="0.2">
      <c r="A2282" s="1569">
        <v>246138</v>
      </c>
      <c r="B2282" s="172" t="s">
        <v>4058</v>
      </c>
      <c r="C2282" s="81" t="s">
        <v>4059</v>
      </c>
      <c r="D2282" s="81" t="s">
        <v>101</v>
      </c>
      <c r="E2282" s="81"/>
      <c r="F2282" s="81"/>
      <c r="G2282" s="172" t="s">
        <v>103</v>
      </c>
      <c r="H2282" s="34"/>
    </row>
    <row r="2283" spans="1:8" x14ac:dyDescent="0.2">
      <c r="A2283" s="1569">
        <v>246139</v>
      </c>
      <c r="B2283" s="172" t="s">
        <v>4060</v>
      </c>
      <c r="C2283" s="81" t="s">
        <v>4061</v>
      </c>
      <c r="D2283" s="81" t="s">
        <v>101</v>
      </c>
      <c r="E2283" s="81"/>
      <c r="F2283" s="81"/>
      <c r="G2283" s="172" t="s">
        <v>103</v>
      </c>
      <c r="H2283" s="34"/>
    </row>
    <row r="2284" spans="1:8" x14ac:dyDescent="0.2">
      <c r="A2284" s="1569">
        <v>246140</v>
      </c>
      <c r="B2284" s="172" t="s">
        <v>4062</v>
      </c>
      <c r="C2284" s="81" t="s">
        <v>4063</v>
      </c>
      <c r="D2284" s="81" t="s">
        <v>101</v>
      </c>
      <c r="E2284" s="81"/>
      <c r="F2284" s="81"/>
      <c r="G2284" s="172" t="s">
        <v>103</v>
      </c>
      <c r="H2284" s="34"/>
    </row>
    <row r="2285" spans="1:8" x14ac:dyDescent="0.2">
      <c r="A2285" s="1569">
        <v>246141</v>
      </c>
      <c r="B2285" s="172" t="s">
        <v>4064</v>
      </c>
      <c r="C2285" s="81" t="s">
        <v>4065</v>
      </c>
      <c r="D2285" s="81" t="s">
        <v>101</v>
      </c>
      <c r="E2285" s="81"/>
      <c r="F2285" s="81"/>
      <c r="G2285" s="172" t="s">
        <v>103</v>
      </c>
      <c r="H2285" s="34"/>
    </row>
    <row r="2286" spans="1:8" x14ac:dyDescent="0.2">
      <c r="A2286" s="1569">
        <v>246142</v>
      </c>
      <c r="B2286" s="172" t="s">
        <v>4066</v>
      </c>
      <c r="C2286" s="81" t="s">
        <v>4067</v>
      </c>
      <c r="D2286" s="81" t="s">
        <v>134</v>
      </c>
      <c r="E2286" s="81"/>
      <c r="F2286" s="81"/>
      <c r="G2286" s="172" t="s">
        <v>103</v>
      </c>
      <c r="H2286" s="34"/>
    </row>
    <row r="2287" spans="1:8" x14ac:dyDescent="0.2">
      <c r="A2287" s="1569">
        <v>246143</v>
      </c>
      <c r="B2287" s="172" t="s">
        <v>4068</v>
      </c>
      <c r="C2287" s="81" t="s">
        <v>4069</v>
      </c>
      <c r="D2287" s="81" t="s">
        <v>124</v>
      </c>
      <c r="E2287" s="81"/>
      <c r="F2287" s="81"/>
      <c r="G2287" s="172" t="s">
        <v>103</v>
      </c>
      <c r="H2287" s="34"/>
    </row>
    <row r="2288" spans="1:8" x14ac:dyDescent="0.2">
      <c r="A2288" s="1569">
        <v>246144</v>
      </c>
      <c r="B2288" s="172" t="s">
        <v>4070</v>
      </c>
      <c r="C2288" s="81" t="s">
        <v>4071</v>
      </c>
      <c r="D2288" s="81" t="s">
        <v>124</v>
      </c>
      <c r="E2288" s="81"/>
      <c r="F2288" s="81"/>
      <c r="G2288" s="172" t="s">
        <v>103</v>
      </c>
      <c r="H2288" s="34"/>
    </row>
    <row r="2289" spans="1:8" x14ac:dyDescent="0.2">
      <c r="A2289" s="1569">
        <v>246145</v>
      </c>
      <c r="B2289" s="172" t="s">
        <v>4072</v>
      </c>
      <c r="C2289" s="81" t="s">
        <v>4073</v>
      </c>
      <c r="D2289" s="81" t="s">
        <v>134</v>
      </c>
      <c r="E2289" s="81"/>
      <c r="F2289" s="81"/>
      <c r="G2289" s="172" t="s">
        <v>103</v>
      </c>
      <c r="H2289" s="34"/>
    </row>
    <row r="2290" spans="1:8" x14ac:dyDescent="0.2">
      <c r="A2290" s="1569">
        <v>246146</v>
      </c>
      <c r="B2290" s="172" t="s">
        <v>4074</v>
      </c>
      <c r="C2290" s="81" t="s">
        <v>1663</v>
      </c>
      <c r="D2290" s="81" t="s">
        <v>101</v>
      </c>
      <c r="E2290" s="81"/>
      <c r="F2290" s="81"/>
      <c r="G2290" s="172" t="s">
        <v>103</v>
      </c>
      <c r="H2290" s="34"/>
    </row>
    <row r="2291" spans="1:8" x14ac:dyDescent="0.2">
      <c r="A2291" s="1569">
        <v>246147</v>
      </c>
      <c r="B2291" s="172" t="s">
        <v>4075</v>
      </c>
      <c r="C2291" s="81" t="s">
        <v>4076</v>
      </c>
      <c r="D2291" s="81" t="s">
        <v>101</v>
      </c>
      <c r="E2291" s="81"/>
      <c r="F2291" s="81"/>
      <c r="G2291" s="172" t="s">
        <v>103</v>
      </c>
      <c r="H2291" s="34"/>
    </row>
    <row r="2292" spans="1:8" x14ac:dyDescent="0.2">
      <c r="A2292" s="1569">
        <v>246148</v>
      </c>
      <c r="B2292" s="172" t="s">
        <v>4077</v>
      </c>
      <c r="C2292" s="81" t="s">
        <v>4078</v>
      </c>
      <c r="D2292" s="81" t="s">
        <v>101</v>
      </c>
      <c r="E2292" s="81"/>
      <c r="F2292" s="81"/>
      <c r="G2292" s="172" t="s">
        <v>103</v>
      </c>
      <c r="H2292" s="34"/>
    </row>
    <row r="2293" spans="1:8" x14ac:dyDescent="0.2">
      <c r="A2293" s="1569">
        <v>246149</v>
      </c>
      <c r="B2293" s="172" t="s">
        <v>4079</v>
      </c>
      <c r="C2293" s="81" t="s">
        <v>4080</v>
      </c>
      <c r="D2293" s="81" t="s">
        <v>134</v>
      </c>
      <c r="E2293" s="81"/>
      <c r="F2293" s="81"/>
      <c r="G2293" s="172" t="s">
        <v>103</v>
      </c>
      <c r="H2293" s="34"/>
    </row>
    <row r="2294" spans="1:8" x14ac:dyDescent="0.2">
      <c r="A2294" s="1569">
        <v>246150</v>
      </c>
      <c r="B2294" s="172" t="s">
        <v>4081</v>
      </c>
      <c r="C2294" s="81" t="s">
        <v>2354</v>
      </c>
      <c r="D2294" s="81" t="s">
        <v>101</v>
      </c>
      <c r="E2294" s="81"/>
      <c r="F2294" s="81"/>
      <c r="G2294" s="172" t="s">
        <v>103</v>
      </c>
      <c r="H2294" s="34"/>
    </row>
    <row r="2295" spans="1:8" x14ac:dyDescent="0.2">
      <c r="A2295" s="1569">
        <v>246151</v>
      </c>
      <c r="B2295" s="172" t="s">
        <v>4082</v>
      </c>
      <c r="C2295" s="81" t="s">
        <v>4083</v>
      </c>
      <c r="D2295" s="81" t="s">
        <v>134</v>
      </c>
      <c r="E2295" s="81"/>
      <c r="F2295" s="81"/>
      <c r="G2295" s="172" t="s">
        <v>103</v>
      </c>
      <c r="H2295" s="34"/>
    </row>
    <row r="2296" spans="1:8" x14ac:dyDescent="0.2">
      <c r="A2296" s="1569">
        <v>246152</v>
      </c>
      <c r="B2296" s="172" t="s">
        <v>4084</v>
      </c>
      <c r="C2296" s="81" t="s">
        <v>4085</v>
      </c>
      <c r="D2296" s="81" t="s">
        <v>134</v>
      </c>
      <c r="E2296" s="81"/>
      <c r="F2296" s="81"/>
      <c r="G2296" s="172" t="s">
        <v>103</v>
      </c>
      <c r="H2296" s="34"/>
    </row>
    <row r="2297" spans="1:8" x14ac:dyDescent="0.2">
      <c r="A2297" s="1569">
        <v>246153</v>
      </c>
      <c r="B2297" s="172" t="s">
        <v>4086</v>
      </c>
      <c r="C2297" s="81" t="s">
        <v>1216</v>
      </c>
      <c r="D2297" s="81" t="s">
        <v>101</v>
      </c>
      <c r="E2297" s="81"/>
      <c r="F2297" s="81"/>
      <c r="G2297" s="172" t="s">
        <v>103</v>
      </c>
      <c r="H2297" s="34"/>
    </row>
    <row r="2298" spans="1:8" x14ac:dyDescent="0.2">
      <c r="A2298" s="1569">
        <v>246154</v>
      </c>
      <c r="B2298" s="172" t="s">
        <v>4087</v>
      </c>
      <c r="C2298" s="81" t="s">
        <v>4088</v>
      </c>
      <c r="D2298" s="81" t="s">
        <v>124</v>
      </c>
      <c r="E2298" s="81"/>
      <c r="F2298" s="81"/>
      <c r="G2298" s="172" t="s">
        <v>103</v>
      </c>
      <c r="H2298" s="34"/>
    </row>
    <row r="2299" spans="1:8" x14ac:dyDescent="0.2">
      <c r="A2299" s="1569">
        <v>246155</v>
      </c>
      <c r="B2299" s="172" t="s">
        <v>4089</v>
      </c>
      <c r="C2299" s="81" t="s">
        <v>4090</v>
      </c>
      <c r="D2299" s="81" t="s">
        <v>101</v>
      </c>
      <c r="E2299" s="81"/>
      <c r="F2299" s="81"/>
      <c r="G2299" s="172" t="s">
        <v>103</v>
      </c>
      <c r="H2299" s="34"/>
    </row>
    <row r="2300" spans="1:8" x14ac:dyDescent="0.2">
      <c r="A2300" s="1569">
        <v>246156</v>
      </c>
      <c r="B2300" s="172" t="s">
        <v>4091</v>
      </c>
      <c r="C2300" s="81" t="s">
        <v>4092</v>
      </c>
      <c r="D2300" s="81" t="s">
        <v>101</v>
      </c>
      <c r="E2300" s="81"/>
      <c r="F2300" s="81"/>
      <c r="G2300" s="172" t="s">
        <v>103</v>
      </c>
      <c r="H2300" s="34"/>
    </row>
    <row r="2301" spans="1:8" x14ac:dyDescent="0.2">
      <c r="A2301" s="1569">
        <v>246157</v>
      </c>
      <c r="B2301" s="172" t="s">
        <v>4093</v>
      </c>
      <c r="C2301" s="81" t="s">
        <v>4094</v>
      </c>
      <c r="D2301" s="81" t="s">
        <v>101</v>
      </c>
      <c r="E2301" s="81"/>
      <c r="F2301" s="81"/>
      <c r="G2301" s="172" t="s">
        <v>103</v>
      </c>
      <c r="H2301" s="34"/>
    </row>
    <row r="2302" spans="1:8" x14ac:dyDescent="0.2">
      <c r="A2302" s="1569">
        <v>246158</v>
      </c>
      <c r="B2302" s="172" t="s">
        <v>4095</v>
      </c>
      <c r="C2302" s="81" t="s">
        <v>4096</v>
      </c>
      <c r="D2302" s="81" t="s">
        <v>134</v>
      </c>
      <c r="E2302" s="81"/>
      <c r="F2302" s="81"/>
      <c r="G2302" s="172" t="s">
        <v>103</v>
      </c>
      <c r="H2302" s="34"/>
    </row>
    <row r="2303" spans="1:8" x14ac:dyDescent="0.2">
      <c r="A2303" s="1569">
        <v>246159</v>
      </c>
      <c r="B2303" s="172" t="s">
        <v>4097</v>
      </c>
      <c r="C2303" s="81" t="s">
        <v>4098</v>
      </c>
      <c r="D2303" s="81" t="s">
        <v>134</v>
      </c>
      <c r="E2303" s="81"/>
      <c r="F2303" s="81"/>
      <c r="G2303" s="172" t="s">
        <v>103</v>
      </c>
      <c r="H2303" s="34"/>
    </row>
    <row r="2304" spans="1:8" x14ac:dyDescent="0.2">
      <c r="A2304" s="1569">
        <v>246160</v>
      </c>
      <c r="B2304" s="172" t="s">
        <v>4099</v>
      </c>
      <c r="C2304" s="81" t="s">
        <v>4100</v>
      </c>
      <c r="D2304" s="81" t="s">
        <v>143</v>
      </c>
      <c r="E2304" s="81"/>
      <c r="F2304" s="81"/>
      <c r="G2304" s="172" t="s">
        <v>103</v>
      </c>
      <c r="H2304" s="34"/>
    </row>
    <row r="2305" spans="1:8" x14ac:dyDescent="0.2">
      <c r="A2305" s="1569">
        <v>246161</v>
      </c>
      <c r="B2305" s="172" t="s">
        <v>4101</v>
      </c>
      <c r="C2305" s="81" t="s">
        <v>4102</v>
      </c>
      <c r="D2305" s="81" t="s">
        <v>143</v>
      </c>
      <c r="E2305" s="81"/>
      <c r="F2305" s="81"/>
      <c r="G2305" s="172" t="s">
        <v>103</v>
      </c>
      <c r="H2305" s="34"/>
    </row>
    <row r="2306" spans="1:8" x14ac:dyDescent="0.2">
      <c r="A2306" s="1569">
        <v>246162</v>
      </c>
      <c r="B2306" s="172" t="s">
        <v>4103</v>
      </c>
      <c r="C2306" s="81" t="s">
        <v>2677</v>
      </c>
      <c r="D2306" s="81" t="s">
        <v>101</v>
      </c>
      <c r="E2306" s="81"/>
      <c r="F2306" s="81"/>
      <c r="G2306" s="172" t="s">
        <v>103</v>
      </c>
      <c r="H2306" s="34"/>
    </row>
    <row r="2307" spans="1:8" x14ac:dyDescent="0.2">
      <c r="A2307" s="1569">
        <v>246163</v>
      </c>
      <c r="B2307" s="172" t="s">
        <v>4104</v>
      </c>
      <c r="C2307" s="81" t="s">
        <v>4105</v>
      </c>
      <c r="D2307" s="81" t="s">
        <v>143</v>
      </c>
      <c r="E2307" s="81"/>
      <c r="F2307" s="81"/>
      <c r="G2307" s="172" t="s">
        <v>103</v>
      </c>
      <c r="H2307" s="34"/>
    </row>
    <row r="2308" spans="1:8" x14ac:dyDescent="0.2">
      <c r="A2308" s="1569">
        <v>246164</v>
      </c>
      <c r="B2308" s="172" t="s">
        <v>4106</v>
      </c>
      <c r="C2308" s="81" t="s">
        <v>4107</v>
      </c>
      <c r="D2308" s="81" t="s">
        <v>134</v>
      </c>
      <c r="E2308" s="81"/>
      <c r="F2308" s="81"/>
      <c r="G2308" s="172" t="s">
        <v>103</v>
      </c>
      <c r="H2308" s="34"/>
    </row>
    <row r="2309" spans="1:8" x14ac:dyDescent="0.2">
      <c r="A2309" s="1569">
        <v>246165</v>
      </c>
      <c r="B2309" s="172" t="s">
        <v>4108</v>
      </c>
      <c r="C2309" s="81" t="s">
        <v>4109</v>
      </c>
      <c r="D2309" s="81" t="s">
        <v>143</v>
      </c>
      <c r="E2309" s="81"/>
      <c r="F2309" s="81"/>
      <c r="G2309" s="172" t="s">
        <v>103</v>
      </c>
      <c r="H2309" s="34"/>
    </row>
    <row r="2310" spans="1:8" x14ac:dyDescent="0.2">
      <c r="A2310" s="1569">
        <v>246166</v>
      </c>
      <c r="B2310" s="172" t="s">
        <v>4110</v>
      </c>
      <c r="C2310" s="81" t="s">
        <v>3837</v>
      </c>
      <c r="D2310" s="81" t="s">
        <v>143</v>
      </c>
      <c r="E2310" s="81"/>
      <c r="F2310" s="81"/>
      <c r="G2310" s="172" t="s">
        <v>103</v>
      </c>
      <c r="H2310" s="34"/>
    </row>
    <row r="2311" spans="1:8" x14ac:dyDescent="0.2">
      <c r="A2311" s="1569">
        <v>246167</v>
      </c>
      <c r="B2311" s="172" t="s">
        <v>4111</v>
      </c>
      <c r="C2311" s="81" t="s">
        <v>4112</v>
      </c>
      <c r="D2311" s="81" t="s">
        <v>134</v>
      </c>
      <c r="E2311" s="81"/>
      <c r="F2311" s="81"/>
      <c r="G2311" s="172" t="s">
        <v>103</v>
      </c>
      <c r="H2311" s="34"/>
    </row>
    <row r="2312" spans="1:8" x14ac:dyDescent="0.2">
      <c r="A2312" s="1569">
        <v>246168</v>
      </c>
      <c r="B2312" s="172" t="s">
        <v>4113</v>
      </c>
      <c r="C2312" s="81" t="s">
        <v>4114</v>
      </c>
      <c r="D2312" s="81" t="s">
        <v>134</v>
      </c>
      <c r="E2312" s="81"/>
      <c r="F2312" s="81"/>
      <c r="G2312" s="172" t="s">
        <v>103</v>
      </c>
      <c r="H2312" s="34"/>
    </row>
    <row r="2313" spans="1:8" x14ac:dyDescent="0.2">
      <c r="A2313" s="1569">
        <v>246169</v>
      </c>
      <c r="B2313" s="172" t="s">
        <v>4115</v>
      </c>
      <c r="C2313" s="81" t="s">
        <v>4116</v>
      </c>
      <c r="D2313" s="81" t="s">
        <v>134</v>
      </c>
      <c r="E2313" s="81"/>
      <c r="F2313" s="81"/>
      <c r="G2313" s="172" t="s">
        <v>103</v>
      </c>
      <c r="H2313" s="34"/>
    </row>
    <row r="2314" spans="1:8" x14ac:dyDescent="0.2">
      <c r="A2314" s="1569">
        <v>246170</v>
      </c>
      <c r="B2314" s="172" t="s">
        <v>4117</v>
      </c>
      <c r="C2314" s="81" t="s">
        <v>1307</v>
      </c>
      <c r="D2314" s="81" t="s">
        <v>134</v>
      </c>
      <c r="E2314" s="81"/>
      <c r="F2314" s="81"/>
      <c r="G2314" s="172" t="s">
        <v>103</v>
      </c>
      <c r="H2314" s="34"/>
    </row>
    <row r="2315" spans="1:8" x14ac:dyDescent="0.2">
      <c r="A2315" s="1569">
        <v>246171</v>
      </c>
      <c r="B2315" s="172" t="s">
        <v>4118</v>
      </c>
      <c r="C2315" s="81" t="s">
        <v>4119</v>
      </c>
      <c r="D2315" s="81" t="s">
        <v>134</v>
      </c>
      <c r="E2315" s="81"/>
      <c r="F2315" s="81"/>
      <c r="G2315" s="172" t="s">
        <v>103</v>
      </c>
      <c r="H2315" s="34"/>
    </row>
    <row r="2316" spans="1:8" x14ac:dyDescent="0.2">
      <c r="A2316" s="1569">
        <v>246172</v>
      </c>
      <c r="B2316" s="172" t="s">
        <v>4120</v>
      </c>
      <c r="C2316" s="81" t="s">
        <v>3595</v>
      </c>
      <c r="D2316" s="81" t="s">
        <v>101</v>
      </c>
      <c r="E2316" s="81"/>
      <c r="F2316" s="81"/>
      <c r="G2316" s="172" t="s">
        <v>103</v>
      </c>
      <c r="H2316" s="34"/>
    </row>
    <row r="2317" spans="1:8" x14ac:dyDescent="0.2">
      <c r="A2317" s="1569">
        <v>246173</v>
      </c>
      <c r="B2317" s="172" t="s">
        <v>4121</v>
      </c>
      <c r="C2317" s="81" t="s">
        <v>4122</v>
      </c>
      <c r="D2317" s="81" t="s">
        <v>134</v>
      </c>
      <c r="E2317" s="81"/>
      <c r="F2317" s="81"/>
      <c r="G2317" s="172" t="s">
        <v>103</v>
      </c>
      <c r="H2317" s="34"/>
    </row>
    <row r="2318" spans="1:8" x14ac:dyDescent="0.2">
      <c r="A2318" s="1569">
        <v>246174</v>
      </c>
      <c r="B2318" s="172" t="s">
        <v>4123</v>
      </c>
      <c r="C2318" s="81" t="s">
        <v>4124</v>
      </c>
      <c r="D2318" s="81" t="s">
        <v>101</v>
      </c>
      <c r="E2318" s="81" t="s">
        <v>134</v>
      </c>
      <c r="F2318" s="81"/>
      <c r="G2318" s="172" t="s">
        <v>103</v>
      </c>
      <c r="H2318" s="34"/>
    </row>
    <row r="2319" spans="1:8" x14ac:dyDescent="0.2">
      <c r="A2319" s="1569">
        <v>246175</v>
      </c>
      <c r="B2319" s="172" t="s">
        <v>4125</v>
      </c>
      <c r="C2319" s="81" t="s">
        <v>4126</v>
      </c>
      <c r="D2319" s="81" t="s">
        <v>134</v>
      </c>
      <c r="E2319" s="81"/>
      <c r="F2319" s="81"/>
      <c r="G2319" s="172" t="s">
        <v>103</v>
      </c>
      <c r="H2319" s="34"/>
    </row>
    <row r="2320" spans="1:8" x14ac:dyDescent="0.2">
      <c r="A2320" s="1569">
        <v>246176</v>
      </c>
      <c r="B2320" s="172" t="s">
        <v>4127</v>
      </c>
      <c r="C2320" s="81" t="s">
        <v>226</v>
      </c>
      <c r="D2320" s="81" t="s">
        <v>101</v>
      </c>
      <c r="E2320" s="81"/>
      <c r="F2320" s="81"/>
      <c r="G2320" s="172" t="s">
        <v>103</v>
      </c>
      <c r="H2320" s="34"/>
    </row>
    <row r="2321" spans="1:8" x14ac:dyDescent="0.2">
      <c r="A2321" s="1569">
        <v>246177</v>
      </c>
      <c r="B2321" s="172" t="s">
        <v>4128</v>
      </c>
      <c r="C2321" s="81" t="s">
        <v>4129</v>
      </c>
      <c r="D2321" s="81" t="s">
        <v>134</v>
      </c>
      <c r="E2321" s="81" t="s">
        <v>143</v>
      </c>
      <c r="F2321" s="81"/>
      <c r="G2321" s="172" t="s">
        <v>103</v>
      </c>
      <c r="H2321" s="34"/>
    </row>
    <row r="2322" spans="1:8" x14ac:dyDescent="0.2">
      <c r="A2322" s="1569">
        <v>246178</v>
      </c>
      <c r="B2322" s="172" t="s">
        <v>4130</v>
      </c>
      <c r="C2322" s="81" t="s">
        <v>4131</v>
      </c>
      <c r="D2322" s="81" t="s">
        <v>134</v>
      </c>
      <c r="E2322" s="81"/>
      <c r="F2322" s="81"/>
      <c r="G2322" s="172" t="s">
        <v>107</v>
      </c>
      <c r="H2322" s="34"/>
    </row>
    <row r="2323" spans="1:8" x14ac:dyDescent="0.2">
      <c r="A2323" s="1569">
        <v>246179</v>
      </c>
      <c r="B2323" s="172" t="s">
        <v>4132</v>
      </c>
      <c r="C2323" s="81" t="s">
        <v>2890</v>
      </c>
      <c r="D2323" s="81" t="s">
        <v>134</v>
      </c>
      <c r="E2323" s="81"/>
      <c r="F2323" s="81"/>
      <c r="G2323" s="172" t="s">
        <v>103</v>
      </c>
      <c r="H2323" s="34"/>
    </row>
    <row r="2324" spans="1:8" x14ac:dyDescent="0.2">
      <c r="A2324" s="1569">
        <v>246180</v>
      </c>
      <c r="B2324" s="172" t="s">
        <v>4133</v>
      </c>
      <c r="C2324" s="81" t="s">
        <v>4134</v>
      </c>
      <c r="D2324" s="81" t="s">
        <v>134</v>
      </c>
      <c r="E2324" s="81"/>
      <c r="F2324" s="81"/>
      <c r="G2324" s="172" t="s">
        <v>103</v>
      </c>
      <c r="H2324" s="34"/>
    </row>
    <row r="2325" spans="1:8" x14ac:dyDescent="0.2">
      <c r="A2325" s="1569">
        <v>246181</v>
      </c>
      <c r="B2325" s="172" t="s">
        <v>4135</v>
      </c>
      <c r="C2325" s="81" t="s">
        <v>4136</v>
      </c>
      <c r="D2325" s="81" t="s">
        <v>134</v>
      </c>
      <c r="E2325" s="81"/>
      <c r="F2325" s="81"/>
      <c r="G2325" s="172" t="s">
        <v>103</v>
      </c>
      <c r="H2325" s="34"/>
    </row>
    <row r="2326" spans="1:8" x14ac:dyDescent="0.2">
      <c r="A2326" s="1569">
        <v>246182</v>
      </c>
      <c r="B2326" s="172" t="s">
        <v>4137</v>
      </c>
      <c r="C2326" s="81" t="s">
        <v>4138</v>
      </c>
      <c r="D2326" s="81" t="s">
        <v>124</v>
      </c>
      <c r="E2326" s="81"/>
      <c r="F2326" s="81"/>
      <c r="G2326" s="172" t="s">
        <v>103</v>
      </c>
      <c r="H2326" s="34"/>
    </row>
    <row r="2327" spans="1:8" x14ac:dyDescent="0.2">
      <c r="A2327" s="1569">
        <v>246183</v>
      </c>
      <c r="B2327" s="172" t="s">
        <v>4139</v>
      </c>
      <c r="C2327" s="81" t="s">
        <v>4140</v>
      </c>
      <c r="D2327" s="81" t="s">
        <v>134</v>
      </c>
      <c r="E2327" s="81"/>
      <c r="F2327" s="81"/>
      <c r="G2327" s="172" t="s">
        <v>107</v>
      </c>
      <c r="H2327" s="34"/>
    </row>
    <row r="2328" spans="1:8" x14ac:dyDescent="0.2">
      <c r="A2328" s="1569">
        <v>246184</v>
      </c>
      <c r="B2328" s="172" t="s">
        <v>4141</v>
      </c>
      <c r="C2328" s="81" t="s">
        <v>4142</v>
      </c>
      <c r="D2328" s="81" t="s">
        <v>143</v>
      </c>
      <c r="E2328" s="81"/>
      <c r="F2328" s="81"/>
      <c r="G2328" s="172" t="s">
        <v>113</v>
      </c>
      <c r="H2328" s="34"/>
    </row>
    <row r="2329" spans="1:8" x14ac:dyDescent="0.2">
      <c r="A2329" s="1569">
        <v>246185</v>
      </c>
      <c r="B2329" s="172" t="s">
        <v>4143</v>
      </c>
      <c r="C2329" s="81" t="s">
        <v>4144</v>
      </c>
      <c r="D2329" s="81" t="s">
        <v>134</v>
      </c>
      <c r="E2329" s="81"/>
      <c r="F2329" s="81"/>
      <c r="G2329" s="172" t="s">
        <v>103</v>
      </c>
      <c r="H2329" s="34"/>
    </row>
    <row r="2330" spans="1:8" x14ac:dyDescent="0.2">
      <c r="A2330" s="1569">
        <v>246186</v>
      </c>
      <c r="B2330" s="172" t="s">
        <v>4145</v>
      </c>
      <c r="C2330" s="81" t="s">
        <v>4146</v>
      </c>
      <c r="D2330" s="81" t="s">
        <v>124</v>
      </c>
      <c r="E2330" s="81"/>
      <c r="F2330" s="81"/>
      <c r="G2330" s="172" t="s">
        <v>103</v>
      </c>
      <c r="H2330" s="34"/>
    </row>
    <row r="2331" spans="1:8" x14ac:dyDescent="0.2">
      <c r="A2331" s="1569">
        <v>246187</v>
      </c>
      <c r="B2331" s="172" t="s">
        <v>4147</v>
      </c>
      <c r="C2331" s="81" t="s">
        <v>1663</v>
      </c>
      <c r="D2331" s="81" t="s">
        <v>101</v>
      </c>
      <c r="E2331" s="81"/>
      <c r="F2331" s="81"/>
      <c r="G2331" s="172" t="s">
        <v>103</v>
      </c>
      <c r="H2331" s="34"/>
    </row>
    <row r="2332" spans="1:8" x14ac:dyDescent="0.2">
      <c r="A2332" s="1569">
        <v>246188</v>
      </c>
      <c r="B2332" s="172" t="s">
        <v>4148</v>
      </c>
      <c r="C2332" s="81" t="s">
        <v>4149</v>
      </c>
      <c r="D2332" s="81" t="s">
        <v>101</v>
      </c>
      <c r="E2332" s="81"/>
      <c r="F2332" s="81"/>
      <c r="G2332" s="172" t="s">
        <v>103</v>
      </c>
      <c r="H2332" s="34"/>
    </row>
    <row r="2333" spans="1:8" x14ac:dyDescent="0.2">
      <c r="A2333" s="1569">
        <v>246189</v>
      </c>
      <c r="B2333" s="172" t="s">
        <v>4150</v>
      </c>
      <c r="C2333" s="81" t="s">
        <v>4151</v>
      </c>
      <c r="D2333" s="81" t="s">
        <v>124</v>
      </c>
      <c r="E2333" s="81"/>
      <c r="F2333" s="81"/>
      <c r="G2333" s="172" t="s">
        <v>103</v>
      </c>
      <c r="H2333" s="34"/>
    </row>
    <row r="2334" spans="1:8" x14ac:dyDescent="0.2">
      <c r="A2334" s="1569">
        <v>246190</v>
      </c>
      <c r="B2334" s="172" t="s">
        <v>4152</v>
      </c>
      <c r="C2334" s="81" t="s">
        <v>4153</v>
      </c>
      <c r="D2334" s="81" t="s">
        <v>143</v>
      </c>
      <c r="E2334" s="81"/>
      <c r="F2334" s="81"/>
      <c r="G2334" s="172" t="s">
        <v>103</v>
      </c>
      <c r="H2334" s="34"/>
    </row>
    <row r="2335" spans="1:8" x14ac:dyDescent="0.2">
      <c r="A2335" s="1569">
        <v>246191</v>
      </c>
      <c r="B2335" s="172" t="s">
        <v>4154</v>
      </c>
      <c r="C2335" s="81" t="s">
        <v>4155</v>
      </c>
      <c r="D2335" s="81" t="s">
        <v>143</v>
      </c>
      <c r="E2335" s="81"/>
      <c r="F2335" s="81"/>
      <c r="G2335" s="172" t="s">
        <v>103</v>
      </c>
      <c r="H2335" s="34"/>
    </row>
    <row r="2336" spans="1:8" x14ac:dyDescent="0.2">
      <c r="A2336" s="1569">
        <v>246192</v>
      </c>
      <c r="B2336" s="172" t="s">
        <v>4156</v>
      </c>
      <c r="C2336" s="81" t="s">
        <v>4157</v>
      </c>
      <c r="D2336" s="81" t="s">
        <v>134</v>
      </c>
      <c r="E2336" s="81"/>
      <c r="F2336" s="81"/>
      <c r="G2336" s="172" t="s">
        <v>103</v>
      </c>
      <c r="H2336" s="34"/>
    </row>
    <row r="2337" spans="1:8" x14ac:dyDescent="0.2">
      <c r="A2337" s="1569">
        <v>246193</v>
      </c>
      <c r="B2337" s="172" t="s">
        <v>4158</v>
      </c>
      <c r="C2337" s="81" t="s">
        <v>4159</v>
      </c>
      <c r="D2337" s="81" t="s">
        <v>134</v>
      </c>
      <c r="E2337" s="81"/>
      <c r="F2337" s="81"/>
      <c r="G2337" s="172" t="s">
        <v>103</v>
      </c>
      <c r="H2337" s="34"/>
    </row>
    <row r="2338" spans="1:8" x14ac:dyDescent="0.2">
      <c r="A2338" s="1569">
        <v>246194</v>
      </c>
      <c r="B2338" s="172" t="s">
        <v>4160</v>
      </c>
      <c r="C2338" s="81" t="s">
        <v>1684</v>
      </c>
      <c r="D2338" s="81" t="s">
        <v>124</v>
      </c>
      <c r="E2338" s="81"/>
      <c r="F2338" s="81"/>
      <c r="G2338" s="172" t="s">
        <v>103</v>
      </c>
      <c r="H2338" s="34"/>
    </row>
    <row r="2339" spans="1:8" x14ac:dyDescent="0.2">
      <c r="A2339" s="1569">
        <v>246195</v>
      </c>
      <c r="B2339" s="172" t="s">
        <v>4161</v>
      </c>
      <c r="C2339" s="81" t="s">
        <v>4162</v>
      </c>
      <c r="D2339" s="81" t="s">
        <v>143</v>
      </c>
      <c r="E2339" s="81"/>
      <c r="F2339" s="81"/>
      <c r="G2339" s="172" t="s">
        <v>103</v>
      </c>
      <c r="H2339" s="34"/>
    </row>
    <row r="2340" spans="1:8" x14ac:dyDescent="0.2">
      <c r="A2340" s="1569">
        <v>246196</v>
      </c>
      <c r="B2340" s="172" t="s">
        <v>4163</v>
      </c>
      <c r="C2340" s="81" t="s">
        <v>4164</v>
      </c>
      <c r="D2340" s="81" t="s">
        <v>124</v>
      </c>
      <c r="E2340" s="81"/>
      <c r="F2340" s="81"/>
      <c r="G2340" s="172" t="s">
        <v>103</v>
      </c>
      <c r="H2340" s="34"/>
    </row>
    <row r="2341" spans="1:8" x14ac:dyDescent="0.2">
      <c r="A2341" s="1569">
        <v>246197</v>
      </c>
      <c r="B2341" s="172" t="s">
        <v>4165</v>
      </c>
      <c r="C2341" s="81" t="s">
        <v>4166</v>
      </c>
      <c r="D2341" s="81" t="s">
        <v>124</v>
      </c>
      <c r="E2341" s="81"/>
      <c r="F2341" s="81"/>
      <c r="G2341" s="172" t="s">
        <v>103</v>
      </c>
      <c r="H2341" s="34"/>
    </row>
    <row r="2342" spans="1:8" x14ac:dyDescent="0.2">
      <c r="A2342" s="1569">
        <v>246198</v>
      </c>
      <c r="B2342" s="172" t="s">
        <v>4167</v>
      </c>
      <c r="C2342" s="81" t="s">
        <v>1052</v>
      </c>
      <c r="D2342" s="81" t="s">
        <v>124</v>
      </c>
      <c r="E2342" s="81"/>
      <c r="F2342" s="81"/>
      <c r="G2342" s="172" t="s">
        <v>103</v>
      </c>
      <c r="H2342" s="34"/>
    </row>
    <row r="2343" spans="1:8" x14ac:dyDescent="0.2">
      <c r="A2343" s="1569">
        <v>246199</v>
      </c>
      <c r="B2343" s="172" t="s">
        <v>4168</v>
      </c>
      <c r="C2343" s="81" t="s">
        <v>4169</v>
      </c>
      <c r="D2343" s="81" t="s">
        <v>124</v>
      </c>
      <c r="E2343" s="81"/>
      <c r="F2343" s="81"/>
      <c r="G2343" s="172" t="s">
        <v>103</v>
      </c>
      <c r="H2343" s="34"/>
    </row>
    <row r="2344" spans="1:8" x14ac:dyDescent="0.2">
      <c r="A2344" s="1569">
        <v>246200</v>
      </c>
      <c r="B2344" s="172" t="s">
        <v>4170</v>
      </c>
      <c r="C2344" s="81" t="s">
        <v>1200</v>
      </c>
      <c r="D2344" s="81" t="s">
        <v>124</v>
      </c>
      <c r="E2344" s="81"/>
      <c r="F2344" s="81"/>
      <c r="G2344" s="172" t="s">
        <v>103</v>
      </c>
      <c r="H2344" s="34"/>
    </row>
    <row r="2345" spans="1:8" x14ac:dyDescent="0.2">
      <c r="A2345" s="1569">
        <v>246201</v>
      </c>
      <c r="B2345" s="172" t="s">
        <v>4171</v>
      </c>
      <c r="C2345" s="81" t="s">
        <v>4172</v>
      </c>
      <c r="D2345" s="81" t="s">
        <v>101</v>
      </c>
      <c r="E2345" s="81"/>
      <c r="F2345" s="81"/>
      <c r="G2345" s="172" t="s">
        <v>103</v>
      </c>
      <c r="H2345" s="34"/>
    </row>
    <row r="2346" spans="1:8" x14ac:dyDescent="0.2">
      <c r="A2346" s="1569">
        <v>246202</v>
      </c>
      <c r="B2346" s="172" t="s">
        <v>4173</v>
      </c>
      <c r="C2346" s="81" t="s">
        <v>1628</v>
      </c>
      <c r="D2346" s="81" t="s">
        <v>124</v>
      </c>
      <c r="E2346" s="81"/>
      <c r="F2346" s="81"/>
      <c r="G2346" s="172" t="s">
        <v>103</v>
      </c>
      <c r="H2346" s="34"/>
    </row>
    <row r="2347" spans="1:8" x14ac:dyDescent="0.2">
      <c r="A2347" s="1569">
        <v>246203</v>
      </c>
      <c r="B2347" s="172" t="s">
        <v>4174</v>
      </c>
      <c r="C2347" s="81" t="s">
        <v>1107</v>
      </c>
      <c r="D2347" s="81" t="s">
        <v>124</v>
      </c>
      <c r="E2347" s="81"/>
      <c r="F2347" s="81"/>
      <c r="G2347" s="172" t="s">
        <v>103</v>
      </c>
      <c r="H2347" s="34"/>
    </row>
    <row r="2348" spans="1:8" x14ac:dyDescent="0.2">
      <c r="A2348" s="1569">
        <v>246204</v>
      </c>
      <c r="B2348" s="172" t="s">
        <v>4175</v>
      </c>
      <c r="C2348" s="81" t="s">
        <v>2007</v>
      </c>
      <c r="D2348" s="81" t="s">
        <v>143</v>
      </c>
      <c r="E2348" s="81"/>
      <c r="F2348" s="81"/>
      <c r="G2348" s="172" t="s">
        <v>103</v>
      </c>
      <c r="H2348" s="34"/>
    </row>
    <row r="2349" spans="1:8" x14ac:dyDescent="0.2">
      <c r="A2349" s="1569">
        <v>246205</v>
      </c>
      <c r="B2349" s="172" t="s">
        <v>4176</v>
      </c>
      <c r="C2349" s="81" t="s">
        <v>2838</v>
      </c>
      <c r="D2349" s="81" t="s">
        <v>124</v>
      </c>
      <c r="E2349" s="81"/>
      <c r="F2349" s="81"/>
      <c r="G2349" s="172" t="s">
        <v>103</v>
      </c>
      <c r="H2349" s="34"/>
    </row>
    <row r="2350" spans="1:8" x14ac:dyDescent="0.2">
      <c r="A2350" s="1569">
        <v>246206</v>
      </c>
      <c r="B2350" s="172" t="s">
        <v>4177</v>
      </c>
      <c r="C2350" s="81" t="s">
        <v>2919</v>
      </c>
      <c r="D2350" s="81" t="s">
        <v>124</v>
      </c>
      <c r="E2350" s="81"/>
      <c r="F2350" s="81"/>
      <c r="G2350" s="172" t="s">
        <v>103</v>
      </c>
      <c r="H2350" s="34"/>
    </row>
    <row r="2351" spans="1:8" x14ac:dyDescent="0.2">
      <c r="A2351" s="1569">
        <v>246207</v>
      </c>
      <c r="B2351" s="172" t="s">
        <v>4178</v>
      </c>
      <c r="C2351" s="81" t="s">
        <v>4179</v>
      </c>
      <c r="D2351" s="81" t="s">
        <v>124</v>
      </c>
      <c r="E2351" s="81"/>
      <c r="F2351" s="81"/>
      <c r="G2351" s="172" t="s">
        <v>103</v>
      </c>
      <c r="H2351" s="34"/>
    </row>
    <row r="2352" spans="1:8" x14ac:dyDescent="0.2">
      <c r="A2352" s="1569">
        <v>246208</v>
      </c>
      <c r="B2352" s="172" t="s">
        <v>4180</v>
      </c>
      <c r="C2352" s="81" t="s">
        <v>830</v>
      </c>
      <c r="D2352" s="81" t="s">
        <v>124</v>
      </c>
      <c r="E2352" s="81"/>
      <c r="F2352" s="81"/>
      <c r="G2352" s="172" t="s">
        <v>103</v>
      </c>
      <c r="H2352" s="34"/>
    </row>
    <row r="2353" spans="1:8" x14ac:dyDescent="0.2">
      <c r="A2353" s="1569">
        <v>246209</v>
      </c>
      <c r="B2353" s="172" t="s">
        <v>4181</v>
      </c>
      <c r="C2353" s="81" t="s">
        <v>4182</v>
      </c>
      <c r="D2353" s="81" t="s">
        <v>124</v>
      </c>
      <c r="E2353" s="81"/>
      <c r="F2353" s="81"/>
      <c r="G2353" s="172" t="s">
        <v>103</v>
      </c>
      <c r="H2353" s="34"/>
    </row>
    <row r="2354" spans="1:8" x14ac:dyDescent="0.2">
      <c r="A2354" s="1569">
        <v>246210</v>
      </c>
      <c r="B2354" s="172" t="s">
        <v>4183</v>
      </c>
      <c r="C2354" s="81" t="s">
        <v>1760</v>
      </c>
      <c r="D2354" s="81" t="s">
        <v>124</v>
      </c>
      <c r="E2354" s="81"/>
      <c r="F2354" s="81"/>
      <c r="G2354" s="172" t="s">
        <v>103</v>
      </c>
      <c r="H2354" s="34"/>
    </row>
    <row r="2355" spans="1:8" x14ac:dyDescent="0.2">
      <c r="A2355" s="1569">
        <v>246211</v>
      </c>
      <c r="B2355" s="172" t="s">
        <v>4184</v>
      </c>
      <c r="C2355" s="81" t="s">
        <v>1867</v>
      </c>
      <c r="D2355" s="81" t="s">
        <v>143</v>
      </c>
      <c r="E2355" s="81"/>
      <c r="F2355" s="81"/>
      <c r="G2355" s="172" t="s">
        <v>103</v>
      </c>
      <c r="H2355" s="34"/>
    </row>
    <row r="2356" spans="1:8" x14ac:dyDescent="0.2">
      <c r="A2356" s="1569">
        <v>246212</v>
      </c>
      <c r="B2356" s="172" t="s">
        <v>4185</v>
      </c>
      <c r="C2356" s="81" t="s">
        <v>1048</v>
      </c>
      <c r="D2356" s="81" t="s">
        <v>124</v>
      </c>
      <c r="E2356" s="81"/>
      <c r="F2356" s="81"/>
      <c r="G2356" s="172" t="s">
        <v>103</v>
      </c>
      <c r="H2356" s="34"/>
    </row>
    <row r="2357" spans="1:8" x14ac:dyDescent="0.2">
      <c r="A2357" s="1569">
        <v>246213</v>
      </c>
      <c r="B2357" s="172" t="s">
        <v>4186</v>
      </c>
      <c r="C2357" s="81" t="s">
        <v>4187</v>
      </c>
      <c r="D2357" s="81" t="s">
        <v>124</v>
      </c>
      <c r="E2357" s="81"/>
      <c r="F2357" s="81"/>
      <c r="G2357" s="172" t="s">
        <v>103</v>
      </c>
      <c r="H2357" s="34"/>
    </row>
    <row r="2358" spans="1:8" x14ac:dyDescent="0.2">
      <c r="A2358" s="1569">
        <v>246214</v>
      </c>
      <c r="B2358" s="172" t="s">
        <v>4188</v>
      </c>
      <c r="C2358" s="81" t="s">
        <v>4189</v>
      </c>
      <c r="D2358" s="81" t="s">
        <v>124</v>
      </c>
      <c r="E2358" s="81"/>
      <c r="F2358" s="81"/>
      <c r="G2358" s="172" t="s">
        <v>103</v>
      </c>
      <c r="H2358" s="34"/>
    </row>
    <row r="2359" spans="1:8" x14ac:dyDescent="0.2">
      <c r="A2359" s="1569">
        <v>246215</v>
      </c>
      <c r="B2359" s="172" t="s">
        <v>4190</v>
      </c>
      <c r="C2359" s="81" t="s">
        <v>1967</v>
      </c>
      <c r="D2359" s="81" t="s">
        <v>101</v>
      </c>
      <c r="E2359" s="81"/>
      <c r="F2359" s="81"/>
      <c r="G2359" s="172" t="s">
        <v>103</v>
      </c>
      <c r="H2359" s="34"/>
    </row>
    <row r="2360" spans="1:8" x14ac:dyDescent="0.2">
      <c r="A2360" s="1569">
        <v>246216</v>
      </c>
      <c r="B2360" s="172" t="s">
        <v>4191</v>
      </c>
      <c r="C2360" s="81" t="s">
        <v>1969</v>
      </c>
      <c r="D2360" s="81" t="s">
        <v>101</v>
      </c>
      <c r="E2360" s="81"/>
      <c r="F2360" s="81"/>
      <c r="G2360" s="172" t="s">
        <v>103</v>
      </c>
      <c r="H2360" s="34"/>
    </row>
    <row r="2361" spans="1:8" x14ac:dyDescent="0.2">
      <c r="A2361" s="1569">
        <v>246217</v>
      </c>
      <c r="B2361" s="172" t="s">
        <v>4192</v>
      </c>
      <c r="C2361" s="81" t="s">
        <v>4193</v>
      </c>
      <c r="D2361" s="81" t="s">
        <v>101</v>
      </c>
      <c r="E2361" s="81"/>
      <c r="F2361" s="81"/>
      <c r="G2361" s="172" t="s">
        <v>103</v>
      </c>
      <c r="H2361" s="34"/>
    </row>
    <row r="2362" spans="1:8" x14ac:dyDescent="0.2">
      <c r="A2362" s="1569">
        <v>246218</v>
      </c>
      <c r="B2362" s="172" t="s">
        <v>4194</v>
      </c>
      <c r="C2362" s="81" t="s">
        <v>4195</v>
      </c>
      <c r="D2362" s="81" t="s">
        <v>134</v>
      </c>
      <c r="E2362" s="81"/>
      <c r="F2362" s="81"/>
      <c r="G2362" s="172" t="s">
        <v>103</v>
      </c>
      <c r="H2362" s="34"/>
    </row>
    <row r="2363" spans="1:8" x14ac:dyDescent="0.2">
      <c r="A2363" s="1569">
        <v>246219</v>
      </c>
      <c r="B2363" s="172" t="s">
        <v>4196</v>
      </c>
      <c r="C2363" s="81" t="s">
        <v>1290</v>
      </c>
      <c r="D2363" s="81" t="s">
        <v>134</v>
      </c>
      <c r="E2363" s="81"/>
      <c r="F2363" s="81"/>
      <c r="G2363" s="172" t="s">
        <v>103</v>
      </c>
      <c r="H2363" s="34"/>
    </row>
    <row r="2364" spans="1:8" x14ac:dyDescent="0.2">
      <c r="A2364" s="1569">
        <v>246220</v>
      </c>
      <c r="B2364" s="172" t="s">
        <v>4197</v>
      </c>
      <c r="C2364" s="81" t="s">
        <v>2766</v>
      </c>
      <c r="D2364" s="81" t="s">
        <v>134</v>
      </c>
      <c r="E2364" s="81" t="s">
        <v>143</v>
      </c>
      <c r="F2364" s="81"/>
      <c r="G2364" s="172" t="s">
        <v>103</v>
      </c>
      <c r="H2364" s="34"/>
    </row>
    <row r="2365" spans="1:8" x14ac:dyDescent="0.2">
      <c r="A2365" s="1569">
        <v>246221</v>
      </c>
      <c r="B2365" s="172" t="s">
        <v>4198</v>
      </c>
      <c r="C2365" s="81" t="s">
        <v>4199</v>
      </c>
      <c r="D2365" s="81" t="s">
        <v>143</v>
      </c>
      <c r="E2365" s="81"/>
      <c r="F2365" s="81"/>
      <c r="G2365" s="172" t="s">
        <v>103</v>
      </c>
      <c r="H2365" s="34"/>
    </row>
    <row r="2366" spans="1:8" x14ac:dyDescent="0.2">
      <c r="A2366" s="1569">
        <v>246222</v>
      </c>
      <c r="B2366" s="172" t="s">
        <v>4200</v>
      </c>
      <c r="C2366" s="81" t="s">
        <v>4201</v>
      </c>
      <c r="D2366" s="81" t="s">
        <v>143</v>
      </c>
      <c r="E2366" s="81"/>
      <c r="F2366" s="81"/>
      <c r="G2366" s="172" t="s">
        <v>103</v>
      </c>
      <c r="H2366" s="34"/>
    </row>
    <row r="2367" spans="1:8" x14ac:dyDescent="0.2">
      <c r="A2367" s="1569">
        <v>246223</v>
      </c>
      <c r="B2367" s="172" t="s">
        <v>4202</v>
      </c>
      <c r="C2367" s="81" t="s">
        <v>4203</v>
      </c>
      <c r="D2367" s="81" t="s">
        <v>143</v>
      </c>
      <c r="E2367" s="81"/>
      <c r="F2367" s="81"/>
      <c r="G2367" s="172" t="s">
        <v>103</v>
      </c>
      <c r="H2367" s="34"/>
    </row>
    <row r="2368" spans="1:8" x14ac:dyDescent="0.2">
      <c r="A2368" s="1569">
        <v>246224</v>
      </c>
      <c r="B2368" s="172" t="s">
        <v>4204</v>
      </c>
      <c r="C2368" s="81" t="s">
        <v>4205</v>
      </c>
      <c r="D2368" s="81" t="s">
        <v>143</v>
      </c>
      <c r="E2368" s="81"/>
      <c r="F2368" s="81"/>
      <c r="G2368" s="172" t="s">
        <v>103</v>
      </c>
      <c r="H2368" s="34"/>
    </row>
    <row r="2369" spans="1:8" x14ac:dyDescent="0.2">
      <c r="A2369" s="1569">
        <v>246225</v>
      </c>
      <c r="B2369" s="172" t="s">
        <v>4206</v>
      </c>
      <c r="C2369" s="81" t="s">
        <v>2397</v>
      </c>
      <c r="D2369" s="81" t="s">
        <v>134</v>
      </c>
      <c r="E2369" s="81"/>
      <c r="F2369" s="81"/>
      <c r="G2369" s="172" t="s">
        <v>103</v>
      </c>
      <c r="H2369" s="34"/>
    </row>
    <row r="2370" spans="1:8" x14ac:dyDescent="0.2">
      <c r="A2370" s="1569">
        <v>246226</v>
      </c>
      <c r="B2370" s="172" t="s">
        <v>4207</v>
      </c>
      <c r="C2370" s="81" t="s">
        <v>4208</v>
      </c>
      <c r="D2370" s="81" t="s">
        <v>134</v>
      </c>
      <c r="E2370" s="81"/>
      <c r="F2370" s="81"/>
      <c r="G2370" s="172" t="s">
        <v>103</v>
      </c>
      <c r="H2370" s="34"/>
    </row>
    <row r="2371" spans="1:8" x14ac:dyDescent="0.2">
      <c r="A2371" s="1569">
        <v>246227</v>
      </c>
      <c r="B2371" s="172" t="s">
        <v>4209</v>
      </c>
      <c r="C2371" s="81" t="s">
        <v>3158</v>
      </c>
      <c r="D2371" s="81" t="s">
        <v>143</v>
      </c>
      <c r="E2371" s="81"/>
      <c r="F2371" s="81"/>
      <c r="G2371" s="172" t="s">
        <v>103</v>
      </c>
      <c r="H2371" s="34"/>
    </row>
    <row r="2372" spans="1:8" x14ac:dyDescent="0.2">
      <c r="A2372" s="1569">
        <v>246228</v>
      </c>
      <c r="B2372" s="172" t="s">
        <v>4210</v>
      </c>
      <c r="C2372" s="81" t="s">
        <v>3160</v>
      </c>
      <c r="D2372" s="81" t="s">
        <v>143</v>
      </c>
      <c r="E2372" s="81"/>
      <c r="F2372" s="81"/>
      <c r="G2372" s="172" t="s">
        <v>103</v>
      </c>
      <c r="H2372" s="34"/>
    </row>
    <row r="2373" spans="1:8" x14ac:dyDescent="0.2">
      <c r="A2373" s="1569">
        <v>246229</v>
      </c>
      <c r="B2373" s="172" t="s">
        <v>4211</v>
      </c>
      <c r="C2373" s="81" t="s">
        <v>4212</v>
      </c>
      <c r="D2373" s="81" t="s">
        <v>134</v>
      </c>
      <c r="E2373" s="81" t="s">
        <v>143</v>
      </c>
      <c r="F2373" s="81"/>
      <c r="G2373" s="172" t="s">
        <v>103</v>
      </c>
      <c r="H2373" s="34"/>
    </row>
    <row r="2374" spans="1:8" x14ac:dyDescent="0.2">
      <c r="A2374" s="1569">
        <v>246230</v>
      </c>
      <c r="B2374" s="172" t="s">
        <v>4213</v>
      </c>
      <c r="C2374" s="81" t="s">
        <v>759</v>
      </c>
      <c r="D2374" s="81" t="s">
        <v>124</v>
      </c>
      <c r="E2374" s="81"/>
      <c r="F2374" s="81"/>
      <c r="G2374" s="172" t="s">
        <v>103</v>
      </c>
      <c r="H2374" s="34"/>
    </row>
    <row r="2375" spans="1:8" x14ac:dyDescent="0.2">
      <c r="A2375" s="1569">
        <v>246231</v>
      </c>
      <c r="B2375" s="172" t="s">
        <v>4214</v>
      </c>
      <c r="C2375" s="81" t="s">
        <v>4215</v>
      </c>
      <c r="D2375" s="81" t="s">
        <v>124</v>
      </c>
      <c r="E2375" s="81"/>
      <c r="F2375" s="81"/>
      <c r="G2375" s="172" t="s">
        <v>103</v>
      </c>
      <c r="H2375" s="34"/>
    </row>
    <row r="2376" spans="1:8" x14ac:dyDescent="0.2">
      <c r="A2376" s="1569">
        <v>246232</v>
      </c>
      <c r="B2376" s="172" t="s">
        <v>4216</v>
      </c>
      <c r="C2376" s="81" t="s">
        <v>4217</v>
      </c>
      <c r="D2376" s="81" t="s">
        <v>143</v>
      </c>
      <c r="E2376" s="81"/>
      <c r="F2376" s="81"/>
      <c r="G2376" s="172" t="s">
        <v>103</v>
      </c>
      <c r="H2376" s="34"/>
    </row>
    <row r="2377" spans="1:8" x14ac:dyDescent="0.2">
      <c r="A2377" s="1569">
        <v>246233</v>
      </c>
      <c r="B2377" s="172" t="s">
        <v>4218</v>
      </c>
      <c r="C2377" s="81" t="s">
        <v>1323</v>
      </c>
      <c r="D2377" s="81" t="s">
        <v>124</v>
      </c>
      <c r="E2377" s="81"/>
      <c r="F2377" s="81"/>
      <c r="G2377" s="172" t="s">
        <v>103</v>
      </c>
      <c r="H2377" s="34"/>
    </row>
    <row r="2378" spans="1:8" x14ac:dyDescent="0.2">
      <c r="A2378" s="1569">
        <v>246234</v>
      </c>
      <c r="B2378" s="172" t="s">
        <v>4219</v>
      </c>
      <c r="C2378" s="81" t="s">
        <v>4220</v>
      </c>
      <c r="D2378" s="81" t="s">
        <v>143</v>
      </c>
      <c r="E2378" s="81"/>
      <c r="F2378" s="81"/>
      <c r="G2378" s="172" t="s">
        <v>103</v>
      </c>
      <c r="H2378" s="34"/>
    </row>
    <row r="2379" spans="1:8" x14ac:dyDescent="0.2">
      <c r="A2379" s="1569">
        <v>246235</v>
      </c>
      <c r="B2379" s="172" t="s">
        <v>4221</v>
      </c>
      <c r="C2379" s="81" t="s">
        <v>2766</v>
      </c>
      <c r="D2379" s="81" t="s">
        <v>134</v>
      </c>
      <c r="E2379" s="81" t="s">
        <v>143</v>
      </c>
      <c r="F2379" s="81"/>
      <c r="G2379" s="172" t="s">
        <v>103</v>
      </c>
      <c r="H2379" s="34"/>
    </row>
    <row r="2380" spans="1:8" x14ac:dyDescent="0.2">
      <c r="A2380" s="1569">
        <v>246236</v>
      </c>
      <c r="B2380" s="172" t="s">
        <v>4222</v>
      </c>
      <c r="C2380" s="81" t="s">
        <v>745</v>
      </c>
      <c r="D2380" s="81" t="s">
        <v>143</v>
      </c>
      <c r="E2380" s="81"/>
      <c r="F2380" s="81"/>
      <c r="G2380" s="172" t="s">
        <v>103</v>
      </c>
      <c r="H2380" s="34"/>
    </row>
    <row r="2381" spans="1:8" x14ac:dyDescent="0.2">
      <c r="A2381" s="1569">
        <v>246237</v>
      </c>
      <c r="B2381" s="172" t="s">
        <v>4223</v>
      </c>
      <c r="C2381" s="81" t="s">
        <v>673</v>
      </c>
      <c r="D2381" s="81" t="s">
        <v>101</v>
      </c>
      <c r="E2381" s="81"/>
      <c r="F2381" s="81"/>
      <c r="G2381" s="172" t="s">
        <v>103</v>
      </c>
      <c r="H2381" s="34"/>
    </row>
    <row r="2382" spans="1:8" x14ac:dyDescent="0.2">
      <c r="A2382" s="1569">
        <v>246238</v>
      </c>
      <c r="B2382" s="172" t="s">
        <v>4224</v>
      </c>
      <c r="C2382" s="81" t="s">
        <v>4225</v>
      </c>
      <c r="D2382" s="81" t="s">
        <v>143</v>
      </c>
      <c r="E2382" s="81"/>
      <c r="F2382" s="81"/>
      <c r="G2382" s="172" t="s">
        <v>103</v>
      </c>
      <c r="H2382" s="34"/>
    </row>
    <row r="2383" spans="1:8" x14ac:dyDescent="0.2">
      <c r="A2383" s="1569">
        <v>246239</v>
      </c>
      <c r="B2383" s="172" t="s">
        <v>4226</v>
      </c>
      <c r="C2383" s="81" t="s">
        <v>1688</v>
      </c>
      <c r="D2383" s="81" t="s">
        <v>143</v>
      </c>
      <c r="E2383" s="81"/>
      <c r="F2383" s="81"/>
      <c r="G2383" s="172" t="s">
        <v>103</v>
      </c>
      <c r="H2383" s="34"/>
    </row>
    <row r="2384" spans="1:8" x14ac:dyDescent="0.2">
      <c r="A2384" s="1569">
        <v>246240</v>
      </c>
      <c r="B2384" s="172" t="s">
        <v>4227</v>
      </c>
      <c r="C2384" s="81" t="s">
        <v>4228</v>
      </c>
      <c r="D2384" s="81" t="s">
        <v>124</v>
      </c>
      <c r="E2384" s="81"/>
      <c r="F2384" s="81"/>
      <c r="G2384" s="172" t="s">
        <v>103</v>
      </c>
      <c r="H2384" s="34"/>
    </row>
    <row r="2385" spans="1:8" x14ac:dyDescent="0.2">
      <c r="A2385" s="1569">
        <v>246241</v>
      </c>
      <c r="B2385" s="172" t="s">
        <v>4229</v>
      </c>
      <c r="C2385" s="81" t="s">
        <v>4230</v>
      </c>
      <c r="D2385" s="81" t="s">
        <v>134</v>
      </c>
      <c r="E2385" s="81"/>
      <c r="F2385" s="81"/>
      <c r="G2385" s="172" t="s">
        <v>103</v>
      </c>
      <c r="H2385" s="34"/>
    </row>
    <row r="2386" spans="1:8" x14ac:dyDescent="0.2">
      <c r="A2386" s="1569">
        <v>246242</v>
      </c>
      <c r="B2386" s="172" t="s">
        <v>4231</v>
      </c>
      <c r="C2386" s="81" t="s">
        <v>4232</v>
      </c>
      <c r="D2386" s="81" t="s">
        <v>124</v>
      </c>
      <c r="E2386" s="81"/>
      <c r="F2386" s="81"/>
      <c r="G2386" s="172" t="s">
        <v>103</v>
      </c>
      <c r="H2386" s="34"/>
    </row>
    <row r="2387" spans="1:8" x14ac:dyDescent="0.2">
      <c r="A2387" s="1569">
        <v>246243</v>
      </c>
      <c r="B2387" s="172" t="s">
        <v>4233</v>
      </c>
      <c r="C2387" s="81" t="s">
        <v>4234</v>
      </c>
      <c r="D2387" s="81" t="s">
        <v>124</v>
      </c>
      <c r="E2387" s="81"/>
      <c r="F2387" s="81"/>
      <c r="G2387" s="172" t="s">
        <v>103</v>
      </c>
      <c r="H2387" s="34"/>
    </row>
    <row r="2388" spans="1:8" x14ac:dyDescent="0.2">
      <c r="A2388" s="1569">
        <v>246244</v>
      </c>
      <c r="B2388" s="172" t="s">
        <v>4235</v>
      </c>
      <c r="C2388" s="81" t="s">
        <v>4236</v>
      </c>
      <c r="D2388" s="81" t="s">
        <v>101</v>
      </c>
      <c r="E2388" s="81"/>
      <c r="F2388" s="81"/>
      <c r="G2388" s="172" t="s">
        <v>103</v>
      </c>
      <c r="H2388" s="34"/>
    </row>
    <row r="2389" spans="1:8" x14ac:dyDescent="0.2">
      <c r="A2389" s="1569">
        <v>246245</v>
      </c>
      <c r="B2389" s="172" t="s">
        <v>4237</v>
      </c>
      <c r="C2389" s="81" t="s">
        <v>4238</v>
      </c>
      <c r="D2389" s="81" t="s">
        <v>124</v>
      </c>
      <c r="E2389" s="81"/>
      <c r="F2389" s="81"/>
      <c r="G2389" s="172" t="s">
        <v>103</v>
      </c>
      <c r="H2389" s="34"/>
    </row>
    <row r="2390" spans="1:8" x14ac:dyDescent="0.2">
      <c r="A2390" s="1569">
        <v>246246</v>
      </c>
      <c r="B2390" s="172" t="s">
        <v>4239</v>
      </c>
      <c r="C2390" s="81" t="s">
        <v>4240</v>
      </c>
      <c r="D2390" s="81" t="s">
        <v>124</v>
      </c>
      <c r="E2390" s="81"/>
      <c r="F2390" s="81"/>
      <c r="G2390" s="172" t="s">
        <v>103</v>
      </c>
      <c r="H2390" s="34"/>
    </row>
    <row r="2391" spans="1:8" x14ac:dyDescent="0.2">
      <c r="A2391" s="1569">
        <v>246247</v>
      </c>
      <c r="B2391" s="172" t="s">
        <v>4241</v>
      </c>
      <c r="C2391" s="81" t="s">
        <v>4242</v>
      </c>
      <c r="D2391" s="81" t="s">
        <v>143</v>
      </c>
      <c r="E2391" s="81"/>
      <c r="F2391" s="81"/>
      <c r="G2391" s="172" t="s">
        <v>103</v>
      </c>
      <c r="H2391" s="34"/>
    </row>
    <row r="2392" spans="1:8" x14ac:dyDescent="0.2">
      <c r="A2392" s="1569">
        <v>246248</v>
      </c>
      <c r="B2392" s="172" t="s">
        <v>4243</v>
      </c>
      <c r="C2392" s="81" t="s">
        <v>4244</v>
      </c>
      <c r="D2392" s="81" t="s">
        <v>101</v>
      </c>
      <c r="E2392" s="81"/>
      <c r="F2392" s="81"/>
      <c r="G2392" s="172" t="s">
        <v>103</v>
      </c>
      <c r="H2392" s="34"/>
    </row>
    <row r="2393" spans="1:8" x14ac:dyDescent="0.2">
      <c r="A2393" s="1569">
        <v>246249</v>
      </c>
      <c r="B2393" s="172" t="s">
        <v>4245</v>
      </c>
      <c r="C2393" s="81" t="s">
        <v>4246</v>
      </c>
      <c r="D2393" s="81" t="s">
        <v>101</v>
      </c>
      <c r="E2393" s="81"/>
      <c r="F2393" s="81"/>
      <c r="G2393" s="172" t="s">
        <v>103</v>
      </c>
      <c r="H2393" s="34"/>
    </row>
    <row r="2394" spans="1:8" x14ac:dyDescent="0.2">
      <c r="A2394" s="1569">
        <v>246250</v>
      </c>
      <c r="B2394" s="172" t="s">
        <v>4247</v>
      </c>
      <c r="C2394" s="81" t="s">
        <v>4248</v>
      </c>
      <c r="D2394" s="81" t="s">
        <v>134</v>
      </c>
      <c r="E2394" s="81"/>
      <c r="F2394" s="81"/>
      <c r="G2394" s="172" t="s">
        <v>107</v>
      </c>
      <c r="H2394" s="34"/>
    </row>
    <row r="2395" spans="1:8" x14ac:dyDescent="0.2">
      <c r="A2395" s="1569">
        <v>246251</v>
      </c>
      <c r="B2395" s="172" t="s">
        <v>4249</v>
      </c>
      <c r="C2395" s="81" t="s">
        <v>723</v>
      </c>
      <c r="D2395" s="81" t="s">
        <v>143</v>
      </c>
      <c r="E2395" s="81"/>
      <c r="F2395" s="81"/>
      <c r="G2395" s="172" t="s">
        <v>103</v>
      </c>
      <c r="H2395" s="34"/>
    </row>
    <row r="2396" spans="1:8" x14ac:dyDescent="0.2">
      <c r="A2396" s="1569">
        <v>246252</v>
      </c>
      <c r="B2396" s="172" t="s">
        <v>4250</v>
      </c>
      <c r="C2396" s="81" t="s">
        <v>4251</v>
      </c>
      <c r="D2396" s="81" t="s">
        <v>124</v>
      </c>
      <c r="E2396" s="81"/>
      <c r="F2396" s="81"/>
      <c r="G2396" s="172" t="s">
        <v>103</v>
      </c>
      <c r="H2396" s="34"/>
    </row>
    <row r="2397" spans="1:8" x14ac:dyDescent="0.2">
      <c r="A2397" s="1569">
        <v>246253</v>
      </c>
      <c r="B2397" s="172" t="s">
        <v>4252</v>
      </c>
      <c r="C2397" s="81" t="s">
        <v>4253</v>
      </c>
      <c r="D2397" s="81" t="s">
        <v>143</v>
      </c>
      <c r="E2397" s="81"/>
      <c r="F2397" s="81"/>
      <c r="G2397" s="172" t="s">
        <v>103</v>
      </c>
      <c r="H2397" s="34"/>
    </row>
    <row r="2398" spans="1:8" x14ac:dyDescent="0.2">
      <c r="A2398" s="1569">
        <v>246254</v>
      </c>
      <c r="B2398" s="172" t="s">
        <v>4254</v>
      </c>
      <c r="C2398" s="81" t="s">
        <v>4255</v>
      </c>
      <c r="D2398" s="81" t="s">
        <v>124</v>
      </c>
      <c r="E2398" s="81"/>
      <c r="F2398" s="81"/>
      <c r="G2398" s="172" t="s">
        <v>103</v>
      </c>
      <c r="H2398" s="34"/>
    </row>
    <row r="2399" spans="1:8" x14ac:dyDescent="0.2">
      <c r="A2399" s="1569">
        <v>246255</v>
      </c>
      <c r="B2399" s="172" t="s">
        <v>4256</v>
      </c>
      <c r="C2399" s="81" t="s">
        <v>4257</v>
      </c>
      <c r="D2399" s="81" t="s">
        <v>124</v>
      </c>
      <c r="E2399" s="81" t="s">
        <v>143</v>
      </c>
      <c r="F2399" s="81"/>
      <c r="G2399" s="172" t="s">
        <v>103</v>
      </c>
      <c r="H2399" s="34"/>
    </row>
    <row r="2400" spans="1:8" x14ac:dyDescent="0.2">
      <c r="A2400" s="1569">
        <v>246256</v>
      </c>
      <c r="B2400" s="172" t="s">
        <v>4258</v>
      </c>
      <c r="C2400" s="81" t="s">
        <v>4259</v>
      </c>
      <c r="D2400" s="81" t="s">
        <v>124</v>
      </c>
      <c r="E2400" s="81"/>
      <c r="F2400" s="81"/>
      <c r="G2400" s="172" t="s">
        <v>103</v>
      </c>
      <c r="H2400" s="34"/>
    </row>
    <row r="2401" spans="1:8" x14ac:dyDescent="0.2">
      <c r="A2401" s="1569">
        <v>246257</v>
      </c>
      <c r="B2401" s="172" t="s">
        <v>4260</v>
      </c>
      <c r="C2401" s="81" t="s">
        <v>4261</v>
      </c>
      <c r="D2401" s="81" t="s">
        <v>124</v>
      </c>
      <c r="E2401" s="81"/>
      <c r="F2401" s="81"/>
      <c r="G2401" s="172" t="s">
        <v>103</v>
      </c>
      <c r="H2401" s="34"/>
    </row>
    <row r="2402" spans="1:8" x14ac:dyDescent="0.2">
      <c r="A2402" s="1569">
        <v>246258</v>
      </c>
      <c r="B2402" s="172" t="s">
        <v>4262</v>
      </c>
      <c r="C2402" s="81" t="s">
        <v>4263</v>
      </c>
      <c r="D2402" s="81" t="s">
        <v>124</v>
      </c>
      <c r="E2402" s="81"/>
      <c r="F2402" s="81"/>
      <c r="G2402" s="172" t="s">
        <v>103</v>
      </c>
      <c r="H2402" s="34"/>
    </row>
    <row r="2403" spans="1:8" x14ac:dyDescent="0.2">
      <c r="A2403" s="1569">
        <v>246259</v>
      </c>
      <c r="B2403" s="172" t="s">
        <v>4264</v>
      </c>
      <c r="C2403" s="81" t="s">
        <v>4265</v>
      </c>
      <c r="D2403" s="81" t="s">
        <v>124</v>
      </c>
      <c r="E2403" s="81"/>
      <c r="F2403" s="81"/>
      <c r="G2403" s="172" t="s">
        <v>103</v>
      </c>
      <c r="H2403" s="34"/>
    </row>
    <row r="2404" spans="1:8" x14ac:dyDescent="0.2">
      <c r="A2404" s="1569">
        <v>246260</v>
      </c>
      <c r="B2404" s="172" t="s">
        <v>4266</v>
      </c>
      <c r="C2404" s="81" t="s">
        <v>4267</v>
      </c>
      <c r="D2404" s="81" t="s">
        <v>124</v>
      </c>
      <c r="E2404" s="81"/>
      <c r="F2404" s="81"/>
      <c r="G2404" s="172" t="s">
        <v>103</v>
      </c>
      <c r="H2404" s="34"/>
    </row>
    <row r="2405" spans="1:8" x14ac:dyDescent="0.2">
      <c r="A2405" s="1569">
        <v>246261</v>
      </c>
      <c r="B2405" s="172" t="s">
        <v>4268</v>
      </c>
      <c r="C2405" s="81" t="s">
        <v>830</v>
      </c>
      <c r="D2405" s="81" t="s">
        <v>124</v>
      </c>
      <c r="E2405" s="81"/>
      <c r="F2405" s="81"/>
      <c r="G2405" s="172" t="s">
        <v>103</v>
      </c>
      <c r="H2405" s="34"/>
    </row>
    <row r="2406" spans="1:8" x14ac:dyDescent="0.2">
      <c r="A2406" s="1569">
        <v>246262</v>
      </c>
      <c r="B2406" s="172" t="s">
        <v>4269</v>
      </c>
      <c r="C2406" s="81" t="s">
        <v>4270</v>
      </c>
      <c r="D2406" s="81" t="s">
        <v>124</v>
      </c>
      <c r="E2406" s="81"/>
      <c r="F2406" s="81"/>
      <c r="G2406" s="172" t="s">
        <v>103</v>
      </c>
      <c r="H2406" s="34"/>
    </row>
    <row r="2407" spans="1:8" x14ac:dyDescent="0.2">
      <c r="A2407" s="1569">
        <v>246263</v>
      </c>
      <c r="B2407" s="172" t="s">
        <v>4271</v>
      </c>
      <c r="C2407" s="81" t="s">
        <v>4272</v>
      </c>
      <c r="D2407" s="81" t="s">
        <v>143</v>
      </c>
      <c r="E2407" s="81"/>
      <c r="F2407" s="81"/>
      <c r="G2407" s="172" t="s">
        <v>103</v>
      </c>
      <c r="H2407" s="34"/>
    </row>
    <row r="2408" spans="1:8" x14ac:dyDescent="0.2">
      <c r="A2408" s="1569">
        <v>246264</v>
      </c>
      <c r="B2408" s="172" t="s">
        <v>4273</v>
      </c>
      <c r="C2408" s="81" t="s">
        <v>207</v>
      </c>
      <c r="D2408" s="81" t="s">
        <v>124</v>
      </c>
      <c r="E2408" s="81"/>
      <c r="F2408" s="81"/>
      <c r="G2408" s="172" t="s">
        <v>103</v>
      </c>
      <c r="H2408" s="34"/>
    </row>
    <row r="2409" spans="1:8" x14ac:dyDescent="0.2">
      <c r="A2409" s="1569">
        <v>246265</v>
      </c>
      <c r="B2409" s="172" t="s">
        <v>4274</v>
      </c>
      <c r="C2409" s="81" t="s">
        <v>11586</v>
      </c>
      <c r="D2409" s="81" t="s">
        <v>101</v>
      </c>
      <c r="E2409" s="81"/>
      <c r="F2409" s="81"/>
      <c r="G2409" s="172" t="s">
        <v>103</v>
      </c>
      <c r="H2409" s="34"/>
    </row>
    <row r="2410" spans="1:8" x14ac:dyDescent="0.2">
      <c r="A2410" s="1569">
        <v>246266</v>
      </c>
      <c r="B2410" s="172" t="s">
        <v>4275</v>
      </c>
      <c r="C2410" s="81" t="s">
        <v>4277</v>
      </c>
      <c r="D2410" s="81" t="s">
        <v>101</v>
      </c>
      <c r="E2410" s="81"/>
      <c r="F2410" s="81"/>
      <c r="G2410" s="172" t="s">
        <v>103</v>
      </c>
      <c r="H2410" s="34"/>
    </row>
    <row r="2411" spans="1:8" x14ac:dyDescent="0.2">
      <c r="A2411" s="1569">
        <v>246267</v>
      </c>
      <c r="B2411" s="172" t="s">
        <v>4276</v>
      </c>
      <c r="C2411" s="81" t="s">
        <v>4277</v>
      </c>
      <c r="D2411" s="81" t="s">
        <v>101</v>
      </c>
      <c r="E2411" s="81"/>
      <c r="F2411" s="81"/>
      <c r="G2411" s="172" t="s">
        <v>103</v>
      </c>
      <c r="H2411" s="34"/>
    </row>
    <row r="2412" spans="1:8" x14ac:dyDescent="0.2">
      <c r="A2412" s="1569">
        <v>246268</v>
      </c>
      <c r="B2412" s="172" t="s">
        <v>4278</v>
      </c>
      <c r="C2412" s="81" t="s">
        <v>4279</v>
      </c>
      <c r="D2412" s="81" t="s">
        <v>101</v>
      </c>
      <c r="E2412" s="81"/>
      <c r="F2412" s="81"/>
      <c r="G2412" s="172" t="s">
        <v>103</v>
      </c>
      <c r="H2412" s="34"/>
    </row>
    <row r="2413" spans="1:8" x14ac:dyDescent="0.2">
      <c r="A2413" s="1569">
        <v>246269</v>
      </c>
      <c r="B2413" s="172" t="s">
        <v>4280</v>
      </c>
      <c r="C2413" s="81" t="s">
        <v>4281</v>
      </c>
      <c r="D2413" s="81" t="s">
        <v>101</v>
      </c>
      <c r="E2413" s="81"/>
      <c r="F2413" s="81"/>
      <c r="G2413" s="172" t="s">
        <v>103</v>
      </c>
      <c r="H2413" s="34"/>
    </row>
    <row r="2414" spans="1:8" x14ac:dyDescent="0.2">
      <c r="A2414" s="1569">
        <v>246270</v>
      </c>
      <c r="B2414" s="172" t="s">
        <v>4282</v>
      </c>
      <c r="C2414" s="81" t="s">
        <v>4283</v>
      </c>
      <c r="D2414" s="81" t="s">
        <v>101</v>
      </c>
      <c r="E2414" s="81"/>
      <c r="F2414" s="81"/>
      <c r="G2414" s="172" t="s">
        <v>103</v>
      </c>
      <c r="H2414" s="34"/>
    </row>
    <row r="2415" spans="1:8" x14ac:dyDescent="0.2">
      <c r="A2415" s="1569">
        <v>246271</v>
      </c>
      <c r="B2415" s="172" t="s">
        <v>4284</v>
      </c>
      <c r="C2415" s="81" t="s">
        <v>4285</v>
      </c>
      <c r="D2415" s="81" t="s">
        <v>101</v>
      </c>
      <c r="E2415" s="81"/>
      <c r="F2415" s="81"/>
      <c r="G2415" s="172" t="s">
        <v>103</v>
      </c>
      <c r="H2415" s="34"/>
    </row>
    <row r="2416" spans="1:8" x14ac:dyDescent="0.2">
      <c r="A2416" s="1569">
        <v>246272</v>
      </c>
      <c r="B2416" s="172" t="s">
        <v>11587</v>
      </c>
      <c r="C2416" s="81" t="s">
        <v>11588</v>
      </c>
      <c r="D2416" s="81" t="s">
        <v>101</v>
      </c>
      <c r="E2416" s="81"/>
      <c r="F2416" s="81"/>
      <c r="G2416" s="172" t="s">
        <v>103</v>
      </c>
      <c r="H2416" s="34"/>
    </row>
    <row r="2417" spans="1:8" x14ac:dyDescent="0.2">
      <c r="A2417" s="1569">
        <v>246273</v>
      </c>
      <c r="B2417" s="172" t="s">
        <v>11589</v>
      </c>
      <c r="C2417" s="81" t="s">
        <v>11590</v>
      </c>
      <c r="D2417" s="81" t="s">
        <v>101</v>
      </c>
      <c r="E2417" s="81"/>
      <c r="F2417" s="81"/>
      <c r="G2417" s="172" t="s">
        <v>103</v>
      </c>
      <c r="H2417" s="34"/>
    </row>
    <row r="2418" spans="1:8" x14ac:dyDescent="0.2">
      <c r="A2418" s="1569">
        <v>246274</v>
      </c>
      <c r="B2418" s="172" t="s">
        <v>4286</v>
      </c>
      <c r="C2418" s="81" t="s">
        <v>4288</v>
      </c>
      <c r="D2418" s="81" t="s">
        <v>134</v>
      </c>
      <c r="E2418" s="81"/>
      <c r="F2418" s="81"/>
      <c r="G2418" s="172" t="s">
        <v>103</v>
      </c>
      <c r="H2418" s="34"/>
    </row>
    <row r="2419" spans="1:8" x14ac:dyDescent="0.2">
      <c r="A2419" s="1569">
        <v>246275</v>
      </c>
      <c r="B2419" s="172" t="s">
        <v>4287</v>
      </c>
      <c r="C2419" s="81" t="s">
        <v>4288</v>
      </c>
      <c r="D2419" s="81" t="s">
        <v>134</v>
      </c>
      <c r="E2419" s="81"/>
      <c r="F2419" s="81"/>
      <c r="G2419" s="172" t="s">
        <v>103</v>
      </c>
      <c r="H2419" s="34"/>
    </row>
    <row r="2420" spans="1:8" x14ac:dyDescent="0.2">
      <c r="A2420" s="1569">
        <v>246276</v>
      </c>
      <c r="B2420" s="172" t="s">
        <v>4289</v>
      </c>
      <c r="C2420" s="81" t="s">
        <v>4290</v>
      </c>
      <c r="D2420" s="81" t="s">
        <v>101</v>
      </c>
      <c r="E2420" s="81"/>
      <c r="F2420" s="81"/>
      <c r="G2420" s="172" t="s">
        <v>103</v>
      </c>
      <c r="H2420" s="34"/>
    </row>
    <row r="2421" spans="1:8" x14ac:dyDescent="0.2">
      <c r="A2421" s="1569">
        <v>246277</v>
      </c>
      <c r="B2421" s="172" t="s">
        <v>4291</v>
      </c>
      <c r="C2421" s="81" t="s">
        <v>4292</v>
      </c>
      <c r="D2421" s="81" t="s">
        <v>101</v>
      </c>
      <c r="E2421" s="81"/>
      <c r="F2421" s="81"/>
      <c r="G2421" s="172" t="s">
        <v>103</v>
      </c>
      <c r="H2421" s="34"/>
    </row>
    <row r="2422" spans="1:8" x14ac:dyDescent="0.2">
      <c r="A2422" s="1569">
        <v>246278</v>
      </c>
      <c r="B2422" s="172" t="s">
        <v>4293</v>
      </c>
      <c r="C2422" s="81" t="s">
        <v>4294</v>
      </c>
      <c r="D2422" s="81" t="s">
        <v>134</v>
      </c>
      <c r="E2422" s="81"/>
      <c r="F2422" s="81"/>
      <c r="G2422" s="172" t="s">
        <v>103</v>
      </c>
      <c r="H2422" s="34"/>
    </row>
    <row r="2423" spans="1:8" x14ac:dyDescent="0.2">
      <c r="A2423" s="1569">
        <v>246279</v>
      </c>
      <c r="B2423" s="172" t="s">
        <v>4295</v>
      </c>
      <c r="C2423" s="81" t="s">
        <v>4296</v>
      </c>
      <c r="D2423" s="81" t="s">
        <v>134</v>
      </c>
      <c r="E2423" s="81"/>
      <c r="F2423" s="81"/>
      <c r="G2423" s="172" t="s">
        <v>103</v>
      </c>
      <c r="H2423" s="34"/>
    </row>
    <row r="2424" spans="1:8" x14ac:dyDescent="0.2">
      <c r="A2424" s="1569">
        <v>246280</v>
      </c>
      <c r="B2424" s="172" t="s">
        <v>4297</v>
      </c>
      <c r="C2424" s="81" t="s">
        <v>4298</v>
      </c>
      <c r="D2424" s="81" t="s">
        <v>101</v>
      </c>
      <c r="E2424" s="81"/>
      <c r="F2424" s="81"/>
      <c r="G2424" s="172" t="s">
        <v>103</v>
      </c>
      <c r="H2424" s="34"/>
    </row>
    <row r="2425" spans="1:8" x14ac:dyDescent="0.2">
      <c r="A2425" s="1569">
        <v>246281</v>
      </c>
      <c r="B2425" s="172" t="s">
        <v>4299</v>
      </c>
      <c r="C2425" s="81" t="s">
        <v>4300</v>
      </c>
      <c r="D2425" s="81" t="s">
        <v>101</v>
      </c>
      <c r="E2425" s="81"/>
      <c r="F2425" s="81"/>
      <c r="G2425" s="172" t="s">
        <v>103</v>
      </c>
      <c r="H2425" s="34"/>
    </row>
    <row r="2426" spans="1:8" x14ac:dyDescent="0.2">
      <c r="A2426" s="1569">
        <v>246282</v>
      </c>
      <c r="B2426" s="172" t="s">
        <v>4301</v>
      </c>
      <c r="C2426" s="81" t="s">
        <v>4302</v>
      </c>
      <c r="D2426" s="81" t="s">
        <v>101</v>
      </c>
      <c r="E2426" s="81"/>
      <c r="F2426" s="81"/>
      <c r="G2426" s="172" t="s">
        <v>103</v>
      </c>
      <c r="H2426" s="34"/>
    </row>
    <row r="2427" spans="1:8" x14ac:dyDescent="0.2">
      <c r="A2427" s="1569">
        <v>246283</v>
      </c>
      <c r="B2427" s="172" t="s">
        <v>4303</v>
      </c>
      <c r="C2427" s="81" t="s">
        <v>4304</v>
      </c>
      <c r="D2427" s="81" t="s">
        <v>101</v>
      </c>
      <c r="E2427" s="81"/>
      <c r="F2427" s="81"/>
      <c r="G2427" s="172" t="s">
        <v>103</v>
      </c>
      <c r="H2427" s="34"/>
    </row>
    <row r="2428" spans="1:8" x14ac:dyDescent="0.2">
      <c r="A2428" s="1569">
        <v>246284</v>
      </c>
      <c r="B2428" s="172" t="s">
        <v>4305</v>
      </c>
      <c r="C2428" s="81" t="s">
        <v>4306</v>
      </c>
      <c r="D2428" s="81" t="s">
        <v>101</v>
      </c>
      <c r="E2428" s="81"/>
      <c r="F2428" s="81"/>
      <c r="G2428" s="172" t="s">
        <v>103</v>
      </c>
      <c r="H2428" s="34"/>
    </row>
    <row r="2429" spans="1:8" x14ac:dyDescent="0.2">
      <c r="A2429" s="1569">
        <v>246285</v>
      </c>
      <c r="B2429" s="172" t="s">
        <v>4307</v>
      </c>
      <c r="C2429" s="81" t="s">
        <v>4308</v>
      </c>
      <c r="D2429" s="81" t="s">
        <v>101</v>
      </c>
      <c r="E2429" s="81"/>
      <c r="F2429" s="81"/>
      <c r="G2429" s="172" t="s">
        <v>103</v>
      </c>
      <c r="H2429" s="34"/>
    </row>
    <row r="2430" spans="1:8" x14ac:dyDescent="0.2">
      <c r="A2430" s="1569">
        <v>246286</v>
      </c>
      <c r="B2430" s="172" t="s">
        <v>4309</v>
      </c>
      <c r="C2430" s="81" t="s">
        <v>4310</v>
      </c>
      <c r="D2430" s="81" t="s">
        <v>101</v>
      </c>
      <c r="E2430" s="81"/>
      <c r="F2430" s="81"/>
      <c r="G2430" s="172" t="s">
        <v>103</v>
      </c>
      <c r="H2430" s="34"/>
    </row>
    <row r="2431" spans="1:8" x14ac:dyDescent="0.2">
      <c r="A2431" s="1569">
        <v>246287</v>
      </c>
      <c r="B2431" s="172" t="s">
        <v>4311</v>
      </c>
      <c r="C2431" s="81" t="s">
        <v>4312</v>
      </c>
      <c r="D2431" s="81" t="s">
        <v>134</v>
      </c>
      <c r="E2431" s="81"/>
      <c r="F2431" s="81"/>
      <c r="G2431" s="172" t="s">
        <v>103</v>
      </c>
      <c r="H2431" s="34"/>
    </row>
    <row r="2432" spans="1:8" x14ac:dyDescent="0.2">
      <c r="A2432" s="1569">
        <v>246288</v>
      </c>
      <c r="B2432" s="172" t="s">
        <v>4313</v>
      </c>
      <c r="C2432" s="81" t="s">
        <v>4314</v>
      </c>
      <c r="D2432" s="81" t="s">
        <v>101</v>
      </c>
      <c r="E2432" s="81"/>
      <c r="F2432" s="81"/>
      <c r="G2432" s="172" t="s">
        <v>103</v>
      </c>
      <c r="H2432" s="34"/>
    </row>
    <row r="2433" spans="1:8" x14ac:dyDescent="0.2">
      <c r="A2433" s="1569">
        <v>246289</v>
      </c>
      <c r="B2433" s="172" t="s">
        <v>4315</v>
      </c>
      <c r="C2433" s="81" t="s">
        <v>4316</v>
      </c>
      <c r="D2433" s="81" t="s">
        <v>101</v>
      </c>
      <c r="E2433" s="81"/>
      <c r="F2433" s="81"/>
      <c r="G2433" s="172" t="s">
        <v>103</v>
      </c>
      <c r="H2433" s="34"/>
    </row>
    <row r="2434" spans="1:8" x14ac:dyDescent="0.2">
      <c r="A2434" s="1569">
        <v>246290</v>
      </c>
      <c r="B2434" s="172" t="s">
        <v>4317</v>
      </c>
      <c r="C2434" s="81" t="s">
        <v>4318</v>
      </c>
      <c r="D2434" s="81" t="s">
        <v>101</v>
      </c>
      <c r="E2434" s="81"/>
      <c r="F2434" s="81"/>
      <c r="G2434" s="172" t="s">
        <v>103</v>
      </c>
      <c r="H2434" s="34"/>
    </row>
    <row r="2435" spans="1:8" x14ac:dyDescent="0.2">
      <c r="A2435" s="1569">
        <v>246291</v>
      </c>
      <c r="B2435" s="172" t="s">
        <v>4319</v>
      </c>
      <c r="C2435" s="81" t="s">
        <v>4320</v>
      </c>
      <c r="D2435" s="81" t="s">
        <v>134</v>
      </c>
      <c r="E2435" s="81"/>
      <c r="F2435" s="81"/>
      <c r="G2435" s="172" t="s">
        <v>103</v>
      </c>
      <c r="H2435" s="34"/>
    </row>
    <row r="2436" spans="1:8" x14ac:dyDescent="0.2">
      <c r="A2436" s="1569">
        <v>246292</v>
      </c>
      <c r="B2436" s="172" t="s">
        <v>4321</v>
      </c>
      <c r="C2436" s="81" t="s">
        <v>4322</v>
      </c>
      <c r="D2436" s="81" t="s">
        <v>134</v>
      </c>
      <c r="E2436" s="81"/>
      <c r="F2436" s="81"/>
      <c r="G2436" s="172" t="s">
        <v>103</v>
      </c>
      <c r="H2436" s="34"/>
    </row>
    <row r="2437" spans="1:8" x14ac:dyDescent="0.2">
      <c r="A2437" s="1569">
        <v>246293</v>
      </c>
      <c r="B2437" s="172" t="s">
        <v>4323</v>
      </c>
      <c r="C2437" s="81" t="s">
        <v>4324</v>
      </c>
      <c r="D2437" s="81" t="s">
        <v>134</v>
      </c>
      <c r="E2437" s="81"/>
      <c r="F2437" s="81"/>
      <c r="G2437" s="172" t="s">
        <v>103</v>
      </c>
      <c r="H2437" s="34"/>
    </row>
    <row r="2438" spans="1:8" x14ac:dyDescent="0.2">
      <c r="A2438" s="1569">
        <v>246294</v>
      </c>
      <c r="B2438" s="172" t="s">
        <v>4325</v>
      </c>
      <c r="C2438" s="81" t="s">
        <v>4326</v>
      </c>
      <c r="D2438" s="81" t="s">
        <v>134</v>
      </c>
      <c r="E2438" s="81"/>
      <c r="F2438" s="81"/>
      <c r="G2438" s="172" t="s">
        <v>103</v>
      </c>
      <c r="H2438" s="34"/>
    </row>
    <row r="2439" spans="1:8" x14ac:dyDescent="0.2">
      <c r="A2439" s="1569">
        <v>246295</v>
      </c>
      <c r="B2439" s="172" t="s">
        <v>4327</v>
      </c>
      <c r="C2439" s="81" t="s">
        <v>4328</v>
      </c>
      <c r="D2439" s="81" t="s">
        <v>134</v>
      </c>
      <c r="E2439" s="81"/>
      <c r="F2439" s="81"/>
      <c r="G2439" s="172" t="s">
        <v>103</v>
      </c>
      <c r="H2439" s="34"/>
    </row>
    <row r="2440" spans="1:8" x14ac:dyDescent="0.2">
      <c r="A2440" s="1569">
        <v>246296</v>
      </c>
      <c r="B2440" s="172" t="s">
        <v>4329</v>
      </c>
      <c r="C2440" s="81" t="s">
        <v>4330</v>
      </c>
      <c r="D2440" s="81" t="s">
        <v>134</v>
      </c>
      <c r="E2440" s="81"/>
      <c r="F2440" s="81"/>
      <c r="G2440" s="172" t="s">
        <v>103</v>
      </c>
      <c r="H2440" s="34"/>
    </row>
    <row r="2441" spans="1:8" x14ac:dyDescent="0.2">
      <c r="A2441" s="1569">
        <v>246297</v>
      </c>
      <c r="B2441" s="172" t="s">
        <v>4331</v>
      </c>
      <c r="C2441" s="81" t="s">
        <v>4332</v>
      </c>
      <c r="D2441" s="81" t="s">
        <v>134</v>
      </c>
      <c r="E2441" s="81"/>
      <c r="F2441" s="81"/>
      <c r="G2441" s="172" t="s">
        <v>103</v>
      </c>
      <c r="H2441" s="34"/>
    </row>
    <row r="2442" spans="1:8" x14ac:dyDescent="0.2">
      <c r="A2442" s="1569">
        <v>246298</v>
      </c>
      <c r="B2442" s="172" t="s">
        <v>4333</v>
      </c>
      <c r="C2442" s="81" t="s">
        <v>4334</v>
      </c>
      <c r="D2442" s="81" t="s">
        <v>101</v>
      </c>
      <c r="E2442" s="81"/>
      <c r="F2442" s="81"/>
      <c r="G2442" s="172" t="s">
        <v>103</v>
      </c>
      <c r="H2442" s="34"/>
    </row>
    <row r="2443" spans="1:8" x14ac:dyDescent="0.2">
      <c r="A2443" s="1569">
        <v>246299</v>
      </c>
      <c r="B2443" s="172" t="s">
        <v>4335</v>
      </c>
      <c r="C2443" s="81" t="s">
        <v>4336</v>
      </c>
      <c r="D2443" s="81" t="s">
        <v>134</v>
      </c>
      <c r="E2443" s="81"/>
      <c r="F2443" s="81"/>
      <c r="G2443" s="172" t="s">
        <v>103</v>
      </c>
      <c r="H2443" s="34"/>
    </row>
    <row r="2444" spans="1:8" x14ac:dyDescent="0.2">
      <c r="A2444" s="1569">
        <v>246300</v>
      </c>
      <c r="B2444" s="172" t="s">
        <v>4337</v>
      </c>
      <c r="C2444" s="81" t="s">
        <v>4338</v>
      </c>
      <c r="D2444" s="81" t="s">
        <v>134</v>
      </c>
      <c r="E2444" s="81"/>
      <c r="F2444" s="81"/>
      <c r="G2444" s="172" t="s">
        <v>103</v>
      </c>
      <c r="H2444" s="34"/>
    </row>
    <row r="2445" spans="1:8" x14ac:dyDescent="0.2">
      <c r="A2445" s="1569">
        <v>246301</v>
      </c>
      <c r="B2445" s="172" t="s">
        <v>11591</v>
      </c>
      <c r="C2445" s="81" t="s">
        <v>11592</v>
      </c>
      <c r="D2445" s="81" t="s">
        <v>134</v>
      </c>
      <c r="E2445" s="81"/>
      <c r="F2445" s="81"/>
      <c r="G2445" s="172" t="s">
        <v>103</v>
      </c>
      <c r="H2445" s="34"/>
    </row>
    <row r="2446" spans="1:8" x14ac:dyDescent="0.2">
      <c r="A2446" s="1569">
        <v>246302</v>
      </c>
      <c r="B2446" s="172" t="s">
        <v>4339</v>
      </c>
      <c r="C2446" s="81" t="s">
        <v>2843</v>
      </c>
      <c r="D2446" s="81" t="s">
        <v>124</v>
      </c>
      <c r="E2446" s="81"/>
      <c r="F2446" s="81"/>
      <c r="G2446" s="172" t="s">
        <v>103</v>
      </c>
      <c r="H2446" s="34"/>
    </row>
    <row r="2447" spans="1:8" x14ac:dyDescent="0.2">
      <c r="A2447" s="1569">
        <v>246303</v>
      </c>
      <c r="B2447" s="172" t="s">
        <v>4340</v>
      </c>
      <c r="C2447" s="81" t="s">
        <v>1058</v>
      </c>
      <c r="D2447" s="81" t="s">
        <v>143</v>
      </c>
      <c r="E2447" s="81"/>
      <c r="F2447" s="81"/>
      <c r="G2447" s="172" t="s">
        <v>103</v>
      </c>
      <c r="H2447" s="34"/>
    </row>
    <row r="2448" spans="1:8" x14ac:dyDescent="0.2">
      <c r="A2448" s="1569">
        <v>246304</v>
      </c>
      <c r="B2448" s="172" t="s">
        <v>4341</v>
      </c>
      <c r="C2448" s="81" t="s">
        <v>4342</v>
      </c>
      <c r="D2448" s="81" t="s">
        <v>134</v>
      </c>
      <c r="E2448" s="81"/>
      <c r="F2448" s="81"/>
      <c r="G2448" s="172" t="s">
        <v>103</v>
      </c>
      <c r="H2448" s="34"/>
    </row>
    <row r="2449" spans="1:8" x14ac:dyDescent="0.2">
      <c r="A2449" s="1569">
        <v>246305</v>
      </c>
      <c r="B2449" s="172" t="s">
        <v>4343</v>
      </c>
      <c r="C2449" s="81" t="s">
        <v>4344</v>
      </c>
      <c r="D2449" s="81" t="s">
        <v>134</v>
      </c>
      <c r="E2449" s="81"/>
      <c r="F2449" s="81"/>
      <c r="G2449" s="172" t="s">
        <v>103</v>
      </c>
      <c r="H2449" s="34"/>
    </row>
    <row r="2450" spans="1:8" x14ac:dyDescent="0.2">
      <c r="A2450" s="1569">
        <v>246306</v>
      </c>
      <c r="B2450" s="172" t="s">
        <v>4345</v>
      </c>
      <c r="C2450" s="81" t="s">
        <v>4346</v>
      </c>
      <c r="D2450" s="81" t="s">
        <v>124</v>
      </c>
      <c r="E2450" s="81"/>
      <c r="F2450" s="81"/>
      <c r="G2450" s="172" t="s">
        <v>103</v>
      </c>
      <c r="H2450" s="34"/>
    </row>
    <row r="2451" spans="1:8" x14ac:dyDescent="0.2">
      <c r="A2451" s="1569">
        <v>246307</v>
      </c>
      <c r="B2451" s="172" t="s">
        <v>4347</v>
      </c>
      <c r="C2451" s="81" t="s">
        <v>4348</v>
      </c>
      <c r="D2451" s="81" t="s">
        <v>143</v>
      </c>
      <c r="E2451" s="81"/>
      <c r="F2451" s="81"/>
      <c r="G2451" s="172" t="s">
        <v>103</v>
      </c>
      <c r="H2451" s="34"/>
    </row>
    <row r="2452" spans="1:8" x14ac:dyDescent="0.2">
      <c r="A2452" s="1569">
        <v>246308</v>
      </c>
      <c r="B2452" s="172" t="s">
        <v>4349</v>
      </c>
      <c r="C2452" s="81" t="s">
        <v>4350</v>
      </c>
      <c r="D2452" s="81" t="s">
        <v>143</v>
      </c>
      <c r="E2452" s="81"/>
      <c r="F2452" s="81"/>
      <c r="G2452" s="172" t="s">
        <v>103</v>
      </c>
      <c r="H2452" s="34"/>
    </row>
    <row r="2453" spans="1:8" x14ac:dyDescent="0.2">
      <c r="A2453" s="1569">
        <v>246309</v>
      </c>
      <c r="B2453" s="172" t="s">
        <v>4351</v>
      </c>
      <c r="C2453" s="81" t="s">
        <v>4352</v>
      </c>
      <c r="D2453" s="81" t="s">
        <v>143</v>
      </c>
      <c r="E2453" s="81"/>
      <c r="F2453" s="81"/>
      <c r="G2453" s="172" t="s">
        <v>103</v>
      </c>
      <c r="H2453" s="34"/>
    </row>
    <row r="2454" spans="1:8" x14ac:dyDescent="0.2">
      <c r="A2454" s="1569">
        <v>246310</v>
      </c>
      <c r="B2454" s="172" t="s">
        <v>4353</v>
      </c>
      <c r="C2454" s="81" t="s">
        <v>1372</v>
      </c>
      <c r="D2454" s="81" t="s">
        <v>124</v>
      </c>
      <c r="E2454" s="81"/>
      <c r="F2454" s="81"/>
      <c r="G2454" s="172" t="s">
        <v>103</v>
      </c>
      <c r="H2454" s="34"/>
    </row>
    <row r="2455" spans="1:8" x14ac:dyDescent="0.2">
      <c r="A2455" s="1569">
        <v>246311</v>
      </c>
      <c r="B2455" s="172" t="s">
        <v>4354</v>
      </c>
      <c r="C2455" s="81" t="s">
        <v>1107</v>
      </c>
      <c r="D2455" s="81" t="s">
        <v>124</v>
      </c>
      <c r="E2455" s="81"/>
      <c r="F2455" s="81"/>
      <c r="G2455" s="172" t="s">
        <v>103</v>
      </c>
      <c r="H2455" s="34"/>
    </row>
    <row r="2456" spans="1:8" x14ac:dyDescent="0.2">
      <c r="A2456" s="1569">
        <v>246312</v>
      </c>
      <c r="B2456" s="172" t="s">
        <v>4355</v>
      </c>
      <c r="C2456" s="81" t="s">
        <v>4356</v>
      </c>
      <c r="D2456" s="81" t="s">
        <v>124</v>
      </c>
      <c r="E2456" s="81"/>
      <c r="F2456" s="81"/>
      <c r="G2456" s="172" t="s">
        <v>103</v>
      </c>
      <c r="H2456" s="34"/>
    </row>
    <row r="2457" spans="1:8" x14ac:dyDescent="0.2">
      <c r="A2457" s="1569">
        <v>246313</v>
      </c>
      <c r="B2457" s="172" t="s">
        <v>4357</v>
      </c>
      <c r="C2457" s="81" t="s">
        <v>4358</v>
      </c>
      <c r="D2457" s="81" t="s">
        <v>124</v>
      </c>
      <c r="E2457" s="81"/>
      <c r="F2457" s="81"/>
      <c r="G2457" s="172" t="s">
        <v>103</v>
      </c>
      <c r="H2457" s="34"/>
    </row>
    <row r="2458" spans="1:8" x14ac:dyDescent="0.2">
      <c r="A2458" s="1569">
        <v>246314</v>
      </c>
      <c r="B2458" s="172" t="s">
        <v>4359</v>
      </c>
      <c r="C2458" s="81" t="s">
        <v>715</v>
      </c>
      <c r="D2458" s="81" t="s">
        <v>143</v>
      </c>
      <c r="E2458" s="81"/>
      <c r="F2458" s="81"/>
      <c r="G2458" s="172" t="s">
        <v>103</v>
      </c>
      <c r="H2458" s="34"/>
    </row>
    <row r="2459" spans="1:8" x14ac:dyDescent="0.2">
      <c r="A2459" s="1569">
        <v>246315</v>
      </c>
      <c r="B2459" s="172" t="s">
        <v>4360</v>
      </c>
      <c r="C2459" s="81" t="s">
        <v>2388</v>
      </c>
      <c r="D2459" s="81" t="s">
        <v>143</v>
      </c>
      <c r="E2459" s="81"/>
      <c r="F2459" s="81"/>
      <c r="G2459" s="172" t="s">
        <v>103</v>
      </c>
      <c r="H2459" s="34"/>
    </row>
    <row r="2460" spans="1:8" x14ac:dyDescent="0.2">
      <c r="A2460" s="1569">
        <v>246316</v>
      </c>
      <c r="B2460" s="172" t="s">
        <v>4361</v>
      </c>
      <c r="C2460" s="81" t="s">
        <v>4362</v>
      </c>
      <c r="D2460" s="81" t="s">
        <v>134</v>
      </c>
      <c r="E2460" s="81"/>
      <c r="F2460" s="81"/>
      <c r="G2460" s="172" t="s">
        <v>103</v>
      </c>
      <c r="H2460" s="34"/>
    </row>
    <row r="2461" spans="1:8" x14ac:dyDescent="0.2">
      <c r="A2461" s="1569">
        <v>246317</v>
      </c>
      <c r="B2461" s="172" t="s">
        <v>4363</v>
      </c>
      <c r="C2461" s="81" t="s">
        <v>372</v>
      </c>
      <c r="D2461" s="81" t="s">
        <v>124</v>
      </c>
      <c r="E2461" s="81"/>
      <c r="F2461" s="81"/>
      <c r="G2461" s="172" t="s">
        <v>103</v>
      </c>
      <c r="H2461" s="34"/>
    </row>
    <row r="2462" spans="1:8" x14ac:dyDescent="0.2">
      <c r="A2462" s="1569">
        <v>246318</v>
      </c>
      <c r="B2462" s="172" t="s">
        <v>11593</v>
      </c>
      <c r="C2462" s="81" t="s">
        <v>11594</v>
      </c>
      <c r="D2462" s="81" t="s">
        <v>124</v>
      </c>
      <c r="E2462" s="81"/>
      <c r="F2462" s="81"/>
      <c r="G2462" s="172" t="s">
        <v>103</v>
      </c>
      <c r="H2462" s="34"/>
    </row>
    <row r="2463" spans="1:8" x14ac:dyDescent="0.2">
      <c r="A2463" s="1569">
        <v>246319</v>
      </c>
      <c r="B2463" s="172" t="s">
        <v>4364</v>
      </c>
      <c r="C2463" s="81" t="s">
        <v>4365</v>
      </c>
      <c r="D2463" s="81" t="s">
        <v>124</v>
      </c>
      <c r="E2463" s="81"/>
      <c r="F2463" s="81"/>
      <c r="G2463" s="172" t="s">
        <v>103</v>
      </c>
      <c r="H2463" s="34"/>
    </row>
    <row r="2464" spans="1:8" x14ac:dyDescent="0.2">
      <c r="A2464" s="1569">
        <v>246320</v>
      </c>
      <c r="B2464" s="172" t="s">
        <v>4366</v>
      </c>
      <c r="C2464" s="81" t="s">
        <v>587</v>
      </c>
      <c r="D2464" s="81" t="s">
        <v>124</v>
      </c>
      <c r="E2464" s="81"/>
      <c r="F2464" s="81"/>
      <c r="G2464" s="172" t="s">
        <v>103</v>
      </c>
      <c r="H2464" s="34"/>
    </row>
    <row r="2465" spans="1:8" x14ac:dyDescent="0.2">
      <c r="A2465" s="1569">
        <v>246321</v>
      </c>
      <c r="B2465" s="172" t="s">
        <v>11595</v>
      </c>
      <c r="C2465" s="81" t="s">
        <v>11596</v>
      </c>
      <c r="D2465" s="81" t="s">
        <v>124</v>
      </c>
      <c r="E2465" s="81"/>
      <c r="F2465" s="81"/>
      <c r="G2465" s="172" t="s">
        <v>103</v>
      </c>
      <c r="H2465" s="34"/>
    </row>
    <row r="2466" spans="1:8" x14ac:dyDescent="0.2">
      <c r="A2466" s="1569">
        <v>246322</v>
      </c>
      <c r="B2466" s="172" t="s">
        <v>4367</v>
      </c>
      <c r="C2466" s="81" t="s">
        <v>4368</v>
      </c>
      <c r="D2466" s="81" t="s">
        <v>124</v>
      </c>
      <c r="E2466" s="81"/>
      <c r="F2466" s="81"/>
      <c r="G2466" s="172" t="s">
        <v>103</v>
      </c>
      <c r="H2466" s="34"/>
    </row>
    <row r="2467" spans="1:8" x14ac:dyDescent="0.2">
      <c r="A2467" s="1569">
        <v>246323</v>
      </c>
      <c r="B2467" s="172" t="s">
        <v>4369</v>
      </c>
      <c r="C2467" s="81" t="s">
        <v>465</v>
      </c>
      <c r="D2467" s="81" t="s">
        <v>124</v>
      </c>
      <c r="E2467" s="81"/>
      <c r="F2467" s="81"/>
      <c r="G2467" s="172" t="s">
        <v>103</v>
      </c>
      <c r="H2467" s="34"/>
    </row>
    <row r="2468" spans="1:8" x14ac:dyDescent="0.2">
      <c r="A2468" s="1569">
        <v>246324</v>
      </c>
      <c r="B2468" s="172" t="s">
        <v>11597</v>
      </c>
      <c r="C2468" s="81" t="s">
        <v>11598</v>
      </c>
      <c r="D2468" s="81" t="s">
        <v>124</v>
      </c>
      <c r="E2468" s="81"/>
      <c r="F2468" s="81"/>
      <c r="G2468" s="172" t="s">
        <v>103</v>
      </c>
      <c r="H2468" s="34"/>
    </row>
    <row r="2469" spans="1:8" x14ac:dyDescent="0.2">
      <c r="A2469" s="1569">
        <v>246325</v>
      </c>
      <c r="B2469" s="172" t="s">
        <v>4370</v>
      </c>
      <c r="C2469" s="81" t="s">
        <v>4371</v>
      </c>
      <c r="D2469" s="81" t="s">
        <v>124</v>
      </c>
      <c r="E2469" s="81"/>
      <c r="F2469" s="81"/>
      <c r="G2469" s="172" t="s">
        <v>103</v>
      </c>
      <c r="H2469" s="34"/>
    </row>
    <row r="2470" spans="1:8" x14ac:dyDescent="0.2">
      <c r="A2470" s="1569">
        <v>246326</v>
      </c>
      <c r="B2470" s="172" t="s">
        <v>4372</v>
      </c>
      <c r="C2470" s="81" t="s">
        <v>763</v>
      </c>
      <c r="D2470" s="81" t="s">
        <v>124</v>
      </c>
      <c r="E2470" s="81"/>
      <c r="F2470" s="81"/>
      <c r="G2470" s="172" t="s">
        <v>103</v>
      </c>
      <c r="H2470" s="34"/>
    </row>
    <row r="2471" spans="1:8" x14ac:dyDescent="0.2">
      <c r="A2471" s="1569">
        <v>246327</v>
      </c>
      <c r="B2471" s="172" t="s">
        <v>11599</v>
      </c>
      <c r="C2471" s="81" t="s">
        <v>11600</v>
      </c>
      <c r="D2471" s="81" t="s">
        <v>124</v>
      </c>
      <c r="E2471" s="81"/>
      <c r="F2471" s="81"/>
      <c r="G2471" s="172" t="s">
        <v>103</v>
      </c>
      <c r="H2471" s="34"/>
    </row>
    <row r="2472" spans="1:8" x14ac:dyDescent="0.2">
      <c r="A2472" s="1569">
        <v>246328</v>
      </c>
      <c r="B2472" s="172" t="s">
        <v>4373</v>
      </c>
      <c r="C2472" s="81" t="s">
        <v>455</v>
      </c>
      <c r="D2472" s="81" t="s">
        <v>124</v>
      </c>
      <c r="E2472" s="81"/>
      <c r="F2472" s="81"/>
      <c r="G2472" s="172" t="s">
        <v>103</v>
      </c>
      <c r="H2472" s="34"/>
    </row>
    <row r="2473" spans="1:8" x14ac:dyDescent="0.2">
      <c r="A2473" s="1569">
        <v>246329</v>
      </c>
      <c r="B2473" s="172" t="s">
        <v>4374</v>
      </c>
      <c r="C2473" s="81" t="s">
        <v>4375</v>
      </c>
      <c r="D2473" s="81" t="s">
        <v>143</v>
      </c>
      <c r="E2473" s="81"/>
      <c r="F2473" s="81"/>
      <c r="G2473" s="172" t="s">
        <v>103</v>
      </c>
      <c r="H2473" s="34"/>
    </row>
    <row r="2474" spans="1:8" x14ac:dyDescent="0.2">
      <c r="A2474" s="1569">
        <v>246330</v>
      </c>
      <c r="B2474" s="172" t="s">
        <v>4376</v>
      </c>
      <c r="C2474" s="81" t="s">
        <v>4377</v>
      </c>
      <c r="D2474" s="81" t="s">
        <v>143</v>
      </c>
      <c r="E2474" s="81"/>
      <c r="F2474" s="81"/>
      <c r="G2474" s="172" t="s">
        <v>103</v>
      </c>
      <c r="H2474" s="34"/>
    </row>
    <row r="2475" spans="1:8" x14ac:dyDescent="0.2">
      <c r="A2475" s="1569">
        <v>246331</v>
      </c>
      <c r="B2475" s="172" t="s">
        <v>4378</v>
      </c>
      <c r="C2475" s="81" t="s">
        <v>530</v>
      </c>
      <c r="D2475" s="81" t="s">
        <v>124</v>
      </c>
      <c r="E2475" s="81"/>
      <c r="F2475" s="81"/>
      <c r="G2475" s="172" t="s">
        <v>103</v>
      </c>
      <c r="H2475" s="34"/>
    </row>
    <row r="2476" spans="1:8" x14ac:dyDescent="0.2">
      <c r="A2476" s="1569">
        <v>246332</v>
      </c>
      <c r="B2476" s="172" t="s">
        <v>11601</v>
      </c>
      <c r="C2476" s="81" t="s">
        <v>11602</v>
      </c>
      <c r="D2476" s="81" t="s">
        <v>124</v>
      </c>
      <c r="E2476" s="81"/>
      <c r="F2476" s="81"/>
      <c r="G2476" s="172" t="s">
        <v>103</v>
      </c>
      <c r="H2476" s="34"/>
    </row>
    <row r="2477" spans="1:8" x14ac:dyDescent="0.2">
      <c r="A2477" s="1569">
        <v>246333</v>
      </c>
      <c r="B2477" s="172" t="s">
        <v>4379</v>
      </c>
      <c r="C2477" s="81" t="s">
        <v>4380</v>
      </c>
      <c r="D2477" s="81" t="s">
        <v>124</v>
      </c>
      <c r="E2477" s="81"/>
      <c r="F2477" s="81"/>
      <c r="G2477" s="172" t="s">
        <v>103</v>
      </c>
      <c r="H2477" s="34"/>
    </row>
    <row r="2478" spans="1:8" x14ac:dyDescent="0.2">
      <c r="A2478" s="1569">
        <v>246334</v>
      </c>
      <c r="B2478" s="172" t="s">
        <v>4381</v>
      </c>
      <c r="C2478" s="81" t="s">
        <v>2806</v>
      </c>
      <c r="D2478" s="81" t="s">
        <v>124</v>
      </c>
      <c r="E2478" s="81"/>
      <c r="F2478" s="81"/>
      <c r="G2478" s="172" t="s">
        <v>103</v>
      </c>
      <c r="H2478" s="34"/>
    </row>
    <row r="2479" spans="1:8" x14ac:dyDescent="0.2">
      <c r="A2479" s="1569">
        <v>246335</v>
      </c>
      <c r="B2479" s="172" t="s">
        <v>11603</v>
      </c>
      <c r="C2479" s="81" t="s">
        <v>11604</v>
      </c>
      <c r="D2479" s="81" t="s">
        <v>124</v>
      </c>
      <c r="E2479" s="81"/>
      <c r="F2479" s="81"/>
      <c r="G2479" s="172" t="s">
        <v>103</v>
      </c>
      <c r="H2479" s="34"/>
    </row>
    <row r="2480" spans="1:8" x14ac:dyDescent="0.2">
      <c r="A2480" s="1569">
        <v>246336</v>
      </c>
      <c r="B2480" s="172" t="s">
        <v>4382</v>
      </c>
      <c r="C2480" s="81" t="s">
        <v>4383</v>
      </c>
      <c r="D2480" s="81" t="s">
        <v>124</v>
      </c>
      <c r="E2480" s="81"/>
      <c r="F2480" s="81"/>
      <c r="G2480" s="172" t="s">
        <v>103</v>
      </c>
      <c r="H2480" s="34"/>
    </row>
    <row r="2481" spans="1:8" x14ac:dyDescent="0.2">
      <c r="A2481" s="1569">
        <v>246337</v>
      </c>
      <c r="B2481" s="172" t="s">
        <v>4384</v>
      </c>
      <c r="C2481" s="81" t="s">
        <v>4385</v>
      </c>
      <c r="D2481" s="81" t="s">
        <v>143</v>
      </c>
      <c r="E2481" s="81"/>
      <c r="F2481" s="81"/>
      <c r="G2481" s="172" t="s">
        <v>103</v>
      </c>
      <c r="H2481" s="34"/>
    </row>
    <row r="2482" spans="1:8" x14ac:dyDescent="0.2">
      <c r="A2482" s="1569">
        <v>246338</v>
      </c>
      <c r="B2482" s="172" t="s">
        <v>11605</v>
      </c>
      <c r="C2482" s="81" t="s">
        <v>11606</v>
      </c>
      <c r="D2482" s="81" t="s">
        <v>143</v>
      </c>
      <c r="E2482" s="81"/>
      <c r="F2482" s="81"/>
      <c r="G2482" s="172" t="s">
        <v>103</v>
      </c>
      <c r="H2482" s="34"/>
    </row>
    <row r="2483" spans="1:8" x14ac:dyDescent="0.2">
      <c r="A2483" s="1569">
        <v>246339</v>
      </c>
      <c r="B2483" s="172" t="s">
        <v>4386</v>
      </c>
      <c r="C2483" s="81" t="s">
        <v>4387</v>
      </c>
      <c r="D2483" s="81" t="s">
        <v>143</v>
      </c>
      <c r="E2483" s="81"/>
      <c r="F2483" s="81"/>
      <c r="G2483" s="172" t="s">
        <v>103</v>
      </c>
      <c r="H2483" s="34"/>
    </row>
    <row r="2484" spans="1:8" x14ac:dyDescent="0.2">
      <c r="A2484" s="1569">
        <v>246340</v>
      </c>
      <c r="B2484" s="172" t="s">
        <v>4388</v>
      </c>
      <c r="C2484" s="81" t="s">
        <v>4389</v>
      </c>
      <c r="D2484" s="81" t="s">
        <v>124</v>
      </c>
      <c r="E2484" s="81"/>
      <c r="F2484" s="81"/>
      <c r="G2484" s="172" t="s">
        <v>103</v>
      </c>
      <c r="H2484" s="34"/>
    </row>
    <row r="2485" spans="1:8" x14ac:dyDescent="0.2">
      <c r="A2485" s="1569">
        <v>246341</v>
      </c>
      <c r="B2485" s="172" t="s">
        <v>4390</v>
      </c>
      <c r="C2485" s="81" t="s">
        <v>4391</v>
      </c>
      <c r="D2485" s="81" t="s">
        <v>124</v>
      </c>
      <c r="E2485" s="81"/>
      <c r="F2485" s="81"/>
      <c r="G2485" s="172" t="s">
        <v>103</v>
      </c>
      <c r="H2485" s="34"/>
    </row>
    <row r="2486" spans="1:8" x14ac:dyDescent="0.2">
      <c r="A2486" s="1569">
        <v>246342</v>
      </c>
      <c r="B2486" s="172" t="s">
        <v>11607</v>
      </c>
      <c r="C2486" s="81" t="s">
        <v>11608</v>
      </c>
      <c r="D2486" s="81" t="s">
        <v>124</v>
      </c>
      <c r="E2486" s="81"/>
      <c r="F2486" s="81"/>
      <c r="G2486" s="172" t="s">
        <v>103</v>
      </c>
      <c r="H2486" s="34"/>
    </row>
    <row r="2487" spans="1:8" x14ac:dyDescent="0.2">
      <c r="A2487" s="1569">
        <v>246343</v>
      </c>
      <c r="B2487" s="172" t="s">
        <v>4392</v>
      </c>
      <c r="C2487" s="81" t="s">
        <v>4393</v>
      </c>
      <c r="D2487" s="81" t="s">
        <v>124</v>
      </c>
      <c r="E2487" s="81"/>
      <c r="F2487" s="81"/>
      <c r="G2487" s="172" t="s">
        <v>103</v>
      </c>
      <c r="H2487" s="34"/>
    </row>
    <row r="2488" spans="1:8" x14ac:dyDescent="0.2">
      <c r="A2488" s="1569">
        <v>246344</v>
      </c>
      <c r="B2488" s="172" t="s">
        <v>4394</v>
      </c>
      <c r="C2488" s="81" t="s">
        <v>4395</v>
      </c>
      <c r="D2488" s="81" t="s">
        <v>124</v>
      </c>
      <c r="E2488" s="81"/>
      <c r="F2488" s="81"/>
      <c r="G2488" s="172" t="s">
        <v>103</v>
      </c>
      <c r="H2488" s="34"/>
    </row>
    <row r="2489" spans="1:8" x14ac:dyDescent="0.2">
      <c r="A2489" s="1569">
        <v>246345</v>
      </c>
      <c r="B2489" s="172" t="s">
        <v>11609</v>
      </c>
      <c r="C2489" s="81" t="s">
        <v>11610</v>
      </c>
      <c r="D2489" s="81" t="s">
        <v>124</v>
      </c>
      <c r="E2489" s="81"/>
      <c r="F2489" s="81"/>
      <c r="G2489" s="172" t="s">
        <v>103</v>
      </c>
      <c r="H2489" s="34"/>
    </row>
    <row r="2490" spans="1:8" x14ac:dyDescent="0.2">
      <c r="A2490" s="1569">
        <v>246346</v>
      </c>
      <c r="B2490" s="172" t="s">
        <v>4396</v>
      </c>
      <c r="C2490" s="81" t="s">
        <v>630</v>
      </c>
      <c r="D2490" s="81" t="s">
        <v>124</v>
      </c>
      <c r="E2490" s="81"/>
      <c r="F2490" s="81"/>
      <c r="G2490" s="172" t="s">
        <v>103</v>
      </c>
      <c r="H2490" s="34"/>
    </row>
    <row r="2491" spans="1:8" x14ac:dyDescent="0.2">
      <c r="A2491" s="1569">
        <v>246347</v>
      </c>
      <c r="B2491" s="172" t="s">
        <v>11611</v>
      </c>
      <c r="C2491" s="81" t="s">
        <v>11448</v>
      </c>
      <c r="D2491" s="81" t="s">
        <v>124</v>
      </c>
      <c r="E2491" s="81"/>
      <c r="F2491" s="81"/>
      <c r="G2491" s="172" t="s">
        <v>103</v>
      </c>
      <c r="H2491" s="34"/>
    </row>
    <row r="2492" spans="1:8" x14ac:dyDescent="0.2">
      <c r="A2492" s="1569">
        <v>246348</v>
      </c>
      <c r="B2492" s="172" t="s">
        <v>4397</v>
      </c>
      <c r="C2492" s="81" t="s">
        <v>3535</v>
      </c>
      <c r="D2492" s="81" t="s">
        <v>124</v>
      </c>
      <c r="E2492" s="81"/>
      <c r="F2492" s="81"/>
      <c r="G2492" s="172" t="s">
        <v>103</v>
      </c>
      <c r="H2492" s="34"/>
    </row>
    <row r="2493" spans="1:8" x14ac:dyDescent="0.2">
      <c r="A2493" s="1569">
        <v>246349</v>
      </c>
      <c r="B2493" s="172" t="s">
        <v>4398</v>
      </c>
      <c r="C2493" s="81" t="s">
        <v>4399</v>
      </c>
      <c r="D2493" s="81" t="s">
        <v>124</v>
      </c>
      <c r="E2493" s="81"/>
      <c r="F2493" s="81"/>
      <c r="G2493" s="172" t="s">
        <v>103</v>
      </c>
      <c r="H2493" s="34"/>
    </row>
    <row r="2494" spans="1:8" x14ac:dyDescent="0.2">
      <c r="A2494" s="1569">
        <v>246350</v>
      </c>
      <c r="B2494" s="172" t="s">
        <v>11612</v>
      </c>
      <c r="C2494" s="81" t="s">
        <v>11613</v>
      </c>
      <c r="D2494" s="81" t="s">
        <v>124</v>
      </c>
      <c r="E2494" s="81"/>
      <c r="F2494" s="81"/>
      <c r="G2494" s="172" t="s">
        <v>103</v>
      </c>
      <c r="H2494" s="34"/>
    </row>
    <row r="2495" spans="1:8" x14ac:dyDescent="0.2">
      <c r="A2495" s="1569">
        <v>246351</v>
      </c>
      <c r="B2495" s="172" t="s">
        <v>4400</v>
      </c>
      <c r="C2495" s="81" t="s">
        <v>4401</v>
      </c>
      <c r="D2495" s="81" t="s">
        <v>124</v>
      </c>
      <c r="E2495" s="81"/>
      <c r="F2495" s="81"/>
      <c r="G2495" s="172" t="s">
        <v>103</v>
      </c>
      <c r="H2495" s="34"/>
    </row>
    <row r="2496" spans="1:8" x14ac:dyDescent="0.2">
      <c r="A2496" s="1569">
        <v>246352</v>
      </c>
      <c r="B2496" s="172" t="s">
        <v>4402</v>
      </c>
      <c r="C2496" s="81" t="s">
        <v>4403</v>
      </c>
      <c r="D2496" s="81" t="s">
        <v>101</v>
      </c>
      <c r="E2496" s="81"/>
      <c r="F2496" s="81"/>
      <c r="G2496" s="172" t="s">
        <v>103</v>
      </c>
      <c r="H2496" s="34"/>
    </row>
    <row r="2497" spans="1:8" x14ac:dyDescent="0.2">
      <c r="A2497" s="1569">
        <v>246353</v>
      </c>
      <c r="B2497" s="172" t="s">
        <v>11614</v>
      </c>
      <c r="C2497" s="81" t="s">
        <v>11615</v>
      </c>
      <c r="D2497" s="81" t="s">
        <v>101</v>
      </c>
      <c r="E2497" s="81"/>
      <c r="F2497" s="81"/>
      <c r="G2497" s="172" t="s">
        <v>103</v>
      </c>
      <c r="H2497" s="34"/>
    </row>
    <row r="2498" spans="1:8" x14ac:dyDescent="0.2">
      <c r="A2498" s="1569">
        <v>246354</v>
      </c>
      <c r="B2498" s="172" t="s">
        <v>4404</v>
      </c>
      <c r="C2498" s="81" t="s">
        <v>1946</v>
      </c>
      <c r="D2498" s="81" t="s">
        <v>134</v>
      </c>
      <c r="E2498" s="81"/>
      <c r="F2498" s="81"/>
      <c r="G2498" s="172" t="s">
        <v>103</v>
      </c>
      <c r="H2498" s="34"/>
    </row>
    <row r="2499" spans="1:8" x14ac:dyDescent="0.2">
      <c r="A2499" s="1569">
        <v>246355</v>
      </c>
      <c r="B2499" s="172" t="s">
        <v>4405</v>
      </c>
      <c r="C2499" s="81" t="s">
        <v>4406</v>
      </c>
      <c r="D2499" s="81" t="s">
        <v>124</v>
      </c>
      <c r="E2499" s="81"/>
      <c r="F2499" s="81"/>
      <c r="G2499" s="172" t="s">
        <v>103</v>
      </c>
      <c r="H2499" s="34"/>
    </row>
    <row r="2500" spans="1:8" x14ac:dyDescent="0.2">
      <c r="A2500" s="1569">
        <v>246356</v>
      </c>
      <c r="B2500" s="172" t="s">
        <v>4407</v>
      </c>
      <c r="C2500" s="81" t="s">
        <v>4408</v>
      </c>
      <c r="D2500" s="81" t="s">
        <v>124</v>
      </c>
      <c r="E2500" s="81"/>
      <c r="F2500" s="81"/>
      <c r="G2500" s="172" t="s">
        <v>103</v>
      </c>
      <c r="H2500" s="34"/>
    </row>
    <row r="2501" spans="1:8" x14ac:dyDescent="0.2">
      <c r="A2501" s="1569">
        <v>246357</v>
      </c>
      <c r="B2501" s="172" t="s">
        <v>4409</v>
      </c>
      <c r="C2501" s="81" t="s">
        <v>4410</v>
      </c>
      <c r="D2501" s="81" t="s">
        <v>143</v>
      </c>
      <c r="E2501" s="81"/>
      <c r="F2501" s="81"/>
      <c r="G2501" s="172" t="s">
        <v>103</v>
      </c>
      <c r="H2501" s="34"/>
    </row>
    <row r="2502" spans="1:8" x14ac:dyDescent="0.2">
      <c r="A2502" s="1569">
        <v>246358</v>
      </c>
      <c r="B2502" s="172" t="s">
        <v>4411</v>
      </c>
      <c r="C2502" s="81" t="s">
        <v>327</v>
      </c>
      <c r="D2502" s="81" t="s">
        <v>143</v>
      </c>
      <c r="E2502" s="81"/>
      <c r="F2502" s="81"/>
      <c r="G2502" s="172" t="s">
        <v>103</v>
      </c>
      <c r="H2502" s="34"/>
    </row>
    <row r="2503" spans="1:8" x14ac:dyDescent="0.2">
      <c r="A2503" s="1569">
        <v>246359</v>
      </c>
      <c r="B2503" s="172" t="s">
        <v>11616</v>
      </c>
      <c r="C2503" s="81" t="s">
        <v>11617</v>
      </c>
      <c r="D2503" s="81" t="s">
        <v>143</v>
      </c>
      <c r="E2503" s="81"/>
      <c r="F2503" s="81"/>
      <c r="G2503" s="172" t="s">
        <v>103</v>
      </c>
      <c r="H2503" s="34"/>
    </row>
    <row r="2504" spans="1:8" x14ac:dyDescent="0.2">
      <c r="A2504" s="1569">
        <v>246360</v>
      </c>
      <c r="B2504" s="172" t="s">
        <v>4412</v>
      </c>
      <c r="C2504" s="81" t="s">
        <v>2667</v>
      </c>
      <c r="D2504" s="81" t="s">
        <v>143</v>
      </c>
      <c r="E2504" s="81"/>
      <c r="F2504" s="81"/>
      <c r="G2504" s="172" t="s">
        <v>103</v>
      </c>
      <c r="H2504" s="34"/>
    </row>
    <row r="2505" spans="1:8" x14ac:dyDescent="0.2">
      <c r="A2505" s="1569">
        <v>246361</v>
      </c>
      <c r="B2505" s="172" t="s">
        <v>4413</v>
      </c>
      <c r="C2505" s="81" t="s">
        <v>1971</v>
      </c>
      <c r="D2505" s="81" t="s">
        <v>143</v>
      </c>
      <c r="E2505" s="81"/>
      <c r="F2505" s="81"/>
      <c r="G2505" s="172" t="s">
        <v>103</v>
      </c>
      <c r="H2505" s="34"/>
    </row>
    <row r="2506" spans="1:8" x14ac:dyDescent="0.2">
      <c r="A2506" s="1569">
        <v>246362</v>
      </c>
      <c r="B2506" s="172" t="s">
        <v>4414</v>
      </c>
      <c r="C2506" s="81" t="s">
        <v>4415</v>
      </c>
      <c r="D2506" s="81" t="s">
        <v>143</v>
      </c>
      <c r="E2506" s="81"/>
      <c r="F2506" s="81"/>
      <c r="G2506" s="172" t="s">
        <v>103</v>
      </c>
      <c r="H2506" s="34"/>
    </row>
    <row r="2507" spans="1:8" x14ac:dyDescent="0.2">
      <c r="A2507" s="1569">
        <v>246363</v>
      </c>
      <c r="B2507" s="172" t="s">
        <v>4416</v>
      </c>
      <c r="C2507" s="81" t="s">
        <v>4417</v>
      </c>
      <c r="D2507" s="81" t="s">
        <v>134</v>
      </c>
      <c r="E2507" s="81"/>
      <c r="F2507" s="81"/>
      <c r="G2507" s="172" t="s">
        <v>103</v>
      </c>
      <c r="H2507" s="34"/>
    </row>
    <row r="2508" spans="1:8" x14ac:dyDescent="0.2">
      <c r="A2508" s="1569">
        <v>246364</v>
      </c>
      <c r="B2508" s="172" t="s">
        <v>11618</v>
      </c>
      <c r="C2508" s="81" t="s">
        <v>11619</v>
      </c>
      <c r="D2508" s="81" t="s">
        <v>134</v>
      </c>
      <c r="E2508" s="81"/>
      <c r="F2508" s="81"/>
      <c r="G2508" s="172" t="s">
        <v>103</v>
      </c>
      <c r="H2508" s="34"/>
    </row>
    <row r="2509" spans="1:8" x14ac:dyDescent="0.2">
      <c r="A2509" s="1569">
        <v>246365</v>
      </c>
      <c r="B2509" s="172" t="s">
        <v>4418</v>
      </c>
      <c r="C2509" s="81" t="s">
        <v>4419</v>
      </c>
      <c r="D2509" s="81" t="s">
        <v>134</v>
      </c>
      <c r="E2509" s="81"/>
      <c r="F2509" s="81"/>
      <c r="G2509" s="172" t="s">
        <v>103</v>
      </c>
      <c r="H2509" s="34"/>
    </row>
    <row r="2510" spans="1:8" x14ac:dyDescent="0.2">
      <c r="A2510" s="1569">
        <v>246366</v>
      </c>
      <c r="B2510" s="172" t="s">
        <v>4420</v>
      </c>
      <c r="C2510" s="81" t="s">
        <v>1125</v>
      </c>
      <c r="D2510" s="81" t="s">
        <v>134</v>
      </c>
      <c r="E2510" s="81"/>
      <c r="F2510" s="81"/>
      <c r="G2510" s="172" t="s">
        <v>103</v>
      </c>
      <c r="H2510" s="34"/>
    </row>
    <row r="2511" spans="1:8" x14ac:dyDescent="0.2">
      <c r="A2511" s="1569">
        <v>246367</v>
      </c>
      <c r="B2511" s="172" t="s">
        <v>4421</v>
      </c>
      <c r="C2511" s="81" t="s">
        <v>614</v>
      </c>
      <c r="D2511" s="81" t="s">
        <v>134</v>
      </c>
      <c r="E2511" s="81"/>
      <c r="F2511" s="81"/>
      <c r="G2511" s="172" t="s">
        <v>103</v>
      </c>
      <c r="H2511" s="34"/>
    </row>
    <row r="2512" spans="1:8" x14ac:dyDescent="0.2">
      <c r="A2512" s="1569">
        <v>246368</v>
      </c>
      <c r="B2512" s="172" t="s">
        <v>4422</v>
      </c>
      <c r="C2512" s="81" t="s">
        <v>862</v>
      </c>
      <c r="D2512" s="81" t="s">
        <v>143</v>
      </c>
      <c r="E2512" s="81"/>
      <c r="F2512" s="81"/>
      <c r="G2512" s="172" t="s">
        <v>103</v>
      </c>
      <c r="H2512" s="34"/>
    </row>
    <row r="2513" spans="1:8" x14ac:dyDescent="0.2">
      <c r="A2513" s="1569">
        <v>246369</v>
      </c>
      <c r="B2513" s="172" t="s">
        <v>4423</v>
      </c>
      <c r="C2513" s="81" t="s">
        <v>4424</v>
      </c>
      <c r="D2513" s="81" t="s">
        <v>143</v>
      </c>
      <c r="E2513" s="81"/>
      <c r="F2513" s="81"/>
      <c r="G2513" s="172" t="s">
        <v>103</v>
      </c>
      <c r="H2513" s="34"/>
    </row>
    <row r="2514" spans="1:8" x14ac:dyDescent="0.2">
      <c r="A2514" s="1569">
        <v>246370</v>
      </c>
      <c r="B2514" s="172" t="s">
        <v>11620</v>
      </c>
      <c r="C2514" s="81" t="s">
        <v>11621</v>
      </c>
      <c r="D2514" s="81" t="s">
        <v>143</v>
      </c>
      <c r="E2514" s="81"/>
      <c r="F2514" s="81"/>
      <c r="G2514" s="172" t="s">
        <v>103</v>
      </c>
      <c r="H2514" s="34"/>
    </row>
    <row r="2515" spans="1:8" x14ac:dyDescent="0.2">
      <c r="A2515" s="1569">
        <v>246371</v>
      </c>
      <c r="B2515" s="172" t="s">
        <v>4425</v>
      </c>
      <c r="C2515" s="81" t="s">
        <v>4426</v>
      </c>
      <c r="D2515" s="81" t="s">
        <v>143</v>
      </c>
      <c r="E2515" s="81"/>
      <c r="F2515" s="81"/>
      <c r="G2515" s="172" t="s">
        <v>103</v>
      </c>
      <c r="H2515" s="34"/>
    </row>
    <row r="2516" spans="1:8" x14ac:dyDescent="0.2">
      <c r="A2516" s="1569">
        <v>246372</v>
      </c>
      <c r="B2516" s="172" t="s">
        <v>4427</v>
      </c>
      <c r="C2516" s="81" t="s">
        <v>4428</v>
      </c>
      <c r="D2516" s="81" t="s">
        <v>143</v>
      </c>
      <c r="E2516" s="81"/>
      <c r="F2516" s="81"/>
      <c r="G2516" s="172" t="s">
        <v>103</v>
      </c>
      <c r="H2516" s="34"/>
    </row>
    <row r="2517" spans="1:8" x14ac:dyDescent="0.2">
      <c r="A2517" s="1569">
        <v>246373</v>
      </c>
      <c r="B2517" s="172" t="s">
        <v>4429</v>
      </c>
      <c r="C2517" s="81" t="s">
        <v>4430</v>
      </c>
      <c r="D2517" s="81" t="s">
        <v>143</v>
      </c>
      <c r="E2517" s="81"/>
      <c r="F2517" s="81"/>
      <c r="G2517" s="172" t="s">
        <v>103</v>
      </c>
      <c r="H2517" s="34"/>
    </row>
    <row r="2518" spans="1:8" x14ac:dyDescent="0.2">
      <c r="A2518" s="1569">
        <v>246374</v>
      </c>
      <c r="B2518" s="172" t="s">
        <v>11622</v>
      </c>
      <c r="C2518" s="81" t="s">
        <v>11623</v>
      </c>
      <c r="D2518" s="81" t="s">
        <v>134</v>
      </c>
      <c r="E2518" s="81"/>
      <c r="F2518" s="81"/>
      <c r="G2518" s="172" t="s">
        <v>103</v>
      </c>
      <c r="H2518" s="34"/>
    </row>
    <row r="2519" spans="1:8" x14ac:dyDescent="0.2">
      <c r="A2519" s="1569">
        <v>246375</v>
      </c>
      <c r="B2519" s="172" t="s">
        <v>4431</v>
      </c>
      <c r="C2519" s="81" t="s">
        <v>208</v>
      </c>
      <c r="D2519" s="81" t="s">
        <v>134</v>
      </c>
      <c r="E2519" s="81"/>
      <c r="F2519" s="81"/>
      <c r="G2519" s="172" t="s">
        <v>107</v>
      </c>
      <c r="H2519" s="34"/>
    </row>
    <row r="2520" spans="1:8" x14ac:dyDescent="0.2">
      <c r="A2520" s="1569">
        <v>246376</v>
      </c>
      <c r="B2520" s="172" t="s">
        <v>4432</v>
      </c>
      <c r="C2520" s="81" t="s">
        <v>4433</v>
      </c>
      <c r="D2520" s="81" t="s">
        <v>143</v>
      </c>
      <c r="E2520" s="81"/>
      <c r="F2520" s="81"/>
      <c r="G2520" s="172" t="s">
        <v>103</v>
      </c>
      <c r="H2520" s="34"/>
    </row>
    <row r="2521" spans="1:8" x14ac:dyDescent="0.2">
      <c r="A2521" s="1569">
        <v>246377</v>
      </c>
      <c r="B2521" s="172" t="s">
        <v>11624</v>
      </c>
      <c r="C2521" s="81" t="s">
        <v>11625</v>
      </c>
      <c r="D2521" s="81" t="s">
        <v>101</v>
      </c>
      <c r="E2521" s="81" t="s">
        <v>143</v>
      </c>
      <c r="F2521" s="81"/>
      <c r="G2521" s="172" t="s">
        <v>103</v>
      </c>
      <c r="H2521" s="34"/>
    </row>
    <row r="2522" spans="1:8" x14ac:dyDescent="0.2">
      <c r="A2522" s="1569">
        <v>246378</v>
      </c>
      <c r="B2522" s="172" t="s">
        <v>4434</v>
      </c>
      <c r="C2522" s="81" t="s">
        <v>4435</v>
      </c>
      <c r="D2522" s="81" t="s">
        <v>101</v>
      </c>
      <c r="E2522" s="81" t="s">
        <v>143</v>
      </c>
      <c r="F2522" s="81"/>
      <c r="G2522" s="172" t="s">
        <v>103</v>
      </c>
      <c r="H2522" s="34"/>
    </row>
    <row r="2523" spans="1:8" x14ac:dyDescent="0.2">
      <c r="A2523" s="1569">
        <v>246379</v>
      </c>
      <c r="B2523" s="172" t="s">
        <v>4436</v>
      </c>
      <c r="C2523" s="81" t="s">
        <v>528</v>
      </c>
      <c r="D2523" s="81" t="s">
        <v>124</v>
      </c>
      <c r="E2523" s="81"/>
      <c r="F2523" s="81"/>
      <c r="G2523" s="172" t="s">
        <v>103</v>
      </c>
      <c r="H2523" s="34"/>
    </row>
    <row r="2524" spans="1:8" x14ac:dyDescent="0.2">
      <c r="A2524" s="1569">
        <v>246380</v>
      </c>
      <c r="B2524" s="172" t="s">
        <v>4437</v>
      </c>
      <c r="C2524" s="81" t="s">
        <v>4438</v>
      </c>
      <c r="D2524" s="81" t="s">
        <v>134</v>
      </c>
      <c r="E2524" s="81"/>
      <c r="F2524" s="81"/>
      <c r="G2524" s="172" t="s">
        <v>103</v>
      </c>
      <c r="H2524" s="34"/>
    </row>
    <row r="2525" spans="1:8" x14ac:dyDescent="0.2">
      <c r="A2525" s="1569">
        <v>246381</v>
      </c>
      <c r="B2525" s="172" t="s">
        <v>4439</v>
      </c>
      <c r="C2525" s="81" t="s">
        <v>4440</v>
      </c>
      <c r="D2525" s="81" t="s">
        <v>134</v>
      </c>
      <c r="E2525" s="81"/>
      <c r="F2525" s="81"/>
      <c r="G2525" s="172" t="s">
        <v>103</v>
      </c>
      <c r="H2525" s="34"/>
    </row>
    <row r="2526" spans="1:8" x14ac:dyDescent="0.2">
      <c r="A2526" s="1569">
        <v>246382</v>
      </c>
      <c r="B2526" s="172" t="s">
        <v>4441</v>
      </c>
      <c r="C2526" s="81" t="s">
        <v>4442</v>
      </c>
      <c r="D2526" s="81" t="s">
        <v>134</v>
      </c>
      <c r="E2526" s="81"/>
      <c r="F2526" s="81"/>
      <c r="G2526" s="172" t="s">
        <v>103</v>
      </c>
      <c r="H2526" s="34"/>
    </row>
    <row r="2527" spans="1:8" x14ac:dyDescent="0.2">
      <c r="A2527" s="1569">
        <v>246383</v>
      </c>
      <c r="B2527" s="172" t="s">
        <v>4443</v>
      </c>
      <c r="C2527" s="81" t="s">
        <v>1731</v>
      </c>
      <c r="D2527" s="81" t="s">
        <v>143</v>
      </c>
      <c r="E2527" s="81"/>
      <c r="F2527" s="81"/>
      <c r="G2527" s="172" t="s">
        <v>103</v>
      </c>
      <c r="H2527" s="34"/>
    </row>
    <row r="2528" spans="1:8" x14ac:dyDescent="0.2">
      <c r="A2528" s="1569">
        <v>246384</v>
      </c>
      <c r="B2528" s="172" t="s">
        <v>4444</v>
      </c>
      <c r="C2528" s="81" t="s">
        <v>4445</v>
      </c>
      <c r="D2528" s="81" t="s">
        <v>134</v>
      </c>
      <c r="E2528" s="81" t="s">
        <v>143</v>
      </c>
      <c r="F2528" s="81"/>
      <c r="G2528" s="172" t="s">
        <v>103</v>
      </c>
      <c r="H2528" s="34"/>
    </row>
    <row r="2529" spans="1:8" x14ac:dyDescent="0.2">
      <c r="A2529" s="1569">
        <v>246385</v>
      </c>
      <c r="B2529" s="172" t="s">
        <v>4446</v>
      </c>
      <c r="C2529" s="81" t="s">
        <v>4447</v>
      </c>
      <c r="D2529" s="81" t="s">
        <v>143</v>
      </c>
      <c r="E2529" s="81"/>
      <c r="F2529" s="81"/>
      <c r="G2529" s="172" t="s">
        <v>103</v>
      </c>
      <c r="H2529" s="34"/>
    </row>
    <row r="2530" spans="1:8" x14ac:dyDescent="0.2">
      <c r="A2530" s="1569">
        <v>246386</v>
      </c>
      <c r="B2530" s="172" t="s">
        <v>4448</v>
      </c>
      <c r="C2530" s="81" t="s">
        <v>4449</v>
      </c>
      <c r="D2530" s="81" t="s">
        <v>124</v>
      </c>
      <c r="E2530" s="81"/>
      <c r="F2530" s="81"/>
      <c r="G2530" s="172" t="s">
        <v>103</v>
      </c>
      <c r="H2530" s="34"/>
    </row>
    <row r="2531" spans="1:8" x14ac:dyDescent="0.2">
      <c r="A2531" s="1569">
        <v>246387</v>
      </c>
      <c r="B2531" s="172" t="s">
        <v>4450</v>
      </c>
      <c r="C2531" s="81" t="s">
        <v>3476</v>
      </c>
      <c r="D2531" s="81" t="s">
        <v>143</v>
      </c>
      <c r="E2531" s="81"/>
      <c r="F2531" s="81"/>
      <c r="G2531" s="172" t="s">
        <v>103</v>
      </c>
      <c r="H2531" s="34"/>
    </row>
    <row r="2532" spans="1:8" x14ac:dyDescent="0.2">
      <c r="A2532" s="1569">
        <v>246388</v>
      </c>
      <c r="B2532" s="172" t="s">
        <v>4451</v>
      </c>
      <c r="C2532" s="81" t="s">
        <v>4452</v>
      </c>
      <c r="D2532" s="81" t="s">
        <v>134</v>
      </c>
      <c r="E2532" s="81"/>
      <c r="F2532" s="81"/>
      <c r="G2532" s="172" t="s">
        <v>103</v>
      </c>
      <c r="H2532" s="34"/>
    </row>
    <row r="2533" spans="1:8" x14ac:dyDescent="0.2">
      <c r="A2533" s="1569">
        <v>246389</v>
      </c>
      <c r="B2533" s="172" t="s">
        <v>4453</v>
      </c>
      <c r="C2533" s="81" t="s">
        <v>1884</v>
      </c>
      <c r="D2533" s="81" t="s">
        <v>124</v>
      </c>
      <c r="E2533" s="81"/>
      <c r="F2533" s="81"/>
      <c r="G2533" s="172" t="s">
        <v>103</v>
      </c>
      <c r="H2533" s="34"/>
    </row>
    <row r="2534" spans="1:8" x14ac:dyDescent="0.2">
      <c r="A2534" s="1569">
        <v>246390</v>
      </c>
      <c r="B2534" s="172" t="s">
        <v>4454</v>
      </c>
      <c r="C2534" s="81" t="s">
        <v>4455</v>
      </c>
      <c r="D2534" s="81" t="s">
        <v>124</v>
      </c>
      <c r="E2534" s="81" t="s">
        <v>143</v>
      </c>
      <c r="F2534" s="81"/>
      <c r="G2534" s="172" t="s">
        <v>103</v>
      </c>
      <c r="H2534" s="34"/>
    </row>
    <row r="2535" spans="1:8" x14ac:dyDescent="0.2">
      <c r="A2535" s="1569">
        <v>246391</v>
      </c>
      <c r="B2535" s="172" t="s">
        <v>4456</v>
      </c>
      <c r="C2535" s="81" t="s">
        <v>3439</v>
      </c>
      <c r="D2535" s="81" t="s">
        <v>143</v>
      </c>
      <c r="E2535" s="81"/>
      <c r="F2535" s="81"/>
      <c r="G2535" s="172" t="s">
        <v>103</v>
      </c>
      <c r="H2535" s="34"/>
    </row>
    <row r="2536" spans="1:8" x14ac:dyDescent="0.2">
      <c r="A2536" s="1569">
        <v>246392</v>
      </c>
      <c r="B2536" s="172" t="s">
        <v>4457</v>
      </c>
      <c r="C2536" s="81" t="s">
        <v>1125</v>
      </c>
      <c r="D2536" s="81" t="s">
        <v>134</v>
      </c>
      <c r="E2536" s="81"/>
      <c r="F2536" s="81"/>
      <c r="G2536" s="172" t="s">
        <v>103</v>
      </c>
      <c r="H2536" s="34"/>
    </row>
    <row r="2537" spans="1:8" x14ac:dyDescent="0.2">
      <c r="A2537" s="1569">
        <v>246393</v>
      </c>
      <c r="B2537" s="172" t="s">
        <v>4458</v>
      </c>
      <c r="C2537" s="81" t="s">
        <v>4459</v>
      </c>
      <c r="D2537" s="81" t="s">
        <v>134</v>
      </c>
      <c r="E2537" s="81"/>
      <c r="F2537" s="81"/>
      <c r="G2537" s="172" t="s">
        <v>103</v>
      </c>
      <c r="H2537" s="34"/>
    </row>
    <row r="2538" spans="1:8" x14ac:dyDescent="0.2">
      <c r="A2538" s="1569">
        <v>246394</v>
      </c>
      <c r="B2538" s="172" t="s">
        <v>4460</v>
      </c>
      <c r="C2538" s="81" t="s">
        <v>4461</v>
      </c>
      <c r="D2538" s="81" t="s">
        <v>124</v>
      </c>
      <c r="E2538" s="81"/>
      <c r="F2538" s="81"/>
      <c r="G2538" s="172" t="s">
        <v>103</v>
      </c>
      <c r="H2538" s="34"/>
    </row>
    <row r="2539" spans="1:8" x14ac:dyDescent="0.2">
      <c r="A2539" s="1569">
        <v>246395</v>
      </c>
      <c r="B2539" s="172" t="s">
        <v>4462</v>
      </c>
      <c r="C2539" s="81" t="s">
        <v>358</v>
      </c>
      <c r="D2539" s="81" t="s">
        <v>124</v>
      </c>
      <c r="E2539" s="81"/>
      <c r="F2539" s="81"/>
      <c r="G2539" s="172" t="s">
        <v>103</v>
      </c>
      <c r="H2539" s="34"/>
    </row>
    <row r="2540" spans="1:8" x14ac:dyDescent="0.2">
      <c r="A2540" s="1569">
        <v>246396</v>
      </c>
      <c r="B2540" s="172" t="s">
        <v>4463</v>
      </c>
      <c r="C2540" s="81" t="s">
        <v>4464</v>
      </c>
      <c r="D2540" s="81" t="s">
        <v>134</v>
      </c>
      <c r="E2540" s="81"/>
      <c r="F2540" s="81"/>
      <c r="G2540" s="172" t="s">
        <v>103</v>
      </c>
      <c r="H2540" s="34"/>
    </row>
    <row r="2541" spans="1:8" x14ac:dyDescent="0.2">
      <c r="A2541" s="1569">
        <v>246397</v>
      </c>
      <c r="B2541" s="172" t="s">
        <v>4465</v>
      </c>
      <c r="C2541" s="81" t="s">
        <v>4466</v>
      </c>
      <c r="D2541" s="81" t="s">
        <v>134</v>
      </c>
      <c r="E2541" s="81"/>
      <c r="F2541" s="81"/>
      <c r="G2541" s="172" t="s">
        <v>103</v>
      </c>
      <c r="H2541" s="34"/>
    </row>
    <row r="2542" spans="1:8" x14ac:dyDescent="0.2">
      <c r="A2542" s="1569">
        <v>246398</v>
      </c>
      <c r="B2542" s="172" t="s">
        <v>4467</v>
      </c>
      <c r="C2542" s="81" t="s">
        <v>4468</v>
      </c>
      <c r="D2542" s="81" t="s">
        <v>134</v>
      </c>
      <c r="E2542" s="81"/>
      <c r="F2542" s="81"/>
      <c r="G2542" s="172" t="s">
        <v>103</v>
      </c>
      <c r="H2542" s="34"/>
    </row>
    <row r="2543" spans="1:8" x14ac:dyDescent="0.2">
      <c r="A2543" s="1569">
        <v>246399</v>
      </c>
      <c r="B2543" s="172" t="s">
        <v>4469</v>
      </c>
      <c r="C2543" s="81" t="s">
        <v>843</v>
      </c>
      <c r="D2543" s="81" t="s">
        <v>143</v>
      </c>
      <c r="E2543" s="81"/>
      <c r="F2543" s="81"/>
      <c r="G2543" s="172" t="s">
        <v>103</v>
      </c>
      <c r="H2543" s="34"/>
    </row>
    <row r="2544" spans="1:8" x14ac:dyDescent="0.2">
      <c r="A2544" s="1569">
        <v>246400</v>
      </c>
      <c r="B2544" s="172" t="s">
        <v>4470</v>
      </c>
      <c r="C2544" s="81" t="s">
        <v>2957</v>
      </c>
      <c r="D2544" s="81" t="s">
        <v>143</v>
      </c>
      <c r="E2544" s="81"/>
      <c r="F2544" s="81"/>
      <c r="G2544" s="172" t="s">
        <v>103</v>
      </c>
      <c r="H2544" s="34"/>
    </row>
    <row r="2545" spans="1:8" x14ac:dyDescent="0.2">
      <c r="A2545" s="1569">
        <v>246401</v>
      </c>
      <c r="B2545" s="172" t="s">
        <v>4471</v>
      </c>
      <c r="C2545" s="81" t="s">
        <v>4472</v>
      </c>
      <c r="D2545" s="81" t="s">
        <v>134</v>
      </c>
      <c r="E2545" s="81"/>
      <c r="F2545" s="81"/>
      <c r="G2545" s="172" t="s">
        <v>103</v>
      </c>
      <c r="H2545" s="34"/>
    </row>
    <row r="2546" spans="1:8" x14ac:dyDescent="0.2">
      <c r="A2546" s="1569">
        <v>246402</v>
      </c>
      <c r="B2546" s="172" t="s">
        <v>4473</v>
      </c>
      <c r="C2546" s="81" t="s">
        <v>4474</v>
      </c>
      <c r="D2546" s="81" t="s">
        <v>134</v>
      </c>
      <c r="E2546" s="81"/>
      <c r="F2546" s="81"/>
      <c r="G2546" s="172" t="s">
        <v>103</v>
      </c>
      <c r="H2546" s="34"/>
    </row>
    <row r="2547" spans="1:8" x14ac:dyDescent="0.2">
      <c r="A2547" s="1569">
        <v>246403</v>
      </c>
      <c r="B2547" s="172" t="s">
        <v>4475</v>
      </c>
      <c r="C2547" s="81" t="s">
        <v>4236</v>
      </c>
      <c r="D2547" s="81" t="s">
        <v>101</v>
      </c>
      <c r="E2547" s="81"/>
      <c r="F2547" s="81"/>
      <c r="G2547" s="172" t="s">
        <v>103</v>
      </c>
      <c r="H2547" s="34"/>
    </row>
    <row r="2548" spans="1:8" x14ac:dyDescent="0.2">
      <c r="A2548" s="1569">
        <v>246404</v>
      </c>
      <c r="B2548" s="172" t="s">
        <v>4476</v>
      </c>
      <c r="C2548" s="81" t="s">
        <v>4477</v>
      </c>
      <c r="D2548" s="81" t="s">
        <v>101</v>
      </c>
      <c r="E2548" s="81"/>
      <c r="F2548" s="81"/>
      <c r="G2548" s="172" t="s">
        <v>103</v>
      </c>
      <c r="H2548" s="34"/>
    </row>
    <row r="2549" spans="1:8" x14ac:dyDescent="0.2">
      <c r="A2549" s="1569">
        <v>246405</v>
      </c>
      <c r="B2549" s="172" t="s">
        <v>4478</v>
      </c>
      <c r="C2549" s="81" t="s">
        <v>4479</v>
      </c>
      <c r="D2549" s="81" t="s">
        <v>124</v>
      </c>
      <c r="E2549" s="81"/>
      <c r="F2549" s="81"/>
      <c r="G2549" s="172" t="s">
        <v>103</v>
      </c>
      <c r="H2549" s="34"/>
    </row>
    <row r="2550" spans="1:8" x14ac:dyDescent="0.2">
      <c r="A2550" s="1569">
        <v>246406</v>
      </c>
      <c r="B2550" s="172" t="s">
        <v>4480</v>
      </c>
      <c r="C2550" s="81" t="s">
        <v>710</v>
      </c>
      <c r="D2550" s="81" t="s">
        <v>124</v>
      </c>
      <c r="E2550" s="81"/>
      <c r="F2550" s="81"/>
      <c r="G2550" s="172" t="s">
        <v>103</v>
      </c>
      <c r="H2550" s="34"/>
    </row>
    <row r="2551" spans="1:8" x14ac:dyDescent="0.2">
      <c r="A2551" s="1569">
        <v>246407</v>
      </c>
      <c r="B2551" s="172" t="s">
        <v>4481</v>
      </c>
      <c r="C2551" s="81" t="s">
        <v>4482</v>
      </c>
      <c r="D2551" s="81" t="s">
        <v>124</v>
      </c>
      <c r="E2551" s="81"/>
      <c r="F2551" s="81"/>
      <c r="G2551" s="172" t="s">
        <v>103</v>
      </c>
      <c r="H2551" s="34"/>
    </row>
    <row r="2552" spans="1:8" x14ac:dyDescent="0.2">
      <c r="A2552" s="1569">
        <v>246408</v>
      </c>
      <c r="B2552" s="172" t="s">
        <v>4483</v>
      </c>
      <c r="C2552" s="81" t="s">
        <v>4484</v>
      </c>
      <c r="D2552" s="81" t="s">
        <v>124</v>
      </c>
      <c r="E2552" s="81"/>
      <c r="F2552" s="81"/>
      <c r="G2552" s="172" t="s">
        <v>103</v>
      </c>
      <c r="H2552" s="34"/>
    </row>
    <row r="2553" spans="1:8" x14ac:dyDescent="0.2">
      <c r="A2553" s="1569">
        <v>246409</v>
      </c>
      <c r="B2553" s="172" t="s">
        <v>4485</v>
      </c>
      <c r="C2553" s="81" t="s">
        <v>4486</v>
      </c>
      <c r="D2553" s="81" t="s">
        <v>143</v>
      </c>
      <c r="E2553" s="81"/>
      <c r="F2553" s="81"/>
      <c r="G2553" s="172" t="s">
        <v>103</v>
      </c>
      <c r="H2553" s="34"/>
    </row>
    <row r="2554" spans="1:8" x14ac:dyDescent="0.2">
      <c r="A2554" s="1569">
        <v>246410</v>
      </c>
      <c r="B2554" s="172" t="s">
        <v>4487</v>
      </c>
      <c r="C2554" s="81" t="s">
        <v>663</v>
      </c>
      <c r="D2554" s="81" t="s">
        <v>134</v>
      </c>
      <c r="E2554" s="81"/>
      <c r="F2554" s="81"/>
      <c r="G2554" s="172" t="s">
        <v>103</v>
      </c>
      <c r="H2554" s="34"/>
    </row>
    <row r="2555" spans="1:8" x14ac:dyDescent="0.2">
      <c r="A2555" s="1569">
        <v>246411</v>
      </c>
      <c r="B2555" s="172" t="s">
        <v>4488</v>
      </c>
      <c r="C2555" s="81" t="s">
        <v>773</v>
      </c>
      <c r="D2555" s="81" t="s">
        <v>101</v>
      </c>
      <c r="E2555" s="81"/>
      <c r="F2555" s="81"/>
      <c r="G2555" s="172" t="s">
        <v>103</v>
      </c>
      <c r="H2555" s="34"/>
    </row>
    <row r="2556" spans="1:8" x14ac:dyDescent="0.2">
      <c r="A2556" s="1569">
        <v>246412</v>
      </c>
      <c r="B2556" s="172" t="s">
        <v>4489</v>
      </c>
      <c r="C2556" s="81" t="s">
        <v>4490</v>
      </c>
      <c r="D2556" s="81" t="s">
        <v>101</v>
      </c>
      <c r="E2556" s="81"/>
      <c r="F2556" s="81"/>
      <c r="G2556" s="172" t="s">
        <v>103</v>
      </c>
      <c r="H2556" s="34"/>
    </row>
    <row r="2557" spans="1:8" x14ac:dyDescent="0.2">
      <c r="A2557" s="1569">
        <v>246413</v>
      </c>
      <c r="B2557" s="172" t="s">
        <v>4491</v>
      </c>
      <c r="C2557" s="81" t="s">
        <v>1216</v>
      </c>
      <c r="D2557" s="81" t="s">
        <v>101</v>
      </c>
      <c r="E2557" s="81"/>
      <c r="F2557" s="81"/>
      <c r="G2557" s="172" t="s">
        <v>103</v>
      </c>
      <c r="H2557" s="34"/>
    </row>
    <row r="2558" spans="1:8" x14ac:dyDescent="0.2">
      <c r="A2558" s="1569">
        <v>246414</v>
      </c>
      <c r="B2558" s="172" t="s">
        <v>4492</v>
      </c>
      <c r="C2558" s="81" t="s">
        <v>4493</v>
      </c>
      <c r="D2558" s="81" t="s">
        <v>124</v>
      </c>
      <c r="E2558" s="81"/>
      <c r="F2558" s="81"/>
      <c r="G2558" s="172" t="s">
        <v>103</v>
      </c>
      <c r="H2558" s="34"/>
    </row>
    <row r="2559" spans="1:8" x14ac:dyDescent="0.2">
      <c r="A2559" s="1569">
        <v>246415</v>
      </c>
      <c r="B2559" s="172" t="s">
        <v>4494</v>
      </c>
      <c r="C2559" s="81" t="s">
        <v>4495</v>
      </c>
      <c r="D2559" s="81" t="s">
        <v>101</v>
      </c>
      <c r="E2559" s="81"/>
      <c r="F2559" s="81"/>
      <c r="G2559" s="172" t="s">
        <v>103</v>
      </c>
      <c r="H2559" s="34"/>
    </row>
    <row r="2560" spans="1:8" x14ac:dyDescent="0.2">
      <c r="A2560" s="1569">
        <v>246416</v>
      </c>
      <c r="B2560" s="172" t="s">
        <v>4496</v>
      </c>
      <c r="C2560" s="81" t="s">
        <v>4497</v>
      </c>
      <c r="D2560" s="81" t="s">
        <v>134</v>
      </c>
      <c r="E2560" s="81"/>
      <c r="F2560" s="81"/>
      <c r="G2560" s="172" t="s">
        <v>103</v>
      </c>
      <c r="H2560" s="34"/>
    </row>
    <row r="2561" spans="1:8" x14ac:dyDescent="0.2">
      <c r="A2561" s="1569">
        <v>246417</v>
      </c>
      <c r="B2561" s="172" t="s">
        <v>4498</v>
      </c>
      <c r="C2561" s="81" t="s">
        <v>4499</v>
      </c>
      <c r="D2561" s="81" t="s">
        <v>134</v>
      </c>
      <c r="E2561" s="81"/>
      <c r="F2561" s="81"/>
      <c r="G2561" s="172" t="s">
        <v>103</v>
      </c>
      <c r="H2561" s="34"/>
    </row>
    <row r="2562" spans="1:8" x14ac:dyDescent="0.2">
      <c r="A2562" s="1569">
        <v>246418</v>
      </c>
      <c r="B2562" s="172" t="s">
        <v>4500</v>
      </c>
      <c r="C2562" s="81" t="s">
        <v>4501</v>
      </c>
      <c r="D2562" s="81" t="s">
        <v>134</v>
      </c>
      <c r="E2562" s="81"/>
      <c r="F2562" s="81"/>
      <c r="G2562" s="172" t="s">
        <v>103</v>
      </c>
      <c r="H2562" s="34"/>
    </row>
    <row r="2563" spans="1:8" x14ac:dyDescent="0.2">
      <c r="A2563" s="1569">
        <v>246419</v>
      </c>
      <c r="B2563" s="172" t="s">
        <v>4502</v>
      </c>
      <c r="C2563" s="81" t="s">
        <v>4503</v>
      </c>
      <c r="D2563" s="81" t="s">
        <v>143</v>
      </c>
      <c r="E2563" s="81"/>
      <c r="F2563" s="81"/>
      <c r="G2563" s="172" t="s">
        <v>103</v>
      </c>
      <c r="H2563" s="34"/>
    </row>
    <row r="2564" spans="1:8" x14ac:dyDescent="0.2">
      <c r="A2564" s="1569">
        <v>246420</v>
      </c>
      <c r="B2564" s="172" t="s">
        <v>4504</v>
      </c>
      <c r="C2564" s="81" t="s">
        <v>4505</v>
      </c>
      <c r="D2564" s="81" t="s">
        <v>124</v>
      </c>
      <c r="E2564" s="81"/>
      <c r="F2564" s="81"/>
      <c r="G2564" s="172" t="s">
        <v>103</v>
      </c>
      <c r="H2564" s="34"/>
    </row>
    <row r="2565" spans="1:8" x14ac:dyDescent="0.2">
      <c r="A2565" s="1569">
        <v>246421</v>
      </c>
      <c r="B2565" s="172" t="s">
        <v>4506</v>
      </c>
      <c r="C2565" s="81" t="s">
        <v>1143</v>
      </c>
      <c r="D2565" s="81" t="s">
        <v>101</v>
      </c>
      <c r="E2565" s="81"/>
      <c r="F2565" s="81"/>
      <c r="G2565" s="172" t="s">
        <v>103</v>
      </c>
      <c r="H2565" s="34"/>
    </row>
    <row r="2566" spans="1:8" x14ac:dyDescent="0.2">
      <c r="A2566" s="1569">
        <v>246422</v>
      </c>
      <c r="B2566" s="172" t="s">
        <v>4507</v>
      </c>
      <c r="C2566" s="81" t="s">
        <v>4508</v>
      </c>
      <c r="D2566" s="81" t="s">
        <v>134</v>
      </c>
      <c r="E2566" s="81"/>
      <c r="F2566" s="81"/>
      <c r="G2566" s="172" t="s">
        <v>103</v>
      </c>
      <c r="H2566" s="34"/>
    </row>
    <row r="2567" spans="1:8" x14ac:dyDescent="0.2">
      <c r="A2567" s="1569">
        <v>246423</v>
      </c>
      <c r="B2567" s="172" t="s">
        <v>4509</v>
      </c>
      <c r="C2567" s="81" t="s">
        <v>4510</v>
      </c>
      <c r="D2567" s="81" t="s">
        <v>124</v>
      </c>
      <c r="E2567" s="81"/>
      <c r="F2567" s="81"/>
      <c r="G2567" s="172" t="s">
        <v>103</v>
      </c>
      <c r="H2567" s="34"/>
    </row>
    <row r="2568" spans="1:8" x14ac:dyDescent="0.2">
      <c r="A2568" s="1569">
        <v>246424</v>
      </c>
      <c r="B2568" s="172" t="s">
        <v>4511</v>
      </c>
      <c r="C2568" s="81" t="s">
        <v>4512</v>
      </c>
      <c r="D2568" s="81" t="s">
        <v>124</v>
      </c>
      <c r="E2568" s="81"/>
      <c r="F2568" s="81"/>
      <c r="G2568" s="172" t="s">
        <v>103</v>
      </c>
      <c r="H2568" s="34"/>
    </row>
    <row r="2569" spans="1:8" x14ac:dyDescent="0.2">
      <c r="A2569" s="1569">
        <v>246425</v>
      </c>
      <c r="B2569" s="172" t="s">
        <v>4513</v>
      </c>
      <c r="C2569" s="81" t="s">
        <v>4514</v>
      </c>
      <c r="D2569" s="81" t="s">
        <v>143</v>
      </c>
      <c r="E2569" s="81"/>
      <c r="F2569" s="81"/>
      <c r="G2569" s="172" t="s">
        <v>103</v>
      </c>
      <c r="H2569" s="34"/>
    </row>
    <row r="2570" spans="1:8" x14ac:dyDescent="0.2">
      <c r="A2570" s="1569">
        <v>246426</v>
      </c>
      <c r="B2570" s="172" t="s">
        <v>4515</v>
      </c>
      <c r="C2570" s="81" t="s">
        <v>1628</v>
      </c>
      <c r="D2570" s="81" t="s">
        <v>124</v>
      </c>
      <c r="E2570" s="81"/>
      <c r="F2570" s="81"/>
      <c r="G2570" s="172" t="s">
        <v>103</v>
      </c>
      <c r="H2570" s="34"/>
    </row>
    <row r="2571" spans="1:8" x14ac:dyDescent="0.2">
      <c r="A2571" s="1569">
        <v>246427</v>
      </c>
      <c r="B2571" s="172" t="s">
        <v>4516</v>
      </c>
      <c r="C2571" s="81" t="s">
        <v>731</v>
      </c>
      <c r="D2571" s="81" t="s">
        <v>124</v>
      </c>
      <c r="E2571" s="81"/>
      <c r="F2571" s="81"/>
      <c r="G2571" s="172" t="s">
        <v>103</v>
      </c>
      <c r="H2571" s="34"/>
    </row>
    <row r="2572" spans="1:8" x14ac:dyDescent="0.2">
      <c r="A2572" s="1569">
        <v>246428</v>
      </c>
      <c r="B2572" s="172" t="s">
        <v>4517</v>
      </c>
      <c r="C2572" s="81" t="s">
        <v>4518</v>
      </c>
      <c r="D2572" s="81" t="s">
        <v>134</v>
      </c>
      <c r="E2572" s="81" t="s">
        <v>143</v>
      </c>
      <c r="F2572" s="81"/>
      <c r="G2572" s="172" t="s">
        <v>103</v>
      </c>
      <c r="H2572" s="34"/>
    </row>
    <row r="2573" spans="1:8" x14ac:dyDescent="0.2">
      <c r="A2573" s="1569">
        <v>246429</v>
      </c>
      <c r="B2573" s="172" t="s">
        <v>4519</v>
      </c>
      <c r="C2573" s="81" t="s">
        <v>1307</v>
      </c>
      <c r="D2573" s="81" t="s">
        <v>101</v>
      </c>
      <c r="E2573" s="81" t="s">
        <v>134</v>
      </c>
      <c r="F2573" s="81"/>
      <c r="G2573" s="172" t="s">
        <v>103</v>
      </c>
      <c r="H2573" s="34"/>
    </row>
    <row r="2574" spans="1:8" x14ac:dyDescent="0.2">
      <c r="A2574" s="1569">
        <v>246430</v>
      </c>
      <c r="B2574" s="172" t="s">
        <v>4520</v>
      </c>
      <c r="C2574" s="81" t="s">
        <v>958</v>
      </c>
      <c r="D2574" s="81" t="s">
        <v>134</v>
      </c>
      <c r="E2574" s="81"/>
      <c r="F2574" s="81"/>
      <c r="G2574" s="172" t="s">
        <v>103</v>
      </c>
      <c r="H2574" s="34"/>
    </row>
    <row r="2575" spans="1:8" x14ac:dyDescent="0.2">
      <c r="A2575" s="1569">
        <v>246431</v>
      </c>
      <c r="B2575" s="172" t="s">
        <v>4521</v>
      </c>
      <c r="C2575" s="81" t="s">
        <v>4522</v>
      </c>
      <c r="D2575" s="81" t="s">
        <v>134</v>
      </c>
      <c r="E2575" s="81"/>
      <c r="F2575" s="81"/>
      <c r="G2575" s="172" t="s">
        <v>103</v>
      </c>
      <c r="H2575" s="34"/>
    </row>
    <row r="2576" spans="1:8" x14ac:dyDescent="0.2">
      <c r="A2576" s="1569">
        <v>246432</v>
      </c>
      <c r="B2576" s="172" t="s">
        <v>4523</v>
      </c>
      <c r="C2576" s="81" t="s">
        <v>4524</v>
      </c>
      <c r="D2576" s="81" t="s">
        <v>134</v>
      </c>
      <c r="E2576" s="81"/>
      <c r="F2576" s="81"/>
      <c r="G2576" s="172" t="s">
        <v>103</v>
      </c>
      <c r="H2576" s="34"/>
    </row>
    <row r="2577" spans="1:8" x14ac:dyDescent="0.2">
      <c r="A2577" s="1569">
        <v>246433</v>
      </c>
      <c r="B2577" s="172" t="s">
        <v>4525</v>
      </c>
      <c r="C2577" s="81" t="s">
        <v>745</v>
      </c>
      <c r="D2577" s="81" t="s">
        <v>143</v>
      </c>
      <c r="E2577" s="81"/>
      <c r="F2577" s="81"/>
      <c r="G2577" s="172" t="s">
        <v>103</v>
      </c>
      <c r="H2577" s="34"/>
    </row>
    <row r="2578" spans="1:8" x14ac:dyDescent="0.2">
      <c r="A2578" s="1569">
        <v>246434</v>
      </c>
      <c r="B2578" s="172" t="s">
        <v>4526</v>
      </c>
      <c r="C2578" s="81" t="s">
        <v>1625</v>
      </c>
      <c r="D2578" s="81" t="s">
        <v>143</v>
      </c>
      <c r="E2578" s="81"/>
      <c r="F2578" s="81"/>
      <c r="G2578" s="172" t="s">
        <v>103</v>
      </c>
      <c r="H2578" s="34"/>
    </row>
    <row r="2579" spans="1:8" x14ac:dyDescent="0.2">
      <c r="A2579" s="1569">
        <v>246435</v>
      </c>
      <c r="B2579" s="172" t="s">
        <v>4527</v>
      </c>
      <c r="C2579" s="81" t="s">
        <v>2766</v>
      </c>
      <c r="D2579" s="81" t="s">
        <v>134</v>
      </c>
      <c r="E2579" s="81" t="s">
        <v>143</v>
      </c>
      <c r="F2579" s="81"/>
      <c r="G2579" s="172" t="s">
        <v>103</v>
      </c>
      <c r="H2579" s="34"/>
    </row>
    <row r="2580" spans="1:8" x14ac:dyDescent="0.2">
      <c r="A2580" s="1569">
        <v>246436</v>
      </c>
      <c r="B2580" s="172" t="s">
        <v>4528</v>
      </c>
      <c r="C2580" s="81" t="s">
        <v>3818</v>
      </c>
      <c r="D2580" s="81" t="s">
        <v>124</v>
      </c>
      <c r="E2580" s="81"/>
      <c r="F2580" s="81"/>
      <c r="G2580" s="172" t="s">
        <v>103</v>
      </c>
      <c r="H2580" s="34"/>
    </row>
    <row r="2581" spans="1:8" x14ac:dyDescent="0.2">
      <c r="A2581" s="1569">
        <v>246437</v>
      </c>
      <c r="B2581" s="172" t="s">
        <v>4529</v>
      </c>
      <c r="C2581" s="81" t="s">
        <v>4530</v>
      </c>
      <c r="D2581" s="81" t="s">
        <v>124</v>
      </c>
      <c r="E2581" s="81"/>
      <c r="F2581" s="81"/>
      <c r="G2581" s="172" t="s">
        <v>103</v>
      </c>
      <c r="H2581" s="34"/>
    </row>
    <row r="2582" spans="1:8" x14ac:dyDescent="0.2">
      <c r="A2582" s="1569">
        <v>246438</v>
      </c>
      <c r="B2582" s="172" t="s">
        <v>4531</v>
      </c>
      <c r="C2582" s="81" t="s">
        <v>4532</v>
      </c>
      <c r="D2582" s="81" t="s">
        <v>101</v>
      </c>
      <c r="E2582" s="81" t="s">
        <v>124</v>
      </c>
      <c r="F2582" s="81"/>
      <c r="G2582" s="172" t="s">
        <v>103</v>
      </c>
      <c r="H2582" s="34"/>
    </row>
    <row r="2583" spans="1:8" x14ac:dyDescent="0.2">
      <c r="A2583" s="1569">
        <v>246439</v>
      </c>
      <c r="B2583" s="172" t="s">
        <v>4533</v>
      </c>
      <c r="C2583" s="81" t="s">
        <v>4452</v>
      </c>
      <c r="D2583" s="81" t="s">
        <v>134</v>
      </c>
      <c r="E2583" s="81"/>
      <c r="F2583" s="81"/>
      <c r="G2583" s="172" t="s">
        <v>103</v>
      </c>
      <c r="H2583" s="34"/>
    </row>
    <row r="2584" spans="1:8" x14ac:dyDescent="0.2">
      <c r="A2584" s="1569">
        <v>246440</v>
      </c>
      <c r="B2584" s="172" t="s">
        <v>4534</v>
      </c>
      <c r="C2584" s="81" t="s">
        <v>1884</v>
      </c>
      <c r="D2584" s="81" t="s">
        <v>124</v>
      </c>
      <c r="E2584" s="81"/>
      <c r="F2584" s="81"/>
      <c r="G2584" s="172" t="s">
        <v>103</v>
      </c>
      <c r="H2584" s="34"/>
    </row>
    <row r="2585" spans="1:8" x14ac:dyDescent="0.2">
      <c r="A2585" s="1569">
        <v>246441</v>
      </c>
      <c r="B2585" s="172" t="s">
        <v>4535</v>
      </c>
      <c r="C2585" s="81" t="s">
        <v>2388</v>
      </c>
      <c r="D2585" s="81" t="s">
        <v>143</v>
      </c>
      <c r="E2585" s="81"/>
      <c r="F2585" s="81"/>
      <c r="G2585" s="172" t="s">
        <v>103</v>
      </c>
      <c r="H2585" s="34"/>
    </row>
    <row r="2586" spans="1:8" x14ac:dyDescent="0.2">
      <c r="A2586" s="1569">
        <v>246442</v>
      </c>
      <c r="B2586" s="172" t="s">
        <v>4536</v>
      </c>
      <c r="C2586" s="81" t="s">
        <v>4537</v>
      </c>
      <c r="D2586" s="81" t="s">
        <v>134</v>
      </c>
      <c r="E2586" s="81"/>
      <c r="F2586" s="81"/>
      <c r="G2586" s="172" t="s">
        <v>103</v>
      </c>
      <c r="H2586" s="34"/>
    </row>
    <row r="2587" spans="1:8" x14ac:dyDescent="0.2">
      <c r="A2587" s="1569">
        <v>246443</v>
      </c>
      <c r="B2587" s="172" t="s">
        <v>4538</v>
      </c>
      <c r="C2587" s="81" t="s">
        <v>4539</v>
      </c>
      <c r="D2587" s="81" t="s">
        <v>124</v>
      </c>
      <c r="E2587" s="81"/>
      <c r="F2587" s="81"/>
      <c r="G2587" s="172" t="s">
        <v>103</v>
      </c>
      <c r="H2587" s="34"/>
    </row>
    <row r="2588" spans="1:8" x14ac:dyDescent="0.2">
      <c r="A2588" s="1569">
        <v>246444</v>
      </c>
      <c r="B2588" s="172" t="s">
        <v>4540</v>
      </c>
      <c r="C2588" s="81" t="s">
        <v>4541</v>
      </c>
      <c r="D2588" s="81" t="s">
        <v>124</v>
      </c>
      <c r="E2588" s="81" t="s">
        <v>143</v>
      </c>
      <c r="F2588" s="81"/>
      <c r="G2588" s="172" t="s">
        <v>103</v>
      </c>
      <c r="H2588" s="34"/>
    </row>
    <row r="2589" spans="1:8" x14ac:dyDescent="0.2">
      <c r="A2589" s="1569">
        <v>246445</v>
      </c>
      <c r="B2589" s="172" t="s">
        <v>4542</v>
      </c>
      <c r="C2589" s="81" t="s">
        <v>3476</v>
      </c>
      <c r="D2589" s="81" t="s">
        <v>143</v>
      </c>
      <c r="E2589" s="81"/>
      <c r="F2589" s="81"/>
      <c r="G2589" s="172" t="s">
        <v>103</v>
      </c>
      <c r="H2589" s="34"/>
    </row>
    <row r="2590" spans="1:8" x14ac:dyDescent="0.2">
      <c r="A2590" s="1569">
        <v>246447</v>
      </c>
      <c r="B2590" s="172" t="s">
        <v>4543</v>
      </c>
      <c r="C2590" s="81" t="s">
        <v>4493</v>
      </c>
      <c r="D2590" s="81" t="s">
        <v>124</v>
      </c>
      <c r="E2590" s="81" t="s">
        <v>134</v>
      </c>
      <c r="F2590" s="81"/>
      <c r="G2590" s="172" t="s">
        <v>103</v>
      </c>
      <c r="H2590" s="34"/>
    </row>
    <row r="2591" spans="1:8" x14ac:dyDescent="0.2">
      <c r="A2591" s="1569">
        <v>246448</v>
      </c>
      <c r="B2591" s="172" t="s">
        <v>4544</v>
      </c>
      <c r="C2591" s="81" t="s">
        <v>2583</v>
      </c>
      <c r="D2591" s="81" t="s">
        <v>134</v>
      </c>
      <c r="E2591" s="81"/>
      <c r="F2591" s="81"/>
      <c r="G2591" s="172" t="s">
        <v>103</v>
      </c>
      <c r="H2591" s="34"/>
    </row>
    <row r="2592" spans="1:8" x14ac:dyDescent="0.2">
      <c r="A2592" s="1569">
        <v>246449</v>
      </c>
      <c r="B2592" s="172" t="s">
        <v>4545</v>
      </c>
      <c r="C2592" s="81" t="s">
        <v>4546</v>
      </c>
      <c r="D2592" s="81" t="s">
        <v>124</v>
      </c>
      <c r="E2592" s="81"/>
      <c r="F2592" s="81"/>
      <c r="G2592" s="172" t="s">
        <v>103</v>
      </c>
      <c r="H2592" s="34"/>
    </row>
    <row r="2593" spans="1:8" x14ac:dyDescent="0.2">
      <c r="A2593" s="1569">
        <v>246450</v>
      </c>
      <c r="B2593" s="172" t="s">
        <v>4547</v>
      </c>
      <c r="C2593" s="81" t="s">
        <v>4548</v>
      </c>
      <c r="D2593" s="81" t="s">
        <v>143</v>
      </c>
      <c r="E2593" s="81"/>
      <c r="F2593" s="81"/>
      <c r="G2593" s="172" t="s">
        <v>103</v>
      </c>
      <c r="H2593" s="34"/>
    </row>
    <row r="2594" spans="1:8" x14ac:dyDescent="0.2">
      <c r="A2594" s="1569">
        <v>246451</v>
      </c>
      <c r="B2594" s="172" t="s">
        <v>4549</v>
      </c>
      <c r="C2594" s="81" t="s">
        <v>4550</v>
      </c>
      <c r="D2594" s="81" t="s">
        <v>101</v>
      </c>
      <c r="E2594" s="81" t="s">
        <v>124</v>
      </c>
      <c r="F2594" s="81"/>
      <c r="G2594" s="172" t="s">
        <v>103</v>
      </c>
      <c r="H2594" s="34"/>
    </row>
    <row r="2595" spans="1:8" x14ac:dyDescent="0.2">
      <c r="A2595" s="1569">
        <v>246452</v>
      </c>
      <c r="B2595" s="172" t="s">
        <v>4551</v>
      </c>
      <c r="C2595" s="81" t="s">
        <v>1760</v>
      </c>
      <c r="D2595" s="81" t="s">
        <v>124</v>
      </c>
      <c r="E2595" s="81" t="s">
        <v>143</v>
      </c>
      <c r="F2595" s="81"/>
      <c r="G2595" s="172" t="s">
        <v>103</v>
      </c>
      <c r="H2595" s="34"/>
    </row>
    <row r="2596" spans="1:8" x14ac:dyDescent="0.2">
      <c r="A2596" s="1569">
        <v>246453</v>
      </c>
      <c r="B2596" s="172" t="s">
        <v>4552</v>
      </c>
      <c r="C2596" s="81" t="s">
        <v>4553</v>
      </c>
      <c r="D2596" s="81" t="s">
        <v>134</v>
      </c>
      <c r="E2596" s="81"/>
      <c r="F2596" s="81"/>
      <c r="G2596" s="172" t="s">
        <v>103</v>
      </c>
      <c r="H2596" s="34"/>
    </row>
    <row r="2597" spans="1:8" x14ac:dyDescent="0.2">
      <c r="A2597" s="1569">
        <v>246454</v>
      </c>
      <c r="B2597" s="172" t="s">
        <v>4554</v>
      </c>
      <c r="C2597" s="81" t="s">
        <v>4555</v>
      </c>
      <c r="D2597" s="81" t="s">
        <v>134</v>
      </c>
      <c r="E2597" s="81"/>
      <c r="F2597" s="81"/>
      <c r="G2597" s="172" t="s">
        <v>103</v>
      </c>
      <c r="H2597" s="34"/>
    </row>
    <row r="2598" spans="1:8" x14ac:dyDescent="0.2">
      <c r="A2598" s="1569">
        <v>246455</v>
      </c>
      <c r="B2598" s="172" t="s">
        <v>4556</v>
      </c>
      <c r="C2598" s="81" t="s">
        <v>4557</v>
      </c>
      <c r="D2598" s="81" t="s">
        <v>124</v>
      </c>
      <c r="E2598" s="81"/>
      <c r="F2598" s="81"/>
      <c r="G2598" s="172" t="s">
        <v>103</v>
      </c>
      <c r="H2598" s="34"/>
    </row>
    <row r="2599" spans="1:8" x14ac:dyDescent="0.2">
      <c r="A2599" s="1569">
        <v>246456</v>
      </c>
      <c r="B2599" s="172" t="s">
        <v>4558</v>
      </c>
      <c r="C2599" s="81" t="s">
        <v>4559</v>
      </c>
      <c r="D2599" s="81" t="s">
        <v>124</v>
      </c>
      <c r="E2599" s="81"/>
      <c r="F2599" s="81"/>
      <c r="G2599" s="172" t="s">
        <v>103</v>
      </c>
      <c r="H2599" s="34"/>
    </row>
    <row r="2600" spans="1:8" x14ac:dyDescent="0.2">
      <c r="A2600" s="1569">
        <v>246457</v>
      </c>
      <c r="B2600" s="172" t="s">
        <v>4560</v>
      </c>
      <c r="C2600" s="81" t="s">
        <v>1210</v>
      </c>
      <c r="D2600" s="81" t="s">
        <v>124</v>
      </c>
      <c r="E2600" s="81"/>
      <c r="F2600" s="81"/>
      <c r="G2600" s="172" t="s">
        <v>103</v>
      </c>
      <c r="H2600" s="34"/>
    </row>
    <row r="2601" spans="1:8" x14ac:dyDescent="0.2">
      <c r="A2601" s="1569">
        <v>246458</v>
      </c>
      <c r="B2601" s="172" t="s">
        <v>4561</v>
      </c>
      <c r="C2601" s="81" t="s">
        <v>4562</v>
      </c>
      <c r="D2601" s="81" t="s">
        <v>134</v>
      </c>
      <c r="E2601" s="81"/>
      <c r="F2601" s="81"/>
      <c r="G2601" s="172" t="s">
        <v>103</v>
      </c>
      <c r="H2601" s="34"/>
    </row>
    <row r="2602" spans="1:8" x14ac:dyDescent="0.2">
      <c r="A2602" s="1569">
        <v>246460</v>
      </c>
      <c r="B2602" s="172" t="s">
        <v>4563</v>
      </c>
      <c r="C2602" s="81" t="s">
        <v>1284</v>
      </c>
      <c r="D2602" s="81" t="s">
        <v>101</v>
      </c>
      <c r="E2602" s="81"/>
      <c r="F2602" s="81"/>
      <c r="G2602" s="172" t="s">
        <v>103</v>
      </c>
      <c r="H2602" s="34"/>
    </row>
    <row r="2603" spans="1:8" x14ac:dyDescent="0.2">
      <c r="A2603" s="1569">
        <v>246461</v>
      </c>
      <c r="B2603" s="172" t="s">
        <v>4564</v>
      </c>
      <c r="C2603" s="81" t="s">
        <v>4565</v>
      </c>
      <c r="D2603" s="81" t="s">
        <v>101</v>
      </c>
      <c r="E2603" s="81"/>
      <c r="F2603" s="81"/>
      <c r="G2603" s="172" t="s">
        <v>103</v>
      </c>
      <c r="H2603" s="34"/>
    </row>
    <row r="2604" spans="1:8" x14ac:dyDescent="0.2">
      <c r="A2604" s="1569">
        <v>246462</v>
      </c>
      <c r="B2604" s="172" t="s">
        <v>4566</v>
      </c>
      <c r="C2604" s="81" t="s">
        <v>2214</v>
      </c>
      <c r="D2604" s="81" t="s">
        <v>101</v>
      </c>
      <c r="E2604" s="81"/>
      <c r="F2604" s="81"/>
      <c r="G2604" s="172" t="s">
        <v>103</v>
      </c>
      <c r="H2604" s="34"/>
    </row>
    <row r="2605" spans="1:8" x14ac:dyDescent="0.2">
      <c r="A2605" s="1569">
        <v>246463</v>
      </c>
      <c r="B2605" s="172" t="s">
        <v>4567</v>
      </c>
      <c r="C2605" s="81" t="s">
        <v>4568</v>
      </c>
      <c r="D2605" s="81" t="s">
        <v>143</v>
      </c>
      <c r="E2605" s="81"/>
      <c r="F2605" s="81"/>
      <c r="G2605" s="172" t="s">
        <v>110</v>
      </c>
      <c r="H2605" s="34"/>
    </row>
    <row r="2606" spans="1:8" x14ac:dyDescent="0.2">
      <c r="A2606" s="1569">
        <v>246464</v>
      </c>
      <c r="B2606" s="172" t="s">
        <v>4569</v>
      </c>
      <c r="C2606" s="81" t="s">
        <v>4570</v>
      </c>
      <c r="D2606" s="81" t="s">
        <v>143</v>
      </c>
      <c r="E2606" s="81"/>
      <c r="F2606" s="81"/>
      <c r="G2606" s="172" t="s">
        <v>113</v>
      </c>
      <c r="H2606" s="34"/>
    </row>
    <row r="2607" spans="1:8" x14ac:dyDescent="0.2">
      <c r="A2607" s="1569">
        <v>246465</v>
      </c>
      <c r="B2607" s="172" t="s">
        <v>4571</v>
      </c>
      <c r="C2607" s="81" t="s">
        <v>4572</v>
      </c>
      <c r="D2607" s="81" t="s">
        <v>143</v>
      </c>
      <c r="E2607" s="81"/>
      <c r="F2607" s="81"/>
      <c r="G2607" s="172" t="s">
        <v>110</v>
      </c>
      <c r="H2607" s="34"/>
    </row>
    <row r="2608" spans="1:8" x14ac:dyDescent="0.2">
      <c r="A2608" s="1569">
        <v>246466</v>
      </c>
      <c r="B2608" s="172" t="s">
        <v>4573</v>
      </c>
      <c r="C2608" s="81" t="s">
        <v>4574</v>
      </c>
      <c r="D2608" s="81" t="s">
        <v>143</v>
      </c>
      <c r="E2608" s="81"/>
      <c r="F2608" s="81"/>
      <c r="G2608" s="172" t="s">
        <v>110</v>
      </c>
      <c r="H2608" s="34"/>
    </row>
    <row r="2609" spans="1:8" x14ac:dyDescent="0.2">
      <c r="A2609" s="1569">
        <v>246467</v>
      </c>
      <c r="B2609" s="172" t="s">
        <v>4575</v>
      </c>
      <c r="C2609" s="81" t="s">
        <v>4576</v>
      </c>
      <c r="D2609" s="81" t="s">
        <v>143</v>
      </c>
      <c r="E2609" s="81"/>
      <c r="F2609" s="81"/>
      <c r="G2609" s="172" t="s">
        <v>110</v>
      </c>
      <c r="H2609" s="34"/>
    </row>
    <row r="2610" spans="1:8" x14ac:dyDescent="0.2">
      <c r="A2610" s="1569">
        <v>246468</v>
      </c>
      <c r="B2610" s="172" t="s">
        <v>4577</v>
      </c>
      <c r="C2610" s="81" t="s">
        <v>4578</v>
      </c>
      <c r="D2610" s="81" t="s">
        <v>143</v>
      </c>
      <c r="E2610" s="81"/>
      <c r="F2610" s="81"/>
      <c r="G2610" s="172" t="s">
        <v>103</v>
      </c>
      <c r="H2610" s="34"/>
    </row>
    <row r="2611" spans="1:8" x14ac:dyDescent="0.2">
      <c r="A2611" s="1569">
        <v>246469</v>
      </c>
      <c r="B2611" s="172" t="s">
        <v>4579</v>
      </c>
      <c r="C2611" s="81" t="s">
        <v>4580</v>
      </c>
      <c r="D2611" s="81" t="s">
        <v>134</v>
      </c>
      <c r="E2611" s="81" t="s">
        <v>143</v>
      </c>
      <c r="F2611" s="81"/>
      <c r="G2611" s="172" t="s">
        <v>103</v>
      </c>
      <c r="H2611" s="34"/>
    </row>
    <row r="2612" spans="1:8" x14ac:dyDescent="0.2">
      <c r="A2612" s="1569">
        <v>246470</v>
      </c>
      <c r="B2612" s="172" t="s">
        <v>4581</v>
      </c>
      <c r="C2612" s="81" t="s">
        <v>4582</v>
      </c>
      <c r="D2612" s="81" t="s">
        <v>134</v>
      </c>
      <c r="E2612" s="81"/>
      <c r="F2612" s="81"/>
      <c r="G2612" s="172" t="s">
        <v>103</v>
      </c>
      <c r="H2612" s="34"/>
    </row>
    <row r="2613" spans="1:8" x14ac:dyDescent="0.2">
      <c r="A2613" s="1569">
        <v>246471</v>
      </c>
      <c r="B2613" s="172" t="s">
        <v>4583</v>
      </c>
      <c r="C2613" s="81" t="s">
        <v>4584</v>
      </c>
      <c r="D2613" s="81" t="s">
        <v>134</v>
      </c>
      <c r="E2613" s="81" t="s">
        <v>143</v>
      </c>
      <c r="F2613" s="81"/>
      <c r="G2613" s="172" t="s">
        <v>103</v>
      </c>
      <c r="H2613" s="34"/>
    </row>
    <row r="2614" spans="1:8" x14ac:dyDescent="0.2">
      <c r="A2614" s="1569">
        <v>246472</v>
      </c>
      <c r="B2614" s="172" t="s">
        <v>4585</v>
      </c>
      <c r="C2614" s="81" t="s">
        <v>4586</v>
      </c>
      <c r="D2614" s="81" t="s">
        <v>134</v>
      </c>
      <c r="E2614" s="81"/>
      <c r="F2614" s="81"/>
      <c r="G2614" s="172" t="s">
        <v>103</v>
      </c>
      <c r="H2614" s="34"/>
    </row>
    <row r="2615" spans="1:8" x14ac:dyDescent="0.2">
      <c r="A2615" s="1569">
        <v>246473</v>
      </c>
      <c r="B2615" s="172" t="s">
        <v>4587</v>
      </c>
      <c r="C2615" s="81" t="s">
        <v>4588</v>
      </c>
      <c r="D2615" s="81" t="s">
        <v>134</v>
      </c>
      <c r="E2615" s="81"/>
      <c r="F2615" s="81"/>
      <c r="G2615" s="172" t="s">
        <v>103</v>
      </c>
      <c r="H2615" s="34"/>
    </row>
    <row r="2616" spans="1:8" x14ac:dyDescent="0.2">
      <c r="A2616" s="1569">
        <v>246474</v>
      </c>
      <c r="B2616" s="172" t="s">
        <v>4589</v>
      </c>
      <c r="C2616" s="81" t="s">
        <v>4590</v>
      </c>
      <c r="D2616" s="81" t="s">
        <v>134</v>
      </c>
      <c r="E2616" s="81"/>
      <c r="F2616" s="81"/>
      <c r="G2616" s="172" t="s">
        <v>103</v>
      </c>
      <c r="H2616" s="34"/>
    </row>
    <row r="2617" spans="1:8" x14ac:dyDescent="0.2">
      <c r="A2617" s="1569">
        <v>246475</v>
      </c>
      <c r="B2617" s="172" t="s">
        <v>4591</v>
      </c>
      <c r="C2617" s="81" t="s">
        <v>4592</v>
      </c>
      <c r="D2617" s="81" t="s">
        <v>134</v>
      </c>
      <c r="E2617" s="81"/>
      <c r="F2617" s="81"/>
      <c r="G2617" s="172" t="s">
        <v>103</v>
      </c>
      <c r="H2617" s="34"/>
    </row>
    <row r="2618" spans="1:8" x14ac:dyDescent="0.2">
      <c r="A2618" s="1569">
        <v>246476</v>
      </c>
      <c r="B2618" s="172" t="s">
        <v>4593</v>
      </c>
      <c r="C2618" s="81" t="s">
        <v>4594</v>
      </c>
      <c r="D2618" s="81" t="s">
        <v>134</v>
      </c>
      <c r="E2618" s="81"/>
      <c r="F2618" s="81"/>
      <c r="G2618" s="172" t="s">
        <v>103</v>
      </c>
      <c r="H2618" s="34"/>
    </row>
    <row r="2619" spans="1:8" x14ac:dyDescent="0.2">
      <c r="A2619" s="1569">
        <v>246477</v>
      </c>
      <c r="B2619" s="172" t="s">
        <v>4595</v>
      </c>
      <c r="C2619" s="81" t="s">
        <v>4596</v>
      </c>
      <c r="D2619" s="81" t="s">
        <v>134</v>
      </c>
      <c r="E2619" s="81"/>
      <c r="F2619" s="81"/>
      <c r="G2619" s="172" t="s">
        <v>103</v>
      </c>
      <c r="H2619" s="34"/>
    </row>
    <row r="2620" spans="1:8" x14ac:dyDescent="0.2">
      <c r="A2620" s="1569">
        <v>246478</v>
      </c>
      <c r="B2620" s="172" t="s">
        <v>4597</v>
      </c>
      <c r="C2620" s="81" t="s">
        <v>4598</v>
      </c>
      <c r="D2620" s="81" t="s">
        <v>134</v>
      </c>
      <c r="E2620" s="81"/>
      <c r="F2620" s="81"/>
      <c r="G2620" s="172" t="s">
        <v>103</v>
      </c>
      <c r="H2620" s="34"/>
    </row>
    <row r="2621" spans="1:8" x14ac:dyDescent="0.2">
      <c r="A2621" s="1569">
        <v>246479</v>
      </c>
      <c r="B2621" s="172" t="s">
        <v>4599</v>
      </c>
      <c r="C2621" s="81" t="s">
        <v>4600</v>
      </c>
      <c r="D2621" s="81" t="s">
        <v>134</v>
      </c>
      <c r="E2621" s="81"/>
      <c r="F2621" s="81"/>
      <c r="G2621" s="172" t="s">
        <v>103</v>
      </c>
      <c r="H2621" s="34"/>
    </row>
    <row r="2622" spans="1:8" x14ac:dyDescent="0.2">
      <c r="A2622" s="1569">
        <v>246480</v>
      </c>
      <c r="B2622" s="172" t="s">
        <v>4601</v>
      </c>
      <c r="C2622" s="81" t="s">
        <v>4602</v>
      </c>
      <c r="D2622" s="81" t="s">
        <v>134</v>
      </c>
      <c r="E2622" s="81"/>
      <c r="F2622" s="81"/>
      <c r="G2622" s="172" t="s">
        <v>103</v>
      </c>
      <c r="H2622" s="34"/>
    </row>
    <row r="2623" spans="1:8" x14ac:dyDescent="0.2">
      <c r="A2623" s="1569">
        <v>246481</v>
      </c>
      <c r="B2623" s="172" t="s">
        <v>4603</v>
      </c>
      <c r="C2623" s="81" t="s">
        <v>4604</v>
      </c>
      <c r="D2623" s="81" t="s">
        <v>134</v>
      </c>
      <c r="E2623" s="81"/>
      <c r="F2623" s="81"/>
      <c r="G2623" s="172" t="s">
        <v>103</v>
      </c>
      <c r="H2623" s="34"/>
    </row>
    <row r="2624" spans="1:8" x14ac:dyDescent="0.2">
      <c r="A2624" s="1569">
        <v>246482</v>
      </c>
      <c r="B2624" s="172" t="s">
        <v>4605</v>
      </c>
      <c r="C2624" s="81" t="s">
        <v>4606</v>
      </c>
      <c r="D2624" s="81" t="s">
        <v>134</v>
      </c>
      <c r="E2624" s="81"/>
      <c r="F2624" s="81"/>
      <c r="G2624" s="172" t="s">
        <v>103</v>
      </c>
      <c r="H2624" s="34"/>
    </row>
    <row r="2625" spans="1:8" x14ac:dyDescent="0.2">
      <c r="A2625" s="1569">
        <v>246483</v>
      </c>
      <c r="B2625" s="172" t="s">
        <v>4607</v>
      </c>
      <c r="C2625" s="81" t="s">
        <v>759</v>
      </c>
      <c r="D2625" s="81" t="s">
        <v>124</v>
      </c>
      <c r="E2625" s="81"/>
      <c r="F2625" s="81"/>
      <c r="G2625" s="172" t="s">
        <v>103</v>
      </c>
      <c r="H2625" s="34"/>
    </row>
    <row r="2626" spans="1:8" x14ac:dyDescent="0.2">
      <c r="A2626" s="1569">
        <v>246484</v>
      </c>
      <c r="B2626" s="172" t="s">
        <v>4608</v>
      </c>
      <c r="C2626" s="81" t="s">
        <v>1019</v>
      </c>
      <c r="D2626" s="81" t="s">
        <v>143</v>
      </c>
      <c r="E2626" s="81"/>
      <c r="F2626" s="81"/>
      <c r="G2626" s="172" t="s">
        <v>103</v>
      </c>
      <c r="H2626" s="34"/>
    </row>
    <row r="2627" spans="1:8" x14ac:dyDescent="0.2">
      <c r="A2627" s="1569">
        <v>246485</v>
      </c>
      <c r="B2627" s="172" t="s">
        <v>4609</v>
      </c>
      <c r="C2627" s="81" t="s">
        <v>244</v>
      </c>
      <c r="D2627" s="81" t="s">
        <v>143</v>
      </c>
      <c r="E2627" s="81"/>
      <c r="F2627" s="81"/>
      <c r="G2627" s="172" t="s">
        <v>103</v>
      </c>
      <c r="H2627" s="34"/>
    </row>
    <row r="2628" spans="1:8" x14ac:dyDescent="0.2">
      <c r="A2628" s="1569">
        <v>246486</v>
      </c>
      <c r="B2628" s="172" t="s">
        <v>4610</v>
      </c>
      <c r="C2628" s="81" t="s">
        <v>830</v>
      </c>
      <c r="D2628" s="81" t="s">
        <v>124</v>
      </c>
      <c r="E2628" s="81"/>
      <c r="F2628" s="81"/>
      <c r="G2628" s="172" t="s">
        <v>103</v>
      </c>
      <c r="H2628" s="34"/>
    </row>
    <row r="2629" spans="1:8" x14ac:dyDescent="0.2">
      <c r="A2629" s="1569">
        <v>246487</v>
      </c>
      <c r="B2629" s="172" t="s">
        <v>4611</v>
      </c>
      <c r="C2629" s="81" t="s">
        <v>3285</v>
      </c>
      <c r="D2629" s="81" t="s">
        <v>101</v>
      </c>
      <c r="E2629" s="81"/>
      <c r="F2629" s="81"/>
      <c r="G2629" s="172" t="s">
        <v>103</v>
      </c>
      <c r="H2629" s="34"/>
    </row>
    <row r="2630" spans="1:8" x14ac:dyDescent="0.2">
      <c r="A2630" s="1569">
        <v>246488</v>
      </c>
      <c r="B2630" s="172" t="s">
        <v>4612</v>
      </c>
      <c r="C2630" s="81" t="s">
        <v>4613</v>
      </c>
      <c r="D2630" s="81" t="s">
        <v>124</v>
      </c>
      <c r="E2630" s="81"/>
      <c r="F2630" s="81"/>
      <c r="G2630" s="172" t="s">
        <v>103</v>
      </c>
      <c r="H2630" s="34"/>
    </row>
    <row r="2631" spans="1:8" x14ac:dyDescent="0.2">
      <c r="A2631" s="1569">
        <v>246489</v>
      </c>
      <c r="B2631" s="172" t="s">
        <v>4614</v>
      </c>
      <c r="C2631" s="81" t="s">
        <v>4615</v>
      </c>
      <c r="D2631" s="81" t="s">
        <v>143</v>
      </c>
      <c r="E2631" s="81"/>
      <c r="F2631" s="81"/>
      <c r="G2631" s="172" t="s">
        <v>103</v>
      </c>
      <c r="H2631" s="34"/>
    </row>
    <row r="2632" spans="1:8" x14ac:dyDescent="0.2">
      <c r="A2632" s="1569">
        <v>246490</v>
      </c>
      <c r="B2632" s="172" t="s">
        <v>4616</v>
      </c>
      <c r="C2632" s="81" t="s">
        <v>704</v>
      </c>
      <c r="D2632" s="81" t="s">
        <v>143</v>
      </c>
      <c r="E2632" s="81"/>
      <c r="F2632" s="81"/>
      <c r="G2632" s="172" t="s">
        <v>103</v>
      </c>
      <c r="H2632" s="34"/>
    </row>
    <row r="2633" spans="1:8" x14ac:dyDescent="0.2">
      <c r="A2633" s="1569">
        <v>246491</v>
      </c>
      <c r="B2633" s="172" t="s">
        <v>4617</v>
      </c>
      <c r="C2633" s="81" t="s">
        <v>4618</v>
      </c>
      <c r="D2633" s="81" t="s">
        <v>101</v>
      </c>
      <c r="E2633" s="81"/>
      <c r="F2633" s="81"/>
      <c r="G2633" s="172" t="s">
        <v>103</v>
      </c>
      <c r="H2633" s="34"/>
    </row>
    <row r="2634" spans="1:8" x14ac:dyDescent="0.2">
      <c r="A2634" s="1569">
        <v>246492</v>
      </c>
      <c r="B2634" s="172" t="s">
        <v>4619</v>
      </c>
      <c r="C2634" s="81" t="s">
        <v>4620</v>
      </c>
      <c r="D2634" s="81" t="s">
        <v>134</v>
      </c>
      <c r="E2634" s="81"/>
      <c r="F2634" s="81"/>
      <c r="G2634" s="172" t="s">
        <v>103</v>
      </c>
      <c r="H2634" s="34"/>
    </row>
    <row r="2635" spans="1:8" x14ac:dyDescent="0.2">
      <c r="A2635" s="1569">
        <v>246493</v>
      </c>
      <c r="B2635" s="172" t="s">
        <v>4621</v>
      </c>
      <c r="C2635" s="81" t="s">
        <v>1625</v>
      </c>
      <c r="D2635" s="81" t="s">
        <v>143</v>
      </c>
      <c r="E2635" s="81"/>
      <c r="F2635" s="81"/>
      <c r="G2635" s="172" t="s">
        <v>103</v>
      </c>
      <c r="H2635" s="34"/>
    </row>
    <row r="2636" spans="1:8" x14ac:dyDescent="0.2">
      <c r="A2636" s="1569">
        <v>246494</v>
      </c>
      <c r="B2636" s="172" t="s">
        <v>4622</v>
      </c>
      <c r="C2636" s="81" t="s">
        <v>4623</v>
      </c>
      <c r="D2636" s="81" t="s">
        <v>134</v>
      </c>
      <c r="E2636" s="81"/>
      <c r="F2636" s="81"/>
      <c r="G2636" s="172" t="s">
        <v>103</v>
      </c>
      <c r="H2636" s="34"/>
    </row>
    <row r="2637" spans="1:8" x14ac:dyDescent="0.2">
      <c r="A2637" s="1569">
        <v>246495</v>
      </c>
      <c r="B2637" s="172" t="s">
        <v>4624</v>
      </c>
      <c r="C2637" s="81" t="s">
        <v>4625</v>
      </c>
      <c r="D2637" s="81" t="s">
        <v>143</v>
      </c>
      <c r="E2637" s="81"/>
      <c r="F2637" s="81"/>
      <c r="G2637" s="172" t="s">
        <v>103</v>
      </c>
      <c r="H2637" s="34"/>
    </row>
    <row r="2638" spans="1:8" x14ac:dyDescent="0.2">
      <c r="A2638" s="1569">
        <v>246496</v>
      </c>
      <c r="B2638" s="172" t="s">
        <v>4626</v>
      </c>
      <c r="C2638" s="81" t="s">
        <v>4627</v>
      </c>
      <c r="D2638" s="81" t="s">
        <v>143</v>
      </c>
      <c r="E2638" s="81"/>
      <c r="F2638" s="81"/>
      <c r="G2638" s="172" t="s">
        <v>103</v>
      </c>
      <c r="H2638" s="34"/>
    </row>
    <row r="2639" spans="1:8" x14ac:dyDescent="0.2">
      <c r="A2639" s="1569">
        <v>246497</v>
      </c>
      <c r="B2639" s="172" t="s">
        <v>4628</v>
      </c>
      <c r="C2639" s="81" t="s">
        <v>4629</v>
      </c>
      <c r="D2639" s="81" t="s">
        <v>143</v>
      </c>
      <c r="E2639" s="81"/>
      <c r="F2639" s="81"/>
      <c r="G2639" s="172" t="s">
        <v>103</v>
      </c>
      <c r="H2639" s="34"/>
    </row>
    <row r="2640" spans="1:8" x14ac:dyDescent="0.2">
      <c r="A2640" s="1569">
        <v>246498</v>
      </c>
      <c r="B2640" s="172" t="s">
        <v>4630</v>
      </c>
      <c r="C2640" s="81" t="s">
        <v>4631</v>
      </c>
      <c r="D2640" s="81" t="s">
        <v>143</v>
      </c>
      <c r="E2640" s="81"/>
      <c r="F2640" s="81"/>
      <c r="G2640" s="172" t="s">
        <v>103</v>
      </c>
      <c r="H2640" s="34"/>
    </row>
    <row r="2641" spans="1:8" x14ac:dyDescent="0.2">
      <c r="A2641" s="1569">
        <v>246499</v>
      </c>
      <c r="B2641" s="172" t="s">
        <v>4632</v>
      </c>
      <c r="C2641" s="81" t="s">
        <v>3801</v>
      </c>
      <c r="D2641" s="81" t="s">
        <v>101</v>
      </c>
      <c r="E2641" s="81"/>
      <c r="F2641" s="81"/>
      <c r="G2641" s="172" t="s">
        <v>103</v>
      </c>
      <c r="H2641" s="34"/>
    </row>
    <row r="2642" spans="1:8" x14ac:dyDescent="0.2">
      <c r="A2642" s="1569">
        <v>246500</v>
      </c>
      <c r="B2642" s="172" t="s">
        <v>4633</v>
      </c>
      <c r="C2642" s="81" t="s">
        <v>4634</v>
      </c>
      <c r="D2642" s="81" t="s">
        <v>101</v>
      </c>
      <c r="E2642" s="81"/>
      <c r="F2642" s="81"/>
      <c r="G2642" s="172" t="s">
        <v>103</v>
      </c>
      <c r="H2642" s="34"/>
    </row>
    <row r="2643" spans="1:8" x14ac:dyDescent="0.2">
      <c r="A2643" s="1569">
        <v>246501</v>
      </c>
      <c r="B2643" s="172" t="s">
        <v>4635</v>
      </c>
      <c r="C2643" s="81" t="s">
        <v>1147</v>
      </c>
      <c r="D2643" s="81" t="s">
        <v>134</v>
      </c>
      <c r="E2643" s="81"/>
      <c r="F2643" s="81"/>
      <c r="G2643" s="172" t="s">
        <v>103</v>
      </c>
      <c r="H2643" s="34"/>
    </row>
    <row r="2644" spans="1:8" x14ac:dyDescent="0.2">
      <c r="A2644" s="1569">
        <v>246502</v>
      </c>
      <c r="B2644" s="172" t="s">
        <v>4636</v>
      </c>
      <c r="C2644" s="81" t="s">
        <v>4637</v>
      </c>
      <c r="D2644" s="81" t="s">
        <v>143</v>
      </c>
      <c r="E2644" s="81"/>
      <c r="F2644" s="81"/>
      <c r="G2644" s="172" t="s">
        <v>103</v>
      </c>
      <c r="H2644" s="34"/>
    </row>
    <row r="2645" spans="1:8" x14ac:dyDescent="0.2">
      <c r="A2645" s="1569">
        <v>246503</v>
      </c>
      <c r="B2645" s="172" t="s">
        <v>4638</v>
      </c>
      <c r="C2645" s="81" t="s">
        <v>781</v>
      </c>
      <c r="D2645" s="81" t="s">
        <v>101</v>
      </c>
      <c r="E2645" s="81"/>
      <c r="F2645" s="81"/>
      <c r="G2645" s="172" t="s">
        <v>103</v>
      </c>
      <c r="H2645" s="34"/>
    </row>
    <row r="2646" spans="1:8" x14ac:dyDescent="0.2">
      <c r="A2646" s="1569">
        <v>246504</v>
      </c>
      <c r="B2646" s="172" t="s">
        <v>4639</v>
      </c>
      <c r="C2646" s="81" t="s">
        <v>663</v>
      </c>
      <c r="D2646" s="81" t="s">
        <v>134</v>
      </c>
      <c r="E2646" s="81"/>
      <c r="F2646" s="81"/>
      <c r="G2646" s="172" t="s">
        <v>103</v>
      </c>
      <c r="H2646" s="34"/>
    </row>
    <row r="2647" spans="1:8" x14ac:dyDescent="0.2">
      <c r="A2647" s="1569">
        <v>246505</v>
      </c>
      <c r="B2647" s="172" t="s">
        <v>4640</v>
      </c>
      <c r="C2647" s="81" t="s">
        <v>648</v>
      </c>
      <c r="D2647" s="81" t="s">
        <v>101</v>
      </c>
      <c r="E2647" s="81"/>
      <c r="F2647" s="81"/>
      <c r="G2647" s="172" t="s">
        <v>103</v>
      </c>
      <c r="H2647" s="34"/>
    </row>
    <row r="2648" spans="1:8" x14ac:dyDescent="0.2">
      <c r="A2648" s="1569">
        <v>246506</v>
      </c>
      <c r="B2648" s="172" t="s">
        <v>4641</v>
      </c>
      <c r="C2648" s="81" t="s">
        <v>4642</v>
      </c>
      <c r="D2648" s="81" t="s">
        <v>101</v>
      </c>
      <c r="E2648" s="81"/>
      <c r="F2648" s="81"/>
      <c r="G2648" s="172" t="s">
        <v>103</v>
      </c>
      <c r="H2648" s="34"/>
    </row>
    <row r="2649" spans="1:8" x14ac:dyDescent="0.2">
      <c r="A2649" s="1569">
        <v>246507</v>
      </c>
      <c r="B2649" s="172" t="s">
        <v>4643</v>
      </c>
      <c r="C2649" s="81" t="s">
        <v>3243</v>
      </c>
      <c r="D2649" s="81" t="s">
        <v>134</v>
      </c>
      <c r="E2649" s="81"/>
      <c r="F2649" s="81"/>
      <c r="G2649" s="172" t="s">
        <v>103</v>
      </c>
      <c r="H2649" s="34"/>
    </row>
    <row r="2650" spans="1:8" x14ac:dyDescent="0.2">
      <c r="A2650" s="1569">
        <v>246508</v>
      </c>
      <c r="B2650" s="172" t="s">
        <v>4644</v>
      </c>
      <c r="C2650" s="81" t="s">
        <v>4645</v>
      </c>
      <c r="D2650" s="81" t="s">
        <v>134</v>
      </c>
      <c r="E2650" s="81"/>
      <c r="F2650" s="81"/>
      <c r="G2650" s="172" t="s">
        <v>103</v>
      </c>
      <c r="H2650" s="34"/>
    </row>
    <row r="2651" spans="1:8" x14ac:dyDescent="0.2">
      <c r="A2651" s="1569">
        <v>246509</v>
      </c>
      <c r="B2651" s="172" t="s">
        <v>4646</v>
      </c>
      <c r="C2651" s="81" t="s">
        <v>2047</v>
      </c>
      <c r="D2651" s="81" t="s">
        <v>101</v>
      </c>
      <c r="E2651" s="81"/>
      <c r="F2651" s="81"/>
      <c r="G2651" s="172" t="s">
        <v>103</v>
      </c>
      <c r="H2651" s="34"/>
    </row>
    <row r="2652" spans="1:8" x14ac:dyDescent="0.2">
      <c r="A2652" s="1569">
        <v>246510</v>
      </c>
      <c r="B2652" s="172" t="s">
        <v>4647</v>
      </c>
      <c r="C2652" s="81" t="s">
        <v>673</v>
      </c>
      <c r="D2652" s="81" t="s">
        <v>101</v>
      </c>
      <c r="E2652" s="81"/>
      <c r="F2652" s="81"/>
      <c r="G2652" s="172" t="s">
        <v>103</v>
      </c>
      <c r="H2652" s="34"/>
    </row>
    <row r="2653" spans="1:8" x14ac:dyDescent="0.2">
      <c r="A2653" s="1569">
        <v>246511</v>
      </c>
      <c r="B2653" s="172" t="s">
        <v>4648</v>
      </c>
      <c r="C2653" s="81" t="s">
        <v>4649</v>
      </c>
      <c r="D2653" s="81" t="s">
        <v>143</v>
      </c>
      <c r="E2653" s="81"/>
      <c r="F2653" s="81"/>
      <c r="G2653" s="172" t="s">
        <v>103</v>
      </c>
      <c r="H2653" s="34"/>
    </row>
    <row r="2654" spans="1:8" x14ac:dyDescent="0.2">
      <c r="A2654" s="1569">
        <v>246512</v>
      </c>
      <c r="B2654" s="172" t="s">
        <v>4650</v>
      </c>
      <c r="C2654" s="81" t="s">
        <v>4651</v>
      </c>
      <c r="D2654" s="81" t="s">
        <v>124</v>
      </c>
      <c r="E2654" s="81"/>
      <c r="F2654" s="81"/>
      <c r="G2654" s="172" t="s">
        <v>103</v>
      </c>
      <c r="H2654" s="34"/>
    </row>
    <row r="2655" spans="1:8" x14ac:dyDescent="0.2">
      <c r="A2655" s="1569">
        <v>246513</v>
      </c>
      <c r="B2655" s="172" t="s">
        <v>4652</v>
      </c>
      <c r="C2655" s="81" t="s">
        <v>4653</v>
      </c>
      <c r="D2655" s="81" t="s">
        <v>143</v>
      </c>
      <c r="E2655" s="81"/>
      <c r="F2655" s="81"/>
      <c r="G2655" s="172" t="s">
        <v>103</v>
      </c>
      <c r="H2655" s="34"/>
    </row>
    <row r="2656" spans="1:8" x14ac:dyDescent="0.2">
      <c r="A2656" s="1569">
        <v>246514</v>
      </c>
      <c r="B2656" s="172" t="s">
        <v>4654</v>
      </c>
      <c r="C2656" s="81" t="s">
        <v>655</v>
      </c>
      <c r="D2656" s="81" t="s">
        <v>134</v>
      </c>
      <c r="E2656" s="81"/>
      <c r="F2656" s="81"/>
      <c r="G2656" s="172" t="s">
        <v>103</v>
      </c>
      <c r="H2656" s="34"/>
    </row>
    <row r="2657" spans="1:8" x14ac:dyDescent="0.2">
      <c r="A2657" s="1569">
        <v>246515</v>
      </c>
      <c r="B2657" s="172" t="s">
        <v>4655</v>
      </c>
      <c r="C2657" s="81" t="s">
        <v>4656</v>
      </c>
      <c r="D2657" s="81" t="s">
        <v>124</v>
      </c>
      <c r="E2657" s="81"/>
      <c r="F2657" s="81"/>
      <c r="G2657" s="172" t="s">
        <v>103</v>
      </c>
      <c r="H2657" s="34"/>
    </row>
    <row r="2658" spans="1:8" x14ac:dyDescent="0.2">
      <c r="A2658" s="1569">
        <v>246516</v>
      </c>
      <c r="B2658" s="172" t="s">
        <v>4657</v>
      </c>
      <c r="C2658" s="81" t="s">
        <v>4658</v>
      </c>
      <c r="D2658" s="81" t="s">
        <v>134</v>
      </c>
      <c r="E2658" s="81"/>
      <c r="F2658" s="81"/>
      <c r="G2658" s="172" t="s">
        <v>103</v>
      </c>
      <c r="H2658" s="34"/>
    </row>
    <row r="2659" spans="1:8" x14ac:dyDescent="0.2">
      <c r="A2659" s="1569">
        <v>246517</v>
      </c>
      <c r="B2659" s="172" t="s">
        <v>4659</v>
      </c>
      <c r="C2659" s="81" t="s">
        <v>526</v>
      </c>
      <c r="D2659" s="81" t="s">
        <v>143</v>
      </c>
      <c r="E2659" s="81"/>
      <c r="F2659" s="81"/>
      <c r="G2659" s="172" t="s">
        <v>103</v>
      </c>
      <c r="H2659" s="34"/>
    </row>
    <row r="2660" spans="1:8" x14ac:dyDescent="0.2">
      <c r="A2660" s="1569">
        <v>246518</v>
      </c>
      <c r="B2660" s="172" t="s">
        <v>4660</v>
      </c>
      <c r="C2660" s="81" t="s">
        <v>4661</v>
      </c>
      <c r="D2660" s="81" t="s">
        <v>143</v>
      </c>
      <c r="E2660" s="81"/>
      <c r="F2660" s="81"/>
      <c r="G2660" s="172" t="s">
        <v>103</v>
      </c>
      <c r="H2660" s="34"/>
    </row>
    <row r="2661" spans="1:8" x14ac:dyDescent="0.2">
      <c r="A2661" s="1569">
        <v>246519</v>
      </c>
      <c r="B2661" s="172" t="s">
        <v>4662</v>
      </c>
      <c r="C2661" s="81" t="s">
        <v>4663</v>
      </c>
      <c r="D2661" s="81" t="s">
        <v>143</v>
      </c>
      <c r="E2661" s="81"/>
      <c r="F2661" s="81"/>
      <c r="G2661" s="172" t="s">
        <v>103</v>
      </c>
      <c r="H2661" s="34"/>
    </row>
    <row r="2662" spans="1:8" x14ac:dyDescent="0.2">
      <c r="A2662" s="1569">
        <v>246520</v>
      </c>
      <c r="B2662" s="172" t="s">
        <v>4664</v>
      </c>
      <c r="C2662" s="81" t="s">
        <v>4665</v>
      </c>
      <c r="D2662" s="81" t="s">
        <v>124</v>
      </c>
      <c r="E2662" s="81"/>
      <c r="F2662" s="81"/>
      <c r="G2662" s="172" t="s">
        <v>103</v>
      </c>
      <c r="H2662" s="34"/>
    </row>
    <row r="2663" spans="1:8" x14ac:dyDescent="0.2">
      <c r="A2663" s="1569">
        <v>246521</v>
      </c>
      <c r="B2663" s="172" t="s">
        <v>4666</v>
      </c>
      <c r="C2663" s="81" t="s">
        <v>4667</v>
      </c>
      <c r="D2663" s="81" t="s">
        <v>124</v>
      </c>
      <c r="E2663" s="81"/>
      <c r="F2663" s="81"/>
      <c r="G2663" s="172" t="s">
        <v>103</v>
      </c>
      <c r="H2663" s="34"/>
    </row>
    <row r="2664" spans="1:8" x14ac:dyDescent="0.2">
      <c r="A2664" s="1569">
        <v>246522</v>
      </c>
      <c r="B2664" s="172" t="s">
        <v>4668</v>
      </c>
      <c r="C2664" s="81" t="s">
        <v>4669</v>
      </c>
      <c r="D2664" s="81" t="s">
        <v>143</v>
      </c>
      <c r="E2664" s="81"/>
      <c r="F2664" s="81"/>
      <c r="G2664" s="172" t="s">
        <v>103</v>
      </c>
      <c r="H2664" s="34"/>
    </row>
    <row r="2665" spans="1:8" x14ac:dyDescent="0.2">
      <c r="A2665" s="1569">
        <v>246523</v>
      </c>
      <c r="B2665" s="172" t="s">
        <v>4670</v>
      </c>
      <c r="C2665" s="81" t="s">
        <v>4671</v>
      </c>
      <c r="D2665" s="81" t="s">
        <v>143</v>
      </c>
      <c r="E2665" s="81"/>
      <c r="F2665" s="81"/>
      <c r="G2665" s="172" t="s">
        <v>103</v>
      </c>
      <c r="H2665" s="34"/>
    </row>
    <row r="2666" spans="1:8" x14ac:dyDescent="0.2">
      <c r="A2666" s="1569">
        <v>246524</v>
      </c>
      <c r="B2666" s="172" t="s">
        <v>4672</v>
      </c>
      <c r="C2666" s="81" t="s">
        <v>4673</v>
      </c>
      <c r="D2666" s="81" t="s">
        <v>124</v>
      </c>
      <c r="E2666" s="81"/>
      <c r="F2666" s="81"/>
      <c r="G2666" s="172" t="s">
        <v>103</v>
      </c>
      <c r="H2666" s="34"/>
    </row>
    <row r="2667" spans="1:8" x14ac:dyDescent="0.2">
      <c r="A2667" s="1569">
        <v>246525</v>
      </c>
      <c r="B2667" s="172" t="s">
        <v>4674</v>
      </c>
      <c r="C2667" s="81" t="s">
        <v>843</v>
      </c>
      <c r="D2667" s="81" t="s">
        <v>143</v>
      </c>
      <c r="E2667" s="81"/>
      <c r="F2667" s="81"/>
      <c r="G2667" s="172" t="s">
        <v>103</v>
      </c>
      <c r="H2667" s="34"/>
    </row>
    <row r="2668" spans="1:8" x14ac:dyDescent="0.2">
      <c r="A2668" s="1569">
        <v>246526</v>
      </c>
      <c r="B2668" s="172" t="s">
        <v>4675</v>
      </c>
      <c r="C2668" s="81" t="s">
        <v>4676</v>
      </c>
      <c r="D2668" s="81" t="s">
        <v>134</v>
      </c>
      <c r="E2668" s="81" t="s">
        <v>143</v>
      </c>
      <c r="F2668" s="81"/>
      <c r="G2668" s="172" t="s">
        <v>103</v>
      </c>
      <c r="H2668" s="34"/>
    </row>
    <row r="2669" spans="1:8" x14ac:dyDescent="0.2">
      <c r="A2669" s="1569">
        <v>246527</v>
      </c>
      <c r="B2669" s="172" t="s">
        <v>4677</v>
      </c>
      <c r="C2669" s="81" t="s">
        <v>4678</v>
      </c>
      <c r="D2669" s="81" t="s">
        <v>134</v>
      </c>
      <c r="E2669" s="81"/>
      <c r="F2669" s="81"/>
      <c r="G2669" s="172" t="s">
        <v>103</v>
      </c>
      <c r="H2669" s="34"/>
    </row>
    <row r="2670" spans="1:8" x14ac:dyDescent="0.2">
      <c r="A2670" s="1569">
        <v>246528</v>
      </c>
      <c r="B2670" s="172" t="s">
        <v>4679</v>
      </c>
      <c r="C2670" s="81" t="s">
        <v>640</v>
      </c>
      <c r="D2670" s="81" t="s">
        <v>134</v>
      </c>
      <c r="E2670" s="81"/>
      <c r="F2670" s="81"/>
      <c r="G2670" s="172" t="s">
        <v>103</v>
      </c>
      <c r="H2670" s="34"/>
    </row>
    <row r="2671" spans="1:8" x14ac:dyDescent="0.2">
      <c r="A2671" s="1569">
        <v>246529</v>
      </c>
      <c r="B2671" s="172" t="s">
        <v>4680</v>
      </c>
      <c r="C2671" s="81" t="s">
        <v>4681</v>
      </c>
      <c r="D2671" s="81" t="s">
        <v>124</v>
      </c>
      <c r="E2671" s="81"/>
      <c r="F2671" s="81"/>
      <c r="G2671" s="172" t="s">
        <v>103</v>
      </c>
      <c r="H2671" s="34"/>
    </row>
    <row r="2672" spans="1:8" x14ac:dyDescent="0.2">
      <c r="A2672" s="1569">
        <v>246530</v>
      </c>
      <c r="B2672" s="172" t="s">
        <v>4682</v>
      </c>
      <c r="C2672" s="81" t="s">
        <v>4683</v>
      </c>
      <c r="D2672" s="81" t="s">
        <v>101</v>
      </c>
      <c r="E2672" s="81"/>
      <c r="F2672" s="81"/>
      <c r="G2672" s="172" t="s">
        <v>103</v>
      </c>
      <c r="H2672" s="34"/>
    </row>
    <row r="2673" spans="1:8" x14ac:dyDescent="0.2">
      <c r="A2673" s="1569">
        <v>246531</v>
      </c>
      <c r="B2673" s="172" t="s">
        <v>4684</v>
      </c>
      <c r="C2673" s="81" t="s">
        <v>4685</v>
      </c>
      <c r="D2673" s="81" t="s">
        <v>124</v>
      </c>
      <c r="E2673" s="81"/>
      <c r="F2673" s="81"/>
      <c r="G2673" s="172" t="s">
        <v>103</v>
      </c>
      <c r="H2673" s="34"/>
    </row>
    <row r="2674" spans="1:8" x14ac:dyDescent="0.2">
      <c r="A2674" s="1569">
        <v>246532</v>
      </c>
      <c r="B2674" s="172" t="s">
        <v>4686</v>
      </c>
      <c r="C2674" s="81" t="s">
        <v>2782</v>
      </c>
      <c r="D2674" s="81" t="s">
        <v>124</v>
      </c>
      <c r="E2674" s="81"/>
      <c r="F2674" s="81"/>
      <c r="G2674" s="172" t="s">
        <v>103</v>
      </c>
      <c r="H2674" s="34"/>
    </row>
    <row r="2675" spans="1:8" x14ac:dyDescent="0.2">
      <c r="A2675" s="1569">
        <v>246533</v>
      </c>
      <c r="B2675" s="172" t="s">
        <v>4687</v>
      </c>
      <c r="C2675" s="81" t="s">
        <v>1116</v>
      </c>
      <c r="D2675" s="81" t="s">
        <v>124</v>
      </c>
      <c r="E2675" s="81"/>
      <c r="F2675" s="81"/>
      <c r="G2675" s="172" t="s">
        <v>103</v>
      </c>
      <c r="H2675" s="34"/>
    </row>
    <row r="2676" spans="1:8" x14ac:dyDescent="0.2">
      <c r="A2676" s="1569">
        <v>246534</v>
      </c>
      <c r="B2676" s="172" t="s">
        <v>4688</v>
      </c>
      <c r="C2676" s="81" t="s">
        <v>2675</v>
      </c>
      <c r="D2676" s="81" t="s">
        <v>124</v>
      </c>
      <c r="E2676" s="81"/>
      <c r="F2676" s="81"/>
      <c r="G2676" s="172" t="s">
        <v>103</v>
      </c>
      <c r="H2676" s="34"/>
    </row>
    <row r="2677" spans="1:8" x14ac:dyDescent="0.2">
      <c r="A2677" s="1569">
        <v>246535</v>
      </c>
      <c r="B2677" s="172" t="s">
        <v>4689</v>
      </c>
      <c r="C2677" s="81" t="s">
        <v>2780</v>
      </c>
      <c r="D2677" s="81" t="s">
        <v>124</v>
      </c>
      <c r="E2677" s="81"/>
      <c r="F2677" s="81"/>
      <c r="G2677" s="172" t="s">
        <v>103</v>
      </c>
      <c r="H2677" s="34"/>
    </row>
    <row r="2678" spans="1:8" x14ac:dyDescent="0.2">
      <c r="A2678" s="1569">
        <v>246536</v>
      </c>
      <c r="B2678" s="172" t="s">
        <v>11626</v>
      </c>
      <c r="C2678" s="81" t="s">
        <v>11627</v>
      </c>
      <c r="D2678" s="81" t="s">
        <v>134</v>
      </c>
      <c r="E2678" s="81"/>
      <c r="F2678" s="81"/>
      <c r="G2678" s="172" t="s">
        <v>103</v>
      </c>
      <c r="H2678" s="34"/>
    </row>
    <row r="2679" spans="1:8" x14ac:dyDescent="0.2">
      <c r="A2679" s="1569">
        <v>246537</v>
      </c>
      <c r="B2679" s="172" t="s">
        <v>4690</v>
      </c>
      <c r="C2679" s="81" t="s">
        <v>715</v>
      </c>
      <c r="D2679" s="81" t="s">
        <v>143</v>
      </c>
      <c r="E2679" s="81"/>
      <c r="F2679" s="81"/>
      <c r="G2679" s="172" t="s">
        <v>103</v>
      </c>
      <c r="H2679" s="34"/>
    </row>
    <row r="2680" spans="1:8" x14ac:dyDescent="0.2">
      <c r="A2680" s="1569">
        <v>246538</v>
      </c>
      <c r="B2680" s="172" t="s">
        <v>4691</v>
      </c>
      <c r="C2680" s="81" t="s">
        <v>4692</v>
      </c>
      <c r="D2680" s="81" t="s">
        <v>134</v>
      </c>
      <c r="E2680" s="81"/>
      <c r="F2680" s="81"/>
      <c r="G2680" s="172" t="s">
        <v>103</v>
      </c>
      <c r="H2680" s="34"/>
    </row>
    <row r="2681" spans="1:8" x14ac:dyDescent="0.2">
      <c r="A2681" s="1569">
        <v>246539</v>
      </c>
      <c r="B2681" s="172" t="s">
        <v>4693</v>
      </c>
      <c r="C2681" s="81" t="s">
        <v>4694</v>
      </c>
      <c r="D2681" s="81" t="s">
        <v>143</v>
      </c>
      <c r="E2681" s="81"/>
      <c r="F2681" s="81"/>
      <c r="G2681" s="172" t="s">
        <v>103</v>
      </c>
      <c r="H2681" s="34"/>
    </row>
    <row r="2682" spans="1:8" x14ac:dyDescent="0.2">
      <c r="A2682" s="1569">
        <v>246540</v>
      </c>
      <c r="B2682" s="172" t="s">
        <v>4695</v>
      </c>
      <c r="C2682" s="81" t="s">
        <v>3183</v>
      </c>
      <c r="D2682" s="81" t="s">
        <v>143</v>
      </c>
      <c r="E2682" s="81"/>
      <c r="F2682" s="81"/>
      <c r="G2682" s="172" t="s">
        <v>103</v>
      </c>
      <c r="H2682" s="34"/>
    </row>
    <row r="2683" spans="1:8" x14ac:dyDescent="0.2">
      <c r="A2683" s="1569">
        <v>246541</v>
      </c>
      <c r="B2683" s="172" t="s">
        <v>4696</v>
      </c>
      <c r="C2683" s="81" t="s">
        <v>4697</v>
      </c>
      <c r="D2683" s="81" t="s">
        <v>134</v>
      </c>
      <c r="E2683" s="81"/>
      <c r="F2683" s="81"/>
      <c r="G2683" s="172" t="s">
        <v>103</v>
      </c>
      <c r="H2683" s="34"/>
    </row>
    <row r="2684" spans="1:8" x14ac:dyDescent="0.2">
      <c r="A2684" s="1569">
        <v>246542</v>
      </c>
      <c r="B2684" s="172" t="s">
        <v>4698</v>
      </c>
      <c r="C2684" s="81" t="s">
        <v>830</v>
      </c>
      <c r="D2684" s="81" t="s">
        <v>124</v>
      </c>
      <c r="E2684" s="81"/>
      <c r="F2684" s="81"/>
      <c r="G2684" s="172" t="s">
        <v>103</v>
      </c>
      <c r="H2684" s="34"/>
    </row>
    <row r="2685" spans="1:8" x14ac:dyDescent="0.2">
      <c r="A2685" s="1569">
        <v>246543</v>
      </c>
      <c r="B2685" s="172" t="s">
        <v>4699</v>
      </c>
      <c r="C2685" s="81" t="s">
        <v>11628</v>
      </c>
      <c r="D2685" s="81" t="s">
        <v>143</v>
      </c>
      <c r="E2685" s="81"/>
      <c r="F2685" s="81"/>
      <c r="G2685" s="172" t="s">
        <v>103</v>
      </c>
      <c r="H2685" s="34"/>
    </row>
    <row r="2686" spans="1:8" x14ac:dyDescent="0.2">
      <c r="A2686" s="1569">
        <v>246544</v>
      </c>
      <c r="B2686" s="172" t="s">
        <v>4700</v>
      </c>
      <c r="C2686" s="81" t="s">
        <v>4701</v>
      </c>
      <c r="D2686" s="81" t="s">
        <v>143</v>
      </c>
      <c r="E2686" s="81"/>
      <c r="F2686" s="81"/>
      <c r="G2686" s="172" t="s">
        <v>103</v>
      </c>
      <c r="H2686" s="34"/>
    </row>
    <row r="2687" spans="1:8" x14ac:dyDescent="0.2">
      <c r="A2687" s="1569">
        <v>246545</v>
      </c>
      <c r="B2687" s="172" t="s">
        <v>4702</v>
      </c>
      <c r="C2687" s="81" t="s">
        <v>4703</v>
      </c>
      <c r="D2687" s="81" t="s">
        <v>143</v>
      </c>
      <c r="E2687" s="81"/>
      <c r="F2687" s="81"/>
      <c r="G2687" s="172" t="s">
        <v>103</v>
      </c>
      <c r="H2687" s="34"/>
    </row>
    <row r="2688" spans="1:8" x14ac:dyDescent="0.2">
      <c r="A2688" s="1569">
        <v>246546</v>
      </c>
      <c r="B2688" s="172" t="s">
        <v>4704</v>
      </c>
      <c r="C2688" s="81" t="s">
        <v>1125</v>
      </c>
      <c r="D2688" s="81" t="s">
        <v>134</v>
      </c>
      <c r="E2688" s="81"/>
      <c r="F2688" s="81"/>
      <c r="G2688" s="172" t="s">
        <v>103</v>
      </c>
      <c r="H2688" s="34"/>
    </row>
    <row r="2689" spans="1:8" x14ac:dyDescent="0.2">
      <c r="A2689" s="1569">
        <v>246547</v>
      </c>
      <c r="B2689" s="172" t="s">
        <v>4705</v>
      </c>
      <c r="C2689" s="81" t="s">
        <v>706</v>
      </c>
      <c r="D2689" s="81" t="s">
        <v>134</v>
      </c>
      <c r="E2689" s="81"/>
      <c r="F2689" s="81"/>
      <c r="G2689" s="172" t="s">
        <v>103</v>
      </c>
      <c r="H2689" s="34"/>
    </row>
    <row r="2690" spans="1:8" x14ac:dyDescent="0.2">
      <c r="A2690" s="1569">
        <v>246548</v>
      </c>
      <c r="B2690" s="172" t="s">
        <v>4706</v>
      </c>
      <c r="C2690" s="81" t="s">
        <v>1867</v>
      </c>
      <c r="D2690" s="81" t="s">
        <v>143</v>
      </c>
      <c r="E2690" s="81"/>
      <c r="F2690" s="81"/>
      <c r="G2690" s="172" t="s">
        <v>103</v>
      </c>
      <c r="H2690" s="34"/>
    </row>
    <row r="2691" spans="1:8" x14ac:dyDescent="0.2">
      <c r="A2691" s="1569">
        <v>246549</v>
      </c>
      <c r="B2691" s="172" t="s">
        <v>4707</v>
      </c>
      <c r="C2691" s="81" t="s">
        <v>1039</v>
      </c>
      <c r="D2691" s="81" t="s">
        <v>134</v>
      </c>
      <c r="E2691" s="81"/>
      <c r="F2691" s="81"/>
      <c r="G2691" s="172" t="s">
        <v>103</v>
      </c>
      <c r="H2691" s="34"/>
    </row>
    <row r="2692" spans="1:8" x14ac:dyDescent="0.2">
      <c r="A2692" s="1569">
        <v>246550</v>
      </c>
      <c r="B2692" s="172" t="s">
        <v>4708</v>
      </c>
      <c r="C2692" s="81" t="s">
        <v>745</v>
      </c>
      <c r="D2692" s="81" t="s">
        <v>143</v>
      </c>
      <c r="E2692" s="81"/>
      <c r="F2692" s="81"/>
      <c r="G2692" s="172" t="s">
        <v>103</v>
      </c>
      <c r="H2692" s="34"/>
    </row>
    <row r="2693" spans="1:8" x14ac:dyDescent="0.2">
      <c r="A2693" s="1569">
        <v>246551</v>
      </c>
      <c r="B2693" s="172" t="s">
        <v>4709</v>
      </c>
      <c r="C2693" s="81" t="s">
        <v>4710</v>
      </c>
      <c r="D2693" s="81" t="s">
        <v>143</v>
      </c>
      <c r="E2693" s="81"/>
      <c r="F2693" s="81"/>
      <c r="G2693" s="172" t="s">
        <v>103</v>
      </c>
      <c r="H2693" s="34"/>
    </row>
    <row r="2694" spans="1:8" x14ac:dyDescent="0.2">
      <c r="A2694" s="1569">
        <v>246552</v>
      </c>
      <c r="B2694" s="172" t="s">
        <v>4711</v>
      </c>
      <c r="C2694" s="81" t="s">
        <v>4712</v>
      </c>
      <c r="D2694" s="81" t="s">
        <v>134</v>
      </c>
      <c r="E2694" s="81"/>
      <c r="F2694" s="81"/>
      <c r="G2694" s="172" t="s">
        <v>103</v>
      </c>
      <c r="H2694" s="34"/>
    </row>
    <row r="2695" spans="1:8" x14ac:dyDescent="0.2">
      <c r="A2695" s="1569">
        <v>246553</v>
      </c>
      <c r="B2695" s="172" t="s">
        <v>4713</v>
      </c>
      <c r="C2695" s="81" t="s">
        <v>4714</v>
      </c>
      <c r="D2695" s="81" t="s">
        <v>124</v>
      </c>
      <c r="E2695" s="81"/>
      <c r="F2695" s="81"/>
      <c r="G2695" s="172" t="s">
        <v>103</v>
      </c>
      <c r="H2695" s="34"/>
    </row>
    <row r="2696" spans="1:8" x14ac:dyDescent="0.2">
      <c r="A2696" s="1569">
        <v>246554</v>
      </c>
      <c r="B2696" s="172" t="s">
        <v>4715</v>
      </c>
      <c r="C2696" s="81" t="s">
        <v>4716</v>
      </c>
      <c r="D2696" s="81" t="s">
        <v>124</v>
      </c>
      <c r="E2696" s="81"/>
      <c r="F2696" s="81"/>
      <c r="G2696" s="172" t="s">
        <v>103</v>
      </c>
      <c r="H2696" s="34"/>
    </row>
    <row r="2697" spans="1:8" x14ac:dyDescent="0.2">
      <c r="A2697" s="1569">
        <v>246555</v>
      </c>
      <c r="B2697" s="172" t="s">
        <v>4717</v>
      </c>
      <c r="C2697" s="81" t="s">
        <v>3188</v>
      </c>
      <c r="D2697" s="81" t="s">
        <v>134</v>
      </c>
      <c r="E2697" s="81"/>
      <c r="F2697" s="81"/>
      <c r="G2697" s="172" t="s">
        <v>103</v>
      </c>
      <c r="H2697" s="34"/>
    </row>
    <row r="2698" spans="1:8" x14ac:dyDescent="0.2">
      <c r="A2698" s="1569">
        <v>246556</v>
      </c>
      <c r="B2698" s="172" t="s">
        <v>4718</v>
      </c>
      <c r="C2698" s="81" t="s">
        <v>4719</v>
      </c>
      <c r="D2698" s="81" t="s">
        <v>134</v>
      </c>
      <c r="E2698" s="81"/>
      <c r="F2698" s="81"/>
      <c r="G2698" s="172" t="s">
        <v>103</v>
      </c>
      <c r="H2698" s="34"/>
    </row>
    <row r="2699" spans="1:8" x14ac:dyDescent="0.2">
      <c r="A2699" s="1569">
        <v>246557</v>
      </c>
      <c r="B2699" s="172" t="s">
        <v>4720</v>
      </c>
      <c r="C2699" s="81" t="s">
        <v>4721</v>
      </c>
      <c r="D2699" s="81" t="s">
        <v>124</v>
      </c>
      <c r="E2699" s="81"/>
      <c r="F2699" s="81"/>
      <c r="G2699" s="172" t="s">
        <v>103</v>
      </c>
      <c r="H2699" s="34"/>
    </row>
    <row r="2700" spans="1:8" x14ac:dyDescent="0.2">
      <c r="A2700" s="1569">
        <v>246558</v>
      </c>
      <c r="B2700" s="172" t="s">
        <v>4722</v>
      </c>
      <c r="C2700" s="81" t="s">
        <v>4723</v>
      </c>
      <c r="D2700" s="81" t="s">
        <v>124</v>
      </c>
      <c r="E2700" s="81"/>
      <c r="F2700" s="81"/>
      <c r="G2700" s="172" t="s">
        <v>103</v>
      </c>
      <c r="H2700" s="34"/>
    </row>
    <row r="2701" spans="1:8" x14ac:dyDescent="0.2">
      <c r="A2701" s="1569">
        <v>246559</v>
      </c>
      <c r="B2701" s="172" t="s">
        <v>4724</v>
      </c>
      <c r="C2701" s="81" t="s">
        <v>4725</v>
      </c>
      <c r="D2701" s="81" t="s">
        <v>124</v>
      </c>
      <c r="E2701" s="81"/>
      <c r="F2701" s="81"/>
      <c r="G2701" s="172" t="s">
        <v>103</v>
      </c>
      <c r="H2701" s="34"/>
    </row>
    <row r="2702" spans="1:8" x14ac:dyDescent="0.2">
      <c r="A2702" s="1569">
        <v>246560</v>
      </c>
      <c r="B2702" s="172" t="s">
        <v>4726</v>
      </c>
      <c r="C2702" s="81" t="s">
        <v>4727</v>
      </c>
      <c r="D2702" s="81" t="s">
        <v>124</v>
      </c>
      <c r="E2702" s="81"/>
      <c r="F2702" s="81"/>
      <c r="G2702" s="172" t="s">
        <v>103</v>
      </c>
      <c r="H2702" s="34"/>
    </row>
    <row r="2703" spans="1:8" x14ac:dyDescent="0.2">
      <c r="A2703" s="1569">
        <v>246561</v>
      </c>
      <c r="B2703" s="172" t="s">
        <v>4728</v>
      </c>
      <c r="C2703" s="81" t="s">
        <v>4729</v>
      </c>
      <c r="D2703" s="81" t="s">
        <v>124</v>
      </c>
      <c r="E2703" s="81"/>
      <c r="F2703" s="81"/>
      <c r="G2703" s="172" t="s">
        <v>103</v>
      </c>
      <c r="H2703" s="34"/>
    </row>
    <row r="2704" spans="1:8" x14ac:dyDescent="0.2">
      <c r="A2704" s="1569">
        <v>246562</v>
      </c>
      <c r="B2704" s="172" t="s">
        <v>4730</v>
      </c>
      <c r="C2704" s="81" t="s">
        <v>763</v>
      </c>
      <c r="D2704" s="81" t="s">
        <v>124</v>
      </c>
      <c r="E2704" s="81"/>
      <c r="F2704" s="81"/>
      <c r="G2704" s="172" t="s">
        <v>103</v>
      </c>
      <c r="H2704" s="34"/>
    </row>
    <row r="2705" spans="1:8" x14ac:dyDescent="0.2">
      <c r="A2705" s="1569">
        <v>246563</v>
      </c>
      <c r="B2705" s="172" t="s">
        <v>4731</v>
      </c>
      <c r="C2705" s="81" t="s">
        <v>4732</v>
      </c>
      <c r="D2705" s="81" t="s">
        <v>124</v>
      </c>
      <c r="E2705" s="81"/>
      <c r="F2705" s="81"/>
      <c r="G2705" s="172" t="s">
        <v>103</v>
      </c>
      <c r="H2705" s="34"/>
    </row>
    <row r="2706" spans="1:8" x14ac:dyDescent="0.2">
      <c r="A2706" s="1569">
        <v>246564</v>
      </c>
      <c r="B2706" s="172" t="s">
        <v>4733</v>
      </c>
      <c r="C2706" s="81" t="s">
        <v>4734</v>
      </c>
      <c r="D2706" s="81" t="s">
        <v>124</v>
      </c>
      <c r="E2706" s="81"/>
      <c r="F2706" s="81"/>
      <c r="G2706" s="172" t="s">
        <v>103</v>
      </c>
      <c r="H2706" s="34"/>
    </row>
    <row r="2707" spans="1:8" x14ac:dyDescent="0.2">
      <c r="A2707" s="1569">
        <v>246565</v>
      </c>
      <c r="B2707" s="172" t="s">
        <v>4735</v>
      </c>
      <c r="C2707" s="81" t="s">
        <v>530</v>
      </c>
      <c r="D2707" s="81" t="s">
        <v>124</v>
      </c>
      <c r="E2707" s="81"/>
      <c r="F2707" s="81"/>
      <c r="G2707" s="172" t="s">
        <v>103</v>
      </c>
      <c r="H2707" s="34"/>
    </row>
    <row r="2708" spans="1:8" x14ac:dyDescent="0.2">
      <c r="A2708" s="1569">
        <v>246566</v>
      </c>
      <c r="B2708" s="172" t="s">
        <v>4736</v>
      </c>
      <c r="C2708" s="81" t="s">
        <v>1107</v>
      </c>
      <c r="D2708" s="81" t="s">
        <v>124</v>
      </c>
      <c r="E2708" s="81"/>
      <c r="F2708" s="81"/>
      <c r="G2708" s="172" t="s">
        <v>103</v>
      </c>
      <c r="H2708" s="34"/>
    </row>
    <row r="2709" spans="1:8" x14ac:dyDescent="0.2">
      <c r="A2709" s="1569">
        <v>246567</v>
      </c>
      <c r="B2709" s="172" t="s">
        <v>4737</v>
      </c>
      <c r="C2709" s="81" t="s">
        <v>4738</v>
      </c>
      <c r="D2709" s="81" t="s">
        <v>124</v>
      </c>
      <c r="E2709" s="81"/>
      <c r="F2709" s="81"/>
      <c r="G2709" s="172" t="s">
        <v>103</v>
      </c>
      <c r="H2709" s="34"/>
    </row>
    <row r="2710" spans="1:8" x14ac:dyDescent="0.2">
      <c r="A2710" s="1569">
        <v>246568</v>
      </c>
      <c r="B2710" s="172" t="s">
        <v>4739</v>
      </c>
      <c r="C2710" s="81" t="s">
        <v>4740</v>
      </c>
      <c r="D2710" s="81" t="s">
        <v>143</v>
      </c>
      <c r="E2710" s="81"/>
      <c r="F2710" s="81"/>
      <c r="G2710" s="172" t="s">
        <v>103</v>
      </c>
      <c r="H2710" s="34"/>
    </row>
    <row r="2711" spans="1:8" x14ac:dyDescent="0.2">
      <c r="A2711" s="1569">
        <v>246569</v>
      </c>
      <c r="B2711" s="172" t="s">
        <v>4741</v>
      </c>
      <c r="C2711" s="81" t="s">
        <v>4742</v>
      </c>
      <c r="D2711" s="81" t="s">
        <v>143</v>
      </c>
      <c r="E2711" s="81"/>
      <c r="F2711" s="81"/>
      <c r="G2711" s="172" t="s">
        <v>103</v>
      </c>
      <c r="H2711" s="34"/>
    </row>
    <row r="2712" spans="1:8" x14ac:dyDescent="0.2">
      <c r="A2712" s="1569">
        <v>246570</v>
      </c>
      <c r="B2712" s="172" t="s">
        <v>4743</v>
      </c>
      <c r="C2712" s="81" t="s">
        <v>4744</v>
      </c>
      <c r="D2712" s="81" t="s">
        <v>134</v>
      </c>
      <c r="E2712" s="81"/>
      <c r="F2712" s="81"/>
      <c r="G2712" s="172" t="s">
        <v>103</v>
      </c>
      <c r="H2712" s="34"/>
    </row>
    <row r="2713" spans="1:8" x14ac:dyDescent="0.2">
      <c r="A2713" s="1569">
        <v>246571</v>
      </c>
      <c r="B2713" s="172" t="s">
        <v>4745</v>
      </c>
      <c r="C2713" s="81" t="s">
        <v>4746</v>
      </c>
      <c r="D2713" s="81" t="s">
        <v>134</v>
      </c>
      <c r="E2713" s="81"/>
      <c r="F2713" s="81"/>
      <c r="G2713" s="172" t="s">
        <v>103</v>
      </c>
      <c r="H2713" s="34"/>
    </row>
    <row r="2714" spans="1:8" x14ac:dyDescent="0.2">
      <c r="A2714" s="1569">
        <v>246572</v>
      </c>
      <c r="B2714" s="172" t="s">
        <v>4747</v>
      </c>
      <c r="C2714" s="81" t="s">
        <v>4748</v>
      </c>
      <c r="D2714" s="81" t="s">
        <v>134</v>
      </c>
      <c r="E2714" s="81"/>
      <c r="F2714" s="81"/>
      <c r="G2714" s="172" t="s">
        <v>103</v>
      </c>
      <c r="H2714" s="34"/>
    </row>
    <row r="2715" spans="1:8" x14ac:dyDescent="0.2">
      <c r="A2715" s="1569">
        <v>246573</v>
      </c>
      <c r="B2715" s="172" t="s">
        <v>4749</v>
      </c>
      <c r="C2715" s="81" t="s">
        <v>4750</v>
      </c>
      <c r="D2715" s="81" t="s">
        <v>134</v>
      </c>
      <c r="E2715" s="81"/>
      <c r="F2715" s="81"/>
      <c r="G2715" s="172" t="s">
        <v>103</v>
      </c>
      <c r="H2715" s="34"/>
    </row>
    <row r="2716" spans="1:8" x14ac:dyDescent="0.2">
      <c r="A2716" s="1569">
        <v>246574</v>
      </c>
      <c r="B2716" s="172" t="s">
        <v>11629</v>
      </c>
      <c r="C2716" s="81" t="s">
        <v>11630</v>
      </c>
      <c r="D2716" s="81" t="s">
        <v>124</v>
      </c>
      <c r="E2716" s="81"/>
      <c r="F2716" s="81"/>
      <c r="G2716" s="172" t="s">
        <v>103</v>
      </c>
      <c r="H2716" s="34"/>
    </row>
    <row r="2717" spans="1:8" x14ac:dyDescent="0.2">
      <c r="A2717" s="1569">
        <v>246575</v>
      </c>
      <c r="B2717" s="172" t="s">
        <v>4751</v>
      </c>
      <c r="C2717" s="81" t="s">
        <v>603</v>
      </c>
      <c r="D2717" s="81" t="s">
        <v>143</v>
      </c>
      <c r="E2717" s="81"/>
      <c r="F2717" s="81"/>
      <c r="G2717" s="172" t="s">
        <v>103</v>
      </c>
      <c r="H2717" s="34"/>
    </row>
    <row r="2718" spans="1:8" x14ac:dyDescent="0.2">
      <c r="A2718" s="1569">
        <v>246576</v>
      </c>
      <c r="B2718" s="172" t="s">
        <v>11631</v>
      </c>
      <c r="C2718" s="81" t="s">
        <v>11632</v>
      </c>
      <c r="D2718" s="81" t="s">
        <v>143</v>
      </c>
      <c r="E2718" s="81"/>
      <c r="F2718" s="81"/>
      <c r="G2718" s="172" t="s">
        <v>103</v>
      </c>
      <c r="H2718" s="34"/>
    </row>
    <row r="2719" spans="1:8" x14ac:dyDescent="0.2">
      <c r="A2719" s="1569">
        <v>246577</v>
      </c>
      <c r="B2719" s="172" t="s">
        <v>4752</v>
      </c>
      <c r="C2719" s="81" t="s">
        <v>4753</v>
      </c>
      <c r="D2719" s="81" t="s">
        <v>124</v>
      </c>
      <c r="E2719" s="81"/>
      <c r="F2719" s="81"/>
      <c r="G2719" s="172" t="s">
        <v>103</v>
      </c>
      <c r="H2719" s="34"/>
    </row>
    <row r="2720" spans="1:8" x14ac:dyDescent="0.2">
      <c r="A2720" s="1569">
        <v>246578</v>
      </c>
      <c r="B2720" s="172" t="s">
        <v>4754</v>
      </c>
      <c r="C2720" s="81" t="s">
        <v>4755</v>
      </c>
      <c r="D2720" s="81" t="s">
        <v>124</v>
      </c>
      <c r="E2720" s="81"/>
      <c r="F2720" s="81"/>
      <c r="G2720" s="172" t="s">
        <v>103</v>
      </c>
      <c r="H2720" s="34"/>
    </row>
    <row r="2721" spans="1:8" x14ac:dyDescent="0.2">
      <c r="A2721" s="1569">
        <v>246579</v>
      </c>
      <c r="B2721" s="172" t="s">
        <v>4756</v>
      </c>
      <c r="C2721" s="81" t="s">
        <v>4757</v>
      </c>
      <c r="D2721" s="81" t="s">
        <v>124</v>
      </c>
      <c r="E2721" s="81"/>
      <c r="F2721" s="81"/>
      <c r="G2721" s="172" t="s">
        <v>103</v>
      </c>
      <c r="H2721" s="34"/>
    </row>
    <row r="2722" spans="1:8" x14ac:dyDescent="0.2">
      <c r="A2722" s="1569">
        <v>246580</v>
      </c>
      <c r="B2722" s="172" t="s">
        <v>4758</v>
      </c>
      <c r="C2722" s="81" t="s">
        <v>4759</v>
      </c>
      <c r="D2722" s="81" t="s">
        <v>124</v>
      </c>
      <c r="E2722" s="81"/>
      <c r="F2722" s="81"/>
      <c r="G2722" s="172" t="s">
        <v>103</v>
      </c>
      <c r="H2722" s="34"/>
    </row>
    <row r="2723" spans="1:8" x14ac:dyDescent="0.2">
      <c r="A2723" s="1569">
        <v>246581</v>
      </c>
      <c r="B2723" s="172" t="s">
        <v>11633</v>
      </c>
      <c r="C2723" s="81" t="s">
        <v>11634</v>
      </c>
      <c r="D2723" s="81" t="s">
        <v>134</v>
      </c>
      <c r="E2723" s="81"/>
      <c r="F2723" s="81"/>
      <c r="G2723" s="172" t="s">
        <v>103</v>
      </c>
      <c r="H2723" s="34"/>
    </row>
    <row r="2724" spans="1:8" x14ac:dyDescent="0.2">
      <c r="A2724" s="1569">
        <v>246582</v>
      </c>
      <c r="B2724" s="172" t="s">
        <v>4760</v>
      </c>
      <c r="C2724" s="81" t="s">
        <v>1946</v>
      </c>
      <c r="D2724" s="81" t="s">
        <v>134</v>
      </c>
      <c r="E2724" s="81"/>
      <c r="F2724" s="81"/>
      <c r="G2724" s="172" t="s">
        <v>103</v>
      </c>
      <c r="H2724" s="34"/>
    </row>
    <row r="2725" spans="1:8" x14ac:dyDescent="0.2">
      <c r="A2725" s="1569">
        <v>246583</v>
      </c>
      <c r="B2725" s="172" t="s">
        <v>4761</v>
      </c>
      <c r="C2725" s="81" t="s">
        <v>4762</v>
      </c>
      <c r="D2725" s="81" t="s">
        <v>134</v>
      </c>
      <c r="E2725" s="81"/>
      <c r="F2725" s="81"/>
      <c r="G2725" s="172" t="s">
        <v>103</v>
      </c>
      <c r="H2725" s="34"/>
    </row>
    <row r="2726" spans="1:8" x14ac:dyDescent="0.2">
      <c r="A2726" s="1569">
        <v>246584</v>
      </c>
      <c r="B2726" s="172" t="s">
        <v>4763</v>
      </c>
      <c r="C2726" s="81" t="s">
        <v>4764</v>
      </c>
      <c r="D2726" s="81" t="s">
        <v>134</v>
      </c>
      <c r="E2726" s="81"/>
      <c r="F2726" s="81"/>
      <c r="G2726" s="172" t="s">
        <v>103</v>
      </c>
      <c r="H2726" s="34"/>
    </row>
    <row r="2727" spans="1:8" x14ac:dyDescent="0.2">
      <c r="A2727" s="1569">
        <v>246585</v>
      </c>
      <c r="B2727" s="172" t="s">
        <v>4765</v>
      </c>
      <c r="C2727" s="81" t="s">
        <v>4766</v>
      </c>
      <c r="D2727" s="81" t="s">
        <v>143</v>
      </c>
      <c r="E2727" s="81"/>
      <c r="F2727" s="81"/>
      <c r="G2727" s="172" t="s">
        <v>103</v>
      </c>
      <c r="H2727" s="34"/>
    </row>
    <row r="2728" spans="1:8" x14ac:dyDescent="0.2">
      <c r="A2728" s="1569">
        <v>246586</v>
      </c>
      <c r="B2728" s="172" t="s">
        <v>4767</v>
      </c>
      <c r="C2728" s="81" t="s">
        <v>843</v>
      </c>
      <c r="D2728" s="81" t="s">
        <v>143</v>
      </c>
      <c r="E2728" s="81"/>
      <c r="F2728" s="81"/>
      <c r="G2728" s="172" t="s">
        <v>103</v>
      </c>
      <c r="H2728" s="34"/>
    </row>
    <row r="2729" spans="1:8" x14ac:dyDescent="0.2">
      <c r="A2729" s="1569">
        <v>246587</v>
      </c>
      <c r="B2729" s="172" t="s">
        <v>11635</v>
      </c>
      <c r="C2729" s="81" t="s">
        <v>11636</v>
      </c>
      <c r="D2729" s="81" t="s">
        <v>143</v>
      </c>
      <c r="E2729" s="81"/>
      <c r="F2729" s="81"/>
      <c r="G2729" s="172" t="s">
        <v>113</v>
      </c>
      <c r="H2729" s="34"/>
    </row>
    <row r="2730" spans="1:8" x14ac:dyDescent="0.2">
      <c r="A2730" s="1569">
        <v>246588</v>
      </c>
      <c r="B2730" s="172" t="s">
        <v>11637</v>
      </c>
      <c r="C2730" s="81" t="s">
        <v>11638</v>
      </c>
      <c r="D2730" s="81" t="s">
        <v>143</v>
      </c>
      <c r="E2730" s="81"/>
      <c r="F2730" s="81"/>
      <c r="G2730" s="172" t="s">
        <v>113</v>
      </c>
      <c r="H2730" s="34"/>
    </row>
    <row r="2731" spans="1:8" x14ac:dyDescent="0.2">
      <c r="A2731" s="1569">
        <v>246589</v>
      </c>
      <c r="B2731" s="172" t="s">
        <v>4768</v>
      </c>
      <c r="C2731" s="81" t="s">
        <v>4769</v>
      </c>
      <c r="D2731" s="81" t="s">
        <v>134</v>
      </c>
      <c r="E2731" s="81"/>
      <c r="F2731" s="81"/>
      <c r="G2731" s="172" t="s">
        <v>107</v>
      </c>
      <c r="H2731" s="34"/>
    </row>
    <row r="2732" spans="1:8" x14ac:dyDescent="0.2">
      <c r="A2732" s="1569">
        <v>246590</v>
      </c>
      <c r="B2732" s="172" t="s">
        <v>4770</v>
      </c>
      <c r="C2732" s="81" t="s">
        <v>4771</v>
      </c>
      <c r="D2732" s="81" t="s">
        <v>124</v>
      </c>
      <c r="E2732" s="81"/>
      <c r="F2732" s="81"/>
      <c r="G2732" s="172" t="s">
        <v>103</v>
      </c>
      <c r="H2732" s="34"/>
    </row>
    <row r="2733" spans="1:8" x14ac:dyDescent="0.2">
      <c r="A2733" s="1569">
        <v>246591</v>
      </c>
      <c r="B2733" s="172" t="s">
        <v>4772</v>
      </c>
      <c r="C2733" s="81" t="s">
        <v>4773</v>
      </c>
      <c r="D2733" s="81" t="s">
        <v>124</v>
      </c>
      <c r="E2733" s="81"/>
      <c r="F2733" s="81"/>
      <c r="G2733" s="172" t="s">
        <v>103</v>
      </c>
      <c r="H2733" s="34"/>
    </row>
    <row r="2734" spans="1:8" x14ac:dyDescent="0.2">
      <c r="A2734" s="1569">
        <v>246592</v>
      </c>
      <c r="B2734" s="172" t="s">
        <v>4774</v>
      </c>
      <c r="C2734" s="81" t="s">
        <v>4775</v>
      </c>
      <c r="D2734" s="81" t="s">
        <v>124</v>
      </c>
      <c r="E2734" s="81"/>
      <c r="F2734" s="81"/>
      <c r="G2734" s="172" t="s">
        <v>103</v>
      </c>
      <c r="H2734" s="34"/>
    </row>
    <row r="2735" spans="1:8" x14ac:dyDescent="0.2">
      <c r="A2735" s="1569">
        <v>246593</v>
      </c>
      <c r="B2735" s="172" t="s">
        <v>4776</v>
      </c>
      <c r="C2735" s="81" t="s">
        <v>3162</v>
      </c>
      <c r="D2735" s="81" t="s">
        <v>124</v>
      </c>
      <c r="E2735" s="81"/>
      <c r="F2735" s="81"/>
      <c r="G2735" s="172" t="s">
        <v>103</v>
      </c>
      <c r="H2735" s="34"/>
    </row>
    <row r="2736" spans="1:8" x14ac:dyDescent="0.2">
      <c r="A2736" s="1569">
        <v>246594</v>
      </c>
      <c r="B2736" s="172" t="s">
        <v>4777</v>
      </c>
      <c r="C2736" s="81" t="s">
        <v>4778</v>
      </c>
      <c r="D2736" s="81" t="s">
        <v>124</v>
      </c>
      <c r="E2736" s="81"/>
      <c r="F2736" s="81"/>
      <c r="G2736" s="172" t="s">
        <v>103</v>
      </c>
      <c r="H2736" s="34"/>
    </row>
    <row r="2737" spans="1:8" x14ac:dyDescent="0.2">
      <c r="A2737" s="1569">
        <v>246595</v>
      </c>
      <c r="B2737" s="172" t="s">
        <v>4779</v>
      </c>
      <c r="C2737" s="81" t="s">
        <v>1048</v>
      </c>
      <c r="D2737" s="81" t="s">
        <v>124</v>
      </c>
      <c r="E2737" s="81"/>
      <c r="F2737" s="81"/>
      <c r="G2737" s="172" t="s">
        <v>103</v>
      </c>
      <c r="H2737" s="34"/>
    </row>
    <row r="2738" spans="1:8" x14ac:dyDescent="0.2">
      <c r="A2738" s="1569">
        <v>246596</v>
      </c>
      <c r="B2738" s="172" t="s">
        <v>4780</v>
      </c>
      <c r="C2738" s="81" t="s">
        <v>4781</v>
      </c>
      <c r="D2738" s="81" t="s">
        <v>124</v>
      </c>
      <c r="E2738" s="81"/>
      <c r="F2738" s="81"/>
      <c r="G2738" s="172" t="s">
        <v>103</v>
      </c>
      <c r="H2738" s="34"/>
    </row>
    <row r="2739" spans="1:8" x14ac:dyDescent="0.2">
      <c r="A2739" s="1569">
        <v>246597</v>
      </c>
      <c r="B2739" s="172" t="s">
        <v>4782</v>
      </c>
      <c r="C2739" s="81" t="s">
        <v>1349</v>
      </c>
      <c r="D2739" s="81" t="s">
        <v>124</v>
      </c>
      <c r="E2739" s="81"/>
      <c r="F2739" s="81"/>
      <c r="G2739" s="172" t="s">
        <v>103</v>
      </c>
      <c r="H2739" s="34"/>
    </row>
    <row r="2740" spans="1:8" x14ac:dyDescent="0.2">
      <c r="A2740" s="1569">
        <v>246598</v>
      </c>
      <c r="B2740" s="172" t="s">
        <v>4783</v>
      </c>
      <c r="C2740" s="81" t="s">
        <v>4784</v>
      </c>
      <c r="D2740" s="81" t="s">
        <v>124</v>
      </c>
      <c r="E2740" s="81"/>
      <c r="F2740" s="81"/>
      <c r="G2740" s="172" t="s">
        <v>103</v>
      </c>
      <c r="H2740" s="34"/>
    </row>
    <row r="2741" spans="1:8" x14ac:dyDescent="0.2">
      <c r="A2741" s="1569">
        <v>246599</v>
      </c>
      <c r="B2741" s="172" t="s">
        <v>4785</v>
      </c>
      <c r="C2741" s="81" t="s">
        <v>4786</v>
      </c>
      <c r="D2741" s="81" t="s">
        <v>124</v>
      </c>
      <c r="E2741" s="81"/>
      <c r="F2741" s="81"/>
      <c r="G2741" s="172" t="s">
        <v>103</v>
      </c>
      <c r="H2741" s="34"/>
    </row>
    <row r="2742" spans="1:8" x14ac:dyDescent="0.2">
      <c r="A2742" s="1569">
        <v>246600</v>
      </c>
      <c r="B2742" s="172" t="s">
        <v>11639</v>
      </c>
      <c r="C2742" s="81" t="s">
        <v>11640</v>
      </c>
      <c r="D2742" s="81" t="s">
        <v>124</v>
      </c>
      <c r="E2742" s="81"/>
      <c r="F2742" s="81"/>
      <c r="G2742" s="172" t="s">
        <v>103</v>
      </c>
      <c r="H2742" s="34"/>
    </row>
    <row r="2743" spans="1:8" x14ac:dyDescent="0.2">
      <c r="A2743" s="1569">
        <v>246601</v>
      </c>
      <c r="B2743" s="172" t="s">
        <v>4787</v>
      </c>
      <c r="C2743" s="81" t="s">
        <v>4788</v>
      </c>
      <c r="D2743" s="81" t="s">
        <v>124</v>
      </c>
      <c r="E2743" s="81"/>
      <c r="F2743" s="81"/>
      <c r="G2743" s="172" t="s">
        <v>103</v>
      </c>
      <c r="H2743" s="34"/>
    </row>
    <row r="2744" spans="1:8" x14ac:dyDescent="0.2">
      <c r="A2744" s="1569">
        <v>246602</v>
      </c>
      <c r="B2744" s="172" t="s">
        <v>11641</v>
      </c>
      <c r="C2744" s="81" t="s">
        <v>11642</v>
      </c>
      <c r="D2744" s="81" t="s">
        <v>143</v>
      </c>
      <c r="E2744" s="81"/>
      <c r="F2744" s="81"/>
      <c r="G2744" s="172" t="s">
        <v>103</v>
      </c>
      <c r="H2744" s="34"/>
    </row>
    <row r="2745" spans="1:8" x14ac:dyDescent="0.2">
      <c r="A2745" s="1569">
        <v>246603</v>
      </c>
      <c r="B2745" s="172" t="s">
        <v>4789</v>
      </c>
      <c r="C2745" s="81" t="s">
        <v>4790</v>
      </c>
      <c r="D2745" s="81" t="s">
        <v>143</v>
      </c>
      <c r="E2745" s="81"/>
      <c r="F2745" s="81"/>
      <c r="G2745" s="172" t="s">
        <v>103</v>
      </c>
      <c r="H2745" s="34"/>
    </row>
    <row r="2746" spans="1:8" x14ac:dyDescent="0.2">
      <c r="A2746" s="1569">
        <v>246604</v>
      </c>
      <c r="B2746" s="172" t="s">
        <v>4791</v>
      </c>
      <c r="C2746" s="81" t="s">
        <v>1810</v>
      </c>
      <c r="D2746" s="81" t="s">
        <v>134</v>
      </c>
      <c r="E2746" s="81"/>
      <c r="F2746" s="81"/>
      <c r="G2746" s="172" t="s">
        <v>103</v>
      </c>
      <c r="H2746" s="34"/>
    </row>
    <row r="2747" spans="1:8" x14ac:dyDescent="0.2">
      <c r="A2747" s="1569">
        <v>246605</v>
      </c>
      <c r="B2747" s="172" t="s">
        <v>4792</v>
      </c>
      <c r="C2747" s="81" t="s">
        <v>1820</v>
      </c>
      <c r="D2747" s="81" t="s">
        <v>134</v>
      </c>
      <c r="E2747" s="81"/>
      <c r="F2747" s="81"/>
      <c r="G2747" s="172" t="s">
        <v>103</v>
      </c>
      <c r="H2747" s="34"/>
    </row>
    <row r="2748" spans="1:8" x14ac:dyDescent="0.2">
      <c r="A2748" s="1569">
        <v>246606</v>
      </c>
      <c r="B2748" s="172" t="s">
        <v>4793</v>
      </c>
      <c r="C2748" s="81" t="s">
        <v>688</v>
      </c>
      <c r="D2748" s="81" t="s">
        <v>134</v>
      </c>
      <c r="E2748" s="81"/>
      <c r="F2748" s="81"/>
      <c r="G2748" s="172" t="s">
        <v>103</v>
      </c>
      <c r="H2748" s="34"/>
    </row>
    <row r="2749" spans="1:8" x14ac:dyDescent="0.2">
      <c r="A2749" s="1569">
        <v>246607</v>
      </c>
      <c r="B2749" s="172" t="s">
        <v>4794</v>
      </c>
      <c r="C2749" s="81" t="s">
        <v>4795</v>
      </c>
      <c r="D2749" s="81" t="s">
        <v>124</v>
      </c>
      <c r="E2749" s="81"/>
      <c r="F2749" s="81"/>
      <c r="G2749" s="172" t="s">
        <v>103</v>
      </c>
      <c r="H2749" s="34"/>
    </row>
    <row r="2750" spans="1:8" x14ac:dyDescent="0.2">
      <c r="A2750" s="1569">
        <v>246608</v>
      </c>
      <c r="B2750" s="172" t="s">
        <v>4796</v>
      </c>
      <c r="C2750" s="81" t="s">
        <v>4797</v>
      </c>
      <c r="D2750" s="81" t="s">
        <v>124</v>
      </c>
      <c r="E2750" s="81"/>
      <c r="F2750" s="81"/>
      <c r="G2750" s="172" t="s">
        <v>103</v>
      </c>
      <c r="H2750" s="34"/>
    </row>
    <row r="2751" spans="1:8" x14ac:dyDescent="0.2">
      <c r="A2751" s="1569">
        <v>246609</v>
      </c>
      <c r="B2751" s="172" t="s">
        <v>4798</v>
      </c>
      <c r="C2751" s="81" t="s">
        <v>4799</v>
      </c>
      <c r="D2751" s="81" t="s">
        <v>124</v>
      </c>
      <c r="E2751" s="81"/>
      <c r="F2751" s="81"/>
      <c r="G2751" s="172" t="s">
        <v>103</v>
      </c>
      <c r="H2751" s="34"/>
    </row>
    <row r="2752" spans="1:8" x14ac:dyDescent="0.2">
      <c r="A2752" s="1569">
        <v>246610</v>
      </c>
      <c r="B2752" s="172" t="s">
        <v>4800</v>
      </c>
      <c r="C2752" s="81" t="s">
        <v>4801</v>
      </c>
      <c r="D2752" s="81" t="s">
        <v>124</v>
      </c>
      <c r="E2752" s="81"/>
      <c r="F2752" s="81"/>
      <c r="G2752" s="172" t="s">
        <v>103</v>
      </c>
      <c r="H2752" s="34"/>
    </row>
    <row r="2753" spans="1:8" x14ac:dyDescent="0.2">
      <c r="A2753" s="1569">
        <v>246611</v>
      </c>
      <c r="B2753" s="172" t="s">
        <v>4802</v>
      </c>
      <c r="C2753" s="81" t="s">
        <v>4803</v>
      </c>
      <c r="D2753" s="81" t="s">
        <v>124</v>
      </c>
      <c r="E2753" s="81"/>
      <c r="F2753" s="81"/>
      <c r="G2753" s="172" t="s">
        <v>103</v>
      </c>
      <c r="H2753" s="34"/>
    </row>
    <row r="2754" spans="1:8" x14ac:dyDescent="0.2">
      <c r="A2754" s="1569">
        <v>246612</v>
      </c>
      <c r="B2754" s="172" t="s">
        <v>4804</v>
      </c>
      <c r="C2754" s="81" t="s">
        <v>4805</v>
      </c>
      <c r="D2754" s="81" t="s">
        <v>124</v>
      </c>
      <c r="E2754" s="81"/>
      <c r="F2754" s="81"/>
      <c r="G2754" s="172" t="s">
        <v>103</v>
      </c>
      <c r="H2754" s="34"/>
    </row>
    <row r="2755" spans="1:8" x14ac:dyDescent="0.2">
      <c r="A2755" s="1569">
        <v>246613</v>
      </c>
      <c r="B2755" s="172" t="s">
        <v>4806</v>
      </c>
      <c r="C2755" s="81" t="s">
        <v>4807</v>
      </c>
      <c r="D2755" s="81" t="s">
        <v>124</v>
      </c>
      <c r="E2755" s="81"/>
      <c r="F2755" s="81"/>
      <c r="G2755" s="172" t="s">
        <v>103</v>
      </c>
      <c r="H2755" s="34"/>
    </row>
    <row r="2756" spans="1:8" x14ac:dyDescent="0.2">
      <c r="A2756" s="1569">
        <v>246614</v>
      </c>
      <c r="B2756" s="172" t="s">
        <v>4808</v>
      </c>
      <c r="C2756" s="81" t="s">
        <v>4809</v>
      </c>
      <c r="D2756" s="81" t="s">
        <v>124</v>
      </c>
      <c r="E2756" s="81"/>
      <c r="F2756" s="81"/>
      <c r="G2756" s="172" t="s">
        <v>103</v>
      </c>
      <c r="H2756" s="34"/>
    </row>
    <row r="2757" spans="1:8" x14ac:dyDescent="0.2">
      <c r="A2757" s="1569">
        <v>246615</v>
      </c>
      <c r="B2757" s="172" t="s">
        <v>4810</v>
      </c>
      <c r="C2757" s="81" t="s">
        <v>4811</v>
      </c>
      <c r="D2757" s="81" t="s">
        <v>124</v>
      </c>
      <c r="E2757" s="81"/>
      <c r="F2757" s="81"/>
      <c r="G2757" s="172" t="s">
        <v>103</v>
      </c>
      <c r="H2757" s="34"/>
    </row>
    <row r="2758" spans="1:8" x14ac:dyDescent="0.2">
      <c r="A2758" s="1569">
        <v>246616</v>
      </c>
      <c r="B2758" s="172" t="s">
        <v>4812</v>
      </c>
      <c r="C2758" s="81" t="s">
        <v>4813</v>
      </c>
      <c r="D2758" s="81" t="s">
        <v>124</v>
      </c>
      <c r="E2758" s="81"/>
      <c r="F2758" s="81"/>
      <c r="G2758" s="172" t="s">
        <v>103</v>
      </c>
      <c r="H2758" s="34"/>
    </row>
    <row r="2759" spans="1:8" x14ac:dyDescent="0.2">
      <c r="A2759" s="1569">
        <v>246617</v>
      </c>
      <c r="B2759" s="172" t="s">
        <v>4814</v>
      </c>
      <c r="C2759" s="81" t="s">
        <v>4815</v>
      </c>
      <c r="D2759" s="81" t="s">
        <v>124</v>
      </c>
      <c r="E2759" s="81"/>
      <c r="F2759" s="81"/>
      <c r="G2759" s="172" t="s">
        <v>103</v>
      </c>
      <c r="H2759" s="34"/>
    </row>
    <row r="2760" spans="1:8" x14ac:dyDescent="0.2">
      <c r="A2760" s="1569">
        <v>246618</v>
      </c>
      <c r="B2760" s="172" t="s">
        <v>4816</v>
      </c>
      <c r="C2760" s="81" t="s">
        <v>4817</v>
      </c>
      <c r="D2760" s="81" t="s">
        <v>124</v>
      </c>
      <c r="E2760" s="81"/>
      <c r="F2760" s="81"/>
      <c r="G2760" s="172" t="s">
        <v>103</v>
      </c>
      <c r="H2760" s="34"/>
    </row>
    <row r="2761" spans="1:8" x14ac:dyDescent="0.2">
      <c r="A2761" s="1569">
        <v>246619</v>
      </c>
      <c r="B2761" s="172" t="s">
        <v>4818</v>
      </c>
      <c r="C2761" s="81" t="s">
        <v>4819</v>
      </c>
      <c r="D2761" s="81" t="s">
        <v>124</v>
      </c>
      <c r="E2761" s="81"/>
      <c r="F2761" s="81"/>
      <c r="G2761" s="172" t="s">
        <v>103</v>
      </c>
      <c r="H2761" s="34"/>
    </row>
    <row r="2762" spans="1:8" x14ac:dyDescent="0.2">
      <c r="A2762" s="1569">
        <v>246620</v>
      </c>
      <c r="B2762" s="172" t="s">
        <v>4820</v>
      </c>
      <c r="C2762" s="81" t="s">
        <v>4821</v>
      </c>
      <c r="D2762" s="81" t="s">
        <v>124</v>
      </c>
      <c r="E2762" s="81" t="s">
        <v>134</v>
      </c>
      <c r="F2762" s="81"/>
      <c r="G2762" s="172" t="s">
        <v>103</v>
      </c>
      <c r="H2762" s="34"/>
    </row>
    <row r="2763" spans="1:8" x14ac:dyDescent="0.2">
      <c r="A2763" s="1569">
        <v>246621</v>
      </c>
      <c r="B2763" s="172" t="s">
        <v>4822</v>
      </c>
      <c r="C2763" s="81" t="s">
        <v>4823</v>
      </c>
      <c r="D2763" s="81" t="s">
        <v>143</v>
      </c>
      <c r="E2763" s="81"/>
      <c r="F2763" s="81"/>
      <c r="G2763" s="172" t="s">
        <v>103</v>
      </c>
      <c r="H2763" s="34"/>
    </row>
    <row r="2764" spans="1:8" x14ac:dyDescent="0.2">
      <c r="A2764" s="1569">
        <v>246622</v>
      </c>
      <c r="B2764" s="172" t="s">
        <v>4824</v>
      </c>
      <c r="C2764" s="81" t="s">
        <v>4825</v>
      </c>
      <c r="D2764" s="81" t="s">
        <v>124</v>
      </c>
      <c r="E2764" s="81"/>
      <c r="F2764" s="81"/>
      <c r="G2764" s="172" t="s">
        <v>103</v>
      </c>
      <c r="H2764" s="34"/>
    </row>
    <row r="2765" spans="1:8" x14ac:dyDescent="0.2">
      <c r="A2765" s="1569">
        <v>246623</v>
      </c>
      <c r="B2765" s="172" t="s">
        <v>4826</v>
      </c>
      <c r="C2765" s="81" t="s">
        <v>4827</v>
      </c>
      <c r="D2765" s="81" t="s">
        <v>124</v>
      </c>
      <c r="E2765" s="81"/>
      <c r="F2765" s="81"/>
      <c r="G2765" s="172" t="s">
        <v>103</v>
      </c>
      <c r="H2765" s="34"/>
    </row>
    <row r="2766" spans="1:8" x14ac:dyDescent="0.2">
      <c r="A2766" s="1569">
        <v>246624</v>
      </c>
      <c r="B2766" s="172" t="s">
        <v>4828</v>
      </c>
      <c r="C2766" s="81" t="s">
        <v>4829</v>
      </c>
      <c r="D2766" s="81" t="s">
        <v>124</v>
      </c>
      <c r="E2766" s="81"/>
      <c r="F2766" s="81"/>
      <c r="G2766" s="172" t="s">
        <v>103</v>
      </c>
      <c r="H2766" s="34"/>
    </row>
    <row r="2767" spans="1:8" x14ac:dyDescent="0.2">
      <c r="A2767" s="1569">
        <v>246625</v>
      </c>
      <c r="B2767" s="172" t="s">
        <v>4830</v>
      </c>
      <c r="C2767" s="81" t="s">
        <v>4831</v>
      </c>
      <c r="D2767" s="81" t="s">
        <v>124</v>
      </c>
      <c r="E2767" s="81"/>
      <c r="F2767" s="81"/>
      <c r="G2767" s="172" t="s">
        <v>103</v>
      </c>
      <c r="H2767" s="34"/>
    </row>
    <row r="2768" spans="1:8" x14ac:dyDescent="0.2">
      <c r="A2768" s="1569">
        <v>246626</v>
      </c>
      <c r="B2768" s="172" t="s">
        <v>4832</v>
      </c>
      <c r="C2768" s="81" t="s">
        <v>4833</v>
      </c>
      <c r="D2768" s="81" t="s">
        <v>124</v>
      </c>
      <c r="E2768" s="81"/>
      <c r="F2768" s="81"/>
      <c r="G2768" s="172" t="s">
        <v>103</v>
      </c>
      <c r="H2768" s="34"/>
    </row>
    <row r="2769" spans="1:8" x14ac:dyDescent="0.2">
      <c r="A2769" s="1569">
        <v>246627</v>
      </c>
      <c r="B2769" s="172" t="s">
        <v>4834</v>
      </c>
      <c r="C2769" s="81" t="s">
        <v>4835</v>
      </c>
      <c r="D2769" s="81" t="s">
        <v>124</v>
      </c>
      <c r="E2769" s="81"/>
      <c r="F2769" s="81"/>
      <c r="G2769" s="172" t="s">
        <v>103</v>
      </c>
      <c r="H2769" s="34"/>
    </row>
    <row r="2770" spans="1:8" x14ac:dyDescent="0.2">
      <c r="A2770" s="1569">
        <v>246628</v>
      </c>
      <c r="B2770" s="172" t="s">
        <v>4836</v>
      </c>
      <c r="C2770" s="81" t="s">
        <v>4837</v>
      </c>
      <c r="D2770" s="81" t="s">
        <v>124</v>
      </c>
      <c r="E2770" s="81"/>
      <c r="F2770" s="81"/>
      <c r="G2770" s="172" t="s">
        <v>103</v>
      </c>
      <c r="H2770" s="34"/>
    </row>
    <row r="2771" spans="1:8" x14ac:dyDescent="0.2">
      <c r="A2771" s="1569">
        <v>246629</v>
      </c>
      <c r="B2771" s="172" t="s">
        <v>4838</v>
      </c>
      <c r="C2771" s="81" t="s">
        <v>4839</v>
      </c>
      <c r="D2771" s="81" t="s">
        <v>101</v>
      </c>
      <c r="E2771" s="81"/>
      <c r="F2771" s="81"/>
      <c r="G2771" s="172" t="s">
        <v>103</v>
      </c>
      <c r="H2771" s="34"/>
    </row>
    <row r="2772" spans="1:8" x14ac:dyDescent="0.2">
      <c r="A2772" s="1569">
        <v>246630</v>
      </c>
      <c r="B2772" s="172" t="s">
        <v>4840</v>
      </c>
      <c r="C2772" s="81" t="s">
        <v>4841</v>
      </c>
      <c r="D2772" s="81" t="s">
        <v>124</v>
      </c>
      <c r="E2772" s="81"/>
      <c r="F2772" s="81"/>
      <c r="G2772" s="172" t="s">
        <v>103</v>
      </c>
      <c r="H2772" s="34"/>
    </row>
    <row r="2773" spans="1:8" x14ac:dyDescent="0.2">
      <c r="A2773" s="1569">
        <v>246631</v>
      </c>
      <c r="B2773" s="172" t="s">
        <v>4842</v>
      </c>
      <c r="C2773" s="81" t="s">
        <v>4843</v>
      </c>
      <c r="D2773" s="81" t="s">
        <v>134</v>
      </c>
      <c r="E2773" s="81"/>
      <c r="F2773" s="81"/>
      <c r="G2773" s="172" t="s">
        <v>103</v>
      </c>
      <c r="H2773" s="34"/>
    </row>
    <row r="2774" spans="1:8" x14ac:dyDescent="0.2">
      <c r="A2774" s="1569">
        <v>246632</v>
      </c>
      <c r="B2774" s="172" t="s">
        <v>4844</v>
      </c>
      <c r="C2774" s="81" t="s">
        <v>4845</v>
      </c>
      <c r="D2774" s="81" t="s">
        <v>143</v>
      </c>
      <c r="E2774" s="81"/>
      <c r="F2774" s="81"/>
      <c r="G2774" s="172" t="s">
        <v>103</v>
      </c>
      <c r="H2774" s="34"/>
    </row>
    <row r="2775" spans="1:8" x14ac:dyDescent="0.2">
      <c r="A2775" s="1569">
        <v>246633</v>
      </c>
      <c r="B2775" s="172" t="s">
        <v>4846</v>
      </c>
      <c r="C2775" s="81" t="s">
        <v>4847</v>
      </c>
      <c r="D2775" s="81" t="s">
        <v>134</v>
      </c>
      <c r="E2775" s="81"/>
      <c r="F2775" s="81"/>
      <c r="G2775" s="172" t="s">
        <v>103</v>
      </c>
      <c r="H2775" s="34"/>
    </row>
    <row r="2776" spans="1:8" x14ac:dyDescent="0.2">
      <c r="A2776" s="1569">
        <v>246634</v>
      </c>
      <c r="B2776" s="172" t="s">
        <v>4848</v>
      </c>
      <c r="C2776" s="81" t="s">
        <v>4849</v>
      </c>
      <c r="D2776" s="81" t="s">
        <v>143</v>
      </c>
      <c r="E2776" s="81"/>
      <c r="F2776" s="81"/>
      <c r="G2776" s="172" t="s">
        <v>103</v>
      </c>
      <c r="H2776" s="34"/>
    </row>
    <row r="2777" spans="1:8" x14ac:dyDescent="0.2">
      <c r="A2777" s="1569">
        <v>246635</v>
      </c>
      <c r="B2777" s="172" t="s">
        <v>4850</v>
      </c>
      <c r="C2777" s="81" t="s">
        <v>4851</v>
      </c>
      <c r="D2777" s="81" t="s">
        <v>143</v>
      </c>
      <c r="E2777" s="81"/>
      <c r="F2777" s="81"/>
      <c r="G2777" s="172" t="s">
        <v>110</v>
      </c>
      <c r="H2777" s="34"/>
    </row>
    <row r="2778" spans="1:8" x14ac:dyDescent="0.2">
      <c r="A2778" s="1569">
        <v>246636</v>
      </c>
      <c r="B2778" s="172" t="s">
        <v>4852</v>
      </c>
      <c r="C2778" s="81" t="s">
        <v>4853</v>
      </c>
      <c r="D2778" s="81" t="s">
        <v>143</v>
      </c>
      <c r="E2778" s="81"/>
      <c r="F2778" s="81"/>
      <c r="G2778" s="172" t="s">
        <v>103</v>
      </c>
      <c r="H2778" s="34"/>
    </row>
    <row r="2779" spans="1:8" x14ac:dyDescent="0.2">
      <c r="A2779" s="1569">
        <v>246637</v>
      </c>
      <c r="B2779" s="172" t="s">
        <v>4854</v>
      </c>
      <c r="C2779" s="81" t="s">
        <v>4855</v>
      </c>
      <c r="D2779" s="81" t="s">
        <v>143</v>
      </c>
      <c r="E2779" s="81"/>
      <c r="F2779" s="81"/>
      <c r="G2779" s="172" t="s">
        <v>103</v>
      </c>
      <c r="H2779" s="34"/>
    </row>
    <row r="2780" spans="1:8" x14ac:dyDescent="0.2">
      <c r="A2780" s="1569">
        <v>246638</v>
      </c>
      <c r="B2780" s="172" t="s">
        <v>4856</v>
      </c>
      <c r="C2780" s="81" t="s">
        <v>4857</v>
      </c>
      <c r="D2780" s="81" t="s">
        <v>124</v>
      </c>
      <c r="E2780" s="81"/>
      <c r="F2780" s="81"/>
      <c r="G2780" s="172" t="s">
        <v>103</v>
      </c>
      <c r="H2780" s="34"/>
    </row>
    <row r="2781" spans="1:8" x14ac:dyDescent="0.2">
      <c r="A2781" s="1569">
        <v>246639</v>
      </c>
      <c r="B2781" s="172" t="s">
        <v>4858</v>
      </c>
      <c r="C2781" s="81" t="s">
        <v>4859</v>
      </c>
      <c r="D2781" s="81" t="s">
        <v>143</v>
      </c>
      <c r="E2781" s="81"/>
      <c r="F2781" s="81"/>
      <c r="G2781" s="172" t="s">
        <v>103</v>
      </c>
      <c r="H2781" s="34"/>
    </row>
    <row r="2782" spans="1:8" x14ac:dyDescent="0.2">
      <c r="A2782" s="1569">
        <v>246640</v>
      </c>
      <c r="B2782" s="172" t="s">
        <v>4860</v>
      </c>
      <c r="C2782" s="81" t="s">
        <v>4861</v>
      </c>
      <c r="D2782" s="81" t="s">
        <v>143</v>
      </c>
      <c r="E2782" s="81"/>
      <c r="F2782" s="81"/>
      <c r="G2782" s="172" t="s">
        <v>103</v>
      </c>
      <c r="H2782" s="34"/>
    </row>
    <row r="2783" spans="1:8" x14ac:dyDescent="0.2">
      <c r="A2783" s="1569">
        <v>246641</v>
      </c>
      <c r="B2783" s="172" t="s">
        <v>4862</v>
      </c>
      <c r="C2783" s="81" t="s">
        <v>4863</v>
      </c>
      <c r="D2783" s="81" t="s">
        <v>134</v>
      </c>
      <c r="E2783" s="81"/>
      <c r="F2783" s="81"/>
      <c r="G2783" s="172" t="s">
        <v>103</v>
      </c>
      <c r="H2783" s="34"/>
    </row>
    <row r="2784" spans="1:8" x14ac:dyDescent="0.2">
      <c r="A2784" s="1569">
        <v>246642</v>
      </c>
      <c r="B2784" s="172" t="s">
        <v>4864</v>
      </c>
      <c r="C2784" s="81" t="s">
        <v>4865</v>
      </c>
      <c r="D2784" s="81" t="s">
        <v>143</v>
      </c>
      <c r="E2784" s="81"/>
      <c r="F2784" s="81"/>
      <c r="G2784" s="172" t="s">
        <v>103</v>
      </c>
      <c r="H2784" s="34"/>
    </row>
    <row r="2785" spans="1:8" x14ac:dyDescent="0.2">
      <c r="A2785" s="1569">
        <v>246643</v>
      </c>
      <c r="B2785" s="172" t="s">
        <v>11643</v>
      </c>
      <c r="C2785" s="81" t="s">
        <v>11644</v>
      </c>
      <c r="D2785" s="81" t="s">
        <v>143</v>
      </c>
      <c r="E2785" s="81"/>
      <c r="F2785" s="81"/>
      <c r="G2785" s="172" t="s">
        <v>103</v>
      </c>
      <c r="H2785" s="34"/>
    </row>
    <row r="2786" spans="1:8" x14ac:dyDescent="0.2">
      <c r="A2786" s="1569">
        <v>246644</v>
      </c>
      <c r="B2786" s="172" t="s">
        <v>11645</v>
      </c>
      <c r="C2786" s="81" t="s">
        <v>11646</v>
      </c>
      <c r="D2786" s="81" t="s">
        <v>101</v>
      </c>
      <c r="E2786" s="81" t="s">
        <v>134</v>
      </c>
      <c r="F2786" s="81"/>
      <c r="G2786" s="172" t="s">
        <v>103</v>
      </c>
      <c r="H2786" s="34"/>
    </row>
    <row r="2787" spans="1:8" x14ac:dyDescent="0.2">
      <c r="A2787" s="1569">
        <v>246645</v>
      </c>
      <c r="B2787" s="172" t="s">
        <v>4866</v>
      </c>
      <c r="C2787" s="81" t="s">
        <v>4867</v>
      </c>
      <c r="D2787" s="81" t="s">
        <v>101</v>
      </c>
      <c r="E2787" s="81"/>
      <c r="F2787" s="81"/>
      <c r="G2787" s="172" t="s">
        <v>103</v>
      </c>
      <c r="H2787" s="34"/>
    </row>
    <row r="2788" spans="1:8" x14ac:dyDescent="0.2">
      <c r="A2788" s="1569">
        <v>246646</v>
      </c>
      <c r="B2788" s="172" t="s">
        <v>4868</v>
      </c>
      <c r="C2788" s="81" t="s">
        <v>4869</v>
      </c>
      <c r="D2788" s="81" t="s">
        <v>134</v>
      </c>
      <c r="E2788" s="81"/>
      <c r="F2788" s="81"/>
      <c r="G2788" s="172" t="s">
        <v>103</v>
      </c>
      <c r="H2788" s="34"/>
    </row>
    <row r="2789" spans="1:8" x14ac:dyDescent="0.2">
      <c r="A2789" s="1569">
        <v>246647</v>
      </c>
      <c r="B2789" s="172" t="s">
        <v>4870</v>
      </c>
      <c r="C2789" s="81" t="s">
        <v>4871</v>
      </c>
      <c r="D2789" s="81" t="s">
        <v>124</v>
      </c>
      <c r="E2789" s="81"/>
      <c r="F2789" s="81"/>
      <c r="G2789" s="172" t="s">
        <v>103</v>
      </c>
      <c r="H2789" s="34"/>
    </row>
    <row r="2790" spans="1:8" x14ac:dyDescent="0.2">
      <c r="A2790" s="1569">
        <v>246648</v>
      </c>
      <c r="B2790" s="172" t="s">
        <v>4872</v>
      </c>
      <c r="C2790" s="81" t="s">
        <v>3032</v>
      </c>
      <c r="D2790" s="81" t="s">
        <v>101</v>
      </c>
      <c r="E2790" s="81"/>
      <c r="F2790" s="81"/>
      <c r="G2790" s="172" t="s">
        <v>103</v>
      </c>
      <c r="H2790" s="34"/>
    </row>
    <row r="2791" spans="1:8" x14ac:dyDescent="0.2">
      <c r="A2791" s="1569">
        <v>246649</v>
      </c>
      <c r="B2791" s="172" t="s">
        <v>4873</v>
      </c>
      <c r="C2791" s="81" t="s">
        <v>4071</v>
      </c>
      <c r="D2791" s="81" t="s">
        <v>124</v>
      </c>
      <c r="E2791" s="81"/>
      <c r="F2791" s="81"/>
      <c r="G2791" s="172" t="s">
        <v>103</v>
      </c>
      <c r="H2791" s="34"/>
    </row>
    <row r="2792" spans="1:8" x14ac:dyDescent="0.2">
      <c r="A2792" s="1569">
        <v>246650</v>
      </c>
      <c r="B2792" s="172" t="s">
        <v>4874</v>
      </c>
      <c r="C2792" s="81" t="s">
        <v>4875</v>
      </c>
      <c r="D2792" s="81" t="s">
        <v>124</v>
      </c>
      <c r="E2792" s="81"/>
      <c r="F2792" s="81"/>
      <c r="G2792" s="172" t="s">
        <v>103</v>
      </c>
      <c r="H2792" s="34"/>
    </row>
    <row r="2793" spans="1:8" x14ac:dyDescent="0.2">
      <c r="A2793" s="1569">
        <v>246651</v>
      </c>
      <c r="B2793" s="172" t="s">
        <v>4876</v>
      </c>
      <c r="C2793" s="81" t="s">
        <v>4877</v>
      </c>
      <c r="D2793" s="81" t="s">
        <v>124</v>
      </c>
      <c r="E2793" s="81"/>
      <c r="F2793" s="81"/>
      <c r="G2793" s="172" t="s">
        <v>103</v>
      </c>
      <c r="H2793" s="34"/>
    </row>
    <row r="2794" spans="1:8" x14ac:dyDescent="0.2">
      <c r="A2794" s="1569">
        <v>246652</v>
      </c>
      <c r="B2794" s="172" t="s">
        <v>4878</v>
      </c>
      <c r="C2794" s="81" t="s">
        <v>4879</v>
      </c>
      <c r="D2794" s="81" t="s">
        <v>124</v>
      </c>
      <c r="E2794" s="81"/>
      <c r="F2794" s="81"/>
      <c r="G2794" s="172" t="s">
        <v>103</v>
      </c>
      <c r="H2794" s="34"/>
    </row>
    <row r="2795" spans="1:8" x14ac:dyDescent="0.2">
      <c r="A2795" s="1569">
        <v>246653</v>
      </c>
      <c r="B2795" s="172" t="s">
        <v>4880</v>
      </c>
      <c r="C2795" s="81" t="s">
        <v>4881</v>
      </c>
      <c r="D2795" s="81" t="s">
        <v>134</v>
      </c>
      <c r="E2795" s="81"/>
      <c r="F2795" s="81"/>
      <c r="G2795" s="172" t="s">
        <v>103</v>
      </c>
      <c r="H2795" s="34"/>
    </row>
    <row r="2796" spans="1:8" x14ac:dyDescent="0.2">
      <c r="A2796" s="1569">
        <v>246654</v>
      </c>
      <c r="B2796" s="172" t="s">
        <v>4882</v>
      </c>
      <c r="C2796" s="81" t="s">
        <v>3030</v>
      </c>
      <c r="D2796" s="81" t="s">
        <v>101</v>
      </c>
      <c r="E2796" s="81"/>
      <c r="F2796" s="81"/>
      <c r="G2796" s="172" t="s">
        <v>103</v>
      </c>
      <c r="H2796" s="34"/>
    </row>
    <row r="2797" spans="1:8" x14ac:dyDescent="0.2">
      <c r="A2797" s="1569">
        <v>246655</v>
      </c>
      <c r="B2797" s="172" t="s">
        <v>4883</v>
      </c>
      <c r="C2797" s="81" t="s">
        <v>4884</v>
      </c>
      <c r="D2797" s="81" t="s">
        <v>124</v>
      </c>
      <c r="E2797" s="81"/>
      <c r="F2797" s="81"/>
      <c r="G2797" s="172" t="s">
        <v>103</v>
      </c>
      <c r="H2797" s="34"/>
    </row>
    <row r="2798" spans="1:8" x14ac:dyDescent="0.2">
      <c r="A2798" s="1569">
        <v>246656</v>
      </c>
      <c r="B2798" s="172" t="s">
        <v>4885</v>
      </c>
      <c r="C2798" s="81" t="s">
        <v>4886</v>
      </c>
      <c r="D2798" s="81" t="s">
        <v>124</v>
      </c>
      <c r="E2798" s="81"/>
      <c r="F2798" s="81"/>
      <c r="G2798" s="172" t="s">
        <v>103</v>
      </c>
      <c r="H2798" s="34"/>
    </row>
    <row r="2799" spans="1:8" x14ac:dyDescent="0.2">
      <c r="A2799" s="1569">
        <v>246657</v>
      </c>
      <c r="B2799" s="172" t="s">
        <v>4887</v>
      </c>
      <c r="C2799" s="81" t="s">
        <v>4888</v>
      </c>
      <c r="D2799" s="81" t="s">
        <v>124</v>
      </c>
      <c r="E2799" s="81"/>
      <c r="F2799" s="81"/>
      <c r="G2799" s="172" t="s">
        <v>103</v>
      </c>
      <c r="H2799" s="34"/>
    </row>
    <row r="2800" spans="1:8" x14ac:dyDescent="0.2">
      <c r="A2800" s="1569">
        <v>246658</v>
      </c>
      <c r="B2800" s="172" t="s">
        <v>4889</v>
      </c>
      <c r="C2800" s="81" t="s">
        <v>4890</v>
      </c>
      <c r="D2800" s="81" t="s">
        <v>124</v>
      </c>
      <c r="E2800" s="81"/>
      <c r="F2800" s="81"/>
      <c r="G2800" s="172" t="s">
        <v>103</v>
      </c>
      <c r="H2800" s="34"/>
    </row>
    <row r="2801" spans="1:8" x14ac:dyDescent="0.2">
      <c r="A2801" s="1569">
        <v>246659</v>
      </c>
      <c r="B2801" s="172" t="s">
        <v>4891</v>
      </c>
      <c r="C2801" s="81" t="s">
        <v>4892</v>
      </c>
      <c r="D2801" s="81" t="s">
        <v>124</v>
      </c>
      <c r="E2801" s="81"/>
      <c r="F2801" s="81"/>
      <c r="G2801" s="172" t="s">
        <v>103</v>
      </c>
      <c r="H2801" s="34"/>
    </row>
    <row r="2802" spans="1:8" x14ac:dyDescent="0.2">
      <c r="A2802" s="1569">
        <v>246660</v>
      </c>
      <c r="B2802" s="172" t="s">
        <v>4893</v>
      </c>
      <c r="C2802" s="81" t="s">
        <v>4894</v>
      </c>
      <c r="D2802" s="81" t="s">
        <v>143</v>
      </c>
      <c r="E2802" s="81"/>
      <c r="F2802" s="81"/>
      <c r="G2802" s="172" t="s">
        <v>103</v>
      </c>
      <c r="H2802" s="34"/>
    </row>
    <row r="2803" spans="1:8" x14ac:dyDescent="0.2">
      <c r="A2803" s="1569">
        <v>246661</v>
      </c>
      <c r="B2803" s="172" t="s">
        <v>11647</v>
      </c>
      <c r="C2803" s="81" t="s">
        <v>11648</v>
      </c>
      <c r="D2803" s="81" t="s">
        <v>101</v>
      </c>
      <c r="E2803" s="81"/>
      <c r="F2803" s="81"/>
      <c r="G2803" s="172" t="s">
        <v>103</v>
      </c>
      <c r="H2803" s="34"/>
    </row>
    <row r="2804" spans="1:8" x14ac:dyDescent="0.2">
      <c r="A2804" s="1569">
        <v>246662</v>
      </c>
      <c r="B2804" s="172" t="s">
        <v>4895</v>
      </c>
      <c r="C2804" s="81" t="s">
        <v>4896</v>
      </c>
      <c r="D2804" s="81" t="s">
        <v>101</v>
      </c>
      <c r="E2804" s="81"/>
      <c r="F2804" s="81"/>
      <c r="G2804" s="172" t="s">
        <v>103</v>
      </c>
      <c r="H2804" s="34"/>
    </row>
    <row r="2805" spans="1:8" x14ac:dyDescent="0.2">
      <c r="A2805" s="1569">
        <v>246663</v>
      </c>
      <c r="B2805" s="172" t="s">
        <v>4897</v>
      </c>
      <c r="C2805" s="81" t="s">
        <v>11649</v>
      </c>
      <c r="D2805" s="81" t="s">
        <v>134</v>
      </c>
      <c r="E2805" s="81"/>
      <c r="F2805" s="81"/>
      <c r="G2805" s="172" t="s">
        <v>103</v>
      </c>
      <c r="H2805" s="34"/>
    </row>
    <row r="2806" spans="1:8" x14ac:dyDescent="0.2">
      <c r="A2806" s="1569">
        <v>246664</v>
      </c>
      <c r="B2806" s="172" t="s">
        <v>4898</v>
      </c>
      <c r="C2806" s="81" t="s">
        <v>4899</v>
      </c>
      <c r="D2806" s="81" t="s">
        <v>134</v>
      </c>
      <c r="E2806" s="81"/>
      <c r="F2806" s="81"/>
      <c r="G2806" s="172" t="s">
        <v>103</v>
      </c>
      <c r="H2806" s="34"/>
    </row>
    <row r="2807" spans="1:8" x14ac:dyDescent="0.2">
      <c r="A2807" s="1569">
        <v>246665</v>
      </c>
      <c r="B2807" s="172" t="s">
        <v>4900</v>
      </c>
      <c r="C2807" s="81" t="s">
        <v>4901</v>
      </c>
      <c r="D2807" s="81" t="s">
        <v>143</v>
      </c>
      <c r="E2807" s="81"/>
      <c r="F2807" s="81"/>
      <c r="G2807" s="172" t="s">
        <v>103</v>
      </c>
      <c r="H2807" s="34"/>
    </row>
    <row r="2808" spans="1:8" x14ac:dyDescent="0.2">
      <c r="A2808" s="1569">
        <v>246666</v>
      </c>
      <c r="B2808" s="172" t="s">
        <v>4902</v>
      </c>
      <c r="C2808" s="81" t="s">
        <v>4903</v>
      </c>
      <c r="D2808" s="81" t="s">
        <v>134</v>
      </c>
      <c r="E2808" s="81"/>
      <c r="F2808" s="81"/>
      <c r="G2808" s="172" t="s">
        <v>103</v>
      </c>
      <c r="H2808" s="34"/>
    </row>
    <row r="2809" spans="1:8" x14ac:dyDescent="0.2">
      <c r="A2809" s="1569">
        <v>246667</v>
      </c>
      <c r="B2809" s="172" t="s">
        <v>4904</v>
      </c>
      <c r="C2809" s="81" t="s">
        <v>4905</v>
      </c>
      <c r="D2809" s="81" t="s">
        <v>134</v>
      </c>
      <c r="E2809" s="81"/>
      <c r="F2809" s="81"/>
      <c r="G2809" s="172" t="s">
        <v>103</v>
      </c>
      <c r="H2809" s="34"/>
    </row>
    <row r="2810" spans="1:8" x14ac:dyDescent="0.2">
      <c r="A2810" s="1569">
        <v>246668</v>
      </c>
      <c r="B2810" s="172" t="s">
        <v>4906</v>
      </c>
      <c r="C2810" s="81" t="s">
        <v>4907</v>
      </c>
      <c r="D2810" s="81" t="s">
        <v>143</v>
      </c>
      <c r="E2810" s="81"/>
      <c r="F2810" s="81"/>
      <c r="G2810" s="172" t="s">
        <v>103</v>
      </c>
      <c r="H2810" s="34"/>
    </row>
    <row r="2811" spans="1:8" x14ac:dyDescent="0.2">
      <c r="A2811" s="1569">
        <v>246669</v>
      </c>
      <c r="B2811" s="172" t="s">
        <v>4908</v>
      </c>
      <c r="C2811" s="81" t="s">
        <v>4909</v>
      </c>
      <c r="D2811" s="81" t="s">
        <v>134</v>
      </c>
      <c r="E2811" s="81"/>
      <c r="F2811" s="81"/>
      <c r="G2811" s="172" t="s">
        <v>103</v>
      </c>
      <c r="H2811" s="34"/>
    </row>
    <row r="2812" spans="1:8" x14ac:dyDescent="0.2">
      <c r="A2812" s="1569">
        <v>246670</v>
      </c>
      <c r="B2812" s="172" t="s">
        <v>4910</v>
      </c>
      <c r="C2812" s="81" t="s">
        <v>4911</v>
      </c>
      <c r="D2812" s="81" t="s">
        <v>134</v>
      </c>
      <c r="E2812" s="81"/>
      <c r="F2812" s="81"/>
      <c r="G2812" s="172" t="s">
        <v>103</v>
      </c>
      <c r="H2812" s="34"/>
    </row>
    <row r="2813" spans="1:8" x14ac:dyDescent="0.2">
      <c r="A2813" s="1569">
        <v>246671</v>
      </c>
      <c r="B2813" s="172" t="s">
        <v>4912</v>
      </c>
      <c r="C2813" s="81" t="s">
        <v>4913</v>
      </c>
      <c r="D2813" s="81" t="s">
        <v>134</v>
      </c>
      <c r="E2813" s="81"/>
      <c r="F2813" s="81"/>
      <c r="G2813" s="172" t="s">
        <v>103</v>
      </c>
      <c r="H2813" s="34"/>
    </row>
    <row r="2814" spans="1:8" x14ac:dyDescent="0.2">
      <c r="A2814" s="1569">
        <v>246672</v>
      </c>
      <c r="B2814" s="172" t="s">
        <v>4914</v>
      </c>
      <c r="C2814" s="81" t="s">
        <v>1820</v>
      </c>
      <c r="D2814" s="81" t="s">
        <v>134</v>
      </c>
      <c r="E2814" s="81"/>
      <c r="F2814" s="81"/>
      <c r="G2814" s="172" t="s">
        <v>103</v>
      </c>
      <c r="H2814" s="34"/>
    </row>
    <row r="2815" spans="1:8" x14ac:dyDescent="0.2">
      <c r="A2815" s="1569">
        <v>246673</v>
      </c>
      <c r="B2815" s="172" t="s">
        <v>4915</v>
      </c>
      <c r="C2815" s="81" t="s">
        <v>4916</v>
      </c>
      <c r="D2815" s="81" t="s">
        <v>143</v>
      </c>
      <c r="E2815" s="81"/>
      <c r="F2815" s="81"/>
      <c r="G2815" s="172" t="s">
        <v>103</v>
      </c>
      <c r="H2815" s="34"/>
    </row>
    <row r="2816" spans="1:8" x14ac:dyDescent="0.2">
      <c r="A2816" s="1569">
        <v>246674</v>
      </c>
      <c r="B2816" s="172" t="s">
        <v>4917</v>
      </c>
      <c r="C2816" s="81" t="s">
        <v>4918</v>
      </c>
      <c r="D2816" s="81" t="s">
        <v>101</v>
      </c>
      <c r="E2816" s="81"/>
      <c r="F2816" s="81"/>
      <c r="G2816" s="172" t="s">
        <v>103</v>
      </c>
      <c r="H2816" s="34"/>
    </row>
    <row r="2817" spans="1:8" x14ac:dyDescent="0.2">
      <c r="A2817" s="1569">
        <v>246675</v>
      </c>
      <c r="B2817" s="172" t="s">
        <v>4919</v>
      </c>
      <c r="C2817" s="81" t="s">
        <v>781</v>
      </c>
      <c r="D2817" s="81" t="s">
        <v>101</v>
      </c>
      <c r="E2817" s="81"/>
      <c r="F2817" s="81"/>
      <c r="G2817" s="172" t="s">
        <v>103</v>
      </c>
      <c r="H2817" s="34"/>
    </row>
    <row r="2818" spans="1:8" x14ac:dyDescent="0.2">
      <c r="A2818" s="1569">
        <v>246676</v>
      </c>
      <c r="B2818" s="172" t="s">
        <v>4920</v>
      </c>
      <c r="C2818" s="81" t="s">
        <v>773</v>
      </c>
      <c r="D2818" s="81" t="s">
        <v>101</v>
      </c>
      <c r="E2818" s="81"/>
      <c r="F2818" s="81"/>
      <c r="G2818" s="172" t="s">
        <v>103</v>
      </c>
      <c r="H2818" s="34"/>
    </row>
    <row r="2819" spans="1:8" x14ac:dyDescent="0.2">
      <c r="A2819" s="1569">
        <v>246677</v>
      </c>
      <c r="B2819" s="172" t="s">
        <v>4921</v>
      </c>
      <c r="C2819" s="81" t="s">
        <v>1710</v>
      </c>
      <c r="D2819" s="81" t="s">
        <v>101</v>
      </c>
      <c r="E2819" s="81"/>
      <c r="F2819" s="81"/>
      <c r="G2819" s="172" t="s">
        <v>103</v>
      </c>
      <c r="H2819" s="34"/>
    </row>
    <row r="2820" spans="1:8" x14ac:dyDescent="0.2">
      <c r="A2820" s="1569">
        <v>246678</v>
      </c>
      <c r="B2820" s="172" t="s">
        <v>4922</v>
      </c>
      <c r="C2820" s="81" t="s">
        <v>4923</v>
      </c>
      <c r="D2820" s="81" t="s">
        <v>101</v>
      </c>
      <c r="E2820" s="81"/>
      <c r="F2820" s="81"/>
      <c r="G2820" s="172" t="s">
        <v>103</v>
      </c>
      <c r="H2820" s="34"/>
    </row>
    <row r="2821" spans="1:8" x14ac:dyDescent="0.2">
      <c r="A2821" s="1569">
        <v>246679</v>
      </c>
      <c r="B2821" s="172" t="s">
        <v>4924</v>
      </c>
      <c r="C2821" s="81" t="s">
        <v>4925</v>
      </c>
      <c r="D2821" s="81" t="s">
        <v>101</v>
      </c>
      <c r="E2821" s="81"/>
      <c r="F2821" s="81"/>
      <c r="G2821" s="172" t="s">
        <v>103</v>
      </c>
      <c r="H2821" s="34"/>
    </row>
    <row r="2822" spans="1:8" x14ac:dyDescent="0.2">
      <c r="A2822" s="1569">
        <v>246680</v>
      </c>
      <c r="B2822" s="172" t="s">
        <v>4926</v>
      </c>
      <c r="C2822" s="81" t="s">
        <v>3595</v>
      </c>
      <c r="D2822" s="81" t="s">
        <v>101</v>
      </c>
      <c r="E2822" s="81"/>
      <c r="F2822" s="81"/>
      <c r="G2822" s="172" t="s">
        <v>103</v>
      </c>
      <c r="H2822" s="34"/>
    </row>
    <row r="2823" spans="1:8" x14ac:dyDescent="0.2">
      <c r="A2823" s="1569">
        <v>246681</v>
      </c>
      <c r="B2823" s="172" t="s">
        <v>4927</v>
      </c>
      <c r="C2823" s="81" t="s">
        <v>4928</v>
      </c>
      <c r="D2823" s="81" t="s">
        <v>124</v>
      </c>
      <c r="E2823" s="81"/>
      <c r="F2823" s="81"/>
      <c r="G2823" s="172" t="s">
        <v>103</v>
      </c>
      <c r="H2823" s="34"/>
    </row>
    <row r="2824" spans="1:8" x14ac:dyDescent="0.2">
      <c r="A2824" s="1569">
        <v>246682</v>
      </c>
      <c r="B2824" s="172" t="s">
        <v>4929</v>
      </c>
      <c r="C2824" s="81" t="s">
        <v>2073</v>
      </c>
      <c r="D2824" s="81" t="s">
        <v>124</v>
      </c>
      <c r="E2824" s="81"/>
      <c r="F2824" s="81"/>
      <c r="G2824" s="172" t="s">
        <v>103</v>
      </c>
      <c r="H2824" s="34"/>
    </row>
    <row r="2825" spans="1:8" x14ac:dyDescent="0.2">
      <c r="A2825" s="1569">
        <v>246683</v>
      </c>
      <c r="B2825" s="172" t="s">
        <v>4930</v>
      </c>
      <c r="C2825" s="81" t="s">
        <v>4931</v>
      </c>
      <c r="D2825" s="81" t="s">
        <v>124</v>
      </c>
      <c r="E2825" s="81"/>
      <c r="F2825" s="81"/>
      <c r="G2825" s="172" t="s">
        <v>110</v>
      </c>
      <c r="H2825" s="34"/>
    </row>
    <row r="2826" spans="1:8" x14ac:dyDescent="0.2">
      <c r="A2826" s="1569">
        <v>246684</v>
      </c>
      <c r="B2826" s="172" t="s">
        <v>4932</v>
      </c>
      <c r="C2826" s="81" t="s">
        <v>4933</v>
      </c>
      <c r="D2826" s="81" t="s">
        <v>124</v>
      </c>
      <c r="E2826" s="81"/>
      <c r="F2826" s="81"/>
      <c r="G2826" s="172" t="s">
        <v>103</v>
      </c>
      <c r="H2826" s="34"/>
    </row>
    <row r="2827" spans="1:8" x14ac:dyDescent="0.2">
      <c r="A2827" s="1569">
        <v>246685</v>
      </c>
      <c r="B2827" s="172" t="s">
        <v>4934</v>
      </c>
      <c r="C2827" s="81" t="s">
        <v>2909</v>
      </c>
      <c r="D2827" s="81" t="s">
        <v>124</v>
      </c>
      <c r="E2827" s="81"/>
      <c r="F2827" s="81"/>
      <c r="G2827" s="172" t="s">
        <v>103</v>
      </c>
      <c r="H2827" s="34"/>
    </row>
    <row r="2828" spans="1:8" x14ac:dyDescent="0.2">
      <c r="A2828" s="1569">
        <v>246686</v>
      </c>
      <c r="B2828" s="172" t="s">
        <v>4935</v>
      </c>
      <c r="C2828" s="81" t="s">
        <v>4936</v>
      </c>
      <c r="D2828" s="81" t="s">
        <v>101</v>
      </c>
      <c r="E2828" s="81"/>
      <c r="F2828" s="81"/>
      <c r="G2828" s="172" t="s">
        <v>103</v>
      </c>
      <c r="H2828" s="34"/>
    </row>
    <row r="2829" spans="1:8" x14ac:dyDescent="0.2">
      <c r="A2829" s="1569">
        <v>246687</v>
      </c>
      <c r="B2829" s="172" t="s">
        <v>4937</v>
      </c>
      <c r="C2829" s="81" t="s">
        <v>4938</v>
      </c>
      <c r="D2829" s="81" t="s">
        <v>134</v>
      </c>
      <c r="E2829" s="81" t="s">
        <v>143</v>
      </c>
      <c r="F2829" s="81"/>
      <c r="G2829" s="172" t="s">
        <v>103</v>
      </c>
      <c r="H2829" s="34"/>
    </row>
    <row r="2830" spans="1:8" x14ac:dyDescent="0.2">
      <c r="A2830" s="1569">
        <v>246688</v>
      </c>
      <c r="B2830" s="172" t="s">
        <v>4939</v>
      </c>
      <c r="C2830" s="81" t="s">
        <v>1867</v>
      </c>
      <c r="D2830" s="81" t="s">
        <v>143</v>
      </c>
      <c r="E2830" s="81"/>
      <c r="F2830" s="81"/>
      <c r="G2830" s="172" t="s">
        <v>103</v>
      </c>
      <c r="H2830" s="34"/>
    </row>
    <row r="2831" spans="1:8" x14ac:dyDescent="0.2">
      <c r="A2831" s="1569">
        <v>246689</v>
      </c>
      <c r="B2831" s="172" t="s">
        <v>4940</v>
      </c>
      <c r="C2831" s="81" t="s">
        <v>759</v>
      </c>
      <c r="D2831" s="81" t="s">
        <v>124</v>
      </c>
      <c r="E2831" s="81"/>
      <c r="F2831" s="81"/>
      <c r="G2831" s="172" t="s">
        <v>103</v>
      </c>
      <c r="H2831" s="34"/>
    </row>
    <row r="2832" spans="1:8" x14ac:dyDescent="0.2">
      <c r="A2832" s="1569">
        <v>246690</v>
      </c>
      <c r="B2832" s="172" t="s">
        <v>4941</v>
      </c>
      <c r="C2832" s="81" t="s">
        <v>4942</v>
      </c>
      <c r="D2832" s="81" t="s">
        <v>101</v>
      </c>
      <c r="E2832" s="81"/>
      <c r="F2832" s="81"/>
      <c r="G2832" s="172" t="s">
        <v>103</v>
      </c>
      <c r="H2832" s="34"/>
    </row>
    <row r="2833" spans="1:8" x14ac:dyDescent="0.2">
      <c r="A2833" s="1569">
        <v>246691</v>
      </c>
      <c r="B2833" s="172" t="s">
        <v>4943</v>
      </c>
      <c r="C2833" s="81" t="s">
        <v>1125</v>
      </c>
      <c r="D2833" s="81" t="s">
        <v>134</v>
      </c>
      <c r="E2833" s="81"/>
      <c r="F2833" s="81"/>
      <c r="G2833" s="172" t="s">
        <v>103</v>
      </c>
      <c r="H2833" s="34"/>
    </row>
    <row r="2834" spans="1:8" x14ac:dyDescent="0.2">
      <c r="A2834" s="1569">
        <v>246692</v>
      </c>
      <c r="B2834" s="172" t="s">
        <v>4944</v>
      </c>
      <c r="C2834" s="81" t="s">
        <v>11650</v>
      </c>
      <c r="D2834" s="81" t="s">
        <v>143</v>
      </c>
      <c r="E2834" s="81"/>
      <c r="F2834" s="81"/>
      <c r="G2834" s="172" t="s">
        <v>103</v>
      </c>
      <c r="H2834" s="34"/>
    </row>
    <row r="2835" spans="1:8" x14ac:dyDescent="0.2">
      <c r="A2835" s="1569">
        <v>246693</v>
      </c>
      <c r="B2835" s="172" t="s">
        <v>4945</v>
      </c>
      <c r="C2835" s="81" t="s">
        <v>4946</v>
      </c>
      <c r="D2835" s="81" t="s">
        <v>124</v>
      </c>
      <c r="E2835" s="81"/>
      <c r="F2835" s="81"/>
      <c r="G2835" s="172" t="s">
        <v>103</v>
      </c>
      <c r="H2835" s="34"/>
    </row>
    <row r="2836" spans="1:8" x14ac:dyDescent="0.2">
      <c r="A2836" s="1569">
        <v>246694</v>
      </c>
      <c r="B2836" s="172" t="s">
        <v>4947</v>
      </c>
      <c r="C2836" s="81" t="s">
        <v>1116</v>
      </c>
      <c r="D2836" s="81" t="s">
        <v>124</v>
      </c>
      <c r="E2836" s="81"/>
      <c r="F2836" s="81"/>
      <c r="G2836" s="172" t="s">
        <v>103</v>
      </c>
      <c r="H2836" s="34"/>
    </row>
    <row r="2837" spans="1:8" x14ac:dyDescent="0.2">
      <c r="A2837" s="1569">
        <v>246695</v>
      </c>
      <c r="B2837" s="172" t="s">
        <v>4948</v>
      </c>
      <c r="C2837" s="81" t="s">
        <v>2299</v>
      </c>
      <c r="D2837" s="81" t="s">
        <v>101</v>
      </c>
      <c r="E2837" s="81"/>
      <c r="F2837" s="81"/>
      <c r="G2837" s="172" t="s">
        <v>103</v>
      </c>
      <c r="H2837" s="34"/>
    </row>
    <row r="2838" spans="1:8" x14ac:dyDescent="0.2">
      <c r="A2838" s="1569">
        <v>246696</v>
      </c>
      <c r="B2838" s="172" t="s">
        <v>4949</v>
      </c>
      <c r="C2838" s="81" t="s">
        <v>4950</v>
      </c>
      <c r="D2838" s="81" t="s">
        <v>134</v>
      </c>
      <c r="E2838" s="81" t="s">
        <v>143</v>
      </c>
      <c r="F2838" s="81"/>
      <c r="G2838" s="172" t="s">
        <v>103</v>
      </c>
      <c r="H2838" s="34"/>
    </row>
    <row r="2839" spans="1:8" x14ac:dyDescent="0.2">
      <c r="A2839" s="1569">
        <v>246697</v>
      </c>
      <c r="B2839" s="172" t="s">
        <v>4951</v>
      </c>
      <c r="C2839" s="81" t="s">
        <v>4952</v>
      </c>
      <c r="D2839" s="81" t="s">
        <v>134</v>
      </c>
      <c r="E2839" s="81"/>
      <c r="F2839" s="81"/>
      <c r="G2839" s="172" t="s">
        <v>107</v>
      </c>
      <c r="H2839" s="34"/>
    </row>
    <row r="2840" spans="1:8" x14ac:dyDescent="0.2">
      <c r="A2840" s="1569">
        <v>246698</v>
      </c>
      <c r="B2840" s="172" t="s">
        <v>4953</v>
      </c>
      <c r="C2840" s="81" t="s">
        <v>4954</v>
      </c>
      <c r="D2840" s="81" t="s">
        <v>124</v>
      </c>
      <c r="E2840" s="81"/>
      <c r="F2840" s="81"/>
      <c r="G2840" s="172" t="s">
        <v>103</v>
      </c>
      <c r="H2840" s="34"/>
    </row>
    <row r="2841" spans="1:8" x14ac:dyDescent="0.2">
      <c r="A2841" s="1569">
        <v>246699</v>
      </c>
      <c r="B2841" s="172" t="s">
        <v>4955</v>
      </c>
      <c r="C2841" s="81" t="s">
        <v>4956</v>
      </c>
      <c r="D2841" s="81" t="s">
        <v>124</v>
      </c>
      <c r="E2841" s="81"/>
      <c r="F2841" s="81"/>
      <c r="G2841" s="172" t="s">
        <v>103</v>
      </c>
      <c r="H2841" s="34"/>
    </row>
    <row r="2842" spans="1:8" x14ac:dyDescent="0.2">
      <c r="A2842" s="1569">
        <v>246700</v>
      </c>
      <c r="B2842" s="172" t="s">
        <v>4957</v>
      </c>
      <c r="C2842" s="81" t="s">
        <v>327</v>
      </c>
      <c r="D2842" s="81" t="s">
        <v>143</v>
      </c>
      <c r="E2842" s="81"/>
      <c r="F2842" s="81"/>
      <c r="G2842" s="172" t="s">
        <v>103</v>
      </c>
      <c r="H2842" s="34"/>
    </row>
    <row r="2843" spans="1:8" x14ac:dyDescent="0.2">
      <c r="A2843" s="1569">
        <v>246701</v>
      </c>
      <c r="B2843" s="172" t="s">
        <v>4958</v>
      </c>
      <c r="C2843" s="81" t="s">
        <v>1713</v>
      </c>
      <c r="D2843" s="81" t="s">
        <v>143</v>
      </c>
      <c r="E2843" s="81"/>
      <c r="F2843" s="81"/>
      <c r="G2843" s="172" t="s">
        <v>103</v>
      </c>
      <c r="H2843" s="34"/>
    </row>
    <row r="2844" spans="1:8" x14ac:dyDescent="0.2">
      <c r="A2844" s="1569">
        <v>246702</v>
      </c>
      <c r="B2844" s="172" t="s">
        <v>4959</v>
      </c>
      <c r="C2844" s="81" t="s">
        <v>4960</v>
      </c>
      <c r="D2844" s="81" t="s">
        <v>101</v>
      </c>
      <c r="E2844" s="81"/>
      <c r="F2844" s="81"/>
      <c r="G2844" s="172" t="s">
        <v>103</v>
      </c>
      <c r="H2844" s="34"/>
    </row>
    <row r="2845" spans="1:8" x14ac:dyDescent="0.2">
      <c r="A2845" s="1569">
        <v>246703</v>
      </c>
      <c r="B2845" s="172" t="s">
        <v>4961</v>
      </c>
      <c r="C2845" s="81" t="s">
        <v>4962</v>
      </c>
      <c r="D2845" s="81" t="s">
        <v>101</v>
      </c>
      <c r="E2845" s="81"/>
      <c r="F2845" s="81"/>
      <c r="G2845" s="172" t="s">
        <v>103</v>
      </c>
      <c r="H2845" s="34"/>
    </row>
    <row r="2846" spans="1:8" x14ac:dyDescent="0.2">
      <c r="A2846" s="1569">
        <v>246704</v>
      </c>
      <c r="B2846" s="172" t="s">
        <v>4963</v>
      </c>
      <c r="C2846" s="81" t="s">
        <v>4964</v>
      </c>
      <c r="D2846" s="81" t="s">
        <v>134</v>
      </c>
      <c r="E2846" s="81"/>
      <c r="F2846" s="81"/>
      <c r="G2846" s="172" t="s">
        <v>103</v>
      </c>
      <c r="H2846" s="34"/>
    </row>
    <row r="2847" spans="1:8" x14ac:dyDescent="0.2">
      <c r="A2847" s="1569">
        <v>246705</v>
      </c>
      <c r="B2847" s="172" t="s">
        <v>4965</v>
      </c>
      <c r="C2847" s="81" t="s">
        <v>1139</v>
      </c>
      <c r="D2847" s="81" t="s">
        <v>101</v>
      </c>
      <c r="E2847" s="81"/>
      <c r="F2847" s="81"/>
      <c r="G2847" s="172" t="s">
        <v>103</v>
      </c>
      <c r="H2847" s="34"/>
    </row>
    <row r="2848" spans="1:8" x14ac:dyDescent="0.2">
      <c r="A2848" s="1569">
        <v>246706</v>
      </c>
      <c r="B2848" s="172" t="s">
        <v>4966</v>
      </c>
      <c r="C2848" s="81" t="s">
        <v>4967</v>
      </c>
      <c r="D2848" s="81" t="s">
        <v>134</v>
      </c>
      <c r="E2848" s="81"/>
      <c r="F2848" s="81"/>
      <c r="G2848" s="172" t="s">
        <v>103</v>
      </c>
      <c r="H2848" s="34"/>
    </row>
    <row r="2849" spans="1:8" x14ac:dyDescent="0.2">
      <c r="A2849" s="1569">
        <v>246707</v>
      </c>
      <c r="B2849" s="172" t="s">
        <v>4968</v>
      </c>
      <c r="C2849" s="81" t="s">
        <v>832</v>
      </c>
      <c r="D2849" s="81" t="s">
        <v>101</v>
      </c>
      <c r="E2849" s="81"/>
      <c r="F2849" s="81"/>
      <c r="G2849" s="172" t="s">
        <v>103</v>
      </c>
      <c r="H2849" s="34"/>
    </row>
    <row r="2850" spans="1:8" x14ac:dyDescent="0.2">
      <c r="A2850" s="1569">
        <v>246708</v>
      </c>
      <c r="B2850" s="172" t="s">
        <v>4969</v>
      </c>
      <c r="C2850" s="81" t="s">
        <v>2066</v>
      </c>
      <c r="D2850" s="81" t="s">
        <v>134</v>
      </c>
      <c r="E2850" s="81" t="s">
        <v>143</v>
      </c>
      <c r="F2850" s="81"/>
      <c r="G2850" s="172" t="s">
        <v>103</v>
      </c>
      <c r="H2850" s="34"/>
    </row>
    <row r="2851" spans="1:8" x14ac:dyDescent="0.2">
      <c r="A2851" s="1569">
        <v>246709</v>
      </c>
      <c r="B2851" s="172" t="s">
        <v>4970</v>
      </c>
      <c r="C2851" s="81" t="s">
        <v>4971</v>
      </c>
      <c r="D2851" s="81" t="s">
        <v>101</v>
      </c>
      <c r="E2851" s="81"/>
      <c r="F2851" s="81"/>
      <c r="G2851" s="172" t="s">
        <v>103</v>
      </c>
      <c r="H2851" s="34"/>
    </row>
    <row r="2852" spans="1:8" x14ac:dyDescent="0.2">
      <c r="A2852" s="1569">
        <v>246710</v>
      </c>
      <c r="B2852" s="172" t="s">
        <v>4972</v>
      </c>
      <c r="C2852" s="81" t="s">
        <v>4973</v>
      </c>
      <c r="D2852" s="81" t="s">
        <v>101</v>
      </c>
      <c r="E2852" s="81"/>
      <c r="F2852" s="81"/>
      <c r="G2852" s="172" t="s">
        <v>103</v>
      </c>
      <c r="H2852" s="34"/>
    </row>
    <row r="2853" spans="1:8" x14ac:dyDescent="0.2">
      <c r="A2853" s="1569">
        <v>246711</v>
      </c>
      <c r="B2853" s="172" t="s">
        <v>4974</v>
      </c>
      <c r="C2853" s="81" t="s">
        <v>958</v>
      </c>
      <c r="D2853" s="81" t="s">
        <v>134</v>
      </c>
      <c r="E2853" s="81"/>
      <c r="F2853" s="81"/>
      <c r="G2853" s="172" t="s">
        <v>103</v>
      </c>
      <c r="H2853" s="34"/>
    </row>
    <row r="2854" spans="1:8" x14ac:dyDescent="0.2">
      <c r="A2854" s="1569">
        <v>246712</v>
      </c>
      <c r="B2854" s="172" t="s">
        <v>4975</v>
      </c>
      <c r="C2854" s="81" t="s">
        <v>2441</v>
      </c>
      <c r="D2854" s="81" t="s">
        <v>101</v>
      </c>
      <c r="E2854" s="81"/>
      <c r="F2854" s="81"/>
      <c r="G2854" s="172" t="s">
        <v>103</v>
      </c>
      <c r="H2854" s="34"/>
    </row>
    <row r="2855" spans="1:8" x14ac:dyDescent="0.2">
      <c r="A2855" s="1569">
        <v>246713</v>
      </c>
      <c r="B2855" s="172" t="s">
        <v>4976</v>
      </c>
      <c r="C2855" s="81" t="s">
        <v>4977</v>
      </c>
      <c r="D2855" s="81" t="s">
        <v>134</v>
      </c>
      <c r="E2855" s="81"/>
      <c r="F2855" s="81"/>
      <c r="G2855" s="172" t="s">
        <v>107</v>
      </c>
      <c r="H2855" s="34"/>
    </row>
    <row r="2856" spans="1:8" x14ac:dyDescent="0.2">
      <c r="A2856" s="1569">
        <v>246714</v>
      </c>
      <c r="B2856" s="172" t="s">
        <v>4978</v>
      </c>
      <c r="C2856" s="81" t="s">
        <v>4979</v>
      </c>
      <c r="D2856" s="81" t="s">
        <v>134</v>
      </c>
      <c r="E2856" s="81"/>
      <c r="F2856" s="81"/>
      <c r="G2856" s="172" t="s">
        <v>103</v>
      </c>
      <c r="H2856" s="34"/>
    </row>
    <row r="2857" spans="1:8" x14ac:dyDescent="0.2">
      <c r="A2857" s="1569">
        <v>246715</v>
      </c>
      <c r="B2857" s="172" t="s">
        <v>4980</v>
      </c>
      <c r="C2857" s="81" t="s">
        <v>653</v>
      </c>
      <c r="D2857" s="81" t="s">
        <v>143</v>
      </c>
      <c r="E2857" s="81"/>
      <c r="F2857" s="81"/>
      <c r="G2857" s="172" t="s">
        <v>103</v>
      </c>
      <c r="H2857" s="34"/>
    </row>
    <row r="2858" spans="1:8" x14ac:dyDescent="0.2">
      <c r="A2858" s="1569">
        <v>246716</v>
      </c>
      <c r="B2858" s="172" t="s">
        <v>4981</v>
      </c>
      <c r="C2858" s="81" t="s">
        <v>4982</v>
      </c>
      <c r="D2858" s="81" t="s">
        <v>143</v>
      </c>
      <c r="E2858" s="81"/>
      <c r="F2858" s="81"/>
      <c r="G2858" s="172" t="s">
        <v>103</v>
      </c>
      <c r="H2858" s="34"/>
    </row>
    <row r="2859" spans="1:8" x14ac:dyDescent="0.2">
      <c r="A2859" s="1569">
        <v>246717</v>
      </c>
      <c r="B2859" s="172" t="s">
        <v>4983</v>
      </c>
      <c r="C2859" s="81" t="s">
        <v>4984</v>
      </c>
      <c r="D2859" s="81" t="s">
        <v>134</v>
      </c>
      <c r="E2859" s="81" t="s">
        <v>143</v>
      </c>
      <c r="F2859" s="81"/>
      <c r="G2859" s="172" t="s">
        <v>103</v>
      </c>
      <c r="H2859" s="34"/>
    </row>
    <row r="2860" spans="1:8" x14ac:dyDescent="0.2">
      <c r="A2860" s="1569">
        <v>246718</v>
      </c>
      <c r="B2860" s="172" t="s">
        <v>4985</v>
      </c>
      <c r="C2860" s="81" t="s">
        <v>3841</v>
      </c>
      <c r="D2860" s="81" t="s">
        <v>101</v>
      </c>
      <c r="E2860" s="81"/>
      <c r="F2860" s="81"/>
      <c r="G2860" s="172" t="s">
        <v>103</v>
      </c>
      <c r="H2860" s="34"/>
    </row>
    <row r="2861" spans="1:8" x14ac:dyDescent="0.2">
      <c r="A2861" s="1569">
        <v>246719</v>
      </c>
      <c r="B2861" s="172" t="s">
        <v>4986</v>
      </c>
      <c r="C2861" s="81" t="s">
        <v>785</v>
      </c>
      <c r="D2861" s="81" t="s">
        <v>101</v>
      </c>
      <c r="E2861" s="81"/>
      <c r="F2861" s="81"/>
      <c r="G2861" s="172" t="s">
        <v>103</v>
      </c>
      <c r="H2861" s="34"/>
    </row>
    <row r="2862" spans="1:8" x14ac:dyDescent="0.2">
      <c r="A2862" s="1569">
        <v>246720</v>
      </c>
      <c r="B2862" s="172" t="s">
        <v>4987</v>
      </c>
      <c r="C2862" s="81" t="s">
        <v>723</v>
      </c>
      <c r="D2862" s="81" t="s">
        <v>143</v>
      </c>
      <c r="E2862" s="81"/>
      <c r="F2862" s="81"/>
      <c r="G2862" s="172" t="s">
        <v>103</v>
      </c>
      <c r="H2862" s="34"/>
    </row>
    <row r="2863" spans="1:8" x14ac:dyDescent="0.2">
      <c r="A2863" s="1569">
        <v>246721</v>
      </c>
      <c r="B2863" s="172" t="s">
        <v>4988</v>
      </c>
      <c r="C2863" s="81" t="s">
        <v>2049</v>
      </c>
      <c r="D2863" s="81" t="s">
        <v>101</v>
      </c>
      <c r="E2863" s="81"/>
      <c r="F2863" s="81"/>
      <c r="G2863" s="172" t="s">
        <v>103</v>
      </c>
      <c r="H2863" s="34"/>
    </row>
    <row r="2864" spans="1:8" x14ac:dyDescent="0.2">
      <c r="A2864" s="1569">
        <v>246722</v>
      </c>
      <c r="B2864" s="172" t="s">
        <v>4989</v>
      </c>
      <c r="C2864" s="81" t="s">
        <v>655</v>
      </c>
      <c r="D2864" s="81" t="s">
        <v>134</v>
      </c>
      <c r="E2864" s="81"/>
      <c r="F2864" s="81"/>
      <c r="G2864" s="172" t="s">
        <v>103</v>
      </c>
      <c r="H2864" s="34"/>
    </row>
    <row r="2865" spans="1:8" x14ac:dyDescent="0.2">
      <c r="A2865" s="1569">
        <v>246723</v>
      </c>
      <c r="B2865" s="172" t="s">
        <v>4990</v>
      </c>
      <c r="C2865" s="81" t="s">
        <v>990</v>
      </c>
      <c r="D2865" s="81" t="s">
        <v>101</v>
      </c>
      <c r="E2865" s="81"/>
      <c r="F2865" s="81"/>
      <c r="G2865" s="172" t="s">
        <v>103</v>
      </c>
      <c r="H2865" s="34"/>
    </row>
    <row r="2866" spans="1:8" x14ac:dyDescent="0.2">
      <c r="A2866" s="1569">
        <v>246724</v>
      </c>
      <c r="B2866" s="172" t="s">
        <v>4991</v>
      </c>
      <c r="C2866" s="81" t="s">
        <v>4992</v>
      </c>
      <c r="D2866" s="81" t="s">
        <v>101</v>
      </c>
      <c r="E2866" s="81"/>
      <c r="F2866" s="81"/>
      <c r="G2866" s="172" t="s">
        <v>103</v>
      </c>
      <c r="H2866" s="34"/>
    </row>
    <row r="2867" spans="1:8" x14ac:dyDescent="0.2">
      <c r="A2867" s="1569">
        <v>246725</v>
      </c>
      <c r="B2867" s="172" t="s">
        <v>4993</v>
      </c>
      <c r="C2867" s="81" t="s">
        <v>4088</v>
      </c>
      <c r="D2867" s="81" t="s">
        <v>101</v>
      </c>
      <c r="E2867" s="81" t="s">
        <v>124</v>
      </c>
      <c r="F2867" s="81"/>
      <c r="G2867" s="172" t="s">
        <v>103</v>
      </c>
      <c r="H2867" s="34"/>
    </row>
    <row r="2868" spans="1:8" x14ac:dyDescent="0.2">
      <c r="A2868" s="1569">
        <v>246726</v>
      </c>
      <c r="B2868" s="172" t="s">
        <v>4994</v>
      </c>
      <c r="C2868" s="81" t="s">
        <v>4995</v>
      </c>
      <c r="D2868" s="81" t="s">
        <v>101</v>
      </c>
      <c r="E2868" s="81"/>
      <c r="F2868" s="81"/>
      <c r="G2868" s="172" t="s">
        <v>103</v>
      </c>
      <c r="H2868" s="34"/>
    </row>
    <row r="2869" spans="1:8" x14ac:dyDescent="0.2">
      <c r="A2869" s="1569">
        <v>246727</v>
      </c>
      <c r="B2869" s="172" t="s">
        <v>4996</v>
      </c>
      <c r="C2869" s="81" t="s">
        <v>2214</v>
      </c>
      <c r="D2869" s="81" t="s">
        <v>101</v>
      </c>
      <c r="E2869" s="81"/>
      <c r="F2869" s="81"/>
      <c r="G2869" s="172" t="s">
        <v>103</v>
      </c>
      <c r="H2869" s="34"/>
    </row>
    <row r="2870" spans="1:8" x14ac:dyDescent="0.2">
      <c r="A2870" s="1569">
        <v>246728</v>
      </c>
      <c r="B2870" s="172" t="s">
        <v>4997</v>
      </c>
      <c r="C2870" s="81" t="s">
        <v>4998</v>
      </c>
      <c r="D2870" s="81" t="s">
        <v>101</v>
      </c>
      <c r="E2870" s="81"/>
      <c r="F2870" s="81"/>
      <c r="G2870" s="172" t="s">
        <v>103</v>
      </c>
      <c r="H2870" s="34"/>
    </row>
    <row r="2871" spans="1:8" x14ac:dyDescent="0.2">
      <c r="A2871" s="1569">
        <v>246729</v>
      </c>
      <c r="B2871" s="172" t="s">
        <v>4999</v>
      </c>
      <c r="C2871" s="81" t="s">
        <v>5000</v>
      </c>
      <c r="D2871" s="81" t="s">
        <v>101</v>
      </c>
      <c r="E2871" s="81"/>
      <c r="F2871" s="81"/>
      <c r="G2871" s="172" t="s">
        <v>103</v>
      </c>
      <c r="H2871" s="34"/>
    </row>
    <row r="2872" spans="1:8" x14ac:dyDescent="0.2">
      <c r="A2872" s="1569">
        <v>246730</v>
      </c>
      <c r="B2872" s="172" t="s">
        <v>5001</v>
      </c>
      <c r="C2872" s="81" t="s">
        <v>244</v>
      </c>
      <c r="D2872" s="81" t="s">
        <v>143</v>
      </c>
      <c r="E2872" s="81"/>
      <c r="F2872" s="81"/>
      <c r="G2872" s="172" t="s">
        <v>103</v>
      </c>
      <c r="H2872" s="34"/>
    </row>
    <row r="2873" spans="1:8" x14ac:dyDescent="0.2">
      <c r="A2873" s="1569">
        <v>246731</v>
      </c>
      <c r="B2873" s="172" t="s">
        <v>5002</v>
      </c>
      <c r="C2873" s="81" t="s">
        <v>216</v>
      </c>
      <c r="D2873" s="81" t="s">
        <v>143</v>
      </c>
      <c r="E2873" s="81"/>
      <c r="F2873" s="81"/>
      <c r="G2873" s="172" t="s">
        <v>103</v>
      </c>
      <c r="H2873" s="34"/>
    </row>
    <row r="2874" spans="1:8" x14ac:dyDescent="0.2">
      <c r="A2874" s="1569">
        <v>246732</v>
      </c>
      <c r="B2874" s="172" t="s">
        <v>5003</v>
      </c>
      <c r="C2874" s="81" t="s">
        <v>638</v>
      </c>
      <c r="D2874" s="81" t="s">
        <v>101</v>
      </c>
      <c r="E2874" s="81"/>
      <c r="F2874" s="81"/>
      <c r="G2874" s="172" t="s">
        <v>103</v>
      </c>
      <c r="H2874" s="34"/>
    </row>
    <row r="2875" spans="1:8" x14ac:dyDescent="0.2">
      <c r="A2875" s="1569">
        <v>246733</v>
      </c>
      <c r="B2875" s="172" t="s">
        <v>5004</v>
      </c>
      <c r="C2875" s="81" t="s">
        <v>636</v>
      </c>
      <c r="D2875" s="81" t="s">
        <v>101</v>
      </c>
      <c r="E2875" s="81"/>
      <c r="F2875" s="81"/>
      <c r="G2875" s="172" t="s">
        <v>103</v>
      </c>
      <c r="H2875" s="34"/>
    </row>
    <row r="2876" spans="1:8" x14ac:dyDescent="0.2">
      <c r="A2876" s="1569">
        <v>246734</v>
      </c>
      <c r="B2876" s="172" t="s">
        <v>5005</v>
      </c>
      <c r="C2876" s="81" t="s">
        <v>5006</v>
      </c>
      <c r="D2876" s="81" t="s">
        <v>134</v>
      </c>
      <c r="E2876" s="81"/>
      <c r="F2876" s="81"/>
      <c r="G2876" s="172" t="s">
        <v>103</v>
      </c>
      <c r="H2876" s="34"/>
    </row>
    <row r="2877" spans="1:8" x14ac:dyDescent="0.2">
      <c r="A2877" s="1569">
        <v>246735</v>
      </c>
      <c r="B2877" s="172" t="s">
        <v>5007</v>
      </c>
      <c r="C2877" s="81" t="s">
        <v>640</v>
      </c>
      <c r="D2877" s="81" t="s">
        <v>134</v>
      </c>
      <c r="E2877" s="81"/>
      <c r="F2877" s="81"/>
      <c r="G2877" s="172" t="s">
        <v>103</v>
      </c>
      <c r="H2877" s="34"/>
    </row>
    <row r="2878" spans="1:8" x14ac:dyDescent="0.2">
      <c r="A2878" s="1569">
        <v>246736</v>
      </c>
      <c r="B2878" s="172" t="s">
        <v>5008</v>
      </c>
      <c r="C2878" s="81" t="s">
        <v>642</v>
      </c>
      <c r="D2878" s="81" t="s">
        <v>134</v>
      </c>
      <c r="E2878" s="81"/>
      <c r="F2878" s="81"/>
      <c r="G2878" s="172" t="s">
        <v>103</v>
      </c>
      <c r="H2878" s="34"/>
    </row>
    <row r="2879" spans="1:8" x14ac:dyDescent="0.2">
      <c r="A2879" s="1569">
        <v>246737</v>
      </c>
      <c r="B2879" s="172" t="s">
        <v>5009</v>
      </c>
      <c r="C2879" s="81" t="s">
        <v>5010</v>
      </c>
      <c r="D2879" s="81" t="s">
        <v>101</v>
      </c>
      <c r="E2879" s="81"/>
      <c r="F2879" s="81"/>
      <c r="G2879" s="172" t="s">
        <v>103</v>
      </c>
      <c r="H2879" s="34"/>
    </row>
    <row r="2880" spans="1:8" x14ac:dyDescent="0.2">
      <c r="A2880" s="1569">
        <v>246738</v>
      </c>
      <c r="B2880" s="172" t="s">
        <v>5011</v>
      </c>
      <c r="C2880" s="81" t="s">
        <v>5012</v>
      </c>
      <c r="D2880" s="81" t="s">
        <v>101</v>
      </c>
      <c r="E2880" s="81"/>
      <c r="F2880" s="81"/>
      <c r="G2880" s="172" t="s">
        <v>103</v>
      </c>
      <c r="H2880" s="34"/>
    </row>
    <row r="2881" spans="1:8" x14ac:dyDescent="0.2">
      <c r="A2881" s="1569">
        <v>246739</v>
      </c>
      <c r="B2881" s="172" t="s">
        <v>5013</v>
      </c>
      <c r="C2881" s="81" t="s">
        <v>5014</v>
      </c>
      <c r="D2881" s="81" t="s">
        <v>101</v>
      </c>
      <c r="E2881" s="81"/>
      <c r="F2881" s="81"/>
      <c r="G2881" s="172" t="s">
        <v>103</v>
      </c>
      <c r="H2881" s="34"/>
    </row>
    <row r="2882" spans="1:8" x14ac:dyDescent="0.2">
      <c r="A2882" s="1569">
        <v>246740</v>
      </c>
      <c r="B2882" s="172" t="s">
        <v>5015</v>
      </c>
      <c r="C2882" s="81" t="s">
        <v>5016</v>
      </c>
      <c r="D2882" s="81" t="s">
        <v>143</v>
      </c>
      <c r="E2882" s="81"/>
      <c r="F2882" s="81"/>
      <c r="G2882" s="172" t="s">
        <v>103</v>
      </c>
      <c r="H2882" s="34"/>
    </row>
    <row r="2883" spans="1:8" x14ac:dyDescent="0.2">
      <c r="A2883" s="1569">
        <v>246741</v>
      </c>
      <c r="B2883" s="172" t="s">
        <v>5017</v>
      </c>
      <c r="C2883" s="81" t="s">
        <v>5018</v>
      </c>
      <c r="D2883" s="81" t="s">
        <v>124</v>
      </c>
      <c r="E2883" s="81"/>
      <c r="F2883" s="81"/>
      <c r="G2883" s="172" t="s">
        <v>103</v>
      </c>
      <c r="H2883" s="34"/>
    </row>
    <row r="2884" spans="1:8" x14ac:dyDescent="0.2">
      <c r="A2884" s="1569">
        <v>246742</v>
      </c>
      <c r="B2884" s="172" t="s">
        <v>5019</v>
      </c>
      <c r="C2884" s="81" t="s">
        <v>252</v>
      </c>
      <c r="D2884" s="81" t="s">
        <v>124</v>
      </c>
      <c r="E2884" s="81"/>
      <c r="F2884" s="81"/>
      <c r="G2884" s="172" t="s">
        <v>103</v>
      </c>
      <c r="H2884" s="34"/>
    </row>
    <row r="2885" spans="1:8" x14ac:dyDescent="0.2">
      <c r="A2885" s="1569">
        <v>246743</v>
      </c>
      <c r="B2885" s="172" t="s">
        <v>5020</v>
      </c>
      <c r="C2885" s="81" t="s">
        <v>5021</v>
      </c>
      <c r="D2885" s="81" t="s">
        <v>124</v>
      </c>
      <c r="E2885" s="81"/>
      <c r="F2885" s="81"/>
      <c r="G2885" s="172" t="s">
        <v>103</v>
      </c>
      <c r="H2885" s="34"/>
    </row>
    <row r="2886" spans="1:8" x14ac:dyDescent="0.2">
      <c r="A2886" s="1569">
        <v>246744</v>
      </c>
      <c r="B2886" s="172" t="s">
        <v>5022</v>
      </c>
      <c r="C2886" s="81" t="s">
        <v>5023</v>
      </c>
      <c r="D2886" s="81" t="s">
        <v>124</v>
      </c>
      <c r="E2886" s="81"/>
      <c r="F2886" s="81"/>
      <c r="G2886" s="172" t="s">
        <v>103</v>
      </c>
      <c r="H2886" s="34"/>
    </row>
    <row r="2887" spans="1:8" x14ac:dyDescent="0.2">
      <c r="A2887" s="1569">
        <v>246745</v>
      </c>
      <c r="B2887" s="172" t="s">
        <v>5024</v>
      </c>
      <c r="C2887" s="81" t="s">
        <v>723</v>
      </c>
      <c r="D2887" s="81" t="s">
        <v>143</v>
      </c>
      <c r="E2887" s="81"/>
      <c r="F2887" s="81"/>
      <c r="G2887" s="172" t="s">
        <v>103</v>
      </c>
      <c r="H2887" s="34"/>
    </row>
    <row r="2888" spans="1:8" x14ac:dyDescent="0.2">
      <c r="A2888" s="1569">
        <v>246746</v>
      </c>
      <c r="B2888" s="172" t="s">
        <v>5025</v>
      </c>
      <c r="C2888" s="81" t="s">
        <v>5026</v>
      </c>
      <c r="D2888" s="81" t="s">
        <v>124</v>
      </c>
      <c r="E2888" s="81"/>
      <c r="F2888" s="81"/>
      <c r="G2888" s="172" t="s">
        <v>103</v>
      </c>
      <c r="H2888" s="34"/>
    </row>
    <row r="2889" spans="1:8" x14ac:dyDescent="0.2">
      <c r="A2889" s="1569">
        <v>246747</v>
      </c>
      <c r="B2889" s="172" t="s">
        <v>5027</v>
      </c>
      <c r="C2889" s="81" t="s">
        <v>1125</v>
      </c>
      <c r="D2889" s="81" t="s">
        <v>134</v>
      </c>
      <c r="E2889" s="81"/>
      <c r="F2889" s="81"/>
      <c r="G2889" s="172" t="s">
        <v>103</v>
      </c>
      <c r="H2889" s="34"/>
    </row>
    <row r="2890" spans="1:8" x14ac:dyDescent="0.2">
      <c r="A2890" s="1569">
        <v>246748</v>
      </c>
      <c r="B2890" s="172" t="s">
        <v>5028</v>
      </c>
      <c r="C2890" s="81" t="s">
        <v>419</v>
      </c>
      <c r="D2890" s="81" t="s">
        <v>143</v>
      </c>
      <c r="E2890" s="81"/>
      <c r="F2890" s="81"/>
      <c r="G2890" s="172" t="s">
        <v>103</v>
      </c>
      <c r="H2890" s="34"/>
    </row>
    <row r="2891" spans="1:8" x14ac:dyDescent="0.2">
      <c r="A2891" s="1569">
        <v>246749</v>
      </c>
      <c r="B2891" s="172" t="s">
        <v>5029</v>
      </c>
      <c r="C2891" s="81" t="s">
        <v>5030</v>
      </c>
      <c r="D2891" s="81" t="s">
        <v>134</v>
      </c>
      <c r="E2891" s="81"/>
      <c r="F2891" s="81"/>
      <c r="G2891" s="172" t="s">
        <v>103</v>
      </c>
      <c r="H2891" s="34"/>
    </row>
    <row r="2892" spans="1:8" x14ac:dyDescent="0.2">
      <c r="A2892" s="1569">
        <v>246750</v>
      </c>
      <c r="B2892" s="172" t="s">
        <v>5031</v>
      </c>
      <c r="C2892" s="81" t="s">
        <v>5014</v>
      </c>
      <c r="D2892" s="81" t="s">
        <v>101</v>
      </c>
      <c r="E2892" s="81"/>
      <c r="F2892" s="81"/>
      <c r="G2892" s="172" t="s">
        <v>103</v>
      </c>
      <c r="H2892" s="34"/>
    </row>
    <row r="2893" spans="1:8" x14ac:dyDescent="0.2">
      <c r="A2893" s="1569">
        <v>246751</v>
      </c>
      <c r="B2893" s="172" t="s">
        <v>5032</v>
      </c>
      <c r="C2893" s="81" t="s">
        <v>5033</v>
      </c>
      <c r="D2893" s="81" t="s">
        <v>101</v>
      </c>
      <c r="E2893" s="81"/>
      <c r="F2893" s="81"/>
      <c r="G2893" s="172" t="s">
        <v>103</v>
      </c>
      <c r="H2893" s="34"/>
    </row>
    <row r="2894" spans="1:8" x14ac:dyDescent="0.2">
      <c r="A2894" s="1569">
        <v>246752</v>
      </c>
      <c r="B2894" s="172" t="s">
        <v>5034</v>
      </c>
      <c r="C2894" s="81" t="s">
        <v>5035</v>
      </c>
      <c r="D2894" s="81" t="s">
        <v>101</v>
      </c>
      <c r="E2894" s="81"/>
      <c r="F2894" s="81"/>
      <c r="G2894" s="172" t="s">
        <v>103</v>
      </c>
      <c r="H2894" s="34"/>
    </row>
    <row r="2895" spans="1:8" x14ac:dyDescent="0.2">
      <c r="A2895" s="1569">
        <v>246753</v>
      </c>
      <c r="B2895" s="172" t="s">
        <v>5036</v>
      </c>
      <c r="C2895" s="81" t="s">
        <v>5037</v>
      </c>
      <c r="D2895" s="81" t="s">
        <v>101</v>
      </c>
      <c r="E2895" s="81"/>
      <c r="F2895" s="81"/>
      <c r="G2895" s="172" t="s">
        <v>103</v>
      </c>
      <c r="H2895" s="34"/>
    </row>
    <row r="2896" spans="1:8" x14ac:dyDescent="0.2">
      <c r="A2896" s="1569">
        <v>246754</v>
      </c>
      <c r="B2896" s="172" t="s">
        <v>5038</v>
      </c>
      <c r="C2896" s="81" t="s">
        <v>5039</v>
      </c>
      <c r="D2896" s="81" t="s">
        <v>134</v>
      </c>
      <c r="E2896" s="81"/>
      <c r="F2896" s="81"/>
      <c r="G2896" s="172" t="s">
        <v>103</v>
      </c>
      <c r="H2896" s="34"/>
    </row>
    <row r="2897" spans="1:8" x14ac:dyDescent="0.2">
      <c r="A2897" s="1569">
        <v>246755</v>
      </c>
      <c r="B2897" s="172" t="s">
        <v>5040</v>
      </c>
      <c r="C2897" s="81" t="s">
        <v>11651</v>
      </c>
      <c r="D2897" s="81" t="s">
        <v>124</v>
      </c>
      <c r="E2897" s="81"/>
      <c r="F2897" s="81"/>
      <c r="G2897" s="172" t="s">
        <v>103</v>
      </c>
      <c r="H2897" s="34"/>
    </row>
    <row r="2898" spans="1:8" x14ac:dyDescent="0.2">
      <c r="A2898" s="1569">
        <v>246756</v>
      </c>
      <c r="B2898" s="172" t="s">
        <v>5041</v>
      </c>
      <c r="C2898" s="81" t="s">
        <v>11652</v>
      </c>
      <c r="D2898" s="81" t="s">
        <v>134</v>
      </c>
      <c r="E2898" s="81"/>
      <c r="F2898" s="81"/>
      <c r="G2898" s="172" t="s">
        <v>103</v>
      </c>
      <c r="H2898" s="34"/>
    </row>
    <row r="2899" spans="1:8" x14ac:dyDescent="0.2">
      <c r="A2899" s="1569">
        <v>246757</v>
      </c>
      <c r="B2899" s="172" t="s">
        <v>5042</v>
      </c>
      <c r="C2899" s="81" t="s">
        <v>5043</v>
      </c>
      <c r="D2899" s="81" t="s">
        <v>124</v>
      </c>
      <c r="E2899" s="81"/>
      <c r="F2899" s="81"/>
      <c r="G2899" s="172" t="s">
        <v>103</v>
      </c>
      <c r="H2899" s="34"/>
    </row>
    <row r="2900" spans="1:8" x14ac:dyDescent="0.2">
      <c r="A2900" s="1569">
        <v>246758</v>
      </c>
      <c r="B2900" s="172" t="s">
        <v>5044</v>
      </c>
      <c r="C2900" s="81" t="s">
        <v>5045</v>
      </c>
      <c r="D2900" s="81" t="s">
        <v>143</v>
      </c>
      <c r="E2900" s="81"/>
      <c r="F2900" s="81"/>
      <c r="G2900" s="172" t="s">
        <v>103</v>
      </c>
      <c r="H2900" s="34"/>
    </row>
    <row r="2901" spans="1:8" x14ac:dyDescent="0.2">
      <c r="A2901" s="1569">
        <v>246759</v>
      </c>
      <c r="B2901" s="172" t="s">
        <v>5046</v>
      </c>
      <c r="C2901" s="81" t="s">
        <v>5047</v>
      </c>
      <c r="D2901" s="81" t="s">
        <v>143</v>
      </c>
      <c r="E2901" s="81"/>
      <c r="F2901" s="81"/>
      <c r="G2901" s="172" t="s">
        <v>103</v>
      </c>
      <c r="H2901" s="34"/>
    </row>
    <row r="2902" spans="1:8" x14ac:dyDescent="0.2">
      <c r="A2902" s="1569">
        <v>246760</v>
      </c>
      <c r="B2902" s="172" t="s">
        <v>5048</v>
      </c>
      <c r="C2902" s="81" t="s">
        <v>5049</v>
      </c>
      <c r="D2902" s="81" t="s">
        <v>101</v>
      </c>
      <c r="E2902" s="81"/>
      <c r="F2902" s="81"/>
      <c r="G2902" s="172" t="s">
        <v>103</v>
      </c>
      <c r="H2902" s="34"/>
    </row>
    <row r="2903" spans="1:8" x14ac:dyDescent="0.2">
      <c r="A2903" s="1569">
        <v>246761</v>
      </c>
      <c r="B2903" s="172" t="s">
        <v>5050</v>
      </c>
      <c r="C2903" s="81" t="s">
        <v>5051</v>
      </c>
      <c r="D2903" s="81" t="s">
        <v>101</v>
      </c>
      <c r="E2903" s="81"/>
      <c r="F2903" s="81"/>
      <c r="G2903" s="172" t="s">
        <v>103</v>
      </c>
      <c r="H2903" s="34"/>
    </row>
    <row r="2904" spans="1:8" x14ac:dyDescent="0.2">
      <c r="A2904" s="1569">
        <v>246762</v>
      </c>
      <c r="B2904" s="172" t="s">
        <v>5052</v>
      </c>
      <c r="C2904" s="81" t="s">
        <v>5053</v>
      </c>
      <c r="D2904" s="81" t="s">
        <v>101</v>
      </c>
      <c r="E2904" s="81"/>
      <c r="F2904" s="81"/>
      <c r="G2904" s="172" t="s">
        <v>103</v>
      </c>
      <c r="H2904" s="34"/>
    </row>
    <row r="2905" spans="1:8" x14ac:dyDescent="0.2">
      <c r="A2905" s="1569">
        <v>246763</v>
      </c>
      <c r="B2905" s="172" t="s">
        <v>5054</v>
      </c>
      <c r="C2905" s="81" t="s">
        <v>5055</v>
      </c>
      <c r="D2905" s="81" t="s">
        <v>124</v>
      </c>
      <c r="E2905" s="81"/>
      <c r="F2905" s="81"/>
      <c r="G2905" s="172" t="s">
        <v>103</v>
      </c>
      <c r="H2905" s="34"/>
    </row>
    <row r="2906" spans="1:8" x14ac:dyDescent="0.2">
      <c r="A2906" s="1569">
        <v>246764</v>
      </c>
      <c r="B2906" s="172" t="s">
        <v>5056</v>
      </c>
      <c r="C2906" s="81" t="s">
        <v>5057</v>
      </c>
      <c r="D2906" s="81" t="s">
        <v>124</v>
      </c>
      <c r="E2906" s="81"/>
      <c r="F2906" s="81"/>
      <c r="G2906" s="172" t="s">
        <v>103</v>
      </c>
      <c r="H2906" s="34"/>
    </row>
    <row r="2907" spans="1:8" x14ac:dyDescent="0.2">
      <c r="A2907" s="1569">
        <v>246765</v>
      </c>
      <c r="B2907" s="172" t="s">
        <v>5058</v>
      </c>
      <c r="C2907" s="81" t="s">
        <v>715</v>
      </c>
      <c r="D2907" s="81" t="s">
        <v>143</v>
      </c>
      <c r="E2907" s="81"/>
      <c r="F2907" s="81"/>
      <c r="G2907" s="172" t="s">
        <v>103</v>
      </c>
      <c r="H2907" s="34"/>
    </row>
    <row r="2908" spans="1:8" x14ac:dyDescent="0.2">
      <c r="A2908" s="1569">
        <v>246766</v>
      </c>
      <c r="B2908" s="172" t="s">
        <v>5059</v>
      </c>
      <c r="C2908" s="81" t="s">
        <v>4088</v>
      </c>
      <c r="D2908" s="81" t="s">
        <v>124</v>
      </c>
      <c r="E2908" s="81"/>
      <c r="F2908" s="81"/>
      <c r="G2908" s="172" t="s">
        <v>103</v>
      </c>
      <c r="H2908" s="34"/>
    </row>
    <row r="2909" spans="1:8" x14ac:dyDescent="0.2">
      <c r="A2909" s="1569">
        <v>246767</v>
      </c>
      <c r="B2909" s="172" t="s">
        <v>5060</v>
      </c>
      <c r="C2909" s="81" t="s">
        <v>5061</v>
      </c>
      <c r="D2909" s="81" t="s">
        <v>134</v>
      </c>
      <c r="E2909" s="81"/>
      <c r="F2909" s="81"/>
      <c r="G2909" s="172" t="s">
        <v>103</v>
      </c>
      <c r="H2909" s="34"/>
    </row>
    <row r="2910" spans="1:8" x14ac:dyDescent="0.2">
      <c r="A2910" s="1569">
        <v>246768</v>
      </c>
      <c r="B2910" s="172" t="s">
        <v>5062</v>
      </c>
      <c r="C2910" s="81" t="s">
        <v>5063</v>
      </c>
      <c r="D2910" s="81" t="s">
        <v>101</v>
      </c>
      <c r="E2910" s="81"/>
      <c r="F2910" s="81"/>
      <c r="G2910" s="172" t="s">
        <v>103</v>
      </c>
      <c r="H2910" s="34"/>
    </row>
    <row r="2911" spans="1:8" x14ac:dyDescent="0.2">
      <c r="A2911" s="1569">
        <v>246769</v>
      </c>
      <c r="B2911" s="172" t="s">
        <v>5064</v>
      </c>
      <c r="C2911" s="81" t="s">
        <v>2297</v>
      </c>
      <c r="D2911" s="81" t="s">
        <v>101</v>
      </c>
      <c r="E2911" s="81"/>
      <c r="F2911" s="81"/>
      <c r="G2911" s="172" t="s">
        <v>103</v>
      </c>
      <c r="H2911" s="34"/>
    </row>
    <row r="2912" spans="1:8" x14ac:dyDescent="0.2">
      <c r="A2912" s="1569">
        <v>246770</v>
      </c>
      <c r="B2912" s="172" t="s">
        <v>5065</v>
      </c>
      <c r="C2912" s="81" t="s">
        <v>5066</v>
      </c>
      <c r="D2912" s="81" t="s">
        <v>134</v>
      </c>
      <c r="E2912" s="81"/>
      <c r="F2912" s="81"/>
      <c r="G2912" s="172" t="s">
        <v>103</v>
      </c>
      <c r="H2912" s="34"/>
    </row>
    <row r="2913" spans="1:8" x14ac:dyDescent="0.2">
      <c r="A2913" s="1569">
        <v>246771</v>
      </c>
      <c r="B2913" s="172" t="s">
        <v>5067</v>
      </c>
      <c r="C2913" s="81" t="s">
        <v>5068</v>
      </c>
      <c r="D2913" s="81" t="s">
        <v>134</v>
      </c>
      <c r="E2913" s="81"/>
      <c r="F2913" s="81"/>
      <c r="G2913" s="172" t="s">
        <v>103</v>
      </c>
      <c r="H2913" s="34"/>
    </row>
    <row r="2914" spans="1:8" x14ac:dyDescent="0.2">
      <c r="A2914" s="1569">
        <v>246772</v>
      </c>
      <c r="B2914" s="172" t="s">
        <v>5069</v>
      </c>
      <c r="C2914" s="81" t="s">
        <v>5070</v>
      </c>
      <c r="D2914" s="81" t="s">
        <v>134</v>
      </c>
      <c r="E2914" s="81"/>
      <c r="F2914" s="81"/>
      <c r="G2914" s="172" t="s">
        <v>107</v>
      </c>
      <c r="H2914" s="34"/>
    </row>
    <row r="2915" spans="1:8" x14ac:dyDescent="0.2">
      <c r="A2915" s="1569">
        <v>246773</v>
      </c>
      <c r="B2915" s="172" t="s">
        <v>5071</v>
      </c>
      <c r="C2915" s="81" t="s">
        <v>843</v>
      </c>
      <c r="D2915" s="81" t="s">
        <v>143</v>
      </c>
      <c r="E2915" s="81"/>
      <c r="F2915" s="81"/>
      <c r="G2915" s="172" t="s">
        <v>103</v>
      </c>
      <c r="H2915" s="34"/>
    </row>
    <row r="2916" spans="1:8" x14ac:dyDescent="0.2">
      <c r="A2916" s="1569">
        <v>246774</v>
      </c>
      <c r="B2916" s="172" t="s">
        <v>5072</v>
      </c>
      <c r="C2916" s="81" t="s">
        <v>5073</v>
      </c>
      <c r="D2916" s="81" t="s">
        <v>124</v>
      </c>
      <c r="E2916" s="81"/>
      <c r="F2916" s="81"/>
      <c r="G2916" s="172" t="s">
        <v>103</v>
      </c>
      <c r="H2916" s="34"/>
    </row>
    <row r="2917" spans="1:8" x14ac:dyDescent="0.2">
      <c r="A2917" s="1569">
        <v>246775</v>
      </c>
      <c r="B2917" s="172" t="s">
        <v>5074</v>
      </c>
      <c r="C2917" s="81" t="s">
        <v>5075</v>
      </c>
      <c r="D2917" s="81" t="s">
        <v>143</v>
      </c>
      <c r="E2917" s="81"/>
      <c r="F2917" s="81"/>
      <c r="G2917" s="172" t="s">
        <v>103</v>
      </c>
      <c r="H2917" s="34"/>
    </row>
    <row r="2918" spans="1:8" x14ac:dyDescent="0.2">
      <c r="A2918" s="1569">
        <v>246776</v>
      </c>
      <c r="B2918" s="172" t="s">
        <v>5076</v>
      </c>
      <c r="C2918" s="81" t="s">
        <v>1515</v>
      </c>
      <c r="D2918" s="81" t="s">
        <v>143</v>
      </c>
      <c r="E2918" s="81"/>
      <c r="F2918" s="81"/>
      <c r="G2918" s="172" t="s">
        <v>103</v>
      </c>
      <c r="H2918" s="34"/>
    </row>
    <row r="2919" spans="1:8" x14ac:dyDescent="0.2">
      <c r="A2919" s="1569">
        <v>246777</v>
      </c>
      <c r="B2919" s="172" t="s">
        <v>5077</v>
      </c>
      <c r="C2919" s="81" t="s">
        <v>5078</v>
      </c>
      <c r="D2919" s="81" t="s">
        <v>124</v>
      </c>
      <c r="E2919" s="81"/>
      <c r="F2919" s="81"/>
      <c r="G2919" s="172" t="s">
        <v>103</v>
      </c>
      <c r="H2919" s="34"/>
    </row>
    <row r="2920" spans="1:8" x14ac:dyDescent="0.2">
      <c r="A2920" s="1569">
        <v>246778</v>
      </c>
      <c r="B2920" s="172" t="s">
        <v>5079</v>
      </c>
      <c r="C2920" s="81" t="s">
        <v>1052</v>
      </c>
      <c r="D2920" s="81" t="s">
        <v>124</v>
      </c>
      <c r="E2920" s="81"/>
      <c r="F2920" s="81"/>
      <c r="G2920" s="172" t="s">
        <v>103</v>
      </c>
      <c r="H2920" s="34"/>
    </row>
    <row r="2921" spans="1:8" x14ac:dyDescent="0.2">
      <c r="A2921" s="1569">
        <v>246779</v>
      </c>
      <c r="B2921" s="172" t="s">
        <v>5080</v>
      </c>
      <c r="C2921" s="81" t="s">
        <v>252</v>
      </c>
      <c r="D2921" s="81" t="s">
        <v>124</v>
      </c>
      <c r="E2921" s="81"/>
      <c r="F2921" s="81"/>
      <c r="G2921" s="172" t="s">
        <v>103</v>
      </c>
      <c r="H2921" s="34"/>
    </row>
    <row r="2922" spans="1:8" x14ac:dyDescent="0.2">
      <c r="A2922" s="1569">
        <v>246780</v>
      </c>
      <c r="B2922" s="172" t="s">
        <v>5081</v>
      </c>
      <c r="C2922" s="81" t="s">
        <v>5082</v>
      </c>
      <c r="D2922" s="81" t="s">
        <v>143</v>
      </c>
      <c r="E2922" s="81"/>
      <c r="F2922" s="81"/>
      <c r="G2922" s="172" t="s">
        <v>103</v>
      </c>
      <c r="H2922" s="34"/>
    </row>
    <row r="2923" spans="1:8" x14ac:dyDescent="0.2">
      <c r="A2923" s="1569">
        <v>246781</v>
      </c>
      <c r="B2923" s="172" t="s">
        <v>5083</v>
      </c>
      <c r="C2923" s="81" t="s">
        <v>244</v>
      </c>
      <c r="D2923" s="81" t="s">
        <v>143</v>
      </c>
      <c r="E2923" s="81"/>
      <c r="F2923" s="81"/>
      <c r="G2923" s="172" t="s">
        <v>103</v>
      </c>
      <c r="H2923" s="34"/>
    </row>
    <row r="2924" spans="1:8" x14ac:dyDescent="0.2">
      <c r="A2924" s="1569">
        <v>246782</v>
      </c>
      <c r="B2924" s="172" t="s">
        <v>5084</v>
      </c>
      <c r="C2924" s="81" t="s">
        <v>5085</v>
      </c>
      <c r="D2924" s="81" t="s">
        <v>124</v>
      </c>
      <c r="E2924" s="81"/>
      <c r="F2924" s="81"/>
      <c r="G2924" s="172" t="s">
        <v>103</v>
      </c>
      <c r="H2924" s="34"/>
    </row>
    <row r="2925" spans="1:8" x14ac:dyDescent="0.2">
      <c r="A2925" s="1569">
        <v>246783</v>
      </c>
      <c r="B2925" s="172" t="s">
        <v>5086</v>
      </c>
      <c r="C2925" s="81" t="s">
        <v>3405</v>
      </c>
      <c r="D2925" s="81" t="s">
        <v>134</v>
      </c>
      <c r="E2925" s="81"/>
      <c r="F2925" s="81"/>
      <c r="G2925" s="172" t="s">
        <v>103</v>
      </c>
      <c r="H2925" s="34"/>
    </row>
    <row r="2926" spans="1:8" x14ac:dyDescent="0.2">
      <c r="A2926" s="1569">
        <v>246784</v>
      </c>
      <c r="B2926" s="172" t="s">
        <v>5087</v>
      </c>
      <c r="C2926" s="81" t="s">
        <v>210</v>
      </c>
      <c r="D2926" s="81" t="s">
        <v>134</v>
      </c>
      <c r="E2926" s="81"/>
      <c r="F2926" s="81"/>
      <c r="G2926" s="172" t="s">
        <v>103</v>
      </c>
      <c r="H2926" s="34"/>
    </row>
    <row r="2927" spans="1:8" x14ac:dyDescent="0.2">
      <c r="A2927" s="1569">
        <v>246785</v>
      </c>
      <c r="B2927" s="172" t="s">
        <v>5088</v>
      </c>
      <c r="C2927" s="81" t="s">
        <v>5089</v>
      </c>
      <c r="D2927" s="81" t="s">
        <v>143</v>
      </c>
      <c r="E2927" s="81"/>
      <c r="F2927" s="81"/>
      <c r="G2927" s="172" t="s">
        <v>103</v>
      </c>
      <c r="H2927" s="34"/>
    </row>
    <row r="2928" spans="1:8" x14ac:dyDescent="0.2">
      <c r="A2928" s="1569">
        <v>246786</v>
      </c>
      <c r="B2928" s="172" t="s">
        <v>5090</v>
      </c>
      <c r="C2928" s="81" t="s">
        <v>5091</v>
      </c>
      <c r="D2928" s="81" t="s">
        <v>143</v>
      </c>
      <c r="E2928" s="81"/>
      <c r="F2928" s="81"/>
      <c r="G2928" s="172" t="s">
        <v>103</v>
      </c>
      <c r="H2928" s="34"/>
    </row>
    <row r="2929" spans="1:8" x14ac:dyDescent="0.2">
      <c r="A2929" s="1569">
        <v>246787</v>
      </c>
      <c r="B2929" s="172" t="s">
        <v>5092</v>
      </c>
      <c r="C2929" s="81" t="s">
        <v>5093</v>
      </c>
      <c r="D2929" s="81" t="s">
        <v>143</v>
      </c>
      <c r="E2929" s="81"/>
      <c r="F2929" s="81"/>
      <c r="G2929" s="172" t="s">
        <v>103</v>
      </c>
      <c r="H2929" s="34"/>
    </row>
    <row r="2930" spans="1:8" x14ac:dyDescent="0.2">
      <c r="A2930" s="1569">
        <v>246788</v>
      </c>
      <c r="B2930" s="172" t="s">
        <v>5094</v>
      </c>
      <c r="C2930" s="81" t="s">
        <v>688</v>
      </c>
      <c r="D2930" s="81" t="s">
        <v>143</v>
      </c>
      <c r="E2930" s="81"/>
      <c r="F2930" s="81"/>
      <c r="G2930" s="172" t="s">
        <v>103</v>
      </c>
      <c r="H2930" s="34"/>
    </row>
    <row r="2931" spans="1:8" x14ac:dyDescent="0.2">
      <c r="A2931" s="1569">
        <v>246789</v>
      </c>
      <c r="B2931" s="172" t="s">
        <v>5095</v>
      </c>
      <c r="C2931" s="81" t="s">
        <v>5096</v>
      </c>
      <c r="D2931" s="81" t="s">
        <v>101</v>
      </c>
      <c r="E2931" s="81"/>
      <c r="F2931" s="81"/>
      <c r="G2931" s="172" t="s">
        <v>103</v>
      </c>
      <c r="H2931" s="34"/>
    </row>
    <row r="2932" spans="1:8" x14ac:dyDescent="0.2">
      <c r="A2932" s="1569">
        <v>246790</v>
      </c>
      <c r="B2932" s="172" t="s">
        <v>5097</v>
      </c>
      <c r="C2932" s="81" t="s">
        <v>5098</v>
      </c>
      <c r="D2932" s="81" t="s">
        <v>134</v>
      </c>
      <c r="E2932" s="81"/>
      <c r="F2932" s="81"/>
      <c r="G2932" s="172" t="s">
        <v>103</v>
      </c>
      <c r="H2932" s="34"/>
    </row>
    <row r="2933" spans="1:8" x14ac:dyDescent="0.2">
      <c r="A2933" s="1569">
        <v>246791</v>
      </c>
      <c r="B2933" s="172" t="s">
        <v>5099</v>
      </c>
      <c r="C2933" s="81" t="s">
        <v>5100</v>
      </c>
      <c r="D2933" s="81" t="s">
        <v>143</v>
      </c>
      <c r="E2933" s="81"/>
      <c r="F2933" s="81"/>
      <c r="G2933" s="172" t="s">
        <v>103</v>
      </c>
      <c r="H2933" s="34"/>
    </row>
    <row r="2934" spans="1:8" x14ac:dyDescent="0.2">
      <c r="A2934" s="1569">
        <v>246792</v>
      </c>
      <c r="B2934" s="172" t="s">
        <v>5101</v>
      </c>
      <c r="C2934" s="81" t="s">
        <v>304</v>
      </c>
      <c r="D2934" s="81" t="s">
        <v>143</v>
      </c>
      <c r="E2934" s="81"/>
      <c r="F2934" s="81"/>
      <c r="G2934" s="172" t="s">
        <v>103</v>
      </c>
      <c r="H2934" s="34"/>
    </row>
    <row r="2935" spans="1:8" x14ac:dyDescent="0.2">
      <c r="A2935" s="1569">
        <v>246793</v>
      </c>
      <c r="B2935" s="172" t="s">
        <v>5102</v>
      </c>
      <c r="C2935" s="81" t="s">
        <v>5103</v>
      </c>
      <c r="D2935" s="81" t="s">
        <v>134</v>
      </c>
      <c r="E2935" s="81"/>
      <c r="F2935" s="81"/>
      <c r="G2935" s="172" t="s">
        <v>103</v>
      </c>
      <c r="H2935" s="34"/>
    </row>
    <row r="2936" spans="1:8" x14ac:dyDescent="0.2">
      <c r="A2936" s="1569">
        <v>246794</v>
      </c>
      <c r="B2936" s="172" t="s">
        <v>5104</v>
      </c>
      <c r="C2936" s="81" t="s">
        <v>5105</v>
      </c>
      <c r="D2936" s="81" t="s">
        <v>101</v>
      </c>
      <c r="E2936" s="81" t="s">
        <v>134</v>
      </c>
      <c r="F2936" s="81"/>
      <c r="G2936" s="172" t="s">
        <v>103</v>
      </c>
      <c r="H2936" s="34"/>
    </row>
    <row r="2937" spans="1:8" x14ac:dyDescent="0.2">
      <c r="A2937" s="1569">
        <v>246795</v>
      </c>
      <c r="B2937" s="172" t="s">
        <v>5106</v>
      </c>
      <c r="C2937" s="81" t="s">
        <v>5107</v>
      </c>
      <c r="D2937" s="81" t="s">
        <v>134</v>
      </c>
      <c r="E2937" s="81"/>
      <c r="F2937" s="81"/>
      <c r="G2937" s="172" t="s">
        <v>103</v>
      </c>
      <c r="H2937" s="34"/>
    </row>
    <row r="2938" spans="1:8" x14ac:dyDescent="0.2">
      <c r="A2938" s="1569">
        <v>246796</v>
      </c>
      <c r="B2938" s="172" t="s">
        <v>5108</v>
      </c>
      <c r="C2938" s="81" t="s">
        <v>5109</v>
      </c>
      <c r="D2938" s="81" t="s">
        <v>101</v>
      </c>
      <c r="E2938" s="81"/>
      <c r="F2938" s="81"/>
      <c r="G2938" s="172" t="s">
        <v>103</v>
      </c>
      <c r="H2938" s="34"/>
    </row>
    <row r="2939" spans="1:8" x14ac:dyDescent="0.2">
      <c r="A2939" s="1569">
        <v>246797</v>
      </c>
      <c r="B2939" s="172" t="s">
        <v>5110</v>
      </c>
      <c r="C2939" s="81" t="s">
        <v>5111</v>
      </c>
      <c r="D2939" s="81" t="s">
        <v>143</v>
      </c>
      <c r="E2939" s="81"/>
      <c r="F2939" s="81"/>
      <c r="G2939" s="172" t="s">
        <v>103</v>
      </c>
      <c r="H2939" s="34"/>
    </row>
    <row r="2940" spans="1:8" x14ac:dyDescent="0.2">
      <c r="A2940" s="1569">
        <v>246798</v>
      </c>
      <c r="B2940" s="172" t="s">
        <v>5112</v>
      </c>
      <c r="C2940" s="81" t="s">
        <v>5113</v>
      </c>
      <c r="D2940" s="81" t="s">
        <v>134</v>
      </c>
      <c r="E2940" s="81"/>
      <c r="F2940" s="81"/>
      <c r="G2940" s="172" t="s">
        <v>107</v>
      </c>
      <c r="H2940" s="34"/>
    </row>
    <row r="2941" spans="1:8" x14ac:dyDescent="0.2">
      <c r="A2941" s="1569">
        <v>246799</v>
      </c>
      <c r="B2941" s="172" t="s">
        <v>5114</v>
      </c>
      <c r="C2941" s="81" t="s">
        <v>5115</v>
      </c>
      <c r="D2941" s="81" t="s">
        <v>134</v>
      </c>
      <c r="E2941" s="81"/>
      <c r="F2941" s="81"/>
      <c r="G2941" s="172" t="s">
        <v>103</v>
      </c>
      <c r="H2941" s="34"/>
    </row>
    <row r="2942" spans="1:8" x14ac:dyDescent="0.2">
      <c r="A2942" s="1569">
        <v>246800</v>
      </c>
      <c r="B2942" s="172" t="s">
        <v>5116</v>
      </c>
      <c r="C2942" s="81" t="s">
        <v>2484</v>
      </c>
      <c r="D2942" s="81" t="s">
        <v>134</v>
      </c>
      <c r="E2942" s="81"/>
      <c r="F2942" s="81"/>
      <c r="G2942" s="172" t="s">
        <v>103</v>
      </c>
      <c r="H2942" s="34"/>
    </row>
    <row r="2943" spans="1:8" x14ac:dyDescent="0.2">
      <c r="A2943" s="1569">
        <v>246801</v>
      </c>
      <c r="B2943" s="172" t="s">
        <v>5117</v>
      </c>
      <c r="C2943" s="81" t="s">
        <v>5118</v>
      </c>
      <c r="D2943" s="81" t="s">
        <v>143</v>
      </c>
      <c r="E2943" s="81"/>
      <c r="F2943" s="81"/>
      <c r="G2943" s="172" t="s">
        <v>103</v>
      </c>
      <c r="H2943" s="34"/>
    </row>
    <row r="2944" spans="1:8" x14ac:dyDescent="0.2">
      <c r="A2944" s="1569">
        <v>246802</v>
      </c>
      <c r="B2944" s="172" t="s">
        <v>5119</v>
      </c>
      <c r="C2944" s="81" t="s">
        <v>5120</v>
      </c>
      <c r="D2944" s="81" t="s">
        <v>143</v>
      </c>
      <c r="E2944" s="81"/>
      <c r="F2944" s="81"/>
      <c r="G2944" s="172" t="s">
        <v>103</v>
      </c>
      <c r="H2944" s="34"/>
    </row>
    <row r="2945" spans="1:8" x14ac:dyDescent="0.2">
      <c r="A2945" s="1569">
        <v>246803</v>
      </c>
      <c r="B2945" s="172" t="s">
        <v>5121</v>
      </c>
      <c r="C2945" s="81" t="s">
        <v>5122</v>
      </c>
      <c r="D2945" s="81" t="s">
        <v>143</v>
      </c>
      <c r="E2945" s="81"/>
      <c r="F2945" s="81"/>
      <c r="G2945" s="172" t="s">
        <v>103</v>
      </c>
      <c r="H2945" s="34"/>
    </row>
    <row r="2946" spans="1:8" x14ac:dyDescent="0.2">
      <c r="A2946" s="1569">
        <v>246804</v>
      </c>
      <c r="B2946" s="172" t="s">
        <v>5123</v>
      </c>
      <c r="C2946" s="81" t="s">
        <v>5124</v>
      </c>
      <c r="D2946" s="81" t="s">
        <v>143</v>
      </c>
      <c r="E2946" s="81"/>
      <c r="F2946" s="81"/>
      <c r="G2946" s="172" t="s">
        <v>103</v>
      </c>
      <c r="H2946" s="34"/>
    </row>
    <row r="2947" spans="1:8" x14ac:dyDescent="0.2">
      <c r="A2947" s="1569">
        <v>246809</v>
      </c>
      <c r="B2947" s="172" t="s">
        <v>5125</v>
      </c>
      <c r="C2947" s="81" t="s">
        <v>5093</v>
      </c>
      <c r="D2947" s="81" t="s">
        <v>143</v>
      </c>
      <c r="E2947" s="81"/>
      <c r="F2947" s="81"/>
      <c r="G2947" s="172" t="s">
        <v>103</v>
      </c>
      <c r="H2947" s="34"/>
    </row>
    <row r="2948" spans="1:8" x14ac:dyDescent="0.2">
      <c r="A2948" s="1569">
        <v>246810</v>
      </c>
      <c r="B2948" s="172" t="s">
        <v>5126</v>
      </c>
      <c r="C2948" s="81" t="s">
        <v>5127</v>
      </c>
      <c r="D2948" s="81" t="s">
        <v>143</v>
      </c>
      <c r="E2948" s="81"/>
      <c r="F2948" s="81"/>
      <c r="G2948" s="172" t="s">
        <v>103</v>
      </c>
      <c r="H2948" s="34"/>
    </row>
    <row r="2949" spans="1:8" x14ac:dyDescent="0.2">
      <c r="A2949" s="1569">
        <v>246811</v>
      </c>
      <c r="B2949" s="172" t="s">
        <v>5128</v>
      </c>
      <c r="C2949" s="81" t="s">
        <v>5129</v>
      </c>
      <c r="D2949" s="81" t="s">
        <v>134</v>
      </c>
      <c r="E2949" s="81"/>
      <c r="F2949" s="81"/>
      <c r="G2949" s="172" t="s">
        <v>103</v>
      </c>
      <c r="H2949" s="34"/>
    </row>
    <row r="2950" spans="1:8" x14ac:dyDescent="0.2">
      <c r="A2950" s="1569">
        <v>246812</v>
      </c>
      <c r="B2950" s="172" t="s">
        <v>5130</v>
      </c>
      <c r="C2950" s="81" t="s">
        <v>958</v>
      </c>
      <c r="D2950" s="81" t="s">
        <v>134</v>
      </c>
      <c r="E2950" s="81"/>
      <c r="F2950" s="81"/>
      <c r="G2950" s="172" t="s">
        <v>103</v>
      </c>
      <c r="H2950" s="34"/>
    </row>
    <row r="2951" spans="1:8" x14ac:dyDescent="0.2">
      <c r="A2951" s="1569">
        <v>246813</v>
      </c>
      <c r="B2951" s="172" t="s">
        <v>5131</v>
      </c>
      <c r="C2951" s="81" t="s">
        <v>5132</v>
      </c>
      <c r="D2951" s="81" t="s">
        <v>124</v>
      </c>
      <c r="E2951" s="81"/>
      <c r="F2951" s="81"/>
      <c r="G2951" s="172" t="s">
        <v>103</v>
      </c>
      <c r="H2951" s="34"/>
    </row>
    <row r="2952" spans="1:8" x14ac:dyDescent="0.2">
      <c r="A2952" s="1569">
        <v>246814</v>
      </c>
      <c r="B2952" s="172" t="s">
        <v>5133</v>
      </c>
      <c r="C2952" s="81" t="s">
        <v>5134</v>
      </c>
      <c r="D2952" s="81" t="s">
        <v>101</v>
      </c>
      <c r="E2952" s="81"/>
      <c r="F2952" s="81"/>
      <c r="G2952" s="172" t="s">
        <v>103</v>
      </c>
      <c r="H2952" s="34"/>
    </row>
    <row r="2953" spans="1:8" x14ac:dyDescent="0.2">
      <c r="A2953" s="1569">
        <v>246815</v>
      </c>
      <c r="B2953" s="172" t="s">
        <v>5135</v>
      </c>
      <c r="C2953" s="81" t="s">
        <v>5136</v>
      </c>
      <c r="D2953" s="81" t="s">
        <v>134</v>
      </c>
      <c r="E2953" s="81"/>
      <c r="F2953" s="81"/>
      <c r="G2953" s="172" t="s">
        <v>103</v>
      </c>
      <c r="H2953" s="34"/>
    </row>
    <row r="2954" spans="1:8" x14ac:dyDescent="0.2">
      <c r="A2954" s="1569">
        <v>246816</v>
      </c>
      <c r="B2954" s="172" t="s">
        <v>5137</v>
      </c>
      <c r="C2954" s="81" t="s">
        <v>5138</v>
      </c>
      <c r="D2954" s="81" t="s">
        <v>134</v>
      </c>
      <c r="E2954" s="81"/>
      <c r="F2954" s="81"/>
      <c r="G2954" s="172" t="s">
        <v>103</v>
      </c>
      <c r="H2954" s="34"/>
    </row>
    <row r="2955" spans="1:8" x14ac:dyDescent="0.2">
      <c r="A2955" s="1569">
        <v>246817</v>
      </c>
      <c r="B2955" s="172" t="s">
        <v>5139</v>
      </c>
      <c r="C2955" s="81" t="s">
        <v>5140</v>
      </c>
      <c r="D2955" s="81" t="s">
        <v>143</v>
      </c>
      <c r="E2955" s="81"/>
      <c r="F2955" s="81"/>
      <c r="G2955" s="172" t="s">
        <v>103</v>
      </c>
      <c r="H2955" s="34"/>
    </row>
    <row r="2956" spans="1:8" x14ac:dyDescent="0.2">
      <c r="A2956" s="1569">
        <v>246818</v>
      </c>
      <c r="B2956" s="172" t="s">
        <v>5141</v>
      </c>
      <c r="C2956" s="81" t="s">
        <v>5142</v>
      </c>
      <c r="D2956" s="81" t="s">
        <v>124</v>
      </c>
      <c r="E2956" s="81"/>
      <c r="F2956" s="81"/>
      <c r="G2956" s="172" t="s">
        <v>103</v>
      </c>
      <c r="H2956" s="34"/>
    </row>
    <row r="2957" spans="1:8" x14ac:dyDescent="0.2">
      <c r="A2957" s="1569">
        <v>246819</v>
      </c>
      <c r="B2957" s="172" t="s">
        <v>5143</v>
      </c>
      <c r="C2957" s="81" t="s">
        <v>3261</v>
      </c>
      <c r="D2957" s="81" t="s">
        <v>124</v>
      </c>
      <c r="E2957" s="81"/>
      <c r="F2957" s="81"/>
      <c r="G2957" s="172" t="s">
        <v>103</v>
      </c>
      <c r="H2957" s="34"/>
    </row>
    <row r="2958" spans="1:8" x14ac:dyDescent="0.2">
      <c r="A2958" s="1569">
        <v>246820</v>
      </c>
      <c r="B2958" s="172" t="s">
        <v>5144</v>
      </c>
      <c r="C2958" s="81" t="s">
        <v>5145</v>
      </c>
      <c r="D2958" s="81" t="s">
        <v>134</v>
      </c>
      <c r="E2958" s="81"/>
      <c r="F2958" s="81"/>
      <c r="G2958" s="172" t="s">
        <v>103</v>
      </c>
      <c r="H2958" s="34"/>
    </row>
    <row r="2959" spans="1:8" x14ac:dyDescent="0.2">
      <c r="A2959" s="1569">
        <v>246821</v>
      </c>
      <c r="B2959" s="172" t="s">
        <v>5146</v>
      </c>
      <c r="C2959" s="81" t="s">
        <v>5147</v>
      </c>
      <c r="D2959" s="81" t="s">
        <v>124</v>
      </c>
      <c r="E2959" s="81" t="s">
        <v>143</v>
      </c>
      <c r="F2959" s="81"/>
      <c r="G2959" s="172" t="s">
        <v>103</v>
      </c>
      <c r="H2959" s="34"/>
    </row>
    <row r="2960" spans="1:8" x14ac:dyDescent="0.2">
      <c r="A2960" s="1569">
        <v>246822</v>
      </c>
      <c r="B2960" s="172" t="s">
        <v>5148</v>
      </c>
      <c r="C2960" s="81" t="s">
        <v>5149</v>
      </c>
      <c r="D2960" s="81" t="s">
        <v>124</v>
      </c>
      <c r="E2960" s="81"/>
      <c r="F2960" s="81"/>
      <c r="G2960" s="172" t="s">
        <v>103</v>
      </c>
      <c r="H2960" s="34"/>
    </row>
    <row r="2961" spans="1:8" x14ac:dyDescent="0.2">
      <c r="A2961" s="1569">
        <v>246823</v>
      </c>
      <c r="B2961" s="172" t="s">
        <v>5150</v>
      </c>
      <c r="C2961" s="81" t="s">
        <v>5151</v>
      </c>
      <c r="D2961" s="81" t="s">
        <v>101</v>
      </c>
      <c r="E2961" s="81"/>
      <c r="F2961" s="81"/>
      <c r="G2961" s="172" t="s">
        <v>103</v>
      </c>
      <c r="H2961" s="34"/>
    </row>
    <row r="2962" spans="1:8" x14ac:dyDescent="0.2">
      <c r="A2962" s="1569">
        <v>246824</v>
      </c>
      <c r="B2962" s="172" t="s">
        <v>5152</v>
      </c>
      <c r="C2962" s="81" t="s">
        <v>5153</v>
      </c>
      <c r="D2962" s="81" t="s">
        <v>124</v>
      </c>
      <c r="E2962" s="81"/>
      <c r="F2962" s="81"/>
      <c r="G2962" s="172" t="s">
        <v>103</v>
      </c>
      <c r="H2962" s="34"/>
    </row>
    <row r="2963" spans="1:8" x14ac:dyDescent="0.2">
      <c r="A2963" s="1569">
        <v>246825</v>
      </c>
      <c r="B2963" s="172" t="s">
        <v>5154</v>
      </c>
      <c r="C2963" s="81" t="s">
        <v>5155</v>
      </c>
      <c r="D2963" s="81" t="s">
        <v>124</v>
      </c>
      <c r="E2963" s="81"/>
      <c r="F2963" s="81"/>
      <c r="G2963" s="172" t="s">
        <v>103</v>
      </c>
      <c r="H2963" s="34"/>
    </row>
    <row r="2964" spans="1:8" x14ac:dyDescent="0.2">
      <c r="A2964" s="1569">
        <v>246826</v>
      </c>
      <c r="B2964" s="172" t="s">
        <v>5156</v>
      </c>
      <c r="C2964" s="81" t="s">
        <v>5157</v>
      </c>
      <c r="D2964" s="81" t="s">
        <v>124</v>
      </c>
      <c r="E2964" s="81"/>
      <c r="F2964" s="81"/>
      <c r="G2964" s="172" t="s">
        <v>103</v>
      </c>
      <c r="H2964" s="34"/>
    </row>
    <row r="2965" spans="1:8" x14ac:dyDescent="0.2">
      <c r="A2965" s="1569">
        <v>246827</v>
      </c>
      <c r="B2965" s="172" t="s">
        <v>5158</v>
      </c>
      <c r="C2965" s="81" t="s">
        <v>5159</v>
      </c>
      <c r="D2965" s="81" t="s">
        <v>143</v>
      </c>
      <c r="E2965" s="81"/>
      <c r="F2965" s="81"/>
      <c r="G2965" s="172" t="s">
        <v>103</v>
      </c>
      <c r="H2965" s="34"/>
    </row>
    <row r="2966" spans="1:8" x14ac:dyDescent="0.2">
      <c r="A2966" s="1569">
        <v>246828</v>
      </c>
      <c r="B2966" s="172" t="s">
        <v>5160</v>
      </c>
      <c r="C2966" s="81" t="s">
        <v>5161</v>
      </c>
      <c r="D2966" s="81" t="s">
        <v>134</v>
      </c>
      <c r="E2966" s="81"/>
      <c r="F2966" s="81"/>
      <c r="G2966" s="172" t="s">
        <v>103</v>
      </c>
      <c r="H2966" s="34"/>
    </row>
    <row r="2967" spans="1:8" x14ac:dyDescent="0.2">
      <c r="A2967" s="1569">
        <v>246829</v>
      </c>
      <c r="B2967" s="172" t="s">
        <v>5162</v>
      </c>
      <c r="C2967" s="81" t="s">
        <v>5163</v>
      </c>
      <c r="D2967" s="81" t="s">
        <v>124</v>
      </c>
      <c r="E2967" s="81"/>
      <c r="F2967" s="81"/>
      <c r="G2967" s="172" t="s">
        <v>103</v>
      </c>
      <c r="H2967" s="34"/>
    </row>
    <row r="2968" spans="1:8" x14ac:dyDescent="0.2">
      <c r="A2968" s="1569">
        <v>246830</v>
      </c>
      <c r="B2968" s="172" t="s">
        <v>5164</v>
      </c>
      <c r="C2968" s="81" t="s">
        <v>5165</v>
      </c>
      <c r="D2968" s="81" t="s">
        <v>134</v>
      </c>
      <c r="E2968" s="81"/>
      <c r="F2968" s="81"/>
      <c r="G2968" s="172" t="s">
        <v>103</v>
      </c>
      <c r="H2968" s="34"/>
    </row>
    <row r="2969" spans="1:8" x14ac:dyDescent="0.2">
      <c r="A2969" s="1569">
        <v>246831</v>
      </c>
      <c r="B2969" s="172" t="s">
        <v>5166</v>
      </c>
      <c r="C2969" s="81" t="s">
        <v>618</v>
      </c>
      <c r="D2969" s="81" t="s">
        <v>124</v>
      </c>
      <c r="E2969" s="81"/>
      <c r="F2969" s="81"/>
      <c r="G2969" s="172" t="s">
        <v>103</v>
      </c>
      <c r="H2969" s="34"/>
    </row>
    <row r="2970" spans="1:8" x14ac:dyDescent="0.2">
      <c r="A2970" s="1569">
        <v>246832</v>
      </c>
      <c r="B2970" s="172" t="s">
        <v>5167</v>
      </c>
      <c r="C2970" s="81" t="s">
        <v>5168</v>
      </c>
      <c r="D2970" s="81" t="s">
        <v>143</v>
      </c>
      <c r="E2970" s="81"/>
      <c r="F2970" s="81"/>
      <c r="G2970" s="172" t="s">
        <v>103</v>
      </c>
      <c r="H2970" s="34"/>
    </row>
    <row r="2971" spans="1:8" x14ac:dyDescent="0.2">
      <c r="A2971" s="1569">
        <v>246833</v>
      </c>
      <c r="B2971" s="172" t="s">
        <v>5169</v>
      </c>
      <c r="C2971" s="81" t="s">
        <v>5170</v>
      </c>
      <c r="D2971" s="81" t="s">
        <v>143</v>
      </c>
      <c r="E2971" s="81"/>
      <c r="F2971" s="81"/>
      <c r="G2971" s="172" t="s">
        <v>103</v>
      </c>
      <c r="H2971" s="34"/>
    </row>
    <row r="2972" spans="1:8" x14ac:dyDescent="0.2">
      <c r="A2972" s="1569">
        <v>246834</v>
      </c>
      <c r="B2972" s="172" t="s">
        <v>5171</v>
      </c>
      <c r="C2972" s="81" t="s">
        <v>1950</v>
      </c>
      <c r="D2972" s="81" t="s">
        <v>124</v>
      </c>
      <c r="E2972" s="81"/>
      <c r="F2972" s="81"/>
      <c r="G2972" s="172" t="s">
        <v>103</v>
      </c>
      <c r="H2972" s="34"/>
    </row>
    <row r="2973" spans="1:8" x14ac:dyDescent="0.2">
      <c r="A2973" s="1569">
        <v>246835</v>
      </c>
      <c r="B2973" s="172" t="s">
        <v>5172</v>
      </c>
      <c r="C2973" s="81" t="s">
        <v>5173</v>
      </c>
      <c r="D2973" s="81" t="s">
        <v>143</v>
      </c>
      <c r="E2973" s="81"/>
      <c r="F2973" s="81"/>
      <c r="G2973" s="172" t="s">
        <v>103</v>
      </c>
      <c r="H2973" s="34"/>
    </row>
    <row r="2974" spans="1:8" x14ac:dyDescent="0.2">
      <c r="A2974" s="1569">
        <v>246836</v>
      </c>
      <c r="B2974" s="172" t="s">
        <v>5174</v>
      </c>
      <c r="C2974" s="81" t="s">
        <v>5175</v>
      </c>
      <c r="D2974" s="81" t="s">
        <v>143</v>
      </c>
      <c r="E2974" s="81"/>
      <c r="F2974" s="81"/>
      <c r="G2974" s="172" t="s">
        <v>103</v>
      </c>
      <c r="H2974" s="34"/>
    </row>
    <row r="2975" spans="1:8" x14ac:dyDescent="0.2">
      <c r="A2975" s="1569">
        <v>246837</v>
      </c>
      <c r="B2975" s="172" t="s">
        <v>5176</v>
      </c>
      <c r="C2975" s="81" t="s">
        <v>5177</v>
      </c>
      <c r="D2975" s="81" t="s">
        <v>124</v>
      </c>
      <c r="E2975" s="81"/>
      <c r="F2975" s="81"/>
      <c r="G2975" s="172" t="s">
        <v>103</v>
      </c>
      <c r="H2975" s="34"/>
    </row>
    <row r="2976" spans="1:8" x14ac:dyDescent="0.2">
      <c r="A2976" s="1569">
        <v>246838</v>
      </c>
      <c r="B2976" s="172" t="s">
        <v>5178</v>
      </c>
      <c r="C2976" s="81" t="s">
        <v>5179</v>
      </c>
      <c r="D2976" s="81" t="s">
        <v>124</v>
      </c>
      <c r="E2976" s="81"/>
      <c r="F2976" s="81"/>
      <c r="G2976" s="172" t="s">
        <v>103</v>
      </c>
      <c r="H2976" s="34"/>
    </row>
    <row r="2977" spans="1:8" x14ac:dyDescent="0.2">
      <c r="A2977" s="1569">
        <v>246839</v>
      </c>
      <c r="B2977" s="172" t="s">
        <v>5180</v>
      </c>
      <c r="C2977" s="81" t="s">
        <v>5181</v>
      </c>
      <c r="D2977" s="81" t="s">
        <v>124</v>
      </c>
      <c r="E2977" s="81"/>
      <c r="F2977" s="81"/>
      <c r="G2977" s="172" t="s">
        <v>103</v>
      </c>
      <c r="H2977" s="34"/>
    </row>
    <row r="2978" spans="1:8" x14ac:dyDescent="0.2">
      <c r="A2978" s="1569">
        <v>246840</v>
      </c>
      <c r="B2978" s="172" t="s">
        <v>5182</v>
      </c>
      <c r="C2978" s="81" t="s">
        <v>5183</v>
      </c>
      <c r="D2978" s="81" t="s">
        <v>124</v>
      </c>
      <c r="E2978" s="81"/>
      <c r="F2978" s="81"/>
      <c r="G2978" s="172" t="s">
        <v>103</v>
      </c>
      <c r="H2978" s="34"/>
    </row>
    <row r="2979" spans="1:8" x14ac:dyDescent="0.2">
      <c r="A2979" s="1569">
        <v>246841</v>
      </c>
      <c r="B2979" s="172" t="s">
        <v>5184</v>
      </c>
      <c r="C2979" s="81" t="s">
        <v>4220</v>
      </c>
      <c r="D2979" s="81" t="s">
        <v>143</v>
      </c>
      <c r="E2979" s="81"/>
      <c r="F2979" s="81"/>
      <c r="G2979" s="172" t="s">
        <v>103</v>
      </c>
      <c r="H2979" s="34"/>
    </row>
    <row r="2980" spans="1:8" x14ac:dyDescent="0.2">
      <c r="A2980" s="1569">
        <v>246842</v>
      </c>
      <c r="B2980" s="172" t="s">
        <v>5185</v>
      </c>
      <c r="C2980" s="81" t="s">
        <v>5186</v>
      </c>
      <c r="D2980" s="81" t="s">
        <v>124</v>
      </c>
      <c r="E2980" s="81"/>
      <c r="F2980" s="81"/>
      <c r="G2980" s="172" t="s">
        <v>103</v>
      </c>
      <c r="H2980" s="34"/>
    </row>
    <row r="2981" spans="1:8" x14ac:dyDescent="0.2">
      <c r="A2981" s="1569">
        <v>246843</v>
      </c>
      <c r="B2981" s="172" t="s">
        <v>5187</v>
      </c>
      <c r="C2981" s="81" t="s">
        <v>5188</v>
      </c>
      <c r="D2981" s="81" t="s">
        <v>124</v>
      </c>
      <c r="E2981" s="81"/>
      <c r="F2981" s="81"/>
      <c r="G2981" s="172" t="s">
        <v>103</v>
      </c>
      <c r="H2981" s="34"/>
    </row>
    <row r="2982" spans="1:8" x14ac:dyDescent="0.2">
      <c r="A2982" s="1569">
        <v>246844</v>
      </c>
      <c r="B2982" s="172" t="s">
        <v>5189</v>
      </c>
      <c r="C2982" s="81" t="s">
        <v>244</v>
      </c>
      <c r="D2982" s="81" t="s">
        <v>143</v>
      </c>
      <c r="E2982" s="81"/>
      <c r="F2982" s="81"/>
      <c r="G2982" s="172" t="s">
        <v>103</v>
      </c>
      <c r="H2982" s="34"/>
    </row>
    <row r="2983" spans="1:8" x14ac:dyDescent="0.2">
      <c r="A2983" s="1569">
        <v>246845</v>
      </c>
      <c r="B2983" s="172" t="s">
        <v>5190</v>
      </c>
      <c r="C2983" s="81" t="s">
        <v>5191</v>
      </c>
      <c r="D2983" s="81" t="s">
        <v>124</v>
      </c>
      <c r="E2983" s="81"/>
      <c r="F2983" s="81"/>
      <c r="G2983" s="172" t="s">
        <v>103</v>
      </c>
      <c r="H2983" s="34"/>
    </row>
    <row r="2984" spans="1:8" x14ac:dyDescent="0.2">
      <c r="A2984" s="1569">
        <v>246846</v>
      </c>
      <c r="B2984" s="172" t="s">
        <v>5192</v>
      </c>
      <c r="C2984" s="81" t="s">
        <v>761</v>
      </c>
      <c r="D2984" s="81" t="s">
        <v>124</v>
      </c>
      <c r="E2984" s="81"/>
      <c r="F2984" s="81"/>
      <c r="G2984" s="172" t="s">
        <v>103</v>
      </c>
      <c r="H2984" s="34"/>
    </row>
    <row r="2985" spans="1:8" x14ac:dyDescent="0.2">
      <c r="A2985" s="1569">
        <v>246847</v>
      </c>
      <c r="B2985" s="172" t="s">
        <v>5193</v>
      </c>
      <c r="C2985" s="81" t="s">
        <v>688</v>
      </c>
      <c r="D2985" s="81" t="s">
        <v>134</v>
      </c>
      <c r="E2985" s="81"/>
      <c r="F2985" s="81"/>
      <c r="G2985" s="172" t="s">
        <v>103</v>
      </c>
      <c r="H2985" s="34"/>
    </row>
    <row r="2986" spans="1:8" x14ac:dyDescent="0.2">
      <c r="A2986" s="1569">
        <v>246848</v>
      </c>
      <c r="B2986" s="172" t="s">
        <v>5194</v>
      </c>
      <c r="C2986" s="81" t="s">
        <v>5195</v>
      </c>
      <c r="D2986" s="81" t="s">
        <v>101</v>
      </c>
      <c r="E2986" s="81"/>
      <c r="F2986" s="81"/>
      <c r="G2986" s="172" t="s">
        <v>103</v>
      </c>
      <c r="H2986" s="34"/>
    </row>
    <row r="2987" spans="1:8" x14ac:dyDescent="0.2">
      <c r="A2987" s="1569">
        <v>246849</v>
      </c>
      <c r="B2987" s="172" t="s">
        <v>5196</v>
      </c>
      <c r="C2987" s="81" t="s">
        <v>843</v>
      </c>
      <c r="D2987" s="81" t="s">
        <v>134</v>
      </c>
      <c r="E2987" s="81"/>
      <c r="F2987" s="81"/>
      <c r="G2987" s="172" t="s">
        <v>103</v>
      </c>
      <c r="H2987" s="34"/>
    </row>
    <row r="2988" spans="1:8" x14ac:dyDescent="0.2">
      <c r="A2988" s="1569">
        <v>246850</v>
      </c>
      <c r="B2988" s="172" t="s">
        <v>5197</v>
      </c>
      <c r="C2988" s="81" t="s">
        <v>5198</v>
      </c>
      <c r="D2988" s="81" t="s">
        <v>134</v>
      </c>
      <c r="E2988" s="81"/>
      <c r="F2988" s="81"/>
      <c r="G2988" s="172" t="s">
        <v>103</v>
      </c>
      <c r="H2988" s="34"/>
    </row>
    <row r="2989" spans="1:8" x14ac:dyDescent="0.2">
      <c r="A2989" s="1569">
        <v>246851</v>
      </c>
      <c r="B2989" s="172" t="s">
        <v>5199</v>
      </c>
      <c r="C2989" s="81" t="s">
        <v>5200</v>
      </c>
      <c r="D2989" s="81" t="s">
        <v>143</v>
      </c>
      <c r="E2989" s="81"/>
      <c r="F2989" s="81"/>
      <c r="G2989" s="172" t="s">
        <v>103</v>
      </c>
      <c r="H2989" s="34"/>
    </row>
    <row r="2990" spans="1:8" x14ac:dyDescent="0.2">
      <c r="A2990" s="1569">
        <v>246852</v>
      </c>
      <c r="B2990" s="172" t="s">
        <v>5201</v>
      </c>
      <c r="C2990" s="81" t="s">
        <v>5202</v>
      </c>
      <c r="D2990" s="81" t="s">
        <v>134</v>
      </c>
      <c r="E2990" s="81"/>
      <c r="F2990" s="81"/>
      <c r="G2990" s="172" t="s">
        <v>103</v>
      </c>
      <c r="H2990" s="34"/>
    </row>
    <row r="2991" spans="1:8" x14ac:dyDescent="0.2">
      <c r="A2991" s="1569">
        <v>246853</v>
      </c>
      <c r="B2991" s="172" t="s">
        <v>5203</v>
      </c>
      <c r="C2991" s="81" t="s">
        <v>5204</v>
      </c>
      <c r="D2991" s="81" t="s">
        <v>143</v>
      </c>
      <c r="E2991" s="81"/>
      <c r="F2991" s="81"/>
      <c r="G2991" s="172" t="s">
        <v>103</v>
      </c>
      <c r="H2991" s="34"/>
    </row>
    <row r="2992" spans="1:8" x14ac:dyDescent="0.2">
      <c r="A2992" s="1569">
        <v>246854</v>
      </c>
      <c r="B2992" s="172" t="s">
        <v>5205</v>
      </c>
      <c r="C2992" s="81" t="s">
        <v>5206</v>
      </c>
      <c r="D2992" s="81" t="s">
        <v>143</v>
      </c>
      <c r="E2992" s="81"/>
      <c r="F2992" s="81"/>
      <c r="G2992" s="172" t="s">
        <v>103</v>
      </c>
      <c r="H2992" s="34"/>
    </row>
    <row r="2993" spans="1:8" x14ac:dyDescent="0.2">
      <c r="A2993" s="1569">
        <v>246855</v>
      </c>
      <c r="B2993" s="172" t="s">
        <v>5207</v>
      </c>
      <c r="C2993" s="81" t="s">
        <v>5208</v>
      </c>
      <c r="D2993" s="81" t="s">
        <v>143</v>
      </c>
      <c r="E2993" s="81"/>
      <c r="F2993" s="81"/>
      <c r="G2993" s="172" t="s">
        <v>103</v>
      </c>
      <c r="H2993" s="34"/>
    </row>
    <row r="2994" spans="1:8" x14ac:dyDescent="0.2">
      <c r="A2994" s="1569">
        <v>246856</v>
      </c>
      <c r="B2994" s="172" t="s">
        <v>5209</v>
      </c>
      <c r="C2994" s="81" t="s">
        <v>5210</v>
      </c>
      <c r="D2994" s="81" t="s">
        <v>134</v>
      </c>
      <c r="E2994" s="81"/>
      <c r="F2994" s="81"/>
      <c r="G2994" s="172" t="s">
        <v>103</v>
      </c>
      <c r="H2994" s="34"/>
    </row>
    <row r="2995" spans="1:8" x14ac:dyDescent="0.2">
      <c r="A2995" s="1569">
        <v>246857</v>
      </c>
      <c r="B2995" s="172" t="s">
        <v>5211</v>
      </c>
      <c r="C2995" s="81" t="s">
        <v>5212</v>
      </c>
      <c r="D2995" s="81" t="s">
        <v>124</v>
      </c>
      <c r="E2995" s="81"/>
      <c r="F2995" s="81"/>
      <c r="G2995" s="172" t="s">
        <v>103</v>
      </c>
      <c r="H2995" s="34"/>
    </row>
    <row r="2996" spans="1:8" x14ac:dyDescent="0.2">
      <c r="A2996" s="1569">
        <v>246858</v>
      </c>
      <c r="B2996" s="172" t="s">
        <v>5213</v>
      </c>
      <c r="C2996" s="81" t="s">
        <v>5214</v>
      </c>
      <c r="D2996" s="81" t="s">
        <v>101</v>
      </c>
      <c r="E2996" s="81"/>
      <c r="F2996" s="81"/>
      <c r="G2996" s="172" t="s">
        <v>113</v>
      </c>
      <c r="H2996" s="34"/>
    </row>
    <row r="2997" spans="1:8" x14ac:dyDescent="0.2">
      <c r="A2997" s="1569">
        <v>246859</v>
      </c>
      <c r="B2997" s="172" t="s">
        <v>5215</v>
      </c>
      <c r="C2997" s="81" t="s">
        <v>5216</v>
      </c>
      <c r="D2997" s="81" t="s">
        <v>143</v>
      </c>
      <c r="E2997" s="81"/>
      <c r="F2997" s="81"/>
      <c r="G2997" s="172" t="s">
        <v>113</v>
      </c>
      <c r="H2997" s="34"/>
    </row>
    <row r="2998" spans="1:8" x14ac:dyDescent="0.2">
      <c r="A2998" s="1569">
        <v>246860</v>
      </c>
      <c r="B2998" s="172" t="s">
        <v>5217</v>
      </c>
      <c r="C2998" s="81" t="s">
        <v>5218</v>
      </c>
      <c r="D2998" s="81" t="s">
        <v>134</v>
      </c>
      <c r="E2998" s="81"/>
      <c r="F2998" s="81"/>
      <c r="G2998" s="172" t="s">
        <v>103</v>
      </c>
      <c r="H2998" s="34"/>
    </row>
    <row r="2999" spans="1:8" x14ac:dyDescent="0.2">
      <c r="A2999" s="1569">
        <v>246861</v>
      </c>
      <c r="B2999" s="172" t="s">
        <v>5219</v>
      </c>
      <c r="C2999" s="81" t="s">
        <v>5220</v>
      </c>
      <c r="D2999" s="81" t="s">
        <v>143</v>
      </c>
      <c r="E2999" s="81"/>
      <c r="F2999" s="81"/>
      <c r="G2999" s="172" t="s">
        <v>103</v>
      </c>
      <c r="H2999" s="34"/>
    </row>
    <row r="3000" spans="1:8" x14ac:dyDescent="0.2">
      <c r="A3000" s="1569">
        <v>246862</v>
      </c>
      <c r="B3000" s="172" t="s">
        <v>5221</v>
      </c>
      <c r="C3000" s="81" t="s">
        <v>5222</v>
      </c>
      <c r="D3000" s="81" t="s">
        <v>134</v>
      </c>
      <c r="E3000" s="81"/>
      <c r="F3000" s="81"/>
      <c r="G3000" s="172" t="s">
        <v>103</v>
      </c>
      <c r="H3000" s="34"/>
    </row>
    <row r="3001" spans="1:8" x14ac:dyDescent="0.2">
      <c r="A3001" s="1569">
        <v>246863</v>
      </c>
      <c r="B3001" s="172" t="s">
        <v>5223</v>
      </c>
      <c r="C3001" s="81" t="s">
        <v>5224</v>
      </c>
      <c r="D3001" s="81" t="s">
        <v>134</v>
      </c>
      <c r="E3001" s="81"/>
      <c r="F3001" s="81"/>
      <c r="G3001" s="172" t="s">
        <v>103</v>
      </c>
      <c r="H3001" s="34"/>
    </row>
    <row r="3002" spans="1:8" x14ac:dyDescent="0.2">
      <c r="A3002" s="1569">
        <v>246864</v>
      </c>
      <c r="B3002" s="172" t="s">
        <v>5225</v>
      </c>
      <c r="C3002" s="81" t="s">
        <v>5226</v>
      </c>
      <c r="D3002" s="81" t="s">
        <v>143</v>
      </c>
      <c r="E3002" s="81"/>
      <c r="F3002" s="81"/>
      <c r="G3002" s="172" t="s">
        <v>103</v>
      </c>
      <c r="H3002" s="34"/>
    </row>
    <row r="3003" spans="1:8" x14ac:dyDescent="0.2">
      <c r="A3003" s="1569">
        <v>246865</v>
      </c>
      <c r="B3003" s="172" t="s">
        <v>5227</v>
      </c>
      <c r="C3003" s="81" t="s">
        <v>5228</v>
      </c>
      <c r="D3003" s="81" t="s">
        <v>134</v>
      </c>
      <c r="E3003" s="81"/>
      <c r="F3003" s="81"/>
      <c r="G3003" s="172" t="s">
        <v>103</v>
      </c>
      <c r="H3003" s="34"/>
    </row>
    <row r="3004" spans="1:8" x14ac:dyDescent="0.2">
      <c r="A3004" s="1569">
        <v>246866</v>
      </c>
      <c r="B3004" s="172" t="s">
        <v>5229</v>
      </c>
      <c r="C3004" s="81" t="s">
        <v>5230</v>
      </c>
      <c r="D3004" s="81" t="s">
        <v>143</v>
      </c>
      <c r="E3004" s="81"/>
      <c r="F3004" s="81"/>
      <c r="G3004" s="172" t="s">
        <v>103</v>
      </c>
      <c r="H3004" s="34"/>
    </row>
    <row r="3005" spans="1:8" x14ac:dyDescent="0.2">
      <c r="A3005" s="1569">
        <v>246867</v>
      </c>
      <c r="B3005" s="172" t="s">
        <v>5231</v>
      </c>
      <c r="C3005" s="81" t="s">
        <v>5232</v>
      </c>
      <c r="D3005" s="81" t="s">
        <v>101</v>
      </c>
      <c r="E3005" s="81"/>
      <c r="F3005" s="81"/>
      <c r="G3005" s="172" t="s">
        <v>103</v>
      </c>
      <c r="H3005" s="34"/>
    </row>
    <row r="3006" spans="1:8" x14ac:dyDescent="0.2">
      <c r="A3006" s="1569">
        <v>246868</v>
      </c>
      <c r="B3006" s="172" t="s">
        <v>5233</v>
      </c>
      <c r="C3006" s="81" t="s">
        <v>5234</v>
      </c>
      <c r="D3006" s="81" t="s">
        <v>101</v>
      </c>
      <c r="E3006" s="81"/>
      <c r="F3006" s="81"/>
      <c r="G3006" s="172" t="s">
        <v>103</v>
      </c>
      <c r="H3006" s="34"/>
    </row>
    <row r="3007" spans="1:8" x14ac:dyDescent="0.2">
      <c r="A3007" s="1569">
        <v>246869</v>
      </c>
      <c r="B3007" s="172" t="s">
        <v>5235</v>
      </c>
      <c r="C3007" s="81" t="s">
        <v>1710</v>
      </c>
      <c r="D3007" s="81" t="s">
        <v>101</v>
      </c>
      <c r="E3007" s="81"/>
      <c r="F3007" s="81"/>
      <c r="G3007" s="172" t="s">
        <v>103</v>
      </c>
      <c r="H3007" s="34"/>
    </row>
    <row r="3008" spans="1:8" x14ac:dyDescent="0.2">
      <c r="A3008" s="1569">
        <v>246870</v>
      </c>
      <c r="B3008" s="172" t="s">
        <v>5236</v>
      </c>
      <c r="C3008" s="81" t="s">
        <v>648</v>
      </c>
      <c r="D3008" s="81" t="s">
        <v>101</v>
      </c>
      <c r="E3008" s="81"/>
      <c r="F3008" s="81"/>
      <c r="G3008" s="172" t="s">
        <v>103</v>
      </c>
      <c r="H3008" s="34"/>
    </row>
    <row r="3009" spans="1:8" x14ac:dyDescent="0.2">
      <c r="A3009" s="1569">
        <v>246871</v>
      </c>
      <c r="B3009" s="172" t="s">
        <v>5237</v>
      </c>
      <c r="C3009" s="81" t="s">
        <v>5238</v>
      </c>
      <c r="D3009" s="81" t="s">
        <v>143</v>
      </c>
      <c r="E3009" s="81"/>
      <c r="F3009" s="81"/>
      <c r="G3009" s="172" t="s">
        <v>103</v>
      </c>
      <c r="H3009" s="34"/>
    </row>
    <row r="3010" spans="1:8" x14ac:dyDescent="0.2">
      <c r="A3010" s="1569">
        <v>246872</v>
      </c>
      <c r="B3010" s="172" t="s">
        <v>5239</v>
      </c>
      <c r="C3010" s="81" t="s">
        <v>526</v>
      </c>
      <c r="D3010" s="81" t="s">
        <v>143</v>
      </c>
      <c r="E3010" s="81"/>
      <c r="F3010" s="81"/>
      <c r="G3010" s="172" t="s">
        <v>103</v>
      </c>
      <c r="H3010" s="34"/>
    </row>
    <row r="3011" spans="1:8" x14ac:dyDescent="0.2">
      <c r="A3011" s="1569">
        <v>246873</v>
      </c>
      <c r="B3011" s="172" t="s">
        <v>5240</v>
      </c>
      <c r="C3011" s="81" t="s">
        <v>5241</v>
      </c>
      <c r="D3011" s="81" t="s">
        <v>134</v>
      </c>
      <c r="E3011" s="81"/>
      <c r="F3011" s="81"/>
      <c r="G3011" s="172" t="s">
        <v>103</v>
      </c>
      <c r="H3011" s="34"/>
    </row>
    <row r="3012" spans="1:8" x14ac:dyDescent="0.2">
      <c r="A3012" s="1569">
        <v>246874</v>
      </c>
      <c r="B3012" s="172" t="s">
        <v>5242</v>
      </c>
      <c r="C3012" s="81" t="s">
        <v>5243</v>
      </c>
      <c r="D3012" s="81" t="s">
        <v>143</v>
      </c>
      <c r="E3012" s="81"/>
      <c r="F3012" s="81"/>
      <c r="G3012" s="172" t="s">
        <v>103</v>
      </c>
      <c r="H3012" s="34"/>
    </row>
    <row r="3013" spans="1:8" x14ac:dyDescent="0.2">
      <c r="A3013" s="1569">
        <v>246875</v>
      </c>
      <c r="B3013" s="172" t="s">
        <v>5244</v>
      </c>
      <c r="C3013" s="81" t="s">
        <v>5245</v>
      </c>
      <c r="D3013" s="81" t="s">
        <v>134</v>
      </c>
      <c r="E3013" s="81" t="s">
        <v>143</v>
      </c>
      <c r="F3013" s="81"/>
      <c r="G3013" s="172" t="s">
        <v>103</v>
      </c>
      <c r="H3013" s="34"/>
    </row>
    <row r="3014" spans="1:8" x14ac:dyDescent="0.2">
      <c r="A3014" s="1569">
        <v>246876</v>
      </c>
      <c r="B3014" s="172" t="s">
        <v>5246</v>
      </c>
      <c r="C3014" s="81" t="s">
        <v>5247</v>
      </c>
      <c r="D3014" s="81" t="s">
        <v>143</v>
      </c>
      <c r="E3014" s="81"/>
      <c r="F3014" s="81"/>
      <c r="G3014" s="172" t="s">
        <v>103</v>
      </c>
      <c r="H3014" s="34"/>
    </row>
    <row r="3015" spans="1:8" x14ac:dyDescent="0.2">
      <c r="A3015" s="1569">
        <v>246877</v>
      </c>
      <c r="B3015" s="172" t="s">
        <v>5248</v>
      </c>
      <c r="C3015" s="81" t="s">
        <v>5249</v>
      </c>
      <c r="D3015" s="81" t="s">
        <v>134</v>
      </c>
      <c r="E3015" s="81" t="s">
        <v>143</v>
      </c>
      <c r="F3015" s="81"/>
      <c r="G3015" s="172" t="s">
        <v>103</v>
      </c>
      <c r="H3015" s="34"/>
    </row>
    <row r="3016" spans="1:8" x14ac:dyDescent="0.2">
      <c r="A3016" s="1569">
        <v>246878</v>
      </c>
      <c r="B3016" s="172" t="s">
        <v>5250</v>
      </c>
      <c r="C3016" s="81" t="s">
        <v>2884</v>
      </c>
      <c r="D3016" s="81" t="s">
        <v>134</v>
      </c>
      <c r="E3016" s="81" t="s">
        <v>143</v>
      </c>
      <c r="F3016" s="81"/>
      <c r="G3016" s="172" t="s">
        <v>103</v>
      </c>
      <c r="H3016" s="34"/>
    </row>
    <row r="3017" spans="1:8" x14ac:dyDescent="0.2">
      <c r="A3017" s="1569">
        <v>246879</v>
      </c>
      <c r="B3017" s="172" t="s">
        <v>5251</v>
      </c>
      <c r="C3017" s="81" t="s">
        <v>5252</v>
      </c>
      <c r="D3017" s="81" t="s">
        <v>134</v>
      </c>
      <c r="E3017" s="81"/>
      <c r="F3017" s="81"/>
      <c r="G3017" s="172" t="s">
        <v>103</v>
      </c>
      <c r="H3017" s="34"/>
    </row>
    <row r="3018" spans="1:8" x14ac:dyDescent="0.2">
      <c r="A3018" s="1569">
        <v>246880</v>
      </c>
      <c r="B3018" s="172" t="s">
        <v>5253</v>
      </c>
      <c r="C3018" s="81" t="s">
        <v>5254</v>
      </c>
      <c r="D3018" s="81" t="s">
        <v>124</v>
      </c>
      <c r="E3018" s="81"/>
      <c r="F3018" s="81"/>
      <c r="G3018" s="172" t="s">
        <v>103</v>
      </c>
      <c r="H3018" s="34"/>
    </row>
    <row r="3019" spans="1:8" x14ac:dyDescent="0.2">
      <c r="A3019" s="1569">
        <v>246881</v>
      </c>
      <c r="B3019" s="172" t="s">
        <v>5255</v>
      </c>
      <c r="C3019" s="81" t="s">
        <v>5256</v>
      </c>
      <c r="D3019" s="81" t="s">
        <v>134</v>
      </c>
      <c r="E3019" s="81" t="s">
        <v>143</v>
      </c>
      <c r="F3019" s="81"/>
      <c r="G3019" s="172" t="s">
        <v>103</v>
      </c>
      <c r="H3019" s="34"/>
    </row>
    <row r="3020" spans="1:8" x14ac:dyDescent="0.2">
      <c r="A3020" s="1569">
        <v>246882</v>
      </c>
      <c r="B3020" s="172" t="s">
        <v>5257</v>
      </c>
      <c r="C3020" s="81" t="s">
        <v>5258</v>
      </c>
      <c r="D3020" s="81" t="s">
        <v>124</v>
      </c>
      <c r="E3020" s="81"/>
      <c r="F3020" s="81"/>
      <c r="G3020" s="172" t="s">
        <v>103</v>
      </c>
      <c r="H3020" s="34"/>
    </row>
    <row r="3021" spans="1:8" x14ac:dyDescent="0.2">
      <c r="A3021" s="1569">
        <v>246883</v>
      </c>
      <c r="B3021" s="172" t="s">
        <v>5259</v>
      </c>
      <c r="C3021" s="81" t="s">
        <v>739</v>
      </c>
      <c r="D3021" s="81" t="s">
        <v>143</v>
      </c>
      <c r="E3021" s="81"/>
      <c r="F3021" s="81"/>
      <c r="G3021" s="172" t="s">
        <v>103</v>
      </c>
      <c r="H3021" s="34"/>
    </row>
    <row r="3022" spans="1:8" x14ac:dyDescent="0.2">
      <c r="A3022" s="1569">
        <v>246884</v>
      </c>
      <c r="B3022" s="172" t="s">
        <v>5260</v>
      </c>
      <c r="C3022" s="81" t="s">
        <v>843</v>
      </c>
      <c r="D3022" s="81" t="s">
        <v>143</v>
      </c>
      <c r="E3022" s="81"/>
      <c r="F3022" s="81"/>
      <c r="G3022" s="172" t="s">
        <v>103</v>
      </c>
      <c r="H3022" s="34"/>
    </row>
    <row r="3023" spans="1:8" x14ac:dyDescent="0.2">
      <c r="A3023" s="1569">
        <v>246885</v>
      </c>
      <c r="B3023" s="172" t="s">
        <v>5261</v>
      </c>
      <c r="C3023" s="81" t="s">
        <v>5262</v>
      </c>
      <c r="D3023" s="81" t="s">
        <v>134</v>
      </c>
      <c r="E3023" s="81"/>
      <c r="F3023" s="81"/>
      <c r="G3023" s="172" t="s">
        <v>103</v>
      </c>
      <c r="H3023" s="34"/>
    </row>
    <row r="3024" spans="1:8" x14ac:dyDescent="0.2">
      <c r="A3024" s="1569">
        <v>246886</v>
      </c>
      <c r="B3024" s="172" t="s">
        <v>5263</v>
      </c>
      <c r="C3024" s="81" t="s">
        <v>5264</v>
      </c>
      <c r="D3024" s="81" t="s">
        <v>101</v>
      </c>
      <c r="E3024" s="81"/>
      <c r="F3024" s="81"/>
      <c r="G3024" s="172" t="s">
        <v>103</v>
      </c>
      <c r="H3024" s="34"/>
    </row>
    <row r="3025" spans="1:8" x14ac:dyDescent="0.2">
      <c r="A3025" s="1569">
        <v>246887</v>
      </c>
      <c r="B3025" s="172" t="s">
        <v>5265</v>
      </c>
      <c r="C3025" s="81" t="s">
        <v>5266</v>
      </c>
      <c r="D3025" s="81" t="s">
        <v>101</v>
      </c>
      <c r="E3025" s="81"/>
      <c r="F3025" s="81"/>
      <c r="G3025" s="172" t="s">
        <v>103</v>
      </c>
      <c r="H3025" s="34"/>
    </row>
    <row r="3026" spans="1:8" x14ac:dyDescent="0.2">
      <c r="A3026" s="1569">
        <v>246888</v>
      </c>
      <c r="B3026" s="172" t="s">
        <v>5267</v>
      </c>
      <c r="C3026" s="81" t="s">
        <v>1975</v>
      </c>
      <c r="D3026" s="81" t="s">
        <v>101</v>
      </c>
      <c r="E3026" s="81"/>
      <c r="F3026" s="81"/>
      <c r="G3026" s="172" t="s">
        <v>103</v>
      </c>
      <c r="H3026" s="34"/>
    </row>
    <row r="3027" spans="1:8" x14ac:dyDescent="0.2">
      <c r="A3027" s="1569">
        <v>246889</v>
      </c>
      <c r="B3027" s="172" t="s">
        <v>5268</v>
      </c>
      <c r="C3027" s="81" t="s">
        <v>5269</v>
      </c>
      <c r="D3027" s="81" t="s">
        <v>134</v>
      </c>
      <c r="E3027" s="81"/>
      <c r="F3027" s="81"/>
      <c r="G3027" s="172" t="s">
        <v>103</v>
      </c>
      <c r="H3027" s="34"/>
    </row>
    <row r="3028" spans="1:8" x14ac:dyDescent="0.2">
      <c r="A3028" s="1569">
        <v>246890</v>
      </c>
      <c r="B3028" s="172" t="s">
        <v>5270</v>
      </c>
      <c r="C3028" s="81" t="s">
        <v>1054</v>
      </c>
      <c r="D3028" s="81" t="s">
        <v>124</v>
      </c>
      <c r="E3028" s="81"/>
      <c r="F3028" s="81"/>
      <c r="G3028" s="172" t="s">
        <v>103</v>
      </c>
      <c r="H3028" s="34"/>
    </row>
    <row r="3029" spans="1:8" x14ac:dyDescent="0.2">
      <c r="A3029" s="1569">
        <v>246891</v>
      </c>
      <c r="B3029" s="172" t="s">
        <v>5271</v>
      </c>
      <c r="C3029" s="81" t="s">
        <v>5272</v>
      </c>
      <c r="D3029" s="81" t="s">
        <v>124</v>
      </c>
      <c r="E3029" s="81"/>
      <c r="F3029" s="81"/>
      <c r="G3029" s="172" t="s">
        <v>103</v>
      </c>
      <c r="H3029" s="34"/>
    </row>
    <row r="3030" spans="1:8" x14ac:dyDescent="0.2">
      <c r="A3030" s="1569">
        <v>246892</v>
      </c>
      <c r="B3030" s="172" t="s">
        <v>5273</v>
      </c>
      <c r="C3030" s="81" t="s">
        <v>704</v>
      </c>
      <c r="D3030" s="81" t="s">
        <v>143</v>
      </c>
      <c r="E3030" s="81"/>
      <c r="F3030" s="81"/>
      <c r="G3030" s="172" t="s">
        <v>103</v>
      </c>
      <c r="H3030" s="34"/>
    </row>
    <row r="3031" spans="1:8" x14ac:dyDescent="0.2">
      <c r="A3031" s="1569">
        <v>246893</v>
      </c>
      <c r="B3031" s="172" t="s">
        <v>5274</v>
      </c>
      <c r="C3031" s="81" t="s">
        <v>5275</v>
      </c>
      <c r="D3031" s="81" t="s">
        <v>134</v>
      </c>
      <c r="E3031" s="81"/>
      <c r="F3031" s="81"/>
      <c r="G3031" s="172" t="s">
        <v>103</v>
      </c>
      <c r="H3031" s="34"/>
    </row>
    <row r="3032" spans="1:8" x14ac:dyDescent="0.2">
      <c r="A3032" s="1569">
        <v>246894</v>
      </c>
      <c r="B3032" s="172" t="s">
        <v>5276</v>
      </c>
      <c r="C3032" s="81" t="s">
        <v>860</v>
      </c>
      <c r="D3032" s="81" t="s">
        <v>143</v>
      </c>
      <c r="E3032" s="81"/>
      <c r="F3032" s="81"/>
      <c r="G3032" s="172" t="s">
        <v>103</v>
      </c>
      <c r="H3032" s="34"/>
    </row>
    <row r="3033" spans="1:8" x14ac:dyDescent="0.2">
      <c r="A3033" s="1569">
        <v>246895</v>
      </c>
      <c r="B3033" s="172" t="s">
        <v>5277</v>
      </c>
      <c r="C3033" s="81" t="s">
        <v>5278</v>
      </c>
      <c r="D3033" s="81" t="s">
        <v>143</v>
      </c>
      <c r="E3033" s="81"/>
      <c r="F3033" s="81"/>
      <c r="G3033" s="172" t="s">
        <v>103</v>
      </c>
      <c r="H3033" s="34"/>
    </row>
    <row r="3034" spans="1:8" x14ac:dyDescent="0.2">
      <c r="A3034" s="1569">
        <v>246896</v>
      </c>
      <c r="B3034" s="172" t="s">
        <v>5279</v>
      </c>
      <c r="C3034" s="81" t="s">
        <v>5280</v>
      </c>
      <c r="D3034" s="81" t="s">
        <v>143</v>
      </c>
      <c r="E3034" s="81"/>
      <c r="F3034" s="81"/>
      <c r="G3034" s="172" t="s">
        <v>103</v>
      </c>
      <c r="H3034" s="34"/>
    </row>
    <row r="3035" spans="1:8" x14ac:dyDescent="0.2">
      <c r="A3035" s="1569">
        <v>246897</v>
      </c>
      <c r="B3035" s="172" t="s">
        <v>5281</v>
      </c>
      <c r="C3035" s="81" t="s">
        <v>5282</v>
      </c>
      <c r="D3035" s="81" t="s">
        <v>143</v>
      </c>
      <c r="E3035" s="81"/>
      <c r="F3035" s="81"/>
      <c r="G3035" s="172" t="s">
        <v>103</v>
      </c>
      <c r="H3035" s="34"/>
    </row>
    <row r="3036" spans="1:8" x14ac:dyDescent="0.2">
      <c r="A3036" s="1569">
        <v>246898</v>
      </c>
      <c r="B3036" s="172" t="s">
        <v>5283</v>
      </c>
      <c r="C3036" s="81" t="s">
        <v>5284</v>
      </c>
      <c r="D3036" s="81" t="s">
        <v>124</v>
      </c>
      <c r="E3036" s="81"/>
      <c r="F3036" s="81"/>
      <c r="G3036" s="172" t="s">
        <v>103</v>
      </c>
      <c r="H3036" s="34"/>
    </row>
    <row r="3037" spans="1:8" x14ac:dyDescent="0.2">
      <c r="A3037" s="1569">
        <v>246899</v>
      </c>
      <c r="B3037" s="172" t="s">
        <v>5285</v>
      </c>
      <c r="C3037" s="81" t="s">
        <v>5286</v>
      </c>
      <c r="D3037" s="81" t="s">
        <v>143</v>
      </c>
      <c r="E3037" s="81"/>
      <c r="F3037" s="81"/>
      <c r="G3037" s="172" t="s">
        <v>103</v>
      </c>
      <c r="H3037" s="34"/>
    </row>
    <row r="3038" spans="1:8" x14ac:dyDescent="0.2">
      <c r="A3038" s="1569">
        <v>246900</v>
      </c>
      <c r="B3038" s="172" t="s">
        <v>5287</v>
      </c>
      <c r="C3038" s="81" t="s">
        <v>5288</v>
      </c>
      <c r="D3038" s="81" t="s">
        <v>143</v>
      </c>
      <c r="E3038" s="81"/>
      <c r="F3038" s="81"/>
      <c r="G3038" s="172" t="s">
        <v>103</v>
      </c>
      <c r="H3038" s="34"/>
    </row>
    <row r="3039" spans="1:8" x14ac:dyDescent="0.2">
      <c r="A3039" s="1569">
        <v>246901</v>
      </c>
      <c r="B3039" s="172" t="s">
        <v>5289</v>
      </c>
      <c r="C3039" s="81" t="s">
        <v>5290</v>
      </c>
      <c r="D3039" s="81" t="s">
        <v>124</v>
      </c>
      <c r="E3039" s="81"/>
      <c r="F3039" s="81"/>
      <c r="G3039" s="172" t="s">
        <v>103</v>
      </c>
      <c r="H3039" s="34"/>
    </row>
    <row r="3040" spans="1:8" x14ac:dyDescent="0.2">
      <c r="A3040" s="1569">
        <v>246902</v>
      </c>
      <c r="B3040" s="172" t="s">
        <v>5291</v>
      </c>
      <c r="C3040" s="81" t="s">
        <v>334</v>
      </c>
      <c r="D3040" s="81" t="s">
        <v>134</v>
      </c>
      <c r="E3040" s="81"/>
      <c r="F3040" s="81"/>
      <c r="G3040" s="172" t="s">
        <v>103</v>
      </c>
      <c r="H3040" s="34"/>
    </row>
    <row r="3041" spans="1:8" x14ac:dyDescent="0.2">
      <c r="A3041" s="1569">
        <v>246903</v>
      </c>
      <c r="B3041" s="172" t="s">
        <v>5292</v>
      </c>
      <c r="C3041" s="81" t="s">
        <v>5293</v>
      </c>
      <c r="D3041" s="81" t="s">
        <v>124</v>
      </c>
      <c r="E3041" s="81"/>
      <c r="F3041" s="81"/>
      <c r="G3041" s="172" t="s">
        <v>103</v>
      </c>
      <c r="H3041" s="34"/>
    </row>
    <row r="3042" spans="1:8" x14ac:dyDescent="0.2">
      <c r="A3042" s="1569">
        <v>246904</v>
      </c>
      <c r="B3042" s="172" t="s">
        <v>5294</v>
      </c>
      <c r="C3042" s="81" t="s">
        <v>5295</v>
      </c>
      <c r="D3042" s="81" t="s">
        <v>101</v>
      </c>
      <c r="E3042" s="81"/>
      <c r="F3042" s="81"/>
      <c r="G3042" s="172" t="s">
        <v>103</v>
      </c>
      <c r="H3042" s="34"/>
    </row>
    <row r="3043" spans="1:8" x14ac:dyDescent="0.2">
      <c r="A3043" s="1569">
        <v>246905</v>
      </c>
      <c r="B3043" s="172" t="s">
        <v>5296</v>
      </c>
      <c r="C3043" s="81" t="s">
        <v>5297</v>
      </c>
      <c r="D3043" s="81" t="s">
        <v>101</v>
      </c>
      <c r="E3043" s="81"/>
      <c r="F3043" s="81"/>
      <c r="G3043" s="172" t="s">
        <v>103</v>
      </c>
      <c r="H3043" s="34"/>
    </row>
    <row r="3044" spans="1:8" x14ac:dyDescent="0.2">
      <c r="A3044" s="1569">
        <v>246906</v>
      </c>
      <c r="B3044" s="172" t="s">
        <v>5298</v>
      </c>
      <c r="C3044" s="81" t="s">
        <v>5299</v>
      </c>
      <c r="D3044" s="81" t="s">
        <v>134</v>
      </c>
      <c r="E3044" s="81"/>
      <c r="F3044" s="81"/>
      <c r="G3044" s="172" t="s">
        <v>103</v>
      </c>
      <c r="H3044" s="34"/>
    </row>
    <row r="3045" spans="1:8" x14ac:dyDescent="0.2">
      <c r="A3045" s="1569">
        <v>246907</v>
      </c>
      <c r="B3045" s="172" t="s">
        <v>5300</v>
      </c>
      <c r="C3045" s="81" t="s">
        <v>1525</v>
      </c>
      <c r="D3045" s="81" t="s">
        <v>124</v>
      </c>
      <c r="E3045" s="81"/>
      <c r="F3045" s="81"/>
      <c r="G3045" s="172" t="s">
        <v>103</v>
      </c>
      <c r="H3045" s="34"/>
    </row>
    <row r="3046" spans="1:8" x14ac:dyDescent="0.2">
      <c r="A3046" s="1569">
        <v>246908</v>
      </c>
      <c r="B3046" s="172" t="s">
        <v>5301</v>
      </c>
      <c r="C3046" s="81" t="s">
        <v>826</v>
      </c>
      <c r="D3046" s="81" t="s">
        <v>134</v>
      </c>
      <c r="E3046" s="81"/>
      <c r="F3046" s="81"/>
      <c r="G3046" s="172" t="s">
        <v>103</v>
      </c>
      <c r="H3046" s="34"/>
    </row>
    <row r="3047" spans="1:8" x14ac:dyDescent="0.2">
      <c r="A3047" s="1569">
        <v>246909</v>
      </c>
      <c r="B3047" s="172" t="s">
        <v>5302</v>
      </c>
      <c r="C3047" s="81" t="s">
        <v>11653</v>
      </c>
      <c r="D3047" s="81" t="s">
        <v>101</v>
      </c>
      <c r="E3047" s="81"/>
      <c r="F3047" s="81"/>
      <c r="G3047" s="172" t="s">
        <v>103</v>
      </c>
      <c r="H3047" s="34"/>
    </row>
    <row r="3048" spans="1:8" x14ac:dyDescent="0.2">
      <c r="A3048" s="1569">
        <v>246910</v>
      </c>
      <c r="B3048" s="172" t="s">
        <v>5303</v>
      </c>
      <c r="C3048" s="81" t="s">
        <v>3471</v>
      </c>
      <c r="D3048" s="81" t="s">
        <v>101</v>
      </c>
      <c r="E3048" s="81"/>
      <c r="F3048" s="81"/>
      <c r="G3048" s="172" t="s">
        <v>103</v>
      </c>
      <c r="H3048" s="34"/>
    </row>
    <row r="3049" spans="1:8" x14ac:dyDescent="0.2">
      <c r="A3049" s="1569">
        <v>246911</v>
      </c>
      <c r="B3049" s="172" t="s">
        <v>5304</v>
      </c>
      <c r="C3049" s="81" t="s">
        <v>5305</v>
      </c>
      <c r="D3049" s="81" t="s">
        <v>101</v>
      </c>
      <c r="E3049" s="81"/>
      <c r="F3049" s="81"/>
      <c r="G3049" s="172" t="s">
        <v>103</v>
      </c>
      <c r="H3049" s="34"/>
    </row>
    <row r="3050" spans="1:8" x14ac:dyDescent="0.2">
      <c r="A3050" s="1569">
        <v>246912</v>
      </c>
      <c r="B3050" s="172" t="s">
        <v>5306</v>
      </c>
      <c r="C3050" s="81" t="s">
        <v>5307</v>
      </c>
      <c r="D3050" s="81" t="s">
        <v>124</v>
      </c>
      <c r="E3050" s="81"/>
      <c r="F3050" s="81"/>
      <c r="G3050" s="172" t="s">
        <v>103</v>
      </c>
      <c r="H3050" s="34"/>
    </row>
    <row r="3051" spans="1:8" x14ac:dyDescent="0.2">
      <c r="A3051" s="1569">
        <v>246913</v>
      </c>
      <c r="B3051" s="172" t="s">
        <v>5308</v>
      </c>
      <c r="C3051" s="81" t="s">
        <v>1019</v>
      </c>
      <c r="D3051" s="81" t="s">
        <v>143</v>
      </c>
      <c r="E3051" s="81"/>
      <c r="F3051" s="81"/>
      <c r="G3051" s="172" t="s">
        <v>103</v>
      </c>
      <c r="H3051" s="34"/>
    </row>
    <row r="3052" spans="1:8" x14ac:dyDescent="0.2">
      <c r="A3052" s="1569">
        <v>246914</v>
      </c>
      <c r="B3052" s="172" t="s">
        <v>5309</v>
      </c>
      <c r="C3052" s="81" t="s">
        <v>5310</v>
      </c>
      <c r="D3052" s="81" t="s">
        <v>143</v>
      </c>
      <c r="E3052" s="81"/>
      <c r="F3052" s="81"/>
      <c r="G3052" s="172" t="s">
        <v>103</v>
      </c>
      <c r="H3052" s="34"/>
    </row>
    <row r="3053" spans="1:8" x14ac:dyDescent="0.2">
      <c r="A3053" s="1569">
        <v>246915</v>
      </c>
      <c r="B3053" s="172" t="s">
        <v>5311</v>
      </c>
      <c r="C3053" s="81" t="s">
        <v>5312</v>
      </c>
      <c r="D3053" s="81" t="s">
        <v>134</v>
      </c>
      <c r="E3053" s="81"/>
      <c r="F3053" s="81"/>
      <c r="G3053" s="172" t="s">
        <v>103</v>
      </c>
      <c r="H3053" s="34"/>
    </row>
    <row r="3054" spans="1:8" x14ac:dyDescent="0.2">
      <c r="A3054" s="1569">
        <v>246916</v>
      </c>
      <c r="B3054" s="172" t="s">
        <v>5313</v>
      </c>
      <c r="C3054" s="81" t="s">
        <v>5314</v>
      </c>
      <c r="D3054" s="81" t="s">
        <v>134</v>
      </c>
      <c r="E3054" s="81"/>
      <c r="F3054" s="81"/>
      <c r="G3054" s="172" t="s">
        <v>107</v>
      </c>
      <c r="H3054" s="34"/>
    </row>
    <row r="3055" spans="1:8" x14ac:dyDescent="0.2">
      <c r="A3055" s="1569">
        <v>246917</v>
      </c>
      <c r="B3055" s="172" t="s">
        <v>5315</v>
      </c>
      <c r="C3055" s="81" t="s">
        <v>5316</v>
      </c>
      <c r="D3055" s="81" t="s">
        <v>143</v>
      </c>
      <c r="E3055" s="81"/>
      <c r="F3055" s="81"/>
      <c r="G3055" s="172" t="s">
        <v>103</v>
      </c>
      <c r="H3055" s="34"/>
    </row>
    <row r="3056" spans="1:8" x14ac:dyDescent="0.2">
      <c r="A3056" s="1569">
        <v>246918</v>
      </c>
      <c r="B3056" s="172" t="s">
        <v>5317</v>
      </c>
      <c r="C3056" s="81" t="s">
        <v>640</v>
      </c>
      <c r="D3056" s="81" t="s">
        <v>134</v>
      </c>
      <c r="E3056" s="81"/>
      <c r="F3056" s="81"/>
      <c r="G3056" s="172" t="s">
        <v>103</v>
      </c>
      <c r="H3056" s="34"/>
    </row>
    <row r="3057" spans="1:8" x14ac:dyDescent="0.2">
      <c r="A3057" s="1569">
        <v>246919</v>
      </c>
      <c r="B3057" s="172" t="s">
        <v>5318</v>
      </c>
      <c r="C3057" s="81" t="s">
        <v>5319</v>
      </c>
      <c r="D3057" s="81" t="s">
        <v>134</v>
      </c>
      <c r="E3057" s="81"/>
      <c r="F3057" s="81"/>
      <c r="G3057" s="172" t="s">
        <v>103</v>
      </c>
      <c r="H3057" s="34"/>
    </row>
    <row r="3058" spans="1:8" x14ac:dyDescent="0.2">
      <c r="A3058" s="1569">
        <v>246920</v>
      </c>
      <c r="B3058" s="172" t="s">
        <v>5320</v>
      </c>
      <c r="C3058" s="81" t="s">
        <v>5321</v>
      </c>
      <c r="D3058" s="81" t="s">
        <v>143</v>
      </c>
      <c r="E3058" s="81"/>
      <c r="F3058" s="81"/>
      <c r="G3058" s="172" t="s">
        <v>103</v>
      </c>
      <c r="H3058" s="34"/>
    </row>
    <row r="3059" spans="1:8" x14ac:dyDescent="0.2">
      <c r="A3059" s="1569">
        <v>246921</v>
      </c>
      <c r="B3059" s="172" t="s">
        <v>11654</v>
      </c>
      <c r="C3059" s="81" t="s">
        <v>11655</v>
      </c>
      <c r="D3059" s="81" t="s">
        <v>134</v>
      </c>
      <c r="E3059" s="81"/>
      <c r="F3059" s="81"/>
      <c r="G3059" s="172" t="s">
        <v>103</v>
      </c>
      <c r="H3059" s="34"/>
    </row>
    <row r="3060" spans="1:8" x14ac:dyDescent="0.2">
      <c r="A3060" s="1569">
        <v>246922</v>
      </c>
      <c r="B3060" s="172" t="s">
        <v>5322</v>
      </c>
      <c r="C3060" s="81" t="s">
        <v>2149</v>
      </c>
      <c r="D3060" s="81" t="s">
        <v>134</v>
      </c>
      <c r="E3060" s="81"/>
      <c r="F3060" s="81"/>
      <c r="G3060" s="172" t="s">
        <v>107</v>
      </c>
      <c r="H3060" s="34"/>
    </row>
    <row r="3061" spans="1:8" x14ac:dyDescent="0.2">
      <c r="A3061" s="1569">
        <v>246923</v>
      </c>
      <c r="B3061" s="172" t="s">
        <v>5323</v>
      </c>
      <c r="C3061" s="81" t="s">
        <v>5324</v>
      </c>
      <c r="D3061" s="81" t="s">
        <v>124</v>
      </c>
      <c r="E3061" s="81"/>
      <c r="F3061" s="81"/>
      <c r="G3061" s="172" t="s">
        <v>103</v>
      </c>
      <c r="H3061" s="34"/>
    </row>
    <row r="3062" spans="1:8" x14ac:dyDescent="0.2">
      <c r="A3062" s="1569">
        <v>246924</v>
      </c>
      <c r="B3062" s="172" t="s">
        <v>5325</v>
      </c>
      <c r="C3062" s="81" t="s">
        <v>5326</v>
      </c>
      <c r="D3062" s="81" t="s">
        <v>124</v>
      </c>
      <c r="E3062" s="81"/>
      <c r="F3062" s="81"/>
      <c r="G3062" s="172" t="s">
        <v>103</v>
      </c>
      <c r="H3062" s="34"/>
    </row>
    <row r="3063" spans="1:8" x14ac:dyDescent="0.2">
      <c r="A3063" s="1569">
        <v>246925</v>
      </c>
      <c r="B3063" s="172" t="s">
        <v>5327</v>
      </c>
      <c r="C3063" s="81" t="s">
        <v>5328</v>
      </c>
      <c r="D3063" s="81" t="s">
        <v>124</v>
      </c>
      <c r="E3063" s="81"/>
      <c r="F3063" s="81"/>
      <c r="G3063" s="172" t="s">
        <v>103</v>
      </c>
      <c r="H3063" s="34"/>
    </row>
    <row r="3064" spans="1:8" x14ac:dyDescent="0.2">
      <c r="A3064" s="1569">
        <v>246926</v>
      </c>
      <c r="B3064" s="172" t="s">
        <v>5329</v>
      </c>
      <c r="C3064" s="81" t="s">
        <v>5330</v>
      </c>
      <c r="D3064" s="81" t="s">
        <v>101</v>
      </c>
      <c r="E3064" s="81"/>
      <c r="F3064" s="81"/>
      <c r="G3064" s="172" t="s">
        <v>103</v>
      </c>
      <c r="H3064" s="34"/>
    </row>
    <row r="3065" spans="1:8" x14ac:dyDescent="0.2">
      <c r="A3065" s="1569">
        <v>246927</v>
      </c>
      <c r="B3065" s="172" t="s">
        <v>5331</v>
      </c>
      <c r="C3065" s="81" t="s">
        <v>5332</v>
      </c>
      <c r="D3065" s="81" t="s">
        <v>124</v>
      </c>
      <c r="E3065" s="81"/>
      <c r="F3065" s="81"/>
      <c r="G3065" s="172" t="s">
        <v>103</v>
      </c>
      <c r="H3065" s="34"/>
    </row>
    <row r="3066" spans="1:8" x14ac:dyDescent="0.2">
      <c r="A3066" s="1569">
        <v>246928</v>
      </c>
      <c r="B3066" s="172" t="s">
        <v>5333</v>
      </c>
      <c r="C3066" s="81" t="s">
        <v>1548</v>
      </c>
      <c r="D3066" s="81" t="s">
        <v>124</v>
      </c>
      <c r="E3066" s="81"/>
      <c r="F3066" s="81"/>
      <c r="G3066" s="172" t="s">
        <v>103</v>
      </c>
      <c r="H3066" s="34"/>
    </row>
    <row r="3067" spans="1:8" x14ac:dyDescent="0.2">
      <c r="A3067" s="1569">
        <v>246929</v>
      </c>
      <c r="B3067" s="172" t="s">
        <v>5334</v>
      </c>
      <c r="C3067" s="81" t="s">
        <v>5335</v>
      </c>
      <c r="D3067" s="81" t="s">
        <v>134</v>
      </c>
      <c r="E3067" s="81"/>
      <c r="F3067" s="81"/>
      <c r="G3067" s="172" t="s">
        <v>103</v>
      </c>
      <c r="H3067" s="34"/>
    </row>
    <row r="3068" spans="1:8" x14ac:dyDescent="0.2">
      <c r="A3068" s="1569">
        <v>246930</v>
      </c>
      <c r="B3068" s="172" t="s">
        <v>5336</v>
      </c>
      <c r="C3068" s="81" t="s">
        <v>860</v>
      </c>
      <c r="D3068" s="81" t="s">
        <v>143</v>
      </c>
      <c r="E3068" s="81"/>
      <c r="F3068" s="81"/>
      <c r="G3068" s="172" t="s">
        <v>103</v>
      </c>
      <c r="H3068" s="34"/>
    </row>
    <row r="3069" spans="1:8" x14ac:dyDescent="0.2">
      <c r="A3069" s="1569">
        <v>246931</v>
      </c>
      <c r="B3069" s="172" t="s">
        <v>5337</v>
      </c>
      <c r="C3069" s="81" t="s">
        <v>5338</v>
      </c>
      <c r="D3069" s="81" t="s">
        <v>124</v>
      </c>
      <c r="E3069" s="81"/>
      <c r="F3069" s="81"/>
      <c r="G3069" s="172" t="s">
        <v>103</v>
      </c>
      <c r="H3069" s="34"/>
    </row>
    <row r="3070" spans="1:8" x14ac:dyDescent="0.2">
      <c r="A3070" s="1569">
        <v>246932</v>
      </c>
      <c r="B3070" s="172" t="s">
        <v>5339</v>
      </c>
      <c r="C3070" s="81" t="s">
        <v>5340</v>
      </c>
      <c r="D3070" s="81" t="s">
        <v>143</v>
      </c>
      <c r="E3070" s="81"/>
      <c r="F3070" s="81"/>
      <c r="G3070" s="172" t="s">
        <v>103</v>
      </c>
      <c r="H3070" s="34"/>
    </row>
    <row r="3071" spans="1:8" x14ac:dyDescent="0.2">
      <c r="A3071" s="1569">
        <v>246933</v>
      </c>
      <c r="B3071" s="172" t="s">
        <v>5341</v>
      </c>
      <c r="C3071" s="81" t="s">
        <v>5342</v>
      </c>
      <c r="D3071" s="81" t="s">
        <v>143</v>
      </c>
      <c r="E3071" s="81"/>
      <c r="F3071" s="81"/>
      <c r="G3071" s="172" t="s">
        <v>103</v>
      </c>
      <c r="H3071" s="34"/>
    </row>
    <row r="3072" spans="1:8" x14ac:dyDescent="0.2">
      <c r="A3072" s="1569">
        <v>246934</v>
      </c>
      <c r="B3072" s="172" t="s">
        <v>5343</v>
      </c>
      <c r="C3072" s="81" t="s">
        <v>1552</v>
      </c>
      <c r="D3072" s="81" t="s">
        <v>143</v>
      </c>
      <c r="E3072" s="81"/>
      <c r="F3072" s="81"/>
      <c r="G3072" s="172" t="s">
        <v>103</v>
      </c>
      <c r="H3072" s="34"/>
    </row>
    <row r="3073" spans="1:8" x14ac:dyDescent="0.2">
      <c r="A3073" s="1569">
        <v>246935</v>
      </c>
      <c r="B3073" s="172" t="s">
        <v>5344</v>
      </c>
      <c r="C3073" s="81" t="s">
        <v>5345</v>
      </c>
      <c r="D3073" s="81" t="s">
        <v>143</v>
      </c>
      <c r="E3073" s="81"/>
      <c r="F3073" s="81"/>
      <c r="G3073" s="172" t="s">
        <v>103</v>
      </c>
      <c r="H3073" s="34"/>
    </row>
    <row r="3074" spans="1:8" x14ac:dyDescent="0.2">
      <c r="A3074" s="1569">
        <v>246936</v>
      </c>
      <c r="B3074" s="172" t="s">
        <v>5346</v>
      </c>
      <c r="C3074" s="81" t="s">
        <v>2314</v>
      </c>
      <c r="D3074" s="81" t="s">
        <v>143</v>
      </c>
      <c r="E3074" s="81"/>
      <c r="F3074" s="81"/>
      <c r="G3074" s="172" t="s">
        <v>103</v>
      </c>
      <c r="H3074" s="34"/>
    </row>
    <row r="3075" spans="1:8" x14ac:dyDescent="0.2">
      <c r="A3075" s="1569">
        <v>246937</v>
      </c>
      <c r="B3075" s="172" t="s">
        <v>5347</v>
      </c>
      <c r="C3075" s="81" t="s">
        <v>5348</v>
      </c>
      <c r="D3075" s="81" t="s">
        <v>134</v>
      </c>
      <c r="E3075" s="81" t="s">
        <v>143</v>
      </c>
      <c r="F3075" s="81"/>
      <c r="G3075" s="172" t="s">
        <v>103</v>
      </c>
      <c r="H3075" s="34"/>
    </row>
    <row r="3076" spans="1:8" x14ac:dyDescent="0.2">
      <c r="A3076" s="1569">
        <v>246938</v>
      </c>
      <c r="B3076" s="172" t="s">
        <v>5349</v>
      </c>
      <c r="C3076" s="81" t="s">
        <v>417</v>
      </c>
      <c r="D3076" s="81" t="s">
        <v>134</v>
      </c>
      <c r="E3076" s="81"/>
      <c r="F3076" s="81"/>
      <c r="G3076" s="172" t="s">
        <v>103</v>
      </c>
      <c r="H3076" s="34"/>
    </row>
    <row r="3077" spans="1:8" x14ac:dyDescent="0.2">
      <c r="A3077" s="1569">
        <v>246939</v>
      </c>
      <c r="B3077" s="172" t="s">
        <v>5350</v>
      </c>
      <c r="C3077" s="81" t="s">
        <v>5351</v>
      </c>
      <c r="D3077" s="81" t="s">
        <v>143</v>
      </c>
      <c r="E3077" s="81"/>
      <c r="F3077" s="81"/>
      <c r="G3077" s="172" t="s">
        <v>103</v>
      </c>
      <c r="H3077" s="34"/>
    </row>
    <row r="3078" spans="1:8" x14ac:dyDescent="0.2">
      <c r="A3078" s="1569">
        <v>246940</v>
      </c>
      <c r="B3078" s="172" t="s">
        <v>5352</v>
      </c>
      <c r="C3078" s="81" t="s">
        <v>5353</v>
      </c>
      <c r="D3078" s="81" t="s">
        <v>101</v>
      </c>
      <c r="E3078" s="81"/>
      <c r="F3078" s="81"/>
      <c r="G3078" s="172" t="s">
        <v>103</v>
      </c>
      <c r="H3078" s="34"/>
    </row>
    <row r="3079" spans="1:8" x14ac:dyDescent="0.2">
      <c r="A3079" s="1569">
        <v>246941</v>
      </c>
      <c r="B3079" s="172" t="s">
        <v>5354</v>
      </c>
      <c r="C3079" s="81" t="s">
        <v>4447</v>
      </c>
      <c r="D3079" s="81" t="s">
        <v>143</v>
      </c>
      <c r="E3079" s="81"/>
      <c r="F3079" s="81"/>
      <c r="G3079" s="172" t="s">
        <v>103</v>
      </c>
      <c r="H3079" s="34"/>
    </row>
    <row r="3080" spans="1:8" x14ac:dyDescent="0.2">
      <c r="A3080" s="1569">
        <v>246942</v>
      </c>
      <c r="B3080" s="172" t="s">
        <v>5355</v>
      </c>
      <c r="C3080" s="81" t="s">
        <v>5356</v>
      </c>
      <c r="D3080" s="81" t="s">
        <v>143</v>
      </c>
      <c r="E3080" s="81"/>
      <c r="F3080" s="81"/>
      <c r="G3080" s="172" t="s">
        <v>103</v>
      </c>
      <c r="H3080" s="34"/>
    </row>
    <row r="3081" spans="1:8" x14ac:dyDescent="0.2">
      <c r="A3081" s="1569">
        <v>246943</v>
      </c>
      <c r="B3081" s="172" t="s">
        <v>5357</v>
      </c>
      <c r="C3081" s="81" t="s">
        <v>1333</v>
      </c>
      <c r="D3081" s="81" t="s">
        <v>143</v>
      </c>
      <c r="E3081" s="81"/>
      <c r="F3081" s="81"/>
      <c r="G3081" s="172" t="s">
        <v>103</v>
      </c>
      <c r="H3081" s="34"/>
    </row>
    <row r="3082" spans="1:8" x14ac:dyDescent="0.2">
      <c r="A3082" s="1569">
        <v>246944</v>
      </c>
      <c r="B3082" s="172" t="s">
        <v>5358</v>
      </c>
      <c r="C3082" s="81" t="s">
        <v>5359</v>
      </c>
      <c r="D3082" s="81" t="s">
        <v>143</v>
      </c>
      <c r="E3082" s="81"/>
      <c r="F3082" s="81"/>
      <c r="G3082" s="172" t="s">
        <v>103</v>
      </c>
      <c r="H3082" s="34"/>
    </row>
    <row r="3083" spans="1:8" x14ac:dyDescent="0.2">
      <c r="A3083" s="1569">
        <v>246945</v>
      </c>
      <c r="B3083" s="172" t="s">
        <v>5360</v>
      </c>
      <c r="C3083" s="81" t="s">
        <v>5361</v>
      </c>
      <c r="D3083" s="81" t="s">
        <v>143</v>
      </c>
      <c r="E3083" s="81"/>
      <c r="F3083" s="81"/>
      <c r="G3083" s="172" t="s">
        <v>103</v>
      </c>
      <c r="H3083" s="34"/>
    </row>
    <row r="3084" spans="1:8" x14ac:dyDescent="0.2">
      <c r="A3084" s="1569">
        <v>246946</v>
      </c>
      <c r="B3084" s="172" t="s">
        <v>5362</v>
      </c>
      <c r="C3084" s="81" t="s">
        <v>4461</v>
      </c>
      <c r="D3084" s="81" t="s">
        <v>124</v>
      </c>
      <c r="E3084" s="81"/>
      <c r="F3084" s="81"/>
      <c r="G3084" s="172" t="s">
        <v>103</v>
      </c>
      <c r="H3084" s="34"/>
    </row>
    <row r="3085" spans="1:8" x14ac:dyDescent="0.2">
      <c r="A3085" s="1569">
        <v>246947</v>
      </c>
      <c r="B3085" s="172" t="s">
        <v>5363</v>
      </c>
      <c r="C3085" s="81" t="s">
        <v>5364</v>
      </c>
      <c r="D3085" s="81" t="s">
        <v>101</v>
      </c>
      <c r="E3085" s="81"/>
      <c r="F3085" s="81"/>
      <c r="G3085" s="172" t="s">
        <v>103</v>
      </c>
      <c r="H3085" s="34"/>
    </row>
    <row r="3086" spans="1:8" x14ac:dyDescent="0.2">
      <c r="A3086" s="1569">
        <v>246948</v>
      </c>
      <c r="B3086" s="172" t="s">
        <v>5365</v>
      </c>
      <c r="C3086" s="81" t="s">
        <v>5366</v>
      </c>
      <c r="D3086" s="81" t="s">
        <v>101</v>
      </c>
      <c r="E3086" s="81"/>
      <c r="F3086" s="81"/>
      <c r="G3086" s="172" t="s">
        <v>103</v>
      </c>
      <c r="H3086" s="34"/>
    </row>
    <row r="3087" spans="1:8" x14ac:dyDescent="0.2">
      <c r="A3087" s="1569">
        <v>246949</v>
      </c>
      <c r="B3087" s="172" t="s">
        <v>5367</v>
      </c>
      <c r="C3087" s="81" t="s">
        <v>723</v>
      </c>
      <c r="D3087" s="81" t="s">
        <v>143</v>
      </c>
      <c r="E3087" s="81"/>
      <c r="F3087" s="81"/>
      <c r="G3087" s="172" t="s">
        <v>103</v>
      </c>
      <c r="H3087" s="34"/>
    </row>
    <row r="3088" spans="1:8" x14ac:dyDescent="0.2">
      <c r="A3088" s="1569">
        <v>246950</v>
      </c>
      <c r="B3088" s="172" t="s">
        <v>5368</v>
      </c>
      <c r="C3088" s="81" t="s">
        <v>723</v>
      </c>
      <c r="D3088" s="81" t="s">
        <v>143</v>
      </c>
      <c r="E3088" s="81"/>
      <c r="F3088" s="81"/>
      <c r="G3088" s="172" t="s">
        <v>103</v>
      </c>
      <c r="H3088" s="34"/>
    </row>
    <row r="3089" spans="1:8" x14ac:dyDescent="0.2">
      <c r="A3089" s="1569">
        <v>246951</v>
      </c>
      <c r="B3089" s="172" t="s">
        <v>5369</v>
      </c>
      <c r="C3089" s="81" t="s">
        <v>5370</v>
      </c>
      <c r="D3089" s="81" t="s">
        <v>143</v>
      </c>
      <c r="E3089" s="81"/>
      <c r="F3089" s="81"/>
      <c r="G3089" s="172" t="s">
        <v>103</v>
      </c>
      <c r="H3089" s="34"/>
    </row>
    <row r="3090" spans="1:8" x14ac:dyDescent="0.2">
      <c r="A3090" s="1569">
        <v>246952</v>
      </c>
      <c r="B3090" s="172" t="s">
        <v>5371</v>
      </c>
      <c r="C3090" s="81" t="s">
        <v>965</v>
      </c>
      <c r="D3090" s="81" t="s">
        <v>124</v>
      </c>
      <c r="E3090" s="81"/>
      <c r="F3090" s="81"/>
      <c r="G3090" s="172" t="s">
        <v>103</v>
      </c>
      <c r="H3090" s="34"/>
    </row>
    <row r="3091" spans="1:8" x14ac:dyDescent="0.2">
      <c r="A3091" s="1569">
        <v>246953</v>
      </c>
      <c r="B3091" s="172" t="s">
        <v>5372</v>
      </c>
      <c r="C3091" s="81" t="s">
        <v>5373</v>
      </c>
      <c r="D3091" s="81" t="s">
        <v>124</v>
      </c>
      <c r="E3091" s="81"/>
      <c r="F3091" s="81"/>
      <c r="G3091" s="172" t="s">
        <v>103</v>
      </c>
      <c r="H3091" s="34"/>
    </row>
    <row r="3092" spans="1:8" x14ac:dyDescent="0.2">
      <c r="A3092" s="1569">
        <v>246954</v>
      </c>
      <c r="B3092" s="172" t="s">
        <v>5374</v>
      </c>
      <c r="C3092" s="81" t="s">
        <v>5375</v>
      </c>
      <c r="D3092" s="81" t="s">
        <v>134</v>
      </c>
      <c r="E3092" s="81"/>
      <c r="F3092" s="81"/>
      <c r="G3092" s="172" t="s">
        <v>103</v>
      </c>
      <c r="H3092" s="34"/>
    </row>
    <row r="3093" spans="1:8" x14ac:dyDescent="0.2">
      <c r="A3093" s="1569">
        <v>246955</v>
      </c>
      <c r="B3093" s="172" t="s">
        <v>5376</v>
      </c>
      <c r="C3093" s="81" t="s">
        <v>5377</v>
      </c>
      <c r="D3093" s="81" t="s">
        <v>143</v>
      </c>
      <c r="E3093" s="81"/>
      <c r="F3093" s="81"/>
      <c r="G3093" s="172" t="s">
        <v>103</v>
      </c>
      <c r="H3093" s="34"/>
    </row>
    <row r="3094" spans="1:8" x14ac:dyDescent="0.2">
      <c r="A3094" s="1569">
        <v>246956</v>
      </c>
      <c r="B3094" s="172" t="s">
        <v>5378</v>
      </c>
      <c r="C3094" s="81" t="s">
        <v>5379</v>
      </c>
      <c r="D3094" s="81" t="s">
        <v>134</v>
      </c>
      <c r="E3094" s="81"/>
      <c r="F3094" s="81"/>
      <c r="G3094" s="172" t="s">
        <v>103</v>
      </c>
      <c r="H3094" s="34"/>
    </row>
    <row r="3095" spans="1:8" x14ac:dyDescent="0.2">
      <c r="A3095" s="1569">
        <v>246957</v>
      </c>
      <c r="B3095" s="172" t="s">
        <v>5380</v>
      </c>
      <c r="C3095" s="81" t="s">
        <v>655</v>
      </c>
      <c r="D3095" s="81" t="s">
        <v>134</v>
      </c>
      <c r="E3095" s="81"/>
      <c r="F3095" s="81"/>
      <c r="G3095" s="172" t="s">
        <v>103</v>
      </c>
      <c r="H3095" s="34"/>
    </row>
    <row r="3096" spans="1:8" x14ac:dyDescent="0.2">
      <c r="A3096" s="1569">
        <v>246958</v>
      </c>
      <c r="B3096" s="172" t="s">
        <v>5381</v>
      </c>
      <c r="C3096" s="81" t="s">
        <v>1915</v>
      </c>
      <c r="D3096" s="81" t="s">
        <v>124</v>
      </c>
      <c r="E3096" s="81"/>
      <c r="F3096" s="81"/>
      <c r="G3096" s="172" t="s">
        <v>103</v>
      </c>
      <c r="H3096" s="34"/>
    </row>
    <row r="3097" spans="1:8" x14ac:dyDescent="0.2">
      <c r="A3097" s="1569">
        <v>246959</v>
      </c>
      <c r="B3097" s="172" t="s">
        <v>5382</v>
      </c>
      <c r="C3097" s="81" t="s">
        <v>614</v>
      </c>
      <c r="D3097" s="81" t="s">
        <v>134</v>
      </c>
      <c r="E3097" s="81"/>
      <c r="F3097" s="81"/>
      <c r="G3097" s="172" t="s">
        <v>103</v>
      </c>
      <c r="H3097" s="34"/>
    </row>
    <row r="3098" spans="1:8" x14ac:dyDescent="0.2">
      <c r="A3098" s="1569">
        <v>246960</v>
      </c>
      <c r="B3098" s="172" t="s">
        <v>5383</v>
      </c>
      <c r="C3098" s="81" t="s">
        <v>5384</v>
      </c>
      <c r="D3098" s="81" t="s">
        <v>134</v>
      </c>
      <c r="E3098" s="81"/>
      <c r="F3098" s="81"/>
      <c r="G3098" s="172" t="s">
        <v>103</v>
      </c>
      <c r="H3098" s="34"/>
    </row>
    <row r="3099" spans="1:8" x14ac:dyDescent="0.2">
      <c r="A3099" s="1569">
        <v>246961</v>
      </c>
      <c r="B3099" s="172" t="s">
        <v>5385</v>
      </c>
      <c r="C3099" s="81" t="s">
        <v>4740</v>
      </c>
      <c r="D3099" s="81" t="s">
        <v>143</v>
      </c>
      <c r="E3099" s="81"/>
      <c r="F3099" s="81"/>
      <c r="G3099" s="172" t="s">
        <v>103</v>
      </c>
      <c r="H3099" s="34"/>
    </row>
    <row r="3100" spans="1:8" x14ac:dyDescent="0.2">
      <c r="A3100" s="1569">
        <v>246962</v>
      </c>
      <c r="B3100" s="172" t="s">
        <v>5386</v>
      </c>
      <c r="C3100" s="81" t="s">
        <v>968</v>
      </c>
      <c r="D3100" s="81" t="s">
        <v>124</v>
      </c>
      <c r="E3100" s="81"/>
      <c r="F3100" s="81"/>
      <c r="G3100" s="172" t="s">
        <v>103</v>
      </c>
      <c r="H3100" s="34"/>
    </row>
    <row r="3101" spans="1:8" x14ac:dyDescent="0.2">
      <c r="A3101" s="1569">
        <v>246963</v>
      </c>
      <c r="B3101" s="172" t="s">
        <v>5387</v>
      </c>
      <c r="C3101" s="81" t="s">
        <v>5388</v>
      </c>
      <c r="D3101" s="81" t="s">
        <v>124</v>
      </c>
      <c r="E3101" s="81"/>
      <c r="F3101" s="81"/>
      <c r="G3101" s="172" t="s">
        <v>103</v>
      </c>
      <c r="H3101" s="34"/>
    </row>
    <row r="3102" spans="1:8" x14ac:dyDescent="0.2">
      <c r="A3102" s="1569">
        <v>246964</v>
      </c>
      <c r="B3102" s="172" t="s">
        <v>5389</v>
      </c>
      <c r="C3102" s="81" t="s">
        <v>526</v>
      </c>
      <c r="D3102" s="81" t="s">
        <v>143</v>
      </c>
      <c r="E3102" s="81"/>
      <c r="F3102" s="81"/>
      <c r="G3102" s="172" t="s">
        <v>103</v>
      </c>
      <c r="H3102" s="34"/>
    </row>
    <row r="3103" spans="1:8" x14ac:dyDescent="0.2">
      <c r="A3103" s="1569">
        <v>246965</v>
      </c>
      <c r="B3103" s="172" t="s">
        <v>5390</v>
      </c>
      <c r="C3103" s="81" t="s">
        <v>2772</v>
      </c>
      <c r="D3103" s="81" t="s">
        <v>101</v>
      </c>
      <c r="E3103" s="81"/>
      <c r="F3103" s="81"/>
      <c r="G3103" s="172" t="s">
        <v>103</v>
      </c>
      <c r="H3103" s="34"/>
    </row>
    <row r="3104" spans="1:8" x14ac:dyDescent="0.2">
      <c r="A3104" s="1569">
        <v>246966</v>
      </c>
      <c r="B3104" s="172" t="s">
        <v>5391</v>
      </c>
      <c r="C3104" s="81" t="s">
        <v>2124</v>
      </c>
      <c r="D3104" s="81" t="s">
        <v>134</v>
      </c>
      <c r="E3104" s="81"/>
      <c r="F3104" s="81"/>
      <c r="G3104" s="172" t="s">
        <v>103</v>
      </c>
      <c r="H3104" s="34"/>
    </row>
    <row r="3105" spans="1:8" x14ac:dyDescent="0.2">
      <c r="A3105" s="1569">
        <v>246967</v>
      </c>
      <c r="B3105" s="172" t="s">
        <v>5392</v>
      </c>
      <c r="C3105" s="81" t="s">
        <v>2669</v>
      </c>
      <c r="D3105" s="81" t="s">
        <v>101</v>
      </c>
      <c r="E3105" s="81"/>
      <c r="F3105" s="81"/>
      <c r="G3105" s="172" t="s">
        <v>103</v>
      </c>
      <c r="H3105" s="34"/>
    </row>
    <row r="3106" spans="1:8" x14ac:dyDescent="0.2">
      <c r="A3106" s="1569">
        <v>246968</v>
      </c>
      <c r="B3106" s="172" t="s">
        <v>5393</v>
      </c>
      <c r="C3106" s="81" t="s">
        <v>507</v>
      </c>
      <c r="D3106" s="81" t="s">
        <v>134</v>
      </c>
      <c r="E3106" s="81"/>
      <c r="F3106" s="81"/>
      <c r="G3106" s="172" t="s">
        <v>103</v>
      </c>
      <c r="H3106" s="34"/>
    </row>
    <row r="3107" spans="1:8" x14ac:dyDescent="0.2">
      <c r="A3107" s="1569">
        <v>246969</v>
      </c>
      <c r="B3107" s="172" t="s">
        <v>5394</v>
      </c>
      <c r="C3107" s="81" t="s">
        <v>2413</v>
      </c>
      <c r="D3107" s="81" t="s">
        <v>143</v>
      </c>
      <c r="E3107" s="81"/>
      <c r="F3107" s="81"/>
      <c r="G3107" s="172" t="s">
        <v>103</v>
      </c>
      <c r="H3107" s="34"/>
    </row>
    <row r="3108" spans="1:8" x14ac:dyDescent="0.2">
      <c r="A3108" s="1569">
        <v>246970</v>
      </c>
      <c r="B3108" s="172" t="s">
        <v>11656</v>
      </c>
      <c r="C3108" s="81" t="s">
        <v>11483</v>
      </c>
      <c r="D3108" s="81" t="s">
        <v>124</v>
      </c>
      <c r="E3108" s="81"/>
      <c r="F3108" s="81"/>
      <c r="G3108" s="172" t="s">
        <v>103</v>
      </c>
      <c r="H3108" s="34"/>
    </row>
    <row r="3109" spans="1:8" x14ac:dyDescent="0.2">
      <c r="A3109" s="1569">
        <v>246971</v>
      </c>
      <c r="B3109" s="172" t="s">
        <v>5395</v>
      </c>
      <c r="C3109" s="81" t="s">
        <v>5396</v>
      </c>
      <c r="D3109" s="81" t="s">
        <v>124</v>
      </c>
      <c r="E3109" s="81"/>
      <c r="F3109" s="81"/>
      <c r="G3109" s="172" t="s">
        <v>103</v>
      </c>
      <c r="H3109" s="34"/>
    </row>
    <row r="3110" spans="1:8" x14ac:dyDescent="0.2">
      <c r="A3110" s="1569">
        <v>246972</v>
      </c>
      <c r="B3110" s="172" t="s">
        <v>5397</v>
      </c>
      <c r="C3110" s="81" t="s">
        <v>5398</v>
      </c>
      <c r="D3110" s="81" t="s">
        <v>134</v>
      </c>
      <c r="E3110" s="81"/>
      <c r="F3110" s="81"/>
      <c r="G3110" s="172" t="s">
        <v>103</v>
      </c>
      <c r="H3110" s="34"/>
    </row>
    <row r="3111" spans="1:8" x14ac:dyDescent="0.2">
      <c r="A3111" s="1569">
        <v>246973</v>
      </c>
      <c r="B3111" s="172" t="s">
        <v>5399</v>
      </c>
      <c r="C3111" s="81" t="s">
        <v>5400</v>
      </c>
      <c r="D3111" s="81" t="s">
        <v>134</v>
      </c>
      <c r="E3111" s="81"/>
      <c r="F3111" s="81"/>
      <c r="G3111" s="172" t="s">
        <v>107</v>
      </c>
      <c r="H3111" s="34"/>
    </row>
    <row r="3112" spans="1:8" x14ac:dyDescent="0.2">
      <c r="A3112" s="1569">
        <v>246974</v>
      </c>
      <c r="B3112" s="172" t="s">
        <v>11657</v>
      </c>
      <c r="C3112" s="81" t="s">
        <v>11658</v>
      </c>
      <c r="D3112" s="81" t="s">
        <v>134</v>
      </c>
      <c r="E3112" s="81"/>
      <c r="F3112" s="81"/>
      <c r="G3112" s="172" t="s">
        <v>103</v>
      </c>
      <c r="H3112" s="34"/>
    </row>
    <row r="3113" spans="1:8" x14ac:dyDescent="0.2">
      <c r="A3113" s="1569">
        <v>246975</v>
      </c>
      <c r="B3113" s="172" t="s">
        <v>11659</v>
      </c>
      <c r="C3113" s="81" t="s">
        <v>11660</v>
      </c>
      <c r="D3113" s="81" t="s">
        <v>134</v>
      </c>
      <c r="E3113" s="81"/>
      <c r="F3113" s="81"/>
      <c r="G3113" s="172" t="s">
        <v>103</v>
      </c>
      <c r="H3113" s="34"/>
    </row>
    <row r="3114" spans="1:8" x14ac:dyDescent="0.2">
      <c r="A3114" s="1569">
        <v>246976</v>
      </c>
      <c r="B3114" s="172" t="s">
        <v>5401</v>
      </c>
      <c r="C3114" s="81" t="s">
        <v>5402</v>
      </c>
      <c r="D3114" s="81" t="s">
        <v>124</v>
      </c>
      <c r="E3114" s="81"/>
      <c r="F3114" s="81"/>
      <c r="G3114" s="172" t="s">
        <v>110</v>
      </c>
      <c r="H3114" s="34"/>
    </row>
    <row r="3115" spans="1:8" x14ac:dyDescent="0.2">
      <c r="A3115" s="1569">
        <v>246977</v>
      </c>
      <c r="B3115" s="172" t="s">
        <v>5403</v>
      </c>
      <c r="C3115" s="81" t="s">
        <v>5404</v>
      </c>
      <c r="D3115" s="81" t="s">
        <v>124</v>
      </c>
      <c r="E3115" s="81"/>
      <c r="F3115" s="81"/>
      <c r="G3115" s="172" t="s">
        <v>110</v>
      </c>
      <c r="H3115" s="34"/>
    </row>
    <row r="3116" spans="1:8" x14ac:dyDescent="0.2">
      <c r="A3116" s="1569">
        <v>246978</v>
      </c>
      <c r="B3116" s="172" t="s">
        <v>5405</v>
      </c>
      <c r="C3116" s="81" t="s">
        <v>5406</v>
      </c>
      <c r="D3116" s="81" t="s">
        <v>124</v>
      </c>
      <c r="E3116" s="81"/>
      <c r="F3116" s="81"/>
      <c r="G3116" s="172" t="s">
        <v>110</v>
      </c>
      <c r="H3116" s="34"/>
    </row>
    <row r="3117" spans="1:8" x14ac:dyDescent="0.2">
      <c r="A3117" s="1569">
        <v>246979</v>
      </c>
      <c r="B3117" s="172" t="s">
        <v>5407</v>
      </c>
      <c r="C3117" s="81" t="s">
        <v>5408</v>
      </c>
      <c r="D3117" s="81" t="s">
        <v>134</v>
      </c>
      <c r="E3117" s="81"/>
      <c r="F3117" s="81"/>
      <c r="G3117" s="172" t="s">
        <v>107</v>
      </c>
      <c r="H3117" s="34"/>
    </row>
    <row r="3118" spans="1:8" x14ac:dyDescent="0.2">
      <c r="A3118" s="1569">
        <v>246980</v>
      </c>
      <c r="B3118" s="172" t="s">
        <v>5409</v>
      </c>
      <c r="C3118" s="81" t="s">
        <v>4114</v>
      </c>
      <c r="D3118" s="81" t="s">
        <v>134</v>
      </c>
      <c r="E3118" s="81"/>
      <c r="F3118" s="81"/>
      <c r="G3118" s="172" t="s">
        <v>103</v>
      </c>
      <c r="H3118" s="34"/>
    </row>
    <row r="3119" spans="1:8" x14ac:dyDescent="0.2">
      <c r="A3119" s="1569">
        <v>246981</v>
      </c>
      <c r="B3119" s="172" t="s">
        <v>5410</v>
      </c>
      <c r="C3119" s="81" t="s">
        <v>5411</v>
      </c>
      <c r="D3119" s="81" t="s">
        <v>143</v>
      </c>
      <c r="E3119" s="81"/>
      <c r="F3119" s="81"/>
      <c r="G3119" s="172" t="s">
        <v>103</v>
      </c>
      <c r="H3119" s="34"/>
    </row>
    <row r="3120" spans="1:8" x14ac:dyDescent="0.2">
      <c r="A3120" s="1569">
        <v>246982</v>
      </c>
      <c r="B3120" s="172" t="s">
        <v>5412</v>
      </c>
      <c r="C3120" s="81" t="s">
        <v>5413</v>
      </c>
      <c r="D3120" s="81" t="s">
        <v>134</v>
      </c>
      <c r="E3120" s="81"/>
      <c r="F3120" s="81"/>
      <c r="G3120" s="172" t="s">
        <v>103</v>
      </c>
      <c r="H3120" s="34"/>
    </row>
    <row r="3121" spans="1:8" x14ac:dyDescent="0.2">
      <c r="A3121" s="1569">
        <v>246983</v>
      </c>
      <c r="B3121" s="172" t="s">
        <v>5414</v>
      </c>
      <c r="C3121" s="81" t="s">
        <v>826</v>
      </c>
      <c r="D3121" s="81" t="s">
        <v>134</v>
      </c>
      <c r="E3121" s="81"/>
      <c r="F3121" s="81"/>
      <c r="G3121" s="172" t="s">
        <v>103</v>
      </c>
      <c r="H3121" s="34"/>
    </row>
    <row r="3122" spans="1:8" x14ac:dyDescent="0.2">
      <c r="A3122" s="1569">
        <v>246984</v>
      </c>
      <c r="B3122" s="172" t="s">
        <v>5415</v>
      </c>
      <c r="C3122" s="81" t="s">
        <v>2840</v>
      </c>
      <c r="D3122" s="81" t="s">
        <v>124</v>
      </c>
      <c r="E3122" s="81"/>
      <c r="F3122" s="81"/>
      <c r="G3122" s="172" t="s">
        <v>103</v>
      </c>
      <c r="H3122" s="34"/>
    </row>
    <row r="3123" spans="1:8" x14ac:dyDescent="0.2">
      <c r="A3123" s="1569">
        <v>246985</v>
      </c>
      <c r="B3123" s="172" t="s">
        <v>5416</v>
      </c>
      <c r="C3123" s="81" t="s">
        <v>5417</v>
      </c>
      <c r="D3123" s="81" t="s">
        <v>134</v>
      </c>
      <c r="E3123" s="81" t="s">
        <v>143</v>
      </c>
      <c r="F3123" s="81"/>
      <c r="G3123" s="172" t="s">
        <v>103</v>
      </c>
      <c r="H3123" s="34"/>
    </row>
    <row r="3124" spans="1:8" x14ac:dyDescent="0.2">
      <c r="A3124" s="1569">
        <v>247006</v>
      </c>
      <c r="B3124" s="172" t="s">
        <v>5418</v>
      </c>
      <c r="C3124" s="81" t="s">
        <v>5107</v>
      </c>
      <c r="D3124" s="81" t="s">
        <v>134</v>
      </c>
      <c r="E3124" s="81"/>
      <c r="F3124" s="81"/>
      <c r="G3124" s="172" t="s">
        <v>103</v>
      </c>
      <c r="H3124" s="34"/>
    </row>
    <row r="3125" spans="1:8" x14ac:dyDescent="0.2">
      <c r="A3125" s="1569">
        <v>247007</v>
      </c>
      <c r="B3125" s="172" t="s">
        <v>5419</v>
      </c>
      <c r="C3125" s="81" t="s">
        <v>5420</v>
      </c>
      <c r="D3125" s="81" t="s">
        <v>134</v>
      </c>
      <c r="E3125" s="81"/>
      <c r="F3125" s="81"/>
      <c r="G3125" s="172" t="s">
        <v>103</v>
      </c>
      <c r="H3125" s="34"/>
    </row>
    <row r="3126" spans="1:8" x14ac:dyDescent="0.2">
      <c r="A3126" s="1569">
        <v>247008</v>
      </c>
      <c r="B3126" s="172" t="s">
        <v>5421</v>
      </c>
      <c r="C3126" s="81" t="s">
        <v>5422</v>
      </c>
      <c r="D3126" s="81" t="s">
        <v>134</v>
      </c>
      <c r="E3126" s="81"/>
      <c r="F3126" s="81"/>
      <c r="G3126" s="172" t="s">
        <v>103</v>
      </c>
      <c r="H3126" s="34"/>
    </row>
    <row r="3127" spans="1:8" x14ac:dyDescent="0.2">
      <c r="A3127" s="1569">
        <v>247009</v>
      </c>
      <c r="B3127" s="172" t="s">
        <v>5423</v>
      </c>
      <c r="C3127" s="81" t="s">
        <v>5424</v>
      </c>
      <c r="D3127" s="81" t="s">
        <v>134</v>
      </c>
      <c r="E3127" s="81"/>
      <c r="F3127" s="81"/>
      <c r="G3127" s="172" t="s">
        <v>103</v>
      </c>
      <c r="H3127" s="34"/>
    </row>
    <row r="3128" spans="1:8" x14ac:dyDescent="0.2">
      <c r="A3128" s="1569">
        <v>247010</v>
      </c>
      <c r="B3128" s="172" t="s">
        <v>5425</v>
      </c>
      <c r="C3128" s="81" t="s">
        <v>5426</v>
      </c>
      <c r="D3128" s="81" t="s">
        <v>124</v>
      </c>
      <c r="E3128" s="81"/>
      <c r="F3128" s="81"/>
      <c r="G3128" s="172" t="s">
        <v>103</v>
      </c>
      <c r="H3128" s="34"/>
    </row>
    <row r="3129" spans="1:8" x14ac:dyDescent="0.2">
      <c r="A3129" s="1569">
        <v>247011</v>
      </c>
      <c r="B3129" s="172" t="s">
        <v>5427</v>
      </c>
      <c r="C3129" s="81" t="s">
        <v>5428</v>
      </c>
      <c r="D3129" s="81" t="s">
        <v>134</v>
      </c>
      <c r="E3129" s="81"/>
      <c r="F3129" s="81"/>
      <c r="G3129" s="172" t="s">
        <v>107</v>
      </c>
      <c r="H3129" s="34"/>
    </row>
    <row r="3130" spans="1:8" x14ac:dyDescent="0.2">
      <c r="A3130" s="1569">
        <v>247012</v>
      </c>
      <c r="B3130" s="172" t="s">
        <v>5429</v>
      </c>
      <c r="C3130" s="81" t="s">
        <v>4769</v>
      </c>
      <c r="D3130" s="81" t="s">
        <v>134</v>
      </c>
      <c r="E3130" s="81"/>
      <c r="F3130" s="81"/>
      <c r="G3130" s="172" t="s">
        <v>107</v>
      </c>
      <c r="H3130" s="34"/>
    </row>
    <row r="3131" spans="1:8" x14ac:dyDescent="0.2">
      <c r="A3131" s="1569">
        <v>247013</v>
      </c>
      <c r="B3131" s="172" t="s">
        <v>5430</v>
      </c>
      <c r="C3131" s="81" t="s">
        <v>763</v>
      </c>
      <c r="D3131" s="81" t="s">
        <v>124</v>
      </c>
      <c r="E3131" s="81"/>
      <c r="F3131" s="81"/>
      <c r="G3131" s="172" t="s">
        <v>103</v>
      </c>
      <c r="H3131" s="34"/>
    </row>
    <row r="3132" spans="1:8" x14ac:dyDescent="0.2">
      <c r="A3132" s="1569">
        <v>247014</v>
      </c>
      <c r="B3132" s="172" t="s">
        <v>5431</v>
      </c>
      <c r="C3132" s="81" t="s">
        <v>5432</v>
      </c>
      <c r="D3132" s="81" t="s">
        <v>124</v>
      </c>
      <c r="E3132" s="81"/>
      <c r="F3132" s="81"/>
      <c r="G3132" s="172" t="s">
        <v>103</v>
      </c>
      <c r="H3132" s="34"/>
    </row>
    <row r="3133" spans="1:8" x14ac:dyDescent="0.2">
      <c r="A3133" s="1569">
        <v>247015</v>
      </c>
      <c r="B3133" s="172" t="s">
        <v>5433</v>
      </c>
      <c r="C3133" s="81" t="s">
        <v>958</v>
      </c>
      <c r="D3133" s="81" t="s">
        <v>134</v>
      </c>
      <c r="E3133" s="81"/>
      <c r="F3133" s="81"/>
      <c r="G3133" s="172" t="s">
        <v>103</v>
      </c>
      <c r="H3133" s="34"/>
    </row>
    <row r="3134" spans="1:8" x14ac:dyDescent="0.2">
      <c r="A3134" s="1569">
        <v>247016</v>
      </c>
      <c r="B3134" s="172" t="s">
        <v>5434</v>
      </c>
      <c r="C3134" s="81" t="s">
        <v>4967</v>
      </c>
      <c r="D3134" s="81" t="s">
        <v>134</v>
      </c>
      <c r="E3134" s="81"/>
      <c r="F3134" s="81"/>
      <c r="G3134" s="172" t="s">
        <v>103</v>
      </c>
      <c r="H3134" s="34"/>
    </row>
    <row r="3135" spans="1:8" x14ac:dyDescent="0.2">
      <c r="A3135" s="1569">
        <v>247017</v>
      </c>
      <c r="B3135" s="172" t="s">
        <v>5435</v>
      </c>
      <c r="C3135" s="81" t="s">
        <v>5066</v>
      </c>
      <c r="D3135" s="81" t="s">
        <v>134</v>
      </c>
      <c r="E3135" s="81"/>
      <c r="F3135" s="81"/>
      <c r="G3135" s="172" t="s">
        <v>103</v>
      </c>
      <c r="H3135" s="34"/>
    </row>
    <row r="3136" spans="1:8" x14ac:dyDescent="0.2">
      <c r="A3136" s="1569">
        <v>247018</v>
      </c>
      <c r="B3136" s="172" t="s">
        <v>5436</v>
      </c>
      <c r="C3136" s="81" t="s">
        <v>5437</v>
      </c>
      <c r="D3136" s="81" t="s">
        <v>143</v>
      </c>
      <c r="E3136" s="81"/>
      <c r="F3136" s="81"/>
      <c r="G3136" s="172" t="s">
        <v>103</v>
      </c>
      <c r="H3136" s="34"/>
    </row>
    <row r="3137" spans="1:8" x14ac:dyDescent="0.2">
      <c r="A3137" s="1569">
        <v>247019</v>
      </c>
      <c r="B3137" s="172" t="s">
        <v>5438</v>
      </c>
      <c r="C3137" s="81" t="s">
        <v>5439</v>
      </c>
      <c r="D3137" s="81" t="s">
        <v>124</v>
      </c>
      <c r="E3137" s="81"/>
      <c r="F3137" s="81"/>
      <c r="G3137" s="172" t="s">
        <v>103</v>
      </c>
      <c r="H3137" s="34"/>
    </row>
    <row r="3138" spans="1:8" x14ac:dyDescent="0.2">
      <c r="A3138" s="1569">
        <v>247020</v>
      </c>
      <c r="B3138" s="172" t="s">
        <v>5440</v>
      </c>
      <c r="C3138" s="81" t="s">
        <v>5441</v>
      </c>
      <c r="D3138" s="81" t="s">
        <v>143</v>
      </c>
      <c r="E3138" s="81"/>
      <c r="F3138" s="81"/>
      <c r="G3138" s="172" t="s">
        <v>103</v>
      </c>
      <c r="H3138" s="34"/>
    </row>
    <row r="3139" spans="1:8" x14ac:dyDescent="0.2">
      <c r="A3139" s="1569">
        <v>247021</v>
      </c>
      <c r="B3139" s="172" t="s">
        <v>5442</v>
      </c>
      <c r="C3139" s="81" t="s">
        <v>5443</v>
      </c>
      <c r="D3139" s="81" t="s">
        <v>124</v>
      </c>
      <c r="E3139" s="81"/>
      <c r="F3139" s="81"/>
      <c r="G3139" s="172" t="s">
        <v>103</v>
      </c>
      <c r="H3139" s="34"/>
    </row>
    <row r="3140" spans="1:8" x14ac:dyDescent="0.2">
      <c r="A3140" s="1569">
        <v>247022</v>
      </c>
      <c r="B3140" s="172" t="s">
        <v>5444</v>
      </c>
      <c r="C3140" s="81" t="s">
        <v>5445</v>
      </c>
      <c r="D3140" s="81" t="s">
        <v>124</v>
      </c>
      <c r="E3140" s="81"/>
      <c r="F3140" s="81"/>
      <c r="G3140" s="172" t="s">
        <v>103</v>
      </c>
      <c r="H3140" s="34"/>
    </row>
    <row r="3141" spans="1:8" x14ac:dyDescent="0.2">
      <c r="A3141" s="1569">
        <v>247023</v>
      </c>
      <c r="B3141" s="172" t="s">
        <v>5446</v>
      </c>
      <c r="C3141" s="81" t="s">
        <v>5447</v>
      </c>
      <c r="D3141" s="81" t="s">
        <v>124</v>
      </c>
      <c r="E3141" s="81"/>
      <c r="F3141" s="81"/>
      <c r="G3141" s="172" t="s">
        <v>103</v>
      </c>
      <c r="H3141" s="34"/>
    </row>
    <row r="3142" spans="1:8" x14ac:dyDescent="0.2">
      <c r="A3142" s="1569">
        <v>247024</v>
      </c>
      <c r="B3142" s="172" t="s">
        <v>5448</v>
      </c>
      <c r="C3142" s="81" t="s">
        <v>5449</v>
      </c>
      <c r="D3142" s="81" t="s">
        <v>143</v>
      </c>
      <c r="E3142" s="81"/>
      <c r="F3142" s="81"/>
      <c r="G3142" s="172" t="s">
        <v>103</v>
      </c>
      <c r="H3142" s="34"/>
    </row>
    <row r="3143" spans="1:8" x14ac:dyDescent="0.2">
      <c r="A3143" s="1569">
        <v>247025</v>
      </c>
      <c r="B3143" s="172" t="s">
        <v>5450</v>
      </c>
      <c r="C3143" s="81" t="s">
        <v>5451</v>
      </c>
      <c r="D3143" s="81" t="s">
        <v>143</v>
      </c>
      <c r="E3143" s="81"/>
      <c r="F3143" s="81"/>
      <c r="G3143" s="172" t="s">
        <v>103</v>
      </c>
      <c r="H3143" s="34"/>
    </row>
    <row r="3144" spans="1:8" x14ac:dyDescent="0.2">
      <c r="A3144" s="1569">
        <v>247026</v>
      </c>
      <c r="B3144" s="172" t="s">
        <v>5452</v>
      </c>
      <c r="C3144" s="81" t="s">
        <v>5453</v>
      </c>
      <c r="D3144" s="81" t="s">
        <v>124</v>
      </c>
      <c r="E3144" s="81"/>
      <c r="F3144" s="81"/>
      <c r="G3144" s="172" t="s">
        <v>103</v>
      </c>
      <c r="H3144" s="34"/>
    </row>
    <row r="3145" spans="1:8" x14ac:dyDescent="0.2">
      <c r="A3145" s="1569">
        <v>247027</v>
      </c>
      <c r="B3145" s="172" t="s">
        <v>11661</v>
      </c>
      <c r="C3145" s="81" t="s">
        <v>11662</v>
      </c>
      <c r="D3145" s="81" t="s">
        <v>124</v>
      </c>
      <c r="E3145" s="81"/>
      <c r="F3145" s="81"/>
      <c r="G3145" s="172" t="s">
        <v>103</v>
      </c>
      <c r="H3145" s="34"/>
    </row>
    <row r="3146" spans="1:8" x14ac:dyDescent="0.2">
      <c r="A3146" s="1569">
        <v>247028</v>
      </c>
      <c r="B3146" s="172" t="s">
        <v>5454</v>
      </c>
      <c r="C3146" s="81" t="s">
        <v>5455</v>
      </c>
      <c r="D3146" s="81" t="s">
        <v>124</v>
      </c>
      <c r="E3146" s="81"/>
      <c r="F3146" s="81"/>
      <c r="G3146" s="172" t="s">
        <v>103</v>
      </c>
      <c r="H3146" s="34"/>
    </row>
    <row r="3147" spans="1:8" x14ac:dyDescent="0.2">
      <c r="A3147" s="1569">
        <v>247029</v>
      </c>
      <c r="B3147" s="172" t="s">
        <v>5456</v>
      </c>
      <c r="C3147" s="81" t="s">
        <v>673</v>
      </c>
      <c r="D3147" s="81" t="s">
        <v>101</v>
      </c>
      <c r="E3147" s="81"/>
      <c r="F3147" s="81"/>
      <c r="G3147" s="172" t="s">
        <v>103</v>
      </c>
      <c r="H3147" s="34"/>
    </row>
    <row r="3148" spans="1:8" x14ac:dyDescent="0.2">
      <c r="A3148" s="1569">
        <v>247030</v>
      </c>
      <c r="B3148" s="172" t="s">
        <v>5457</v>
      </c>
      <c r="C3148" s="81" t="s">
        <v>2066</v>
      </c>
      <c r="D3148" s="81" t="s">
        <v>101</v>
      </c>
      <c r="E3148" s="81"/>
      <c r="F3148" s="81"/>
      <c r="G3148" s="172" t="s">
        <v>103</v>
      </c>
      <c r="H3148" s="34"/>
    </row>
    <row r="3149" spans="1:8" x14ac:dyDescent="0.2">
      <c r="A3149" s="1569">
        <v>250715</v>
      </c>
      <c r="B3149" s="172" t="s">
        <v>11663</v>
      </c>
      <c r="C3149" s="81" t="s">
        <v>11664</v>
      </c>
      <c r="D3149" s="81" t="s">
        <v>143</v>
      </c>
      <c r="E3149" s="81"/>
      <c r="F3149" s="81"/>
      <c r="G3149" s="172" t="s">
        <v>103</v>
      </c>
      <c r="H3149" s="34"/>
    </row>
    <row r="3150" spans="1:8" x14ac:dyDescent="0.2">
      <c r="A3150" s="1569">
        <v>259659</v>
      </c>
      <c r="B3150" s="172" t="s">
        <v>11665</v>
      </c>
      <c r="C3150" s="81" t="s">
        <v>11666</v>
      </c>
      <c r="D3150" s="81" t="s">
        <v>134</v>
      </c>
      <c r="E3150" s="81"/>
      <c r="F3150" s="81"/>
      <c r="G3150" s="172" t="s">
        <v>103</v>
      </c>
      <c r="H3150" s="34"/>
    </row>
    <row r="3151" spans="1:8" x14ac:dyDescent="0.2">
      <c r="A3151" s="1569">
        <v>259903</v>
      </c>
      <c r="B3151" s="172" t="s">
        <v>11667</v>
      </c>
      <c r="C3151" s="81" t="s">
        <v>11668</v>
      </c>
      <c r="D3151" s="81" t="s">
        <v>143</v>
      </c>
      <c r="E3151" s="81"/>
      <c r="F3151" s="81"/>
      <c r="G3151" s="172" t="s">
        <v>103</v>
      </c>
      <c r="H3151" s="34"/>
    </row>
    <row r="3152" spans="1:8" x14ac:dyDescent="0.2">
      <c r="A3152" s="1569">
        <v>260945</v>
      </c>
      <c r="B3152" s="172" t="s">
        <v>11669</v>
      </c>
      <c r="C3152" s="81" t="s">
        <v>11670</v>
      </c>
      <c r="D3152" s="81" t="s">
        <v>143</v>
      </c>
      <c r="E3152" s="81"/>
      <c r="F3152" s="81"/>
      <c r="G3152" s="172" t="s">
        <v>103</v>
      </c>
      <c r="H3152" s="34"/>
    </row>
    <row r="3153" spans="1:8" x14ac:dyDescent="0.2">
      <c r="A3153" s="1569">
        <v>267042</v>
      </c>
      <c r="B3153" s="172" t="s">
        <v>11671</v>
      </c>
      <c r="C3153" s="81" t="s">
        <v>11672</v>
      </c>
      <c r="D3153" s="81" t="s">
        <v>143</v>
      </c>
      <c r="E3153" s="81"/>
      <c r="F3153" s="81"/>
      <c r="G3153" s="172" t="s">
        <v>113</v>
      </c>
      <c r="H3153" s="34"/>
    </row>
    <row r="3154" spans="1:8" x14ac:dyDescent="0.2">
      <c r="A3154" s="1569">
        <v>268577</v>
      </c>
      <c r="B3154" s="172" t="s">
        <v>11673</v>
      </c>
      <c r="C3154" s="81" t="s">
        <v>11674</v>
      </c>
      <c r="D3154" s="81" t="s">
        <v>143</v>
      </c>
      <c r="E3154" s="81"/>
      <c r="F3154" s="81"/>
      <c r="G3154" s="172" t="s">
        <v>103</v>
      </c>
      <c r="H3154" s="34"/>
    </row>
    <row r="3155" spans="1:8" x14ac:dyDescent="0.2">
      <c r="A3155" s="1569">
        <v>268800</v>
      </c>
      <c r="B3155" s="172" t="s">
        <v>11675</v>
      </c>
      <c r="C3155" s="81" t="s">
        <v>11676</v>
      </c>
      <c r="D3155" s="81" t="s">
        <v>143</v>
      </c>
      <c r="E3155" s="81"/>
      <c r="F3155" s="81"/>
      <c r="G3155" s="172" t="s">
        <v>103</v>
      </c>
      <c r="H3155" s="34"/>
    </row>
    <row r="3156" spans="1:8" x14ac:dyDescent="0.2">
      <c r="A3156" s="1569">
        <v>268838</v>
      </c>
      <c r="B3156" s="172" t="s">
        <v>11677</v>
      </c>
      <c r="C3156" s="81" t="s">
        <v>11678</v>
      </c>
      <c r="D3156" s="81" t="s">
        <v>143</v>
      </c>
      <c r="E3156" s="81"/>
      <c r="F3156" s="81"/>
      <c r="G3156" s="172" t="s">
        <v>103</v>
      </c>
      <c r="H3156" s="34"/>
    </row>
    <row r="3157" spans="1:8" x14ac:dyDescent="0.2">
      <c r="A3157" s="1569">
        <v>270034</v>
      </c>
      <c r="B3157" s="172" t="s">
        <v>11679</v>
      </c>
      <c r="C3157" s="81" t="s">
        <v>11680</v>
      </c>
      <c r="D3157" s="81" t="s">
        <v>134</v>
      </c>
      <c r="E3157" s="81"/>
      <c r="F3157" s="81"/>
      <c r="G3157" s="172" t="s">
        <v>103</v>
      </c>
      <c r="H3157" s="34"/>
    </row>
    <row r="3158" spans="1:8" x14ac:dyDescent="0.2">
      <c r="A3158" s="1569">
        <v>270074</v>
      </c>
      <c r="B3158" s="172" t="s">
        <v>11681</v>
      </c>
      <c r="C3158" s="81" t="s">
        <v>11682</v>
      </c>
      <c r="D3158" s="81" t="s">
        <v>134</v>
      </c>
      <c r="E3158" s="81"/>
      <c r="F3158" s="81"/>
      <c r="G3158" s="172" t="s">
        <v>103</v>
      </c>
      <c r="H3158" s="34"/>
    </row>
    <row r="3159" spans="1:8" x14ac:dyDescent="0.2">
      <c r="A3159" s="1569">
        <v>270110</v>
      </c>
      <c r="B3159" s="172" t="s">
        <v>11683</v>
      </c>
      <c r="C3159" s="81" t="s">
        <v>11684</v>
      </c>
      <c r="D3159" s="81" t="s">
        <v>143</v>
      </c>
      <c r="E3159" s="81"/>
      <c r="F3159" s="81"/>
      <c r="G3159" s="172" t="s">
        <v>103</v>
      </c>
      <c r="H3159" s="34"/>
    </row>
    <row r="3160" spans="1:8" x14ac:dyDescent="0.2">
      <c r="A3160" s="1569">
        <v>270112</v>
      </c>
      <c r="B3160" s="172" t="s">
        <v>11685</v>
      </c>
      <c r="C3160" s="81" t="s">
        <v>11686</v>
      </c>
      <c r="D3160" s="81" t="s">
        <v>143</v>
      </c>
      <c r="E3160" s="81"/>
      <c r="F3160" s="81"/>
      <c r="G3160" s="172" t="s">
        <v>103</v>
      </c>
      <c r="H3160" s="34"/>
    </row>
    <row r="3161" spans="1:8" x14ac:dyDescent="0.2">
      <c r="A3161" s="1569">
        <v>270180</v>
      </c>
      <c r="B3161" s="172" t="s">
        <v>11687</v>
      </c>
      <c r="C3161" s="81" t="s">
        <v>11688</v>
      </c>
      <c r="D3161" s="81" t="s">
        <v>134</v>
      </c>
      <c r="E3161" s="81"/>
      <c r="F3161" s="81"/>
      <c r="G3161" s="172" t="s">
        <v>113</v>
      </c>
      <c r="H3161" s="34"/>
    </row>
    <row r="3162" spans="1:8" x14ac:dyDescent="0.2">
      <c r="A3162" s="1569">
        <v>270181</v>
      </c>
      <c r="B3162" s="172" t="s">
        <v>11689</v>
      </c>
      <c r="C3162" s="81" t="s">
        <v>11690</v>
      </c>
      <c r="D3162" s="81" t="s">
        <v>134</v>
      </c>
      <c r="E3162" s="81"/>
      <c r="F3162" s="81"/>
      <c r="G3162" s="172" t="s">
        <v>113</v>
      </c>
      <c r="H3162" s="34"/>
    </row>
    <row r="3163" spans="1:8" x14ac:dyDescent="0.2">
      <c r="A3163" s="1569">
        <v>270748</v>
      </c>
      <c r="B3163" s="172" t="s">
        <v>11691</v>
      </c>
      <c r="C3163" s="81" t="s">
        <v>11692</v>
      </c>
      <c r="D3163" s="81" t="s">
        <v>143</v>
      </c>
      <c r="E3163" s="81"/>
      <c r="F3163" s="81"/>
      <c r="G3163" s="172" t="s">
        <v>103</v>
      </c>
      <c r="H3163" s="34"/>
    </row>
    <row r="3164" spans="1:8" x14ac:dyDescent="0.2">
      <c r="A3164" s="1569">
        <v>270814</v>
      </c>
      <c r="B3164" s="172" t="s">
        <v>11693</v>
      </c>
      <c r="C3164" s="81" t="s">
        <v>11694</v>
      </c>
      <c r="D3164" s="81" t="s">
        <v>101</v>
      </c>
      <c r="E3164" s="81"/>
      <c r="F3164" s="81"/>
      <c r="G3164" s="172" t="s">
        <v>103</v>
      </c>
      <c r="H3164" s="34"/>
    </row>
    <row r="3165" spans="1:8" x14ac:dyDescent="0.2">
      <c r="A3165" s="1569">
        <v>270827</v>
      </c>
      <c r="B3165" s="172" t="s">
        <v>11695</v>
      </c>
      <c r="C3165" s="81" t="s">
        <v>11696</v>
      </c>
      <c r="D3165" s="81" t="s">
        <v>143</v>
      </c>
      <c r="E3165" s="81"/>
      <c r="F3165" s="81"/>
      <c r="G3165" s="172" t="s">
        <v>103</v>
      </c>
      <c r="H3165" s="34"/>
    </row>
    <row r="3166" spans="1:8" x14ac:dyDescent="0.2">
      <c r="A3166" s="1569">
        <v>270941</v>
      </c>
      <c r="B3166" s="172" t="s">
        <v>11697</v>
      </c>
      <c r="C3166" s="81" t="s">
        <v>11698</v>
      </c>
      <c r="D3166" s="81" t="s">
        <v>143</v>
      </c>
      <c r="E3166" s="81"/>
      <c r="F3166" s="81"/>
      <c r="G3166" s="172" t="s">
        <v>103</v>
      </c>
      <c r="H3166" s="34"/>
    </row>
    <row r="3167" spans="1:8" x14ac:dyDescent="0.2">
      <c r="A3167" s="1569">
        <v>271144</v>
      </c>
      <c r="B3167" s="172" t="s">
        <v>11699</v>
      </c>
      <c r="C3167" s="81" t="s">
        <v>11700</v>
      </c>
      <c r="D3167" s="81" t="s">
        <v>134</v>
      </c>
      <c r="E3167" s="81"/>
      <c r="F3167" s="81"/>
      <c r="G3167" s="172" t="s">
        <v>103</v>
      </c>
      <c r="H3167" s="34"/>
    </row>
    <row r="3168" spans="1:8" x14ac:dyDescent="0.2">
      <c r="A3168" s="1569">
        <v>271219</v>
      </c>
      <c r="B3168" s="172" t="s">
        <v>11701</v>
      </c>
      <c r="C3168" s="81" t="s">
        <v>11702</v>
      </c>
      <c r="D3168" s="81" t="s">
        <v>134</v>
      </c>
      <c r="E3168" s="81"/>
      <c r="F3168" s="81"/>
      <c r="G3168" s="172" t="s">
        <v>113</v>
      </c>
      <c r="H3168" s="34"/>
    </row>
    <row r="3169" spans="1:8" x14ac:dyDescent="0.2">
      <c r="A3169" s="1569">
        <v>271222</v>
      </c>
      <c r="B3169" s="172" t="s">
        <v>11703</v>
      </c>
      <c r="C3169" s="81" t="s">
        <v>11704</v>
      </c>
      <c r="D3169" s="81" t="s">
        <v>134</v>
      </c>
      <c r="E3169" s="81"/>
      <c r="F3169" s="81"/>
      <c r="G3169" s="172" t="s">
        <v>103</v>
      </c>
      <c r="H3169" s="34"/>
    </row>
    <row r="3170" spans="1:8" x14ac:dyDescent="0.2">
      <c r="A3170" s="1569">
        <v>271262</v>
      </c>
      <c r="B3170" s="172" t="s">
        <v>11705</v>
      </c>
      <c r="C3170" s="81" t="s">
        <v>11706</v>
      </c>
      <c r="D3170" s="81" t="s">
        <v>101</v>
      </c>
      <c r="E3170" s="81"/>
      <c r="F3170" s="81"/>
      <c r="G3170" s="172" t="s">
        <v>103</v>
      </c>
      <c r="H3170" s="34"/>
    </row>
    <row r="3171" spans="1:8" x14ac:dyDescent="0.2">
      <c r="A3171" s="1569">
        <v>271675</v>
      </c>
      <c r="B3171" s="172" t="s">
        <v>5458</v>
      </c>
      <c r="C3171" s="81" t="s">
        <v>5459</v>
      </c>
      <c r="D3171" s="81" t="s">
        <v>143</v>
      </c>
      <c r="E3171" s="81"/>
      <c r="F3171" s="81"/>
      <c r="G3171" s="172" t="s">
        <v>103</v>
      </c>
      <c r="H3171" s="34"/>
    </row>
    <row r="3172" spans="1:8" x14ac:dyDescent="0.2">
      <c r="A3172" s="1569">
        <v>271688</v>
      </c>
      <c r="B3172" s="172" t="s">
        <v>5460</v>
      </c>
      <c r="C3172" s="81" t="s">
        <v>5461</v>
      </c>
      <c r="D3172" s="81" t="s">
        <v>143</v>
      </c>
      <c r="E3172" s="81"/>
      <c r="F3172" s="81"/>
      <c r="G3172" s="172" t="s">
        <v>103</v>
      </c>
      <c r="H3172" s="34"/>
    </row>
    <row r="3173" spans="1:8" x14ac:dyDescent="0.2">
      <c r="A3173" s="1569">
        <v>271719</v>
      </c>
      <c r="B3173" s="172" t="s">
        <v>5462</v>
      </c>
      <c r="C3173" s="81" t="s">
        <v>3389</v>
      </c>
      <c r="D3173" s="81" t="s">
        <v>101</v>
      </c>
      <c r="E3173" s="81" t="s">
        <v>134</v>
      </c>
      <c r="F3173" s="81"/>
      <c r="G3173" s="172" t="s">
        <v>103</v>
      </c>
      <c r="H3173" s="34"/>
    </row>
    <row r="3174" spans="1:8" x14ac:dyDescent="0.2">
      <c r="A3174" s="1569">
        <v>271735</v>
      </c>
      <c r="B3174" s="172" t="s">
        <v>5463</v>
      </c>
      <c r="C3174" s="81" t="s">
        <v>5464</v>
      </c>
      <c r="D3174" s="81" t="s">
        <v>101</v>
      </c>
      <c r="E3174" s="81"/>
      <c r="F3174" s="81"/>
      <c r="G3174" s="172" t="s">
        <v>103</v>
      </c>
      <c r="H3174" s="34"/>
    </row>
    <row r="3175" spans="1:8" x14ac:dyDescent="0.2">
      <c r="A3175" s="1569">
        <v>271736</v>
      </c>
      <c r="B3175" s="172" t="s">
        <v>5465</v>
      </c>
      <c r="C3175" s="81" t="s">
        <v>5466</v>
      </c>
      <c r="D3175" s="81" t="s">
        <v>101</v>
      </c>
      <c r="E3175" s="81"/>
      <c r="F3175" s="81"/>
      <c r="G3175" s="172" t="s">
        <v>103</v>
      </c>
      <c r="H3175" s="34"/>
    </row>
    <row r="3176" spans="1:8" x14ac:dyDescent="0.2">
      <c r="A3176" s="1569">
        <v>271740</v>
      </c>
      <c r="B3176" s="172" t="s">
        <v>5467</v>
      </c>
      <c r="C3176" s="81" t="s">
        <v>5468</v>
      </c>
      <c r="D3176" s="81" t="s">
        <v>101</v>
      </c>
      <c r="E3176" s="81"/>
      <c r="F3176" s="81"/>
      <c r="G3176" s="172" t="s">
        <v>103</v>
      </c>
      <c r="H3176" s="34"/>
    </row>
    <row r="3177" spans="1:8" x14ac:dyDescent="0.2">
      <c r="A3177" s="1569">
        <v>271748</v>
      </c>
      <c r="B3177" s="172" t="s">
        <v>5469</v>
      </c>
      <c r="C3177" s="81" t="s">
        <v>5014</v>
      </c>
      <c r="D3177" s="81" t="s">
        <v>101</v>
      </c>
      <c r="E3177" s="81"/>
      <c r="F3177" s="81"/>
      <c r="G3177" s="172" t="s">
        <v>103</v>
      </c>
      <c r="H3177" s="34"/>
    </row>
    <row r="3178" spans="1:8" x14ac:dyDescent="0.2">
      <c r="A3178" s="1569">
        <v>271750</v>
      </c>
      <c r="B3178" s="172" t="s">
        <v>5470</v>
      </c>
      <c r="C3178" s="81" t="s">
        <v>5471</v>
      </c>
      <c r="D3178" s="81" t="s">
        <v>101</v>
      </c>
      <c r="E3178" s="81"/>
      <c r="F3178" s="81"/>
      <c r="G3178" s="172" t="s">
        <v>103</v>
      </c>
      <c r="H3178" s="34"/>
    </row>
    <row r="3179" spans="1:8" x14ac:dyDescent="0.2">
      <c r="A3179" s="1569">
        <v>271766</v>
      </c>
      <c r="B3179" s="172" t="s">
        <v>5472</v>
      </c>
      <c r="C3179" s="81" t="s">
        <v>5473</v>
      </c>
      <c r="D3179" s="81" t="s">
        <v>124</v>
      </c>
      <c r="E3179" s="81"/>
      <c r="F3179" s="81"/>
      <c r="G3179" s="172" t="s">
        <v>103</v>
      </c>
      <c r="H3179" s="34"/>
    </row>
    <row r="3180" spans="1:8" x14ac:dyDescent="0.2">
      <c r="A3180" s="1569">
        <v>271778</v>
      </c>
      <c r="B3180" s="172" t="s">
        <v>5474</v>
      </c>
      <c r="C3180" s="81" t="s">
        <v>5475</v>
      </c>
      <c r="D3180" s="81" t="s">
        <v>134</v>
      </c>
      <c r="E3180" s="81"/>
      <c r="F3180" s="81"/>
      <c r="G3180" s="172" t="s">
        <v>103</v>
      </c>
      <c r="H3180" s="34"/>
    </row>
    <row r="3181" spans="1:8" x14ac:dyDescent="0.2">
      <c r="A3181" s="1569">
        <v>271791</v>
      </c>
      <c r="B3181" s="172" t="s">
        <v>5476</v>
      </c>
      <c r="C3181" s="81" t="s">
        <v>5477</v>
      </c>
      <c r="D3181" s="81" t="s">
        <v>101</v>
      </c>
      <c r="E3181" s="81" t="s">
        <v>134</v>
      </c>
      <c r="F3181" s="81"/>
      <c r="G3181" s="172" t="s">
        <v>103</v>
      </c>
      <c r="H3181" s="34"/>
    </row>
    <row r="3182" spans="1:8" x14ac:dyDescent="0.2">
      <c r="A3182" s="1569">
        <v>271794</v>
      </c>
      <c r="B3182" s="172" t="s">
        <v>5478</v>
      </c>
      <c r="C3182" s="81" t="s">
        <v>5479</v>
      </c>
      <c r="D3182" s="81" t="s">
        <v>134</v>
      </c>
      <c r="E3182" s="81"/>
      <c r="F3182" s="81"/>
      <c r="G3182" s="172" t="s">
        <v>103</v>
      </c>
      <c r="H3182" s="34"/>
    </row>
    <row r="3183" spans="1:8" x14ac:dyDescent="0.2">
      <c r="A3183" s="1569">
        <v>271803</v>
      </c>
      <c r="B3183" s="172" t="s">
        <v>5480</v>
      </c>
      <c r="C3183" s="81" t="s">
        <v>3126</v>
      </c>
      <c r="D3183" s="81" t="s">
        <v>101</v>
      </c>
      <c r="E3183" s="81"/>
      <c r="F3183" s="81"/>
      <c r="G3183" s="172" t="s">
        <v>103</v>
      </c>
      <c r="H3183" s="34"/>
    </row>
    <row r="3184" spans="1:8" x14ac:dyDescent="0.2">
      <c r="A3184" s="1569">
        <v>271818</v>
      </c>
      <c r="B3184" s="172" t="s">
        <v>5481</v>
      </c>
      <c r="C3184" s="81" t="s">
        <v>5482</v>
      </c>
      <c r="D3184" s="81" t="s">
        <v>101</v>
      </c>
      <c r="E3184" s="81"/>
      <c r="F3184" s="81"/>
      <c r="G3184" s="172" t="s">
        <v>103</v>
      </c>
      <c r="H3184" s="34"/>
    </row>
    <row r="3185" spans="1:8" x14ac:dyDescent="0.2">
      <c r="A3185" s="1569">
        <v>271825</v>
      </c>
      <c r="B3185" s="172" t="s">
        <v>5483</v>
      </c>
      <c r="C3185" s="81" t="s">
        <v>5484</v>
      </c>
      <c r="D3185" s="81" t="s">
        <v>101</v>
      </c>
      <c r="E3185" s="81"/>
      <c r="F3185" s="81"/>
      <c r="G3185" s="172" t="s">
        <v>103</v>
      </c>
      <c r="H3185" s="34"/>
    </row>
    <row r="3186" spans="1:8" x14ac:dyDescent="0.2">
      <c r="A3186" s="1569">
        <v>271843</v>
      </c>
      <c r="B3186" s="172" t="s">
        <v>5485</v>
      </c>
      <c r="C3186" s="81" t="s">
        <v>5486</v>
      </c>
      <c r="D3186" s="81" t="s">
        <v>101</v>
      </c>
      <c r="E3186" s="81"/>
      <c r="F3186" s="81"/>
      <c r="G3186" s="172" t="s">
        <v>103</v>
      </c>
      <c r="H3186" s="34"/>
    </row>
    <row r="3187" spans="1:8" x14ac:dyDescent="0.2">
      <c r="A3187" s="1569">
        <v>271844</v>
      </c>
      <c r="B3187" s="172" t="s">
        <v>5487</v>
      </c>
      <c r="C3187" s="81" t="s">
        <v>5488</v>
      </c>
      <c r="D3187" s="81" t="s">
        <v>124</v>
      </c>
      <c r="E3187" s="81"/>
      <c r="F3187" s="81"/>
      <c r="G3187" s="172" t="s">
        <v>103</v>
      </c>
      <c r="H3187" s="34"/>
    </row>
    <row r="3188" spans="1:8" x14ac:dyDescent="0.2">
      <c r="A3188" s="1569">
        <v>271847</v>
      </c>
      <c r="B3188" s="172" t="s">
        <v>5489</v>
      </c>
      <c r="C3188" s="81" t="s">
        <v>5490</v>
      </c>
      <c r="D3188" s="81" t="s">
        <v>101</v>
      </c>
      <c r="E3188" s="81"/>
      <c r="F3188" s="81"/>
      <c r="G3188" s="172" t="s">
        <v>103</v>
      </c>
      <c r="H3188" s="34"/>
    </row>
    <row r="3189" spans="1:8" x14ac:dyDescent="0.2">
      <c r="A3189" s="1569">
        <v>271849</v>
      </c>
      <c r="B3189" s="172" t="s">
        <v>5491</v>
      </c>
      <c r="C3189" s="81" t="s">
        <v>5492</v>
      </c>
      <c r="D3189" s="81" t="s">
        <v>101</v>
      </c>
      <c r="E3189" s="81"/>
      <c r="F3189" s="81"/>
      <c r="G3189" s="172" t="s">
        <v>103</v>
      </c>
      <c r="H3189" s="34"/>
    </row>
    <row r="3190" spans="1:8" x14ac:dyDescent="0.2">
      <c r="A3190" s="1569">
        <v>272237</v>
      </c>
      <c r="B3190" s="172" t="s">
        <v>5493</v>
      </c>
      <c r="C3190" s="81" t="s">
        <v>5494</v>
      </c>
      <c r="D3190" s="81" t="s">
        <v>124</v>
      </c>
      <c r="E3190" s="81"/>
      <c r="F3190" s="81"/>
      <c r="G3190" s="172" t="s">
        <v>103</v>
      </c>
      <c r="H3190" s="34"/>
    </row>
    <row r="3191" spans="1:8" x14ac:dyDescent="0.2">
      <c r="A3191" s="1569">
        <v>272246</v>
      </c>
      <c r="B3191" s="172" t="s">
        <v>5495</v>
      </c>
      <c r="C3191" s="81" t="s">
        <v>5496</v>
      </c>
      <c r="D3191" s="81" t="s">
        <v>124</v>
      </c>
      <c r="E3191" s="81"/>
      <c r="F3191" s="81"/>
      <c r="G3191" s="172" t="s">
        <v>103</v>
      </c>
      <c r="H3191" s="34"/>
    </row>
    <row r="3192" spans="1:8" x14ac:dyDescent="0.2">
      <c r="A3192" s="1569">
        <v>272312</v>
      </c>
      <c r="B3192" s="172" t="s">
        <v>5497</v>
      </c>
      <c r="C3192" s="81" t="s">
        <v>5498</v>
      </c>
      <c r="D3192" s="81" t="s">
        <v>101</v>
      </c>
      <c r="E3192" s="81"/>
      <c r="F3192" s="81"/>
      <c r="G3192" s="172" t="s">
        <v>103</v>
      </c>
      <c r="H3192" s="34"/>
    </row>
    <row r="3193" spans="1:8" x14ac:dyDescent="0.2">
      <c r="A3193" s="1569">
        <v>272335</v>
      </c>
      <c r="B3193" s="172" t="s">
        <v>5499</v>
      </c>
      <c r="C3193" s="81" t="s">
        <v>5500</v>
      </c>
      <c r="D3193" s="81" t="s">
        <v>124</v>
      </c>
      <c r="E3193" s="81"/>
      <c r="F3193" s="81"/>
      <c r="G3193" s="172" t="s">
        <v>103</v>
      </c>
      <c r="H3193" s="34"/>
    </row>
    <row r="3194" spans="1:8" x14ac:dyDescent="0.2">
      <c r="A3194" s="1569">
        <v>272343</v>
      </c>
      <c r="B3194" s="172" t="s">
        <v>5501</v>
      </c>
      <c r="C3194" s="81" t="s">
        <v>5502</v>
      </c>
      <c r="D3194" s="81" t="s">
        <v>124</v>
      </c>
      <c r="E3194" s="81"/>
      <c r="F3194" s="81"/>
      <c r="G3194" s="172" t="s">
        <v>103</v>
      </c>
      <c r="H3194" s="34"/>
    </row>
    <row r="3195" spans="1:8" x14ac:dyDescent="0.2">
      <c r="A3195" s="1569">
        <v>272345</v>
      </c>
      <c r="B3195" s="172" t="s">
        <v>5503</v>
      </c>
      <c r="C3195" s="81" t="s">
        <v>5504</v>
      </c>
      <c r="D3195" s="81" t="s">
        <v>124</v>
      </c>
      <c r="E3195" s="81"/>
      <c r="F3195" s="81"/>
      <c r="G3195" s="172" t="s">
        <v>103</v>
      </c>
      <c r="H3195" s="34"/>
    </row>
    <row r="3196" spans="1:8" x14ac:dyDescent="0.2">
      <c r="A3196" s="1569">
        <v>272363</v>
      </c>
      <c r="B3196" s="172" t="s">
        <v>5505</v>
      </c>
      <c r="C3196" s="81" t="s">
        <v>3504</v>
      </c>
      <c r="D3196" s="81" t="s">
        <v>101</v>
      </c>
      <c r="E3196" s="81"/>
      <c r="F3196" s="81"/>
      <c r="G3196" s="172" t="s">
        <v>103</v>
      </c>
      <c r="H3196" s="34"/>
    </row>
    <row r="3197" spans="1:8" x14ac:dyDescent="0.2">
      <c r="A3197" s="1569">
        <v>272388</v>
      </c>
      <c r="B3197" s="172" t="s">
        <v>5506</v>
      </c>
      <c r="C3197" s="81" t="s">
        <v>5507</v>
      </c>
      <c r="D3197" s="81" t="s">
        <v>134</v>
      </c>
      <c r="E3197" s="81"/>
      <c r="F3197" s="81"/>
      <c r="G3197" s="172" t="s">
        <v>103</v>
      </c>
      <c r="H3197" s="34"/>
    </row>
    <row r="3198" spans="1:8" x14ac:dyDescent="0.2">
      <c r="A3198" s="1569">
        <v>272411</v>
      </c>
      <c r="B3198" s="172" t="s">
        <v>5508</v>
      </c>
      <c r="C3198" s="81" t="s">
        <v>5509</v>
      </c>
      <c r="D3198" s="81" t="s">
        <v>134</v>
      </c>
      <c r="E3198" s="81" t="s">
        <v>143</v>
      </c>
      <c r="F3198" s="81"/>
      <c r="G3198" s="172" t="s">
        <v>103</v>
      </c>
      <c r="H3198" s="34"/>
    </row>
    <row r="3199" spans="1:8" x14ac:dyDescent="0.2">
      <c r="A3199" s="1569">
        <v>272426</v>
      </c>
      <c r="B3199" s="172" t="s">
        <v>5510</v>
      </c>
      <c r="C3199" s="81" t="s">
        <v>3128</v>
      </c>
      <c r="D3199" s="81" t="s">
        <v>101</v>
      </c>
      <c r="E3199" s="81"/>
      <c r="F3199" s="81"/>
      <c r="G3199" s="172" t="s">
        <v>103</v>
      </c>
      <c r="H3199" s="34"/>
    </row>
    <row r="3200" spans="1:8" x14ac:dyDescent="0.2">
      <c r="A3200" s="1569">
        <v>272486</v>
      </c>
      <c r="B3200" s="172" t="s">
        <v>5511</v>
      </c>
      <c r="C3200" s="81" t="s">
        <v>5512</v>
      </c>
      <c r="D3200" s="81" t="s">
        <v>143</v>
      </c>
      <c r="E3200" s="81"/>
      <c r="F3200" s="81"/>
      <c r="G3200" s="172" t="s">
        <v>103</v>
      </c>
      <c r="H3200" s="34"/>
    </row>
    <row r="3201" spans="1:8" x14ac:dyDescent="0.2">
      <c r="A3201" s="1569">
        <v>272489</v>
      </c>
      <c r="B3201" s="172" t="s">
        <v>5513</v>
      </c>
      <c r="C3201" s="81" t="s">
        <v>5514</v>
      </c>
      <c r="D3201" s="81" t="s">
        <v>124</v>
      </c>
      <c r="E3201" s="81"/>
      <c r="F3201" s="81"/>
      <c r="G3201" s="172" t="s">
        <v>103</v>
      </c>
      <c r="H3201" s="34"/>
    </row>
    <row r="3202" spans="1:8" x14ac:dyDescent="0.2">
      <c r="A3202" s="1569">
        <v>272706</v>
      </c>
      <c r="B3202" s="172" t="s">
        <v>5515</v>
      </c>
      <c r="C3202" s="81" t="s">
        <v>5516</v>
      </c>
      <c r="D3202" s="81" t="s">
        <v>124</v>
      </c>
      <c r="E3202" s="81"/>
      <c r="F3202" s="81"/>
      <c r="G3202" s="172" t="s">
        <v>103</v>
      </c>
      <c r="H3202" s="34"/>
    </row>
    <row r="3203" spans="1:8" x14ac:dyDescent="0.2">
      <c r="A3203" s="1569">
        <v>272712</v>
      </c>
      <c r="B3203" s="172" t="s">
        <v>5517</v>
      </c>
      <c r="C3203" s="81" t="s">
        <v>5518</v>
      </c>
      <c r="D3203" s="81" t="s">
        <v>124</v>
      </c>
      <c r="E3203" s="81"/>
      <c r="F3203" s="81"/>
      <c r="G3203" s="172" t="s">
        <v>103</v>
      </c>
      <c r="H3203" s="34"/>
    </row>
    <row r="3204" spans="1:8" x14ac:dyDescent="0.2">
      <c r="A3204" s="1569">
        <v>272713</v>
      </c>
      <c r="B3204" s="172" t="s">
        <v>5519</v>
      </c>
      <c r="C3204" s="81" t="s">
        <v>5520</v>
      </c>
      <c r="D3204" s="81" t="s">
        <v>124</v>
      </c>
      <c r="E3204" s="81"/>
      <c r="F3204" s="81"/>
      <c r="G3204" s="172" t="s">
        <v>103</v>
      </c>
      <c r="H3204" s="34"/>
    </row>
    <row r="3205" spans="1:8" x14ac:dyDescent="0.2">
      <c r="A3205" s="1569">
        <v>272724</v>
      </c>
      <c r="B3205" s="172" t="s">
        <v>5521</v>
      </c>
      <c r="C3205" s="81" t="s">
        <v>5522</v>
      </c>
      <c r="D3205" s="81" t="s">
        <v>101</v>
      </c>
      <c r="E3205" s="81"/>
      <c r="F3205" s="81"/>
      <c r="G3205" s="172" t="s">
        <v>103</v>
      </c>
      <c r="H3205" s="34"/>
    </row>
    <row r="3206" spans="1:8" x14ac:dyDescent="0.2">
      <c r="A3206" s="1569">
        <v>272753</v>
      </c>
      <c r="B3206" s="172" t="s">
        <v>5523</v>
      </c>
      <c r="C3206" s="81" t="s">
        <v>5524</v>
      </c>
      <c r="D3206" s="81" t="s">
        <v>124</v>
      </c>
      <c r="E3206" s="81" t="s">
        <v>134</v>
      </c>
      <c r="F3206" s="81"/>
      <c r="G3206" s="172" t="s">
        <v>103</v>
      </c>
      <c r="H3206" s="34"/>
    </row>
    <row r="3207" spans="1:8" x14ac:dyDescent="0.2">
      <c r="A3207" s="1569">
        <v>272760</v>
      </c>
      <c r="B3207" s="172" t="s">
        <v>5525</v>
      </c>
      <c r="C3207" s="81" t="s">
        <v>5526</v>
      </c>
      <c r="D3207" s="81" t="s">
        <v>134</v>
      </c>
      <c r="E3207" s="81"/>
      <c r="F3207" s="81"/>
      <c r="G3207" s="172" t="s">
        <v>103</v>
      </c>
      <c r="H3207" s="34"/>
    </row>
    <row r="3208" spans="1:8" x14ac:dyDescent="0.2">
      <c r="A3208" s="1569">
        <v>272805</v>
      </c>
      <c r="B3208" s="172" t="s">
        <v>5527</v>
      </c>
      <c r="C3208" s="81" t="s">
        <v>3135</v>
      </c>
      <c r="D3208" s="81" t="s">
        <v>101</v>
      </c>
      <c r="E3208" s="81"/>
      <c r="F3208" s="81"/>
      <c r="G3208" s="172" t="s">
        <v>103</v>
      </c>
      <c r="H3208" s="34"/>
    </row>
    <row r="3209" spans="1:8" x14ac:dyDescent="0.2">
      <c r="A3209" s="1569">
        <v>272808</v>
      </c>
      <c r="B3209" s="172" t="s">
        <v>5528</v>
      </c>
      <c r="C3209" s="81" t="s">
        <v>5529</v>
      </c>
      <c r="D3209" s="81" t="s">
        <v>124</v>
      </c>
      <c r="E3209" s="81"/>
      <c r="F3209" s="81"/>
      <c r="G3209" s="172" t="s">
        <v>103</v>
      </c>
      <c r="H3209" s="34"/>
    </row>
    <row r="3210" spans="1:8" x14ac:dyDescent="0.2">
      <c r="A3210" s="1569">
        <v>272814</v>
      </c>
      <c r="B3210" s="172" t="s">
        <v>5530</v>
      </c>
      <c r="C3210" s="81" t="s">
        <v>5531</v>
      </c>
      <c r="D3210" s="81" t="s">
        <v>143</v>
      </c>
      <c r="E3210" s="81"/>
      <c r="F3210" s="81"/>
      <c r="G3210" s="172" t="s">
        <v>103</v>
      </c>
      <c r="H3210" s="34"/>
    </row>
    <row r="3211" spans="1:8" x14ac:dyDescent="0.2">
      <c r="A3211" s="1569">
        <v>272835</v>
      </c>
      <c r="B3211" s="172" t="s">
        <v>5532</v>
      </c>
      <c r="C3211" s="81" t="s">
        <v>1693</v>
      </c>
      <c r="D3211" s="81" t="s">
        <v>124</v>
      </c>
      <c r="E3211" s="81"/>
      <c r="F3211" s="81"/>
      <c r="G3211" s="172" t="s">
        <v>103</v>
      </c>
      <c r="H3211" s="34"/>
    </row>
    <row r="3212" spans="1:8" x14ac:dyDescent="0.2">
      <c r="A3212" s="1569">
        <v>272911</v>
      </c>
      <c r="B3212" s="172" t="s">
        <v>11707</v>
      </c>
      <c r="C3212" s="81" t="s">
        <v>11708</v>
      </c>
      <c r="D3212" s="81" t="s">
        <v>143</v>
      </c>
      <c r="E3212" s="81"/>
      <c r="F3212" s="81"/>
      <c r="G3212" s="172" t="s">
        <v>103</v>
      </c>
      <c r="H3212" s="34"/>
    </row>
    <row r="3213" spans="1:8" x14ac:dyDescent="0.2">
      <c r="A3213" s="1569">
        <v>275095</v>
      </c>
      <c r="B3213" s="172" t="s">
        <v>11709</v>
      </c>
      <c r="C3213" s="81" t="s">
        <v>11710</v>
      </c>
      <c r="D3213" s="81" t="s">
        <v>143</v>
      </c>
      <c r="E3213" s="81"/>
      <c r="F3213" s="81"/>
      <c r="G3213" s="172" t="s">
        <v>103</v>
      </c>
      <c r="H3213" s="34"/>
    </row>
    <row r="3214" spans="1:8" x14ac:dyDescent="0.2">
      <c r="A3214" s="1569">
        <v>283001</v>
      </c>
      <c r="B3214" s="172" t="s">
        <v>5533</v>
      </c>
      <c r="C3214" s="81" t="s">
        <v>5534</v>
      </c>
      <c r="D3214" s="81" t="s">
        <v>124</v>
      </c>
      <c r="E3214" s="81"/>
      <c r="F3214" s="81"/>
      <c r="G3214" s="172" t="s">
        <v>103</v>
      </c>
      <c r="H3214" s="34"/>
    </row>
    <row r="3215" spans="1:8" x14ac:dyDescent="0.2">
      <c r="A3215" s="1569">
        <v>283003</v>
      </c>
      <c r="B3215" s="172" t="s">
        <v>5535</v>
      </c>
      <c r="C3215" s="81" t="s">
        <v>5536</v>
      </c>
      <c r="D3215" s="81" t="s">
        <v>101</v>
      </c>
      <c r="E3215" s="81"/>
      <c r="F3215" s="81"/>
      <c r="G3215" s="172" t="s">
        <v>103</v>
      </c>
      <c r="H3215" s="34"/>
    </row>
    <row r="3216" spans="1:8" x14ac:dyDescent="0.2">
      <c r="A3216" s="1569">
        <v>283005</v>
      </c>
      <c r="B3216" s="172" t="s">
        <v>5537</v>
      </c>
      <c r="C3216" s="81" t="s">
        <v>5538</v>
      </c>
      <c r="D3216" s="81" t="s">
        <v>101</v>
      </c>
      <c r="E3216" s="81"/>
      <c r="F3216" s="81"/>
      <c r="G3216" s="172" t="s">
        <v>103</v>
      </c>
      <c r="H3216" s="34"/>
    </row>
    <row r="3217" spans="1:8" x14ac:dyDescent="0.2">
      <c r="A3217" s="1569">
        <v>283006</v>
      </c>
      <c r="B3217" s="172" t="s">
        <v>5539</v>
      </c>
      <c r="C3217" s="81" t="s">
        <v>5540</v>
      </c>
      <c r="D3217" s="81" t="s">
        <v>101</v>
      </c>
      <c r="E3217" s="81"/>
      <c r="F3217" s="81"/>
      <c r="G3217" s="172" t="s">
        <v>103</v>
      </c>
      <c r="H3217" s="34"/>
    </row>
    <row r="3218" spans="1:8" x14ac:dyDescent="0.2">
      <c r="A3218" s="1569">
        <v>283007</v>
      </c>
      <c r="B3218" s="172" t="s">
        <v>5541</v>
      </c>
      <c r="C3218" s="81" t="s">
        <v>5542</v>
      </c>
      <c r="D3218" s="81" t="s">
        <v>101</v>
      </c>
      <c r="E3218" s="81"/>
      <c r="F3218" s="81"/>
      <c r="G3218" s="172" t="s">
        <v>103</v>
      </c>
      <c r="H3218" s="34"/>
    </row>
    <row r="3219" spans="1:8" x14ac:dyDescent="0.2">
      <c r="A3219" s="1569">
        <v>283008</v>
      </c>
      <c r="B3219" s="172" t="s">
        <v>5543</v>
      </c>
      <c r="C3219" s="81" t="s">
        <v>5544</v>
      </c>
      <c r="D3219" s="81" t="s">
        <v>124</v>
      </c>
      <c r="E3219" s="81"/>
      <c r="F3219" s="81"/>
      <c r="G3219" s="172" t="s">
        <v>103</v>
      </c>
      <c r="H3219" s="34"/>
    </row>
    <row r="3220" spans="1:8" x14ac:dyDescent="0.2">
      <c r="A3220" s="1569">
        <v>283009</v>
      </c>
      <c r="B3220" s="172" t="s">
        <v>5545</v>
      </c>
      <c r="C3220" s="81" t="s">
        <v>5546</v>
      </c>
      <c r="D3220" s="81" t="s">
        <v>101</v>
      </c>
      <c r="E3220" s="81"/>
      <c r="F3220" s="81"/>
      <c r="G3220" s="172" t="s">
        <v>103</v>
      </c>
      <c r="H3220" s="34"/>
    </row>
    <row r="3221" spans="1:8" x14ac:dyDescent="0.2">
      <c r="A3221" s="1569">
        <v>283013</v>
      </c>
      <c r="B3221" s="172" t="s">
        <v>5547</v>
      </c>
      <c r="C3221" s="81" t="s">
        <v>5548</v>
      </c>
      <c r="D3221" s="81" t="s">
        <v>143</v>
      </c>
      <c r="E3221" s="81"/>
      <c r="F3221" s="81"/>
      <c r="G3221" s="172" t="s">
        <v>103</v>
      </c>
      <c r="H3221" s="34"/>
    </row>
    <row r="3222" spans="1:8" x14ac:dyDescent="0.2">
      <c r="A3222" s="1569">
        <v>283018</v>
      </c>
      <c r="B3222" s="172" t="s">
        <v>5549</v>
      </c>
      <c r="C3222" s="81" t="s">
        <v>5550</v>
      </c>
      <c r="D3222" s="81" t="s">
        <v>124</v>
      </c>
      <c r="E3222" s="81"/>
      <c r="F3222" s="81"/>
      <c r="G3222" s="172" t="s">
        <v>103</v>
      </c>
      <c r="H3222" s="34"/>
    </row>
    <row r="3223" spans="1:8" x14ac:dyDescent="0.2">
      <c r="A3223" s="1569">
        <v>283020</v>
      </c>
      <c r="B3223" s="172" t="s">
        <v>5551</v>
      </c>
      <c r="C3223" s="81" t="s">
        <v>5552</v>
      </c>
      <c r="D3223" s="81" t="s">
        <v>134</v>
      </c>
      <c r="E3223" s="81"/>
      <c r="F3223" s="81"/>
      <c r="G3223" s="172" t="s">
        <v>103</v>
      </c>
      <c r="H3223" s="34"/>
    </row>
    <row r="3224" spans="1:8" x14ac:dyDescent="0.2">
      <c r="A3224" s="1569">
        <v>283021</v>
      </c>
      <c r="B3224" s="172" t="s">
        <v>5553</v>
      </c>
      <c r="C3224" s="81" t="s">
        <v>5554</v>
      </c>
      <c r="D3224" s="81" t="s">
        <v>101</v>
      </c>
      <c r="E3224" s="81"/>
      <c r="F3224" s="81"/>
      <c r="G3224" s="172" t="s">
        <v>103</v>
      </c>
      <c r="H3224" s="34"/>
    </row>
    <row r="3225" spans="1:8" x14ac:dyDescent="0.2">
      <c r="A3225" s="1569">
        <v>283022</v>
      </c>
      <c r="B3225" s="172" t="s">
        <v>5555</v>
      </c>
      <c r="C3225" s="81" t="s">
        <v>5556</v>
      </c>
      <c r="D3225" s="81" t="s">
        <v>101</v>
      </c>
      <c r="E3225" s="81"/>
      <c r="F3225" s="81"/>
      <c r="G3225" s="172" t="s">
        <v>103</v>
      </c>
      <c r="H3225" s="34"/>
    </row>
    <row r="3226" spans="1:8" x14ac:dyDescent="0.2">
      <c r="A3226" s="1569">
        <v>283024</v>
      </c>
      <c r="B3226" s="172" t="s">
        <v>5557</v>
      </c>
      <c r="C3226" s="81" t="s">
        <v>5558</v>
      </c>
      <c r="D3226" s="81" t="s">
        <v>101</v>
      </c>
      <c r="E3226" s="81"/>
      <c r="F3226" s="81"/>
      <c r="G3226" s="172" t="s">
        <v>103</v>
      </c>
      <c r="H3226" s="34"/>
    </row>
    <row r="3227" spans="1:8" x14ac:dyDescent="0.2">
      <c r="A3227" s="1569">
        <v>283025</v>
      </c>
      <c r="B3227" s="172" t="s">
        <v>5559</v>
      </c>
      <c r="C3227" s="81" t="s">
        <v>5560</v>
      </c>
      <c r="D3227" s="81" t="s">
        <v>134</v>
      </c>
      <c r="E3227" s="81"/>
      <c r="F3227" s="81"/>
      <c r="G3227" s="172" t="s">
        <v>103</v>
      </c>
      <c r="H3227" s="34"/>
    </row>
    <row r="3228" spans="1:8" x14ac:dyDescent="0.2">
      <c r="A3228" s="1569">
        <v>283026</v>
      </c>
      <c r="B3228" s="172" t="s">
        <v>5561</v>
      </c>
      <c r="C3228" s="81" t="s">
        <v>5562</v>
      </c>
      <c r="D3228" s="81" t="s">
        <v>101</v>
      </c>
      <c r="E3228" s="81"/>
      <c r="F3228" s="81"/>
      <c r="G3228" s="172" t="s">
        <v>103</v>
      </c>
      <c r="H3228" s="34"/>
    </row>
    <row r="3229" spans="1:8" x14ac:dyDescent="0.2">
      <c r="A3229" s="1569">
        <v>283027</v>
      </c>
      <c r="B3229" s="172" t="s">
        <v>5563</v>
      </c>
      <c r="C3229" s="81" t="s">
        <v>5564</v>
      </c>
      <c r="D3229" s="81" t="s">
        <v>124</v>
      </c>
      <c r="E3229" s="81"/>
      <c r="F3229" s="81"/>
      <c r="G3229" s="172" t="s">
        <v>103</v>
      </c>
      <c r="H3229" s="34"/>
    </row>
    <row r="3230" spans="1:8" x14ac:dyDescent="0.2">
      <c r="A3230" s="1569">
        <v>283028</v>
      </c>
      <c r="B3230" s="172" t="s">
        <v>5565</v>
      </c>
      <c r="C3230" s="81" t="s">
        <v>5566</v>
      </c>
      <c r="D3230" s="81" t="s">
        <v>124</v>
      </c>
      <c r="E3230" s="81"/>
      <c r="F3230" s="81"/>
      <c r="G3230" s="172" t="s">
        <v>103</v>
      </c>
      <c r="H3230" s="34"/>
    </row>
    <row r="3231" spans="1:8" x14ac:dyDescent="0.2">
      <c r="A3231" s="1569">
        <v>283030</v>
      </c>
      <c r="B3231" s="172" t="s">
        <v>5567</v>
      </c>
      <c r="C3231" s="81" t="s">
        <v>5568</v>
      </c>
      <c r="D3231" s="81" t="s">
        <v>101</v>
      </c>
      <c r="E3231" s="81"/>
      <c r="F3231" s="81"/>
      <c r="G3231" s="172" t="s">
        <v>103</v>
      </c>
      <c r="H3231" s="34"/>
    </row>
    <row r="3232" spans="1:8" x14ac:dyDescent="0.2">
      <c r="A3232" s="1569">
        <v>283031</v>
      </c>
      <c r="B3232" s="172" t="s">
        <v>5569</v>
      </c>
      <c r="C3232" s="81" t="s">
        <v>5570</v>
      </c>
      <c r="D3232" s="81" t="s">
        <v>124</v>
      </c>
      <c r="E3232" s="81"/>
      <c r="F3232" s="81"/>
      <c r="G3232" s="172" t="s">
        <v>103</v>
      </c>
      <c r="H3232" s="34"/>
    </row>
    <row r="3233" spans="1:8" x14ac:dyDescent="0.2">
      <c r="A3233" s="1569">
        <v>283032</v>
      </c>
      <c r="B3233" s="172" t="s">
        <v>5571</v>
      </c>
      <c r="C3233" s="81" t="s">
        <v>5572</v>
      </c>
      <c r="D3233" s="81" t="s">
        <v>134</v>
      </c>
      <c r="E3233" s="81"/>
      <c r="F3233" s="81"/>
      <c r="G3233" s="172" t="s">
        <v>103</v>
      </c>
      <c r="H3233" s="34"/>
    </row>
    <row r="3234" spans="1:8" x14ac:dyDescent="0.2">
      <c r="A3234" s="1569">
        <v>283033</v>
      </c>
      <c r="B3234" s="172" t="s">
        <v>5573</v>
      </c>
      <c r="C3234" s="81" t="s">
        <v>5574</v>
      </c>
      <c r="D3234" s="81" t="s">
        <v>134</v>
      </c>
      <c r="E3234" s="81"/>
      <c r="F3234" s="81"/>
      <c r="G3234" s="172" t="s">
        <v>103</v>
      </c>
      <c r="H3234" s="34"/>
    </row>
    <row r="3235" spans="1:8" x14ac:dyDescent="0.2">
      <c r="A3235" s="1569">
        <v>283034</v>
      </c>
      <c r="B3235" s="172" t="s">
        <v>5575</v>
      </c>
      <c r="C3235" s="81" t="s">
        <v>5576</v>
      </c>
      <c r="D3235" s="81" t="s">
        <v>101</v>
      </c>
      <c r="E3235" s="81"/>
      <c r="F3235" s="81"/>
      <c r="G3235" s="172" t="s">
        <v>103</v>
      </c>
      <c r="H3235" s="34"/>
    </row>
    <row r="3236" spans="1:8" x14ac:dyDescent="0.2">
      <c r="A3236" s="1569">
        <v>283035</v>
      </c>
      <c r="B3236" s="172" t="s">
        <v>5577</v>
      </c>
      <c r="C3236" s="81" t="s">
        <v>5578</v>
      </c>
      <c r="D3236" s="81" t="s">
        <v>134</v>
      </c>
      <c r="E3236" s="81"/>
      <c r="F3236" s="81"/>
      <c r="G3236" s="172" t="s">
        <v>103</v>
      </c>
      <c r="H3236" s="34"/>
    </row>
    <row r="3237" spans="1:8" x14ac:dyDescent="0.2">
      <c r="A3237" s="1569">
        <v>283036</v>
      </c>
      <c r="B3237" s="172" t="s">
        <v>5579</v>
      </c>
      <c r="C3237" s="81" t="s">
        <v>5580</v>
      </c>
      <c r="D3237" s="81" t="s">
        <v>124</v>
      </c>
      <c r="E3237" s="81"/>
      <c r="F3237" s="81"/>
      <c r="G3237" s="172" t="s">
        <v>103</v>
      </c>
      <c r="H3237" s="34"/>
    </row>
    <row r="3238" spans="1:8" x14ac:dyDescent="0.2">
      <c r="A3238" s="1569">
        <v>283037</v>
      </c>
      <c r="B3238" s="172" t="s">
        <v>5581</v>
      </c>
      <c r="C3238" s="81" t="s">
        <v>5582</v>
      </c>
      <c r="D3238" s="81" t="s">
        <v>101</v>
      </c>
      <c r="E3238" s="81"/>
      <c r="F3238" s="81"/>
      <c r="G3238" s="172" t="s">
        <v>103</v>
      </c>
      <c r="H3238" s="34"/>
    </row>
    <row r="3239" spans="1:8" x14ac:dyDescent="0.2">
      <c r="A3239" s="1569">
        <v>283038</v>
      </c>
      <c r="B3239" s="172" t="s">
        <v>5583</v>
      </c>
      <c r="C3239" s="81" t="s">
        <v>5584</v>
      </c>
      <c r="D3239" s="81" t="s">
        <v>101</v>
      </c>
      <c r="E3239" s="81"/>
      <c r="F3239" s="81"/>
      <c r="G3239" s="172" t="s">
        <v>103</v>
      </c>
      <c r="H3239" s="34"/>
    </row>
    <row r="3240" spans="1:8" x14ac:dyDescent="0.2">
      <c r="A3240" s="1569">
        <v>283039</v>
      </c>
      <c r="B3240" s="172" t="s">
        <v>5585</v>
      </c>
      <c r="C3240" s="81" t="s">
        <v>5586</v>
      </c>
      <c r="D3240" s="81" t="s">
        <v>101</v>
      </c>
      <c r="E3240" s="81"/>
      <c r="F3240" s="81"/>
      <c r="G3240" s="172" t="s">
        <v>103</v>
      </c>
      <c r="H3240" s="34"/>
    </row>
    <row r="3241" spans="1:8" x14ac:dyDescent="0.2">
      <c r="A3241" s="1569">
        <v>283041</v>
      </c>
      <c r="B3241" s="172" t="s">
        <v>5587</v>
      </c>
      <c r="C3241" s="81" t="s">
        <v>5588</v>
      </c>
      <c r="D3241" s="81" t="s">
        <v>124</v>
      </c>
      <c r="E3241" s="81"/>
      <c r="F3241" s="81"/>
      <c r="G3241" s="172" t="s">
        <v>103</v>
      </c>
      <c r="H3241" s="34"/>
    </row>
    <row r="3242" spans="1:8" x14ac:dyDescent="0.2">
      <c r="A3242" s="1569">
        <v>283044</v>
      </c>
      <c r="B3242" s="172" t="s">
        <v>5589</v>
      </c>
      <c r="C3242" s="81" t="s">
        <v>5590</v>
      </c>
      <c r="D3242" s="81" t="s">
        <v>101</v>
      </c>
      <c r="E3242" s="81"/>
      <c r="F3242" s="81"/>
      <c r="G3242" s="172" t="s">
        <v>103</v>
      </c>
      <c r="H3242" s="34"/>
    </row>
    <row r="3243" spans="1:8" x14ac:dyDescent="0.2">
      <c r="A3243" s="1569">
        <v>283045</v>
      </c>
      <c r="B3243" s="172" t="s">
        <v>5591</v>
      </c>
      <c r="C3243" s="81" t="s">
        <v>5592</v>
      </c>
      <c r="D3243" s="81" t="s">
        <v>124</v>
      </c>
      <c r="E3243" s="81"/>
      <c r="F3243" s="81"/>
      <c r="G3243" s="172" t="s">
        <v>103</v>
      </c>
      <c r="H3243" s="34"/>
    </row>
    <row r="3244" spans="1:8" x14ac:dyDescent="0.2">
      <c r="A3244" s="1569">
        <v>283046</v>
      </c>
      <c r="B3244" s="172" t="s">
        <v>5593</v>
      </c>
      <c r="C3244" s="81" t="s">
        <v>5594</v>
      </c>
      <c r="D3244" s="81" t="s">
        <v>124</v>
      </c>
      <c r="E3244" s="81"/>
      <c r="F3244" s="81"/>
      <c r="G3244" s="172" t="s">
        <v>103</v>
      </c>
      <c r="H3244" s="34"/>
    </row>
    <row r="3245" spans="1:8" x14ac:dyDescent="0.2">
      <c r="A3245" s="1569">
        <v>283047</v>
      </c>
      <c r="B3245" s="172" t="s">
        <v>5595</v>
      </c>
      <c r="C3245" s="81" t="s">
        <v>5596</v>
      </c>
      <c r="D3245" s="81" t="s">
        <v>143</v>
      </c>
      <c r="E3245" s="81"/>
      <c r="F3245" s="81"/>
      <c r="G3245" s="172" t="s">
        <v>103</v>
      </c>
      <c r="H3245" s="34"/>
    </row>
    <row r="3246" spans="1:8" x14ac:dyDescent="0.2">
      <c r="A3246" s="1569">
        <v>283048</v>
      </c>
      <c r="B3246" s="172" t="s">
        <v>5597</v>
      </c>
      <c r="C3246" s="81" t="s">
        <v>5598</v>
      </c>
      <c r="D3246" s="81" t="s">
        <v>134</v>
      </c>
      <c r="E3246" s="81"/>
      <c r="F3246" s="81"/>
      <c r="G3246" s="172" t="s">
        <v>103</v>
      </c>
      <c r="H3246" s="34"/>
    </row>
    <row r="3247" spans="1:8" x14ac:dyDescent="0.2">
      <c r="A3247" s="1569">
        <v>283049</v>
      </c>
      <c r="B3247" s="172" t="s">
        <v>5599</v>
      </c>
      <c r="C3247" s="81" t="s">
        <v>5600</v>
      </c>
      <c r="D3247" s="81" t="s">
        <v>134</v>
      </c>
      <c r="E3247" s="81"/>
      <c r="F3247" s="81"/>
      <c r="G3247" s="172" t="s">
        <v>103</v>
      </c>
      <c r="H3247" s="34"/>
    </row>
    <row r="3248" spans="1:8" x14ac:dyDescent="0.2">
      <c r="A3248" s="1569">
        <v>283051</v>
      </c>
      <c r="B3248" s="172" t="s">
        <v>5601</v>
      </c>
      <c r="C3248" s="81" t="s">
        <v>5602</v>
      </c>
      <c r="D3248" s="81" t="s">
        <v>143</v>
      </c>
      <c r="E3248" s="81"/>
      <c r="F3248" s="81"/>
      <c r="G3248" s="172" t="s">
        <v>103</v>
      </c>
      <c r="H3248" s="34"/>
    </row>
    <row r="3249" spans="1:8" x14ac:dyDescent="0.2">
      <c r="A3249" s="1569">
        <v>283052</v>
      </c>
      <c r="B3249" s="172" t="s">
        <v>5603</v>
      </c>
      <c r="C3249" s="81" t="s">
        <v>5604</v>
      </c>
      <c r="D3249" s="81" t="s">
        <v>134</v>
      </c>
      <c r="E3249" s="81"/>
      <c r="F3249" s="81"/>
      <c r="G3249" s="172" t="s">
        <v>103</v>
      </c>
      <c r="H3249" s="34"/>
    </row>
    <row r="3250" spans="1:8" x14ac:dyDescent="0.2">
      <c r="A3250" s="1569">
        <v>284924</v>
      </c>
      <c r="B3250" s="172" t="s">
        <v>11711</v>
      </c>
      <c r="C3250" s="81" t="s">
        <v>11712</v>
      </c>
      <c r="D3250" s="81" t="s">
        <v>134</v>
      </c>
      <c r="E3250" s="81"/>
      <c r="F3250" s="81"/>
      <c r="G3250" s="172" t="s">
        <v>103</v>
      </c>
      <c r="H3250" s="34"/>
    </row>
    <row r="3251" spans="1:8" x14ac:dyDescent="0.2">
      <c r="A3251" s="1569">
        <v>285474</v>
      </c>
      <c r="B3251" s="172" t="s">
        <v>11713</v>
      </c>
      <c r="C3251" s="81" t="s">
        <v>11714</v>
      </c>
      <c r="D3251" s="81" t="s">
        <v>143</v>
      </c>
      <c r="E3251" s="81"/>
      <c r="F3251" s="81"/>
      <c r="G3251" s="172" t="s">
        <v>103</v>
      </c>
      <c r="H3251" s="34"/>
    </row>
    <row r="3252" spans="1:8" x14ac:dyDescent="0.2">
      <c r="A3252" s="1569">
        <v>285483</v>
      </c>
      <c r="B3252" s="172" t="s">
        <v>11715</v>
      </c>
      <c r="C3252" s="81" t="s">
        <v>11716</v>
      </c>
      <c r="D3252" s="81" t="s">
        <v>134</v>
      </c>
      <c r="E3252" s="81"/>
      <c r="F3252" s="81"/>
      <c r="G3252" s="172" t="s">
        <v>103</v>
      </c>
      <c r="H3252" s="34"/>
    </row>
    <row r="3253" spans="1:8" x14ac:dyDescent="0.2">
      <c r="A3253" s="1569">
        <v>285600</v>
      </c>
      <c r="B3253" s="172" t="s">
        <v>11717</v>
      </c>
      <c r="C3253" s="81" t="s">
        <v>11718</v>
      </c>
      <c r="D3253" s="81" t="s">
        <v>143</v>
      </c>
      <c r="E3253" s="81"/>
      <c r="F3253" s="81"/>
      <c r="G3253" s="172" t="s">
        <v>103</v>
      </c>
      <c r="H3253" s="34"/>
    </row>
    <row r="3254" spans="1:8" x14ac:dyDescent="0.2">
      <c r="A3254" s="1569">
        <v>285601</v>
      </c>
      <c r="B3254" s="172" t="s">
        <v>11719</v>
      </c>
      <c r="C3254" s="81" t="s">
        <v>11720</v>
      </c>
      <c r="D3254" s="81" t="s">
        <v>143</v>
      </c>
      <c r="E3254" s="81"/>
      <c r="F3254" s="81"/>
      <c r="G3254" s="172" t="s">
        <v>103</v>
      </c>
      <c r="H3254" s="34"/>
    </row>
    <row r="3255" spans="1:8" x14ac:dyDescent="0.2">
      <c r="A3255" s="1569">
        <v>285602</v>
      </c>
      <c r="B3255" s="172" t="s">
        <v>11721</v>
      </c>
      <c r="C3255" s="81" t="s">
        <v>11722</v>
      </c>
      <c r="D3255" s="81" t="s">
        <v>143</v>
      </c>
      <c r="E3255" s="81"/>
      <c r="F3255" s="81"/>
      <c r="G3255" s="172" t="s">
        <v>103</v>
      </c>
      <c r="H3255" s="34"/>
    </row>
    <row r="3256" spans="1:8" x14ac:dyDescent="0.2">
      <c r="A3256" s="1569">
        <v>285603</v>
      </c>
      <c r="B3256" s="172" t="s">
        <v>11723</v>
      </c>
      <c r="C3256" s="81" t="s">
        <v>11724</v>
      </c>
      <c r="D3256" s="81" t="s">
        <v>143</v>
      </c>
      <c r="E3256" s="81"/>
      <c r="F3256" s="81"/>
      <c r="G3256" s="172" t="s">
        <v>103</v>
      </c>
      <c r="H3256" s="34"/>
    </row>
    <row r="3257" spans="1:8" x14ac:dyDescent="0.2">
      <c r="A3257" s="1569">
        <v>285604</v>
      </c>
      <c r="B3257" s="172" t="s">
        <v>11725</v>
      </c>
      <c r="C3257" s="81" t="s">
        <v>11726</v>
      </c>
      <c r="D3257" s="81" t="s">
        <v>143</v>
      </c>
      <c r="E3257" s="81"/>
      <c r="F3257" s="81"/>
      <c r="G3257" s="172" t="s">
        <v>103</v>
      </c>
      <c r="H3257" s="34"/>
    </row>
    <row r="3258" spans="1:8" x14ac:dyDescent="0.2">
      <c r="A3258" s="1569">
        <v>285605</v>
      </c>
      <c r="B3258" s="172" t="s">
        <v>11727</v>
      </c>
      <c r="C3258" s="81" t="s">
        <v>11728</v>
      </c>
      <c r="D3258" s="81" t="s">
        <v>143</v>
      </c>
      <c r="E3258" s="81"/>
      <c r="F3258" s="81"/>
      <c r="G3258" s="172" t="s">
        <v>103</v>
      </c>
      <c r="H3258" s="34"/>
    </row>
    <row r="3259" spans="1:8" x14ac:dyDescent="0.2">
      <c r="A3259" s="1569">
        <v>285606</v>
      </c>
      <c r="B3259" s="172" t="s">
        <v>11729</v>
      </c>
      <c r="C3259" s="81" t="s">
        <v>11730</v>
      </c>
      <c r="D3259" s="81" t="s">
        <v>143</v>
      </c>
      <c r="E3259" s="81"/>
      <c r="F3259" s="81"/>
      <c r="G3259" s="172" t="s">
        <v>103</v>
      </c>
      <c r="H3259" s="34"/>
    </row>
    <row r="3260" spans="1:8" x14ac:dyDescent="0.2">
      <c r="A3260" s="1569">
        <v>285607</v>
      </c>
      <c r="B3260" s="172" t="s">
        <v>11731</v>
      </c>
      <c r="C3260" s="81" t="s">
        <v>11732</v>
      </c>
      <c r="D3260" s="81" t="s">
        <v>143</v>
      </c>
      <c r="E3260" s="81"/>
      <c r="F3260" s="81"/>
      <c r="G3260" s="172" t="s">
        <v>103</v>
      </c>
      <c r="H3260" s="34"/>
    </row>
    <row r="3261" spans="1:8" x14ac:dyDescent="0.2">
      <c r="A3261" s="1569">
        <v>285608</v>
      </c>
      <c r="B3261" s="172" t="s">
        <v>11733</v>
      </c>
      <c r="C3261" s="81" t="s">
        <v>11734</v>
      </c>
      <c r="D3261" s="81" t="s">
        <v>143</v>
      </c>
      <c r="E3261" s="81"/>
      <c r="F3261" s="81"/>
      <c r="G3261" s="172" t="s">
        <v>103</v>
      </c>
      <c r="H3261" s="34"/>
    </row>
    <row r="3262" spans="1:8" x14ac:dyDescent="0.2">
      <c r="A3262" s="1569">
        <v>285610</v>
      </c>
      <c r="B3262" s="172" t="s">
        <v>11735</v>
      </c>
      <c r="C3262" s="81" t="s">
        <v>11736</v>
      </c>
      <c r="D3262" s="81" t="s">
        <v>143</v>
      </c>
      <c r="E3262" s="81"/>
      <c r="F3262" s="81"/>
      <c r="G3262" s="172" t="s">
        <v>103</v>
      </c>
      <c r="H3262" s="34"/>
    </row>
    <row r="3263" spans="1:8" x14ac:dyDescent="0.2">
      <c r="A3263" s="1569">
        <v>285645</v>
      </c>
      <c r="B3263" s="172" t="s">
        <v>11737</v>
      </c>
      <c r="C3263" s="81" t="s">
        <v>11738</v>
      </c>
      <c r="D3263" s="81" t="s">
        <v>101</v>
      </c>
      <c r="E3263" s="81"/>
      <c r="F3263" s="81"/>
      <c r="G3263" s="172" t="s">
        <v>103</v>
      </c>
      <c r="H3263" s="34"/>
    </row>
    <row r="3264" spans="1:8" x14ac:dyDescent="0.2">
      <c r="A3264" s="1569">
        <v>285648</v>
      </c>
      <c r="B3264" s="172" t="s">
        <v>11739</v>
      </c>
      <c r="C3264" s="81" t="s">
        <v>11740</v>
      </c>
      <c r="D3264" s="81" t="s">
        <v>143</v>
      </c>
      <c r="E3264" s="81"/>
      <c r="F3264" s="81"/>
      <c r="G3264" s="172" t="s">
        <v>103</v>
      </c>
      <c r="H3264" s="34"/>
    </row>
    <row r="3265" spans="1:8" x14ac:dyDescent="0.2">
      <c r="A3265" s="1569">
        <v>285649</v>
      </c>
      <c r="B3265" s="172" t="s">
        <v>11741</v>
      </c>
      <c r="C3265" s="81" t="s">
        <v>11742</v>
      </c>
      <c r="D3265" s="81" t="s">
        <v>143</v>
      </c>
      <c r="E3265" s="81"/>
      <c r="F3265" s="81"/>
      <c r="G3265" s="172" t="s">
        <v>103</v>
      </c>
      <c r="H3265" s="34"/>
    </row>
    <row r="3266" spans="1:8" x14ac:dyDescent="0.2">
      <c r="A3266" s="1569">
        <v>285650</v>
      </c>
      <c r="B3266" s="172" t="s">
        <v>11743</v>
      </c>
      <c r="C3266" s="81" t="s">
        <v>11744</v>
      </c>
      <c r="D3266" s="81" t="s">
        <v>143</v>
      </c>
      <c r="E3266" s="81"/>
      <c r="F3266" s="81"/>
      <c r="G3266" s="172" t="s">
        <v>103</v>
      </c>
      <c r="H3266" s="34"/>
    </row>
    <row r="3267" spans="1:8" x14ac:dyDescent="0.2">
      <c r="A3267" s="1569">
        <v>285651</v>
      </c>
      <c r="B3267" s="172" t="s">
        <v>11745</v>
      </c>
      <c r="C3267" s="81" t="s">
        <v>11746</v>
      </c>
      <c r="D3267" s="81" t="s">
        <v>143</v>
      </c>
      <c r="E3267" s="81"/>
      <c r="F3267" s="81"/>
      <c r="G3267" s="172" t="s">
        <v>103</v>
      </c>
      <c r="H3267" s="34"/>
    </row>
    <row r="3268" spans="1:8" x14ac:dyDescent="0.2">
      <c r="A3268" s="1569">
        <v>285652</v>
      </c>
      <c r="B3268" s="172" t="s">
        <v>11747</v>
      </c>
      <c r="C3268" s="81" t="s">
        <v>11748</v>
      </c>
      <c r="D3268" s="81" t="s">
        <v>143</v>
      </c>
      <c r="E3268" s="81"/>
      <c r="F3268" s="81"/>
      <c r="G3268" s="172" t="s">
        <v>103</v>
      </c>
      <c r="H3268" s="34"/>
    </row>
    <row r="3269" spans="1:8" x14ac:dyDescent="0.2">
      <c r="A3269" s="1569">
        <v>285653</v>
      </c>
      <c r="B3269" s="172" t="s">
        <v>11749</v>
      </c>
      <c r="C3269" s="81" t="s">
        <v>11750</v>
      </c>
      <c r="D3269" s="81" t="s">
        <v>143</v>
      </c>
      <c r="E3269" s="81"/>
      <c r="F3269" s="81"/>
      <c r="G3269" s="172" t="s">
        <v>103</v>
      </c>
      <c r="H3269" s="34"/>
    </row>
    <row r="3270" spans="1:8" x14ac:dyDescent="0.2">
      <c r="A3270" s="1569">
        <v>285654</v>
      </c>
      <c r="B3270" s="172" t="s">
        <v>11751</v>
      </c>
      <c r="C3270" s="81" t="s">
        <v>11752</v>
      </c>
      <c r="D3270" s="81" t="s">
        <v>143</v>
      </c>
      <c r="E3270" s="81"/>
      <c r="F3270" s="81"/>
      <c r="G3270" s="172" t="s">
        <v>103</v>
      </c>
      <c r="H3270" s="34"/>
    </row>
    <row r="3271" spans="1:8" x14ac:dyDescent="0.2">
      <c r="A3271" s="1569">
        <v>285655</v>
      </c>
      <c r="B3271" s="172" t="s">
        <v>11753</v>
      </c>
      <c r="C3271" s="81" t="s">
        <v>11754</v>
      </c>
      <c r="D3271" s="81" t="s">
        <v>143</v>
      </c>
      <c r="E3271" s="81"/>
      <c r="F3271" s="81"/>
      <c r="G3271" s="172" t="s">
        <v>103</v>
      </c>
      <c r="H3271" s="34"/>
    </row>
    <row r="3272" spans="1:8" x14ac:dyDescent="0.2">
      <c r="A3272" s="1569">
        <v>285656</v>
      </c>
      <c r="B3272" s="172" t="s">
        <v>11755</v>
      </c>
      <c r="C3272" s="81" t="s">
        <v>11756</v>
      </c>
      <c r="D3272" s="81" t="s">
        <v>143</v>
      </c>
      <c r="E3272" s="81"/>
      <c r="F3272" s="81"/>
      <c r="G3272" s="172" t="s">
        <v>103</v>
      </c>
      <c r="H3272" s="34"/>
    </row>
    <row r="3273" spans="1:8" x14ac:dyDescent="0.2">
      <c r="A3273" s="1569">
        <v>285657</v>
      </c>
      <c r="B3273" s="172" t="s">
        <v>11757</v>
      </c>
      <c r="C3273" s="81" t="s">
        <v>11758</v>
      </c>
      <c r="D3273" s="81" t="s">
        <v>143</v>
      </c>
      <c r="E3273" s="81"/>
      <c r="F3273" s="81"/>
      <c r="G3273" s="172" t="s">
        <v>103</v>
      </c>
      <c r="H3273" s="34"/>
    </row>
    <row r="3274" spans="1:8" x14ac:dyDescent="0.2">
      <c r="A3274" s="1569">
        <v>285658</v>
      </c>
      <c r="B3274" s="172" t="s">
        <v>11759</v>
      </c>
      <c r="C3274" s="81" t="s">
        <v>11760</v>
      </c>
      <c r="D3274" s="81" t="s">
        <v>143</v>
      </c>
      <c r="E3274" s="81"/>
      <c r="F3274" s="81"/>
      <c r="G3274" s="172" t="s">
        <v>103</v>
      </c>
      <c r="H3274" s="34"/>
    </row>
    <row r="3275" spans="1:8" x14ac:dyDescent="0.2">
      <c r="A3275" s="1569">
        <v>285659</v>
      </c>
      <c r="B3275" s="172" t="s">
        <v>11761</v>
      </c>
      <c r="C3275" s="81" t="s">
        <v>11762</v>
      </c>
      <c r="D3275" s="81" t="s">
        <v>143</v>
      </c>
      <c r="E3275" s="81"/>
      <c r="F3275" s="81"/>
      <c r="G3275" s="172" t="s">
        <v>103</v>
      </c>
      <c r="H3275" s="34"/>
    </row>
    <row r="3276" spans="1:8" x14ac:dyDescent="0.2">
      <c r="A3276" s="1569">
        <v>285660</v>
      </c>
      <c r="B3276" s="172" t="s">
        <v>11763</v>
      </c>
      <c r="C3276" s="81" t="s">
        <v>11764</v>
      </c>
      <c r="D3276" s="81" t="s">
        <v>143</v>
      </c>
      <c r="E3276" s="81"/>
      <c r="F3276" s="81"/>
      <c r="G3276" s="172" t="s">
        <v>103</v>
      </c>
      <c r="H3276" s="34"/>
    </row>
    <row r="3277" spans="1:8" x14ac:dyDescent="0.2">
      <c r="A3277" s="1569">
        <v>285661</v>
      </c>
      <c r="B3277" s="172" t="s">
        <v>11765</v>
      </c>
      <c r="C3277" s="81" t="s">
        <v>11766</v>
      </c>
      <c r="D3277" s="81" t="s">
        <v>143</v>
      </c>
      <c r="E3277" s="81"/>
      <c r="F3277" s="81"/>
      <c r="G3277" s="172" t="s">
        <v>103</v>
      </c>
      <c r="H3277" s="34"/>
    </row>
    <row r="3278" spans="1:8" x14ac:dyDescent="0.2">
      <c r="A3278" s="1569">
        <v>285662</v>
      </c>
      <c r="B3278" s="172" t="s">
        <v>11767</v>
      </c>
      <c r="C3278" s="81" t="s">
        <v>11768</v>
      </c>
      <c r="D3278" s="81" t="s">
        <v>143</v>
      </c>
      <c r="E3278" s="81"/>
      <c r="F3278" s="81"/>
      <c r="G3278" s="172" t="s">
        <v>103</v>
      </c>
      <c r="H3278" s="34"/>
    </row>
    <row r="3279" spans="1:8" x14ac:dyDescent="0.2">
      <c r="A3279" s="1569">
        <v>285663</v>
      </c>
      <c r="B3279" s="172" t="s">
        <v>11769</v>
      </c>
      <c r="C3279" s="81" t="s">
        <v>11770</v>
      </c>
      <c r="D3279" s="81" t="s">
        <v>143</v>
      </c>
      <c r="E3279" s="81"/>
      <c r="F3279" s="81"/>
      <c r="G3279" s="172" t="s">
        <v>103</v>
      </c>
      <c r="H3279" s="34"/>
    </row>
    <row r="3280" spans="1:8" x14ac:dyDescent="0.2">
      <c r="A3280" s="1569">
        <v>285683</v>
      </c>
      <c r="B3280" s="172" t="s">
        <v>11771</v>
      </c>
      <c r="C3280" s="81" t="s">
        <v>11772</v>
      </c>
      <c r="D3280" s="81" t="s">
        <v>143</v>
      </c>
      <c r="E3280" s="81"/>
      <c r="F3280" s="81"/>
      <c r="G3280" s="172" t="s">
        <v>103</v>
      </c>
      <c r="H3280" s="34"/>
    </row>
    <row r="3281" spans="1:8" x14ac:dyDescent="0.2">
      <c r="A3281" s="1569">
        <v>285684</v>
      </c>
      <c r="B3281" s="172" t="s">
        <v>11773</v>
      </c>
      <c r="C3281" s="81" t="s">
        <v>11774</v>
      </c>
      <c r="D3281" s="81" t="s">
        <v>143</v>
      </c>
      <c r="E3281" s="81"/>
      <c r="F3281" s="81"/>
      <c r="G3281" s="172" t="s">
        <v>103</v>
      </c>
      <c r="H3281" s="34"/>
    </row>
    <row r="3282" spans="1:8" x14ac:dyDescent="0.2">
      <c r="A3282" s="1569">
        <v>285686</v>
      </c>
      <c r="B3282" s="172" t="s">
        <v>11775</v>
      </c>
      <c r="C3282" s="81" t="s">
        <v>11776</v>
      </c>
      <c r="D3282" s="81" t="s">
        <v>143</v>
      </c>
      <c r="E3282" s="81"/>
      <c r="F3282" s="81"/>
      <c r="G3282" s="172" t="s">
        <v>113</v>
      </c>
      <c r="H3282" s="34"/>
    </row>
    <row r="3283" spans="1:8" x14ac:dyDescent="0.2">
      <c r="A3283" s="1569">
        <v>285700</v>
      </c>
      <c r="B3283" s="172" t="s">
        <v>11777</v>
      </c>
      <c r="C3283" s="81" t="s">
        <v>11778</v>
      </c>
      <c r="D3283" s="81" t="s">
        <v>143</v>
      </c>
      <c r="E3283" s="81"/>
      <c r="F3283" s="81"/>
      <c r="G3283" s="172" t="s">
        <v>113</v>
      </c>
      <c r="H3283" s="34"/>
    </row>
    <row r="3284" spans="1:8" x14ac:dyDescent="0.2">
      <c r="A3284" s="1569">
        <v>285721</v>
      </c>
      <c r="B3284" s="172" t="s">
        <v>11779</v>
      </c>
      <c r="C3284" s="81" t="s">
        <v>11780</v>
      </c>
      <c r="D3284" s="81" t="s">
        <v>143</v>
      </c>
      <c r="E3284" s="81"/>
      <c r="F3284" s="81"/>
      <c r="G3284" s="172" t="s">
        <v>103</v>
      </c>
      <c r="H3284" s="34"/>
    </row>
    <row r="3285" spans="1:8" x14ac:dyDescent="0.2">
      <c r="A3285" s="1569">
        <v>285736</v>
      </c>
      <c r="B3285" s="172" t="s">
        <v>11781</v>
      </c>
      <c r="C3285" s="81" t="s">
        <v>11782</v>
      </c>
      <c r="D3285" s="81" t="s">
        <v>143</v>
      </c>
      <c r="E3285" s="81"/>
      <c r="F3285" s="81"/>
      <c r="G3285" s="172" t="s">
        <v>103</v>
      </c>
      <c r="H3285" s="34"/>
    </row>
    <row r="3286" spans="1:8" x14ac:dyDescent="0.2">
      <c r="A3286" s="1569">
        <v>285737</v>
      </c>
      <c r="B3286" s="172" t="s">
        <v>11783</v>
      </c>
      <c r="C3286" s="81" t="s">
        <v>11784</v>
      </c>
      <c r="D3286" s="81" t="s">
        <v>143</v>
      </c>
      <c r="E3286" s="81"/>
      <c r="F3286" s="81"/>
      <c r="G3286" s="172" t="s">
        <v>103</v>
      </c>
      <c r="H3286" s="34"/>
    </row>
    <row r="3287" spans="1:8" x14ac:dyDescent="0.2">
      <c r="A3287" s="1569">
        <v>289563</v>
      </c>
      <c r="B3287" s="172" t="s">
        <v>11785</v>
      </c>
      <c r="C3287" s="81" t="s">
        <v>11786</v>
      </c>
      <c r="D3287" s="81" t="s">
        <v>143</v>
      </c>
      <c r="E3287" s="81"/>
      <c r="F3287" s="81"/>
      <c r="G3287" s="172" t="s">
        <v>103</v>
      </c>
      <c r="H3287" s="34"/>
    </row>
    <row r="3288" spans="1:8" x14ac:dyDescent="0.2">
      <c r="A3288" s="1569">
        <v>289564</v>
      </c>
      <c r="B3288" s="172" t="s">
        <v>11787</v>
      </c>
      <c r="C3288" s="81" t="s">
        <v>11788</v>
      </c>
      <c r="D3288" s="81" t="s">
        <v>143</v>
      </c>
      <c r="E3288" s="81"/>
      <c r="F3288" s="81"/>
      <c r="G3288" s="172" t="s">
        <v>103</v>
      </c>
      <c r="H3288" s="34"/>
    </row>
    <row r="3289" spans="1:8" x14ac:dyDescent="0.2">
      <c r="A3289" s="1569">
        <v>289565</v>
      </c>
      <c r="B3289" s="172" t="s">
        <v>11789</v>
      </c>
      <c r="C3289" s="81" t="s">
        <v>11790</v>
      </c>
      <c r="D3289" s="81" t="s">
        <v>143</v>
      </c>
      <c r="E3289" s="81"/>
      <c r="F3289" s="81"/>
      <c r="G3289" s="172" t="s">
        <v>103</v>
      </c>
      <c r="H3289" s="34"/>
    </row>
    <row r="3290" spans="1:8" x14ac:dyDescent="0.2">
      <c r="A3290" s="1569">
        <v>289619</v>
      </c>
      <c r="B3290" s="172" t="s">
        <v>11791</v>
      </c>
      <c r="C3290" s="81" t="s">
        <v>11792</v>
      </c>
      <c r="D3290" s="81" t="s">
        <v>134</v>
      </c>
      <c r="E3290" s="81"/>
      <c r="F3290" s="81"/>
      <c r="G3290" s="172" t="s">
        <v>103</v>
      </c>
      <c r="H3290" s="34"/>
    </row>
    <row r="3291" spans="1:8" x14ac:dyDescent="0.2">
      <c r="A3291" s="1569">
        <v>289620</v>
      </c>
      <c r="B3291" s="172" t="s">
        <v>11793</v>
      </c>
      <c r="C3291" s="81" t="s">
        <v>11794</v>
      </c>
      <c r="D3291" s="81" t="s">
        <v>134</v>
      </c>
      <c r="E3291" s="81"/>
      <c r="F3291" s="81"/>
      <c r="G3291" s="172" t="s">
        <v>103</v>
      </c>
      <c r="H3291" s="34"/>
    </row>
    <row r="3292" spans="1:8" x14ac:dyDescent="0.2">
      <c r="A3292" s="1569">
        <v>289621</v>
      </c>
      <c r="B3292" s="172" t="s">
        <v>11795</v>
      </c>
      <c r="C3292" s="81" t="s">
        <v>11796</v>
      </c>
      <c r="D3292" s="81" t="s">
        <v>134</v>
      </c>
      <c r="E3292" s="81"/>
      <c r="F3292" s="81"/>
      <c r="G3292" s="172" t="s">
        <v>103</v>
      </c>
      <c r="H3292" s="34"/>
    </row>
    <row r="3293" spans="1:8" x14ac:dyDescent="0.2">
      <c r="A3293" s="1569">
        <v>289699</v>
      </c>
      <c r="B3293" s="172" t="s">
        <v>11797</v>
      </c>
      <c r="C3293" s="81" t="s">
        <v>11798</v>
      </c>
      <c r="D3293" s="81" t="s">
        <v>143</v>
      </c>
      <c r="E3293" s="81"/>
      <c r="F3293" s="81"/>
      <c r="G3293" s="172" t="s">
        <v>103</v>
      </c>
      <c r="H3293" s="34"/>
    </row>
    <row r="3294" spans="1:8" x14ac:dyDescent="0.2">
      <c r="A3294" s="1569">
        <v>289703</v>
      </c>
      <c r="B3294" s="172" t="s">
        <v>11799</v>
      </c>
      <c r="C3294" s="81" t="s">
        <v>11800</v>
      </c>
      <c r="D3294" s="81" t="s">
        <v>101</v>
      </c>
      <c r="E3294" s="81"/>
      <c r="F3294" s="81"/>
      <c r="G3294" s="172" t="s">
        <v>103</v>
      </c>
      <c r="H3294" s="34"/>
    </row>
    <row r="3295" spans="1:8" x14ac:dyDescent="0.2">
      <c r="A3295" s="1569">
        <v>289730</v>
      </c>
      <c r="B3295" s="172" t="s">
        <v>11801</v>
      </c>
      <c r="C3295" s="81" t="s">
        <v>11802</v>
      </c>
      <c r="D3295" s="81" t="s">
        <v>134</v>
      </c>
      <c r="E3295" s="81"/>
      <c r="F3295" s="81"/>
      <c r="G3295" s="172" t="s">
        <v>103</v>
      </c>
      <c r="H3295" s="34"/>
    </row>
    <row r="3296" spans="1:8" x14ac:dyDescent="0.2">
      <c r="A3296" s="1569">
        <v>289731</v>
      </c>
      <c r="B3296" s="172" t="s">
        <v>11803</v>
      </c>
      <c r="C3296" s="81" t="s">
        <v>11804</v>
      </c>
      <c r="D3296" s="81" t="s">
        <v>134</v>
      </c>
      <c r="E3296" s="81"/>
      <c r="F3296" s="81"/>
      <c r="G3296" s="172" t="s">
        <v>103</v>
      </c>
      <c r="H3296" s="34"/>
    </row>
    <row r="3297" spans="1:8" x14ac:dyDescent="0.2">
      <c r="A3297" s="1569">
        <v>289732</v>
      </c>
      <c r="B3297" s="172" t="s">
        <v>11805</v>
      </c>
      <c r="C3297" s="81" t="s">
        <v>11806</v>
      </c>
      <c r="D3297" s="81" t="s">
        <v>134</v>
      </c>
      <c r="E3297" s="81"/>
      <c r="F3297" s="81"/>
      <c r="G3297" s="172" t="s">
        <v>103</v>
      </c>
      <c r="H3297" s="34"/>
    </row>
    <row r="3298" spans="1:8" x14ac:dyDescent="0.2">
      <c r="A3298" s="1569">
        <v>289733</v>
      </c>
      <c r="B3298" s="172" t="s">
        <v>11807</v>
      </c>
      <c r="C3298" s="81" t="s">
        <v>11808</v>
      </c>
      <c r="D3298" s="81" t="s">
        <v>134</v>
      </c>
      <c r="E3298" s="81"/>
      <c r="F3298" s="81"/>
      <c r="G3298" s="172" t="s">
        <v>103</v>
      </c>
      <c r="H3298" s="34"/>
    </row>
    <row r="3299" spans="1:8" x14ac:dyDescent="0.2">
      <c r="A3299" s="1569">
        <v>289736</v>
      </c>
      <c r="B3299" s="172" t="s">
        <v>11809</v>
      </c>
      <c r="C3299" s="81" t="s">
        <v>11810</v>
      </c>
      <c r="D3299" s="81" t="s">
        <v>134</v>
      </c>
      <c r="E3299" s="81"/>
      <c r="F3299" s="81"/>
      <c r="G3299" s="172" t="s">
        <v>103</v>
      </c>
      <c r="H3299" s="34"/>
    </row>
    <row r="3300" spans="1:8" x14ac:dyDescent="0.2">
      <c r="A3300" s="1569">
        <v>289737</v>
      </c>
      <c r="B3300" s="172" t="s">
        <v>11811</v>
      </c>
      <c r="C3300" s="81" t="s">
        <v>11812</v>
      </c>
      <c r="D3300" s="81" t="s">
        <v>134</v>
      </c>
      <c r="E3300" s="81"/>
      <c r="F3300" s="81"/>
      <c r="G3300" s="172" t="s">
        <v>103</v>
      </c>
      <c r="H3300" s="34"/>
    </row>
    <row r="3301" spans="1:8" x14ac:dyDescent="0.2">
      <c r="A3301" s="1569">
        <v>289776</v>
      </c>
      <c r="B3301" s="172" t="s">
        <v>11813</v>
      </c>
      <c r="C3301" s="81" t="s">
        <v>11814</v>
      </c>
      <c r="D3301" s="81" t="s">
        <v>143</v>
      </c>
      <c r="E3301" s="81"/>
      <c r="F3301" s="81"/>
      <c r="G3301" s="172" t="s">
        <v>103</v>
      </c>
      <c r="H3301" s="34"/>
    </row>
    <row r="3302" spans="1:8" x14ac:dyDescent="0.2">
      <c r="A3302" s="1569">
        <v>289852</v>
      </c>
      <c r="B3302" s="172" t="s">
        <v>11815</v>
      </c>
      <c r="C3302" s="81" t="s">
        <v>11816</v>
      </c>
      <c r="D3302" s="81" t="s">
        <v>143</v>
      </c>
      <c r="E3302" s="81"/>
      <c r="F3302" s="81"/>
      <c r="G3302" s="172" t="s">
        <v>103</v>
      </c>
      <c r="H3302" s="34"/>
    </row>
    <row r="3303" spans="1:8" x14ac:dyDescent="0.2">
      <c r="A3303" s="1569">
        <v>289853</v>
      </c>
      <c r="B3303" s="172" t="s">
        <v>11817</v>
      </c>
      <c r="C3303" s="81" t="s">
        <v>11818</v>
      </c>
      <c r="D3303" s="81" t="s">
        <v>143</v>
      </c>
      <c r="E3303" s="81"/>
      <c r="F3303" s="81"/>
      <c r="G3303" s="172" t="s">
        <v>103</v>
      </c>
      <c r="H3303" s="34"/>
    </row>
    <row r="3304" spans="1:8" x14ac:dyDescent="0.2">
      <c r="A3304" s="1569">
        <v>289854</v>
      </c>
      <c r="B3304" s="172" t="s">
        <v>11819</v>
      </c>
      <c r="C3304" s="81" t="s">
        <v>11820</v>
      </c>
      <c r="D3304" s="81" t="s">
        <v>143</v>
      </c>
      <c r="E3304" s="81"/>
      <c r="F3304" s="81"/>
      <c r="G3304" s="172" t="s">
        <v>103</v>
      </c>
      <c r="H3304" s="34"/>
    </row>
    <row r="3305" spans="1:8" x14ac:dyDescent="0.2">
      <c r="A3305" s="1569">
        <v>289871</v>
      </c>
      <c r="B3305" s="172" t="s">
        <v>5605</v>
      </c>
      <c r="C3305" s="81" t="s">
        <v>5606</v>
      </c>
      <c r="D3305" s="81" t="s">
        <v>134</v>
      </c>
      <c r="E3305" s="81"/>
      <c r="F3305" s="81"/>
      <c r="G3305" s="172" t="s">
        <v>103</v>
      </c>
      <c r="H3305" s="34"/>
    </row>
    <row r="3306" spans="1:8" x14ac:dyDescent="0.2">
      <c r="A3306" s="1569">
        <v>289878</v>
      </c>
      <c r="B3306" s="172" t="s">
        <v>5607</v>
      </c>
      <c r="C3306" s="81" t="s">
        <v>2806</v>
      </c>
      <c r="D3306" s="81" t="s">
        <v>124</v>
      </c>
      <c r="E3306" s="81"/>
      <c r="F3306" s="81"/>
      <c r="G3306" s="172" t="s">
        <v>103</v>
      </c>
      <c r="H3306" s="34"/>
    </row>
    <row r="3307" spans="1:8" x14ac:dyDescent="0.2">
      <c r="A3307" s="1569">
        <v>290862</v>
      </c>
      <c r="B3307" s="172" t="s">
        <v>11821</v>
      </c>
      <c r="C3307" s="81" t="s">
        <v>11822</v>
      </c>
      <c r="D3307" s="81" t="s">
        <v>134</v>
      </c>
      <c r="E3307" s="81"/>
      <c r="F3307" s="81"/>
      <c r="G3307" s="172" t="s">
        <v>103</v>
      </c>
      <c r="H3307" s="34"/>
    </row>
    <row r="3308" spans="1:8" x14ac:dyDescent="0.2">
      <c r="A3308" s="1569">
        <v>290933</v>
      </c>
      <c r="B3308" s="172" t="s">
        <v>11823</v>
      </c>
      <c r="C3308" s="81" t="s">
        <v>11824</v>
      </c>
      <c r="D3308" s="81" t="s">
        <v>143</v>
      </c>
      <c r="E3308" s="81"/>
      <c r="F3308" s="81"/>
      <c r="G3308" s="172" t="s">
        <v>103</v>
      </c>
      <c r="H3308" s="34"/>
    </row>
    <row r="3309" spans="1:8" x14ac:dyDescent="0.2">
      <c r="A3309" s="1569">
        <v>290945</v>
      </c>
      <c r="B3309" s="172" t="s">
        <v>11825</v>
      </c>
      <c r="C3309" s="81" t="s">
        <v>11826</v>
      </c>
      <c r="D3309" s="81" t="s">
        <v>143</v>
      </c>
      <c r="E3309" s="81"/>
      <c r="F3309" s="81"/>
      <c r="G3309" s="172" t="s">
        <v>103</v>
      </c>
      <c r="H3309" s="34"/>
    </row>
    <row r="3310" spans="1:8" x14ac:dyDescent="0.2">
      <c r="A3310" s="1569">
        <v>290949</v>
      </c>
      <c r="B3310" s="172" t="s">
        <v>11827</v>
      </c>
      <c r="C3310" s="81" t="s">
        <v>11828</v>
      </c>
      <c r="D3310" s="81" t="s">
        <v>134</v>
      </c>
      <c r="E3310" s="81"/>
      <c r="F3310" s="81"/>
      <c r="G3310" s="172" t="s">
        <v>103</v>
      </c>
      <c r="H3310" s="34"/>
    </row>
    <row r="3311" spans="1:8" x14ac:dyDescent="0.2">
      <c r="A3311" s="1569">
        <v>290950</v>
      </c>
      <c r="B3311" s="172" t="s">
        <v>11829</v>
      </c>
      <c r="C3311" s="81" t="s">
        <v>11830</v>
      </c>
      <c r="D3311" s="81" t="s">
        <v>134</v>
      </c>
      <c r="E3311" s="81"/>
      <c r="F3311" s="81"/>
      <c r="G3311" s="172" t="s">
        <v>103</v>
      </c>
      <c r="H3311" s="34"/>
    </row>
    <row r="3312" spans="1:8" x14ac:dyDescent="0.2">
      <c r="A3312" s="1569">
        <v>291116</v>
      </c>
      <c r="B3312" s="172" t="s">
        <v>11831</v>
      </c>
      <c r="C3312" s="81" t="s">
        <v>11832</v>
      </c>
      <c r="D3312" s="81" t="s">
        <v>143</v>
      </c>
      <c r="E3312" s="81"/>
      <c r="F3312" s="81"/>
      <c r="G3312" s="172" t="s">
        <v>113</v>
      </c>
      <c r="H3312" s="34"/>
    </row>
    <row r="3313" spans="1:8" x14ac:dyDescent="0.2">
      <c r="A3313" s="1569">
        <v>291159</v>
      </c>
      <c r="B3313" s="172" t="s">
        <v>11833</v>
      </c>
      <c r="C3313" s="81" t="s">
        <v>11834</v>
      </c>
      <c r="D3313" s="81" t="s">
        <v>143</v>
      </c>
      <c r="E3313" s="81"/>
      <c r="F3313" s="81"/>
      <c r="G3313" s="172" t="s">
        <v>103</v>
      </c>
      <c r="H3313" s="34"/>
    </row>
    <row r="3314" spans="1:8" x14ac:dyDescent="0.2">
      <c r="A3314" s="1569">
        <v>291259</v>
      </c>
      <c r="B3314" s="172" t="s">
        <v>11835</v>
      </c>
      <c r="C3314" s="81" t="s">
        <v>11836</v>
      </c>
      <c r="D3314" s="81" t="s">
        <v>143</v>
      </c>
      <c r="E3314" s="81"/>
      <c r="F3314" s="81"/>
      <c r="G3314" s="172" t="s">
        <v>103</v>
      </c>
      <c r="H3314" s="34"/>
    </row>
    <row r="3315" spans="1:8" x14ac:dyDescent="0.2">
      <c r="A3315" s="1569">
        <v>291260</v>
      </c>
      <c r="B3315" s="172" t="s">
        <v>11837</v>
      </c>
      <c r="C3315" s="81" t="s">
        <v>11838</v>
      </c>
      <c r="D3315" s="81" t="s">
        <v>143</v>
      </c>
      <c r="E3315" s="81"/>
      <c r="F3315" s="81"/>
      <c r="G3315" s="172" t="s">
        <v>113</v>
      </c>
      <c r="H3315" s="34"/>
    </row>
    <row r="3316" spans="1:8" x14ac:dyDescent="0.2">
      <c r="A3316" s="1569">
        <v>292129</v>
      </c>
      <c r="B3316" s="172" t="s">
        <v>11839</v>
      </c>
      <c r="C3316" s="81" t="s">
        <v>11840</v>
      </c>
      <c r="D3316" s="81" t="s">
        <v>143</v>
      </c>
      <c r="E3316" s="81"/>
      <c r="F3316" s="81"/>
      <c r="G3316" s="172" t="s">
        <v>113</v>
      </c>
      <c r="H3316" s="34"/>
    </row>
    <row r="3317" spans="1:8" x14ac:dyDescent="0.2">
      <c r="A3317" s="1569">
        <v>292130</v>
      </c>
      <c r="B3317" s="172" t="s">
        <v>11841</v>
      </c>
      <c r="C3317" s="81" t="s">
        <v>11842</v>
      </c>
      <c r="D3317" s="81" t="s">
        <v>143</v>
      </c>
      <c r="E3317" s="81"/>
      <c r="F3317" s="81"/>
      <c r="G3317" s="172" t="s">
        <v>113</v>
      </c>
      <c r="H3317" s="34"/>
    </row>
    <row r="3318" spans="1:8" x14ac:dyDescent="0.2">
      <c r="A3318" s="1569">
        <v>292303</v>
      </c>
      <c r="B3318" s="172" t="s">
        <v>11843</v>
      </c>
      <c r="C3318" s="81" t="s">
        <v>11844</v>
      </c>
      <c r="D3318" s="81" t="s">
        <v>134</v>
      </c>
      <c r="E3318" s="81"/>
      <c r="F3318" s="81"/>
      <c r="G3318" s="172" t="s">
        <v>103</v>
      </c>
      <c r="H3318" s="34"/>
    </row>
    <row r="3319" spans="1:8" x14ac:dyDescent="0.2">
      <c r="A3319" s="1569">
        <v>292304</v>
      </c>
      <c r="B3319" s="172" t="s">
        <v>11845</v>
      </c>
      <c r="C3319" s="81" t="s">
        <v>11846</v>
      </c>
      <c r="D3319" s="81" t="s">
        <v>134</v>
      </c>
      <c r="E3319" s="81"/>
      <c r="F3319" s="81"/>
      <c r="G3319" s="172" t="s">
        <v>103</v>
      </c>
      <c r="H3319" s="34"/>
    </row>
    <row r="3320" spans="1:8" x14ac:dyDescent="0.2">
      <c r="A3320" s="1569">
        <v>292305</v>
      </c>
      <c r="B3320" s="172" t="s">
        <v>11847</v>
      </c>
      <c r="C3320" s="81" t="s">
        <v>11848</v>
      </c>
      <c r="D3320" s="81" t="s">
        <v>134</v>
      </c>
      <c r="E3320" s="81"/>
      <c r="F3320" s="81"/>
      <c r="G3320" s="172" t="s">
        <v>103</v>
      </c>
      <c r="H3320" s="34"/>
    </row>
    <row r="3321" spans="1:8" x14ac:dyDescent="0.2">
      <c r="A3321" s="1569">
        <v>292306</v>
      </c>
      <c r="B3321" s="172" t="s">
        <v>11849</v>
      </c>
      <c r="C3321" s="81" t="s">
        <v>11850</v>
      </c>
      <c r="D3321" s="81" t="s">
        <v>134</v>
      </c>
      <c r="E3321" s="81"/>
      <c r="F3321" s="81"/>
      <c r="G3321" s="172" t="s">
        <v>103</v>
      </c>
      <c r="H3321" s="34"/>
    </row>
    <row r="3322" spans="1:8" x14ac:dyDescent="0.2">
      <c r="A3322" s="1569">
        <v>293265</v>
      </c>
      <c r="B3322" s="172" t="s">
        <v>11851</v>
      </c>
      <c r="C3322" s="81" t="s">
        <v>11852</v>
      </c>
      <c r="D3322" s="81" t="s">
        <v>134</v>
      </c>
      <c r="E3322" s="81"/>
      <c r="F3322" s="81"/>
      <c r="G3322" s="172" t="s">
        <v>103</v>
      </c>
      <c r="H3322" s="34"/>
    </row>
    <row r="3323" spans="1:8" x14ac:dyDescent="0.2">
      <c r="A3323" s="1569">
        <v>293266</v>
      </c>
      <c r="B3323" s="172" t="s">
        <v>11853</v>
      </c>
      <c r="C3323" s="81" t="s">
        <v>11854</v>
      </c>
      <c r="D3323" s="81" t="s">
        <v>134</v>
      </c>
      <c r="E3323" s="81"/>
      <c r="F3323" s="81"/>
      <c r="G3323" s="172" t="s">
        <v>103</v>
      </c>
      <c r="H3323" s="34"/>
    </row>
    <row r="3324" spans="1:8" x14ac:dyDescent="0.2">
      <c r="A3324" s="1569">
        <v>293267</v>
      </c>
      <c r="B3324" s="172" t="s">
        <v>11855</v>
      </c>
      <c r="C3324" s="81" t="s">
        <v>11856</v>
      </c>
      <c r="D3324" s="81" t="s">
        <v>134</v>
      </c>
      <c r="E3324" s="81"/>
      <c r="F3324" s="81"/>
      <c r="G3324" s="172" t="s">
        <v>103</v>
      </c>
      <c r="H3324" s="34"/>
    </row>
    <row r="3325" spans="1:8" x14ac:dyDescent="0.2">
      <c r="A3325" s="1569">
        <v>293268</v>
      </c>
      <c r="B3325" s="172" t="s">
        <v>11857</v>
      </c>
      <c r="C3325" s="81" t="s">
        <v>11858</v>
      </c>
      <c r="D3325" s="81" t="s">
        <v>134</v>
      </c>
      <c r="E3325" s="81"/>
      <c r="F3325" s="81"/>
      <c r="G3325" s="172" t="s">
        <v>103</v>
      </c>
      <c r="H3325" s="34"/>
    </row>
    <row r="3326" spans="1:8" x14ac:dyDescent="0.2">
      <c r="A3326" s="1569">
        <v>293273</v>
      </c>
      <c r="B3326" s="172" t="s">
        <v>11859</v>
      </c>
      <c r="C3326" s="81" t="s">
        <v>11860</v>
      </c>
      <c r="D3326" s="81" t="s">
        <v>124</v>
      </c>
      <c r="E3326" s="81"/>
      <c r="F3326" s="81"/>
      <c r="G3326" s="172" t="s">
        <v>103</v>
      </c>
      <c r="H3326" s="34"/>
    </row>
    <row r="3327" spans="1:8" x14ac:dyDescent="0.2">
      <c r="A3327" s="1569">
        <v>293274</v>
      </c>
      <c r="B3327" s="172" t="s">
        <v>11861</v>
      </c>
      <c r="C3327" s="81" t="s">
        <v>11862</v>
      </c>
      <c r="D3327" s="81" t="s">
        <v>124</v>
      </c>
      <c r="E3327" s="81"/>
      <c r="F3327" s="81"/>
      <c r="G3327" s="172" t="s">
        <v>103</v>
      </c>
      <c r="H3327" s="34"/>
    </row>
    <row r="3328" spans="1:8" x14ac:dyDescent="0.2">
      <c r="A3328" s="1569">
        <v>293282</v>
      </c>
      <c r="B3328" s="172" t="s">
        <v>11863</v>
      </c>
      <c r="C3328" s="81" t="s">
        <v>11864</v>
      </c>
      <c r="D3328" s="81" t="s">
        <v>134</v>
      </c>
      <c r="E3328" s="81"/>
      <c r="F3328" s="81"/>
      <c r="G3328" s="172" t="s">
        <v>103</v>
      </c>
      <c r="H3328" s="34"/>
    </row>
    <row r="3329" spans="1:8" x14ac:dyDescent="0.2">
      <c r="A3329" s="1569">
        <v>293283</v>
      </c>
      <c r="B3329" s="172" t="s">
        <v>11865</v>
      </c>
      <c r="C3329" s="81" t="s">
        <v>11866</v>
      </c>
      <c r="D3329" s="81" t="s">
        <v>143</v>
      </c>
      <c r="E3329" s="81"/>
      <c r="F3329" s="81"/>
      <c r="G3329" s="172" t="s">
        <v>103</v>
      </c>
      <c r="H3329" s="34"/>
    </row>
    <row r="3330" spans="1:8" x14ac:dyDescent="0.2">
      <c r="A3330" s="1569">
        <v>293391</v>
      </c>
      <c r="B3330" s="172" t="s">
        <v>11867</v>
      </c>
      <c r="C3330" s="81" t="s">
        <v>11868</v>
      </c>
      <c r="D3330" s="81" t="s">
        <v>143</v>
      </c>
      <c r="E3330" s="81"/>
      <c r="F3330" s="81"/>
      <c r="G3330" s="172" t="s">
        <v>103</v>
      </c>
      <c r="H3330" s="34"/>
    </row>
    <row r="3331" spans="1:8" x14ac:dyDescent="0.2">
      <c r="A3331" s="1569">
        <v>293429</v>
      </c>
      <c r="B3331" s="172" t="s">
        <v>11869</v>
      </c>
      <c r="C3331" s="81" t="s">
        <v>11870</v>
      </c>
      <c r="D3331" s="81" t="s">
        <v>143</v>
      </c>
      <c r="E3331" s="81"/>
      <c r="F3331" s="81"/>
      <c r="G3331" s="172" t="s">
        <v>103</v>
      </c>
      <c r="H3331" s="34"/>
    </row>
    <row r="3332" spans="1:8" x14ac:dyDescent="0.2">
      <c r="A3332" s="1569">
        <v>293430</v>
      </c>
      <c r="B3332" s="172" t="s">
        <v>11871</v>
      </c>
      <c r="C3332" s="81" t="s">
        <v>11872</v>
      </c>
      <c r="D3332" s="81" t="s">
        <v>143</v>
      </c>
      <c r="E3332" s="81"/>
      <c r="F3332" s="81"/>
      <c r="G3332" s="172" t="s">
        <v>103</v>
      </c>
      <c r="H3332" s="34"/>
    </row>
    <row r="3333" spans="1:8" x14ac:dyDescent="0.2">
      <c r="A3333" s="1569">
        <v>293432</v>
      </c>
      <c r="B3333" s="172" t="s">
        <v>11873</v>
      </c>
      <c r="C3333" s="81" t="s">
        <v>11874</v>
      </c>
      <c r="D3333" s="81" t="s">
        <v>143</v>
      </c>
      <c r="E3333" s="81"/>
      <c r="F3333" s="81"/>
      <c r="G3333" s="172" t="s">
        <v>103</v>
      </c>
      <c r="H3333" s="34"/>
    </row>
    <row r="3334" spans="1:8" x14ac:dyDescent="0.2">
      <c r="A3334" s="1569">
        <v>293433</v>
      </c>
      <c r="B3334" s="172" t="s">
        <v>11875</v>
      </c>
      <c r="C3334" s="81" t="s">
        <v>11876</v>
      </c>
      <c r="D3334" s="81" t="s">
        <v>143</v>
      </c>
      <c r="E3334" s="81"/>
      <c r="F3334" s="81"/>
      <c r="G3334" s="172" t="s">
        <v>103</v>
      </c>
      <c r="H3334" s="34"/>
    </row>
    <row r="3335" spans="1:8" x14ac:dyDescent="0.2">
      <c r="A3335" s="1569">
        <v>293434</v>
      </c>
      <c r="B3335" s="172" t="s">
        <v>11877</v>
      </c>
      <c r="C3335" s="81" t="s">
        <v>11878</v>
      </c>
      <c r="D3335" s="81" t="s">
        <v>143</v>
      </c>
      <c r="E3335" s="81"/>
      <c r="F3335" s="81"/>
      <c r="G3335" s="172" t="s">
        <v>103</v>
      </c>
      <c r="H3335" s="34"/>
    </row>
    <row r="3336" spans="1:8" x14ac:dyDescent="0.2">
      <c r="A3336" s="1569">
        <v>293451</v>
      </c>
      <c r="B3336" s="172" t="s">
        <v>11879</v>
      </c>
      <c r="C3336" s="81" t="s">
        <v>11880</v>
      </c>
      <c r="D3336" s="81" t="s">
        <v>101</v>
      </c>
      <c r="E3336" s="81"/>
      <c r="F3336" s="81"/>
      <c r="G3336" s="172" t="s">
        <v>103</v>
      </c>
      <c r="H3336" s="34"/>
    </row>
    <row r="3337" spans="1:8" x14ac:dyDescent="0.2">
      <c r="A3337" s="1569">
        <v>293452</v>
      </c>
      <c r="B3337" s="172" t="s">
        <v>11881</v>
      </c>
      <c r="C3337" s="81" t="s">
        <v>11882</v>
      </c>
      <c r="D3337" s="81" t="s">
        <v>101</v>
      </c>
      <c r="E3337" s="81"/>
      <c r="F3337" s="81"/>
      <c r="G3337" s="172" t="s">
        <v>103</v>
      </c>
      <c r="H3337" s="34"/>
    </row>
    <row r="3338" spans="1:8" x14ac:dyDescent="0.2">
      <c r="A3338" s="1569">
        <v>293454</v>
      </c>
      <c r="B3338" s="172" t="s">
        <v>11883</v>
      </c>
      <c r="C3338" s="81" t="s">
        <v>11884</v>
      </c>
      <c r="D3338" s="81" t="s">
        <v>101</v>
      </c>
      <c r="E3338" s="81"/>
      <c r="F3338" s="81"/>
      <c r="G3338" s="172" t="s">
        <v>103</v>
      </c>
      <c r="H3338" s="34"/>
    </row>
    <row r="3339" spans="1:8" x14ac:dyDescent="0.2">
      <c r="A3339" s="1569">
        <v>293704</v>
      </c>
      <c r="B3339" s="172" t="s">
        <v>11885</v>
      </c>
      <c r="C3339" s="81" t="s">
        <v>11886</v>
      </c>
      <c r="D3339" s="81" t="s">
        <v>143</v>
      </c>
      <c r="E3339" s="81"/>
      <c r="F3339" s="81"/>
      <c r="G3339" s="172" t="s">
        <v>103</v>
      </c>
      <c r="H3339" s="34"/>
    </row>
    <row r="3340" spans="1:8" x14ac:dyDescent="0.2">
      <c r="A3340" s="1569">
        <v>293705</v>
      </c>
      <c r="B3340" s="172" t="s">
        <v>11887</v>
      </c>
      <c r="C3340" s="81" t="s">
        <v>11888</v>
      </c>
      <c r="D3340" s="81" t="s">
        <v>143</v>
      </c>
      <c r="E3340" s="81"/>
      <c r="F3340" s="81"/>
      <c r="G3340" s="172" t="s">
        <v>103</v>
      </c>
      <c r="H3340" s="34"/>
    </row>
    <row r="3341" spans="1:8" x14ac:dyDescent="0.2">
      <c r="A3341" s="1569">
        <v>293755</v>
      </c>
      <c r="B3341" s="172" t="s">
        <v>11889</v>
      </c>
      <c r="C3341" s="81" t="s">
        <v>11890</v>
      </c>
      <c r="D3341" s="81" t="s">
        <v>143</v>
      </c>
      <c r="E3341" s="81"/>
      <c r="F3341" s="81"/>
      <c r="G3341" s="172" t="s">
        <v>103</v>
      </c>
      <c r="H3341" s="34"/>
    </row>
    <row r="3342" spans="1:8" x14ac:dyDescent="0.2">
      <c r="A3342" s="1569">
        <v>293756</v>
      </c>
      <c r="B3342" s="172" t="s">
        <v>11891</v>
      </c>
      <c r="C3342" s="81" t="s">
        <v>11892</v>
      </c>
      <c r="D3342" s="81" t="s">
        <v>143</v>
      </c>
      <c r="E3342" s="81"/>
      <c r="F3342" s="81"/>
      <c r="G3342" s="172" t="s">
        <v>113</v>
      </c>
      <c r="H3342" s="34"/>
    </row>
    <row r="3343" spans="1:8" x14ac:dyDescent="0.2">
      <c r="A3343" s="1569">
        <v>293765</v>
      </c>
      <c r="B3343" s="172" t="s">
        <v>11893</v>
      </c>
      <c r="C3343" s="81" t="s">
        <v>11894</v>
      </c>
      <c r="D3343" s="81" t="s">
        <v>143</v>
      </c>
      <c r="E3343" s="81"/>
      <c r="F3343" s="81"/>
      <c r="G3343" s="172" t="s">
        <v>103</v>
      </c>
      <c r="H3343" s="34"/>
    </row>
    <row r="3344" spans="1:8" x14ac:dyDescent="0.2">
      <c r="A3344" s="1569">
        <v>293767</v>
      </c>
      <c r="B3344" s="172" t="s">
        <v>11895</v>
      </c>
      <c r="C3344" s="81" t="s">
        <v>11896</v>
      </c>
      <c r="D3344" s="81" t="s">
        <v>134</v>
      </c>
      <c r="E3344" s="81"/>
      <c r="F3344" s="81"/>
      <c r="G3344" s="172" t="s">
        <v>103</v>
      </c>
      <c r="H3344" s="34"/>
    </row>
    <row r="3345" spans="1:8" x14ac:dyDescent="0.2">
      <c r="A3345" s="1569">
        <v>293769</v>
      </c>
      <c r="B3345" s="172" t="s">
        <v>11897</v>
      </c>
      <c r="C3345" s="81" t="s">
        <v>11898</v>
      </c>
      <c r="D3345" s="81" t="s">
        <v>134</v>
      </c>
      <c r="E3345" s="81"/>
      <c r="F3345" s="81"/>
      <c r="G3345" s="172" t="s">
        <v>103</v>
      </c>
      <c r="H3345" s="34"/>
    </row>
    <row r="3346" spans="1:8" x14ac:dyDescent="0.2">
      <c r="A3346" s="1569">
        <v>293770</v>
      </c>
      <c r="B3346" s="172" t="s">
        <v>11899</v>
      </c>
      <c r="C3346" s="81" t="s">
        <v>11900</v>
      </c>
      <c r="D3346" s="81" t="s">
        <v>143</v>
      </c>
      <c r="E3346" s="81"/>
      <c r="F3346" s="81"/>
      <c r="G3346" s="172" t="s">
        <v>103</v>
      </c>
      <c r="H3346" s="34"/>
    </row>
    <row r="3347" spans="1:8" x14ac:dyDescent="0.2">
      <c r="A3347" s="1569">
        <v>293771</v>
      </c>
      <c r="B3347" s="172" t="s">
        <v>11901</v>
      </c>
      <c r="C3347" s="81" t="s">
        <v>11900</v>
      </c>
      <c r="D3347" s="81" t="s">
        <v>143</v>
      </c>
      <c r="E3347" s="81"/>
      <c r="F3347" s="81"/>
      <c r="G3347" s="172" t="s">
        <v>113</v>
      </c>
      <c r="H3347" s="34"/>
    </row>
    <row r="3348" spans="1:8" x14ac:dyDescent="0.2">
      <c r="A3348" s="1569">
        <v>293772</v>
      </c>
      <c r="B3348" s="172" t="s">
        <v>11902</v>
      </c>
      <c r="C3348" s="81" t="s">
        <v>11903</v>
      </c>
      <c r="D3348" s="81" t="s">
        <v>143</v>
      </c>
      <c r="E3348" s="81"/>
      <c r="F3348" s="81"/>
      <c r="G3348" s="172" t="s">
        <v>113</v>
      </c>
      <c r="H3348" s="34"/>
    </row>
    <row r="3349" spans="1:8" x14ac:dyDescent="0.2">
      <c r="A3349" s="1569">
        <v>294145</v>
      </c>
      <c r="B3349" s="172" t="s">
        <v>11904</v>
      </c>
      <c r="C3349" s="81" t="s">
        <v>11905</v>
      </c>
      <c r="D3349" s="81" t="s">
        <v>143</v>
      </c>
      <c r="E3349" s="81"/>
      <c r="F3349" s="81"/>
      <c r="G3349" s="172" t="s">
        <v>113</v>
      </c>
      <c r="H3349" s="34"/>
    </row>
    <row r="3350" spans="1:8" x14ac:dyDescent="0.2">
      <c r="A3350" s="1569">
        <v>294355</v>
      </c>
      <c r="B3350" s="172" t="s">
        <v>11906</v>
      </c>
      <c r="C3350" s="81" t="s">
        <v>11907</v>
      </c>
      <c r="D3350" s="81" t="s">
        <v>143</v>
      </c>
      <c r="E3350" s="81"/>
      <c r="F3350" s="81"/>
      <c r="G3350" s="172" t="s">
        <v>103</v>
      </c>
      <c r="H3350" s="34"/>
    </row>
    <row r="3351" spans="1:8" x14ac:dyDescent="0.2">
      <c r="A3351" s="1569">
        <v>294386</v>
      </c>
      <c r="B3351" s="172" t="s">
        <v>11908</v>
      </c>
      <c r="C3351" s="81" t="s">
        <v>11909</v>
      </c>
      <c r="D3351" s="81" t="s">
        <v>134</v>
      </c>
      <c r="E3351" s="81"/>
      <c r="F3351" s="81"/>
      <c r="G3351" s="172" t="s">
        <v>103</v>
      </c>
      <c r="H3351" s="34"/>
    </row>
    <row r="3352" spans="1:8" x14ac:dyDescent="0.2">
      <c r="A3352" s="1569">
        <v>294402</v>
      </c>
      <c r="B3352" s="172" t="s">
        <v>11910</v>
      </c>
      <c r="C3352" s="81" t="s">
        <v>11911</v>
      </c>
      <c r="D3352" s="81" t="s">
        <v>134</v>
      </c>
      <c r="E3352" s="81"/>
      <c r="F3352" s="81"/>
      <c r="G3352" s="172" t="s">
        <v>103</v>
      </c>
      <c r="H3352" s="34"/>
    </row>
    <row r="3353" spans="1:8" x14ac:dyDescent="0.2">
      <c r="A3353" s="1569">
        <v>294491</v>
      </c>
      <c r="B3353" s="172" t="s">
        <v>11912</v>
      </c>
      <c r="C3353" s="81" t="s">
        <v>11913</v>
      </c>
      <c r="D3353" s="81" t="s">
        <v>134</v>
      </c>
      <c r="E3353" s="81"/>
      <c r="F3353" s="81"/>
      <c r="G3353" s="172" t="s">
        <v>103</v>
      </c>
      <c r="H3353" s="34"/>
    </row>
    <row r="3354" spans="1:8" x14ac:dyDescent="0.2">
      <c r="A3354" s="1569">
        <v>294492</v>
      </c>
      <c r="B3354" s="172" t="s">
        <v>11914</v>
      </c>
      <c r="C3354" s="81" t="s">
        <v>11915</v>
      </c>
      <c r="D3354" s="81" t="s">
        <v>134</v>
      </c>
      <c r="E3354" s="81"/>
      <c r="F3354" s="81"/>
      <c r="G3354" s="172" t="s">
        <v>103</v>
      </c>
      <c r="H3354" s="34"/>
    </row>
    <row r="3355" spans="1:8" x14ac:dyDescent="0.2">
      <c r="A3355" s="1569">
        <v>294493</v>
      </c>
      <c r="B3355" s="172" t="s">
        <v>11916</v>
      </c>
      <c r="C3355" s="81" t="s">
        <v>11917</v>
      </c>
      <c r="D3355" s="81" t="s">
        <v>134</v>
      </c>
      <c r="E3355" s="81"/>
      <c r="F3355" s="81"/>
      <c r="G3355" s="172" t="s">
        <v>103</v>
      </c>
      <c r="H3355" s="34"/>
    </row>
    <row r="3356" spans="1:8" x14ac:dyDescent="0.2">
      <c r="A3356" s="1569">
        <v>294496</v>
      </c>
      <c r="B3356" s="172" t="s">
        <v>11918</v>
      </c>
      <c r="C3356" s="81" t="s">
        <v>11919</v>
      </c>
      <c r="D3356" s="81" t="s">
        <v>134</v>
      </c>
      <c r="E3356" s="81"/>
      <c r="F3356" s="81"/>
      <c r="G3356" s="172" t="s">
        <v>103</v>
      </c>
      <c r="H3356" s="34"/>
    </row>
    <row r="3357" spans="1:8" x14ac:dyDescent="0.2">
      <c r="A3357" s="1569">
        <v>294498</v>
      </c>
      <c r="B3357" s="172" t="s">
        <v>11920</v>
      </c>
      <c r="C3357" s="81" t="s">
        <v>11921</v>
      </c>
      <c r="D3357" s="81" t="s">
        <v>134</v>
      </c>
      <c r="E3357" s="81"/>
      <c r="F3357" s="81"/>
      <c r="G3357" s="172" t="s">
        <v>113</v>
      </c>
      <c r="H3357" s="34"/>
    </row>
    <row r="3358" spans="1:8" x14ac:dyDescent="0.2">
      <c r="A3358" s="1569">
        <v>295208</v>
      </c>
      <c r="B3358" s="172" t="s">
        <v>11922</v>
      </c>
      <c r="C3358" s="81" t="s">
        <v>11923</v>
      </c>
      <c r="D3358" s="81" t="s">
        <v>134</v>
      </c>
      <c r="E3358" s="81"/>
      <c r="F3358" s="81"/>
      <c r="G3358" s="172" t="s">
        <v>103</v>
      </c>
      <c r="H3358" s="34"/>
    </row>
    <row r="3359" spans="1:8" x14ac:dyDescent="0.2">
      <c r="A3359" s="1569">
        <v>295214</v>
      </c>
      <c r="B3359" s="172" t="s">
        <v>11924</v>
      </c>
      <c r="C3359" s="81" t="s">
        <v>11410</v>
      </c>
      <c r="D3359" s="81" t="s">
        <v>134</v>
      </c>
      <c r="E3359" s="81"/>
      <c r="F3359" s="81"/>
      <c r="G3359" s="172" t="s">
        <v>103</v>
      </c>
      <c r="H3359" s="34"/>
    </row>
    <row r="3360" spans="1:8" x14ac:dyDescent="0.2">
      <c r="A3360" s="1569">
        <v>295287</v>
      </c>
      <c r="B3360" s="172" t="s">
        <v>11925</v>
      </c>
      <c r="C3360" s="81" t="s">
        <v>11926</v>
      </c>
      <c r="D3360" s="81" t="s">
        <v>143</v>
      </c>
      <c r="E3360" s="81"/>
      <c r="F3360" s="81"/>
      <c r="G3360" s="172" t="s">
        <v>103</v>
      </c>
      <c r="H3360" s="34"/>
    </row>
    <row r="3361" spans="1:8" x14ac:dyDescent="0.2">
      <c r="A3361" s="1569">
        <v>295288</v>
      </c>
      <c r="B3361" s="172" t="s">
        <v>11927</v>
      </c>
      <c r="C3361" s="81" t="s">
        <v>11928</v>
      </c>
      <c r="D3361" s="81" t="s">
        <v>143</v>
      </c>
      <c r="E3361" s="81"/>
      <c r="F3361" s="81"/>
      <c r="G3361" s="172" t="s">
        <v>113</v>
      </c>
      <c r="H3361" s="34"/>
    </row>
    <row r="3362" spans="1:8" x14ac:dyDescent="0.2">
      <c r="A3362" s="1569">
        <v>295351</v>
      </c>
      <c r="B3362" s="172" t="s">
        <v>11929</v>
      </c>
      <c r="C3362" s="81" t="s">
        <v>11930</v>
      </c>
      <c r="D3362" s="81" t="s">
        <v>134</v>
      </c>
      <c r="E3362" s="81"/>
      <c r="F3362" s="81"/>
      <c r="G3362" s="172" t="s">
        <v>103</v>
      </c>
      <c r="H3362" s="34"/>
    </row>
    <row r="3363" spans="1:8" x14ac:dyDescent="0.2">
      <c r="A3363" s="1569">
        <v>295352</v>
      </c>
      <c r="B3363" s="172" t="s">
        <v>11931</v>
      </c>
      <c r="C3363" s="81" t="s">
        <v>11932</v>
      </c>
      <c r="D3363" s="81" t="s">
        <v>134</v>
      </c>
      <c r="E3363" s="81"/>
      <c r="F3363" s="81"/>
      <c r="G3363" s="172" t="s">
        <v>103</v>
      </c>
      <c r="H3363" s="34"/>
    </row>
    <row r="3364" spans="1:8" x14ac:dyDescent="0.2">
      <c r="A3364" s="1569">
        <v>295410</v>
      </c>
      <c r="B3364" s="172" t="s">
        <v>11933</v>
      </c>
      <c r="C3364" s="81" t="s">
        <v>11934</v>
      </c>
      <c r="D3364" s="81" t="s">
        <v>101</v>
      </c>
      <c r="E3364" s="81"/>
      <c r="F3364" s="81"/>
      <c r="G3364" s="172" t="s">
        <v>103</v>
      </c>
      <c r="H3364" s="34"/>
    </row>
    <row r="3365" spans="1:8" x14ac:dyDescent="0.2">
      <c r="A3365" s="1569">
        <v>295414</v>
      </c>
      <c r="B3365" s="172" t="s">
        <v>11935</v>
      </c>
      <c r="C3365" s="81" t="s">
        <v>11936</v>
      </c>
      <c r="D3365" s="81" t="s">
        <v>143</v>
      </c>
      <c r="E3365" s="81"/>
      <c r="F3365" s="81"/>
      <c r="G3365" s="172" t="s">
        <v>103</v>
      </c>
      <c r="H3365" s="34"/>
    </row>
    <row r="3366" spans="1:8" x14ac:dyDescent="0.2">
      <c r="A3366" s="1569">
        <v>295992</v>
      </c>
      <c r="B3366" s="172" t="s">
        <v>11937</v>
      </c>
      <c r="C3366" s="81" t="s">
        <v>11938</v>
      </c>
      <c r="D3366" s="81" t="s">
        <v>134</v>
      </c>
      <c r="E3366" s="81"/>
      <c r="F3366" s="81"/>
      <c r="G3366" s="172" t="s">
        <v>103</v>
      </c>
      <c r="H3366" s="34"/>
    </row>
    <row r="3367" spans="1:8" x14ac:dyDescent="0.2">
      <c r="A3367" s="1569">
        <v>295993</v>
      </c>
      <c r="B3367" s="172" t="s">
        <v>11939</v>
      </c>
      <c r="C3367" s="81" t="s">
        <v>11940</v>
      </c>
      <c r="D3367" s="81" t="s">
        <v>134</v>
      </c>
      <c r="E3367" s="81"/>
      <c r="F3367" s="81"/>
      <c r="G3367" s="172" t="s">
        <v>103</v>
      </c>
      <c r="H3367" s="34"/>
    </row>
    <row r="3368" spans="1:8" x14ac:dyDescent="0.2">
      <c r="A3368" s="1569">
        <v>300000</v>
      </c>
      <c r="B3368" s="172" t="s">
        <v>5608</v>
      </c>
      <c r="C3368" s="81" t="s">
        <v>3595</v>
      </c>
      <c r="D3368" s="81" t="s">
        <v>101</v>
      </c>
      <c r="E3368" s="81"/>
      <c r="F3368" s="81"/>
      <c r="G3368" s="172" t="s">
        <v>103</v>
      </c>
      <c r="H3368" s="34"/>
    </row>
    <row r="3369" spans="1:8" x14ac:dyDescent="0.2">
      <c r="A3369" s="1569">
        <v>300001</v>
      </c>
      <c r="B3369" s="172" t="s">
        <v>5609</v>
      </c>
      <c r="C3369" s="81" t="s">
        <v>5610</v>
      </c>
      <c r="D3369" s="81" t="s">
        <v>101</v>
      </c>
      <c r="E3369" s="81"/>
      <c r="F3369" s="81"/>
      <c r="G3369" s="172" t="s">
        <v>103</v>
      </c>
      <c r="H3369" s="34"/>
    </row>
    <row r="3370" spans="1:8" x14ac:dyDescent="0.2">
      <c r="A3370" s="1569">
        <v>300002</v>
      </c>
      <c r="B3370" s="172" t="s">
        <v>5611</v>
      </c>
      <c r="C3370" s="81" t="s">
        <v>5612</v>
      </c>
      <c r="D3370" s="81" t="s">
        <v>101</v>
      </c>
      <c r="E3370" s="81"/>
      <c r="F3370" s="81"/>
      <c r="G3370" s="172" t="s">
        <v>103</v>
      </c>
      <c r="H3370" s="34"/>
    </row>
    <row r="3371" spans="1:8" x14ac:dyDescent="0.2">
      <c r="A3371" s="1569">
        <v>300003</v>
      </c>
      <c r="B3371" s="172" t="s">
        <v>5613</v>
      </c>
      <c r="C3371" s="81" t="s">
        <v>5614</v>
      </c>
      <c r="D3371" s="81" t="s">
        <v>124</v>
      </c>
      <c r="E3371" s="81"/>
      <c r="F3371" s="81"/>
      <c r="G3371" s="172" t="s">
        <v>103</v>
      </c>
      <c r="H3371" s="34"/>
    </row>
    <row r="3372" spans="1:8" x14ac:dyDescent="0.2">
      <c r="A3372" s="1569">
        <v>300004</v>
      </c>
      <c r="B3372" s="172" t="s">
        <v>5615</v>
      </c>
      <c r="C3372" s="81" t="s">
        <v>5616</v>
      </c>
      <c r="D3372" s="81" t="s">
        <v>143</v>
      </c>
      <c r="E3372" s="81"/>
      <c r="F3372" s="81"/>
      <c r="G3372" s="172" t="s">
        <v>103</v>
      </c>
      <c r="H3372" s="34"/>
    </row>
    <row r="3373" spans="1:8" x14ac:dyDescent="0.2">
      <c r="A3373" s="1569">
        <v>300005</v>
      </c>
      <c r="B3373" s="172" t="s">
        <v>5617</v>
      </c>
      <c r="C3373" s="81" t="s">
        <v>5618</v>
      </c>
      <c r="D3373" s="81" t="s">
        <v>143</v>
      </c>
      <c r="E3373" s="81"/>
      <c r="F3373" s="81"/>
      <c r="G3373" s="172" t="s">
        <v>103</v>
      </c>
      <c r="H3373" s="34"/>
    </row>
    <row r="3374" spans="1:8" x14ac:dyDescent="0.2">
      <c r="A3374" s="1569">
        <v>300006</v>
      </c>
      <c r="B3374" s="172" t="s">
        <v>5619</v>
      </c>
      <c r="C3374" s="81" t="s">
        <v>5103</v>
      </c>
      <c r="D3374" s="81" t="s">
        <v>134</v>
      </c>
      <c r="E3374" s="81"/>
      <c r="F3374" s="81"/>
      <c r="G3374" s="172" t="s">
        <v>103</v>
      </c>
      <c r="H3374" s="34"/>
    </row>
    <row r="3375" spans="1:8" x14ac:dyDescent="0.2">
      <c r="A3375" s="1569">
        <v>300007</v>
      </c>
      <c r="B3375" s="172" t="s">
        <v>5620</v>
      </c>
      <c r="C3375" s="81" t="s">
        <v>5621</v>
      </c>
      <c r="D3375" s="81" t="s">
        <v>124</v>
      </c>
      <c r="E3375" s="81"/>
      <c r="F3375" s="81"/>
      <c r="G3375" s="172" t="s">
        <v>103</v>
      </c>
      <c r="H3375" s="34"/>
    </row>
    <row r="3376" spans="1:8" x14ac:dyDescent="0.2">
      <c r="A3376" s="1569">
        <v>300008</v>
      </c>
      <c r="B3376" s="172" t="s">
        <v>5622</v>
      </c>
      <c r="C3376" s="81" t="s">
        <v>5623</v>
      </c>
      <c r="D3376" s="81" t="s">
        <v>124</v>
      </c>
      <c r="E3376" s="81"/>
      <c r="F3376" s="81"/>
      <c r="G3376" s="172" t="s">
        <v>103</v>
      </c>
      <c r="H3376" s="34"/>
    </row>
    <row r="3377" spans="1:8" x14ac:dyDescent="0.2">
      <c r="A3377" s="1569">
        <v>300009</v>
      </c>
      <c r="B3377" s="172" t="s">
        <v>5624</v>
      </c>
      <c r="C3377" s="81" t="s">
        <v>5625</v>
      </c>
      <c r="D3377" s="81" t="s">
        <v>101</v>
      </c>
      <c r="E3377" s="81"/>
      <c r="F3377" s="81"/>
      <c r="G3377" s="172" t="s">
        <v>103</v>
      </c>
      <c r="H3377" s="34"/>
    </row>
    <row r="3378" spans="1:8" x14ac:dyDescent="0.2">
      <c r="A3378" s="1569">
        <v>300010</v>
      </c>
      <c r="B3378" s="172" t="s">
        <v>5626</v>
      </c>
      <c r="C3378" s="81" t="s">
        <v>5627</v>
      </c>
      <c r="D3378" s="81" t="s">
        <v>101</v>
      </c>
      <c r="E3378" s="81"/>
      <c r="F3378" s="81"/>
      <c r="G3378" s="172" t="s">
        <v>103</v>
      </c>
      <c r="H3378" s="34"/>
    </row>
    <row r="3379" spans="1:8" x14ac:dyDescent="0.2">
      <c r="A3379" s="1569">
        <v>300011</v>
      </c>
      <c r="B3379" s="172" t="s">
        <v>5628</v>
      </c>
      <c r="C3379" s="81" t="s">
        <v>5629</v>
      </c>
      <c r="D3379" s="81" t="s">
        <v>134</v>
      </c>
      <c r="E3379" s="81"/>
      <c r="F3379" s="81"/>
      <c r="G3379" s="172" t="s">
        <v>103</v>
      </c>
      <c r="H3379" s="34"/>
    </row>
    <row r="3380" spans="1:8" x14ac:dyDescent="0.2">
      <c r="A3380" s="1569">
        <v>300012</v>
      </c>
      <c r="B3380" s="172" t="s">
        <v>5630</v>
      </c>
      <c r="C3380" s="81" t="s">
        <v>5631</v>
      </c>
      <c r="D3380" s="81" t="s">
        <v>101</v>
      </c>
      <c r="E3380" s="81"/>
      <c r="F3380" s="81"/>
      <c r="G3380" s="172" t="s">
        <v>103</v>
      </c>
      <c r="H3380" s="34"/>
    </row>
    <row r="3381" spans="1:8" x14ac:dyDescent="0.2">
      <c r="A3381" s="1569">
        <v>300013</v>
      </c>
      <c r="B3381" s="172" t="s">
        <v>5632</v>
      </c>
      <c r="C3381" s="81" t="s">
        <v>5633</v>
      </c>
      <c r="D3381" s="81" t="s">
        <v>143</v>
      </c>
      <c r="E3381" s="81"/>
      <c r="F3381" s="81"/>
      <c r="G3381" s="172" t="s">
        <v>103</v>
      </c>
      <c r="H3381" s="34"/>
    </row>
    <row r="3382" spans="1:8" x14ac:dyDescent="0.2">
      <c r="A3382" s="1569">
        <v>300014</v>
      </c>
      <c r="B3382" s="172" t="s">
        <v>5634</v>
      </c>
      <c r="C3382" s="81" t="s">
        <v>5635</v>
      </c>
      <c r="D3382" s="81" t="s">
        <v>124</v>
      </c>
      <c r="E3382" s="81"/>
      <c r="F3382" s="81"/>
      <c r="G3382" s="172" t="s">
        <v>103</v>
      </c>
      <c r="H3382" s="34"/>
    </row>
    <row r="3383" spans="1:8" x14ac:dyDescent="0.2">
      <c r="A3383" s="1569">
        <v>300015</v>
      </c>
      <c r="B3383" s="172" t="s">
        <v>5636</v>
      </c>
      <c r="C3383" s="81" t="s">
        <v>5637</v>
      </c>
      <c r="D3383" s="81" t="s">
        <v>124</v>
      </c>
      <c r="E3383" s="81"/>
      <c r="F3383" s="81"/>
      <c r="G3383" s="172" t="s">
        <v>103</v>
      </c>
      <c r="H3383" s="34"/>
    </row>
    <row r="3384" spans="1:8" x14ac:dyDescent="0.2">
      <c r="A3384" s="1569">
        <v>300016</v>
      </c>
      <c r="B3384" s="172" t="s">
        <v>5638</v>
      </c>
      <c r="C3384" s="81" t="s">
        <v>5639</v>
      </c>
      <c r="D3384" s="81" t="s">
        <v>134</v>
      </c>
      <c r="E3384" s="81"/>
      <c r="F3384" s="81"/>
      <c r="G3384" s="172" t="s">
        <v>103</v>
      </c>
      <c r="H3384" s="34"/>
    </row>
    <row r="3385" spans="1:8" x14ac:dyDescent="0.2">
      <c r="A3385" s="1569">
        <v>300017</v>
      </c>
      <c r="B3385" s="172" t="s">
        <v>5640</v>
      </c>
      <c r="C3385" s="81" t="s">
        <v>1039</v>
      </c>
      <c r="D3385" s="81" t="s">
        <v>143</v>
      </c>
      <c r="E3385" s="81"/>
      <c r="F3385" s="81"/>
      <c r="G3385" s="172" t="s">
        <v>103</v>
      </c>
      <c r="H3385" s="34"/>
    </row>
    <row r="3386" spans="1:8" x14ac:dyDescent="0.2">
      <c r="A3386" s="1569">
        <v>300018</v>
      </c>
      <c r="B3386" s="172" t="s">
        <v>5641</v>
      </c>
      <c r="C3386" s="81" t="s">
        <v>2818</v>
      </c>
      <c r="D3386" s="81" t="s">
        <v>134</v>
      </c>
      <c r="E3386" s="81"/>
      <c r="F3386" s="81"/>
      <c r="G3386" s="172" t="s">
        <v>103</v>
      </c>
      <c r="H3386" s="34"/>
    </row>
    <row r="3387" spans="1:8" x14ac:dyDescent="0.2">
      <c r="A3387" s="1569">
        <v>300019</v>
      </c>
      <c r="B3387" s="172" t="s">
        <v>5642</v>
      </c>
      <c r="C3387" s="81" t="s">
        <v>2820</v>
      </c>
      <c r="D3387" s="81" t="s">
        <v>134</v>
      </c>
      <c r="E3387" s="81"/>
      <c r="F3387" s="81"/>
      <c r="G3387" s="172" t="s">
        <v>103</v>
      </c>
      <c r="H3387" s="34"/>
    </row>
    <row r="3388" spans="1:8" x14ac:dyDescent="0.2">
      <c r="A3388" s="1569">
        <v>300020</v>
      </c>
      <c r="B3388" s="172" t="s">
        <v>5643</v>
      </c>
      <c r="C3388" s="81" t="s">
        <v>1181</v>
      </c>
      <c r="D3388" s="81" t="s">
        <v>134</v>
      </c>
      <c r="E3388" s="81" t="s">
        <v>143</v>
      </c>
      <c r="F3388" s="81"/>
      <c r="G3388" s="172" t="s">
        <v>103</v>
      </c>
      <c r="H3388" s="34"/>
    </row>
    <row r="3389" spans="1:8" x14ac:dyDescent="0.2">
      <c r="A3389" s="1569">
        <v>300021</v>
      </c>
      <c r="B3389" s="172" t="s">
        <v>5644</v>
      </c>
      <c r="C3389" s="81" t="s">
        <v>1041</v>
      </c>
      <c r="D3389" s="81" t="s">
        <v>143</v>
      </c>
      <c r="E3389" s="81"/>
      <c r="F3389" s="81"/>
      <c r="G3389" s="172" t="s">
        <v>103</v>
      </c>
      <c r="H3389" s="34"/>
    </row>
    <row r="3390" spans="1:8" x14ac:dyDescent="0.2">
      <c r="A3390" s="1569">
        <v>300022</v>
      </c>
      <c r="B3390" s="172" t="s">
        <v>5645</v>
      </c>
      <c r="C3390" s="81" t="s">
        <v>5646</v>
      </c>
      <c r="D3390" s="81" t="s">
        <v>124</v>
      </c>
      <c r="E3390" s="81"/>
      <c r="F3390" s="81"/>
      <c r="G3390" s="172" t="s">
        <v>103</v>
      </c>
      <c r="H3390" s="34"/>
    </row>
    <row r="3391" spans="1:8" x14ac:dyDescent="0.2">
      <c r="A3391" s="1569">
        <v>300023</v>
      </c>
      <c r="B3391" s="172" t="s">
        <v>5647</v>
      </c>
      <c r="C3391" s="81" t="s">
        <v>5648</v>
      </c>
      <c r="D3391" s="81" t="s">
        <v>124</v>
      </c>
      <c r="E3391" s="81"/>
      <c r="F3391" s="81"/>
      <c r="G3391" s="172" t="s">
        <v>103</v>
      </c>
      <c r="H3391" s="34"/>
    </row>
    <row r="3392" spans="1:8" x14ac:dyDescent="0.2">
      <c r="A3392" s="1569">
        <v>300024</v>
      </c>
      <c r="B3392" s="172" t="s">
        <v>5649</v>
      </c>
      <c r="C3392" s="81" t="s">
        <v>5650</v>
      </c>
      <c r="D3392" s="81" t="s">
        <v>124</v>
      </c>
      <c r="E3392" s="81"/>
      <c r="F3392" s="81"/>
      <c r="G3392" s="172" t="s">
        <v>103</v>
      </c>
      <c r="H3392" s="34"/>
    </row>
    <row r="3393" spans="1:8" x14ac:dyDescent="0.2">
      <c r="A3393" s="1569">
        <v>300025</v>
      </c>
      <c r="B3393" s="172" t="s">
        <v>5651</v>
      </c>
      <c r="C3393" s="81" t="s">
        <v>5652</v>
      </c>
      <c r="D3393" s="81" t="s">
        <v>124</v>
      </c>
      <c r="E3393" s="81"/>
      <c r="F3393" s="81"/>
      <c r="G3393" s="172" t="s">
        <v>103</v>
      </c>
      <c r="H3393" s="34"/>
    </row>
    <row r="3394" spans="1:8" x14ac:dyDescent="0.2">
      <c r="A3394" s="1569">
        <v>300026</v>
      </c>
      <c r="B3394" s="172" t="s">
        <v>5653</v>
      </c>
      <c r="C3394" s="81" t="s">
        <v>2966</v>
      </c>
      <c r="D3394" s="81" t="s">
        <v>143</v>
      </c>
      <c r="E3394" s="81"/>
      <c r="F3394" s="81"/>
      <c r="G3394" s="172" t="s">
        <v>103</v>
      </c>
      <c r="H3394" s="34"/>
    </row>
    <row r="3395" spans="1:8" x14ac:dyDescent="0.2">
      <c r="A3395" s="1569">
        <v>300027</v>
      </c>
      <c r="B3395" s="172" t="s">
        <v>5654</v>
      </c>
      <c r="C3395" s="81" t="s">
        <v>5655</v>
      </c>
      <c r="D3395" s="81" t="s">
        <v>124</v>
      </c>
      <c r="E3395" s="81"/>
      <c r="F3395" s="81"/>
      <c r="G3395" s="172" t="s">
        <v>103</v>
      </c>
      <c r="H3395" s="34"/>
    </row>
    <row r="3396" spans="1:8" x14ac:dyDescent="0.2">
      <c r="A3396" s="1569">
        <v>300028</v>
      </c>
      <c r="B3396" s="172" t="s">
        <v>5656</v>
      </c>
      <c r="C3396" s="81" t="s">
        <v>614</v>
      </c>
      <c r="D3396" s="81" t="s">
        <v>134</v>
      </c>
      <c r="E3396" s="81"/>
      <c r="F3396" s="81"/>
      <c r="G3396" s="172" t="s">
        <v>103</v>
      </c>
      <c r="H3396" s="34"/>
    </row>
    <row r="3397" spans="1:8" x14ac:dyDescent="0.2">
      <c r="A3397" s="1569">
        <v>300029</v>
      </c>
      <c r="B3397" s="172" t="s">
        <v>5657</v>
      </c>
      <c r="C3397" s="81" t="s">
        <v>890</v>
      </c>
      <c r="D3397" s="81" t="s">
        <v>143</v>
      </c>
      <c r="E3397" s="81"/>
      <c r="F3397" s="81"/>
      <c r="G3397" s="172" t="s">
        <v>103</v>
      </c>
      <c r="H3397" s="34"/>
    </row>
    <row r="3398" spans="1:8" x14ac:dyDescent="0.2">
      <c r="A3398" s="1569">
        <v>300030</v>
      </c>
      <c r="B3398" s="172" t="s">
        <v>5658</v>
      </c>
      <c r="C3398" s="81" t="s">
        <v>5659</v>
      </c>
      <c r="D3398" s="81" t="s">
        <v>134</v>
      </c>
      <c r="E3398" s="81"/>
      <c r="F3398" s="81"/>
      <c r="G3398" s="172" t="s">
        <v>103</v>
      </c>
      <c r="H3398" s="34"/>
    </row>
    <row r="3399" spans="1:8" x14ac:dyDescent="0.2">
      <c r="A3399" s="1569">
        <v>300031</v>
      </c>
      <c r="B3399" s="172" t="s">
        <v>5660</v>
      </c>
      <c r="C3399" s="81" t="s">
        <v>1755</v>
      </c>
      <c r="D3399" s="81" t="s">
        <v>143</v>
      </c>
      <c r="E3399" s="81"/>
      <c r="F3399" s="81"/>
      <c r="G3399" s="172" t="s">
        <v>103</v>
      </c>
      <c r="H3399" s="34"/>
    </row>
    <row r="3400" spans="1:8" x14ac:dyDescent="0.2">
      <c r="A3400" s="1569">
        <v>300032</v>
      </c>
      <c r="B3400" s="172" t="s">
        <v>5661</v>
      </c>
      <c r="C3400" s="81" t="s">
        <v>5662</v>
      </c>
      <c r="D3400" s="81" t="s">
        <v>143</v>
      </c>
      <c r="E3400" s="81"/>
      <c r="F3400" s="81"/>
      <c r="G3400" s="172" t="s">
        <v>103</v>
      </c>
      <c r="H3400" s="34"/>
    </row>
    <row r="3401" spans="1:8" x14ac:dyDescent="0.2">
      <c r="A3401" s="1569">
        <v>300033</v>
      </c>
      <c r="B3401" s="172" t="s">
        <v>5663</v>
      </c>
      <c r="C3401" s="81" t="s">
        <v>5664</v>
      </c>
      <c r="D3401" s="81" t="s">
        <v>143</v>
      </c>
      <c r="E3401" s="81"/>
      <c r="F3401" s="81"/>
      <c r="G3401" s="172" t="s">
        <v>103</v>
      </c>
      <c r="H3401" s="34"/>
    </row>
    <row r="3402" spans="1:8" x14ac:dyDescent="0.2">
      <c r="A3402" s="1569">
        <v>300034</v>
      </c>
      <c r="B3402" s="172" t="s">
        <v>5665</v>
      </c>
      <c r="C3402" s="81" t="s">
        <v>1741</v>
      </c>
      <c r="D3402" s="81" t="s">
        <v>134</v>
      </c>
      <c r="E3402" s="81"/>
      <c r="F3402" s="81"/>
      <c r="G3402" s="172" t="s">
        <v>103</v>
      </c>
      <c r="H3402" s="34"/>
    </row>
    <row r="3403" spans="1:8" x14ac:dyDescent="0.2">
      <c r="A3403" s="1569">
        <v>300035</v>
      </c>
      <c r="B3403" s="172" t="s">
        <v>5666</v>
      </c>
      <c r="C3403" s="81" t="s">
        <v>5667</v>
      </c>
      <c r="D3403" s="81" t="s">
        <v>134</v>
      </c>
      <c r="E3403" s="81" t="s">
        <v>143</v>
      </c>
      <c r="F3403" s="81"/>
      <c r="G3403" s="172" t="s">
        <v>103</v>
      </c>
      <c r="H3403" s="34"/>
    </row>
    <row r="3404" spans="1:8" x14ac:dyDescent="0.2">
      <c r="A3404" s="1569">
        <v>300036</v>
      </c>
      <c r="B3404" s="172" t="s">
        <v>5668</v>
      </c>
      <c r="C3404" s="81" t="s">
        <v>5669</v>
      </c>
      <c r="D3404" s="81" t="s">
        <v>124</v>
      </c>
      <c r="E3404" s="81"/>
      <c r="F3404" s="81"/>
      <c r="G3404" s="172" t="s">
        <v>103</v>
      </c>
      <c r="H3404" s="34"/>
    </row>
    <row r="3405" spans="1:8" x14ac:dyDescent="0.2">
      <c r="A3405" s="1569">
        <v>300037</v>
      </c>
      <c r="B3405" s="172" t="s">
        <v>5670</v>
      </c>
      <c r="C3405" s="81" t="s">
        <v>2388</v>
      </c>
      <c r="D3405" s="81" t="s">
        <v>143</v>
      </c>
      <c r="E3405" s="81"/>
      <c r="F3405" s="81"/>
      <c r="G3405" s="172" t="s">
        <v>103</v>
      </c>
      <c r="H3405" s="34"/>
    </row>
    <row r="3406" spans="1:8" x14ac:dyDescent="0.2">
      <c r="A3406" s="1569">
        <v>300038</v>
      </c>
      <c r="B3406" s="172" t="s">
        <v>5671</v>
      </c>
      <c r="C3406" s="81" t="s">
        <v>5672</v>
      </c>
      <c r="D3406" s="81" t="s">
        <v>143</v>
      </c>
      <c r="E3406" s="81"/>
      <c r="F3406" s="81"/>
      <c r="G3406" s="172" t="s">
        <v>103</v>
      </c>
      <c r="H3406" s="34"/>
    </row>
    <row r="3407" spans="1:8" x14ac:dyDescent="0.2">
      <c r="A3407" s="1569">
        <v>300039</v>
      </c>
      <c r="B3407" s="172" t="s">
        <v>5673</v>
      </c>
      <c r="C3407" s="81" t="s">
        <v>465</v>
      </c>
      <c r="D3407" s="81" t="s">
        <v>124</v>
      </c>
      <c r="E3407" s="81"/>
      <c r="F3407" s="81"/>
      <c r="G3407" s="172" t="s">
        <v>103</v>
      </c>
      <c r="H3407" s="34"/>
    </row>
    <row r="3408" spans="1:8" x14ac:dyDescent="0.2">
      <c r="A3408" s="1569">
        <v>300040</v>
      </c>
      <c r="B3408" s="172" t="s">
        <v>5674</v>
      </c>
      <c r="C3408" s="81" t="s">
        <v>3255</v>
      </c>
      <c r="D3408" s="81" t="s">
        <v>124</v>
      </c>
      <c r="E3408" s="81"/>
      <c r="F3408" s="81"/>
      <c r="G3408" s="172" t="s">
        <v>110</v>
      </c>
      <c r="H3408" s="34"/>
    </row>
    <row r="3409" spans="1:8" x14ac:dyDescent="0.2">
      <c r="A3409" s="1569">
        <v>300041</v>
      </c>
      <c r="B3409" s="172" t="s">
        <v>5675</v>
      </c>
      <c r="C3409" s="81" t="s">
        <v>5676</v>
      </c>
      <c r="D3409" s="81" t="s">
        <v>124</v>
      </c>
      <c r="E3409" s="81"/>
      <c r="F3409" s="81"/>
      <c r="G3409" s="172" t="s">
        <v>103</v>
      </c>
      <c r="H3409" s="34"/>
    </row>
    <row r="3410" spans="1:8" x14ac:dyDescent="0.2">
      <c r="A3410" s="1569">
        <v>300042</v>
      </c>
      <c r="B3410" s="172" t="s">
        <v>5677</v>
      </c>
      <c r="C3410" s="81" t="s">
        <v>3282</v>
      </c>
      <c r="D3410" s="81" t="s">
        <v>134</v>
      </c>
      <c r="E3410" s="81" t="s">
        <v>143</v>
      </c>
      <c r="F3410" s="81"/>
      <c r="G3410" s="172" t="s">
        <v>103</v>
      </c>
      <c r="H3410" s="34"/>
    </row>
    <row r="3411" spans="1:8" x14ac:dyDescent="0.2">
      <c r="A3411" s="1569">
        <v>300043</v>
      </c>
      <c r="B3411" s="172" t="s">
        <v>5678</v>
      </c>
      <c r="C3411" s="81" t="s">
        <v>5679</v>
      </c>
      <c r="D3411" s="81" t="s">
        <v>134</v>
      </c>
      <c r="E3411" s="81" t="s">
        <v>143</v>
      </c>
      <c r="F3411" s="81"/>
      <c r="G3411" s="172" t="s">
        <v>103</v>
      </c>
      <c r="H3411" s="34"/>
    </row>
    <row r="3412" spans="1:8" x14ac:dyDescent="0.2">
      <c r="A3412" s="1569">
        <v>300044</v>
      </c>
      <c r="B3412" s="172" t="s">
        <v>5680</v>
      </c>
      <c r="C3412" s="81" t="s">
        <v>5681</v>
      </c>
      <c r="D3412" s="81" t="s">
        <v>124</v>
      </c>
      <c r="E3412" s="81"/>
      <c r="F3412" s="81"/>
      <c r="G3412" s="172" t="s">
        <v>103</v>
      </c>
      <c r="H3412" s="34"/>
    </row>
    <row r="3413" spans="1:8" x14ac:dyDescent="0.2">
      <c r="A3413" s="1569">
        <v>300045</v>
      </c>
      <c r="B3413" s="172" t="s">
        <v>5682</v>
      </c>
      <c r="C3413" s="81" t="s">
        <v>5683</v>
      </c>
      <c r="D3413" s="81" t="s">
        <v>124</v>
      </c>
      <c r="E3413" s="81"/>
      <c r="F3413" s="81"/>
      <c r="G3413" s="172" t="s">
        <v>103</v>
      </c>
      <c r="H3413" s="34"/>
    </row>
    <row r="3414" spans="1:8" x14ac:dyDescent="0.2">
      <c r="A3414" s="1569">
        <v>300046</v>
      </c>
      <c r="B3414" s="172" t="s">
        <v>5684</v>
      </c>
      <c r="C3414" s="81" t="s">
        <v>1676</v>
      </c>
      <c r="D3414" s="81" t="s">
        <v>124</v>
      </c>
      <c r="E3414" s="81"/>
      <c r="F3414" s="81"/>
      <c r="G3414" s="172" t="s">
        <v>103</v>
      </c>
      <c r="H3414" s="34"/>
    </row>
    <row r="3415" spans="1:8" x14ac:dyDescent="0.2">
      <c r="A3415" s="1569">
        <v>300047</v>
      </c>
      <c r="B3415" s="172" t="s">
        <v>5685</v>
      </c>
      <c r="C3415" s="81" t="s">
        <v>5686</v>
      </c>
      <c r="D3415" s="81" t="s">
        <v>124</v>
      </c>
      <c r="E3415" s="81"/>
      <c r="F3415" s="81"/>
      <c r="G3415" s="172" t="s">
        <v>103</v>
      </c>
      <c r="H3415" s="34"/>
    </row>
    <row r="3416" spans="1:8" x14ac:dyDescent="0.2">
      <c r="A3416" s="1569">
        <v>300048</v>
      </c>
      <c r="B3416" s="172" t="s">
        <v>5687</v>
      </c>
      <c r="C3416" s="81" t="s">
        <v>2523</v>
      </c>
      <c r="D3416" s="81" t="s">
        <v>134</v>
      </c>
      <c r="E3416" s="81"/>
      <c r="F3416" s="81"/>
      <c r="G3416" s="172" t="s">
        <v>103</v>
      </c>
      <c r="H3416" s="34"/>
    </row>
    <row r="3417" spans="1:8" x14ac:dyDescent="0.2">
      <c r="A3417" s="1569">
        <v>300049</v>
      </c>
      <c r="B3417" s="172" t="s">
        <v>5688</v>
      </c>
      <c r="C3417" s="81" t="s">
        <v>1083</v>
      </c>
      <c r="D3417" s="81" t="s">
        <v>124</v>
      </c>
      <c r="E3417" s="81"/>
      <c r="F3417" s="81"/>
      <c r="G3417" s="172" t="s">
        <v>103</v>
      </c>
      <c r="H3417" s="34"/>
    </row>
    <row r="3418" spans="1:8" x14ac:dyDescent="0.2">
      <c r="A3418" s="1569">
        <v>300050</v>
      </c>
      <c r="B3418" s="172" t="s">
        <v>5689</v>
      </c>
      <c r="C3418" s="81" t="s">
        <v>5690</v>
      </c>
      <c r="D3418" s="81" t="s">
        <v>124</v>
      </c>
      <c r="E3418" s="81"/>
      <c r="F3418" s="81"/>
      <c r="G3418" s="172" t="s">
        <v>103</v>
      </c>
      <c r="H3418" s="34"/>
    </row>
    <row r="3419" spans="1:8" x14ac:dyDescent="0.2">
      <c r="A3419" s="1569">
        <v>300051</v>
      </c>
      <c r="B3419" s="172" t="s">
        <v>5691</v>
      </c>
      <c r="C3419" s="81" t="s">
        <v>5692</v>
      </c>
      <c r="D3419" s="81" t="s">
        <v>124</v>
      </c>
      <c r="E3419" s="81"/>
      <c r="F3419" s="81"/>
      <c r="G3419" s="172" t="s">
        <v>103</v>
      </c>
      <c r="H3419" s="34"/>
    </row>
    <row r="3420" spans="1:8" x14ac:dyDescent="0.2">
      <c r="A3420" s="1569">
        <v>300052</v>
      </c>
      <c r="B3420" s="172" t="s">
        <v>5693</v>
      </c>
      <c r="C3420" s="81" t="s">
        <v>1058</v>
      </c>
      <c r="D3420" s="81" t="s">
        <v>143</v>
      </c>
      <c r="E3420" s="81"/>
      <c r="F3420" s="81"/>
      <c r="G3420" s="172" t="s">
        <v>103</v>
      </c>
      <c r="H3420" s="34"/>
    </row>
    <row r="3421" spans="1:8" x14ac:dyDescent="0.2">
      <c r="A3421" s="1569">
        <v>300053</v>
      </c>
      <c r="B3421" s="172" t="s">
        <v>5694</v>
      </c>
      <c r="C3421" s="81" t="s">
        <v>1435</v>
      </c>
      <c r="D3421" s="81" t="s">
        <v>143</v>
      </c>
      <c r="E3421" s="81"/>
      <c r="F3421" s="81"/>
      <c r="G3421" s="172" t="s">
        <v>103</v>
      </c>
      <c r="H3421" s="34"/>
    </row>
    <row r="3422" spans="1:8" x14ac:dyDescent="0.2">
      <c r="A3422" s="1569">
        <v>300054</v>
      </c>
      <c r="B3422" s="172" t="s">
        <v>5695</v>
      </c>
      <c r="C3422" s="81" t="s">
        <v>5696</v>
      </c>
      <c r="D3422" s="81" t="s">
        <v>134</v>
      </c>
      <c r="E3422" s="81"/>
      <c r="F3422" s="81"/>
      <c r="G3422" s="172" t="s">
        <v>103</v>
      </c>
      <c r="H3422" s="34"/>
    </row>
    <row r="3423" spans="1:8" x14ac:dyDescent="0.2">
      <c r="A3423" s="1569">
        <v>300055</v>
      </c>
      <c r="B3423" s="172" t="s">
        <v>5697</v>
      </c>
      <c r="C3423" s="81" t="s">
        <v>5698</v>
      </c>
      <c r="D3423" s="81" t="s">
        <v>134</v>
      </c>
      <c r="E3423" s="81"/>
      <c r="F3423" s="81"/>
      <c r="G3423" s="172" t="s">
        <v>103</v>
      </c>
      <c r="H3423" s="34"/>
    </row>
    <row r="3424" spans="1:8" x14ac:dyDescent="0.2">
      <c r="A3424" s="1569">
        <v>300056</v>
      </c>
      <c r="B3424" s="172" t="s">
        <v>5699</v>
      </c>
      <c r="C3424" s="81" t="s">
        <v>3091</v>
      </c>
      <c r="D3424" s="81" t="s">
        <v>143</v>
      </c>
      <c r="E3424" s="81"/>
      <c r="F3424" s="81"/>
      <c r="G3424" s="172" t="s">
        <v>103</v>
      </c>
      <c r="H3424" s="34"/>
    </row>
    <row r="3425" spans="1:8" x14ac:dyDescent="0.2">
      <c r="A3425" s="1569">
        <v>300057</v>
      </c>
      <c r="B3425" s="172" t="s">
        <v>5700</v>
      </c>
      <c r="C3425" s="81" t="s">
        <v>5701</v>
      </c>
      <c r="D3425" s="81" t="s">
        <v>143</v>
      </c>
      <c r="E3425" s="81"/>
      <c r="F3425" s="81"/>
      <c r="G3425" s="172" t="s">
        <v>103</v>
      </c>
      <c r="H3425" s="34"/>
    </row>
    <row r="3426" spans="1:8" x14ac:dyDescent="0.2">
      <c r="A3426" s="1569">
        <v>300058</v>
      </c>
      <c r="B3426" s="172" t="s">
        <v>5702</v>
      </c>
      <c r="C3426" s="81" t="s">
        <v>5703</v>
      </c>
      <c r="D3426" s="81" t="s">
        <v>143</v>
      </c>
      <c r="E3426" s="81"/>
      <c r="F3426" s="81"/>
      <c r="G3426" s="172" t="s">
        <v>103</v>
      </c>
      <c r="H3426" s="34"/>
    </row>
    <row r="3427" spans="1:8" x14ac:dyDescent="0.2">
      <c r="A3427" s="1569">
        <v>300059</v>
      </c>
      <c r="B3427" s="172" t="s">
        <v>5704</v>
      </c>
      <c r="C3427" s="81" t="s">
        <v>5705</v>
      </c>
      <c r="D3427" s="81" t="s">
        <v>143</v>
      </c>
      <c r="E3427" s="81"/>
      <c r="F3427" s="81"/>
      <c r="G3427" s="172" t="s">
        <v>103</v>
      </c>
      <c r="H3427" s="34"/>
    </row>
    <row r="3428" spans="1:8" x14ac:dyDescent="0.2">
      <c r="A3428" s="1569">
        <v>300060</v>
      </c>
      <c r="B3428" s="172" t="s">
        <v>5706</v>
      </c>
      <c r="C3428" s="81" t="s">
        <v>526</v>
      </c>
      <c r="D3428" s="81" t="s">
        <v>143</v>
      </c>
      <c r="E3428" s="81"/>
      <c r="F3428" s="81"/>
      <c r="G3428" s="172" t="s">
        <v>103</v>
      </c>
      <c r="H3428" s="34"/>
    </row>
    <row r="3429" spans="1:8" x14ac:dyDescent="0.2">
      <c r="A3429" s="1569">
        <v>300061</v>
      </c>
      <c r="B3429" s="172" t="s">
        <v>5707</v>
      </c>
      <c r="C3429" s="81" t="s">
        <v>616</v>
      </c>
      <c r="D3429" s="81" t="s">
        <v>101</v>
      </c>
      <c r="E3429" s="81"/>
      <c r="F3429" s="81"/>
      <c r="G3429" s="172" t="s">
        <v>103</v>
      </c>
      <c r="H3429" s="34"/>
    </row>
    <row r="3430" spans="1:8" x14ac:dyDescent="0.2">
      <c r="A3430" s="1569">
        <v>300062</v>
      </c>
      <c r="B3430" s="172" t="s">
        <v>5708</v>
      </c>
      <c r="C3430" s="81" t="s">
        <v>5709</v>
      </c>
      <c r="D3430" s="81" t="s">
        <v>124</v>
      </c>
      <c r="E3430" s="81"/>
      <c r="F3430" s="81"/>
      <c r="G3430" s="172" t="s">
        <v>110</v>
      </c>
      <c r="H3430" s="34"/>
    </row>
    <row r="3431" spans="1:8" x14ac:dyDescent="0.2">
      <c r="A3431" s="1569">
        <v>300063</v>
      </c>
      <c r="B3431" s="172" t="s">
        <v>5710</v>
      </c>
      <c r="C3431" s="81" t="s">
        <v>5711</v>
      </c>
      <c r="D3431" s="81" t="s">
        <v>143</v>
      </c>
      <c r="E3431" s="81"/>
      <c r="F3431" s="81"/>
      <c r="G3431" s="172" t="s">
        <v>103</v>
      </c>
      <c r="H3431" s="34"/>
    </row>
    <row r="3432" spans="1:8" x14ac:dyDescent="0.2">
      <c r="A3432" s="1569">
        <v>300064</v>
      </c>
      <c r="B3432" s="172" t="s">
        <v>5712</v>
      </c>
      <c r="C3432" s="81" t="s">
        <v>5713</v>
      </c>
      <c r="D3432" s="81" t="s">
        <v>143</v>
      </c>
      <c r="E3432" s="81"/>
      <c r="F3432" s="81"/>
      <c r="G3432" s="172" t="s">
        <v>110</v>
      </c>
      <c r="H3432" s="34"/>
    </row>
    <row r="3433" spans="1:8" x14ac:dyDescent="0.2">
      <c r="A3433" s="1569">
        <v>300065</v>
      </c>
      <c r="B3433" s="172" t="s">
        <v>5714</v>
      </c>
      <c r="C3433" s="81" t="s">
        <v>2645</v>
      </c>
      <c r="D3433" s="81" t="s">
        <v>143</v>
      </c>
      <c r="E3433" s="81"/>
      <c r="F3433" s="81"/>
      <c r="G3433" s="172" t="s">
        <v>103</v>
      </c>
      <c r="H3433" s="34"/>
    </row>
    <row r="3434" spans="1:8" x14ac:dyDescent="0.2">
      <c r="A3434" s="1569">
        <v>300066</v>
      </c>
      <c r="B3434" s="172" t="s">
        <v>5715</v>
      </c>
      <c r="C3434" s="81" t="s">
        <v>1333</v>
      </c>
      <c r="D3434" s="81" t="s">
        <v>143</v>
      </c>
      <c r="E3434" s="81"/>
      <c r="F3434" s="81"/>
      <c r="G3434" s="172" t="s">
        <v>103</v>
      </c>
      <c r="H3434" s="34"/>
    </row>
    <row r="3435" spans="1:8" x14ac:dyDescent="0.2">
      <c r="A3435" s="1569">
        <v>300067</v>
      </c>
      <c r="B3435" s="172" t="s">
        <v>5716</v>
      </c>
      <c r="C3435" s="81" t="s">
        <v>1394</v>
      </c>
      <c r="D3435" s="81" t="s">
        <v>143</v>
      </c>
      <c r="E3435" s="81"/>
      <c r="F3435" s="81"/>
      <c r="G3435" s="172" t="s">
        <v>103</v>
      </c>
      <c r="H3435" s="34"/>
    </row>
    <row r="3436" spans="1:8" x14ac:dyDescent="0.2">
      <c r="A3436" s="1569">
        <v>300068</v>
      </c>
      <c r="B3436" s="172" t="s">
        <v>5717</v>
      </c>
      <c r="C3436" s="81" t="s">
        <v>5718</v>
      </c>
      <c r="D3436" s="81" t="s">
        <v>143</v>
      </c>
      <c r="E3436" s="81"/>
      <c r="F3436" s="81"/>
      <c r="G3436" s="172" t="s">
        <v>110</v>
      </c>
      <c r="H3436" s="34"/>
    </row>
    <row r="3437" spans="1:8" x14ac:dyDescent="0.2">
      <c r="A3437" s="1569">
        <v>300069</v>
      </c>
      <c r="B3437" s="172" t="s">
        <v>5719</v>
      </c>
      <c r="C3437" s="81" t="s">
        <v>1407</v>
      </c>
      <c r="D3437" s="81" t="s">
        <v>143</v>
      </c>
      <c r="E3437" s="81"/>
      <c r="F3437" s="81"/>
      <c r="G3437" s="172" t="s">
        <v>110</v>
      </c>
      <c r="H3437" s="34"/>
    </row>
    <row r="3438" spans="1:8" x14ac:dyDescent="0.2">
      <c r="A3438" s="1569">
        <v>300070</v>
      </c>
      <c r="B3438" s="172" t="s">
        <v>5720</v>
      </c>
      <c r="C3438" s="81" t="s">
        <v>5721</v>
      </c>
      <c r="D3438" s="81" t="s">
        <v>143</v>
      </c>
      <c r="E3438" s="81"/>
      <c r="F3438" s="81"/>
      <c r="G3438" s="172" t="s">
        <v>110</v>
      </c>
      <c r="H3438" s="34"/>
    </row>
    <row r="3439" spans="1:8" x14ac:dyDescent="0.2">
      <c r="A3439" s="1569">
        <v>300071</v>
      </c>
      <c r="B3439" s="172" t="s">
        <v>5722</v>
      </c>
      <c r="C3439" s="81" t="s">
        <v>5723</v>
      </c>
      <c r="D3439" s="81" t="s">
        <v>143</v>
      </c>
      <c r="E3439" s="81"/>
      <c r="F3439" s="81"/>
      <c r="G3439" s="172" t="s">
        <v>110</v>
      </c>
      <c r="H3439" s="34"/>
    </row>
    <row r="3440" spans="1:8" x14ac:dyDescent="0.2">
      <c r="A3440" s="1569">
        <v>300072</v>
      </c>
      <c r="B3440" s="172" t="s">
        <v>5724</v>
      </c>
      <c r="C3440" s="81" t="s">
        <v>1485</v>
      </c>
      <c r="D3440" s="81" t="s">
        <v>143</v>
      </c>
      <c r="E3440" s="81"/>
      <c r="F3440" s="81"/>
      <c r="G3440" s="172" t="s">
        <v>110</v>
      </c>
      <c r="H3440" s="34"/>
    </row>
    <row r="3441" spans="1:8" x14ac:dyDescent="0.2">
      <c r="A3441" s="1569">
        <v>300073</v>
      </c>
      <c r="B3441" s="172" t="s">
        <v>5725</v>
      </c>
      <c r="C3441" s="81" t="s">
        <v>1420</v>
      </c>
      <c r="D3441" s="81" t="s">
        <v>143</v>
      </c>
      <c r="E3441" s="81"/>
      <c r="F3441" s="81"/>
      <c r="G3441" s="172" t="s">
        <v>103</v>
      </c>
      <c r="H3441" s="34"/>
    </row>
    <row r="3442" spans="1:8" x14ac:dyDescent="0.2">
      <c r="A3442" s="1569">
        <v>300074</v>
      </c>
      <c r="B3442" s="172" t="s">
        <v>5726</v>
      </c>
      <c r="C3442" s="81" t="s">
        <v>5727</v>
      </c>
      <c r="D3442" s="81" t="s">
        <v>143</v>
      </c>
      <c r="E3442" s="81"/>
      <c r="F3442" s="81"/>
      <c r="G3442" s="172" t="s">
        <v>103</v>
      </c>
      <c r="H3442" s="34"/>
    </row>
    <row r="3443" spans="1:8" x14ac:dyDescent="0.2">
      <c r="A3443" s="1569">
        <v>300075</v>
      </c>
      <c r="B3443" s="172" t="s">
        <v>5728</v>
      </c>
      <c r="C3443" s="81" t="s">
        <v>2289</v>
      </c>
      <c r="D3443" s="81" t="s">
        <v>134</v>
      </c>
      <c r="E3443" s="81"/>
      <c r="F3443" s="81"/>
      <c r="G3443" s="172" t="s">
        <v>103</v>
      </c>
      <c r="H3443" s="34"/>
    </row>
    <row r="3444" spans="1:8" x14ac:dyDescent="0.2">
      <c r="A3444" s="1569">
        <v>300076</v>
      </c>
      <c r="B3444" s="172" t="s">
        <v>5729</v>
      </c>
      <c r="C3444" s="81" t="s">
        <v>5730</v>
      </c>
      <c r="D3444" s="81" t="s">
        <v>143</v>
      </c>
      <c r="E3444" s="81"/>
      <c r="F3444" s="81"/>
      <c r="G3444" s="172" t="s">
        <v>113</v>
      </c>
      <c r="H3444" s="34"/>
    </row>
    <row r="3445" spans="1:8" x14ac:dyDescent="0.2">
      <c r="A3445" s="1569">
        <v>300077</v>
      </c>
      <c r="B3445" s="172" t="s">
        <v>5731</v>
      </c>
      <c r="C3445" s="81" t="s">
        <v>5732</v>
      </c>
      <c r="D3445" s="81" t="s">
        <v>143</v>
      </c>
      <c r="E3445" s="81"/>
      <c r="F3445" s="81"/>
      <c r="G3445" s="172" t="s">
        <v>103</v>
      </c>
      <c r="H3445" s="34"/>
    </row>
    <row r="3446" spans="1:8" x14ac:dyDescent="0.2">
      <c r="A3446" s="1569">
        <v>300078</v>
      </c>
      <c r="B3446" s="172" t="s">
        <v>5733</v>
      </c>
      <c r="C3446" s="81" t="s">
        <v>5734</v>
      </c>
      <c r="D3446" s="81" t="s">
        <v>143</v>
      </c>
      <c r="E3446" s="81"/>
      <c r="F3446" s="81"/>
      <c r="G3446" s="172" t="s">
        <v>110</v>
      </c>
      <c r="H3446" s="34"/>
    </row>
    <row r="3447" spans="1:8" x14ac:dyDescent="0.2">
      <c r="A3447" s="1569">
        <v>300079</v>
      </c>
      <c r="B3447" s="172" t="s">
        <v>5735</v>
      </c>
      <c r="C3447" s="81" t="s">
        <v>5736</v>
      </c>
      <c r="D3447" s="81" t="s">
        <v>143</v>
      </c>
      <c r="E3447" s="81"/>
      <c r="F3447" s="81"/>
      <c r="G3447" s="172" t="s">
        <v>103</v>
      </c>
      <c r="H3447" s="34"/>
    </row>
    <row r="3448" spans="1:8" x14ac:dyDescent="0.2">
      <c r="A3448" s="1569">
        <v>300080</v>
      </c>
      <c r="B3448" s="172" t="s">
        <v>5737</v>
      </c>
      <c r="C3448" s="81" t="s">
        <v>5738</v>
      </c>
      <c r="D3448" s="81" t="s">
        <v>134</v>
      </c>
      <c r="E3448" s="81"/>
      <c r="F3448" s="81"/>
      <c r="G3448" s="172" t="s">
        <v>103</v>
      </c>
      <c r="H3448" s="34"/>
    </row>
    <row r="3449" spans="1:8" x14ac:dyDescent="0.2">
      <c r="A3449" s="1569">
        <v>300081</v>
      </c>
      <c r="B3449" s="172" t="s">
        <v>5739</v>
      </c>
      <c r="C3449" s="81" t="s">
        <v>5740</v>
      </c>
      <c r="D3449" s="81" t="s">
        <v>134</v>
      </c>
      <c r="E3449" s="81"/>
      <c r="F3449" s="81"/>
      <c r="G3449" s="172" t="s">
        <v>103</v>
      </c>
      <c r="H3449" s="34"/>
    </row>
    <row r="3450" spans="1:8" x14ac:dyDescent="0.2">
      <c r="A3450" s="1569">
        <v>300082</v>
      </c>
      <c r="B3450" s="172" t="s">
        <v>5741</v>
      </c>
      <c r="C3450" s="81" t="s">
        <v>5742</v>
      </c>
      <c r="D3450" s="81" t="s">
        <v>101</v>
      </c>
      <c r="E3450" s="81"/>
      <c r="F3450" s="81"/>
      <c r="G3450" s="172" t="s">
        <v>103</v>
      </c>
      <c r="H3450" s="34"/>
    </row>
    <row r="3451" spans="1:8" x14ac:dyDescent="0.2">
      <c r="A3451" s="1569">
        <v>300083</v>
      </c>
      <c r="B3451" s="172" t="s">
        <v>5743</v>
      </c>
      <c r="C3451" s="81" t="s">
        <v>5744</v>
      </c>
      <c r="D3451" s="81" t="s">
        <v>101</v>
      </c>
      <c r="E3451" s="81"/>
      <c r="F3451" s="81"/>
      <c r="G3451" s="172" t="s">
        <v>103</v>
      </c>
      <c r="H3451" s="34"/>
    </row>
    <row r="3452" spans="1:8" x14ac:dyDescent="0.2">
      <c r="A3452" s="1569">
        <v>300084</v>
      </c>
      <c r="B3452" s="172" t="s">
        <v>5745</v>
      </c>
      <c r="C3452" s="81" t="s">
        <v>5746</v>
      </c>
      <c r="D3452" s="81" t="s">
        <v>101</v>
      </c>
      <c r="E3452" s="81"/>
      <c r="F3452" s="81"/>
      <c r="G3452" s="172" t="s">
        <v>103</v>
      </c>
      <c r="H3452" s="34"/>
    </row>
    <row r="3453" spans="1:8" x14ac:dyDescent="0.2">
      <c r="A3453" s="1569">
        <v>300085</v>
      </c>
      <c r="B3453" s="172" t="s">
        <v>5747</v>
      </c>
      <c r="C3453" s="81" t="s">
        <v>5748</v>
      </c>
      <c r="D3453" s="81" t="s">
        <v>124</v>
      </c>
      <c r="E3453" s="81"/>
      <c r="F3453" s="81"/>
      <c r="G3453" s="172" t="s">
        <v>103</v>
      </c>
      <c r="H3453" s="34"/>
    </row>
    <row r="3454" spans="1:8" x14ac:dyDescent="0.2">
      <c r="A3454" s="1569">
        <v>300086</v>
      </c>
      <c r="B3454" s="172" t="s">
        <v>5749</v>
      </c>
      <c r="C3454" s="81" t="s">
        <v>5750</v>
      </c>
      <c r="D3454" s="81" t="s">
        <v>101</v>
      </c>
      <c r="E3454" s="81"/>
      <c r="F3454" s="81"/>
      <c r="G3454" s="172" t="s">
        <v>103</v>
      </c>
      <c r="H3454" s="34"/>
    </row>
    <row r="3455" spans="1:8" x14ac:dyDescent="0.2">
      <c r="A3455" s="1569">
        <v>300087</v>
      </c>
      <c r="B3455" s="172" t="s">
        <v>5751</v>
      </c>
      <c r="C3455" s="81" t="s">
        <v>4933</v>
      </c>
      <c r="D3455" s="81" t="s">
        <v>124</v>
      </c>
      <c r="E3455" s="81"/>
      <c r="F3455" s="81"/>
      <c r="G3455" s="172" t="s">
        <v>103</v>
      </c>
      <c r="H3455" s="34"/>
    </row>
    <row r="3456" spans="1:8" x14ac:dyDescent="0.2">
      <c r="A3456" s="1569">
        <v>300088</v>
      </c>
      <c r="B3456" s="172" t="s">
        <v>5752</v>
      </c>
      <c r="C3456" s="81" t="s">
        <v>5753</v>
      </c>
      <c r="D3456" s="81" t="s">
        <v>124</v>
      </c>
      <c r="E3456" s="81"/>
      <c r="F3456" s="81"/>
      <c r="G3456" s="172" t="s">
        <v>103</v>
      </c>
      <c r="H3456" s="34"/>
    </row>
    <row r="3457" spans="1:8" x14ac:dyDescent="0.2">
      <c r="A3457" s="1569">
        <v>300089</v>
      </c>
      <c r="B3457" s="172" t="s">
        <v>5754</v>
      </c>
      <c r="C3457" s="81" t="s">
        <v>5755</v>
      </c>
      <c r="D3457" s="81" t="s">
        <v>124</v>
      </c>
      <c r="E3457" s="81"/>
      <c r="F3457" s="81"/>
      <c r="G3457" s="172" t="s">
        <v>103</v>
      </c>
      <c r="H3457" s="34"/>
    </row>
    <row r="3458" spans="1:8" x14ac:dyDescent="0.2">
      <c r="A3458" s="1569">
        <v>300090</v>
      </c>
      <c r="B3458" s="172" t="s">
        <v>5756</v>
      </c>
      <c r="C3458" s="81" t="s">
        <v>974</v>
      </c>
      <c r="D3458" s="81" t="s">
        <v>134</v>
      </c>
      <c r="E3458" s="81" t="s">
        <v>143</v>
      </c>
      <c r="F3458" s="81"/>
      <c r="G3458" s="172" t="s">
        <v>103</v>
      </c>
      <c r="H3458" s="34"/>
    </row>
    <row r="3459" spans="1:8" x14ac:dyDescent="0.2">
      <c r="A3459" s="1569">
        <v>300091</v>
      </c>
      <c r="B3459" s="172" t="s">
        <v>5757</v>
      </c>
      <c r="C3459" s="81" t="s">
        <v>753</v>
      </c>
      <c r="D3459" s="81" t="s">
        <v>124</v>
      </c>
      <c r="E3459" s="81"/>
      <c r="F3459" s="81"/>
      <c r="G3459" s="172" t="s">
        <v>103</v>
      </c>
      <c r="H3459" s="34"/>
    </row>
    <row r="3460" spans="1:8" x14ac:dyDescent="0.2">
      <c r="A3460" s="1569">
        <v>300092</v>
      </c>
      <c r="B3460" s="172" t="s">
        <v>5758</v>
      </c>
      <c r="C3460" s="81" t="s">
        <v>1468</v>
      </c>
      <c r="D3460" s="81" t="s">
        <v>134</v>
      </c>
      <c r="E3460" s="81"/>
      <c r="F3460" s="81"/>
      <c r="G3460" s="172" t="s">
        <v>103</v>
      </c>
      <c r="H3460" s="34"/>
    </row>
    <row r="3461" spans="1:8" x14ac:dyDescent="0.2">
      <c r="A3461" s="1569">
        <v>300093</v>
      </c>
      <c r="B3461" s="172" t="s">
        <v>5759</v>
      </c>
      <c r="C3461" s="81" t="s">
        <v>11941</v>
      </c>
      <c r="D3461" s="81" t="s">
        <v>143</v>
      </c>
      <c r="E3461" s="81"/>
      <c r="F3461" s="81"/>
      <c r="G3461" s="172" t="s">
        <v>110</v>
      </c>
      <c r="H3461" s="34"/>
    </row>
    <row r="3462" spans="1:8" x14ac:dyDescent="0.2">
      <c r="A3462" s="1569">
        <v>300094</v>
      </c>
      <c r="B3462" s="172" t="s">
        <v>5760</v>
      </c>
      <c r="C3462" s="81" t="s">
        <v>3085</v>
      </c>
      <c r="D3462" s="81" t="s">
        <v>143</v>
      </c>
      <c r="E3462" s="81"/>
      <c r="F3462" s="81"/>
      <c r="G3462" s="172" t="s">
        <v>103</v>
      </c>
      <c r="H3462" s="34"/>
    </row>
    <row r="3463" spans="1:8" x14ac:dyDescent="0.2">
      <c r="A3463" s="1569">
        <v>300095</v>
      </c>
      <c r="B3463" s="172" t="s">
        <v>5761</v>
      </c>
      <c r="C3463" s="81" t="s">
        <v>5762</v>
      </c>
      <c r="D3463" s="81" t="s">
        <v>143</v>
      </c>
      <c r="E3463" s="81"/>
      <c r="F3463" s="81"/>
      <c r="G3463" s="172" t="s">
        <v>103</v>
      </c>
      <c r="H3463" s="34"/>
    </row>
    <row r="3464" spans="1:8" x14ac:dyDescent="0.2">
      <c r="A3464" s="1569">
        <v>300096</v>
      </c>
      <c r="B3464" s="172" t="s">
        <v>5763</v>
      </c>
      <c r="C3464" s="81" t="s">
        <v>5764</v>
      </c>
      <c r="D3464" s="81" t="s">
        <v>143</v>
      </c>
      <c r="E3464" s="81"/>
      <c r="F3464" s="81"/>
      <c r="G3464" s="172" t="s">
        <v>103</v>
      </c>
      <c r="H3464" s="34"/>
    </row>
    <row r="3465" spans="1:8" x14ac:dyDescent="0.2">
      <c r="A3465" s="1569">
        <v>300097</v>
      </c>
      <c r="B3465" s="172" t="s">
        <v>5765</v>
      </c>
      <c r="C3465" s="81" t="s">
        <v>5766</v>
      </c>
      <c r="D3465" s="81" t="s">
        <v>143</v>
      </c>
      <c r="E3465" s="81"/>
      <c r="F3465" s="81"/>
      <c r="G3465" s="172" t="s">
        <v>113</v>
      </c>
      <c r="H3465" s="34"/>
    </row>
    <row r="3466" spans="1:8" x14ac:dyDescent="0.2">
      <c r="A3466" s="1569">
        <v>300098</v>
      </c>
      <c r="B3466" s="172" t="s">
        <v>5767</v>
      </c>
      <c r="C3466" s="81" t="s">
        <v>4661</v>
      </c>
      <c r="D3466" s="81" t="s">
        <v>143</v>
      </c>
      <c r="E3466" s="81"/>
      <c r="F3466" s="81"/>
      <c r="G3466" s="172" t="s">
        <v>103</v>
      </c>
      <c r="H3466" s="34"/>
    </row>
    <row r="3467" spans="1:8" x14ac:dyDescent="0.2">
      <c r="A3467" s="1569">
        <v>300099</v>
      </c>
      <c r="B3467" s="172" t="s">
        <v>5768</v>
      </c>
      <c r="C3467" s="81" t="s">
        <v>5769</v>
      </c>
      <c r="D3467" s="81" t="s">
        <v>143</v>
      </c>
      <c r="E3467" s="81"/>
      <c r="F3467" s="81"/>
      <c r="G3467" s="172" t="s">
        <v>103</v>
      </c>
      <c r="H3467" s="34"/>
    </row>
    <row r="3468" spans="1:8" x14ac:dyDescent="0.2">
      <c r="A3468" s="1569">
        <v>300100</v>
      </c>
      <c r="B3468" s="172" t="s">
        <v>5770</v>
      </c>
      <c r="C3468" s="81" t="s">
        <v>3098</v>
      </c>
      <c r="D3468" s="81" t="s">
        <v>101</v>
      </c>
      <c r="E3468" s="81"/>
      <c r="F3468" s="81"/>
      <c r="G3468" s="172" t="s">
        <v>103</v>
      </c>
      <c r="H3468" s="34"/>
    </row>
    <row r="3469" spans="1:8" x14ac:dyDescent="0.2">
      <c r="A3469" s="1569">
        <v>300101</v>
      </c>
      <c r="B3469" s="172" t="s">
        <v>5771</v>
      </c>
      <c r="C3469" s="81" t="s">
        <v>4683</v>
      </c>
      <c r="D3469" s="81" t="s">
        <v>101</v>
      </c>
      <c r="E3469" s="81"/>
      <c r="F3469" s="81"/>
      <c r="G3469" s="172" t="s">
        <v>103</v>
      </c>
      <c r="H3469" s="34"/>
    </row>
    <row r="3470" spans="1:8" x14ac:dyDescent="0.2">
      <c r="A3470" s="1569">
        <v>300102</v>
      </c>
      <c r="B3470" s="172" t="s">
        <v>5772</v>
      </c>
      <c r="C3470" s="81" t="s">
        <v>5773</v>
      </c>
      <c r="D3470" s="81" t="s">
        <v>134</v>
      </c>
      <c r="E3470" s="81"/>
      <c r="F3470" s="81"/>
      <c r="G3470" s="172" t="s">
        <v>103</v>
      </c>
      <c r="H3470" s="34"/>
    </row>
    <row r="3471" spans="1:8" x14ac:dyDescent="0.2">
      <c r="A3471" s="1569">
        <v>300103</v>
      </c>
      <c r="B3471" s="172" t="s">
        <v>5774</v>
      </c>
      <c r="C3471" s="81" t="s">
        <v>5775</v>
      </c>
      <c r="D3471" s="81" t="s">
        <v>124</v>
      </c>
      <c r="E3471" s="81" t="s">
        <v>143</v>
      </c>
      <c r="F3471" s="81"/>
      <c r="G3471" s="172" t="s">
        <v>103</v>
      </c>
      <c r="H3471" s="34"/>
    </row>
    <row r="3472" spans="1:8" x14ac:dyDescent="0.2">
      <c r="A3472" s="1569">
        <v>300104</v>
      </c>
      <c r="B3472" s="172" t="s">
        <v>5776</v>
      </c>
      <c r="C3472" s="81" t="s">
        <v>5777</v>
      </c>
      <c r="D3472" s="81" t="s">
        <v>143</v>
      </c>
      <c r="E3472" s="81"/>
      <c r="F3472" s="81"/>
      <c r="G3472" s="172" t="s">
        <v>103</v>
      </c>
      <c r="H3472" s="34"/>
    </row>
    <row r="3473" spans="1:8" x14ac:dyDescent="0.2">
      <c r="A3473" s="1569">
        <v>300105</v>
      </c>
      <c r="B3473" s="172" t="s">
        <v>5778</v>
      </c>
      <c r="C3473" s="81" t="s">
        <v>5779</v>
      </c>
      <c r="D3473" s="81" t="s">
        <v>143</v>
      </c>
      <c r="E3473" s="81"/>
      <c r="F3473" s="81"/>
      <c r="G3473" s="172" t="s">
        <v>103</v>
      </c>
      <c r="H3473" s="34"/>
    </row>
    <row r="3474" spans="1:8" x14ac:dyDescent="0.2">
      <c r="A3474" s="1569">
        <v>300106</v>
      </c>
      <c r="B3474" s="172" t="s">
        <v>5780</v>
      </c>
      <c r="C3474" s="81" t="s">
        <v>5781</v>
      </c>
      <c r="D3474" s="81" t="s">
        <v>124</v>
      </c>
      <c r="E3474" s="81"/>
      <c r="F3474" s="81"/>
      <c r="G3474" s="172" t="s">
        <v>103</v>
      </c>
      <c r="H3474" s="34"/>
    </row>
    <row r="3475" spans="1:8" x14ac:dyDescent="0.2">
      <c r="A3475" s="1569">
        <v>300107</v>
      </c>
      <c r="B3475" s="172" t="s">
        <v>5782</v>
      </c>
      <c r="C3475" s="81" t="s">
        <v>5783</v>
      </c>
      <c r="D3475" s="81" t="s">
        <v>124</v>
      </c>
      <c r="E3475" s="81"/>
      <c r="F3475" s="81"/>
      <c r="G3475" s="172" t="s">
        <v>103</v>
      </c>
      <c r="H3475" s="34"/>
    </row>
    <row r="3476" spans="1:8" x14ac:dyDescent="0.2">
      <c r="A3476" s="1569">
        <v>300108</v>
      </c>
      <c r="B3476" s="172" t="s">
        <v>5784</v>
      </c>
      <c r="C3476" s="81" t="s">
        <v>5785</v>
      </c>
      <c r="D3476" s="81" t="s">
        <v>143</v>
      </c>
      <c r="E3476" s="81"/>
      <c r="F3476" s="81"/>
      <c r="G3476" s="172" t="s">
        <v>103</v>
      </c>
      <c r="H3476" s="34"/>
    </row>
    <row r="3477" spans="1:8" x14ac:dyDescent="0.2">
      <c r="A3477" s="1569">
        <v>300109</v>
      </c>
      <c r="B3477" s="172" t="s">
        <v>5786</v>
      </c>
      <c r="C3477" s="81" t="s">
        <v>5787</v>
      </c>
      <c r="D3477" s="81" t="s">
        <v>134</v>
      </c>
      <c r="E3477" s="81"/>
      <c r="F3477" s="81"/>
      <c r="G3477" s="172" t="s">
        <v>103</v>
      </c>
      <c r="H3477" s="34"/>
    </row>
    <row r="3478" spans="1:8" x14ac:dyDescent="0.2">
      <c r="A3478" s="1569">
        <v>300110</v>
      </c>
      <c r="B3478" s="172" t="s">
        <v>5788</v>
      </c>
      <c r="C3478" s="81" t="s">
        <v>5789</v>
      </c>
      <c r="D3478" s="81" t="s">
        <v>134</v>
      </c>
      <c r="E3478" s="81"/>
      <c r="F3478" s="81"/>
      <c r="G3478" s="172" t="s">
        <v>103</v>
      </c>
      <c r="H3478" s="34"/>
    </row>
    <row r="3479" spans="1:8" x14ac:dyDescent="0.2">
      <c r="A3479" s="1569">
        <v>300111</v>
      </c>
      <c r="B3479" s="172" t="s">
        <v>5790</v>
      </c>
      <c r="C3479" s="81" t="s">
        <v>5791</v>
      </c>
      <c r="D3479" s="81" t="s">
        <v>134</v>
      </c>
      <c r="E3479" s="81"/>
      <c r="F3479" s="81"/>
      <c r="G3479" s="172" t="s">
        <v>103</v>
      </c>
      <c r="H3479" s="34"/>
    </row>
    <row r="3480" spans="1:8" x14ac:dyDescent="0.2">
      <c r="A3480" s="1569">
        <v>300112</v>
      </c>
      <c r="B3480" s="172" t="s">
        <v>5792</v>
      </c>
      <c r="C3480" s="81" t="s">
        <v>5793</v>
      </c>
      <c r="D3480" s="81" t="s">
        <v>134</v>
      </c>
      <c r="E3480" s="81"/>
      <c r="F3480" s="81"/>
      <c r="G3480" s="172" t="s">
        <v>103</v>
      </c>
      <c r="H3480" s="34"/>
    </row>
    <row r="3481" spans="1:8" x14ac:dyDescent="0.2">
      <c r="A3481" s="1569">
        <v>300113</v>
      </c>
      <c r="B3481" s="172" t="s">
        <v>5794</v>
      </c>
      <c r="C3481" s="81" t="s">
        <v>1116</v>
      </c>
      <c r="D3481" s="81" t="s">
        <v>124</v>
      </c>
      <c r="E3481" s="81"/>
      <c r="F3481" s="81"/>
      <c r="G3481" s="172" t="s">
        <v>103</v>
      </c>
      <c r="H3481" s="34"/>
    </row>
    <row r="3482" spans="1:8" x14ac:dyDescent="0.2">
      <c r="A3482" s="1569">
        <v>300114</v>
      </c>
      <c r="B3482" s="172" t="s">
        <v>5795</v>
      </c>
      <c r="C3482" s="81" t="s">
        <v>1895</v>
      </c>
      <c r="D3482" s="81" t="s">
        <v>124</v>
      </c>
      <c r="E3482" s="81"/>
      <c r="F3482" s="81"/>
      <c r="G3482" s="172" t="s">
        <v>103</v>
      </c>
      <c r="H3482" s="34"/>
    </row>
    <row r="3483" spans="1:8" x14ac:dyDescent="0.2">
      <c r="A3483" s="1569">
        <v>300115</v>
      </c>
      <c r="B3483" s="172" t="s">
        <v>5796</v>
      </c>
      <c r="C3483" s="81" t="s">
        <v>1548</v>
      </c>
      <c r="D3483" s="81" t="s">
        <v>124</v>
      </c>
      <c r="E3483" s="81"/>
      <c r="F3483" s="81"/>
      <c r="G3483" s="172" t="s">
        <v>103</v>
      </c>
      <c r="H3483" s="34"/>
    </row>
    <row r="3484" spans="1:8" x14ac:dyDescent="0.2">
      <c r="A3484" s="1569">
        <v>300116</v>
      </c>
      <c r="B3484" s="172" t="s">
        <v>5797</v>
      </c>
      <c r="C3484" s="81" t="s">
        <v>5798</v>
      </c>
      <c r="D3484" s="81" t="s">
        <v>124</v>
      </c>
      <c r="E3484" s="81"/>
      <c r="F3484" s="81"/>
      <c r="G3484" s="172" t="s">
        <v>103</v>
      </c>
      <c r="H3484" s="34"/>
    </row>
    <row r="3485" spans="1:8" x14ac:dyDescent="0.2">
      <c r="A3485" s="1569">
        <v>300117</v>
      </c>
      <c r="B3485" s="172" t="s">
        <v>5799</v>
      </c>
      <c r="C3485" s="81" t="s">
        <v>5043</v>
      </c>
      <c r="D3485" s="81" t="s">
        <v>124</v>
      </c>
      <c r="E3485" s="81"/>
      <c r="F3485" s="81"/>
      <c r="G3485" s="172" t="s">
        <v>103</v>
      </c>
      <c r="H3485" s="34"/>
    </row>
    <row r="3486" spans="1:8" x14ac:dyDescent="0.2">
      <c r="A3486" s="1569">
        <v>300118</v>
      </c>
      <c r="B3486" s="172" t="s">
        <v>5800</v>
      </c>
      <c r="C3486" s="81" t="s">
        <v>5801</v>
      </c>
      <c r="D3486" s="81" t="s">
        <v>124</v>
      </c>
      <c r="E3486" s="81"/>
      <c r="F3486" s="81"/>
      <c r="G3486" s="172" t="s">
        <v>103</v>
      </c>
      <c r="H3486" s="34"/>
    </row>
    <row r="3487" spans="1:8" x14ac:dyDescent="0.2">
      <c r="A3487" s="1569">
        <v>300119</v>
      </c>
      <c r="B3487" s="172" t="s">
        <v>5802</v>
      </c>
      <c r="C3487" s="81" t="s">
        <v>5803</v>
      </c>
      <c r="D3487" s="81" t="s">
        <v>124</v>
      </c>
      <c r="E3487" s="81"/>
      <c r="F3487" s="81"/>
      <c r="G3487" s="172" t="s">
        <v>103</v>
      </c>
      <c r="H3487" s="34"/>
    </row>
    <row r="3488" spans="1:8" x14ac:dyDescent="0.2">
      <c r="A3488" s="1569">
        <v>300120</v>
      </c>
      <c r="B3488" s="172" t="s">
        <v>5804</v>
      </c>
      <c r="C3488" s="81" t="s">
        <v>3272</v>
      </c>
      <c r="D3488" s="81" t="s">
        <v>124</v>
      </c>
      <c r="E3488" s="81"/>
      <c r="F3488" s="81"/>
      <c r="G3488" s="172" t="s">
        <v>110</v>
      </c>
      <c r="H3488" s="34"/>
    </row>
    <row r="3489" spans="1:8" x14ac:dyDescent="0.2">
      <c r="A3489" s="1569">
        <v>300121</v>
      </c>
      <c r="B3489" s="172" t="s">
        <v>5805</v>
      </c>
      <c r="C3489" s="81" t="s">
        <v>5806</v>
      </c>
      <c r="D3489" s="81" t="s">
        <v>124</v>
      </c>
      <c r="E3489" s="81"/>
      <c r="F3489" s="81"/>
      <c r="G3489" s="172" t="s">
        <v>103</v>
      </c>
      <c r="H3489" s="34"/>
    </row>
    <row r="3490" spans="1:8" x14ac:dyDescent="0.2">
      <c r="A3490" s="1569">
        <v>300122</v>
      </c>
      <c r="B3490" s="172" t="s">
        <v>5807</v>
      </c>
      <c r="C3490" s="81" t="s">
        <v>5808</v>
      </c>
      <c r="D3490" s="81" t="s">
        <v>134</v>
      </c>
      <c r="E3490" s="81"/>
      <c r="F3490" s="81"/>
      <c r="G3490" s="172" t="s">
        <v>103</v>
      </c>
      <c r="H3490" s="34"/>
    </row>
    <row r="3491" spans="1:8" x14ac:dyDescent="0.2">
      <c r="A3491" s="1569">
        <v>300123</v>
      </c>
      <c r="B3491" s="172" t="s">
        <v>5809</v>
      </c>
      <c r="C3491" s="81" t="s">
        <v>5810</v>
      </c>
      <c r="D3491" s="81" t="s">
        <v>134</v>
      </c>
      <c r="E3491" s="81"/>
      <c r="F3491" s="81"/>
      <c r="G3491" s="172" t="s">
        <v>107</v>
      </c>
      <c r="H3491" s="34"/>
    </row>
    <row r="3492" spans="1:8" x14ac:dyDescent="0.2">
      <c r="A3492" s="1569">
        <v>300124</v>
      </c>
      <c r="B3492" s="172" t="s">
        <v>5811</v>
      </c>
      <c r="C3492" s="81" t="s">
        <v>5812</v>
      </c>
      <c r="D3492" s="81" t="s">
        <v>143</v>
      </c>
      <c r="E3492" s="81"/>
      <c r="F3492" s="81"/>
      <c r="G3492" s="172" t="s">
        <v>103</v>
      </c>
      <c r="H3492" s="34"/>
    </row>
    <row r="3493" spans="1:8" x14ac:dyDescent="0.2">
      <c r="A3493" s="1569">
        <v>300125</v>
      </c>
      <c r="B3493" s="172" t="s">
        <v>5813</v>
      </c>
      <c r="C3493" s="81" t="s">
        <v>5814</v>
      </c>
      <c r="D3493" s="81" t="s">
        <v>124</v>
      </c>
      <c r="E3493" s="81"/>
      <c r="F3493" s="81"/>
      <c r="G3493" s="172" t="s">
        <v>103</v>
      </c>
      <c r="H3493" s="34"/>
    </row>
    <row r="3494" spans="1:8" x14ac:dyDescent="0.2">
      <c r="A3494" s="1569">
        <v>300126</v>
      </c>
      <c r="B3494" s="172" t="s">
        <v>5815</v>
      </c>
      <c r="C3494" s="81" t="s">
        <v>5816</v>
      </c>
      <c r="D3494" s="81" t="s">
        <v>124</v>
      </c>
      <c r="E3494" s="81"/>
      <c r="F3494" s="81"/>
      <c r="G3494" s="172" t="s">
        <v>103</v>
      </c>
      <c r="H3494" s="34"/>
    </row>
    <row r="3495" spans="1:8" x14ac:dyDescent="0.2">
      <c r="A3495" s="1569">
        <v>300127</v>
      </c>
      <c r="B3495" s="172" t="s">
        <v>5817</v>
      </c>
      <c r="C3495" s="81" t="s">
        <v>5818</v>
      </c>
      <c r="D3495" s="81" t="s">
        <v>124</v>
      </c>
      <c r="E3495" s="81"/>
      <c r="F3495" s="81"/>
      <c r="G3495" s="172" t="s">
        <v>103</v>
      </c>
      <c r="H3495" s="34"/>
    </row>
    <row r="3496" spans="1:8" x14ac:dyDescent="0.2">
      <c r="A3496" s="1569">
        <v>300128</v>
      </c>
      <c r="B3496" s="172" t="s">
        <v>5819</v>
      </c>
      <c r="C3496" s="81" t="s">
        <v>3156</v>
      </c>
      <c r="D3496" s="81" t="s">
        <v>124</v>
      </c>
      <c r="E3496" s="81"/>
      <c r="F3496" s="81"/>
      <c r="G3496" s="172" t="s">
        <v>103</v>
      </c>
      <c r="H3496" s="34"/>
    </row>
    <row r="3497" spans="1:8" x14ac:dyDescent="0.2">
      <c r="A3497" s="1569">
        <v>300129</v>
      </c>
      <c r="B3497" s="172" t="s">
        <v>5820</v>
      </c>
      <c r="C3497" s="81" t="s">
        <v>5821</v>
      </c>
      <c r="D3497" s="81" t="s">
        <v>124</v>
      </c>
      <c r="E3497" s="81"/>
      <c r="F3497" s="81"/>
      <c r="G3497" s="172" t="s">
        <v>103</v>
      </c>
      <c r="H3497" s="34"/>
    </row>
    <row r="3498" spans="1:8" x14ac:dyDescent="0.2">
      <c r="A3498" s="1569">
        <v>300130</v>
      </c>
      <c r="B3498" s="172" t="s">
        <v>5822</v>
      </c>
      <c r="C3498" s="81" t="s">
        <v>3080</v>
      </c>
      <c r="D3498" s="81" t="s">
        <v>124</v>
      </c>
      <c r="E3498" s="81"/>
      <c r="F3498" s="81"/>
      <c r="G3498" s="172" t="s">
        <v>103</v>
      </c>
      <c r="H3498" s="34"/>
    </row>
    <row r="3499" spans="1:8" x14ac:dyDescent="0.2">
      <c r="A3499" s="1569">
        <v>300131</v>
      </c>
      <c r="B3499" s="172" t="s">
        <v>5823</v>
      </c>
      <c r="C3499" s="81" t="s">
        <v>3156</v>
      </c>
      <c r="D3499" s="81" t="s">
        <v>124</v>
      </c>
      <c r="E3499" s="81"/>
      <c r="F3499" s="81"/>
      <c r="G3499" s="172" t="s">
        <v>103</v>
      </c>
      <c r="H3499" s="34"/>
    </row>
    <row r="3500" spans="1:8" x14ac:dyDescent="0.2">
      <c r="A3500" s="1569">
        <v>300132</v>
      </c>
      <c r="B3500" s="172" t="s">
        <v>5824</v>
      </c>
      <c r="C3500" s="81" t="s">
        <v>5825</v>
      </c>
      <c r="D3500" s="81" t="s">
        <v>101</v>
      </c>
      <c r="E3500" s="81" t="s">
        <v>124</v>
      </c>
      <c r="F3500" s="81"/>
      <c r="G3500" s="172" t="s">
        <v>103</v>
      </c>
      <c r="H3500" s="34"/>
    </row>
    <row r="3501" spans="1:8" x14ac:dyDescent="0.2">
      <c r="A3501" s="1569">
        <v>300133</v>
      </c>
      <c r="B3501" s="172" t="s">
        <v>5826</v>
      </c>
      <c r="C3501" s="81" t="s">
        <v>5827</v>
      </c>
      <c r="D3501" s="81" t="s">
        <v>124</v>
      </c>
      <c r="E3501" s="81"/>
      <c r="F3501" s="81"/>
      <c r="G3501" s="172" t="s">
        <v>103</v>
      </c>
      <c r="H3501" s="34"/>
    </row>
    <row r="3502" spans="1:8" x14ac:dyDescent="0.2">
      <c r="A3502" s="1569">
        <v>300134</v>
      </c>
      <c r="B3502" s="172" t="s">
        <v>5828</v>
      </c>
      <c r="C3502" s="81" t="s">
        <v>5829</v>
      </c>
      <c r="D3502" s="81" t="s">
        <v>124</v>
      </c>
      <c r="E3502" s="81" t="s">
        <v>143</v>
      </c>
      <c r="F3502" s="81"/>
      <c r="G3502" s="172" t="s">
        <v>103</v>
      </c>
      <c r="H3502" s="34"/>
    </row>
    <row r="3503" spans="1:8" x14ac:dyDescent="0.2">
      <c r="A3503" s="1569">
        <v>300135</v>
      </c>
      <c r="B3503" s="172" t="s">
        <v>5830</v>
      </c>
      <c r="C3503" s="81" t="s">
        <v>5831</v>
      </c>
      <c r="D3503" s="81" t="s">
        <v>124</v>
      </c>
      <c r="E3503" s="81"/>
      <c r="F3503" s="81"/>
      <c r="G3503" s="172" t="s">
        <v>103</v>
      </c>
      <c r="H3503" s="34"/>
    </row>
    <row r="3504" spans="1:8" x14ac:dyDescent="0.2">
      <c r="A3504" s="1569">
        <v>300136</v>
      </c>
      <c r="B3504" s="172" t="s">
        <v>5832</v>
      </c>
      <c r="C3504" s="81" t="s">
        <v>1786</v>
      </c>
      <c r="D3504" s="81" t="s">
        <v>124</v>
      </c>
      <c r="E3504" s="81"/>
      <c r="F3504" s="81"/>
      <c r="G3504" s="172" t="s">
        <v>103</v>
      </c>
      <c r="H3504" s="34"/>
    </row>
    <row r="3505" spans="1:8" x14ac:dyDescent="0.2">
      <c r="A3505" s="1569">
        <v>300137</v>
      </c>
      <c r="B3505" s="172" t="s">
        <v>5833</v>
      </c>
      <c r="C3505" s="81" t="s">
        <v>862</v>
      </c>
      <c r="D3505" s="81" t="s">
        <v>143</v>
      </c>
      <c r="E3505" s="81"/>
      <c r="F3505" s="81"/>
      <c r="G3505" s="172" t="s">
        <v>103</v>
      </c>
      <c r="H3505" s="34"/>
    </row>
    <row r="3506" spans="1:8" x14ac:dyDescent="0.2">
      <c r="A3506" s="1569">
        <v>300138</v>
      </c>
      <c r="B3506" s="172" t="s">
        <v>5834</v>
      </c>
      <c r="C3506" s="81" t="s">
        <v>5835</v>
      </c>
      <c r="D3506" s="81" t="s">
        <v>124</v>
      </c>
      <c r="E3506" s="81"/>
      <c r="F3506" s="81"/>
      <c r="G3506" s="172" t="s">
        <v>103</v>
      </c>
      <c r="H3506" s="34"/>
    </row>
    <row r="3507" spans="1:8" x14ac:dyDescent="0.2">
      <c r="A3507" s="1569">
        <v>300139</v>
      </c>
      <c r="B3507" s="172" t="s">
        <v>5836</v>
      </c>
      <c r="C3507" s="81" t="s">
        <v>5837</v>
      </c>
      <c r="D3507" s="81" t="s">
        <v>124</v>
      </c>
      <c r="E3507" s="81"/>
      <c r="F3507" s="81"/>
      <c r="G3507" s="172" t="s">
        <v>103</v>
      </c>
      <c r="H3507" s="34"/>
    </row>
    <row r="3508" spans="1:8" x14ac:dyDescent="0.2">
      <c r="A3508" s="1569">
        <v>300140</v>
      </c>
      <c r="B3508" s="172" t="s">
        <v>5838</v>
      </c>
      <c r="C3508" s="81" t="s">
        <v>5839</v>
      </c>
      <c r="D3508" s="81" t="s">
        <v>124</v>
      </c>
      <c r="E3508" s="81"/>
      <c r="F3508" s="81"/>
      <c r="G3508" s="172" t="s">
        <v>103</v>
      </c>
      <c r="H3508" s="34"/>
    </row>
    <row r="3509" spans="1:8" x14ac:dyDescent="0.2">
      <c r="A3509" s="1569">
        <v>300141</v>
      </c>
      <c r="B3509" s="172" t="s">
        <v>5840</v>
      </c>
      <c r="C3509" s="81" t="s">
        <v>2289</v>
      </c>
      <c r="D3509" s="81" t="s">
        <v>134</v>
      </c>
      <c r="E3509" s="81"/>
      <c r="F3509" s="81"/>
      <c r="G3509" s="172" t="s">
        <v>103</v>
      </c>
      <c r="H3509" s="34"/>
    </row>
    <row r="3510" spans="1:8" x14ac:dyDescent="0.2">
      <c r="A3510" s="1569">
        <v>300142</v>
      </c>
      <c r="B3510" s="172" t="s">
        <v>5841</v>
      </c>
      <c r="C3510" s="81" t="s">
        <v>5842</v>
      </c>
      <c r="D3510" s="81" t="s">
        <v>134</v>
      </c>
      <c r="E3510" s="81"/>
      <c r="F3510" s="81"/>
      <c r="G3510" s="172" t="s">
        <v>103</v>
      </c>
      <c r="H3510" s="34"/>
    </row>
    <row r="3511" spans="1:8" x14ac:dyDescent="0.2">
      <c r="A3511" s="1569">
        <v>300143</v>
      </c>
      <c r="B3511" s="172" t="s">
        <v>5843</v>
      </c>
      <c r="C3511" s="81" t="s">
        <v>5844</v>
      </c>
      <c r="D3511" s="81" t="s">
        <v>134</v>
      </c>
      <c r="E3511" s="81"/>
      <c r="F3511" s="81"/>
      <c r="G3511" s="172" t="s">
        <v>103</v>
      </c>
      <c r="H3511" s="34"/>
    </row>
    <row r="3512" spans="1:8" x14ac:dyDescent="0.2">
      <c r="A3512" s="1569">
        <v>300144</v>
      </c>
      <c r="B3512" s="172" t="s">
        <v>5845</v>
      </c>
      <c r="C3512" s="81" t="s">
        <v>5846</v>
      </c>
      <c r="D3512" s="81" t="s">
        <v>134</v>
      </c>
      <c r="E3512" s="81"/>
      <c r="F3512" s="81"/>
      <c r="G3512" s="172" t="s">
        <v>103</v>
      </c>
      <c r="H3512" s="34"/>
    </row>
    <row r="3513" spans="1:8" x14ac:dyDescent="0.2">
      <c r="A3513" s="1569">
        <v>300145</v>
      </c>
      <c r="B3513" s="172" t="s">
        <v>5847</v>
      </c>
      <c r="C3513" s="81" t="s">
        <v>5848</v>
      </c>
      <c r="D3513" s="81" t="s">
        <v>143</v>
      </c>
      <c r="E3513" s="81"/>
      <c r="F3513" s="81"/>
      <c r="G3513" s="172" t="s">
        <v>103</v>
      </c>
      <c r="H3513" s="34"/>
    </row>
    <row r="3514" spans="1:8" x14ac:dyDescent="0.2">
      <c r="A3514" s="1569">
        <v>300146</v>
      </c>
      <c r="B3514" s="172" t="s">
        <v>5849</v>
      </c>
      <c r="C3514" s="81" t="s">
        <v>5850</v>
      </c>
      <c r="D3514" s="81" t="s">
        <v>143</v>
      </c>
      <c r="E3514" s="81"/>
      <c r="F3514" s="81"/>
      <c r="G3514" s="172" t="s">
        <v>103</v>
      </c>
      <c r="H3514" s="34"/>
    </row>
    <row r="3515" spans="1:8" x14ac:dyDescent="0.2">
      <c r="A3515" s="1569">
        <v>300147</v>
      </c>
      <c r="B3515" s="172" t="s">
        <v>5851</v>
      </c>
      <c r="C3515" s="81" t="s">
        <v>5852</v>
      </c>
      <c r="D3515" s="81" t="s">
        <v>124</v>
      </c>
      <c r="E3515" s="81"/>
      <c r="F3515" s="81"/>
      <c r="G3515" s="172" t="s">
        <v>103</v>
      </c>
      <c r="H3515" s="34"/>
    </row>
    <row r="3516" spans="1:8" x14ac:dyDescent="0.2">
      <c r="A3516" s="1569">
        <v>300148</v>
      </c>
      <c r="B3516" s="172" t="s">
        <v>5853</v>
      </c>
      <c r="C3516" s="81" t="s">
        <v>4938</v>
      </c>
      <c r="D3516" s="81" t="s">
        <v>134</v>
      </c>
      <c r="E3516" s="81" t="s">
        <v>143</v>
      </c>
      <c r="F3516" s="81"/>
      <c r="G3516" s="172" t="s">
        <v>103</v>
      </c>
      <c r="H3516" s="34"/>
    </row>
    <row r="3517" spans="1:8" x14ac:dyDescent="0.2">
      <c r="A3517" s="1569">
        <v>300149</v>
      </c>
      <c r="B3517" s="172" t="s">
        <v>5854</v>
      </c>
      <c r="C3517" s="81" t="s">
        <v>5855</v>
      </c>
      <c r="D3517" s="81" t="s">
        <v>134</v>
      </c>
      <c r="E3517" s="81" t="s">
        <v>143</v>
      </c>
      <c r="F3517" s="81"/>
      <c r="G3517" s="172" t="s">
        <v>103</v>
      </c>
      <c r="H3517" s="34"/>
    </row>
    <row r="3518" spans="1:8" x14ac:dyDescent="0.2">
      <c r="A3518" s="1569">
        <v>300150</v>
      </c>
      <c r="B3518" s="172" t="s">
        <v>5856</v>
      </c>
      <c r="C3518" s="81" t="s">
        <v>5857</v>
      </c>
      <c r="D3518" s="81" t="s">
        <v>143</v>
      </c>
      <c r="E3518" s="81"/>
      <c r="F3518" s="81"/>
      <c r="G3518" s="172" t="s">
        <v>103</v>
      </c>
      <c r="H3518" s="34"/>
    </row>
    <row r="3519" spans="1:8" x14ac:dyDescent="0.2">
      <c r="A3519" s="1569">
        <v>300151</v>
      </c>
      <c r="B3519" s="172" t="s">
        <v>5858</v>
      </c>
      <c r="C3519" s="81" t="s">
        <v>3742</v>
      </c>
      <c r="D3519" s="81" t="s">
        <v>143</v>
      </c>
      <c r="E3519" s="81"/>
      <c r="F3519" s="81"/>
      <c r="G3519" s="172" t="s">
        <v>103</v>
      </c>
      <c r="H3519" s="34"/>
    </row>
    <row r="3520" spans="1:8" x14ac:dyDescent="0.2">
      <c r="A3520" s="1569">
        <v>300152</v>
      </c>
      <c r="B3520" s="172" t="s">
        <v>5859</v>
      </c>
      <c r="C3520" s="81" t="s">
        <v>5860</v>
      </c>
      <c r="D3520" s="81" t="s">
        <v>143</v>
      </c>
      <c r="E3520" s="81"/>
      <c r="F3520" s="81"/>
      <c r="G3520" s="172" t="s">
        <v>103</v>
      </c>
      <c r="H3520" s="34"/>
    </row>
    <row r="3521" spans="1:8" x14ac:dyDescent="0.2">
      <c r="A3521" s="1569">
        <v>300153</v>
      </c>
      <c r="B3521" s="172" t="s">
        <v>5861</v>
      </c>
      <c r="C3521" s="81" t="s">
        <v>723</v>
      </c>
      <c r="D3521" s="81" t="s">
        <v>143</v>
      </c>
      <c r="E3521" s="81"/>
      <c r="F3521" s="81"/>
      <c r="G3521" s="172" t="s">
        <v>103</v>
      </c>
      <c r="H3521" s="34"/>
    </row>
    <row r="3522" spans="1:8" x14ac:dyDescent="0.2">
      <c r="A3522" s="1569">
        <v>300154</v>
      </c>
      <c r="B3522" s="172" t="s">
        <v>5862</v>
      </c>
      <c r="C3522" s="81" t="s">
        <v>5863</v>
      </c>
      <c r="D3522" s="81" t="s">
        <v>101</v>
      </c>
      <c r="E3522" s="81" t="s">
        <v>124</v>
      </c>
      <c r="F3522" s="81"/>
      <c r="G3522" s="172" t="s">
        <v>103</v>
      </c>
      <c r="H3522" s="34"/>
    </row>
    <row r="3523" spans="1:8" x14ac:dyDescent="0.2">
      <c r="A3523" s="1569">
        <v>300155</v>
      </c>
      <c r="B3523" s="172" t="s">
        <v>5864</v>
      </c>
      <c r="C3523" s="81" t="s">
        <v>2999</v>
      </c>
      <c r="D3523" s="81" t="s">
        <v>143</v>
      </c>
      <c r="E3523" s="81"/>
      <c r="F3523" s="81"/>
      <c r="G3523" s="172" t="s">
        <v>103</v>
      </c>
      <c r="H3523" s="34"/>
    </row>
    <row r="3524" spans="1:8" x14ac:dyDescent="0.2">
      <c r="A3524" s="1569">
        <v>300156</v>
      </c>
      <c r="B3524" s="172" t="s">
        <v>5865</v>
      </c>
      <c r="C3524" s="81" t="s">
        <v>5866</v>
      </c>
      <c r="D3524" s="81" t="s">
        <v>124</v>
      </c>
      <c r="E3524" s="81"/>
      <c r="F3524" s="81"/>
      <c r="G3524" s="172" t="s">
        <v>103</v>
      </c>
      <c r="H3524" s="34"/>
    </row>
    <row r="3525" spans="1:8" x14ac:dyDescent="0.2">
      <c r="A3525" s="1569">
        <v>300157</v>
      </c>
      <c r="B3525" s="172" t="s">
        <v>5867</v>
      </c>
      <c r="C3525" s="81" t="s">
        <v>1389</v>
      </c>
      <c r="D3525" s="81" t="s">
        <v>124</v>
      </c>
      <c r="E3525" s="81"/>
      <c r="F3525" s="81"/>
      <c r="G3525" s="172" t="s">
        <v>103</v>
      </c>
      <c r="H3525" s="34"/>
    </row>
    <row r="3526" spans="1:8" x14ac:dyDescent="0.2">
      <c r="A3526" s="1569">
        <v>300158</v>
      </c>
      <c r="B3526" s="172" t="s">
        <v>5868</v>
      </c>
      <c r="C3526" s="81" t="s">
        <v>5869</v>
      </c>
      <c r="D3526" s="81" t="s">
        <v>124</v>
      </c>
      <c r="E3526" s="81"/>
      <c r="F3526" s="81"/>
      <c r="G3526" s="172" t="s">
        <v>103</v>
      </c>
      <c r="H3526" s="34"/>
    </row>
    <row r="3527" spans="1:8" x14ac:dyDescent="0.2">
      <c r="A3527" s="1569">
        <v>300159</v>
      </c>
      <c r="B3527" s="172" t="s">
        <v>5870</v>
      </c>
      <c r="C3527" s="81" t="s">
        <v>5871</v>
      </c>
      <c r="D3527" s="81" t="s">
        <v>124</v>
      </c>
      <c r="E3527" s="81"/>
      <c r="F3527" s="81"/>
      <c r="G3527" s="172" t="s">
        <v>103</v>
      </c>
      <c r="H3527" s="34"/>
    </row>
    <row r="3528" spans="1:8" x14ac:dyDescent="0.2">
      <c r="A3528" s="1569">
        <v>300160</v>
      </c>
      <c r="B3528" s="172" t="s">
        <v>5872</v>
      </c>
      <c r="C3528" s="81" t="s">
        <v>372</v>
      </c>
      <c r="D3528" s="81" t="s">
        <v>124</v>
      </c>
      <c r="E3528" s="81"/>
      <c r="F3528" s="81"/>
      <c r="G3528" s="172" t="s">
        <v>103</v>
      </c>
      <c r="H3528" s="34"/>
    </row>
    <row r="3529" spans="1:8" x14ac:dyDescent="0.2">
      <c r="A3529" s="1569">
        <v>300161</v>
      </c>
      <c r="B3529" s="172" t="s">
        <v>5873</v>
      </c>
      <c r="C3529" s="81" t="s">
        <v>3975</v>
      </c>
      <c r="D3529" s="81" t="s">
        <v>134</v>
      </c>
      <c r="E3529" s="81"/>
      <c r="F3529" s="81"/>
      <c r="G3529" s="172" t="s">
        <v>103</v>
      </c>
      <c r="H3529" s="34"/>
    </row>
    <row r="3530" spans="1:8" x14ac:dyDescent="0.2">
      <c r="A3530" s="1569">
        <v>300162</v>
      </c>
      <c r="B3530" s="172" t="s">
        <v>5874</v>
      </c>
      <c r="C3530" s="81" t="s">
        <v>5875</v>
      </c>
      <c r="D3530" s="81" t="s">
        <v>124</v>
      </c>
      <c r="E3530" s="81"/>
      <c r="F3530" s="81"/>
      <c r="G3530" s="172" t="s">
        <v>103</v>
      </c>
      <c r="H3530" s="34"/>
    </row>
    <row r="3531" spans="1:8" x14ac:dyDescent="0.2">
      <c r="A3531" s="1569">
        <v>300163</v>
      </c>
      <c r="B3531" s="172" t="s">
        <v>5876</v>
      </c>
      <c r="C3531" s="81" t="s">
        <v>5877</v>
      </c>
      <c r="D3531" s="81" t="s">
        <v>134</v>
      </c>
      <c r="E3531" s="81"/>
      <c r="F3531" s="81"/>
      <c r="G3531" s="172" t="s">
        <v>103</v>
      </c>
      <c r="H3531" s="34"/>
    </row>
    <row r="3532" spans="1:8" x14ac:dyDescent="0.2">
      <c r="A3532" s="1569">
        <v>300164</v>
      </c>
      <c r="B3532" s="172" t="s">
        <v>5878</v>
      </c>
      <c r="C3532" s="81" t="s">
        <v>4613</v>
      </c>
      <c r="D3532" s="81" t="s">
        <v>124</v>
      </c>
      <c r="E3532" s="81"/>
      <c r="F3532" s="81"/>
      <c r="G3532" s="172" t="s">
        <v>103</v>
      </c>
      <c r="H3532" s="34"/>
    </row>
    <row r="3533" spans="1:8" x14ac:dyDescent="0.2">
      <c r="A3533" s="1569">
        <v>300165</v>
      </c>
      <c r="B3533" s="172" t="s">
        <v>5879</v>
      </c>
      <c r="C3533" s="81" t="s">
        <v>5880</v>
      </c>
      <c r="D3533" s="81" t="s">
        <v>143</v>
      </c>
      <c r="E3533" s="81"/>
      <c r="F3533" s="81"/>
      <c r="G3533" s="172" t="s">
        <v>103</v>
      </c>
      <c r="H3533" s="34"/>
    </row>
    <row r="3534" spans="1:8" x14ac:dyDescent="0.2">
      <c r="A3534" s="1569">
        <v>300166</v>
      </c>
      <c r="B3534" s="172" t="s">
        <v>5881</v>
      </c>
      <c r="C3534" s="81" t="s">
        <v>5882</v>
      </c>
      <c r="D3534" s="81" t="s">
        <v>134</v>
      </c>
      <c r="E3534" s="81"/>
      <c r="F3534" s="81"/>
      <c r="G3534" s="172" t="s">
        <v>103</v>
      </c>
      <c r="H3534" s="34"/>
    </row>
    <row r="3535" spans="1:8" x14ac:dyDescent="0.2">
      <c r="A3535" s="1569">
        <v>300167</v>
      </c>
      <c r="B3535" s="172" t="s">
        <v>5883</v>
      </c>
      <c r="C3535" s="81" t="s">
        <v>5884</v>
      </c>
      <c r="D3535" s="81" t="s">
        <v>134</v>
      </c>
      <c r="E3535" s="81"/>
      <c r="F3535" s="81"/>
      <c r="G3535" s="172" t="s">
        <v>103</v>
      </c>
      <c r="H3535" s="34"/>
    </row>
    <row r="3536" spans="1:8" x14ac:dyDescent="0.2">
      <c r="A3536" s="1569">
        <v>300168</v>
      </c>
      <c r="B3536" s="172" t="s">
        <v>5885</v>
      </c>
      <c r="C3536" s="81" t="s">
        <v>5886</v>
      </c>
      <c r="D3536" s="81" t="s">
        <v>134</v>
      </c>
      <c r="E3536" s="81"/>
      <c r="F3536" s="81"/>
      <c r="G3536" s="172" t="s">
        <v>103</v>
      </c>
      <c r="H3536" s="34"/>
    </row>
    <row r="3537" spans="1:8" x14ac:dyDescent="0.2">
      <c r="A3537" s="1569">
        <v>300169</v>
      </c>
      <c r="B3537" s="172" t="s">
        <v>5887</v>
      </c>
      <c r="C3537" s="81" t="s">
        <v>5888</v>
      </c>
      <c r="D3537" s="81" t="s">
        <v>134</v>
      </c>
      <c r="E3537" s="81"/>
      <c r="F3537" s="81"/>
      <c r="G3537" s="172" t="s">
        <v>103</v>
      </c>
      <c r="H3537" s="34"/>
    </row>
    <row r="3538" spans="1:8" x14ac:dyDescent="0.2">
      <c r="A3538" s="1569">
        <v>300170</v>
      </c>
      <c r="B3538" s="172" t="s">
        <v>5889</v>
      </c>
      <c r="C3538" s="81" t="s">
        <v>723</v>
      </c>
      <c r="D3538" s="81" t="s">
        <v>143</v>
      </c>
      <c r="E3538" s="81"/>
      <c r="F3538" s="81"/>
      <c r="G3538" s="172" t="s">
        <v>103</v>
      </c>
      <c r="H3538" s="34"/>
    </row>
    <row r="3539" spans="1:8" x14ac:dyDescent="0.2">
      <c r="A3539" s="1569">
        <v>300171</v>
      </c>
      <c r="B3539" s="172" t="s">
        <v>5890</v>
      </c>
      <c r="C3539" s="81" t="s">
        <v>5891</v>
      </c>
      <c r="D3539" s="81" t="s">
        <v>143</v>
      </c>
      <c r="E3539" s="81"/>
      <c r="F3539" s="81"/>
      <c r="G3539" s="172" t="s">
        <v>103</v>
      </c>
      <c r="H3539" s="34"/>
    </row>
    <row r="3540" spans="1:8" x14ac:dyDescent="0.2">
      <c r="A3540" s="1569">
        <v>300172</v>
      </c>
      <c r="B3540" s="172" t="s">
        <v>5892</v>
      </c>
      <c r="C3540" s="81" t="s">
        <v>759</v>
      </c>
      <c r="D3540" s="81" t="s">
        <v>124</v>
      </c>
      <c r="E3540" s="81"/>
      <c r="F3540" s="81"/>
      <c r="G3540" s="172" t="s">
        <v>103</v>
      </c>
      <c r="H3540" s="34"/>
    </row>
    <row r="3541" spans="1:8" x14ac:dyDescent="0.2">
      <c r="A3541" s="1569">
        <v>300173</v>
      </c>
      <c r="B3541" s="172" t="s">
        <v>5893</v>
      </c>
      <c r="C3541" s="81" t="s">
        <v>5894</v>
      </c>
      <c r="D3541" s="81" t="s">
        <v>124</v>
      </c>
      <c r="E3541" s="81"/>
      <c r="F3541" s="81"/>
      <c r="G3541" s="172" t="s">
        <v>103</v>
      </c>
      <c r="H3541" s="34"/>
    </row>
    <row r="3542" spans="1:8" x14ac:dyDescent="0.2">
      <c r="A3542" s="1569">
        <v>300174</v>
      </c>
      <c r="B3542" s="172" t="s">
        <v>5895</v>
      </c>
      <c r="C3542" s="81" t="s">
        <v>5896</v>
      </c>
      <c r="D3542" s="81" t="s">
        <v>143</v>
      </c>
      <c r="E3542" s="81"/>
      <c r="F3542" s="81"/>
      <c r="G3542" s="172" t="s">
        <v>103</v>
      </c>
      <c r="H3542" s="34"/>
    </row>
    <row r="3543" spans="1:8" x14ac:dyDescent="0.2">
      <c r="A3543" s="1569">
        <v>300175</v>
      </c>
      <c r="B3543" s="172" t="s">
        <v>5897</v>
      </c>
      <c r="C3543" s="81" t="s">
        <v>5898</v>
      </c>
      <c r="D3543" s="81" t="s">
        <v>143</v>
      </c>
      <c r="E3543" s="81"/>
      <c r="F3543" s="81"/>
      <c r="G3543" s="172" t="s">
        <v>103</v>
      </c>
      <c r="H3543" s="34"/>
    </row>
    <row r="3544" spans="1:8" x14ac:dyDescent="0.2">
      <c r="A3544" s="1569">
        <v>300176</v>
      </c>
      <c r="B3544" s="172" t="s">
        <v>5899</v>
      </c>
      <c r="C3544" s="81" t="s">
        <v>860</v>
      </c>
      <c r="D3544" s="81" t="s">
        <v>143</v>
      </c>
      <c r="E3544" s="81"/>
      <c r="F3544" s="81"/>
      <c r="G3544" s="172" t="s">
        <v>103</v>
      </c>
      <c r="H3544" s="34"/>
    </row>
    <row r="3545" spans="1:8" x14ac:dyDescent="0.2">
      <c r="A3545" s="1569">
        <v>300177</v>
      </c>
      <c r="B3545" s="172" t="s">
        <v>5900</v>
      </c>
      <c r="C3545" s="81" t="s">
        <v>763</v>
      </c>
      <c r="D3545" s="81" t="s">
        <v>124</v>
      </c>
      <c r="E3545" s="81"/>
      <c r="F3545" s="81"/>
      <c r="G3545" s="172" t="s">
        <v>103</v>
      </c>
      <c r="H3545" s="34"/>
    </row>
    <row r="3546" spans="1:8" x14ac:dyDescent="0.2">
      <c r="A3546" s="1569">
        <v>300178</v>
      </c>
      <c r="B3546" s="172" t="s">
        <v>5901</v>
      </c>
      <c r="C3546" s="81" t="s">
        <v>5902</v>
      </c>
      <c r="D3546" s="81" t="s">
        <v>124</v>
      </c>
      <c r="E3546" s="81"/>
      <c r="F3546" s="81"/>
      <c r="G3546" s="172" t="s">
        <v>103</v>
      </c>
      <c r="H3546" s="34"/>
    </row>
    <row r="3547" spans="1:8" x14ac:dyDescent="0.2">
      <c r="A3547" s="1569">
        <v>300179</v>
      </c>
      <c r="B3547" s="172" t="s">
        <v>5903</v>
      </c>
      <c r="C3547" s="81" t="s">
        <v>2909</v>
      </c>
      <c r="D3547" s="81" t="s">
        <v>124</v>
      </c>
      <c r="E3547" s="81"/>
      <c r="F3547" s="81"/>
      <c r="G3547" s="172" t="s">
        <v>103</v>
      </c>
      <c r="H3547" s="34"/>
    </row>
    <row r="3548" spans="1:8" x14ac:dyDescent="0.2">
      <c r="A3548" s="1569">
        <v>300180</v>
      </c>
      <c r="B3548" s="172" t="s">
        <v>5904</v>
      </c>
      <c r="C3548" s="81" t="s">
        <v>528</v>
      </c>
      <c r="D3548" s="81" t="s">
        <v>124</v>
      </c>
      <c r="E3548" s="81"/>
      <c r="F3548" s="81"/>
      <c r="G3548" s="172" t="s">
        <v>103</v>
      </c>
      <c r="H3548" s="34"/>
    </row>
    <row r="3549" spans="1:8" x14ac:dyDescent="0.2">
      <c r="A3549" s="1569">
        <v>300181</v>
      </c>
      <c r="B3549" s="172" t="s">
        <v>5905</v>
      </c>
      <c r="C3549" s="81" t="s">
        <v>5906</v>
      </c>
      <c r="D3549" s="81" t="s">
        <v>124</v>
      </c>
      <c r="E3549" s="81"/>
      <c r="F3549" s="81"/>
      <c r="G3549" s="172" t="s">
        <v>103</v>
      </c>
      <c r="H3549" s="34"/>
    </row>
    <row r="3550" spans="1:8" x14ac:dyDescent="0.2">
      <c r="A3550" s="1569">
        <v>300182</v>
      </c>
      <c r="B3550" s="172" t="s">
        <v>5907</v>
      </c>
      <c r="C3550" s="81" t="s">
        <v>5908</v>
      </c>
      <c r="D3550" s="81" t="s">
        <v>124</v>
      </c>
      <c r="E3550" s="81"/>
      <c r="F3550" s="81"/>
      <c r="G3550" s="172" t="s">
        <v>103</v>
      </c>
      <c r="H3550" s="34"/>
    </row>
    <row r="3551" spans="1:8" x14ac:dyDescent="0.2">
      <c r="A3551" s="1569">
        <v>300183</v>
      </c>
      <c r="B3551" s="172" t="s">
        <v>5909</v>
      </c>
      <c r="C3551" s="81" t="s">
        <v>5910</v>
      </c>
      <c r="D3551" s="81" t="s">
        <v>124</v>
      </c>
      <c r="E3551" s="81"/>
      <c r="F3551" s="81"/>
      <c r="G3551" s="172" t="s">
        <v>110</v>
      </c>
      <c r="H3551" s="34"/>
    </row>
    <row r="3552" spans="1:8" x14ac:dyDescent="0.2">
      <c r="A3552" s="1569">
        <v>300184</v>
      </c>
      <c r="B3552" s="172" t="s">
        <v>5911</v>
      </c>
      <c r="C3552" s="81" t="s">
        <v>5912</v>
      </c>
      <c r="D3552" s="81" t="s">
        <v>124</v>
      </c>
      <c r="E3552" s="81"/>
      <c r="F3552" s="81"/>
      <c r="G3552" s="172" t="s">
        <v>103</v>
      </c>
      <c r="H3552" s="34"/>
    </row>
    <row r="3553" spans="1:8" x14ac:dyDescent="0.2">
      <c r="A3553" s="1569">
        <v>300185</v>
      </c>
      <c r="B3553" s="172" t="s">
        <v>5913</v>
      </c>
      <c r="C3553" s="81" t="s">
        <v>5914</v>
      </c>
      <c r="D3553" s="81" t="s">
        <v>124</v>
      </c>
      <c r="E3553" s="81"/>
      <c r="F3553" s="81"/>
      <c r="G3553" s="172" t="s">
        <v>103</v>
      </c>
      <c r="H3553" s="34"/>
    </row>
    <row r="3554" spans="1:8" x14ac:dyDescent="0.2">
      <c r="A3554" s="1569">
        <v>300186</v>
      </c>
      <c r="B3554" s="172" t="s">
        <v>5915</v>
      </c>
      <c r="C3554" s="81" t="s">
        <v>5916</v>
      </c>
      <c r="D3554" s="81" t="s">
        <v>124</v>
      </c>
      <c r="E3554" s="81"/>
      <c r="F3554" s="81"/>
      <c r="G3554" s="172" t="s">
        <v>103</v>
      </c>
      <c r="H3554" s="34"/>
    </row>
    <row r="3555" spans="1:8" x14ac:dyDescent="0.2">
      <c r="A3555" s="1569">
        <v>300187</v>
      </c>
      <c r="B3555" s="172" t="s">
        <v>5917</v>
      </c>
      <c r="C3555" s="81" t="s">
        <v>5918</v>
      </c>
      <c r="D3555" s="81" t="s">
        <v>124</v>
      </c>
      <c r="E3555" s="81" t="s">
        <v>143</v>
      </c>
      <c r="F3555" s="81"/>
      <c r="G3555" s="172" t="s">
        <v>103</v>
      </c>
      <c r="H3555" s="34"/>
    </row>
    <row r="3556" spans="1:8" x14ac:dyDescent="0.2">
      <c r="A3556" s="1569">
        <v>300188</v>
      </c>
      <c r="B3556" s="172" t="s">
        <v>5919</v>
      </c>
      <c r="C3556" s="81" t="s">
        <v>5920</v>
      </c>
      <c r="D3556" s="81" t="s">
        <v>124</v>
      </c>
      <c r="E3556" s="81"/>
      <c r="F3556" s="81"/>
      <c r="G3556" s="172" t="s">
        <v>103</v>
      </c>
      <c r="H3556" s="34"/>
    </row>
    <row r="3557" spans="1:8" x14ac:dyDescent="0.2">
      <c r="A3557" s="1569">
        <v>300189</v>
      </c>
      <c r="B3557" s="172" t="s">
        <v>5921</v>
      </c>
      <c r="C3557" s="81" t="s">
        <v>5922</v>
      </c>
      <c r="D3557" s="81" t="s">
        <v>124</v>
      </c>
      <c r="E3557" s="81"/>
      <c r="F3557" s="81"/>
      <c r="G3557" s="172" t="s">
        <v>103</v>
      </c>
      <c r="H3557" s="34"/>
    </row>
    <row r="3558" spans="1:8" x14ac:dyDescent="0.2">
      <c r="A3558" s="1569">
        <v>300190</v>
      </c>
      <c r="B3558" s="172" t="s">
        <v>5923</v>
      </c>
      <c r="C3558" s="81" t="s">
        <v>5924</v>
      </c>
      <c r="D3558" s="81" t="s">
        <v>124</v>
      </c>
      <c r="E3558" s="81"/>
      <c r="F3558" s="81"/>
      <c r="G3558" s="172" t="s">
        <v>103</v>
      </c>
      <c r="H3558" s="34"/>
    </row>
    <row r="3559" spans="1:8" x14ac:dyDescent="0.2">
      <c r="A3559" s="1569">
        <v>300191</v>
      </c>
      <c r="B3559" s="172" t="s">
        <v>5925</v>
      </c>
      <c r="C3559" s="81" t="s">
        <v>5926</v>
      </c>
      <c r="D3559" s="81" t="s">
        <v>124</v>
      </c>
      <c r="E3559" s="81" t="s">
        <v>143</v>
      </c>
      <c r="F3559" s="81"/>
      <c r="G3559" s="172" t="s">
        <v>103</v>
      </c>
      <c r="H3559" s="34"/>
    </row>
    <row r="3560" spans="1:8" x14ac:dyDescent="0.2">
      <c r="A3560" s="1569">
        <v>300192</v>
      </c>
      <c r="B3560" s="172" t="s">
        <v>5927</v>
      </c>
      <c r="C3560" s="81" t="s">
        <v>5928</v>
      </c>
      <c r="D3560" s="81" t="s">
        <v>143</v>
      </c>
      <c r="E3560" s="81"/>
      <c r="F3560" s="81"/>
      <c r="G3560" s="172" t="s">
        <v>103</v>
      </c>
      <c r="H3560" s="34"/>
    </row>
    <row r="3561" spans="1:8" x14ac:dyDescent="0.2">
      <c r="A3561" s="1569">
        <v>300193</v>
      </c>
      <c r="B3561" s="172" t="s">
        <v>5929</v>
      </c>
      <c r="C3561" s="81" t="s">
        <v>745</v>
      </c>
      <c r="D3561" s="81" t="s">
        <v>143</v>
      </c>
      <c r="E3561" s="81"/>
      <c r="F3561" s="81"/>
      <c r="G3561" s="172" t="s">
        <v>103</v>
      </c>
      <c r="H3561" s="34"/>
    </row>
    <row r="3562" spans="1:8" x14ac:dyDescent="0.2">
      <c r="A3562" s="1569">
        <v>300194</v>
      </c>
      <c r="B3562" s="172" t="s">
        <v>5930</v>
      </c>
      <c r="C3562" s="81" t="s">
        <v>5931</v>
      </c>
      <c r="D3562" s="81" t="s">
        <v>134</v>
      </c>
      <c r="E3562" s="81"/>
      <c r="F3562" s="81"/>
      <c r="G3562" s="172" t="s">
        <v>103</v>
      </c>
      <c r="H3562" s="34"/>
    </row>
    <row r="3563" spans="1:8" x14ac:dyDescent="0.2">
      <c r="A3563" s="1569">
        <v>300195</v>
      </c>
      <c r="B3563" s="172" t="s">
        <v>5932</v>
      </c>
      <c r="C3563" s="81" t="s">
        <v>5808</v>
      </c>
      <c r="D3563" s="81" t="s">
        <v>134</v>
      </c>
      <c r="E3563" s="81"/>
      <c r="F3563" s="81"/>
      <c r="G3563" s="172" t="s">
        <v>107</v>
      </c>
      <c r="H3563" s="34"/>
    </row>
    <row r="3564" spans="1:8" x14ac:dyDescent="0.2">
      <c r="A3564" s="1569">
        <v>300196</v>
      </c>
      <c r="B3564" s="172" t="s">
        <v>5933</v>
      </c>
      <c r="C3564" s="81" t="s">
        <v>5810</v>
      </c>
      <c r="D3564" s="81" t="s">
        <v>134</v>
      </c>
      <c r="E3564" s="81"/>
      <c r="F3564" s="81"/>
      <c r="G3564" s="172" t="s">
        <v>107</v>
      </c>
      <c r="H3564" s="34"/>
    </row>
    <row r="3565" spans="1:8" x14ac:dyDescent="0.2">
      <c r="A3565" s="1569">
        <v>300197</v>
      </c>
      <c r="B3565" s="172" t="s">
        <v>5934</v>
      </c>
      <c r="C3565" s="81" t="s">
        <v>5935</v>
      </c>
      <c r="D3565" s="81" t="s">
        <v>134</v>
      </c>
      <c r="E3565" s="81"/>
      <c r="F3565" s="81"/>
      <c r="G3565" s="172" t="s">
        <v>107</v>
      </c>
      <c r="H3565" s="34"/>
    </row>
    <row r="3566" spans="1:8" x14ac:dyDescent="0.2">
      <c r="A3566" s="1569">
        <v>300198</v>
      </c>
      <c r="B3566" s="172" t="s">
        <v>5936</v>
      </c>
      <c r="C3566" s="81" t="s">
        <v>5937</v>
      </c>
      <c r="D3566" s="81" t="s">
        <v>134</v>
      </c>
      <c r="E3566" s="81"/>
      <c r="F3566" s="81"/>
      <c r="G3566" s="172" t="s">
        <v>107</v>
      </c>
      <c r="H3566" s="34"/>
    </row>
    <row r="3567" spans="1:8" x14ac:dyDescent="0.2">
      <c r="A3567" s="1569">
        <v>300199</v>
      </c>
      <c r="B3567" s="172" t="s">
        <v>5938</v>
      </c>
      <c r="C3567" s="81" t="s">
        <v>5939</v>
      </c>
      <c r="D3567" s="81" t="s">
        <v>134</v>
      </c>
      <c r="E3567" s="81"/>
      <c r="F3567" s="81"/>
      <c r="G3567" s="172" t="s">
        <v>107</v>
      </c>
      <c r="H3567" s="34"/>
    </row>
    <row r="3568" spans="1:8" x14ac:dyDescent="0.2">
      <c r="A3568" s="1569">
        <v>300200</v>
      </c>
      <c r="B3568" s="172" t="s">
        <v>5940</v>
      </c>
      <c r="C3568" s="81" t="s">
        <v>5812</v>
      </c>
      <c r="D3568" s="81" t="s">
        <v>143</v>
      </c>
      <c r="E3568" s="81"/>
      <c r="F3568" s="81"/>
      <c r="G3568" s="172" t="s">
        <v>103</v>
      </c>
      <c r="H3568" s="34"/>
    </row>
    <row r="3569" spans="1:8" x14ac:dyDescent="0.2">
      <c r="A3569" s="1569">
        <v>300201</v>
      </c>
      <c r="B3569" s="172" t="s">
        <v>5941</v>
      </c>
      <c r="C3569" s="81" t="s">
        <v>5942</v>
      </c>
      <c r="D3569" s="81" t="s">
        <v>134</v>
      </c>
      <c r="E3569" s="81"/>
      <c r="F3569" s="81"/>
      <c r="G3569" s="172" t="s">
        <v>103</v>
      </c>
      <c r="H3569" s="34"/>
    </row>
    <row r="3570" spans="1:8" x14ac:dyDescent="0.2">
      <c r="A3570" s="1569">
        <v>300202</v>
      </c>
      <c r="B3570" s="172" t="s">
        <v>5943</v>
      </c>
      <c r="C3570" s="81" t="s">
        <v>1948</v>
      </c>
      <c r="D3570" s="81" t="s">
        <v>101</v>
      </c>
      <c r="E3570" s="81"/>
      <c r="F3570" s="81"/>
      <c r="G3570" s="172" t="s">
        <v>103</v>
      </c>
      <c r="H3570" s="34"/>
    </row>
    <row r="3571" spans="1:8" x14ac:dyDescent="0.2">
      <c r="A3571" s="1569">
        <v>300203</v>
      </c>
      <c r="B3571" s="172" t="s">
        <v>5944</v>
      </c>
      <c r="C3571" s="81" t="s">
        <v>5945</v>
      </c>
      <c r="D3571" s="81" t="s">
        <v>101</v>
      </c>
      <c r="E3571" s="81"/>
      <c r="F3571" s="81"/>
      <c r="G3571" s="172" t="s">
        <v>103</v>
      </c>
      <c r="H3571" s="34"/>
    </row>
    <row r="3572" spans="1:8" x14ac:dyDescent="0.2">
      <c r="A3572" s="1569">
        <v>300204</v>
      </c>
      <c r="B3572" s="172" t="s">
        <v>5946</v>
      </c>
      <c r="C3572" s="81" t="s">
        <v>4537</v>
      </c>
      <c r="D3572" s="81" t="s">
        <v>134</v>
      </c>
      <c r="E3572" s="81"/>
      <c r="F3572" s="81"/>
      <c r="G3572" s="172" t="s">
        <v>103</v>
      </c>
      <c r="H3572" s="34"/>
    </row>
    <row r="3573" spans="1:8" x14ac:dyDescent="0.2">
      <c r="A3573" s="1569">
        <v>300205</v>
      </c>
      <c r="B3573" s="172" t="s">
        <v>5947</v>
      </c>
      <c r="C3573" s="81" t="s">
        <v>5948</v>
      </c>
      <c r="D3573" s="81" t="s">
        <v>134</v>
      </c>
      <c r="E3573" s="81"/>
      <c r="F3573" s="81"/>
      <c r="G3573" s="172" t="s">
        <v>103</v>
      </c>
      <c r="H3573" s="34"/>
    </row>
    <row r="3574" spans="1:8" x14ac:dyDescent="0.2">
      <c r="A3574" s="1569">
        <v>300206</v>
      </c>
      <c r="B3574" s="172" t="s">
        <v>5949</v>
      </c>
      <c r="C3574" s="81" t="s">
        <v>2388</v>
      </c>
      <c r="D3574" s="81" t="s">
        <v>143</v>
      </c>
      <c r="E3574" s="81"/>
      <c r="F3574" s="81"/>
      <c r="G3574" s="172" t="s">
        <v>103</v>
      </c>
      <c r="H3574" s="34"/>
    </row>
    <row r="3575" spans="1:8" x14ac:dyDescent="0.2">
      <c r="A3575" s="1569">
        <v>300207</v>
      </c>
      <c r="B3575" s="172" t="s">
        <v>5950</v>
      </c>
      <c r="C3575" s="81" t="s">
        <v>2903</v>
      </c>
      <c r="D3575" s="81" t="s">
        <v>143</v>
      </c>
      <c r="E3575" s="81"/>
      <c r="F3575" s="81"/>
      <c r="G3575" s="172" t="s">
        <v>103</v>
      </c>
      <c r="H3575" s="34"/>
    </row>
    <row r="3576" spans="1:8" x14ac:dyDescent="0.2">
      <c r="A3576" s="1569">
        <v>300208</v>
      </c>
      <c r="B3576" s="172" t="s">
        <v>5951</v>
      </c>
      <c r="C3576" s="81" t="s">
        <v>5606</v>
      </c>
      <c r="D3576" s="81" t="s">
        <v>134</v>
      </c>
      <c r="E3576" s="81"/>
      <c r="F3576" s="81"/>
      <c r="G3576" s="172" t="s">
        <v>103</v>
      </c>
      <c r="H3576" s="34"/>
    </row>
    <row r="3577" spans="1:8" x14ac:dyDescent="0.2">
      <c r="A3577" s="1569">
        <v>300209</v>
      </c>
      <c r="B3577" s="172" t="s">
        <v>5952</v>
      </c>
      <c r="C3577" s="81" t="s">
        <v>5953</v>
      </c>
      <c r="D3577" s="81" t="s">
        <v>124</v>
      </c>
      <c r="E3577" s="81"/>
      <c r="F3577" s="81"/>
      <c r="G3577" s="172" t="s">
        <v>103</v>
      </c>
      <c r="H3577" s="34"/>
    </row>
    <row r="3578" spans="1:8" x14ac:dyDescent="0.2">
      <c r="A3578" s="1569">
        <v>300210</v>
      </c>
      <c r="B3578" s="172" t="s">
        <v>5954</v>
      </c>
      <c r="C3578" s="81" t="s">
        <v>530</v>
      </c>
      <c r="D3578" s="81" t="s">
        <v>124</v>
      </c>
      <c r="E3578" s="81"/>
      <c r="F3578" s="81"/>
      <c r="G3578" s="172" t="s">
        <v>103</v>
      </c>
      <c r="H3578" s="34"/>
    </row>
    <row r="3579" spans="1:8" x14ac:dyDescent="0.2">
      <c r="A3579" s="1569">
        <v>300211</v>
      </c>
      <c r="B3579" s="172" t="s">
        <v>5955</v>
      </c>
      <c r="C3579" s="81" t="s">
        <v>1554</v>
      </c>
      <c r="D3579" s="81" t="s">
        <v>124</v>
      </c>
      <c r="E3579" s="81"/>
      <c r="F3579" s="81"/>
      <c r="G3579" s="172" t="s">
        <v>103</v>
      </c>
      <c r="H3579" s="34"/>
    </row>
    <row r="3580" spans="1:8" x14ac:dyDescent="0.2">
      <c r="A3580" s="1569">
        <v>300212</v>
      </c>
      <c r="B3580" s="172" t="s">
        <v>5956</v>
      </c>
      <c r="C3580" s="81" t="s">
        <v>1562</v>
      </c>
      <c r="D3580" s="81" t="s">
        <v>124</v>
      </c>
      <c r="E3580" s="81"/>
      <c r="F3580" s="81"/>
      <c r="G3580" s="172" t="s">
        <v>103</v>
      </c>
      <c r="H3580" s="34"/>
    </row>
    <row r="3581" spans="1:8" x14ac:dyDescent="0.2">
      <c r="A3581" s="1569">
        <v>300213</v>
      </c>
      <c r="B3581" s="172" t="s">
        <v>5957</v>
      </c>
      <c r="C3581" s="81" t="s">
        <v>3915</v>
      </c>
      <c r="D3581" s="81" t="s">
        <v>124</v>
      </c>
      <c r="E3581" s="81"/>
      <c r="F3581" s="81"/>
      <c r="G3581" s="172" t="s">
        <v>103</v>
      </c>
      <c r="H3581" s="34"/>
    </row>
    <row r="3582" spans="1:8" x14ac:dyDescent="0.2">
      <c r="A3582" s="1569">
        <v>300214</v>
      </c>
      <c r="B3582" s="172" t="s">
        <v>5958</v>
      </c>
      <c r="C3582" s="81" t="s">
        <v>1676</v>
      </c>
      <c r="D3582" s="81" t="s">
        <v>124</v>
      </c>
      <c r="E3582" s="81"/>
      <c r="F3582" s="81"/>
      <c r="G3582" s="172" t="s">
        <v>103</v>
      </c>
      <c r="H3582" s="34"/>
    </row>
    <row r="3583" spans="1:8" x14ac:dyDescent="0.2">
      <c r="A3583" s="1569">
        <v>300215</v>
      </c>
      <c r="B3583" s="172" t="s">
        <v>5959</v>
      </c>
      <c r="C3583" s="81" t="s">
        <v>513</v>
      </c>
      <c r="D3583" s="81" t="s">
        <v>124</v>
      </c>
      <c r="E3583" s="81"/>
      <c r="F3583" s="81"/>
      <c r="G3583" s="172" t="s">
        <v>103</v>
      </c>
      <c r="H3583" s="34"/>
    </row>
    <row r="3584" spans="1:8" x14ac:dyDescent="0.2">
      <c r="A3584" s="1569">
        <v>300216</v>
      </c>
      <c r="B3584" s="172" t="s">
        <v>5960</v>
      </c>
      <c r="C3584" s="81" t="s">
        <v>1959</v>
      </c>
      <c r="D3584" s="81" t="s">
        <v>124</v>
      </c>
      <c r="E3584" s="81"/>
      <c r="F3584" s="81"/>
      <c r="G3584" s="172" t="s">
        <v>103</v>
      </c>
      <c r="H3584" s="34"/>
    </row>
    <row r="3585" spans="1:8" x14ac:dyDescent="0.2">
      <c r="A3585" s="1569">
        <v>300217</v>
      </c>
      <c r="B3585" s="172" t="s">
        <v>5961</v>
      </c>
      <c r="C3585" s="81" t="s">
        <v>630</v>
      </c>
      <c r="D3585" s="81" t="s">
        <v>124</v>
      </c>
      <c r="E3585" s="81"/>
      <c r="F3585" s="81"/>
      <c r="G3585" s="172" t="s">
        <v>103</v>
      </c>
      <c r="H3585" s="34"/>
    </row>
    <row r="3586" spans="1:8" x14ac:dyDescent="0.2">
      <c r="A3586" s="1569">
        <v>300218</v>
      </c>
      <c r="B3586" s="172" t="s">
        <v>5962</v>
      </c>
      <c r="C3586" s="81" t="s">
        <v>4778</v>
      </c>
      <c r="D3586" s="81" t="s">
        <v>124</v>
      </c>
      <c r="E3586" s="81"/>
      <c r="F3586" s="81"/>
      <c r="G3586" s="172" t="s">
        <v>103</v>
      </c>
      <c r="H3586" s="34"/>
    </row>
    <row r="3587" spans="1:8" x14ac:dyDescent="0.2">
      <c r="A3587" s="1569">
        <v>300219</v>
      </c>
      <c r="B3587" s="172" t="s">
        <v>5963</v>
      </c>
      <c r="C3587" s="81" t="s">
        <v>5964</v>
      </c>
      <c r="D3587" s="81" t="s">
        <v>124</v>
      </c>
      <c r="E3587" s="81"/>
      <c r="F3587" s="81"/>
      <c r="G3587" s="172" t="s">
        <v>103</v>
      </c>
      <c r="H3587" s="34"/>
    </row>
    <row r="3588" spans="1:8" x14ac:dyDescent="0.2">
      <c r="A3588" s="1569">
        <v>300220</v>
      </c>
      <c r="B3588" s="172" t="s">
        <v>5965</v>
      </c>
      <c r="C3588" s="81" t="s">
        <v>5966</v>
      </c>
      <c r="D3588" s="81" t="s">
        <v>124</v>
      </c>
      <c r="E3588" s="81"/>
      <c r="F3588" s="81"/>
      <c r="G3588" s="172" t="s">
        <v>103</v>
      </c>
      <c r="H3588" s="34"/>
    </row>
    <row r="3589" spans="1:8" x14ac:dyDescent="0.2">
      <c r="A3589" s="1569">
        <v>300221</v>
      </c>
      <c r="B3589" s="172" t="s">
        <v>5967</v>
      </c>
      <c r="C3589" s="81" t="s">
        <v>465</v>
      </c>
      <c r="D3589" s="81" t="s">
        <v>124</v>
      </c>
      <c r="E3589" s="81"/>
      <c r="F3589" s="81"/>
      <c r="G3589" s="172" t="s">
        <v>103</v>
      </c>
      <c r="H3589" s="34"/>
    </row>
    <row r="3590" spans="1:8" x14ac:dyDescent="0.2">
      <c r="A3590" s="1569">
        <v>300222</v>
      </c>
      <c r="B3590" s="172" t="s">
        <v>5968</v>
      </c>
      <c r="C3590" s="81" t="s">
        <v>5969</v>
      </c>
      <c r="D3590" s="81" t="s">
        <v>134</v>
      </c>
      <c r="E3590" s="81"/>
      <c r="F3590" s="81"/>
      <c r="G3590" s="172" t="s">
        <v>103</v>
      </c>
      <c r="H3590" s="34"/>
    </row>
    <row r="3591" spans="1:8" x14ac:dyDescent="0.2">
      <c r="A3591" s="1569">
        <v>300223</v>
      </c>
      <c r="B3591" s="172" t="s">
        <v>5970</v>
      </c>
      <c r="C3591" s="81" t="s">
        <v>5812</v>
      </c>
      <c r="D3591" s="81" t="s">
        <v>143</v>
      </c>
      <c r="E3591" s="81"/>
      <c r="F3591" s="81"/>
      <c r="G3591" s="172" t="s">
        <v>103</v>
      </c>
      <c r="H3591" s="34"/>
    </row>
    <row r="3592" spans="1:8" x14ac:dyDescent="0.2">
      <c r="A3592" s="1569">
        <v>300224</v>
      </c>
      <c r="B3592" s="172" t="s">
        <v>5971</v>
      </c>
      <c r="C3592" s="81" t="s">
        <v>5972</v>
      </c>
      <c r="D3592" s="81" t="s">
        <v>134</v>
      </c>
      <c r="E3592" s="81"/>
      <c r="F3592" s="81"/>
      <c r="G3592" s="172" t="s">
        <v>103</v>
      </c>
      <c r="H3592" s="34"/>
    </row>
    <row r="3593" spans="1:8" x14ac:dyDescent="0.2">
      <c r="A3593" s="1569">
        <v>300225</v>
      </c>
      <c r="B3593" s="172" t="s">
        <v>5973</v>
      </c>
      <c r="C3593" s="81" t="s">
        <v>5974</v>
      </c>
      <c r="D3593" s="81" t="s">
        <v>134</v>
      </c>
      <c r="E3593" s="81"/>
      <c r="F3593" s="81"/>
      <c r="G3593" s="172" t="s">
        <v>103</v>
      </c>
      <c r="H3593" s="34"/>
    </row>
    <row r="3594" spans="1:8" x14ac:dyDescent="0.2">
      <c r="A3594" s="1569">
        <v>300226</v>
      </c>
      <c r="B3594" s="172" t="s">
        <v>5975</v>
      </c>
      <c r="C3594" s="81" t="s">
        <v>2010</v>
      </c>
      <c r="D3594" s="81" t="s">
        <v>134</v>
      </c>
      <c r="E3594" s="81"/>
      <c r="F3594" s="81"/>
      <c r="G3594" s="172" t="s">
        <v>103</v>
      </c>
      <c r="H3594" s="34"/>
    </row>
    <row r="3595" spans="1:8" x14ac:dyDescent="0.2">
      <c r="A3595" s="1569">
        <v>300227</v>
      </c>
      <c r="B3595" s="172" t="s">
        <v>5976</v>
      </c>
      <c r="C3595" s="81" t="s">
        <v>5977</v>
      </c>
      <c r="D3595" s="81" t="s">
        <v>124</v>
      </c>
      <c r="E3595" s="81"/>
      <c r="F3595" s="81"/>
      <c r="G3595" s="172" t="s">
        <v>103</v>
      </c>
      <c r="H3595" s="34"/>
    </row>
    <row r="3596" spans="1:8" x14ac:dyDescent="0.2">
      <c r="A3596" s="1569">
        <v>300228</v>
      </c>
      <c r="B3596" s="172" t="s">
        <v>5978</v>
      </c>
      <c r="C3596" s="81" t="s">
        <v>5979</v>
      </c>
      <c r="D3596" s="81" t="s">
        <v>124</v>
      </c>
      <c r="E3596" s="81"/>
      <c r="F3596" s="81"/>
      <c r="G3596" s="172" t="s">
        <v>103</v>
      </c>
      <c r="H3596" s="34"/>
    </row>
    <row r="3597" spans="1:8" x14ac:dyDescent="0.2">
      <c r="A3597" s="1569">
        <v>300229</v>
      </c>
      <c r="B3597" s="172" t="s">
        <v>5980</v>
      </c>
      <c r="C3597" s="81" t="s">
        <v>5981</v>
      </c>
      <c r="D3597" s="81" t="s">
        <v>124</v>
      </c>
      <c r="E3597" s="81"/>
      <c r="F3597" s="81"/>
      <c r="G3597" s="172" t="s">
        <v>103</v>
      </c>
      <c r="H3597" s="34"/>
    </row>
    <row r="3598" spans="1:8" x14ac:dyDescent="0.2">
      <c r="A3598" s="1569">
        <v>300230</v>
      </c>
      <c r="B3598" s="172" t="s">
        <v>5982</v>
      </c>
      <c r="C3598" s="81" t="s">
        <v>4784</v>
      </c>
      <c r="D3598" s="81" t="s">
        <v>124</v>
      </c>
      <c r="E3598" s="81"/>
      <c r="F3598" s="81"/>
      <c r="G3598" s="172" t="s">
        <v>103</v>
      </c>
      <c r="H3598" s="34"/>
    </row>
    <row r="3599" spans="1:8" x14ac:dyDescent="0.2">
      <c r="A3599" s="1569">
        <v>300231</v>
      </c>
      <c r="B3599" s="172" t="s">
        <v>5983</v>
      </c>
      <c r="C3599" s="81" t="s">
        <v>5984</v>
      </c>
      <c r="D3599" s="81" t="s">
        <v>124</v>
      </c>
      <c r="E3599" s="81"/>
      <c r="F3599" s="81"/>
      <c r="G3599" s="172" t="s">
        <v>103</v>
      </c>
      <c r="H3599" s="34"/>
    </row>
    <row r="3600" spans="1:8" x14ac:dyDescent="0.2">
      <c r="A3600" s="1569">
        <v>300232</v>
      </c>
      <c r="B3600" s="172" t="s">
        <v>5985</v>
      </c>
      <c r="C3600" s="81" t="s">
        <v>5986</v>
      </c>
      <c r="D3600" s="81" t="s">
        <v>124</v>
      </c>
      <c r="E3600" s="81"/>
      <c r="F3600" s="81"/>
      <c r="G3600" s="172" t="s">
        <v>103</v>
      </c>
      <c r="H3600" s="34"/>
    </row>
    <row r="3601" spans="1:8" x14ac:dyDescent="0.2">
      <c r="A3601" s="1569">
        <v>300233</v>
      </c>
      <c r="B3601" s="172" t="s">
        <v>5987</v>
      </c>
      <c r="C3601" s="81" t="s">
        <v>5988</v>
      </c>
      <c r="D3601" s="81" t="s">
        <v>124</v>
      </c>
      <c r="E3601" s="81"/>
      <c r="F3601" s="81"/>
      <c r="G3601" s="172" t="s">
        <v>103</v>
      </c>
      <c r="H3601" s="34"/>
    </row>
    <row r="3602" spans="1:8" x14ac:dyDescent="0.2">
      <c r="A3602" s="1569">
        <v>300234</v>
      </c>
      <c r="B3602" s="172" t="s">
        <v>5989</v>
      </c>
      <c r="C3602" s="81" t="s">
        <v>1222</v>
      </c>
      <c r="D3602" s="81" t="s">
        <v>124</v>
      </c>
      <c r="E3602" s="81"/>
      <c r="F3602" s="81"/>
      <c r="G3602" s="172" t="s">
        <v>103</v>
      </c>
      <c r="H3602" s="34"/>
    </row>
    <row r="3603" spans="1:8" x14ac:dyDescent="0.2">
      <c r="A3603" s="1569">
        <v>300235</v>
      </c>
      <c r="B3603" s="172" t="s">
        <v>5990</v>
      </c>
      <c r="C3603" s="81" t="s">
        <v>1052</v>
      </c>
      <c r="D3603" s="81" t="s">
        <v>124</v>
      </c>
      <c r="E3603" s="81"/>
      <c r="F3603" s="81"/>
      <c r="G3603" s="172" t="s">
        <v>103</v>
      </c>
      <c r="H3603" s="34"/>
    </row>
    <row r="3604" spans="1:8" x14ac:dyDescent="0.2">
      <c r="A3604" s="1569">
        <v>300236</v>
      </c>
      <c r="B3604" s="172" t="s">
        <v>5991</v>
      </c>
      <c r="C3604" s="81" t="s">
        <v>5992</v>
      </c>
      <c r="D3604" s="81" t="s">
        <v>101</v>
      </c>
      <c r="E3604" s="81" t="s">
        <v>143</v>
      </c>
      <c r="F3604" s="81"/>
      <c r="G3604" s="172" t="s">
        <v>103</v>
      </c>
      <c r="H3604" s="34"/>
    </row>
    <row r="3605" spans="1:8" x14ac:dyDescent="0.2">
      <c r="A3605" s="1569">
        <v>300237</v>
      </c>
      <c r="B3605" s="172" t="s">
        <v>5993</v>
      </c>
      <c r="C3605" s="81" t="s">
        <v>5994</v>
      </c>
      <c r="D3605" s="81" t="s">
        <v>101</v>
      </c>
      <c r="E3605" s="81" t="s">
        <v>143</v>
      </c>
      <c r="F3605" s="81"/>
      <c r="G3605" s="172" t="s">
        <v>103</v>
      </c>
      <c r="H3605" s="34"/>
    </row>
    <row r="3606" spans="1:8" x14ac:dyDescent="0.2">
      <c r="A3606" s="1569">
        <v>300238</v>
      </c>
      <c r="B3606" s="172" t="s">
        <v>5995</v>
      </c>
      <c r="C3606" s="81" t="s">
        <v>5996</v>
      </c>
      <c r="D3606" s="81" t="s">
        <v>101</v>
      </c>
      <c r="E3606" s="81" t="s">
        <v>143</v>
      </c>
      <c r="F3606" s="81"/>
      <c r="G3606" s="172" t="s">
        <v>103</v>
      </c>
      <c r="H3606" s="34"/>
    </row>
    <row r="3607" spans="1:8" x14ac:dyDescent="0.2">
      <c r="A3607" s="1569">
        <v>300239</v>
      </c>
      <c r="B3607" s="172" t="s">
        <v>5997</v>
      </c>
      <c r="C3607" s="81" t="s">
        <v>5998</v>
      </c>
      <c r="D3607" s="81" t="s">
        <v>101</v>
      </c>
      <c r="E3607" s="81" t="s">
        <v>143</v>
      </c>
      <c r="F3607" s="81"/>
      <c r="G3607" s="172" t="s">
        <v>110</v>
      </c>
      <c r="H3607" s="34"/>
    </row>
    <row r="3608" spans="1:8" x14ac:dyDescent="0.2">
      <c r="A3608" s="1569">
        <v>300240</v>
      </c>
      <c r="B3608" s="172" t="s">
        <v>5999</v>
      </c>
      <c r="C3608" s="81" t="s">
        <v>6000</v>
      </c>
      <c r="D3608" s="81" t="s">
        <v>124</v>
      </c>
      <c r="E3608" s="81"/>
      <c r="F3608" s="81"/>
      <c r="G3608" s="172" t="s">
        <v>103</v>
      </c>
      <c r="H3608" s="34"/>
    </row>
    <row r="3609" spans="1:8" x14ac:dyDescent="0.2">
      <c r="A3609" s="1569">
        <v>300241</v>
      </c>
      <c r="B3609" s="172" t="s">
        <v>6001</v>
      </c>
      <c r="C3609" s="81" t="s">
        <v>471</v>
      </c>
      <c r="D3609" s="81" t="s">
        <v>124</v>
      </c>
      <c r="E3609" s="81"/>
      <c r="F3609" s="81"/>
      <c r="G3609" s="172" t="s">
        <v>103</v>
      </c>
      <c r="H3609" s="34"/>
    </row>
    <row r="3610" spans="1:8" x14ac:dyDescent="0.2">
      <c r="A3610" s="1569">
        <v>300242</v>
      </c>
      <c r="B3610" s="172" t="s">
        <v>6002</v>
      </c>
      <c r="C3610" s="81" t="s">
        <v>2066</v>
      </c>
      <c r="D3610" s="81" t="s">
        <v>101</v>
      </c>
      <c r="E3610" s="81"/>
      <c r="F3610" s="81"/>
      <c r="G3610" s="172" t="s">
        <v>103</v>
      </c>
      <c r="H3610" s="34"/>
    </row>
    <row r="3611" spans="1:8" x14ac:dyDescent="0.2">
      <c r="A3611" s="1569">
        <v>300243</v>
      </c>
      <c r="B3611" s="172" t="s">
        <v>6003</v>
      </c>
      <c r="C3611" s="81" t="s">
        <v>6004</v>
      </c>
      <c r="D3611" s="81" t="s">
        <v>143</v>
      </c>
      <c r="E3611" s="81"/>
      <c r="F3611" s="81"/>
      <c r="G3611" s="172" t="s">
        <v>103</v>
      </c>
      <c r="H3611" s="34"/>
    </row>
    <row r="3612" spans="1:8" x14ac:dyDescent="0.2">
      <c r="A3612" s="1569">
        <v>300244</v>
      </c>
      <c r="B3612" s="172" t="s">
        <v>6005</v>
      </c>
      <c r="C3612" s="81" t="s">
        <v>6006</v>
      </c>
      <c r="D3612" s="81" t="s">
        <v>101</v>
      </c>
      <c r="E3612" s="81"/>
      <c r="F3612" s="81"/>
      <c r="G3612" s="172" t="s">
        <v>103</v>
      </c>
      <c r="H3612" s="34"/>
    </row>
    <row r="3613" spans="1:8" x14ac:dyDescent="0.2">
      <c r="A3613" s="1569">
        <v>300245</v>
      </c>
      <c r="B3613" s="172" t="s">
        <v>6007</v>
      </c>
      <c r="C3613" s="81" t="s">
        <v>6008</v>
      </c>
      <c r="D3613" s="81" t="s">
        <v>134</v>
      </c>
      <c r="E3613" s="81"/>
      <c r="F3613" s="81"/>
      <c r="G3613" s="172" t="s">
        <v>103</v>
      </c>
      <c r="H3613" s="34"/>
    </row>
    <row r="3614" spans="1:8" x14ac:dyDescent="0.2">
      <c r="A3614" s="1569">
        <v>300246</v>
      </c>
      <c r="B3614" s="172" t="s">
        <v>6009</v>
      </c>
      <c r="C3614" s="81" t="s">
        <v>6010</v>
      </c>
      <c r="D3614" s="81" t="s">
        <v>143</v>
      </c>
      <c r="E3614" s="81"/>
      <c r="F3614" s="81"/>
      <c r="G3614" s="172" t="s">
        <v>103</v>
      </c>
      <c r="H3614" s="34"/>
    </row>
    <row r="3615" spans="1:8" x14ac:dyDescent="0.2">
      <c r="A3615" s="1569">
        <v>300247</v>
      </c>
      <c r="B3615" s="172" t="s">
        <v>6011</v>
      </c>
      <c r="C3615" s="81" t="s">
        <v>6012</v>
      </c>
      <c r="D3615" s="81" t="s">
        <v>134</v>
      </c>
      <c r="E3615" s="81" t="s">
        <v>143</v>
      </c>
      <c r="F3615" s="81"/>
      <c r="G3615" s="172" t="s">
        <v>103</v>
      </c>
      <c r="H3615" s="34"/>
    </row>
    <row r="3616" spans="1:8" x14ac:dyDescent="0.2">
      <c r="A3616" s="1569">
        <v>300248</v>
      </c>
      <c r="B3616" s="172" t="s">
        <v>6013</v>
      </c>
      <c r="C3616" s="81" t="s">
        <v>6014</v>
      </c>
      <c r="D3616" s="81" t="s">
        <v>143</v>
      </c>
      <c r="E3616" s="81"/>
      <c r="F3616" s="81"/>
      <c r="G3616" s="172" t="s">
        <v>103</v>
      </c>
      <c r="H3616" s="34"/>
    </row>
    <row r="3617" spans="1:8" x14ac:dyDescent="0.2">
      <c r="A3617" s="1569">
        <v>300249</v>
      </c>
      <c r="B3617" s="172" t="s">
        <v>6015</v>
      </c>
      <c r="C3617" s="81" t="s">
        <v>6016</v>
      </c>
      <c r="D3617" s="81" t="s">
        <v>101</v>
      </c>
      <c r="E3617" s="81"/>
      <c r="F3617" s="81"/>
      <c r="G3617" s="172" t="s">
        <v>103</v>
      </c>
      <c r="H3617" s="34"/>
    </row>
    <row r="3618" spans="1:8" x14ac:dyDescent="0.2">
      <c r="A3618" s="1569">
        <v>300250</v>
      </c>
      <c r="B3618" s="172" t="s">
        <v>6017</v>
      </c>
      <c r="C3618" s="81" t="s">
        <v>6018</v>
      </c>
      <c r="D3618" s="81" t="s">
        <v>124</v>
      </c>
      <c r="E3618" s="81"/>
      <c r="F3618" s="81"/>
      <c r="G3618" s="172" t="s">
        <v>103</v>
      </c>
      <c r="H3618" s="34"/>
    </row>
    <row r="3619" spans="1:8" x14ac:dyDescent="0.2">
      <c r="A3619" s="1569">
        <v>300251</v>
      </c>
      <c r="B3619" s="172" t="s">
        <v>6019</v>
      </c>
      <c r="C3619" s="81" t="s">
        <v>6020</v>
      </c>
      <c r="D3619" s="81" t="s">
        <v>124</v>
      </c>
      <c r="E3619" s="81"/>
      <c r="F3619" s="81"/>
      <c r="G3619" s="172" t="s">
        <v>103</v>
      </c>
      <c r="H3619" s="34"/>
    </row>
    <row r="3620" spans="1:8" x14ac:dyDescent="0.2">
      <c r="A3620" s="1569">
        <v>300252</v>
      </c>
      <c r="B3620" s="172" t="s">
        <v>6021</v>
      </c>
      <c r="C3620" s="81" t="s">
        <v>1458</v>
      </c>
      <c r="D3620" s="81" t="s">
        <v>134</v>
      </c>
      <c r="E3620" s="81"/>
      <c r="F3620" s="81"/>
      <c r="G3620" s="172" t="s">
        <v>103</v>
      </c>
      <c r="H3620" s="34"/>
    </row>
    <row r="3621" spans="1:8" x14ac:dyDescent="0.2">
      <c r="A3621" s="1569">
        <v>300253</v>
      </c>
      <c r="B3621" s="172" t="s">
        <v>6022</v>
      </c>
      <c r="C3621" s="81" t="s">
        <v>1293</v>
      </c>
      <c r="D3621" s="81" t="s">
        <v>143</v>
      </c>
      <c r="E3621" s="81"/>
      <c r="F3621" s="81"/>
      <c r="G3621" s="172" t="s">
        <v>103</v>
      </c>
      <c r="H3621" s="34"/>
    </row>
    <row r="3622" spans="1:8" x14ac:dyDescent="0.2">
      <c r="A3622" s="1569">
        <v>300254</v>
      </c>
      <c r="B3622" s="172" t="s">
        <v>6023</v>
      </c>
      <c r="C3622" s="81" t="s">
        <v>6024</v>
      </c>
      <c r="D3622" s="81" t="s">
        <v>134</v>
      </c>
      <c r="E3622" s="81"/>
      <c r="F3622" s="81"/>
      <c r="G3622" s="172" t="s">
        <v>107</v>
      </c>
      <c r="H3622" s="34"/>
    </row>
    <row r="3623" spans="1:8" x14ac:dyDescent="0.2">
      <c r="A3623" s="1569">
        <v>300255</v>
      </c>
      <c r="B3623" s="172" t="s">
        <v>6025</v>
      </c>
      <c r="C3623" s="81" t="s">
        <v>6026</v>
      </c>
      <c r="D3623" s="81" t="s">
        <v>134</v>
      </c>
      <c r="E3623" s="81"/>
      <c r="F3623" s="81"/>
      <c r="G3623" s="172" t="s">
        <v>107</v>
      </c>
      <c r="H3623" s="34"/>
    </row>
    <row r="3624" spans="1:8" x14ac:dyDescent="0.2">
      <c r="A3624" s="1569">
        <v>300256</v>
      </c>
      <c r="B3624" s="172" t="s">
        <v>6027</v>
      </c>
      <c r="C3624" s="81" t="s">
        <v>6028</v>
      </c>
      <c r="D3624" s="81" t="s">
        <v>134</v>
      </c>
      <c r="E3624" s="81"/>
      <c r="F3624" s="81"/>
      <c r="G3624" s="172" t="s">
        <v>107</v>
      </c>
      <c r="H3624" s="34"/>
    </row>
    <row r="3625" spans="1:8" x14ac:dyDescent="0.2">
      <c r="A3625" s="1569">
        <v>300257</v>
      </c>
      <c r="B3625" s="172" t="s">
        <v>6029</v>
      </c>
      <c r="C3625" s="81" t="s">
        <v>6030</v>
      </c>
      <c r="D3625" s="81" t="s">
        <v>134</v>
      </c>
      <c r="E3625" s="81"/>
      <c r="F3625" s="81"/>
      <c r="G3625" s="172" t="s">
        <v>107</v>
      </c>
      <c r="H3625" s="34"/>
    </row>
    <row r="3626" spans="1:8" x14ac:dyDescent="0.2">
      <c r="A3626" s="1569">
        <v>300258</v>
      </c>
      <c r="B3626" s="172" t="s">
        <v>6031</v>
      </c>
      <c r="C3626" s="81" t="s">
        <v>6032</v>
      </c>
      <c r="D3626" s="81" t="s">
        <v>134</v>
      </c>
      <c r="E3626" s="81"/>
      <c r="F3626" s="81"/>
      <c r="G3626" s="172" t="s">
        <v>107</v>
      </c>
      <c r="H3626" s="34"/>
    </row>
    <row r="3627" spans="1:8" x14ac:dyDescent="0.2">
      <c r="A3627" s="1569">
        <v>300259</v>
      </c>
      <c r="B3627" s="172" t="s">
        <v>6033</v>
      </c>
      <c r="C3627" s="81" t="s">
        <v>6034</v>
      </c>
      <c r="D3627" s="81" t="s">
        <v>134</v>
      </c>
      <c r="E3627" s="81"/>
      <c r="F3627" s="81"/>
      <c r="G3627" s="172" t="s">
        <v>107</v>
      </c>
      <c r="H3627" s="34"/>
    </row>
    <row r="3628" spans="1:8" x14ac:dyDescent="0.2">
      <c r="A3628" s="1569">
        <v>300260</v>
      </c>
      <c r="B3628" s="172" t="s">
        <v>6035</v>
      </c>
      <c r="C3628" s="81" t="s">
        <v>6036</v>
      </c>
      <c r="D3628" s="81" t="s">
        <v>134</v>
      </c>
      <c r="E3628" s="81"/>
      <c r="F3628" s="81"/>
      <c r="G3628" s="172" t="s">
        <v>107</v>
      </c>
      <c r="H3628" s="34"/>
    </row>
    <row r="3629" spans="1:8" x14ac:dyDescent="0.2">
      <c r="A3629" s="1569">
        <v>300261</v>
      </c>
      <c r="B3629" s="172" t="s">
        <v>6037</v>
      </c>
      <c r="C3629" s="81" t="s">
        <v>6038</v>
      </c>
      <c r="D3629" s="81" t="s">
        <v>134</v>
      </c>
      <c r="E3629" s="81"/>
      <c r="F3629" s="81"/>
      <c r="G3629" s="172" t="s">
        <v>107</v>
      </c>
      <c r="H3629" s="34"/>
    </row>
    <row r="3630" spans="1:8" x14ac:dyDescent="0.2">
      <c r="A3630" s="1569">
        <v>300262</v>
      </c>
      <c r="B3630" s="172" t="s">
        <v>6039</v>
      </c>
      <c r="C3630" s="81" t="s">
        <v>6040</v>
      </c>
      <c r="D3630" s="81" t="s">
        <v>134</v>
      </c>
      <c r="E3630" s="81"/>
      <c r="F3630" s="81"/>
      <c r="G3630" s="172" t="s">
        <v>107</v>
      </c>
      <c r="H3630" s="34"/>
    </row>
    <row r="3631" spans="1:8" x14ac:dyDescent="0.2">
      <c r="A3631" s="1569">
        <v>300263</v>
      </c>
      <c r="B3631" s="172" t="s">
        <v>6041</v>
      </c>
      <c r="C3631" s="81" t="s">
        <v>6042</v>
      </c>
      <c r="D3631" s="81" t="s">
        <v>134</v>
      </c>
      <c r="E3631" s="81"/>
      <c r="F3631" s="81"/>
      <c r="G3631" s="172" t="s">
        <v>107</v>
      </c>
      <c r="H3631" s="34"/>
    </row>
    <row r="3632" spans="1:8" x14ac:dyDescent="0.2">
      <c r="A3632" s="1569">
        <v>300264</v>
      </c>
      <c r="B3632" s="172" t="s">
        <v>6043</v>
      </c>
      <c r="C3632" s="81" t="s">
        <v>6044</v>
      </c>
      <c r="D3632" s="81" t="s">
        <v>134</v>
      </c>
      <c r="E3632" s="81"/>
      <c r="F3632" s="81"/>
      <c r="G3632" s="172" t="s">
        <v>107</v>
      </c>
      <c r="H3632" s="34"/>
    </row>
    <row r="3633" spans="1:8" x14ac:dyDescent="0.2">
      <c r="A3633" s="1569">
        <v>300265</v>
      </c>
      <c r="B3633" s="172" t="s">
        <v>6045</v>
      </c>
      <c r="C3633" s="81" t="s">
        <v>6046</v>
      </c>
      <c r="D3633" s="81" t="s">
        <v>134</v>
      </c>
      <c r="E3633" s="81"/>
      <c r="F3633" s="81"/>
      <c r="G3633" s="172" t="s">
        <v>107</v>
      </c>
      <c r="H3633" s="34"/>
    </row>
    <row r="3634" spans="1:8" x14ac:dyDescent="0.2">
      <c r="A3634" s="1569">
        <v>300266</v>
      </c>
      <c r="B3634" s="172" t="s">
        <v>6047</v>
      </c>
      <c r="C3634" s="81" t="s">
        <v>6048</v>
      </c>
      <c r="D3634" s="81" t="s">
        <v>134</v>
      </c>
      <c r="E3634" s="81"/>
      <c r="F3634" s="81"/>
      <c r="G3634" s="81" t="s">
        <v>107</v>
      </c>
      <c r="H3634" s="34"/>
    </row>
    <row r="3635" spans="1:8" x14ac:dyDescent="0.2">
      <c r="A3635" s="1569">
        <v>300267</v>
      </c>
      <c r="B3635" s="172" t="s">
        <v>6049</v>
      </c>
      <c r="C3635" s="81" t="s">
        <v>6050</v>
      </c>
      <c r="D3635" s="81" t="s">
        <v>134</v>
      </c>
      <c r="E3635" s="81"/>
      <c r="F3635" s="81"/>
      <c r="G3635" s="172" t="s">
        <v>107</v>
      </c>
      <c r="H3635" s="34"/>
    </row>
    <row r="3636" spans="1:8" x14ac:dyDescent="0.2">
      <c r="A3636" s="1569">
        <v>300268</v>
      </c>
      <c r="B3636" s="172" t="s">
        <v>6051</v>
      </c>
      <c r="C3636" s="81" t="s">
        <v>6052</v>
      </c>
      <c r="D3636" s="81" t="s">
        <v>101</v>
      </c>
      <c r="E3636" s="81"/>
      <c r="F3636" s="81"/>
      <c r="G3636" s="172" t="s">
        <v>103</v>
      </c>
      <c r="H3636" s="34"/>
    </row>
    <row r="3637" spans="1:8" x14ac:dyDescent="0.2">
      <c r="A3637" s="1569">
        <v>300269</v>
      </c>
      <c r="B3637" s="172" t="s">
        <v>6053</v>
      </c>
      <c r="C3637" s="81" t="s">
        <v>6054</v>
      </c>
      <c r="D3637" s="81" t="s">
        <v>101</v>
      </c>
      <c r="E3637" s="81"/>
      <c r="F3637" s="81"/>
      <c r="G3637" s="172" t="s">
        <v>103</v>
      </c>
      <c r="H3637" s="34"/>
    </row>
    <row r="3638" spans="1:8" x14ac:dyDescent="0.2">
      <c r="A3638" s="1569">
        <v>300270</v>
      </c>
      <c r="B3638" s="172" t="s">
        <v>6055</v>
      </c>
      <c r="C3638" s="81" t="s">
        <v>6056</v>
      </c>
      <c r="D3638" s="81" t="s">
        <v>134</v>
      </c>
      <c r="E3638" s="81"/>
      <c r="F3638" s="81"/>
      <c r="G3638" s="172" t="s">
        <v>103</v>
      </c>
      <c r="H3638" s="34"/>
    </row>
    <row r="3639" spans="1:8" x14ac:dyDescent="0.2">
      <c r="A3639" s="1569">
        <v>300271</v>
      </c>
      <c r="B3639" s="172" t="s">
        <v>6057</v>
      </c>
      <c r="C3639" s="81" t="s">
        <v>6058</v>
      </c>
      <c r="D3639" s="81" t="s">
        <v>134</v>
      </c>
      <c r="E3639" s="81"/>
      <c r="F3639" s="81"/>
      <c r="G3639" s="172" t="s">
        <v>103</v>
      </c>
      <c r="H3639" s="34"/>
    </row>
    <row r="3640" spans="1:8" x14ac:dyDescent="0.2">
      <c r="A3640" s="1569">
        <v>300272</v>
      </c>
      <c r="B3640" s="172" t="s">
        <v>6059</v>
      </c>
      <c r="C3640" s="81" t="s">
        <v>6060</v>
      </c>
      <c r="D3640" s="81" t="s">
        <v>134</v>
      </c>
      <c r="E3640" s="81"/>
      <c r="F3640" s="81"/>
      <c r="G3640" s="172" t="s">
        <v>103</v>
      </c>
      <c r="H3640" s="34"/>
    </row>
    <row r="3641" spans="1:8" x14ac:dyDescent="0.2">
      <c r="A3641" s="1569">
        <v>300273</v>
      </c>
      <c r="B3641" s="172" t="s">
        <v>6061</v>
      </c>
      <c r="C3641" s="81" t="s">
        <v>6062</v>
      </c>
      <c r="D3641" s="81" t="s">
        <v>134</v>
      </c>
      <c r="E3641" s="81"/>
      <c r="F3641" s="81"/>
      <c r="G3641" s="172" t="s">
        <v>103</v>
      </c>
      <c r="H3641" s="34"/>
    </row>
    <row r="3642" spans="1:8" x14ac:dyDescent="0.2">
      <c r="A3642" s="1569">
        <v>300274</v>
      </c>
      <c r="B3642" s="172" t="s">
        <v>6063</v>
      </c>
      <c r="C3642" s="81" t="s">
        <v>6064</v>
      </c>
      <c r="D3642" s="81" t="s">
        <v>143</v>
      </c>
      <c r="E3642" s="81"/>
      <c r="F3642" s="81"/>
      <c r="G3642" s="172" t="s">
        <v>103</v>
      </c>
      <c r="H3642" s="34"/>
    </row>
    <row r="3643" spans="1:8" x14ac:dyDescent="0.2">
      <c r="A3643" s="1569">
        <v>300275</v>
      </c>
      <c r="B3643" s="172" t="s">
        <v>6065</v>
      </c>
      <c r="C3643" s="81" t="s">
        <v>6066</v>
      </c>
      <c r="D3643" s="81" t="s">
        <v>143</v>
      </c>
      <c r="E3643" s="81"/>
      <c r="F3643" s="81"/>
      <c r="G3643" s="172" t="s">
        <v>110</v>
      </c>
      <c r="H3643" s="34"/>
    </row>
    <row r="3644" spans="1:8" x14ac:dyDescent="0.2">
      <c r="A3644" s="1569">
        <v>300276</v>
      </c>
      <c r="B3644" s="172" t="s">
        <v>6067</v>
      </c>
      <c r="C3644" s="81" t="s">
        <v>6068</v>
      </c>
      <c r="D3644" s="81" t="s">
        <v>134</v>
      </c>
      <c r="E3644" s="81"/>
      <c r="F3644" s="81"/>
      <c r="G3644" s="172" t="s">
        <v>107</v>
      </c>
      <c r="H3644" s="34"/>
    </row>
    <row r="3645" spans="1:8" x14ac:dyDescent="0.2">
      <c r="A3645" s="1569">
        <v>300277</v>
      </c>
      <c r="B3645" s="172" t="s">
        <v>6069</v>
      </c>
      <c r="C3645" s="81" t="s">
        <v>6070</v>
      </c>
      <c r="D3645" s="81" t="s">
        <v>134</v>
      </c>
      <c r="E3645" s="81"/>
      <c r="F3645" s="81"/>
      <c r="G3645" s="172" t="s">
        <v>107</v>
      </c>
      <c r="H3645" s="34"/>
    </row>
    <row r="3646" spans="1:8" x14ac:dyDescent="0.2">
      <c r="A3646" s="1569">
        <v>300278</v>
      </c>
      <c r="B3646" s="172" t="s">
        <v>6071</v>
      </c>
      <c r="C3646" s="81" t="s">
        <v>6072</v>
      </c>
      <c r="D3646" s="81" t="s">
        <v>134</v>
      </c>
      <c r="E3646" s="81"/>
      <c r="F3646" s="81"/>
      <c r="G3646" s="172" t="s">
        <v>107</v>
      </c>
      <c r="H3646" s="34"/>
    </row>
    <row r="3647" spans="1:8" x14ac:dyDescent="0.2">
      <c r="A3647" s="1569">
        <v>300279</v>
      </c>
      <c r="B3647" s="172" t="s">
        <v>6073</v>
      </c>
      <c r="C3647" s="81" t="s">
        <v>6074</v>
      </c>
      <c r="D3647" s="81" t="s">
        <v>134</v>
      </c>
      <c r="E3647" s="81"/>
      <c r="F3647" s="81"/>
      <c r="G3647" s="172" t="s">
        <v>107</v>
      </c>
      <c r="H3647" s="34"/>
    </row>
    <row r="3648" spans="1:8" x14ac:dyDescent="0.2">
      <c r="A3648" s="1569">
        <v>300280</v>
      </c>
      <c r="B3648" s="172" t="s">
        <v>6075</v>
      </c>
      <c r="C3648" s="81" t="s">
        <v>6076</v>
      </c>
      <c r="D3648" s="81" t="s">
        <v>134</v>
      </c>
      <c r="E3648" s="81"/>
      <c r="F3648" s="81"/>
      <c r="G3648" s="172" t="s">
        <v>107</v>
      </c>
      <c r="H3648" s="34"/>
    </row>
    <row r="3649" spans="1:8" x14ac:dyDescent="0.2">
      <c r="A3649" s="1569">
        <v>300281</v>
      </c>
      <c r="B3649" s="172" t="s">
        <v>6077</v>
      </c>
      <c r="C3649" s="81" t="s">
        <v>6078</v>
      </c>
      <c r="D3649" s="81" t="s">
        <v>124</v>
      </c>
      <c r="E3649" s="81"/>
      <c r="F3649" s="81"/>
      <c r="G3649" s="172" t="s">
        <v>110</v>
      </c>
      <c r="H3649" s="34"/>
    </row>
    <row r="3650" spans="1:8" x14ac:dyDescent="0.2">
      <c r="A3650" s="1569">
        <v>300282</v>
      </c>
      <c r="B3650" s="172" t="s">
        <v>6079</v>
      </c>
      <c r="C3650" s="81" t="s">
        <v>1979</v>
      </c>
      <c r="D3650" s="81" t="s">
        <v>143</v>
      </c>
      <c r="E3650" s="81"/>
      <c r="F3650" s="81"/>
      <c r="G3650" s="172" t="s">
        <v>103</v>
      </c>
      <c r="H3650" s="34"/>
    </row>
    <row r="3651" spans="1:8" x14ac:dyDescent="0.2">
      <c r="A3651" s="1569">
        <v>300283</v>
      </c>
      <c r="B3651" s="172" t="s">
        <v>6080</v>
      </c>
      <c r="C3651" s="81" t="s">
        <v>1977</v>
      </c>
      <c r="D3651" s="81" t="s">
        <v>134</v>
      </c>
      <c r="E3651" s="81"/>
      <c r="F3651" s="81"/>
      <c r="G3651" s="172" t="s">
        <v>103</v>
      </c>
      <c r="H3651" s="34"/>
    </row>
    <row r="3652" spans="1:8" x14ac:dyDescent="0.2">
      <c r="A3652" s="1569">
        <v>300284</v>
      </c>
      <c r="B3652" s="172" t="s">
        <v>6081</v>
      </c>
      <c r="C3652" s="81" t="s">
        <v>6082</v>
      </c>
      <c r="D3652" s="81" t="s">
        <v>134</v>
      </c>
      <c r="E3652" s="81"/>
      <c r="F3652" s="81"/>
      <c r="G3652" s="172" t="s">
        <v>107</v>
      </c>
      <c r="H3652" s="34"/>
    </row>
    <row r="3653" spans="1:8" x14ac:dyDescent="0.2">
      <c r="A3653" s="1569">
        <v>300285</v>
      </c>
      <c r="B3653" s="172" t="s">
        <v>6083</v>
      </c>
      <c r="C3653" s="81" t="s">
        <v>6084</v>
      </c>
      <c r="D3653" s="81" t="s">
        <v>143</v>
      </c>
      <c r="E3653" s="81"/>
      <c r="F3653" s="81"/>
      <c r="G3653" s="172" t="s">
        <v>103</v>
      </c>
      <c r="H3653" s="34"/>
    </row>
    <row r="3654" spans="1:8" x14ac:dyDescent="0.2">
      <c r="A3654" s="1569">
        <v>300286</v>
      </c>
      <c r="B3654" s="172" t="s">
        <v>6085</v>
      </c>
      <c r="C3654" s="81" t="s">
        <v>6086</v>
      </c>
      <c r="D3654" s="81" t="s">
        <v>143</v>
      </c>
      <c r="E3654" s="81"/>
      <c r="F3654" s="81"/>
      <c r="G3654" s="172" t="s">
        <v>103</v>
      </c>
      <c r="H3654" s="34"/>
    </row>
    <row r="3655" spans="1:8" x14ac:dyDescent="0.2">
      <c r="A3655" s="1569">
        <v>300287</v>
      </c>
      <c r="B3655" s="172" t="s">
        <v>6087</v>
      </c>
      <c r="C3655" s="81" t="s">
        <v>6088</v>
      </c>
      <c r="D3655" s="81" t="s">
        <v>134</v>
      </c>
      <c r="E3655" s="81" t="s">
        <v>143</v>
      </c>
      <c r="F3655" s="81"/>
      <c r="G3655" s="172" t="s">
        <v>110</v>
      </c>
      <c r="H3655" s="34"/>
    </row>
    <row r="3656" spans="1:8" x14ac:dyDescent="0.2">
      <c r="A3656" s="1569">
        <v>300288</v>
      </c>
      <c r="B3656" s="172" t="s">
        <v>6089</v>
      </c>
      <c r="C3656" s="81" t="s">
        <v>6090</v>
      </c>
      <c r="D3656" s="81" t="s">
        <v>134</v>
      </c>
      <c r="E3656" s="81" t="s">
        <v>143</v>
      </c>
      <c r="F3656" s="81"/>
      <c r="G3656" s="172" t="s">
        <v>110</v>
      </c>
      <c r="H3656" s="34"/>
    </row>
    <row r="3657" spans="1:8" x14ac:dyDescent="0.2">
      <c r="A3657" s="1569">
        <v>300289</v>
      </c>
      <c r="B3657" s="172" t="s">
        <v>6091</v>
      </c>
      <c r="C3657" s="81" t="s">
        <v>375</v>
      </c>
      <c r="D3657" s="81" t="s">
        <v>143</v>
      </c>
      <c r="E3657" s="81"/>
      <c r="F3657" s="81"/>
      <c r="G3657" s="172" t="s">
        <v>110</v>
      </c>
      <c r="H3657" s="34"/>
    </row>
    <row r="3658" spans="1:8" x14ac:dyDescent="0.2">
      <c r="A3658" s="1569">
        <v>300290</v>
      </c>
      <c r="B3658" s="172" t="s">
        <v>6092</v>
      </c>
      <c r="C3658" s="81" t="s">
        <v>6093</v>
      </c>
      <c r="D3658" s="81" t="s">
        <v>143</v>
      </c>
      <c r="E3658" s="81"/>
      <c r="F3658" s="81"/>
      <c r="G3658" s="172" t="s">
        <v>110</v>
      </c>
      <c r="H3658" s="34"/>
    </row>
    <row r="3659" spans="1:8" x14ac:dyDescent="0.2">
      <c r="A3659" s="1569">
        <v>300291</v>
      </c>
      <c r="B3659" s="172" t="s">
        <v>11942</v>
      </c>
      <c r="C3659" s="81" t="s">
        <v>11627</v>
      </c>
      <c r="D3659" s="81" t="s">
        <v>134</v>
      </c>
      <c r="E3659" s="81"/>
      <c r="F3659" s="81"/>
      <c r="G3659" s="172" t="s">
        <v>103</v>
      </c>
      <c r="H3659" s="34"/>
    </row>
    <row r="3660" spans="1:8" x14ac:dyDescent="0.2">
      <c r="A3660" s="1569">
        <v>300292</v>
      </c>
      <c r="B3660" s="172" t="s">
        <v>11943</v>
      </c>
      <c r="C3660" s="81" t="s">
        <v>11944</v>
      </c>
      <c r="D3660" s="81" t="s">
        <v>134</v>
      </c>
      <c r="E3660" s="81"/>
      <c r="F3660" s="81"/>
      <c r="G3660" s="172" t="s">
        <v>103</v>
      </c>
      <c r="H3660" s="34"/>
    </row>
    <row r="3661" spans="1:8" x14ac:dyDescent="0.2">
      <c r="A3661" s="1569">
        <v>300293</v>
      </c>
      <c r="B3661" s="172" t="s">
        <v>6094</v>
      </c>
      <c r="C3661" s="81" t="s">
        <v>6095</v>
      </c>
      <c r="D3661" s="81" t="s">
        <v>143</v>
      </c>
      <c r="E3661" s="81"/>
      <c r="F3661" s="81"/>
      <c r="G3661" s="172" t="s">
        <v>110</v>
      </c>
      <c r="H3661" s="34"/>
    </row>
    <row r="3662" spans="1:8" x14ac:dyDescent="0.2">
      <c r="A3662" s="1569">
        <v>300294</v>
      </c>
      <c r="B3662" s="172" t="s">
        <v>6096</v>
      </c>
      <c r="C3662" s="81" t="s">
        <v>6097</v>
      </c>
      <c r="D3662" s="81" t="s">
        <v>134</v>
      </c>
      <c r="E3662" s="81"/>
      <c r="F3662" s="81"/>
      <c r="G3662" s="172" t="s">
        <v>107</v>
      </c>
      <c r="H3662" s="34"/>
    </row>
    <row r="3663" spans="1:8" x14ac:dyDescent="0.2">
      <c r="A3663" s="1569">
        <v>300295</v>
      </c>
      <c r="B3663" s="172" t="s">
        <v>6098</v>
      </c>
      <c r="C3663" s="81" t="s">
        <v>6099</v>
      </c>
      <c r="D3663" s="81" t="s">
        <v>134</v>
      </c>
      <c r="E3663" s="81"/>
      <c r="F3663" s="81"/>
      <c r="G3663" s="172" t="s">
        <v>107</v>
      </c>
      <c r="H3663" s="34"/>
    </row>
    <row r="3664" spans="1:8" x14ac:dyDescent="0.2">
      <c r="A3664" s="1569">
        <v>300296</v>
      </c>
      <c r="B3664" s="172" t="s">
        <v>6100</v>
      </c>
      <c r="C3664" s="81" t="s">
        <v>6101</v>
      </c>
      <c r="D3664" s="81" t="s">
        <v>134</v>
      </c>
      <c r="E3664" s="81"/>
      <c r="F3664" s="81"/>
      <c r="G3664" s="172" t="s">
        <v>107</v>
      </c>
      <c r="H3664" s="34"/>
    </row>
    <row r="3665" spans="1:8" x14ac:dyDescent="0.2">
      <c r="A3665" s="1569">
        <v>300297</v>
      </c>
      <c r="B3665" s="172" t="s">
        <v>6102</v>
      </c>
      <c r="C3665" s="81" t="s">
        <v>6103</v>
      </c>
      <c r="D3665" s="81" t="s">
        <v>134</v>
      </c>
      <c r="E3665" s="81"/>
      <c r="F3665" s="81"/>
      <c r="G3665" s="172" t="s">
        <v>107</v>
      </c>
      <c r="H3665" s="34"/>
    </row>
    <row r="3666" spans="1:8" x14ac:dyDescent="0.2">
      <c r="A3666" s="1569">
        <v>300298</v>
      </c>
      <c r="B3666" s="172" t="s">
        <v>6104</v>
      </c>
      <c r="C3666" s="81" t="s">
        <v>6105</v>
      </c>
      <c r="D3666" s="81" t="s">
        <v>134</v>
      </c>
      <c r="E3666" s="81"/>
      <c r="F3666" s="81"/>
      <c r="G3666" s="172" t="s">
        <v>103</v>
      </c>
      <c r="H3666" s="34"/>
    </row>
    <row r="3667" spans="1:8" x14ac:dyDescent="0.2">
      <c r="A3667" s="1569">
        <v>300299</v>
      </c>
      <c r="B3667" s="172" t="s">
        <v>6106</v>
      </c>
      <c r="C3667" s="81" t="s">
        <v>6107</v>
      </c>
      <c r="D3667" s="81" t="s">
        <v>124</v>
      </c>
      <c r="E3667" s="81"/>
      <c r="F3667" s="81"/>
      <c r="G3667" s="172" t="s">
        <v>103</v>
      </c>
      <c r="H3667" s="34"/>
    </row>
    <row r="3668" spans="1:8" x14ac:dyDescent="0.2">
      <c r="A3668" s="1569">
        <v>300300</v>
      </c>
      <c r="B3668" s="172" t="s">
        <v>6108</v>
      </c>
      <c r="C3668" s="81" t="s">
        <v>6109</v>
      </c>
      <c r="D3668" s="81" t="s">
        <v>134</v>
      </c>
      <c r="E3668" s="81"/>
      <c r="F3668" s="81"/>
      <c r="G3668" s="172" t="s">
        <v>103</v>
      </c>
      <c r="H3668" s="34"/>
    </row>
    <row r="3669" spans="1:8" x14ac:dyDescent="0.2">
      <c r="A3669" s="1569">
        <v>300301</v>
      </c>
      <c r="B3669" s="172" t="s">
        <v>6110</v>
      </c>
      <c r="C3669" s="81" t="s">
        <v>4663</v>
      </c>
      <c r="D3669" s="81" t="s">
        <v>134</v>
      </c>
      <c r="E3669" s="81" t="s">
        <v>143</v>
      </c>
      <c r="F3669" s="81"/>
      <c r="G3669" s="172" t="s">
        <v>103</v>
      </c>
      <c r="H3669" s="34"/>
    </row>
    <row r="3670" spans="1:8" x14ac:dyDescent="0.2">
      <c r="A3670" s="1569">
        <v>300302</v>
      </c>
      <c r="B3670" s="172" t="s">
        <v>6111</v>
      </c>
      <c r="C3670" s="81" t="s">
        <v>6112</v>
      </c>
      <c r="D3670" s="81" t="s">
        <v>143</v>
      </c>
      <c r="E3670" s="81"/>
      <c r="F3670" s="81"/>
      <c r="G3670" s="172" t="s">
        <v>103</v>
      </c>
      <c r="H3670" s="34"/>
    </row>
    <row r="3671" spans="1:8" x14ac:dyDescent="0.2">
      <c r="A3671" s="1569">
        <v>300303</v>
      </c>
      <c r="B3671" s="172" t="s">
        <v>6113</v>
      </c>
      <c r="C3671" s="81" t="s">
        <v>6114</v>
      </c>
      <c r="D3671" s="81" t="s">
        <v>143</v>
      </c>
      <c r="E3671" s="81"/>
      <c r="F3671" s="81"/>
      <c r="G3671" s="172" t="s">
        <v>103</v>
      </c>
      <c r="H3671" s="34"/>
    </row>
    <row r="3672" spans="1:8" x14ac:dyDescent="0.2">
      <c r="A3672" s="1569">
        <v>300304</v>
      </c>
      <c r="B3672" s="172" t="s">
        <v>6115</v>
      </c>
      <c r="C3672" s="81" t="s">
        <v>6116</v>
      </c>
      <c r="D3672" s="81" t="s">
        <v>143</v>
      </c>
      <c r="E3672" s="81"/>
      <c r="F3672" s="81"/>
      <c r="G3672" s="172" t="s">
        <v>103</v>
      </c>
      <c r="H3672" s="34"/>
    </row>
    <row r="3673" spans="1:8" x14ac:dyDescent="0.2">
      <c r="A3673" s="1569">
        <v>300305</v>
      </c>
      <c r="B3673" s="172" t="s">
        <v>6117</v>
      </c>
      <c r="C3673" s="81" t="s">
        <v>6118</v>
      </c>
      <c r="D3673" s="81" t="s">
        <v>124</v>
      </c>
      <c r="E3673" s="81"/>
      <c r="F3673" s="81"/>
      <c r="G3673" s="172" t="s">
        <v>103</v>
      </c>
      <c r="H3673" s="34"/>
    </row>
    <row r="3674" spans="1:8" x14ac:dyDescent="0.2">
      <c r="A3674" s="1569">
        <v>300306</v>
      </c>
      <c r="B3674" s="172" t="s">
        <v>6119</v>
      </c>
      <c r="C3674" s="81" t="s">
        <v>6120</v>
      </c>
      <c r="D3674" s="81" t="s">
        <v>124</v>
      </c>
      <c r="E3674" s="81"/>
      <c r="F3674" s="81"/>
      <c r="G3674" s="172" t="s">
        <v>103</v>
      </c>
      <c r="H3674" s="34"/>
    </row>
    <row r="3675" spans="1:8" x14ac:dyDescent="0.2">
      <c r="A3675" s="1569">
        <v>300307</v>
      </c>
      <c r="B3675" s="172" t="s">
        <v>6121</v>
      </c>
      <c r="C3675" s="81" t="s">
        <v>6122</v>
      </c>
      <c r="D3675" s="81" t="s">
        <v>124</v>
      </c>
      <c r="E3675" s="81"/>
      <c r="F3675" s="81"/>
      <c r="G3675" s="172" t="s">
        <v>103</v>
      </c>
      <c r="H3675" s="34"/>
    </row>
    <row r="3676" spans="1:8" x14ac:dyDescent="0.2">
      <c r="A3676" s="1569">
        <v>300308</v>
      </c>
      <c r="B3676" s="172" t="s">
        <v>6123</v>
      </c>
      <c r="C3676" s="81" t="s">
        <v>6124</v>
      </c>
      <c r="D3676" s="81" t="s">
        <v>124</v>
      </c>
      <c r="E3676" s="81"/>
      <c r="F3676" s="81"/>
      <c r="G3676" s="172" t="s">
        <v>103</v>
      </c>
      <c r="H3676" s="34"/>
    </row>
    <row r="3677" spans="1:8" x14ac:dyDescent="0.2">
      <c r="A3677" s="1569">
        <v>300309</v>
      </c>
      <c r="B3677" s="172" t="s">
        <v>6125</v>
      </c>
      <c r="C3677" s="81" t="s">
        <v>6126</v>
      </c>
      <c r="D3677" s="81" t="s">
        <v>143</v>
      </c>
      <c r="E3677" s="81"/>
      <c r="F3677" s="81"/>
      <c r="G3677" s="172" t="s">
        <v>103</v>
      </c>
      <c r="H3677" s="34"/>
    </row>
    <row r="3678" spans="1:8" x14ac:dyDescent="0.2">
      <c r="A3678" s="1569">
        <v>300310</v>
      </c>
      <c r="B3678" s="172" t="s">
        <v>6127</v>
      </c>
      <c r="C3678" s="81" t="s">
        <v>6128</v>
      </c>
      <c r="D3678" s="81" t="s">
        <v>124</v>
      </c>
      <c r="E3678" s="81"/>
      <c r="F3678" s="81"/>
      <c r="G3678" s="172" t="s">
        <v>103</v>
      </c>
      <c r="H3678" s="34"/>
    </row>
    <row r="3679" spans="1:8" x14ac:dyDescent="0.2">
      <c r="A3679" s="1569">
        <v>300311</v>
      </c>
      <c r="B3679" s="172" t="s">
        <v>6129</v>
      </c>
      <c r="C3679" s="81" t="s">
        <v>6130</v>
      </c>
      <c r="D3679" s="81" t="s">
        <v>124</v>
      </c>
      <c r="E3679" s="81"/>
      <c r="F3679" s="81"/>
      <c r="G3679" s="172" t="s">
        <v>103</v>
      </c>
      <c r="H3679" s="34"/>
    </row>
    <row r="3680" spans="1:8" x14ac:dyDescent="0.2">
      <c r="A3680" s="1569">
        <v>300312</v>
      </c>
      <c r="B3680" s="172" t="s">
        <v>6131</v>
      </c>
      <c r="C3680" s="81" t="s">
        <v>6132</v>
      </c>
      <c r="D3680" s="81" t="s">
        <v>124</v>
      </c>
      <c r="E3680" s="81"/>
      <c r="F3680" s="81"/>
      <c r="G3680" s="172" t="s">
        <v>103</v>
      </c>
      <c r="H3680" s="34"/>
    </row>
    <row r="3681" spans="1:8" x14ac:dyDescent="0.2">
      <c r="A3681" s="1569">
        <v>300313</v>
      </c>
      <c r="B3681" s="172" t="s">
        <v>6133</v>
      </c>
      <c r="C3681" s="81" t="s">
        <v>6134</v>
      </c>
      <c r="D3681" s="81" t="s">
        <v>124</v>
      </c>
      <c r="E3681" s="81"/>
      <c r="F3681" s="81"/>
      <c r="G3681" s="172" t="s">
        <v>103</v>
      </c>
      <c r="H3681" s="34"/>
    </row>
    <row r="3682" spans="1:8" x14ac:dyDescent="0.2">
      <c r="A3682" s="1569">
        <v>300314</v>
      </c>
      <c r="B3682" s="172" t="s">
        <v>6135</v>
      </c>
      <c r="C3682" s="81" t="s">
        <v>6136</v>
      </c>
      <c r="D3682" s="81" t="s">
        <v>124</v>
      </c>
      <c r="E3682" s="81"/>
      <c r="F3682" s="81"/>
      <c r="G3682" s="172" t="s">
        <v>103</v>
      </c>
      <c r="H3682" s="34"/>
    </row>
    <row r="3683" spans="1:8" x14ac:dyDescent="0.2">
      <c r="A3683" s="1569">
        <v>300315</v>
      </c>
      <c r="B3683" s="172" t="s">
        <v>6137</v>
      </c>
      <c r="C3683" s="81" t="s">
        <v>6138</v>
      </c>
      <c r="D3683" s="81" t="s">
        <v>134</v>
      </c>
      <c r="E3683" s="81"/>
      <c r="F3683" s="81"/>
      <c r="G3683" s="172" t="s">
        <v>103</v>
      </c>
      <c r="H3683" s="34"/>
    </row>
    <row r="3684" spans="1:8" x14ac:dyDescent="0.2">
      <c r="A3684" s="1569">
        <v>300316</v>
      </c>
      <c r="B3684" s="172" t="s">
        <v>6139</v>
      </c>
      <c r="C3684" s="81" t="s">
        <v>6140</v>
      </c>
      <c r="D3684" s="81" t="s">
        <v>134</v>
      </c>
      <c r="E3684" s="81"/>
      <c r="F3684" s="81"/>
      <c r="G3684" s="172" t="s">
        <v>103</v>
      </c>
      <c r="H3684" s="34"/>
    </row>
    <row r="3685" spans="1:8" x14ac:dyDescent="0.2">
      <c r="A3685" s="1569">
        <v>300317</v>
      </c>
      <c r="B3685" s="172" t="s">
        <v>6141</v>
      </c>
      <c r="C3685" s="81" t="s">
        <v>6142</v>
      </c>
      <c r="D3685" s="81" t="s">
        <v>134</v>
      </c>
      <c r="E3685" s="81"/>
      <c r="F3685" s="81"/>
      <c r="G3685" s="172" t="s">
        <v>103</v>
      </c>
      <c r="H3685" s="34"/>
    </row>
    <row r="3686" spans="1:8" x14ac:dyDescent="0.2">
      <c r="A3686" s="1569">
        <v>300318</v>
      </c>
      <c r="B3686" s="172" t="s">
        <v>6143</v>
      </c>
      <c r="C3686" s="81" t="s">
        <v>3849</v>
      </c>
      <c r="D3686" s="81" t="s">
        <v>143</v>
      </c>
      <c r="E3686" s="81"/>
      <c r="F3686" s="81"/>
      <c r="G3686" s="172" t="s">
        <v>103</v>
      </c>
      <c r="H3686" s="34"/>
    </row>
    <row r="3687" spans="1:8" x14ac:dyDescent="0.2">
      <c r="A3687" s="1569">
        <v>300319</v>
      </c>
      <c r="B3687" s="172" t="s">
        <v>6144</v>
      </c>
      <c r="C3687" s="81" t="s">
        <v>6145</v>
      </c>
      <c r="D3687" s="81" t="s">
        <v>124</v>
      </c>
      <c r="E3687" s="81"/>
      <c r="F3687" s="81"/>
      <c r="G3687" s="172" t="s">
        <v>103</v>
      </c>
      <c r="H3687" s="34"/>
    </row>
    <row r="3688" spans="1:8" x14ac:dyDescent="0.2">
      <c r="A3688" s="1569">
        <v>300320</v>
      </c>
      <c r="B3688" s="172" t="s">
        <v>6146</v>
      </c>
      <c r="C3688" s="81" t="s">
        <v>1041</v>
      </c>
      <c r="D3688" s="81" t="s">
        <v>143</v>
      </c>
      <c r="E3688" s="81"/>
      <c r="F3688" s="81"/>
      <c r="G3688" s="172" t="s">
        <v>103</v>
      </c>
      <c r="H3688" s="34"/>
    </row>
    <row r="3689" spans="1:8" x14ac:dyDescent="0.2">
      <c r="A3689" s="1569">
        <v>300321</v>
      </c>
      <c r="B3689" s="172" t="s">
        <v>6147</v>
      </c>
      <c r="C3689" s="81" t="s">
        <v>696</v>
      </c>
      <c r="D3689" s="81" t="s">
        <v>134</v>
      </c>
      <c r="E3689" s="81"/>
      <c r="F3689" s="81"/>
      <c r="G3689" s="172" t="s">
        <v>103</v>
      </c>
      <c r="H3689" s="34"/>
    </row>
    <row r="3690" spans="1:8" x14ac:dyDescent="0.2">
      <c r="A3690" s="1569">
        <v>300322</v>
      </c>
      <c r="B3690" s="172" t="s">
        <v>6148</v>
      </c>
      <c r="C3690" s="81" t="s">
        <v>2772</v>
      </c>
      <c r="D3690" s="81" t="s">
        <v>101</v>
      </c>
      <c r="E3690" s="81"/>
      <c r="F3690" s="81"/>
      <c r="G3690" s="172" t="s">
        <v>103</v>
      </c>
      <c r="H3690" s="34"/>
    </row>
    <row r="3691" spans="1:8" x14ac:dyDescent="0.2">
      <c r="A3691" s="1569">
        <v>300323</v>
      </c>
      <c r="B3691" s="172" t="s">
        <v>6149</v>
      </c>
      <c r="C3691" s="81" t="s">
        <v>6150</v>
      </c>
      <c r="D3691" s="81" t="s">
        <v>134</v>
      </c>
      <c r="E3691" s="81"/>
      <c r="F3691" s="81"/>
      <c r="G3691" s="172" t="s">
        <v>103</v>
      </c>
      <c r="H3691" s="34"/>
    </row>
    <row r="3692" spans="1:8" x14ac:dyDescent="0.2">
      <c r="A3692" s="1569">
        <v>300324</v>
      </c>
      <c r="B3692" s="172" t="s">
        <v>6151</v>
      </c>
      <c r="C3692" s="81" t="s">
        <v>6152</v>
      </c>
      <c r="D3692" s="81" t="s">
        <v>143</v>
      </c>
      <c r="E3692" s="81"/>
      <c r="F3692" s="81"/>
      <c r="G3692" s="172" t="s">
        <v>103</v>
      </c>
      <c r="H3692" s="34"/>
    </row>
    <row r="3693" spans="1:8" x14ac:dyDescent="0.2">
      <c r="A3693" s="1569">
        <v>300325</v>
      </c>
      <c r="B3693" s="172" t="s">
        <v>6153</v>
      </c>
      <c r="C3693" s="81" t="s">
        <v>6154</v>
      </c>
      <c r="D3693" s="81" t="s">
        <v>124</v>
      </c>
      <c r="E3693" s="81"/>
      <c r="F3693" s="81"/>
      <c r="G3693" s="172" t="s">
        <v>103</v>
      </c>
      <c r="H3693" s="34"/>
    </row>
    <row r="3694" spans="1:8" x14ac:dyDescent="0.2">
      <c r="A3694" s="1569">
        <v>300326</v>
      </c>
      <c r="B3694" s="172" t="s">
        <v>6155</v>
      </c>
      <c r="C3694" s="81" t="s">
        <v>5340</v>
      </c>
      <c r="D3694" s="81" t="s">
        <v>143</v>
      </c>
      <c r="E3694" s="81"/>
      <c r="F3694" s="81"/>
      <c r="G3694" s="172" t="s">
        <v>103</v>
      </c>
      <c r="H3694" s="34"/>
    </row>
    <row r="3695" spans="1:8" x14ac:dyDescent="0.2">
      <c r="A3695" s="1569">
        <v>300327</v>
      </c>
      <c r="B3695" s="172" t="s">
        <v>6156</v>
      </c>
      <c r="C3695" s="81" t="s">
        <v>6157</v>
      </c>
      <c r="D3695" s="81" t="s">
        <v>124</v>
      </c>
      <c r="E3695" s="81"/>
      <c r="F3695" s="81"/>
      <c r="G3695" s="172" t="s">
        <v>103</v>
      </c>
      <c r="H3695" s="34"/>
    </row>
    <row r="3696" spans="1:8" x14ac:dyDescent="0.2">
      <c r="A3696" s="1569">
        <v>300328</v>
      </c>
      <c r="B3696" s="172" t="s">
        <v>6158</v>
      </c>
      <c r="C3696" s="81" t="s">
        <v>755</v>
      </c>
      <c r="D3696" s="81" t="s">
        <v>101</v>
      </c>
      <c r="E3696" s="81"/>
      <c r="F3696" s="81"/>
      <c r="G3696" s="172" t="s">
        <v>103</v>
      </c>
      <c r="H3696" s="34"/>
    </row>
    <row r="3697" spans="1:8" x14ac:dyDescent="0.2">
      <c r="A3697" s="1569">
        <v>300329</v>
      </c>
      <c r="B3697" s="172" t="s">
        <v>6159</v>
      </c>
      <c r="C3697" s="81" t="s">
        <v>2214</v>
      </c>
      <c r="D3697" s="81" t="s">
        <v>101</v>
      </c>
      <c r="E3697" s="81"/>
      <c r="F3697" s="81"/>
      <c r="G3697" s="172" t="s">
        <v>103</v>
      </c>
      <c r="H3697" s="34"/>
    </row>
    <row r="3698" spans="1:8" x14ac:dyDescent="0.2">
      <c r="A3698" s="1569">
        <v>300330</v>
      </c>
      <c r="B3698" s="172" t="s">
        <v>6160</v>
      </c>
      <c r="C3698" s="81" t="s">
        <v>990</v>
      </c>
      <c r="D3698" s="81" t="s">
        <v>101</v>
      </c>
      <c r="E3698" s="81"/>
      <c r="F3698" s="81"/>
      <c r="G3698" s="172" t="s">
        <v>103</v>
      </c>
      <c r="H3698" s="34"/>
    </row>
    <row r="3699" spans="1:8" x14ac:dyDescent="0.2">
      <c r="A3699" s="1569">
        <v>300331</v>
      </c>
      <c r="B3699" s="172" t="s">
        <v>6161</v>
      </c>
      <c r="C3699" s="81" t="s">
        <v>6162</v>
      </c>
      <c r="D3699" s="81" t="s">
        <v>101</v>
      </c>
      <c r="E3699" s="81"/>
      <c r="F3699" s="81"/>
      <c r="G3699" s="172" t="s">
        <v>103</v>
      </c>
      <c r="H3699" s="34"/>
    </row>
    <row r="3700" spans="1:8" x14ac:dyDescent="0.2">
      <c r="A3700" s="1569">
        <v>300332</v>
      </c>
      <c r="B3700" s="172" t="s">
        <v>6163</v>
      </c>
      <c r="C3700" s="81" t="s">
        <v>6164</v>
      </c>
      <c r="D3700" s="81" t="s">
        <v>134</v>
      </c>
      <c r="E3700" s="81"/>
      <c r="F3700" s="81"/>
      <c r="G3700" s="172" t="s">
        <v>103</v>
      </c>
      <c r="H3700" s="34"/>
    </row>
    <row r="3701" spans="1:8" x14ac:dyDescent="0.2">
      <c r="A3701" s="1569">
        <v>300333</v>
      </c>
      <c r="B3701" s="172" t="s">
        <v>6165</v>
      </c>
      <c r="C3701" s="81" t="s">
        <v>6166</v>
      </c>
      <c r="D3701" s="81" t="s">
        <v>143</v>
      </c>
      <c r="E3701" s="81"/>
      <c r="F3701" s="81"/>
      <c r="G3701" s="172" t="s">
        <v>103</v>
      </c>
      <c r="H3701" s="34"/>
    </row>
    <row r="3702" spans="1:8" x14ac:dyDescent="0.2">
      <c r="A3702" s="1569">
        <v>300334</v>
      </c>
      <c r="B3702" s="172" t="s">
        <v>6167</v>
      </c>
      <c r="C3702" s="81" t="s">
        <v>6168</v>
      </c>
      <c r="D3702" s="81" t="s">
        <v>124</v>
      </c>
      <c r="E3702" s="81"/>
      <c r="F3702" s="81"/>
      <c r="G3702" s="172" t="s">
        <v>103</v>
      </c>
      <c r="H3702" s="34"/>
    </row>
    <row r="3703" spans="1:8" x14ac:dyDescent="0.2">
      <c r="A3703" s="1569">
        <v>300335</v>
      </c>
      <c r="B3703" s="172" t="s">
        <v>6169</v>
      </c>
      <c r="C3703" s="81" t="s">
        <v>6170</v>
      </c>
      <c r="D3703" s="81" t="s">
        <v>124</v>
      </c>
      <c r="E3703" s="81"/>
      <c r="F3703" s="81"/>
      <c r="G3703" s="172" t="s">
        <v>103</v>
      </c>
      <c r="H3703" s="34"/>
    </row>
    <row r="3704" spans="1:8" x14ac:dyDescent="0.2">
      <c r="A3704" s="1569">
        <v>300336</v>
      </c>
      <c r="B3704" s="172" t="s">
        <v>6171</v>
      </c>
      <c r="C3704" s="81" t="s">
        <v>6172</v>
      </c>
      <c r="D3704" s="81" t="s">
        <v>124</v>
      </c>
      <c r="E3704" s="81"/>
      <c r="F3704" s="81"/>
      <c r="G3704" s="172" t="s">
        <v>103</v>
      </c>
      <c r="H3704" s="34"/>
    </row>
    <row r="3705" spans="1:8" x14ac:dyDescent="0.2">
      <c r="A3705" s="1569">
        <v>300337</v>
      </c>
      <c r="B3705" s="172" t="s">
        <v>6173</v>
      </c>
      <c r="C3705" s="81" t="s">
        <v>6174</v>
      </c>
      <c r="D3705" s="81" t="s">
        <v>124</v>
      </c>
      <c r="E3705" s="81"/>
      <c r="F3705" s="81"/>
      <c r="G3705" s="172" t="s">
        <v>103</v>
      </c>
      <c r="H3705" s="34"/>
    </row>
    <row r="3706" spans="1:8" x14ac:dyDescent="0.2">
      <c r="A3706" s="1569">
        <v>300338</v>
      </c>
      <c r="B3706" s="172" t="s">
        <v>6175</v>
      </c>
      <c r="C3706" s="81" t="s">
        <v>6176</v>
      </c>
      <c r="D3706" s="81" t="s">
        <v>124</v>
      </c>
      <c r="E3706" s="81"/>
      <c r="F3706" s="81"/>
      <c r="G3706" s="172" t="s">
        <v>103</v>
      </c>
      <c r="H3706" s="34"/>
    </row>
    <row r="3707" spans="1:8" x14ac:dyDescent="0.2">
      <c r="A3707" s="1569">
        <v>300339</v>
      </c>
      <c r="B3707" s="172" t="s">
        <v>6177</v>
      </c>
      <c r="C3707" s="81" t="s">
        <v>6178</v>
      </c>
      <c r="D3707" s="81" t="s">
        <v>124</v>
      </c>
      <c r="E3707" s="81"/>
      <c r="F3707" s="81"/>
      <c r="G3707" s="172" t="s">
        <v>103</v>
      </c>
      <c r="H3707" s="34"/>
    </row>
    <row r="3708" spans="1:8" x14ac:dyDescent="0.2">
      <c r="A3708" s="1569">
        <v>300340</v>
      </c>
      <c r="B3708" s="172" t="s">
        <v>6179</v>
      </c>
      <c r="C3708" s="81" t="s">
        <v>6180</v>
      </c>
      <c r="D3708" s="81" t="s">
        <v>124</v>
      </c>
      <c r="E3708" s="81"/>
      <c r="F3708" s="81"/>
      <c r="G3708" s="172" t="s">
        <v>103</v>
      </c>
      <c r="H3708" s="34"/>
    </row>
    <row r="3709" spans="1:8" x14ac:dyDescent="0.2">
      <c r="A3709" s="1569">
        <v>300341</v>
      </c>
      <c r="B3709" s="172" t="s">
        <v>6181</v>
      </c>
      <c r="C3709" s="81" t="s">
        <v>6182</v>
      </c>
      <c r="D3709" s="81" t="s">
        <v>124</v>
      </c>
      <c r="E3709" s="81"/>
      <c r="F3709" s="81"/>
      <c r="G3709" s="172" t="s">
        <v>103</v>
      </c>
      <c r="H3709" s="34"/>
    </row>
    <row r="3710" spans="1:8" x14ac:dyDescent="0.2">
      <c r="A3710" s="1569">
        <v>300342</v>
      </c>
      <c r="B3710" s="172" t="s">
        <v>6183</v>
      </c>
      <c r="C3710" s="81" t="s">
        <v>6184</v>
      </c>
      <c r="D3710" s="81" t="s">
        <v>124</v>
      </c>
      <c r="E3710" s="81"/>
      <c r="F3710" s="81"/>
      <c r="G3710" s="172" t="s">
        <v>103</v>
      </c>
      <c r="H3710" s="34"/>
    </row>
    <row r="3711" spans="1:8" x14ac:dyDescent="0.2">
      <c r="A3711" s="1569">
        <v>300343</v>
      </c>
      <c r="B3711" s="172" t="s">
        <v>6185</v>
      </c>
      <c r="C3711" s="81" t="s">
        <v>6186</v>
      </c>
      <c r="D3711" s="81" t="s">
        <v>124</v>
      </c>
      <c r="E3711" s="81"/>
      <c r="F3711" s="81"/>
      <c r="G3711" s="172" t="s">
        <v>103</v>
      </c>
      <c r="H3711" s="34"/>
    </row>
    <row r="3712" spans="1:8" x14ac:dyDescent="0.2">
      <c r="A3712" s="1569">
        <v>300344</v>
      </c>
      <c r="B3712" s="172" t="s">
        <v>6187</v>
      </c>
      <c r="C3712" s="81" t="s">
        <v>6188</v>
      </c>
      <c r="D3712" s="81" t="s">
        <v>124</v>
      </c>
      <c r="E3712" s="81"/>
      <c r="F3712" s="81"/>
      <c r="G3712" s="172" t="s">
        <v>103</v>
      </c>
      <c r="H3712" s="34"/>
    </row>
    <row r="3713" spans="1:8" x14ac:dyDescent="0.2">
      <c r="A3713" s="1569">
        <v>300345</v>
      </c>
      <c r="B3713" s="172" t="s">
        <v>6189</v>
      </c>
      <c r="C3713" s="81" t="s">
        <v>2895</v>
      </c>
      <c r="D3713" s="81" t="s">
        <v>101</v>
      </c>
      <c r="E3713" s="81"/>
      <c r="F3713" s="81"/>
      <c r="G3713" s="172" t="s">
        <v>103</v>
      </c>
      <c r="H3713" s="34"/>
    </row>
    <row r="3714" spans="1:8" x14ac:dyDescent="0.2">
      <c r="A3714" s="1569">
        <v>300346</v>
      </c>
      <c r="B3714" s="172" t="s">
        <v>6190</v>
      </c>
      <c r="C3714" s="81" t="s">
        <v>6191</v>
      </c>
      <c r="D3714" s="81" t="s">
        <v>134</v>
      </c>
      <c r="E3714" s="81"/>
      <c r="F3714" s="81"/>
      <c r="G3714" s="172" t="s">
        <v>103</v>
      </c>
      <c r="H3714" s="34"/>
    </row>
    <row r="3715" spans="1:8" x14ac:dyDescent="0.2">
      <c r="A3715" s="1569">
        <v>300347</v>
      </c>
      <c r="B3715" s="172" t="s">
        <v>6192</v>
      </c>
      <c r="C3715" s="81" t="s">
        <v>6193</v>
      </c>
      <c r="D3715" s="81" t="s">
        <v>101</v>
      </c>
      <c r="E3715" s="81"/>
      <c r="F3715" s="81"/>
      <c r="G3715" s="172" t="s">
        <v>103</v>
      </c>
      <c r="H3715" s="34"/>
    </row>
    <row r="3716" spans="1:8" x14ac:dyDescent="0.2">
      <c r="A3716" s="1569">
        <v>300348</v>
      </c>
      <c r="B3716" s="172" t="s">
        <v>6194</v>
      </c>
      <c r="C3716" s="81" t="s">
        <v>1946</v>
      </c>
      <c r="D3716" s="81" t="s">
        <v>134</v>
      </c>
      <c r="E3716" s="81"/>
      <c r="F3716" s="81"/>
      <c r="G3716" s="172" t="s">
        <v>103</v>
      </c>
      <c r="H3716" s="34"/>
    </row>
    <row r="3717" spans="1:8" x14ac:dyDescent="0.2">
      <c r="A3717" s="1569">
        <v>300349</v>
      </c>
      <c r="B3717" s="172" t="s">
        <v>6195</v>
      </c>
      <c r="C3717" s="81" t="s">
        <v>6196</v>
      </c>
      <c r="D3717" s="81" t="s">
        <v>134</v>
      </c>
      <c r="E3717" s="81"/>
      <c r="F3717" s="81"/>
      <c r="G3717" s="172" t="s">
        <v>103</v>
      </c>
      <c r="H3717" s="34"/>
    </row>
    <row r="3718" spans="1:8" x14ac:dyDescent="0.2">
      <c r="A3718" s="1569">
        <v>300350</v>
      </c>
      <c r="B3718" s="172" t="s">
        <v>6197</v>
      </c>
      <c r="C3718" s="81" t="s">
        <v>6198</v>
      </c>
      <c r="D3718" s="81" t="s">
        <v>124</v>
      </c>
      <c r="E3718" s="81"/>
      <c r="F3718" s="81"/>
      <c r="G3718" s="172" t="s">
        <v>103</v>
      </c>
      <c r="H3718" s="34"/>
    </row>
    <row r="3719" spans="1:8" x14ac:dyDescent="0.2">
      <c r="A3719" s="1569">
        <v>300351</v>
      </c>
      <c r="B3719" s="172" t="s">
        <v>6199</v>
      </c>
      <c r="C3719" s="81" t="s">
        <v>2589</v>
      </c>
      <c r="D3719" s="81" t="s">
        <v>101</v>
      </c>
      <c r="E3719" s="81"/>
      <c r="F3719" s="81"/>
      <c r="G3719" s="172" t="s">
        <v>103</v>
      </c>
      <c r="H3719" s="34"/>
    </row>
    <row r="3720" spans="1:8" x14ac:dyDescent="0.2">
      <c r="A3720" s="1569">
        <v>300352</v>
      </c>
      <c r="B3720" s="172" t="s">
        <v>6200</v>
      </c>
      <c r="C3720" s="81" t="s">
        <v>2972</v>
      </c>
      <c r="D3720" s="81" t="s">
        <v>143</v>
      </c>
      <c r="E3720" s="81"/>
      <c r="F3720" s="81"/>
      <c r="G3720" s="172" t="s">
        <v>103</v>
      </c>
      <c r="H3720" s="34"/>
    </row>
    <row r="3721" spans="1:8" x14ac:dyDescent="0.2">
      <c r="A3721" s="1569">
        <v>300353</v>
      </c>
      <c r="B3721" s="172" t="s">
        <v>6201</v>
      </c>
      <c r="C3721" s="81" t="s">
        <v>6202</v>
      </c>
      <c r="D3721" s="81" t="s">
        <v>143</v>
      </c>
      <c r="E3721" s="81"/>
      <c r="F3721" s="81"/>
      <c r="G3721" s="172" t="s">
        <v>103</v>
      </c>
      <c r="H3721" s="34"/>
    </row>
    <row r="3722" spans="1:8" x14ac:dyDescent="0.2">
      <c r="A3722" s="1569">
        <v>300354</v>
      </c>
      <c r="B3722" s="172" t="s">
        <v>6203</v>
      </c>
      <c r="C3722" s="81" t="s">
        <v>755</v>
      </c>
      <c r="D3722" s="81" t="s">
        <v>101</v>
      </c>
      <c r="E3722" s="81"/>
      <c r="F3722" s="81"/>
      <c r="G3722" s="172" t="s">
        <v>103</v>
      </c>
      <c r="H3722" s="34"/>
    </row>
    <row r="3723" spans="1:8" x14ac:dyDescent="0.2">
      <c r="A3723" s="1569">
        <v>300355</v>
      </c>
      <c r="B3723" s="172" t="s">
        <v>6204</v>
      </c>
      <c r="C3723" s="81" t="s">
        <v>6205</v>
      </c>
      <c r="D3723" s="81" t="s">
        <v>134</v>
      </c>
      <c r="E3723" s="81"/>
      <c r="F3723" s="81"/>
      <c r="G3723" s="172" t="s">
        <v>103</v>
      </c>
      <c r="H3723" s="34"/>
    </row>
    <row r="3724" spans="1:8" x14ac:dyDescent="0.2">
      <c r="A3724" s="1569">
        <v>300356</v>
      </c>
      <c r="B3724" s="172" t="s">
        <v>6206</v>
      </c>
      <c r="C3724" s="81" t="s">
        <v>6207</v>
      </c>
      <c r="D3724" s="81" t="s">
        <v>134</v>
      </c>
      <c r="E3724" s="81"/>
      <c r="F3724" s="81"/>
      <c r="G3724" s="172" t="s">
        <v>103</v>
      </c>
      <c r="H3724" s="34"/>
    </row>
    <row r="3725" spans="1:8" x14ac:dyDescent="0.2">
      <c r="A3725" s="1569">
        <v>300357</v>
      </c>
      <c r="B3725" s="172" t="s">
        <v>6208</v>
      </c>
      <c r="C3725" s="81" t="s">
        <v>5937</v>
      </c>
      <c r="D3725" s="81" t="s">
        <v>134</v>
      </c>
      <c r="E3725" s="81"/>
      <c r="F3725" s="81"/>
      <c r="G3725" s="172" t="s">
        <v>103</v>
      </c>
      <c r="H3725" s="34"/>
    </row>
    <row r="3726" spans="1:8" x14ac:dyDescent="0.2">
      <c r="A3726" s="1569">
        <v>300358</v>
      </c>
      <c r="B3726" s="172" t="s">
        <v>6209</v>
      </c>
      <c r="C3726" s="81" t="s">
        <v>5939</v>
      </c>
      <c r="D3726" s="81" t="s">
        <v>134</v>
      </c>
      <c r="E3726" s="81"/>
      <c r="F3726" s="81"/>
      <c r="G3726" s="172" t="s">
        <v>107</v>
      </c>
      <c r="H3726" s="34"/>
    </row>
    <row r="3727" spans="1:8" x14ac:dyDescent="0.2">
      <c r="A3727" s="1569">
        <v>300359</v>
      </c>
      <c r="B3727" s="172" t="s">
        <v>6210</v>
      </c>
      <c r="C3727" s="81" t="s">
        <v>6211</v>
      </c>
      <c r="D3727" s="81" t="s">
        <v>143</v>
      </c>
      <c r="E3727" s="81"/>
      <c r="F3727" s="81"/>
      <c r="G3727" s="172" t="s">
        <v>103</v>
      </c>
      <c r="H3727" s="34"/>
    </row>
    <row r="3728" spans="1:8" x14ac:dyDescent="0.2">
      <c r="A3728" s="1569">
        <v>300360</v>
      </c>
      <c r="B3728" s="172" t="s">
        <v>6212</v>
      </c>
      <c r="C3728" s="81" t="s">
        <v>6213</v>
      </c>
      <c r="D3728" s="81" t="s">
        <v>143</v>
      </c>
      <c r="E3728" s="81"/>
      <c r="F3728" s="81"/>
      <c r="G3728" s="172" t="s">
        <v>103</v>
      </c>
      <c r="H3728" s="34"/>
    </row>
    <row r="3729" spans="1:8" x14ac:dyDescent="0.2">
      <c r="A3729" s="1569">
        <v>300361</v>
      </c>
      <c r="B3729" s="172" t="s">
        <v>6214</v>
      </c>
      <c r="C3729" s="81" t="s">
        <v>6215</v>
      </c>
      <c r="D3729" s="81" t="s">
        <v>143</v>
      </c>
      <c r="E3729" s="81"/>
      <c r="F3729" s="81"/>
      <c r="G3729" s="172" t="s">
        <v>113</v>
      </c>
      <c r="H3729" s="34"/>
    </row>
    <row r="3730" spans="1:8" x14ac:dyDescent="0.2">
      <c r="A3730" s="1569">
        <v>300362</v>
      </c>
      <c r="B3730" s="172" t="s">
        <v>11945</v>
      </c>
      <c r="C3730" s="81" t="s">
        <v>11946</v>
      </c>
      <c r="D3730" s="81" t="s">
        <v>143</v>
      </c>
      <c r="E3730" s="81"/>
      <c r="F3730" s="81"/>
      <c r="G3730" s="172" t="s">
        <v>113</v>
      </c>
      <c r="H3730" s="34"/>
    </row>
    <row r="3731" spans="1:8" x14ac:dyDescent="0.2">
      <c r="A3731" s="1569">
        <v>300363</v>
      </c>
      <c r="B3731" s="172" t="s">
        <v>6216</v>
      </c>
      <c r="C3731" s="81" t="s">
        <v>6217</v>
      </c>
      <c r="D3731" s="81" t="s">
        <v>143</v>
      </c>
      <c r="E3731" s="81"/>
      <c r="F3731" s="81"/>
      <c r="G3731" s="172" t="s">
        <v>103</v>
      </c>
      <c r="H3731" s="34"/>
    </row>
    <row r="3732" spans="1:8" x14ac:dyDescent="0.2">
      <c r="A3732" s="1569">
        <v>300364</v>
      </c>
      <c r="B3732" s="172" t="s">
        <v>6218</v>
      </c>
      <c r="C3732" s="81" t="s">
        <v>6219</v>
      </c>
      <c r="D3732" s="81" t="s">
        <v>134</v>
      </c>
      <c r="E3732" s="81"/>
      <c r="F3732" s="81"/>
      <c r="G3732" s="172" t="s">
        <v>103</v>
      </c>
      <c r="H3732" s="34"/>
    </row>
    <row r="3733" spans="1:8" x14ac:dyDescent="0.2">
      <c r="A3733" s="1569">
        <v>300365</v>
      </c>
      <c r="B3733" s="172" t="s">
        <v>6220</v>
      </c>
      <c r="C3733" s="81" t="s">
        <v>6221</v>
      </c>
      <c r="D3733" s="81" t="s">
        <v>143</v>
      </c>
      <c r="E3733" s="81"/>
      <c r="F3733" s="81"/>
      <c r="G3733" s="172" t="s">
        <v>103</v>
      </c>
      <c r="H3733" s="34"/>
    </row>
    <row r="3734" spans="1:8" x14ac:dyDescent="0.2">
      <c r="A3734" s="1569">
        <v>300366</v>
      </c>
      <c r="B3734" s="172" t="s">
        <v>6222</v>
      </c>
      <c r="C3734" s="81" t="s">
        <v>6223</v>
      </c>
      <c r="D3734" s="81" t="s">
        <v>143</v>
      </c>
      <c r="E3734" s="81"/>
      <c r="F3734" s="81"/>
      <c r="G3734" s="172" t="s">
        <v>103</v>
      </c>
      <c r="H3734" s="34"/>
    </row>
    <row r="3735" spans="1:8" x14ac:dyDescent="0.2">
      <c r="A3735" s="1569">
        <v>300367</v>
      </c>
      <c r="B3735" s="172" t="s">
        <v>6224</v>
      </c>
      <c r="C3735" s="81" t="s">
        <v>6225</v>
      </c>
      <c r="D3735" s="81" t="s">
        <v>134</v>
      </c>
      <c r="E3735" s="81"/>
      <c r="F3735" s="81"/>
      <c r="G3735" s="172" t="s">
        <v>107</v>
      </c>
      <c r="H3735" s="34"/>
    </row>
    <row r="3736" spans="1:8" x14ac:dyDescent="0.2">
      <c r="A3736" s="1569">
        <v>300368</v>
      </c>
      <c r="B3736" s="172" t="s">
        <v>6226</v>
      </c>
      <c r="C3736" s="81" t="s">
        <v>6227</v>
      </c>
      <c r="D3736" s="81" t="s">
        <v>143</v>
      </c>
      <c r="E3736" s="81"/>
      <c r="F3736" s="81"/>
      <c r="G3736" s="172" t="s">
        <v>103</v>
      </c>
      <c r="H3736" s="34"/>
    </row>
    <row r="3737" spans="1:8" x14ac:dyDescent="0.2">
      <c r="A3737" s="1569">
        <v>300369</v>
      </c>
      <c r="B3737" s="172" t="s">
        <v>6228</v>
      </c>
      <c r="C3737" s="81" t="s">
        <v>680</v>
      </c>
      <c r="D3737" s="81" t="s">
        <v>143</v>
      </c>
      <c r="E3737" s="81"/>
      <c r="F3737" s="81"/>
      <c r="G3737" s="172" t="s">
        <v>103</v>
      </c>
      <c r="H3737" s="34"/>
    </row>
    <row r="3738" spans="1:8" x14ac:dyDescent="0.2">
      <c r="A3738" s="1569">
        <v>300370</v>
      </c>
      <c r="B3738" s="172" t="s">
        <v>6229</v>
      </c>
      <c r="C3738" s="81" t="s">
        <v>739</v>
      </c>
      <c r="D3738" s="81" t="s">
        <v>143</v>
      </c>
      <c r="E3738" s="81"/>
      <c r="F3738" s="81"/>
      <c r="G3738" s="172" t="s">
        <v>103</v>
      </c>
      <c r="H3738" s="34"/>
    </row>
    <row r="3739" spans="1:8" x14ac:dyDescent="0.2">
      <c r="A3739" s="1569">
        <v>300371</v>
      </c>
      <c r="B3739" s="172" t="s">
        <v>6230</v>
      </c>
      <c r="C3739" s="81" t="s">
        <v>6231</v>
      </c>
      <c r="D3739" s="81" t="s">
        <v>134</v>
      </c>
      <c r="E3739" s="81"/>
      <c r="F3739" s="81"/>
      <c r="G3739" s="172" t="s">
        <v>103</v>
      </c>
      <c r="H3739" s="34"/>
    </row>
    <row r="3740" spans="1:8" x14ac:dyDescent="0.2">
      <c r="A3740" s="1569">
        <v>300372</v>
      </c>
      <c r="B3740" s="172" t="s">
        <v>6232</v>
      </c>
      <c r="C3740" s="81" t="s">
        <v>6233</v>
      </c>
      <c r="D3740" s="81" t="s">
        <v>134</v>
      </c>
      <c r="E3740" s="81"/>
      <c r="F3740" s="81"/>
      <c r="G3740" s="172" t="s">
        <v>103</v>
      </c>
      <c r="H3740" s="34"/>
    </row>
    <row r="3741" spans="1:8" x14ac:dyDescent="0.2">
      <c r="A3741" s="1569">
        <v>300373</v>
      </c>
      <c r="B3741" s="172" t="s">
        <v>6234</v>
      </c>
      <c r="C3741" s="81" t="s">
        <v>6235</v>
      </c>
      <c r="D3741" s="81" t="s">
        <v>134</v>
      </c>
      <c r="E3741" s="81"/>
      <c r="F3741" s="81"/>
      <c r="G3741" s="172" t="s">
        <v>107</v>
      </c>
      <c r="H3741" s="34"/>
    </row>
    <row r="3742" spans="1:8" x14ac:dyDescent="0.2">
      <c r="A3742" s="1569">
        <v>300374</v>
      </c>
      <c r="B3742" s="172" t="s">
        <v>6236</v>
      </c>
      <c r="C3742" s="81" t="s">
        <v>6237</v>
      </c>
      <c r="D3742" s="81" t="s">
        <v>134</v>
      </c>
      <c r="E3742" s="81"/>
      <c r="F3742" s="81"/>
      <c r="G3742" s="172" t="s">
        <v>103</v>
      </c>
      <c r="H3742" s="34"/>
    </row>
    <row r="3743" spans="1:8" x14ac:dyDescent="0.2">
      <c r="A3743" s="1569">
        <v>300375</v>
      </c>
      <c r="B3743" s="172" t="s">
        <v>6238</v>
      </c>
      <c r="C3743" s="81" t="s">
        <v>6239</v>
      </c>
      <c r="D3743" s="81" t="s">
        <v>143</v>
      </c>
      <c r="E3743" s="81"/>
      <c r="F3743" s="81"/>
      <c r="G3743" s="172" t="s">
        <v>103</v>
      </c>
      <c r="H3743" s="34"/>
    </row>
    <row r="3744" spans="1:8" x14ac:dyDescent="0.2">
      <c r="A3744" s="1569">
        <v>300376</v>
      </c>
      <c r="B3744" s="172" t="s">
        <v>6240</v>
      </c>
      <c r="C3744" s="81" t="s">
        <v>6241</v>
      </c>
      <c r="D3744" s="81" t="s">
        <v>134</v>
      </c>
      <c r="E3744" s="81"/>
      <c r="F3744" s="81"/>
      <c r="G3744" s="172" t="s">
        <v>107</v>
      </c>
      <c r="H3744" s="34"/>
    </row>
    <row r="3745" spans="1:8" x14ac:dyDescent="0.2">
      <c r="A3745" s="1569">
        <v>300377</v>
      </c>
      <c r="B3745" s="172" t="s">
        <v>6242</v>
      </c>
      <c r="C3745" s="81" t="s">
        <v>6243</v>
      </c>
      <c r="D3745" s="81" t="s">
        <v>143</v>
      </c>
      <c r="E3745" s="81"/>
      <c r="F3745" s="81"/>
      <c r="G3745" s="172" t="s">
        <v>103</v>
      </c>
      <c r="H3745" s="34"/>
    </row>
    <row r="3746" spans="1:8" x14ac:dyDescent="0.2">
      <c r="A3746" s="1569">
        <v>300378</v>
      </c>
      <c r="B3746" s="172" t="s">
        <v>6244</v>
      </c>
      <c r="C3746" s="81" t="s">
        <v>1048</v>
      </c>
      <c r="D3746" s="81" t="s">
        <v>124</v>
      </c>
      <c r="E3746" s="81"/>
      <c r="F3746" s="81"/>
      <c r="G3746" s="172" t="s">
        <v>103</v>
      </c>
      <c r="H3746" s="34"/>
    </row>
    <row r="3747" spans="1:8" x14ac:dyDescent="0.2">
      <c r="A3747" s="1569">
        <v>300379</v>
      </c>
      <c r="B3747" s="172" t="s">
        <v>6245</v>
      </c>
      <c r="C3747" s="81" t="s">
        <v>6246</v>
      </c>
      <c r="D3747" s="81" t="s">
        <v>124</v>
      </c>
      <c r="E3747" s="81"/>
      <c r="F3747" s="81"/>
      <c r="G3747" s="172" t="s">
        <v>103</v>
      </c>
      <c r="H3747" s="34"/>
    </row>
    <row r="3748" spans="1:8" x14ac:dyDescent="0.2">
      <c r="A3748" s="1569">
        <v>300380</v>
      </c>
      <c r="B3748" s="172" t="s">
        <v>6247</v>
      </c>
      <c r="C3748" s="81" t="s">
        <v>843</v>
      </c>
      <c r="D3748" s="81" t="s">
        <v>143</v>
      </c>
      <c r="E3748" s="81"/>
      <c r="F3748" s="81"/>
      <c r="G3748" s="172" t="s">
        <v>103</v>
      </c>
      <c r="H3748" s="34"/>
    </row>
    <row r="3749" spans="1:8" x14ac:dyDescent="0.2">
      <c r="A3749" s="1569">
        <v>300381</v>
      </c>
      <c r="B3749" s="172" t="s">
        <v>6248</v>
      </c>
      <c r="C3749" s="81" t="s">
        <v>6249</v>
      </c>
      <c r="D3749" s="81" t="s">
        <v>134</v>
      </c>
      <c r="E3749" s="81"/>
      <c r="F3749" s="81"/>
      <c r="G3749" s="172" t="s">
        <v>107</v>
      </c>
      <c r="H3749" s="34"/>
    </row>
    <row r="3750" spans="1:8" x14ac:dyDescent="0.2">
      <c r="A3750" s="1569">
        <v>300382</v>
      </c>
      <c r="B3750" s="172" t="s">
        <v>6250</v>
      </c>
      <c r="C3750" s="81" t="s">
        <v>6251</v>
      </c>
      <c r="D3750" s="81" t="s">
        <v>143</v>
      </c>
      <c r="E3750" s="81"/>
      <c r="F3750" s="81"/>
      <c r="G3750" s="172" t="s">
        <v>103</v>
      </c>
      <c r="H3750" s="34"/>
    </row>
    <row r="3751" spans="1:8" x14ac:dyDescent="0.2">
      <c r="A3751" s="1569">
        <v>300383</v>
      </c>
      <c r="B3751" s="172" t="s">
        <v>6252</v>
      </c>
      <c r="C3751" s="81" t="s">
        <v>6253</v>
      </c>
      <c r="D3751" s="81" t="s">
        <v>143</v>
      </c>
      <c r="E3751" s="81"/>
      <c r="F3751" s="81"/>
      <c r="G3751" s="172" t="s">
        <v>103</v>
      </c>
      <c r="H3751" s="34"/>
    </row>
    <row r="3752" spans="1:8" x14ac:dyDescent="0.2">
      <c r="A3752" s="1569">
        <v>300384</v>
      </c>
      <c r="B3752" s="172" t="s">
        <v>6254</v>
      </c>
      <c r="C3752" s="81" t="s">
        <v>2810</v>
      </c>
      <c r="D3752" s="81" t="s">
        <v>124</v>
      </c>
      <c r="E3752" s="81"/>
      <c r="F3752" s="81"/>
      <c r="G3752" s="172" t="s">
        <v>103</v>
      </c>
      <c r="H3752" s="34"/>
    </row>
    <row r="3753" spans="1:8" x14ac:dyDescent="0.2">
      <c r="A3753" s="1569">
        <v>300385</v>
      </c>
      <c r="B3753" s="172" t="s">
        <v>6255</v>
      </c>
      <c r="C3753" s="81" t="s">
        <v>2417</v>
      </c>
      <c r="D3753" s="81" t="s">
        <v>134</v>
      </c>
      <c r="E3753" s="81"/>
      <c r="F3753" s="81"/>
      <c r="G3753" s="172" t="s">
        <v>103</v>
      </c>
      <c r="H3753" s="34"/>
    </row>
    <row r="3754" spans="1:8" x14ac:dyDescent="0.2">
      <c r="A3754" s="1569">
        <v>300386</v>
      </c>
      <c r="B3754" s="172" t="s">
        <v>6256</v>
      </c>
      <c r="C3754" s="81" t="s">
        <v>532</v>
      </c>
      <c r="D3754" s="81" t="s">
        <v>124</v>
      </c>
      <c r="E3754" s="81"/>
      <c r="F3754" s="81"/>
      <c r="G3754" s="172" t="s">
        <v>103</v>
      </c>
      <c r="H3754" s="34"/>
    </row>
    <row r="3755" spans="1:8" x14ac:dyDescent="0.2">
      <c r="A3755" s="1569">
        <v>300387</v>
      </c>
      <c r="B3755" s="172" t="s">
        <v>6257</v>
      </c>
      <c r="C3755" s="81" t="s">
        <v>6258</v>
      </c>
      <c r="D3755" s="81" t="s">
        <v>124</v>
      </c>
      <c r="E3755" s="81"/>
      <c r="F3755" s="81"/>
      <c r="G3755" s="172" t="s">
        <v>103</v>
      </c>
      <c r="H3755" s="34"/>
    </row>
    <row r="3756" spans="1:8" x14ac:dyDescent="0.2">
      <c r="A3756" s="1569">
        <v>300388</v>
      </c>
      <c r="B3756" s="172" t="s">
        <v>6259</v>
      </c>
      <c r="C3756" s="81" t="s">
        <v>6260</v>
      </c>
      <c r="D3756" s="81" t="s">
        <v>134</v>
      </c>
      <c r="E3756" s="81"/>
      <c r="F3756" s="81"/>
      <c r="G3756" s="172" t="s">
        <v>110</v>
      </c>
      <c r="H3756" s="34"/>
    </row>
    <row r="3757" spans="1:8" x14ac:dyDescent="0.2">
      <c r="A3757" s="1569">
        <v>300389</v>
      </c>
      <c r="B3757" s="172" t="s">
        <v>6261</v>
      </c>
      <c r="C3757" s="81" t="s">
        <v>2559</v>
      </c>
      <c r="D3757" s="81" t="s">
        <v>143</v>
      </c>
      <c r="E3757" s="81"/>
      <c r="F3757" s="81"/>
      <c r="G3757" s="172" t="s">
        <v>103</v>
      </c>
      <c r="H3757" s="34"/>
    </row>
    <row r="3758" spans="1:8" x14ac:dyDescent="0.2">
      <c r="A3758" s="1569">
        <v>300390</v>
      </c>
      <c r="B3758" s="172" t="s">
        <v>6262</v>
      </c>
      <c r="C3758" s="81" t="s">
        <v>6263</v>
      </c>
      <c r="D3758" s="81" t="s">
        <v>134</v>
      </c>
      <c r="E3758" s="81"/>
      <c r="F3758" s="81"/>
      <c r="G3758" s="172" t="s">
        <v>103</v>
      </c>
      <c r="H3758" s="34"/>
    </row>
    <row r="3759" spans="1:8" x14ac:dyDescent="0.2">
      <c r="A3759" s="1569">
        <v>300391</v>
      </c>
      <c r="B3759" s="172" t="s">
        <v>6264</v>
      </c>
      <c r="C3759" s="81" t="s">
        <v>6265</v>
      </c>
      <c r="D3759" s="81" t="s">
        <v>134</v>
      </c>
      <c r="E3759" s="81"/>
      <c r="F3759" s="81"/>
      <c r="G3759" s="172" t="s">
        <v>103</v>
      </c>
      <c r="H3759" s="34"/>
    </row>
    <row r="3760" spans="1:8" x14ac:dyDescent="0.2">
      <c r="A3760" s="1569">
        <v>300392</v>
      </c>
      <c r="B3760" s="172" t="s">
        <v>6266</v>
      </c>
      <c r="C3760" s="81" t="s">
        <v>6267</v>
      </c>
      <c r="D3760" s="81" t="s">
        <v>134</v>
      </c>
      <c r="E3760" s="81"/>
      <c r="F3760" s="81"/>
      <c r="G3760" s="172" t="s">
        <v>103</v>
      </c>
      <c r="H3760" s="34"/>
    </row>
    <row r="3761" spans="1:8" x14ac:dyDescent="0.2">
      <c r="A3761" s="1569">
        <v>300393</v>
      </c>
      <c r="B3761" s="172" t="s">
        <v>6268</v>
      </c>
      <c r="C3761" s="81" t="s">
        <v>6269</v>
      </c>
      <c r="D3761" s="81" t="s">
        <v>134</v>
      </c>
      <c r="E3761" s="81"/>
      <c r="F3761" s="81"/>
      <c r="G3761" s="172" t="s">
        <v>103</v>
      </c>
      <c r="H3761" s="34"/>
    </row>
    <row r="3762" spans="1:8" x14ac:dyDescent="0.2">
      <c r="A3762" s="1569">
        <v>300394</v>
      </c>
      <c r="B3762" s="172" t="s">
        <v>11947</v>
      </c>
      <c r="C3762" s="81" t="s">
        <v>11948</v>
      </c>
      <c r="D3762" s="81" t="s">
        <v>134</v>
      </c>
      <c r="E3762" s="81"/>
      <c r="F3762" s="81"/>
      <c r="G3762" s="172" t="s">
        <v>103</v>
      </c>
      <c r="H3762" s="34"/>
    </row>
    <row r="3763" spans="1:8" x14ac:dyDescent="0.2">
      <c r="A3763" s="1569">
        <v>300395</v>
      </c>
      <c r="B3763" s="172" t="s">
        <v>11949</v>
      </c>
      <c r="C3763" s="81" t="s">
        <v>11950</v>
      </c>
      <c r="D3763" s="81" t="s">
        <v>134</v>
      </c>
      <c r="E3763" s="81"/>
      <c r="F3763" s="81"/>
      <c r="G3763" s="172" t="s">
        <v>103</v>
      </c>
      <c r="H3763" s="34"/>
    </row>
    <row r="3764" spans="1:8" x14ac:dyDescent="0.2">
      <c r="A3764" s="1569">
        <v>300396</v>
      </c>
      <c r="B3764" s="172" t="s">
        <v>11951</v>
      </c>
      <c r="C3764" s="81" t="s">
        <v>11952</v>
      </c>
      <c r="D3764" s="81" t="s">
        <v>134</v>
      </c>
      <c r="E3764" s="81"/>
      <c r="F3764" s="81"/>
      <c r="G3764" s="172" t="s">
        <v>103</v>
      </c>
      <c r="H3764" s="34"/>
    </row>
    <row r="3765" spans="1:8" x14ac:dyDescent="0.2">
      <c r="A3765" s="1569">
        <v>300397</v>
      </c>
      <c r="B3765" s="172" t="s">
        <v>11953</v>
      </c>
      <c r="C3765" s="81" t="s">
        <v>11954</v>
      </c>
      <c r="D3765" s="81" t="s">
        <v>134</v>
      </c>
      <c r="E3765" s="81"/>
      <c r="F3765" s="81"/>
      <c r="G3765" s="172" t="s">
        <v>103</v>
      </c>
      <c r="H3765" s="34"/>
    </row>
    <row r="3766" spans="1:8" x14ac:dyDescent="0.2">
      <c r="A3766" s="1569">
        <v>300399</v>
      </c>
      <c r="B3766" s="172" t="s">
        <v>6270</v>
      </c>
      <c r="C3766" s="81" t="s">
        <v>6271</v>
      </c>
      <c r="D3766" s="81" t="s">
        <v>134</v>
      </c>
      <c r="E3766" s="81"/>
      <c r="F3766" s="81"/>
      <c r="G3766" s="172" t="s">
        <v>103</v>
      </c>
      <c r="H3766" s="34"/>
    </row>
    <row r="3767" spans="1:8" x14ac:dyDescent="0.2">
      <c r="A3767" s="1569">
        <v>300400</v>
      </c>
      <c r="B3767" s="172" t="s">
        <v>6272</v>
      </c>
      <c r="C3767" s="81" t="s">
        <v>6273</v>
      </c>
      <c r="D3767" s="81" t="s">
        <v>134</v>
      </c>
      <c r="E3767" s="81"/>
      <c r="F3767" s="81"/>
      <c r="G3767" s="172" t="s">
        <v>103</v>
      </c>
      <c r="H3767" s="34"/>
    </row>
    <row r="3768" spans="1:8" x14ac:dyDescent="0.2">
      <c r="A3768" s="1569">
        <v>300401</v>
      </c>
      <c r="B3768" s="172" t="s">
        <v>6274</v>
      </c>
      <c r="C3768" s="81" t="s">
        <v>6275</v>
      </c>
      <c r="D3768" s="81" t="s">
        <v>134</v>
      </c>
      <c r="E3768" s="81"/>
      <c r="F3768" s="81"/>
      <c r="G3768" s="172" t="s">
        <v>103</v>
      </c>
      <c r="H3768" s="34"/>
    </row>
    <row r="3769" spans="1:8" x14ac:dyDescent="0.2">
      <c r="A3769" s="1569">
        <v>300402</v>
      </c>
      <c r="B3769" s="172" t="s">
        <v>6276</v>
      </c>
      <c r="C3769" s="81" t="s">
        <v>6277</v>
      </c>
      <c r="D3769" s="81" t="s">
        <v>134</v>
      </c>
      <c r="E3769" s="81"/>
      <c r="F3769" s="81"/>
      <c r="G3769" s="172" t="s">
        <v>103</v>
      </c>
      <c r="H3769" s="34"/>
    </row>
    <row r="3770" spans="1:8" x14ac:dyDescent="0.2">
      <c r="A3770" s="1569">
        <v>300403</v>
      </c>
      <c r="B3770" s="172" t="s">
        <v>6278</v>
      </c>
      <c r="C3770" s="81" t="s">
        <v>6279</v>
      </c>
      <c r="D3770" s="81" t="s">
        <v>134</v>
      </c>
      <c r="E3770" s="81"/>
      <c r="F3770" s="81"/>
      <c r="G3770" s="172" t="s">
        <v>103</v>
      </c>
      <c r="H3770" s="34"/>
    </row>
    <row r="3771" spans="1:8" x14ac:dyDescent="0.2">
      <c r="A3771" s="1569">
        <v>300404</v>
      </c>
      <c r="B3771" s="172" t="s">
        <v>6280</v>
      </c>
      <c r="C3771" s="81" t="s">
        <v>6281</v>
      </c>
      <c r="D3771" s="81" t="s">
        <v>134</v>
      </c>
      <c r="E3771" s="81"/>
      <c r="F3771" s="81"/>
      <c r="G3771" s="172" t="s">
        <v>103</v>
      </c>
      <c r="H3771" s="34"/>
    </row>
    <row r="3772" spans="1:8" x14ac:dyDescent="0.2">
      <c r="A3772" s="1569">
        <v>300405</v>
      </c>
      <c r="B3772" s="172" t="s">
        <v>6282</v>
      </c>
      <c r="C3772" s="81" t="s">
        <v>2909</v>
      </c>
      <c r="D3772" s="81" t="s">
        <v>124</v>
      </c>
      <c r="E3772" s="81"/>
      <c r="F3772" s="81"/>
      <c r="G3772" s="172" t="s">
        <v>103</v>
      </c>
      <c r="H3772" s="34"/>
    </row>
    <row r="3773" spans="1:8" x14ac:dyDescent="0.2">
      <c r="A3773" s="1569">
        <v>300406</v>
      </c>
      <c r="B3773" s="172" t="s">
        <v>6283</v>
      </c>
      <c r="C3773" s="81" t="s">
        <v>6284</v>
      </c>
      <c r="D3773" s="81" t="s">
        <v>143</v>
      </c>
      <c r="E3773" s="81"/>
      <c r="F3773" s="81"/>
      <c r="G3773" s="172" t="s">
        <v>103</v>
      </c>
      <c r="H3773" s="34"/>
    </row>
    <row r="3774" spans="1:8" x14ac:dyDescent="0.2">
      <c r="A3774" s="1569">
        <v>300407</v>
      </c>
      <c r="B3774" s="172" t="s">
        <v>6285</v>
      </c>
      <c r="C3774" s="81" t="s">
        <v>6286</v>
      </c>
      <c r="D3774" s="81" t="s">
        <v>101</v>
      </c>
      <c r="E3774" s="81" t="s">
        <v>134</v>
      </c>
      <c r="F3774" s="81"/>
      <c r="G3774" s="172" t="s">
        <v>103</v>
      </c>
      <c r="H3774" s="34"/>
    </row>
    <row r="3775" spans="1:8" x14ac:dyDescent="0.2">
      <c r="A3775" s="1569">
        <v>300408</v>
      </c>
      <c r="B3775" s="172" t="s">
        <v>6287</v>
      </c>
      <c r="C3775" s="81" t="s">
        <v>3762</v>
      </c>
      <c r="D3775" s="81" t="s">
        <v>143</v>
      </c>
      <c r="E3775" s="81"/>
      <c r="F3775" s="81"/>
      <c r="G3775" s="172" t="s">
        <v>110</v>
      </c>
      <c r="H3775" s="34"/>
    </row>
    <row r="3776" spans="1:8" x14ac:dyDescent="0.2">
      <c r="A3776" s="1569">
        <v>300409</v>
      </c>
      <c r="B3776" s="172" t="s">
        <v>6288</v>
      </c>
      <c r="C3776" s="81" t="s">
        <v>375</v>
      </c>
      <c r="D3776" s="81" t="s">
        <v>143</v>
      </c>
      <c r="E3776" s="81"/>
      <c r="F3776" s="81"/>
      <c r="G3776" s="172" t="s">
        <v>110</v>
      </c>
      <c r="H3776" s="34"/>
    </row>
    <row r="3777" spans="1:8" x14ac:dyDescent="0.2">
      <c r="A3777" s="1569">
        <v>300410</v>
      </c>
      <c r="B3777" s="172" t="s">
        <v>6289</v>
      </c>
      <c r="C3777" s="81" t="s">
        <v>6290</v>
      </c>
      <c r="D3777" s="81" t="s">
        <v>143</v>
      </c>
      <c r="E3777" s="81"/>
      <c r="F3777" s="81"/>
      <c r="G3777" s="172" t="s">
        <v>103</v>
      </c>
      <c r="H3777" s="34"/>
    </row>
    <row r="3778" spans="1:8" x14ac:dyDescent="0.2">
      <c r="A3778" s="1569">
        <v>300411</v>
      </c>
      <c r="B3778" s="172" t="s">
        <v>6291</v>
      </c>
      <c r="C3778" s="81" t="s">
        <v>6292</v>
      </c>
      <c r="D3778" s="81" t="s">
        <v>124</v>
      </c>
      <c r="E3778" s="81"/>
      <c r="F3778" s="81"/>
      <c r="G3778" s="172" t="s">
        <v>103</v>
      </c>
      <c r="H3778" s="34"/>
    </row>
    <row r="3779" spans="1:8" x14ac:dyDescent="0.2">
      <c r="A3779" s="1569">
        <v>300412</v>
      </c>
      <c r="B3779" s="172" t="s">
        <v>6293</v>
      </c>
      <c r="C3779" s="81" t="s">
        <v>6294</v>
      </c>
      <c r="D3779" s="81" t="s">
        <v>134</v>
      </c>
      <c r="E3779" s="81"/>
      <c r="F3779" s="81"/>
      <c r="G3779" s="172" t="s">
        <v>103</v>
      </c>
      <c r="H3779" s="34"/>
    </row>
    <row r="3780" spans="1:8" x14ac:dyDescent="0.2">
      <c r="A3780" s="1569">
        <v>300413</v>
      </c>
      <c r="B3780" s="172" t="s">
        <v>6295</v>
      </c>
      <c r="C3780" s="81" t="s">
        <v>6296</v>
      </c>
      <c r="D3780" s="81" t="s">
        <v>101</v>
      </c>
      <c r="E3780" s="81"/>
      <c r="F3780" s="81"/>
      <c r="G3780" s="172" t="s">
        <v>103</v>
      </c>
      <c r="H3780" s="34"/>
    </row>
    <row r="3781" spans="1:8" x14ac:dyDescent="0.2">
      <c r="A3781" s="1569">
        <v>300414</v>
      </c>
      <c r="B3781" s="172" t="s">
        <v>6297</v>
      </c>
      <c r="C3781" s="81" t="s">
        <v>6298</v>
      </c>
      <c r="D3781" s="81" t="s">
        <v>101</v>
      </c>
      <c r="E3781" s="81"/>
      <c r="F3781" s="81"/>
      <c r="G3781" s="172" t="s">
        <v>103</v>
      </c>
      <c r="H3781" s="34"/>
    </row>
    <row r="3782" spans="1:8" x14ac:dyDescent="0.2">
      <c r="A3782" s="1569">
        <v>300415</v>
      </c>
      <c r="B3782" s="172" t="s">
        <v>6299</v>
      </c>
      <c r="C3782" s="81" t="s">
        <v>2299</v>
      </c>
      <c r="D3782" s="81" t="s">
        <v>101</v>
      </c>
      <c r="E3782" s="81"/>
      <c r="F3782" s="81"/>
      <c r="G3782" s="172" t="s">
        <v>103</v>
      </c>
      <c r="H3782" s="34"/>
    </row>
    <row r="3783" spans="1:8" x14ac:dyDescent="0.2">
      <c r="A3783" s="1569">
        <v>300416</v>
      </c>
      <c r="B3783" s="172" t="s">
        <v>6300</v>
      </c>
      <c r="C3783" s="81" t="s">
        <v>6078</v>
      </c>
      <c r="D3783" s="81" t="s">
        <v>124</v>
      </c>
      <c r="E3783" s="81" t="s">
        <v>143</v>
      </c>
      <c r="F3783" s="81"/>
      <c r="G3783" s="172" t="s">
        <v>110</v>
      </c>
      <c r="H3783" s="34"/>
    </row>
    <row r="3784" spans="1:8" x14ac:dyDescent="0.2">
      <c r="A3784" s="1569">
        <v>300417</v>
      </c>
      <c r="B3784" s="172" t="s">
        <v>6301</v>
      </c>
      <c r="C3784" s="81" t="s">
        <v>6302</v>
      </c>
      <c r="D3784" s="81" t="s">
        <v>124</v>
      </c>
      <c r="E3784" s="81"/>
      <c r="F3784" s="81"/>
      <c r="G3784" s="172" t="s">
        <v>103</v>
      </c>
      <c r="H3784" s="34"/>
    </row>
    <row r="3785" spans="1:8" x14ac:dyDescent="0.2">
      <c r="A3785" s="1569">
        <v>300418</v>
      </c>
      <c r="B3785" s="172" t="s">
        <v>6303</v>
      </c>
      <c r="C3785" s="81" t="s">
        <v>6304</v>
      </c>
      <c r="D3785" s="81" t="s">
        <v>124</v>
      </c>
      <c r="E3785" s="81"/>
      <c r="F3785" s="81"/>
      <c r="G3785" s="172" t="s">
        <v>103</v>
      </c>
      <c r="H3785" s="34"/>
    </row>
    <row r="3786" spans="1:8" x14ac:dyDescent="0.2">
      <c r="A3786" s="1569">
        <v>300419</v>
      </c>
      <c r="B3786" s="172" t="s">
        <v>6305</v>
      </c>
      <c r="C3786" s="81" t="s">
        <v>5066</v>
      </c>
      <c r="D3786" s="81" t="s">
        <v>134</v>
      </c>
      <c r="E3786" s="81"/>
      <c r="F3786" s="81"/>
      <c r="G3786" s="172" t="s">
        <v>103</v>
      </c>
      <c r="H3786" s="34"/>
    </row>
    <row r="3787" spans="1:8" x14ac:dyDescent="0.2">
      <c r="A3787" s="1569">
        <v>300420</v>
      </c>
      <c r="B3787" s="172" t="s">
        <v>6306</v>
      </c>
      <c r="C3787" s="81" t="s">
        <v>6307</v>
      </c>
      <c r="D3787" s="81" t="s">
        <v>134</v>
      </c>
      <c r="E3787" s="81"/>
      <c r="F3787" s="81"/>
      <c r="G3787" s="172" t="s">
        <v>103</v>
      </c>
      <c r="H3787" s="34"/>
    </row>
    <row r="3788" spans="1:8" x14ac:dyDescent="0.2">
      <c r="A3788" s="1569">
        <v>300421</v>
      </c>
      <c r="B3788" s="172" t="s">
        <v>6308</v>
      </c>
      <c r="C3788" s="81" t="s">
        <v>731</v>
      </c>
      <c r="D3788" s="81" t="s">
        <v>124</v>
      </c>
      <c r="E3788" s="81"/>
      <c r="F3788" s="81"/>
      <c r="G3788" s="172" t="s">
        <v>103</v>
      </c>
      <c r="H3788" s="34"/>
    </row>
    <row r="3789" spans="1:8" x14ac:dyDescent="0.2">
      <c r="A3789" s="1569">
        <v>300422</v>
      </c>
      <c r="B3789" s="172" t="s">
        <v>6309</v>
      </c>
      <c r="C3789" s="81" t="s">
        <v>6310</v>
      </c>
      <c r="D3789" s="81" t="s">
        <v>124</v>
      </c>
      <c r="E3789" s="81"/>
      <c r="F3789" s="81"/>
      <c r="G3789" s="172" t="s">
        <v>103</v>
      </c>
      <c r="H3789" s="34"/>
    </row>
    <row r="3790" spans="1:8" x14ac:dyDescent="0.2">
      <c r="A3790" s="1569">
        <v>300423</v>
      </c>
      <c r="B3790" s="172" t="s">
        <v>6311</v>
      </c>
      <c r="C3790" s="81" t="s">
        <v>6312</v>
      </c>
      <c r="D3790" s="81" t="s">
        <v>124</v>
      </c>
      <c r="E3790" s="81"/>
      <c r="F3790" s="81"/>
      <c r="G3790" s="172" t="s">
        <v>103</v>
      </c>
      <c r="H3790" s="34"/>
    </row>
    <row r="3791" spans="1:8" x14ac:dyDescent="0.2">
      <c r="A3791" s="1569">
        <v>300424</v>
      </c>
      <c r="B3791" s="172" t="s">
        <v>6313</v>
      </c>
      <c r="C3791" s="81" t="s">
        <v>759</v>
      </c>
      <c r="D3791" s="81" t="s">
        <v>124</v>
      </c>
      <c r="E3791" s="81"/>
      <c r="F3791" s="81"/>
      <c r="G3791" s="172" t="s">
        <v>103</v>
      </c>
      <c r="H3791" s="34"/>
    </row>
    <row r="3792" spans="1:8" x14ac:dyDescent="0.2">
      <c r="A3792" s="1569">
        <v>300425</v>
      </c>
      <c r="B3792" s="172" t="s">
        <v>6314</v>
      </c>
      <c r="C3792" s="81" t="s">
        <v>6315</v>
      </c>
      <c r="D3792" s="81" t="s">
        <v>143</v>
      </c>
      <c r="E3792" s="81"/>
      <c r="F3792" s="81"/>
      <c r="G3792" s="172" t="s">
        <v>110</v>
      </c>
      <c r="H3792" s="34"/>
    </row>
    <row r="3793" spans="1:8" x14ac:dyDescent="0.2">
      <c r="A3793" s="1569">
        <v>300426</v>
      </c>
      <c r="B3793" s="172" t="s">
        <v>6316</v>
      </c>
      <c r="C3793" s="81" t="s">
        <v>3444</v>
      </c>
      <c r="D3793" s="81" t="s">
        <v>143</v>
      </c>
      <c r="E3793" s="81"/>
      <c r="F3793" s="81"/>
      <c r="G3793" s="172" t="s">
        <v>103</v>
      </c>
      <c r="H3793" s="34"/>
    </row>
    <row r="3794" spans="1:8" x14ac:dyDescent="0.2">
      <c r="A3794" s="1569">
        <v>300427</v>
      </c>
      <c r="B3794" s="172" t="s">
        <v>6317</v>
      </c>
      <c r="C3794" s="81" t="s">
        <v>6260</v>
      </c>
      <c r="D3794" s="81" t="s">
        <v>134</v>
      </c>
      <c r="E3794" s="81"/>
      <c r="F3794" s="81"/>
      <c r="G3794" s="172" t="s">
        <v>110</v>
      </c>
      <c r="H3794" s="34"/>
    </row>
    <row r="3795" spans="1:8" x14ac:dyDescent="0.2">
      <c r="A3795" s="1569">
        <v>300428</v>
      </c>
      <c r="B3795" s="172" t="s">
        <v>6318</v>
      </c>
      <c r="C3795" s="81" t="s">
        <v>3054</v>
      </c>
      <c r="D3795" s="81" t="s">
        <v>124</v>
      </c>
      <c r="E3795" s="81"/>
      <c r="F3795" s="81"/>
      <c r="G3795" s="172" t="s">
        <v>103</v>
      </c>
      <c r="H3795" s="34"/>
    </row>
    <row r="3796" spans="1:8" x14ac:dyDescent="0.2">
      <c r="A3796" s="1569">
        <v>300429</v>
      </c>
      <c r="B3796" s="172" t="s">
        <v>6319</v>
      </c>
      <c r="C3796" s="81" t="s">
        <v>6320</v>
      </c>
      <c r="D3796" s="81" t="s">
        <v>134</v>
      </c>
      <c r="E3796" s="81"/>
      <c r="F3796" s="81"/>
      <c r="G3796" s="172" t="s">
        <v>103</v>
      </c>
      <c r="H3796" s="34"/>
    </row>
    <row r="3797" spans="1:8" x14ac:dyDescent="0.2">
      <c r="A3797" s="1569">
        <v>300430</v>
      </c>
      <c r="B3797" s="172" t="s">
        <v>6321</v>
      </c>
      <c r="C3797" s="81" t="s">
        <v>6322</v>
      </c>
      <c r="D3797" s="81" t="s">
        <v>143</v>
      </c>
      <c r="E3797" s="81"/>
      <c r="F3797" s="81"/>
      <c r="G3797" s="172" t="s">
        <v>110</v>
      </c>
      <c r="H3797" s="34"/>
    </row>
    <row r="3798" spans="1:8" x14ac:dyDescent="0.2">
      <c r="A3798" s="1569">
        <v>300431</v>
      </c>
      <c r="B3798" s="172" t="s">
        <v>6323</v>
      </c>
      <c r="C3798" s="81" t="s">
        <v>6324</v>
      </c>
      <c r="D3798" s="81" t="s">
        <v>143</v>
      </c>
      <c r="E3798" s="81"/>
      <c r="F3798" s="81"/>
      <c r="G3798" s="172" t="s">
        <v>113</v>
      </c>
      <c r="H3798" s="34"/>
    </row>
    <row r="3799" spans="1:8" x14ac:dyDescent="0.2">
      <c r="A3799" s="1569">
        <v>300432</v>
      </c>
      <c r="B3799" s="172" t="s">
        <v>11955</v>
      </c>
      <c r="C3799" s="81" t="s">
        <v>11956</v>
      </c>
      <c r="D3799" s="81" t="s">
        <v>143</v>
      </c>
      <c r="E3799" s="81"/>
      <c r="F3799" s="81"/>
      <c r="G3799" s="172" t="s">
        <v>113</v>
      </c>
      <c r="H3799" s="34"/>
    </row>
    <row r="3800" spans="1:8" x14ac:dyDescent="0.2">
      <c r="A3800" s="1569">
        <v>300433</v>
      </c>
      <c r="B3800" s="172" t="s">
        <v>6325</v>
      </c>
      <c r="C3800" s="81" t="s">
        <v>3595</v>
      </c>
      <c r="D3800" s="81" t="s">
        <v>101</v>
      </c>
      <c r="E3800" s="81"/>
      <c r="F3800" s="81"/>
      <c r="G3800" s="172" t="s">
        <v>103</v>
      </c>
      <c r="H3800" s="34"/>
    </row>
    <row r="3801" spans="1:8" x14ac:dyDescent="0.2">
      <c r="A3801" s="1569">
        <v>300434</v>
      </c>
      <c r="B3801" s="172" t="s">
        <v>6326</v>
      </c>
      <c r="C3801" s="81" t="s">
        <v>6327</v>
      </c>
      <c r="D3801" s="81" t="s">
        <v>124</v>
      </c>
      <c r="E3801" s="81"/>
      <c r="F3801" s="81"/>
      <c r="G3801" s="172" t="s">
        <v>103</v>
      </c>
      <c r="H3801" s="34"/>
    </row>
    <row r="3802" spans="1:8" x14ac:dyDescent="0.2">
      <c r="A3802" s="1569">
        <v>300435</v>
      </c>
      <c r="B3802" s="172" t="s">
        <v>6328</v>
      </c>
      <c r="C3802" s="81" t="s">
        <v>4153</v>
      </c>
      <c r="D3802" s="81" t="s">
        <v>143</v>
      </c>
      <c r="E3802" s="81"/>
      <c r="F3802" s="81"/>
      <c r="G3802" s="172" t="s">
        <v>103</v>
      </c>
      <c r="H3802" s="34"/>
    </row>
    <row r="3803" spans="1:8" x14ac:dyDescent="0.2">
      <c r="A3803" s="1569">
        <v>300436</v>
      </c>
      <c r="B3803" s="172" t="s">
        <v>6329</v>
      </c>
      <c r="C3803" s="81" t="s">
        <v>4155</v>
      </c>
      <c r="D3803" s="81" t="s">
        <v>143</v>
      </c>
      <c r="E3803" s="81"/>
      <c r="F3803" s="81"/>
      <c r="G3803" s="172" t="s">
        <v>103</v>
      </c>
      <c r="H3803" s="34"/>
    </row>
    <row r="3804" spans="1:8" x14ac:dyDescent="0.2">
      <c r="A3804" s="1569">
        <v>300437</v>
      </c>
      <c r="B3804" s="172" t="s">
        <v>6330</v>
      </c>
      <c r="C3804" s="81" t="s">
        <v>6331</v>
      </c>
      <c r="D3804" s="81" t="s">
        <v>143</v>
      </c>
      <c r="E3804" s="81"/>
      <c r="F3804" s="81"/>
      <c r="G3804" s="172" t="s">
        <v>103</v>
      </c>
      <c r="H3804" s="34"/>
    </row>
    <row r="3805" spans="1:8" x14ac:dyDescent="0.2">
      <c r="A3805" s="1569">
        <v>300438</v>
      </c>
      <c r="B3805" s="172" t="s">
        <v>6332</v>
      </c>
      <c r="C3805" s="81" t="s">
        <v>6333</v>
      </c>
      <c r="D3805" s="81" t="s">
        <v>143</v>
      </c>
      <c r="E3805" s="81"/>
      <c r="F3805" s="81"/>
      <c r="G3805" s="172" t="s">
        <v>110</v>
      </c>
      <c r="H3805" s="34"/>
    </row>
    <row r="3806" spans="1:8" x14ac:dyDescent="0.2">
      <c r="A3806" s="1569">
        <v>300439</v>
      </c>
      <c r="B3806" s="172" t="s">
        <v>6334</v>
      </c>
      <c r="C3806" s="81" t="s">
        <v>6335</v>
      </c>
      <c r="D3806" s="81" t="s">
        <v>134</v>
      </c>
      <c r="E3806" s="81"/>
      <c r="F3806" s="81"/>
      <c r="G3806" s="172" t="s">
        <v>107</v>
      </c>
      <c r="H3806" s="34"/>
    </row>
    <row r="3807" spans="1:8" x14ac:dyDescent="0.2">
      <c r="A3807" s="1569">
        <v>300440</v>
      </c>
      <c r="B3807" s="172" t="s">
        <v>6336</v>
      </c>
      <c r="C3807" s="81" t="s">
        <v>4151</v>
      </c>
      <c r="D3807" s="81" t="s">
        <v>124</v>
      </c>
      <c r="E3807" s="81"/>
      <c r="F3807" s="81"/>
      <c r="G3807" s="172" t="s">
        <v>103</v>
      </c>
      <c r="H3807" s="34"/>
    </row>
    <row r="3808" spans="1:8" x14ac:dyDescent="0.2">
      <c r="A3808" s="1569">
        <v>300441</v>
      </c>
      <c r="B3808" s="172" t="s">
        <v>6337</v>
      </c>
      <c r="C3808" s="81" t="s">
        <v>6338</v>
      </c>
      <c r="D3808" s="81" t="s">
        <v>143</v>
      </c>
      <c r="E3808" s="81"/>
      <c r="F3808" s="81"/>
      <c r="G3808" s="172" t="s">
        <v>103</v>
      </c>
      <c r="H3808" s="34"/>
    </row>
    <row r="3809" spans="1:8" x14ac:dyDescent="0.2">
      <c r="A3809" s="1569">
        <v>300442</v>
      </c>
      <c r="B3809" s="172" t="s">
        <v>6339</v>
      </c>
      <c r="C3809" s="81" t="s">
        <v>6340</v>
      </c>
      <c r="D3809" s="81" t="s">
        <v>143</v>
      </c>
      <c r="E3809" s="81"/>
      <c r="F3809" s="81"/>
      <c r="G3809" s="172" t="s">
        <v>103</v>
      </c>
      <c r="H3809" s="34"/>
    </row>
    <row r="3810" spans="1:8" x14ac:dyDescent="0.2">
      <c r="A3810" s="1569">
        <v>300443</v>
      </c>
      <c r="B3810" s="172" t="s">
        <v>6341</v>
      </c>
      <c r="C3810" s="81" t="s">
        <v>759</v>
      </c>
      <c r="D3810" s="81" t="s">
        <v>124</v>
      </c>
      <c r="E3810" s="81"/>
      <c r="F3810" s="81"/>
      <c r="G3810" s="172" t="s">
        <v>103</v>
      </c>
      <c r="H3810" s="34"/>
    </row>
    <row r="3811" spans="1:8" x14ac:dyDescent="0.2">
      <c r="A3811" s="1569">
        <v>300444</v>
      </c>
      <c r="B3811" s="172" t="s">
        <v>6342</v>
      </c>
      <c r="C3811" s="81" t="s">
        <v>715</v>
      </c>
      <c r="D3811" s="81" t="s">
        <v>143</v>
      </c>
      <c r="E3811" s="81"/>
      <c r="F3811" s="81"/>
      <c r="G3811" s="172" t="s">
        <v>103</v>
      </c>
      <c r="H3811" s="34"/>
    </row>
    <row r="3812" spans="1:8" x14ac:dyDescent="0.2">
      <c r="A3812" s="1569">
        <v>300445</v>
      </c>
      <c r="B3812" s="172" t="s">
        <v>6343</v>
      </c>
      <c r="C3812" s="81" t="s">
        <v>4114</v>
      </c>
      <c r="D3812" s="81" t="s">
        <v>134</v>
      </c>
      <c r="E3812" s="81"/>
      <c r="F3812" s="81"/>
      <c r="G3812" s="172" t="s">
        <v>103</v>
      </c>
      <c r="H3812" s="34"/>
    </row>
    <row r="3813" spans="1:8" x14ac:dyDescent="0.2">
      <c r="A3813" s="1569">
        <v>300446</v>
      </c>
      <c r="B3813" s="172" t="s">
        <v>6344</v>
      </c>
      <c r="C3813" s="81" t="s">
        <v>6345</v>
      </c>
      <c r="D3813" s="81" t="s">
        <v>101</v>
      </c>
      <c r="E3813" s="81"/>
      <c r="F3813" s="81"/>
      <c r="G3813" s="172" t="s">
        <v>103</v>
      </c>
      <c r="H3813" s="34"/>
    </row>
    <row r="3814" spans="1:8" x14ac:dyDescent="0.2">
      <c r="A3814" s="1569">
        <v>300447</v>
      </c>
      <c r="B3814" s="172" t="s">
        <v>6346</v>
      </c>
      <c r="C3814" s="81" t="s">
        <v>655</v>
      </c>
      <c r="D3814" s="81" t="s">
        <v>134</v>
      </c>
      <c r="E3814" s="81"/>
      <c r="F3814" s="81"/>
      <c r="G3814" s="172" t="s">
        <v>103</v>
      </c>
      <c r="H3814" s="34"/>
    </row>
    <row r="3815" spans="1:8" x14ac:dyDescent="0.2">
      <c r="A3815" s="1569">
        <v>300448</v>
      </c>
      <c r="B3815" s="172" t="s">
        <v>6347</v>
      </c>
      <c r="C3815" s="81" t="s">
        <v>6348</v>
      </c>
      <c r="D3815" s="81" t="s">
        <v>124</v>
      </c>
      <c r="E3815" s="81"/>
      <c r="F3815" s="81"/>
      <c r="G3815" s="172" t="s">
        <v>103</v>
      </c>
      <c r="H3815" s="34"/>
    </row>
    <row r="3816" spans="1:8" x14ac:dyDescent="0.2">
      <c r="A3816" s="1569">
        <v>300449</v>
      </c>
      <c r="B3816" s="172" t="s">
        <v>6349</v>
      </c>
      <c r="C3816" s="81" t="s">
        <v>2167</v>
      </c>
      <c r="D3816" s="81" t="s">
        <v>101</v>
      </c>
      <c r="E3816" s="81"/>
      <c r="F3816" s="81"/>
      <c r="G3816" s="172" t="s">
        <v>103</v>
      </c>
      <c r="H3816" s="34"/>
    </row>
    <row r="3817" spans="1:8" x14ac:dyDescent="0.2">
      <c r="A3817" s="1569">
        <v>300450</v>
      </c>
      <c r="B3817" s="172" t="s">
        <v>6350</v>
      </c>
      <c r="C3817" s="81" t="s">
        <v>6351</v>
      </c>
      <c r="D3817" s="81" t="s">
        <v>101</v>
      </c>
      <c r="E3817" s="81"/>
      <c r="F3817" s="81"/>
      <c r="G3817" s="172" t="s">
        <v>103</v>
      </c>
      <c r="H3817" s="34"/>
    </row>
    <row r="3818" spans="1:8" x14ac:dyDescent="0.2">
      <c r="A3818" s="1569">
        <v>300451</v>
      </c>
      <c r="B3818" s="172" t="s">
        <v>6352</v>
      </c>
      <c r="C3818" s="81" t="s">
        <v>5299</v>
      </c>
      <c r="D3818" s="81" t="s">
        <v>134</v>
      </c>
      <c r="E3818" s="81"/>
      <c r="F3818" s="81"/>
      <c r="G3818" s="172" t="s">
        <v>103</v>
      </c>
      <c r="H3818" s="34"/>
    </row>
    <row r="3819" spans="1:8" x14ac:dyDescent="0.2">
      <c r="A3819" s="1569">
        <v>300452</v>
      </c>
      <c r="B3819" s="172" t="s">
        <v>6353</v>
      </c>
      <c r="C3819" s="81" t="s">
        <v>1019</v>
      </c>
      <c r="D3819" s="81" t="s">
        <v>143</v>
      </c>
      <c r="E3819" s="81"/>
      <c r="F3819" s="81"/>
      <c r="G3819" s="172" t="s">
        <v>103</v>
      </c>
      <c r="H3819" s="34"/>
    </row>
    <row r="3820" spans="1:8" x14ac:dyDescent="0.2">
      <c r="A3820" s="1569">
        <v>300453</v>
      </c>
      <c r="B3820" s="172" t="s">
        <v>6354</v>
      </c>
      <c r="C3820" s="81" t="s">
        <v>1867</v>
      </c>
      <c r="D3820" s="81" t="s">
        <v>143</v>
      </c>
      <c r="E3820" s="81"/>
      <c r="F3820" s="81"/>
      <c r="G3820" s="172" t="s">
        <v>103</v>
      </c>
      <c r="H3820" s="34"/>
    </row>
    <row r="3821" spans="1:8" x14ac:dyDescent="0.2">
      <c r="A3821" s="1569">
        <v>300454</v>
      </c>
      <c r="B3821" s="172" t="s">
        <v>6355</v>
      </c>
      <c r="C3821" s="81" t="s">
        <v>6356</v>
      </c>
      <c r="D3821" s="81" t="s">
        <v>101</v>
      </c>
      <c r="E3821" s="81"/>
      <c r="F3821" s="81"/>
      <c r="G3821" s="172" t="s">
        <v>103</v>
      </c>
      <c r="H3821" s="34"/>
    </row>
    <row r="3822" spans="1:8" x14ac:dyDescent="0.2">
      <c r="A3822" s="1569">
        <v>300455</v>
      </c>
      <c r="B3822" s="172" t="s">
        <v>6357</v>
      </c>
      <c r="C3822" s="81" t="s">
        <v>6358</v>
      </c>
      <c r="D3822" s="81" t="s">
        <v>101</v>
      </c>
      <c r="E3822" s="81"/>
      <c r="F3822" s="81"/>
      <c r="G3822" s="172" t="s">
        <v>103</v>
      </c>
      <c r="H3822" s="34"/>
    </row>
    <row r="3823" spans="1:8" x14ac:dyDescent="0.2">
      <c r="A3823" s="1569">
        <v>300456</v>
      </c>
      <c r="B3823" s="172" t="s">
        <v>6359</v>
      </c>
      <c r="C3823" s="81" t="s">
        <v>6360</v>
      </c>
      <c r="D3823" s="81" t="s">
        <v>124</v>
      </c>
      <c r="E3823" s="81"/>
      <c r="F3823" s="81"/>
      <c r="G3823" s="172" t="s">
        <v>103</v>
      </c>
      <c r="H3823" s="34"/>
    </row>
    <row r="3824" spans="1:8" x14ac:dyDescent="0.2">
      <c r="A3824" s="1569">
        <v>300457</v>
      </c>
      <c r="B3824" s="172" t="s">
        <v>6361</v>
      </c>
      <c r="C3824" s="81" t="s">
        <v>6362</v>
      </c>
      <c r="D3824" s="81" t="s">
        <v>101</v>
      </c>
      <c r="E3824" s="81"/>
      <c r="F3824" s="81"/>
      <c r="G3824" s="172" t="s">
        <v>103</v>
      </c>
      <c r="H3824" s="34"/>
    </row>
    <row r="3825" spans="1:8" x14ac:dyDescent="0.2">
      <c r="A3825" s="1569">
        <v>300458</v>
      </c>
      <c r="B3825" s="172" t="s">
        <v>6363</v>
      </c>
      <c r="C3825" s="81" t="s">
        <v>6364</v>
      </c>
      <c r="D3825" s="81" t="s">
        <v>143</v>
      </c>
      <c r="E3825" s="81"/>
      <c r="F3825" s="81"/>
      <c r="G3825" s="172" t="s">
        <v>103</v>
      </c>
      <c r="H3825" s="34"/>
    </row>
    <row r="3826" spans="1:8" x14ac:dyDescent="0.2">
      <c r="A3826" s="1569">
        <v>300459</v>
      </c>
      <c r="B3826" s="172" t="s">
        <v>6365</v>
      </c>
      <c r="C3826" s="81" t="s">
        <v>6366</v>
      </c>
      <c r="D3826" s="81" t="s">
        <v>101</v>
      </c>
      <c r="E3826" s="81" t="s">
        <v>134</v>
      </c>
      <c r="F3826" s="81"/>
      <c r="G3826" s="172" t="s">
        <v>103</v>
      </c>
      <c r="H3826" s="34"/>
    </row>
    <row r="3827" spans="1:8" x14ac:dyDescent="0.2">
      <c r="A3827" s="1569">
        <v>300460</v>
      </c>
      <c r="B3827" s="172" t="s">
        <v>6367</v>
      </c>
      <c r="C3827" s="81" t="s">
        <v>2663</v>
      </c>
      <c r="D3827" s="81" t="s">
        <v>134</v>
      </c>
      <c r="E3827" s="81"/>
      <c r="F3827" s="81"/>
      <c r="G3827" s="172" t="s">
        <v>103</v>
      </c>
      <c r="H3827" s="34"/>
    </row>
    <row r="3828" spans="1:8" x14ac:dyDescent="0.2">
      <c r="A3828" s="1569">
        <v>300461</v>
      </c>
      <c r="B3828" s="172" t="s">
        <v>11957</v>
      </c>
      <c r="C3828" s="81" t="s">
        <v>11462</v>
      </c>
      <c r="D3828" s="81" t="s">
        <v>134</v>
      </c>
      <c r="E3828" s="81"/>
      <c r="F3828" s="81"/>
      <c r="G3828" s="172" t="s">
        <v>103</v>
      </c>
      <c r="H3828" s="34"/>
    </row>
    <row r="3829" spans="1:8" x14ac:dyDescent="0.2">
      <c r="A3829" s="1569">
        <v>300462</v>
      </c>
      <c r="B3829" s="172" t="s">
        <v>6368</v>
      </c>
      <c r="C3829" s="81" t="s">
        <v>3156</v>
      </c>
      <c r="D3829" s="81" t="s">
        <v>143</v>
      </c>
      <c r="E3829" s="81"/>
      <c r="F3829" s="81"/>
      <c r="G3829" s="172" t="s">
        <v>103</v>
      </c>
      <c r="H3829" s="34"/>
    </row>
    <row r="3830" spans="1:8" x14ac:dyDescent="0.2">
      <c r="A3830" s="1569">
        <v>300463</v>
      </c>
      <c r="B3830" s="172" t="s">
        <v>6369</v>
      </c>
      <c r="C3830" s="81" t="s">
        <v>1116</v>
      </c>
      <c r="D3830" s="81" t="s">
        <v>124</v>
      </c>
      <c r="E3830" s="81"/>
      <c r="F3830" s="81"/>
      <c r="G3830" s="172" t="s">
        <v>103</v>
      </c>
      <c r="H3830" s="34"/>
    </row>
    <row r="3831" spans="1:8" x14ac:dyDescent="0.2">
      <c r="A3831" s="1569">
        <v>300464</v>
      </c>
      <c r="B3831" s="172" t="s">
        <v>6370</v>
      </c>
      <c r="C3831" s="81" t="s">
        <v>1731</v>
      </c>
      <c r="D3831" s="81" t="s">
        <v>143</v>
      </c>
      <c r="E3831" s="81"/>
      <c r="F3831" s="81"/>
      <c r="G3831" s="172" t="s">
        <v>103</v>
      </c>
      <c r="H3831" s="34"/>
    </row>
    <row r="3832" spans="1:8" x14ac:dyDescent="0.2">
      <c r="A3832" s="1569">
        <v>300465</v>
      </c>
      <c r="B3832" s="172" t="s">
        <v>6371</v>
      </c>
      <c r="C3832" s="81" t="s">
        <v>723</v>
      </c>
      <c r="D3832" s="81" t="s">
        <v>143</v>
      </c>
      <c r="E3832" s="81"/>
      <c r="F3832" s="81"/>
      <c r="G3832" s="172" t="s">
        <v>103</v>
      </c>
      <c r="H3832" s="34"/>
    </row>
    <row r="3833" spans="1:8" x14ac:dyDescent="0.2">
      <c r="A3833" s="1569">
        <v>300466</v>
      </c>
      <c r="B3833" s="172" t="s">
        <v>6372</v>
      </c>
      <c r="C3833" s="81" t="s">
        <v>6373</v>
      </c>
      <c r="D3833" s="81" t="s">
        <v>143</v>
      </c>
      <c r="E3833" s="81"/>
      <c r="F3833" s="81"/>
      <c r="G3833" s="172" t="s">
        <v>103</v>
      </c>
      <c r="H3833" s="34"/>
    </row>
    <row r="3834" spans="1:8" x14ac:dyDescent="0.2">
      <c r="A3834" s="1569">
        <v>300467</v>
      </c>
      <c r="B3834" s="172" t="s">
        <v>6374</v>
      </c>
      <c r="C3834" s="81" t="s">
        <v>6375</v>
      </c>
      <c r="D3834" s="81" t="s">
        <v>143</v>
      </c>
      <c r="E3834" s="81"/>
      <c r="F3834" s="81"/>
      <c r="G3834" s="172" t="s">
        <v>103</v>
      </c>
      <c r="H3834" s="34"/>
    </row>
    <row r="3835" spans="1:8" x14ac:dyDescent="0.2">
      <c r="A3835" s="1569">
        <v>300468</v>
      </c>
      <c r="B3835" s="172" t="s">
        <v>6376</v>
      </c>
      <c r="C3835" s="81" t="s">
        <v>1950</v>
      </c>
      <c r="D3835" s="81" t="s">
        <v>143</v>
      </c>
      <c r="E3835" s="81"/>
      <c r="F3835" s="81"/>
      <c r="G3835" s="172" t="s">
        <v>103</v>
      </c>
      <c r="H3835" s="34"/>
    </row>
    <row r="3836" spans="1:8" x14ac:dyDescent="0.2">
      <c r="A3836" s="1569">
        <v>300469</v>
      </c>
      <c r="B3836" s="172" t="s">
        <v>6377</v>
      </c>
      <c r="C3836" s="81" t="s">
        <v>6378</v>
      </c>
      <c r="D3836" s="81" t="s">
        <v>124</v>
      </c>
      <c r="E3836" s="81"/>
      <c r="F3836" s="81"/>
      <c r="G3836" s="172" t="s">
        <v>103</v>
      </c>
      <c r="H3836" s="34"/>
    </row>
    <row r="3837" spans="1:8" x14ac:dyDescent="0.2">
      <c r="A3837" s="1569">
        <v>300470</v>
      </c>
      <c r="B3837" s="172" t="s">
        <v>6379</v>
      </c>
      <c r="C3837" s="81" t="s">
        <v>6380</v>
      </c>
      <c r="D3837" s="81" t="s">
        <v>124</v>
      </c>
      <c r="E3837" s="81"/>
      <c r="F3837" s="81"/>
      <c r="G3837" s="172" t="s">
        <v>103</v>
      </c>
      <c r="H3837" s="34"/>
    </row>
    <row r="3838" spans="1:8" x14ac:dyDescent="0.2">
      <c r="A3838" s="1569">
        <v>300471</v>
      </c>
      <c r="B3838" s="172" t="s">
        <v>6381</v>
      </c>
      <c r="C3838" s="81" t="s">
        <v>6382</v>
      </c>
      <c r="D3838" s="81" t="s">
        <v>124</v>
      </c>
      <c r="E3838" s="81"/>
      <c r="F3838" s="81"/>
      <c r="G3838" s="172" t="s">
        <v>103</v>
      </c>
      <c r="H3838" s="34"/>
    </row>
    <row r="3839" spans="1:8" x14ac:dyDescent="0.2">
      <c r="A3839" s="1569">
        <v>300472</v>
      </c>
      <c r="B3839" s="172" t="s">
        <v>6383</v>
      </c>
      <c r="C3839" s="81" t="s">
        <v>6384</v>
      </c>
      <c r="D3839" s="81" t="s">
        <v>124</v>
      </c>
      <c r="E3839" s="81"/>
      <c r="F3839" s="81"/>
      <c r="G3839" s="172" t="s">
        <v>103</v>
      </c>
      <c r="H3839" s="34"/>
    </row>
    <row r="3840" spans="1:8" x14ac:dyDescent="0.2">
      <c r="A3840" s="1569">
        <v>300473</v>
      </c>
      <c r="B3840" s="172" t="s">
        <v>6385</v>
      </c>
      <c r="C3840" s="81" t="s">
        <v>6386</v>
      </c>
      <c r="D3840" s="81" t="s">
        <v>124</v>
      </c>
      <c r="E3840" s="81"/>
      <c r="F3840" s="81"/>
      <c r="G3840" s="172" t="s">
        <v>103</v>
      </c>
      <c r="H3840" s="34"/>
    </row>
    <row r="3841" spans="1:8" x14ac:dyDescent="0.2">
      <c r="A3841" s="1569">
        <v>300474</v>
      </c>
      <c r="B3841" s="172" t="s">
        <v>6387</v>
      </c>
      <c r="C3841" s="81" t="s">
        <v>6388</v>
      </c>
      <c r="D3841" s="81" t="s">
        <v>124</v>
      </c>
      <c r="E3841" s="81"/>
      <c r="F3841" s="81"/>
      <c r="G3841" s="172" t="s">
        <v>103</v>
      </c>
      <c r="H3841" s="34"/>
    </row>
    <row r="3842" spans="1:8" x14ac:dyDescent="0.2">
      <c r="A3842" s="1569">
        <v>300475</v>
      </c>
      <c r="B3842" s="172" t="s">
        <v>6389</v>
      </c>
      <c r="C3842" s="81" t="s">
        <v>6390</v>
      </c>
      <c r="D3842" s="81" t="s">
        <v>124</v>
      </c>
      <c r="E3842" s="81"/>
      <c r="F3842" s="81"/>
      <c r="G3842" s="172" t="s">
        <v>103</v>
      </c>
      <c r="H3842" s="34"/>
    </row>
    <row r="3843" spans="1:8" x14ac:dyDescent="0.2">
      <c r="A3843" s="1569">
        <v>300476</v>
      </c>
      <c r="B3843" s="172" t="s">
        <v>6391</v>
      </c>
      <c r="C3843" s="81" t="s">
        <v>753</v>
      </c>
      <c r="D3843" s="81" t="s">
        <v>124</v>
      </c>
      <c r="E3843" s="81"/>
      <c r="F3843" s="81"/>
      <c r="G3843" s="172" t="s">
        <v>103</v>
      </c>
      <c r="H3843" s="34"/>
    </row>
    <row r="3844" spans="1:8" x14ac:dyDescent="0.2">
      <c r="A3844" s="1569">
        <v>300477</v>
      </c>
      <c r="B3844" s="172" t="s">
        <v>6392</v>
      </c>
      <c r="C3844" s="81" t="s">
        <v>3556</v>
      </c>
      <c r="D3844" s="81" t="s">
        <v>124</v>
      </c>
      <c r="E3844" s="81"/>
      <c r="F3844" s="81"/>
      <c r="G3844" s="172" t="s">
        <v>110</v>
      </c>
      <c r="H3844" s="34"/>
    </row>
    <row r="3845" spans="1:8" x14ac:dyDescent="0.2">
      <c r="A3845" s="1569">
        <v>300478</v>
      </c>
      <c r="B3845" s="172" t="s">
        <v>6393</v>
      </c>
      <c r="C3845" s="81" t="s">
        <v>3560</v>
      </c>
      <c r="D3845" s="81" t="s">
        <v>124</v>
      </c>
      <c r="E3845" s="81"/>
      <c r="F3845" s="81"/>
      <c r="G3845" s="172" t="s">
        <v>110</v>
      </c>
      <c r="H3845" s="34"/>
    </row>
    <row r="3846" spans="1:8" x14ac:dyDescent="0.2">
      <c r="A3846" s="1569">
        <v>300479</v>
      </c>
      <c r="B3846" s="172" t="s">
        <v>6394</v>
      </c>
      <c r="C3846" s="81" t="s">
        <v>6395</v>
      </c>
      <c r="D3846" s="81" t="s">
        <v>124</v>
      </c>
      <c r="E3846" s="81"/>
      <c r="F3846" s="81"/>
      <c r="G3846" s="172" t="s">
        <v>110</v>
      </c>
      <c r="H3846" s="34"/>
    </row>
    <row r="3847" spans="1:8" x14ac:dyDescent="0.2">
      <c r="A3847" s="1569">
        <v>300480</v>
      </c>
      <c r="B3847" s="172" t="s">
        <v>6396</v>
      </c>
      <c r="C3847" s="81" t="s">
        <v>6397</v>
      </c>
      <c r="D3847" s="81" t="s">
        <v>124</v>
      </c>
      <c r="E3847" s="81"/>
      <c r="F3847" s="81"/>
      <c r="G3847" s="172" t="s">
        <v>110</v>
      </c>
      <c r="H3847" s="34"/>
    </row>
    <row r="3848" spans="1:8" x14ac:dyDescent="0.2">
      <c r="A3848" s="1569">
        <v>300481</v>
      </c>
      <c r="B3848" s="172" t="s">
        <v>6398</v>
      </c>
      <c r="C3848" s="81" t="s">
        <v>3564</v>
      </c>
      <c r="D3848" s="81" t="s">
        <v>124</v>
      </c>
      <c r="E3848" s="81"/>
      <c r="F3848" s="81"/>
      <c r="G3848" s="172" t="s">
        <v>110</v>
      </c>
      <c r="H3848" s="34"/>
    </row>
    <row r="3849" spans="1:8" x14ac:dyDescent="0.2">
      <c r="A3849" s="1569">
        <v>300482</v>
      </c>
      <c r="B3849" s="172" t="s">
        <v>6399</v>
      </c>
      <c r="C3849" s="81" t="s">
        <v>3566</v>
      </c>
      <c r="D3849" s="81" t="s">
        <v>124</v>
      </c>
      <c r="E3849" s="81"/>
      <c r="F3849" s="81"/>
      <c r="G3849" s="172" t="s">
        <v>110</v>
      </c>
      <c r="H3849" s="34"/>
    </row>
    <row r="3850" spans="1:8" x14ac:dyDescent="0.2">
      <c r="A3850" s="1569">
        <v>300483</v>
      </c>
      <c r="B3850" s="172" t="s">
        <v>6400</v>
      </c>
      <c r="C3850" s="81" t="s">
        <v>6401</v>
      </c>
      <c r="D3850" s="81" t="s">
        <v>124</v>
      </c>
      <c r="E3850" s="81"/>
      <c r="F3850" s="81"/>
      <c r="G3850" s="172" t="s">
        <v>110</v>
      </c>
      <c r="H3850" s="34"/>
    </row>
    <row r="3851" spans="1:8" x14ac:dyDescent="0.2">
      <c r="A3851" s="1569">
        <v>300484</v>
      </c>
      <c r="B3851" s="172" t="s">
        <v>6402</v>
      </c>
      <c r="C3851" s="81" t="s">
        <v>6403</v>
      </c>
      <c r="D3851" s="81" t="s">
        <v>124</v>
      </c>
      <c r="E3851" s="81"/>
      <c r="F3851" s="81"/>
      <c r="G3851" s="172" t="s">
        <v>110</v>
      </c>
      <c r="H3851" s="34"/>
    </row>
    <row r="3852" spans="1:8" x14ac:dyDescent="0.2">
      <c r="A3852" s="1569">
        <v>300485</v>
      </c>
      <c r="B3852" s="172" t="s">
        <v>6404</v>
      </c>
      <c r="C3852" s="81" t="s">
        <v>6405</v>
      </c>
      <c r="D3852" s="81" t="s">
        <v>124</v>
      </c>
      <c r="E3852" s="81"/>
      <c r="F3852" s="81"/>
      <c r="G3852" s="172" t="s">
        <v>113</v>
      </c>
      <c r="H3852" s="34"/>
    </row>
    <row r="3853" spans="1:8" x14ac:dyDescent="0.2">
      <c r="A3853" s="1569">
        <v>300486</v>
      </c>
      <c r="B3853" s="172" t="s">
        <v>6406</v>
      </c>
      <c r="C3853" s="81" t="s">
        <v>6407</v>
      </c>
      <c r="D3853" s="81" t="s">
        <v>124</v>
      </c>
      <c r="E3853" s="81"/>
      <c r="F3853" s="81"/>
      <c r="G3853" s="172" t="s">
        <v>113</v>
      </c>
      <c r="H3853" s="34"/>
    </row>
    <row r="3854" spans="1:8" x14ac:dyDescent="0.2">
      <c r="A3854" s="1569">
        <v>300487</v>
      </c>
      <c r="B3854" s="172" t="s">
        <v>6408</v>
      </c>
      <c r="C3854" s="81" t="s">
        <v>6409</v>
      </c>
      <c r="D3854" s="81" t="s">
        <v>124</v>
      </c>
      <c r="E3854" s="81"/>
      <c r="F3854" s="81"/>
      <c r="G3854" s="172" t="s">
        <v>113</v>
      </c>
      <c r="H3854" s="34"/>
    </row>
    <row r="3855" spans="1:8" x14ac:dyDescent="0.2">
      <c r="A3855" s="1569">
        <v>300488</v>
      </c>
      <c r="B3855" s="172" t="s">
        <v>6410</v>
      </c>
      <c r="C3855" s="81" t="s">
        <v>6411</v>
      </c>
      <c r="D3855" s="81" t="s">
        <v>124</v>
      </c>
      <c r="E3855" s="81"/>
      <c r="F3855" s="81"/>
      <c r="G3855" s="172" t="s">
        <v>113</v>
      </c>
      <c r="H3855" s="34"/>
    </row>
    <row r="3856" spans="1:8" x14ac:dyDescent="0.2">
      <c r="A3856" s="1569">
        <v>300489</v>
      </c>
      <c r="B3856" s="172" t="s">
        <v>6412</v>
      </c>
      <c r="C3856" s="81" t="s">
        <v>6413</v>
      </c>
      <c r="D3856" s="81" t="s">
        <v>124</v>
      </c>
      <c r="E3856" s="81"/>
      <c r="F3856" s="81"/>
      <c r="G3856" s="172" t="s">
        <v>103</v>
      </c>
      <c r="H3856" s="34"/>
    </row>
    <row r="3857" spans="1:8" x14ac:dyDescent="0.2">
      <c r="A3857" s="1569">
        <v>300490</v>
      </c>
      <c r="B3857" s="172" t="s">
        <v>6414</v>
      </c>
      <c r="C3857" s="81" t="s">
        <v>6415</v>
      </c>
      <c r="D3857" s="81" t="s">
        <v>101</v>
      </c>
      <c r="E3857" s="81"/>
      <c r="F3857" s="81"/>
      <c r="G3857" s="172" t="s">
        <v>103</v>
      </c>
      <c r="H3857" s="34"/>
    </row>
    <row r="3858" spans="1:8" x14ac:dyDescent="0.2">
      <c r="A3858" s="1569">
        <v>300491</v>
      </c>
      <c r="B3858" s="172" t="s">
        <v>6416</v>
      </c>
      <c r="C3858" s="81" t="s">
        <v>688</v>
      </c>
      <c r="D3858" s="81" t="s">
        <v>143</v>
      </c>
      <c r="E3858" s="81"/>
      <c r="F3858" s="81"/>
      <c r="G3858" s="172" t="s">
        <v>103</v>
      </c>
      <c r="H3858" s="34"/>
    </row>
    <row r="3859" spans="1:8" x14ac:dyDescent="0.2">
      <c r="A3859" s="1569">
        <v>300492</v>
      </c>
      <c r="B3859" s="172" t="s">
        <v>6417</v>
      </c>
      <c r="C3859" s="81" t="s">
        <v>5307</v>
      </c>
      <c r="D3859" s="81" t="s">
        <v>124</v>
      </c>
      <c r="E3859" s="81"/>
      <c r="F3859" s="81"/>
      <c r="G3859" s="172" t="s">
        <v>103</v>
      </c>
      <c r="H3859" s="34"/>
    </row>
    <row r="3860" spans="1:8" x14ac:dyDescent="0.2">
      <c r="A3860" s="1569">
        <v>300493</v>
      </c>
      <c r="B3860" s="172" t="s">
        <v>6418</v>
      </c>
      <c r="C3860" s="81" t="s">
        <v>5359</v>
      </c>
      <c r="D3860" s="81" t="s">
        <v>143</v>
      </c>
      <c r="E3860" s="81"/>
      <c r="F3860" s="81"/>
      <c r="G3860" s="172" t="s">
        <v>103</v>
      </c>
      <c r="H3860" s="34"/>
    </row>
    <row r="3861" spans="1:8" x14ac:dyDescent="0.2">
      <c r="A3861" s="1569">
        <v>300494</v>
      </c>
      <c r="B3861" s="172" t="s">
        <v>6419</v>
      </c>
      <c r="C3861" s="81" t="s">
        <v>6420</v>
      </c>
      <c r="D3861" s="81" t="s">
        <v>134</v>
      </c>
      <c r="E3861" s="81"/>
      <c r="F3861" s="81"/>
      <c r="G3861" s="172" t="s">
        <v>103</v>
      </c>
      <c r="H3861" s="34"/>
    </row>
    <row r="3862" spans="1:8" x14ac:dyDescent="0.2">
      <c r="A3862" s="1569">
        <v>300495</v>
      </c>
      <c r="B3862" s="172" t="s">
        <v>6421</v>
      </c>
      <c r="C3862" s="81" t="s">
        <v>1315</v>
      </c>
      <c r="D3862" s="81" t="s">
        <v>101</v>
      </c>
      <c r="E3862" s="81"/>
      <c r="F3862" s="81"/>
      <c r="G3862" s="172" t="s">
        <v>103</v>
      </c>
      <c r="H3862" s="34"/>
    </row>
    <row r="3863" spans="1:8" x14ac:dyDescent="0.2">
      <c r="A3863" s="1569">
        <v>300496</v>
      </c>
      <c r="B3863" s="172" t="s">
        <v>6422</v>
      </c>
      <c r="C3863" s="81" t="s">
        <v>6423</v>
      </c>
      <c r="D3863" s="81" t="s">
        <v>124</v>
      </c>
      <c r="E3863" s="81"/>
      <c r="F3863" s="81"/>
      <c r="G3863" s="172" t="s">
        <v>103</v>
      </c>
      <c r="H3863" s="34"/>
    </row>
    <row r="3864" spans="1:8" x14ac:dyDescent="0.2">
      <c r="A3864" s="1569">
        <v>300497</v>
      </c>
      <c r="B3864" s="172" t="s">
        <v>6424</v>
      </c>
      <c r="C3864" s="81" t="s">
        <v>6425</v>
      </c>
      <c r="D3864" s="81" t="s">
        <v>101</v>
      </c>
      <c r="E3864" s="81"/>
      <c r="F3864" s="81"/>
      <c r="G3864" s="172" t="s">
        <v>103</v>
      </c>
      <c r="H3864" s="34"/>
    </row>
    <row r="3865" spans="1:8" x14ac:dyDescent="0.2">
      <c r="A3865" s="1569">
        <v>300498</v>
      </c>
      <c r="B3865" s="172" t="s">
        <v>6426</v>
      </c>
      <c r="C3865" s="81" t="s">
        <v>6427</v>
      </c>
      <c r="D3865" s="81" t="s">
        <v>134</v>
      </c>
      <c r="E3865" s="81" t="s">
        <v>143</v>
      </c>
      <c r="F3865" s="81"/>
      <c r="G3865" s="172" t="s">
        <v>103</v>
      </c>
      <c r="H3865" s="34"/>
    </row>
    <row r="3866" spans="1:8" x14ac:dyDescent="0.2">
      <c r="A3866" s="1569">
        <v>300499</v>
      </c>
      <c r="B3866" s="172" t="s">
        <v>6428</v>
      </c>
      <c r="C3866" s="81" t="s">
        <v>6429</v>
      </c>
      <c r="D3866" s="81" t="s">
        <v>101</v>
      </c>
      <c r="E3866" s="81" t="s">
        <v>143</v>
      </c>
      <c r="F3866" s="81"/>
      <c r="G3866" s="172" t="s">
        <v>103</v>
      </c>
      <c r="H3866" s="34"/>
    </row>
    <row r="3867" spans="1:8" x14ac:dyDescent="0.2">
      <c r="A3867" s="1569">
        <v>300500</v>
      </c>
      <c r="B3867" s="172" t="s">
        <v>6430</v>
      </c>
      <c r="C3867" s="81" t="s">
        <v>6431</v>
      </c>
      <c r="D3867" s="81" t="s">
        <v>134</v>
      </c>
      <c r="E3867" s="81" t="s">
        <v>143</v>
      </c>
      <c r="F3867" s="81"/>
      <c r="G3867" s="172" t="s">
        <v>103</v>
      </c>
      <c r="H3867" s="34"/>
    </row>
    <row r="3868" spans="1:8" x14ac:dyDescent="0.2">
      <c r="A3868" s="1569">
        <v>300501</v>
      </c>
      <c r="B3868" s="172" t="s">
        <v>6432</v>
      </c>
      <c r="C3868" s="81" t="s">
        <v>6433</v>
      </c>
      <c r="D3868" s="81" t="s">
        <v>134</v>
      </c>
      <c r="E3868" s="81" t="s">
        <v>143</v>
      </c>
      <c r="F3868" s="81"/>
      <c r="G3868" s="172" t="s">
        <v>103</v>
      </c>
      <c r="H3868" s="34"/>
    </row>
    <row r="3869" spans="1:8" x14ac:dyDescent="0.2">
      <c r="A3869" s="1569">
        <v>300502</v>
      </c>
      <c r="B3869" s="172" t="s">
        <v>6434</v>
      </c>
      <c r="C3869" s="81" t="s">
        <v>6435</v>
      </c>
      <c r="D3869" s="81" t="s">
        <v>134</v>
      </c>
      <c r="E3869" s="81" t="s">
        <v>143</v>
      </c>
      <c r="F3869" s="81"/>
      <c r="G3869" s="172" t="s">
        <v>103</v>
      </c>
      <c r="H3869" s="34"/>
    </row>
    <row r="3870" spans="1:8" x14ac:dyDescent="0.2">
      <c r="A3870" s="1569">
        <v>300503</v>
      </c>
      <c r="B3870" s="172" t="s">
        <v>6436</v>
      </c>
      <c r="C3870" s="81" t="s">
        <v>1971</v>
      </c>
      <c r="D3870" s="81" t="s">
        <v>143</v>
      </c>
      <c r="E3870" s="81"/>
      <c r="F3870" s="81"/>
      <c r="G3870" s="172" t="s">
        <v>103</v>
      </c>
      <c r="H3870" s="34"/>
    </row>
    <row r="3871" spans="1:8" x14ac:dyDescent="0.2">
      <c r="A3871" s="1569">
        <v>300504</v>
      </c>
      <c r="B3871" s="172" t="s">
        <v>6437</v>
      </c>
      <c r="C3871" s="81" t="s">
        <v>680</v>
      </c>
      <c r="D3871" s="81" t="s">
        <v>143</v>
      </c>
      <c r="E3871" s="81"/>
      <c r="F3871" s="81"/>
      <c r="G3871" s="172" t="s">
        <v>103</v>
      </c>
      <c r="H3871" s="34"/>
    </row>
    <row r="3872" spans="1:8" x14ac:dyDescent="0.2">
      <c r="A3872" s="1569">
        <v>300505</v>
      </c>
      <c r="B3872" s="172" t="s">
        <v>6438</v>
      </c>
      <c r="C3872" s="81" t="s">
        <v>2382</v>
      </c>
      <c r="D3872" s="81" t="s">
        <v>143</v>
      </c>
      <c r="E3872" s="81"/>
      <c r="F3872" s="81"/>
      <c r="G3872" s="172" t="s">
        <v>103</v>
      </c>
      <c r="H3872" s="34"/>
    </row>
    <row r="3873" spans="1:8" x14ac:dyDescent="0.2">
      <c r="A3873" s="1569">
        <v>300506</v>
      </c>
      <c r="B3873" s="172" t="s">
        <v>6439</v>
      </c>
      <c r="C3873" s="81" t="s">
        <v>6440</v>
      </c>
      <c r="D3873" s="81" t="s">
        <v>124</v>
      </c>
      <c r="E3873" s="81"/>
      <c r="F3873" s="81"/>
      <c r="G3873" s="172" t="s">
        <v>103</v>
      </c>
      <c r="H3873" s="34"/>
    </row>
    <row r="3874" spans="1:8" x14ac:dyDescent="0.2">
      <c r="A3874" s="1569">
        <v>300507</v>
      </c>
      <c r="B3874" s="172" t="s">
        <v>6441</v>
      </c>
      <c r="C3874" s="81" t="s">
        <v>530</v>
      </c>
      <c r="D3874" s="81" t="s">
        <v>124</v>
      </c>
      <c r="E3874" s="81"/>
      <c r="F3874" s="81"/>
      <c r="G3874" s="172" t="s">
        <v>103</v>
      </c>
      <c r="H3874" s="34"/>
    </row>
    <row r="3875" spans="1:8" x14ac:dyDescent="0.2">
      <c r="A3875" s="1569">
        <v>300508</v>
      </c>
      <c r="B3875" s="172" t="s">
        <v>6442</v>
      </c>
      <c r="C3875" s="81" t="s">
        <v>1107</v>
      </c>
      <c r="D3875" s="81" t="s">
        <v>124</v>
      </c>
      <c r="E3875" s="81"/>
      <c r="F3875" s="81"/>
      <c r="G3875" s="172" t="s">
        <v>103</v>
      </c>
      <c r="H3875" s="34"/>
    </row>
    <row r="3876" spans="1:8" x14ac:dyDescent="0.2">
      <c r="A3876" s="1569">
        <v>300509</v>
      </c>
      <c r="B3876" s="172" t="s">
        <v>6443</v>
      </c>
      <c r="C3876" s="81" t="s">
        <v>6444</v>
      </c>
      <c r="D3876" s="81" t="s">
        <v>134</v>
      </c>
      <c r="E3876" s="81"/>
      <c r="F3876" s="81"/>
      <c r="G3876" s="172" t="s">
        <v>103</v>
      </c>
      <c r="H3876" s="34"/>
    </row>
    <row r="3877" spans="1:8" x14ac:dyDescent="0.2">
      <c r="A3877" s="1569">
        <v>300510</v>
      </c>
      <c r="B3877" s="172" t="s">
        <v>6445</v>
      </c>
      <c r="C3877" s="81" t="s">
        <v>4362</v>
      </c>
      <c r="D3877" s="81" t="s">
        <v>134</v>
      </c>
      <c r="E3877" s="81"/>
      <c r="F3877" s="81"/>
      <c r="G3877" s="172" t="s">
        <v>103</v>
      </c>
      <c r="H3877" s="34"/>
    </row>
    <row r="3878" spans="1:8" x14ac:dyDescent="0.2">
      <c r="A3878" s="1569">
        <v>300511</v>
      </c>
      <c r="B3878" s="172" t="s">
        <v>6446</v>
      </c>
      <c r="C3878" s="81" t="s">
        <v>6447</v>
      </c>
      <c r="D3878" s="81" t="s">
        <v>134</v>
      </c>
      <c r="E3878" s="81"/>
      <c r="F3878" s="81"/>
      <c r="G3878" s="172" t="s">
        <v>103</v>
      </c>
      <c r="H3878" s="34"/>
    </row>
    <row r="3879" spans="1:8" x14ac:dyDescent="0.2">
      <c r="A3879" s="1569">
        <v>300512</v>
      </c>
      <c r="B3879" s="172" t="s">
        <v>6448</v>
      </c>
      <c r="C3879" s="81" t="s">
        <v>958</v>
      </c>
      <c r="D3879" s="81" t="s">
        <v>134</v>
      </c>
      <c r="E3879" s="81"/>
      <c r="F3879" s="81"/>
      <c r="G3879" s="172" t="s">
        <v>103</v>
      </c>
      <c r="H3879" s="34"/>
    </row>
    <row r="3880" spans="1:8" x14ac:dyDescent="0.2">
      <c r="A3880" s="1569">
        <v>300513</v>
      </c>
      <c r="B3880" s="172" t="s">
        <v>6449</v>
      </c>
      <c r="C3880" s="81" t="s">
        <v>6450</v>
      </c>
      <c r="D3880" s="81" t="s">
        <v>101</v>
      </c>
      <c r="E3880" s="81"/>
      <c r="F3880" s="81"/>
      <c r="G3880" s="172" t="s">
        <v>103</v>
      </c>
      <c r="H3880" s="34"/>
    </row>
    <row r="3881" spans="1:8" x14ac:dyDescent="0.2">
      <c r="A3881" s="1569">
        <v>300514</v>
      </c>
      <c r="B3881" s="172" t="s">
        <v>6451</v>
      </c>
      <c r="C3881" s="81" t="s">
        <v>1959</v>
      </c>
      <c r="D3881" s="81" t="s">
        <v>124</v>
      </c>
      <c r="E3881" s="81"/>
      <c r="F3881" s="81"/>
      <c r="G3881" s="172" t="s">
        <v>103</v>
      </c>
      <c r="H3881" s="34"/>
    </row>
    <row r="3882" spans="1:8" x14ac:dyDescent="0.2">
      <c r="A3882" s="1569">
        <v>300515</v>
      </c>
      <c r="B3882" s="172" t="s">
        <v>6452</v>
      </c>
      <c r="C3882" s="81" t="s">
        <v>6453</v>
      </c>
      <c r="D3882" s="81" t="s">
        <v>124</v>
      </c>
      <c r="E3882" s="81"/>
      <c r="F3882" s="81"/>
      <c r="G3882" s="172" t="s">
        <v>103</v>
      </c>
      <c r="H3882" s="34"/>
    </row>
    <row r="3883" spans="1:8" x14ac:dyDescent="0.2">
      <c r="A3883" s="1569">
        <v>300516</v>
      </c>
      <c r="B3883" s="172" t="s">
        <v>6454</v>
      </c>
      <c r="C3883" s="81" t="s">
        <v>3048</v>
      </c>
      <c r="D3883" s="81" t="s">
        <v>101</v>
      </c>
      <c r="E3883" s="81"/>
      <c r="F3883" s="81"/>
      <c r="G3883" s="172" t="s">
        <v>103</v>
      </c>
      <c r="H3883" s="34"/>
    </row>
    <row r="3884" spans="1:8" x14ac:dyDescent="0.2">
      <c r="A3884" s="1569">
        <v>300517</v>
      </c>
      <c r="B3884" s="172" t="s">
        <v>6455</v>
      </c>
      <c r="C3884" s="81" t="s">
        <v>614</v>
      </c>
      <c r="D3884" s="81" t="s">
        <v>134</v>
      </c>
      <c r="E3884" s="81"/>
      <c r="F3884" s="81"/>
      <c r="G3884" s="172" t="s">
        <v>103</v>
      </c>
      <c r="H3884" s="34"/>
    </row>
    <row r="3885" spans="1:8" x14ac:dyDescent="0.2">
      <c r="A3885" s="1569">
        <v>300518</v>
      </c>
      <c r="B3885" s="172" t="s">
        <v>6456</v>
      </c>
      <c r="C3885" s="81" t="s">
        <v>6457</v>
      </c>
      <c r="D3885" s="81" t="s">
        <v>143</v>
      </c>
      <c r="E3885" s="81"/>
      <c r="F3885" s="81"/>
      <c r="G3885" s="172" t="s">
        <v>103</v>
      </c>
      <c r="H3885" s="34"/>
    </row>
    <row r="3886" spans="1:8" x14ac:dyDescent="0.2">
      <c r="A3886" s="1569">
        <v>300519</v>
      </c>
      <c r="B3886" s="172" t="s">
        <v>11958</v>
      </c>
      <c r="C3886" s="81" t="s">
        <v>11959</v>
      </c>
      <c r="D3886" s="81" t="s">
        <v>134</v>
      </c>
      <c r="E3886" s="81"/>
      <c r="F3886" s="81"/>
      <c r="G3886" s="172" t="s">
        <v>103</v>
      </c>
      <c r="H3886" s="34"/>
    </row>
    <row r="3887" spans="1:8" x14ac:dyDescent="0.2">
      <c r="A3887" s="1569">
        <v>300520</v>
      </c>
      <c r="B3887" s="172" t="s">
        <v>6458</v>
      </c>
      <c r="C3887" s="81" t="s">
        <v>6459</v>
      </c>
      <c r="D3887" s="81" t="s">
        <v>134</v>
      </c>
      <c r="E3887" s="81"/>
      <c r="F3887" s="81"/>
      <c r="G3887" s="172" t="s">
        <v>107</v>
      </c>
      <c r="H3887" s="34"/>
    </row>
    <row r="3888" spans="1:8" x14ac:dyDescent="0.2">
      <c r="A3888" s="1569">
        <v>300521</v>
      </c>
      <c r="B3888" s="172" t="s">
        <v>6460</v>
      </c>
      <c r="C3888" s="81" t="s">
        <v>1125</v>
      </c>
      <c r="D3888" s="81" t="s">
        <v>134</v>
      </c>
      <c r="E3888" s="81"/>
      <c r="F3888" s="81"/>
      <c r="G3888" s="172" t="s">
        <v>103</v>
      </c>
      <c r="H3888" s="34"/>
    </row>
    <row r="3889" spans="1:8" x14ac:dyDescent="0.2">
      <c r="A3889" s="1569">
        <v>300522</v>
      </c>
      <c r="B3889" s="172" t="s">
        <v>6461</v>
      </c>
      <c r="C3889" s="81" t="s">
        <v>4967</v>
      </c>
      <c r="D3889" s="81" t="s">
        <v>134</v>
      </c>
      <c r="E3889" s="81"/>
      <c r="F3889" s="81"/>
      <c r="G3889" s="172" t="s">
        <v>103</v>
      </c>
      <c r="H3889" s="34"/>
    </row>
    <row r="3890" spans="1:8" x14ac:dyDescent="0.2">
      <c r="A3890" s="1569">
        <v>300523</v>
      </c>
      <c r="B3890" s="172" t="s">
        <v>6462</v>
      </c>
      <c r="C3890" s="81" t="s">
        <v>6463</v>
      </c>
      <c r="D3890" s="81" t="s">
        <v>134</v>
      </c>
      <c r="E3890" s="81"/>
      <c r="F3890" s="81"/>
      <c r="G3890" s="172" t="s">
        <v>103</v>
      </c>
      <c r="H3890" s="34"/>
    </row>
    <row r="3891" spans="1:8" x14ac:dyDescent="0.2">
      <c r="A3891" s="1569">
        <v>300524</v>
      </c>
      <c r="B3891" s="172" t="s">
        <v>6464</v>
      </c>
      <c r="C3891" s="81" t="s">
        <v>6465</v>
      </c>
      <c r="D3891" s="81" t="s">
        <v>134</v>
      </c>
      <c r="E3891" s="81"/>
      <c r="F3891" s="81"/>
      <c r="G3891" s="172" t="s">
        <v>107</v>
      </c>
      <c r="H3891" s="34"/>
    </row>
    <row r="3892" spans="1:8" x14ac:dyDescent="0.2">
      <c r="A3892" s="1569">
        <v>300525</v>
      </c>
      <c r="B3892" s="172" t="s">
        <v>6466</v>
      </c>
      <c r="C3892" s="81" t="s">
        <v>6467</v>
      </c>
      <c r="D3892" s="81" t="s">
        <v>134</v>
      </c>
      <c r="E3892" s="81"/>
      <c r="F3892" s="81"/>
      <c r="G3892" s="172" t="s">
        <v>107</v>
      </c>
      <c r="H3892" s="34"/>
    </row>
    <row r="3893" spans="1:8" x14ac:dyDescent="0.2">
      <c r="A3893" s="1569">
        <v>300526</v>
      </c>
      <c r="B3893" s="172" t="s">
        <v>6468</v>
      </c>
      <c r="C3893" s="81" t="s">
        <v>355</v>
      </c>
      <c r="D3893" s="81" t="s">
        <v>143</v>
      </c>
      <c r="E3893" s="81"/>
      <c r="F3893" s="81"/>
      <c r="G3893" s="172" t="s">
        <v>103</v>
      </c>
      <c r="H3893" s="34"/>
    </row>
    <row r="3894" spans="1:8" x14ac:dyDescent="0.2">
      <c r="A3894" s="1569">
        <v>300527</v>
      </c>
      <c r="B3894" s="172" t="s">
        <v>6469</v>
      </c>
      <c r="C3894" s="81" t="s">
        <v>6470</v>
      </c>
      <c r="D3894" s="81" t="s">
        <v>101</v>
      </c>
      <c r="E3894" s="81"/>
      <c r="F3894" s="81"/>
      <c r="G3894" s="172" t="s">
        <v>103</v>
      </c>
      <c r="H3894" s="34"/>
    </row>
    <row r="3895" spans="1:8" x14ac:dyDescent="0.2">
      <c r="A3895" s="1569">
        <v>300528</v>
      </c>
      <c r="B3895" s="172" t="s">
        <v>6471</v>
      </c>
      <c r="C3895" s="81" t="s">
        <v>1054</v>
      </c>
      <c r="D3895" s="81" t="s">
        <v>124</v>
      </c>
      <c r="E3895" s="81"/>
      <c r="F3895" s="81"/>
      <c r="G3895" s="172" t="s">
        <v>103</v>
      </c>
      <c r="H3895" s="34"/>
    </row>
    <row r="3896" spans="1:8" x14ac:dyDescent="0.2">
      <c r="A3896" s="1569">
        <v>300529</v>
      </c>
      <c r="B3896" s="172" t="s">
        <v>6472</v>
      </c>
      <c r="C3896" s="81" t="s">
        <v>6473</v>
      </c>
      <c r="D3896" s="81" t="s">
        <v>134</v>
      </c>
      <c r="E3896" s="81"/>
      <c r="F3896" s="81"/>
      <c r="G3896" s="172" t="s">
        <v>103</v>
      </c>
      <c r="H3896" s="34"/>
    </row>
    <row r="3897" spans="1:8" x14ac:dyDescent="0.2">
      <c r="A3897" s="1569">
        <v>300530</v>
      </c>
      <c r="B3897" s="172" t="s">
        <v>6474</v>
      </c>
      <c r="C3897" s="81" t="s">
        <v>6475</v>
      </c>
      <c r="D3897" s="81" t="s">
        <v>124</v>
      </c>
      <c r="E3897" s="81"/>
      <c r="F3897" s="81"/>
      <c r="G3897" s="172" t="s">
        <v>103</v>
      </c>
      <c r="H3897" s="34"/>
    </row>
    <row r="3898" spans="1:8" x14ac:dyDescent="0.2">
      <c r="A3898" s="1569">
        <v>300531</v>
      </c>
      <c r="B3898" s="172" t="s">
        <v>6476</v>
      </c>
      <c r="C3898" s="81" t="s">
        <v>663</v>
      </c>
      <c r="D3898" s="81" t="s">
        <v>134</v>
      </c>
      <c r="E3898" s="81"/>
      <c r="F3898" s="81"/>
      <c r="G3898" s="172" t="s">
        <v>103</v>
      </c>
      <c r="H3898" s="34"/>
    </row>
    <row r="3899" spans="1:8" x14ac:dyDescent="0.2">
      <c r="A3899" s="1569">
        <v>300532</v>
      </c>
      <c r="B3899" s="172" t="s">
        <v>11960</v>
      </c>
      <c r="C3899" s="81" t="s">
        <v>11961</v>
      </c>
      <c r="D3899" s="81" t="s">
        <v>134</v>
      </c>
      <c r="E3899" s="81"/>
      <c r="F3899" s="81"/>
      <c r="G3899" s="172" t="s">
        <v>103</v>
      </c>
      <c r="H3899" s="34"/>
    </row>
    <row r="3900" spans="1:8" x14ac:dyDescent="0.2">
      <c r="A3900" s="1569">
        <v>300533</v>
      </c>
      <c r="B3900" s="172" t="s">
        <v>6477</v>
      </c>
      <c r="C3900" s="81" t="s">
        <v>6478</v>
      </c>
      <c r="D3900" s="81" t="s">
        <v>124</v>
      </c>
      <c r="E3900" s="81"/>
      <c r="F3900" s="81"/>
      <c r="G3900" s="172" t="s">
        <v>103</v>
      </c>
      <c r="H3900" s="34"/>
    </row>
    <row r="3901" spans="1:8" x14ac:dyDescent="0.2">
      <c r="A3901" s="1569">
        <v>300534</v>
      </c>
      <c r="B3901" s="172" t="s">
        <v>6479</v>
      </c>
      <c r="C3901" s="81" t="s">
        <v>6480</v>
      </c>
      <c r="D3901" s="81" t="s">
        <v>124</v>
      </c>
      <c r="E3901" s="81"/>
      <c r="F3901" s="81"/>
      <c r="G3901" s="172" t="s">
        <v>103</v>
      </c>
      <c r="H3901" s="34"/>
    </row>
    <row r="3902" spans="1:8" x14ac:dyDescent="0.2">
      <c r="A3902" s="1569">
        <v>300535</v>
      </c>
      <c r="B3902" s="172" t="s">
        <v>6481</v>
      </c>
      <c r="C3902" s="81" t="s">
        <v>6482</v>
      </c>
      <c r="D3902" s="81" t="s">
        <v>101</v>
      </c>
      <c r="E3902" s="81"/>
      <c r="F3902" s="81"/>
      <c r="G3902" s="172" t="s">
        <v>103</v>
      </c>
      <c r="H3902" s="34"/>
    </row>
    <row r="3903" spans="1:8" x14ac:dyDescent="0.2">
      <c r="A3903" s="1569">
        <v>300536</v>
      </c>
      <c r="B3903" s="172" t="s">
        <v>6483</v>
      </c>
      <c r="C3903" s="81" t="s">
        <v>2579</v>
      </c>
      <c r="D3903" s="81" t="s">
        <v>134</v>
      </c>
      <c r="E3903" s="81" t="s">
        <v>143</v>
      </c>
      <c r="F3903" s="81"/>
      <c r="G3903" s="172" t="s">
        <v>103</v>
      </c>
      <c r="H3903" s="34"/>
    </row>
    <row r="3904" spans="1:8" x14ac:dyDescent="0.2">
      <c r="A3904" s="1569">
        <v>300537</v>
      </c>
      <c r="B3904" s="172" t="s">
        <v>6484</v>
      </c>
      <c r="C3904" s="81" t="s">
        <v>6485</v>
      </c>
      <c r="D3904" s="81" t="s">
        <v>143</v>
      </c>
      <c r="E3904" s="81"/>
      <c r="F3904" s="81"/>
      <c r="G3904" s="172" t="s">
        <v>103</v>
      </c>
      <c r="H3904" s="34"/>
    </row>
    <row r="3905" spans="1:8" x14ac:dyDescent="0.2">
      <c r="A3905" s="1569">
        <v>300538</v>
      </c>
      <c r="B3905" s="172" t="s">
        <v>6486</v>
      </c>
      <c r="C3905" s="81" t="s">
        <v>358</v>
      </c>
      <c r="D3905" s="81" t="s">
        <v>124</v>
      </c>
      <c r="E3905" s="81"/>
      <c r="F3905" s="81"/>
      <c r="G3905" s="172" t="s">
        <v>103</v>
      </c>
      <c r="H3905" s="34"/>
    </row>
    <row r="3906" spans="1:8" x14ac:dyDescent="0.2">
      <c r="A3906" s="1569">
        <v>300539</v>
      </c>
      <c r="B3906" s="172" t="s">
        <v>6487</v>
      </c>
      <c r="C3906" s="81" t="s">
        <v>1349</v>
      </c>
      <c r="D3906" s="81" t="s">
        <v>124</v>
      </c>
      <c r="E3906" s="81"/>
      <c r="F3906" s="81"/>
      <c r="G3906" s="172" t="s">
        <v>103</v>
      </c>
      <c r="H3906" s="34"/>
    </row>
    <row r="3907" spans="1:8" x14ac:dyDescent="0.2">
      <c r="A3907" s="1569">
        <v>300540</v>
      </c>
      <c r="B3907" s="172" t="s">
        <v>6488</v>
      </c>
      <c r="C3907" s="81" t="s">
        <v>739</v>
      </c>
      <c r="D3907" s="81" t="s">
        <v>143</v>
      </c>
      <c r="E3907" s="81"/>
      <c r="F3907" s="81"/>
      <c r="G3907" s="172" t="s">
        <v>103</v>
      </c>
      <c r="H3907" s="34"/>
    </row>
    <row r="3908" spans="1:8" x14ac:dyDescent="0.2">
      <c r="A3908" s="1569">
        <v>300541</v>
      </c>
      <c r="B3908" s="172" t="s">
        <v>6489</v>
      </c>
      <c r="C3908" s="81" t="s">
        <v>6490</v>
      </c>
      <c r="D3908" s="81" t="s">
        <v>124</v>
      </c>
      <c r="E3908" s="81"/>
      <c r="F3908" s="81"/>
      <c r="G3908" s="172" t="s">
        <v>103</v>
      </c>
      <c r="H3908" s="34"/>
    </row>
    <row r="3909" spans="1:8" x14ac:dyDescent="0.2">
      <c r="A3909" s="1569">
        <v>300542</v>
      </c>
      <c r="B3909" s="172" t="s">
        <v>6491</v>
      </c>
      <c r="C3909" s="81" t="s">
        <v>1665</v>
      </c>
      <c r="D3909" s="81" t="s">
        <v>134</v>
      </c>
      <c r="E3909" s="81"/>
      <c r="F3909" s="81"/>
      <c r="G3909" s="172" t="s">
        <v>103</v>
      </c>
      <c r="H3909" s="34"/>
    </row>
    <row r="3910" spans="1:8" x14ac:dyDescent="0.2">
      <c r="A3910" s="1569">
        <v>300543</v>
      </c>
      <c r="B3910" s="172" t="s">
        <v>6492</v>
      </c>
      <c r="C3910" s="81" t="s">
        <v>6493</v>
      </c>
      <c r="D3910" s="81" t="s">
        <v>124</v>
      </c>
      <c r="E3910" s="81"/>
      <c r="F3910" s="81"/>
      <c r="G3910" s="172" t="s">
        <v>103</v>
      </c>
      <c r="H3910" s="34"/>
    </row>
    <row r="3911" spans="1:8" x14ac:dyDescent="0.2">
      <c r="A3911" s="1569">
        <v>300544</v>
      </c>
      <c r="B3911" s="172" t="s">
        <v>6494</v>
      </c>
      <c r="C3911" s="81" t="s">
        <v>958</v>
      </c>
      <c r="D3911" s="81" t="s">
        <v>134</v>
      </c>
      <c r="E3911" s="81"/>
      <c r="F3911" s="81"/>
      <c r="G3911" s="172" t="s">
        <v>103</v>
      </c>
      <c r="H3911" s="34"/>
    </row>
    <row r="3912" spans="1:8" x14ac:dyDescent="0.2">
      <c r="A3912" s="1569">
        <v>300545</v>
      </c>
      <c r="B3912" s="172" t="s">
        <v>6495</v>
      </c>
      <c r="C3912" s="81" t="s">
        <v>6496</v>
      </c>
      <c r="D3912" s="81" t="s">
        <v>101</v>
      </c>
      <c r="E3912" s="81"/>
      <c r="F3912" s="81"/>
      <c r="G3912" s="172" t="s">
        <v>103</v>
      </c>
      <c r="H3912" s="34"/>
    </row>
    <row r="3913" spans="1:8" x14ac:dyDescent="0.2">
      <c r="A3913" s="1569">
        <v>300546</v>
      </c>
      <c r="B3913" s="172" t="s">
        <v>6497</v>
      </c>
      <c r="C3913" s="81" t="s">
        <v>6498</v>
      </c>
      <c r="D3913" s="81" t="s">
        <v>101</v>
      </c>
      <c r="E3913" s="81"/>
      <c r="F3913" s="81"/>
      <c r="G3913" s="172" t="s">
        <v>103</v>
      </c>
      <c r="H3913" s="34"/>
    </row>
    <row r="3914" spans="1:8" x14ac:dyDescent="0.2">
      <c r="A3914" s="1569">
        <v>300547</v>
      </c>
      <c r="B3914" s="172" t="s">
        <v>6499</v>
      </c>
      <c r="C3914" s="81" t="s">
        <v>5848</v>
      </c>
      <c r="D3914" s="81" t="s">
        <v>143</v>
      </c>
      <c r="E3914" s="81"/>
      <c r="F3914" s="81"/>
      <c r="G3914" s="172" t="s">
        <v>103</v>
      </c>
      <c r="H3914" s="34"/>
    </row>
    <row r="3915" spans="1:8" x14ac:dyDescent="0.2">
      <c r="A3915" s="1569">
        <v>300548</v>
      </c>
      <c r="B3915" s="172" t="s">
        <v>6500</v>
      </c>
      <c r="C3915" s="81" t="s">
        <v>6501</v>
      </c>
      <c r="D3915" s="81" t="s">
        <v>124</v>
      </c>
      <c r="E3915" s="81"/>
      <c r="F3915" s="81"/>
      <c r="G3915" s="172" t="s">
        <v>103</v>
      </c>
      <c r="H3915" s="34"/>
    </row>
    <row r="3916" spans="1:8" x14ac:dyDescent="0.2">
      <c r="A3916" s="1569">
        <v>300549</v>
      </c>
      <c r="B3916" s="172" t="s">
        <v>6502</v>
      </c>
      <c r="C3916" s="81" t="s">
        <v>6503</v>
      </c>
      <c r="D3916" s="81" t="s">
        <v>124</v>
      </c>
      <c r="E3916" s="81"/>
      <c r="F3916" s="81"/>
      <c r="G3916" s="172" t="s">
        <v>103</v>
      </c>
      <c r="H3916" s="34"/>
    </row>
    <row r="3917" spans="1:8" x14ac:dyDescent="0.2">
      <c r="A3917" s="1569">
        <v>300550</v>
      </c>
      <c r="B3917" s="172" t="s">
        <v>6504</v>
      </c>
      <c r="C3917" s="81" t="s">
        <v>6505</v>
      </c>
      <c r="D3917" s="81" t="s">
        <v>124</v>
      </c>
      <c r="E3917" s="81"/>
      <c r="F3917" s="81"/>
      <c r="G3917" s="172" t="s">
        <v>103</v>
      </c>
      <c r="H3917" s="34"/>
    </row>
    <row r="3918" spans="1:8" x14ac:dyDescent="0.2">
      <c r="A3918" s="1569">
        <v>300551</v>
      </c>
      <c r="B3918" s="172" t="s">
        <v>6506</v>
      </c>
      <c r="C3918" s="81" t="s">
        <v>739</v>
      </c>
      <c r="D3918" s="81" t="s">
        <v>143</v>
      </c>
      <c r="E3918" s="81"/>
      <c r="F3918" s="81"/>
      <c r="G3918" s="172" t="s">
        <v>103</v>
      </c>
      <c r="H3918" s="34"/>
    </row>
    <row r="3919" spans="1:8" x14ac:dyDescent="0.2">
      <c r="A3919" s="1569">
        <v>300552</v>
      </c>
      <c r="B3919" s="172" t="s">
        <v>6507</v>
      </c>
      <c r="C3919" s="81" t="s">
        <v>6508</v>
      </c>
      <c r="D3919" s="81" t="s">
        <v>143</v>
      </c>
      <c r="E3919" s="81"/>
      <c r="F3919" s="81"/>
      <c r="G3919" s="172" t="s">
        <v>103</v>
      </c>
      <c r="H3919" s="34"/>
    </row>
    <row r="3920" spans="1:8" x14ac:dyDescent="0.2">
      <c r="A3920" s="1569">
        <v>300553</v>
      </c>
      <c r="B3920" s="172" t="s">
        <v>6509</v>
      </c>
      <c r="C3920" s="81" t="s">
        <v>6510</v>
      </c>
      <c r="D3920" s="81" t="s">
        <v>143</v>
      </c>
      <c r="E3920" s="81"/>
      <c r="F3920" s="81"/>
      <c r="G3920" s="172" t="s">
        <v>103</v>
      </c>
      <c r="H3920" s="34"/>
    </row>
    <row r="3921" spans="1:8" x14ac:dyDescent="0.2">
      <c r="A3921" s="1569">
        <v>300554</v>
      </c>
      <c r="B3921" s="172" t="s">
        <v>6511</v>
      </c>
      <c r="C3921" s="81" t="s">
        <v>4069</v>
      </c>
      <c r="D3921" s="81" t="s">
        <v>124</v>
      </c>
      <c r="E3921" s="81"/>
      <c r="F3921" s="81"/>
      <c r="G3921" s="172" t="s">
        <v>103</v>
      </c>
      <c r="H3921" s="34"/>
    </row>
    <row r="3922" spans="1:8" x14ac:dyDescent="0.2">
      <c r="A3922" s="1569">
        <v>300555</v>
      </c>
      <c r="B3922" s="172" t="s">
        <v>6512</v>
      </c>
      <c r="C3922" s="81" t="s">
        <v>6513</v>
      </c>
      <c r="D3922" s="81" t="s">
        <v>124</v>
      </c>
      <c r="E3922" s="81"/>
      <c r="F3922" s="81"/>
      <c r="G3922" s="172" t="s">
        <v>103</v>
      </c>
      <c r="H3922" s="34"/>
    </row>
    <row r="3923" spans="1:8" x14ac:dyDescent="0.2">
      <c r="A3923" s="1569">
        <v>300556</v>
      </c>
      <c r="B3923" s="172" t="s">
        <v>6514</v>
      </c>
      <c r="C3923" s="81" t="s">
        <v>6515</v>
      </c>
      <c r="D3923" s="81" t="s">
        <v>124</v>
      </c>
      <c r="E3923" s="81"/>
      <c r="F3923" s="81"/>
      <c r="G3923" s="172" t="s">
        <v>103</v>
      </c>
      <c r="H3923" s="34"/>
    </row>
    <row r="3924" spans="1:8" x14ac:dyDescent="0.2">
      <c r="A3924" s="1569">
        <v>300557</v>
      </c>
      <c r="B3924" s="172" t="s">
        <v>6516</v>
      </c>
      <c r="C3924" s="81" t="s">
        <v>6517</v>
      </c>
      <c r="D3924" s="81" t="s">
        <v>101</v>
      </c>
      <c r="E3924" s="81"/>
      <c r="F3924" s="81"/>
      <c r="G3924" s="172" t="s">
        <v>103</v>
      </c>
      <c r="H3924" s="34"/>
    </row>
    <row r="3925" spans="1:8" x14ac:dyDescent="0.2">
      <c r="A3925" s="1569">
        <v>300558</v>
      </c>
      <c r="B3925" s="172" t="s">
        <v>6518</v>
      </c>
      <c r="C3925" s="81" t="s">
        <v>6519</v>
      </c>
      <c r="D3925" s="81" t="s">
        <v>143</v>
      </c>
      <c r="E3925" s="81"/>
      <c r="F3925" s="81"/>
      <c r="G3925" s="172" t="s">
        <v>103</v>
      </c>
      <c r="H3925" s="34"/>
    </row>
    <row r="3926" spans="1:8" x14ac:dyDescent="0.2">
      <c r="A3926" s="1569">
        <v>300559</v>
      </c>
      <c r="B3926" s="172" t="s">
        <v>6520</v>
      </c>
      <c r="C3926" s="81" t="s">
        <v>6521</v>
      </c>
      <c r="D3926" s="81" t="s">
        <v>143</v>
      </c>
      <c r="E3926" s="81"/>
      <c r="F3926" s="81"/>
      <c r="G3926" s="172" t="s">
        <v>103</v>
      </c>
      <c r="H3926" s="34"/>
    </row>
    <row r="3927" spans="1:8" x14ac:dyDescent="0.2">
      <c r="A3927" s="1569">
        <v>300560</v>
      </c>
      <c r="B3927" s="172" t="s">
        <v>6522</v>
      </c>
      <c r="C3927" s="81" t="s">
        <v>6523</v>
      </c>
      <c r="D3927" s="81" t="s">
        <v>143</v>
      </c>
      <c r="E3927" s="81"/>
      <c r="F3927" s="81"/>
      <c r="G3927" s="172" t="s">
        <v>103</v>
      </c>
      <c r="H3927" s="34"/>
    </row>
    <row r="3928" spans="1:8" x14ac:dyDescent="0.2">
      <c r="A3928" s="1569">
        <v>300561</v>
      </c>
      <c r="B3928" s="172" t="s">
        <v>6524</v>
      </c>
      <c r="C3928" s="81" t="s">
        <v>6525</v>
      </c>
      <c r="D3928" s="81" t="s">
        <v>143</v>
      </c>
      <c r="E3928" s="81"/>
      <c r="F3928" s="81"/>
      <c r="G3928" s="172" t="s">
        <v>103</v>
      </c>
      <c r="H3928" s="34"/>
    </row>
    <row r="3929" spans="1:8" x14ac:dyDescent="0.2">
      <c r="A3929" s="1569">
        <v>300562</v>
      </c>
      <c r="B3929" s="172" t="s">
        <v>6526</v>
      </c>
      <c r="C3929" s="81" t="s">
        <v>6527</v>
      </c>
      <c r="D3929" s="81" t="s">
        <v>124</v>
      </c>
      <c r="E3929" s="81"/>
      <c r="F3929" s="81"/>
      <c r="G3929" s="172" t="s">
        <v>103</v>
      </c>
      <c r="H3929" s="34"/>
    </row>
    <row r="3930" spans="1:8" x14ac:dyDescent="0.2">
      <c r="A3930" s="1569">
        <v>300563</v>
      </c>
      <c r="B3930" s="172" t="s">
        <v>6528</v>
      </c>
      <c r="C3930" s="81" t="s">
        <v>6529</v>
      </c>
      <c r="D3930" s="81" t="s">
        <v>143</v>
      </c>
      <c r="E3930" s="81"/>
      <c r="F3930" s="81"/>
      <c r="G3930" s="172" t="s">
        <v>103</v>
      </c>
      <c r="H3930" s="34"/>
    </row>
    <row r="3931" spans="1:8" x14ac:dyDescent="0.2">
      <c r="A3931" s="1569">
        <v>300564</v>
      </c>
      <c r="B3931" s="172" t="s">
        <v>6530</v>
      </c>
      <c r="C3931" s="81" t="s">
        <v>2417</v>
      </c>
      <c r="D3931" s="81" t="s">
        <v>143</v>
      </c>
      <c r="E3931" s="81"/>
      <c r="F3931" s="81"/>
      <c r="G3931" s="172" t="s">
        <v>103</v>
      </c>
      <c r="H3931" s="34"/>
    </row>
    <row r="3932" spans="1:8" x14ac:dyDescent="0.2">
      <c r="A3932" s="1569">
        <v>300565</v>
      </c>
      <c r="B3932" s="172" t="s">
        <v>6531</v>
      </c>
      <c r="C3932" s="81" t="s">
        <v>6532</v>
      </c>
      <c r="D3932" s="81" t="s">
        <v>134</v>
      </c>
      <c r="E3932" s="81"/>
      <c r="F3932" s="81"/>
      <c r="G3932" s="172" t="s">
        <v>103</v>
      </c>
      <c r="H3932" s="34"/>
    </row>
    <row r="3933" spans="1:8" x14ac:dyDescent="0.2">
      <c r="A3933" s="1569">
        <v>300566</v>
      </c>
      <c r="B3933" s="172" t="s">
        <v>6533</v>
      </c>
      <c r="C3933" s="81" t="s">
        <v>6534</v>
      </c>
      <c r="D3933" s="81" t="s">
        <v>134</v>
      </c>
      <c r="E3933" s="81"/>
      <c r="F3933" s="81"/>
      <c r="G3933" s="172" t="s">
        <v>103</v>
      </c>
      <c r="H3933" s="34"/>
    </row>
    <row r="3934" spans="1:8" x14ac:dyDescent="0.2">
      <c r="A3934" s="1569">
        <v>300567</v>
      </c>
      <c r="B3934" s="172" t="s">
        <v>6535</v>
      </c>
      <c r="C3934" s="81" t="s">
        <v>6536</v>
      </c>
      <c r="D3934" s="81" t="s">
        <v>134</v>
      </c>
      <c r="E3934" s="81" t="s">
        <v>143</v>
      </c>
      <c r="F3934" s="81"/>
      <c r="G3934" s="172" t="s">
        <v>103</v>
      </c>
      <c r="H3934" s="34"/>
    </row>
    <row r="3935" spans="1:8" x14ac:dyDescent="0.2">
      <c r="A3935" s="1569">
        <v>300568</v>
      </c>
      <c r="B3935" s="172" t="s">
        <v>6537</v>
      </c>
      <c r="C3935" s="81" t="s">
        <v>6538</v>
      </c>
      <c r="D3935" s="81" t="s">
        <v>101</v>
      </c>
      <c r="E3935" s="81"/>
      <c r="F3935" s="81"/>
      <c r="G3935" s="172" t="s">
        <v>110</v>
      </c>
      <c r="H3935" s="34"/>
    </row>
    <row r="3936" spans="1:8" x14ac:dyDescent="0.2">
      <c r="A3936" s="1569">
        <v>300569</v>
      </c>
      <c r="B3936" s="172" t="s">
        <v>6539</v>
      </c>
      <c r="C3936" s="81" t="s">
        <v>6540</v>
      </c>
      <c r="D3936" s="81" t="s">
        <v>101</v>
      </c>
      <c r="E3936" s="81"/>
      <c r="F3936" s="81"/>
      <c r="G3936" s="172" t="s">
        <v>110</v>
      </c>
      <c r="H3936" s="34"/>
    </row>
    <row r="3937" spans="1:8" x14ac:dyDescent="0.2">
      <c r="A3937" s="1569">
        <v>300570</v>
      </c>
      <c r="B3937" s="172" t="s">
        <v>6541</v>
      </c>
      <c r="C3937" s="81" t="s">
        <v>6542</v>
      </c>
      <c r="D3937" s="81" t="s">
        <v>124</v>
      </c>
      <c r="E3937" s="81"/>
      <c r="F3937" s="81"/>
      <c r="G3937" s="172" t="s">
        <v>103</v>
      </c>
      <c r="H3937" s="34"/>
    </row>
    <row r="3938" spans="1:8" x14ac:dyDescent="0.2">
      <c r="A3938" s="1569">
        <v>300571</v>
      </c>
      <c r="B3938" s="172" t="s">
        <v>6543</v>
      </c>
      <c r="C3938" s="81" t="s">
        <v>6544</v>
      </c>
      <c r="D3938" s="81" t="s">
        <v>134</v>
      </c>
      <c r="E3938" s="81"/>
      <c r="F3938" s="81"/>
      <c r="G3938" s="172" t="s">
        <v>103</v>
      </c>
      <c r="H3938" s="34"/>
    </row>
    <row r="3939" spans="1:8" x14ac:dyDescent="0.2">
      <c r="A3939" s="1569">
        <v>300572</v>
      </c>
      <c r="B3939" s="172" t="s">
        <v>6545</v>
      </c>
      <c r="C3939" s="81" t="s">
        <v>6546</v>
      </c>
      <c r="D3939" s="81" t="s">
        <v>124</v>
      </c>
      <c r="E3939" s="81"/>
      <c r="F3939" s="81"/>
      <c r="G3939" s="172" t="s">
        <v>103</v>
      </c>
      <c r="H3939" s="34"/>
    </row>
    <row r="3940" spans="1:8" x14ac:dyDescent="0.2">
      <c r="A3940" s="1569">
        <v>300573</v>
      </c>
      <c r="B3940" s="172" t="s">
        <v>6547</v>
      </c>
      <c r="C3940" s="81" t="s">
        <v>1139</v>
      </c>
      <c r="D3940" s="81" t="s">
        <v>101</v>
      </c>
      <c r="E3940" s="81"/>
      <c r="F3940" s="81"/>
      <c r="G3940" s="172" t="s">
        <v>103</v>
      </c>
      <c r="H3940" s="34"/>
    </row>
    <row r="3941" spans="1:8" x14ac:dyDescent="0.2">
      <c r="A3941" s="1569">
        <v>300574</v>
      </c>
      <c r="B3941" s="172" t="s">
        <v>6548</v>
      </c>
      <c r="C3941" s="81" t="s">
        <v>6549</v>
      </c>
      <c r="D3941" s="81" t="s">
        <v>134</v>
      </c>
      <c r="E3941" s="81"/>
      <c r="F3941" s="81"/>
      <c r="G3941" s="172" t="s">
        <v>103</v>
      </c>
      <c r="H3941" s="34"/>
    </row>
    <row r="3942" spans="1:8" x14ac:dyDescent="0.2">
      <c r="A3942" s="1569">
        <v>300575</v>
      </c>
      <c r="B3942" s="172" t="s">
        <v>6550</v>
      </c>
      <c r="C3942" s="81" t="s">
        <v>3124</v>
      </c>
      <c r="D3942" s="81" t="s">
        <v>101</v>
      </c>
      <c r="E3942" s="81"/>
      <c r="F3942" s="81"/>
      <c r="G3942" s="172" t="s">
        <v>103</v>
      </c>
      <c r="H3942" s="34"/>
    </row>
    <row r="3943" spans="1:8" x14ac:dyDescent="0.2">
      <c r="A3943" s="1569">
        <v>300576</v>
      </c>
      <c r="B3943" s="172" t="s">
        <v>6551</v>
      </c>
      <c r="C3943" s="81" t="s">
        <v>2397</v>
      </c>
      <c r="D3943" s="81" t="s">
        <v>134</v>
      </c>
      <c r="E3943" s="81"/>
      <c r="F3943" s="81"/>
      <c r="G3943" s="172" t="s">
        <v>103</v>
      </c>
      <c r="H3943" s="34"/>
    </row>
    <row r="3944" spans="1:8" x14ac:dyDescent="0.2">
      <c r="A3944" s="1569">
        <v>300577</v>
      </c>
      <c r="B3944" s="172" t="s">
        <v>6552</v>
      </c>
      <c r="C3944" s="81" t="s">
        <v>6553</v>
      </c>
      <c r="D3944" s="81" t="s">
        <v>124</v>
      </c>
      <c r="E3944" s="81"/>
      <c r="F3944" s="81"/>
      <c r="G3944" s="172" t="s">
        <v>103</v>
      </c>
      <c r="H3944" s="34"/>
    </row>
    <row r="3945" spans="1:8" x14ac:dyDescent="0.2">
      <c r="A3945" s="1569">
        <v>300578</v>
      </c>
      <c r="B3945" s="172" t="s">
        <v>6554</v>
      </c>
      <c r="C3945" s="81" t="s">
        <v>6555</v>
      </c>
      <c r="D3945" s="81" t="s">
        <v>124</v>
      </c>
      <c r="E3945" s="81"/>
      <c r="F3945" s="81"/>
      <c r="G3945" s="172" t="s">
        <v>103</v>
      </c>
      <c r="H3945" s="34"/>
    </row>
    <row r="3946" spans="1:8" x14ac:dyDescent="0.2">
      <c r="A3946" s="1569">
        <v>300579</v>
      </c>
      <c r="B3946" s="172" t="s">
        <v>6556</v>
      </c>
      <c r="C3946" s="81" t="s">
        <v>6557</v>
      </c>
      <c r="D3946" s="81" t="s">
        <v>124</v>
      </c>
      <c r="E3946" s="81"/>
      <c r="F3946" s="81"/>
      <c r="G3946" s="172" t="s">
        <v>103</v>
      </c>
      <c r="H3946" s="34"/>
    </row>
    <row r="3947" spans="1:8" x14ac:dyDescent="0.2">
      <c r="A3947" s="1569">
        <v>300580</v>
      </c>
      <c r="B3947" s="172" t="s">
        <v>6558</v>
      </c>
      <c r="C3947" s="81" t="s">
        <v>6559</v>
      </c>
      <c r="D3947" s="81" t="s">
        <v>134</v>
      </c>
      <c r="E3947" s="81"/>
      <c r="F3947" s="81"/>
      <c r="G3947" s="172" t="s">
        <v>103</v>
      </c>
      <c r="H3947" s="34"/>
    </row>
    <row r="3948" spans="1:8" x14ac:dyDescent="0.2">
      <c r="A3948" s="1569">
        <v>300582</v>
      </c>
      <c r="B3948" s="172" t="s">
        <v>6560</v>
      </c>
      <c r="C3948" s="81" t="s">
        <v>530</v>
      </c>
      <c r="D3948" s="81" t="s">
        <v>124</v>
      </c>
      <c r="E3948" s="81"/>
      <c r="F3948" s="81"/>
      <c r="G3948" s="172" t="s">
        <v>103</v>
      </c>
      <c r="H3948" s="34"/>
    </row>
    <row r="3949" spans="1:8" x14ac:dyDescent="0.2">
      <c r="A3949" s="1569">
        <v>300583</v>
      </c>
      <c r="B3949" s="172" t="s">
        <v>6561</v>
      </c>
      <c r="C3949" s="81" t="s">
        <v>2840</v>
      </c>
      <c r="D3949" s="81" t="s">
        <v>124</v>
      </c>
      <c r="E3949" s="81"/>
      <c r="F3949" s="81"/>
      <c r="G3949" s="172" t="s">
        <v>103</v>
      </c>
      <c r="H3949" s="34"/>
    </row>
    <row r="3950" spans="1:8" x14ac:dyDescent="0.2">
      <c r="A3950" s="1569">
        <v>300584</v>
      </c>
      <c r="B3950" s="172" t="s">
        <v>6562</v>
      </c>
      <c r="C3950" s="81" t="s">
        <v>6563</v>
      </c>
      <c r="D3950" s="81" t="s">
        <v>143</v>
      </c>
      <c r="E3950" s="81"/>
      <c r="F3950" s="81"/>
      <c r="G3950" s="172" t="s">
        <v>103</v>
      </c>
      <c r="H3950" s="34"/>
    </row>
    <row r="3951" spans="1:8" x14ac:dyDescent="0.2">
      <c r="A3951" s="1569">
        <v>300585</v>
      </c>
      <c r="B3951" s="172" t="s">
        <v>6564</v>
      </c>
      <c r="C3951" s="81" t="s">
        <v>6565</v>
      </c>
      <c r="D3951" s="81" t="s">
        <v>134</v>
      </c>
      <c r="E3951" s="81"/>
      <c r="F3951" s="81"/>
      <c r="G3951" s="172" t="s">
        <v>103</v>
      </c>
      <c r="H3951" s="34"/>
    </row>
    <row r="3952" spans="1:8" x14ac:dyDescent="0.2">
      <c r="A3952" s="1569">
        <v>300586</v>
      </c>
      <c r="B3952" s="172" t="s">
        <v>6566</v>
      </c>
      <c r="C3952" s="81" t="s">
        <v>2772</v>
      </c>
      <c r="D3952" s="81" t="s">
        <v>101</v>
      </c>
      <c r="E3952" s="81"/>
      <c r="F3952" s="81"/>
      <c r="G3952" s="172" t="s">
        <v>103</v>
      </c>
      <c r="H3952" s="34"/>
    </row>
    <row r="3953" spans="1:8" x14ac:dyDescent="0.2">
      <c r="A3953" s="1569">
        <v>300587</v>
      </c>
      <c r="B3953" s="172" t="s">
        <v>6567</v>
      </c>
      <c r="C3953" s="81" t="s">
        <v>6568</v>
      </c>
      <c r="D3953" s="81" t="s">
        <v>101</v>
      </c>
      <c r="E3953" s="81"/>
      <c r="F3953" s="81"/>
      <c r="G3953" s="172" t="s">
        <v>103</v>
      </c>
      <c r="H3953" s="34"/>
    </row>
    <row r="3954" spans="1:8" x14ac:dyDescent="0.2">
      <c r="A3954" s="1569">
        <v>300588</v>
      </c>
      <c r="B3954" s="172" t="s">
        <v>6569</v>
      </c>
      <c r="C3954" s="81" t="s">
        <v>4503</v>
      </c>
      <c r="D3954" s="81" t="s">
        <v>143</v>
      </c>
      <c r="E3954" s="81"/>
      <c r="F3954" s="81"/>
      <c r="G3954" s="172" t="s">
        <v>103</v>
      </c>
      <c r="H3954" s="34"/>
    </row>
    <row r="3955" spans="1:8" x14ac:dyDescent="0.2">
      <c r="A3955" s="1569">
        <v>300589</v>
      </c>
      <c r="B3955" s="172" t="s">
        <v>6570</v>
      </c>
      <c r="C3955" s="81" t="s">
        <v>6470</v>
      </c>
      <c r="D3955" s="81" t="s">
        <v>101</v>
      </c>
      <c r="E3955" s="81"/>
      <c r="F3955" s="81"/>
      <c r="G3955" s="172" t="s">
        <v>103</v>
      </c>
      <c r="H3955" s="34"/>
    </row>
    <row r="3956" spans="1:8" x14ac:dyDescent="0.2">
      <c r="A3956" s="1569">
        <v>300590</v>
      </c>
      <c r="B3956" s="172" t="s">
        <v>6571</v>
      </c>
      <c r="C3956" s="81" t="s">
        <v>4073</v>
      </c>
      <c r="D3956" s="81" t="s">
        <v>134</v>
      </c>
      <c r="E3956" s="81"/>
      <c r="F3956" s="81"/>
      <c r="G3956" s="172" t="s">
        <v>103</v>
      </c>
      <c r="H3956" s="34"/>
    </row>
    <row r="3957" spans="1:8" x14ac:dyDescent="0.2">
      <c r="A3957" s="1569">
        <v>300591</v>
      </c>
      <c r="B3957" s="172" t="s">
        <v>6572</v>
      </c>
      <c r="C3957" s="81" t="s">
        <v>1521</v>
      </c>
      <c r="D3957" s="81" t="s">
        <v>101</v>
      </c>
      <c r="E3957" s="81"/>
      <c r="F3957" s="81"/>
      <c r="G3957" s="172" t="s">
        <v>103</v>
      </c>
      <c r="H3957" s="34"/>
    </row>
    <row r="3958" spans="1:8" x14ac:dyDescent="0.2">
      <c r="A3958" s="1569">
        <v>300592</v>
      </c>
      <c r="B3958" s="172" t="s">
        <v>6573</v>
      </c>
      <c r="C3958" s="81" t="s">
        <v>6574</v>
      </c>
      <c r="D3958" s="81" t="s">
        <v>101</v>
      </c>
      <c r="E3958" s="81"/>
      <c r="F3958" s="81"/>
      <c r="G3958" s="172" t="s">
        <v>103</v>
      </c>
      <c r="H3958" s="34"/>
    </row>
    <row r="3959" spans="1:8" x14ac:dyDescent="0.2">
      <c r="A3959" s="1569">
        <v>300593</v>
      </c>
      <c r="B3959" s="172" t="s">
        <v>6575</v>
      </c>
      <c r="C3959" s="81" t="s">
        <v>6576</v>
      </c>
      <c r="D3959" s="81" t="s">
        <v>124</v>
      </c>
      <c r="E3959" s="81"/>
      <c r="F3959" s="81"/>
      <c r="G3959" s="172" t="s">
        <v>103</v>
      </c>
      <c r="H3959" s="34"/>
    </row>
    <row r="3960" spans="1:8" x14ac:dyDescent="0.2">
      <c r="A3960" s="1569">
        <v>300594</v>
      </c>
      <c r="B3960" s="172" t="s">
        <v>6577</v>
      </c>
      <c r="C3960" s="81" t="s">
        <v>6578</v>
      </c>
      <c r="D3960" s="81" t="s">
        <v>124</v>
      </c>
      <c r="E3960" s="81" t="s">
        <v>143</v>
      </c>
      <c r="F3960" s="81"/>
      <c r="G3960" s="172" t="s">
        <v>103</v>
      </c>
      <c r="H3960" s="34"/>
    </row>
    <row r="3961" spans="1:8" x14ac:dyDescent="0.2">
      <c r="A3961" s="1569">
        <v>300595</v>
      </c>
      <c r="B3961" s="172" t="s">
        <v>6579</v>
      </c>
      <c r="C3961" s="81" t="s">
        <v>6580</v>
      </c>
      <c r="D3961" s="81" t="s">
        <v>134</v>
      </c>
      <c r="E3961" s="81"/>
      <c r="F3961" s="81"/>
      <c r="G3961" s="172" t="s">
        <v>103</v>
      </c>
      <c r="H3961" s="34"/>
    </row>
    <row r="3962" spans="1:8" x14ac:dyDescent="0.2">
      <c r="A3962" s="1569">
        <v>300596</v>
      </c>
      <c r="B3962" s="172" t="s">
        <v>6581</v>
      </c>
      <c r="C3962" s="81" t="s">
        <v>6582</v>
      </c>
      <c r="D3962" s="81" t="s">
        <v>124</v>
      </c>
      <c r="E3962" s="81"/>
      <c r="F3962" s="81"/>
      <c r="G3962" s="172" t="s">
        <v>103</v>
      </c>
      <c r="H3962" s="34"/>
    </row>
    <row r="3963" spans="1:8" x14ac:dyDescent="0.2">
      <c r="A3963" s="1569">
        <v>300597</v>
      </c>
      <c r="B3963" s="172" t="s">
        <v>6583</v>
      </c>
      <c r="C3963" s="81" t="s">
        <v>6584</v>
      </c>
      <c r="D3963" s="81" t="s">
        <v>143</v>
      </c>
      <c r="E3963" s="81"/>
      <c r="F3963" s="81"/>
      <c r="G3963" s="172" t="s">
        <v>103</v>
      </c>
      <c r="H3963" s="34"/>
    </row>
    <row r="3964" spans="1:8" x14ac:dyDescent="0.2">
      <c r="A3964" s="1569">
        <v>300598</v>
      </c>
      <c r="B3964" s="172" t="s">
        <v>6585</v>
      </c>
      <c r="C3964" s="81" t="s">
        <v>759</v>
      </c>
      <c r="D3964" s="81" t="s">
        <v>124</v>
      </c>
      <c r="E3964" s="81"/>
      <c r="F3964" s="81"/>
      <c r="G3964" s="172" t="s">
        <v>103</v>
      </c>
      <c r="H3964" s="34"/>
    </row>
    <row r="3965" spans="1:8" x14ac:dyDescent="0.2">
      <c r="A3965" s="1569">
        <v>300599</v>
      </c>
      <c r="B3965" s="172" t="s">
        <v>6586</v>
      </c>
      <c r="C3965" s="81" t="s">
        <v>2073</v>
      </c>
      <c r="D3965" s="81" t="s">
        <v>124</v>
      </c>
      <c r="E3965" s="81"/>
      <c r="F3965" s="81"/>
      <c r="G3965" s="172" t="s">
        <v>103</v>
      </c>
      <c r="H3965" s="34"/>
    </row>
    <row r="3966" spans="1:8" x14ac:dyDescent="0.2">
      <c r="A3966" s="1569">
        <v>300600</v>
      </c>
      <c r="B3966" s="172" t="s">
        <v>6587</v>
      </c>
      <c r="C3966" s="81" t="s">
        <v>2810</v>
      </c>
      <c r="D3966" s="81" t="s">
        <v>124</v>
      </c>
      <c r="E3966" s="81"/>
      <c r="F3966" s="81"/>
      <c r="G3966" s="172" t="s">
        <v>103</v>
      </c>
      <c r="H3966" s="34"/>
    </row>
    <row r="3967" spans="1:8" x14ac:dyDescent="0.2">
      <c r="A3967" s="1569">
        <v>300601</v>
      </c>
      <c r="B3967" s="172" t="s">
        <v>6588</v>
      </c>
      <c r="C3967" s="81" t="s">
        <v>6589</v>
      </c>
      <c r="D3967" s="81" t="s">
        <v>143</v>
      </c>
      <c r="E3967" s="81"/>
      <c r="F3967" s="81"/>
      <c r="G3967" s="172" t="s">
        <v>103</v>
      </c>
      <c r="H3967" s="34"/>
    </row>
    <row r="3968" spans="1:8" x14ac:dyDescent="0.2">
      <c r="A3968" s="1569">
        <v>300602</v>
      </c>
      <c r="B3968" s="172" t="s">
        <v>6590</v>
      </c>
      <c r="C3968" s="81" t="s">
        <v>6591</v>
      </c>
      <c r="D3968" s="81" t="s">
        <v>143</v>
      </c>
      <c r="E3968" s="81"/>
      <c r="F3968" s="81"/>
      <c r="G3968" s="172" t="s">
        <v>103</v>
      </c>
      <c r="H3968" s="34"/>
    </row>
    <row r="3969" spans="1:8" x14ac:dyDescent="0.2">
      <c r="A3969" s="1569">
        <v>300603</v>
      </c>
      <c r="B3969" s="172" t="s">
        <v>6592</v>
      </c>
      <c r="C3969" s="81" t="s">
        <v>6593</v>
      </c>
      <c r="D3969" s="81" t="s">
        <v>134</v>
      </c>
      <c r="E3969" s="81"/>
      <c r="F3969" s="81"/>
      <c r="G3969" s="172" t="s">
        <v>103</v>
      </c>
      <c r="H3969" s="34"/>
    </row>
    <row r="3970" spans="1:8" x14ac:dyDescent="0.2">
      <c r="A3970" s="1569">
        <v>300604</v>
      </c>
      <c r="B3970" s="172" t="s">
        <v>6594</v>
      </c>
      <c r="C3970" s="81" t="s">
        <v>6595</v>
      </c>
      <c r="D3970" s="81" t="s">
        <v>134</v>
      </c>
      <c r="E3970" s="81"/>
      <c r="F3970" s="81"/>
      <c r="G3970" s="172" t="s">
        <v>103</v>
      </c>
      <c r="H3970" s="34"/>
    </row>
    <row r="3971" spans="1:8" x14ac:dyDescent="0.2">
      <c r="A3971" s="1569">
        <v>300605</v>
      </c>
      <c r="B3971" s="172" t="s">
        <v>6596</v>
      </c>
      <c r="C3971" s="81" t="s">
        <v>3977</v>
      </c>
      <c r="D3971" s="81" t="s">
        <v>101</v>
      </c>
      <c r="E3971" s="81"/>
      <c r="F3971" s="81"/>
      <c r="G3971" s="172" t="s">
        <v>103</v>
      </c>
      <c r="H3971" s="34"/>
    </row>
    <row r="3972" spans="1:8" x14ac:dyDescent="0.2">
      <c r="A3972" s="1569">
        <v>300606</v>
      </c>
      <c r="B3972" s="172" t="s">
        <v>6597</v>
      </c>
      <c r="C3972" s="81" t="s">
        <v>6598</v>
      </c>
      <c r="D3972" s="81" t="s">
        <v>134</v>
      </c>
      <c r="E3972" s="81"/>
      <c r="F3972" s="81"/>
      <c r="G3972" s="172" t="s">
        <v>103</v>
      </c>
      <c r="H3972" s="34"/>
    </row>
    <row r="3973" spans="1:8" x14ac:dyDescent="0.2">
      <c r="A3973" s="1569">
        <v>300607</v>
      </c>
      <c r="B3973" s="172" t="s">
        <v>6599</v>
      </c>
      <c r="C3973" s="81" t="s">
        <v>1370</v>
      </c>
      <c r="D3973" s="81" t="s">
        <v>134</v>
      </c>
      <c r="E3973" s="81"/>
      <c r="F3973" s="81"/>
      <c r="G3973" s="172" t="s">
        <v>103</v>
      </c>
      <c r="H3973" s="34"/>
    </row>
    <row r="3974" spans="1:8" x14ac:dyDescent="0.2">
      <c r="A3974" s="1569">
        <v>300608</v>
      </c>
      <c r="B3974" s="172" t="s">
        <v>6600</v>
      </c>
      <c r="C3974" s="81" t="s">
        <v>6601</v>
      </c>
      <c r="D3974" s="81" t="s">
        <v>143</v>
      </c>
      <c r="E3974" s="81"/>
      <c r="F3974" s="81"/>
      <c r="G3974" s="172" t="s">
        <v>103</v>
      </c>
      <c r="H3974" s="34"/>
    </row>
    <row r="3975" spans="1:8" x14ac:dyDescent="0.2">
      <c r="A3975" s="1569">
        <v>300609</v>
      </c>
      <c r="B3975" s="172" t="s">
        <v>11962</v>
      </c>
      <c r="C3975" s="81" t="s">
        <v>11963</v>
      </c>
      <c r="D3975" s="81" t="s">
        <v>134</v>
      </c>
      <c r="E3975" s="81"/>
      <c r="F3975" s="81"/>
      <c r="G3975" s="172" t="s">
        <v>103</v>
      </c>
      <c r="H3975" s="34"/>
    </row>
    <row r="3976" spans="1:8" x14ac:dyDescent="0.2">
      <c r="A3976" s="1569">
        <v>300610</v>
      </c>
      <c r="B3976" s="172" t="s">
        <v>11964</v>
      </c>
      <c r="C3976" s="81" t="s">
        <v>11965</v>
      </c>
      <c r="D3976" s="81" t="s">
        <v>134</v>
      </c>
      <c r="E3976" s="81"/>
      <c r="F3976" s="81"/>
      <c r="G3976" s="172" t="s">
        <v>103</v>
      </c>
      <c r="H3976" s="34"/>
    </row>
    <row r="3977" spans="1:8" x14ac:dyDescent="0.2">
      <c r="A3977" s="1569">
        <v>300612</v>
      </c>
      <c r="B3977" s="172" t="s">
        <v>11966</v>
      </c>
      <c r="C3977" s="81" t="s">
        <v>11961</v>
      </c>
      <c r="D3977" s="81" t="s">
        <v>134</v>
      </c>
      <c r="E3977" s="81"/>
      <c r="F3977" s="81"/>
      <c r="G3977" s="172" t="s">
        <v>103</v>
      </c>
      <c r="H3977" s="34"/>
    </row>
    <row r="3978" spans="1:8" x14ac:dyDescent="0.2">
      <c r="A3978" s="1569">
        <v>300613</v>
      </c>
      <c r="B3978" s="172" t="s">
        <v>6602</v>
      </c>
      <c r="C3978" s="81" t="s">
        <v>6603</v>
      </c>
      <c r="D3978" s="81" t="s">
        <v>134</v>
      </c>
      <c r="E3978" s="81"/>
      <c r="F3978" s="81"/>
      <c r="G3978" s="172" t="s">
        <v>103</v>
      </c>
      <c r="H3978" s="34"/>
    </row>
    <row r="3979" spans="1:8" x14ac:dyDescent="0.2">
      <c r="A3979" s="1569">
        <v>300614</v>
      </c>
      <c r="B3979" s="172" t="s">
        <v>6604</v>
      </c>
      <c r="C3979" s="81" t="s">
        <v>6605</v>
      </c>
      <c r="D3979" s="81" t="s">
        <v>134</v>
      </c>
      <c r="E3979" s="81"/>
      <c r="F3979" s="81"/>
      <c r="G3979" s="172" t="s">
        <v>107</v>
      </c>
      <c r="H3979" s="34"/>
    </row>
    <row r="3980" spans="1:8" x14ac:dyDescent="0.2">
      <c r="A3980" s="1569">
        <v>300616</v>
      </c>
      <c r="B3980" s="172" t="s">
        <v>6606</v>
      </c>
      <c r="C3980" s="81" t="s">
        <v>6607</v>
      </c>
      <c r="D3980" s="81" t="s">
        <v>143</v>
      </c>
      <c r="E3980" s="81"/>
      <c r="F3980" s="81"/>
      <c r="G3980" s="172" t="s">
        <v>103</v>
      </c>
      <c r="H3980" s="34"/>
    </row>
    <row r="3981" spans="1:8" x14ac:dyDescent="0.2">
      <c r="A3981" s="1569">
        <v>300617</v>
      </c>
      <c r="B3981" s="172" t="s">
        <v>6608</v>
      </c>
      <c r="C3981" s="81" t="s">
        <v>6609</v>
      </c>
      <c r="D3981" s="81" t="s">
        <v>143</v>
      </c>
      <c r="E3981" s="81"/>
      <c r="F3981" s="81"/>
      <c r="G3981" s="172" t="s">
        <v>103</v>
      </c>
      <c r="H3981" s="34"/>
    </row>
    <row r="3982" spans="1:8" x14ac:dyDescent="0.2">
      <c r="A3982" s="1569">
        <v>300618</v>
      </c>
      <c r="B3982" s="172" t="s">
        <v>6610</v>
      </c>
      <c r="C3982" s="81" t="s">
        <v>3884</v>
      </c>
      <c r="D3982" s="81" t="s">
        <v>143</v>
      </c>
      <c r="E3982" s="81"/>
      <c r="F3982" s="81"/>
      <c r="G3982" s="172" t="s">
        <v>103</v>
      </c>
      <c r="H3982" s="34"/>
    </row>
    <row r="3983" spans="1:8" x14ac:dyDescent="0.2">
      <c r="A3983" s="1569">
        <v>300619</v>
      </c>
      <c r="B3983" s="172" t="s">
        <v>6611</v>
      </c>
      <c r="C3983" s="81" t="s">
        <v>513</v>
      </c>
      <c r="D3983" s="81" t="s">
        <v>124</v>
      </c>
      <c r="E3983" s="81"/>
      <c r="F3983" s="81"/>
      <c r="G3983" s="172" t="s">
        <v>103</v>
      </c>
      <c r="H3983" s="34"/>
    </row>
    <row r="3984" spans="1:8" x14ac:dyDescent="0.2">
      <c r="A3984" s="1569">
        <v>300620</v>
      </c>
      <c r="B3984" s="172" t="s">
        <v>6612</v>
      </c>
      <c r="C3984" s="81" t="s">
        <v>6613</v>
      </c>
      <c r="D3984" s="81" t="s">
        <v>134</v>
      </c>
      <c r="E3984" s="81"/>
      <c r="F3984" s="81"/>
      <c r="G3984" s="172" t="s">
        <v>103</v>
      </c>
      <c r="H3984" s="34"/>
    </row>
    <row r="3985" spans="1:8" x14ac:dyDescent="0.2">
      <c r="A3985" s="1569">
        <v>300621</v>
      </c>
      <c r="B3985" s="172" t="s">
        <v>6614</v>
      </c>
      <c r="C3985" s="81" t="s">
        <v>1096</v>
      </c>
      <c r="D3985" s="81" t="s">
        <v>124</v>
      </c>
      <c r="E3985" s="81"/>
      <c r="F3985" s="81"/>
      <c r="G3985" s="172" t="s">
        <v>103</v>
      </c>
      <c r="H3985" s="34"/>
    </row>
    <row r="3986" spans="1:8" x14ac:dyDescent="0.2">
      <c r="A3986" s="1569">
        <v>300622</v>
      </c>
      <c r="B3986" s="172" t="s">
        <v>6615</v>
      </c>
      <c r="C3986" s="81" t="s">
        <v>6616</v>
      </c>
      <c r="D3986" s="81" t="s">
        <v>124</v>
      </c>
      <c r="E3986" s="81"/>
      <c r="F3986" s="81"/>
      <c r="G3986" s="172" t="s">
        <v>103</v>
      </c>
      <c r="H3986" s="34"/>
    </row>
    <row r="3987" spans="1:8" x14ac:dyDescent="0.2">
      <c r="A3987" s="1569">
        <v>300623</v>
      </c>
      <c r="B3987" s="172" t="s">
        <v>6617</v>
      </c>
      <c r="C3987" s="81" t="s">
        <v>6618</v>
      </c>
      <c r="D3987" s="81" t="s">
        <v>124</v>
      </c>
      <c r="E3987" s="81"/>
      <c r="F3987" s="81"/>
      <c r="G3987" s="172" t="s">
        <v>103</v>
      </c>
      <c r="H3987" s="34"/>
    </row>
    <row r="3988" spans="1:8" x14ac:dyDescent="0.2">
      <c r="A3988" s="1569">
        <v>300624</v>
      </c>
      <c r="B3988" s="172" t="s">
        <v>6619</v>
      </c>
      <c r="C3988" s="81" t="s">
        <v>1594</v>
      </c>
      <c r="D3988" s="81" t="s">
        <v>124</v>
      </c>
      <c r="E3988" s="81"/>
      <c r="F3988" s="81"/>
      <c r="G3988" s="172" t="s">
        <v>103</v>
      </c>
      <c r="H3988" s="34"/>
    </row>
    <row r="3989" spans="1:8" x14ac:dyDescent="0.2">
      <c r="A3989" s="1569">
        <v>300625</v>
      </c>
      <c r="B3989" s="172" t="s">
        <v>6620</v>
      </c>
      <c r="C3989" s="81" t="s">
        <v>528</v>
      </c>
      <c r="D3989" s="81" t="s">
        <v>124</v>
      </c>
      <c r="E3989" s="81"/>
      <c r="F3989" s="81"/>
      <c r="G3989" s="172" t="s">
        <v>103</v>
      </c>
      <c r="H3989" s="34"/>
    </row>
    <row r="3990" spans="1:8" x14ac:dyDescent="0.2">
      <c r="A3990" s="1569">
        <v>300626</v>
      </c>
      <c r="B3990" s="172" t="s">
        <v>6621</v>
      </c>
      <c r="C3990" s="81" t="s">
        <v>6622</v>
      </c>
      <c r="D3990" s="81" t="s">
        <v>124</v>
      </c>
      <c r="E3990" s="81"/>
      <c r="F3990" s="81"/>
      <c r="G3990" s="172" t="s">
        <v>103</v>
      </c>
      <c r="H3990" s="34"/>
    </row>
    <row r="3991" spans="1:8" x14ac:dyDescent="0.2">
      <c r="A3991" s="1569">
        <v>300627</v>
      </c>
      <c r="B3991" s="172" t="s">
        <v>6623</v>
      </c>
      <c r="C3991" s="81" t="s">
        <v>3868</v>
      </c>
      <c r="D3991" s="81" t="s">
        <v>124</v>
      </c>
      <c r="E3991" s="81"/>
      <c r="F3991" s="81"/>
      <c r="G3991" s="172" t="s">
        <v>103</v>
      </c>
      <c r="H3991" s="34"/>
    </row>
    <row r="3992" spans="1:8" x14ac:dyDescent="0.2">
      <c r="A3992" s="1569">
        <v>300628</v>
      </c>
      <c r="B3992" s="172" t="s">
        <v>6624</v>
      </c>
      <c r="C3992" s="81" t="s">
        <v>530</v>
      </c>
      <c r="D3992" s="81" t="s">
        <v>124</v>
      </c>
      <c r="E3992" s="81"/>
      <c r="F3992" s="81"/>
      <c r="G3992" s="172" t="s">
        <v>103</v>
      </c>
      <c r="H3992" s="34"/>
    </row>
    <row r="3993" spans="1:8" x14ac:dyDescent="0.2">
      <c r="A3993" s="1569">
        <v>300629</v>
      </c>
      <c r="B3993" s="172" t="s">
        <v>6625</v>
      </c>
      <c r="C3993" s="81" t="s">
        <v>1439</v>
      </c>
      <c r="D3993" s="81" t="s">
        <v>124</v>
      </c>
      <c r="E3993" s="81"/>
      <c r="F3993" s="81"/>
      <c r="G3993" s="172" t="s">
        <v>103</v>
      </c>
      <c r="H3993" s="34"/>
    </row>
    <row r="3994" spans="1:8" x14ac:dyDescent="0.2">
      <c r="A3994" s="1569">
        <v>300630</v>
      </c>
      <c r="B3994" s="172" t="s">
        <v>6626</v>
      </c>
      <c r="C3994" s="81" t="s">
        <v>2073</v>
      </c>
      <c r="D3994" s="81" t="s">
        <v>124</v>
      </c>
      <c r="E3994" s="81"/>
      <c r="F3994" s="81"/>
      <c r="G3994" s="172" t="s">
        <v>103</v>
      </c>
      <c r="H3994" s="34"/>
    </row>
    <row r="3995" spans="1:8" x14ac:dyDescent="0.2">
      <c r="A3995" s="1569">
        <v>300631</v>
      </c>
      <c r="B3995" s="172" t="s">
        <v>6627</v>
      </c>
      <c r="C3995" s="81" t="s">
        <v>6628</v>
      </c>
      <c r="D3995" s="81" t="s">
        <v>124</v>
      </c>
      <c r="E3995" s="81"/>
      <c r="F3995" s="81"/>
      <c r="G3995" s="172" t="s">
        <v>103</v>
      </c>
      <c r="H3995" s="34"/>
    </row>
    <row r="3996" spans="1:8" x14ac:dyDescent="0.2">
      <c r="A3996" s="1569">
        <v>300632</v>
      </c>
      <c r="B3996" s="172" t="s">
        <v>6629</v>
      </c>
      <c r="C3996" s="81" t="s">
        <v>4931</v>
      </c>
      <c r="D3996" s="81" t="s">
        <v>124</v>
      </c>
      <c r="E3996" s="81"/>
      <c r="F3996" s="81"/>
      <c r="G3996" s="172" t="s">
        <v>110</v>
      </c>
      <c r="H3996" s="34"/>
    </row>
    <row r="3997" spans="1:8" x14ac:dyDescent="0.2">
      <c r="A3997" s="1569">
        <v>300633</v>
      </c>
      <c r="B3997" s="172" t="s">
        <v>6630</v>
      </c>
      <c r="C3997" s="81" t="s">
        <v>3217</v>
      </c>
      <c r="D3997" s="81" t="s">
        <v>124</v>
      </c>
      <c r="E3997" s="81"/>
      <c r="F3997" s="81"/>
      <c r="G3997" s="172" t="s">
        <v>110</v>
      </c>
      <c r="H3997" s="34"/>
    </row>
    <row r="3998" spans="1:8" x14ac:dyDescent="0.2">
      <c r="A3998" s="1569">
        <v>300634</v>
      </c>
      <c r="B3998" s="172" t="s">
        <v>6631</v>
      </c>
      <c r="C3998" s="81" t="s">
        <v>6632</v>
      </c>
      <c r="D3998" s="81" t="s">
        <v>101</v>
      </c>
      <c r="E3998" s="81"/>
      <c r="F3998" s="81"/>
      <c r="G3998" s="172" t="s">
        <v>103</v>
      </c>
      <c r="H3998" s="34"/>
    </row>
    <row r="3999" spans="1:8" x14ac:dyDescent="0.2">
      <c r="A3999" s="1569">
        <v>300635</v>
      </c>
      <c r="B3999" s="172" t="s">
        <v>6633</v>
      </c>
      <c r="C3999" s="81" t="s">
        <v>6634</v>
      </c>
      <c r="D3999" s="81" t="s">
        <v>101</v>
      </c>
      <c r="E3999" s="81"/>
      <c r="F3999" s="81"/>
      <c r="G3999" s="172" t="s">
        <v>103</v>
      </c>
      <c r="H3999" s="34"/>
    </row>
    <row r="4000" spans="1:8" x14ac:dyDescent="0.2">
      <c r="A4000" s="1569">
        <v>300636</v>
      </c>
      <c r="B4000" s="172" t="s">
        <v>6635</v>
      </c>
      <c r="C4000" s="81" t="s">
        <v>6636</v>
      </c>
      <c r="D4000" s="81" t="s">
        <v>101</v>
      </c>
      <c r="E4000" s="81"/>
      <c r="F4000" s="81"/>
      <c r="G4000" s="172" t="s">
        <v>103</v>
      </c>
      <c r="H4000" s="34"/>
    </row>
    <row r="4001" spans="1:8" x14ac:dyDescent="0.2">
      <c r="A4001" s="1569">
        <v>300637</v>
      </c>
      <c r="B4001" s="172" t="s">
        <v>6637</v>
      </c>
      <c r="C4001" s="81" t="s">
        <v>6638</v>
      </c>
      <c r="D4001" s="81" t="s">
        <v>134</v>
      </c>
      <c r="E4001" s="81"/>
      <c r="F4001" s="81"/>
      <c r="G4001" s="172" t="s">
        <v>107</v>
      </c>
      <c r="H4001" s="34"/>
    </row>
    <row r="4002" spans="1:8" x14ac:dyDescent="0.2">
      <c r="A4002" s="1569">
        <v>300638</v>
      </c>
      <c r="B4002" s="172" t="s">
        <v>6639</v>
      </c>
      <c r="C4002" s="81" t="s">
        <v>6640</v>
      </c>
      <c r="D4002" s="81" t="s">
        <v>134</v>
      </c>
      <c r="E4002" s="81"/>
      <c r="F4002" s="81"/>
      <c r="G4002" s="172" t="s">
        <v>103</v>
      </c>
      <c r="H4002" s="34"/>
    </row>
    <row r="4003" spans="1:8" x14ac:dyDescent="0.2">
      <c r="A4003" s="1569">
        <v>300639</v>
      </c>
      <c r="B4003" s="172" t="s">
        <v>6641</v>
      </c>
      <c r="C4003" s="81" t="s">
        <v>6642</v>
      </c>
      <c r="D4003" s="81" t="s">
        <v>134</v>
      </c>
      <c r="E4003" s="81"/>
      <c r="F4003" s="81"/>
      <c r="G4003" s="172" t="s">
        <v>107</v>
      </c>
      <c r="H4003" s="34"/>
    </row>
    <row r="4004" spans="1:8" x14ac:dyDescent="0.2">
      <c r="A4004" s="1569">
        <v>300640</v>
      </c>
      <c r="B4004" s="172" t="s">
        <v>6643</v>
      </c>
      <c r="C4004" s="81" t="s">
        <v>6644</v>
      </c>
      <c r="D4004" s="81" t="s">
        <v>143</v>
      </c>
      <c r="E4004" s="81"/>
      <c r="F4004" s="81"/>
      <c r="G4004" s="172" t="s">
        <v>103</v>
      </c>
      <c r="H4004" s="34"/>
    </row>
    <row r="4005" spans="1:8" x14ac:dyDescent="0.2">
      <c r="A4005" s="1569">
        <v>300641</v>
      </c>
      <c r="B4005" s="172" t="s">
        <v>6645</v>
      </c>
      <c r="C4005" s="81" t="s">
        <v>6646</v>
      </c>
      <c r="D4005" s="81" t="s">
        <v>134</v>
      </c>
      <c r="E4005" s="81"/>
      <c r="F4005" s="81"/>
      <c r="G4005" s="172" t="s">
        <v>103</v>
      </c>
      <c r="H4005" s="34"/>
    </row>
    <row r="4006" spans="1:8" x14ac:dyDescent="0.2">
      <c r="A4006" s="1569">
        <v>300642</v>
      </c>
      <c r="B4006" s="172" t="s">
        <v>6647</v>
      </c>
      <c r="C4006" s="81" t="s">
        <v>6648</v>
      </c>
      <c r="D4006" s="81" t="s">
        <v>134</v>
      </c>
      <c r="E4006" s="81"/>
      <c r="F4006" s="81"/>
      <c r="G4006" s="172" t="s">
        <v>110</v>
      </c>
      <c r="H4006" s="34"/>
    </row>
    <row r="4007" spans="1:8" x14ac:dyDescent="0.2">
      <c r="A4007" s="1569">
        <v>300643</v>
      </c>
      <c r="B4007" s="172" t="s">
        <v>6649</v>
      </c>
      <c r="C4007" s="81" t="s">
        <v>6650</v>
      </c>
      <c r="D4007" s="81" t="s">
        <v>124</v>
      </c>
      <c r="E4007" s="81"/>
      <c r="F4007" s="81"/>
      <c r="G4007" s="172" t="s">
        <v>103</v>
      </c>
      <c r="H4007" s="34"/>
    </row>
    <row r="4008" spans="1:8" x14ac:dyDescent="0.2">
      <c r="A4008" s="1569">
        <v>300644</v>
      </c>
      <c r="B4008" s="172" t="s">
        <v>6651</v>
      </c>
      <c r="C4008" s="81" t="s">
        <v>6652</v>
      </c>
      <c r="D4008" s="81" t="s">
        <v>143</v>
      </c>
      <c r="E4008" s="81"/>
      <c r="F4008" s="81"/>
      <c r="G4008" s="172" t="s">
        <v>103</v>
      </c>
      <c r="H4008" s="34"/>
    </row>
    <row r="4009" spans="1:8" x14ac:dyDescent="0.2">
      <c r="A4009" s="1569">
        <v>300645</v>
      </c>
      <c r="B4009" s="172" t="s">
        <v>6653</v>
      </c>
      <c r="C4009" s="81" t="s">
        <v>6654</v>
      </c>
      <c r="D4009" s="81" t="s">
        <v>124</v>
      </c>
      <c r="E4009" s="81"/>
      <c r="F4009" s="81"/>
      <c r="G4009" s="172" t="s">
        <v>103</v>
      </c>
      <c r="H4009" s="34"/>
    </row>
    <row r="4010" spans="1:8" x14ac:dyDescent="0.2">
      <c r="A4010" s="1569">
        <v>300646</v>
      </c>
      <c r="B4010" s="172" t="s">
        <v>6655</v>
      </c>
      <c r="C4010" s="81" t="s">
        <v>6656</v>
      </c>
      <c r="D4010" s="81" t="s">
        <v>143</v>
      </c>
      <c r="E4010" s="81"/>
      <c r="F4010" s="81"/>
      <c r="G4010" s="172" t="s">
        <v>103</v>
      </c>
      <c r="H4010" s="34"/>
    </row>
    <row r="4011" spans="1:8" x14ac:dyDescent="0.2">
      <c r="A4011" s="1569">
        <v>300647</v>
      </c>
      <c r="B4011" s="172" t="s">
        <v>6657</v>
      </c>
      <c r="C4011" s="81" t="s">
        <v>6658</v>
      </c>
      <c r="D4011" s="81" t="s">
        <v>143</v>
      </c>
      <c r="E4011" s="81"/>
      <c r="F4011" s="81"/>
      <c r="G4011" s="172" t="s">
        <v>103</v>
      </c>
      <c r="H4011" s="34"/>
    </row>
    <row r="4012" spans="1:8" x14ac:dyDescent="0.2">
      <c r="A4012" s="1569">
        <v>300648</v>
      </c>
      <c r="B4012" s="172" t="s">
        <v>6659</v>
      </c>
      <c r="C4012" s="81" t="s">
        <v>6660</v>
      </c>
      <c r="D4012" s="81" t="s">
        <v>134</v>
      </c>
      <c r="E4012" s="81"/>
      <c r="F4012" s="81"/>
      <c r="G4012" s="172" t="s">
        <v>103</v>
      </c>
      <c r="H4012" s="34"/>
    </row>
    <row r="4013" spans="1:8" x14ac:dyDescent="0.2">
      <c r="A4013" s="1569">
        <v>300649</v>
      </c>
      <c r="B4013" s="172" t="s">
        <v>6661</v>
      </c>
      <c r="C4013" s="81" t="s">
        <v>6662</v>
      </c>
      <c r="D4013" s="81" t="s">
        <v>134</v>
      </c>
      <c r="E4013" s="81"/>
      <c r="F4013" s="81"/>
      <c r="G4013" s="172" t="s">
        <v>103</v>
      </c>
      <c r="H4013" s="34"/>
    </row>
    <row r="4014" spans="1:8" x14ac:dyDescent="0.2">
      <c r="A4014" s="1569">
        <v>300650</v>
      </c>
      <c r="B4014" s="172" t="s">
        <v>6663</v>
      </c>
      <c r="C4014" s="81" t="s">
        <v>6660</v>
      </c>
      <c r="D4014" s="81" t="s">
        <v>134</v>
      </c>
      <c r="E4014" s="81"/>
      <c r="F4014" s="81"/>
      <c r="G4014" s="172" t="s">
        <v>103</v>
      </c>
      <c r="H4014" s="34"/>
    </row>
    <row r="4015" spans="1:8" x14ac:dyDescent="0.2">
      <c r="A4015" s="1569">
        <v>300651</v>
      </c>
      <c r="B4015" s="172" t="s">
        <v>6664</v>
      </c>
      <c r="C4015" s="81" t="s">
        <v>6665</v>
      </c>
      <c r="D4015" s="81" t="s">
        <v>124</v>
      </c>
      <c r="E4015" s="81"/>
      <c r="F4015" s="81"/>
      <c r="G4015" s="172" t="s">
        <v>103</v>
      </c>
      <c r="H4015" s="34"/>
    </row>
    <row r="4016" spans="1:8" x14ac:dyDescent="0.2">
      <c r="A4016" s="1569">
        <v>300652</v>
      </c>
      <c r="B4016" s="172" t="s">
        <v>6666</v>
      </c>
      <c r="C4016" s="81" t="s">
        <v>2106</v>
      </c>
      <c r="D4016" s="81" t="s">
        <v>143</v>
      </c>
      <c r="E4016" s="81"/>
      <c r="F4016" s="81"/>
      <c r="G4016" s="172" t="s">
        <v>103</v>
      </c>
      <c r="H4016" s="34"/>
    </row>
    <row r="4017" spans="1:8" x14ac:dyDescent="0.2">
      <c r="A4017" s="1569">
        <v>300653</v>
      </c>
      <c r="B4017" s="172" t="s">
        <v>6667</v>
      </c>
      <c r="C4017" s="81" t="s">
        <v>6668</v>
      </c>
      <c r="D4017" s="81" t="s">
        <v>124</v>
      </c>
      <c r="E4017" s="81"/>
      <c r="F4017" s="81"/>
      <c r="G4017" s="172" t="s">
        <v>103</v>
      </c>
      <c r="H4017" s="34"/>
    </row>
    <row r="4018" spans="1:8" x14ac:dyDescent="0.2">
      <c r="A4018" s="1569">
        <v>300654</v>
      </c>
      <c r="B4018" s="172" t="s">
        <v>6669</v>
      </c>
      <c r="C4018" s="81" t="s">
        <v>6670</v>
      </c>
      <c r="D4018" s="81" t="s">
        <v>124</v>
      </c>
      <c r="E4018" s="81"/>
      <c r="F4018" s="81"/>
      <c r="G4018" s="172" t="s">
        <v>103</v>
      </c>
      <c r="H4018" s="34"/>
    </row>
    <row r="4019" spans="1:8" x14ac:dyDescent="0.2">
      <c r="A4019" s="1569">
        <v>300655</v>
      </c>
      <c r="B4019" s="172" t="s">
        <v>6671</v>
      </c>
      <c r="C4019" s="81" t="s">
        <v>6672</v>
      </c>
      <c r="D4019" s="81" t="s">
        <v>124</v>
      </c>
      <c r="E4019" s="81"/>
      <c r="F4019" s="81"/>
      <c r="G4019" s="172" t="s">
        <v>103</v>
      </c>
      <c r="H4019" s="34"/>
    </row>
    <row r="4020" spans="1:8" x14ac:dyDescent="0.2">
      <c r="A4020" s="1569">
        <v>300656</v>
      </c>
      <c r="B4020" s="172" t="s">
        <v>6673</v>
      </c>
      <c r="C4020" s="81" t="s">
        <v>6674</v>
      </c>
      <c r="D4020" s="81" t="s">
        <v>143</v>
      </c>
      <c r="E4020" s="81"/>
      <c r="F4020" s="81"/>
      <c r="G4020" s="172" t="s">
        <v>103</v>
      </c>
      <c r="H4020" s="34"/>
    </row>
    <row r="4021" spans="1:8" x14ac:dyDescent="0.2">
      <c r="A4021" s="1569">
        <v>300657</v>
      </c>
      <c r="B4021" s="172" t="s">
        <v>6675</v>
      </c>
      <c r="C4021" s="81" t="s">
        <v>6676</v>
      </c>
      <c r="D4021" s="81" t="s">
        <v>124</v>
      </c>
      <c r="E4021" s="81"/>
      <c r="F4021" s="81"/>
      <c r="G4021" s="172" t="s">
        <v>103</v>
      </c>
      <c r="H4021" s="34"/>
    </row>
    <row r="4022" spans="1:8" x14ac:dyDescent="0.2">
      <c r="A4022" s="1569">
        <v>300658</v>
      </c>
      <c r="B4022" s="172" t="s">
        <v>6677</v>
      </c>
      <c r="C4022" s="81" t="s">
        <v>6678</v>
      </c>
      <c r="D4022" s="81" t="s">
        <v>124</v>
      </c>
      <c r="E4022" s="81"/>
      <c r="F4022" s="81"/>
      <c r="G4022" s="172" t="s">
        <v>103</v>
      </c>
      <c r="H4022" s="34"/>
    </row>
    <row r="4023" spans="1:8" x14ac:dyDescent="0.2">
      <c r="A4023" s="1569">
        <v>300659</v>
      </c>
      <c r="B4023" s="172" t="s">
        <v>6679</v>
      </c>
      <c r="C4023" s="81" t="s">
        <v>530</v>
      </c>
      <c r="D4023" s="81" t="s">
        <v>124</v>
      </c>
      <c r="E4023" s="81"/>
      <c r="F4023" s="81"/>
      <c r="G4023" s="172" t="s">
        <v>103</v>
      </c>
      <c r="H4023" s="34"/>
    </row>
    <row r="4024" spans="1:8" x14ac:dyDescent="0.2">
      <c r="A4024" s="1569">
        <v>300660</v>
      </c>
      <c r="B4024" s="172" t="s">
        <v>6680</v>
      </c>
      <c r="C4024" s="81" t="s">
        <v>6681</v>
      </c>
      <c r="D4024" s="81" t="s">
        <v>124</v>
      </c>
      <c r="E4024" s="81"/>
      <c r="F4024" s="81"/>
      <c r="G4024" s="172" t="s">
        <v>103</v>
      </c>
      <c r="H4024" s="34"/>
    </row>
    <row r="4025" spans="1:8" x14ac:dyDescent="0.2">
      <c r="A4025" s="1569">
        <v>300661</v>
      </c>
      <c r="B4025" s="172" t="s">
        <v>6682</v>
      </c>
      <c r="C4025" s="81" t="s">
        <v>1676</v>
      </c>
      <c r="D4025" s="81" t="s">
        <v>124</v>
      </c>
      <c r="E4025" s="81"/>
      <c r="F4025" s="81"/>
      <c r="G4025" s="172" t="s">
        <v>103</v>
      </c>
      <c r="H4025" s="34"/>
    </row>
    <row r="4026" spans="1:8" x14ac:dyDescent="0.2">
      <c r="A4026" s="1569">
        <v>300662</v>
      </c>
      <c r="B4026" s="172" t="s">
        <v>6683</v>
      </c>
      <c r="C4026" s="81" t="s">
        <v>6684</v>
      </c>
      <c r="D4026" s="81" t="s">
        <v>124</v>
      </c>
      <c r="E4026" s="81"/>
      <c r="F4026" s="81"/>
      <c r="G4026" s="172" t="s">
        <v>103</v>
      </c>
      <c r="H4026" s="34"/>
    </row>
    <row r="4027" spans="1:8" x14ac:dyDescent="0.2">
      <c r="A4027" s="1569">
        <v>300663</v>
      </c>
      <c r="B4027" s="172" t="s">
        <v>6685</v>
      </c>
      <c r="C4027" s="81" t="s">
        <v>6686</v>
      </c>
      <c r="D4027" s="81" t="s">
        <v>124</v>
      </c>
      <c r="E4027" s="81"/>
      <c r="F4027" s="81"/>
      <c r="G4027" s="172" t="s">
        <v>103</v>
      </c>
      <c r="H4027" s="34"/>
    </row>
    <row r="4028" spans="1:8" x14ac:dyDescent="0.2">
      <c r="A4028" s="1569">
        <v>300664</v>
      </c>
      <c r="B4028" s="172" t="s">
        <v>6687</v>
      </c>
      <c r="C4028" s="81" t="s">
        <v>2421</v>
      </c>
      <c r="D4028" s="81" t="s">
        <v>124</v>
      </c>
      <c r="E4028" s="81"/>
      <c r="F4028" s="81"/>
      <c r="G4028" s="172" t="s">
        <v>103</v>
      </c>
      <c r="H4028" s="34"/>
    </row>
    <row r="4029" spans="1:8" x14ac:dyDescent="0.2">
      <c r="A4029" s="1569">
        <v>300665</v>
      </c>
      <c r="B4029" s="172" t="s">
        <v>6688</v>
      </c>
      <c r="C4029" s="81" t="s">
        <v>1345</v>
      </c>
      <c r="D4029" s="81" t="s">
        <v>124</v>
      </c>
      <c r="E4029" s="81"/>
      <c r="F4029" s="81"/>
      <c r="G4029" s="172" t="s">
        <v>103</v>
      </c>
      <c r="H4029" s="34"/>
    </row>
    <row r="4030" spans="1:8" x14ac:dyDescent="0.2">
      <c r="A4030" s="1569">
        <v>300666</v>
      </c>
      <c r="B4030" s="172" t="s">
        <v>6689</v>
      </c>
      <c r="C4030" s="81" t="s">
        <v>6690</v>
      </c>
      <c r="D4030" s="81" t="s">
        <v>124</v>
      </c>
      <c r="E4030" s="81"/>
      <c r="F4030" s="81"/>
      <c r="G4030" s="172" t="s">
        <v>103</v>
      </c>
      <c r="H4030" s="34"/>
    </row>
    <row r="4031" spans="1:8" x14ac:dyDescent="0.2">
      <c r="A4031" s="1569">
        <v>300667</v>
      </c>
      <c r="B4031" s="172" t="s">
        <v>6691</v>
      </c>
      <c r="C4031" s="81" t="s">
        <v>6692</v>
      </c>
      <c r="D4031" s="81" t="s">
        <v>124</v>
      </c>
      <c r="E4031" s="81"/>
      <c r="F4031" s="81"/>
      <c r="G4031" s="172" t="s">
        <v>103</v>
      </c>
      <c r="H4031" s="34"/>
    </row>
    <row r="4032" spans="1:8" x14ac:dyDescent="0.2">
      <c r="A4032" s="1569">
        <v>300668</v>
      </c>
      <c r="B4032" s="172" t="s">
        <v>11967</v>
      </c>
      <c r="C4032" s="81" t="s">
        <v>11968</v>
      </c>
      <c r="D4032" s="81" t="s">
        <v>143</v>
      </c>
      <c r="E4032" s="81"/>
      <c r="F4032" s="81"/>
      <c r="G4032" s="172" t="s">
        <v>103</v>
      </c>
      <c r="H4032" s="34"/>
    </row>
    <row r="4033" spans="1:8" x14ac:dyDescent="0.2">
      <c r="A4033" s="1569">
        <v>300669</v>
      </c>
      <c r="B4033" s="172" t="s">
        <v>6693</v>
      </c>
      <c r="C4033" s="81" t="s">
        <v>6694</v>
      </c>
      <c r="D4033" s="81" t="s">
        <v>143</v>
      </c>
      <c r="E4033" s="81"/>
      <c r="F4033" s="81"/>
      <c r="G4033" s="172" t="s">
        <v>103</v>
      </c>
      <c r="H4033" s="34"/>
    </row>
    <row r="4034" spans="1:8" x14ac:dyDescent="0.2">
      <c r="A4034" s="1569">
        <v>300670</v>
      </c>
      <c r="B4034" s="172" t="s">
        <v>11969</v>
      </c>
      <c r="C4034" s="81" t="s">
        <v>11970</v>
      </c>
      <c r="D4034" s="81" t="s">
        <v>143</v>
      </c>
      <c r="E4034" s="81"/>
      <c r="F4034" s="81"/>
      <c r="G4034" s="172" t="s">
        <v>103</v>
      </c>
      <c r="H4034" s="34"/>
    </row>
    <row r="4035" spans="1:8" x14ac:dyDescent="0.2">
      <c r="A4035" s="1569">
        <v>300671</v>
      </c>
      <c r="B4035" s="172" t="s">
        <v>6695</v>
      </c>
      <c r="C4035" s="81" t="s">
        <v>6696</v>
      </c>
      <c r="D4035" s="81" t="s">
        <v>143</v>
      </c>
      <c r="E4035" s="81"/>
      <c r="F4035" s="81"/>
      <c r="G4035" s="172" t="s">
        <v>103</v>
      </c>
      <c r="H4035" s="34"/>
    </row>
    <row r="4036" spans="1:8" x14ac:dyDescent="0.2">
      <c r="A4036" s="1569">
        <v>300672</v>
      </c>
      <c r="B4036" s="172" t="s">
        <v>11971</v>
      </c>
      <c r="C4036" s="81" t="s">
        <v>11972</v>
      </c>
      <c r="D4036" s="81" t="s">
        <v>143</v>
      </c>
      <c r="E4036" s="81"/>
      <c r="F4036" s="81"/>
      <c r="G4036" s="172" t="s">
        <v>103</v>
      </c>
      <c r="H4036" s="34"/>
    </row>
    <row r="4037" spans="1:8" x14ac:dyDescent="0.2">
      <c r="A4037" s="1569">
        <v>300673</v>
      </c>
      <c r="B4037" s="172" t="s">
        <v>6697</v>
      </c>
      <c r="C4037" s="81" t="s">
        <v>6698</v>
      </c>
      <c r="D4037" s="81" t="s">
        <v>143</v>
      </c>
      <c r="E4037" s="81"/>
      <c r="F4037" s="81"/>
      <c r="G4037" s="172" t="s">
        <v>103</v>
      </c>
      <c r="H4037" s="34"/>
    </row>
    <row r="4038" spans="1:8" x14ac:dyDescent="0.2">
      <c r="A4038" s="1569">
        <v>300674</v>
      </c>
      <c r="B4038" s="172" t="s">
        <v>11973</v>
      </c>
      <c r="C4038" s="81" t="s">
        <v>11974</v>
      </c>
      <c r="D4038" s="81" t="s">
        <v>143</v>
      </c>
      <c r="E4038" s="81"/>
      <c r="F4038" s="81"/>
      <c r="G4038" s="172" t="s">
        <v>103</v>
      </c>
      <c r="H4038" s="34"/>
    </row>
    <row r="4039" spans="1:8" x14ac:dyDescent="0.2">
      <c r="A4039" s="1569">
        <v>300675</v>
      </c>
      <c r="B4039" s="172" t="s">
        <v>6699</v>
      </c>
      <c r="C4039" s="81" t="s">
        <v>6700</v>
      </c>
      <c r="D4039" s="81" t="s">
        <v>143</v>
      </c>
      <c r="E4039" s="81"/>
      <c r="F4039" s="81"/>
      <c r="G4039" s="172" t="s">
        <v>103</v>
      </c>
      <c r="H4039" s="34"/>
    </row>
    <row r="4040" spans="1:8" x14ac:dyDescent="0.2">
      <c r="A4040" s="1569">
        <v>300676</v>
      </c>
      <c r="B4040" s="172" t="s">
        <v>11975</v>
      </c>
      <c r="C4040" s="81" t="s">
        <v>11976</v>
      </c>
      <c r="D4040" s="81" t="s">
        <v>143</v>
      </c>
      <c r="E4040" s="81"/>
      <c r="F4040" s="81"/>
      <c r="G4040" s="172" t="s">
        <v>103</v>
      </c>
      <c r="H4040" s="34"/>
    </row>
    <row r="4041" spans="1:8" x14ac:dyDescent="0.2">
      <c r="A4041" s="1569">
        <v>300677</v>
      </c>
      <c r="B4041" s="172" t="s">
        <v>6701</v>
      </c>
      <c r="C4041" s="81" t="s">
        <v>6702</v>
      </c>
      <c r="D4041" s="81" t="s">
        <v>143</v>
      </c>
      <c r="E4041" s="81"/>
      <c r="F4041" s="81"/>
      <c r="G4041" s="172" t="s">
        <v>103</v>
      </c>
      <c r="H4041" s="34"/>
    </row>
    <row r="4042" spans="1:8" x14ac:dyDescent="0.2">
      <c r="A4042" s="1569">
        <v>300678</v>
      </c>
      <c r="B4042" s="172" t="s">
        <v>6703</v>
      </c>
      <c r="C4042" s="81" t="s">
        <v>6704</v>
      </c>
      <c r="D4042" s="81" t="s">
        <v>143</v>
      </c>
      <c r="E4042" s="81"/>
      <c r="F4042" s="81"/>
      <c r="G4042" s="172" t="s">
        <v>103</v>
      </c>
      <c r="H4042" s="34"/>
    </row>
    <row r="4043" spans="1:8" x14ac:dyDescent="0.2">
      <c r="A4043" s="1569">
        <v>300679</v>
      </c>
      <c r="B4043" s="172" t="s">
        <v>6705</v>
      </c>
      <c r="C4043" s="81" t="s">
        <v>862</v>
      </c>
      <c r="D4043" s="81" t="s">
        <v>143</v>
      </c>
      <c r="E4043" s="81"/>
      <c r="F4043" s="81"/>
      <c r="G4043" s="172" t="s">
        <v>103</v>
      </c>
      <c r="H4043" s="34"/>
    </row>
    <row r="4044" spans="1:8" x14ac:dyDescent="0.2">
      <c r="A4044" s="1569">
        <v>300680</v>
      </c>
      <c r="B4044" s="172" t="s">
        <v>6706</v>
      </c>
      <c r="C4044" s="81" t="s">
        <v>6707</v>
      </c>
      <c r="D4044" s="81" t="s">
        <v>143</v>
      </c>
      <c r="E4044" s="81"/>
      <c r="F4044" s="81"/>
      <c r="G4044" s="172" t="s">
        <v>103</v>
      </c>
      <c r="H4044" s="34"/>
    </row>
    <row r="4045" spans="1:8" x14ac:dyDescent="0.2">
      <c r="A4045" s="1569">
        <v>300681</v>
      </c>
      <c r="B4045" s="172" t="s">
        <v>6708</v>
      </c>
      <c r="C4045" s="81" t="s">
        <v>6709</v>
      </c>
      <c r="D4045" s="81" t="s">
        <v>143</v>
      </c>
      <c r="E4045" s="81"/>
      <c r="F4045" s="81"/>
      <c r="G4045" s="172" t="s">
        <v>110</v>
      </c>
      <c r="H4045" s="34"/>
    </row>
    <row r="4046" spans="1:8" x14ac:dyDescent="0.2">
      <c r="A4046" s="1569">
        <v>300682</v>
      </c>
      <c r="B4046" s="172" t="s">
        <v>6710</v>
      </c>
      <c r="C4046" s="81" t="s">
        <v>6711</v>
      </c>
      <c r="D4046" s="81" t="s">
        <v>134</v>
      </c>
      <c r="E4046" s="81"/>
      <c r="F4046" s="81"/>
      <c r="G4046" s="172" t="s">
        <v>103</v>
      </c>
      <c r="H4046" s="34"/>
    </row>
    <row r="4047" spans="1:8" x14ac:dyDescent="0.2">
      <c r="A4047" s="1569">
        <v>300683</v>
      </c>
      <c r="B4047" s="172" t="s">
        <v>6712</v>
      </c>
      <c r="C4047" s="81" t="s">
        <v>6713</v>
      </c>
      <c r="D4047" s="81" t="s">
        <v>143</v>
      </c>
      <c r="E4047" s="81"/>
      <c r="F4047" s="81"/>
      <c r="G4047" s="172" t="s">
        <v>103</v>
      </c>
      <c r="H4047" s="34"/>
    </row>
    <row r="4048" spans="1:8" x14ac:dyDescent="0.2">
      <c r="A4048" s="1569">
        <v>300684</v>
      </c>
      <c r="B4048" s="172" t="s">
        <v>6714</v>
      </c>
      <c r="C4048" s="81" t="s">
        <v>6715</v>
      </c>
      <c r="D4048" s="81" t="s">
        <v>143</v>
      </c>
      <c r="E4048" s="81"/>
      <c r="F4048" s="81"/>
      <c r="G4048" s="172" t="s">
        <v>103</v>
      </c>
      <c r="H4048" s="34"/>
    </row>
    <row r="4049" spans="1:8" x14ac:dyDescent="0.2">
      <c r="A4049" s="1569">
        <v>300685</v>
      </c>
      <c r="B4049" s="172" t="s">
        <v>6716</v>
      </c>
      <c r="C4049" s="81" t="s">
        <v>1127</v>
      </c>
      <c r="D4049" s="81" t="s">
        <v>143</v>
      </c>
      <c r="E4049" s="81"/>
      <c r="F4049" s="81"/>
      <c r="G4049" s="172" t="s">
        <v>103</v>
      </c>
      <c r="H4049" s="34"/>
    </row>
    <row r="4050" spans="1:8" x14ac:dyDescent="0.2">
      <c r="A4050" s="1569">
        <v>300686</v>
      </c>
      <c r="B4050" s="172" t="s">
        <v>6717</v>
      </c>
      <c r="C4050" s="81" t="s">
        <v>6718</v>
      </c>
      <c r="D4050" s="81" t="s">
        <v>143</v>
      </c>
      <c r="E4050" s="81"/>
      <c r="F4050" s="81"/>
      <c r="G4050" s="172" t="s">
        <v>103</v>
      </c>
      <c r="H4050" s="34"/>
    </row>
    <row r="4051" spans="1:8" x14ac:dyDescent="0.2">
      <c r="A4051" s="1569">
        <v>300687</v>
      </c>
      <c r="B4051" s="172" t="s">
        <v>6719</v>
      </c>
      <c r="C4051" s="81" t="s">
        <v>6720</v>
      </c>
      <c r="D4051" s="81" t="s">
        <v>124</v>
      </c>
      <c r="E4051" s="81"/>
      <c r="F4051" s="81"/>
      <c r="G4051" s="172" t="s">
        <v>103</v>
      </c>
      <c r="H4051" s="34"/>
    </row>
    <row r="4052" spans="1:8" x14ac:dyDescent="0.2">
      <c r="A4052" s="1569">
        <v>300688</v>
      </c>
      <c r="B4052" s="172" t="s">
        <v>11977</v>
      </c>
      <c r="C4052" s="81" t="s">
        <v>11978</v>
      </c>
      <c r="D4052" s="81" t="s">
        <v>101</v>
      </c>
      <c r="E4052" s="81"/>
      <c r="F4052" s="81"/>
      <c r="G4052" s="172" t="s">
        <v>103</v>
      </c>
      <c r="H4052" s="34"/>
    </row>
    <row r="4053" spans="1:8" x14ac:dyDescent="0.2">
      <c r="A4053" s="1569">
        <v>300689</v>
      </c>
      <c r="B4053" s="172" t="s">
        <v>6721</v>
      </c>
      <c r="C4053" s="81" t="s">
        <v>6722</v>
      </c>
      <c r="D4053" s="81" t="s">
        <v>101</v>
      </c>
      <c r="E4053" s="81"/>
      <c r="F4053" s="81"/>
      <c r="G4053" s="172" t="s">
        <v>103</v>
      </c>
      <c r="H4053" s="34"/>
    </row>
    <row r="4054" spans="1:8" x14ac:dyDescent="0.2">
      <c r="A4054" s="1569">
        <v>300690</v>
      </c>
      <c r="B4054" s="172" t="s">
        <v>6723</v>
      </c>
      <c r="C4054" s="81" t="s">
        <v>1741</v>
      </c>
      <c r="D4054" s="81" t="s">
        <v>134</v>
      </c>
      <c r="E4054" s="81"/>
      <c r="F4054" s="81"/>
      <c r="G4054" s="172" t="s">
        <v>103</v>
      </c>
      <c r="H4054" s="34"/>
    </row>
    <row r="4055" spans="1:8" x14ac:dyDescent="0.2">
      <c r="A4055" s="1569">
        <v>300691</v>
      </c>
      <c r="B4055" s="172" t="s">
        <v>6724</v>
      </c>
      <c r="C4055" s="81" t="s">
        <v>6725</v>
      </c>
      <c r="D4055" s="81" t="s">
        <v>134</v>
      </c>
      <c r="E4055" s="81"/>
      <c r="F4055" s="81"/>
      <c r="G4055" s="172" t="s">
        <v>103</v>
      </c>
      <c r="H4055" s="34"/>
    </row>
    <row r="4056" spans="1:8" x14ac:dyDescent="0.2">
      <c r="A4056" s="1569">
        <v>300692</v>
      </c>
      <c r="B4056" s="172" t="s">
        <v>6726</v>
      </c>
      <c r="C4056" s="81" t="s">
        <v>6727</v>
      </c>
      <c r="D4056" s="81" t="s">
        <v>143</v>
      </c>
      <c r="E4056" s="81"/>
      <c r="F4056" s="81"/>
      <c r="G4056" s="172" t="s">
        <v>103</v>
      </c>
      <c r="H4056" s="34"/>
    </row>
    <row r="4057" spans="1:8" x14ac:dyDescent="0.2">
      <c r="A4057" s="1569">
        <v>300693</v>
      </c>
      <c r="B4057" s="172" t="s">
        <v>6728</v>
      </c>
      <c r="C4057" s="81" t="s">
        <v>6729</v>
      </c>
      <c r="D4057" s="81" t="s">
        <v>134</v>
      </c>
      <c r="E4057" s="81"/>
      <c r="F4057" s="81"/>
      <c r="G4057" s="172" t="s">
        <v>103</v>
      </c>
      <c r="H4057" s="34"/>
    </row>
    <row r="4058" spans="1:8" x14ac:dyDescent="0.2">
      <c r="A4058" s="1569">
        <v>300694</v>
      </c>
      <c r="B4058" s="172" t="s">
        <v>6730</v>
      </c>
      <c r="C4058" s="81" t="s">
        <v>3471</v>
      </c>
      <c r="D4058" s="81" t="s">
        <v>101</v>
      </c>
      <c r="E4058" s="81"/>
      <c r="F4058" s="81"/>
      <c r="G4058" s="172" t="s">
        <v>103</v>
      </c>
      <c r="H4058" s="34"/>
    </row>
    <row r="4059" spans="1:8" x14ac:dyDescent="0.2">
      <c r="A4059" s="1569">
        <v>300695</v>
      </c>
      <c r="B4059" s="172" t="s">
        <v>6731</v>
      </c>
      <c r="C4059" s="81" t="s">
        <v>6732</v>
      </c>
      <c r="D4059" s="81" t="s">
        <v>101</v>
      </c>
      <c r="E4059" s="81"/>
      <c r="F4059" s="81"/>
      <c r="G4059" s="172" t="s">
        <v>103</v>
      </c>
      <c r="H4059" s="34"/>
    </row>
    <row r="4060" spans="1:8" x14ac:dyDescent="0.2">
      <c r="A4060" s="1569">
        <v>300696</v>
      </c>
      <c r="B4060" s="172" t="s">
        <v>6733</v>
      </c>
      <c r="C4060" s="81" t="s">
        <v>4119</v>
      </c>
      <c r="D4060" s="81" t="s">
        <v>134</v>
      </c>
      <c r="E4060" s="81"/>
      <c r="F4060" s="81"/>
      <c r="G4060" s="172" t="s">
        <v>103</v>
      </c>
      <c r="H4060" s="34"/>
    </row>
    <row r="4061" spans="1:8" x14ac:dyDescent="0.2">
      <c r="A4061" s="1569">
        <v>300697</v>
      </c>
      <c r="B4061" s="172" t="s">
        <v>6734</v>
      </c>
      <c r="C4061" s="81" t="s">
        <v>6735</v>
      </c>
      <c r="D4061" s="81" t="s">
        <v>134</v>
      </c>
      <c r="E4061" s="81"/>
      <c r="F4061" s="81"/>
      <c r="G4061" s="172" t="s">
        <v>103</v>
      </c>
      <c r="H4061" s="34"/>
    </row>
    <row r="4062" spans="1:8" x14ac:dyDescent="0.2">
      <c r="A4062" s="1569">
        <v>300698</v>
      </c>
      <c r="B4062" s="172" t="s">
        <v>6736</v>
      </c>
      <c r="C4062" s="81" t="s">
        <v>6737</v>
      </c>
      <c r="D4062" s="81" t="s">
        <v>134</v>
      </c>
      <c r="E4062" s="81"/>
      <c r="F4062" s="81"/>
      <c r="G4062" s="172" t="s">
        <v>103</v>
      </c>
      <c r="H4062" s="34"/>
    </row>
    <row r="4063" spans="1:8" x14ac:dyDescent="0.2">
      <c r="A4063" s="1569">
        <v>300699</v>
      </c>
      <c r="B4063" s="172" t="s">
        <v>6738</v>
      </c>
      <c r="C4063" s="81" t="s">
        <v>6739</v>
      </c>
      <c r="D4063" s="81" t="s">
        <v>143</v>
      </c>
      <c r="E4063" s="81"/>
      <c r="F4063" s="81"/>
      <c r="G4063" s="172" t="s">
        <v>103</v>
      </c>
      <c r="H4063" s="34"/>
    </row>
    <row r="4064" spans="1:8" x14ac:dyDescent="0.2">
      <c r="A4064" s="1569">
        <v>300700</v>
      </c>
      <c r="B4064" s="172" t="s">
        <v>6740</v>
      </c>
      <c r="C4064" s="81" t="s">
        <v>1950</v>
      </c>
      <c r="D4064" s="81" t="s">
        <v>124</v>
      </c>
      <c r="E4064" s="81"/>
      <c r="F4064" s="81"/>
      <c r="G4064" s="172" t="s">
        <v>103</v>
      </c>
      <c r="H4064" s="34"/>
    </row>
    <row r="4065" spans="1:8" x14ac:dyDescent="0.2">
      <c r="A4065" s="1569">
        <v>300701</v>
      </c>
      <c r="B4065" s="172" t="s">
        <v>6741</v>
      </c>
      <c r="C4065" s="81" t="s">
        <v>1745</v>
      </c>
      <c r="D4065" s="81" t="s">
        <v>124</v>
      </c>
      <c r="E4065" s="81"/>
      <c r="F4065" s="81"/>
      <c r="G4065" s="172" t="s">
        <v>103</v>
      </c>
      <c r="H4065" s="34"/>
    </row>
    <row r="4066" spans="1:8" x14ac:dyDescent="0.2">
      <c r="A4066" s="1569">
        <v>300702</v>
      </c>
      <c r="B4066" s="172" t="s">
        <v>6742</v>
      </c>
      <c r="C4066" s="81" t="s">
        <v>6743</v>
      </c>
      <c r="D4066" s="81" t="s">
        <v>124</v>
      </c>
      <c r="E4066" s="81"/>
      <c r="F4066" s="81"/>
      <c r="G4066" s="172" t="s">
        <v>103</v>
      </c>
      <c r="H4066" s="34"/>
    </row>
    <row r="4067" spans="1:8" x14ac:dyDescent="0.2">
      <c r="A4067" s="1569">
        <v>300703</v>
      </c>
      <c r="B4067" s="172" t="s">
        <v>6744</v>
      </c>
      <c r="C4067" s="81" t="s">
        <v>6745</v>
      </c>
      <c r="D4067" s="81" t="s">
        <v>124</v>
      </c>
      <c r="E4067" s="81"/>
      <c r="F4067" s="81"/>
      <c r="G4067" s="172" t="s">
        <v>103</v>
      </c>
      <c r="H4067" s="34"/>
    </row>
    <row r="4068" spans="1:8" x14ac:dyDescent="0.2">
      <c r="A4068" s="1569">
        <v>300704</v>
      </c>
      <c r="B4068" s="172" t="s">
        <v>6746</v>
      </c>
      <c r="C4068" s="81" t="s">
        <v>558</v>
      </c>
      <c r="D4068" s="81" t="s">
        <v>143</v>
      </c>
      <c r="E4068" s="81"/>
      <c r="F4068" s="81"/>
      <c r="G4068" s="172" t="s">
        <v>103</v>
      </c>
      <c r="H4068" s="34"/>
    </row>
    <row r="4069" spans="1:8" x14ac:dyDescent="0.2">
      <c r="A4069" s="1569">
        <v>300705</v>
      </c>
      <c r="B4069" s="172" t="s">
        <v>6747</v>
      </c>
      <c r="C4069" s="81" t="s">
        <v>6748</v>
      </c>
      <c r="D4069" s="81" t="s">
        <v>124</v>
      </c>
      <c r="E4069" s="81"/>
      <c r="F4069" s="81"/>
      <c r="G4069" s="172" t="s">
        <v>103</v>
      </c>
      <c r="H4069" s="34"/>
    </row>
    <row r="4070" spans="1:8" x14ac:dyDescent="0.2">
      <c r="A4070" s="1569">
        <v>300706</v>
      </c>
      <c r="B4070" s="172" t="s">
        <v>6749</v>
      </c>
      <c r="C4070" s="81" t="s">
        <v>6750</v>
      </c>
      <c r="D4070" s="81" t="s">
        <v>124</v>
      </c>
      <c r="E4070" s="81"/>
      <c r="F4070" s="81"/>
      <c r="G4070" s="172" t="s">
        <v>103</v>
      </c>
      <c r="H4070" s="34"/>
    </row>
    <row r="4071" spans="1:8" x14ac:dyDescent="0.2">
      <c r="A4071" s="1569">
        <v>300707</v>
      </c>
      <c r="B4071" s="172" t="s">
        <v>6751</v>
      </c>
      <c r="C4071" s="81" t="s">
        <v>6752</v>
      </c>
      <c r="D4071" s="81" t="s">
        <v>124</v>
      </c>
      <c r="E4071" s="81"/>
      <c r="F4071" s="81"/>
      <c r="G4071" s="172" t="s">
        <v>103</v>
      </c>
      <c r="H4071" s="34"/>
    </row>
    <row r="4072" spans="1:8" x14ac:dyDescent="0.2">
      <c r="A4072" s="1569">
        <v>300708</v>
      </c>
      <c r="B4072" s="172" t="s">
        <v>6753</v>
      </c>
      <c r="C4072" s="81" t="s">
        <v>6754</v>
      </c>
      <c r="D4072" s="81" t="s">
        <v>124</v>
      </c>
      <c r="E4072" s="81"/>
      <c r="F4072" s="81"/>
      <c r="G4072" s="172" t="s">
        <v>103</v>
      </c>
      <c r="H4072" s="34"/>
    </row>
    <row r="4073" spans="1:8" x14ac:dyDescent="0.2">
      <c r="A4073" s="1569">
        <v>300709</v>
      </c>
      <c r="B4073" s="172" t="s">
        <v>6755</v>
      </c>
      <c r="C4073" s="81" t="s">
        <v>6756</v>
      </c>
      <c r="D4073" s="81" t="s">
        <v>124</v>
      </c>
      <c r="E4073" s="81"/>
      <c r="F4073" s="81"/>
      <c r="G4073" s="172" t="s">
        <v>103</v>
      </c>
      <c r="H4073" s="34"/>
    </row>
    <row r="4074" spans="1:8" x14ac:dyDescent="0.2">
      <c r="A4074" s="1569">
        <v>300710</v>
      </c>
      <c r="B4074" s="172" t="s">
        <v>6757</v>
      </c>
      <c r="C4074" s="81" t="s">
        <v>6758</v>
      </c>
      <c r="D4074" s="81" t="s">
        <v>124</v>
      </c>
      <c r="E4074" s="81"/>
      <c r="F4074" s="81"/>
      <c r="G4074" s="172" t="s">
        <v>103</v>
      </c>
      <c r="H4074" s="34"/>
    </row>
    <row r="4075" spans="1:8" x14ac:dyDescent="0.2">
      <c r="A4075" s="1569">
        <v>300711</v>
      </c>
      <c r="B4075" s="172" t="s">
        <v>6759</v>
      </c>
      <c r="C4075" s="81" t="s">
        <v>6760</v>
      </c>
      <c r="D4075" s="81" t="s">
        <v>124</v>
      </c>
      <c r="E4075" s="81"/>
      <c r="F4075" s="81"/>
      <c r="G4075" s="172" t="s">
        <v>103</v>
      </c>
      <c r="H4075" s="34"/>
    </row>
    <row r="4076" spans="1:8" x14ac:dyDescent="0.2">
      <c r="A4076" s="1569">
        <v>300712</v>
      </c>
      <c r="B4076" s="172" t="s">
        <v>6761</v>
      </c>
      <c r="C4076" s="81" t="s">
        <v>6762</v>
      </c>
      <c r="D4076" s="81" t="s">
        <v>124</v>
      </c>
      <c r="E4076" s="81"/>
      <c r="F4076" s="81"/>
      <c r="G4076" s="172" t="s">
        <v>103</v>
      </c>
      <c r="H4076" s="34"/>
    </row>
    <row r="4077" spans="1:8" x14ac:dyDescent="0.2">
      <c r="A4077" s="1569">
        <v>300713</v>
      </c>
      <c r="B4077" s="172" t="s">
        <v>6763</v>
      </c>
      <c r="C4077" s="81" t="s">
        <v>6764</v>
      </c>
      <c r="D4077" s="81" t="s">
        <v>124</v>
      </c>
      <c r="E4077" s="81"/>
      <c r="F4077" s="81"/>
      <c r="G4077" s="172" t="s">
        <v>103</v>
      </c>
      <c r="H4077" s="34"/>
    </row>
    <row r="4078" spans="1:8" x14ac:dyDescent="0.2">
      <c r="A4078" s="1569">
        <v>300714</v>
      </c>
      <c r="B4078" s="172" t="s">
        <v>6765</v>
      </c>
      <c r="C4078" s="81" t="s">
        <v>6766</v>
      </c>
      <c r="D4078" s="81" t="s">
        <v>101</v>
      </c>
      <c r="E4078" s="81"/>
      <c r="F4078" s="81"/>
      <c r="G4078" s="172" t="s">
        <v>103</v>
      </c>
      <c r="H4078" s="34"/>
    </row>
    <row r="4079" spans="1:8" x14ac:dyDescent="0.2">
      <c r="A4079" s="1569">
        <v>300715</v>
      </c>
      <c r="B4079" s="172" t="s">
        <v>6767</v>
      </c>
      <c r="C4079" s="81" t="s">
        <v>6768</v>
      </c>
      <c r="D4079" s="81" t="s">
        <v>101</v>
      </c>
      <c r="E4079" s="81"/>
      <c r="F4079" s="81"/>
      <c r="G4079" s="172" t="s">
        <v>103</v>
      </c>
      <c r="H4079" s="34"/>
    </row>
    <row r="4080" spans="1:8" x14ac:dyDescent="0.2">
      <c r="A4080" s="1569">
        <v>300716</v>
      </c>
      <c r="B4080" s="172" t="s">
        <v>6769</v>
      </c>
      <c r="C4080" s="81" t="s">
        <v>6770</v>
      </c>
      <c r="D4080" s="81" t="s">
        <v>134</v>
      </c>
      <c r="E4080" s="81"/>
      <c r="F4080" s="81"/>
      <c r="G4080" s="172" t="s">
        <v>103</v>
      </c>
      <c r="H4080" s="34"/>
    </row>
    <row r="4081" spans="1:8" x14ac:dyDescent="0.2">
      <c r="A4081" s="1569">
        <v>300717</v>
      </c>
      <c r="B4081" s="172" t="s">
        <v>6771</v>
      </c>
      <c r="C4081" s="81" t="s">
        <v>2388</v>
      </c>
      <c r="D4081" s="81" t="s">
        <v>143</v>
      </c>
      <c r="E4081" s="81"/>
      <c r="F4081" s="81"/>
      <c r="G4081" s="172" t="s">
        <v>103</v>
      </c>
      <c r="H4081" s="34"/>
    </row>
    <row r="4082" spans="1:8" x14ac:dyDescent="0.2">
      <c r="A4082" s="1569">
        <v>300718</v>
      </c>
      <c r="B4082" s="172" t="s">
        <v>6772</v>
      </c>
      <c r="C4082" s="81" t="s">
        <v>6773</v>
      </c>
      <c r="D4082" s="81" t="s">
        <v>143</v>
      </c>
      <c r="E4082" s="81"/>
      <c r="F4082" s="81"/>
      <c r="G4082" s="172" t="s">
        <v>103</v>
      </c>
      <c r="H4082" s="34"/>
    </row>
    <row r="4083" spans="1:8" x14ac:dyDescent="0.2">
      <c r="A4083" s="1569">
        <v>300719</v>
      </c>
      <c r="B4083" s="172" t="s">
        <v>6774</v>
      </c>
      <c r="C4083" s="81" t="s">
        <v>6775</v>
      </c>
      <c r="D4083" s="81" t="s">
        <v>124</v>
      </c>
      <c r="E4083" s="81"/>
      <c r="F4083" s="81"/>
      <c r="G4083" s="172" t="s">
        <v>103</v>
      </c>
      <c r="H4083" s="34"/>
    </row>
    <row r="4084" spans="1:8" x14ac:dyDescent="0.2">
      <c r="A4084" s="1569">
        <v>300720</v>
      </c>
      <c r="B4084" s="172" t="s">
        <v>6776</v>
      </c>
      <c r="C4084" s="81" t="s">
        <v>6777</v>
      </c>
      <c r="D4084" s="81" t="s">
        <v>101</v>
      </c>
      <c r="E4084" s="81"/>
      <c r="F4084" s="81"/>
      <c r="G4084" s="172" t="s">
        <v>103</v>
      </c>
      <c r="H4084" s="34"/>
    </row>
    <row r="4085" spans="1:8" x14ac:dyDescent="0.2">
      <c r="A4085" s="1569">
        <v>300721</v>
      </c>
      <c r="B4085" s="172" t="s">
        <v>6778</v>
      </c>
      <c r="C4085" s="81" t="s">
        <v>6779</v>
      </c>
      <c r="D4085" s="81" t="s">
        <v>101</v>
      </c>
      <c r="E4085" s="81"/>
      <c r="F4085" s="81"/>
      <c r="G4085" s="172" t="s">
        <v>103</v>
      </c>
      <c r="H4085" s="34"/>
    </row>
    <row r="4086" spans="1:8" x14ac:dyDescent="0.2">
      <c r="A4086" s="1569">
        <v>300722</v>
      </c>
      <c r="B4086" s="172" t="s">
        <v>6780</v>
      </c>
      <c r="C4086" s="81" t="s">
        <v>6781</v>
      </c>
      <c r="D4086" s="81" t="s">
        <v>101</v>
      </c>
      <c r="E4086" s="81" t="s">
        <v>134</v>
      </c>
      <c r="F4086" s="81"/>
      <c r="G4086" s="172" t="s">
        <v>103</v>
      </c>
      <c r="H4086" s="34"/>
    </row>
    <row r="4087" spans="1:8" x14ac:dyDescent="0.2">
      <c r="A4087" s="1569">
        <v>300723</v>
      </c>
      <c r="B4087" s="172" t="s">
        <v>6782</v>
      </c>
      <c r="C4087" s="81" t="s">
        <v>6783</v>
      </c>
      <c r="D4087" s="81" t="s">
        <v>101</v>
      </c>
      <c r="E4087" s="81" t="s">
        <v>134</v>
      </c>
      <c r="F4087" s="81"/>
      <c r="G4087" s="172" t="s">
        <v>103</v>
      </c>
      <c r="H4087" s="34"/>
    </row>
    <row r="4088" spans="1:8" x14ac:dyDescent="0.2">
      <c r="A4088" s="1569">
        <v>300724</v>
      </c>
      <c r="B4088" s="172" t="s">
        <v>6784</v>
      </c>
      <c r="C4088" s="81" t="s">
        <v>6785</v>
      </c>
      <c r="D4088" s="81" t="s">
        <v>143</v>
      </c>
      <c r="E4088" s="81"/>
      <c r="F4088" s="81"/>
      <c r="G4088" s="172" t="s">
        <v>103</v>
      </c>
      <c r="H4088" s="34"/>
    </row>
    <row r="4089" spans="1:8" x14ac:dyDescent="0.2">
      <c r="A4089" s="1569">
        <v>300725</v>
      </c>
      <c r="B4089" s="172" t="s">
        <v>6786</v>
      </c>
      <c r="C4089" s="81" t="s">
        <v>6787</v>
      </c>
      <c r="D4089" s="81" t="s">
        <v>124</v>
      </c>
      <c r="E4089" s="81"/>
      <c r="F4089" s="81"/>
      <c r="G4089" s="172" t="s">
        <v>103</v>
      </c>
      <c r="H4089" s="34"/>
    </row>
    <row r="4090" spans="1:8" x14ac:dyDescent="0.2">
      <c r="A4090" s="1569">
        <v>300726</v>
      </c>
      <c r="B4090" s="172" t="s">
        <v>6788</v>
      </c>
      <c r="C4090" s="81" t="s">
        <v>6789</v>
      </c>
      <c r="D4090" s="81" t="s">
        <v>143</v>
      </c>
      <c r="E4090" s="81"/>
      <c r="F4090" s="81"/>
      <c r="G4090" s="172" t="s">
        <v>103</v>
      </c>
      <c r="H4090" s="34"/>
    </row>
    <row r="4091" spans="1:8" x14ac:dyDescent="0.2">
      <c r="A4091" s="1569">
        <v>300727</v>
      </c>
      <c r="B4091" s="172" t="s">
        <v>6790</v>
      </c>
      <c r="C4091" s="81" t="s">
        <v>6791</v>
      </c>
      <c r="D4091" s="81" t="s">
        <v>134</v>
      </c>
      <c r="E4091" s="81"/>
      <c r="F4091" s="81"/>
      <c r="G4091" s="172" t="s">
        <v>103</v>
      </c>
      <c r="H4091" s="34"/>
    </row>
    <row r="4092" spans="1:8" x14ac:dyDescent="0.2">
      <c r="A4092" s="1569">
        <v>300728</v>
      </c>
      <c r="B4092" s="172" t="s">
        <v>6792</v>
      </c>
      <c r="C4092" s="81" t="s">
        <v>6793</v>
      </c>
      <c r="D4092" s="81" t="s">
        <v>134</v>
      </c>
      <c r="E4092" s="81"/>
      <c r="F4092" s="81"/>
      <c r="G4092" s="172" t="s">
        <v>103</v>
      </c>
      <c r="H4092" s="34"/>
    </row>
    <row r="4093" spans="1:8" x14ac:dyDescent="0.2">
      <c r="A4093" s="1569">
        <v>300729</v>
      </c>
      <c r="B4093" s="172" t="s">
        <v>6794</v>
      </c>
      <c r="C4093" s="81" t="s">
        <v>6795</v>
      </c>
      <c r="D4093" s="81" t="s">
        <v>134</v>
      </c>
      <c r="E4093" s="81"/>
      <c r="F4093" s="81"/>
      <c r="G4093" s="172" t="s">
        <v>103</v>
      </c>
      <c r="H4093" s="34"/>
    </row>
    <row r="4094" spans="1:8" x14ac:dyDescent="0.2">
      <c r="A4094" s="1569">
        <v>300730</v>
      </c>
      <c r="B4094" s="172" t="s">
        <v>6796</v>
      </c>
      <c r="C4094" s="81" t="s">
        <v>6797</v>
      </c>
      <c r="D4094" s="81" t="s">
        <v>134</v>
      </c>
      <c r="E4094" s="81" t="s">
        <v>143</v>
      </c>
      <c r="F4094" s="81"/>
      <c r="G4094" s="172" t="s">
        <v>103</v>
      </c>
      <c r="H4094" s="34"/>
    </row>
    <row r="4095" spans="1:8" x14ac:dyDescent="0.2">
      <c r="A4095" s="1569">
        <v>300731</v>
      </c>
      <c r="B4095" s="172" t="s">
        <v>6798</v>
      </c>
      <c r="C4095" s="81" t="s">
        <v>6799</v>
      </c>
      <c r="D4095" s="81" t="s">
        <v>134</v>
      </c>
      <c r="E4095" s="81"/>
      <c r="F4095" s="81"/>
      <c r="G4095" s="172" t="s">
        <v>103</v>
      </c>
      <c r="H4095" s="34"/>
    </row>
    <row r="4096" spans="1:8" x14ac:dyDescent="0.2">
      <c r="A4096" s="1569">
        <v>300732</v>
      </c>
      <c r="B4096" s="172" t="s">
        <v>6800</v>
      </c>
      <c r="C4096" s="81" t="s">
        <v>6801</v>
      </c>
      <c r="D4096" s="81" t="s">
        <v>143</v>
      </c>
      <c r="E4096" s="81"/>
      <c r="F4096" s="81"/>
      <c r="G4096" s="172" t="s">
        <v>103</v>
      </c>
      <c r="H4096" s="34"/>
    </row>
    <row r="4097" spans="1:8" x14ac:dyDescent="0.2">
      <c r="A4097" s="1569">
        <v>300733</v>
      </c>
      <c r="B4097" s="172" t="s">
        <v>6802</v>
      </c>
      <c r="C4097" s="81" t="s">
        <v>6803</v>
      </c>
      <c r="D4097" s="81" t="s">
        <v>101</v>
      </c>
      <c r="E4097" s="81" t="s">
        <v>134</v>
      </c>
      <c r="F4097" s="81"/>
      <c r="G4097" s="172" t="s">
        <v>103</v>
      </c>
      <c r="H4097" s="34"/>
    </row>
    <row r="4098" spans="1:8" x14ac:dyDescent="0.2">
      <c r="A4098" s="1569">
        <v>300734</v>
      </c>
      <c r="B4098" s="172" t="s">
        <v>6804</v>
      </c>
      <c r="C4098" s="81" t="s">
        <v>843</v>
      </c>
      <c r="D4098" s="81" t="s">
        <v>143</v>
      </c>
      <c r="E4098" s="81"/>
      <c r="F4098" s="81"/>
      <c r="G4098" s="172" t="s">
        <v>103</v>
      </c>
      <c r="H4098" s="34"/>
    </row>
    <row r="4099" spans="1:8" x14ac:dyDescent="0.2">
      <c r="A4099" s="1569">
        <v>300735</v>
      </c>
      <c r="B4099" s="172" t="s">
        <v>6805</v>
      </c>
      <c r="C4099" s="81" t="s">
        <v>6806</v>
      </c>
      <c r="D4099" s="81" t="s">
        <v>143</v>
      </c>
      <c r="E4099" s="81"/>
      <c r="F4099" s="81"/>
      <c r="G4099" s="172" t="s">
        <v>103</v>
      </c>
      <c r="H4099" s="34"/>
    </row>
    <row r="4100" spans="1:8" x14ac:dyDescent="0.2">
      <c r="A4100" s="1569">
        <v>300736</v>
      </c>
      <c r="B4100" s="172" t="s">
        <v>6807</v>
      </c>
      <c r="C4100" s="81" t="s">
        <v>6808</v>
      </c>
      <c r="D4100" s="81" t="s">
        <v>124</v>
      </c>
      <c r="E4100" s="81"/>
      <c r="F4100" s="81"/>
      <c r="G4100" s="172" t="s">
        <v>103</v>
      </c>
      <c r="H4100" s="34"/>
    </row>
    <row r="4101" spans="1:8" x14ac:dyDescent="0.2">
      <c r="A4101" s="1569">
        <v>300737</v>
      </c>
      <c r="B4101" s="172" t="s">
        <v>6809</v>
      </c>
      <c r="C4101" s="81" t="s">
        <v>6810</v>
      </c>
      <c r="D4101" s="81" t="s">
        <v>124</v>
      </c>
      <c r="E4101" s="81"/>
      <c r="F4101" s="81"/>
      <c r="G4101" s="172" t="s">
        <v>103</v>
      </c>
      <c r="H4101" s="34"/>
    </row>
    <row r="4102" spans="1:8" x14ac:dyDescent="0.2">
      <c r="A4102" s="1569">
        <v>300738</v>
      </c>
      <c r="B4102" s="172" t="s">
        <v>6811</v>
      </c>
      <c r="C4102" s="81" t="s">
        <v>6812</v>
      </c>
      <c r="D4102" s="81" t="s">
        <v>134</v>
      </c>
      <c r="E4102" s="81" t="s">
        <v>143</v>
      </c>
      <c r="F4102" s="81"/>
      <c r="G4102" s="172" t="s">
        <v>103</v>
      </c>
      <c r="H4102" s="34"/>
    </row>
    <row r="4103" spans="1:8" x14ac:dyDescent="0.2">
      <c r="A4103" s="1569">
        <v>300739</v>
      </c>
      <c r="B4103" s="172" t="s">
        <v>6813</v>
      </c>
      <c r="C4103" s="81" t="s">
        <v>6814</v>
      </c>
      <c r="D4103" s="81" t="s">
        <v>101</v>
      </c>
      <c r="E4103" s="81"/>
      <c r="F4103" s="81"/>
      <c r="G4103" s="172" t="s">
        <v>103</v>
      </c>
      <c r="H4103" s="34"/>
    </row>
    <row r="4104" spans="1:8" x14ac:dyDescent="0.2">
      <c r="A4104" s="1569">
        <v>300740</v>
      </c>
      <c r="B4104" s="172" t="s">
        <v>6815</v>
      </c>
      <c r="C4104" s="81" t="s">
        <v>673</v>
      </c>
      <c r="D4104" s="81" t="s">
        <v>101</v>
      </c>
      <c r="E4104" s="81"/>
      <c r="F4104" s="81"/>
      <c r="G4104" s="172" t="s">
        <v>103</v>
      </c>
      <c r="H4104" s="34"/>
    </row>
    <row r="4105" spans="1:8" x14ac:dyDescent="0.2">
      <c r="A4105" s="1569">
        <v>300741</v>
      </c>
      <c r="B4105" s="172" t="s">
        <v>6816</v>
      </c>
      <c r="C4105" s="81" t="s">
        <v>4960</v>
      </c>
      <c r="D4105" s="81" t="s">
        <v>101</v>
      </c>
      <c r="E4105" s="81"/>
      <c r="F4105" s="81"/>
      <c r="G4105" s="172" t="s">
        <v>103</v>
      </c>
      <c r="H4105" s="34"/>
    </row>
    <row r="4106" spans="1:8" x14ac:dyDescent="0.2">
      <c r="A4106" s="1569">
        <v>300742</v>
      </c>
      <c r="B4106" s="172" t="s">
        <v>6817</v>
      </c>
      <c r="C4106" s="81" t="s">
        <v>1143</v>
      </c>
      <c r="D4106" s="81" t="s">
        <v>101</v>
      </c>
      <c r="E4106" s="81"/>
      <c r="F4106" s="81"/>
      <c r="G4106" s="172" t="s">
        <v>103</v>
      </c>
      <c r="H4106" s="34"/>
    </row>
    <row r="4107" spans="1:8" x14ac:dyDescent="0.2">
      <c r="A4107" s="1569">
        <v>300743</v>
      </c>
      <c r="B4107" s="172" t="s">
        <v>6818</v>
      </c>
      <c r="C4107" s="81" t="s">
        <v>439</v>
      </c>
      <c r="D4107" s="81" t="s">
        <v>101</v>
      </c>
      <c r="E4107" s="81"/>
      <c r="F4107" s="81"/>
      <c r="G4107" s="172" t="s">
        <v>103</v>
      </c>
      <c r="H4107" s="34"/>
    </row>
    <row r="4108" spans="1:8" x14ac:dyDescent="0.2">
      <c r="A4108" s="1569">
        <v>300744</v>
      </c>
      <c r="B4108" s="172" t="s">
        <v>6819</v>
      </c>
      <c r="C4108" s="81" t="s">
        <v>6820</v>
      </c>
      <c r="D4108" s="81" t="s">
        <v>101</v>
      </c>
      <c r="E4108" s="81" t="s">
        <v>134</v>
      </c>
      <c r="F4108" s="81"/>
      <c r="G4108" s="172" t="s">
        <v>103</v>
      </c>
      <c r="H4108" s="34"/>
    </row>
    <row r="4109" spans="1:8" x14ac:dyDescent="0.2">
      <c r="A4109" s="1569">
        <v>300745</v>
      </c>
      <c r="B4109" s="172" t="s">
        <v>6821</v>
      </c>
      <c r="C4109" s="81" t="s">
        <v>1663</v>
      </c>
      <c r="D4109" s="81" t="s">
        <v>101</v>
      </c>
      <c r="E4109" s="81"/>
      <c r="F4109" s="81"/>
      <c r="G4109" s="172" t="s">
        <v>103</v>
      </c>
      <c r="H4109" s="34"/>
    </row>
    <row r="4110" spans="1:8" x14ac:dyDescent="0.2">
      <c r="A4110" s="1569">
        <v>300746</v>
      </c>
      <c r="B4110" s="172" t="s">
        <v>6822</v>
      </c>
      <c r="C4110" s="81" t="s">
        <v>6823</v>
      </c>
      <c r="D4110" s="81" t="s">
        <v>101</v>
      </c>
      <c r="E4110" s="81"/>
      <c r="F4110" s="81"/>
      <c r="G4110" s="172" t="s">
        <v>103</v>
      </c>
      <c r="H4110" s="34"/>
    </row>
    <row r="4111" spans="1:8" x14ac:dyDescent="0.2">
      <c r="A4111" s="1569">
        <v>300747</v>
      </c>
      <c r="B4111" s="172" t="s">
        <v>6824</v>
      </c>
      <c r="C4111" s="81" t="s">
        <v>773</v>
      </c>
      <c r="D4111" s="81" t="s">
        <v>101</v>
      </c>
      <c r="E4111" s="81"/>
      <c r="F4111" s="81"/>
      <c r="G4111" s="172" t="s">
        <v>103</v>
      </c>
      <c r="H4111" s="34"/>
    </row>
    <row r="4112" spans="1:8" x14ac:dyDescent="0.2">
      <c r="A4112" s="1569">
        <v>300748</v>
      </c>
      <c r="B4112" s="172" t="s">
        <v>6825</v>
      </c>
      <c r="C4112" s="81" t="s">
        <v>6826</v>
      </c>
      <c r="D4112" s="81" t="s">
        <v>101</v>
      </c>
      <c r="E4112" s="81"/>
      <c r="F4112" s="81"/>
      <c r="G4112" s="172" t="s">
        <v>103</v>
      </c>
      <c r="H4112" s="34"/>
    </row>
    <row r="4113" spans="1:8" x14ac:dyDescent="0.2">
      <c r="A4113" s="1569">
        <v>300749</v>
      </c>
      <c r="B4113" s="172" t="s">
        <v>6827</v>
      </c>
      <c r="C4113" s="81" t="s">
        <v>6828</v>
      </c>
      <c r="D4113" s="81" t="s">
        <v>101</v>
      </c>
      <c r="E4113" s="81"/>
      <c r="F4113" s="81"/>
      <c r="G4113" s="172" t="s">
        <v>103</v>
      </c>
      <c r="H4113" s="34"/>
    </row>
    <row r="4114" spans="1:8" x14ac:dyDescent="0.2">
      <c r="A4114" s="1569">
        <v>300750</v>
      </c>
      <c r="B4114" s="172" t="s">
        <v>6829</v>
      </c>
      <c r="C4114" s="81" t="s">
        <v>6830</v>
      </c>
      <c r="D4114" s="81" t="s">
        <v>124</v>
      </c>
      <c r="E4114" s="81"/>
      <c r="F4114" s="81"/>
      <c r="G4114" s="172" t="s">
        <v>103</v>
      </c>
      <c r="H4114" s="34"/>
    </row>
    <row r="4115" spans="1:8" x14ac:dyDescent="0.2">
      <c r="A4115" s="1569">
        <v>300751</v>
      </c>
      <c r="B4115" s="172" t="s">
        <v>6831</v>
      </c>
      <c r="C4115" s="81" t="s">
        <v>688</v>
      </c>
      <c r="D4115" s="81" t="s">
        <v>134</v>
      </c>
      <c r="E4115" s="81"/>
      <c r="F4115" s="81"/>
      <c r="G4115" s="172" t="s">
        <v>103</v>
      </c>
      <c r="H4115" s="34"/>
    </row>
    <row r="4116" spans="1:8" x14ac:dyDescent="0.2">
      <c r="A4116" s="1569">
        <v>300752</v>
      </c>
      <c r="B4116" s="172" t="s">
        <v>6832</v>
      </c>
      <c r="C4116" s="81" t="s">
        <v>4085</v>
      </c>
      <c r="D4116" s="81" t="s">
        <v>134</v>
      </c>
      <c r="E4116" s="81"/>
      <c r="F4116" s="81"/>
      <c r="G4116" s="172" t="s">
        <v>103</v>
      </c>
      <c r="H4116" s="34"/>
    </row>
    <row r="4117" spans="1:8" x14ac:dyDescent="0.2">
      <c r="A4117" s="1569">
        <v>300753</v>
      </c>
      <c r="B4117" s="172" t="s">
        <v>6833</v>
      </c>
      <c r="C4117" s="81" t="s">
        <v>6834</v>
      </c>
      <c r="D4117" s="81" t="s">
        <v>134</v>
      </c>
      <c r="E4117" s="81"/>
      <c r="F4117" s="81"/>
      <c r="G4117" s="172" t="s">
        <v>103</v>
      </c>
      <c r="H4117" s="34"/>
    </row>
    <row r="4118" spans="1:8" x14ac:dyDescent="0.2">
      <c r="A4118" s="1569">
        <v>300754</v>
      </c>
      <c r="B4118" s="172" t="s">
        <v>6835</v>
      </c>
      <c r="C4118" s="81" t="s">
        <v>688</v>
      </c>
      <c r="D4118" s="81" t="s">
        <v>134</v>
      </c>
      <c r="E4118" s="81"/>
      <c r="F4118" s="81"/>
      <c r="G4118" s="172" t="s">
        <v>103</v>
      </c>
      <c r="H4118" s="34"/>
    </row>
    <row r="4119" spans="1:8" x14ac:dyDescent="0.2">
      <c r="A4119" s="1569">
        <v>300755</v>
      </c>
      <c r="B4119" s="172" t="s">
        <v>6836</v>
      </c>
      <c r="C4119" s="81" t="s">
        <v>6837</v>
      </c>
      <c r="D4119" s="81" t="s">
        <v>134</v>
      </c>
      <c r="E4119" s="81"/>
      <c r="F4119" s="81"/>
      <c r="G4119" s="172" t="s">
        <v>103</v>
      </c>
      <c r="H4119" s="34"/>
    </row>
    <row r="4120" spans="1:8" x14ac:dyDescent="0.2">
      <c r="A4120" s="1569">
        <v>300756</v>
      </c>
      <c r="B4120" s="172" t="s">
        <v>11979</v>
      </c>
      <c r="C4120" s="81" t="s">
        <v>11980</v>
      </c>
      <c r="D4120" s="81" t="s">
        <v>134</v>
      </c>
      <c r="E4120" s="81"/>
      <c r="F4120" s="81"/>
      <c r="G4120" s="172" t="s">
        <v>103</v>
      </c>
      <c r="H4120" s="34"/>
    </row>
    <row r="4121" spans="1:8" x14ac:dyDescent="0.2">
      <c r="A4121" s="1569">
        <v>300757</v>
      </c>
      <c r="B4121" s="172" t="s">
        <v>6838</v>
      </c>
      <c r="C4121" s="81" t="s">
        <v>6839</v>
      </c>
      <c r="D4121" s="81" t="s">
        <v>134</v>
      </c>
      <c r="E4121" s="81"/>
      <c r="F4121" s="81"/>
      <c r="G4121" s="172" t="s">
        <v>103</v>
      </c>
      <c r="H4121" s="34"/>
    </row>
    <row r="4122" spans="1:8" x14ac:dyDescent="0.2">
      <c r="A4122" s="1569">
        <v>300758</v>
      </c>
      <c r="B4122" s="172" t="s">
        <v>6840</v>
      </c>
      <c r="C4122" s="81" t="s">
        <v>210</v>
      </c>
      <c r="D4122" s="81" t="s">
        <v>134</v>
      </c>
      <c r="E4122" s="81"/>
      <c r="F4122" s="81"/>
      <c r="G4122" s="172" t="s">
        <v>103</v>
      </c>
      <c r="H4122" s="34"/>
    </row>
    <row r="4123" spans="1:8" x14ac:dyDescent="0.2">
      <c r="A4123" s="1569">
        <v>300759</v>
      </c>
      <c r="B4123" s="172" t="s">
        <v>6841</v>
      </c>
      <c r="C4123" s="81" t="s">
        <v>636</v>
      </c>
      <c r="D4123" s="81" t="s">
        <v>101</v>
      </c>
      <c r="E4123" s="81"/>
      <c r="F4123" s="81"/>
      <c r="G4123" s="172" t="s">
        <v>103</v>
      </c>
      <c r="H4123" s="34"/>
    </row>
    <row r="4124" spans="1:8" x14ac:dyDescent="0.2">
      <c r="A4124" s="1569">
        <v>300760</v>
      </c>
      <c r="B4124" s="172" t="s">
        <v>6842</v>
      </c>
      <c r="C4124" s="81" t="s">
        <v>415</v>
      </c>
      <c r="D4124" s="81" t="s">
        <v>101</v>
      </c>
      <c r="E4124" s="81"/>
      <c r="F4124" s="81"/>
      <c r="G4124" s="172" t="s">
        <v>103</v>
      </c>
      <c r="H4124" s="34"/>
    </row>
    <row r="4125" spans="1:8" x14ac:dyDescent="0.2">
      <c r="A4125" s="1569">
        <v>300761</v>
      </c>
      <c r="B4125" s="172" t="s">
        <v>6843</v>
      </c>
      <c r="C4125" s="81" t="s">
        <v>6844</v>
      </c>
      <c r="D4125" s="81" t="s">
        <v>143</v>
      </c>
      <c r="E4125" s="81"/>
      <c r="F4125" s="81"/>
      <c r="G4125" s="172" t="s">
        <v>103</v>
      </c>
      <c r="H4125" s="34"/>
    </row>
    <row r="4126" spans="1:8" x14ac:dyDescent="0.2">
      <c r="A4126" s="1569">
        <v>300762</v>
      </c>
      <c r="B4126" s="172" t="s">
        <v>6845</v>
      </c>
      <c r="C4126" s="81" t="s">
        <v>6846</v>
      </c>
      <c r="D4126" s="81" t="s">
        <v>101</v>
      </c>
      <c r="E4126" s="81" t="s">
        <v>124</v>
      </c>
      <c r="F4126" s="81"/>
      <c r="G4126" s="172" t="s">
        <v>103</v>
      </c>
      <c r="H4126" s="34"/>
    </row>
    <row r="4127" spans="1:8" x14ac:dyDescent="0.2">
      <c r="A4127" s="1569">
        <v>300763</v>
      </c>
      <c r="B4127" s="172" t="s">
        <v>6847</v>
      </c>
      <c r="C4127" s="81" t="s">
        <v>6848</v>
      </c>
      <c r="D4127" s="81" t="s">
        <v>101</v>
      </c>
      <c r="E4127" s="81"/>
      <c r="F4127" s="81"/>
      <c r="G4127" s="172" t="s">
        <v>103</v>
      </c>
      <c r="H4127" s="34"/>
    </row>
    <row r="4128" spans="1:8" x14ac:dyDescent="0.2">
      <c r="A4128" s="1569">
        <v>300764</v>
      </c>
      <c r="B4128" s="172" t="s">
        <v>6849</v>
      </c>
      <c r="C4128" s="81" t="s">
        <v>6850</v>
      </c>
      <c r="D4128" s="81" t="s">
        <v>101</v>
      </c>
      <c r="E4128" s="81"/>
      <c r="F4128" s="81"/>
      <c r="G4128" s="172" t="s">
        <v>103</v>
      </c>
      <c r="H4128" s="34"/>
    </row>
    <row r="4129" spans="1:8" x14ac:dyDescent="0.2">
      <c r="A4129" s="1569">
        <v>300765</v>
      </c>
      <c r="B4129" s="172" t="s">
        <v>6851</v>
      </c>
      <c r="C4129" s="81" t="s">
        <v>6852</v>
      </c>
      <c r="D4129" s="81" t="s">
        <v>101</v>
      </c>
      <c r="E4129" s="81"/>
      <c r="F4129" s="81"/>
      <c r="G4129" s="172" t="s">
        <v>103</v>
      </c>
      <c r="H4129" s="34"/>
    </row>
    <row r="4130" spans="1:8" x14ac:dyDescent="0.2">
      <c r="A4130" s="1569">
        <v>300766</v>
      </c>
      <c r="B4130" s="172" t="s">
        <v>6853</v>
      </c>
      <c r="C4130" s="81" t="s">
        <v>6854</v>
      </c>
      <c r="D4130" s="81" t="s">
        <v>101</v>
      </c>
      <c r="E4130" s="81"/>
      <c r="F4130" s="81"/>
      <c r="G4130" s="172" t="s">
        <v>103</v>
      </c>
      <c r="H4130" s="34"/>
    </row>
    <row r="4131" spans="1:8" x14ac:dyDescent="0.2">
      <c r="A4131" s="1569">
        <v>300767</v>
      </c>
      <c r="B4131" s="172" t="s">
        <v>6855</v>
      </c>
      <c r="C4131" s="81" t="s">
        <v>6856</v>
      </c>
      <c r="D4131" s="81" t="s">
        <v>101</v>
      </c>
      <c r="E4131" s="81"/>
      <c r="F4131" s="81"/>
      <c r="G4131" s="172" t="s">
        <v>103</v>
      </c>
      <c r="H4131" s="34"/>
    </row>
    <row r="4132" spans="1:8" x14ac:dyDescent="0.2">
      <c r="A4132" s="1569">
        <v>300768</v>
      </c>
      <c r="B4132" s="172" t="s">
        <v>6857</v>
      </c>
      <c r="C4132" s="81" t="s">
        <v>2214</v>
      </c>
      <c r="D4132" s="81" t="s">
        <v>101</v>
      </c>
      <c r="E4132" s="81"/>
      <c r="F4132" s="81"/>
      <c r="G4132" s="172" t="s">
        <v>103</v>
      </c>
      <c r="H4132" s="34"/>
    </row>
    <row r="4133" spans="1:8" x14ac:dyDescent="0.2">
      <c r="A4133" s="1569">
        <v>300769</v>
      </c>
      <c r="B4133" s="172" t="s">
        <v>6858</v>
      </c>
      <c r="C4133" s="81" t="s">
        <v>6859</v>
      </c>
      <c r="D4133" s="81" t="s">
        <v>101</v>
      </c>
      <c r="E4133" s="81"/>
      <c r="F4133" s="81"/>
      <c r="G4133" s="172" t="s">
        <v>103</v>
      </c>
      <c r="H4133" s="34"/>
    </row>
    <row r="4134" spans="1:8" x14ac:dyDescent="0.2">
      <c r="A4134" s="1569">
        <v>300770</v>
      </c>
      <c r="B4134" s="172" t="s">
        <v>6860</v>
      </c>
      <c r="C4134" s="81" t="s">
        <v>757</v>
      </c>
      <c r="D4134" s="81" t="s">
        <v>101</v>
      </c>
      <c r="E4134" s="81"/>
      <c r="F4134" s="81"/>
      <c r="G4134" s="172" t="s">
        <v>103</v>
      </c>
      <c r="H4134" s="34"/>
    </row>
    <row r="4135" spans="1:8" x14ac:dyDescent="0.2">
      <c r="A4135" s="1569">
        <v>300771</v>
      </c>
      <c r="B4135" s="172" t="s">
        <v>6861</v>
      </c>
      <c r="C4135" s="81" t="s">
        <v>757</v>
      </c>
      <c r="D4135" s="81" t="s">
        <v>101</v>
      </c>
      <c r="E4135" s="81"/>
      <c r="F4135" s="81"/>
      <c r="G4135" s="172" t="s">
        <v>103</v>
      </c>
      <c r="H4135" s="34"/>
    </row>
    <row r="4136" spans="1:8" x14ac:dyDescent="0.2">
      <c r="A4136" s="1569">
        <v>300772</v>
      </c>
      <c r="B4136" s="172" t="s">
        <v>6862</v>
      </c>
      <c r="C4136" s="81" t="s">
        <v>226</v>
      </c>
      <c r="D4136" s="81" t="s">
        <v>101</v>
      </c>
      <c r="E4136" s="81"/>
      <c r="F4136" s="81"/>
      <c r="G4136" s="172" t="s">
        <v>103</v>
      </c>
      <c r="H4136" s="34"/>
    </row>
    <row r="4137" spans="1:8" x14ac:dyDescent="0.2">
      <c r="A4137" s="1569">
        <v>300773</v>
      </c>
      <c r="B4137" s="172" t="s">
        <v>6863</v>
      </c>
      <c r="C4137" s="81" t="s">
        <v>258</v>
      </c>
      <c r="D4137" s="81" t="s">
        <v>101</v>
      </c>
      <c r="E4137" s="81"/>
      <c r="F4137" s="81"/>
      <c r="G4137" s="172" t="s">
        <v>103</v>
      </c>
      <c r="H4137" s="34"/>
    </row>
    <row r="4138" spans="1:8" x14ac:dyDescent="0.2">
      <c r="A4138" s="1569">
        <v>300774</v>
      </c>
      <c r="B4138" s="172" t="s">
        <v>6864</v>
      </c>
      <c r="C4138" s="81" t="s">
        <v>1663</v>
      </c>
      <c r="D4138" s="81" t="s">
        <v>101</v>
      </c>
      <c r="E4138" s="81"/>
      <c r="F4138" s="81"/>
      <c r="G4138" s="172" t="s">
        <v>103</v>
      </c>
      <c r="H4138" s="34"/>
    </row>
    <row r="4139" spans="1:8" x14ac:dyDescent="0.2">
      <c r="A4139" s="1569">
        <v>300775</v>
      </c>
      <c r="B4139" s="172" t="s">
        <v>6865</v>
      </c>
      <c r="C4139" s="81" t="s">
        <v>823</v>
      </c>
      <c r="D4139" s="81" t="s">
        <v>101</v>
      </c>
      <c r="E4139" s="81"/>
      <c r="F4139" s="81"/>
      <c r="G4139" s="172" t="s">
        <v>103</v>
      </c>
      <c r="H4139" s="34"/>
    </row>
    <row r="4140" spans="1:8" x14ac:dyDescent="0.2">
      <c r="A4140" s="1569">
        <v>300776</v>
      </c>
      <c r="B4140" s="172" t="s">
        <v>6866</v>
      </c>
      <c r="C4140" s="81" t="s">
        <v>461</v>
      </c>
      <c r="D4140" s="81" t="s">
        <v>101</v>
      </c>
      <c r="E4140" s="81"/>
      <c r="F4140" s="81"/>
      <c r="G4140" s="172" t="s">
        <v>103</v>
      </c>
      <c r="H4140" s="34"/>
    </row>
    <row r="4141" spans="1:8" x14ac:dyDescent="0.2">
      <c r="A4141" s="1569">
        <v>300777</v>
      </c>
      <c r="B4141" s="172" t="s">
        <v>6867</v>
      </c>
      <c r="C4141" s="81" t="s">
        <v>6854</v>
      </c>
      <c r="D4141" s="81" t="s">
        <v>101</v>
      </c>
      <c r="E4141" s="81"/>
      <c r="F4141" s="81"/>
      <c r="G4141" s="172" t="s">
        <v>103</v>
      </c>
      <c r="H4141" s="34"/>
    </row>
    <row r="4142" spans="1:8" x14ac:dyDescent="0.2">
      <c r="A4142" s="1569">
        <v>300778</v>
      </c>
      <c r="B4142" s="172" t="s">
        <v>6868</v>
      </c>
      <c r="C4142" s="81" t="s">
        <v>6869</v>
      </c>
      <c r="D4142" s="81" t="s">
        <v>101</v>
      </c>
      <c r="E4142" s="81"/>
      <c r="F4142" s="81"/>
      <c r="G4142" s="172" t="s">
        <v>103</v>
      </c>
      <c r="H4142" s="34"/>
    </row>
    <row r="4143" spans="1:8" x14ac:dyDescent="0.2">
      <c r="A4143" s="1569">
        <v>300779</v>
      </c>
      <c r="B4143" s="172" t="s">
        <v>6870</v>
      </c>
      <c r="C4143" s="81" t="s">
        <v>6871</v>
      </c>
      <c r="D4143" s="81" t="s">
        <v>101</v>
      </c>
      <c r="E4143" s="81"/>
      <c r="F4143" s="81"/>
      <c r="G4143" s="172" t="s">
        <v>103</v>
      </c>
      <c r="H4143" s="34"/>
    </row>
    <row r="4144" spans="1:8" x14ac:dyDescent="0.2">
      <c r="A4144" s="1569">
        <v>300780</v>
      </c>
      <c r="B4144" s="172" t="s">
        <v>6872</v>
      </c>
      <c r="C4144" s="81" t="s">
        <v>6854</v>
      </c>
      <c r="D4144" s="81" t="s">
        <v>101</v>
      </c>
      <c r="E4144" s="81"/>
      <c r="F4144" s="81"/>
      <c r="G4144" s="172" t="s">
        <v>103</v>
      </c>
      <c r="H4144" s="34"/>
    </row>
    <row r="4145" spans="1:8" x14ac:dyDescent="0.2">
      <c r="A4145" s="1569">
        <v>300781</v>
      </c>
      <c r="B4145" s="172" t="s">
        <v>6873</v>
      </c>
      <c r="C4145" s="81" t="s">
        <v>2679</v>
      </c>
      <c r="D4145" s="81" t="s">
        <v>101</v>
      </c>
      <c r="E4145" s="81"/>
      <c r="F4145" s="81"/>
      <c r="G4145" s="172" t="s">
        <v>103</v>
      </c>
      <c r="H4145" s="34"/>
    </row>
    <row r="4146" spans="1:8" x14ac:dyDescent="0.2">
      <c r="A4146" s="1569">
        <v>300782</v>
      </c>
      <c r="B4146" s="172" t="s">
        <v>6874</v>
      </c>
      <c r="C4146" s="81" t="s">
        <v>6875</v>
      </c>
      <c r="D4146" s="81" t="s">
        <v>101</v>
      </c>
      <c r="E4146" s="81"/>
      <c r="F4146" s="81"/>
      <c r="G4146" s="172" t="s">
        <v>103</v>
      </c>
      <c r="H4146" s="34"/>
    </row>
    <row r="4147" spans="1:8" x14ac:dyDescent="0.2">
      <c r="A4147" s="1569">
        <v>300783</v>
      </c>
      <c r="B4147" s="172" t="s">
        <v>6876</v>
      </c>
      <c r="C4147" s="81" t="s">
        <v>226</v>
      </c>
      <c r="D4147" s="81" t="s">
        <v>101</v>
      </c>
      <c r="E4147" s="81"/>
      <c r="F4147" s="81"/>
      <c r="G4147" s="172" t="s">
        <v>103</v>
      </c>
      <c r="H4147" s="34"/>
    </row>
    <row r="4148" spans="1:8" x14ac:dyDescent="0.2">
      <c r="A4148" s="1569">
        <v>300784</v>
      </c>
      <c r="B4148" s="172" t="s">
        <v>6877</v>
      </c>
      <c r="C4148" s="81" t="s">
        <v>6856</v>
      </c>
      <c r="D4148" s="81" t="s">
        <v>101</v>
      </c>
      <c r="E4148" s="81"/>
      <c r="F4148" s="81"/>
      <c r="G4148" s="172" t="s">
        <v>103</v>
      </c>
      <c r="H4148" s="34"/>
    </row>
    <row r="4149" spans="1:8" x14ac:dyDescent="0.2">
      <c r="A4149" s="1569">
        <v>300785</v>
      </c>
      <c r="B4149" s="172" t="s">
        <v>6878</v>
      </c>
      <c r="C4149" s="81" t="s">
        <v>6879</v>
      </c>
      <c r="D4149" s="81" t="s">
        <v>101</v>
      </c>
      <c r="E4149" s="81"/>
      <c r="F4149" s="81"/>
      <c r="G4149" s="172" t="s">
        <v>103</v>
      </c>
      <c r="H4149" s="34"/>
    </row>
    <row r="4150" spans="1:8" x14ac:dyDescent="0.2">
      <c r="A4150" s="1569">
        <v>300786</v>
      </c>
      <c r="B4150" s="172" t="s">
        <v>6880</v>
      </c>
      <c r="C4150" s="81" t="s">
        <v>6854</v>
      </c>
      <c r="D4150" s="81" t="s">
        <v>101</v>
      </c>
      <c r="E4150" s="81"/>
      <c r="F4150" s="81"/>
      <c r="G4150" s="172" t="s">
        <v>103</v>
      </c>
      <c r="H4150" s="34"/>
    </row>
    <row r="4151" spans="1:8" x14ac:dyDescent="0.2">
      <c r="A4151" s="1569">
        <v>300787</v>
      </c>
      <c r="B4151" s="172" t="s">
        <v>6881</v>
      </c>
      <c r="C4151" s="81" t="s">
        <v>6882</v>
      </c>
      <c r="D4151" s="81" t="s">
        <v>101</v>
      </c>
      <c r="E4151" s="81"/>
      <c r="F4151" s="81"/>
      <c r="G4151" s="172" t="s">
        <v>103</v>
      </c>
      <c r="H4151" s="34"/>
    </row>
    <row r="4152" spans="1:8" x14ac:dyDescent="0.2">
      <c r="A4152" s="1569">
        <v>300788</v>
      </c>
      <c r="B4152" s="172" t="s">
        <v>6883</v>
      </c>
      <c r="C4152" s="81" t="s">
        <v>6884</v>
      </c>
      <c r="D4152" s="81" t="s">
        <v>134</v>
      </c>
      <c r="E4152" s="81"/>
      <c r="F4152" s="81"/>
      <c r="G4152" s="172" t="s">
        <v>103</v>
      </c>
      <c r="H4152" s="34"/>
    </row>
    <row r="4153" spans="1:8" x14ac:dyDescent="0.2">
      <c r="A4153" s="1569">
        <v>300789</v>
      </c>
      <c r="B4153" s="172" t="s">
        <v>6885</v>
      </c>
      <c r="C4153" s="81" t="s">
        <v>6886</v>
      </c>
      <c r="D4153" s="81" t="s">
        <v>134</v>
      </c>
      <c r="E4153" s="81"/>
      <c r="F4153" s="81"/>
      <c r="G4153" s="172" t="s">
        <v>103</v>
      </c>
      <c r="H4153" s="34"/>
    </row>
    <row r="4154" spans="1:8" x14ac:dyDescent="0.2">
      <c r="A4154" s="1569">
        <v>300790</v>
      </c>
      <c r="B4154" s="172" t="s">
        <v>6887</v>
      </c>
      <c r="C4154" s="81" t="s">
        <v>6888</v>
      </c>
      <c r="D4154" s="81" t="s">
        <v>134</v>
      </c>
      <c r="E4154" s="81"/>
      <c r="F4154" s="81"/>
      <c r="G4154" s="172" t="s">
        <v>103</v>
      </c>
      <c r="H4154" s="34"/>
    </row>
    <row r="4155" spans="1:8" x14ac:dyDescent="0.2">
      <c r="A4155" s="1569">
        <v>300791</v>
      </c>
      <c r="B4155" s="172" t="s">
        <v>6889</v>
      </c>
      <c r="C4155" s="81" t="s">
        <v>823</v>
      </c>
      <c r="D4155" s="81" t="s">
        <v>101</v>
      </c>
      <c r="E4155" s="81"/>
      <c r="F4155" s="81"/>
      <c r="G4155" s="172" t="s">
        <v>103</v>
      </c>
      <c r="H4155" s="34"/>
    </row>
    <row r="4156" spans="1:8" x14ac:dyDescent="0.2">
      <c r="A4156" s="1569">
        <v>300792</v>
      </c>
      <c r="B4156" s="172" t="s">
        <v>6890</v>
      </c>
      <c r="C4156" s="81" t="s">
        <v>6891</v>
      </c>
      <c r="D4156" s="81" t="s">
        <v>101</v>
      </c>
      <c r="E4156" s="81"/>
      <c r="F4156" s="81"/>
      <c r="G4156" s="172" t="s">
        <v>103</v>
      </c>
      <c r="H4156" s="34"/>
    </row>
    <row r="4157" spans="1:8" x14ac:dyDescent="0.2">
      <c r="A4157" s="1569">
        <v>300793</v>
      </c>
      <c r="B4157" s="172" t="s">
        <v>6892</v>
      </c>
      <c r="C4157" s="81" t="s">
        <v>6893</v>
      </c>
      <c r="D4157" s="81" t="s">
        <v>101</v>
      </c>
      <c r="E4157" s="81"/>
      <c r="F4157" s="81"/>
      <c r="G4157" s="172" t="s">
        <v>103</v>
      </c>
      <c r="H4157" s="34"/>
    </row>
    <row r="4158" spans="1:8" x14ac:dyDescent="0.2">
      <c r="A4158" s="1569">
        <v>300794</v>
      </c>
      <c r="B4158" s="172" t="s">
        <v>6894</v>
      </c>
      <c r="C4158" s="81" t="s">
        <v>6895</v>
      </c>
      <c r="D4158" s="81" t="s">
        <v>101</v>
      </c>
      <c r="E4158" s="81"/>
      <c r="F4158" s="81"/>
      <c r="G4158" s="172" t="s">
        <v>103</v>
      </c>
      <c r="H4158" s="34"/>
    </row>
    <row r="4159" spans="1:8" x14ac:dyDescent="0.2">
      <c r="A4159" s="1569">
        <v>300795</v>
      </c>
      <c r="B4159" s="172" t="s">
        <v>6896</v>
      </c>
      <c r="C4159" s="81" t="s">
        <v>6897</v>
      </c>
      <c r="D4159" s="81" t="s">
        <v>101</v>
      </c>
      <c r="E4159" s="81"/>
      <c r="F4159" s="81"/>
      <c r="G4159" s="172" t="s">
        <v>103</v>
      </c>
      <c r="H4159" s="34"/>
    </row>
    <row r="4160" spans="1:8" x14ac:dyDescent="0.2">
      <c r="A4160" s="1569">
        <v>300796</v>
      </c>
      <c r="B4160" s="172" t="s">
        <v>6898</v>
      </c>
      <c r="C4160" s="81" t="s">
        <v>5305</v>
      </c>
      <c r="D4160" s="81" t="s">
        <v>101</v>
      </c>
      <c r="E4160" s="81"/>
      <c r="F4160" s="81"/>
      <c r="G4160" s="172" t="s">
        <v>103</v>
      </c>
      <c r="H4160" s="34"/>
    </row>
    <row r="4161" spans="1:8" x14ac:dyDescent="0.2">
      <c r="A4161" s="1569">
        <v>300797</v>
      </c>
      <c r="B4161" s="172" t="s">
        <v>6899</v>
      </c>
      <c r="C4161" s="81" t="s">
        <v>2214</v>
      </c>
      <c r="D4161" s="81" t="s">
        <v>101</v>
      </c>
      <c r="E4161" s="81"/>
      <c r="F4161" s="81"/>
      <c r="G4161" s="172" t="s">
        <v>103</v>
      </c>
      <c r="H4161" s="34"/>
    </row>
    <row r="4162" spans="1:8" x14ac:dyDescent="0.2">
      <c r="A4162" s="1569">
        <v>300798</v>
      </c>
      <c r="B4162" s="172" t="s">
        <v>6900</v>
      </c>
      <c r="C4162" s="81" t="s">
        <v>5014</v>
      </c>
      <c r="D4162" s="81" t="s">
        <v>101</v>
      </c>
      <c r="E4162" s="81"/>
      <c r="F4162" s="81"/>
      <c r="G4162" s="172" t="s">
        <v>103</v>
      </c>
      <c r="H4162" s="34"/>
    </row>
    <row r="4163" spans="1:8" x14ac:dyDescent="0.2">
      <c r="A4163" s="1569">
        <v>300799</v>
      </c>
      <c r="B4163" s="172" t="s">
        <v>6901</v>
      </c>
      <c r="C4163" s="81" t="s">
        <v>5035</v>
      </c>
      <c r="D4163" s="81" t="s">
        <v>101</v>
      </c>
      <c r="E4163" s="81"/>
      <c r="F4163" s="81"/>
      <c r="G4163" s="172" t="s">
        <v>103</v>
      </c>
      <c r="H4163" s="34"/>
    </row>
    <row r="4164" spans="1:8" x14ac:dyDescent="0.2">
      <c r="A4164" s="1569">
        <v>300800</v>
      </c>
      <c r="B4164" s="172" t="s">
        <v>6902</v>
      </c>
      <c r="C4164" s="81" t="s">
        <v>6903</v>
      </c>
      <c r="D4164" s="81" t="s">
        <v>101</v>
      </c>
      <c r="E4164" s="81"/>
      <c r="F4164" s="81"/>
      <c r="G4164" s="172" t="s">
        <v>103</v>
      </c>
      <c r="H4164" s="34"/>
    </row>
    <row r="4165" spans="1:8" x14ac:dyDescent="0.2">
      <c r="A4165" s="1569">
        <v>300801</v>
      </c>
      <c r="B4165" s="172" t="s">
        <v>6904</v>
      </c>
      <c r="C4165" s="81" t="s">
        <v>5484</v>
      </c>
      <c r="D4165" s="81" t="s">
        <v>101</v>
      </c>
      <c r="E4165" s="81"/>
      <c r="F4165" s="81"/>
      <c r="G4165" s="172" t="s">
        <v>103</v>
      </c>
      <c r="H4165" s="34"/>
    </row>
    <row r="4166" spans="1:8" x14ac:dyDescent="0.2">
      <c r="A4166" s="1569">
        <v>300802</v>
      </c>
      <c r="B4166" s="172" t="s">
        <v>6905</v>
      </c>
      <c r="C4166" s="81" t="s">
        <v>6906</v>
      </c>
      <c r="D4166" s="81" t="s">
        <v>101</v>
      </c>
      <c r="E4166" s="81"/>
      <c r="F4166" s="81"/>
      <c r="G4166" s="172" t="s">
        <v>103</v>
      </c>
      <c r="H4166" s="34"/>
    </row>
    <row r="4167" spans="1:8" x14ac:dyDescent="0.2">
      <c r="A4167" s="1569">
        <v>300803</v>
      </c>
      <c r="B4167" s="172" t="s">
        <v>6907</v>
      </c>
      <c r="C4167" s="81" t="s">
        <v>6908</v>
      </c>
      <c r="D4167" s="81" t="s">
        <v>101</v>
      </c>
      <c r="E4167" s="81"/>
      <c r="F4167" s="81"/>
      <c r="G4167" s="172" t="s">
        <v>103</v>
      </c>
      <c r="H4167" s="34"/>
    </row>
    <row r="4168" spans="1:8" x14ac:dyDescent="0.2">
      <c r="A4168" s="1569">
        <v>300804</v>
      </c>
      <c r="B4168" s="172" t="s">
        <v>6909</v>
      </c>
      <c r="C4168" s="81" t="s">
        <v>5464</v>
      </c>
      <c r="D4168" s="81" t="s">
        <v>101</v>
      </c>
      <c r="E4168" s="81"/>
      <c r="F4168" s="81"/>
      <c r="G4168" s="172" t="s">
        <v>103</v>
      </c>
      <c r="H4168" s="34"/>
    </row>
    <row r="4169" spans="1:8" x14ac:dyDescent="0.2">
      <c r="A4169" s="1569">
        <v>300805</v>
      </c>
      <c r="B4169" s="172" t="s">
        <v>6910</v>
      </c>
      <c r="C4169" s="81" t="s">
        <v>3126</v>
      </c>
      <c r="D4169" s="81" t="s">
        <v>101</v>
      </c>
      <c r="E4169" s="81"/>
      <c r="F4169" s="81"/>
      <c r="G4169" s="172" t="s">
        <v>103</v>
      </c>
      <c r="H4169" s="34"/>
    </row>
    <row r="4170" spans="1:8" x14ac:dyDescent="0.2">
      <c r="A4170" s="1569">
        <v>300806</v>
      </c>
      <c r="B4170" s="172" t="s">
        <v>6911</v>
      </c>
      <c r="C4170" s="81" t="s">
        <v>6912</v>
      </c>
      <c r="D4170" s="81" t="s">
        <v>101</v>
      </c>
      <c r="E4170" s="81"/>
      <c r="F4170" s="81"/>
      <c r="G4170" s="172" t="s">
        <v>103</v>
      </c>
      <c r="H4170" s="34"/>
    </row>
    <row r="4171" spans="1:8" x14ac:dyDescent="0.2">
      <c r="A4171" s="1569">
        <v>300807</v>
      </c>
      <c r="B4171" s="172" t="s">
        <v>6913</v>
      </c>
      <c r="C4171" s="81" t="s">
        <v>6914</v>
      </c>
      <c r="D4171" s="81" t="s">
        <v>101</v>
      </c>
      <c r="E4171" s="81" t="s">
        <v>124</v>
      </c>
      <c r="F4171" s="81"/>
      <c r="G4171" s="172" t="s">
        <v>103</v>
      </c>
      <c r="H4171" s="34"/>
    </row>
    <row r="4172" spans="1:8" x14ac:dyDescent="0.2">
      <c r="A4172" s="1569">
        <v>300808</v>
      </c>
      <c r="B4172" s="172" t="s">
        <v>6915</v>
      </c>
      <c r="C4172" s="81" t="s">
        <v>757</v>
      </c>
      <c r="D4172" s="81" t="s">
        <v>101</v>
      </c>
      <c r="E4172" s="81"/>
      <c r="F4172" s="81"/>
      <c r="G4172" s="172" t="s">
        <v>103</v>
      </c>
      <c r="H4172" s="34"/>
    </row>
    <row r="4173" spans="1:8" x14ac:dyDescent="0.2">
      <c r="A4173" s="1569">
        <v>300809</v>
      </c>
      <c r="B4173" s="172" t="s">
        <v>6916</v>
      </c>
      <c r="C4173" s="81" t="s">
        <v>6917</v>
      </c>
      <c r="D4173" s="81" t="s">
        <v>101</v>
      </c>
      <c r="E4173" s="81"/>
      <c r="F4173" s="81"/>
      <c r="G4173" s="172" t="s">
        <v>103</v>
      </c>
      <c r="H4173" s="34"/>
    </row>
    <row r="4174" spans="1:8" x14ac:dyDescent="0.2">
      <c r="A4174" s="1569">
        <v>300810</v>
      </c>
      <c r="B4174" s="172" t="s">
        <v>6918</v>
      </c>
      <c r="C4174" s="81" t="s">
        <v>5464</v>
      </c>
      <c r="D4174" s="81" t="s">
        <v>101</v>
      </c>
      <c r="E4174" s="81"/>
      <c r="F4174" s="81"/>
      <c r="G4174" s="172" t="s">
        <v>103</v>
      </c>
      <c r="H4174" s="34"/>
    </row>
    <row r="4175" spans="1:8" x14ac:dyDescent="0.2">
      <c r="A4175" s="1569">
        <v>300811</v>
      </c>
      <c r="B4175" s="172" t="s">
        <v>6919</v>
      </c>
      <c r="C4175" s="81" t="s">
        <v>6920</v>
      </c>
      <c r="D4175" s="81" t="s">
        <v>101</v>
      </c>
      <c r="E4175" s="81"/>
      <c r="F4175" s="81"/>
      <c r="G4175" s="172" t="s">
        <v>103</v>
      </c>
      <c r="H4175" s="34"/>
    </row>
    <row r="4176" spans="1:8" x14ac:dyDescent="0.2">
      <c r="A4176" s="1569">
        <v>300812</v>
      </c>
      <c r="B4176" s="172" t="s">
        <v>6921</v>
      </c>
      <c r="C4176" s="81" t="s">
        <v>6922</v>
      </c>
      <c r="D4176" s="81" t="s">
        <v>101</v>
      </c>
      <c r="E4176" s="81"/>
      <c r="F4176" s="81"/>
      <c r="G4176" s="172" t="s">
        <v>103</v>
      </c>
      <c r="H4176" s="34"/>
    </row>
    <row r="4177" spans="1:8" x14ac:dyDescent="0.2">
      <c r="A4177" s="1569">
        <v>300813</v>
      </c>
      <c r="B4177" s="172" t="s">
        <v>6923</v>
      </c>
      <c r="C4177" s="81" t="s">
        <v>461</v>
      </c>
      <c r="D4177" s="81" t="s">
        <v>101</v>
      </c>
      <c r="E4177" s="81"/>
      <c r="F4177" s="81"/>
      <c r="G4177" s="172" t="s">
        <v>103</v>
      </c>
      <c r="H4177" s="34"/>
    </row>
    <row r="4178" spans="1:8" x14ac:dyDescent="0.2">
      <c r="A4178" s="1569">
        <v>300814</v>
      </c>
      <c r="B4178" s="172" t="s">
        <v>6924</v>
      </c>
      <c r="C4178" s="81" t="s">
        <v>6925</v>
      </c>
      <c r="D4178" s="81" t="s">
        <v>101</v>
      </c>
      <c r="E4178" s="81"/>
      <c r="F4178" s="81"/>
      <c r="G4178" s="172" t="s">
        <v>103</v>
      </c>
      <c r="H4178" s="34"/>
    </row>
    <row r="4179" spans="1:8" x14ac:dyDescent="0.2">
      <c r="A4179" s="1569">
        <v>300815</v>
      </c>
      <c r="B4179" s="172" t="s">
        <v>6926</v>
      </c>
      <c r="C4179" s="81" t="s">
        <v>6927</v>
      </c>
      <c r="D4179" s="81" t="s">
        <v>101</v>
      </c>
      <c r="E4179" s="81"/>
      <c r="F4179" s="81"/>
      <c r="G4179" s="172" t="s">
        <v>103</v>
      </c>
      <c r="H4179" s="34"/>
    </row>
    <row r="4180" spans="1:8" x14ac:dyDescent="0.2">
      <c r="A4180" s="1569">
        <v>300816</v>
      </c>
      <c r="B4180" s="172" t="s">
        <v>6928</v>
      </c>
      <c r="C4180" s="81" t="s">
        <v>1792</v>
      </c>
      <c r="D4180" s="81" t="s">
        <v>101</v>
      </c>
      <c r="E4180" s="81"/>
      <c r="F4180" s="81"/>
      <c r="G4180" s="172" t="s">
        <v>103</v>
      </c>
      <c r="H4180" s="34"/>
    </row>
    <row r="4181" spans="1:8" x14ac:dyDescent="0.2">
      <c r="A4181" s="1569">
        <v>300817</v>
      </c>
      <c r="B4181" s="172" t="s">
        <v>6929</v>
      </c>
      <c r="C4181" s="81" t="s">
        <v>6930</v>
      </c>
      <c r="D4181" s="81" t="s">
        <v>143</v>
      </c>
      <c r="E4181" s="81"/>
      <c r="F4181" s="81"/>
      <c r="G4181" s="172" t="s">
        <v>103</v>
      </c>
      <c r="H4181" s="34"/>
    </row>
    <row r="4182" spans="1:8" x14ac:dyDescent="0.2">
      <c r="A4182" s="1569">
        <v>300818</v>
      </c>
      <c r="B4182" s="172" t="s">
        <v>6931</v>
      </c>
      <c r="C4182" s="81" t="s">
        <v>6932</v>
      </c>
      <c r="D4182" s="81" t="s">
        <v>134</v>
      </c>
      <c r="E4182" s="81"/>
      <c r="F4182" s="81"/>
      <c r="G4182" s="172" t="s">
        <v>103</v>
      </c>
      <c r="H4182" s="34"/>
    </row>
    <row r="4183" spans="1:8" x14ac:dyDescent="0.2">
      <c r="A4183" s="1569">
        <v>300819</v>
      </c>
      <c r="B4183" s="172" t="s">
        <v>6933</v>
      </c>
      <c r="C4183" s="81" t="s">
        <v>6934</v>
      </c>
      <c r="D4183" s="81" t="s">
        <v>143</v>
      </c>
      <c r="E4183" s="81"/>
      <c r="F4183" s="81"/>
      <c r="G4183" s="172" t="s">
        <v>110</v>
      </c>
      <c r="H4183" s="34"/>
    </row>
    <row r="4184" spans="1:8" x14ac:dyDescent="0.2">
      <c r="A4184" s="1569">
        <v>300820</v>
      </c>
      <c r="B4184" s="172" t="s">
        <v>6935</v>
      </c>
      <c r="C4184" s="81" t="s">
        <v>6936</v>
      </c>
      <c r="D4184" s="81" t="s">
        <v>124</v>
      </c>
      <c r="E4184" s="81"/>
      <c r="F4184" s="81"/>
      <c r="G4184" s="172" t="s">
        <v>110</v>
      </c>
      <c r="H4184" s="34"/>
    </row>
    <row r="4185" spans="1:8" x14ac:dyDescent="0.2">
      <c r="A4185" s="1569">
        <v>300821</v>
      </c>
      <c r="B4185" s="172" t="s">
        <v>6937</v>
      </c>
      <c r="C4185" s="81" t="s">
        <v>6938</v>
      </c>
      <c r="D4185" s="81" t="s">
        <v>124</v>
      </c>
      <c r="E4185" s="81"/>
      <c r="F4185" s="81"/>
      <c r="G4185" s="172" t="s">
        <v>110</v>
      </c>
      <c r="H4185" s="34"/>
    </row>
    <row r="4186" spans="1:8" x14ac:dyDescent="0.2">
      <c r="A4186" s="1569">
        <v>300822</v>
      </c>
      <c r="B4186" s="172" t="s">
        <v>6939</v>
      </c>
      <c r="C4186" s="81" t="s">
        <v>6940</v>
      </c>
      <c r="D4186" s="81" t="s">
        <v>143</v>
      </c>
      <c r="E4186" s="81"/>
      <c r="F4186" s="81"/>
      <c r="G4186" s="172" t="s">
        <v>110</v>
      </c>
      <c r="H4186" s="34"/>
    </row>
    <row r="4187" spans="1:8" x14ac:dyDescent="0.2">
      <c r="A4187" s="1569">
        <v>300823</v>
      </c>
      <c r="B4187" s="172" t="s">
        <v>6941</v>
      </c>
      <c r="C4187" s="81" t="s">
        <v>6942</v>
      </c>
      <c r="D4187" s="81" t="s">
        <v>134</v>
      </c>
      <c r="E4187" s="81"/>
      <c r="F4187" s="81"/>
      <c r="G4187" s="172" t="s">
        <v>103</v>
      </c>
      <c r="H4187" s="34"/>
    </row>
    <row r="4188" spans="1:8" x14ac:dyDescent="0.2">
      <c r="A4188" s="1569">
        <v>300824</v>
      </c>
      <c r="B4188" s="172" t="s">
        <v>6943</v>
      </c>
      <c r="C4188" s="81" t="s">
        <v>6944</v>
      </c>
      <c r="D4188" s="81" t="s">
        <v>124</v>
      </c>
      <c r="E4188" s="81"/>
      <c r="F4188" s="81"/>
      <c r="G4188" s="172" t="s">
        <v>110</v>
      </c>
      <c r="H4188" s="34"/>
    </row>
    <row r="4189" spans="1:8" x14ac:dyDescent="0.2">
      <c r="A4189" s="1569">
        <v>300825</v>
      </c>
      <c r="B4189" s="172" t="s">
        <v>6945</v>
      </c>
      <c r="C4189" s="81" t="s">
        <v>6946</v>
      </c>
      <c r="D4189" s="81" t="s">
        <v>124</v>
      </c>
      <c r="E4189" s="81"/>
      <c r="F4189" s="81"/>
      <c r="G4189" s="172" t="s">
        <v>103</v>
      </c>
      <c r="H4189" s="34"/>
    </row>
    <row r="4190" spans="1:8" x14ac:dyDescent="0.2">
      <c r="A4190" s="1569">
        <v>300826</v>
      </c>
      <c r="B4190" s="172" t="s">
        <v>6947</v>
      </c>
      <c r="C4190" s="81" t="s">
        <v>1337</v>
      </c>
      <c r="D4190" s="81" t="s">
        <v>124</v>
      </c>
      <c r="E4190" s="81"/>
      <c r="F4190" s="81"/>
      <c r="G4190" s="172" t="s">
        <v>103</v>
      </c>
      <c r="H4190" s="34"/>
    </row>
    <row r="4191" spans="1:8" x14ac:dyDescent="0.2">
      <c r="A4191" s="1569">
        <v>300827</v>
      </c>
      <c r="B4191" s="172" t="s">
        <v>6948</v>
      </c>
      <c r="C4191" s="81" t="s">
        <v>2071</v>
      </c>
      <c r="D4191" s="81" t="s">
        <v>124</v>
      </c>
      <c r="E4191" s="81"/>
      <c r="F4191" s="81"/>
      <c r="G4191" s="172" t="s">
        <v>103</v>
      </c>
      <c r="H4191" s="34"/>
    </row>
    <row r="4192" spans="1:8" x14ac:dyDescent="0.2">
      <c r="A4192" s="1569">
        <v>300828</v>
      </c>
      <c r="B4192" s="172" t="s">
        <v>6949</v>
      </c>
      <c r="C4192" s="81" t="s">
        <v>2069</v>
      </c>
      <c r="D4192" s="81" t="s">
        <v>124</v>
      </c>
      <c r="E4192" s="81"/>
      <c r="F4192" s="81"/>
      <c r="G4192" s="172" t="s">
        <v>103</v>
      </c>
      <c r="H4192" s="34"/>
    </row>
    <row r="4193" spans="1:8" x14ac:dyDescent="0.2">
      <c r="A4193" s="1569">
        <v>300829</v>
      </c>
      <c r="B4193" s="172" t="s">
        <v>6950</v>
      </c>
      <c r="C4193" s="81" t="s">
        <v>6951</v>
      </c>
      <c r="D4193" s="81" t="s">
        <v>124</v>
      </c>
      <c r="E4193" s="81"/>
      <c r="F4193" s="81"/>
      <c r="G4193" s="172" t="s">
        <v>103</v>
      </c>
      <c r="H4193" s="34"/>
    </row>
    <row r="4194" spans="1:8" x14ac:dyDescent="0.2">
      <c r="A4194" s="1569">
        <v>300830</v>
      </c>
      <c r="B4194" s="172" t="s">
        <v>6952</v>
      </c>
      <c r="C4194" s="81" t="s">
        <v>830</v>
      </c>
      <c r="D4194" s="81" t="s">
        <v>124</v>
      </c>
      <c r="E4194" s="81"/>
      <c r="F4194" s="81"/>
      <c r="G4194" s="172" t="s">
        <v>103</v>
      </c>
      <c r="H4194" s="34"/>
    </row>
    <row r="4195" spans="1:8" x14ac:dyDescent="0.2">
      <c r="A4195" s="1569">
        <v>300831</v>
      </c>
      <c r="B4195" s="172" t="s">
        <v>6953</v>
      </c>
      <c r="C4195" s="81" t="s">
        <v>2073</v>
      </c>
      <c r="D4195" s="81" t="s">
        <v>124</v>
      </c>
      <c r="E4195" s="81"/>
      <c r="F4195" s="81"/>
      <c r="G4195" s="172" t="s">
        <v>103</v>
      </c>
      <c r="H4195" s="34"/>
    </row>
    <row r="4196" spans="1:8" x14ac:dyDescent="0.2">
      <c r="A4196" s="1569">
        <v>300832</v>
      </c>
      <c r="B4196" s="172" t="s">
        <v>6954</v>
      </c>
      <c r="C4196" s="81" t="s">
        <v>6955</v>
      </c>
      <c r="D4196" s="81" t="s">
        <v>124</v>
      </c>
      <c r="E4196" s="81"/>
      <c r="F4196" s="81"/>
      <c r="G4196" s="172" t="s">
        <v>103</v>
      </c>
      <c r="H4196" s="34"/>
    </row>
    <row r="4197" spans="1:8" x14ac:dyDescent="0.2">
      <c r="A4197" s="1569">
        <v>300833</v>
      </c>
      <c r="B4197" s="172" t="s">
        <v>6956</v>
      </c>
      <c r="C4197" s="81" t="s">
        <v>6957</v>
      </c>
      <c r="D4197" s="81" t="s">
        <v>101</v>
      </c>
      <c r="E4197" s="81"/>
      <c r="F4197" s="81"/>
      <c r="G4197" s="172" t="s">
        <v>103</v>
      </c>
      <c r="H4197" s="34"/>
    </row>
    <row r="4198" spans="1:8" x14ac:dyDescent="0.2">
      <c r="A4198" s="1569">
        <v>300834</v>
      </c>
      <c r="B4198" s="172" t="s">
        <v>6958</v>
      </c>
      <c r="C4198" s="81" t="s">
        <v>6959</v>
      </c>
      <c r="D4198" s="81" t="s">
        <v>101</v>
      </c>
      <c r="E4198" s="81"/>
      <c r="F4198" s="81"/>
      <c r="G4198" s="172" t="s">
        <v>103</v>
      </c>
      <c r="H4198" s="34"/>
    </row>
    <row r="4199" spans="1:8" x14ac:dyDescent="0.2">
      <c r="A4199" s="1569">
        <v>300835</v>
      </c>
      <c r="B4199" s="172" t="s">
        <v>6960</v>
      </c>
      <c r="C4199" s="81" t="s">
        <v>653</v>
      </c>
      <c r="D4199" s="81" t="s">
        <v>143</v>
      </c>
      <c r="E4199" s="81"/>
      <c r="F4199" s="81"/>
      <c r="G4199" s="172" t="s">
        <v>103</v>
      </c>
      <c r="H4199" s="34"/>
    </row>
    <row r="4200" spans="1:8" x14ac:dyDescent="0.2">
      <c r="A4200" s="1569">
        <v>300836</v>
      </c>
      <c r="B4200" s="172" t="s">
        <v>6961</v>
      </c>
      <c r="C4200" s="81" t="s">
        <v>5842</v>
      </c>
      <c r="D4200" s="81" t="s">
        <v>143</v>
      </c>
      <c r="E4200" s="81"/>
      <c r="F4200" s="81"/>
      <c r="G4200" s="172" t="s">
        <v>103</v>
      </c>
      <c r="H4200" s="34"/>
    </row>
    <row r="4201" spans="1:8" x14ac:dyDescent="0.2">
      <c r="A4201" s="1569">
        <v>300837</v>
      </c>
      <c r="B4201" s="172" t="s">
        <v>6962</v>
      </c>
      <c r="C4201" s="81" t="s">
        <v>6963</v>
      </c>
      <c r="D4201" s="81" t="s">
        <v>134</v>
      </c>
      <c r="E4201" s="81"/>
      <c r="F4201" s="81"/>
      <c r="G4201" s="172" t="s">
        <v>103</v>
      </c>
      <c r="H4201" s="34"/>
    </row>
    <row r="4202" spans="1:8" x14ac:dyDescent="0.2">
      <c r="A4202" s="1569">
        <v>300838</v>
      </c>
      <c r="B4202" s="172" t="s">
        <v>6964</v>
      </c>
      <c r="C4202" s="81" t="s">
        <v>6965</v>
      </c>
      <c r="D4202" s="81" t="s">
        <v>134</v>
      </c>
      <c r="E4202" s="81"/>
      <c r="F4202" s="81"/>
      <c r="G4202" s="172" t="s">
        <v>103</v>
      </c>
      <c r="H4202" s="34"/>
    </row>
    <row r="4203" spans="1:8" x14ac:dyDescent="0.2">
      <c r="A4203" s="1569">
        <v>300839</v>
      </c>
      <c r="B4203" s="172" t="s">
        <v>6966</v>
      </c>
      <c r="C4203" s="81" t="s">
        <v>6967</v>
      </c>
      <c r="D4203" s="81" t="s">
        <v>134</v>
      </c>
      <c r="E4203" s="81"/>
      <c r="F4203" s="81"/>
      <c r="G4203" s="172" t="s">
        <v>103</v>
      </c>
      <c r="H4203" s="34"/>
    </row>
    <row r="4204" spans="1:8" x14ac:dyDescent="0.2">
      <c r="A4204" s="1569">
        <v>300840</v>
      </c>
      <c r="B4204" s="172" t="s">
        <v>6968</v>
      </c>
      <c r="C4204" s="81" t="s">
        <v>6969</v>
      </c>
      <c r="D4204" s="81" t="s">
        <v>143</v>
      </c>
      <c r="E4204" s="81"/>
      <c r="F4204" s="81"/>
      <c r="G4204" s="172" t="s">
        <v>103</v>
      </c>
      <c r="H4204" s="34"/>
    </row>
    <row r="4205" spans="1:8" x14ac:dyDescent="0.2">
      <c r="A4205" s="1569">
        <v>300841</v>
      </c>
      <c r="B4205" s="172" t="s">
        <v>6970</v>
      </c>
      <c r="C4205" s="81" t="s">
        <v>6971</v>
      </c>
      <c r="D4205" s="81" t="s">
        <v>143</v>
      </c>
      <c r="E4205" s="81"/>
      <c r="F4205" s="81"/>
      <c r="G4205" s="172" t="s">
        <v>103</v>
      </c>
      <c r="H4205" s="34"/>
    </row>
    <row r="4206" spans="1:8" x14ac:dyDescent="0.2">
      <c r="A4206" s="1569">
        <v>300842</v>
      </c>
      <c r="B4206" s="172" t="s">
        <v>6972</v>
      </c>
      <c r="C4206" s="81" t="s">
        <v>6973</v>
      </c>
      <c r="D4206" s="81" t="s">
        <v>124</v>
      </c>
      <c r="E4206" s="81"/>
      <c r="F4206" s="81"/>
      <c r="G4206" s="172" t="s">
        <v>103</v>
      </c>
      <c r="H4206" s="34"/>
    </row>
    <row r="4207" spans="1:8" x14ac:dyDescent="0.2">
      <c r="A4207" s="1569">
        <v>300843</v>
      </c>
      <c r="B4207" s="172" t="s">
        <v>6974</v>
      </c>
      <c r="C4207" s="81" t="s">
        <v>6975</v>
      </c>
      <c r="D4207" s="81" t="s">
        <v>134</v>
      </c>
      <c r="E4207" s="81"/>
      <c r="F4207" s="81"/>
      <c r="G4207" s="172" t="s">
        <v>107</v>
      </c>
      <c r="H4207" s="34"/>
    </row>
    <row r="4208" spans="1:8" x14ac:dyDescent="0.2">
      <c r="A4208" s="1569">
        <v>300844</v>
      </c>
      <c r="B4208" s="172" t="s">
        <v>6976</v>
      </c>
      <c r="C4208" s="81" t="s">
        <v>6977</v>
      </c>
      <c r="D4208" s="81" t="s">
        <v>134</v>
      </c>
      <c r="E4208" s="81"/>
      <c r="F4208" s="81"/>
      <c r="G4208" s="172" t="s">
        <v>103</v>
      </c>
      <c r="H4208" s="34"/>
    </row>
    <row r="4209" spans="1:8" x14ac:dyDescent="0.2">
      <c r="A4209" s="1569">
        <v>300845</v>
      </c>
      <c r="B4209" s="172" t="s">
        <v>6978</v>
      </c>
      <c r="C4209" s="81" t="s">
        <v>6979</v>
      </c>
      <c r="D4209" s="81" t="s">
        <v>101</v>
      </c>
      <c r="E4209" s="81"/>
      <c r="F4209" s="81"/>
      <c r="G4209" s="172" t="s">
        <v>103</v>
      </c>
      <c r="H4209" s="34"/>
    </row>
    <row r="4210" spans="1:8" x14ac:dyDescent="0.2">
      <c r="A4210" s="1569">
        <v>300846</v>
      </c>
      <c r="B4210" s="172" t="s">
        <v>6980</v>
      </c>
      <c r="C4210" s="81" t="s">
        <v>1216</v>
      </c>
      <c r="D4210" s="81" t="s">
        <v>101</v>
      </c>
      <c r="E4210" s="81"/>
      <c r="F4210" s="81"/>
      <c r="G4210" s="172" t="s">
        <v>103</v>
      </c>
      <c r="H4210" s="34"/>
    </row>
    <row r="4211" spans="1:8" x14ac:dyDescent="0.2">
      <c r="A4211" s="1569">
        <v>300847</v>
      </c>
      <c r="B4211" s="172" t="s">
        <v>6981</v>
      </c>
      <c r="C4211" s="81" t="s">
        <v>715</v>
      </c>
      <c r="D4211" s="81" t="s">
        <v>143</v>
      </c>
      <c r="E4211" s="81"/>
      <c r="F4211" s="81"/>
      <c r="G4211" s="172" t="s">
        <v>103</v>
      </c>
      <c r="H4211" s="34"/>
    </row>
    <row r="4212" spans="1:8" x14ac:dyDescent="0.2">
      <c r="A4212" s="1569">
        <v>300848</v>
      </c>
      <c r="B4212" s="172" t="s">
        <v>6982</v>
      </c>
      <c r="C4212" s="81" t="s">
        <v>6983</v>
      </c>
      <c r="D4212" s="81" t="s">
        <v>101</v>
      </c>
      <c r="E4212" s="81"/>
      <c r="F4212" s="81"/>
      <c r="G4212" s="172" t="s">
        <v>103</v>
      </c>
      <c r="H4212" s="34"/>
    </row>
    <row r="4213" spans="1:8" x14ac:dyDescent="0.2">
      <c r="A4213" s="1569">
        <v>300849</v>
      </c>
      <c r="B4213" s="172" t="s">
        <v>6984</v>
      </c>
      <c r="C4213" s="81" t="s">
        <v>6985</v>
      </c>
      <c r="D4213" s="81" t="s">
        <v>101</v>
      </c>
      <c r="E4213" s="81"/>
      <c r="F4213" s="81"/>
      <c r="G4213" s="172" t="s">
        <v>103</v>
      </c>
      <c r="H4213" s="34"/>
    </row>
    <row r="4214" spans="1:8" x14ac:dyDescent="0.2">
      <c r="A4214" s="1569">
        <v>300850</v>
      </c>
      <c r="B4214" s="172" t="s">
        <v>6986</v>
      </c>
      <c r="C4214" s="81" t="s">
        <v>3740</v>
      </c>
      <c r="D4214" s="81" t="s">
        <v>143</v>
      </c>
      <c r="E4214" s="81"/>
      <c r="F4214" s="81"/>
      <c r="G4214" s="172" t="s">
        <v>103</v>
      </c>
      <c r="H4214" s="34"/>
    </row>
    <row r="4215" spans="1:8" x14ac:dyDescent="0.2">
      <c r="A4215" s="1569">
        <v>300851</v>
      </c>
      <c r="B4215" s="172" t="s">
        <v>6987</v>
      </c>
      <c r="C4215" s="81" t="s">
        <v>526</v>
      </c>
      <c r="D4215" s="81" t="s">
        <v>143</v>
      </c>
      <c r="E4215" s="81"/>
      <c r="F4215" s="81"/>
      <c r="G4215" s="172" t="s">
        <v>103</v>
      </c>
      <c r="H4215" s="34"/>
    </row>
    <row r="4216" spans="1:8" x14ac:dyDescent="0.2">
      <c r="A4216" s="1569">
        <v>300852</v>
      </c>
      <c r="B4216" s="172" t="s">
        <v>6988</v>
      </c>
      <c r="C4216" s="81" t="s">
        <v>375</v>
      </c>
      <c r="D4216" s="81" t="s">
        <v>143</v>
      </c>
      <c r="E4216" s="81"/>
      <c r="F4216" s="81"/>
      <c r="G4216" s="172" t="s">
        <v>110</v>
      </c>
      <c r="H4216" s="34"/>
    </row>
    <row r="4217" spans="1:8" x14ac:dyDescent="0.2">
      <c r="A4217" s="1569">
        <v>300853</v>
      </c>
      <c r="B4217" s="172" t="s">
        <v>6989</v>
      </c>
      <c r="C4217" s="81" t="s">
        <v>640</v>
      </c>
      <c r="D4217" s="81" t="s">
        <v>134</v>
      </c>
      <c r="E4217" s="81"/>
      <c r="F4217" s="81"/>
      <c r="G4217" s="172" t="s">
        <v>103</v>
      </c>
      <c r="H4217" s="34"/>
    </row>
    <row r="4218" spans="1:8" x14ac:dyDescent="0.2">
      <c r="A4218" s="1569">
        <v>300854</v>
      </c>
      <c r="B4218" s="172" t="s">
        <v>6990</v>
      </c>
      <c r="C4218" s="81" t="s">
        <v>6991</v>
      </c>
      <c r="D4218" s="81" t="s">
        <v>124</v>
      </c>
      <c r="E4218" s="81"/>
      <c r="F4218" s="81"/>
      <c r="G4218" s="172" t="s">
        <v>103</v>
      </c>
      <c r="H4218" s="34"/>
    </row>
    <row r="4219" spans="1:8" x14ac:dyDescent="0.2">
      <c r="A4219" s="1569">
        <v>300855</v>
      </c>
      <c r="B4219" s="172" t="s">
        <v>6992</v>
      </c>
      <c r="C4219" s="81" t="s">
        <v>6993</v>
      </c>
      <c r="D4219" s="81" t="s">
        <v>143</v>
      </c>
      <c r="E4219" s="81"/>
      <c r="F4219" s="81"/>
      <c r="G4219" s="172" t="s">
        <v>103</v>
      </c>
      <c r="H4219" s="34"/>
    </row>
    <row r="4220" spans="1:8" x14ac:dyDescent="0.2">
      <c r="A4220" s="1569">
        <v>300856</v>
      </c>
      <c r="B4220" s="172" t="s">
        <v>6994</v>
      </c>
      <c r="C4220" s="81" t="s">
        <v>6995</v>
      </c>
      <c r="D4220" s="81" t="s">
        <v>143</v>
      </c>
      <c r="E4220" s="81"/>
      <c r="F4220" s="81"/>
      <c r="G4220" s="172" t="s">
        <v>103</v>
      </c>
      <c r="H4220" s="34"/>
    </row>
    <row r="4221" spans="1:8" x14ac:dyDescent="0.2">
      <c r="A4221" s="1569">
        <v>300857</v>
      </c>
      <c r="B4221" s="172" t="s">
        <v>6996</v>
      </c>
      <c r="C4221" s="81" t="s">
        <v>6997</v>
      </c>
      <c r="D4221" s="81" t="s">
        <v>124</v>
      </c>
      <c r="E4221" s="81"/>
      <c r="F4221" s="81"/>
      <c r="G4221" s="172" t="s">
        <v>103</v>
      </c>
      <c r="H4221" s="34"/>
    </row>
    <row r="4222" spans="1:8" x14ac:dyDescent="0.2">
      <c r="A4222" s="1569">
        <v>300858</v>
      </c>
      <c r="B4222" s="172" t="s">
        <v>6998</v>
      </c>
      <c r="C4222" s="81" t="s">
        <v>5396</v>
      </c>
      <c r="D4222" s="81" t="s">
        <v>124</v>
      </c>
      <c r="E4222" s="81"/>
      <c r="F4222" s="81"/>
      <c r="G4222" s="172" t="s">
        <v>103</v>
      </c>
      <c r="H4222" s="34"/>
    </row>
    <row r="4223" spans="1:8" x14ac:dyDescent="0.2">
      <c r="A4223" s="1569">
        <v>300859</v>
      </c>
      <c r="B4223" s="172" t="s">
        <v>6999</v>
      </c>
      <c r="C4223" s="81" t="s">
        <v>4967</v>
      </c>
      <c r="D4223" s="81" t="s">
        <v>134</v>
      </c>
      <c r="E4223" s="81"/>
      <c r="F4223" s="81"/>
      <c r="G4223" s="172" t="s">
        <v>103</v>
      </c>
      <c r="H4223" s="34"/>
    </row>
    <row r="4224" spans="1:8" x14ac:dyDescent="0.2">
      <c r="A4224" s="1569">
        <v>300860</v>
      </c>
      <c r="B4224" s="172" t="s">
        <v>7000</v>
      </c>
      <c r="C4224" s="81" t="s">
        <v>7001</v>
      </c>
      <c r="D4224" s="81" t="s">
        <v>124</v>
      </c>
      <c r="E4224" s="81"/>
      <c r="F4224" s="81"/>
      <c r="G4224" s="172" t="s">
        <v>103</v>
      </c>
      <c r="H4224" s="34"/>
    </row>
    <row r="4225" spans="1:8" x14ac:dyDescent="0.2">
      <c r="A4225" s="1569">
        <v>300861</v>
      </c>
      <c r="B4225" s="172" t="s">
        <v>7002</v>
      </c>
      <c r="C4225" s="81" t="s">
        <v>1548</v>
      </c>
      <c r="D4225" s="81" t="s">
        <v>124</v>
      </c>
      <c r="E4225" s="81"/>
      <c r="F4225" s="81"/>
      <c r="G4225" s="172" t="s">
        <v>103</v>
      </c>
      <c r="H4225" s="34"/>
    </row>
    <row r="4226" spans="1:8" x14ac:dyDescent="0.2">
      <c r="A4226" s="1569">
        <v>300862</v>
      </c>
      <c r="B4226" s="172" t="s">
        <v>7003</v>
      </c>
      <c r="C4226" s="81" t="s">
        <v>830</v>
      </c>
      <c r="D4226" s="81" t="s">
        <v>124</v>
      </c>
      <c r="E4226" s="81"/>
      <c r="F4226" s="81"/>
      <c r="G4226" s="172" t="s">
        <v>103</v>
      </c>
      <c r="H4226" s="34"/>
    </row>
    <row r="4227" spans="1:8" x14ac:dyDescent="0.2">
      <c r="A4227" s="1569">
        <v>300863</v>
      </c>
      <c r="B4227" s="172" t="s">
        <v>7004</v>
      </c>
      <c r="C4227" s="81" t="s">
        <v>1107</v>
      </c>
      <c r="D4227" s="81" t="s">
        <v>124</v>
      </c>
      <c r="E4227" s="81"/>
      <c r="F4227" s="81"/>
      <c r="G4227" s="172" t="s">
        <v>103</v>
      </c>
      <c r="H4227" s="34"/>
    </row>
    <row r="4228" spans="1:8" x14ac:dyDescent="0.2">
      <c r="A4228" s="1569">
        <v>300864</v>
      </c>
      <c r="B4228" s="172" t="s">
        <v>7005</v>
      </c>
      <c r="C4228" s="81" t="s">
        <v>7006</v>
      </c>
      <c r="D4228" s="81" t="s">
        <v>134</v>
      </c>
      <c r="E4228" s="81" t="s">
        <v>143</v>
      </c>
      <c r="F4228" s="81"/>
      <c r="G4228" s="172" t="s">
        <v>103</v>
      </c>
      <c r="H4228" s="34"/>
    </row>
    <row r="4229" spans="1:8" x14ac:dyDescent="0.2">
      <c r="A4229" s="1569">
        <v>300865</v>
      </c>
      <c r="B4229" s="172" t="s">
        <v>7007</v>
      </c>
      <c r="C4229" s="81" t="s">
        <v>7008</v>
      </c>
      <c r="D4229" s="81" t="s">
        <v>143</v>
      </c>
      <c r="E4229" s="81"/>
      <c r="F4229" s="81"/>
      <c r="G4229" s="172" t="s">
        <v>103</v>
      </c>
      <c r="H4229" s="34"/>
    </row>
    <row r="4230" spans="1:8" x14ac:dyDescent="0.2">
      <c r="A4230" s="1569">
        <v>300866</v>
      </c>
      <c r="B4230" s="172" t="s">
        <v>7009</v>
      </c>
      <c r="C4230" s="81" t="s">
        <v>7010</v>
      </c>
      <c r="D4230" s="81" t="s">
        <v>143</v>
      </c>
      <c r="E4230" s="81"/>
      <c r="F4230" s="81"/>
      <c r="G4230" s="172" t="s">
        <v>103</v>
      </c>
      <c r="H4230" s="34"/>
    </row>
    <row r="4231" spans="1:8" x14ac:dyDescent="0.2">
      <c r="A4231" s="1569">
        <v>300867</v>
      </c>
      <c r="B4231" s="172" t="s">
        <v>7011</v>
      </c>
      <c r="C4231" s="81" t="s">
        <v>7012</v>
      </c>
      <c r="D4231" s="81" t="s">
        <v>124</v>
      </c>
      <c r="E4231" s="81" t="s">
        <v>134</v>
      </c>
      <c r="F4231" s="81"/>
      <c r="G4231" s="172" t="s">
        <v>103</v>
      </c>
      <c r="H4231" s="34"/>
    </row>
    <row r="4232" spans="1:8" x14ac:dyDescent="0.2">
      <c r="A4232" s="1569">
        <v>300868</v>
      </c>
      <c r="B4232" s="172" t="s">
        <v>7013</v>
      </c>
      <c r="C4232" s="81" t="s">
        <v>7014</v>
      </c>
      <c r="D4232" s="81" t="s">
        <v>134</v>
      </c>
      <c r="E4232" s="81"/>
      <c r="F4232" s="81"/>
      <c r="G4232" s="172" t="s">
        <v>103</v>
      </c>
      <c r="H4232" s="34"/>
    </row>
    <row r="4233" spans="1:8" x14ac:dyDescent="0.2">
      <c r="A4233" s="1569">
        <v>300869</v>
      </c>
      <c r="B4233" s="172" t="s">
        <v>7015</v>
      </c>
      <c r="C4233" s="81" t="s">
        <v>7016</v>
      </c>
      <c r="D4233" s="81" t="s">
        <v>143</v>
      </c>
      <c r="E4233" s="81"/>
      <c r="F4233" s="81"/>
      <c r="G4233" s="172" t="s">
        <v>103</v>
      </c>
      <c r="H4233" s="34"/>
    </row>
    <row r="4234" spans="1:8" x14ac:dyDescent="0.2">
      <c r="A4234" s="1569">
        <v>300870</v>
      </c>
      <c r="B4234" s="172" t="s">
        <v>7017</v>
      </c>
      <c r="C4234" s="81" t="s">
        <v>7018</v>
      </c>
      <c r="D4234" s="81" t="s">
        <v>143</v>
      </c>
      <c r="E4234" s="81"/>
      <c r="F4234" s="81"/>
      <c r="G4234" s="172" t="s">
        <v>103</v>
      </c>
      <c r="H4234" s="34"/>
    </row>
    <row r="4235" spans="1:8" x14ac:dyDescent="0.2">
      <c r="A4235" s="1569">
        <v>300871</v>
      </c>
      <c r="B4235" s="172" t="s">
        <v>7019</v>
      </c>
      <c r="C4235" s="81" t="s">
        <v>7020</v>
      </c>
      <c r="D4235" s="81" t="s">
        <v>143</v>
      </c>
      <c r="E4235" s="81"/>
      <c r="F4235" s="81"/>
      <c r="G4235" s="172" t="s">
        <v>103</v>
      </c>
      <c r="H4235" s="34"/>
    </row>
    <row r="4236" spans="1:8" x14ac:dyDescent="0.2">
      <c r="A4236" s="1569">
        <v>300872</v>
      </c>
      <c r="B4236" s="172" t="s">
        <v>7021</v>
      </c>
      <c r="C4236" s="81" t="s">
        <v>7022</v>
      </c>
      <c r="D4236" s="81" t="s">
        <v>101</v>
      </c>
      <c r="E4236" s="81"/>
      <c r="F4236" s="81"/>
      <c r="G4236" s="172" t="s">
        <v>103</v>
      </c>
      <c r="H4236" s="34"/>
    </row>
    <row r="4237" spans="1:8" x14ac:dyDescent="0.2">
      <c r="A4237" s="1569">
        <v>300873</v>
      </c>
      <c r="B4237" s="172" t="s">
        <v>7023</v>
      </c>
      <c r="C4237" s="81" t="s">
        <v>7024</v>
      </c>
      <c r="D4237" s="81" t="s">
        <v>143</v>
      </c>
      <c r="E4237" s="81"/>
      <c r="F4237" s="81"/>
      <c r="G4237" s="172" t="s">
        <v>103</v>
      </c>
      <c r="H4237" s="34"/>
    </row>
    <row r="4238" spans="1:8" x14ac:dyDescent="0.2">
      <c r="A4238" s="1569">
        <v>300874</v>
      </c>
      <c r="B4238" s="172" t="s">
        <v>7025</v>
      </c>
      <c r="C4238" s="81" t="s">
        <v>3156</v>
      </c>
      <c r="D4238" s="81" t="s">
        <v>124</v>
      </c>
      <c r="E4238" s="81"/>
      <c r="F4238" s="81"/>
      <c r="G4238" s="172" t="s">
        <v>103</v>
      </c>
      <c r="H4238" s="34"/>
    </row>
    <row r="4239" spans="1:8" x14ac:dyDescent="0.2">
      <c r="A4239" s="1569">
        <v>300875</v>
      </c>
      <c r="B4239" s="172" t="s">
        <v>7026</v>
      </c>
      <c r="C4239" s="81" t="s">
        <v>1837</v>
      </c>
      <c r="D4239" s="81" t="s">
        <v>101</v>
      </c>
      <c r="E4239" s="81"/>
      <c r="F4239" s="81"/>
      <c r="G4239" s="172" t="s">
        <v>103</v>
      </c>
      <c r="H4239" s="34"/>
    </row>
    <row r="4240" spans="1:8" x14ac:dyDescent="0.2">
      <c r="A4240" s="1569">
        <v>300876</v>
      </c>
      <c r="B4240" s="172" t="s">
        <v>7027</v>
      </c>
      <c r="C4240" s="81" t="s">
        <v>1204</v>
      </c>
      <c r="D4240" s="81" t="s">
        <v>143</v>
      </c>
      <c r="E4240" s="81"/>
      <c r="F4240" s="81"/>
      <c r="G4240" s="172" t="s">
        <v>103</v>
      </c>
      <c r="H4240" s="34"/>
    </row>
    <row r="4241" spans="1:8" x14ac:dyDescent="0.2">
      <c r="A4241" s="1569">
        <v>300877</v>
      </c>
      <c r="B4241" s="172" t="s">
        <v>7028</v>
      </c>
      <c r="C4241" s="81" t="s">
        <v>7029</v>
      </c>
      <c r="D4241" s="81" t="s">
        <v>143</v>
      </c>
      <c r="E4241" s="81"/>
      <c r="F4241" s="81"/>
      <c r="G4241" s="172" t="s">
        <v>103</v>
      </c>
      <c r="H4241" s="34"/>
    </row>
    <row r="4242" spans="1:8" x14ac:dyDescent="0.2">
      <c r="A4242" s="1569">
        <v>300878</v>
      </c>
      <c r="B4242" s="172" t="s">
        <v>7030</v>
      </c>
      <c r="C4242" s="81" t="s">
        <v>5461</v>
      </c>
      <c r="D4242" s="81" t="s">
        <v>143</v>
      </c>
      <c r="E4242" s="81"/>
      <c r="F4242" s="81"/>
      <c r="G4242" s="172" t="s">
        <v>103</v>
      </c>
      <c r="H4242" s="34"/>
    </row>
    <row r="4243" spans="1:8" x14ac:dyDescent="0.2">
      <c r="A4243" s="1569">
        <v>300879</v>
      </c>
      <c r="B4243" s="172" t="s">
        <v>7031</v>
      </c>
      <c r="C4243" s="81" t="s">
        <v>526</v>
      </c>
      <c r="D4243" s="81" t="s">
        <v>143</v>
      </c>
      <c r="E4243" s="81"/>
      <c r="F4243" s="81"/>
      <c r="G4243" s="172" t="s">
        <v>103</v>
      </c>
      <c r="H4243" s="34"/>
    </row>
    <row r="4244" spans="1:8" x14ac:dyDescent="0.2">
      <c r="A4244" s="1569">
        <v>300880</v>
      </c>
      <c r="B4244" s="172" t="s">
        <v>7032</v>
      </c>
      <c r="C4244" s="81" t="s">
        <v>1204</v>
      </c>
      <c r="D4244" s="81" t="s">
        <v>143</v>
      </c>
      <c r="E4244" s="81"/>
      <c r="F4244" s="81"/>
      <c r="G4244" s="172" t="s">
        <v>103</v>
      </c>
      <c r="H4244" s="34"/>
    </row>
    <row r="4245" spans="1:8" x14ac:dyDescent="0.2">
      <c r="A4245" s="1569">
        <v>300881</v>
      </c>
      <c r="B4245" s="172" t="s">
        <v>7033</v>
      </c>
      <c r="C4245" s="81" t="s">
        <v>1147</v>
      </c>
      <c r="D4245" s="81" t="s">
        <v>134</v>
      </c>
      <c r="E4245" s="81"/>
      <c r="F4245" s="81"/>
      <c r="G4245" s="172" t="s">
        <v>103</v>
      </c>
      <c r="H4245" s="34"/>
    </row>
    <row r="4246" spans="1:8" x14ac:dyDescent="0.2">
      <c r="A4246" s="1569">
        <v>300882</v>
      </c>
      <c r="B4246" s="172" t="s">
        <v>7034</v>
      </c>
      <c r="C4246" s="81" t="s">
        <v>7035</v>
      </c>
      <c r="D4246" s="81" t="s">
        <v>143</v>
      </c>
      <c r="E4246" s="81"/>
      <c r="F4246" s="81"/>
      <c r="G4246" s="172" t="s">
        <v>103</v>
      </c>
      <c r="H4246" s="34"/>
    </row>
    <row r="4247" spans="1:8" x14ac:dyDescent="0.2">
      <c r="A4247" s="1569">
        <v>300883</v>
      </c>
      <c r="B4247" s="172" t="s">
        <v>7036</v>
      </c>
      <c r="C4247" s="81" t="s">
        <v>6182</v>
      </c>
      <c r="D4247" s="81" t="s">
        <v>124</v>
      </c>
      <c r="E4247" s="81"/>
      <c r="F4247" s="81"/>
      <c r="G4247" s="172" t="s">
        <v>103</v>
      </c>
      <c r="H4247" s="34"/>
    </row>
    <row r="4248" spans="1:8" x14ac:dyDescent="0.2">
      <c r="A4248" s="1569">
        <v>300884</v>
      </c>
      <c r="B4248" s="172" t="s">
        <v>7037</v>
      </c>
      <c r="C4248" s="81" t="s">
        <v>5443</v>
      </c>
      <c r="D4248" s="81" t="s">
        <v>124</v>
      </c>
      <c r="E4248" s="81"/>
      <c r="F4248" s="81"/>
      <c r="G4248" s="172" t="s">
        <v>103</v>
      </c>
      <c r="H4248" s="34"/>
    </row>
    <row r="4249" spans="1:8" x14ac:dyDescent="0.2">
      <c r="A4249" s="1569">
        <v>300885</v>
      </c>
      <c r="B4249" s="172" t="s">
        <v>7038</v>
      </c>
      <c r="C4249" s="81" t="s">
        <v>7039</v>
      </c>
      <c r="D4249" s="81" t="s">
        <v>124</v>
      </c>
      <c r="E4249" s="81"/>
      <c r="F4249" s="81"/>
      <c r="G4249" s="172" t="s">
        <v>103</v>
      </c>
      <c r="H4249" s="34"/>
    </row>
    <row r="4250" spans="1:8" x14ac:dyDescent="0.2">
      <c r="A4250" s="1569">
        <v>300886</v>
      </c>
      <c r="B4250" s="172" t="s">
        <v>7040</v>
      </c>
      <c r="C4250" s="81" t="s">
        <v>7041</v>
      </c>
      <c r="D4250" s="81" t="s">
        <v>124</v>
      </c>
      <c r="E4250" s="81"/>
      <c r="F4250" s="81"/>
      <c r="G4250" s="172" t="s">
        <v>103</v>
      </c>
      <c r="H4250" s="34"/>
    </row>
    <row r="4251" spans="1:8" x14ac:dyDescent="0.2">
      <c r="A4251" s="1569">
        <v>300887</v>
      </c>
      <c r="B4251" s="172" t="s">
        <v>7042</v>
      </c>
      <c r="C4251" s="81" t="s">
        <v>7043</v>
      </c>
      <c r="D4251" s="81" t="s">
        <v>124</v>
      </c>
      <c r="E4251" s="81"/>
      <c r="F4251" s="81"/>
      <c r="G4251" s="172" t="s">
        <v>103</v>
      </c>
      <c r="H4251" s="34"/>
    </row>
    <row r="4252" spans="1:8" x14ac:dyDescent="0.2">
      <c r="A4252" s="1569">
        <v>300888</v>
      </c>
      <c r="B4252" s="172" t="s">
        <v>7044</v>
      </c>
      <c r="C4252" s="81" t="s">
        <v>7045</v>
      </c>
      <c r="D4252" s="81" t="s">
        <v>124</v>
      </c>
      <c r="E4252" s="81"/>
      <c r="F4252" s="81"/>
      <c r="G4252" s="172" t="s">
        <v>103</v>
      </c>
      <c r="H4252" s="34"/>
    </row>
    <row r="4253" spans="1:8" x14ac:dyDescent="0.2">
      <c r="A4253" s="1569">
        <v>300889</v>
      </c>
      <c r="B4253" s="172" t="s">
        <v>7046</v>
      </c>
      <c r="C4253" s="81" t="s">
        <v>7047</v>
      </c>
      <c r="D4253" s="81" t="s">
        <v>124</v>
      </c>
      <c r="E4253" s="81"/>
      <c r="F4253" s="81"/>
      <c r="G4253" s="172" t="s">
        <v>103</v>
      </c>
      <c r="H4253" s="34"/>
    </row>
    <row r="4254" spans="1:8" x14ac:dyDescent="0.2">
      <c r="A4254" s="1569">
        <v>300890</v>
      </c>
      <c r="B4254" s="172" t="s">
        <v>7048</v>
      </c>
      <c r="C4254" s="81" t="s">
        <v>7049</v>
      </c>
      <c r="D4254" s="81" t="s">
        <v>124</v>
      </c>
      <c r="E4254" s="81"/>
      <c r="F4254" s="81"/>
      <c r="G4254" s="172" t="s">
        <v>103</v>
      </c>
      <c r="H4254" s="34"/>
    </row>
    <row r="4255" spans="1:8" x14ac:dyDescent="0.2">
      <c r="A4255" s="1569">
        <v>300891</v>
      </c>
      <c r="B4255" s="172" t="s">
        <v>7050</v>
      </c>
      <c r="C4255" s="81" t="s">
        <v>7051</v>
      </c>
      <c r="D4255" s="81" t="s">
        <v>124</v>
      </c>
      <c r="E4255" s="81"/>
      <c r="F4255" s="81"/>
      <c r="G4255" s="172" t="s">
        <v>103</v>
      </c>
      <c r="H4255" s="34"/>
    </row>
    <row r="4256" spans="1:8" x14ac:dyDescent="0.2">
      <c r="A4256" s="1569">
        <v>300892</v>
      </c>
      <c r="B4256" s="172" t="s">
        <v>7052</v>
      </c>
      <c r="C4256" s="81" t="s">
        <v>7053</v>
      </c>
      <c r="D4256" s="81" t="s">
        <v>124</v>
      </c>
      <c r="E4256" s="81"/>
      <c r="F4256" s="81"/>
      <c r="G4256" s="172" t="s">
        <v>103</v>
      </c>
      <c r="H4256" s="34"/>
    </row>
    <row r="4257" spans="1:8" x14ac:dyDescent="0.2">
      <c r="A4257" s="1569">
        <v>300893</v>
      </c>
      <c r="B4257" s="172" t="s">
        <v>7054</v>
      </c>
      <c r="C4257" s="81" t="s">
        <v>7055</v>
      </c>
      <c r="D4257" s="81" t="s">
        <v>124</v>
      </c>
      <c r="E4257" s="81"/>
      <c r="F4257" s="81"/>
      <c r="G4257" s="172" t="s">
        <v>103</v>
      </c>
      <c r="H4257" s="34"/>
    </row>
    <row r="4258" spans="1:8" x14ac:dyDescent="0.2">
      <c r="A4258" s="1569">
        <v>300894</v>
      </c>
      <c r="B4258" s="172" t="s">
        <v>7056</v>
      </c>
      <c r="C4258" s="81" t="s">
        <v>7057</v>
      </c>
      <c r="D4258" s="81" t="s">
        <v>124</v>
      </c>
      <c r="E4258" s="81"/>
      <c r="F4258" s="81"/>
      <c r="G4258" s="172" t="s">
        <v>103</v>
      </c>
      <c r="H4258" s="34"/>
    </row>
    <row r="4259" spans="1:8" x14ac:dyDescent="0.2">
      <c r="A4259" s="1569">
        <v>300895</v>
      </c>
      <c r="B4259" s="172" t="s">
        <v>7058</v>
      </c>
      <c r="C4259" s="81" t="s">
        <v>7059</v>
      </c>
      <c r="D4259" s="81" t="s">
        <v>124</v>
      </c>
      <c r="E4259" s="81"/>
      <c r="F4259" s="81"/>
      <c r="G4259" s="172" t="s">
        <v>103</v>
      </c>
      <c r="H4259" s="34"/>
    </row>
    <row r="4260" spans="1:8" x14ac:dyDescent="0.2">
      <c r="A4260" s="1569">
        <v>300896</v>
      </c>
      <c r="B4260" s="172" t="s">
        <v>7060</v>
      </c>
      <c r="C4260" s="81" t="s">
        <v>7061</v>
      </c>
      <c r="D4260" s="81" t="s">
        <v>124</v>
      </c>
      <c r="E4260" s="81"/>
      <c r="F4260" s="81"/>
      <c r="G4260" s="172" t="s">
        <v>103</v>
      </c>
      <c r="H4260" s="34"/>
    </row>
    <row r="4261" spans="1:8" x14ac:dyDescent="0.2">
      <c r="A4261" s="1569">
        <v>300897</v>
      </c>
      <c r="B4261" s="172" t="s">
        <v>7062</v>
      </c>
      <c r="C4261" s="81" t="s">
        <v>7063</v>
      </c>
      <c r="D4261" s="81" t="s">
        <v>124</v>
      </c>
      <c r="E4261" s="81"/>
      <c r="F4261" s="81"/>
      <c r="G4261" s="172" t="s">
        <v>103</v>
      </c>
      <c r="H4261" s="34"/>
    </row>
    <row r="4262" spans="1:8" x14ac:dyDescent="0.2">
      <c r="A4262" s="1569">
        <v>300898</v>
      </c>
      <c r="B4262" s="172" t="s">
        <v>7064</v>
      </c>
      <c r="C4262" s="81" t="s">
        <v>7065</v>
      </c>
      <c r="D4262" s="81" t="s">
        <v>124</v>
      </c>
      <c r="E4262" s="81"/>
      <c r="F4262" s="81"/>
      <c r="G4262" s="172" t="s">
        <v>103</v>
      </c>
      <c r="H4262" s="34"/>
    </row>
    <row r="4263" spans="1:8" x14ac:dyDescent="0.2">
      <c r="A4263" s="1569">
        <v>300899</v>
      </c>
      <c r="B4263" s="172" t="s">
        <v>7066</v>
      </c>
      <c r="C4263" s="81" t="s">
        <v>7067</v>
      </c>
      <c r="D4263" s="81" t="s">
        <v>101</v>
      </c>
      <c r="E4263" s="81"/>
      <c r="F4263" s="81"/>
      <c r="G4263" s="172" t="s">
        <v>103</v>
      </c>
      <c r="H4263" s="34"/>
    </row>
    <row r="4264" spans="1:8" x14ac:dyDescent="0.2">
      <c r="A4264" s="1569">
        <v>300900</v>
      </c>
      <c r="B4264" s="172" t="s">
        <v>7068</v>
      </c>
      <c r="C4264" s="81" t="s">
        <v>7069</v>
      </c>
      <c r="D4264" s="81" t="s">
        <v>143</v>
      </c>
      <c r="E4264" s="81"/>
      <c r="F4264" s="81"/>
      <c r="G4264" s="172" t="s">
        <v>103</v>
      </c>
      <c r="H4264" s="34"/>
    </row>
    <row r="4265" spans="1:8" x14ac:dyDescent="0.2">
      <c r="A4265" s="1569">
        <v>300901</v>
      </c>
      <c r="B4265" s="172" t="s">
        <v>7070</v>
      </c>
      <c r="C4265" s="81" t="s">
        <v>7071</v>
      </c>
      <c r="D4265" s="81" t="s">
        <v>143</v>
      </c>
      <c r="E4265" s="81"/>
      <c r="F4265" s="81"/>
      <c r="G4265" s="172" t="s">
        <v>103</v>
      </c>
      <c r="H4265" s="34"/>
    </row>
    <row r="4266" spans="1:8" x14ac:dyDescent="0.2">
      <c r="A4266" s="1569">
        <v>300902</v>
      </c>
      <c r="B4266" s="172" t="s">
        <v>7072</v>
      </c>
      <c r="C4266" s="81" t="s">
        <v>1967</v>
      </c>
      <c r="D4266" s="81" t="s">
        <v>101</v>
      </c>
      <c r="E4266" s="81"/>
      <c r="F4266" s="81"/>
      <c r="G4266" s="172" t="s">
        <v>103</v>
      </c>
      <c r="H4266" s="34"/>
    </row>
    <row r="4267" spans="1:8" x14ac:dyDescent="0.2">
      <c r="A4267" s="1569">
        <v>300903</v>
      </c>
      <c r="B4267" s="172" t="s">
        <v>7073</v>
      </c>
      <c r="C4267" s="81" t="s">
        <v>7074</v>
      </c>
      <c r="D4267" s="81" t="s">
        <v>143</v>
      </c>
      <c r="E4267" s="81"/>
      <c r="F4267" s="81"/>
      <c r="G4267" s="172" t="s">
        <v>103</v>
      </c>
      <c r="H4267" s="34"/>
    </row>
    <row r="4268" spans="1:8" x14ac:dyDescent="0.2">
      <c r="A4268" s="1569">
        <v>300904</v>
      </c>
      <c r="B4268" s="172" t="s">
        <v>7075</v>
      </c>
      <c r="C4268" s="81" t="s">
        <v>7076</v>
      </c>
      <c r="D4268" s="81" t="s">
        <v>101</v>
      </c>
      <c r="E4268" s="81"/>
      <c r="F4268" s="81"/>
      <c r="G4268" s="172" t="s">
        <v>103</v>
      </c>
      <c r="H4268" s="34"/>
    </row>
    <row r="4269" spans="1:8" x14ac:dyDescent="0.2">
      <c r="A4269" s="1569">
        <v>300905</v>
      </c>
      <c r="B4269" s="172" t="s">
        <v>7077</v>
      </c>
      <c r="C4269" s="81" t="s">
        <v>7078</v>
      </c>
      <c r="D4269" s="81" t="s">
        <v>101</v>
      </c>
      <c r="E4269" s="81" t="s">
        <v>134</v>
      </c>
      <c r="F4269" s="81"/>
      <c r="G4269" s="172" t="s">
        <v>103</v>
      </c>
      <c r="H4269" s="34"/>
    </row>
    <row r="4270" spans="1:8" x14ac:dyDescent="0.2">
      <c r="A4270" s="1569">
        <v>300906</v>
      </c>
      <c r="B4270" s="172" t="s">
        <v>7079</v>
      </c>
      <c r="C4270" s="81" t="s">
        <v>7080</v>
      </c>
      <c r="D4270" s="81" t="s">
        <v>134</v>
      </c>
      <c r="E4270" s="81"/>
      <c r="F4270" s="81"/>
      <c r="G4270" s="172" t="s">
        <v>103</v>
      </c>
      <c r="H4270" s="34"/>
    </row>
    <row r="4271" spans="1:8" x14ac:dyDescent="0.2">
      <c r="A4271" s="1569">
        <v>300907</v>
      </c>
      <c r="B4271" s="172" t="s">
        <v>7081</v>
      </c>
      <c r="C4271" s="81" t="s">
        <v>7082</v>
      </c>
      <c r="D4271" s="81" t="s">
        <v>101</v>
      </c>
      <c r="E4271" s="81" t="s">
        <v>143</v>
      </c>
      <c r="F4271" s="81"/>
      <c r="G4271" s="172" t="s">
        <v>103</v>
      </c>
      <c r="H4271" s="34"/>
    </row>
    <row r="4272" spans="1:8" x14ac:dyDescent="0.2">
      <c r="A4272" s="1569">
        <v>300908</v>
      </c>
      <c r="B4272" s="172" t="s">
        <v>7083</v>
      </c>
      <c r="C4272" s="81" t="s">
        <v>7084</v>
      </c>
      <c r="D4272" s="81" t="s">
        <v>101</v>
      </c>
      <c r="E4272" s="81"/>
      <c r="F4272" s="81"/>
      <c r="G4272" s="172" t="s">
        <v>103</v>
      </c>
      <c r="H4272" s="34"/>
    </row>
    <row r="4273" spans="1:8" x14ac:dyDescent="0.2">
      <c r="A4273" s="1569">
        <v>300909</v>
      </c>
      <c r="B4273" s="172" t="s">
        <v>7085</v>
      </c>
      <c r="C4273" s="81" t="s">
        <v>1554</v>
      </c>
      <c r="D4273" s="81" t="s">
        <v>124</v>
      </c>
      <c r="E4273" s="81"/>
      <c r="F4273" s="81"/>
      <c r="G4273" s="172" t="s">
        <v>103</v>
      </c>
      <c r="H4273" s="34"/>
    </row>
    <row r="4274" spans="1:8" x14ac:dyDescent="0.2">
      <c r="A4274" s="1569">
        <v>300910</v>
      </c>
      <c r="B4274" s="172" t="s">
        <v>7086</v>
      </c>
      <c r="C4274" s="81" t="s">
        <v>2026</v>
      </c>
      <c r="D4274" s="81" t="s">
        <v>134</v>
      </c>
      <c r="E4274" s="81"/>
      <c r="F4274" s="81"/>
      <c r="G4274" s="172" t="s">
        <v>103</v>
      </c>
      <c r="H4274" s="34"/>
    </row>
    <row r="4275" spans="1:8" x14ac:dyDescent="0.2">
      <c r="A4275" s="1569">
        <v>300911</v>
      </c>
      <c r="B4275" s="172" t="s">
        <v>7087</v>
      </c>
      <c r="C4275" s="81" t="s">
        <v>7088</v>
      </c>
      <c r="D4275" s="81" t="s">
        <v>143</v>
      </c>
      <c r="E4275" s="81"/>
      <c r="F4275" s="81"/>
      <c r="G4275" s="172" t="s">
        <v>103</v>
      </c>
      <c r="H4275" s="34"/>
    </row>
    <row r="4276" spans="1:8" x14ac:dyDescent="0.2">
      <c r="A4276" s="1569">
        <v>300912</v>
      </c>
      <c r="B4276" s="172" t="s">
        <v>7089</v>
      </c>
      <c r="C4276" s="81" t="s">
        <v>745</v>
      </c>
      <c r="D4276" s="81" t="s">
        <v>143</v>
      </c>
      <c r="E4276" s="81"/>
      <c r="F4276" s="81"/>
      <c r="G4276" s="172" t="s">
        <v>103</v>
      </c>
      <c r="H4276" s="34"/>
    </row>
    <row r="4277" spans="1:8" x14ac:dyDescent="0.2">
      <c r="A4277" s="1569">
        <v>300913</v>
      </c>
      <c r="B4277" s="172" t="s">
        <v>7090</v>
      </c>
      <c r="C4277" s="81" t="s">
        <v>1867</v>
      </c>
      <c r="D4277" s="81" t="s">
        <v>143</v>
      </c>
      <c r="E4277" s="81"/>
      <c r="F4277" s="81"/>
      <c r="G4277" s="172" t="s">
        <v>103</v>
      </c>
      <c r="H4277" s="34"/>
    </row>
    <row r="4278" spans="1:8" x14ac:dyDescent="0.2">
      <c r="A4278" s="1569">
        <v>300914</v>
      </c>
      <c r="B4278" s="172" t="s">
        <v>7091</v>
      </c>
      <c r="C4278" s="81" t="s">
        <v>5928</v>
      </c>
      <c r="D4278" s="81" t="s">
        <v>134</v>
      </c>
      <c r="E4278" s="81"/>
      <c r="F4278" s="81"/>
      <c r="G4278" s="172" t="s">
        <v>103</v>
      </c>
      <c r="H4278" s="34"/>
    </row>
    <row r="4279" spans="1:8" x14ac:dyDescent="0.2">
      <c r="A4279" s="1569">
        <v>300915</v>
      </c>
      <c r="B4279" s="172" t="s">
        <v>7092</v>
      </c>
      <c r="C4279" s="81" t="s">
        <v>7093</v>
      </c>
      <c r="D4279" s="81" t="s">
        <v>143</v>
      </c>
      <c r="E4279" s="81"/>
      <c r="F4279" s="81"/>
      <c r="G4279" s="172" t="s">
        <v>103</v>
      </c>
      <c r="H4279" s="34"/>
    </row>
    <row r="4280" spans="1:8" x14ac:dyDescent="0.2">
      <c r="A4280" s="1569">
        <v>300916</v>
      </c>
      <c r="B4280" s="172" t="s">
        <v>7094</v>
      </c>
      <c r="C4280" s="81" t="s">
        <v>7095</v>
      </c>
      <c r="D4280" s="81" t="s">
        <v>143</v>
      </c>
      <c r="E4280" s="81"/>
      <c r="F4280" s="81"/>
      <c r="G4280" s="172" t="s">
        <v>103</v>
      </c>
      <c r="H4280" s="34"/>
    </row>
    <row r="4281" spans="1:8" x14ac:dyDescent="0.2">
      <c r="A4281" s="1569">
        <v>300917</v>
      </c>
      <c r="B4281" s="172" t="s">
        <v>7096</v>
      </c>
      <c r="C4281" s="81" t="s">
        <v>7097</v>
      </c>
      <c r="D4281" s="81" t="s">
        <v>124</v>
      </c>
      <c r="E4281" s="81"/>
      <c r="F4281" s="81"/>
      <c r="G4281" s="172" t="s">
        <v>103</v>
      </c>
      <c r="H4281" s="34"/>
    </row>
    <row r="4282" spans="1:8" x14ac:dyDescent="0.2">
      <c r="A4282" s="1569">
        <v>300918</v>
      </c>
      <c r="B4282" s="172" t="s">
        <v>7098</v>
      </c>
      <c r="C4282" s="81" t="s">
        <v>7099</v>
      </c>
      <c r="D4282" s="81" t="s">
        <v>124</v>
      </c>
      <c r="E4282" s="81"/>
      <c r="F4282" s="81"/>
      <c r="G4282" s="172" t="s">
        <v>103</v>
      </c>
      <c r="H4282" s="34"/>
    </row>
    <row r="4283" spans="1:8" x14ac:dyDescent="0.2">
      <c r="A4283" s="1569">
        <v>300919</v>
      </c>
      <c r="B4283" s="172" t="s">
        <v>7100</v>
      </c>
      <c r="C4283" s="81" t="s">
        <v>7101</v>
      </c>
      <c r="D4283" s="81" t="s">
        <v>124</v>
      </c>
      <c r="E4283" s="81"/>
      <c r="F4283" s="81"/>
      <c r="G4283" s="172" t="s">
        <v>103</v>
      </c>
      <c r="H4283" s="34"/>
    </row>
    <row r="4284" spans="1:8" x14ac:dyDescent="0.2">
      <c r="A4284" s="1569">
        <v>300920</v>
      </c>
      <c r="B4284" s="172" t="s">
        <v>7102</v>
      </c>
      <c r="C4284" s="81" t="s">
        <v>7103</v>
      </c>
      <c r="D4284" s="81" t="s">
        <v>124</v>
      </c>
      <c r="E4284" s="81"/>
      <c r="F4284" s="81"/>
      <c r="G4284" s="172" t="s">
        <v>103</v>
      </c>
      <c r="H4284" s="34"/>
    </row>
    <row r="4285" spans="1:8" x14ac:dyDescent="0.2">
      <c r="A4285" s="1569">
        <v>300921</v>
      </c>
      <c r="B4285" s="172" t="s">
        <v>7104</v>
      </c>
      <c r="C4285" s="81" t="s">
        <v>710</v>
      </c>
      <c r="D4285" s="81" t="s">
        <v>124</v>
      </c>
      <c r="E4285" s="81"/>
      <c r="F4285" s="81"/>
      <c r="G4285" s="172" t="s">
        <v>103</v>
      </c>
      <c r="H4285" s="34"/>
    </row>
    <row r="4286" spans="1:8" x14ac:dyDescent="0.2">
      <c r="A4286" s="1569">
        <v>300922</v>
      </c>
      <c r="B4286" s="172" t="s">
        <v>7105</v>
      </c>
      <c r="C4286" s="81" t="s">
        <v>530</v>
      </c>
      <c r="D4286" s="81" t="s">
        <v>124</v>
      </c>
      <c r="E4286" s="81"/>
      <c r="F4286" s="81"/>
      <c r="G4286" s="172" t="s">
        <v>103</v>
      </c>
      <c r="H4286" s="34"/>
    </row>
    <row r="4287" spans="1:8" x14ac:dyDescent="0.2">
      <c r="A4287" s="1569">
        <v>300923</v>
      </c>
      <c r="B4287" s="172" t="s">
        <v>7106</v>
      </c>
      <c r="C4287" s="81" t="s">
        <v>7107</v>
      </c>
      <c r="D4287" s="81" t="s">
        <v>124</v>
      </c>
      <c r="E4287" s="81"/>
      <c r="F4287" s="81"/>
      <c r="G4287" s="172" t="s">
        <v>103</v>
      </c>
      <c r="H4287" s="34"/>
    </row>
    <row r="4288" spans="1:8" x14ac:dyDescent="0.2">
      <c r="A4288" s="1569">
        <v>300924</v>
      </c>
      <c r="B4288" s="172" t="s">
        <v>7108</v>
      </c>
      <c r="C4288" s="81" t="s">
        <v>7109</v>
      </c>
      <c r="D4288" s="81" t="s">
        <v>124</v>
      </c>
      <c r="E4288" s="81"/>
      <c r="F4288" s="81"/>
      <c r="G4288" s="172" t="s">
        <v>103</v>
      </c>
      <c r="H4288" s="34"/>
    </row>
    <row r="4289" spans="1:8" x14ac:dyDescent="0.2">
      <c r="A4289" s="1569">
        <v>300925</v>
      </c>
      <c r="B4289" s="172" t="s">
        <v>7110</v>
      </c>
      <c r="C4289" s="81" t="s">
        <v>7111</v>
      </c>
      <c r="D4289" s="81" t="s">
        <v>124</v>
      </c>
      <c r="E4289" s="81"/>
      <c r="F4289" s="81"/>
      <c r="G4289" s="172" t="s">
        <v>103</v>
      </c>
      <c r="H4289" s="34"/>
    </row>
    <row r="4290" spans="1:8" x14ac:dyDescent="0.2">
      <c r="A4290" s="1569">
        <v>300926</v>
      </c>
      <c r="B4290" s="172" t="s">
        <v>7112</v>
      </c>
      <c r="C4290" s="81" t="s">
        <v>7113</v>
      </c>
      <c r="D4290" s="81" t="s">
        <v>124</v>
      </c>
      <c r="E4290" s="81"/>
      <c r="F4290" s="81"/>
      <c r="G4290" s="172" t="s">
        <v>103</v>
      </c>
      <c r="H4290" s="34"/>
    </row>
    <row r="4291" spans="1:8" x14ac:dyDescent="0.2">
      <c r="A4291" s="1569">
        <v>300927</v>
      </c>
      <c r="B4291" s="172" t="s">
        <v>7114</v>
      </c>
      <c r="C4291" s="81" t="s">
        <v>7115</v>
      </c>
      <c r="D4291" s="81" t="s">
        <v>124</v>
      </c>
      <c r="E4291" s="81"/>
      <c r="F4291" s="81"/>
      <c r="G4291" s="172" t="s">
        <v>103</v>
      </c>
      <c r="H4291" s="34"/>
    </row>
    <row r="4292" spans="1:8" x14ac:dyDescent="0.2">
      <c r="A4292" s="1569">
        <v>300928</v>
      </c>
      <c r="B4292" s="172" t="s">
        <v>7116</v>
      </c>
      <c r="C4292" s="81" t="s">
        <v>7117</v>
      </c>
      <c r="D4292" s="81" t="s">
        <v>124</v>
      </c>
      <c r="E4292" s="81"/>
      <c r="F4292" s="81"/>
      <c r="G4292" s="172" t="s">
        <v>103</v>
      </c>
      <c r="H4292" s="34"/>
    </row>
    <row r="4293" spans="1:8" x14ac:dyDescent="0.2">
      <c r="A4293" s="1569">
        <v>300929</v>
      </c>
      <c r="B4293" s="172" t="s">
        <v>7118</v>
      </c>
      <c r="C4293" s="81" t="s">
        <v>372</v>
      </c>
      <c r="D4293" s="81" t="s">
        <v>124</v>
      </c>
      <c r="E4293" s="81"/>
      <c r="F4293" s="81"/>
      <c r="G4293" s="172" t="s">
        <v>103</v>
      </c>
      <c r="H4293" s="34"/>
    </row>
    <row r="4294" spans="1:8" x14ac:dyDescent="0.2">
      <c r="A4294" s="1569">
        <v>300930</v>
      </c>
      <c r="B4294" s="172" t="s">
        <v>7119</v>
      </c>
      <c r="C4294" s="81" t="s">
        <v>7120</v>
      </c>
      <c r="D4294" s="81" t="s">
        <v>143</v>
      </c>
      <c r="E4294" s="81"/>
      <c r="F4294" s="81"/>
      <c r="G4294" s="172" t="s">
        <v>103</v>
      </c>
      <c r="H4294" s="34"/>
    </row>
    <row r="4295" spans="1:8" x14ac:dyDescent="0.2">
      <c r="A4295" s="1569">
        <v>300931</v>
      </c>
      <c r="B4295" s="172" t="s">
        <v>7121</v>
      </c>
      <c r="C4295" s="81" t="s">
        <v>7122</v>
      </c>
      <c r="D4295" s="81" t="s">
        <v>134</v>
      </c>
      <c r="E4295" s="81" t="s">
        <v>143</v>
      </c>
      <c r="F4295" s="81"/>
      <c r="G4295" s="172" t="s">
        <v>103</v>
      </c>
      <c r="H4295" s="34"/>
    </row>
    <row r="4296" spans="1:8" x14ac:dyDescent="0.2">
      <c r="A4296" s="1569">
        <v>300932</v>
      </c>
      <c r="B4296" s="172" t="s">
        <v>7123</v>
      </c>
      <c r="C4296" s="81" t="s">
        <v>7124</v>
      </c>
      <c r="D4296" s="81" t="s">
        <v>143</v>
      </c>
      <c r="E4296" s="81"/>
      <c r="F4296" s="81"/>
      <c r="G4296" s="172" t="s">
        <v>103</v>
      </c>
      <c r="H4296" s="34"/>
    </row>
    <row r="4297" spans="1:8" x14ac:dyDescent="0.2">
      <c r="A4297" s="1569">
        <v>300933</v>
      </c>
      <c r="B4297" s="172" t="s">
        <v>7125</v>
      </c>
      <c r="C4297" s="81" t="s">
        <v>7126</v>
      </c>
      <c r="D4297" s="81" t="s">
        <v>134</v>
      </c>
      <c r="E4297" s="81"/>
      <c r="F4297" s="81"/>
      <c r="G4297" s="172" t="s">
        <v>103</v>
      </c>
      <c r="H4297" s="34"/>
    </row>
    <row r="4298" spans="1:8" x14ac:dyDescent="0.2">
      <c r="A4298" s="1569">
        <v>300934</v>
      </c>
      <c r="B4298" s="172" t="s">
        <v>7127</v>
      </c>
      <c r="C4298" s="81" t="s">
        <v>526</v>
      </c>
      <c r="D4298" s="81" t="s">
        <v>143</v>
      </c>
      <c r="E4298" s="81"/>
      <c r="F4298" s="81"/>
      <c r="G4298" s="172" t="s">
        <v>103</v>
      </c>
      <c r="H4298" s="34"/>
    </row>
    <row r="4299" spans="1:8" x14ac:dyDescent="0.2">
      <c r="A4299" s="1569">
        <v>300935</v>
      </c>
      <c r="B4299" s="172" t="s">
        <v>7128</v>
      </c>
      <c r="C4299" s="81" t="s">
        <v>11981</v>
      </c>
      <c r="D4299" s="81" t="s">
        <v>101</v>
      </c>
      <c r="E4299" s="81"/>
      <c r="F4299" s="81"/>
      <c r="G4299" s="172" t="s">
        <v>103</v>
      </c>
      <c r="H4299" s="34"/>
    </row>
    <row r="4300" spans="1:8" x14ac:dyDescent="0.2">
      <c r="A4300" s="1569">
        <v>300936</v>
      </c>
      <c r="B4300" s="172" t="s">
        <v>7129</v>
      </c>
      <c r="C4300" s="81" t="s">
        <v>7130</v>
      </c>
      <c r="D4300" s="81" t="s">
        <v>134</v>
      </c>
      <c r="E4300" s="81"/>
      <c r="F4300" s="81"/>
      <c r="G4300" s="172" t="s">
        <v>103</v>
      </c>
      <c r="H4300" s="34"/>
    </row>
    <row r="4301" spans="1:8" x14ac:dyDescent="0.2">
      <c r="A4301" s="1569">
        <v>300937</v>
      </c>
      <c r="B4301" s="172" t="s">
        <v>7131</v>
      </c>
      <c r="C4301" s="81" t="s">
        <v>7132</v>
      </c>
      <c r="D4301" s="81" t="s">
        <v>124</v>
      </c>
      <c r="E4301" s="81"/>
      <c r="F4301" s="81"/>
      <c r="G4301" s="172" t="s">
        <v>103</v>
      </c>
      <c r="H4301" s="34"/>
    </row>
    <row r="4302" spans="1:8" x14ac:dyDescent="0.2">
      <c r="A4302" s="1569">
        <v>300938</v>
      </c>
      <c r="B4302" s="172" t="s">
        <v>7133</v>
      </c>
      <c r="C4302" s="81" t="s">
        <v>7134</v>
      </c>
      <c r="D4302" s="81" t="s">
        <v>124</v>
      </c>
      <c r="E4302" s="81"/>
      <c r="F4302" s="81"/>
      <c r="G4302" s="172" t="s">
        <v>103</v>
      </c>
      <c r="H4302" s="34"/>
    </row>
    <row r="4303" spans="1:8" x14ac:dyDescent="0.2">
      <c r="A4303" s="1569">
        <v>300939</v>
      </c>
      <c r="B4303" s="172" t="s">
        <v>7135</v>
      </c>
      <c r="C4303" s="81" t="s">
        <v>7136</v>
      </c>
      <c r="D4303" s="81" t="s">
        <v>143</v>
      </c>
      <c r="E4303" s="81"/>
      <c r="F4303" s="81"/>
      <c r="G4303" s="172" t="s">
        <v>103</v>
      </c>
      <c r="H4303" s="34"/>
    </row>
    <row r="4304" spans="1:8" x14ac:dyDescent="0.2">
      <c r="A4304" s="1569">
        <v>300940</v>
      </c>
      <c r="B4304" s="172" t="s">
        <v>7137</v>
      </c>
      <c r="C4304" s="81" t="s">
        <v>5812</v>
      </c>
      <c r="D4304" s="81" t="s">
        <v>143</v>
      </c>
      <c r="E4304" s="81"/>
      <c r="F4304" s="81"/>
      <c r="G4304" s="172" t="s">
        <v>103</v>
      </c>
      <c r="H4304" s="34"/>
    </row>
    <row r="4305" spans="1:8" x14ac:dyDescent="0.2">
      <c r="A4305" s="1569">
        <v>300941</v>
      </c>
      <c r="B4305" s="172" t="s">
        <v>7138</v>
      </c>
      <c r="C4305" s="81" t="s">
        <v>7139</v>
      </c>
      <c r="D4305" s="81" t="s">
        <v>101</v>
      </c>
      <c r="E4305" s="81"/>
      <c r="F4305" s="81"/>
      <c r="G4305" s="172" t="s">
        <v>103</v>
      </c>
      <c r="H4305" s="34"/>
    </row>
    <row r="4306" spans="1:8" x14ac:dyDescent="0.2">
      <c r="A4306" s="1569">
        <v>300942</v>
      </c>
      <c r="B4306" s="172" t="s">
        <v>7140</v>
      </c>
      <c r="C4306" s="81" t="s">
        <v>7141</v>
      </c>
      <c r="D4306" s="81" t="s">
        <v>101</v>
      </c>
      <c r="E4306" s="81"/>
      <c r="F4306" s="81"/>
      <c r="G4306" s="172" t="s">
        <v>103</v>
      </c>
      <c r="H4306" s="34"/>
    </row>
    <row r="4307" spans="1:8" x14ac:dyDescent="0.2">
      <c r="A4307" s="1569">
        <v>300943</v>
      </c>
      <c r="B4307" s="172" t="s">
        <v>7142</v>
      </c>
      <c r="C4307" s="81" t="s">
        <v>7143</v>
      </c>
      <c r="D4307" s="81" t="s">
        <v>134</v>
      </c>
      <c r="E4307" s="81"/>
      <c r="F4307" s="81"/>
      <c r="G4307" s="172" t="s">
        <v>107</v>
      </c>
      <c r="H4307" s="34"/>
    </row>
    <row r="4308" spans="1:8" x14ac:dyDescent="0.2">
      <c r="A4308" s="1569">
        <v>300944</v>
      </c>
      <c r="B4308" s="172" t="s">
        <v>7144</v>
      </c>
      <c r="C4308" s="81" t="s">
        <v>322</v>
      </c>
      <c r="D4308" s="81" t="s">
        <v>101</v>
      </c>
      <c r="E4308" s="81"/>
      <c r="F4308" s="81"/>
      <c r="G4308" s="172" t="s">
        <v>103</v>
      </c>
      <c r="H4308" s="34"/>
    </row>
    <row r="4309" spans="1:8" x14ac:dyDescent="0.2">
      <c r="A4309" s="1569">
        <v>300946</v>
      </c>
      <c r="B4309" s="172" t="s">
        <v>7145</v>
      </c>
      <c r="C4309" s="81" t="s">
        <v>7065</v>
      </c>
      <c r="D4309" s="81" t="s">
        <v>124</v>
      </c>
      <c r="E4309" s="81"/>
      <c r="F4309" s="81"/>
      <c r="G4309" s="172" t="s">
        <v>103</v>
      </c>
      <c r="H4309" s="34"/>
    </row>
    <row r="4310" spans="1:8" x14ac:dyDescent="0.2">
      <c r="A4310" s="1569">
        <v>300947</v>
      </c>
      <c r="B4310" s="172" t="s">
        <v>7146</v>
      </c>
      <c r="C4310" s="81" t="s">
        <v>7147</v>
      </c>
      <c r="D4310" s="81" t="s">
        <v>134</v>
      </c>
      <c r="E4310" s="81"/>
      <c r="F4310" s="81"/>
      <c r="G4310" s="172" t="s">
        <v>103</v>
      </c>
      <c r="H4310" s="34"/>
    </row>
    <row r="4311" spans="1:8" x14ac:dyDescent="0.2">
      <c r="A4311" s="1569">
        <v>300948</v>
      </c>
      <c r="B4311" s="172" t="s">
        <v>7148</v>
      </c>
      <c r="C4311" s="81" t="s">
        <v>242</v>
      </c>
      <c r="D4311" s="81" t="s">
        <v>134</v>
      </c>
      <c r="E4311" s="81"/>
      <c r="F4311" s="81"/>
      <c r="G4311" s="172" t="s">
        <v>103</v>
      </c>
      <c r="H4311" s="34"/>
    </row>
    <row r="4312" spans="1:8" x14ac:dyDescent="0.2">
      <c r="A4312" s="1569">
        <v>300949</v>
      </c>
      <c r="B4312" s="172" t="s">
        <v>7149</v>
      </c>
      <c r="C4312" s="81" t="s">
        <v>7150</v>
      </c>
      <c r="D4312" s="81" t="s">
        <v>134</v>
      </c>
      <c r="E4312" s="81"/>
      <c r="F4312" s="81"/>
      <c r="G4312" s="172" t="s">
        <v>103</v>
      </c>
      <c r="H4312" s="34"/>
    </row>
    <row r="4313" spans="1:8" x14ac:dyDescent="0.2">
      <c r="A4313" s="1569">
        <v>300950</v>
      </c>
      <c r="B4313" s="172" t="s">
        <v>7151</v>
      </c>
      <c r="C4313" s="81" t="s">
        <v>7152</v>
      </c>
      <c r="D4313" s="81" t="s">
        <v>134</v>
      </c>
      <c r="E4313" s="81"/>
      <c r="F4313" s="81"/>
      <c r="G4313" s="172" t="s">
        <v>103</v>
      </c>
      <c r="H4313" s="34"/>
    </row>
    <row r="4314" spans="1:8" x14ac:dyDescent="0.2">
      <c r="A4314" s="1569">
        <v>300951</v>
      </c>
      <c r="B4314" s="172" t="s">
        <v>7153</v>
      </c>
      <c r="C4314" s="81" t="s">
        <v>7154</v>
      </c>
      <c r="D4314" s="81" t="s">
        <v>134</v>
      </c>
      <c r="E4314" s="81"/>
      <c r="F4314" s="81"/>
      <c r="G4314" s="172" t="s">
        <v>103</v>
      </c>
      <c r="H4314" s="34"/>
    </row>
    <row r="4315" spans="1:8" x14ac:dyDescent="0.2">
      <c r="A4315" s="1569">
        <v>300952</v>
      </c>
      <c r="B4315" s="172" t="s">
        <v>7155</v>
      </c>
      <c r="C4315" s="81" t="s">
        <v>7156</v>
      </c>
      <c r="D4315" s="81" t="s">
        <v>134</v>
      </c>
      <c r="E4315" s="81"/>
      <c r="F4315" s="81"/>
      <c r="G4315" s="172" t="s">
        <v>103</v>
      </c>
      <c r="H4315" s="34"/>
    </row>
    <row r="4316" spans="1:8" x14ac:dyDescent="0.2">
      <c r="A4316" s="1569">
        <v>300953</v>
      </c>
      <c r="B4316" s="172" t="s">
        <v>7157</v>
      </c>
      <c r="C4316" s="81" t="s">
        <v>7158</v>
      </c>
      <c r="D4316" s="81" t="s">
        <v>143</v>
      </c>
      <c r="E4316" s="81"/>
      <c r="F4316" s="81"/>
      <c r="G4316" s="172" t="s">
        <v>103</v>
      </c>
      <c r="H4316" s="34"/>
    </row>
    <row r="4317" spans="1:8" x14ac:dyDescent="0.2">
      <c r="A4317" s="1569">
        <v>300954</v>
      </c>
      <c r="B4317" s="172" t="s">
        <v>7159</v>
      </c>
      <c r="C4317" s="81" t="s">
        <v>214</v>
      </c>
      <c r="D4317" s="81" t="s">
        <v>134</v>
      </c>
      <c r="E4317" s="81"/>
      <c r="F4317" s="81"/>
      <c r="G4317" s="172" t="s">
        <v>103</v>
      </c>
      <c r="H4317" s="34"/>
    </row>
    <row r="4318" spans="1:8" x14ac:dyDescent="0.2">
      <c r="A4318" s="1569">
        <v>300955</v>
      </c>
      <c r="B4318" s="172" t="s">
        <v>7160</v>
      </c>
      <c r="C4318" s="81" t="s">
        <v>7161</v>
      </c>
      <c r="D4318" s="81" t="s">
        <v>134</v>
      </c>
      <c r="E4318" s="81"/>
      <c r="F4318" s="81"/>
      <c r="G4318" s="172" t="s">
        <v>103</v>
      </c>
      <c r="H4318" s="34"/>
    </row>
    <row r="4319" spans="1:8" x14ac:dyDescent="0.2">
      <c r="A4319" s="1569">
        <v>300956</v>
      </c>
      <c r="B4319" s="172" t="s">
        <v>7162</v>
      </c>
      <c r="C4319" s="81" t="s">
        <v>7163</v>
      </c>
      <c r="D4319" s="81" t="s">
        <v>134</v>
      </c>
      <c r="E4319" s="81"/>
      <c r="F4319" s="81"/>
      <c r="G4319" s="172" t="s">
        <v>103</v>
      </c>
      <c r="H4319" s="34"/>
    </row>
    <row r="4320" spans="1:8" x14ac:dyDescent="0.2">
      <c r="A4320" s="1569">
        <v>300957</v>
      </c>
      <c r="B4320" s="172" t="s">
        <v>7164</v>
      </c>
      <c r="C4320" s="81" t="s">
        <v>7165</v>
      </c>
      <c r="D4320" s="81" t="s">
        <v>134</v>
      </c>
      <c r="E4320" s="81"/>
      <c r="F4320" s="81"/>
      <c r="G4320" s="172" t="s">
        <v>103</v>
      </c>
      <c r="H4320" s="34"/>
    </row>
    <row r="4321" spans="1:8" x14ac:dyDescent="0.2">
      <c r="A4321" s="1569">
        <v>300958</v>
      </c>
      <c r="B4321" s="172" t="s">
        <v>7166</v>
      </c>
      <c r="C4321" s="81" t="s">
        <v>3389</v>
      </c>
      <c r="D4321" s="81" t="s">
        <v>134</v>
      </c>
      <c r="E4321" s="81"/>
      <c r="F4321" s="81"/>
      <c r="G4321" s="172" t="s">
        <v>103</v>
      </c>
      <c r="H4321" s="34"/>
    </row>
    <row r="4322" spans="1:8" x14ac:dyDescent="0.2">
      <c r="A4322" s="1569">
        <v>300959</v>
      </c>
      <c r="B4322" s="172" t="s">
        <v>7167</v>
      </c>
      <c r="C4322" s="81" t="s">
        <v>759</v>
      </c>
      <c r="D4322" s="81" t="s">
        <v>124</v>
      </c>
      <c r="E4322" s="81"/>
      <c r="F4322" s="81"/>
      <c r="G4322" s="172" t="s">
        <v>103</v>
      </c>
      <c r="H4322" s="34"/>
    </row>
    <row r="4323" spans="1:8" x14ac:dyDescent="0.2">
      <c r="A4323" s="1569">
        <v>300960</v>
      </c>
      <c r="B4323" s="172" t="s">
        <v>7168</v>
      </c>
      <c r="C4323" s="81" t="s">
        <v>7169</v>
      </c>
      <c r="D4323" s="81" t="s">
        <v>143</v>
      </c>
      <c r="E4323" s="81"/>
      <c r="F4323" s="81"/>
      <c r="G4323" s="172" t="s">
        <v>103</v>
      </c>
      <c r="H4323" s="34"/>
    </row>
    <row r="4324" spans="1:8" x14ac:dyDescent="0.2">
      <c r="A4324" s="1569">
        <v>300961</v>
      </c>
      <c r="B4324" s="172" t="s">
        <v>7170</v>
      </c>
      <c r="C4324" s="81" t="s">
        <v>7171</v>
      </c>
      <c r="D4324" s="81" t="s">
        <v>101</v>
      </c>
      <c r="E4324" s="81"/>
      <c r="F4324" s="81"/>
      <c r="G4324" s="172" t="s">
        <v>103</v>
      </c>
      <c r="H4324" s="34"/>
    </row>
    <row r="4325" spans="1:8" x14ac:dyDescent="0.2">
      <c r="A4325" s="1569">
        <v>300962</v>
      </c>
      <c r="B4325" s="172" t="s">
        <v>7172</v>
      </c>
      <c r="C4325" s="81" t="s">
        <v>7173</v>
      </c>
      <c r="D4325" s="81" t="s">
        <v>124</v>
      </c>
      <c r="E4325" s="81"/>
      <c r="F4325" s="81"/>
      <c r="G4325" s="172" t="s">
        <v>103</v>
      </c>
      <c r="H4325" s="34"/>
    </row>
    <row r="4326" spans="1:8" x14ac:dyDescent="0.2">
      <c r="A4326" s="1569">
        <v>300963</v>
      </c>
      <c r="B4326" s="172" t="s">
        <v>7174</v>
      </c>
      <c r="C4326" s="81" t="s">
        <v>7175</v>
      </c>
      <c r="D4326" s="81" t="s">
        <v>134</v>
      </c>
      <c r="E4326" s="81"/>
      <c r="F4326" s="81"/>
      <c r="G4326" s="172" t="s">
        <v>103</v>
      </c>
      <c r="H4326" s="34"/>
    </row>
    <row r="4327" spans="1:8" x14ac:dyDescent="0.2">
      <c r="A4327" s="1569">
        <v>300964</v>
      </c>
      <c r="B4327" s="172" t="s">
        <v>7176</v>
      </c>
      <c r="C4327" s="81" t="s">
        <v>7177</v>
      </c>
      <c r="D4327" s="81" t="s">
        <v>134</v>
      </c>
      <c r="E4327" s="81"/>
      <c r="F4327" s="81"/>
      <c r="G4327" s="172" t="s">
        <v>103</v>
      </c>
      <c r="H4327" s="34"/>
    </row>
    <row r="4328" spans="1:8" x14ac:dyDescent="0.2">
      <c r="A4328" s="1569">
        <v>300965</v>
      </c>
      <c r="B4328" s="172" t="s">
        <v>7178</v>
      </c>
      <c r="C4328" s="81" t="s">
        <v>7179</v>
      </c>
      <c r="D4328" s="81" t="s">
        <v>143</v>
      </c>
      <c r="E4328" s="81"/>
      <c r="F4328" s="81"/>
      <c r="G4328" s="172" t="s">
        <v>103</v>
      </c>
      <c r="H4328" s="34"/>
    </row>
    <row r="4329" spans="1:8" x14ac:dyDescent="0.2">
      <c r="A4329" s="1569">
        <v>300966</v>
      </c>
      <c r="B4329" s="172" t="s">
        <v>7180</v>
      </c>
      <c r="C4329" s="81" t="s">
        <v>7181</v>
      </c>
      <c r="D4329" s="81" t="s">
        <v>143</v>
      </c>
      <c r="E4329" s="81"/>
      <c r="F4329" s="81"/>
      <c r="G4329" s="172" t="s">
        <v>103</v>
      </c>
      <c r="H4329" s="34"/>
    </row>
    <row r="4330" spans="1:8" x14ac:dyDescent="0.2">
      <c r="A4330" s="1569">
        <v>300967</v>
      </c>
      <c r="B4330" s="172" t="s">
        <v>7182</v>
      </c>
      <c r="C4330" s="81" t="s">
        <v>7183</v>
      </c>
      <c r="D4330" s="81" t="s">
        <v>124</v>
      </c>
      <c r="E4330" s="81"/>
      <c r="F4330" s="81"/>
      <c r="G4330" s="172" t="s">
        <v>103</v>
      </c>
      <c r="H4330" s="34"/>
    </row>
    <row r="4331" spans="1:8" x14ac:dyDescent="0.2">
      <c r="A4331" s="1569">
        <v>300968</v>
      </c>
      <c r="B4331" s="172" t="s">
        <v>7184</v>
      </c>
      <c r="C4331" s="81" t="s">
        <v>7185</v>
      </c>
      <c r="D4331" s="81" t="s">
        <v>134</v>
      </c>
      <c r="E4331" s="81"/>
      <c r="F4331" s="81"/>
      <c r="G4331" s="172" t="s">
        <v>103</v>
      </c>
      <c r="H4331" s="34"/>
    </row>
    <row r="4332" spans="1:8" x14ac:dyDescent="0.2">
      <c r="A4332" s="1569">
        <v>300969</v>
      </c>
      <c r="B4332" s="172" t="s">
        <v>7186</v>
      </c>
      <c r="C4332" s="81" t="s">
        <v>7187</v>
      </c>
      <c r="D4332" s="81" t="s">
        <v>124</v>
      </c>
      <c r="E4332" s="81"/>
      <c r="F4332" s="81"/>
      <c r="G4332" s="172" t="s">
        <v>103</v>
      </c>
      <c r="H4332" s="34"/>
    </row>
    <row r="4333" spans="1:8" x14ac:dyDescent="0.2">
      <c r="A4333" s="1569">
        <v>300970</v>
      </c>
      <c r="B4333" s="172" t="s">
        <v>7188</v>
      </c>
      <c r="C4333" s="81" t="s">
        <v>7189</v>
      </c>
      <c r="D4333" s="81" t="s">
        <v>124</v>
      </c>
      <c r="E4333" s="81"/>
      <c r="F4333" s="81"/>
      <c r="G4333" s="172" t="s">
        <v>103</v>
      </c>
      <c r="H4333" s="34"/>
    </row>
    <row r="4334" spans="1:8" x14ac:dyDescent="0.2">
      <c r="A4334" s="1569">
        <v>300971</v>
      </c>
      <c r="B4334" s="172" t="s">
        <v>7190</v>
      </c>
      <c r="C4334" s="81" t="s">
        <v>7191</v>
      </c>
      <c r="D4334" s="81" t="s">
        <v>124</v>
      </c>
      <c r="E4334" s="81"/>
      <c r="F4334" s="81"/>
      <c r="G4334" s="172" t="s">
        <v>103</v>
      </c>
      <c r="H4334" s="34"/>
    </row>
    <row r="4335" spans="1:8" x14ac:dyDescent="0.2">
      <c r="A4335" s="1569">
        <v>300972</v>
      </c>
      <c r="B4335" s="172" t="s">
        <v>7192</v>
      </c>
      <c r="C4335" s="81" t="s">
        <v>7193</v>
      </c>
      <c r="D4335" s="81" t="s">
        <v>143</v>
      </c>
      <c r="E4335" s="81"/>
      <c r="F4335" s="81"/>
      <c r="G4335" s="172" t="s">
        <v>103</v>
      </c>
      <c r="H4335" s="34"/>
    </row>
    <row r="4336" spans="1:8" x14ac:dyDescent="0.2">
      <c r="A4336" s="1569">
        <v>300973</v>
      </c>
      <c r="B4336" s="172" t="s">
        <v>7194</v>
      </c>
      <c r="C4336" s="81" t="s">
        <v>7195</v>
      </c>
      <c r="D4336" s="81" t="s">
        <v>143</v>
      </c>
      <c r="E4336" s="81"/>
      <c r="F4336" s="81"/>
      <c r="G4336" s="172" t="s">
        <v>103</v>
      </c>
      <c r="H4336" s="34"/>
    </row>
    <row r="4337" spans="1:8" x14ac:dyDescent="0.2">
      <c r="A4337" s="1569">
        <v>300974</v>
      </c>
      <c r="B4337" s="172" t="s">
        <v>11982</v>
      </c>
      <c r="C4337" s="81" t="s">
        <v>11983</v>
      </c>
      <c r="D4337" s="81" t="s">
        <v>134</v>
      </c>
      <c r="E4337" s="81"/>
      <c r="F4337" s="81"/>
      <c r="G4337" s="172" t="s">
        <v>103</v>
      </c>
      <c r="H4337" s="34"/>
    </row>
    <row r="4338" spans="1:8" x14ac:dyDescent="0.2">
      <c r="A4338" s="1569">
        <v>300975</v>
      </c>
      <c r="B4338" s="172" t="s">
        <v>7196</v>
      </c>
      <c r="C4338" s="81" t="s">
        <v>7197</v>
      </c>
      <c r="D4338" s="81" t="s">
        <v>143</v>
      </c>
      <c r="E4338" s="81"/>
      <c r="F4338" s="81"/>
      <c r="G4338" s="172" t="s">
        <v>103</v>
      </c>
      <c r="H4338" s="34"/>
    </row>
    <row r="4339" spans="1:8" x14ac:dyDescent="0.2">
      <c r="A4339" s="1569">
        <v>300976</v>
      </c>
      <c r="B4339" s="172" t="s">
        <v>7198</v>
      </c>
      <c r="C4339" s="81" t="s">
        <v>7199</v>
      </c>
      <c r="D4339" s="81" t="s">
        <v>143</v>
      </c>
      <c r="E4339" s="81"/>
      <c r="F4339" s="81"/>
      <c r="G4339" s="172" t="s">
        <v>103</v>
      </c>
      <c r="H4339" s="34"/>
    </row>
    <row r="4340" spans="1:8" x14ac:dyDescent="0.2">
      <c r="A4340" s="1569">
        <v>300977</v>
      </c>
      <c r="B4340" s="172" t="s">
        <v>7200</v>
      </c>
      <c r="C4340" s="81" t="s">
        <v>7201</v>
      </c>
      <c r="D4340" s="81" t="s">
        <v>134</v>
      </c>
      <c r="E4340" s="81"/>
      <c r="F4340" s="81"/>
      <c r="G4340" s="172" t="s">
        <v>103</v>
      </c>
      <c r="H4340" s="34"/>
    </row>
    <row r="4341" spans="1:8" x14ac:dyDescent="0.2">
      <c r="A4341" s="1569">
        <v>300978</v>
      </c>
      <c r="B4341" s="172" t="s">
        <v>7202</v>
      </c>
      <c r="C4341" s="81" t="s">
        <v>7203</v>
      </c>
      <c r="D4341" s="81" t="s">
        <v>124</v>
      </c>
      <c r="E4341" s="81"/>
      <c r="F4341" s="81"/>
      <c r="G4341" s="172" t="s">
        <v>103</v>
      </c>
      <c r="H4341" s="34"/>
    </row>
    <row r="4342" spans="1:8" x14ac:dyDescent="0.2">
      <c r="A4342" s="1569">
        <v>300979</v>
      </c>
      <c r="B4342" s="172" t="s">
        <v>7204</v>
      </c>
      <c r="C4342" s="81" t="s">
        <v>7205</v>
      </c>
      <c r="D4342" s="81" t="s">
        <v>134</v>
      </c>
      <c r="E4342" s="81"/>
      <c r="F4342" s="81"/>
      <c r="G4342" s="172" t="s">
        <v>103</v>
      </c>
      <c r="H4342" s="34"/>
    </row>
    <row r="4343" spans="1:8" x14ac:dyDescent="0.2">
      <c r="A4343" s="1569">
        <v>300980</v>
      </c>
      <c r="B4343" s="172" t="s">
        <v>7206</v>
      </c>
      <c r="C4343" s="81" t="s">
        <v>7205</v>
      </c>
      <c r="D4343" s="81" t="s">
        <v>134</v>
      </c>
      <c r="E4343" s="81"/>
      <c r="F4343" s="81"/>
      <c r="G4343" s="172" t="s">
        <v>103</v>
      </c>
      <c r="H4343" s="34"/>
    </row>
    <row r="4344" spans="1:8" x14ac:dyDescent="0.2">
      <c r="A4344" s="1569">
        <v>300981</v>
      </c>
      <c r="B4344" s="172" t="s">
        <v>7207</v>
      </c>
      <c r="C4344" s="81" t="s">
        <v>7208</v>
      </c>
      <c r="D4344" s="81" t="s">
        <v>134</v>
      </c>
      <c r="E4344" s="81"/>
      <c r="F4344" s="81"/>
      <c r="G4344" s="172" t="s">
        <v>103</v>
      </c>
      <c r="H4344" s="34"/>
    </row>
    <row r="4345" spans="1:8" x14ac:dyDescent="0.2">
      <c r="A4345" s="1569">
        <v>300982</v>
      </c>
      <c r="B4345" s="172" t="s">
        <v>7209</v>
      </c>
      <c r="C4345" s="81" t="s">
        <v>7210</v>
      </c>
      <c r="D4345" s="81" t="s">
        <v>143</v>
      </c>
      <c r="E4345" s="81"/>
      <c r="F4345" s="81"/>
      <c r="G4345" s="172" t="s">
        <v>103</v>
      </c>
      <c r="H4345" s="34"/>
    </row>
    <row r="4346" spans="1:8" x14ac:dyDescent="0.2">
      <c r="A4346" s="1569">
        <v>300983</v>
      </c>
      <c r="B4346" s="172" t="s">
        <v>7211</v>
      </c>
      <c r="C4346" s="81" t="s">
        <v>7212</v>
      </c>
      <c r="D4346" s="81" t="s">
        <v>143</v>
      </c>
      <c r="E4346" s="81"/>
      <c r="F4346" s="81"/>
      <c r="G4346" s="172" t="s">
        <v>103</v>
      </c>
      <c r="H4346" s="34"/>
    </row>
    <row r="4347" spans="1:8" x14ac:dyDescent="0.2">
      <c r="A4347" s="1569">
        <v>300984</v>
      </c>
      <c r="B4347" s="172" t="s">
        <v>7213</v>
      </c>
      <c r="C4347" s="81" t="s">
        <v>7214</v>
      </c>
      <c r="D4347" s="81" t="s">
        <v>143</v>
      </c>
      <c r="E4347" s="81"/>
      <c r="F4347" s="81"/>
      <c r="G4347" s="172" t="s">
        <v>103</v>
      </c>
      <c r="H4347" s="34"/>
    </row>
    <row r="4348" spans="1:8" x14ac:dyDescent="0.2">
      <c r="A4348" s="1569">
        <v>300985</v>
      </c>
      <c r="B4348" s="172" t="s">
        <v>7215</v>
      </c>
      <c r="C4348" s="81" t="s">
        <v>7216</v>
      </c>
      <c r="D4348" s="81" t="s">
        <v>143</v>
      </c>
      <c r="E4348" s="81"/>
      <c r="F4348" s="81"/>
      <c r="G4348" s="172" t="s">
        <v>103</v>
      </c>
      <c r="H4348" s="34"/>
    </row>
    <row r="4349" spans="1:8" x14ac:dyDescent="0.2">
      <c r="A4349" s="1569">
        <v>300986</v>
      </c>
      <c r="B4349" s="172" t="s">
        <v>7217</v>
      </c>
      <c r="C4349" s="81" t="s">
        <v>7218</v>
      </c>
      <c r="D4349" s="81" t="s">
        <v>143</v>
      </c>
      <c r="E4349" s="81"/>
      <c r="F4349" s="81"/>
      <c r="G4349" s="172" t="s">
        <v>103</v>
      </c>
      <c r="H4349" s="34"/>
    </row>
    <row r="4350" spans="1:8" x14ac:dyDescent="0.2">
      <c r="A4350" s="1569">
        <v>300987</v>
      </c>
      <c r="B4350" s="172" t="s">
        <v>7219</v>
      </c>
      <c r="C4350" s="81" t="s">
        <v>7220</v>
      </c>
      <c r="D4350" s="81" t="s">
        <v>134</v>
      </c>
      <c r="E4350" s="81"/>
      <c r="F4350" s="81"/>
      <c r="G4350" s="172" t="s">
        <v>103</v>
      </c>
      <c r="H4350" s="34"/>
    </row>
    <row r="4351" spans="1:8" x14ac:dyDescent="0.2">
      <c r="A4351" s="1569">
        <v>300988</v>
      </c>
      <c r="B4351" s="172" t="s">
        <v>7221</v>
      </c>
      <c r="C4351" s="81" t="s">
        <v>7222</v>
      </c>
      <c r="D4351" s="81" t="s">
        <v>134</v>
      </c>
      <c r="E4351" s="81"/>
      <c r="F4351" s="81"/>
      <c r="G4351" s="172" t="s">
        <v>107</v>
      </c>
      <c r="H4351" s="34"/>
    </row>
    <row r="4352" spans="1:8" x14ac:dyDescent="0.2">
      <c r="A4352" s="1569">
        <v>300989</v>
      </c>
      <c r="B4352" s="172" t="s">
        <v>7223</v>
      </c>
      <c r="C4352" s="81" t="s">
        <v>7224</v>
      </c>
      <c r="D4352" s="81" t="s">
        <v>143</v>
      </c>
      <c r="E4352" s="81"/>
      <c r="F4352" s="81"/>
      <c r="G4352" s="172" t="s">
        <v>103</v>
      </c>
      <c r="H4352" s="34"/>
    </row>
    <row r="4353" spans="1:8" x14ac:dyDescent="0.2">
      <c r="A4353" s="1569">
        <v>300990</v>
      </c>
      <c r="B4353" s="172" t="s">
        <v>7225</v>
      </c>
      <c r="C4353" s="81" t="s">
        <v>7226</v>
      </c>
      <c r="D4353" s="81" t="s">
        <v>143</v>
      </c>
      <c r="E4353" s="81"/>
      <c r="F4353" s="81"/>
      <c r="G4353" s="172" t="s">
        <v>103</v>
      </c>
      <c r="H4353" s="34"/>
    </row>
    <row r="4354" spans="1:8" x14ac:dyDescent="0.2">
      <c r="A4354" s="1569">
        <v>300991</v>
      </c>
      <c r="B4354" s="172" t="s">
        <v>7227</v>
      </c>
      <c r="C4354" s="81" t="s">
        <v>7228</v>
      </c>
      <c r="D4354" s="81" t="s">
        <v>134</v>
      </c>
      <c r="E4354" s="81" t="s">
        <v>143</v>
      </c>
      <c r="F4354" s="81"/>
      <c r="G4354" s="172" t="s">
        <v>103</v>
      </c>
      <c r="H4354" s="34"/>
    </row>
    <row r="4355" spans="1:8" x14ac:dyDescent="0.2">
      <c r="A4355" s="1569">
        <v>300992</v>
      </c>
      <c r="B4355" s="172" t="s">
        <v>7229</v>
      </c>
      <c r="C4355" s="81" t="s">
        <v>7230</v>
      </c>
      <c r="D4355" s="81" t="s">
        <v>134</v>
      </c>
      <c r="E4355" s="81"/>
      <c r="F4355" s="81"/>
      <c r="G4355" s="172" t="s">
        <v>103</v>
      </c>
      <c r="H4355" s="34"/>
    </row>
    <row r="4356" spans="1:8" x14ac:dyDescent="0.2">
      <c r="A4356" s="1569">
        <v>300993</v>
      </c>
      <c r="B4356" s="172" t="s">
        <v>7231</v>
      </c>
      <c r="C4356" s="81" t="s">
        <v>7232</v>
      </c>
      <c r="D4356" s="81" t="s">
        <v>124</v>
      </c>
      <c r="E4356" s="81"/>
      <c r="F4356" s="81"/>
      <c r="G4356" s="172" t="s">
        <v>103</v>
      </c>
      <c r="H4356" s="34"/>
    </row>
    <row r="4357" spans="1:8" x14ac:dyDescent="0.2">
      <c r="A4357" s="1569">
        <v>300995</v>
      </c>
      <c r="B4357" s="172" t="s">
        <v>7233</v>
      </c>
      <c r="C4357" s="81" t="s">
        <v>7234</v>
      </c>
      <c r="D4357" s="81" t="s">
        <v>134</v>
      </c>
      <c r="E4357" s="81"/>
      <c r="F4357" s="81"/>
      <c r="G4357" s="172" t="s">
        <v>103</v>
      </c>
      <c r="H4357" s="34"/>
    </row>
    <row r="4358" spans="1:8" x14ac:dyDescent="0.2">
      <c r="A4358" s="1569">
        <v>300996</v>
      </c>
      <c r="B4358" s="172" t="s">
        <v>7235</v>
      </c>
      <c r="C4358" s="81" t="s">
        <v>7236</v>
      </c>
      <c r="D4358" s="81" t="s">
        <v>124</v>
      </c>
      <c r="E4358" s="81"/>
      <c r="F4358" s="81"/>
      <c r="G4358" s="172" t="s">
        <v>103</v>
      </c>
      <c r="H4358" s="34"/>
    </row>
    <row r="4359" spans="1:8" x14ac:dyDescent="0.2">
      <c r="A4359" s="1569">
        <v>300997</v>
      </c>
      <c r="B4359" s="172" t="s">
        <v>7237</v>
      </c>
      <c r="C4359" s="81" t="s">
        <v>7238</v>
      </c>
      <c r="D4359" s="81" t="s">
        <v>101</v>
      </c>
      <c r="E4359" s="81"/>
      <c r="F4359" s="81"/>
      <c r="G4359" s="172" t="s">
        <v>103</v>
      </c>
      <c r="H4359" s="34"/>
    </row>
    <row r="4360" spans="1:8" x14ac:dyDescent="0.2">
      <c r="A4360" s="1569">
        <v>300998</v>
      </c>
      <c r="B4360" s="172" t="s">
        <v>7239</v>
      </c>
      <c r="C4360" s="81" t="s">
        <v>7240</v>
      </c>
      <c r="D4360" s="81" t="s">
        <v>101</v>
      </c>
      <c r="E4360" s="81"/>
      <c r="F4360" s="81"/>
      <c r="G4360" s="172" t="s">
        <v>103</v>
      </c>
      <c r="H4360" s="34"/>
    </row>
    <row r="4361" spans="1:8" x14ac:dyDescent="0.2">
      <c r="A4361" s="1569">
        <v>300999</v>
      </c>
      <c r="B4361" s="172" t="s">
        <v>7241</v>
      </c>
      <c r="C4361" s="81" t="s">
        <v>7242</v>
      </c>
      <c r="D4361" s="81" t="s">
        <v>143</v>
      </c>
      <c r="E4361" s="81"/>
      <c r="F4361" s="81"/>
      <c r="G4361" s="172" t="s">
        <v>103</v>
      </c>
      <c r="H4361" s="34"/>
    </row>
    <row r="4362" spans="1:8" x14ac:dyDescent="0.2">
      <c r="A4362" s="1569">
        <v>301000</v>
      </c>
      <c r="B4362" s="172" t="s">
        <v>7243</v>
      </c>
      <c r="C4362" s="81" t="s">
        <v>7244</v>
      </c>
      <c r="D4362" s="81" t="s">
        <v>124</v>
      </c>
      <c r="E4362" s="81"/>
      <c r="F4362" s="81"/>
      <c r="G4362" s="172" t="s">
        <v>103</v>
      </c>
      <c r="H4362" s="34"/>
    </row>
    <row r="4363" spans="1:8" x14ac:dyDescent="0.2">
      <c r="A4363" s="1569">
        <v>301001</v>
      </c>
      <c r="B4363" s="172" t="s">
        <v>7245</v>
      </c>
      <c r="C4363" s="81" t="s">
        <v>7246</v>
      </c>
      <c r="D4363" s="81" t="s">
        <v>124</v>
      </c>
      <c r="E4363" s="81"/>
      <c r="F4363" s="81"/>
      <c r="G4363" s="172" t="s">
        <v>103</v>
      </c>
      <c r="H4363" s="34"/>
    </row>
    <row r="4364" spans="1:8" x14ac:dyDescent="0.2">
      <c r="A4364" s="1569">
        <v>301002</v>
      </c>
      <c r="B4364" s="172" t="s">
        <v>7247</v>
      </c>
      <c r="C4364" s="81" t="s">
        <v>7248</v>
      </c>
      <c r="D4364" s="81" t="s">
        <v>124</v>
      </c>
      <c r="E4364" s="81"/>
      <c r="F4364" s="81"/>
      <c r="G4364" s="172" t="s">
        <v>103</v>
      </c>
      <c r="H4364" s="34"/>
    </row>
    <row r="4365" spans="1:8" x14ac:dyDescent="0.2">
      <c r="A4365" s="1569">
        <v>301003</v>
      </c>
      <c r="B4365" s="172" t="s">
        <v>7249</v>
      </c>
      <c r="C4365" s="81" t="s">
        <v>7250</v>
      </c>
      <c r="D4365" s="81" t="s">
        <v>124</v>
      </c>
      <c r="E4365" s="81"/>
      <c r="F4365" s="81"/>
      <c r="G4365" s="172" t="s">
        <v>103</v>
      </c>
      <c r="H4365" s="34"/>
    </row>
    <row r="4366" spans="1:8" x14ac:dyDescent="0.2">
      <c r="A4366" s="1569">
        <v>301004</v>
      </c>
      <c r="B4366" s="172" t="s">
        <v>7251</v>
      </c>
      <c r="C4366" s="81" t="s">
        <v>7252</v>
      </c>
      <c r="D4366" s="81" t="s">
        <v>143</v>
      </c>
      <c r="E4366" s="81"/>
      <c r="F4366" s="81"/>
      <c r="G4366" s="172" t="s">
        <v>103</v>
      </c>
      <c r="H4366" s="34"/>
    </row>
    <row r="4367" spans="1:8" x14ac:dyDescent="0.2">
      <c r="A4367" s="1569">
        <v>301005</v>
      </c>
      <c r="B4367" s="172" t="s">
        <v>7253</v>
      </c>
      <c r="C4367" s="81" t="s">
        <v>7254</v>
      </c>
      <c r="D4367" s="81" t="s">
        <v>134</v>
      </c>
      <c r="E4367" s="81"/>
      <c r="F4367" s="81"/>
      <c r="G4367" s="172" t="s">
        <v>103</v>
      </c>
      <c r="H4367" s="34"/>
    </row>
    <row r="4368" spans="1:8" x14ac:dyDescent="0.2">
      <c r="A4368" s="1569">
        <v>301006</v>
      </c>
      <c r="B4368" s="172" t="s">
        <v>7255</v>
      </c>
      <c r="C4368" s="81" t="s">
        <v>7256</v>
      </c>
      <c r="D4368" s="81" t="s">
        <v>124</v>
      </c>
      <c r="E4368" s="81"/>
      <c r="F4368" s="81"/>
      <c r="G4368" s="172" t="s">
        <v>103</v>
      </c>
      <c r="H4368" s="34"/>
    </row>
    <row r="4369" spans="1:8" x14ac:dyDescent="0.2">
      <c r="A4369" s="1569">
        <v>301007</v>
      </c>
      <c r="B4369" s="172" t="s">
        <v>7257</v>
      </c>
      <c r="C4369" s="81" t="s">
        <v>7258</v>
      </c>
      <c r="D4369" s="81" t="s">
        <v>143</v>
      </c>
      <c r="E4369" s="81"/>
      <c r="F4369" s="81"/>
      <c r="G4369" s="172" t="s">
        <v>103</v>
      </c>
      <c r="H4369" s="34"/>
    </row>
    <row r="4370" spans="1:8" x14ac:dyDescent="0.2">
      <c r="A4370" s="1569">
        <v>301008</v>
      </c>
      <c r="B4370" s="172" t="s">
        <v>7259</v>
      </c>
      <c r="C4370" s="81" t="s">
        <v>7260</v>
      </c>
      <c r="D4370" s="81" t="s">
        <v>134</v>
      </c>
      <c r="E4370" s="81"/>
      <c r="F4370" s="81"/>
      <c r="G4370" s="172" t="s">
        <v>103</v>
      </c>
      <c r="H4370" s="34"/>
    </row>
    <row r="4371" spans="1:8" x14ac:dyDescent="0.2">
      <c r="A4371" s="1569">
        <v>301009</v>
      </c>
      <c r="B4371" s="172" t="s">
        <v>7261</v>
      </c>
      <c r="C4371" s="81" t="s">
        <v>7262</v>
      </c>
      <c r="D4371" s="81" t="s">
        <v>124</v>
      </c>
      <c r="E4371" s="81"/>
      <c r="F4371" s="81"/>
      <c r="G4371" s="172" t="s">
        <v>103</v>
      </c>
      <c r="H4371" s="34"/>
    </row>
    <row r="4372" spans="1:8" x14ac:dyDescent="0.2">
      <c r="A4372" s="1569">
        <v>301010</v>
      </c>
      <c r="B4372" s="172" t="s">
        <v>7263</v>
      </c>
      <c r="C4372" s="81" t="s">
        <v>7264</v>
      </c>
      <c r="D4372" s="81" t="s">
        <v>134</v>
      </c>
      <c r="E4372" s="81"/>
      <c r="F4372" s="81"/>
      <c r="G4372" s="172" t="s">
        <v>103</v>
      </c>
      <c r="H4372" s="34"/>
    </row>
    <row r="4373" spans="1:8" x14ac:dyDescent="0.2">
      <c r="A4373" s="1569">
        <v>301011</v>
      </c>
      <c r="B4373" s="172" t="s">
        <v>7265</v>
      </c>
      <c r="C4373" s="81" t="s">
        <v>7266</v>
      </c>
      <c r="D4373" s="81" t="s">
        <v>134</v>
      </c>
      <c r="E4373" s="81"/>
      <c r="F4373" s="81"/>
      <c r="G4373" s="172" t="s">
        <v>103</v>
      </c>
      <c r="H4373" s="34"/>
    </row>
    <row r="4374" spans="1:8" x14ac:dyDescent="0.2">
      <c r="A4374" s="1569">
        <v>301012</v>
      </c>
      <c r="B4374" s="172" t="s">
        <v>7267</v>
      </c>
      <c r="C4374" s="81" t="s">
        <v>7268</v>
      </c>
      <c r="D4374" s="81" t="s">
        <v>134</v>
      </c>
      <c r="E4374" s="81"/>
      <c r="F4374" s="81"/>
      <c r="G4374" s="172" t="s">
        <v>103</v>
      </c>
      <c r="H4374" s="34"/>
    </row>
    <row r="4375" spans="1:8" x14ac:dyDescent="0.2">
      <c r="A4375" s="1569">
        <v>301013</v>
      </c>
      <c r="B4375" s="172" t="s">
        <v>7269</v>
      </c>
      <c r="C4375" s="81" t="s">
        <v>7270</v>
      </c>
      <c r="D4375" s="81" t="s">
        <v>134</v>
      </c>
      <c r="E4375" s="81"/>
      <c r="F4375" s="81"/>
      <c r="G4375" s="172" t="s">
        <v>103</v>
      </c>
      <c r="H4375" s="34"/>
    </row>
    <row r="4376" spans="1:8" x14ac:dyDescent="0.2">
      <c r="A4376" s="1569">
        <v>301014</v>
      </c>
      <c r="B4376" s="172" t="s">
        <v>7271</v>
      </c>
      <c r="C4376" s="81" t="s">
        <v>7272</v>
      </c>
      <c r="D4376" s="81" t="s">
        <v>134</v>
      </c>
      <c r="E4376" s="81"/>
      <c r="F4376" s="81"/>
      <c r="G4376" s="172" t="s">
        <v>103</v>
      </c>
      <c r="H4376" s="34"/>
    </row>
    <row r="4377" spans="1:8" x14ac:dyDescent="0.2">
      <c r="A4377" s="1569">
        <v>301015</v>
      </c>
      <c r="B4377" s="172" t="s">
        <v>7273</v>
      </c>
      <c r="C4377" s="81" t="s">
        <v>7274</v>
      </c>
      <c r="D4377" s="81" t="s">
        <v>143</v>
      </c>
      <c r="E4377" s="81"/>
      <c r="F4377" s="81"/>
      <c r="G4377" s="172" t="s">
        <v>103</v>
      </c>
      <c r="H4377" s="34"/>
    </row>
    <row r="4378" spans="1:8" x14ac:dyDescent="0.2">
      <c r="A4378" s="1569">
        <v>301016</v>
      </c>
      <c r="B4378" s="172" t="s">
        <v>7275</v>
      </c>
      <c r="C4378" s="81" t="s">
        <v>7276</v>
      </c>
      <c r="D4378" s="81" t="s">
        <v>101</v>
      </c>
      <c r="E4378" s="81"/>
      <c r="F4378" s="81"/>
      <c r="G4378" s="172" t="s">
        <v>103</v>
      </c>
      <c r="H4378" s="34"/>
    </row>
    <row r="4379" spans="1:8" x14ac:dyDescent="0.2">
      <c r="A4379" s="1569">
        <v>301017</v>
      </c>
      <c r="B4379" s="172" t="s">
        <v>7277</v>
      </c>
      <c r="C4379" s="81" t="s">
        <v>7278</v>
      </c>
      <c r="D4379" s="81" t="s">
        <v>143</v>
      </c>
      <c r="E4379" s="81"/>
      <c r="F4379" s="81"/>
      <c r="G4379" s="172" t="s">
        <v>103</v>
      </c>
      <c r="H4379" s="34"/>
    </row>
    <row r="4380" spans="1:8" x14ac:dyDescent="0.2">
      <c r="A4380" s="1569">
        <v>301018</v>
      </c>
      <c r="B4380" s="172" t="s">
        <v>7279</v>
      </c>
      <c r="C4380" s="81" t="s">
        <v>7280</v>
      </c>
      <c r="D4380" s="81" t="s">
        <v>143</v>
      </c>
      <c r="E4380" s="81"/>
      <c r="F4380" s="81"/>
      <c r="G4380" s="172" t="s">
        <v>103</v>
      </c>
      <c r="H4380" s="34"/>
    </row>
    <row r="4381" spans="1:8" x14ac:dyDescent="0.2">
      <c r="A4381" s="1569">
        <v>301019</v>
      </c>
      <c r="B4381" s="172" t="s">
        <v>7281</v>
      </c>
      <c r="C4381" s="81" t="s">
        <v>7282</v>
      </c>
      <c r="D4381" s="81" t="s">
        <v>134</v>
      </c>
      <c r="E4381" s="81"/>
      <c r="F4381" s="81"/>
      <c r="G4381" s="172" t="s">
        <v>103</v>
      </c>
      <c r="H4381" s="34"/>
    </row>
    <row r="4382" spans="1:8" x14ac:dyDescent="0.2">
      <c r="A4382" s="1569">
        <v>301020</v>
      </c>
      <c r="B4382" s="172" t="s">
        <v>7283</v>
      </c>
      <c r="C4382" s="81" t="s">
        <v>7284</v>
      </c>
      <c r="D4382" s="81" t="s">
        <v>134</v>
      </c>
      <c r="E4382" s="81"/>
      <c r="F4382" s="81"/>
      <c r="G4382" s="172" t="s">
        <v>103</v>
      </c>
      <c r="H4382" s="34"/>
    </row>
    <row r="4383" spans="1:8" x14ac:dyDescent="0.2">
      <c r="A4383" s="1569">
        <v>301021</v>
      </c>
      <c r="B4383" s="172" t="s">
        <v>7285</v>
      </c>
      <c r="C4383" s="81" t="s">
        <v>7286</v>
      </c>
      <c r="D4383" s="81" t="s">
        <v>134</v>
      </c>
      <c r="E4383" s="81"/>
      <c r="F4383" s="81"/>
      <c r="G4383" s="172" t="s">
        <v>103</v>
      </c>
      <c r="H4383" s="34"/>
    </row>
    <row r="4384" spans="1:8" x14ac:dyDescent="0.2">
      <c r="A4384" s="1569">
        <v>301022</v>
      </c>
      <c r="B4384" s="172" t="s">
        <v>7287</v>
      </c>
      <c r="C4384" s="81" t="s">
        <v>7288</v>
      </c>
      <c r="D4384" s="81" t="s">
        <v>134</v>
      </c>
      <c r="E4384" s="81"/>
      <c r="F4384" s="81"/>
      <c r="G4384" s="172" t="s">
        <v>103</v>
      </c>
      <c r="H4384" s="34"/>
    </row>
    <row r="4385" spans="1:8" x14ac:dyDescent="0.2">
      <c r="A4385" s="1569">
        <v>301023</v>
      </c>
      <c r="B4385" s="172" t="s">
        <v>7289</v>
      </c>
      <c r="C4385" s="81" t="s">
        <v>7280</v>
      </c>
      <c r="D4385" s="81" t="s">
        <v>143</v>
      </c>
      <c r="E4385" s="81"/>
      <c r="F4385" s="81"/>
      <c r="G4385" s="172" t="s">
        <v>103</v>
      </c>
      <c r="H4385" s="34"/>
    </row>
    <row r="4386" spans="1:8" x14ac:dyDescent="0.2">
      <c r="A4386" s="1569">
        <v>301024</v>
      </c>
      <c r="B4386" s="172" t="s">
        <v>7290</v>
      </c>
      <c r="C4386" s="81" t="s">
        <v>7291</v>
      </c>
      <c r="D4386" s="81" t="s">
        <v>134</v>
      </c>
      <c r="E4386" s="81"/>
      <c r="F4386" s="81"/>
      <c r="G4386" s="172" t="s">
        <v>103</v>
      </c>
      <c r="H4386" s="34"/>
    </row>
    <row r="4387" spans="1:8" x14ac:dyDescent="0.2">
      <c r="A4387" s="1569">
        <v>301025</v>
      </c>
      <c r="B4387" s="172" t="s">
        <v>7292</v>
      </c>
      <c r="C4387" s="81" t="s">
        <v>7293</v>
      </c>
      <c r="D4387" s="81" t="s">
        <v>124</v>
      </c>
      <c r="E4387" s="81"/>
      <c r="F4387" s="81"/>
      <c r="G4387" s="172" t="s">
        <v>103</v>
      </c>
      <c r="H4387" s="34"/>
    </row>
    <row r="4388" spans="1:8" x14ac:dyDescent="0.2">
      <c r="A4388" s="1569">
        <v>301026</v>
      </c>
      <c r="B4388" s="172" t="s">
        <v>7294</v>
      </c>
      <c r="C4388" s="81" t="s">
        <v>7295</v>
      </c>
      <c r="D4388" s="81" t="s">
        <v>124</v>
      </c>
      <c r="E4388" s="81"/>
      <c r="F4388" s="81"/>
      <c r="G4388" s="172" t="s">
        <v>103</v>
      </c>
      <c r="H4388" s="34"/>
    </row>
    <row r="4389" spans="1:8" x14ac:dyDescent="0.2">
      <c r="A4389" s="1569">
        <v>301027</v>
      </c>
      <c r="B4389" s="172" t="s">
        <v>7296</v>
      </c>
      <c r="C4389" s="81" t="s">
        <v>7297</v>
      </c>
      <c r="D4389" s="81" t="s">
        <v>124</v>
      </c>
      <c r="E4389" s="81"/>
      <c r="F4389" s="81"/>
      <c r="G4389" s="172" t="s">
        <v>103</v>
      </c>
      <c r="H4389" s="34"/>
    </row>
    <row r="4390" spans="1:8" x14ac:dyDescent="0.2">
      <c r="A4390" s="1569">
        <v>301028</v>
      </c>
      <c r="B4390" s="172" t="s">
        <v>7298</v>
      </c>
      <c r="C4390" s="81" t="s">
        <v>7299</v>
      </c>
      <c r="D4390" s="81" t="s">
        <v>134</v>
      </c>
      <c r="E4390" s="81"/>
      <c r="F4390" s="81"/>
      <c r="G4390" s="172" t="s">
        <v>103</v>
      </c>
      <c r="H4390" s="34"/>
    </row>
    <row r="4391" spans="1:8" x14ac:dyDescent="0.2">
      <c r="A4391" s="1569">
        <v>301029</v>
      </c>
      <c r="B4391" s="172" t="s">
        <v>7300</v>
      </c>
      <c r="C4391" s="81" t="s">
        <v>7301</v>
      </c>
      <c r="D4391" s="81" t="s">
        <v>124</v>
      </c>
      <c r="E4391" s="81"/>
      <c r="F4391" s="81"/>
      <c r="G4391" s="172" t="s">
        <v>103</v>
      </c>
      <c r="H4391" s="34"/>
    </row>
    <row r="4392" spans="1:8" x14ac:dyDescent="0.2">
      <c r="A4392" s="1569">
        <v>301030</v>
      </c>
      <c r="B4392" s="172" t="s">
        <v>7302</v>
      </c>
      <c r="C4392" s="81" t="s">
        <v>7303</v>
      </c>
      <c r="D4392" s="81" t="s">
        <v>124</v>
      </c>
      <c r="E4392" s="81"/>
      <c r="F4392" s="81"/>
      <c r="G4392" s="172" t="s">
        <v>103</v>
      </c>
      <c r="H4392" s="34"/>
    </row>
    <row r="4393" spans="1:8" x14ac:dyDescent="0.2">
      <c r="A4393" s="1569">
        <v>301031</v>
      </c>
      <c r="B4393" s="172" t="s">
        <v>7304</v>
      </c>
      <c r="C4393" s="81" t="s">
        <v>7305</v>
      </c>
      <c r="D4393" s="81" t="s">
        <v>101</v>
      </c>
      <c r="E4393" s="81"/>
      <c r="F4393" s="81"/>
      <c r="G4393" s="172" t="s">
        <v>103</v>
      </c>
      <c r="H4393" s="34"/>
    </row>
    <row r="4394" spans="1:8" x14ac:dyDescent="0.2">
      <c r="A4394" s="1569">
        <v>301032</v>
      </c>
      <c r="B4394" s="172" t="s">
        <v>7306</v>
      </c>
      <c r="C4394" s="81" t="s">
        <v>7307</v>
      </c>
      <c r="D4394" s="81" t="s">
        <v>143</v>
      </c>
      <c r="E4394" s="81"/>
      <c r="F4394" s="81"/>
      <c r="G4394" s="172" t="s">
        <v>103</v>
      </c>
      <c r="H4394" s="34"/>
    </row>
    <row r="4395" spans="1:8" x14ac:dyDescent="0.2">
      <c r="A4395" s="1569">
        <v>301033</v>
      </c>
      <c r="B4395" s="172" t="s">
        <v>7308</v>
      </c>
      <c r="C4395" s="81" t="s">
        <v>7309</v>
      </c>
      <c r="D4395" s="81" t="s">
        <v>124</v>
      </c>
      <c r="E4395" s="81"/>
      <c r="F4395" s="81"/>
      <c r="G4395" s="172" t="s">
        <v>103</v>
      </c>
      <c r="H4395" s="34"/>
    </row>
    <row r="4396" spans="1:8" x14ac:dyDescent="0.2">
      <c r="A4396" s="1569">
        <v>301034</v>
      </c>
      <c r="B4396" s="172" t="s">
        <v>7310</v>
      </c>
      <c r="C4396" s="81" t="s">
        <v>7311</v>
      </c>
      <c r="D4396" s="81" t="s">
        <v>124</v>
      </c>
      <c r="E4396" s="81"/>
      <c r="F4396" s="81"/>
      <c r="G4396" s="172" t="s">
        <v>103</v>
      </c>
      <c r="H4396" s="34"/>
    </row>
    <row r="4397" spans="1:8" x14ac:dyDescent="0.2">
      <c r="A4397" s="1569">
        <v>301035</v>
      </c>
      <c r="B4397" s="172" t="s">
        <v>7312</v>
      </c>
      <c r="C4397" s="81" t="s">
        <v>7313</v>
      </c>
      <c r="D4397" s="81" t="s">
        <v>101</v>
      </c>
      <c r="E4397" s="81" t="s">
        <v>134</v>
      </c>
      <c r="F4397" s="81"/>
      <c r="G4397" s="172" t="s">
        <v>103</v>
      </c>
      <c r="H4397" s="34"/>
    </row>
    <row r="4398" spans="1:8" x14ac:dyDescent="0.2">
      <c r="A4398" s="1569">
        <v>301036</v>
      </c>
      <c r="B4398" s="172" t="s">
        <v>7314</v>
      </c>
      <c r="C4398" s="81" t="s">
        <v>7315</v>
      </c>
      <c r="D4398" s="81" t="s">
        <v>101</v>
      </c>
      <c r="E4398" s="81" t="s">
        <v>134</v>
      </c>
      <c r="F4398" s="81"/>
      <c r="G4398" s="172" t="s">
        <v>103</v>
      </c>
      <c r="H4398" s="34"/>
    </row>
    <row r="4399" spans="1:8" x14ac:dyDescent="0.2">
      <c r="A4399" s="1569">
        <v>301037</v>
      </c>
      <c r="B4399" s="172" t="s">
        <v>7316</v>
      </c>
      <c r="C4399" s="81" t="s">
        <v>7317</v>
      </c>
      <c r="D4399" s="81" t="s">
        <v>124</v>
      </c>
      <c r="E4399" s="81"/>
      <c r="F4399" s="81"/>
      <c r="G4399" s="172" t="s">
        <v>103</v>
      </c>
      <c r="H4399" s="34"/>
    </row>
    <row r="4400" spans="1:8" x14ac:dyDescent="0.2">
      <c r="A4400" s="1569">
        <v>301038</v>
      </c>
      <c r="B4400" s="172" t="s">
        <v>7318</v>
      </c>
      <c r="C4400" s="81" t="s">
        <v>7319</v>
      </c>
      <c r="D4400" s="81" t="s">
        <v>124</v>
      </c>
      <c r="E4400" s="81"/>
      <c r="F4400" s="81"/>
      <c r="G4400" s="172" t="s">
        <v>103</v>
      </c>
      <c r="H4400" s="34"/>
    </row>
    <row r="4401" spans="1:8" x14ac:dyDescent="0.2">
      <c r="A4401" s="1569">
        <v>301039</v>
      </c>
      <c r="B4401" s="172" t="s">
        <v>7320</v>
      </c>
      <c r="C4401" s="81" t="s">
        <v>7321</v>
      </c>
      <c r="D4401" s="81" t="s">
        <v>101</v>
      </c>
      <c r="E4401" s="81"/>
      <c r="F4401" s="81"/>
      <c r="G4401" s="172" t="s">
        <v>103</v>
      </c>
      <c r="H4401" s="34"/>
    </row>
    <row r="4402" spans="1:8" x14ac:dyDescent="0.2">
      <c r="A4402" s="1569">
        <v>301040</v>
      </c>
      <c r="B4402" s="172" t="s">
        <v>7322</v>
      </c>
      <c r="C4402" s="81" t="s">
        <v>7323</v>
      </c>
      <c r="D4402" s="81" t="s">
        <v>134</v>
      </c>
      <c r="E4402" s="81"/>
      <c r="F4402" s="81"/>
      <c r="G4402" s="172" t="s">
        <v>103</v>
      </c>
      <c r="H4402" s="34"/>
    </row>
    <row r="4403" spans="1:8" x14ac:dyDescent="0.2">
      <c r="A4403" s="1569">
        <v>301041</v>
      </c>
      <c r="B4403" s="172" t="s">
        <v>7324</v>
      </c>
      <c r="C4403" s="81" t="s">
        <v>7325</v>
      </c>
      <c r="D4403" s="81" t="s">
        <v>143</v>
      </c>
      <c r="E4403" s="81"/>
      <c r="F4403" s="81"/>
      <c r="G4403" s="172" t="s">
        <v>103</v>
      </c>
      <c r="H4403" s="34"/>
    </row>
    <row r="4404" spans="1:8" x14ac:dyDescent="0.2">
      <c r="A4404" s="1569">
        <v>301042</v>
      </c>
      <c r="B4404" s="172" t="s">
        <v>7326</v>
      </c>
      <c r="C4404" s="81" t="s">
        <v>7327</v>
      </c>
      <c r="D4404" s="81" t="s">
        <v>143</v>
      </c>
      <c r="E4404" s="81"/>
      <c r="F4404" s="81"/>
      <c r="G4404" s="172" t="s">
        <v>103</v>
      </c>
      <c r="H4404" s="34"/>
    </row>
    <row r="4405" spans="1:8" x14ac:dyDescent="0.2">
      <c r="A4405" s="1569">
        <v>301043</v>
      </c>
      <c r="B4405" s="172" t="s">
        <v>7328</v>
      </c>
      <c r="C4405" s="81" t="s">
        <v>7329</v>
      </c>
      <c r="D4405" s="81" t="s">
        <v>134</v>
      </c>
      <c r="E4405" s="81"/>
      <c r="F4405" s="81"/>
      <c r="G4405" s="172" t="s">
        <v>103</v>
      </c>
      <c r="H4405" s="34"/>
    </row>
    <row r="4406" spans="1:8" x14ac:dyDescent="0.2">
      <c r="A4406" s="1569">
        <v>301044</v>
      </c>
      <c r="B4406" s="172" t="s">
        <v>7330</v>
      </c>
      <c r="C4406" s="81" t="s">
        <v>7331</v>
      </c>
      <c r="D4406" s="81" t="s">
        <v>134</v>
      </c>
      <c r="E4406" s="81"/>
      <c r="F4406" s="81"/>
      <c r="G4406" s="172" t="s">
        <v>103</v>
      </c>
      <c r="H4406" s="34"/>
    </row>
    <row r="4407" spans="1:8" x14ac:dyDescent="0.2">
      <c r="A4407" s="1569">
        <v>301045</v>
      </c>
      <c r="B4407" s="172" t="s">
        <v>7332</v>
      </c>
      <c r="C4407" s="81" t="s">
        <v>7333</v>
      </c>
      <c r="D4407" s="81" t="s">
        <v>134</v>
      </c>
      <c r="E4407" s="81"/>
      <c r="F4407" s="81"/>
      <c r="G4407" s="172" t="s">
        <v>103</v>
      </c>
      <c r="H4407" s="34"/>
    </row>
    <row r="4408" spans="1:8" x14ac:dyDescent="0.2">
      <c r="A4408" s="1569">
        <v>301046</v>
      </c>
      <c r="B4408" s="172" t="s">
        <v>7334</v>
      </c>
      <c r="C4408" s="81" t="s">
        <v>7335</v>
      </c>
      <c r="D4408" s="81" t="s">
        <v>134</v>
      </c>
      <c r="E4408" s="81"/>
      <c r="F4408" s="81"/>
      <c r="G4408" s="172" t="s">
        <v>103</v>
      </c>
      <c r="H4408" s="34"/>
    </row>
    <row r="4409" spans="1:8" x14ac:dyDescent="0.2">
      <c r="A4409" s="1569">
        <v>301047</v>
      </c>
      <c r="B4409" s="172" t="s">
        <v>7336</v>
      </c>
      <c r="C4409" s="81" t="s">
        <v>7337</v>
      </c>
      <c r="D4409" s="81" t="s">
        <v>134</v>
      </c>
      <c r="E4409" s="81"/>
      <c r="F4409" s="81"/>
      <c r="G4409" s="172" t="s">
        <v>107</v>
      </c>
      <c r="H4409" s="34"/>
    </row>
    <row r="4410" spans="1:8" x14ac:dyDescent="0.2">
      <c r="A4410" s="1569">
        <v>301048</v>
      </c>
      <c r="B4410" s="172" t="s">
        <v>7338</v>
      </c>
      <c r="C4410" s="81" t="s">
        <v>7339</v>
      </c>
      <c r="D4410" s="81" t="s">
        <v>134</v>
      </c>
      <c r="E4410" s="81"/>
      <c r="F4410" s="81"/>
      <c r="G4410" s="172" t="s">
        <v>103</v>
      </c>
      <c r="H4410" s="34"/>
    </row>
    <row r="4411" spans="1:8" x14ac:dyDescent="0.2">
      <c r="A4411" s="1569">
        <v>301049</v>
      </c>
      <c r="B4411" s="172" t="s">
        <v>7340</v>
      </c>
      <c r="C4411" s="81" t="s">
        <v>7341</v>
      </c>
      <c r="D4411" s="81" t="s">
        <v>143</v>
      </c>
      <c r="E4411" s="81"/>
      <c r="F4411" s="81"/>
      <c r="G4411" s="172" t="s">
        <v>103</v>
      </c>
      <c r="H4411" s="34"/>
    </row>
    <row r="4412" spans="1:8" x14ac:dyDescent="0.2">
      <c r="A4412" s="1569">
        <v>301050</v>
      </c>
      <c r="B4412" s="172" t="s">
        <v>7342</v>
      </c>
      <c r="C4412" s="81" t="s">
        <v>7343</v>
      </c>
      <c r="D4412" s="81" t="s">
        <v>143</v>
      </c>
      <c r="E4412" s="81"/>
      <c r="F4412" s="81"/>
      <c r="G4412" s="172" t="s">
        <v>103</v>
      </c>
      <c r="H4412" s="34"/>
    </row>
    <row r="4413" spans="1:8" x14ac:dyDescent="0.2">
      <c r="A4413" s="1569">
        <v>301051</v>
      </c>
      <c r="B4413" s="172" t="s">
        <v>7344</v>
      </c>
      <c r="C4413" s="81" t="s">
        <v>7345</v>
      </c>
      <c r="D4413" s="81" t="s">
        <v>134</v>
      </c>
      <c r="E4413" s="81"/>
      <c r="F4413" s="81"/>
      <c r="G4413" s="172" t="s">
        <v>103</v>
      </c>
      <c r="H4413" s="34"/>
    </row>
    <row r="4414" spans="1:8" x14ac:dyDescent="0.2">
      <c r="A4414" s="1569">
        <v>301052</v>
      </c>
      <c r="B4414" s="172" t="s">
        <v>7346</v>
      </c>
      <c r="C4414" s="81" t="s">
        <v>7347</v>
      </c>
      <c r="D4414" s="81" t="s">
        <v>134</v>
      </c>
      <c r="E4414" s="81"/>
      <c r="F4414" s="81"/>
      <c r="G4414" s="172" t="s">
        <v>103</v>
      </c>
      <c r="H4414" s="34"/>
    </row>
    <row r="4415" spans="1:8" x14ac:dyDescent="0.2">
      <c r="A4415" s="1569">
        <v>301053</v>
      </c>
      <c r="B4415" s="172" t="s">
        <v>7348</v>
      </c>
      <c r="C4415" s="81" t="s">
        <v>7349</v>
      </c>
      <c r="D4415" s="81" t="s">
        <v>134</v>
      </c>
      <c r="E4415" s="81"/>
      <c r="F4415" s="81"/>
      <c r="G4415" s="172" t="s">
        <v>103</v>
      </c>
      <c r="H4415" s="34"/>
    </row>
    <row r="4416" spans="1:8" x14ac:dyDescent="0.2">
      <c r="A4416" s="1569">
        <v>301054</v>
      </c>
      <c r="B4416" s="172" t="s">
        <v>7350</v>
      </c>
      <c r="C4416" s="81" t="s">
        <v>7351</v>
      </c>
      <c r="D4416" s="81" t="s">
        <v>134</v>
      </c>
      <c r="E4416" s="81"/>
      <c r="F4416" s="81"/>
      <c r="G4416" s="172" t="s">
        <v>103</v>
      </c>
      <c r="H4416" s="34"/>
    </row>
    <row r="4417" spans="1:8" x14ac:dyDescent="0.2">
      <c r="A4417" s="1569">
        <v>301055</v>
      </c>
      <c r="B4417" s="172" t="s">
        <v>7352</v>
      </c>
      <c r="C4417" s="81" t="s">
        <v>7353</v>
      </c>
      <c r="D4417" s="81" t="s">
        <v>101</v>
      </c>
      <c r="E4417" s="81"/>
      <c r="F4417" s="81"/>
      <c r="G4417" s="172" t="s">
        <v>103</v>
      </c>
      <c r="H4417" s="34"/>
    </row>
    <row r="4418" spans="1:8" x14ac:dyDescent="0.2">
      <c r="A4418" s="1569">
        <v>301056</v>
      </c>
      <c r="B4418" s="172" t="s">
        <v>7354</v>
      </c>
      <c r="C4418" s="81" t="s">
        <v>7355</v>
      </c>
      <c r="D4418" s="81" t="s">
        <v>134</v>
      </c>
      <c r="E4418" s="81"/>
      <c r="F4418" s="81"/>
      <c r="G4418" s="172" t="s">
        <v>103</v>
      </c>
      <c r="H4418" s="34"/>
    </row>
    <row r="4419" spans="1:8" x14ac:dyDescent="0.2">
      <c r="A4419" s="1569">
        <v>301057</v>
      </c>
      <c r="B4419" s="172" t="s">
        <v>7356</v>
      </c>
      <c r="C4419" s="81" t="s">
        <v>7357</v>
      </c>
      <c r="D4419" s="81" t="s">
        <v>143</v>
      </c>
      <c r="E4419" s="81"/>
      <c r="F4419" s="81"/>
      <c r="G4419" s="172" t="s">
        <v>103</v>
      </c>
      <c r="H4419" s="34"/>
    </row>
    <row r="4420" spans="1:8" x14ac:dyDescent="0.2">
      <c r="A4420" s="1569">
        <v>301058</v>
      </c>
      <c r="B4420" s="172" t="s">
        <v>7358</v>
      </c>
      <c r="C4420" s="81" t="s">
        <v>7359</v>
      </c>
      <c r="D4420" s="81" t="s">
        <v>143</v>
      </c>
      <c r="E4420" s="81"/>
      <c r="F4420" s="81"/>
      <c r="G4420" s="172" t="s">
        <v>113</v>
      </c>
      <c r="H4420" s="34"/>
    </row>
    <row r="4421" spans="1:8" x14ac:dyDescent="0.2">
      <c r="A4421" s="1569">
        <v>301059</v>
      </c>
      <c r="B4421" s="172" t="s">
        <v>7360</v>
      </c>
      <c r="C4421" s="81" t="s">
        <v>7361</v>
      </c>
      <c r="D4421" s="81" t="s">
        <v>143</v>
      </c>
      <c r="E4421" s="81"/>
      <c r="F4421" s="81"/>
      <c r="G4421" s="172" t="s">
        <v>103</v>
      </c>
      <c r="H4421" s="34"/>
    </row>
    <row r="4422" spans="1:8" x14ac:dyDescent="0.2">
      <c r="A4422" s="1569">
        <v>301060</v>
      </c>
      <c r="B4422" s="172" t="s">
        <v>7362</v>
      </c>
      <c r="C4422" s="81" t="s">
        <v>7363</v>
      </c>
      <c r="D4422" s="81" t="s">
        <v>143</v>
      </c>
      <c r="E4422" s="81"/>
      <c r="F4422" s="81"/>
      <c r="G4422" s="172" t="s">
        <v>103</v>
      </c>
      <c r="H4422" s="34"/>
    </row>
    <row r="4423" spans="1:8" x14ac:dyDescent="0.2">
      <c r="A4423" s="1569">
        <v>301061</v>
      </c>
      <c r="B4423" s="172" t="s">
        <v>7364</v>
      </c>
      <c r="C4423" s="81" t="s">
        <v>7365</v>
      </c>
      <c r="D4423" s="81" t="s">
        <v>101</v>
      </c>
      <c r="E4423" s="81"/>
      <c r="F4423" s="81"/>
      <c r="G4423" s="172" t="s">
        <v>103</v>
      </c>
      <c r="H4423" s="34"/>
    </row>
    <row r="4424" spans="1:8" x14ac:dyDescent="0.2">
      <c r="A4424" s="1569">
        <v>301062</v>
      </c>
      <c r="B4424" s="172" t="s">
        <v>7366</v>
      </c>
      <c r="C4424" s="81" t="s">
        <v>7367</v>
      </c>
      <c r="D4424" s="81" t="s">
        <v>101</v>
      </c>
      <c r="E4424" s="81"/>
      <c r="F4424" s="81"/>
      <c r="G4424" s="172" t="s">
        <v>103</v>
      </c>
      <c r="H4424" s="34"/>
    </row>
    <row r="4425" spans="1:8" x14ac:dyDescent="0.2">
      <c r="A4425" s="1569">
        <v>301063</v>
      </c>
      <c r="B4425" s="172" t="s">
        <v>7368</v>
      </c>
      <c r="C4425" s="81" t="s">
        <v>7369</v>
      </c>
      <c r="D4425" s="81" t="s">
        <v>101</v>
      </c>
      <c r="E4425" s="81"/>
      <c r="F4425" s="81"/>
      <c r="G4425" s="172" t="s">
        <v>103</v>
      </c>
      <c r="H4425" s="34"/>
    </row>
    <row r="4426" spans="1:8" x14ac:dyDescent="0.2">
      <c r="A4426" s="1569">
        <v>301064</v>
      </c>
      <c r="B4426" s="172" t="s">
        <v>7370</v>
      </c>
      <c r="C4426" s="81" t="s">
        <v>7371</v>
      </c>
      <c r="D4426" s="81" t="s">
        <v>101</v>
      </c>
      <c r="E4426" s="81"/>
      <c r="F4426" s="81"/>
      <c r="G4426" s="172" t="s">
        <v>103</v>
      </c>
      <c r="H4426" s="34"/>
    </row>
    <row r="4427" spans="1:8" x14ac:dyDescent="0.2">
      <c r="A4427" s="1569">
        <v>301065</v>
      </c>
      <c r="B4427" s="172" t="s">
        <v>7372</v>
      </c>
      <c r="C4427" s="81" t="s">
        <v>7373</v>
      </c>
      <c r="D4427" s="81" t="s">
        <v>101</v>
      </c>
      <c r="E4427" s="81"/>
      <c r="F4427" s="81"/>
      <c r="G4427" s="172" t="s">
        <v>103</v>
      </c>
      <c r="H4427" s="34"/>
    </row>
    <row r="4428" spans="1:8" x14ac:dyDescent="0.2">
      <c r="A4428" s="1569">
        <v>301066</v>
      </c>
      <c r="B4428" s="172" t="s">
        <v>7374</v>
      </c>
      <c r="C4428" s="81" t="s">
        <v>7375</v>
      </c>
      <c r="D4428" s="81" t="s">
        <v>101</v>
      </c>
      <c r="E4428" s="81"/>
      <c r="F4428" s="81"/>
      <c r="G4428" s="172" t="s">
        <v>103</v>
      </c>
      <c r="H4428" s="34"/>
    </row>
    <row r="4429" spans="1:8" x14ac:dyDescent="0.2">
      <c r="A4429" s="1569">
        <v>301067</v>
      </c>
      <c r="B4429" s="172" t="s">
        <v>7376</v>
      </c>
      <c r="C4429" s="81" t="s">
        <v>7377</v>
      </c>
      <c r="D4429" s="81" t="s">
        <v>101</v>
      </c>
      <c r="E4429" s="81"/>
      <c r="F4429" s="81"/>
      <c r="G4429" s="172" t="s">
        <v>103</v>
      </c>
      <c r="H4429" s="34"/>
    </row>
    <row r="4430" spans="1:8" x14ac:dyDescent="0.2">
      <c r="A4430" s="1569">
        <v>301068</v>
      </c>
      <c r="B4430" s="172" t="s">
        <v>7378</v>
      </c>
      <c r="C4430" s="81" t="s">
        <v>7379</v>
      </c>
      <c r="D4430" s="81" t="s">
        <v>101</v>
      </c>
      <c r="E4430" s="81"/>
      <c r="F4430" s="81"/>
      <c r="G4430" s="172" t="s">
        <v>103</v>
      </c>
      <c r="H4430" s="34"/>
    </row>
    <row r="4431" spans="1:8" x14ac:dyDescent="0.2">
      <c r="A4431" s="1569">
        <v>301069</v>
      </c>
      <c r="B4431" s="172" t="s">
        <v>7380</v>
      </c>
      <c r="C4431" s="81" t="s">
        <v>7381</v>
      </c>
      <c r="D4431" s="81" t="s">
        <v>101</v>
      </c>
      <c r="E4431" s="81"/>
      <c r="F4431" s="81"/>
      <c r="G4431" s="172" t="s">
        <v>103</v>
      </c>
      <c r="H4431" s="34"/>
    </row>
    <row r="4432" spans="1:8" x14ac:dyDescent="0.2">
      <c r="A4432" s="1569">
        <v>301070</v>
      </c>
      <c r="B4432" s="172" t="s">
        <v>7382</v>
      </c>
      <c r="C4432" s="81" t="s">
        <v>7383</v>
      </c>
      <c r="D4432" s="81" t="s">
        <v>124</v>
      </c>
      <c r="E4432" s="81"/>
      <c r="F4432" s="81"/>
      <c r="G4432" s="172" t="s">
        <v>103</v>
      </c>
      <c r="H4432" s="34"/>
    </row>
    <row r="4433" spans="1:8" x14ac:dyDescent="0.2">
      <c r="A4433" s="1569">
        <v>301071</v>
      </c>
      <c r="B4433" s="172" t="s">
        <v>7384</v>
      </c>
      <c r="C4433" s="81" t="s">
        <v>7385</v>
      </c>
      <c r="D4433" s="81" t="s">
        <v>124</v>
      </c>
      <c r="E4433" s="81"/>
      <c r="F4433" s="81"/>
      <c r="G4433" s="172" t="s">
        <v>103</v>
      </c>
      <c r="H4433" s="34"/>
    </row>
    <row r="4434" spans="1:8" x14ac:dyDescent="0.2">
      <c r="A4434" s="1569">
        <v>301072</v>
      </c>
      <c r="B4434" s="172" t="s">
        <v>7386</v>
      </c>
      <c r="C4434" s="81" t="s">
        <v>7387</v>
      </c>
      <c r="D4434" s="81" t="s">
        <v>124</v>
      </c>
      <c r="E4434" s="81"/>
      <c r="F4434" s="81"/>
      <c r="G4434" s="172" t="s">
        <v>103</v>
      </c>
      <c r="H4434" s="34"/>
    </row>
    <row r="4435" spans="1:8" x14ac:dyDescent="0.2">
      <c r="A4435" s="1569">
        <v>301073</v>
      </c>
      <c r="B4435" s="172" t="s">
        <v>7388</v>
      </c>
      <c r="C4435" s="81" t="s">
        <v>7389</v>
      </c>
      <c r="D4435" s="81" t="s">
        <v>101</v>
      </c>
      <c r="E4435" s="81"/>
      <c r="F4435" s="81"/>
      <c r="G4435" s="172" t="s">
        <v>103</v>
      </c>
      <c r="H4435" s="34"/>
    </row>
    <row r="4436" spans="1:8" x14ac:dyDescent="0.2">
      <c r="A4436" s="1569">
        <v>301074</v>
      </c>
      <c r="B4436" s="172" t="s">
        <v>7390</v>
      </c>
      <c r="C4436" s="81" t="s">
        <v>7391</v>
      </c>
      <c r="D4436" s="81" t="s">
        <v>101</v>
      </c>
      <c r="E4436" s="81"/>
      <c r="F4436" s="81"/>
      <c r="G4436" s="172" t="s">
        <v>103</v>
      </c>
      <c r="H4436" s="34"/>
    </row>
    <row r="4437" spans="1:8" x14ac:dyDescent="0.2">
      <c r="A4437" s="1569">
        <v>301075</v>
      </c>
      <c r="B4437" s="172" t="s">
        <v>7392</v>
      </c>
      <c r="C4437" s="81" t="s">
        <v>7393</v>
      </c>
      <c r="D4437" s="81" t="s">
        <v>101</v>
      </c>
      <c r="E4437" s="81"/>
      <c r="F4437" s="81"/>
      <c r="G4437" s="172" t="s">
        <v>110</v>
      </c>
      <c r="H4437" s="34"/>
    </row>
    <row r="4438" spans="1:8" x14ac:dyDescent="0.2">
      <c r="A4438" s="1569">
        <v>301076</v>
      </c>
      <c r="B4438" s="172" t="s">
        <v>7394</v>
      </c>
      <c r="C4438" s="81" t="s">
        <v>7395</v>
      </c>
      <c r="D4438" s="81" t="s">
        <v>101</v>
      </c>
      <c r="E4438" s="81"/>
      <c r="F4438" s="81"/>
      <c r="G4438" s="172" t="s">
        <v>113</v>
      </c>
      <c r="H4438" s="34"/>
    </row>
    <row r="4439" spans="1:8" x14ac:dyDescent="0.2">
      <c r="A4439" s="1569">
        <v>301077</v>
      </c>
      <c r="B4439" s="172" t="s">
        <v>7396</v>
      </c>
      <c r="C4439" s="81" t="s">
        <v>7397</v>
      </c>
      <c r="D4439" s="81" t="s">
        <v>101</v>
      </c>
      <c r="E4439" s="81"/>
      <c r="F4439" s="81"/>
      <c r="G4439" s="172" t="s">
        <v>113</v>
      </c>
      <c r="H4439" s="34"/>
    </row>
    <row r="4440" spans="1:8" x14ac:dyDescent="0.2">
      <c r="A4440" s="1569">
        <v>301078</v>
      </c>
      <c r="B4440" s="172" t="s">
        <v>7398</v>
      </c>
      <c r="C4440" s="81" t="s">
        <v>7399</v>
      </c>
      <c r="D4440" s="81" t="s">
        <v>101</v>
      </c>
      <c r="E4440" s="81"/>
      <c r="F4440" s="81"/>
      <c r="G4440" s="172" t="s">
        <v>103</v>
      </c>
      <c r="H4440" s="34"/>
    </row>
    <row r="4441" spans="1:8" x14ac:dyDescent="0.2">
      <c r="A4441" s="1569">
        <v>301079</v>
      </c>
      <c r="B4441" s="172" t="s">
        <v>7400</v>
      </c>
      <c r="C4441" s="81" t="s">
        <v>7401</v>
      </c>
      <c r="D4441" s="81" t="s">
        <v>134</v>
      </c>
      <c r="E4441" s="81"/>
      <c r="F4441" s="81"/>
      <c r="G4441" s="172" t="s">
        <v>103</v>
      </c>
      <c r="H4441" s="34"/>
    </row>
    <row r="4442" spans="1:8" x14ac:dyDescent="0.2">
      <c r="A4442" s="1569">
        <v>301080</v>
      </c>
      <c r="B4442" s="172" t="s">
        <v>7402</v>
      </c>
      <c r="C4442" s="81" t="s">
        <v>7403</v>
      </c>
      <c r="D4442" s="81" t="s">
        <v>101</v>
      </c>
      <c r="E4442" s="81"/>
      <c r="F4442" s="81"/>
      <c r="G4442" s="172" t="s">
        <v>103</v>
      </c>
      <c r="H4442" s="34"/>
    </row>
    <row r="4443" spans="1:8" x14ac:dyDescent="0.2">
      <c r="A4443" s="1569">
        <v>301081</v>
      </c>
      <c r="B4443" s="172" t="s">
        <v>7404</v>
      </c>
      <c r="C4443" s="81" t="s">
        <v>7405</v>
      </c>
      <c r="D4443" s="81" t="s">
        <v>101</v>
      </c>
      <c r="E4443" s="81"/>
      <c r="F4443" s="81"/>
      <c r="G4443" s="172" t="s">
        <v>103</v>
      </c>
      <c r="H4443" s="34"/>
    </row>
    <row r="4444" spans="1:8" x14ac:dyDescent="0.2">
      <c r="A4444" s="1569">
        <v>301082</v>
      </c>
      <c r="B4444" s="172" t="s">
        <v>7406</v>
      </c>
      <c r="C4444" s="81" t="s">
        <v>7407</v>
      </c>
      <c r="D4444" s="81" t="s">
        <v>134</v>
      </c>
      <c r="E4444" s="81" t="s">
        <v>143</v>
      </c>
      <c r="F4444" s="81"/>
      <c r="G4444" s="172" t="s">
        <v>103</v>
      </c>
      <c r="H4444" s="34"/>
    </row>
    <row r="4445" spans="1:8" x14ac:dyDescent="0.2">
      <c r="A4445" s="1569">
        <v>301083</v>
      </c>
      <c r="B4445" s="172" t="s">
        <v>7408</v>
      </c>
      <c r="C4445" s="81" t="s">
        <v>7409</v>
      </c>
      <c r="D4445" s="81" t="s">
        <v>124</v>
      </c>
      <c r="E4445" s="81"/>
      <c r="F4445" s="81"/>
      <c r="G4445" s="172" t="s">
        <v>103</v>
      </c>
      <c r="H4445" s="34"/>
    </row>
    <row r="4446" spans="1:8" x14ac:dyDescent="0.2">
      <c r="A4446" s="1569">
        <v>301084</v>
      </c>
      <c r="B4446" s="172" t="s">
        <v>7410</v>
      </c>
      <c r="C4446" s="81" t="s">
        <v>7411</v>
      </c>
      <c r="D4446" s="81" t="s">
        <v>101</v>
      </c>
      <c r="E4446" s="81"/>
      <c r="F4446" s="81"/>
      <c r="G4446" s="172" t="s">
        <v>103</v>
      </c>
      <c r="H4446" s="34"/>
    </row>
    <row r="4447" spans="1:8" x14ac:dyDescent="0.2">
      <c r="A4447" s="1569">
        <v>301085</v>
      </c>
      <c r="B4447" s="172" t="s">
        <v>7412</v>
      </c>
      <c r="C4447" s="81" t="s">
        <v>7413</v>
      </c>
      <c r="D4447" s="81" t="s">
        <v>101</v>
      </c>
      <c r="E4447" s="81"/>
      <c r="F4447" s="81"/>
      <c r="G4447" s="172" t="s">
        <v>103</v>
      </c>
      <c r="H4447" s="34"/>
    </row>
    <row r="4448" spans="1:8" x14ac:dyDescent="0.2">
      <c r="A4448" s="1569">
        <v>301086</v>
      </c>
      <c r="B4448" s="172" t="s">
        <v>7414</v>
      </c>
      <c r="C4448" s="81" t="s">
        <v>7415</v>
      </c>
      <c r="D4448" s="81" t="s">
        <v>143</v>
      </c>
      <c r="E4448" s="81"/>
      <c r="F4448" s="81"/>
      <c r="G4448" s="172" t="s">
        <v>103</v>
      </c>
      <c r="H4448" s="34"/>
    </row>
    <row r="4449" spans="1:8" x14ac:dyDescent="0.2">
      <c r="A4449" s="1569">
        <v>301087</v>
      </c>
      <c r="B4449" s="172" t="s">
        <v>7416</v>
      </c>
      <c r="C4449" s="81" t="s">
        <v>7417</v>
      </c>
      <c r="D4449" s="81" t="s">
        <v>143</v>
      </c>
      <c r="E4449" s="81"/>
      <c r="F4449" s="81"/>
      <c r="G4449" s="172" t="s">
        <v>103</v>
      </c>
      <c r="H4449" s="34"/>
    </row>
    <row r="4450" spans="1:8" x14ac:dyDescent="0.2">
      <c r="A4450" s="1569">
        <v>301088</v>
      </c>
      <c r="B4450" s="172" t="s">
        <v>7418</v>
      </c>
      <c r="C4450" s="81" t="s">
        <v>7419</v>
      </c>
      <c r="D4450" s="81" t="s">
        <v>143</v>
      </c>
      <c r="E4450" s="81"/>
      <c r="F4450" s="81"/>
      <c r="G4450" s="172" t="s">
        <v>103</v>
      </c>
      <c r="H4450" s="34"/>
    </row>
    <row r="4451" spans="1:8" x14ac:dyDescent="0.2">
      <c r="A4451" s="1569">
        <v>301089</v>
      </c>
      <c r="B4451" s="172" t="s">
        <v>7420</v>
      </c>
      <c r="C4451" s="81" t="s">
        <v>7421</v>
      </c>
      <c r="D4451" s="81" t="s">
        <v>143</v>
      </c>
      <c r="E4451" s="81"/>
      <c r="F4451" s="81"/>
      <c r="G4451" s="172" t="s">
        <v>103</v>
      </c>
      <c r="H4451" s="34"/>
    </row>
    <row r="4452" spans="1:8" x14ac:dyDescent="0.2">
      <c r="A4452" s="1569">
        <v>301090</v>
      </c>
      <c r="B4452" s="172" t="s">
        <v>7422</v>
      </c>
      <c r="C4452" s="81" t="s">
        <v>7423</v>
      </c>
      <c r="D4452" s="81" t="s">
        <v>124</v>
      </c>
      <c r="E4452" s="81"/>
      <c r="F4452" s="81"/>
      <c r="G4452" s="172" t="s">
        <v>103</v>
      </c>
      <c r="H4452" s="34"/>
    </row>
    <row r="4453" spans="1:8" x14ac:dyDescent="0.2">
      <c r="A4453" s="1569">
        <v>301091</v>
      </c>
      <c r="B4453" s="172" t="s">
        <v>7424</v>
      </c>
      <c r="C4453" s="81" t="s">
        <v>7425</v>
      </c>
      <c r="D4453" s="81" t="s">
        <v>124</v>
      </c>
      <c r="E4453" s="81"/>
      <c r="F4453" s="81"/>
      <c r="G4453" s="172" t="s">
        <v>103</v>
      </c>
      <c r="H4453" s="34"/>
    </row>
    <row r="4454" spans="1:8" x14ac:dyDescent="0.2">
      <c r="A4454" s="1569">
        <v>301092</v>
      </c>
      <c r="B4454" s="172" t="s">
        <v>7426</v>
      </c>
      <c r="C4454" s="81" t="s">
        <v>7427</v>
      </c>
      <c r="D4454" s="81" t="s">
        <v>134</v>
      </c>
      <c r="E4454" s="81"/>
      <c r="F4454" s="81"/>
      <c r="G4454" s="172" t="s">
        <v>103</v>
      </c>
      <c r="H4454" s="34"/>
    </row>
    <row r="4455" spans="1:8" x14ac:dyDescent="0.2">
      <c r="A4455" s="1569">
        <v>301093</v>
      </c>
      <c r="B4455" s="172" t="s">
        <v>7428</v>
      </c>
      <c r="C4455" s="81" t="s">
        <v>7429</v>
      </c>
      <c r="D4455" s="81" t="s">
        <v>101</v>
      </c>
      <c r="E4455" s="81"/>
      <c r="F4455" s="81"/>
      <c r="G4455" s="172" t="s">
        <v>103</v>
      </c>
      <c r="H4455" s="34"/>
    </row>
    <row r="4456" spans="1:8" x14ac:dyDescent="0.2">
      <c r="A4456" s="1569">
        <v>301094</v>
      </c>
      <c r="B4456" s="172" t="s">
        <v>7430</v>
      </c>
      <c r="C4456" s="81" t="s">
        <v>7431</v>
      </c>
      <c r="D4456" s="81" t="s">
        <v>134</v>
      </c>
      <c r="E4456" s="81"/>
      <c r="F4456" s="81"/>
      <c r="G4456" s="172" t="s">
        <v>103</v>
      </c>
      <c r="H4456" s="34"/>
    </row>
    <row r="4457" spans="1:8" x14ac:dyDescent="0.2">
      <c r="A4457" s="1569">
        <v>301095</v>
      </c>
      <c r="B4457" s="172" t="s">
        <v>7432</v>
      </c>
      <c r="C4457" s="81" t="s">
        <v>7433</v>
      </c>
      <c r="D4457" s="81" t="s">
        <v>143</v>
      </c>
      <c r="E4457" s="81"/>
      <c r="F4457" s="81"/>
      <c r="G4457" s="172" t="s">
        <v>103</v>
      </c>
      <c r="H4457" s="34"/>
    </row>
    <row r="4458" spans="1:8" x14ac:dyDescent="0.2">
      <c r="A4458" s="1569">
        <v>301096</v>
      </c>
      <c r="B4458" s="172" t="s">
        <v>7434</v>
      </c>
      <c r="C4458" s="81" t="s">
        <v>7435</v>
      </c>
      <c r="D4458" s="81" t="s">
        <v>134</v>
      </c>
      <c r="E4458" s="81"/>
      <c r="F4458" s="81"/>
      <c r="G4458" s="172" t="s">
        <v>103</v>
      </c>
      <c r="H4458" s="34"/>
    </row>
    <row r="4459" spans="1:8" x14ac:dyDescent="0.2">
      <c r="A4459" s="1569">
        <v>301097</v>
      </c>
      <c r="B4459" s="172" t="s">
        <v>7436</v>
      </c>
      <c r="C4459" s="81" t="s">
        <v>7437</v>
      </c>
      <c r="D4459" s="81" t="s">
        <v>134</v>
      </c>
      <c r="E4459" s="81"/>
      <c r="F4459" s="81"/>
      <c r="G4459" s="172" t="s">
        <v>103</v>
      </c>
      <c r="H4459" s="34"/>
    </row>
    <row r="4460" spans="1:8" x14ac:dyDescent="0.2">
      <c r="A4460" s="1569">
        <v>301098</v>
      </c>
      <c r="B4460" s="172" t="s">
        <v>7438</v>
      </c>
      <c r="C4460" s="81" t="s">
        <v>7439</v>
      </c>
      <c r="D4460" s="81" t="s">
        <v>134</v>
      </c>
      <c r="E4460" s="81"/>
      <c r="F4460" s="81"/>
      <c r="G4460" s="172" t="s">
        <v>103</v>
      </c>
      <c r="H4460" s="34"/>
    </row>
    <row r="4461" spans="1:8" x14ac:dyDescent="0.2">
      <c r="A4461" s="1569">
        <v>301099</v>
      </c>
      <c r="B4461" s="172" t="s">
        <v>7440</v>
      </c>
      <c r="C4461" s="81" t="s">
        <v>7441</v>
      </c>
      <c r="D4461" s="81" t="s">
        <v>143</v>
      </c>
      <c r="E4461" s="81"/>
      <c r="F4461" s="81"/>
      <c r="G4461" s="172" t="s">
        <v>103</v>
      </c>
      <c r="H4461" s="34"/>
    </row>
    <row r="4462" spans="1:8" x14ac:dyDescent="0.2">
      <c r="A4462" s="1569">
        <v>301100</v>
      </c>
      <c r="B4462" s="172" t="s">
        <v>7442</v>
      </c>
      <c r="C4462" s="81" t="s">
        <v>7443</v>
      </c>
      <c r="D4462" s="81" t="s">
        <v>134</v>
      </c>
      <c r="E4462" s="81"/>
      <c r="F4462" s="81"/>
      <c r="G4462" s="172" t="s">
        <v>103</v>
      </c>
      <c r="H4462" s="34"/>
    </row>
    <row r="4463" spans="1:8" x14ac:dyDescent="0.2">
      <c r="A4463" s="1569">
        <v>301101</v>
      </c>
      <c r="B4463" s="172" t="s">
        <v>7444</v>
      </c>
      <c r="C4463" s="81" t="s">
        <v>7445</v>
      </c>
      <c r="D4463" s="81" t="s">
        <v>134</v>
      </c>
      <c r="E4463" s="81"/>
      <c r="F4463" s="81"/>
      <c r="G4463" s="172" t="s">
        <v>103</v>
      </c>
      <c r="H4463" s="34"/>
    </row>
    <row r="4464" spans="1:8" x14ac:dyDescent="0.2">
      <c r="A4464" s="1569">
        <v>301102</v>
      </c>
      <c r="B4464" s="172" t="s">
        <v>7446</v>
      </c>
      <c r="C4464" s="81" t="s">
        <v>7447</v>
      </c>
      <c r="D4464" s="81" t="s">
        <v>134</v>
      </c>
      <c r="E4464" s="81"/>
      <c r="F4464" s="81"/>
      <c r="G4464" s="172" t="s">
        <v>103</v>
      </c>
      <c r="H4464" s="34"/>
    </row>
    <row r="4465" spans="1:8" x14ac:dyDescent="0.2">
      <c r="A4465" s="1569">
        <v>301103</v>
      </c>
      <c r="B4465" s="172" t="s">
        <v>7448</v>
      </c>
      <c r="C4465" s="81" t="s">
        <v>7449</v>
      </c>
      <c r="D4465" s="81" t="s">
        <v>134</v>
      </c>
      <c r="E4465" s="81"/>
      <c r="F4465" s="81"/>
      <c r="G4465" s="172" t="s">
        <v>103</v>
      </c>
      <c r="H4465" s="34"/>
    </row>
    <row r="4466" spans="1:8" x14ac:dyDescent="0.2">
      <c r="A4466" s="1569">
        <v>301104</v>
      </c>
      <c r="B4466" s="172" t="s">
        <v>7450</v>
      </c>
      <c r="C4466" s="81" t="s">
        <v>7451</v>
      </c>
      <c r="D4466" s="81" t="s">
        <v>134</v>
      </c>
      <c r="E4466" s="81"/>
      <c r="F4466" s="81"/>
      <c r="G4466" s="172" t="s">
        <v>103</v>
      </c>
      <c r="H4466" s="34"/>
    </row>
    <row r="4467" spans="1:8" x14ac:dyDescent="0.2">
      <c r="A4467" s="1569">
        <v>301105</v>
      </c>
      <c r="B4467" s="172" t="s">
        <v>7452</v>
      </c>
      <c r="C4467" s="81" t="s">
        <v>7453</v>
      </c>
      <c r="D4467" s="81" t="s">
        <v>101</v>
      </c>
      <c r="E4467" s="81"/>
      <c r="F4467" s="81"/>
      <c r="G4467" s="172" t="s">
        <v>103</v>
      </c>
      <c r="H4467" s="34"/>
    </row>
    <row r="4468" spans="1:8" x14ac:dyDescent="0.2">
      <c r="A4468" s="1569">
        <v>301106</v>
      </c>
      <c r="B4468" s="172" t="s">
        <v>7454</v>
      </c>
      <c r="C4468" s="81" t="s">
        <v>7455</v>
      </c>
      <c r="D4468" s="81" t="s">
        <v>143</v>
      </c>
      <c r="E4468" s="81"/>
      <c r="F4468" s="81"/>
      <c r="G4468" s="172" t="s">
        <v>103</v>
      </c>
      <c r="H4468" s="34"/>
    </row>
    <row r="4469" spans="1:8" x14ac:dyDescent="0.2">
      <c r="A4469" s="1569">
        <v>301107</v>
      </c>
      <c r="B4469" s="172" t="s">
        <v>7456</v>
      </c>
      <c r="C4469" s="81" t="s">
        <v>7457</v>
      </c>
      <c r="D4469" s="81" t="s">
        <v>143</v>
      </c>
      <c r="E4469" s="81"/>
      <c r="F4469" s="81"/>
      <c r="G4469" s="172" t="s">
        <v>103</v>
      </c>
      <c r="H4469" s="34"/>
    </row>
    <row r="4470" spans="1:8" x14ac:dyDescent="0.2">
      <c r="A4470" s="1569">
        <v>301108</v>
      </c>
      <c r="B4470" s="172" t="s">
        <v>7458</v>
      </c>
      <c r="C4470" s="81" t="s">
        <v>7459</v>
      </c>
      <c r="D4470" s="81" t="s">
        <v>101</v>
      </c>
      <c r="E4470" s="81"/>
      <c r="F4470" s="81"/>
      <c r="G4470" s="172" t="s">
        <v>103</v>
      </c>
      <c r="H4470" s="34"/>
    </row>
    <row r="4471" spans="1:8" x14ac:dyDescent="0.2">
      <c r="A4471" s="1569">
        <v>301109</v>
      </c>
      <c r="B4471" s="172" t="s">
        <v>7460</v>
      </c>
      <c r="C4471" s="81" t="s">
        <v>7461</v>
      </c>
      <c r="D4471" s="81" t="s">
        <v>124</v>
      </c>
      <c r="E4471" s="81"/>
      <c r="F4471" s="81"/>
      <c r="G4471" s="172" t="s">
        <v>103</v>
      </c>
      <c r="H4471" s="34"/>
    </row>
    <row r="4472" spans="1:8" x14ac:dyDescent="0.2">
      <c r="A4472" s="1569">
        <v>301110</v>
      </c>
      <c r="B4472" s="172" t="s">
        <v>7462</v>
      </c>
      <c r="C4472" s="81" t="s">
        <v>7463</v>
      </c>
      <c r="D4472" s="81" t="s">
        <v>124</v>
      </c>
      <c r="E4472" s="81"/>
      <c r="F4472" s="81"/>
      <c r="G4472" s="172" t="s">
        <v>103</v>
      </c>
      <c r="H4472" s="34"/>
    </row>
    <row r="4473" spans="1:8" x14ac:dyDescent="0.2">
      <c r="A4473" s="1569">
        <v>301111</v>
      </c>
      <c r="B4473" s="172" t="s">
        <v>7464</v>
      </c>
      <c r="C4473" s="81" t="s">
        <v>7465</v>
      </c>
      <c r="D4473" s="81" t="s">
        <v>143</v>
      </c>
      <c r="E4473" s="81"/>
      <c r="F4473" s="81"/>
      <c r="G4473" s="172" t="s">
        <v>103</v>
      </c>
      <c r="H4473" s="34"/>
    </row>
    <row r="4474" spans="1:8" x14ac:dyDescent="0.2">
      <c r="A4474" s="1569">
        <v>301112</v>
      </c>
      <c r="B4474" s="172" t="s">
        <v>7466</v>
      </c>
      <c r="C4474" s="81" t="s">
        <v>7467</v>
      </c>
      <c r="D4474" s="81" t="s">
        <v>143</v>
      </c>
      <c r="E4474" s="81"/>
      <c r="F4474" s="81"/>
      <c r="G4474" s="172" t="s">
        <v>103</v>
      </c>
      <c r="H4474" s="34"/>
    </row>
    <row r="4475" spans="1:8" x14ac:dyDescent="0.2">
      <c r="A4475" s="1569">
        <v>301113</v>
      </c>
      <c r="B4475" s="172" t="s">
        <v>7468</v>
      </c>
      <c r="C4475" s="81" t="s">
        <v>7469</v>
      </c>
      <c r="D4475" s="81" t="s">
        <v>143</v>
      </c>
      <c r="E4475" s="81"/>
      <c r="F4475" s="81"/>
      <c r="G4475" s="172" t="s">
        <v>103</v>
      </c>
      <c r="H4475" s="34"/>
    </row>
    <row r="4476" spans="1:8" x14ac:dyDescent="0.2">
      <c r="A4476" s="1569">
        <v>301114</v>
      </c>
      <c r="B4476" s="172" t="s">
        <v>7470</v>
      </c>
      <c r="C4476" s="81" t="s">
        <v>7471</v>
      </c>
      <c r="D4476" s="81" t="s">
        <v>124</v>
      </c>
      <c r="E4476" s="81"/>
      <c r="F4476" s="81"/>
      <c r="G4476" s="172" t="s">
        <v>103</v>
      </c>
      <c r="H4476" s="34"/>
    </row>
    <row r="4477" spans="1:8" x14ac:dyDescent="0.2">
      <c r="A4477" s="1569">
        <v>301115</v>
      </c>
      <c r="B4477" s="172" t="s">
        <v>7472</v>
      </c>
      <c r="C4477" s="81" t="s">
        <v>7473</v>
      </c>
      <c r="D4477" s="81" t="s">
        <v>124</v>
      </c>
      <c r="E4477" s="81"/>
      <c r="F4477" s="81"/>
      <c r="G4477" s="172" t="s">
        <v>103</v>
      </c>
      <c r="H4477" s="34"/>
    </row>
    <row r="4478" spans="1:8" x14ac:dyDescent="0.2">
      <c r="A4478" s="1569">
        <v>301116</v>
      </c>
      <c r="B4478" s="172" t="s">
        <v>7474</v>
      </c>
      <c r="C4478" s="81" t="s">
        <v>7475</v>
      </c>
      <c r="D4478" s="81" t="s">
        <v>143</v>
      </c>
      <c r="E4478" s="81"/>
      <c r="F4478" s="81"/>
      <c r="G4478" s="172" t="s">
        <v>103</v>
      </c>
      <c r="H4478" s="34"/>
    </row>
    <row r="4479" spans="1:8" x14ac:dyDescent="0.2">
      <c r="A4479" s="1569">
        <v>301117</v>
      </c>
      <c r="B4479" s="172" t="s">
        <v>7476</v>
      </c>
      <c r="C4479" s="81" t="s">
        <v>7477</v>
      </c>
      <c r="D4479" s="81" t="s">
        <v>134</v>
      </c>
      <c r="E4479" s="81"/>
      <c r="F4479" s="81"/>
      <c r="G4479" s="172" t="s">
        <v>103</v>
      </c>
      <c r="H4479" s="34"/>
    </row>
    <row r="4480" spans="1:8" x14ac:dyDescent="0.2">
      <c r="A4480" s="1569">
        <v>301118</v>
      </c>
      <c r="B4480" s="172" t="s">
        <v>7478</v>
      </c>
      <c r="C4480" s="81" t="s">
        <v>7479</v>
      </c>
      <c r="D4480" s="81" t="s">
        <v>143</v>
      </c>
      <c r="E4480" s="81"/>
      <c r="F4480" s="81"/>
      <c r="G4480" s="172" t="s">
        <v>103</v>
      </c>
      <c r="H4480" s="34"/>
    </row>
    <row r="4481" spans="1:8" x14ac:dyDescent="0.2">
      <c r="A4481" s="1569">
        <v>301119</v>
      </c>
      <c r="B4481" s="172" t="s">
        <v>7480</v>
      </c>
      <c r="C4481" s="81" t="s">
        <v>7481</v>
      </c>
      <c r="D4481" s="81" t="s">
        <v>124</v>
      </c>
      <c r="E4481" s="81"/>
      <c r="F4481" s="81"/>
      <c r="G4481" s="172" t="s">
        <v>103</v>
      </c>
      <c r="H4481" s="34"/>
    </row>
    <row r="4482" spans="1:8" x14ac:dyDescent="0.2">
      <c r="A4482" s="1569">
        <v>301120</v>
      </c>
      <c r="B4482" s="172" t="s">
        <v>7482</v>
      </c>
      <c r="C4482" s="81" t="s">
        <v>7483</v>
      </c>
      <c r="D4482" s="81" t="s">
        <v>124</v>
      </c>
      <c r="E4482" s="81"/>
      <c r="F4482" s="81"/>
      <c r="G4482" s="172" t="s">
        <v>103</v>
      </c>
      <c r="H4482" s="34"/>
    </row>
    <row r="4483" spans="1:8" x14ac:dyDescent="0.2">
      <c r="A4483" s="1569">
        <v>301121</v>
      </c>
      <c r="B4483" s="172" t="s">
        <v>7484</v>
      </c>
      <c r="C4483" s="81" t="s">
        <v>7485</v>
      </c>
      <c r="D4483" s="81" t="s">
        <v>134</v>
      </c>
      <c r="E4483" s="81"/>
      <c r="F4483" s="81"/>
      <c r="G4483" s="172" t="s">
        <v>103</v>
      </c>
      <c r="H4483" s="34"/>
    </row>
    <row r="4484" spans="1:8" x14ac:dyDescent="0.2">
      <c r="A4484" s="1569">
        <v>301122</v>
      </c>
      <c r="B4484" s="172" t="s">
        <v>7486</v>
      </c>
      <c r="C4484" s="81" t="s">
        <v>7487</v>
      </c>
      <c r="D4484" s="81" t="s">
        <v>134</v>
      </c>
      <c r="E4484" s="81"/>
      <c r="F4484" s="81"/>
      <c r="G4484" s="172" t="s">
        <v>103</v>
      </c>
      <c r="H4484" s="34"/>
    </row>
    <row r="4485" spans="1:8" x14ac:dyDescent="0.2">
      <c r="A4485" s="1569">
        <v>301123</v>
      </c>
      <c r="B4485" s="172" t="s">
        <v>7488</v>
      </c>
      <c r="C4485" s="81" t="s">
        <v>7489</v>
      </c>
      <c r="D4485" s="81" t="s">
        <v>124</v>
      </c>
      <c r="E4485" s="81"/>
      <c r="F4485" s="81"/>
      <c r="G4485" s="172" t="s">
        <v>103</v>
      </c>
      <c r="H4485" s="34"/>
    </row>
    <row r="4486" spans="1:8" x14ac:dyDescent="0.2">
      <c r="A4486" s="1569">
        <v>301124</v>
      </c>
      <c r="B4486" s="172" t="s">
        <v>7490</v>
      </c>
      <c r="C4486" s="81" t="s">
        <v>7491</v>
      </c>
      <c r="D4486" s="81" t="s">
        <v>124</v>
      </c>
      <c r="E4486" s="81"/>
      <c r="F4486" s="81"/>
      <c r="G4486" s="172" t="s">
        <v>103</v>
      </c>
      <c r="H4486" s="34"/>
    </row>
    <row r="4487" spans="1:8" x14ac:dyDescent="0.2">
      <c r="A4487" s="1569">
        <v>301125</v>
      </c>
      <c r="B4487" s="172" t="s">
        <v>7492</v>
      </c>
      <c r="C4487" s="81" t="s">
        <v>7493</v>
      </c>
      <c r="D4487" s="81" t="s">
        <v>101</v>
      </c>
      <c r="E4487" s="81"/>
      <c r="F4487" s="81"/>
      <c r="G4487" s="172" t="s">
        <v>103</v>
      </c>
      <c r="H4487" s="34"/>
    </row>
    <row r="4488" spans="1:8" x14ac:dyDescent="0.2">
      <c r="A4488" s="1569">
        <v>301126</v>
      </c>
      <c r="B4488" s="172" t="s">
        <v>7494</v>
      </c>
      <c r="C4488" s="81" t="s">
        <v>7495</v>
      </c>
      <c r="D4488" s="81" t="s">
        <v>124</v>
      </c>
      <c r="E4488" s="81"/>
      <c r="F4488" s="81"/>
      <c r="G4488" s="172" t="s">
        <v>103</v>
      </c>
      <c r="H4488" s="34"/>
    </row>
    <row r="4489" spans="1:8" x14ac:dyDescent="0.2">
      <c r="A4489" s="1569">
        <v>301127</v>
      </c>
      <c r="B4489" s="172" t="s">
        <v>7496</v>
      </c>
      <c r="C4489" s="81" t="s">
        <v>7497</v>
      </c>
      <c r="D4489" s="81" t="s">
        <v>134</v>
      </c>
      <c r="E4489" s="81"/>
      <c r="F4489" s="81"/>
      <c r="G4489" s="172" t="s">
        <v>103</v>
      </c>
      <c r="H4489" s="34"/>
    </row>
    <row r="4490" spans="1:8" x14ac:dyDescent="0.2">
      <c r="A4490" s="1569">
        <v>301128</v>
      </c>
      <c r="B4490" s="172" t="s">
        <v>11984</v>
      </c>
      <c r="C4490" s="81" t="s">
        <v>11985</v>
      </c>
      <c r="D4490" s="81" t="s">
        <v>134</v>
      </c>
      <c r="E4490" s="81"/>
      <c r="F4490" s="81"/>
      <c r="G4490" s="172" t="s">
        <v>103</v>
      </c>
      <c r="H4490" s="34"/>
    </row>
    <row r="4491" spans="1:8" x14ac:dyDescent="0.2">
      <c r="A4491" s="1569">
        <v>301129</v>
      </c>
      <c r="B4491" s="172" t="s">
        <v>7498</v>
      </c>
      <c r="C4491" s="81" t="s">
        <v>7499</v>
      </c>
      <c r="D4491" s="81" t="s">
        <v>143</v>
      </c>
      <c r="E4491" s="81"/>
      <c r="F4491" s="81"/>
      <c r="G4491" s="172" t="s">
        <v>103</v>
      </c>
      <c r="H4491" s="34"/>
    </row>
    <row r="4492" spans="1:8" x14ac:dyDescent="0.2">
      <c r="A4492" s="1569">
        <v>301130</v>
      </c>
      <c r="B4492" s="172" t="s">
        <v>7500</v>
      </c>
      <c r="C4492" s="81" t="s">
        <v>7501</v>
      </c>
      <c r="D4492" s="81" t="s">
        <v>134</v>
      </c>
      <c r="E4492" s="81"/>
      <c r="F4492" s="81"/>
      <c r="G4492" s="172" t="s">
        <v>103</v>
      </c>
      <c r="H4492" s="34"/>
    </row>
    <row r="4493" spans="1:8" x14ac:dyDescent="0.2">
      <c r="A4493" s="1569">
        <v>301131</v>
      </c>
      <c r="B4493" s="172" t="s">
        <v>7502</v>
      </c>
      <c r="C4493" s="81" t="s">
        <v>7503</v>
      </c>
      <c r="D4493" s="81" t="s">
        <v>134</v>
      </c>
      <c r="E4493" s="81"/>
      <c r="F4493" s="81"/>
      <c r="G4493" s="172" t="s">
        <v>107</v>
      </c>
      <c r="H4493" s="34"/>
    </row>
    <row r="4494" spans="1:8" x14ac:dyDescent="0.2">
      <c r="A4494" s="1569">
        <v>301132</v>
      </c>
      <c r="B4494" s="172" t="s">
        <v>7504</v>
      </c>
      <c r="C4494" s="81" t="s">
        <v>7505</v>
      </c>
      <c r="D4494" s="81" t="s">
        <v>134</v>
      </c>
      <c r="E4494" s="81"/>
      <c r="F4494" s="81"/>
      <c r="G4494" s="172" t="s">
        <v>103</v>
      </c>
      <c r="H4494" s="34"/>
    </row>
    <row r="4495" spans="1:8" x14ac:dyDescent="0.2">
      <c r="A4495" s="1569">
        <v>301133</v>
      </c>
      <c r="B4495" s="172" t="s">
        <v>7506</v>
      </c>
      <c r="C4495" s="81" t="s">
        <v>7507</v>
      </c>
      <c r="D4495" s="81" t="s">
        <v>101</v>
      </c>
      <c r="E4495" s="81"/>
      <c r="F4495" s="81"/>
      <c r="G4495" s="172" t="s">
        <v>103</v>
      </c>
      <c r="H4495" s="34"/>
    </row>
    <row r="4496" spans="1:8" x14ac:dyDescent="0.2">
      <c r="A4496" s="1569">
        <v>301134</v>
      </c>
      <c r="B4496" s="172" t="s">
        <v>7508</v>
      </c>
      <c r="C4496" s="81" t="s">
        <v>7509</v>
      </c>
      <c r="D4496" s="81" t="s">
        <v>101</v>
      </c>
      <c r="E4496" s="81"/>
      <c r="F4496" s="81"/>
      <c r="G4496" s="172" t="s">
        <v>103</v>
      </c>
      <c r="H4496" s="34"/>
    </row>
    <row r="4497" spans="1:8" x14ac:dyDescent="0.2">
      <c r="A4497" s="1569">
        <v>301135</v>
      </c>
      <c r="B4497" s="172" t="s">
        <v>7510</v>
      </c>
      <c r="C4497" s="81" t="s">
        <v>7511</v>
      </c>
      <c r="D4497" s="81" t="s">
        <v>134</v>
      </c>
      <c r="E4497" s="81"/>
      <c r="F4497" s="81"/>
      <c r="G4497" s="172" t="s">
        <v>103</v>
      </c>
      <c r="H4497" s="34"/>
    </row>
    <row r="4498" spans="1:8" x14ac:dyDescent="0.2">
      <c r="A4498" s="1569">
        <v>301136</v>
      </c>
      <c r="B4498" s="172" t="s">
        <v>7512</v>
      </c>
      <c r="C4498" s="81" t="s">
        <v>7513</v>
      </c>
      <c r="D4498" s="81" t="s">
        <v>134</v>
      </c>
      <c r="E4498" s="81" t="s">
        <v>143</v>
      </c>
      <c r="F4498" s="81"/>
      <c r="G4498" s="172" t="s">
        <v>103</v>
      </c>
      <c r="H4498" s="34"/>
    </row>
    <row r="4499" spans="1:8" x14ac:dyDescent="0.2">
      <c r="A4499" s="1569">
        <v>301137</v>
      </c>
      <c r="B4499" s="172" t="s">
        <v>7514</v>
      </c>
      <c r="C4499" s="81" t="s">
        <v>7515</v>
      </c>
      <c r="D4499" s="81" t="s">
        <v>134</v>
      </c>
      <c r="E4499" s="81"/>
      <c r="F4499" s="81"/>
      <c r="G4499" s="172" t="s">
        <v>103</v>
      </c>
      <c r="H4499" s="34"/>
    </row>
    <row r="4500" spans="1:8" x14ac:dyDescent="0.2">
      <c r="A4500" s="1569">
        <v>301138</v>
      </c>
      <c r="B4500" s="172" t="s">
        <v>7516</v>
      </c>
      <c r="C4500" s="81" t="s">
        <v>7517</v>
      </c>
      <c r="D4500" s="81" t="s">
        <v>143</v>
      </c>
      <c r="E4500" s="81"/>
      <c r="F4500" s="81"/>
      <c r="G4500" s="172" t="s">
        <v>103</v>
      </c>
      <c r="H4500" s="34"/>
    </row>
    <row r="4501" spans="1:8" x14ac:dyDescent="0.2">
      <c r="A4501" s="1569">
        <v>301139</v>
      </c>
      <c r="B4501" s="172" t="s">
        <v>7518</v>
      </c>
      <c r="C4501" s="81" t="s">
        <v>7519</v>
      </c>
      <c r="D4501" s="81" t="s">
        <v>143</v>
      </c>
      <c r="E4501" s="81"/>
      <c r="F4501" s="81"/>
      <c r="G4501" s="172" t="s">
        <v>103</v>
      </c>
      <c r="H4501" s="34"/>
    </row>
    <row r="4502" spans="1:8" x14ac:dyDescent="0.2">
      <c r="A4502" s="1569">
        <v>301140</v>
      </c>
      <c r="B4502" s="172" t="s">
        <v>7520</v>
      </c>
      <c r="C4502" s="81" t="s">
        <v>7521</v>
      </c>
      <c r="D4502" s="81" t="s">
        <v>143</v>
      </c>
      <c r="E4502" s="81"/>
      <c r="F4502" s="81"/>
      <c r="G4502" s="172" t="s">
        <v>103</v>
      </c>
      <c r="H4502" s="34"/>
    </row>
    <row r="4503" spans="1:8" x14ac:dyDescent="0.2">
      <c r="A4503" s="1569">
        <v>301141</v>
      </c>
      <c r="B4503" s="172" t="s">
        <v>7522</v>
      </c>
      <c r="C4503" s="81" t="s">
        <v>7523</v>
      </c>
      <c r="D4503" s="81" t="s">
        <v>134</v>
      </c>
      <c r="E4503" s="81"/>
      <c r="F4503" s="81"/>
      <c r="G4503" s="172" t="s">
        <v>103</v>
      </c>
      <c r="H4503" s="34"/>
    </row>
    <row r="4504" spans="1:8" x14ac:dyDescent="0.2">
      <c r="A4504" s="1569">
        <v>301142</v>
      </c>
      <c r="B4504" s="172" t="s">
        <v>7524</v>
      </c>
      <c r="C4504" s="81" t="s">
        <v>7525</v>
      </c>
      <c r="D4504" s="81" t="s">
        <v>143</v>
      </c>
      <c r="E4504" s="81"/>
      <c r="F4504" s="81"/>
      <c r="G4504" s="172" t="s">
        <v>103</v>
      </c>
      <c r="H4504" s="34"/>
    </row>
    <row r="4505" spans="1:8" x14ac:dyDescent="0.2">
      <c r="A4505" s="1569">
        <v>301143</v>
      </c>
      <c r="B4505" s="172" t="s">
        <v>7526</v>
      </c>
      <c r="C4505" s="81" t="s">
        <v>7527</v>
      </c>
      <c r="D4505" s="81" t="s">
        <v>143</v>
      </c>
      <c r="E4505" s="81"/>
      <c r="F4505" s="81"/>
      <c r="G4505" s="172" t="s">
        <v>103</v>
      </c>
      <c r="H4505" s="34"/>
    </row>
    <row r="4506" spans="1:8" x14ac:dyDescent="0.2">
      <c r="A4506" s="1569">
        <v>301144</v>
      </c>
      <c r="B4506" s="172" t="s">
        <v>7528</v>
      </c>
      <c r="C4506" s="81" t="s">
        <v>7529</v>
      </c>
      <c r="D4506" s="81" t="s">
        <v>143</v>
      </c>
      <c r="E4506" s="81"/>
      <c r="F4506" s="81"/>
      <c r="G4506" s="172" t="s">
        <v>103</v>
      </c>
      <c r="H4506" s="34"/>
    </row>
    <row r="4507" spans="1:8" x14ac:dyDescent="0.2">
      <c r="A4507" s="1569">
        <v>301145</v>
      </c>
      <c r="B4507" s="172" t="s">
        <v>7530</v>
      </c>
      <c r="C4507" s="81" t="s">
        <v>7531</v>
      </c>
      <c r="D4507" s="81" t="s">
        <v>143</v>
      </c>
      <c r="E4507" s="81"/>
      <c r="F4507" s="81"/>
      <c r="G4507" s="172" t="s">
        <v>103</v>
      </c>
      <c r="H4507" s="34"/>
    </row>
    <row r="4508" spans="1:8" x14ac:dyDescent="0.2">
      <c r="A4508" s="1569">
        <v>301146</v>
      </c>
      <c r="B4508" s="172" t="s">
        <v>7532</v>
      </c>
      <c r="C4508" s="81" t="s">
        <v>7533</v>
      </c>
      <c r="D4508" s="81" t="s">
        <v>134</v>
      </c>
      <c r="E4508" s="81" t="s">
        <v>143</v>
      </c>
      <c r="F4508" s="81"/>
      <c r="G4508" s="172" t="s">
        <v>103</v>
      </c>
      <c r="H4508" s="34"/>
    </row>
    <row r="4509" spans="1:8" x14ac:dyDescent="0.2">
      <c r="A4509" s="1569">
        <v>301147</v>
      </c>
      <c r="B4509" s="172" t="s">
        <v>7534</v>
      </c>
      <c r="C4509" s="81" t="s">
        <v>7535</v>
      </c>
      <c r="D4509" s="81" t="s">
        <v>143</v>
      </c>
      <c r="E4509" s="81"/>
      <c r="F4509" s="81"/>
      <c r="G4509" s="172" t="s">
        <v>103</v>
      </c>
      <c r="H4509" s="34"/>
    </row>
    <row r="4510" spans="1:8" x14ac:dyDescent="0.2">
      <c r="A4510" s="1569">
        <v>301148</v>
      </c>
      <c r="B4510" s="172" t="s">
        <v>7536</v>
      </c>
      <c r="C4510" s="81" t="s">
        <v>7537</v>
      </c>
      <c r="D4510" s="81" t="s">
        <v>143</v>
      </c>
      <c r="E4510" s="81"/>
      <c r="F4510" s="81"/>
      <c r="G4510" s="172" t="s">
        <v>103</v>
      </c>
      <c r="H4510" s="34"/>
    </row>
    <row r="4511" spans="1:8" x14ac:dyDescent="0.2">
      <c r="A4511" s="1569">
        <v>301149</v>
      </c>
      <c r="B4511" s="172" t="s">
        <v>7538</v>
      </c>
      <c r="C4511" s="81" t="s">
        <v>7291</v>
      </c>
      <c r="D4511" s="81" t="s">
        <v>134</v>
      </c>
      <c r="E4511" s="81"/>
      <c r="F4511" s="81"/>
      <c r="G4511" s="172" t="s">
        <v>103</v>
      </c>
      <c r="H4511" s="34"/>
    </row>
    <row r="4512" spans="1:8" x14ac:dyDescent="0.2">
      <c r="A4512" s="1569">
        <v>301150</v>
      </c>
      <c r="B4512" s="172" t="s">
        <v>7539</v>
      </c>
      <c r="C4512" s="81" t="s">
        <v>7540</v>
      </c>
      <c r="D4512" s="81" t="s">
        <v>143</v>
      </c>
      <c r="E4512" s="81"/>
      <c r="F4512" s="81"/>
      <c r="G4512" s="172" t="s">
        <v>103</v>
      </c>
      <c r="H4512" s="34"/>
    </row>
    <row r="4513" spans="1:8" x14ac:dyDescent="0.2">
      <c r="A4513" s="1569">
        <v>301151</v>
      </c>
      <c r="B4513" s="172" t="s">
        <v>7541</v>
      </c>
      <c r="C4513" s="81" t="s">
        <v>7542</v>
      </c>
      <c r="D4513" s="81" t="s">
        <v>124</v>
      </c>
      <c r="E4513" s="81"/>
      <c r="F4513" s="81"/>
      <c r="G4513" s="172" t="s">
        <v>103</v>
      </c>
      <c r="H4513" s="34"/>
    </row>
    <row r="4514" spans="1:8" x14ac:dyDescent="0.2">
      <c r="A4514" s="1569">
        <v>301152</v>
      </c>
      <c r="B4514" s="172" t="s">
        <v>7543</v>
      </c>
      <c r="C4514" s="81" t="s">
        <v>7544</v>
      </c>
      <c r="D4514" s="81" t="s">
        <v>143</v>
      </c>
      <c r="E4514" s="81"/>
      <c r="F4514" s="81"/>
      <c r="G4514" s="172" t="s">
        <v>103</v>
      </c>
      <c r="H4514" s="34"/>
    </row>
    <row r="4515" spans="1:8" x14ac:dyDescent="0.2">
      <c r="A4515" s="1569">
        <v>301153</v>
      </c>
      <c r="B4515" s="172" t="s">
        <v>7545</v>
      </c>
      <c r="C4515" s="81" t="s">
        <v>7546</v>
      </c>
      <c r="D4515" s="81" t="s">
        <v>134</v>
      </c>
      <c r="E4515" s="81"/>
      <c r="F4515" s="81"/>
      <c r="G4515" s="172" t="s">
        <v>103</v>
      </c>
      <c r="H4515" s="34"/>
    </row>
    <row r="4516" spans="1:8" x14ac:dyDescent="0.2">
      <c r="A4516" s="1569">
        <v>301154</v>
      </c>
      <c r="B4516" s="172" t="s">
        <v>7547</v>
      </c>
      <c r="C4516" s="81" t="s">
        <v>7548</v>
      </c>
      <c r="D4516" s="81" t="s">
        <v>143</v>
      </c>
      <c r="E4516" s="81"/>
      <c r="F4516" s="81"/>
      <c r="G4516" s="172" t="s">
        <v>103</v>
      </c>
      <c r="H4516" s="34"/>
    </row>
    <row r="4517" spans="1:8" x14ac:dyDescent="0.2">
      <c r="A4517" s="1569">
        <v>301155</v>
      </c>
      <c r="B4517" s="172" t="s">
        <v>7549</v>
      </c>
      <c r="C4517" s="81" t="s">
        <v>7550</v>
      </c>
      <c r="D4517" s="81" t="s">
        <v>143</v>
      </c>
      <c r="E4517" s="81"/>
      <c r="F4517" s="81"/>
      <c r="G4517" s="172" t="s">
        <v>103</v>
      </c>
      <c r="H4517" s="34"/>
    </row>
    <row r="4518" spans="1:8" x14ac:dyDescent="0.2">
      <c r="A4518" s="1569">
        <v>301156</v>
      </c>
      <c r="B4518" s="172" t="s">
        <v>7551</v>
      </c>
      <c r="C4518" s="81" t="s">
        <v>7552</v>
      </c>
      <c r="D4518" s="81" t="s">
        <v>143</v>
      </c>
      <c r="E4518" s="81"/>
      <c r="F4518" s="81"/>
      <c r="G4518" s="172" t="s">
        <v>103</v>
      </c>
      <c r="H4518" s="34"/>
    </row>
    <row r="4519" spans="1:8" x14ac:dyDescent="0.2">
      <c r="A4519" s="1569">
        <v>301157</v>
      </c>
      <c r="B4519" s="172" t="s">
        <v>7553</v>
      </c>
      <c r="C4519" s="81" t="s">
        <v>7554</v>
      </c>
      <c r="D4519" s="81" t="s">
        <v>143</v>
      </c>
      <c r="E4519" s="81"/>
      <c r="F4519" s="81"/>
      <c r="G4519" s="172" t="s">
        <v>103</v>
      </c>
      <c r="H4519" s="34"/>
    </row>
    <row r="4520" spans="1:8" x14ac:dyDescent="0.2">
      <c r="A4520" s="1569">
        <v>301158</v>
      </c>
      <c r="B4520" s="172" t="s">
        <v>7555</v>
      </c>
      <c r="C4520" s="81" t="s">
        <v>7556</v>
      </c>
      <c r="D4520" s="81" t="s">
        <v>134</v>
      </c>
      <c r="E4520" s="81"/>
      <c r="F4520" s="81"/>
      <c r="G4520" s="172" t="s">
        <v>103</v>
      </c>
      <c r="H4520" s="34"/>
    </row>
    <row r="4521" spans="1:8" x14ac:dyDescent="0.2">
      <c r="A4521" s="1569">
        <v>301159</v>
      </c>
      <c r="B4521" s="172" t="s">
        <v>7557</v>
      </c>
      <c r="C4521" s="81" t="s">
        <v>7558</v>
      </c>
      <c r="D4521" s="81" t="s">
        <v>143</v>
      </c>
      <c r="E4521" s="81"/>
      <c r="F4521" s="81"/>
      <c r="G4521" s="172" t="s">
        <v>103</v>
      </c>
      <c r="H4521" s="34"/>
    </row>
    <row r="4522" spans="1:8" x14ac:dyDescent="0.2">
      <c r="A4522" s="1569">
        <v>301160</v>
      </c>
      <c r="B4522" s="172" t="s">
        <v>7559</v>
      </c>
      <c r="C4522" s="81" t="s">
        <v>7560</v>
      </c>
      <c r="D4522" s="81" t="s">
        <v>143</v>
      </c>
      <c r="E4522" s="81"/>
      <c r="F4522" s="81"/>
      <c r="G4522" s="172" t="s">
        <v>103</v>
      </c>
      <c r="H4522" s="34"/>
    </row>
    <row r="4523" spans="1:8" x14ac:dyDescent="0.2">
      <c r="A4523" s="1569">
        <v>301161</v>
      </c>
      <c r="B4523" s="172" t="s">
        <v>7561</v>
      </c>
      <c r="C4523" s="81" t="s">
        <v>7562</v>
      </c>
      <c r="D4523" s="81" t="s">
        <v>143</v>
      </c>
      <c r="E4523" s="81"/>
      <c r="F4523" s="81"/>
      <c r="G4523" s="172" t="s">
        <v>103</v>
      </c>
      <c r="H4523" s="34"/>
    </row>
    <row r="4524" spans="1:8" x14ac:dyDescent="0.2">
      <c r="A4524" s="1569">
        <v>301162</v>
      </c>
      <c r="B4524" s="172" t="s">
        <v>7563</v>
      </c>
      <c r="C4524" s="81" t="s">
        <v>7564</v>
      </c>
      <c r="D4524" s="81" t="s">
        <v>124</v>
      </c>
      <c r="E4524" s="81"/>
      <c r="F4524" s="81"/>
      <c r="G4524" s="172" t="s">
        <v>103</v>
      </c>
      <c r="H4524" s="34"/>
    </row>
    <row r="4525" spans="1:8" x14ac:dyDescent="0.2">
      <c r="A4525" s="1569">
        <v>301163</v>
      </c>
      <c r="B4525" s="172" t="s">
        <v>7565</v>
      </c>
      <c r="C4525" s="81" t="s">
        <v>7566</v>
      </c>
      <c r="D4525" s="81" t="s">
        <v>134</v>
      </c>
      <c r="E4525" s="81"/>
      <c r="F4525" s="81"/>
      <c r="G4525" s="172" t="s">
        <v>107</v>
      </c>
      <c r="H4525" s="34"/>
    </row>
    <row r="4526" spans="1:8" x14ac:dyDescent="0.2">
      <c r="A4526" s="1569">
        <v>301164</v>
      </c>
      <c r="B4526" s="172" t="s">
        <v>7567</v>
      </c>
      <c r="C4526" s="81" t="s">
        <v>7568</v>
      </c>
      <c r="D4526" s="81" t="s">
        <v>143</v>
      </c>
      <c r="E4526" s="81"/>
      <c r="F4526" s="81"/>
      <c r="G4526" s="172" t="s">
        <v>103</v>
      </c>
      <c r="H4526" s="34"/>
    </row>
    <row r="4527" spans="1:8" x14ac:dyDescent="0.2">
      <c r="A4527" s="1569">
        <v>301165</v>
      </c>
      <c r="B4527" s="172" t="s">
        <v>7569</v>
      </c>
      <c r="C4527" s="81" t="s">
        <v>7570</v>
      </c>
      <c r="D4527" s="81" t="s">
        <v>143</v>
      </c>
      <c r="E4527" s="81"/>
      <c r="F4527" s="81"/>
      <c r="G4527" s="172" t="s">
        <v>103</v>
      </c>
      <c r="H4527" s="34"/>
    </row>
    <row r="4528" spans="1:8" x14ac:dyDescent="0.2">
      <c r="A4528" s="1569">
        <v>301166</v>
      </c>
      <c r="B4528" s="172" t="s">
        <v>7571</v>
      </c>
      <c r="C4528" s="81" t="s">
        <v>7572</v>
      </c>
      <c r="D4528" s="81" t="s">
        <v>143</v>
      </c>
      <c r="E4528" s="81"/>
      <c r="F4528" s="81"/>
      <c r="G4528" s="172" t="s">
        <v>103</v>
      </c>
      <c r="H4528" s="34"/>
    </row>
    <row r="4529" spans="1:8" x14ac:dyDescent="0.2">
      <c r="A4529" s="1569">
        <v>301167</v>
      </c>
      <c r="B4529" s="172" t="s">
        <v>7573</v>
      </c>
      <c r="C4529" s="81" t="s">
        <v>7574</v>
      </c>
      <c r="D4529" s="81" t="s">
        <v>143</v>
      </c>
      <c r="E4529" s="81"/>
      <c r="F4529" s="81"/>
      <c r="G4529" s="172" t="s">
        <v>103</v>
      </c>
      <c r="H4529" s="34"/>
    </row>
    <row r="4530" spans="1:8" x14ac:dyDescent="0.2">
      <c r="A4530" s="1569">
        <v>301168</v>
      </c>
      <c r="B4530" s="172" t="s">
        <v>7575</v>
      </c>
      <c r="C4530" s="81" t="s">
        <v>7576</v>
      </c>
      <c r="D4530" s="81" t="s">
        <v>134</v>
      </c>
      <c r="E4530" s="81"/>
      <c r="F4530" s="81"/>
      <c r="G4530" s="172" t="s">
        <v>103</v>
      </c>
      <c r="H4530" s="34"/>
    </row>
    <row r="4531" spans="1:8" x14ac:dyDescent="0.2">
      <c r="A4531" s="1569">
        <v>301169</v>
      </c>
      <c r="B4531" s="172" t="s">
        <v>7577</v>
      </c>
      <c r="C4531" s="81" t="s">
        <v>7578</v>
      </c>
      <c r="D4531" s="81" t="s">
        <v>134</v>
      </c>
      <c r="E4531" s="81"/>
      <c r="F4531" s="81"/>
      <c r="G4531" s="172" t="s">
        <v>103</v>
      </c>
      <c r="H4531" s="34"/>
    </row>
    <row r="4532" spans="1:8" x14ac:dyDescent="0.2">
      <c r="A4532" s="1569">
        <v>301170</v>
      </c>
      <c r="B4532" s="172" t="s">
        <v>7579</v>
      </c>
      <c r="C4532" s="81" t="s">
        <v>7580</v>
      </c>
      <c r="D4532" s="81" t="s">
        <v>134</v>
      </c>
      <c r="E4532" s="81"/>
      <c r="F4532" s="81"/>
      <c r="G4532" s="172" t="s">
        <v>103</v>
      </c>
      <c r="H4532" s="34"/>
    </row>
    <row r="4533" spans="1:8" x14ac:dyDescent="0.2">
      <c r="A4533" s="1569">
        <v>301171</v>
      </c>
      <c r="B4533" s="172" t="s">
        <v>7581</v>
      </c>
      <c r="C4533" s="81" t="s">
        <v>7582</v>
      </c>
      <c r="D4533" s="81" t="s">
        <v>124</v>
      </c>
      <c r="E4533" s="81"/>
      <c r="F4533" s="81"/>
      <c r="G4533" s="172" t="s">
        <v>103</v>
      </c>
      <c r="H4533" s="34"/>
    </row>
    <row r="4534" spans="1:8" x14ac:dyDescent="0.2">
      <c r="A4534" s="1569">
        <v>301172</v>
      </c>
      <c r="B4534" s="172" t="s">
        <v>7583</v>
      </c>
      <c r="C4534" s="81" t="s">
        <v>7584</v>
      </c>
      <c r="D4534" s="81" t="s">
        <v>124</v>
      </c>
      <c r="E4534" s="81"/>
      <c r="F4534" s="81"/>
      <c r="G4534" s="172" t="s">
        <v>103</v>
      </c>
      <c r="H4534" s="34"/>
    </row>
    <row r="4535" spans="1:8" x14ac:dyDescent="0.2">
      <c r="A4535" s="1569">
        <v>301173</v>
      </c>
      <c r="B4535" s="172" t="s">
        <v>7585</v>
      </c>
      <c r="C4535" s="81" t="s">
        <v>7586</v>
      </c>
      <c r="D4535" s="81" t="s">
        <v>143</v>
      </c>
      <c r="E4535" s="81"/>
      <c r="F4535" s="81"/>
      <c r="G4535" s="172" t="s">
        <v>103</v>
      </c>
      <c r="H4535" s="34"/>
    </row>
    <row r="4536" spans="1:8" x14ac:dyDescent="0.2">
      <c r="A4536" s="1569">
        <v>301174</v>
      </c>
      <c r="B4536" s="172" t="s">
        <v>7587</v>
      </c>
      <c r="C4536" s="81" t="s">
        <v>7588</v>
      </c>
      <c r="D4536" s="81" t="s">
        <v>101</v>
      </c>
      <c r="E4536" s="81"/>
      <c r="F4536" s="81"/>
      <c r="G4536" s="172" t="s">
        <v>103</v>
      </c>
      <c r="H4536" s="34"/>
    </row>
    <row r="4537" spans="1:8" x14ac:dyDescent="0.2">
      <c r="A4537" s="1569">
        <v>301175</v>
      </c>
      <c r="B4537" s="172" t="s">
        <v>7589</v>
      </c>
      <c r="C4537" s="81" t="s">
        <v>7590</v>
      </c>
      <c r="D4537" s="81" t="s">
        <v>143</v>
      </c>
      <c r="E4537" s="81"/>
      <c r="F4537" s="81"/>
      <c r="G4537" s="172" t="s">
        <v>103</v>
      </c>
      <c r="H4537" s="34"/>
    </row>
    <row r="4538" spans="1:8" x14ac:dyDescent="0.2">
      <c r="A4538" s="1569">
        <v>301176</v>
      </c>
      <c r="B4538" s="172" t="s">
        <v>7591</v>
      </c>
      <c r="C4538" s="81" t="s">
        <v>7592</v>
      </c>
      <c r="D4538" s="81" t="s">
        <v>101</v>
      </c>
      <c r="E4538" s="81"/>
      <c r="F4538" s="81"/>
      <c r="G4538" s="172" t="s">
        <v>103</v>
      </c>
      <c r="H4538" s="34"/>
    </row>
    <row r="4539" spans="1:8" x14ac:dyDescent="0.2">
      <c r="A4539" s="1569">
        <v>301177</v>
      </c>
      <c r="B4539" s="172" t="s">
        <v>7593</v>
      </c>
      <c r="C4539" s="81" t="s">
        <v>7594</v>
      </c>
      <c r="D4539" s="81" t="s">
        <v>101</v>
      </c>
      <c r="E4539" s="81"/>
      <c r="F4539" s="81"/>
      <c r="G4539" s="172" t="s">
        <v>103</v>
      </c>
      <c r="H4539" s="34"/>
    </row>
    <row r="4540" spans="1:8" x14ac:dyDescent="0.2">
      <c r="A4540" s="1569">
        <v>301178</v>
      </c>
      <c r="B4540" s="172" t="s">
        <v>7595</v>
      </c>
      <c r="C4540" s="81" t="s">
        <v>7596</v>
      </c>
      <c r="D4540" s="81" t="s">
        <v>143</v>
      </c>
      <c r="E4540" s="81"/>
      <c r="F4540" s="81"/>
      <c r="G4540" s="172" t="s">
        <v>103</v>
      </c>
      <c r="H4540" s="34"/>
    </row>
    <row r="4541" spans="1:8" x14ac:dyDescent="0.2">
      <c r="A4541" s="1569">
        <v>301179</v>
      </c>
      <c r="B4541" s="172" t="s">
        <v>7597</v>
      </c>
      <c r="C4541" s="81" t="s">
        <v>7598</v>
      </c>
      <c r="D4541" s="81" t="s">
        <v>143</v>
      </c>
      <c r="E4541" s="81"/>
      <c r="F4541" s="81"/>
      <c r="G4541" s="172" t="s">
        <v>103</v>
      </c>
      <c r="H4541" s="34"/>
    </row>
    <row r="4542" spans="1:8" x14ac:dyDescent="0.2">
      <c r="A4542" s="1569">
        <v>301180</v>
      </c>
      <c r="B4542" s="172" t="s">
        <v>7599</v>
      </c>
      <c r="C4542" s="81" t="s">
        <v>7600</v>
      </c>
      <c r="D4542" s="81" t="s">
        <v>143</v>
      </c>
      <c r="E4542" s="81"/>
      <c r="F4542" s="81"/>
      <c r="G4542" s="172" t="s">
        <v>103</v>
      </c>
      <c r="H4542" s="34"/>
    </row>
    <row r="4543" spans="1:8" x14ac:dyDescent="0.2">
      <c r="A4543" s="1569">
        <v>301181</v>
      </c>
      <c r="B4543" s="172" t="s">
        <v>7601</v>
      </c>
      <c r="C4543" s="81" t="s">
        <v>7602</v>
      </c>
      <c r="D4543" s="81" t="s">
        <v>143</v>
      </c>
      <c r="E4543" s="81"/>
      <c r="F4543" s="81"/>
      <c r="G4543" s="172" t="s">
        <v>103</v>
      </c>
      <c r="H4543" s="34"/>
    </row>
    <row r="4544" spans="1:8" x14ac:dyDescent="0.2">
      <c r="A4544" s="1569">
        <v>301182</v>
      </c>
      <c r="B4544" s="172" t="s">
        <v>7603</v>
      </c>
      <c r="C4544" s="81" t="s">
        <v>7604</v>
      </c>
      <c r="D4544" s="81" t="s">
        <v>143</v>
      </c>
      <c r="E4544" s="81"/>
      <c r="F4544" s="81"/>
      <c r="G4544" s="172" t="s">
        <v>103</v>
      </c>
      <c r="H4544" s="34"/>
    </row>
    <row r="4545" spans="1:8" x14ac:dyDescent="0.2">
      <c r="A4545" s="1569">
        <v>301183</v>
      </c>
      <c r="B4545" s="172" t="s">
        <v>7605</v>
      </c>
      <c r="C4545" s="81" t="s">
        <v>7606</v>
      </c>
      <c r="D4545" s="81" t="s">
        <v>134</v>
      </c>
      <c r="E4545" s="81"/>
      <c r="F4545" s="81"/>
      <c r="G4545" s="172" t="s">
        <v>103</v>
      </c>
      <c r="H4545" s="34"/>
    </row>
    <row r="4546" spans="1:8" x14ac:dyDescent="0.2">
      <c r="A4546" s="1569">
        <v>301184</v>
      </c>
      <c r="B4546" s="172" t="s">
        <v>7607</v>
      </c>
      <c r="C4546" s="81" t="s">
        <v>7608</v>
      </c>
      <c r="D4546" s="81" t="s">
        <v>124</v>
      </c>
      <c r="E4546" s="81"/>
      <c r="F4546" s="81"/>
      <c r="G4546" s="172" t="s">
        <v>103</v>
      </c>
      <c r="H4546" s="34"/>
    </row>
    <row r="4547" spans="1:8" x14ac:dyDescent="0.2">
      <c r="A4547" s="1569">
        <v>301185</v>
      </c>
      <c r="B4547" s="172" t="s">
        <v>7609</v>
      </c>
      <c r="C4547" s="81" t="s">
        <v>7610</v>
      </c>
      <c r="D4547" s="81" t="s">
        <v>124</v>
      </c>
      <c r="E4547" s="81"/>
      <c r="F4547" s="81"/>
      <c r="G4547" s="172" t="s">
        <v>103</v>
      </c>
      <c r="H4547" s="34"/>
    </row>
    <row r="4548" spans="1:8" x14ac:dyDescent="0.2">
      <c r="A4548" s="1569">
        <v>301186</v>
      </c>
      <c r="B4548" s="172" t="s">
        <v>7611</v>
      </c>
      <c r="C4548" s="81" t="s">
        <v>7612</v>
      </c>
      <c r="D4548" s="81" t="s">
        <v>124</v>
      </c>
      <c r="E4548" s="81"/>
      <c r="F4548" s="81"/>
      <c r="G4548" s="172" t="s">
        <v>103</v>
      </c>
      <c r="H4548" s="34"/>
    </row>
    <row r="4549" spans="1:8" x14ac:dyDescent="0.2">
      <c r="A4549" s="1569">
        <v>301187</v>
      </c>
      <c r="B4549" s="172" t="s">
        <v>7613</v>
      </c>
      <c r="C4549" s="81" t="s">
        <v>7614</v>
      </c>
      <c r="D4549" s="81" t="s">
        <v>124</v>
      </c>
      <c r="E4549" s="81"/>
      <c r="F4549" s="81"/>
      <c r="G4549" s="172" t="s">
        <v>103</v>
      </c>
      <c r="H4549" s="34"/>
    </row>
    <row r="4550" spans="1:8" x14ac:dyDescent="0.2">
      <c r="A4550" s="1569">
        <v>301188</v>
      </c>
      <c r="B4550" s="172" t="s">
        <v>7615</v>
      </c>
      <c r="C4550" s="81" t="s">
        <v>7616</v>
      </c>
      <c r="D4550" s="81" t="s">
        <v>124</v>
      </c>
      <c r="E4550" s="81"/>
      <c r="F4550" s="81"/>
      <c r="G4550" s="172" t="s">
        <v>103</v>
      </c>
      <c r="H4550" s="34"/>
    </row>
    <row r="4551" spans="1:8" x14ac:dyDescent="0.2">
      <c r="A4551" s="1569">
        <v>301189</v>
      </c>
      <c r="B4551" s="172" t="s">
        <v>7617</v>
      </c>
      <c r="C4551" s="81" t="s">
        <v>7618</v>
      </c>
      <c r="D4551" s="81" t="s">
        <v>124</v>
      </c>
      <c r="E4551" s="81"/>
      <c r="F4551" s="81"/>
      <c r="G4551" s="172" t="s">
        <v>103</v>
      </c>
      <c r="H4551" s="34"/>
    </row>
    <row r="4552" spans="1:8" x14ac:dyDescent="0.2">
      <c r="A4552" s="1569">
        <v>301190</v>
      </c>
      <c r="B4552" s="172" t="s">
        <v>7619</v>
      </c>
      <c r="C4552" s="81" t="s">
        <v>7620</v>
      </c>
      <c r="D4552" s="81" t="s">
        <v>124</v>
      </c>
      <c r="E4552" s="81"/>
      <c r="F4552" s="81"/>
      <c r="G4552" s="172" t="s">
        <v>103</v>
      </c>
      <c r="H4552" s="34"/>
    </row>
    <row r="4553" spans="1:8" x14ac:dyDescent="0.2">
      <c r="A4553" s="1569">
        <v>301191</v>
      </c>
      <c r="B4553" s="172" t="s">
        <v>7621</v>
      </c>
      <c r="C4553" s="81" t="s">
        <v>7622</v>
      </c>
      <c r="D4553" s="81" t="s">
        <v>143</v>
      </c>
      <c r="E4553" s="81"/>
      <c r="F4553" s="81"/>
      <c r="G4553" s="172" t="s">
        <v>103</v>
      </c>
      <c r="H4553" s="34"/>
    </row>
    <row r="4554" spans="1:8" x14ac:dyDescent="0.2">
      <c r="A4554" s="1569">
        <v>301192</v>
      </c>
      <c r="B4554" s="172" t="s">
        <v>11986</v>
      </c>
      <c r="C4554" s="81" t="s">
        <v>11987</v>
      </c>
      <c r="D4554" s="81" t="s">
        <v>134</v>
      </c>
      <c r="E4554" s="81"/>
      <c r="F4554" s="81"/>
      <c r="G4554" s="172" t="s">
        <v>103</v>
      </c>
      <c r="H4554" s="34"/>
    </row>
    <row r="4555" spans="1:8" x14ac:dyDescent="0.2">
      <c r="A4555" s="1569">
        <v>301193</v>
      </c>
      <c r="B4555" s="172" t="s">
        <v>7623</v>
      </c>
      <c r="C4555" s="81" t="s">
        <v>7624</v>
      </c>
      <c r="D4555" s="81" t="s">
        <v>134</v>
      </c>
      <c r="E4555" s="81"/>
      <c r="F4555" s="81"/>
      <c r="G4555" s="172" t="s">
        <v>103</v>
      </c>
      <c r="H4555" s="34"/>
    </row>
    <row r="4556" spans="1:8" x14ac:dyDescent="0.2">
      <c r="A4556" s="1569">
        <v>301194</v>
      </c>
      <c r="B4556" s="172" t="s">
        <v>7625</v>
      </c>
      <c r="C4556" s="81" t="s">
        <v>7626</v>
      </c>
      <c r="D4556" s="81" t="s">
        <v>143</v>
      </c>
      <c r="E4556" s="81"/>
      <c r="F4556" s="81"/>
      <c r="G4556" s="172" t="s">
        <v>103</v>
      </c>
      <c r="H4556" s="34"/>
    </row>
    <row r="4557" spans="1:8" x14ac:dyDescent="0.2">
      <c r="A4557" s="1569">
        <v>301195</v>
      </c>
      <c r="B4557" s="172" t="s">
        <v>7627</v>
      </c>
      <c r="C4557" s="81" t="s">
        <v>7628</v>
      </c>
      <c r="D4557" s="81" t="s">
        <v>143</v>
      </c>
      <c r="E4557" s="81"/>
      <c r="F4557" s="81"/>
      <c r="G4557" s="172" t="s">
        <v>103</v>
      </c>
      <c r="H4557" s="34"/>
    </row>
    <row r="4558" spans="1:8" x14ac:dyDescent="0.2">
      <c r="A4558" s="1569">
        <v>301196</v>
      </c>
      <c r="B4558" s="172" t="s">
        <v>7629</v>
      </c>
      <c r="C4558" s="81" t="s">
        <v>7630</v>
      </c>
      <c r="D4558" s="81" t="s">
        <v>134</v>
      </c>
      <c r="E4558" s="81"/>
      <c r="F4558" s="81"/>
      <c r="G4558" s="172" t="s">
        <v>103</v>
      </c>
      <c r="H4558" s="34"/>
    </row>
    <row r="4559" spans="1:8" x14ac:dyDescent="0.2">
      <c r="A4559" s="1569">
        <v>301197</v>
      </c>
      <c r="B4559" s="172" t="s">
        <v>7631</v>
      </c>
      <c r="C4559" s="81" t="s">
        <v>7632</v>
      </c>
      <c r="D4559" s="81" t="s">
        <v>134</v>
      </c>
      <c r="E4559" s="81"/>
      <c r="F4559" s="81"/>
      <c r="G4559" s="172" t="s">
        <v>103</v>
      </c>
      <c r="H4559" s="34"/>
    </row>
    <row r="4560" spans="1:8" x14ac:dyDescent="0.2">
      <c r="A4560" s="1569">
        <v>301198</v>
      </c>
      <c r="B4560" s="172" t="s">
        <v>7633</v>
      </c>
      <c r="C4560" s="81" t="s">
        <v>7634</v>
      </c>
      <c r="D4560" s="81" t="s">
        <v>143</v>
      </c>
      <c r="E4560" s="81"/>
      <c r="F4560" s="81"/>
      <c r="G4560" s="172" t="s">
        <v>103</v>
      </c>
      <c r="H4560" s="34"/>
    </row>
    <row r="4561" spans="1:8" x14ac:dyDescent="0.2">
      <c r="A4561" s="1569">
        <v>301199</v>
      </c>
      <c r="B4561" s="172" t="s">
        <v>7635</v>
      </c>
      <c r="C4561" s="81" t="s">
        <v>7636</v>
      </c>
      <c r="D4561" s="81" t="s">
        <v>134</v>
      </c>
      <c r="E4561" s="81"/>
      <c r="F4561" s="81"/>
      <c r="G4561" s="172" t="s">
        <v>103</v>
      </c>
      <c r="H4561" s="34"/>
    </row>
    <row r="4562" spans="1:8" x14ac:dyDescent="0.2">
      <c r="A4562" s="1569">
        <v>301200</v>
      </c>
      <c r="B4562" s="172" t="s">
        <v>7637</v>
      </c>
      <c r="C4562" s="81" t="s">
        <v>7638</v>
      </c>
      <c r="D4562" s="81" t="s">
        <v>143</v>
      </c>
      <c r="E4562" s="81"/>
      <c r="F4562" s="81"/>
      <c r="G4562" s="172" t="s">
        <v>103</v>
      </c>
      <c r="H4562" s="34"/>
    </row>
    <row r="4563" spans="1:8" x14ac:dyDescent="0.2">
      <c r="A4563" s="1569">
        <v>301201</v>
      </c>
      <c r="B4563" s="172" t="s">
        <v>11988</v>
      </c>
      <c r="C4563" s="81" t="s">
        <v>11989</v>
      </c>
      <c r="D4563" s="81" t="s">
        <v>143</v>
      </c>
      <c r="E4563" s="81"/>
      <c r="F4563" s="81"/>
      <c r="G4563" s="172" t="s">
        <v>103</v>
      </c>
      <c r="H4563" s="34"/>
    </row>
    <row r="4564" spans="1:8" x14ac:dyDescent="0.2">
      <c r="A4564" s="1569">
        <v>301202</v>
      </c>
      <c r="B4564" s="172" t="s">
        <v>7639</v>
      </c>
      <c r="C4564" s="81" t="s">
        <v>7640</v>
      </c>
      <c r="D4564" s="81" t="s">
        <v>124</v>
      </c>
      <c r="E4564" s="81"/>
      <c r="F4564" s="81"/>
      <c r="G4564" s="172" t="s">
        <v>103</v>
      </c>
      <c r="H4564" s="34"/>
    </row>
    <row r="4565" spans="1:8" x14ac:dyDescent="0.2">
      <c r="A4565" s="1569">
        <v>301203</v>
      </c>
      <c r="B4565" s="172" t="s">
        <v>7641</v>
      </c>
      <c r="C4565" s="81" t="s">
        <v>7642</v>
      </c>
      <c r="D4565" s="81" t="s">
        <v>143</v>
      </c>
      <c r="E4565" s="81"/>
      <c r="F4565" s="81"/>
      <c r="G4565" s="172" t="s">
        <v>103</v>
      </c>
      <c r="H4565" s="34"/>
    </row>
    <row r="4566" spans="1:8" x14ac:dyDescent="0.2">
      <c r="A4566" s="1569">
        <v>301204</v>
      </c>
      <c r="B4566" s="172" t="s">
        <v>7643</v>
      </c>
      <c r="C4566" s="81" t="s">
        <v>7644</v>
      </c>
      <c r="D4566" s="81" t="s">
        <v>124</v>
      </c>
      <c r="E4566" s="81"/>
      <c r="F4566" s="81"/>
      <c r="G4566" s="172" t="s">
        <v>103</v>
      </c>
      <c r="H4566" s="34"/>
    </row>
    <row r="4567" spans="1:8" x14ac:dyDescent="0.2">
      <c r="A4567" s="1569">
        <v>301205</v>
      </c>
      <c r="B4567" s="172" t="s">
        <v>7645</v>
      </c>
      <c r="C4567" s="81" t="s">
        <v>7646</v>
      </c>
      <c r="D4567" s="81" t="s">
        <v>143</v>
      </c>
      <c r="E4567" s="81"/>
      <c r="F4567" s="81"/>
      <c r="G4567" s="172" t="s">
        <v>103</v>
      </c>
      <c r="H4567" s="34"/>
    </row>
    <row r="4568" spans="1:8" x14ac:dyDescent="0.2">
      <c r="A4568" s="1569">
        <v>301206</v>
      </c>
      <c r="B4568" s="172" t="s">
        <v>7647</v>
      </c>
      <c r="C4568" s="81" t="s">
        <v>7648</v>
      </c>
      <c r="D4568" s="81" t="s">
        <v>124</v>
      </c>
      <c r="E4568" s="81"/>
      <c r="F4568" s="81"/>
      <c r="G4568" s="172" t="s">
        <v>103</v>
      </c>
      <c r="H4568" s="34"/>
    </row>
    <row r="4569" spans="1:8" x14ac:dyDescent="0.2">
      <c r="A4569" s="1569">
        <v>301207</v>
      </c>
      <c r="B4569" s="172" t="s">
        <v>7649</v>
      </c>
      <c r="C4569" s="81" t="s">
        <v>7650</v>
      </c>
      <c r="D4569" s="81" t="s">
        <v>101</v>
      </c>
      <c r="E4569" s="81"/>
      <c r="F4569" s="81"/>
      <c r="G4569" s="172" t="s">
        <v>103</v>
      </c>
      <c r="H4569" s="34"/>
    </row>
    <row r="4570" spans="1:8" x14ac:dyDescent="0.2">
      <c r="A4570" s="1569">
        <v>301208</v>
      </c>
      <c r="B4570" s="172" t="s">
        <v>7651</v>
      </c>
      <c r="C4570" s="81" t="s">
        <v>7652</v>
      </c>
      <c r="D4570" s="81" t="s">
        <v>143</v>
      </c>
      <c r="E4570" s="81"/>
      <c r="F4570" s="81"/>
      <c r="G4570" s="172" t="s">
        <v>103</v>
      </c>
      <c r="H4570" s="34"/>
    </row>
    <row r="4571" spans="1:8" x14ac:dyDescent="0.2">
      <c r="A4571" s="1569">
        <v>301209</v>
      </c>
      <c r="B4571" s="172" t="s">
        <v>7653</v>
      </c>
      <c r="C4571" s="81" t="s">
        <v>7654</v>
      </c>
      <c r="D4571" s="81" t="s">
        <v>134</v>
      </c>
      <c r="E4571" s="81"/>
      <c r="F4571" s="81"/>
      <c r="G4571" s="172" t="s">
        <v>103</v>
      </c>
      <c r="H4571" s="34"/>
    </row>
    <row r="4572" spans="1:8" x14ac:dyDescent="0.2">
      <c r="A4572" s="1569">
        <v>301210</v>
      </c>
      <c r="B4572" s="172" t="s">
        <v>7655</v>
      </c>
      <c r="C4572" s="81" t="s">
        <v>7656</v>
      </c>
      <c r="D4572" s="81" t="s">
        <v>143</v>
      </c>
      <c r="E4572" s="81"/>
      <c r="F4572" s="81"/>
      <c r="G4572" s="172" t="s">
        <v>103</v>
      </c>
      <c r="H4572" s="34"/>
    </row>
    <row r="4573" spans="1:8" x14ac:dyDescent="0.2">
      <c r="A4573" s="1569">
        <v>301211</v>
      </c>
      <c r="B4573" s="172" t="s">
        <v>7657</v>
      </c>
      <c r="C4573" s="81" t="s">
        <v>7658</v>
      </c>
      <c r="D4573" s="81" t="s">
        <v>134</v>
      </c>
      <c r="E4573" s="81" t="s">
        <v>143</v>
      </c>
      <c r="F4573" s="81"/>
      <c r="G4573" s="172" t="s">
        <v>103</v>
      </c>
      <c r="H4573" s="34"/>
    </row>
    <row r="4574" spans="1:8" x14ac:dyDescent="0.2">
      <c r="A4574" s="1569">
        <v>301212</v>
      </c>
      <c r="B4574" s="172" t="s">
        <v>7659</v>
      </c>
      <c r="C4574" s="81" t="s">
        <v>7660</v>
      </c>
      <c r="D4574" s="81" t="s">
        <v>134</v>
      </c>
      <c r="E4574" s="81" t="s">
        <v>143</v>
      </c>
      <c r="F4574" s="81"/>
      <c r="G4574" s="172" t="s">
        <v>103</v>
      </c>
      <c r="H4574" s="34"/>
    </row>
    <row r="4575" spans="1:8" x14ac:dyDescent="0.2">
      <c r="A4575" s="1569">
        <v>301213</v>
      </c>
      <c r="B4575" s="172" t="s">
        <v>7661</v>
      </c>
      <c r="C4575" s="81" t="s">
        <v>7662</v>
      </c>
      <c r="D4575" s="81" t="s">
        <v>134</v>
      </c>
      <c r="E4575" s="81"/>
      <c r="F4575" s="81"/>
      <c r="G4575" s="172" t="s">
        <v>103</v>
      </c>
      <c r="H4575" s="34"/>
    </row>
    <row r="4576" spans="1:8" x14ac:dyDescent="0.2">
      <c r="A4576" s="1569">
        <v>301214</v>
      </c>
      <c r="B4576" s="172" t="s">
        <v>7663</v>
      </c>
      <c r="C4576" s="81" t="s">
        <v>7664</v>
      </c>
      <c r="D4576" s="81" t="s">
        <v>143</v>
      </c>
      <c r="E4576" s="81"/>
      <c r="F4576" s="81"/>
      <c r="G4576" s="172" t="s">
        <v>103</v>
      </c>
      <c r="H4576" s="34"/>
    </row>
    <row r="4577" spans="1:8" x14ac:dyDescent="0.2">
      <c r="A4577" s="1569">
        <v>301215</v>
      </c>
      <c r="B4577" s="172" t="s">
        <v>7665</v>
      </c>
      <c r="C4577" s="81" t="s">
        <v>7666</v>
      </c>
      <c r="D4577" s="81" t="s">
        <v>124</v>
      </c>
      <c r="E4577" s="81"/>
      <c r="F4577" s="81"/>
      <c r="G4577" s="172" t="s">
        <v>103</v>
      </c>
      <c r="H4577" s="34"/>
    </row>
    <row r="4578" spans="1:8" x14ac:dyDescent="0.2">
      <c r="A4578" s="1569">
        <v>301216</v>
      </c>
      <c r="B4578" s="172" t="s">
        <v>7667</v>
      </c>
      <c r="C4578" s="81" t="s">
        <v>7668</v>
      </c>
      <c r="D4578" s="81" t="s">
        <v>101</v>
      </c>
      <c r="E4578" s="81" t="s">
        <v>134</v>
      </c>
      <c r="F4578" s="81"/>
      <c r="G4578" s="172" t="s">
        <v>103</v>
      </c>
      <c r="H4578" s="34"/>
    </row>
    <row r="4579" spans="1:8" x14ac:dyDescent="0.2">
      <c r="A4579" s="1569">
        <v>301217</v>
      </c>
      <c r="B4579" s="172" t="s">
        <v>7669</v>
      </c>
      <c r="C4579" s="81" t="s">
        <v>7670</v>
      </c>
      <c r="D4579" s="81" t="s">
        <v>134</v>
      </c>
      <c r="E4579" s="81" t="s">
        <v>143</v>
      </c>
      <c r="F4579" s="81"/>
      <c r="G4579" s="172" t="s">
        <v>103</v>
      </c>
      <c r="H4579" s="34"/>
    </row>
    <row r="4580" spans="1:8" x14ac:dyDescent="0.2">
      <c r="A4580" s="1569">
        <v>301218</v>
      </c>
      <c r="B4580" s="172" t="s">
        <v>7671</v>
      </c>
      <c r="C4580" s="81" t="s">
        <v>7672</v>
      </c>
      <c r="D4580" s="81" t="s">
        <v>134</v>
      </c>
      <c r="E4580" s="81"/>
      <c r="F4580" s="81"/>
      <c r="G4580" s="172" t="s">
        <v>107</v>
      </c>
      <c r="H4580" s="34"/>
    </row>
    <row r="4581" spans="1:8" x14ac:dyDescent="0.2">
      <c r="A4581" s="1569">
        <v>301219</v>
      </c>
      <c r="B4581" s="172" t="s">
        <v>7673</v>
      </c>
      <c r="C4581" s="81" t="s">
        <v>7674</v>
      </c>
      <c r="D4581" s="81" t="s">
        <v>134</v>
      </c>
      <c r="E4581" s="81" t="s">
        <v>143</v>
      </c>
      <c r="F4581" s="81"/>
      <c r="G4581" s="172" t="s">
        <v>103</v>
      </c>
      <c r="H4581" s="34"/>
    </row>
    <row r="4582" spans="1:8" x14ac:dyDescent="0.2">
      <c r="A4582" s="1569">
        <v>301220</v>
      </c>
      <c r="B4582" s="172" t="s">
        <v>7675</v>
      </c>
      <c r="C4582" s="81" t="s">
        <v>7676</v>
      </c>
      <c r="D4582" s="81" t="s">
        <v>101</v>
      </c>
      <c r="E4582" s="81"/>
      <c r="F4582" s="81"/>
      <c r="G4582" s="172" t="s">
        <v>103</v>
      </c>
      <c r="H4582" s="34"/>
    </row>
    <row r="4583" spans="1:8" x14ac:dyDescent="0.2">
      <c r="A4583" s="1569">
        <v>301221</v>
      </c>
      <c r="B4583" s="172" t="s">
        <v>7677</v>
      </c>
      <c r="C4583" s="81" t="s">
        <v>7678</v>
      </c>
      <c r="D4583" s="81" t="s">
        <v>124</v>
      </c>
      <c r="E4583" s="81"/>
      <c r="F4583" s="81"/>
      <c r="G4583" s="172" t="s">
        <v>103</v>
      </c>
      <c r="H4583" s="34"/>
    </row>
    <row r="4584" spans="1:8" x14ac:dyDescent="0.2">
      <c r="A4584" s="1569">
        <v>301222</v>
      </c>
      <c r="B4584" s="172" t="s">
        <v>7679</v>
      </c>
      <c r="C4584" s="81" t="s">
        <v>7680</v>
      </c>
      <c r="D4584" s="81" t="s">
        <v>101</v>
      </c>
      <c r="E4584" s="81" t="s">
        <v>134</v>
      </c>
      <c r="F4584" s="81"/>
      <c r="G4584" s="172" t="s">
        <v>103</v>
      </c>
      <c r="H4584" s="34"/>
    </row>
    <row r="4585" spans="1:8" x14ac:dyDescent="0.2">
      <c r="A4585" s="1569">
        <v>301223</v>
      </c>
      <c r="B4585" s="172" t="s">
        <v>7681</v>
      </c>
      <c r="C4585" s="81" t="s">
        <v>7682</v>
      </c>
      <c r="D4585" s="81" t="s">
        <v>134</v>
      </c>
      <c r="E4585" s="81"/>
      <c r="F4585" s="81"/>
      <c r="G4585" s="172" t="s">
        <v>103</v>
      </c>
      <c r="H4585" s="34"/>
    </row>
    <row r="4586" spans="1:8" x14ac:dyDescent="0.2">
      <c r="A4586" s="1569">
        <v>301224</v>
      </c>
      <c r="B4586" s="172" t="s">
        <v>7683</v>
      </c>
      <c r="C4586" s="81" t="s">
        <v>7684</v>
      </c>
      <c r="D4586" s="81" t="s">
        <v>101</v>
      </c>
      <c r="E4586" s="81"/>
      <c r="F4586" s="81"/>
      <c r="G4586" s="172" t="s">
        <v>103</v>
      </c>
      <c r="H4586" s="34"/>
    </row>
    <row r="4587" spans="1:8" x14ac:dyDescent="0.2">
      <c r="A4587" s="1569">
        <v>301225</v>
      </c>
      <c r="B4587" s="172" t="s">
        <v>7685</v>
      </c>
      <c r="C4587" s="81" t="s">
        <v>7686</v>
      </c>
      <c r="D4587" s="81" t="s">
        <v>134</v>
      </c>
      <c r="E4587" s="81"/>
      <c r="F4587" s="81"/>
      <c r="G4587" s="172" t="s">
        <v>103</v>
      </c>
      <c r="H4587" s="34"/>
    </row>
    <row r="4588" spans="1:8" x14ac:dyDescent="0.2">
      <c r="A4588" s="1569">
        <v>301226</v>
      </c>
      <c r="B4588" s="172" t="s">
        <v>7687</v>
      </c>
      <c r="C4588" s="81" t="s">
        <v>7688</v>
      </c>
      <c r="D4588" s="81" t="s">
        <v>101</v>
      </c>
      <c r="E4588" s="81" t="s">
        <v>134</v>
      </c>
      <c r="F4588" s="81" t="s">
        <v>143</v>
      </c>
      <c r="G4588" s="172" t="s">
        <v>103</v>
      </c>
      <c r="H4588" s="34"/>
    </row>
    <row r="4589" spans="1:8" x14ac:dyDescent="0.2">
      <c r="A4589" s="1569">
        <v>301227</v>
      </c>
      <c r="B4589" s="172" t="s">
        <v>7689</v>
      </c>
      <c r="C4589" s="81" t="s">
        <v>7690</v>
      </c>
      <c r="D4589" s="81" t="s">
        <v>134</v>
      </c>
      <c r="E4589" s="81"/>
      <c r="F4589" s="81"/>
      <c r="G4589" s="172" t="s">
        <v>103</v>
      </c>
      <c r="H4589" s="34"/>
    </row>
    <row r="4590" spans="1:8" x14ac:dyDescent="0.2">
      <c r="A4590" s="1569">
        <v>301228</v>
      </c>
      <c r="B4590" s="172" t="s">
        <v>7691</v>
      </c>
      <c r="C4590" s="81" t="s">
        <v>7692</v>
      </c>
      <c r="D4590" s="81" t="s">
        <v>134</v>
      </c>
      <c r="E4590" s="81"/>
      <c r="F4590" s="81"/>
      <c r="G4590" s="172" t="s">
        <v>103</v>
      </c>
      <c r="H4590" s="34"/>
    </row>
    <row r="4591" spans="1:8" x14ac:dyDescent="0.2">
      <c r="A4591" s="1569">
        <v>301229</v>
      </c>
      <c r="B4591" s="172" t="s">
        <v>7693</v>
      </c>
      <c r="C4591" s="81" t="s">
        <v>7694</v>
      </c>
      <c r="D4591" s="81" t="s">
        <v>143</v>
      </c>
      <c r="E4591" s="81"/>
      <c r="F4591" s="81"/>
      <c r="G4591" s="172" t="s">
        <v>113</v>
      </c>
      <c r="H4591" s="34"/>
    </row>
    <row r="4592" spans="1:8" x14ac:dyDescent="0.2">
      <c r="A4592" s="1569">
        <v>301230</v>
      </c>
      <c r="B4592" s="172" t="s">
        <v>7695</v>
      </c>
      <c r="C4592" s="81" t="s">
        <v>7696</v>
      </c>
      <c r="D4592" s="81" t="s">
        <v>143</v>
      </c>
      <c r="E4592" s="81"/>
      <c r="F4592" s="81"/>
      <c r="G4592" s="172" t="s">
        <v>110</v>
      </c>
      <c r="H4592" s="34"/>
    </row>
    <row r="4593" spans="1:8" x14ac:dyDescent="0.2">
      <c r="A4593" s="1569">
        <v>301231</v>
      </c>
      <c r="B4593" s="172" t="s">
        <v>7697</v>
      </c>
      <c r="C4593" s="81" t="s">
        <v>7698</v>
      </c>
      <c r="D4593" s="81" t="s">
        <v>134</v>
      </c>
      <c r="E4593" s="81"/>
      <c r="F4593" s="81"/>
      <c r="G4593" s="172" t="s">
        <v>103</v>
      </c>
      <c r="H4593" s="34"/>
    </row>
    <row r="4594" spans="1:8" x14ac:dyDescent="0.2">
      <c r="A4594" s="1569">
        <v>301232</v>
      </c>
      <c r="B4594" s="172" t="s">
        <v>7699</v>
      </c>
      <c r="C4594" s="81" t="s">
        <v>7700</v>
      </c>
      <c r="D4594" s="81" t="s">
        <v>143</v>
      </c>
      <c r="E4594" s="81"/>
      <c r="F4594" s="81"/>
      <c r="G4594" s="172" t="s">
        <v>103</v>
      </c>
      <c r="H4594" s="34"/>
    </row>
    <row r="4595" spans="1:8" x14ac:dyDescent="0.2">
      <c r="A4595" s="1569">
        <v>301233</v>
      </c>
      <c r="B4595" s="172" t="s">
        <v>7701</v>
      </c>
      <c r="C4595" s="81" t="s">
        <v>7702</v>
      </c>
      <c r="D4595" s="81" t="s">
        <v>143</v>
      </c>
      <c r="E4595" s="81"/>
      <c r="F4595" s="81"/>
      <c r="G4595" s="172" t="s">
        <v>103</v>
      </c>
      <c r="H4595" s="34"/>
    </row>
    <row r="4596" spans="1:8" x14ac:dyDescent="0.2">
      <c r="A4596" s="1569">
        <v>301234</v>
      </c>
      <c r="B4596" s="172" t="s">
        <v>7703</v>
      </c>
      <c r="C4596" s="81" t="s">
        <v>7704</v>
      </c>
      <c r="D4596" s="81" t="s">
        <v>134</v>
      </c>
      <c r="E4596" s="81"/>
      <c r="F4596" s="81"/>
      <c r="G4596" s="172" t="s">
        <v>103</v>
      </c>
      <c r="H4596" s="34"/>
    </row>
    <row r="4597" spans="1:8" x14ac:dyDescent="0.2">
      <c r="A4597" s="1569">
        <v>301235</v>
      </c>
      <c r="B4597" s="172" t="s">
        <v>7705</v>
      </c>
      <c r="C4597" s="81" t="s">
        <v>7706</v>
      </c>
      <c r="D4597" s="81" t="s">
        <v>134</v>
      </c>
      <c r="E4597" s="81"/>
      <c r="F4597" s="81"/>
      <c r="G4597" s="172" t="s">
        <v>103</v>
      </c>
      <c r="H4597" s="34"/>
    </row>
    <row r="4598" spans="1:8" x14ac:dyDescent="0.2">
      <c r="A4598" s="1569">
        <v>301236</v>
      </c>
      <c r="B4598" s="172" t="s">
        <v>7707</v>
      </c>
      <c r="C4598" s="81" t="s">
        <v>7708</v>
      </c>
      <c r="D4598" s="81" t="s">
        <v>143</v>
      </c>
      <c r="E4598" s="81"/>
      <c r="F4598" s="81"/>
      <c r="G4598" s="172" t="s">
        <v>103</v>
      </c>
      <c r="H4598" s="34"/>
    </row>
    <row r="4599" spans="1:8" x14ac:dyDescent="0.2">
      <c r="A4599" s="1569">
        <v>301237</v>
      </c>
      <c r="B4599" s="172" t="s">
        <v>7709</v>
      </c>
      <c r="C4599" s="81" t="s">
        <v>7710</v>
      </c>
      <c r="D4599" s="81" t="s">
        <v>101</v>
      </c>
      <c r="E4599" s="81"/>
      <c r="F4599" s="81"/>
      <c r="G4599" s="172" t="s">
        <v>103</v>
      </c>
      <c r="H4599" s="34"/>
    </row>
    <row r="4600" spans="1:8" x14ac:dyDescent="0.2">
      <c r="A4600" s="1569">
        <v>301238</v>
      </c>
      <c r="B4600" s="172" t="s">
        <v>7711</v>
      </c>
      <c r="C4600" s="81" t="s">
        <v>7712</v>
      </c>
      <c r="D4600" s="81" t="s">
        <v>124</v>
      </c>
      <c r="E4600" s="81"/>
      <c r="F4600" s="81"/>
      <c r="G4600" s="172" t="s">
        <v>103</v>
      </c>
      <c r="H4600" s="34"/>
    </row>
    <row r="4601" spans="1:8" x14ac:dyDescent="0.2">
      <c r="A4601" s="1569">
        <v>301239</v>
      </c>
      <c r="B4601" s="172" t="s">
        <v>7713</v>
      </c>
      <c r="C4601" s="81" t="s">
        <v>7714</v>
      </c>
      <c r="D4601" s="81" t="s">
        <v>101</v>
      </c>
      <c r="E4601" s="81"/>
      <c r="F4601" s="81"/>
      <c r="G4601" s="172" t="s">
        <v>103</v>
      </c>
      <c r="H4601" s="34"/>
    </row>
    <row r="4602" spans="1:8" x14ac:dyDescent="0.2">
      <c r="A4602" s="1569">
        <v>301240</v>
      </c>
      <c r="B4602" s="172" t="s">
        <v>7715</v>
      </c>
      <c r="C4602" s="81" t="s">
        <v>7716</v>
      </c>
      <c r="D4602" s="81" t="s">
        <v>134</v>
      </c>
      <c r="E4602" s="81"/>
      <c r="F4602" s="81"/>
      <c r="G4602" s="172" t="s">
        <v>107</v>
      </c>
      <c r="H4602" s="34"/>
    </row>
    <row r="4603" spans="1:8" x14ac:dyDescent="0.2">
      <c r="A4603" s="1569">
        <v>301241</v>
      </c>
      <c r="B4603" s="172" t="s">
        <v>7717</v>
      </c>
      <c r="C4603" s="81" t="s">
        <v>7718</v>
      </c>
      <c r="D4603" s="81" t="s">
        <v>134</v>
      </c>
      <c r="E4603" s="81"/>
      <c r="F4603" s="81"/>
      <c r="G4603" s="172" t="s">
        <v>103</v>
      </c>
      <c r="H4603" s="34"/>
    </row>
    <row r="4604" spans="1:8" x14ac:dyDescent="0.2">
      <c r="A4604" s="1569">
        <v>301242</v>
      </c>
      <c r="B4604" s="172" t="s">
        <v>7719</v>
      </c>
      <c r="C4604" s="81" t="s">
        <v>7720</v>
      </c>
      <c r="D4604" s="81" t="s">
        <v>143</v>
      </c>
      <c r="E4604" s="81"/>
      <c r="F4604" s="81"/>
      <c r="G4604" s="172" t="s">
        <v>103</v>
      </c>
      <c r="H4604" s="34"/>
    </row>
    <row r="4605" spans="1:8" x14ac:dyDescent="0.2">
      <c r="A4605" s="1569">
        <v>301244</v>
      </c>
      <c r="B4605" s="172" t="s">
        <v>7721</v>
      </c>
      <c r="C4605" s="81" t="s">
        <v>7722</v>
      </c>
      <c r="D4605" s="81" t="s">
        <v>143</v>
      </c>
      <c r="E4605" s="81"/>
      <c r="F4605" s="81"/>
      <c r="G4605" s="172" t="s">
        <v>103</v>
      </c>
      <c r="H4605" s="34"/>
    </row>
    <row r="4606" spans="1:8" x14ac:dyDescent="0.2">
      <c r="A4606" s="1569">
        <v>301245</v>
      </c>
      <c r="B4606" s="172" t="s">
        <v>7723</v>
      </c>
      <c r="C4606" s="81" t="s">
        <v>7724</v>
      </c>
      <c r="D4606" s="81" t="s">
        <v>124</v>
      </c>
      <c r="E4606" s="81"/>
      <c r="F4606" s="81"/>
      <c r="G4606" s="172" t="s">
        <v>103</v>
      </c>
      <c r="H4606" s="34"/>
    </row>
    <row r="4607" spans="1:8" x14ac:dyDescent="0.2">
      <c r="A4607" s="1569">
        <v>301246</v>
      </c>
      <c r="B4607" s="172" t="s">
        <v>7725</v>
      </c>
      <c r="C4607" s="81" t="s">
        <v>7726</v>
      </c>
      <c r="D4607" s="81" t="s">
        <v>101</v>
      </c>
      <c r="E4607" s="81"/>
      <c r="F4607" s="81"/>
      <c r="G4607" s="172" t="s">
        <v>103</v>
      </c>
      <c r="H4607" s="34"/>
    </row>
    <row r="4608" spans="1:8" x14ac:dyDescent="0.2">
      <c r="A4608" s="1569">
        <v>301247</v>
      </c>
      <c r="B4608" s="172" t="s">
        <v>7727</v>
      </c>
      <c r="C4608" s="81" t="s">
        <v>7728</v>
      </c>
      <c r="D4608" s="81" t="s">
        <v>101</v>
      </c>
      <c r="E4608" s="81"/>
      <c r="F4608" s="81"/>
      <c r="G4608" s="172" t="s">
        <v>103</v>
      </c>
      <c r="H4608" s="34"/>
    </row>
    <row r="4609" spans="1:8" x14ac:dyDescent="0.2">
      <c r="A4609" s="1569">
        <v>301248</v>
      </c>
      <c r="B4609" s="172" t="s">
        <v>7729</v>
      </c>
      <c r="C4609" s="81" t="s">
        <v>7730</v>
      </c>
      <c r="D4609" s="81" t="s">
        <v>101</v>
      </c>
      <c r="E4609" s="81"/>
      <c r="F4609" s="81"/>
      <c r="G4609" s="172" t="s">
        <v>103</v>
      </c>
      <c r="H4609" s="34"/>
    </row>
    <row r="4610" spans="1:8" x14ac:dyDescent="0.2">
      <c r="A4610" s="1569">
        <v>301249</v>
      </c>
      <c r="B4610" s="172" t="s">
        <v>7731</v>
      </c>
      <c r="C4610" s="81" t="s">
        <v>7732</v>
      </c>
      <c r="D4610" s="81" t="s">
        <v>101</v>
      </c>
      <c r="E4610" s="81"/>
      <c r="F4610" s="81"/>
      <c r="G4610" s="172" t="s">
        <v>103</v>
      </c>
      <c r="H4610" s="34"/>
    </row>
    <row r="4611" spans="1:8" x14ac:dyDescent="0.2">
      <c r="A4611" s="1569">
        <v>301250</v>
      </c>
      <c r="B4611" s="172" t="s">
        <v>7733</v>
      </c>
      <c r="C4611" s="81" t="s">
        <v>7734</v>
      </c>
      <c r="D4611" s="81" t="s">
        <v>134</v>
      </c>
      <c r="E4611" s="81"/>
      <c r="F4611" s="81"/>
      <c r="G4611" s="172" t="s">
        <v>103</v>
      </c>
      <c r="H4611" s="34"/>
    </row>
    <row r="4612" spans="1:8" x14ac:dyDescent="0.2">
      <c r="A4612" s="1569">
        <v>301251</v>
      </c>
      <c r="B4612" s="172" t="s">
        <v>7735</v>
      </c>
      <c r="C4612" s="81" t="s">
        <v>7736</v>
      </c>
      <c r="D4612" s="81" t="s">
        <v>101</v>
      </c>
      <c r="E4612" s="81"/>
      <c r="F4612" s="81"/>
      <c r="G4612" s="172" t="s">
        <v>103</v>
      </c>
      <c r="H4612" s="34"/>
    </row>
    <row r="4613" spans="1:8" x14ac:dyDescent="0.2">
      <c r="A4613" s="1569">
        <v>301252</v>
      </c>
      <c r="B4613" s="172" t="s">
        <v>7737</v>
      </c>
      <c r="C4613" s="81" t="s">
        <v>7738</v>
      </c>
      <c r="D4613" s="81" t="s">
        <v>143</v>
      </c>
      <c r="E4613" s="81"/>
      <c r="F4613" s="81"/>
      <c r="G4613" s="172" t="s">
        <v>103</v>
      </c>
      <c r="H4613" s="34"/>
    </row>
    <row r="4614" spans="1:8" x14ac:dyDescent="0.2">
      <c r="A4614" s="1569">
        <v>301253</v>
      </c>
      <c r="B4614" s="172" t="s">
        <v>7739</v>
      </c>
      <c r="C4614" s="81" t="s">
        <v>7740</v>
      </c>
      <c r="D4614" s="81" t="s">
        <v>134</v>
      </c>
      <c r="E4614" s="81"/>
      <c r="F4614" s="81"/>
      <c r="G4614" s="172" t="s">
        <v>103</v>
      </c>
      <c r="H4614" s="34"/>
    </row>
    <row r="4615" spans="1:8" x14ac:dyDescent="0.2">
      <c r="A4615" s="1569">
        <v>301254</v>
      </c>
      <c r="B4615" s="172" t="s">
        <v>7741</v>
      </c>
      <c r="C4615" s="81" t="s">
        <v>7742</v>
      </c>
      <c r="D4615" s="81" t="s">
        <v>124</v>
      </c>
      <c r="E4615" s="81"/>
      <c r="F4615" s="81"/>
      <c r="G4615" s="172" t="s">
        <v>103</v>
      </c>
      <c r="H4615" s="34"/>
    </row>
    <row r="4616" spans="1:8" x14ac:dyDescent="0.2">
      <c r="A4616" s="1569">
        <v>301255</v>
      </c>
      <c r="B4616" s="172" t="s">
        <v>7743</v>
      </c>
      <c r="C4616" s="81" t="s">
        <v>7744</v>
      </c>
      <c r="D4616" s="81" t="s">
        <v>134</v>
      </c>
      <c r="E4616" s="81"/>
      <c r="F4616" s="81"/>
      <c r="G4616" s="172" t="s">
        <v>103</v>
      </c>
      <c r="H4616" s="34"/>
    </row>
    <row r="4617" spans="1:8" x14ac:dyDescent="0.2">
      <c r="A4617" s="1569">
        <v>301256</v>
      </c>
      <c r="B4617" s="172" t="s">
        <v>7745</v>
      </c>
      <c r="C4617" s="81" t="s">
        <v>7746</v>
      </c>
      <c r="D4617" s="81" t="s">
        <v>143</v>
      </c>
      <c r="E4617" s="81"/>
      <c r="F4617" s="81"/>
      <c r="G4617" s="172" t="s">
        <v>103</v>
      </c>
      <c r="H4617" s="34"/>
    </row>
    <row r="4618" spans="1:8" x14ac:dyDescent="0.2">
      <c r="A4618" s="1569">
        <v>301257</v>
      </c>
      <c r="B4618" s="172" t="s">
        <v>7747</v>
      </c>
      <c r="C4618" s="81" t="s">
        <v>7748</v>
      </c>
      <c r="D4618" s="81" t="s">
        <v>134</v>
      </c>
      <c r="E4618" s="81"/>
      <c r="F4618" s="81"/>
      <c r="G4618" s="172" t="s">
        <v>103</v>
      </c>
      <c r="H4618" s="34"/>
    </row>
    <row r="4619" spans="1:8" x14ac:dyDescent="0.2">
      <c r="A4619" s="1569">
        <v>301258</v>
      </c>
      <c r="B4619" s="172" t="s">
        <v>7749</v>
      </c>
      <c r="C4619" s="81" t="s">
        <v>11990</v>
      </c>
      <c r="D4619" s="81" t="s">
        <v>143</v>
      </c>
      <c r="E4619" s="81"/>
      <c r="F4619" s="81"/>
      <c r="G4619" s="172" t="s">
        <v>103</v>
      </c>
      <c r="H4619" s="34"/>
    </row>
    <row r="4620" spans="1:8" x14ac:dyDescent="0.2">
      <c r="A4620" s="1569">
        <v>301259</v>
      </c>
      <c r="B4620" s="172" t="s">
        <v>7750</v>
      </c>
      <c r="C4620" s="81" t="s">
        <v>7751</v>
      </c>
      <c r="D4620" s="81" t="s">
        <v>134</v>
      </c>
      <c r="E4620" s="81"/>
      <c r="F4620" s="81"/>
      <c r="G4620" s="172" t="s">
        <v>107</v>
      </c>
      <c r="H4620" s="34"/>
    </row>
    <row r="4621" spans="1:8" x14ac:dyDescent="0.2">
      <c r="A4621" s="1569">
        <v>301260</v>
      </c>
      <c r="B4621" s="172" t="s">
        <v>7752</v>
      </c>
      <c r="C4621" s="81" t="s">
        <v>7753</v>
      </c>
      <c r="D4621" s="81" t="s">
        <v>134</v>
      </c>
      <c r="E4621" s="81"/>
      <c r="F4621" s="81"/>
      <c r="G4621" s="172" t="s">
        <v>103</v>
      </c>
      <c r="H4621" s="34"/>
    </row>
    <row r="4622" spans="1:8" x14ac:dyDescent="0.2">
      <c r="A4622" s="1569">
        <v>301261</v>
      </c>
      <c r="B4622" s="172" t="s">
        <v>7754</v>
      </c>
      <c r="C4622" s="81" t="s">
        <v>7755</v>
      </c>
      <c r="D4622" s="81" t="s">
        <v>143</v>
      </c>
      <c r="E4622" s="81"/>
      <c r="F4622" s="81"/>
      <c r="G4622" s="172" t="s">
        <v>103</v>
      </c>
      <c r="H4622" s="34"/>
    </row>
    <row r="4623" spans="1:8" x14ac:dyDescent="0.2">
      <c r="A4623" s="1569">
        <v>301262</v>
      </c>
      <c r="B4623" s="172" t="s">
        <v>7756</v>
      </c>
      <c r="C4623" s="81" t="s">
        <v>7757</v>
      </c>
      <c r="D4623" s="81" t="s">
        <v>143</v>
      </c>
      <c r="E4623" s="81"/>
      <c r="F4623" s="81"/>
      <c r="G4623" s="172" t="s">
        <v>103</v>
      </c>
      <c r="H4623" s="34"/>
    </row>
    <row r="4624" spans="1:8" x14ac:dyDescent="0.2">
      <c r="A4624" s="1569">
        <v>301263</v>
      </c>
      <c r="B4624" s="172" t="s">
        <v>7758</v>
      </c>
      <c r="C4624" s="81" t="s">
        <v>7759</v>
      </c>
      <c r="D4624" s="81" t="s">
        <v>101</v>
      </c>
      <c r="E4624" s="81" t="s">
        <v>143</v>
      </c>
      <c r="F4624" s="81"/>
      <c r="G4624" s="172" t="s">
        <v>103</v>
      </c>
      <c r="H4624" s="34"/>
    </row>
    <row r="4625" spans="1:8" x14ac:dyDescent="0.2">
      <c r="A4625" s="1569">
        <v>301264</v>
      </c>
      <c r="B4625" s="172" t="s">
        <v>7760</v>
      </c>
      <c r="C4625" s="81" t="s">
        <v>7761</v>
      </c>
      <c r="D4625" s="81" t="s">
        <v>143</v>
      </c>
      <c r="E4625" s="81"/>
      <c r="F4625" s="81"/>
      <c r="G4625" s="172" t="s">
        <v>103</v>
      </c>
      <c r="H4625" s="34"/>
    </row>
    <row r="4626" spans="1:8" x14ac:dyDescent="0.2">
      <c r="A4626" s="1569">
        <v>301265</v>
      </c>
      <c r="B4626" s="172" t="s">
        <v>7762</v>
      </c>
      <c r="C4626" s="81" t="s">
        <v>7763</v>
      </c>
      <c r="D4626" s="81" t="s">
        <v>124</v>
      </c>
      <c r="E4626" s="81"/>
      <c r="F4626" s="81"/>
      <c r="G4626" s="172" t="s">
        <v>103</v>
      </c>
      <c r="H4626" s="34"/>
    </row>
    <row r="4627" spans="1:8" x14ac:dyDescent="0.2">
      <c r="A4627" s="1569">
        <v>301266</v>
      </c>
      <c r="B4627" s="172" t="s">
        <v>7764</v>
      </c>
      <c r="C4627" s="81" t="s">
        <v>7765</v>
      </c>
      <c r="D4627" s="81" t="s">
        <v>124</v>
      </c>
      <c r="E4627" s="81"/>
      <c r="F4627" s="81"/>
      <c r="G4627" s="172" t="s">
        <v>103</v>
      </c>
      <c r="H4627" s="34"/>
    </row>
    <row r="4628" spans="1:8" x14ac:dyDescent="0.2">
      <c r="A4628" s="1569">
        <v>301267</v>
      </c>
      <c r="B4628" s="172" t="s">
        <v>7766</v>
      </c>
      <c r="C4628" s="81" t="s">
        <v>7767</v>
      </c>
      <c r="D4628" s="81" t="s">
        <v>124</v>
      </c>
      <c r="E4628" s="81"/>
      <c r="F4628" s="81"/>
      <c r="G4628" s="172" t="s">
        <v>103</v>
      </c>
      <c r="H4628" s="34"/>
    </row>
    <row r="4629" spans="1:8" x14ac:dyDescent="0.2">
      <c r="A4629" s="1569">
        <v>301268</v>
      </c>
      <c r="B4629" s="172" t="s">
        <v>7768</v>
      </c>
      <c r="C4629" s="81" t="s">
        <v>7769</v>
      </c>
      <c r="D4629" s="81" t="s">
        <v>124</v>
      </c>
      <c r="E4629" s="81"/>
      <c r="F4629" s="81"/>
      <c r="G4629" s="172" t="s">
        <v>103</v>
      </c>
      <c r="H4629" s="34"/>
    </row>
    <row r="4630" spans="1:8" x14ac:dyDescent="0.2">
      <c r="A4630" s="1569">
        <v>301269</v>
      </c>
      <c r="B4630" s="172" t="s">
        <v>7770</v>
      </c>
      <c r="C4630" s="81" t="s">
        <v>7771</v>
      </c>
      <c r="D4630" s="81" t="s">
        <v>134</v>
      </c>
      <c r="E4630" s="81"/>
      <c r="F4630" s="81"/>
      <c r="G4630" s="172" t="s">
        <v>107</v>
      </c>
      <c r="H4630" s="34"/>
    </row>
    <row r="4631" spans="1:8" x14ac:dyDescent="0.2">
      <c r="A4631" s="1569">
        <v>301270</v>
      </c>
      <c r="B4631" s="172" t="s">
        <v>7772</v>
      </c>
      <c r="C4631" s="81" t="s">
        <v>7773</v>
      </c>
      <c r="D4631" s="81" t="s">
        <v>134</v>
      </c>
      <c r="E4631" s="81"/>
      <c r="F4631" s="81"/>
      <c r="G4631" s="172" t="s">
        <v>103</v>
      </c>
      <c r="H4631" s="34"/>
    </row>
    <row r="4632" spans="1:8" x14ac:dyDescent="0.2">
      <c r="A4632" s="1569">
        <v>301271</v>
      </c>
      <c r="B4632" s="172" t="s">
        <v>7774</v>
      </c>
      <c r="C4632" s="81" t="s">
        <v>7775</v>
      </c>
      <c r="D4632" s="81" t="s">
        <v>124</v>
      </c>
      <c r="E4632" s="81"/>
      <c r="F4632" s="81"/>
      <c r="G4632" s="172" t="s">
        <v>103</v>
      </c>
      <c r="H4632" s="34"/>
    </row>
    <row r="4633" spans="1:8" x14ac:dyDescent="0.2">
      <c r="A4633" s="1569">
        <v>301272</v>
      </c>
      <c r="B4633" s="172" t="s">
        <v>7776</v>
      </c>
      <c r="C4633" s="81" t="s">
        <v>7777</v>
      </c>
      <c r="D4633" s="81" t="s">
        <v>124</v>
      </c>
      <c r="E4633" s="81"/>
      <c r="F4633" s="81"/>
      <c r="G4633" s="172" t="s">
        <v>103</v>
      </c>
      <c r="H4633" s="34"/>
    </row>
    <row r="4634" spans="1:8" x14ac:dyDescent="0.2">
      <c r="A4634" s="1569">
        <v>301273</v>
      </c>
      <c r="B4634" s="172" t="s">
        <v>7778</v>
      </c>
      <c r="C4634" s="81" t="s">
        <v>7779</v>
      </c>
      <c r="D4634" s="81" t="s">
        <v>124</v>
      </c>
      <c r="E4634" s="81"/>
      <c r="F4634" s="81"/>
      <c r="G4634" s="172" t="s">
        <v>103</v>
      </c>
      <c r="H4634" s="34"/>
    </row>
    <row r="4635" spans="1:8" x14ac:dyDescent="0.2">
      <c r="A4635" s="1569">
        <v>301274</v>
      </c>
      <c r="B4635" s="172" t="s">
        <v>7780</v>
      </c>
      <c r="C4635" s="81" t="s">
        <v>7781</v>
      </c>
      <c r="D4635" s="81" t="s">
        <v>124</v>
      </c>
      <c r="E4635" s="81"/>
      <c r="F4635" s="81"/>
      <c r="G4635" s="172" t="s">
        <v>103</v>
      </c>
      <c r="H4635" s="34"/>
    </row>
    <row r="4636" spans="1:8" x14ac:dyDescent="0.2">
      <c r="A4636" s="1569">
        <v>301275</v>
      </c>
      <c r="B4636" s="172" t="s">
        <v>7782</v>
      </c>
      <c r="C4636" s="81" t="s">
        <v>7783</v>
      </c>
      <c r="D4636" s="81" t="s">
        <v>124</v>
      </c>
      <c r="E4636" s="81"/>
      <c r="F4636" s="81"/>
      <c r="G4636" s="172" t="s">
        <v>103</v>
      </c>
      <c r="H4636" s="34"/>
    </row>
    <row r="4637" spans="1:8" x14ac:dyDescent="0.2">
      <c r="A4637" s="1569">
        <v>301276</v>
      </c>
      <c r="B4637" s="172" t="s">
        <v>7784</v>
      </c>
      <c r="C4637" s="81" t="s">
        <v>7785</v>
      </c>
      <c r="D4637" s="81" t="s">
        <v>124</v>
      </c>
      <c r="E4637" s="81"/>
      <c r="F4637" s="81"/>
      <c r="G4637" s="172" t="s">
        <v>103</v>
      </c>
      <c r="H4637" s="34"/>
    </row>
    <row r="4638" spans="1:8" x14ac:dyDescent="0.2">
      <c r="A4638" s="1569">
        <v>301277</v>
      </c>
      <c r="B4638" s="172" t="s">
        <v>7786</v>
      </c>
      <c r="C4638" s="81" t="s">
        <v>7787</v>
      </c>
      <c r="D4638" s="81" t="s">
        <v>124</v>
      </c>
      <c r="E4638" s="81"/>
      <c r="F4638" s="81"/>
      <c r="G4638" s="172" t="s">
        <v>103</v>
      </c>
      <c r="H4638" s="34"/>
    </row>
    <row r="4639" spans="1:8" x14ac:dyDescent="0.2">
      <c r="A4639" s="1569">
        <v>301278</v>
      </c>
      <c r="B4639" s="172" t="s">
        <v>7788</v>
      </c>
      <c r="C4639" s="81" t="s">
        <v>7789</v>
      </c>
      <c r="D4639" s="81" t="s">
        <v>124</v>
      </c>
      <c r="E4639" s="81"/>
      <c r="F4639" s="81"/>
      <c r="G4639" s="172" t="s">
        <v>103</v>
      </c>
      <c r="H4639" s="34"/>
    </row>
    <row r="4640" spans="1:8" x14ac:dyDescent="0.2">
      <c r="A4640" s="1569">
        <v>301279</v>
      </c>
      <c r="B4640" s="172" t="s">
        <v>7790</v>
      </c>
      <c r="C4640" s="81" t="s">
        <v>7791</v>
      </c>
      <c r="D4640" s="81" t="s">
        <v>124</v>
      </c>
      <c r="E4640" s="81"/>
      <c r="F4640" s="81"/>
      <c r="G4640" s="172" t="s">
        <v>103</v>
      </c>
      <c r="H4640" s="34"/>
    </row>
    <row r="4641" spans="1:8" x14ac:dyDescent="0.2">
      <c r="A4641" s="1569">
        <v>301280</v>
      </c>
      <c r="B4641" s="172" t="s">
        <v>7792</v>
      </c>
      <c r="C4641" s="81" t="s">
        <v>7793</v>
      </c>
      <c r="D4641" s="81" t="s">
        <v>124</v>
      </c>
      <c r="E4641" s="81"/>
      <c r="F4641" s="81"/>
      <c r="G4641" s="172" t="s">
        <v>103</v>
      </c>
      <c r="H4641" s="34"/>
    </row>
    <row r="4642" spans="1:8" x14ac:dyDescent="0.2">
      <c r="A4642" s="1569">
        <v>301281</v>
      </c>
      <c r="B4642" s="172" t="s">
        <v>7794</v>
      </c>
      <c r="C4642" s="81" t="s">
        <v>7795</v>
      </c>
      <c r="D4642" s="81" t="s">
        <v>124</v>
      </c>
      <c r="E4642" s="81"/>
      <c r="F4642" s="81"/>
      <c r="G4642" s="172" t="s">
        <v>103</v>
      </c>
      <c r="H4642" s="34"/>
    </row>
    <row r="4643" spans="1:8" x14ac:dyDescent="0.2">
      <c r="A4643" s="1569">
        <v>301282</v>
      </c>
      <c r="B4643" s="172" t="s">
        <v>7796</v>
      </c>
      <c r="C4643" s="81" t="s">
        <v>7797</v>
      </c>
      <c r="D4643" s="81" t="s">
        <v>124</v>
      </c>
      <c r="E4643" s="81" t="s">
        <v>134</v>
      </c>
      <c r="F4643" s="81"/>
      <c r="G4643" s="172" t="s">
        <v>103</v>
      </c>
      <c r="H4643" s="34"/>
    </row>
    <row r="4644" spans="1:8" x14ac:dyDescent="0.2">
      <c r="A4644" s="1569">
        <v>301283</v>
      </c>
      <c r="B4644" s="172" t="s">
        <v>7798</v>
      </c>
      <c r="C4644" s="81" t="s">
        <v>7799</v>
      </c>
      <c r="D4644" s="81" t="s">
        <v>124</v>
      </c>
      <c r="E4644" s="81" t="s">
        <v>143</v>
      </c>
      <c r="F4644" s="81"/>
      <c r="G4644" s="172" t="s">
        <v>103</v>
      </c>
      <c r="H4644" s="34"/>
    </row>
    <row r="4645" spans="1:8" x14ac:dyDescent="0.2">
      <c r="A4645" s="1569">
        <v>301284</v>
      </c>
      <c r="B4645" s="172" t="s">
        <v>7800</v>
      </c>
      <c r="C4645" s="81" t="s">
        <v>7801</v>
      </c>
      <c r="D4645" s="81" t="s">
        <v>124</v>
      </c>
      <c r="E4645" s="81"/>
      <c r="F4645" s="81"/>
      <c r="G4645" s="172" t="s">
        <v>103</v>
      </c>
      <c r="H4645" s="34"/>
    </row>
    <row r="4646" spans="1:8" x14ac:dyDescent="0.2">
      <c r="A4646" s="1569">
        <v>301285</v>
      </c>
      <c r="B4646" s="172" t="s">
        <v>7802</v>
      </c>
      <c r="C4646" s="81" t="s">
        <v>7803</v>
      </c>
      <c r="D4646" s="81" t="s">
        <v>143</v>
      </c>
      <c r="E4646" s="81"/>
      <c r="F4646" s="81"/>
      <c r="G4646" s="172" t="s">
        <v>103</v>
      </c>
      <c r="H4646" s="34"/>
    </row>
    <row r="4647" spans="1:8" x14ac:dyDescent="0.2">
      <c r="A4647" s="1569">
        <v>301286</v>
      </c>
      <c r="B4647" s="172" t="s">
        <v>7804</v>
      </c>
      <c r="C4647" s="81" t="s">
        <v>7805</v>
      </c>
      <c r="D4647" s="81" t="s">
        <v>124</v>
      </c>
      <c r="E4647" s="81"/>
      <c r="F4647" s="81"/>
      <c r="G4647" s="172" t="s">
        <v>103</v>
      </c>
      <c r="H4647" s="34"/>
    </row>
    <row r="4648" spans="1:8" x14ac:dyDescent="0.2">
      <c r="A4648" s="1569">
        <v>301287</v>
      </c>
      <c r="B4648" s="172" t="s">
        <v>7806</v>
      </c>
      <c r="C4648" s="81" t="s">
        <v>7807</v>
      </c>
      <c r="D4648" s="81" t="s">
        <v>124</v>
      </c>
      <c r="E4648" s="81"/>
      <c r="F4648" s="81"/>
      <c r="G4648" s="172" t="s">
        <v>103</v>
      </c>
      <c r="H4648" s="34"/>
    </row>
    <row r="4649" spans="1:8" x14ac:dyDescent="0.2">
      <c r="A4649" s="1569">
        <v>301288</v>
      </c>
      <c r="B4649" s="172" t="s">
        <v>7808</v>
      </c>
      <c r="C4649" s="81" t="s">
        <v>7809</v>
      </c>
      <c r="D4649" s="81" t="s">
        <v>124</v>
      </c>
      <c r="E4649" s="81"/>
      <c r="F4649" s="81"/>
      <c r="G4649" s="172" t="s">
        <v>103</v>
      </c>
      <c r="H4649" s="34"/>
    </row>
    <row r="4650" spans="1:8" x14ac:dyDescent="0.2">
      <c r="A4650" s="1569">
        <v>301289</v>
      </c>
      <c r="B4650" s="172" t="s">
        <v>7810</v>
      </c>
      <c r="C4650" s="81" t="s">
        <v>7811</v>
      </c>
      <c r="D4650" s="81" t="s">
        <v>143</v>
      </c>
      <c r="E4650" s="81"/>
      <c r="F4650" s="81"/>
      <c r="G4650" s="172" t="s">
        <v>103</v>
      </c>
      <c r="H4650" s="34"/>
    </row>
    <row r="4651" spans="1:8" x14ac:dyDescent="0.2">
      <c r="A4651" s="1569">
        <v>301290</v>
      </c>
      <c r="B4651" s="172" t="s">
        <v>7812</v>
      </c>
      <c r="C4651" s="81" t="s">
        <v>7813</v>
      </c>
      <c r="D4651" s="81" t="s">
        <v>143</v>
      </c>
      <c r="E4651" s="81"/>
      <c r="F4651" s="81"/>
      <c r="G4651" s="172" t="s">
        <v>103</v>
      </c>
      <c r="H4651" s="34"/>
    </row>
    <row r="4652" spans="1:8" x14ac:dyDescent="0.2">
      <c r="A4652" s="1569">
        <v>301291</v>
      </c>
      <c r="B4652" s="172" t="s">
        <v>7814</v>
      </c>
      <c r="C4652" s="81" t="s">
        <v>7815</v>
      </c>
      <c r="D4652" s="81" t="s">
        <v>134</v>
      </c>
      <c r="E4652" s="81"/>
      <c r="F4652" s="81"/>
      <c r="G4652" s="172" t="s">
        <v>103</v>
      </c>
      <c r="H4652" s="34"/>
    </row>
    <row r="4653" spans="1:8" x14ac:dyDescent="0.2">
      <c r="A4653" s="1569">
        <v>301292</v>
      </c>
      <c r="B4653" s="172" t="s">
        <v>7816</v>
      </c>
      <c r="C4653" s="81" t="s">
        <v>7817</v>
      </c>
      <c r="D4653" s="81" t="s">
        <v>134</v>
      </c>
      <c r="E4653" s="81"/>
      <c r="F4653" s="81"/>
      <c r="G4653" s="172" t="s">
        <v>103</v>
      </c>
      <c r="H4653" s="34"/>
    </row>
    <row r="4654" spans="1:8" x14ac:dyDescent="0.2">
      <c r="A4654" s="1569">
        <v>301293</v>
      </c>
      <c r="B4654" s="172" t="s">
        <v>7818</v>
      </c>
      <c r="C4654" s="81" t="s">
        <v>7819</v>
      </c>
      <c r="D4654" s="81" t="s">
        <v>143</v>
      </c>
      <c r="E4654" s="81"/>
      <c r="F4654" s="81"/>
      <c r="G4654" s="172" t="s">
        <v>103</v>
      </c>
      <c r="H4654" s="34"/>
    </row>
    <row r="4655" spans="1:8" x14ac:dyDescent="0.2">
      <c r="A4655" s="1569">
        <v>301294</v>
      </c>
      <c r="B4655" s="172" t="s">
        <v>7820</v>
      </c>
      <c r="C4655" s="81" t="s">
        <v>7821</v>
      </c>
      <c r="D4655" s="81" t="s">
        <v>134</v>
      </c>
      <c r="E4655" s="81"/>
      <c r="F4655" s="81"/>
      <c r="G4655" s="172" t="s">
        <v>103</v>
      </c>
      <c r="H4655" s="34"/>
    </row>
    <row r="4656" spans="1:8" x14ac:dyDescent="0.2">
      <c r="A4656" s="1569">
        <v>301295</v>
      </c>
      <c r="B4656" s="172" t="s">
        <v>7822</v>
      </c>
      <c r="C4656" s="81" t="s">
        <v>7823</v>
      </c>
      <c r="D4656" s="81" t="s">
        <v>134</v>
      </c>
      <c r="E4656" s="81"/>
      <c r="F4656" s="81"/>
      <c r="G4656" s="172" t="s">
        <v>103</v>
      </c>
      <c r="H4656" s="34"/>
    </row>
    <row r="4657" spans="1:8" x14ac:dyDescent="0.2">
      <c r="A4657" s="1569">
        <v>301296</v>
      </c>
      <c r="B4657" s="172" t="s">
        <v>7824</v>
      </c>
      <c r="C4657" s="81" t="s">
        <v>7825</v>
      </c>
      <c r="D4657" s="81" t="s">
        <v>143</v>
      </c>
      <c r="E4657" s="81"/>
      <c r="F4657" s="81"/>
      <c r="G4657" s="172" t="s">
        <v>103</v>
      </c>
      <c r="H4657" s="34"/>
    </row>
    <row r="4658" spans="1:8" x14ac:dyDescent="0.2">
      <c r="A4658" s="1569">
        <v>301297</v>
      </c>
      <c r="B4658" s="172" t="s">
        <v>7826</v>
      </c>
      <c r="C4658" s="81" t="s">
        <v>7827</v>
      </c>
      <c r="D4658" s="81" t="s">
        <v>143</v>
      </c>
      <c r="E4658" s="81"/>
      <c r="F4658" s="81"/>
      <c r="G4658" s="172" t="s">
        <v>103</v>
      </c>
      <c r="H4658" s="34"/>
    </row>
    <row r="4659" spans="1:8" x14ac:dyDescent="0.2">
      <c r="A4659" s="1569">
        <v>301298</v>
      </c>
      <c r="B4659" s="172" t="s">
        <v>7828</v>
      </c>
      <c r="C4659" s="81" t="s">
        <v>7829</v>
      </c>
      <c r="D4659" s="81" t="s">
        <v>101</v>
      </c>
      <c r="E4659" s="81"/>
      <c r="F4659" s="81"/>
      <c r="G4659" s="172" t="s">
        <v>103</v>
      </c>
      <c r="H4659" s="34"/>
    </row>
    <row r="4660" spans="1:8" x14ac:dyDescent="0.2">
      <c r="A4660" s="1569">
        <v>301299</v>
      </c>
      <c r="B4660" s="172" t="s">
        <v>7830</v>
      </c>
      <c r="C4660" s="81" t="s">
        <v>7831</v>
      </c>
      <c r="D4660" s="81" t="s">
        <v>101</v>
      </c>
      <c r="E4660" s="81" t="s">
        <v>134</v>
      </c>
      <c r="F4660" s="81"/>
      <c r="G4660" s="172" t="s">
        <v>103</v>
      </c>
      <c r="H4660" s="34"/>
    </row>
    <row r="4661" spans="1:8" x14ac:dyDescent="0.2">
      <c r="A4661" s="1569">
        <v>301300</v>
      </c>
      <c r="B4661" s="172" t="s">
        <v>7832</v>
      </c>
      <c r="C4661" s="81" t="s">
        <v>7833</v>
      </c>
      <c r="D4661" s="81" t="s">
        <v>101</v>
      </c>
      <c r="E4661" s="81"/>
      <c r="F4661" s="81"/>
      <c r="G4661" s="172" t="s">
        <v>103</v>
      </c>
      <c r="H4661" s="34"/>
    </row>
    <row r="4662" spans="1:8" x14ac:dyDescent="0.2">
      <c r="A4662" s="1569">
        <v>301301</v>
      </c>
      <c r="B4662" s="172" t="s">
        <v>7834</v>
      </c>
      <c r="C4662" s="81" t="s">
        <v>7835</v>
      </c>
      <c r="D4662" s="81" t="s">
        <v>101</v>
      </c>
      <c r="E4662" s="81"/>
      <c r="F4662" s="81"/>
      <c r="G4662" s="172" t="s">
        <v>103</v>
      </c>
      <c r="H4662" s="34"/>
    </row>
    <row r="4663" spans="1:8" x14ac:dyDescent="0.2">
      <c r="A4663" s="1569">
        <v>301302</v>
      </c>
      <c r="B4663" s="172" t="s">
        <v>7836</v>
      </c>
      <c r="C4663" s="81" t="s">
        <v>7837</v>
      </c>
      <c r="D4663" s="81" t="s">
        <v>101</v>
      </c>
      <c r="E4663" s="81" t="s">
        <v>134</v>
      </c>
      <c r="F4663" s="81"/>
      <c r="G4663" s="172" t="s">
        <v>103</v>
      </c>
      <c r="H4663" s="34"/>
    </row>
    <row r="4664" spans="1:8" x14ac:dyDescent="0.2">
      <c r="A4664" s="1569">
        <v>301303</v>
      </c>
      <c r="B4664" s="172" t="s">
        <v>7838</v>
      </c>
      <c r="C4664" s="81" t="s">
        <v>7839</v>
      </c>
      <c r="D4664" s="81" t="s">
        <v>134</v>
      </c>
      <c r="E4664" s="81"/>
      <c r="F4664" s="81"/>
      <c r="G4664" s="172" t="s">
        <v>103</v>
      </c>
      <c r="H4664" s="34"/>
    </row>
    <row r="4665" spans="1:8" x14ac:dyDescent="0.2">
      <c r="A4665" s="1569">
        <v>301304</v>
      </c>
      <c r="B4665" s="172" t="s">
        <v>7840</v>
      </c>
      <c r="C4665" s="81" t="s">
        <v>7841</v>
      </c>
      <c r="D4665" s="81" t="s">
        <v>134</v>
      </c>
      <c r="E4665" s="81"/>
      <c r="F4665" s="81"/>
      <c r="G4665" s="172" t="s">
        <v>103</v>
      </c>
      <c r="H4665" s="34"/>
    </row>
    <row r="4666" spans="1:8" x14ac:dyDescent="0.2">
      <c r="A4666" s="1569">
        <v>301305</v>
      </c>
      <c r="B4666" s="172" t="s">
        <v>7842</v>
      </c>
      <c r="C4666" s="81" t="s">
        <v>7843</v>
      </c>
      <c r="D4666" s="81" t="s">
        <v>143</v>
      </c>
      <c r="E4666" s="81"/>
      <c r="F4666" s="81"/>
      <c r="G4666" s="172" t="s">
        <v>103</v>
      </c>
      <c r="H4666" s="34"/>
    </row>
    <row r="4667" spans="1:8" x14ac:dyDescent="0.2">
      <c r="A4667" s="1569">
        <v>301306</v>
      </c>
      <c r="B4667" s="172" t="s">
        <v>7844</v>
      </c>
      <c r="C4667" s="81" t="s">
        <v>7845</v>
      </c>
      <c r="D4667" s="81" t="s">
        <v>101</v>
      </c>
      <c r="E4667" s="81" t="s">
        <v>134</v>
      </c>
      <c r="F4667" s="81"/>
      <c r="G4667" s="172" t="s">
        <v>103</v>
      </c>
      <c r="H4667" s="34"/>
    </row>
    <row r="4668" spans="1:8" x14ac:dyDescent="0.2">
      <c r="A4668" s="1569">
        <v>301307</v>
      </c>
      <c r="B4668" s="172" t="s">
        <v>7846</v>
      </c>
      <c r="C4668" s="81" t="s">
        <v>7847</v>
      </c>
      <c r="D4668" s="81" t="s">
        <v>143</v>
      </c>
      <c r="E4668" s="81"/>
      <c r="F4668" s="81"/>
      <c r="G4668" s="172" t="s">
        <v>103</v>
      </c>
      <c r="H4668" s="34"/>
    </row>
    <row r="4669" spans="1:8" x14ac:dyDescent="0.2">
      <c r="A4669" s="1569">
        <v>301308</v>
      </c>
      <c r="B4669" s="172" t="s">
        <v>7848</v>
      </c>
      <c r="C4669" s="81" t="s">
        <v>7849</v>
      </c>
      <c r="D4669" s="81" t="s">
        <v>134</v>
      </c>
      <c r="E4669" s="81"/>
      <c r="F4669" s="81"/>
      <c r="G4669" s="172" t="s">
        <v>103</v>
      </c>
      <c r="H4669" s="34"/>
    </row>
    <row r="4670" spans="1:8" x14ac:dyDescent="0.2">
      <c r="A4670" s="1569">
        <v>301309</v>
      </c>
      <c r="B4670" s="172" t="s">
        <v>7850</v>
      </c>
      <c r="C4670" s="81" t="s">
        <v>7851</v>
      </c>
      <c r="D4670" s="81" t="s">
        <v>143</v>
      </c>
      <c r="E4670" s="81"/>
      <c r="F4670" s="81"/>
      <c r="G4670" s="172" t="s">
        <v>103</v>
      </c>
      <c r="H4670" s="34"/>
    </row>
    <row r="4671" spans="1:8" x14ac:dyDescent="0.2">
      <c r="A4671" s="1569">
        <v>301310</v>
      </c>
      <c r="B4671" s="172" t="s">
        <v>7852</v>
      </c>
      <c r="C4671" s="81" t="s">
        <v>7853</v>
      </c>
      <c r="D4671" s="81" t="s">
        <v>143</v>
      </c>
      <c r="E4671" s="81"/>
      <c r="F4671" s="81"/>
      <c r="G4671" s="172" t="s">
        <v>103</v>
      </c>
      <c r="H4671" s="34"/>
    </row>
    <row r="4672" spans="1:8" x14ac:dyDescent="0.2">
      <c r="A4672" s="1569">
        <v>301311</v>
      </c>
      <c r="B4672" s="172" t="s">
        <v>7854</v>
      </c>
      <c r="C4672" s="81" t="s">
        <v>7855</v>
      </c>
      <c r="D4672" s="81" t="s">
        <v>124</v>
      </c>
      <c r="E4672" s="81"/>
      <c r="F4672" s="81"/>
      <c r="G4672" s="172" t="s">
        <v>103</v>
      </c>
      <c r="H4672" s="34"/>
    </row>
    <row r="4673" spans="1:8" x14ac:dyDescent="0.2">
      <c r="A4673" s="1569">
        <v>301312</v>
      </c>
      <c r="B4673" s="172" t="s">
        <v>7856</v>
      </c>
      <c r="C4673" s="81" t="s">
        <v>7857</v>
      </c>
      <c r="D4673" s="81" t="s">
        <v>124</v>
      </c>
      <c r="E4673" s="81"/>
      <c r="F4673" s="81"/>
      <c r="G4673" s="172" t="s">
        <v>103</v>
      </c>
      <c r="H4673" s="34"/>
    </row>
    <row r="4674" spans="1:8" x14ac:dyDescent="0.2">
      <c r="A4674" s="1569">
        <v>301313</v>
      </c>
      <c r="B4674" s="172" t="s">
        <v>7858</v>
      </c>
      <c r="C4674" s="81" t="s">
        <v>7859</v>
      </c>
      <c r="D4674" s="81" t="s">
        <v>134</v>
      </c>
      <c r="E4674" s="81"/>
      <c r="F4674" s="81"/>
      <c r="G4674" s="172" t="s">
        <v>103</v>
      </c>
      <c r="H4674" s="34"/>
    </row>
    <row r="4675" spans="1:8" x14ac:dyDescent="0.2">
      <c r="A4675" s="1569">
        <v>301314</v>
      </c>
      <c r="B4675" s="172" t="s">
        <v>7860</v>
      </c>
      <c r="C4675" s="81" t="s">
        <v>7861</v>
      </c>
      <c r="D4675" s="81" t="s">
        <v>134</v>
      </c>
      <c r="E4675" s="81"/>
      <c r="F4675" s="81"/>
      <c r="G4675" s="172" t="s">
        <v>103</v>
      </c>
      <c r="H4675" s="34"/>
    </row>
    <row r="4676" spans="1:8" x14ac:dyDescent="0.2">
      <c r="A4676" s="1569">
        <v>301315</v>
      </c>
      <c r="B4676" s="172" t="s">
        <v>7862</v>
      </c>
      <c r="C4676" s="81" t="s">
        <v>7863</v>
      </c>
      <c r="D4676" s="81" t="s">
        <v>134</v>
      </c>
      <c r="E4676" s="81"/>
      <c r="F4676" s="81"/>
      <c r="G4676" s="172" t="s">
        <v>103</v>
      </c>
      <c r="H4676" s="34"/>
    </row>
    <row r="4677" spans="1:8" x14ac:dyDescent="0.2">
      <c r="A4677" s="1569">
        <v>301316</v>
      </c>
      <c r="B4677" s="172" t="s">
        <v>7864</v>
      </c>
      <c r="C4677" s="81" t="s">
        <v>7865</v>
      </c>
      <c r="D4677" s="81" t="s">
        <v>134</v>
      </c>
      <c r="E4677" s="81" t="s">
        <v>143</v>
      </c>
      <c r="F4677" s="81"/>
      <c r="G4677" s="172" t="s">
        <v>103</v>
      </c>
      <c r="H4677" s="34"/>
    </row>
    <row r="4678" spans="1:8" x14ac:dyDescent="0.2">
      <c r="A4678" s="1569">
        <v>301317</v>
      </c>
      <c r="B4678" s="172" t="s">
        <v>7866</v>
      </c>
      <c r="C4678" s="81" t="s">
        <v>7867</v>
      </c>
      <c r="D4678" s="81" t="s">
        <v>134</v>
      </c>
      <c r="E4678" s="81" t="s">
        <v>143</v>
      </c>
      <c r="F4678" s="81"/>
      <c r="G4678" s="172" t="s">
        <v>103</v>
      </c>
      <c r="H4678" s="34"/>
    </row>
    <row r="4679" spans="1:8" x14ac:dyDescent="0.2">
      <c r="A4679" s="1569">
        <v>301318</v>
      </c>
      <c r="B4679" s="172" t="s">
        <v>7868</v>
      </c>
      <c r="C4679" s="81" t="s">
        <v>7869</v>
      </c>
      <c r="D4679" s="81" t="s">
        <v>101</v>
      </c>
      <c r="E4679" s="81" t="s">
        <v>124</v>
      </c>
      <c r="F4679" s="81"/>
      <c r="G4679" s="172" t="s">
        <v>103</v>
      </c>
      <c r="H4679" s="34"/>
    </row>
    <row r="4680" spans="1:8" x14ac:dyDescent="0.2">
      <c r="A4680" s="1569">
        <v>301319</v>
      </c>
      <c r="B4680" s="172" t="s">
        <v>7870</v>
      </c>
      <c r="C4680" s="81" t="s">
        <v>7871</v>
      </c>
      <c r="D4680" s="81" t="s">
        <v>101</v>
      </c>
      <c r="E4680" s="81" t="s">
        <v>124</v>
      </c>
      <c r="F4680" s="81"/>
      <c r="G4680" s="172" t="s">
        <v>103</v>
      </c>
      <c r="H4680" s="34"/>
    </row>
    <row r="4681" spans="1:8" x14ac:dyDescent="0.2">
      <c r="A4681" s="1569">
        <v>301320</v>
      </c>
      <c r="B4681" s="172" t="s">
        <v>7872</v>
      </c>
      <c r="C4681" s="81" t="s">
        <v>7873</v>
      </c>
      <c r="D4681" s="81" t="s">
        <v>124</v>
      </c>
      <c r="E4681" s="81"/>
      <c r="F4681" s="81"/>
      <c r="G4681" s="172" t="s">
        <v>103</v>
      </c>
      <c r="H4681" s="34"/>
    </row>
    <row r="4682" spans="1:8" x14ac:dyDescent="0.2">
      <c r="A4682" s="1569">
        <v>301321</v>
      </c>
      <c r="B4682" s="172" t="s">
        <v>7874</v>
      </c>
      <c r="C4682" s="81" t="s">
        <v>7875</v>
      </c>
      <c r="D4682" s="81" t="s">
        <v>124</v>
      </c>
      <c r="E4682" s="81"/>
      <c r="F4682" s="81"/>
      <c r="G4682" s="172" t="s">
        <v>103</v>
      </c>
      <c r="H4682" s="34"/>
    </row>
    <row r="4683" spans="1:8" x14ac:dyDescent="0.2">
      <c r="A4683" s="1569">
        <v>301322</v>
      </c>
      <c r="B4683" s="172" t="s">
        <v>7876</v>
      </c>
      <c r="C4683" s="81" t="s">
        <v>7877</v>
      </c>
      <c r="D4683" s="81" t="s">
        <v>134</v>
      </c>
      <c r="E4683" s="81"/>
      <c r="F4683" s="81"/>
      <c r="G4683" s="172" t="s">
        <v>103</v>
      </c>
      <c r="H4683" s="34"/>
    </row>
    <row r="4684" spans="1:8" x14ac:dyDescent="0.2">
      <c r="A4684" s="1569">
        <v>301323</v>
      </c>
      <c r="B4684" s="172" t="s">
        <v>7878</v>
      </c>
      <c r="C4684" s="81" t="s">
        <v>7879</v>
      </c>
      <c r="D4684" s="81" t="s">
        <v>143</v>
      </c>
      <c r="E4684" s="81"/>
      <c r="F4684" s="81"/>
      <c r="G4684" s="172" t="s">
        <v>103</v>
      </c>
      <c r="H4684" s="34"/>
    </row>
    <row r="4685" spans="1:8" x14ac:dyDescent="0.2">
      <c r="A4685" s="1569">
        <v>301324</v>
      </c>
      <c r="B4685" s="172" t="s">
        <v>7880</v>
      </c>
      <c r="C4685" s="81" t="s">
        <v>7881</v>
      </c>
      <c r="D4685" s="81" t="s">
        <v>134</v>
      </c>
      <c r="E4685" s="81" t="s">
        <v>143</v>
      </c>
      <c r="F4685" s="81"/>
      <c r="G4685" s="172" t="s">
        <v>103</v>
      </c>
      <c r="H4685" s="34"/>
    </row>
    <row r="4686" spans="1:8" x14ac:dyDescent="0.2">
      <c r="A4686" s="1569">
        <v>301325</v>
      </c>
      <c r="B4686" s="172" t="s">
        <v>7882</v>
      </c>
      <c r="C4686" s="81" t="s">
        <v>7883</v>
      </c>
      <c r="D4686" s="81" t="s">
        <v>143</v>
      </c>
      <c r="E4686" s="81"/>
      <c r="F4686" s="81"/>
      <c r="G4686" s="172" t="s">
        <v>103</v>
      </c>
      <c r="H4686" s="34"/>
    </row>
    <row r="4687" spans="1:8" x14ac:dyDescent="0.2">
      <c r="A4687" s="1569">
        <v>301326</v>
      </c>
      <c r="B4687" s="172" t="s">
        <v>7884</v>
      </c>
      <c r="C4687" s="81" t="s">
        <v>7885</v>
      </c>
      <c r="D4687" s="81" t="s">
        <v>134</v>
      </c>
      <c r="E4687" s="81" t="s">
        <v>143</v>
      </c>
      <c r="F4687" s="81"/>
      <c r="G4687" s="172" t="s">
        <v>103</v>
      </c>
      <c r="H4687" s="34"/>
    </row>
    <row r="4688" spans="1:8" x14ac:dyDescent="0.2">
      <c r="A4688" s="1569">
        <v>301327</v>
      </c>
      <c r="B4688" s="172" t="s">
        <v>7886</v>
      </c>
      <c r="C4688" s="81" t="s">
        <v>7887</v>
      </c>
      <c r="D4688" s="81" t="s">
        <v>143</v>
      </c>
      <c r="E4688" s="81"/>
      <c r="F4688" s="81"/>
      <c r="G4688" s="172" t="s">
        <v>103</v>
      </c>
      <c r="H4688" s="34"/>
    </row>
    <row r="4689" spans="1:8" x14ac:dyDescent="0.2">
      <c r="A4689" s="1569">
        <v>301328</v>
      </c>
      <c r="B4689" s="172" t="s">
        <v>7888</v>
      </c>
      <c r="C4689" s="81" t="s">
        <v>7889</v>
      </c>
      <c r="D4689" s="81" t="s">
        <v>143</v>
      </c>
      <c r="E4689" s="81"/>
      <c r="F4689" s="81"/>
      <c r="G4689" s="172" t="s">
        <v>103</v>
      </c>
      <c r="H4689" s="34"/>
    </row>
    <row r="4690" spans="1:8" x14ac:dyDescent="0.2">
      <c r="A4690" s="1569">
        <v>301329</v>
      </c>
      <c r="B4690" s="172" t="s">
        <v>7890</v>
      </c>
      <c r="C4690" s="81" t="s">
        <v>7891</v>
      </c>
      <c r="D4690" s="81" t="s">
        <v>143</v>
      </c>
      <c r="E4690" s="81"/>
      <c r="F4690" s="81"/>
      <c r="G4690" s="172" t="s">
        <v>103</v>
      </c>
      <c r="H4690" s="34"/>
    </row>
    <row r="4691" spans="1:8" x14ac:dyDescent="0.2">
      <c r="A4691" s="1569">
        <v>301330</v>
      </c>
      <c r="B4691" s="172" t="s">
        <v>7892</v>
      </c>
      <c r="C4691" s="81" t="s">
        <v>7893</v>
      </c>
      <c r="D4691" s="81" t="s">
        <v>143</v>
      </c>
      <c r="E4691" s="81"/>
      <c r="F4691" s="81"/>
      <c r="G4691" s="172" t="s">
        <v>103</v>
      </c>
      <c r="H4691" s="34"/>
    </row>
    <row r="4692" spans="1:8" x14ac:dyDescent="0.2">
      <c r="A4692" s="1569">
        <v>301331</v>
      </c>
      <c r="B4692" s="172" t="s">
        <v>7894</v>
      </c>
      <c r="C4692" s="81" t="s">
        <v>7895</v>
      </c>
      <c r="D4692" s="81" t="s">
        <v>134</v>
      </c>
      <c r="E4692" s="81" t="s">
        <v>143</v>
      </c>
      <c r="F4692" s="81"/>
      <c r="G4692" s="172" t="s">
        <v>103</v>
      </c>
      <c r="H4692" s="34"/>
    </row>
    <row r="4693" spans="1:8" x14ac:dyDescent="0.2">
      <c r="A4693" s="1569">
        <v>301332</v>
      </c>
      <c r="B4693" s="172" t="s">
        <v>7896</v>
      </c>
      <c r="C4693" s="81" t="s">
        <v>7897</v>
      </c>
      <c r="D4693" s="81" t="s">
        <v>134</v>
      </c>
      <c r="E4693" s="81" t="s">
        <v>143</v>
      </c>
      <c r="F4693" s="81"/>
      <c r="G4693" s="172" t="s">
        <v>103</v>
      </c>
      <c r="H4693" s="34"/>
    </row>
    <row r="4694" spans="1:8" x14ac:dyDescent="0.2">
      <c r="A4694" s="1569">
        <v>301333</v>
      </c>
      <c r="B4694" s="172" t="s">
        <v>11991</v>
      </c>
      <c r="C4694" s="81" t="s">
        <v>11992</v>
      </c>
      <c r="D4694" s="81" t="s">
        <v>134</v>
      </c>
      <c r="E4694" s="81"/>
      <c r="F4694" s="81"/>
      <c r="G4694" s="172" t="s">
        <v>103</v>
      </c>
      <c r="H4694" s="34"/>
    </row>
    <row r="4695" spans="1:8" x14ac:dyDescent="0.2">
      <c r="A4695" s="1569">
        <v>301334</v>
      </c>
      <c r="B4695" s="172" t="s">
        <v>7898</v>
      </c>
      <c r="C4695" s="81" t="s">
        <v>7899</v>
      </c>
      <c r="D4695" s="81" t="s">
        <v>134</v>
      </c>
      <c r="E4695" s="81"/>
      <c r="F4695" s="81"/>
      <c r="G4695" s="172" t="s">
        <v>103</v>
      </c>
      <c r="H4695" s="34"/>
    </row>
    <row r="4696" spans="1:8" x14ac:dyDescent="0.2">
      <c r="A4696" s="1569">
        <v>301335</v>
      </c>
      <c r="B4696" s="172" t="s">
        <v>7900</v>
      </c>
      <c r="C4696" s="81" t="s">
        <v>7901</v>
      </c>
      <c r="D4696" s="81" t="s">
        <v>143</v>
      </c>
      <c r="E4696" s="81"/>
      <c r="F4696" s="81"/>
      <c r="G4696" s="172" t="s">
        <v>103</v>
      </c>
      <c r="H4696" s="34"/>
    </row>
    <row r="4697" spans="1:8" x14ac:dyDescent="0.2">
      <c r="A4697" s="1569">
        <v>301336</v>
      </c>
      <c r="B4697" s="172" t="s">
        <v>7902</v>
      </c>
      <c r="C4697" s="81" t="s">
        <v>7903</v>
      </c>
      <c r="D4697" s="81" t="s">
        <v>124</v>
      </c>
      <c r="E4697" s="81"/>
      <c r="F4697" s="81"/>
      <c r="G4697" s="172" t="s">
        <v>103</v>
      </c>
      <c r="H4697" s="34"/>
    </row>
    <row r="4698" spans="1:8" x14ac:dyDescent="0.2">
      <c r="A4698" s="1569">
        <v>301337</v>
      </c>
      <c r="B4698" s="172" t="s">
        <v>7904</v>
      </c>
      <c r="C4698" s="81" t="s">
        <v>7905</v>
      </c>
      <c r="D4698" s="81" t="s">
        <v>143</v>
      </c>
      <c r="E4698" s="81"/>
      <c r="F4698" s="81"/>
      <c r="G4698" s="172" t="s">
        <v>103</v>
      </c>
      <c r="H4698" s="34"/>
    </row>
    <row r="4699" spans="1:8" x14ac:dyDescent="0.2">
      <c r="A4699" s="1569">
        <v>301338</v>
      </c>
      <c r="B4699" s="172" t="s">
        <v>7906</v>
      </c>
      <c r="C4699" s="81" t="s">
        <v>7907</v>
      </c>
      <c r="D4699" s="81" t="s">
        <v>124</v>
      </c>
      <c r="E4699" s="81"/>
      <c r="F4699" s="81"/>
      <c r="G4699" s="172" t="s">
        <v>103</v>
      </c>
      <c r="H4699" s="34"/>
    </row>
    <row r="4700" spans="1:8" x14ac:dyDescent="0.2">
      <c r="A4700" s="1569">
        <v>301339</v>
      </c>
      <c r="B4700" s="172" t="s">
        <v>7908</v>
      </c>
      <c r="C4700" s="81" t="s">
        <v>7909</v>
      </c>
      <c r="D4700" s="81" t="s">
        <v>124</v>
      </c>
      <c r="E4700" s="81"/>
      <c r="F4700" s="81"/>
      <c r="G4700" s="172" t="s">
        <v>103</v>
      </c>
      <c r="H4700" s="34"/>
    </row>
    <row r="4701" spans="1:8" x14ac:dyDescent="0.2">
      <c r="A4701" s="1569">
        <v>301340</v>
      </c>
      <c r="B4701" s="172" t="s">
        <v>7910</v>
      </c>
      <c r="C4701" s="81" t="s">
        <v>7911</v>
      </c>
      <c r="D4701" s="81" t="s">
        <v>124</v>
      </c>
      <c r="E4701" s="81"/>
      <c r="F4701" s="81"/>
      <c r="G4701" s="172" t="s">
        <v>103</v>
      </c>
      <c r="H4701" s="34"/>
    </row>
    <row r="4702" spans="1:8" x14ac:dyDescent="0.2">
      <c r="A4702" s="1569">
        <v>301341</v>
      </c>
      <c r="B4702" s="172" t="s">
        <v>7912</v>
      </c>
      <c r="C4702" s="81" t="s">
        <v>7913</v>
      </c>
      <c r="D4702" s="81" t="s">
        <v>143</v>
      </c>
      <c r="E4702" s="81"/>
      <c r="F4702" s="81"/>
      <c r="G4702" s="172" t="s">
        <v>103</v>
      </c>
      <c r="H4702" s="34"/>
    </row>
    <row r="4703" spans="1:8" x14ac:dyDescent="0.2">
      <c r="A4703" s="1569">
        <v>301342</v>
      </c>
      <c r="B4703" s="172" t="s">
        <v>7914</v>
      </c>
      <c r="C4703" s="81" t="s">
        <v>7915</v>
      </c>
      <c r="D4703" s="81" t="s">
        <v>143</v>
      </c>
      <c r="E4703" s="81"/>
      <c r="F4703" s="81"/>
      <c r="G4703" s="172" t="s">
        <v>103</v>
      </c>
      <c r="H4703" s="34"/>
    </row>
    <row r="4704" spans="1:8" x14ac:dyDescent="0.2">
      <c r="A4704" s="1569">
        <v>301343</v>
      </c>
      <c r="B4704" s="172" t="s">
        <v>7916</v>
      </c>
      <c r="C4704" s="81" t="s">
        <v>7917</v>
      </c>
      <c r="D4704" s="81" t="s">
        <v>143</v>
      </c>
      <c r="E4704" s="81"/>
      <c r="F4704" s="81"/>
      <c r="G4704" s="172" t="s">
        <v>103</v>
      </c>
      <c r="H4704" s="34"/>
    </row>
    <row r="4705" spans="1:8" x14ac:dyDescent="0.2">
      <c r="A4705" s="1569">
        <v>301344</v>
      </c>
      <c r="B4705" s="172" t="s">
        <v>7918</v>
      </c>
      <c r="C4705" s="81" t="s">
        <v>7919</v>
      </c>
      <c r="D4705" s="81" t="s">
        <v>124</v>
      </c>
      <c r="E4705" s="81"/>
      <c r="F4705" s="81"/>
      <c r="G4705" s="172" t="s">
        <v>103</v>
      </c>
      <c r="H4705" s="34"/>
    </row>
    <row r="4706" spans="1:8" x14ac:dyDescent="0.2">
      <c r="A4706" s="1569">
        <v>301345</v>
      </c>
      <c r="B4706" s="172" t="s">
        <v>7920</v>
      </c>
      <c r="C4706" s="81" t="s">
        <v>7921</v>
      </c>
      <c r="D4706" s="81" t="s">
        <v>124</v>
      </c>
      <c r="E4706" s="81"/>
      <c r="F4706" s="81"/>
      <c r="G4706" s="172" t="s">
        <v>103</v>
      </c>
      <c r="H4706" s="34"/>
    </row>
    <row r="4707" spans="1:8" x14ac:dyDescent="0.2">
      <c r="A4707" s="1569">
        <v>301346</v>
      </c>
      <c r="B4707" s="172" t="s">
        <v>7922</v>
      </c>
      <c r="C4707" s="81" t="s">
        <v>7923</v>
      </c>
      <c r="D4707" s="81" t="s">
        <v>124</v>
      </c>
      <c r="E4707" s="81" t="s">
        <v>143</v>
      </c>
      <c r="F4707" s="81"/>
      <c r="G4707" s="172" t="s">
        <v>103</v>
      </c>
      <c r="H4707" s="34"/>
    </row>
    <row r="4708" spans="1:8" x14ac:dyDescent="0.2">
      <c r="A4708" s="1569">
        <v>301347</v>
      </c>
      <c r="B4708" s="172" t="s">
        <v>7924</v>
      </c>
      <c r="C4708" s="81" t="s">
        <v>7925</v>
      </c>
      <c r="D4708" s="81" t="s">
        <v>124</v>
      </c>
      <c r="E4708" s="81"/>
      <c r="F4708" s="81"/>
      <c r="G4708" s="172" t="s">
        <v>103</v>
      </c>
      <c r="H4708" s="34"/>
    </row>
    <row r="4709" spans="1:8" x14ac:dyDescent="0.2">
      <c r="A4709" s="1569">
        <v>301348</v>
      </c>
      <c r="B4709" s="172" t="s">
        <v>7926</v>
      </c>
      <c r="C4709" s="81" t="s">
        <v>7927</v>
      </c>
      <c r="D4709" s="81" t="s">
        <v>101</v>
      </c>
      <c r="E4709" s="81"/>
      <c r="F4709" s="81"/>
      <c r="G4709" s="172" t="s">
        <v>103</v>
      </c>
      <c r="H4709" s="34"/>
    </row>
    <row r="4710" spans="1:8" x14ac:dyDescent="0.2">
      <c r="A4710" s="1569">
        <v>301349</v>
      </c>
      <c r="B4710" s="172" t="s">
        <v>7928</v>
      </c>
      <c r="C4710" s="81" t="s">
        <v>7929</v>
      </c>
      <c r="D4710" s="81" t="s">
        <v>143</v>
      </c>
      <c r="E4710" s="81"/>
      <c r="F4710" s="81"/>
      <c r="G4710" s="172" t="s">
        <v>103</v>
      </c>
      <c r="H4710" s="34"/>
    </row>
    <row r="4711" spans="1:8" x14ac:dyDescent="0.2">
      <c r="A4711" s="1569">
        <v>301350</v>
      </c>
      <c r="B4711" s="172" t="s">
        <v>7930</v>
      </c>
      <c r="C4711" s="81" t="s">
        <v>7931</v>
      </c>
      <c r="D4711" s="81" t="s">
        <v>134</v>
      </c>
      <c r="E4711" s="81"/>
      <c r="F4711" s="81"/>
      <c r="G4711" s="172" t="s">
        <v>103</v>
      </c>
      <c r="H4711" s="34"/>
    </row>
    <row r="4712" spans="1:8" x14ac:dyDescent="0.2">
      <c r="A4712" s="1569">
        <v>301351</v>
      </c>
      <c r="B4712" s="172" t="s">
        <v>7932</v>
      </c>
      <c r="C4712" s="81" t="s">
        <v>7933</v>
      </c>
      <c r="D4712" s="81" t="s">
        <v>134</v>
      </c>
      <c r="E4712" s="81"/>
      <c r="F4712" s="81"/>
      <c r="G4712" s="172" t="s">
        <v>103</v>
      </c>
      <c r="H4712" s="34"/>
    </row>
    <row r="4713" spans="1:8" x14ac:dyDescent="0.2">
      <c r="A4713" s="1569">
        <v>301352</v>
      </c>
      <c r="B4713" s="172" t="s">
        <v>7934</v>
      </c>
      <c r="C4713" s="81" t="s">
        <v>7935</v>
      </c>
      <c r="D4713" s="81" t="s">
        <v>134</v>
      </c>
      <c r="E4713" s="81"/>
      <c r="F4713" s="81"/>
      <c r="G4713" s="172" t="s">
        <v>103</v>
      </c>
      <c r="H4713" s="34"/>
    </row>
    <row r="4714" spans="1:8" x14ac:dyDescent="0.2">
      <c r="A4714" s="1569">
        <v>301353</v>
      </c>
      <c r="B4714" s="172" t="s">
        <v>7936</v>
      </c>
      <c r="C4714" s="81" t="s">
        <v>7937</v>
      </c>
      <c r="D4714" s="81" t="s">
        <v>143</v>
      </c>
      <c r="E4714" s="81"/>
      <c r="F4714" s="81"/>
      <c r="G4714" s="172" t="s">
        <v>103</v>
      </c>
      <c r="H4714" s="34"/>
    </row>
    <row r="4715" spans="1:8" x14ac:dyDescent="0.2">
      <c r="A4715" s="1569">
        <v>301354</v>
      </c>
      <c r="B4715" s="172" t="s">
        <v>11993</v>
      </c>
      <c r="C4715" s="81" t="s">
        <v>11994</v>
      </c>
      <c r="D4715" s="81" t="s">
        <v>143</v>
      </c>
      <c r="E4715" s="81"/>
      <c r="F4715" s="81"/>
      <c r="G4715" s="172" t="s">
        <v>103</v>
      </c>
      <c r="H4715" s="34"/>
    </row>
    <row r="4716" spans="1:8" x14ac:dyDescent="0.2">
      <c r="A4716" s="1569">
        <v>301355</v>
      </c>
      <c r="B4716" s="172" t="s">
        <v>7938</v>
      </c>
      <c r="C4716" s="81" t="s">
        <v>7939</v>
      </c>
      <c r="D4716" s="81" t="s">
        <v>124</v>
      </c>
      <c r="E4716" s="81"/>
      <c r="F4716" s="81"/>
      <c r="G4716" s="172" t="s">
        <v>103</v>
      </c>
      <c r="H4716" s="34"/>
    </row>
    <row r="4717" spans="1:8" x14ac:dyDescent="0.2">
      <c r="A4717" s="1569">
        <v>301356</v>
      </c>
      <c r="B4717" s="172" t="s">
        <v>7940</v>
      </c>
      <c r="C4717" s="81" t="s">
        <v>7941</v>
      </c>
      <c r="D4717" s="81" t="s">
        <v>124</v>
      </c>
      <c r="E4717" s="81"/>
      <c r="F4717" s="81"/>
      <c r="G4717" s="172" t="s">
        <v>103</v>
      </c>
      <c r="H4717" s="34"/>
    </row>
    <row r="4718" spans="1:8" x14ac:dyDescent="0.2">
      <c r="A4718" s="1569">
        <v>301357</v>
      </c>
      <c r="B4718" s="172" t="s">
        <v>7942</v>
      </c>
      <c r="C4718" s="81" t="s">
        <v>7943</v>
      </c>
      <c r="D4718" s="81" t="s">
        <v>124</v>
      </c>
      <c r="E4718" s="81"/>
      <c r="F4718" s="81"/>
      <c r="G4718" s="172" t="s">
        <v>103</v>
      </c>
      <c r="H4718" s="34"/>
    </row>
    <row r="4719" spans="1:8" x14ac:dyDescent="0.2">
      <c r="A4719" s="1569">
        <v>301358</v>
      </c>
      <c r="B4719" s="172" t="s">
        <v>7944</v>
      </c>
      <c r="C4719" s="81" t="s">
        <v>7945</v>
      </c>
      <c r="D4719" s="81" t="s">
        <v>124</v>
      </c>
      <c r="E4719" s="81"/>
      <c r="F4719" s="81"/>
      <c r="G4719" s="172" t="s">
        <v>103</v>
      </c>
      <c r="H4719" s="34"/>
    </row>
    <row r="4720" spans="1:8" x14ac:dyDescent="0.2">
      <c r="A4720" s="1569">
        <v>301359</v>
      </c>
      <c r="B4720" s="172" t="s">
        <v>7946</v>
      </c>
      <c r="C4720" s="81" t="s">
        <v>7947</v>
      </c>
      <c r="D4720" s="81" t="s">
        <v>143</v>
      </c>
      <c r="E4720" s="81"/>
      <c r="F4720" s="81"/>
      <c r="G4720" s="172" t="s">
        <v>103</v>
      </c>
      <c r="H4720" s="34"/>
    </row>
    <row r="4721" spans="1:8" x14ac:dyDescent="0.2">
      <c r="A4721" s="1569">
        <v>301360</v>
      </c>
      <c r="B4721" s="172" t="s">
        <v>7948</v>
      </c>
      <c r="C4721" s="81" t="s">
        <v>7949</v>
      </c>
      <c r="D4721" s="81" t="s">
        <v>143</v>
      </c>
      <c r="E4721" s="81"/>
      <c r="F4721" s="81"/>
      <c r="G4721" s="172" t="s">
        <v>103</v>
      </c>
      <c r="H4721" s="34"/>
    </row>
    <row r="4722" spans="1:8" x14ac:dyDescent="0.2">
      <c r="A4722" s="1569">
        <v>301361</v>
      </c>
      <c r="B4722" s="172" t="s">
        <v>7950</v>
      </c>
      <c r="C4722" s="81" t="s">
        <v>7951</v>
      </c>
      <c r="D4722" s="81" t="s">
        <v>124</v>
      </c>
      <c r="E4722" s="81"/>
      <c r="F4722" s="81"/>
      <c r="G4722" s="172" t="s">
        <v>103</v>
      </c>
      <c r="H4722" s="34"/>
    </row>
    <row r="4723" spans="1:8" x14ac:dyDescent="0.2">
      <c r="A4723" s="1569">
        <v>301362</v>
      </c>
      <c r="B4723" s="172" t="s">
        <v>7952</v>
      </c>
      <c r="C4723" s="81" t="s">
        <v>7953</v>
      </c>
      <c r="D4723" s="81" t="s">
        <v>124</v>
      </c>
      <c r="E4723" s="81"/>
      <c r="F4723" s="81"/>
      <c r="G4723" s="172" t="s">
        <v>103</v>
      </c>
      <c r="H4723" s="34"/>
    </row>
    <row r="4724" spans="1:8" x14ac:dyDescent="0.2">
      <c r="A4724" s="1569">
        <v>301363</v>
      </c>
      <c r="B4724" s="172" t="s">
        <v>7954</v>
      </c>
      <c r="C4724" s="81" t="s">
        <v>7955</v>
      </c>
      <c r="D4724" s="81" t="s">
        <v>134</v>
      </c>
      <c r="E4724" s="81" t="s">
        <v>143</v>
      </c>
      <c r="F4724" s="81"/>
      <c r="G4724" s="172" t="s">
        <v>103</v>
      </c>
      <c r="H4724" s="34"/>
    </row>
    <row r="4725" spans="1:8" x14ac:dyDescent="0.2">
      <c r="A4725" s="1569">
        <v>301364</v>
      </c>
      <c r="B4725" s="172" t="s">
        <v>7956</v>
      </c>
      <c r="C4725" s="81" t="s">
        <v>7957</v>
      </c>
      <c r="D4725" s="81" t="s">
        <v>101</v>
      </c>
      <c r="E4725" s="81"/>
      <c r="F4725" s="81"/>
      <c r="G4725" s="172" t="s">
        <v>103</v>
      </c>
      <c r="H4725" s="34"/>
    </row>
    <row r="4726" spans="1:8" x14ac:dyDescent="0.2">
      <c r="A4726" s="1569">
        <v>301365</v>
      </c>
      <c r="B4726" s="172" t="s">
        <v>7958</v>
      </c>
      <c r="C4726" s="81" t="s">
        <v>7959</v>
      </c>
      <c r="D4726" s="81" t="s">
        <v>134</v>
      </c>
      <c r="E4726" s="81"/>
      <c r="F4726" s="81"/>
      <c r="G4726" s="172" t="s">
        <v>103</v>
      </c>
      <c r="H4726" s="34"/>
    </row>
    <row r="4727" spans="1:8" x14ac:dyDescent="0.2">
      <c r="A4727" s="1569">
        <v>301366</v>
      </c>
      <c r="B4727" s="172" t="s">
        <v>7960</v>
      </c>
      <c r="C4727" s="81" t="s">
        <v>7961</v>
      </c>
      <c r="D4727" s="81" t="s">
        <v>134</v>
      </c>
      <c r="E4727" s="81"/>
      <c r="F4727" s="81"/>
      <c r="G4727" s="172" t="s">
        <v>103</v>
      </c>
      <c r="H4727" s="34"/>
    </row>
    <row r="4728" spans="1:8" x14ac:dyDescent="0.2">
      <c r="A4728" s="1569">
        <v>301367</v>
      </c>
      <c r="B4728" s="172" t="s">
        <v>7962</v>
      </c>
      <c r="C4728" s="81" t="s">
        <v>7963</v>
      </c>
      <c r="D4728" s="81" t="s">
        <v>143</v>
      </c>
      <c r="E4728" s="81"/>
      <c r="F4728" s="81"/>
      <c r="G4728" s="172" t="s">
        <v>103</v>
      </c>
      <c r="H4728" s="34"/>
    </row>
    <row r="4729" spans="1:8" x14ac:dyDescent="0.2">
      <c r="A4729" s="1569">
        <v>301368</v>
      </c>
      <c r="B4729" s="172" t="s">
        <v>7964</v>
      </c>
      <c r="C4729" s="81" t="s">
        <v>7965</v>
      </c>
      <c r="D4729" s="81" t="s">
        <v>134</v>
      </c>
      <c r="E4729" s="81"/>
      <c r="F4729" s="81"/>
      <c r="G4729" s="172" t="s">
        <v>107</v>
      </c>
      <c r="H4729" s="34"/>
    </row>
    <row r="4730" spans="1:8" x14ac:dyDescent="0.2">
      <c r="A4730" s="1569">
        <v>301369</v>
      </c>
      <c r="B4730" s="172" t="s">
        <v>7966</v>
      </c>
      <c r="C4730" s="81" t="s">
        <v>7967</v>
      </c>
      <c r="D4730" s="81" t="s">
        <v>101</v>
      </c>
      <c r="E4730" s="81"/>
      <c r="F4730" s="81"/>
      <c r="G4730" s="172" t="s">
        <v>103</v>
      </c>
      <c r="H4730" s="34"/>
    </row>
    <row r="4731" spans="1:8" x14ac:dyDescent="0.2">
      <c r="A4731" s="1569">
        <v>301370</v>
      </c>
      <c r="B4731" s="172" t="s">
        <v>7968</v>
      </c>
      <c r="C4731" s="81" t="s">
        <v>7969</v>
      </c>
      <c r="D4731" s="81" t="s">
        <v>124</v>
      </c>
      <c r="E4731" s="81"/>
      <c r="F4731" s="81"/>
      <c r="G4731" s="172" t="s">
        <v>103</v>
      </c>
      <c r="H4731" s="34"/>
    </row>
    <row r="4732" spans="1:8" x14ac:dyDescent="0.2">
      <c r="A4732" s="1569">
        <v>301371</v>
      </c>
      <c r="B4732" s="172" t="s">
        <v>7970</v>
      </c>
      <c r="C4732" s="81" t="s">
        <v>7971</v>
      </c>
      <c r="D4732" s="81" t="s">
        <v>134</v>
      </c>
      <c r="E4732" s="81"/>
      <c r="F4732" s="81"/>
      <c r="G4732" s="172" t="s">
        <v>103</v>
      </c>
      <c r="H4732" s="34"/>
    </row>
    <row r="4733" spans="1:8" x14ac:dyDescent="0.2">
      <c r="A4733" s="1569">
        <v>301372</v>
      </c>
      <c r="B4733" s="172" t="s">
        <v>7972</v>
      </c>
      <c r="C4733" s="81" t="s">
        <v>7973</v>
      </c>
      <c r="D4733" s="81" t="s">
        <v>143</v>
      </c>
      <c r="E4733" s="81"/>
      <c r="F4733" s="81"/>
      <c r="G4733" s="172" t="s">
        <v>103</v>
      </c>
      <c r="H4733" s="34"/>
    </row>
    <row r="4734" spans="1:8" x14ac:dyDescent="0.2">
      <c r="A4734" s="1569">
        <v>301373</v>
      </c>
      <c r="B4734" s="172" t="s">
        <v>7974</v>
      </c>
      <c r="C4734" s="81" t="s">
        <v>7975</v>
      </c>
      <c r="D4734" s="81" t="s">
        <v>101</v>
      </c>
      <c r="E4734" s="81"/>
      <c r="F4734" s="81"/>
      <c r="G4734" s="172" t="s">
        <v>103</v>
      </c>
      <c r="H4734" s="34"/>
    </row>
    <row r="4735" spans="1:8" x14ac:dyDescent="0.2">
      <c r="A4735" s="1569">
        <v>301374</v>
      </c>
      <c r="B4735" s="172" t="s">
        <v>7976</v>
      </c>
      <c r="C4735" s="81" t="s">
        <v>7977</v>
      </c>
      <c r="D4735" s="81" t="s">
        <v>101</v>
      </c>
      <c r="E4735" s="81"/>
      <c r="F4735" s="81"/>
      <c r="G4735" s="172" t="s">
        <v>103</v>
      </c>
      <c r="H4735" s="34"/>
    </row>
    <row r="4736" spans="1:8" x14ac:dyDescent="0.2">
      <c r="A4736" s="1569">
        <v>301375</v>
      </c>
      <c r="B4736" s="172" t="s">
        <v>7978</v>
      </c>
      <c r="C4736" s="81" t="s">
        <v>7979</v>
      </c>
      <c r="D4736" s="81" t="s">
        <v>134</v>
      </c>
      <c r="E4736" s="81"/>
      <c r="F4736" s="81"/>
      <c r="G4736" s="172" t="s">
        <v>103</v>
      </c>
      <c r="H4736" s="34"/>
    </row>
    <row r="4737" spans="1:8" x14ac:dyDescent="0.2">
      <c r="A4737" s="1569">
        <v>301376</v>
      </c>
      <c r="B4737" s="172" t="s">
        <v>7980</v>
      </c>
      <c r="C4737" s="81" t="s">
        <v>7981</v>
      </c>
      <c r="D4737" s="81" t="s">
        <v>143</v>
      </c>
      <c r="E4737" s="81"/>
      <c r="F4737" s="81"/>
      <c r="G4737" s="172" t="s">
        <v>103</v>
      </c>
      <c r="H4737" s="34"/>
    </row>
    <row r="4738" spans="1:8" x14ac:dyDescent="0.2">
      <c r="A4738" s="1569">
        <v>301377</v>
      </c>
      <c r="B4738" s="172" t="s">
        <v>7982</v>
      </c>
      <c r="C4738" s="81" t="s">
        <v>7983</v>
      </c>
      <c r="D4738" s="81" t="s">
        <v>143</v>
      </c>
      <c r="E4738" s="81"/>
      <c r="F4738" s="81"/>
      <c r="G4738" s="172" t="s">
        <v>103</v>
      </c>
      <c r="H4738" s="34"/>
    </row>
    <row r="4739" spans="1:8" x14ac:dyDescent="0.2">
      <c r="A4739" s="1569">
        <v>301378</v>
      </c>
      <c r="B4739" s="172" t="s">
        <v>7984</v>
      </c>
      <c r="C4739" s="81" t="s">
        <v>7985</v>
      </c>
      <c r="D4739" s="81" t="s">
        <v>134</v>
      </c>
      <c r="E4739" s="81"/>
      <c r="F4739" s="81"/>
      <c r="G4739" s="172" t="s">
        <v>103</v>
      </c>
      <c r="H4739" s="34"/>
    </row>
    <row r="4740" spans="1:8" x14ac:dyDescent="0.2">
      <c r="A4740" s="1569">
        <v>301379</v>
      </c>
      <c r="B4740" s="172" t="s">
        <v>7986</v>
      </c>
      <c r="C4740" s="81" t="s">
        <v>7987</v>
      </c>
      <c r="D4740" s="81" t="s">
        <v>134</v>
      </c>
      <c r="E4740" s="81"/>
      <c r="F4740" s="81"/>
      <c r="G4740" s="172" t="s">
        <v>103</v>
      </c>
      <c r="H4740" s="34"/>
    </row>
    <row r="4741" spans="1:8" x14ac:dyDescent="0.2">
      <c r="A4741" s="1569">
        <v>301380</v>
      </c>
      <c r="B4741" s="172" t="s">
        <v>7988</v>
      </c>
      <c r="C4741" s="81" t="s">
        <v>7989</v>
      </c>
      <c r="D4741" s="81" t="s">
        <v>101</v>
      </c>
      <c r="E4741" s="81"/>
      <c r="F4741" s="81"/>
      <c r="G4741" s="172" t="s">
        <v>103</v>
      </c>
      <c r="H4741" s="34"/>
    </row>
    <row r="4742" spans="1:8" x14ac:dyDescent="0.2">
      <c r="A4742" s="1569">
        <v>301381</v>
      </c>
      <c r="B4742" s="172" t="s">
        <v>7990</v>
      </c>
      <c r="C4742" s="81" t="s">
        <v>7991</v>
      </c>
      <c r="D4742" s="81" t="s">
        <v>101</v>
      </c>
      <c r="E4742" s="81" t="s">
        <v>143</v>
      </c>
      <c r="F4742" s="81"/>
      <c r="G4742" s="172" t="s">
        <v>103</v>
      </c>
      <c r="H4742" s="34"/>
    </row>
    <row r="4743" spans="1:8" x14ac:dyDescent="0.2">
      <c r="A4743" s="1569">
        <v>301382</v>
      </c>
      <c r="B4743" s="172" t="s">
        <v>7992</v>
      </c>
      <c r="C4743" s="81" t="s">
        <v>7993</v>
      </c>
      <c r="D4743" s="81" t="s">
        <v>143</v>
      </c>
      <c r="E4743" s="81"/>
      <c r="F4743" s="81"/>
      <c r="G4743" s="172" t="s">
        <v>103</v>
      </c>
      <c r="H4743" s="34"/>
    </row>
    <row r="4744" spans="1:8" x14ac:dyDescent="0.2">
      <c r="A4744" s="1569">
        <v>301383</v>
      </c>
      <c r="B4744" s="172" t="s">
        <v>7994</v>
      </c>
      <c r="C4744" s="81" t="s">
        <v>7995</v>
      </c>
      <c r="D4744" s="81" t="s">
        <v>143</v>
      </c>
      <c r="E4744" s="81"/>
      <c r="F4744" s="81"/>
      <c r="G4744" s="172" t="s">
        <v>103</v>
      </c>
      <c r="H4744" s="34"/>
    </row>
    <row r="4745" spans="1:8" x14ac:dyDescent="0.2">
      <c r="A4745" s="1569">
        <v>301384</v>
      </c>
      <c r="B4745" s="172" t="s">
        <v>7996</v>
      </c>
      <c r="C4745" s="81" t="s">
        <v>7578</v>
      </c>
      <c r="D4745" s="81" t="s">
        <v>134</v>
      </c>
      <c r="E4745" s="81"/>
      <c r="F4745" s="81"/>
      <c r="G4745" s="172" t="s">
        <v>103</v>
      </c>
      <c r="H4745" s="34"/>
    </row>
    <row r="4746" spans="1:8" x14ac:dyDescent="0.2">
      <c r="A4746" s="1569">
        <v>301385</v>
      </c>
      <c r="B4746" s="172" t="s">
        <v>7997</v>
      </c>
      <c r="C4746" s="81" t="s">
        <v>7580</v>
      </c>
      <c r="D4746" s="81" t="s">
        <v>134</v>
      </c>
      <c r="E4746" s="81"/>
      <c r="F4746" s="81"/>
      <c r="G4746" s="172" t="s">
        <v>103</v>
      </c>
      <c r="H4746" s="34"/>
    </row>
    <row r="4747" spans="1:8" x14ac:dyDescent="0.2">
      <c r="A4747" s="1569">
        <v>301386</v>
      </c>
      <c r="B4747" s="172" t="s">
        <v>7998</v>
      </c>
      <c r="C4747" s="81" t="s">
        <v>7999</v>
      </c>
      <c r="D4747" s="81" t="s">
        <v>134</v>
      </c>
      <c r="E4747" s="81"/>
      <c r="F4747" s="81"/>
      <c r="G4747" s="172" t="s">
        <v>103</v>
      </c>
      <c r="H4747" s="34"/>
    </row>
    <row r="4748" spans="1:8" x14ac:dyDescent="0.2">
      <c r="A4748" s="1569">
        <v>301387</v>
      </c>
      <c r="B4748" s="172" t="s">
        <v>8000</v>
      </c>
      <c r="C4748" s="81" t="s">
        <v>8001</v>
      </c>
      <c r="D4748" s="81" t="s">
        <v>134</v>
      </c>
      <c r="E4748" s="81"/>
      <c r="F4748" s="81"/>
      <c r="G4748" s="172" t="s">
        <v>103</v>
      </c>
      <c r="H4748" s="34"/>
    </row>
    <row r="4749" spans="1:8" x14ac:dyDescent="0.2">
      <c r="A4749" s="1569">
        <v>301388</v>
      </c>
      <c r="B4749" s="172" t="s">
        <v>8002</v>
      </c>
      <c r="C4749" s="81" t="s">
        <v>8003</v>
      </c>
      <c r="D4749" s="81" t="s">
        <v>101</v>
      </c>
      <c r="E4749" s="81"/>
      <c r="F4749" s="81"/>
      <c r="G4749" s="172" t="s">
        <v>103</v>
      </c>
      <c r="H4749" s="34"/>
    </row>
    <row r="4750" spans="1:8" x14ac:dyDescent="0.2">
      <c r="A4750" s="1569">
        <v>301389</v>
      </c>
      <c r="B4750" s="172" t="s">
        <v>8004</v>
      </c>
      <c r="C4750" s="81" t="s">
        <v>8005</v>
      </c>
      <c r="D4750" s="81" t="s">
        <v>101</v>
      </c>
      <c r="E4750" s="81"/>
      <c r="F4750" s="81"/>
      <c r="G4750" s="172" t="s">
        <v>103</v>
      </c>
      <c r="H4750" s="34"/>
    </row>
    <row r="4751" spans="1:8" x14ac:dyDescent="0.2">
      <c r="A4751" s="1569">
        <v>301390</v>
      </c>
      <c r="B4751" s="172" t="s">
        <v>8006</v>
      </c>
      <c r="C4751" s="81" t="s">
        <v>8007</v>
      </c>
      <c r="D4751" s="81" t="s">
        <v>101</v>
      </c>
      <c r="E4751" s="81" t="s">
        <v>134</v>
      </c>
      <c r="F4751" s="81"/>
      <c r="G4751" s="172" t="s">
        <v>103</v>
      </c>
      <c r="H4751" s="34"/>
    </row>
    <row r="4752" spans="1:8" x14ac:dyDescent="0.2">
      <c r="A4752" s="1569">
        <v>301391</v>
      </c>
      <c r="B4752" s="172" t="s">
        <v>8008</v>
      </c>
      <c r="C4752" s="81" t="s">
        <v>8009</v>
      </c>
      <c r="D4752" s="81" t="s">
        <v>134</v>
      </c>
      <c r="E4752" s="81"/>
      <c r="F4752" s="81"/>
      <c r="G4752" s="172" t="s">
        <v>103</v>
      </c>
      <c r="H4752" s="34"/>
    </row>
    <row r="4753" spans="1:8" x14ac:dyDescent="0.2">
      <c r="A4753" s="1569">
        <v>301392</v>
      </c>
      <c r="B4753" s="172" t="s">
        <v>8010</v>
      </c>
      <c r="C4753" s="81" t="s">
        <v>8011</v>
      </c>
      <c r="D4753" s="81" t="s">
        <v>101</v>
      </c>
      <c r="E4753" s="81" t="s">
        <v>134</v>
      </c>
      <c r="F4753" s="81"/>
      <c r="G4753" s="172" t="s">
        <v>103</v>
      </c>
      <c r="H4753" s="34"/>
    </row>
    <row r="4754" spans="1:8" x14ac:dyDescent="0.2">
      <c r="A4754" s="1569">
        <v>301393</v>
      </c>
      <c r="B4754" s="172" t="s">
        <v>8012</v>
      </c>
      <c r="C4754" s="81" t="s">
        <v>8013</v>
      </c>
      <c r="D4754" s="81" t="s">
        <v>134</v>
      </c>
      <c r="E4754" s="81"/>
      <c r="F4754" s="81"/>
      <c r="G4754" s="172" t="s">
        <v>103</v>
      </c>
      <c r="H4754" s="34"/>
    </row>
    <row r="4755" spans="1:8" x14ac:dyDescent="0.2">
      <c r="A4755" s="1569">
        <v>301394</v>
      </c>
      <c r="B4755" s="172" t="s">
        <v>8014</v>
      </c>
      <c r="C4755" s="81" t="s">
        <v>8015</v>
      </c>
      <c r="D4755" s="81" t="s">
        <v>101</v>
      </c>
      <c r="E4755" s="81"/>
      <c r="F4755" s="81"/>
      <c r="G4755" s="172" t="s">
        <v>103</v>
      </c>
      <c r="H4755" s="34"/>
    </row>
    <row r="4756" spans="1:8" x14ac:dyDescent="0.2">
      <c r="A4756" s="1569">
        <v>301395</v>
      </c>
      <c r="B4756" s="172" t="s">
        <v>8016</v>
      </c>
      <c r="C4756" s="81" t="s">
        <v>8017</v>
      </c>
      <c r="D4756" s="81" t="s">
        <v>101</v>
      </c>
      <c r="E4756" s="81"/>
      <c r="F4756" s="81"/>
      <c r="G4756" s="172" t="s">
        <v>103</v>
      </c>
      <c r="H4756" s="34"/>
    </row>
    <row r="4757" spans="1:8" x14ac:dyDescent="0.2">
      <c r="A4757" s="1569">
        <v>301396</v>
      </c>
      <c r="B4757" s="172" t="s">
        <v>8018</v>
      </c>
      <c r="C4757" s="81" t="s">
        <v>8019</v>
      </c>
      <c r="D4757" s="81" t="s">
        <v>101</v>
      </c>
      <c r="E4757" s="81"/>
      <c r="F4757" s="81"/>
      <c r="G4757" s="172" t="s">
        <v>103</v>
      </c>
      <c r="H4757" s="34"/>
    </row>
    <row r="4758" spans="1:8" x14ac:dyDescent="0.2">
      <c r="A4758" s="1569">
        <v>301397</v>
      </c>
      <c r="B4758" s="172" t="s">
        <v>8020</v>
      </c>
      <c r="C4758" s="81" t="s">
        <v>8021</v>
      </c>
      <c r="D4758" s="81" t="s">
        <v>124</v>
      </c>
      <c r="E4758" s="81"/>
      <c r="F4758" s="81"/>
      <c r="G4758" s="172" t="s">
        <v>103</v>
      </c>
      <c r="H4758" s="34"/>
    </row>
    <row r="4759" spans="1:8" x14ac:dyDescent="0.2">
      <c r="A4759" s="1569">
        <v>301398</v>
      </c>
      <c r="B4759" s="172" t="s">
        <v>8022</v>
      </c>
      <c r="C4759" s="81" t="s">
        <v>8023</v>
      </c>
      <c r="D4759" s="81" t="s">
        <v>124</v>
      </c>
      <c r="E4759" s="81"/>
      <c r="F4759" s="81"/>
      <c r="G4759" s="172" t="s">
        <v>103</v>
      </c>
      <c r="H4759" s="34"/>
    </row>
    <row r="4760" spans="1:8" x14ac:dyDescent="0.2">
      <c r="A4760" s="1569">
        <v>301399</v>
      </c>
      <c r="B4760" s="172" t="s">
        <v>8024</v>
      </c>
      <c r="C4760" s="81" t="s">
        <v>8025</v>
      </c>
      <c r="D4760" s="81" t="s">
        <v>124</v>
      </c>
      <c r="E4760" s="81"/>
      <c r="F4760" s="81"/>
      <c r="G4760" s="172" t="s">
        <v>103</v>
      </c>
      <c r="H4760" s="34"/>
    </row>
    <row r="4761" spans="1:8" x14ac:dyDescent="0.2">
      <c r="A4761" s="1569">
        <v>301400</v>
      </c>
      <c r="B4761" s="172" t="s">
        <v>11995</v>
      </c>
      <c r="C4761" s="81" t="s">
        <v>11996</v>
      </c>
      <c r="D4761" s="81" t="s">
        <v>124</v>
      </c>
      <c r="E4761" s="81"/>
      <c r="F4761" s="81"/>
      <c r="G4761" s="172" t="s">
        <v>103</v>
      </c>
      <c r="H4761" s="34"/>
    </row>
    <row r="4762" spans="1:8" x14ac:dyDescent="0.2">
      <c r="A4762" s="1569">
        <v>301401</v>
      </c>
      <c r="B4762" s="172" t="s">
        <v>8026</v>
      </c>
      <c r="C4762" s="81" t="s">
        <v>8027</v>
      </c>
      <c r="D4762" s="81" t="s">
        <v>101</v>
      </c>
      <c r="E4762" s="81"/>
      <c r="F4762" s="81"/>
      <c r="G4762" s="172" t="s">
        <v>103</v>
      </c>
      <c r="H4762" s="34"/>
    </row>
    <row r="4763" spans="1:8" x14ac:dyDescent="0.2">
      <c r="A4763" s="1569">
        <v>301402</v>
      </c>
      <c r="B4763" s="172" t="s">
        <v>8028</v>
      </c>
      <c r="C4763" s="81" t="s">
        <v>8029</v>
      </c>
      <c r="D4763" s="81" t="s">
        <v>101</v>
      </c>
      <c r="E4763" s="81"/>
      <c r="F4763" s="81"/>
      <c r="G4763" s="172" t="s">
        <v>103</v>
      </c>
      <c r="H4763" s="34"/>
    </row>
    <row r="4764" spans="1:8" x14ac:dyDescent="0.2">
      <c r="A4764" s="1569">
        <v>301403</v>
      </c>
      <c r="B4764" s="172" t="s">
        <v>11997</v>
      </c>
      <c r="C4764" s="81" t="s">
        <v>11998</v>
      </c>
      <c r="D4764" s="81" t="s">
        <v>101</v>
      </c>
      <c r="E4764" s="81"/>
      <c r="F4764" s="81"/>
      <c r="G4764" s="172" t="s">
        <v>103</v>
      </c>
      <c r="H4764" s="34"/>
    </row>
    <row r="4765" spans="1:8" x14ac:dyDescent="0.2">
      <c r="A4765" s="1569">
        <v>301404</v>
      </c>
      <c r="B4765" s="172" t="s">
        <v>8030</v>
      </c>
      <c r="C4765" s="81" t="s">
        <v>8031</v>
      </c>
      <c r="D4765" s="81" t="s">
        <v>101</v>
      </c>
      <c r="E4765" s="81"/>
      <c r="F4765" s="81"/>
      <c r="G4765" s="172" t="s">
        <v>103</v>
      </c>
      <c r="H4765" s="34"/>
    </row>
    <row r="4766" spans="1:8" x14ac:dyDescent="0.2">
      <c r="A4766" s="1569">
        <v>301405</v>
      </c>
      <c r="B4766" s="172" t="s">
        <v>8032</v>
      </c>
      <c r="C4766" s="81" t="s">
        <v>8033</v>
      </c>
      <c r="D4766" s="81" t="s">
        <v>101</v>
      </c>
      <c r="E4766" s="81"/>
      <c r="F4766" s="81"/>
      <c r="G4766" s="172" t="s">
        <v>103</v>
      </c>
      <c r="H4766" s="34"/>
    </row>
    <row r="4767" spans="1:8" x14ac:dyDescent="0.2">
      <c r="A4767" s="1569">
        <v>301406</v>
      </c>
      <c r="B4767" s="172" t="s">
        <v>11999</v>
      </c>
      <c r="C4767" s="81" t="s">
        <v>12000</v>
      </c>
      <c r="D4767" s="81" t="s">
        <v>101</v>
      </c>
      <c r="E4767" s="81"/>
      <c r="F4767" s="81"/>
      <c r="G4767" s="172" t="s">
        <v>103</v>
      </c>
      <c r="H4767" s="34"/>
    </row>
    <row r="4768" spans="1:8" x14ac:dyDescent="0.2">
      <c r="A4768" s="1569">
        <v>301407</v>
      </c>
      <c r="B4768" s="172" t="s">
        <v>8034</v>
      </c>
      <c r="C4768" s="81" t="s">
        <v>8035</v>
      </c>
      <c r="D4768" s="81" t="s">
        <v>134</v>
      </c>
      <c r="E4768" s="81"/>
      <c r="F4768" s="81"/>
      <c r="G4768" s="172" t="s">
        <v>103</v>
      </c>
      <c r="H4768" s="34"/>
    </row>
    <row r="4769" spans="1:8" x14ac:dyDescent="0.2">
      <c r="A4769" s="1569">
        <v>301408</v>
      </c>
      <c r="B4769" s="172" t="s">
        <v>8036</v>
      </c>
      <c r="C4769" s="81" t="s">
        <v>8037</v>
      </c>
      <c r="D4769" s="81" t="s">
        <v>134</v>
      </c>
      <c r="E4769" s="81"/>
      <c r="F4769" s="81"/>
      <c r="G4769" s="172" t="s">
        <v>103</v>
      </c>
      <c r="H4769" s="34"/>
    </row>
    <row r="4770" spans="1:8" x14ac:dyDescent="0.2">
      <c r="A4770" s="1569">
        <v>301409</v>
      </c>
      <c r="B4770" s="172" t="s">
        <v>8038</v>
      </c>
      <c r="C4770" s="81" t="s">
        <v>8039</v>
      </c>
      <c r="D4770" s="81" t="s">
        <v>134</v>
      </c>
      <c r="E4770" s="81"/>
      <c r="F4770" s="81"/>
      <c r="G4770" s="172" t="s">
        <v>103</v>
      </c>
      <c r="H4770" s="34"/>
    </row>
    <row r="4771" spans="1:8" x14ac:dyDescent="0.2">
      <c r="A4771" s="1569">
        <v>301410</v>
      </c>
      <c r="B4771" s="172" t="s">
        <v>8040</v>
      </c>
      <c r="C4771" s="81" t="s">
        <v>8041</v>
      </c>
      <c r="D4771" s="81" t="s">
        <v>134</v>
      </c>
      <c r="E4771" s="81"/>
      <c r="F4771" s="81"/>
      <c r="G4771" s="172" t="s">
        <v>103</v>
      </c>
      <c r="H4771" s="34"/>
    </row>
    <row r="4772" spans="1:8" x14ac:dyDescent="0.2">
      <c r="A4772" s="1569">
        <v>301411</v>
      </c>
      <c r="B4772" s="172" t="s">
        <v>8042</v>
      </c>
      <c r="C4772" s="81" t="s">
        <v>8043</v>
      </c>
      <c r="D4772" s="81" t="s">
        <v>134</v>
      </c>
      <c r="E4772" s="81"/>
      <c r="F4772" s="81"/>
      <c r="G4772" s="172" t="s">
        <v>103</v>
      </c>
      <c r="H4772" s="34"/>
    </row>
    <row r="4773" spans="1:8" x14ac:dyDescent="0.2">
      <c r="A4773" s="1569">
        <v>301412</v>
      </c>
      <c r="B4773" s="172" t="s">
        <v>8044</v>
      </c>
      <c r="C4773" s="81" t="s">
        <v>8045</v>
      </c>
      <c r="D4773" s="81" t="s">
        <v>134</v>
      </c>
      <c r="E4773" s="81"/>
      <c r="F4773" s="81"/>
      <c r="G4773" s="172" t="s">
        <v>103</v>
      </c>
      <c r="H4773" s="34"/>
    </row>
    <row r="4774" spans="1:8" x14ac:dyDescent="0.2">
      <c r="A4774" s="1569">
        <v>301413</v>
      </c>
      <c r="B4774" s="172" t="s">
        <v>8046</v>
      </c>
      <c r="C4774" s="81" t="s">
        <v>8047</v>
      </c>
      <c r="D4774" s="81" t="s">
        <v>134</v>
      </c>
      <c r="E4774" s="81"/>
      <c r="F4774" s="81"/>
      <c r="G4774" s="172" t="s">
        <v>103</v>
      </c>
      <c r="H4774" s="34"/>
    </row>
    <row r="4775" spans="1:8" x14ac:dyDescent="0.2">
      <c r="A4775" s="1569">
        <v>301414</v>
      </c>
      <c r="B4775" s="172" t="s">
        <v>8048</v>
      </c>
      <c r="C4775" s="81" t="s">
        <v>8049</v>
      </c>
      <c r="D4775" s="81" t="s">
        <v>134</v>
      </c>
      <c r="E4775" s="81"/>
      <c r="F4775" s="81"/>
      <c r="G4775" s="172" t="s">
        <v>103</v>
      </c>
      <c r="H4775" s="34"/>
    </row>
    <row r="4776" spans="1:8" x14ac:dyDescent="0.2">
      <c r="A4776" s="1569">
        <v>301415</v>
      </c>
      <c r="B4776" s="172" t="s">
        <v>8050</v>
      </c>
      <c r="C4776" s="81" t="s">
        <v>8051</v>
      </c>
      <c r="D4776" s="81" t="s">
        <v>134</v>
      </c>
      <c r="E4776" s="81"/>
      <c r="F4776" s="81"/>
      <c r="G4776" s="172" t="s">
        <v>103</v>
      </c>
      <c r="H4776" s="34"/>
    </row>
    <row r="4777" spans="1:8" x14ac:dyDescent="0.2">
      <c r="A4777" s="1569">
        <v>301416</v>
      </c>
      <c r="B4777" s="172" t="s">
        <v>8052</v>
      </c>
      <c r="C4777" s="81" t="s">
        <v>8053</v>
      </c>
      <c r="D4777" s="81" t="s">
        <v>134</v>
      </c>
      <c r="E4777" s="81"/>
      <c r="F4777" s="81"/>
      <c r="G4777" s="172" t="s">
        <v>103</v>
      </c>
      <c r="H4777" s="34"/>
    </row>
    <row r="4778" spans="1:8" x14ac:dyDescent="0.2">
      <c r="A4778" s="1569">
        <v>301417</v>
      </c>
      <c r="B4778" s="172" t="s">
        <v>8054</v>
      </c>
      <c r="C4778" s="81" t="s">
        <v>8055</v>
      </c>
      <c r="D4778" s="81" t="s">
        <v>134</v>
      </c>
      <c r="E4778" s="81"/>
      <c r="F4778" s="81"/>
      <c r="G4778" s="172" t="s">
        <v>103</v>
      </c>
      <c r="H4778" s="34"/>
    </row>
    <row r="4779" spans="1:8" x14ac:dyDescent="0.2">
      <c r="A4779" s="1569">
        <v>301418</v>
      </c>
      <c r="B4779" s="172" t="s">
        <v>8056</v>
      </c>
      <c r="C4779" s="81" t="s">
        <v>8057</v>
      </c>
      <c r="D4779" s="81" t="s">
        <v>101</v>
      </c>
      <c r="E4779" s="81"/>
      <c r="F4779" s="81"/>
      <c r="G4779" s="172" t="s">
        <v>103</v>
      </c>
      <c r="H4779" s="34"/>
    </row>
    <row r="4780" spans="1:8" x14ac:dyDescent="0.2">
      <c r="A4780" s="1569">
        <v>301419</v>
      </c>
      <c r="B4780" s="172" t="s">
        <v>8058</v>
      </c>
      <c r="C4780" s="81" t="s">
        <v>8059</v>
      </c>
      <c r="D4780" s="81" t="s">
        <v>101</v>
      </c>
      <c r="E4780" s="81"/>
      <c r="F4780" s="81"/>
      <c r="G4780" s="172" t="s">
        <v>103</v>
      </c>
      <c r="H4780" s="34"/>
    </row>
    <row r="4781" spans="1:8" x14ac:dyDescent="0.2">
      <c r="A4781" s="1569">
        <v>301420</v>
      </c>
      <c r="B4781" s="172" t="s">
        <v>12001</v>
      </c>
      <c r="C4781" s="81" t="s">
        <v>12002</v>
      </c>
      <c r="D4781" s="81" t="s">
        <v>101</v>
      </c>
      <c r="E4781" s="81"/>
      <c r="F4781" s="81"/>
      <c r="G4781" s="172" t="s">
        <v>103</v>
      </c>
      <c r="H4781" s="34"/>
    </row>
    <row r="4782" spans="1:8" x14ac:dyDescent="0.2">
      <c r="A4782" s="1569">
        <v>301421</v>
      </c>
      <c r="B4782" s="172" t="s">
        <v>8060</v>
      </c>
      <c r="C4782" s="81" t="s">
        <v>8061</v>
      </c>
      <c r="D4782" s="81" t="s">
        <v>134</v>
      </c>
      <c r="E4782" s="81" t="s">
        <v>143</v>
      </c>
      <c r="F4782" s="81"/>
      <c r="G4782" s="172" t="s">
        <v>103</v>
      </c>
      <c r="H4782" s="34"/>
    </row>
    <row r="4783" spans="1:8" x14ac:dyDescent="0.2">
      <c r="A4783" s="1569">
        <v>301422</v>
      </c>
      <c r="B4783" s="172" t="s">
        <v>8062</v>
      </c>
      <c r="C4783" s="81" t="s">
        <v>8063</v>
      </c>
      <c r="D4783" s="81" t="s">
        <v>143</v>
      </c>
      <c r="E4783" s="81"/>
      <c r="F4783" s="81"/>
      <c r="G4783" s="172" t="s">
        <v>103</v>
      </c>
      <c r="H4783" s="34"/>
    </row>
    <row r="4784" spans="1:8" x14ac:dyDescent="0.2">
      <c r="A4784" s="1569">
        <v>301423</v>
      </c>
      <c r="B4784" s="172" t="s">
        <v>12003</v>
      </c>
      <c r="C4784" s="81" t="s">
        <v>12004</v>
      </c>
      <c r="D4784" s="81" t="s">
        <v>101</v>
      </c>
      <c r="E4784" s="81"/>
      <c r="F4784" s="81"/>
      <c r="G4784" s="172" t="s">
        <v>103</v>
      </c>
      <c r="H4784" s="34"/>
    </row>
    <row r="4785" spans="1:8" x14ac:dyDescent="0.2">
      <c r="A4785" s="1569">
        <v>301424</v>
      </c>
      <c r="B4785" s="172" t="s">
        <v>8064</v>
      </c>
      <c r="C4785" s="81" t="s">
        <v>8065</v>
      </c>
      <c r="D4785" s="81" t="s">
        <v>101</v>
      </c>
      <c r="E4785" s="81"/>
      <c r="F4785" s="81"/>
      <c r="G4785" s="172" t="s">
        <v>103</v>
      </c>
      <c r="H4785" s="34"/>
    </row>
    <row r="4786" spans="1:8" x14ac:dyDescent="0.2">
      <c r="A4786" s="1569">
        <v>301425</v>
      </c>
      <c r="B4786" s="172" t="s">
        <v>8066</v>
      </c>
      <c r="C4786" s="81" t="s">
        <v>8067</v>
      </c>
      <c r="D4786" s="81" t="s">
        <v>101</v>
      </c>
      <c r="E4786" s="81"/>
      <c r="F4786" s="81"/>
      <c r="G4786" s="172" t="s">
        <v>103</v>
      </c>
      <c r="H4786" s="34"/>
    </row>
    <row r="4787" spans="1:8" x14ac:dyDescent="0.2">
      <c r="A4787" s="1569">
        <v>301426</v>
      </c>
      <c r="B4787" s="172" t="s">
        <v>12005</v>
      </c>
      <c r="C4787" s="81" t="s">
        <v>12006</v>
      </c>
      <c r="D4787" s="81" t="s">
        <v>101</v>
      </c>
      <c r="E4787" s="81"/>
      <c r="F4787" s="81"/>
      <c r="G4787" s="172" t="s">
        <v>103</v>
      </c>
      <c r="H4787" s="34"/>
    </row>
    <row r="4788" spans="1:8" x14ac:dyDescent="0.2">
      <c r="A4788" s="1569">
        <v>301427</v>
      </c>
      <c r="B4788" s="172" t="s">
        <v>8068</v>
      </c>
      <c r="C4788" s="81" t="s">
        <v>8069</v>
      </c>
      <c r="D4788" s="81" t="s">
        <v>101</v>
      </c>
      <c r="E4788" s="81"/>
      <c r="F4788" s="81"/>
      <c r="G4788" s="172" t="s">
        <v>103</v>
      </c>
      <c r="H4788" s="34"/>
    </row>
    <row r="4789" spans="1:8" x14ac:dyDescent="0.2">
      <c r="A4789" s="1569">
        <v>301428</v>
      </c>
      <c r="B4789" s="172" t="s">
        <v>8070</v>
      </c>
      <c r="C4789" s="81" t="s">
        <v>8071</v>
      </c>
      <c r="D4789" s="81" t="s">
        <v>101</v>
      </c>
      <c r="E4789" s="81"/>
      <c r="F4789" s="81"/>
      <c r="G4789" s="172" t="s">
        <v>103</v>
      </c>
      <c r="H4789" s="34"/>
    </row>
    <row r="4790" spans="1:8" x14ac:dyDescent="0.2">
      <c r="A4790" s="1569">
        <v>301429</v>
      </c>
      <c r="B4790" s="172" t="s">
        <v>8072</v>
      </c>
      <c r="C4790" s="81" t="s">
        <v>8073</v>
      </c>
      <c r="D4790" s="81" t="s">
        <v>101</v>
      </c>
      <c r="E4790" s="81"/>
      <c r="F4790" s="81"/>
      <c r="G4790" s="172" t="s">
        <v>103</v>
      </c>
      <c r="H4790" s="34"/>
    </row>
    <row r="4791" spans="1:8" x14ac:dyDescent="0.2">
      <c r="A4791" s="1569">
        <v>301430</v>
      </c>
      <c r="B4791" s="172" t="s">
        <v>8074</v>
      </c>
      <c r="C4791" s="81" t="s">
        <v>8075</v>
      </c>
      <c r="D4791" s="81" t="s">
        <v>101</v>
      </c>
      <c r="E4791" s="81"/>
      <c r="F4791" s="81"/>
      <c r="G4791" s="172" t="s">
        <v>103</v>
      </c>
      <c r="H4791" s="34"/>
    </row>
    <row r="4792" spans="1:8" x14ac:dyDescent="0.2">
      <c r="A4792" s="1569">
        <v>301431</v>
      </c>
      <c r="B4792" s="172" t="s">
        <v>8076</v>
      </c>
      <c r="C4792" s="81" t="s">
        <v>8077</v>
      </c>
      <c r="D4792" s="81" t="s">
        <v>101</v>
      </c>
      <c r="E4792" s="81"/>
      <c r="F4792" s="81"/>
      <c r="G4792" s="172" t="s">
        <v>103</v>
      </c>
      <c r="H4792" s="34"/>
    </row>
    <row r="4793" spans="1:8" x14ac:dyDescent="0.2">
      <c r="A4793" s="1569">
        <v>301432</v>
      </c>
      <c r="B4793" s="172" t="s">
        <v>8078</v>
      </c>
      <c r="C4793" s="81" t="s">
        <v>8079</v>
      </c>
      <c r="D4793" s="81" t="s">
        <v>134</v>
      </c>
      <c r="E4793" s="81"/>
      <c r="F4793" s="81"/>
      <c r="G4793" s="172" t="s">
        <v>103</v>
      </c>
      <c r="H4793" s="34"/>
    </row>
    <row r="4794" spans="1:8" x14ac:dyDescent="0.2">
      <c r="A4794" s="1569">
        <v>301433</v>
      </c>
      <c r="B4794" s="172" t="s">
        <v>8080</v>
      </c>
      <c r="C4794" s="81" t="s">
        <v>8081</v>
      </c>
      <c r="D4794" s="81" t="s">
        <v>101</v>
      </c>
      <c r="E4794" s="81" t="s">
        <v>134</v>
      </c>
      <c r="F4794" s="81"/>
      <c r="G4794" s="172" t="s">
        <v>103</v>
      </c>
      <c r="H4794" s="34"/>
    </row>
    <row r="4795" spans="1:8" x14ac:dyDescent="0.2">
      <c r="A4795" s="1569">
        <v>301434</v>
      </c>
      <c r="B4795" s="172" t="s">
        <v>8082</v>
      </c>
      <c r="C4795" s="81" t="s">
        <v>8083</v>
      </c>
      <c r="D4795" s="81" t="s">
        <v>134</v>
      </c>
      <c r="E4795" s="81"/>
      <c r="F4795" s="81"/>
      <c r="G4795" s="172" t="s">
        <v>103</v>
      </c>
      <c r="H4795" s="34"/>
    </row>
    <row r="4796" spans="1:8" x14ac:dyDescent="0.2">
      <c r="A4796" s="1569">
        <v>301435</v>
      </c>
      <c r="B4796" s="172" t="s">
        <v>12007</v>
      </c>
      <c r="C4796" s="81" t="s">
        <v>12008</v>
      </c>
      <c r="D4796" s="81" t="s">
        <v>101</v>
      </c>
      <c r="E4796" s="81"/>
      <c r="F4796" s="81"/>
      <c r="G4796" s="172" t="s">
        <v>103</v>
      </c>
      <c r="H4796" s="34"/>
    </row>
    <row r="4797" spans="1:8" x14ac:dyDescent="0.2">
      <c r="A4797" s="1569">
        <v>301436</v>
      </c>
      <c r="B4797" s="172" t="s">
        <v>12009</v>
      </c>
      <c r="C4797" s="81" t="s">
        <v>12010</v>
      </c>
      <c r="D4797" s="81" t="s">
        <v>134</v>
      </c>
      <c r="E4797" s="81"/>
      <c r="F4797" s="81"/>
      <c r="G4797" s="172" t="s">
        <v>103</v>
      </c>
      <c r="H4797" s="34"/>
    </row>
    <row r="4798" spans="1:8" x14ac:dyDescent="0.2">
      <c r="A4798" s="1569">
        <v>301437</v>
      </c>
      <c r="B4798" s="172" t="s">
        <v>8084</v>
      </c>
      <c r="C4798" s="81" t="s">
        <v>8085</v>
      </c>
      <c r="D4798" s="81" t="s">
        <v>124</v>
      </c>
      <c r="E4798" s="81"/>
      <c r="F4798" s="81"/>
      <c r="G4798" s="172" t="s">
        <v>103</v>
      </c>
      <c r="H4798" s="34"/>
    </row>
    <row r="4799" spans="1:8" x14ac:dyDescent="0.2">
      <c r="A4799" s="1569">
        <v>301438</v>
      </c>
      <c r="B4799" s="172" t="s">
        <v>8086</v>
      </c>
      <c r="C4799" s="81" t="s">
        <v>8087</v>
      </c>
      <c r="D4799" s="81" t="s">
        <v>101</v>
      </c>
      <c r="E4799" s="81"/>
      <c r="F4799" s="81"/>
      <c r="G4799" s="172" t="s">
        <v>103</v>
      </c>
      <c r="H4799" s="34"/>
    </row>
    <row r="4800" spans="1:8" x14ac:dyDescent="0.2">
      <c r="A4800" s="1569">
        <v>301439</v>
      </c>
      <c r="B4800" s="172" t="s">
        <v>8088</v>
      </c>
      <c r="C4800" s="81" t="s">
        <v>8089</v>
      </c>
      <c r="D4800" s="81" t="s">
        <v>101</v>
      </c>
      <c r="E4800" s="81"/>
      <c r="F4800" s="81"/>
      <c r="G4800" s="172" t="s">
        <v>103</v>
      </c>
      <c r="H4800" s="34"/>
    </row>
    <row r="4801" spans="1:8" x14ac:dyDescent="0.2">
      <c r="A4801" s="1569">
        <v>301440</v>
      </c>
      <c r="B4801" s="172" t="s">
        <v>8090</v>
      </c>
      <c r="C4801" s="81" t="s">
        <v>8091</v>
      </c>
      <c r="D4801" s="81" t="s">
        <v>134</v>
      </c>
      <c r="E4801" s="81"/>
      <c r="F4801" s="81"/>
      <c r="G4801" s="172" t="s">
        <v>103</v>
      </c>
      <c r="H4801" s="34"/>
    </row>
    <row r="4802" spans="1:8" x14ac:dyDescent="0.2">
      <c r="A4802" s="1569">
        <v>301441</v>
      </c>
      <c r="B4802" s="172" t="s">
        <v>8092</v>
      </c>
      <c r="C4802" s="81" t="s">
        <v>8093</v>
      </c>
      <c r="D4802" s="81" t="s">
        <v>134</v>
      </c>
      <c r="E4802" s="81"/>
      <c r="F4802" s="81"/>
      <c r="G4802" s="172" t="s">
        <v>103</v>
      </c>
      <c r="H4802" s="34"/>
    </row>
    <row r="4803" spans="1:8" x14ac:dyDescent="0.2">
      <c r="A4803" s="1569">
        <v>301442</v>
      </c>
      <c r="B4803" s="172" t="s">
        <v>8094</v>
      </c>
      <c r="C4803" s="81" t="s">
        <v>8095</v>
      </c>
      <c r="D4803" s="81" t="s">
        <v>101</v>
      </c>
      <c r="E4803" s="81"/>
      <c r="F4803" s="81"/>
      <c r="G4803" s="172" t="s">
        <v>103</v>
      </c>
      <c r="H4803" s="34"/>
    </row>
    <row r="4804" spans="1:8" x14ac:dyDescent="0.2">
      <c r="A4804" s="1569">
        <v>301443</v>
      </c>
      <c r="B4804" s="172" t="s">
        <v>8096</v>
      </c>
      <c r="C4804" s="81" t="s">
        <v>8097</v>
      </c>
      <c r="D4804" s="81" t="s">
        <v>143</v>
      </c>
      <c r="E4804" s="81"/>
      <c r="F4804" s="81"/>
      <c r="G4804" s="172" t="s">
        <v>103</v>
      </c>
      <c r="H4804" s="34"/>
    </row>
    <row r="4805" spans="1:8" x14ac:dyDescent="0.2">
      <c r="A4805" s="1569">
        <v>301444</v>
      </c>
      <c r="B4805" s="172" t="s">
        <v>8098</v>
      </c>
      <c r="C4805" s="81" t="s">
        <v>8099</v>
      </c>
      <c r="D4805" s="81" t="s">
        <v>124</v>
      </c>
      <c r="E4805" s="81"/>
      <c r="F4805" s="81"/>
      <c r="G4805" s="172" t="s">
        <v>103</v>
      </c>
      <c r="H4805" s="34"/>
    </row>
    <row r="4806" spans="1:8" x14ac:dyDescent="0.2">
      <c r="A4806" s="1569">
        <v>301445</v>
      </c>
      <c r="B4806" s="172" t="s">
        <v>8100</v>
      </c>
      <c r="C4806" s="81" t="s">
        <v>8101</v>
      </c>
      <c r="D4806" s="81" t="s">
        <v>124</v>
      </c>
      <c r="E4806" s="81"/>
      <c r="F4806" s="81"/>
      <c r="G4806" s="172" t="s">
        <v>103</v>
      </c>
      <c r="H4806" s="34"/>
    </row>
    <row r="4807" spans="1:8" x14ac:dyDescent="0.2">
      <c r="A4807" s="1569">
        <v>301446</v>
      </c>
      <c r="B4807" s="172" t="s">
        <v>8102</v>
      </c>
      <c r="C4807" s="81" t="s">
        <v>8103</v>
      </c>
      <c r="D4807" s="81" t="s">
        <v>124</v>
      </c>
      <c r="E4807" s="81"/>
      <c r="F4807" s="81"/>
      <c r="G4807" s="172" t="s">
        <v>103</v>
      </c>
      <c r="H4807" s="34"/>
    </row>
    <row r="4808" spans="1:8" x14ac:dyDescent="0.2">
      <c r="A4808" s="1569">
        <v>301447</v>
      </c>
      <c r="B4808" s="172" t="s">
        <v>8104</v>
      </c>
      <c r="C4808" s="81" t="s">
        <v>8105</v>
      </c>
      <c r="D4808" s="81" t="s">
        <v>143</v>
      </c>
      <c r="E4808" s="81"/>
      <c r="F4808" s="81"/>
      <c r="G4808" s="172" t="s">
        <v>103</v>
      </c>
      <c r="H4808" s="34"/>
    </row>
    <row r="4809" spans="1:8" x14ac:dyDescent="0.2">
      <c r="A4809" s="1569">
        <v>301448</v>
      </c>
      <c r="B4809" s="172" t="s">
        <v>8106</v>
      </c>
      <c r="C4809" s="81" t="s">
        <v>8107</v>
      </c>
      <c r="D4809" s="81" t="s">
        <v>143</v>
      </c>
      <c r="E4809" s="81"/>
      <c r="F4809" s="81"/>
      <c r="G4809" s="172" t="s">
        <v>103</v>
      </c>
      <c r="H4809" s="34"/>
    </row>
    <row r="4810" spans="1:8" x14ac:dyDescent="0.2">
      <c r="A4810" s="1569">
        <v>301449</v>
      </c>
      <c r="B4810" s="172" t="s">
        <v>8108</v>
      </c>
      <c r="C4810" s="81" t="s">
        <v>8109</v>
      </c>
      <c r="D4810" s="81" t="s">
        <v>143</v>
      </c>
      <c r="E4810" s="81"/>
      <c r="F4810" s="81"/>
      <c r="G4810" s="172" t="s">
        <v>103</v>
      </c>
      <c r="H4810" s="34"/>
    </row>
    <row r="4811" spans="1:8" x14ac:dyDescent="0.2">
      <c r="A4811" s="1569">
        <v>301450</v>
      </c>
      <c r="B4811" s="172" t="s">
        <v>8110</v>
      </c>
      <c r="C4811" s="81" t="s">
        <v>8111</v>
      </c>
      <c r="D4811" s="81" t="s">
        <v>124</v>
      </c>
      <c r="E4811" s="81"/>
      <c r="F4811" s="81"/>
      <c r="G4811" s="172" t="s">
        <v>103</v>
      </c>
      <c r="H4811" s="34"/>
    </row>
    <row r="4812" spans="1:8" x14ac:dyDescent="0.2">
      <c r="A4812" s="1569">
        <v>301451</v>
      </c>
      <c r="B4812" s="172" t="s">
        <v>8112</v>
      </c>
      <c r="C4812" s="81" t="s">
        <v>8113</v>
      </c>
      <c r="D4812" s="81" t="s">
        <v>124</v>
      </c>
      <c r="E4812" s="81"/>
      <c r="F4812" s="81"/>
      <c r="G4812" s="172" t="s">
        <v>110</v>
      </c>
      <c r="H4812" s="34"/>
    </row>
    <row r="4813" spans="1:8" x14ac:dyDescent="0.2">
      <c r="A4813" s="1569">
        <v>301452</v>
      </c>
      <c r="B4813" s="172" t="s">
        <v>8114</v>
      </c>
      <c r="C4813" s="81" t="s">
        <v>8115</v>
      </c>
      <c r="D4813" s="81" t="s">
        <v>124</v>
      </c>
      <c r="E4813" s="81"/>
      <c r="F4813" s="81"/>
      <c r="G4813" s="172" t="s">
        <v>113</v>
      </c>
      <c r="H4813" s="34"/>
    </row>
    <row r="4814" spans="1:8" x14ac:dyDescent="0.2">
      <c r="A4814" s="1569">
        <v>301453</v>
      </c>
      <c r="B4814" s="172" t="s">
        <v>8116</v>
      </c>
      <c r="C4814" s="81" t="s">
        <v>7981</v>
      </c>
      <c r="D4814" s="81" t="s">
        <v>143</v>
      </c>
      <c r="E4814" s="81"/>
      <c r="F4814" s="81"/>
      <c r="G4814" s="172" t="s">
        <v>103</v>
      </c>
      <c r="H4814" s="34"/>
    </row>
    <row r="4815" spans="1:8" x14ac:dyDescent="0.2">
      <c r="A4815" s="1569">
        <v>301454</v>
      </c>
      <c r="B4815" s="172" t="s">
        <v>8117</v>
      </c>
      <c r="C4815" s="81" t="s">
        <v>7983</v>
      </c>
      <c r="D4815" s="81" t="s">
        <v>143</v>
      </c>
      <c r="E4815" s="81"/>
      <c r="F4815" s="81"/>
      <c r="G4815" s="172" t="s">
        <v>103</v>
      </c>
      <c r="H4815" s="34"/>
    </row>
    <row r="4816" spans="1:8" x14ac:dyDescent="0.2">
      <c r="A4816" s="1569">
        <v>301455</v>
      </c>
      <c r="B4816" s="172" t="s">
        <v>8118</v>
      </c>
      <c r="C4816" s="81" t="s">
        <v>7987</v>
      </c>
      <c r="D4816" s="81" t="s">
        <v>101</v>
      </c>
      <c r="E4816" s="81"/>
      <c r="F4816" s="81"/>
      <c r="G4816" s="172" t="s">
        <v>103</v>
      </c>
      <c r="H4816" s="34"/>
    </row>
    <row r="4817" spans="1:8" x14ac:dyDescent="0.2">
      <c r="A4817" s="1569">
        <v>301456</v>
      </c>
      <c r="B4817" s="172" t="s">
        <v>8119</v>
      </c>
      <c r="C4817" s="81" t="s">
        <v>7989</v>
      </c>
      <c r="D4817" s="81" t="s">
        <v>101</v>
      </c>
      <c r="E4817" s="81"/>
      <c r="F4817" s="81"/>
      <c r="G4817" s="172" t="s">
        <v>103</v>
      </c>
      <c r="H4817" s="34"/>
    </row>
    <row r="4818" spans="1:8" x14ac:dyDescent="0.2">
      <c r="A4818" s="1569">
        <v>301457</v>
      </c>
      <c r="B4818" s="172" t="s">
        <v>8120</v>
      </c>
      <c r="C4818" s="81" t="s">
        <v>8121</v>
      </c>
      <c r="D4818" s="81" t="s">
        <v>134</v>
      </c>
      <c r="E4818" s="81"/>
      <c r="F4818" s="81"/>
      <c r="G4818" s="172" t="s">
        <v>103</v>
      </c>
      <c r="H4818" s="34"/>
    </row>
    <row r="4819" spans="1:8" x14ac:dyDescent="0.2">
      <c r="A4819" s="1569">
        <v>301458</v>
      </c>
      <c r="B4819" s="172" t="s">
        <v>8122</v>
      </c>
      <c r="C4819" s="81" t="s">
        <v>8123</v>
      </c>
      <c r="D4819" s="81" t="s">
        <v>134</v>
      </c>
      <c r="E4819" s="81"/>
      <c r="F4819" s="81"/>
      <c r="G4819" s="172" t="s">
        <v>103</v>
      </c>
      <c r="H4819" s="34"/>
    </row>
    <row r="4820" spans="1:8" x14ac:dyDescent="0.2">
      <c r="A4820" s="1569">
        <v>301459</v>
      </c>
      <c r="B4820" s="172" t="s">
        <v>8124</v>
      </c>
      <c r="C4820" s="81" t="s">
        <v>8125</v>
      </c>
      <c r="D4820" s="81" t="s">
        <v>134</v>
      </c>
      <c r="E4820" s="81"/>
      <c r="F4820" s="81"/>
      <c r="G4820" s="172" t="s">
        <v>103</v>
      </c>
      <c r="H4820" s="34"/>
    </row>
    <row r="4821" spans="1:8" x14ac:dyDescent="0.2">
      <c r="A4821" s="1569">
        <v>301460</v>
      </c>
      <c r="B4821" s="172" t="s">
        <v>8126</v>
      </c>
      <c r="C4821" s="81" t="s">
        <v>8127</v>
      </c>
      <c r="D4821" s="81" t="s">
        <v>124</v>
      </c>
      <c r="E4821" s="81"/>
      <c r="F4821" s="81"/>
      <c r="G4821" s="172" t="s">
        <v>103</v>
      </c>
      <c r="H4821" s="34"/>
    </row>
    <row r="4822" spans="1:8" x14ac:dyDescent="0.2">
      <c r="A4822" s="1569">
        <v>301461</v>
      </c>
      <c r="B4822" s="172" t="s">
        <v>8128</v>
      </c>
      <c r="C4822" s="81" t="s">
        <v>8129</v>
      </c>
      <c r="D4822" s="81" t="s">
        <v>134</v>
      </c>
      <c r="E4822" s="81" t="s">
        <v>143</v>
      </c>
      <c r="F4822" s="81"/>
      <c r="G4822" s="172" t="s">
        <v>103</v>
      </c>
      <c r="H4822" s="34"/>
    </row>
    <row r="4823" spans="1:8" x14ac:dyDescent="0.2">
      <c r="A4823" s="1569">
        <v>301462</v>
      </c>
      <c r="B4823" s="172" t="s">
        <v>8130</v>
      </c>
      <c r="C4823" s="81" t="s">
        <v>8131</v>
      </c>
      <c r="D4823" s="81" t="s">
        <v>134</v>
      </c>
      <c r="E4823" s="81"/>
      <c r="F4823" s="81"/>
      <c r="G4823" s="172" t="s">
        <v>103</v>
      </c>
      <c r="H4823" s="34"/>
    </row>
    <row r="4824" spans="1:8" x14ac:dyDescent="0.2">
      <c r="A4824" s="1569">
        <v>301463</v>
      </c>
      <c r="B4824" s="172" t="s">
        <v>8132</v>
      </c>
      <c r="C4824" s="81" t="s">
        <v>8133</v>
      </c>
      <c r="D4824" s="81" t="s">
        <v>124</v>
      </c>
      <c r="E4824" s="81"/>
      <c r="F4824" s="81"/>
      <c r="G4824" s="172" t="s">
        <v>103</v>
      </c>
      <c r="H4824" s="34"/>
    </row>
    <row r="4825" spans="1:8" x14ac:dyDescent="0.2">
      <c r="A4825" s="1569">
        <v>301464</v>
      </c>
      <c r="B4825" s="172" t="s">
        <v>8134</v>
      </c>
      <c r="C4825" s="81" t="s">
        <v>8135</v>
      </c>
      <c r="D4825" s="81" t="s">
        <v>124</v>
      </c>
      <c r="E4825" s="81"/>
      <c r="F4825" s="81"/>
      <c r="G4825" s="172" t="s">
        <v>103</v>
      </c>
      <c r="H4825" s="34"/>
    </row>
    <row r="4826" spans="1:8" x14ac:dyDescent="0.2">
      <c r="A4826" s="1569">
        <v>301465</v>
      </c>
      <c r="B4826" s="172" t="s">
        <v>8136</v>
      </c>
      <c r="C4826" s="81" t="s">
        <v>8137</v>
      </c>
      <c r="D4826" s="81" t="s">
        <v>101</v>
      </c>
      <c r="E4826" s="81"/>
      <c r="F4826" s="81"/>
      <c r="G4826" s="172" t="s">
        <v>103</v>
      </c>
      <c r="H4826" s="34"/>
    </row>
    <row r="4827" spans="1:8" x14ac:dyDescent="0.2">
      <c r="A4827" s="1569">
        <v>301466</v>
      </c>
      <c r="B4827" s="172" t="s">
        <v>8138</v>
      </c>
      <c r="C4827" s="81" t="s">
        <v>8139</v>
      </c>
      <c r="D4827" s="81" t="s">
        <v>143</v>
      </c>
      <c r="E4827" s="81"/>
      <c r="F4827" s="81"/>
      <c r="G4827" s="172" t="s">
        <v>103</v>
      </c>
      <c r="H4827" s="34"/>
    </row>
    <row r="4828" spans="1:8" x14ac:dyDescent="0.2">
      <c r="A4828" s="1569">
        <v>301467</v>
      </c>
      <c r="B4828" s="172" t="s">
        <v>8140</v>
      </c>
      <c r="C4828" s="81" t="s">
        <v>8141</v>
      </c>
      <c r="D4828" s="81" t="s">
        <v>143</v>
      </c>
      <c r="E4828" s="81"/>
      <c r="F4828" s="81"/>
      <c r="G4828" s="172" t="s">
        <v>103</v>
      </c>
      <c r="H4828" s="34"/>
    </row>
    <row r="4829" spans="1:8" x14ac:dyDescent="0.2">
      <c r="A4829" s="1569">
        <v>301468</v>
      </c>
      <c r="B4829" s="172" t="s">
        <v>8142</v>
      </c>
      <c r="C4829" s="81" t="s">
        <v>8143</v>
      </c>
      <c r="D4829" s="81" t="s">
        <v>124</v>
      </c>
      <c r="E4829" s="81"/>
      <c r="F4829" s="81"/>
      <c r="G4829" s="172" t="s">
        <v>103</v>
      </c>
      <c r="H4829" s="34"/>
    </row>
    <row r="4830" spans="1:8" x14ac:dyDescent="0.2">
      <c r="A4830" s="1569">
        <v>301469</v>
      </c>
      <c r="B4830" s="172" t="s">
        <v>8144</v>
      </c>
      <c r="C4830" s="81" t="s">
        <v>8145</v>
      </c>
      <c r="D4830" s="81" t="s">
        <v>134</v>
      </c>
      <c r="E4830" s="81" t="s">
        <v>143</v>
      </c>
      <c r="F4830" s="81"/>
      <c r="G4830" s="172" t="s">
        <v>103</v>
      </c>
      <c r="H4830" s="34"/>
    </row>
    <row r="4831" spans="1:8" x14ac:dyDescent="0.2">
      <c r="A4831" s="1569">
        <v>301470</v>
      </c>
      <c r="B4831" s="172" t="s">
        <v>8146</v>
      </c>
      <c r="C4831" s="81" t="s">
        <v>8147</v>
      </c>
      <c r="D4831" s="81" t="s">
        <v>134</v>
      </c>
      <c r="E4831" s="81"/>
      <c r="F4831" s="81"/>
      <c r="G4831" s="172" t="s">
        <v>103</v>
      </c>
      <c r="H4831" s="34"/>
    </row>
    <row r="4832" spans="1:8" x14ac:dyDescent="0.2">
      <c r="A4832" s="1569">
        <v>301471</v>
      </c>
      <c r="B4832" s="172" t="s">
        <v>8148</v>
      </c>
      <c r="C4832" s="81" t="s">
        <v>8149</v>
      </c>
      <c r="D4832" s="81" t="s">
        <v>124</v>
      </c>
      <c r="E4832" s="81"/>
      <c r="F4832" s="81"/>
      <c r="G4832" s="172" t="s">
        <v>103</v>
      </c>
      <c r="H4832" s="34"/>
    </row>
    <row r="4833" spans="1:8" x14ac:dyDescent="0.2">
      <c r="A4833" s="1569">
        <v>301472</v>
      </c>
      <c r="B4833" s="172" t="s">
        <v>8150</v>
      </c>
      <c r="C4833" s="81" t="s">
        <v>8151</v>
      </c>
      <c r="D4833" s="81" t="s">
        <v>134</v>
      </c>
      <c r="E4833" s="81"/>
      <c r="F4833" s="81"/>
      <c r="G4833" s="172" t="s">
        <v>103</v>
      </c>
      <c r="H4833" s="34"/>
    </row>
    <row r="4834" spans="1:8" x14ac:dyDescent="0.2">
      <c r="A4834" s="1569">
        <v>301473</v>
      </c>
      <c r="B4834" s="172" t="s">
        <v>8152</v>
      </c>
      <c r="C4834" s="81" t="s">
        <v>8153</v>
      </c>
      <c r="D4834" s="81" t="s">
        <v>143</v>
      </c>
      <c r="E4834" s="81"/>
      <c r="F4834" s="81"/>
      <c r="G4834" s="172" t="s">
        <v>103</v>
      </c>
      <c r="H4834" s="34"/>
    </row>
    <row r="4835" spans="1:8" x14ac:dyDescent="0.2">
      <c r="A4835" s="1569">
        <v>301474</v>
      </c>
      <c r="B4835" s="172" t="s">
        <v>8154</v>
      </c>
      <c r="C4835" s="81" t="s">
        <v>8155</v>
      </c>
      <c r="D4835" s="81" t="s">
        <v>143</v>
      </c>
      <c r="E4835" s="81"/>
      <c r="F4835" s="81"/>
      <c r="G4835" s="172" t="s">
        <v>103</v>
      </c>
      <c r="H4835" s="34"/>
    </row>
    <row r="4836" spans="1:8" x14ac:dyDescent="0.2">
      <c r="A4836" s="1569">
        <v>301475</v>
      </c>
      <c r="B4836" s="172" t="s">
        <v>8156</v>
      </c>
      <c r="C4836" s="81" t="s">
        <v>8157</v>
      </c>
      <c r="D4836" s="81" t="s">
        <v>134</v>
      </c>
      <c r="E4836" s="81"/>
      <c r="F4836" s="81"/>
      <c r="G4836" s="172" t="s">
        <v>103</v>
      </c>
      <c r="H4836" s="34"/>
    </row>
    <row r="4837" spans="1:8" x14ac:dyDescent="0.2">
      <c r="A4837" s="1569">
        <v>301476</v>
      </c>
      <c r="B4837" s="172" t="s">
        <v>8158</v>
      </c>
      <c r="C4837" s="81" t="s">
        <v>8159</v>
      </c>
      <c r="D4837" s="81" t="s">
        <v>124</v>
      </c>
      <c r="E4837" s="81"/>
      <c r="F4837" s="81"/>
      <c r="G4837" s="172" t="s">
        <v>103</v>
      </c>
      <c r="H4837" s="34"/>
    </row>
    <row r="4838" spans="1:8" x14ac:dyDescent="0.2">
      <c r="A4838" s="1569">
        <v>301477</v>
      </c>
      <c r="B4838" s="172" t="s">
        <v>8160</v>
      </c>
      <c r="C4838" s="81" t="s">
        <v>8161</v>
      </c>
      <c r="D4838" s="81" t="s">
        <v>143</v>
      </c>
      <c r="E4838" s="81"/>
      <c r="F4838" s="81"/>
      <c r="G4838" s="172" t="s">
        <v>103</v>
      </c>
      <c r="H4838" s="34"/>
    </row>
    <row r="4839" spans="1:8" x14ac:dyDescent="0.2">
      <c r="A4839" s="1569">
        <v>301478</v>
      </c>
      <c r="B4839" s="172" t="s">
        <v>8162</v>
      </c>
      <c r="C4839" s="81" t="s">
        <v>8163</v>
      </c>
      <c r="D4839" s="81" t="s">
        <v>124</v>
      </c>
      <c r="E4839" s="81"/>
      <c r="F4839" s="81"/>
      <c r="G4839" s="172" t="s">
        <v>103</v>
      </c>
      <c r="H4839" s="34"/>
    </row>
    <row r="4840" spans="1:8" x14ac:dyDescent="0.2">
      <c r="A4840" s="1569">
        <v>301479</v>
      </c>
      <c r="B4840" s="172" t="s">
        <v>8164</v>
      </c>
      <c r="C4840" s="81" t="s">
        <v>8165</v>
      </c>
      <c r="D4840" s="81" t="s">
        <v>143</v>
      </c>
      <c r="E4840" s="81"/>
      <c r="F4840" s="81"/>
      <c r="G4840" s="172" t="s">
        <v>103</v>
      </c>
      <c r="H4840" s="34"/>
    </row>
    <row r="4841" spans="1:8" x14ac:dyDescent="0.2">
      <c r="A4841" s="1569">
        <v>301480</v>
      </c>
      <c r="B4841" s="172" t="s">
        <v>8166</v>
      </c>
      <c r="C4841" s="81" t="s">
        <v>8167</v>
      </c>
      <c r="D4841" s="81" t="s">
        <v>134</v>
      </c>
      <c r="E4841" s="81"/>
      <c r="F4841" s="81"/>
      <c r="G4841" s="172" t="s">
        <v>103</v>
      </c>
      <c r="H4841" s="34"/>
    </row>
    <row r="4842" spans="1:8" x14ac:dyDescent="0.2">
      <c r="A4842" s="1569">
        <v>301481</v>
      </c>
      <c r="B4842" s="172" t="s">
        <v>8168</v>
      </c>
      <c r="C4842" s="81" t="s">
        <v>8169</v>
      </c>
      <c r="D4842" s="81" t="s">
        <v>124</v>
      </c>
      <c r="E4842" s="81"/>
      <c r="F4842" s="81"/>
      <c r="G4842" s="172" t="s">
        <v>103</v>
      </c>
      <c r="H4842" s="34"/>
    </row>
    <row r="4843" spans="1:8" x14ac:dyDescent="0.2">
      <c r="A4843" s="1569">
        <v>301482</v>
      </c>
      <c r="B4843" s="172" t="s">
        <v>8170</v>
      </c>
      <c r="C4843" s="81" t="s">
        <v>8171</v>
      </c>
      <c r="D4843" s="81" t="s">
        <v>143</v>
      </c>
      <c r="E4843" s="81"/>
      <c r="F4843" s="81"/>
      <c r="G4843" s="172" t="s">
        <v>103</v>
      </c>
      <c r="H4843" s="34"/>
    </row>
    <row r="4844" spans="1:8" x14ac:dyDescent="0.2">
      <c r="A4844" s="1569">
        <v>301483</v>
      </c>
      <c r="B4844" s="172" t="s">
        <v>8172</v>
      </c>
      <c r="C4844" s="81" t="s">
        <v>8173</v>
      </c>
      <c r="D4844" s="81" t="s">
        <v>143</v>
      </c>
      <c r="E4844" s="81"/>
      <c r="F4844" s="81"/>
      <c r="G4844" s="172" t="s">
        <v>103</v>
      </c>
      <c r="H4844" s="34"/>
    </row>
    <row r="4845" spans="1:8" x14ac:dyDescent="0.2">
      <c r="A4845" s="1569">
        <v>301484</v>
      </c>
      <c r="B4845" s="172" t="s">
        <v>8174</v>
      </c>
      <c r="C4845" s="81" t="s">
        <v>8175</v>
      </c>
      <c r="D4845" s="81" t="s">
        <v>124</v>
      </c>
      <c r="E4845" s="81"/>
      <c r="F4845" s="81"/>
      <c r="G4845" s="172" t="s">
        <v>103</v>
      </c>
      <c r="H4845" s="34"/>
    </row>
    <row r="4846" spans="1:8" x14ac:dyDescent="0.2">
      <c r="A4846" s="1569">
        <v>301485</v>
      </c>
      <c r="B4846" s="172" t="s">
        <v>8176</v>
      </c>
      <c r="C4846" s="81" t="s">
        <v>8177</v>
      </c>
      <c r="D4846" s="81" t="s">
        <v>134</v>
      </c>
      <c r="E4846" s="81"/>
      <c r="F4846" s="81"/>
      <c r="G4846" s="172" t="s">
        <v>103</v>
      </c>
      <c r="H4846" s="34"/>
    </row>
    <row r="4847" spans="1:8" x14ac:dyDescent="0.2">
      <c r="A4847" s="1569">
        <v>301486</v>
      </c>
      <c r="B4847" s="172" t="s">
        <v>8178</v>
      </c>
      <c r="C4847" s="81" t="s">
        <v>8179</v>
      </c>
      <c r="D4847" s="81" t="s">
        <v>134</v>
      </c>
      <c r="E4847" s="81"/>
      <c r="F4847" s="81"/>
      <c r="G4847" s="172" t="s">
        <v>103</v>
      </c>
      <c r="H4847" s="34"/>
    </row>
    <row r="4848" spans="1:8" x14ac:dyDescent="0.2">
      <c r="A4848" s="1569">
        <v>301487</v>
      </c>
      <c r="B4848" s="172" t="s">
        <v>8180</v>
      </c>
      <c r="C4848" s="81" t="s">
        <v>8181</v>
      </c>
      <c r="D4848" s="81" t="s">
        <v>124</v>
      </c>
      <c r="E4848" s="81"/>
      <c r="F4848" s="81"/>
      <c r="G4848" s="172" t="s">
        <v>103</v>
      </c>
      <c r="H4848" s="34"/>
    </row>
    <row r="4849" spans="1:8" x14ac:dyDescent="0.2">
      <c r="A4849" s="1569">
        <v>301488</v>
      </c>
      <c r="B4849" s="172" t="s">
        <v>8182</v>
      </c>
      <c r="C4849" s="81" t="s">
        <v>8183</v>
      </c>
      <c r="D4849" s="81" t="s">
        <v>134</v>
      </c>
      <c r="E4849" s="81"/>
      <c r="F4849" s="81"/>
      <c r="G4849" s="172" t="s">
        <v>103</v>
      </c>
      <c r="H4849" s="34"/>
    </row>
    <row r="4850" spans="1:8" x14ac:dyDescent="0.2">
      <c r="A4850" s="1569">
        <v>301489</v>
      </c>
      <c r="B4850" s="172" t="s">
        <v>8184</v>
      </c>
      <c r="C4850" s="81" t="s">
        <v>8185</v>
      </c>
      <c r="D4850" s="81" t="s">
        <v>124</v>
      </c>
      <c r="E4850" s="81"/>
      <c r="F4850" s="81"/>
      <c r="G4850" s="172" t="s">
        <v>103</v>
      </c>
      <c r="H4850" s="34"/>
    </row>
    <row r="4851" spans="1:8" x14ac:dyDescent="0.2">
      <c r="A4851" s="1569">
        <v>301490</v>
      </c>
      <c r="B4851" s="172" t="s">
        <v>8186</v>
      </c>
      <c r="C4851" s="81" t="s">
        <v>8187</v>
      </c>
      <c r="D4851" s="81" t="s">
        <v>124</v>
      </c>
      <c r="E4851" s="81"/>
      <c r="F4851" s="81"/>
      <c r="G4851" s="172" t="s">
        <v>103</v>
      </c>
      <c r="H4851" s="34"/>
    </row>
    <row r="4852" spans="1:8" x14ac:dyDescent="0.2">
      <c r="A4852" s="1569">
        <v>301491</v>
      </c>
      <c r="B4852" s="172" t="s">
        <v>8188</v>
      </c>
      <c r="C4852" s="81" t="s">
        <v>8189</v>
      </c>
      <c r="D4852" s="81" t="s">
        <v>124</v>
      </c>
      <c r="E4852" s="81"/>
      <c r="F4852" s="81"/>
      <c r="G4852" s="172" t="s">
        <v>103</v>
      </c>
      <c r="H4852" s="34"/>
    </row>
    <row r="4853" spans="1:8" x14ac:dyDescent="0.2">
      <c r="A4853" s="1569">
        <v>301492</v>
      </c>
      <c r="B4853" s="172" t="s">
        <v>8190</v>
      </c>
      <c r="C4853" s="81" t="s">
        <v>8191</v>
      </c>
      <c r="D4853" s="81" t="s">
        <v>124</v>
      </c>
      <c r="E4853" s="81"/>
      <c r="F4853" s="81"/>
      <c r="G4853" s="172" t="s">
        <v>103</v>
      </c>
      <c r="H4853" s="34"/>
    </row>
    <row r="4854" spans="1:8" x14ac:dyDescent="0.2">
      <c r="A4854" s="1569">
        <v>301493</v>
      </c>
      <c r="B4854" s="172" t="s">
        <v>8192</v>
      </c>
      <c r="C4854" s="81" t="s">
        <v>8193</v>
      </c>
      <c r="D4854" s="81" t="s">
        <v>134</v>
      </c>
      <c r="E4854" s="81"/>
      <c r="F4854" s="81"/>
      <c r="G4854" s="172" t="s">
        <v>110</v>
      </c>
      <c r="H4854" s="34"/>
    </row>
    <row r="4855" spans="1:8" x14ac:dyDescent="0.2">
      <c r="A4855" s="1569">
        <v>301494</v>
      </c>
      <c r="B4855" s="172" t="s">
        <v>8194</v>
      </c>
      <c r="C4855" s="81" t="s">
        <v>8195</v>
      </c>
      <c r="D4855" s="81" t="s">
        <v>134</v>
      </c>
      <c r="E4855" s="81"/>
      <c r="F4855" s="81"/>
      <c r="G4855" s="172" t="s">
        <v>110</v>
      </c>
      <c r="H4855" s="34"/>
    </row>
    <row r="4856" spans="1:8" x14ac:dyDescent="0.2">
      <c r="A4856" s="1569">
        <v>301495</v>
      </c>
      <c r="B4856" s="172" t="s">
        <v>8196</v>
      </c>
      <c r="C4856" s="81" t="s">
        <v>8197</v>
      </c>
      <c r="D4856" s="81" t="s">
        <v>143</v>
      </c>
      <c r="E4856" s="81"/>
      <c r="F4856" s="81"/>
      <c r="G4856" s="172" t="s">
        <v>103</v>
      </c>
      <c r="H4856" s="34"/>
    </row>
    <row r="4857" spans="1:8" x14ac:dyDescent="0.2">
      <c r="A4857" s="1569">
        <v>301496</v>
      </c>
      <c r="B4857" s="172" t="s">
        <v>8198</v>
      </c>
      <c r="C4857" s="81" t="s">
        <v>8199</v>
      </c>
      <c r="D4857" s="81" t="s">
        <v>124</v>
      </c>
      <c r="E4857" s="81"/>
      <c r="F4857" s="81"/>
      <c r="G4857" s="172" t="s">
        <v>103</v>
      </c>
      <c r="H4857" s="34"/>
    </row>
    <row r="4858" spans="1:8" x14ac:dyDescent="0.2">
      <c r="A4858" s="1569">
        <v>301497</v>
      </c>
      <c r="B4858" s="172" t="s">
        <v>8200</v>
      </c>
      <c r="C4858" s="81" t="s">
        <v>8201</v>
      </c>
      <c r="D4858" s="81" t="s">
        <v>134</v>
      </c>
      <c r="E4858" s="81"/>
      <c r="F4858" s="81"/>
      <c r="G4858" s="172" t="s">
        <v>103</v>
      </c>
      <c r="H4858" s="34"/>
    </row>
    <row r="4859" spans="1:8" x14ac:dyDescent="0.2">
      <c r="A4859" s="1569">
        <v>301498</v>
      </c>
      <c r="B4859" s="172" t="s">
        <v>8202</v>
      </c>
      <c r="C4859" s="81" t="s">
        <v>8203</v>
      </c>
      <c r="D4859" s="81" t="s">
        <v>124</v>
      </c>
      <c r="E4859" s="81"/>
      <c r="F4859" s="81"/>
      <c r="G4859" s="172" t="s">
        <v>103</v>
      </c>
      <c r="H4859" s="34"/>
    </row>
    <row r="4860" spans="1:8" x14ac:dyDescent="0.2">
      <c r="A4860" s="1569">
        <v>301499</v>
      </c>
      <c r="B4860" s="172" t="s">
        <v>8204</v>
      </c>
      <c r="C4860" s="81" t="s">
        <v>8205</v>
      </c>
      <c r="D4860" s="81" t="s">
        <v>124</v>
      </c>
      <c r="E4860" s="81"/>
      <c r="F4860" s="81"/>
      <c r="G4860" s="172" t="s">
        <v>103</v>
      </c>
      <c r="H4860" s="34"/>
    </row>
    <row r="4861" spans="1:8" x14ac:dyDescent="0.2">
      <c r="A4861" s="1569">
        <v>301500</v>
      </c>
      <c r="B4861" s="172" t="s">
        <v>12011</v>
      </c>
      <c r="C4861" s="81" t="s">
        <v>12012</v>
      </c>
      <c r="D4861" s="81" t="s">
        <v>134</v>
      </c>
      <c r="E4861" s="81"/>
      <c r="F4861" s="81"/>
      <c r="G4861" s="172" t="s">
        <v>103</v>
      </c>
      <c r="H4861" s="34"/>
    </row>
    <row r="4862" spans="1:8" x14ac:dyDescent="0.2">
      <c r="A4862" s="1569">
        <v>301501</v>
      </c>
      <c r="B4862" s="172" t="s">
        <v>8206</v>
      </c>
      <c r="C4862" s="81" t="s">
        <v>8207</v>
      </c>
      <c r="D4862" s="81" t="s">
        <v>134</v>
      </c>
      <c r="E4862" s="81"/>
      <c r="F4862" s="81"/>
      <c r="G4862" s="172" t="s">
        <v>103</v>
      </c>
      <c r="H4862" s="34"/>
    </row>
    <row r="4863" spans="1:8" x14ac:dyDescent="0.2">
      <c r="A4863" s="1569">
        <v>301502</v>
      </c>
      <c r="B4863" s="172" t="s">
        <v>8208</v>
      </c>
      <c r="C4863" s="81" t="s">
        <v>8209</v>
      </c>
      <c r="D4863" s="81" t="s">
        <v>134</v>
      </c>
      <c r="E4863" s="81"/>
      <c r="F4863" s="81"/>
      <c r="G4863" s="172" t="s">
        <v>103</v>
      </c>
      <c r="H4863" s="34"/>
    </row>
    <row r="4864" spans="1:8" x14ac:dyDescent="0.2">
      <c r="A4864" s="1569">
        <v>301503</v>
      </c>
      <c r="B4864" s="172" t="s">
        <v>8210</v>
      </c>
      <c r="C4864" s="81" t="s">
        <v>8211</v>
      </c>
      <c r="D4864" s="81" t="s">
        <v>101</v>
      </c>
      <c r="E4864" s="81"/>
      <c r="F4864" s="81"/>
      <c r="G4864" s="172" t="s">
        <v>103</v>
      </c>
      <c r="H4864" s="34"/>
    </row>
    <row r="4865" spans="1:8" x14ac:dyDescent="0.2">
      <c r="A4865" s="1569">
        <v>301504</v>
      </c>
      <c r="B4865" s="172" t="s">
        <v>8212</v>
      </c>
      <c r="C4865" s="81" t="s">
        <v>8213</v>
      </c>
      <c r="D4865" s="81" t="s">
        <v>124</v>
      </c>
      <c r="E4865" s="81"/>
      <c r="F4865" s="81"/>
      <c r="G4865" s="172" t="s">
        <v>103</v>
      </c>
      <c r="H4865" s="34"/>
    </row>
    <row r="4866" spans="1:8" x14ac:dyDescent="0.2">
      <c r="A4866" s="1569">
        <v>301505</v>
      </c>
      <c r="B4866" s="172" t="s">
        <v>8214</v>
      </c>
      <c r="C4866" s="81" t="s">
        <v>8215</v>
      </c>
      <c r="D4866" s="81" t="s">
        <v>101</v>
      </c>
      <c r="E4866" s="81"/>
      <c r="F4866" s="81"/>
      <c r="G4866" s="172" t="s">
        <v>103</v>
      </c>
      <c r="H4866" s="34"/>
    </row>
    <row r="4867" spans="1:8" x14ac:dyDescent="0.2">
      <c r="A4867" s="1569">
        <v>301506</v>
      </c>
      <c r="B4867" s="172" t="s">
        <v>8216</v>
      </c>
      <c r="C4867" s="81" t="s">
        <v>8217</v>
      </c>
      <c r="D4867" s="81" t="s">
        <v>101</v>
      </c>
      <c r="E4867" s="81"/>
      <c r="F4867" s="81"/>
      <c r="G4867" s="172" t="s">
        <v>103</v>
      </c>
      <c r="H4867" s="34"/>
    </row>
    <row r="4868" spans="1:8" x14ac:dyDescent="0.2">
      <c r="A4868" s="1569">
        <v>301507</v>
      </c>
      <c r="B4868" s="172" t="s">
        <v>8218</v>
      </c>
      <c r="C4868" s="81" t="s">
        <v>8219</v>
      </c>
      <c r="D4868" s="81" t="s">
        <v>124</v>
      </c>
      <c r="E4868" s="81"/>
      <c r="F4868" s="81"/>
      <c r="G4868" s="172" t="s">
        <v>103</v>
      </c>
      <c r="H4868" s="34"/>
    </row>
    <row r="4869" spans="1:8" x14ac:dyDescent="0.2">
      <c r="A4869" s="1569">
        <v>301508</v>
      </c>
      <c r="B4869" s="172" t="s">
        <v>8220</v>
      </c>
      <c r="C4869" s="81" t="s">
        <v>8221</v>
      </c>
      <c r="D4869" s="81" t="s">
        <v>134</v>
      </c>
      <c r="E4869" s="81"/>
      <c r="F4869" s="81"/>
      <c r="G4869" s="172" t="s">
        <v>103</v>
      </c>
      <c r="H4869" s="34"/>
    </row>
    <row r="4870" spans="1:8" x14ac:dyDescent="0.2">
      <c r="A4870" s="1569">
        <v>301509</v>
      </c>
      <c r="B4870" s="172" t="s">
        <v>8222</v>
      </c>
      <c r="C4870" s="81" t="s">
        <v>8223</v>
      </c>
      <c r="D4870" s="81" t="s">
        <v>134</v>
      </c>
      <c r="E4870" s="81"/>
      <c r="F4870" s="81"/>
      <c r="G4870" s="172" t="s">
        <v>103</v>
      </c>
      <c r="H4870" s="34"/>
    </row>
    <row r="4871" spans="1:8" x14ac:dyDescent="0.2">
      <c r="A4871" s="1569">
        <v>301510</v>
      </c>
      <c r="B4871" s="172" t="s">
        <v>8224</v>
      </c>
      <c r="C4871" s="81" t="s">
        <v>8225</v>
      </c>
      <c r="D4871" s="81" t="s">
        <v>101</v>
      </c>
      <c r="E4871" s="81"/>
      <c r="F4871" s="81"/>
      <c r="G4871" s="172" t="s">
        <v>103</v>
      </c>
      <c r="H4871" s="34"/>
    </row>
    <row r="4872" spans="1:8" x14ac:dyDescent="0.2">
      <c r="A4872" s="1569">
        <v>301511</v>
      </c>
      <c r="B4872" s="172" t="s">
        <v>8226</v>
      </c>
      <c r="C4872" s="81" t="s">
        <v>8227</v>
      </c>
      <c r="D4872" s="81" t="s">
        <v>101</v>
      </c>
      <c r="E4872" s="81"/>
      <c r="F4872" s="81"/>
      <c r="G4872" s="172" t="s">
        <v>103</v>
      </c>
      <c r="H4872" s="34"/>
    </row>
    <row r="4873" spans="1:8" x14ac:dyDescent="0.2">
      <c r="A4873" s="1569">
        <v>301512</v>
      </c>
      <c r="B4873" s="172" t="s">
        <v>8228</v>
      </c>
      <c r="C4873" s="81" t="s">
        <v>8229</v>
      </c>
      <c r="D4873" s="81" t="s">
        <v>143</v>
      </c>
      <c r="E4873" s="81"/>
      <c r="F4873" s="81"/>
      <c r="G4873" s="172" t="s">
        <v>103</v>
      </c>
      <c r="H4873" s="34"/>
    </row>
    <row r="4874" spans="1:8" x14ac:dyDescent="0.2">
      <c r="A4874" s="1569">
        <v>301513</v>
      </c>
      <c r="B4874" s="172" t="s">
        <v>8230</v>
      </c>
      <c r="C4874" s="81" t="s">
        <v>8231</v>
      </c>
      <c r="D4874" s="81" t="s">
        <v>134</v>
      </c>
      <c r="E4874" s="81"/>
      <c r="F4874" s="81"/>
      <c r="G4874" s="172" t="s">
        <v>103</v>
      </c>
      <c r="H4874" s="34"/>
    </row>
    <row r="4875" spans="1:8" x14ac:dyDescent="0.2">
      <c r="A4875" s="1569">
        <v>301514</v>
      </c>
      <c r="B4875" s="172" t="s">
        <v>8232</v>
      </c>
      <c r="C4875" s="81" t="s">
        <v>8233</v>
      </c>
      <c r="D4875" s="81" t="s">
        <v>134</v>
      </c>
      <c r="E4875" s="81"/>
      <c r="F4875" s="81"/>
      <c r="G4875" s="172" t="s">
        <v>103</v>
      </c>
      <c r="H4875" s="34"/>
    </row>
    <row r="4876" spans="1:8" x14ac:dyDescent="0.2">
      <c r="A4876" s="1569">
        <v>301515</v>
      </c>
      <c r="B4876" s="172" t="s">
        <v>8234</v>
      </c>
      <c r="C4876" s="81" t="s">
        <v>8235</v>
      </c>
      <c r="D4876" s="81" t="s">
        <v>143</v>
      </c>
      <c r="E4876" s="81"/>
      <c r="F4876" s="81"/>
      <c r="G4876" s="172" t="s">
        <v>103</v>
      </c>
      <c r="H4876" s="34"/>
    </row>
    <row r="4877" spans="1:8" x14ac:dyDescent="0.2">
      <c r="A4877" s="1569">
        <v>301516</v>
      </c>
      <c r="B4877" s="172" t="s">
        <v>8236</v>
      </c>
      <c r="C4877" s="81" t="s">
        <v>8237</v>
      </c>
      <c r="D4877" s="81" t="s">
        <v>143</v>
      </c>
      <c r="E4877" s="81"/>
      <c r="F4877" s="81"/>
      <c r="G4877" s="172" t="s">
        <v>103</v>
      </c>
      <c r="H4877" s="34"/>
    </row>
    <row r="4878" spans="1:8" x14ac:dyDescent="0.2">
      <c r="A4878" s="1569">
        <v>301517</v>
      </c>
      <c r="B4878" s="172" t="s">
        <v>8238</v>
      </c>
      <c r="C4878" s="81" t="s">
        <v>8239</v>
      </c>
      <c r="D4878" s="81" t="s">
        <v>143</v>
      </c>
      <c r="E4878" s="81"/>
      <c r="F4878" s="81"/>
      <c r="G4878" s="172" t="s">
        <v>103</v>
      </c>
      <c r="H4878" s="34"/>
    </row>
    <row r="4879" spans="1:8" x14ac:dyDescent="0.2">
      <c r="A4879" s="1569">
        <v>301518</v>
      </c>
      <c r="B4879" s="172" t="s">
        <v>8240</v>
      </c>
      <c r="C4879" s="81" t="s">
        <v>8241</v>
      </c>
      <c r="D4879" s="81" t="s">
        <v>124</v>
      </c>
      <c r="E4879" s="81"/>
      <c r="F4879" s="81"/>
      <c r="G4879" s="172" t="s">
        <v>103</v>
      </c>
      <c r="H4879" s="34"/>
    </row>
    <row r="4880" spans="1:8" x14ac:dyDescent="0.2">
      <c r="A4880" s="1569">
        <v>301519</v>
      </c>
      <c r="B4880" s="172" t="s">
        <v>8242</v>
      </c>
      <c r="C4880" s="81" t="s">
        <v>8243</v>
      </c>
      <c r="D4880" s="81" t="s">
        <v>143</v>
      </c>
      <c r="E4880" s="81"/>
      <c r="F4880" s="81"/>
      <c r="G4880" s="172" t="s">
        <v>103</v>
      </c>
      <c r="H4880" s="34"/>
    </row>
    <row r="4881" spans="1:8" x14ac:dyDescent="0.2">
      <c r="A4881" s="1569">
        <v>301520</v>
      </c>
      <c r="B4881" s="172" t="s">
        <v>8244</v>
      </c>
      <c r="C4881" s="81" t="s">
        <v>8245</v>
      </c>
      <c r="D4881" s="81" t="s">
        <v>124</v>
      </c>
      <c r="E4881" s="81"/>
      <c r="F4881" s="81"/>
      <c r="G4881" s="172" t="s">
        <v>103</v>
      </c>
      <c r="H4881" s="34"/>
    </row>
    <row r="4882" spans="1:8" x14ac:dyDescent="0.2">
      <c r="A4882" s="1569">
        <v>301521</v>
      </c>
      <c r="B4882" s="172" t="s">
        <v>8246</v>
      </c>
      <c r="C4882" s="81" t="s">
        <v>8247</v>
      </c>
      <c r="D4882" s="81" t="s">
        <v>124</v>
      </c>
      <c r="E4882" s="81"/>
      <c r="F4882" s="81"/>
      <c r="G4882" s="172" t="s">
        <v>103</v>
      </c>
      <c r="H4882" s="34"/>
    </row>
    <row r="4883" spans="1:8" x14ac:dyDescent="0.2">
      <c r="A4883" s="1569">
        <v>301522</v>
      </c>
      <c r="B4883" s="172" t="s">
        <v>8248</v>
      </c>
      <c r="C4883" s="81" t="s">
        <v>8249</v>
      </c>
      <c r="D4883" s="81" t="s">
        <v>124</v>
      </c>
      <c r="E4883" s="81"/>
      <c r="F4883" s="81"/>
      <c r="G4883" s="172" t="s">
        <v>103</v>
      </c>
      <c r="H4883" s="34"/>
    </row>
    <row r="4884" spans="1:8" x14ac:dyDescent="0.2">
      <c r="A4884" s="1569">
        <v>301523</v>
      </c>
      <c r="B4884" s="172" t="s">
        <v>8250</v>
      </c>
      <c r="C4884" s="81" t="s">
        <v>8251</v>
      </c>
      <c r="D4884" s="81" t="s">
        <v>101</v>
      </c>
      <c r="E4884" s="81"/>
      <c r="F4884" s="81"/>
      <c r="G4884" s="172" t="s">
        <v>110</v>
      </c>
      <c r="H4884" s="34"/>
    </row>
    <row r="4885" spans="1:8" x14ac:dyDescent="0.2">
      <c r="A4885" s="1569">
        <v>301524</v>
      </c>
      <c r="B4885" s="172" t="s">
        <v>8252</v>
      </c>
      <c r="C4885" s="81" t="s">
        <v>8253</v>
      </c>
      <c r="D4885" s="81" t="s">
        <v>101</v>
      </c>
      <c r="E4885" s="81" t="s">
        <v>134</v>
      </c>
      <c r="F4885" s="81"/>
      <c r="G4885" s="172" t="s">
        <v>110</v>
      </c>
      <c r="H4885" s="34"/>
    </row>
    <row r="4886" spans="1:8" x14ac:dyDescent="0.2">
      <c r="A4886" s="1569">
        <v>301525</v>
      </c>
      <c r="B4886" s="172" t="s">
        <v>8254</v>
      </c>
      <c r="C4886" s="81" t="s">
        <v>8255</v>
      </c>
      <c r="D4886" s="81" t="s">
        <v>134</v>
      </c>
      <c r="E4886" s="81"/>
      <c r="F4886" s="81"/>
      <c r="G4886" s="172" t="s">
        <v>110</v>
      </c>
      <c r="H4886" s="34"/>
    </row>
    <row r="4887" spans="1:8" x14ac:dyDescent="0.2">
      <c r="A4887" s="1569">
        <v>301526</v>
      </c>
      <c r="B4887" s="172" t="s">
        <v>8256</v>
      </c>
      <c r="C4887" s="81" t="s">
        <v>8257</v>
      </c>
      <c r="D4887" s="81" t="s">
        <v>101</v>
      </c>
      <c r="E4887" s="81"/>
      <c r="F4887" s="81"/>
      <c r="G4887" s="172" t="s">
        <v>110</v>
      </c>
      <c r="H4887" s="34"/>
    </row>
    <row r="4888" spans="1:8" x14ac:dyDescent="0.2">
      <c r="A4888" s="1569">
        <v>301527</v>
      </c>
      <c r="B4888" s="172" t="s">
        <v>8258</v>
      </c>
      <c r="C4888" s="81" t="s">
        <v>8259</v>
      </c>
      <c r="D4888" s="81" t="s">
        <v>101</v>
      </c>
      <c r="E4888" s="81"/>
      <c r="F4888" s="81"/>
      <c r="G4888" s="172" t="s">
        <v>110</v>
      </c>
      <c r="H4888" s="34"/>
    </row>
    <row r="4889" spans="1:8" x14ac:dyDescent="0.2">
      <c r="A4889" s="1569">
        <v>301528</v>
      </c>
      <c r="B4889" s="172" t="s">
        <v>8260</v>
      </c>
      <c r="C4889" s="81" t="s">
        <v>8261</v>
      </c>
      <c r="D4889" s="81" t="s">
        <v>134</v>
      </c>
      <c r="E4889" s="81"/>
      <c r="F4889" s="81"/>
      <c r="G4889" s="172" t="s">
        <v>107</v>
      </c>
      <c r="H4889" s="34"/>
    </row>
    <row r="4890" spans="1:8" x14ac:dyDescent="0.2">
      <c r="A4890" s="1569">
        <v>301529</v>
      </c>
      <c r="B4890" s="172" t="s">
        <v>8262</v>
      </c>
      <c r="C4890" s="81" t="s">
        <v>8263</v>
      </c>
      <c r="D4890" s="81" t="s">
        <v>101</v>
      </c>
      <c r="E4890" s="81"/>
      <c r="F4890" s="81"/>
      <c r="G4890" s="172" t="s">
        <v>103</v>
      </c>
      <c r="H4890" s="34"/>
    </row>
    <row r="4891" spans="1:8" x14ac:dyDescent="0.2">
      <c r="A4891" s="1569">
        <v>301530</v>
      </c>
      <c r="B4891" s="172" t="s">
        <v>8264</v>
      </c>
      <c r="C4891" s="81" t="s">
        <v>8265</v>
      </c>
      <c r="D4891" s="81" t="s">
        <v>143</v>
      </c>
      <c r="E4891" s="81"/>
      <c r="F4891" s="81"/>
      <c r="G4891" s="172" t="s">
        <v>103</v>
      </c>
      <c r="H4891" s="34"/>
    </row>
    <row r="4892" spans="1:8" x14ac:dyDescent="0.2">
      <c r="A4892" s="1569">
        <v>301531</v>
      </c>
      <c r="B4892" s="172" t="s">
        <v>8266</v>
      </c>
      <c r="C4892" s="81" t="s">
        <v>8267</v>
      </c>
      <c r="D4892" s="81" t="s">
        <v>143</v>
      </c>
      <c r="E4892" s="81"/>
      <c r="F4892" s="81"/>
      <c r="G4892" s="172" t="s">
        <v>103</v>
      </c>
      <c r="H4892" s="34"/>
    </row>
    <row r="4893" spans="1:8" x14ac:dyDescent="0.2">
      <c r="A4893" s="1569">
        <v>301532</v>
      </c>
      <c r="B4893" s="172" t="s">
        <v>8268</v>
      </c>
      <c r="C4893" s="81" t="s">
        <v>8269</v>
      </c>
      <c r="D4893" s="81" t="s">
        <v>143</v>
      </c>
      <c r="E4893" s="81"/>
      <c r="F4893" s="81"/>
      <c r="G4893" s="172" t="s">
        <v>103</v>
      </c>
      <c r="H4893" s="34"/>
    </row>
    <row r="4894" spans="1:8" x14ac:dyDescent="0.2">
      <c r="A4894" s="1569">
        <v>301533</v>
      </c>
      <c r="B4894" s="172" t="s">
        <v>8270</v>
      </c>
      <c r="C4894" s="81" t="s">
        <v>8271</v>
      </c>
      <c r="D4894" s="81" t="s">
        <v>101</v>
      </c>
      <c r="E4894" s="81"/>
      <c r="F4894" s="81"/>
      <c r="G4894" s="172" t="s">
        <v>103</v>
      </c>
      <c r="H4894" s="34"/>
    </row>
    <row r="4895" spans="1:8" x14ac:dyDescent="0.2">
      <c r="A4895" s="1569">
        <v>301534</v>
      </c>
      <c r="B4895" s="172" t="s">
        <v>8272</v>
      </c>
      <c r="C4895" s="81" t="s">
        <v>8273</v>
      </c>
      <c r="D4895" s="81" t="s">
        <v>134</v>
      </c>
      <c r="E4895" s="81"/>
      <c r="F4895" s="81"/>
      <c r="G4895" s="172" t="s">
        <v>103</v>
      </c>
      <c r="H4895" s="34"/>
    </row>
    <row r="4896" spans="1:8" x14ac:dyDescent="0.2">
      <c r="A4896" s="1569">
        <v>301535</v>
      </c>
      <c r="B4896" s="172" t="s">
        <v>8274</v>
      </c>
      <c r="C4896" s="81" t="s">
        <v>8275</v>
      </c>
      <c r="D4896" s="81" t="s">
        <v>134</v>
      </c>
      <c r="E4896" s="81"/>
      <c r="F4896" s="81"/>
      <c r="G4896" s="172" t="s">
        <v>103</v>
      </c>
      <c r="H4896" s="34"/>
    </row>
    <row r="4897" spans="1:8" x14ac:dyDescent="0.2">
      <c r="A4897" s="1569">
        <v>301536</v>
      </c>
      <c r="B4897" s="172" t="s">
        <v>8276</v>
      </c>
      <c r="C4897" s="81" t="s">
        <v>8277</v>
      </c>
      <c r="D4897" s="81" t="s">
        <v>143</v>
      </c>
      <c r="E4897" s="81"/>
      <c r="F4897" s="81"/>
      <c r="G4897" s="172" t="s">
        <v>110</v>
      </c>
      <c r="H4897" s="34"/>
    </row>
    <row r="4898" spans="1:8" x14ac:dyDescent="0.2">
      <c r="A4898" s="1569">
        <v>301537</v>
      </c>
      <c r="B4898" s="172" t="s">
        <v>8278</v>
      </c>
      <c r="C4898" s="81" t="s">
        <v>8279</v>
      </c>
      <c r="D4898" s="81" t="s">
        <v>124</v>
      </c>
      <c r="E4898" s="81"/>
      <c r="F4898" s="81"/>
      <c r="G4898" s="172" t="s">
        <v>103</v>
      </c>
      <c r="H4898" s="34"/>
    </row>
    <row r="4899" spans="1:8" x14ac:dyDescent="0.2">
      <c r="A4899" s="1569">
        <v>301538</v>
      </c>
      <c r="B4899" s="172" t="s">
        <v>8280</v>
      </c>
      <c r="C4899" s="81" t="s">
        <v>8281</v>
      </c>
      <c r="D4899" s="81" t="s">
        <v>124</v>
      </c>
      <c r="E4899" s="81"/>
      <c r="F4899" s="81"/>
      <c r="G4899" s="172" t="s">
        <v>103</v>
      </c>
      <c r="H4899" s="34"/>
    </row>
    <row r="4900" spans="1:8" x14ac:dyDescent="0.2">
      <c r="A4900" s="1569">
        <v>301539</v>
      </c>
      <c r="B4900" s="172" t="s">
        <v>8282</v>
      </c>
      <c r="C4900" s="81" t="s">
        <v>8283</v>
      </c>
      <c r="D4900" s="81" t="s">
        <v>143</v>
      </c>
      <c r="E4900" s="81"/>
      <c r="F4900" s="81"/>
      <c r="G4900" s="172" t="s">
        <v>103</v>
      </c>
      <c r="H4900" s="34"/>
    </row>
    <row r="4901" spans="1:8" x14ac:dyDescent="0.2">
      <c r="A4901" s="1569">
        <v>301540</v>
      </c>
      <c r="B4901" s="172" t="s">
        <v>8284</v>
      </c>
      <c r="C4901" s="81" t="s">
        <v>8285</v>
      </c>
      <c r="D4901" s="81" t="s">
        <v>101</v>
      </c>
      <c r="E4901" s="81"/>
      <c r="F4901" s="81"/>
      <c r="G4901" s="172" t="s">
        <v>103</v>
      </c>
      <c r="H4901" s="34"/>
    </row>
    <row r="4902" spans="1:8" x14ac:dyDescent="0.2">
      <c r="A4902" s="1569">
        <v>301541</v>
      </c>
      <c r="B4902" s="172" t="s">
        <v>8286</v>
      </c>
      <c r="C4902" s="81" t="s">
        <v>8287</v>
      </c>
      <c r="D4902" s="81" t="s">
        <v>124</v>
      </c>
      <c r="E4902" s="81"/>
      <c r="F4902" s="81"/>
      <c r="G4902" s="172" t="s">
        <v>103</v>
      </c>
      <c r="H4902" s="34"/>
    </row>
    <row r="4903" spans="1:8" x14ac:dyDescent="0.2">
      <c r="A4903" s="1569">
        <v>301542</v>
      </c>
      <c r="B4903" s="172" t="s">
        <v>8288</v>
      </c>
      <c r="C4903" s="81" t="s">
        <v>8289</v>
      </c>
      <c r="D4903" s="81" t="s">
        <v>101</v>
      </c>
      <c r="E4903" s="81" t="s">
        <v>124</v>
      </c>
      <c r="F4903" s="81"/>
      <c r="G4903" s="172" t="s">
        <v>103</v>
      </c>
      <c r="H4903" s="34"/>
    </row>
    <row r="4904" spans="1:8" x14ac:dyDescent="0.2">
      <c r="A4904" s="1569">
        <v>301543</v>
      </c>
      <c r="B4904" s="172" t="s">
        <v>8290</v>
      </c>
      <c r="C4904" s="81" t="s">
        <v>8291</v>
      </c>
      <c r="D4904" s="81" t="s">
        <v>143</v>
      </c>
      <c r="E4904" s="81"/>
      <c r="F4904" s="81"/>
      <c r="G4904" s="172" t="s">
        <v>103</v>
      </c>
      <c r="H4904" s="34"/>
    </row>
    <row r="4905" spans="1:8" x14ac:dyDescent="0.2">
      <c r="A4905" s="1569">
        <v>301544</v>
      </c>
      <c r="B4905" s="172" t="s">
        <v>8292</v>
      </c>
      <c r="C4905" s="81" t="s">
        <v>8293</v>
      </c>
      <c r="D4905" s="81" t="s">
        <v>124</v>
      </c>
      <c r="E4905" s="81"/>
      <c r="F4905" s="81"/>
      <c r="G4905" s="172" t="s">
        <v>103</v>
      </c>
      <c r="H4905" s="34"/>
    </row>
    <row r="4906" spans="1:8" x14ac:dyDescent="0.2">
      <c r="A4906" s="1569">
        <v>301545</v>
      </c>
      <c r="B4906" s="172" t="s">
        <v>8294</v>
      </c>
      <c r="C4906" s="81" t="s">
        <v>8295</v>
      </c>
      <c r="D4906" s="81" t="s">
        <v>134</v>
      </c>
      <c r="E4906" s="81"/>
      <c r="F4906" s="81"/>
      <c r="G4906" s="172" t="s">
        <v>103</v>
      </c>
      <c r="H4906" s="34"/>
    </row>
    <row r="4907" spans="1:8" x14ac:dyDescent="0.2">
      <c r="A4907" s="1569">
        <v>301546</v>
      </c>
      <c r="B4907" s="172" t="s">
        <v>8296</v>
      </c>
      <c r="C4907" s="81" t="s">
        <v>8297</v>
      </c>
      <c r="D4907" s="81" t="s">
        <v>101</v>
      </c>
      <c r="E4907" s="81" t="s">
        <v>134</v>
      </c>
      <c r="F4907" s="81"/>
      <c r="G4907" s="172" t="s">
        <v>103</v>
      </c>
      <c r="H4907" s="34"/>
    </row>
    <row r="4908" spans="1:8" x14ac:dyDescent="0.2">
      <c r="A4908" s="1569">
        <v>301547</v>
      </c>
      <c r="B4908" s="172" t="s">
        <v>8298</v>
      </c>
      <c r="C4908" s="81" t="s">
        <v>8299</v>
      </c>
      <c r="D4908" s="81" t="s">
        <v>101</v>
      </c>
      <c r="E4908" s="81" t="s">
        <v>134</v>
      </c>
      <c r="F4908" s="81"/>
      <c r="G4908" s="172" t="s">
        <v>103</v>
      </c>
      <c r="H4908" s="34"/>
    </row>
    <row r="4909" spans="1:8" x14ac:dyDescent="0.2">
      <c r="A4909" s="1569">
        <v>301549</v>
      </c>
      <c r="B4909" s="172" t="s">
        <v>8300</v>
      </c>
      <c r="C4909" s="81" t="s">
        <v>8301</v>
      </c>
      <c r="D4909" s="81" t="s">
        <v>101</v>
      </c>
      <c r="E4909" s="81"/>
      <c r="F4909" s="81"/>
      <c r="G4909" s="172" t="s">
        <v>103</v>
      </c>
      <c r="H4909" s="34"/>
    </row>
    <row r="4910" spans="1:8" x14ac:dyDescent="0.2">
      <c r="A4910" s="1569">
        <v>301550</v>
      </c>
      <c r="B4910" s="172" t="s">
        <v>8302</v>
      </c>
      <c r="C4910" s="81" t="s">
        <v>8303</v>
      </c>
      <c r="D4910" s="81" t="s">
        <v>134</v>
      </c>
      <c r="E4910" s="81"/>
      <c r="F4910" s="81"/>
      <c r="G4910" s="172" t="s">
        <v>103</v>
      </c>
      <c r="H4910" s="34"/>
    </row>
    <row r="4911" spans="1:8" x14ac:dyDescent="0.2">
      <c r="A4911" s="1569">
        <v>301551</v>
      </c>
      <c r="B4911" s="172" t="s">
        <v>8304</v>
      </c>
      <c r="C4911" s="81" t="s">
        <v>8305</v>
      </c>
      <c r="D4911" s="81" t="s">
        <v>143</v>
      </c>
      <c r="E4911" s="81"/>
      <c r="F4911" s="81"/>
      <c r="G4911" s="172" t="s">
        <v>103</v>
      </c>
      <c r="H4911" s="34"/>
    </row>
    <row r="4912" spans="1:8" x14ac:dyDescent="0.2">
      <c r="A4912" s="1569">
        <v>301552</v>
      </c>
      <c r="B4912" s="172" t="s">
        <v>8306</v>
      </c>
      <c r="C4912" s="81" t="s">
        <v>8307</v>
      </c>
      <c r="D4912" s="81" t="s">
        <v>134</v>
      </c>
      <c r="E4912" s="81" t="s">
        <v>143</v>
      </c>
      <c r="F4912" s="81"/>
      <c r="G4912" s="172" t="s">
        <v>103</v>
      </c>
      <c r="H4912" s="34"/>
    </row>
    <row r="4913" spans="1:8" x14ac:dyDescent="0.2">
      <c r="A4913" s="1569">
        <v>301553</v>
      </c>
      <c r="B4913" s="172" t="s">
        <v>8308</v>
      </c>
      <c r="C4913" s="81" t="s">
        <v>8309</v>
      </c>
      <c r="D4913" s="81" t="s">
        <v>134</v>
      </c>
      <c r="E4913" s="81"/>
      <c r="F4913" s="81"/>
      <c r="G4913" s="172" t="s">
        <v>103</v>
      </c>
      <c r="H4913" s="34"/>
    </row>
    <row r="4914" spans="1:8" x14ac:dyDescent="0.2">
      <c r="A4914" s="1569">
        <v>301554</v>
      </c>
      <c r="B4914" s="172" t="s">
        <v>8310</v>
      </c>
      <c r="C4914" s="81" t="s">
        <v>8311</v>
      </c>
      <c r="D4914" s="81" t="s">
        <v>124</v>
      </c>
      <c r="E4914" s="81"/>
      <c r="F4914" s="81"/>
      <c r="G4914" s="172" t="s">
        <v>103</v>
      </c>
      <c r="H4914" s="34"/>
    </row>
    <row r="4915" spans="1:8" x14ac:dyDescent="0.2">
      <c r="A4915" s="1569">
        <v>301555</v>
      </c>
      <c r="B4915" s="172" t="s">
        <v>8312</v>
      </c>
      <c r="C4915" s="81" t="s">
        <v>8313</v>
      </c>
      <c r="D4915" s="81" t="s">
        <v>143</v>
      </c>
      <c r="E4915" s="81"/>
      <c r="F4915" s="81"/>
      <c r="G4915" s="172" t="s">
        <v>103</v>
      </c>
      <c r="H4915" s="34"/>
    </row>
    <row r="4916" spans="1:8" x14ac:dyDescent="0.2">
      <c r="A4916" s="1569">
        <v>301556</v>
      </c>
      <c r="B4916" s="172" t="s">
        <v>8314</v>
      </c>
      <c r="C4916" s="81" t="s">
        <v>8315</v>
      </c>
      <c r="D4916" s="81" t="s">
        <v>101</v>
      </c>
      <c r="E4916" s="81" t="s">
        <v>134</v>
      </c>
      <c r="F4916" s="81"/>
      <c r="G4916" s="172" t="s">
        <v>103</v>
      </c>
      <c r="H4916" s="34"/>
    </row>
    <row r="4917" spans="1:8" x14ac:dyDescent="0.2">
      <c r="A4917" s="1569">
        <v>301557</v>
      </c>
      <c r="B4917" s="172" t="s">
        <v>12013</v>
      </c>
      <c r="C4917" s="81" t="s">
        <v>12014</v>
      </c>
      <c r="D4917" s="81" t="s">
        <v>143</v>
      </c>
      <c r="E4917" s="81"/>
      <c r="F4917" s="81"/>
      <c r="G4917" s="172" t="s">
        <v>103</v>
      </c>
      <c r="H4917" s="34"/>
    </row>
    <row r="4918" spans="1:8" x14ac:dyDescent="0.2">
      <c r="A4918" s="1569">
        <v>301558</v>
      </c>
      <c r="B4918" s="172" t="s">
        <v>8316</v>
      </c>
      <c r="C4918" s="81" t="s">
        <v>8317</v>
      </c>
      <c r="D4918" s="81" t="s">
        <v>143</v>
      </c>
      <c r="E4918" s="81"/>
      <c r="F4918" s="81"/>
      <c r="G4918" s="172" t="s">
        <v>103</v>
      </c>
      <c r="H4918" s="34"/>
    </row>
    <row r="4919" spans="1:8" x14ac:dyDescent="0.2">
      <c r="A4919" s="1569">
        <v>301559</v>
      </c>
      <c r="B4919" s="172" t="s">
        <v>12015</v>
      </c>
      <c r="C4919" s="81" t="s">
        <v>12016</v>
      </c>
      <c r="D4919" s="81" t="s">
        <v>143</v>
      </c>
      <c r="E4919" s="81"/>
      <c r="F4919" s="81"/>
      <c r="G4919" s="172" t="s">
        <v>103</v>
      </c>
      <c r="H4919" s="34"/>
    </row>
    <row r="4920" spans="1:8" x14ac:dyDescent="0.2">
      <c r="A4920" s="1569">
        <v>301560</v>
      </c>
      <c r="B4920" s="172" t="s">
        <v>8318</v>
      </c>
      <c r="C4920" s="81" t="s">
        <v>8319</v>
      </c>
      <c r="D4920" s="81" t="s">
        <v>143</v>
      </c>
      <c r="E4920" s="81"/>
      <c r="F4920" s="81"/>
      <c r="G4920" s="172" t="s">
        <v>103</v>
      </c>
      <c r="H4920" s="34"/>
    </row>
    <row r="4921" spans="1:8" x14ac:dyDescent="0.2">
      <c r="A4921" s="1569">
        <v>301561</v>
      </c>
      <c r="B4921" s="172" t="s">
        <v>8320</v>
      </c>
      <c r="C4921" s="81" t="s">
        <v>8321</v>
      </c>
      <c r="D4921" s="81" t="s">
        <v>101</v>
      </c>
      <c r="E4921" s="81"/>
      <c r="F4921" s="81"/>
      <c r="G4921" s="172" t="s">
        <v>103</v>
      </c>
      <c r="H4921" s="34"/>
    </row>
    <row r="4922" spans="1:8" x14ac:dyDescent="0.2">
      <c r="A4922" s="1569">
        <v>301562</v>
      </c>
      <c r="B4922" s="172" t="s">
        <v>8322</v>
      </c>
      <c r="C4922" s="81" t="s">
        <v>8323</v>
      </c>
      <c r="D4922" s="81" t="s">
        <v>143</v>
      </c>
      <c r="E4922" s="81"/>
      <c r="F4922" s="81"/>
      <c r="G4922" s="172" t="s">
        <v>103</v>
      </c>
      <c r="H4922" s="34"/>
    </row>
    <row r="4923" spans="1:8" x14ac:dyDescent="0.2">
      <c r="A4923" s="1569">
        <v>301563</v>
      </c>
      <c r="B4923" s="172" t="s">
        <v>8324</v>
      </c>
      <c r="C4923" s="81" t="s">
        <v>8325</v>
      </c>
      <c r="D4923" s="81" t="s">
        <v>143</v>
      </c>
      <c r="E4923" s="81"/>
      <c r="F4923" s="81"/>
      <c r="G4923" s="172" t="s">
        <v>103</v>
      </c>
      <c r="H4923" s="34"/>
    </row>
    <row r="4924" spans="1:8" x14ac:dyDescent="0.2">
      <c r="A4924" s="1569">
        <v>301564</v>
      </c>
      <c r="B4924" s="172" t="s">
        <v>8326</v>
      </c>
      <c r="C4924" s="81" t="s">
        <v>8327</v>
      </c>
      <c r="D4924" s="81" t="s">
        <v>143</v>
      </c>
      <c r="E4924" s="81"/>
      <c r="F4924" s="81"/>
      <c r="G4924" s="172" t="s">
        <v>103</v>
      </c>
      <c r="H4924" s="34"/>
    </row>
    <row r="4925" spans="1:8" x14ac:dyDescent="0.2">
      <c r="A4925" s="1569">
        <v>301565</v>
      </c>
      <c r="B4925" s="172" t="s">
        <v>8328</v>
      </c>
      <c r="C4925" s="81" t="s">
        <v>8329</v>
      </c>
      <c r="D4925" s="81" t="s">
        <v>143</v>
      </c>
      <c r="E4925" s="81"/>
      <c r="F4925" s="81"/>
      <c r="G4925" s="172" t="s">
        <v>110</v>
      </c>
      <c r="H4925" s="34"/>
    </row>
    <row r="4926" spans="1:8" x14ac:dyDescent="0.2">
      <c r="A4926" s="1569">
        <v>301566</v>
      </c>
      <c r="B4926" s="172" t="s">
        <v>8330</v>
      </c>
      <c r="C4926" s="81" t="s">
        <v>8331</v>
      </c>
      <c r="D4926" s="81" t="s">
        <v>124</v>
      </c>
      <c r="E4926" s="81"/>
      <c r="F4926" s="81"/>
      <c r="G4926" s="172" t="s">
        <v>103</v>
      </c>
      <c r="H4926" s="34"/>
    </row>
    <row r="4927" spans="1:8" x14ac:dyDescent="0.2">
      <c r="A4927" s="1569">
        <v>301567</v>
      </c>
      <c r="B4927" s="172" t="s">
        <v>8332</v>
      </c>
      <c r="C4927" s="81" t="s">
        <v>8333</v>
      </c>
      <c r="D4927" s="81" t="s">
        <v>124</v>
      </c>
      <c r="E4927" s="81"/>
      <c r="F4927" s="81"/>
      <c r="G4927" s="172" t="s">
        <v>103</v>
      </c>
      <c r="H4927" s="34"/>
    </row>
    <row r="4928" spans="1:8" x14ac:dyDescent="0.2">
      <c r="A4928" s="1569">
        <v>301568</v>
      </c>
      <c r="B4928" s="172" t="s">
        <v>8334</v>
      </c>
      <c r="C4928" s="81" t="s">
        <v>8335</v>
      </c>
      <c r="D4928" s="81" t="s">
        <v>124</v>
      </c>
      <c r="E4928" s="81"/>
      <c r="F4928" s="81"/>
      <c r="G4928" s="172" t="s">
        <v>103</v>
      </c>
      <c r="H4928" s="34"/>
    </row>
    <row r="4929" spans="1:8" x14ac:dyDescent="0.2">
      <c r="A4929" s="1569">
        <v>301569</v>
      </c>
      <c r="B4929" s="172" t="s">
        <v>8336</v>
      </c>
      <c r="C4929" s="81" t="s">
        <v>8337</v>
      </c>
      <c r="D4929" s="81" t="s">
        <v>124</v>
      </c>
      <c r="E4929" s="81"/>
      <c r="F4929" s="81"/>
      <c r="G4929" s="172" t="s">
        <v>103</v>
      </c>
      <c r="H4929" s="34"/>
    </row>
    <row r="4930" spans="1:8" x14ac:dyDescent="0.2">
      <c r="A4930" s="1569">
        <v>301570</v>
      </c>
      <c r="B4930" s="172" t="s">
        <v>8338</v>
      </c>
      <c r="C4930" s="81" t="s">
        <v>8339</v>
      </c>
      <c r="D4930" s="81" t="s">
        <v>134</v>
      </c>
      <c r="E4930" s="81"/>
      <c r="F4930" s="81"/>
      <c r="G4930" s="172" t="s">
        <v>103</v>
      </c>
      <c r="H4930" s="34"/>
    </row>
    <row r="4931" spans="1:8" x14ac:dyDescent="0.2">
      <c r="A4931" s="1569">
        <v>301571</v>
      </c>
      <c r="B4931" s="172" t="s">
        <v>8340</v>
      </c>
      <c r="C4931" s="81" t="s">
        <v>8341</v>
      </c>
      <c r="D4931" s="81" t="s">
        <v>134</v>
      </c>
      <c r="E4931" s="81"/>
      <c r="F4931" s="81"/>
      <c r="G4931" s="172" t="s">
        <v>103</v>
      </c>
      <c r="H4931" s="34"/>
    </row>
    <row r="4932" spans="1:8" x14ac:dyDescent="0.2">
      <c r="A4932" s="1569">
        <v>301572</v>
      </c>
      <c r="B4932" s="172" t="s">
        <v>8342</v>
      </c>
      <c r="C4932" s="81" t="s">
        <v>8343</v>
      </c>
      <c r="D4932" s="81" t="s">
        <v>134</v>
      </c>
      <c r="E4932" s="81"/>
      <c r="F4932" s="81"/>
      <c r="G4932" s="172" t="s">
        <v>103</v>
      </c>
      <c r="H4932" s="34"/>
    </row>
    <row r="4933" spans="1:8" x14ac:dyDescent="0.2">
      <c r="A4933" s="1569">
        <v>301573</v>
      </c>
      <c r="B4933" s="172" t="s">
        <v>8344</v>
      </c>
      <c r="C4933" s="81" t="s">
        <v>8345</v>
      </c>
      <c r="D4933" s="81" t="s">
        <v>124</v>
      </c>
      <c r="E4933" s="81"/>
      <c r="F4933" s="81"/>
      <c r="G4933" s="172" t="s">
        <v>103</v>
      </c>
      <c r="H4933" s="34"/>
    </row>
    <row r="4934" spans="1:8" x14ac:dyDescent="0.2">
      <c r="A4934" s="1569">
        <v>301574</v>
      </c>
      <c r="B4934" s="172" t="s">
        <v>8346</v>
      </c>
      <c r="C4934" s="81" t="s">
        <v>8347</v>
      </c>
      <c r="D4934" s="81" t="s">
        <v>134</v>
      </c>
      <c r="E4934" s="81"/>
      <c r="F4934" s="81"/>
      <c r="G4934" s="172" t="s">
        <v>103</v>
      </c>
      <c r="H4934" s="34"/>
    </row>
    <row r="4935" spans="1:8" x14ac:dyDescent="0.2">
      <c r="A4935" s="1569">
        <v>301575</v>
      </c>
      <c r="B4935" s="172" t="s">
        <v>8348</v>
      </c>
      <c r="C4935" s="81" t="s">
        <v>8349</v>
      </c>
      <c r="D4935" s="81" t="s">
        <v>101</v>
      </c>
      <c r="E4935" s="81"/>
      <c r="F4935" s="81"/>
      <c r="G4935" s="172" t="s">
        <v>103</v>
      </c>
      <c r="H4935" s="34"/>
    </row>
    <row r="4936" spans="1:8" x14ac:dyDescent="0.2">
      <c r="A4936" s="1569">
        <v>301576</v>
      </c>
      <c r="B4936" s="172" t="s">
        <v>8350</v>
      </c>
      <c r="C4936" s="81" t="s">
        <v>8351</v>
      </c>
      <c r="D4936" s="81" t="s">
        <v>143</v>
      </c>
      <c r="E4936" s="81"/>
      <c r="F4936" s="81"/>
      <c r="G4936" s="172" t="s">
        <v>103</v>
      </c>
      <c r="H4936" s="34"/>
    </row>
    <row r="4937" spans="1:8" x14ac:dyDescent="0.2">
      <c r="A4937" s="1569">
        <v>301577</v>
      </c>
      <c r="B4937" s="172" t="s">
        <v>8352</v>
      </c>
      <c r="C4937" s="81" t="s">
        <v>8353</v>
      </c>
      <c r="D4937" s="81" t="s">
        <v>143</v>
      </c>
      <c r="E4937" s="81"/>
      <c r="F4937" s="81"/>
      <c r="G4937" s="172" t="s">
        <v>103</v>
      </c>
      <c r="H4937" s="34"/>
    </row>
    <row r="4938" spans="1:8" x14ac:dyDescent="0.2">
      <c r="A4938" s="1569">
        <v>301578</v>
      </c>
      <c r="B4938" s="172" t="s">
        <v>8354</v>
      </c>
      <c r="C4938" s="81" t="s">
        <v>8355</v>
      </c>
      <c r="D4938" s="81" t="s">
        <v>134</v>
      </c>
      <c r="E4938" s="81"/>
      <c r="F4938" s="81"/>
      <c r="G4938" s="172" t="s">
        <v>103</v>
      </c>
      <c r="H4938" s="34"/>
    </row>
    <row r="4939" spans="1:8" x14ac:dyDescent="0.2">
      <c r="A4939" s="1569">
        <v>301579</v>
      </c>
      <c r="B4939" s="172" t="s">
        <v>8356</v>
      </c>
      <c r="C4939" s="81" t="s">
        <v>8357</v>
      </c>
      <c r="D4939" s="81" t="s">
        <v>143</v>
      </c>
      <c r="E4939" s="81"/>
      <c r="F4939" s="81"/>
      <c r="G4939" s="172" t="s">
        <v>103</v>
      </c>
      <c r="H4939" s="34"/>
    </row>
    <row r="4940" spans="1:8" x14ac:dyDescent="0.2">
      <c r="A4940" s="1569">
        <v>301580</v>
      </c>
      <c r="B4940" s="172" t="s">
        <v>8358</v>
      </c>
      <c r="C4940" s="81" t="s">
        <v>8359</v>
      </c>
      <c r="D4940" s="81" t="s">
        <v>134</v>
      </c>
      <c r="E4940" s="81"/>
      <c r="F4940" s="81"/>
      <c r="G4940" s="172" t="s">
        <v>107</v>
      </c>
      <c r="H4940" s="34"/>
    </row>
    <row r="4941" spans="1:8" x14ac:dyDescent="0.2">
      <c r="A4941" s="1569">
        <v>301581</v>
      </c>
      <c r="B4941" s="172" t="s">
        <v>8360</v>
      </c>
      <c r="C4941" s="81" t="s">
        <v>8361</v>
      </c>
      <c r="D4941" s="81" t="s">
        <v>134</v>
      </c>
      <c r="E4941" s="81"/>
      <c r="F4941" s="81"/>
      <c r="G4941" s="172" t="s">
        <v>103</v>
      </c>
      <c r="H4941" s="34"/>
    </row>
    <row r="4942" spans="1:8" x14ac:dyDescent="0.2">
      <c r="A4942" s="1569">
        <v>301582</v>
      </c>
      <c r="B4942" s="172" t="s">
        <v>8362</v>
      </c>
      <c r="C4942" s="81" t="s">
        <v>8363</v>
      </c>
      <c r="D4942" s="81" t="s">
        <v>143</v>
      </c>
      <c r="E4942" s="81"/>
      <c r="F4942" s="81"/>
      <c r="G4942" s="172" t="s">
        <v>103</v>
      </c>
      <c r="H4942" s="34"/>
    </row>
    <row r="4943" spans="1:8" x14ac:dyDescent="0.2">
      <c r="A4943" s="1569">
        <v>301583</v>
      </c>
      <c r="B4943" s="172" t="s">
        <v>8364</v>
      </c>
      <c r="C4943" s="81" t="s">
        <v>4085</v>
      </c>
      <c r="D4943" s="81" t="s">
        <v>134</v>
      </c>
      <c r="E4943" s="81"/>
      <c r="F4943" s="81"/>
      <c r="G4943" s="172" t="s">
        <v>103</v>
      </c>
      <c r="H4943" s="34"/>
    </row>
    <row r="4944" spans="1:8" x14ac:dyDescent="0.2">
      <c r="A4944" s="1569">
        <v>301584</v>
      </c>
      <c r="B4944" s="172" t="s">
        <v>8365</v>
      </c>
      <c r="C4944" s="81" t="s">
        <v>8366</v>
      </c>
      <c r="D4944" s="81" t="s">
        <v>134</v>
      </c>
      <c r="E4944" s="81"/>
      <c r="F4944" s="81"/>
      <c r="G4944" s="172" t="s">
        <v>103</v>
      </c>
      <c r="H4944" s="34"/>
    </row>
    <row r="4945" spans="1:8" x14ac:dyDescent="0.2">
      <c r="A4945" s="1569">
        <v>301585</v>
      </c>
      <c r="B4945" s="172" t="s">
        <v>8367</v>
      </c>
      <c r="C4945" s="81" t="s">
        <v>8368</v>
      </c>
      <c r="D4945" s="81" t="s">
        <v>134</v>
      </c>
      <c r="E4945" s="81"/>
      <c r="F4945" s="81"/>
      <c r="G4945" s="172" t="s">
        <v>103</v>
      </c>
      <c r="H4945" s="34"/>
    </row>
    <row r="4946" spans="1:8" x14ac:dyDescent="0.2">
      <c r="A4946" s="1569">
        <v>301586</v>
      </c>
      <c r="B4946" s="172" t="s">
        <v>8369</v>
      </c>
      <c r="C4946" s="81" t="s">
        <v>710</v>
      </c>
      <c r="D4946" s="81" t="s">
        <v>124</v>
      </c>
      <c r="E4946" s="81"/>
      <c r="F4946" s="81"/>
      <c r="G4946" s="172" t="s">
        <v>103</v>
      </c>
      <c r="H4946" s="34"/>
    </row>
    <row r="4947" spans="1:8" x14ac:dyDescent="0.2">
      <c r="A4947" s="1569">
        <v>301587</v>
      </c>
      <c r="B4947" s="172" t="s">
        <v>8370</v>
      </c>
      <c r="C4947" s="81" t="s">
        <v>8371</v>
      </c>
      <c r="D4947" s="81" t="s">
        <v>143</v>
      </c>
      <c r="E4947" s="81"/>
      <c r="F4947" s="81"/>
      <c r="G4947" s="172" t="s">
        <v>103</v>
      </c>
      <c r="H4947" s="34"/>
    </row>
    <row r="4948" spans="1:8" x14ac:dyDescent="0.2">
      <c r="A4948" s="1569">
        <v>301588</v>
      </c>
      <c r="B4948" s="172" t="s">
        <v>8372</v>
      </c>
      <c r="C4948" s="81" t="s">
        <v>8373</v>
      </c>
      <c r="D4948" s="81" t="s">
        <v>143</v>
      </c>
      <c r="E4948" s="81"/>
      <c r="F4948" s="81"/>
      <c r="G4948" s="172" t="s">
        <v>103</v>
      </c>
      <c r="H4948" s="34"/>
    </row>
    <row r="4949" spans="1:8" x14ac:dyDescent="0.2">
      <c r="A4949" s="1569">
        <v>301590</v>
      </c>
      <c r="B4949" s="172" t="s">
        <v>8374</v>
      </c>
      <c r="C4949" s="81" t="s">
        <v>8375</v>
      </c>
      <c r="D4949" s="81" t="s">
        <v>101</v>
      </c>
      <c r="E4949" s="81"/>
      <c r="F4949" s="81"/>
      <c r="G4949" s="172" t="s">
        <v>103</v>
      </c>
      <c r="H4949" s="34"/>
    </row>
    <row r="4950" spans="1:8" x14ac:dyDescent="0.2">
      <c r="A4950" s="1569">
        <v>301591</v>
      </c>
      <c r="B4950" s="172" t="s">
        <v>12017</v>
      </c>
      <c r="C4950" s="81" t="s">
        <v>12018</v>
      </c>
      <c r="D4950" s="81" t="s">
        <v>134</v>
      </c>
      <c r="E4950" s="81"/>
      <c r="F4950" s="81"/>
      <c r="G4950" s="172" t="s">
        <v>103</v>
      </c>
      <c r="H4950" s="34"/>
    </row>
    <row r="4951" spans="1:8" x14ac:dyDescent="0.2">
      <c r="A4951" s="1569">
        <v>301592</v>
      </c>
      <c r="B4951" s="172" t="s">
        <v>8376</v>
      </c>
      <c r="C4951" s="81" t="s">
        <v>8377</v>
      </c>
      <c r="D4951" s="81" t="s">
        <v>143</v>
      </c>
      <c r="E4951" s="81"/>
      <c r="F4951" s="81"/>
      <c r="G4951" s="172" t="s">
        <v>103</v>
      </c>
      <c r="H4951" s="34"/>
    </row>
    <row r="4952" spans="1:8" x14ac:dyDescent="0.2">
      <c r="A4952" s="1569">
        <v>301594</v>
      </c>
      <c r="B4952" s="172" t="s">
        <v>8378</v>
      </c>
      <c r="C4952" s="81" t="s">
        <v>8379</v>
      </c>
      <c r="D4952" s="81" t="s">
        <v>134</v>
      </c>
      <c r="E4952" s="81"/>
      <c r="F4952" s="81"/>
      <c r="G4952" s="172" t="s">
        <v>103</v>
      </c>
      <c r="H4952" s="34"/>
    </row>
    <row r="4953" spans="1:8" x14ac:dyDescent="0.2">
      <c r="A4953" s="1569">
        <v>301595</v>
      </c>
      <c r="B4953" s="172" t="s">
        <v>8380</v>
      </c>
      <c r="C4953" s="81" t="s">
        <v>8381</v>
      </c>
      <c r="D4953" s="81" t="s">
        <v>134</v>
      </c>
      <c r="E4953" s="81"/>
      <c r="F4953" s="81"/>
      <c r="G4953" s="172" t="s">
        <v>103</v>
      </c>
      <c r="H4953" s="34"/>
    </row>
    <row r="4954" spans="1:8" x14ac:dyDescent="0.2">
      <c r="A4954" s="1569">
        <v>301596</v>
      </c>
      <c r="B4954" s="172" t="s">
        <v>8382</v>
      </c>
      <c r="C4954" s="81" t="s">
        <v>8383</v>
      </c>
      <c r="D4954" s="81" t="s">
        <v>143</v>
      </c>
      <c r="E4954" s="81"/>
      <c r="F4954" s="81"/>
      <c r="G4954" s="172" t="s">
        <v>103</v>
      </c>
      <c r="H4954" s="34"/>
    </row>
    <row r="4955" spans="1:8" x14ac:dyDescent="0.2">
      <c r="A4955" s="1569">
        <v>301597</v>
      </c>
      <c r="B4955" s="172" t="s">
        <v>8384</v>
      </c>
      <c r="C4955" s="81" t="s">
        <v>8385</v>
      </c>
      <c r="D4955" s="81" t="s">
        <v>134</v>
      </c>
      <c r="E4955" s="81"/>
      <c r="F4955" s="81"/>
      <c r="G4955" s="172" t="s">
        <v>103</v>
      </c>
      <c r="H4955" s="34"/>
    </row>
    <row r="4956" spans="1:8" x14ac:dyDescent="0.2">
      <c r="A4956" s="1569">
        <v>301598</v>
      </c>
      <c r="B4956" s="172" t="s">
        <v>8386</v>
      </c>
      <c r="C4956" s="81" t="s">
        <v>8387</v>
      </c>
      <c r="D4956" s="81" t="s">
        <v>143</v>
      </c>
      <c r="E4956" s="81"/>
      <c r="F4956" s="81"/>
      <c r="G4956" s="172" t="s">
        <v>103</v>
      </c>
      <c r="H4956" s="34"/>
    </row>
    <row r="4957" spans="1:8" x14ac:dyDescent="0.2">
      <c r="A4957" s="1569">
        <v>301599</v>
      </c>
      <c r="B4957" s="172" t="s">
        <v>8388</v>
      </c>
      <c r="C4957" s="81" t="s">
        <v>8389</v>
      </c>
      <c r="D4957" s="81" t="s">
        <v>143</v>
      </c>
      <c r="E4957" s="81"/>
      <c r="F4957" s="81"/>
      <c r="G4957" s="172" t="s">
        <v>103</v>
      </c>
      <c r="H4957" s="34"/>
    </row>
    <row r="4958" spans="1:8" x14ac:dyDescent="0.2">
      <c r="A4958" s="1569">
        <v>301600</v>
      </c>
      <c r="B4958" s="172" t="s">
        <v>12019</v>
      </c>
      <c r="C4958" s="81" t="s">
        <v>12020</v>
      </c>
      <c r="D4958" s="81" t="s">
        <v>134</v>
      </c>
      <c r="E4958" s="81"/>
      <c r="F4958" s="81"/>
      <c r="G4958" s="172" t="s">
        <v>103</v>
      </c>
      <c r="H4958" s="34"/>
    </row>
    <row r="4959" spans="1:8" x14ac:dyDescent="0.2">
      <c r="A4959" s="1569">
        <v>301601</v>
      </c>
      <c r="B4959" s="172" t="s">
        <v>12021</v>
      </c>
      <c r="C4959" s="81" t="s">
        <v>12022</v>
      </c>
      <c r="D4959" s="81" t="s">
        <v>134</v>
      </c>
      <c r="E4959" s="81"/>
      <c r="F4959" s="81"/>
      <c r="G4959" s="172" t="s">
        <v>103</v>
      </c>
      <c r="H4959" s="34"/>
    </row>
    <row r="4960" spans="1:8" x14ac:dyDescent="0.2">
      <c r="A4960" s="1569">
        <v>301602</v>
      </c>
      <c r="B4960" s="172" t="s">
        <v>8390</v>
      </c>
      <c r="C4960" s="81" t="s">
        <v>8391</v>
      </c>
      <c r="D4960" s="81" t="s">
        <v>134</v>
      </c>
      <c r="E4960" s="81"/>
      <c r="F4960" s="81"/>
      <c r="G4960" s="172" t="s">
        <v>107</v>
      </c>
      <c r="H4960" s="34"/>
    </row>
    <row r="4961" spans="1:8" x14ac:dyDescent="0.2">
      <c r="A4961" s="1569">
        <v>301603</v>
      </c>
      <c r="B4961" s="172" t="s">
        <v>8392</v>
      </c>
      <c r="C4961" s="81" t="s">
        <v>8393</v>
      </c>
      <c r="D4961" s="81" t="s">
        <v>101</v>
      </c>
      <c r="E4961" s="81"/>
      <c r="F4961" s="81"/>
      <c r="G4961" s="172" t="s">
        <v>103</v>
      </c>
      <c r="H4961" s="34"/>
    </row>
    <row r="4962" spans="1:8" x14ac:dyDescent="0.2">
      <c r="A4962" s="1569">
        <v>301604</v>
      </c>
      <c r="B4962" s="172" t="s">
        <v>8394</v>
      </c>
      <c r="C4962" s="81" t="s">
        <v>8395</v>
      </c>
      <c r="D4962" s="81" t="s">
        <v>134</v>
      </c>
      <c r="E4962" s="81"/>
      <c r="F4962" s="81"/>
      <c r="G4962" s="172" t="s">
        <v>103</v>
      </c>
      <c r="H4962" s="34"/>
    </row>
    <row r="4963" spans="1:8" x14ac:dyDescent="0.2">
      <c r="A4963" s="1569">
        <v>301605</v>
      </c>
      <c r="B4963" s="172" t="s">
        <v>8396</v>
      </c>
      <c r="C4963" s="81" t="s">
        <v>8397</v>
      </c>
      <c r="D4963" s="81" t="s">
        <v>134</v>
      </c>
      <c r="E4963" s="81" t="s">
        <v>143</v>
      </c>
      <c r="F4963" s="81"/>
      <c r="G4963" s="172" t="s">
        <v>103</v>
      </c>
      <c r="H4963" s="34"/>
    </row>
    <row r="4964" spans="1:8" x14ac:dyDescent="0.2">
      <c r="A4964" s="1569">
        <v>301606</v>
      </c>
      <c r="B4964" s="172" t="s">
        <v>8398</v>
      </c>
      <c r="C4964" s="81" t="s">
        <v>8399</v>
      </c>
      <c r="D4964" s="81" t="s">
        <v>143</v>
      </c>
      <c r="E4964" s="81"/>
      <c r="F4964" s="81"/>
      <c r="G4964" s="172" t="s">
        <v>103</v>
      </c>
      <c r="H4964" s="34"/>
    </row>
    <row r="4965" spans="1:8" x14ac:dyDescent="0.2">
      <c r="A4965" s="1569">
        <v>301607</v>
      </c>
      <c r="B4965" s="172" t="s">
        <v>8400</v>
      </c>
      <c r="C4965" s="81" t="s">
        <v>8401</v>
      </c>
      <c r="D4965" s="81" t="s">
        <v>143</v>
      </c>
      <c r="E4965" s="81"/>
      <c r="F4965" s="81"/>
      <c r="G4965" s="172" t="s">
        <v>103</v>
      </c>
      <c r="H4965" s="34"/>
    </row>
    <row r="4966" spans="1:8" x14ac:dyDescent="0.2">
      <c r="A4966" s="1569">
        <v>301608</v>
      </c>
      <c r="B4966" s="172" t="s">
        <v>8402</v>
      </c>
      <c r="C4966" s="81" t="s">
        <v>8403</v>
      </c>
      <c r="D4966" s="81" t="s">
        <v>143</v>
      </c>
      <c r="E4966" s="81"/>
      <c r="F4966" s="81"/>
      <c r="G4966" s="172" t="s">
        <v>103</v>
      </c>
      <c r="H4966" s="34"/>
    </row>
    <row r="4967" spans="1:8" x14ac:dyDescent="0.2">
      <c r="A4967" s="1569">
        <v>301609</v>
      </c>
      <c r="B4967" s="172" t="s">
        <v>8404</v>
      </c>
      <c r="C4967" s="81" t="s">
        <v>8405</v>
      </c>
      <c r="D4967" s="81" t="s">
        <v>101</v>
      </c>
      <c r="E4967" s="81"/>
      <c r="F4967" s="81"/>
      <c r="G4967" s="172" t="s">
        <v>103</v>
      </c>
      <c r="H4967" s="34"/>
    </row>
    <row r="4968" spans="1:8" x14ac:dyDescent="0.2">
      <c r="A4968" s="1569">
        <v>301610</v>
      </c>
      <c r="B4968" s="172" t="s">
        <v>8406</v>
      </c>
      <c r="C4968" s="81" t="s">
        <v>8407</v>
      </c>
      <c r="D4968" s="81" t="s">
        <v>101</v>
      </c>
      <c r="E4968" s="81"/>
      <c r="F4968" s="81"/>
      <c r="G4968" s="172" t="s">
        <v>103</v>
      </c>
      <c r="H4968" s="34"/>
    </row>
    <row r="4969" spans="1:8" x14ac:dyDescent="0.2">
      <c r="A4969" s="1569">
        <v>301611</v>
      </c>
      <c r="B4969" s="172" t="s">
        <v>8408</v>
      </c>
      <c r="C4969" s="81" t="s">
        <v>8409</v>
      </c>
      <c r="D4969" s="81" t="s">
        <v>101</v>
      </c>
      <c r="E4969" s="81"/>
      <c r="F4969" s="81"/>
      <c r="G4969" s="172" t="s">
        <v>103</v>
      </c>
      <c r="H4969" s="34"/>
    </row>
    <row r="4970" spans="1:8" x14ac:dyDescent="0.2">
      <c r="A4970" s="1569">
        <v>301612</v>
      </c>
      <c r="B4970" s="172" t="s">
        <v>8410</v>
      </c>
      <c r="C4970" s="81" t="s">
        <v>8411</v>
      </c>
      <c r="D4970" s="81" t="s">
        <v>101</v>
      </c>
      <c r="E4970" s="81"/>
      <c r="F4970" s="81"/>
      <c r="G4970" s="172" t="s">
        <v>103</v>
      </c>
      <c r="H4970" s="34"/>
    </row>
    <row r="4971" spans="1:8" x14ac:dyDescent="0.2">
      <c r="A4971" s="1569">
        <v>301613</v>
      </c>
      <c r="B4971" s="172" t="s">
        <v>8412</v>
      </c>
      <c r="C4971" s="81" t="s">
        <v>8413</v>
      </c>
      <c r="D4971" s="81" t="s">
        <v>134</v>
      </c>
      <c r="E4971" s="81"/>
      <c r="F4971" s="81"/>
      <c r="G4971" s="172" t="s">
        <v>103</v>
      </c>
      <c r="H4971" s="34"/>
    </row>
    <row r="4972" spans="1:8" x14ac:dyDescent="0.2">
      <c r="A4972" s="1569">
        <v>301614</v>
      </c>
      <c r="B4972" s="172" t="s">
        <v>8414</v>
      </c>
      <c r="C4972" s="81" t="s">
        <v>8415</v>
      </c>
      <c r="D4972" s="81" t="s">
        <v>134</v>
      </c>
      <c r="E4972" s="81"/>
      <c r="F4972" s="81"/>
      <c r="G4972" s="172" t="s">
        <v>103</v>
      </c>
      <c r="H4972" s="34"/>
    </row>
    <row r="4973" spans="1:8" x14ac:dyDescent="0.2">
      <c r="A4973" s="1569">
        <v>301615</v>
      </c>
      <c r="B4973" s="172" t="s">
        <v>8416</v>
      </c>
      <c r="C4973" s="81" t="s">
        <v>8417</v>
      </c>
      <c r="D4973" s="81" t="s">
        <v>101</v>
      </c>
      <c r="E4973" s="81" t="s">
        <v>143</v>
      </c>
      <c r="F4973" s="81"/>
      <c r="G4973" s="172" t="s">
        <v>110</v>
      </c>
      <c r="H4973" s="34"/>
    </row>
    <row r="4974" spans="1:8" x14ac:dyDescent="0.2">
      <c r="A4974" s="1569">
        <v>301616</v>
      </c>
      <c r="B4974" s="172" t="s">
        <v>8418</v>
      </c>
      <c r="C4974" s="81" t="s">
        <v>8419</v>
      </c>
      <c r="D4974" s="81" t="s">
        <v>134</v>
      </c>
      <c r="E4974" s="81"/>
      <c r="F4974" s="81"/>
      <c r="G4974" s="172" t="s">
        <v>110</v>
      </c>
      <c r="H4974" s="34"/>
    </row>
    <row r="4975" spans="1:8" x14ac:dyDescent="0.2">
      <c r="A4975" s="1569">
        <v>301617</v>
      </c>
      <c r="B4975" s="172" t="s">
        <v>8420</v>
      </c>
      <c r="C4975" s="81" t="s">
        <v>8421</v>
      </c>
      <c r="D4975" s="81" t="s">
        <v>134</v>
      </c>
      <c r="E4975" s="81" t="s">
        <v>143</v>
      </c>
      <c r="F4975" s="81"/>
      <c r="G4975" s="172" t="s">
        <v>110</v>
      </c>
      <c r="H4975" s="34"/>
    </row>
    <row r="4976" spans="1:8" x14ac:dyDescent="0.2">
      <c r="A4976" s="1569">
        <v>301618</v>
      </c>
      <c r="B4976" s="172" t="s">
        <v>8422</v>
      </c>
      <c r="C4976" s="81" t="s">
        <v>8423</v>
      </c>
      <c r="D4976" s="81" t="s">
        <v>134</v>
      </c>
      <c r="E4976" s="81"/>
      <c r="F4976" s="81"/>
      <c r="G4976" s="172" t="s">
        <v>103</v>
      </c>
      <c r="H4976" s="34"/>
    </row>
    <row r="4977" spans="1:8" x14ac:dyDescent="0.2">
      <c r="A4977" s="1569">
        <v>301619</v>
      </c>
      <c r="B4977" s="172" t="s">
        <v>8424</v>
      </c>
      <c r="C4977" s="81" t="s">
        <v>8425</v>
      </c>
      <c r="D4977" s="81" t="s">
        <v>101</v>
      </c>
      <c r="E4977" s="81"/>
      <c r="F4977" s="81"/>
      <c r="G4977" s="172" t="s">
        <v>103</v>
      </c>
      <c r="H4977" s="34"/>
    </row>
    <row r="4978" spans="1:8" x14ac:dyDescent="0.2">
      <c r="A4978" s="1569">
        <v>301620</v>
      </c>
      <c r="B4978" s="172" t="s">
        <v>8426</v>
      </c>
      <c r="C4978" s="81" t="s">
        <v>8427</v>
      </c>
      <c r="D4978" s="81" t="s">
        <v>101</v>
      </c>
      <c r="E4978" s="81"/>
      <c r="F4978" s="81"/>
      <c r="G4978" s="172" t="s">
        <v>103</v>
      </c>
      <c r="H4978" s="34"/>
    </row>
    <row r="4979" spans="1:8" x14ac:dyDescent="0.2">
      <c r="A4979" s="1569">
        <v>301621</v>
      </c>
      <c r="B4979" s="172" t="s">
        <v>8428</v>
      </c>
      <c r="C4979" s="81" t="s">
        <v>8429</v>
      </c>
      <c r="D4979" s="81" t="s">
        <v>101</v>
      </c>
      <c r="E4979" s="81"/>
      <c r="F4979" s="81"/>
      <c r="G4979" s="172" t="s">
        <v>103</v>
      </c>
      <c r="H4979" s="34"/>
    </row>
    <row r="4980" spans="1:8" x14ac:dyDescent="0.2">
      <c r="A4980" s="1569">
        <v>301622</v>
      </c>
      <c r="B4980" s="172" t="s">
        <v>8430</v>
      </c>
      <c r="C4980" s="81" t="s">
        <v>2143</v>
      </c>
      <c r="D4980" s="81" t="s">
        <v>101</v>
      </c>
      <c r="E4980" s="81"/>
      <c r="F4980" s="81"/>
      <c r="G4980" s="172" t="s">
        <v>103</v>
      </c>
      <c r="H4980" s="34"/>
    </row>
    <row r="4981" spans="1:8" x14ac:dyDescent="0.2">
      <c r="A4981" s="1569">
        <v>301623</v>
      </c>
      <c r="B4981" s="172" t="s">
        <v>8431</v>
      </c>
      <c r="C4981" s="81" t="s">
        <v>8423</v>
      </c>
      <c r="D4981" s="81" t="s">
        <v>134</v>
      </c>
      <c r="E4981" s="81"/>
      <c r="F4981" s="81"/>
      <c r="G4981" s="172" t="s">
        <v>103</v>
      </c>
      <c r="H4981" s="34"/>
    </row>
    <row r="4982" spans="1:8" x14ac:dyDescent="0.2">
      <c r="A4982" s="1569">
        <v>301624</v>
      </c>
      <c r="B4982" s="172" t="s">
        <v>8432</v>
      </c>
      <c r="C4982" s="81" t="s">
        <v>8433</v>
      </c>
      <c r="D4982" s="81" t="s">
        <v>134</v>
      </c>
      <c r="E4982" s="81"/>
      <c r="F4982" s="81"/>
      <c r="G4982" s="172" t="s">
        <v>103</v>
      </c>
      <c r="H4982" s="34"/>
    </row>
    <row r="4983" spans="1:8" x14ac:dyDescent="0.2">
      <c r="A4983" s="1569">
        <v>301625</v>
      </c>
      <c r="B4983" s="172" t="s">
        <v>8434</v>
      </c>
      <c r="C4983" s="81" t="s">
        <v>8435</v>
      </c>
      <c r="D4983" s="81" t="s">
        <v>134</v>
      </c>
      <c r="E4983" s="81"/>
      <c r="F4983" s="81"/>
      <c r="G4983" s="172" t="s">
        <v>103</v>
      </c>
      <c r="H4983" s="34"/>
    </row>
    <row r="4984" spans="1:8" x14ac:dyDescent="0.2">
      <c r="A4984" s="1569">
        <v>301626</v>
      </c>
      <c r="B4984" s="172" t="s">
        <v>8436</v>
      </c>
      <c r="C4984" s="81" t="s">
        <v>8437</v>
      </c>
      <c r="D4984" s="81" t="s">
        <v>143</v>
      </c>
      <c r="E4984" s="81"/>
      <c r="F4984" s="81"/>
      <c r="G4984" s="172" t="s">
        <v>103</v>
      </c>
      <c r="H4984" s="34"/>
    </row>
    <row r="4985" spans="1:8" x14ac:dyDescent="0.2">
      <c r="A4985" s="1569">
        <v>301627</v>
      </c>
      <c r="B4985" s="172" t="s">
        <v>8438</v>
      </c>
      <c r="C4985" s="81" t="s">
        <v>8439</v>
      </c>
      <c r="D4985" s="81" t="s">
        <v>143</v>
      </c>
      <c r="E4985" s="81"/>
      <c r="F4985" s="81"/>
      <c r="G4985" s="172" t="s">
        <v>103</v>
      </c>
      <c r="H4985" s="34"/>
    </row>
    <row r="4986" spans="1:8" x14ac:dyDescent="0.2">
      <c r="A4986" s="1569">
        <v>301628</v>
      </c>
      <c r="B4986" s="172" t="s">
        <v>8440</v>
      </c>
      <c r="C4986" s="81" t="s">
        <v>8441</v>
      </c>
      <c r="D4986" s="81" t="s">
        <v>134</v>
      </c>
      <c r="E4986" s="81"/>
      <c r="F4986" s="81"/>
      <c r="G4986" s="172" t="s">
        <v>103</v>
      </c>
      <c r="H4986" s="34"/>
    </row>
    <row r="4987" spans="1:8" x14ac:dyDescent="0.2">
      <c r="A4987" s="1569">
        <v>301629</v>
      </c>
      <c r="B4987" s="172" t="s">
        <v>8442</v>
      </c>
      <c r="C4987" s="81" t="s">
        <v>4658</v>
      </c>
      <c r="D4987" s="81" t="s">
        <v>134</v>
      </c>
      <c r="E4987" s="81"/>
      <c r="F4987" s="81"/>
      <c r="G4987" s="172" t="s">
        <v>103</v>
      </c>
      <c r="H4987" s="34"/>
    </row>
    <row r="4988" spans="1:8" x14ac:dyDescent="0.2">
      <c r="A4988" s="1569">
        <v>301630</v>
      </c>
      <c r="B4988" s="172" t="s">
        <v>8443</v>
      </c>
      <c r="C4988" s="81" t="s">
        <v>526</v>
      </c>
      <c r="D4988" s="81" t="s">
        <v>143</v>
      </c>
      <c r="E4988" s="81"/>
      <c r="F4988" s="81"/>
      <c r="G4988" s="172" t="s">
        <v>103</v>
      </c>
      <c r="H4988" s="34"/>
    </row>
    <row r="4989" spans="1:8" x14ac:dyDescent="0.2">
      <c r="A4989" s="1569">
        <v>301631</v>
      </c>
      <c r="B4989" s="172" t="s">
        <v>8444</v>
      </c>
      <c r="C4989" s="81" t="s">
        <v>739</v>
      </c>
      <c r="D4989" s="81" t="s">
        <v>143</v>
      </c>
      <c r="E4989" s="81"/>
      <c r="F4989" s="81"/>
      <c r="G4989" s="172" t="s">
        <v>103</v>
      </c>
      <c r="H4989" s="34"/>
    </row>
    <row r="4990" spans="1:8" x14ac:dyDescent="0.2">
      <c r="A4990" s="1569">
        <v>301632</v>
      </c>
      <c r="B4990" s="172" t="s">
        <v>12023</v>
      </c>
      <c r="C4990" s="81" t="s">
        <v>11499</v>
      </c>
      <c r="D4990" s="81" t="s">
        <v>143</v>
      </c>
      <c r="E4990" s="81"/>
      <c r="F4990" s="81"/>
      <c r="G4990" s="172" t="s">
        <v>103</v>
      </c>
      <c r="H4990" s="34"/>
    </row>
    <row r="4991" spans="1:8" x14ac:dyDescent="0.2">
      <c r="A4991" s="1569">
        <v>301633</v>
      </c>
      <c r="B4991" s="172" t="s">
        <v>8445</v>
      </c>
      <c r="C4991" s="81" t="s">
        <v>4784</v>
      </c>
      <c r="D4991" s="81" t="s">
        <v>124</v>
      </c>
      <c r="E4991" s="81"/>
      <c r="F4991" s="81"/>
      <c r="G4991" s="172" t="s">
        <v>103</v>
      </c>
      <c r="H4991" s="34"/>
    </row>
    <row r="4992" spans="1:8" x14ac:dyDescent="0.2">
      <c r="A4992" s="1569">
        <v>301634</v>
      </c>
      <c r="B4992" s="172" t="s">
        <v>8446</v>
      </c>
      <c r="C4992" s="81" t="s">
        <v>8447</v>
      </c>
      <c r="D4992" s="81" t="s">
        <v>124</v>
      </c>
      <c r="E4992" s="81"/>
      <c r="F4992" s="81"/>
      <c r="G4992" s="172" t="s">
        <v>103</v>
      </c>
      <c r="H4992" s="34"/>
    </row>
    <row r="4993" spans="1:8" x14ac:dyDescent="0.2">
      <c r="A4993" s="1569">
        <v>301635</v>
      </c>
      <c r="B4993" s="172" t="s">
        <v>8448</v>
      </c>
      <c r="C4993" s="81" t="s">
        <v>8449</v>
      </c>
      <c r="D4993" s="81" t="s">
        <v>124</v>
      </c>
      <c r="E4993" s="81"/>
      <c r="F4993" s="81"/>
      <c r="G4993" s="172" t="s">
        <v>103</v>
      </c>
      <c r="H4993" s="34"/>
    </row>
    <row r="4994" spans="1:8" x14ac:dyDescent="0.2">
      <c r="A4994" s="1569">
        <v>301636</v>
      </c>
      <c r="B4994" s="172" t="s">
        <v>8450</v>
      </c>
      <c r="C4994" s="81" t="s">
        <v>8451</v>
      </c>
      <c r="D4994" s="81" t="s">
        <v>134</v>
      </c>
      <c r="E4994" s="81"/>
      <c r="F4994" s="81"/>
      <c r="G4994" s="172" t="s">
        <v>103</v>
      </c>
      <c r="H4994" s="34"/>
    </row>
    <row r="4995" spans="1:8" x14ac:dyDescent="0.2">
      <c r="A4995" s="1569">
        <v>301637</v>
      </c>
      <c r="B4995" s="172" t="s">
        <v>8452</v>
      </c>
      <c r="C4995" s="81" t="s">
        <v>8453</v>
      </c>
      <c r="D4995" s="81" t="s">
        <v>124</v>
      </c>
      <c r="E4995" s="81"/>
      <c r="F4995" s="81"/>
      <c r="G4995" s="172" t="s">
        <v>103</v>
      </c>
      <c r="H4995" s="34"/>
    </row>
    <row r="4996" spans="1:8" x14ac:dyDescent="0.2">
      <c r="A4996" s="1569">
        <v>301638</v>
      </c>
      <c r="B4996" s="172" t="s">
        <v>8454</v>
      </c>
      <c r="C4996" s="81" t="s">
        <v>8455</v>
      </c>
      <c r="D4996" s="81" t="s">
        <v>101</v>
      </c>
      <c r="E4996" s="81" t="s">
        <v>124</v>
      </c>
      <c r="F4996" s="81"/>
      <c r="G4996" s="172" t="s">
        <v>103</v>
      </c>
      <c r="H4996" s="34"/>
    </row>
    <row r="4997" spans="1:8" x14ac:dyDescent="0.2">
      <c r="A4997" s="1569">
        <v>301639</v>
      </c>
      <c r="B4997" s="172" t="s">
        <v>8456</v>
      </c>
      <c r="C4997" s="81" t="s">
        <v>8457</v>
      </c>
      <c r="D4997" s="81" t="s">
        <v>143</v>
      </c>
      <c r="E4997" s="81"/>
      <c r="F4997" s="81"/>
      <c r="G4997" s="172" t="s">
        <v>103</v>
      </c>
      <c r="H4997" s="34"/>
    </row>
    <row r="4998" spans="1:8" x14ac:dyDescent="0.2">
      <c r="A4998" s="1569">
        <v>301640</v>
      </c>
      <c r="B4998" s="172" t="s">
        <v>8458</v>
      </c>
      <c r="C4998" s="81" t="s">
        <v>8459</v>
      </c>
      <c r="D4998" s="81" t="s">
        <v>101</v>
      </c>
      <c r="E4998" s="81"/>
      <c r="F4998" s="81"/>
      <c r="G4998" s="172" t="s">
        <v>103</v>
      </c>
      <c r="H4998" s="34"/>
    </row>
    <row r="4999" spans="1:8" x14ac:dyDescent="0.2">
      <c r="A4999" s="1569">
        <v>301641</v>
      </c>
      <c r="B4999" s="172" t="s">
        <v>8460</v>
      </c>
      <c r="C4999" s="81" t="s">
        <v>8461</v>
      </c>
      <c r="D4999" s="81" t="s">
        <v>101</v>
      </c>
      <c r="E4999" s="81"/>
      <c r="F4999" s="81"/>
      <c r="G4999" s="172" t="s">
        <v>103</v>
      </c>
      <c r="H4999" s="34"/>
    </row>
    <row r="5000" spans="1:8" x14ac:dyDescent="0.2">
      <c r="A5000" s="1569">
        <v>301642</v>
      </c>
      <c r="B5000" s="172" t="s">
        <v>8462</v>
      </c>
      <c r="C5000" s="81" t="s">
        <v>8451</v>
      </c>
      <c r="D5000" s="81" t="s">
        <v>134</v>
      </c>
      <c r="E5000" s="81"/>
      <c r="F5000" s="81"/>
      <c r="G5000" s="172" t="s">
        <v>103</v>
      </c>
      <c r="H5000" s="34"/>
    </row>
    <row r="5001" spans="1:8" x14ac:dyDescent="0.2">
      <c r="A5001" s="1569">
        <v>301643</v>
      </c>
      <c r="B5001" s="172" t="s">
        <v>8463</v>
      </c>
      <c r="C5001" s="81" t="s">
        <v>8464</v>
      </c>
      <c r="D5001" s="81" t="s">
        <v>143</v>
      </c>
      <c r="E5001" s="81"/>
      <c r="F5001" s="81"/>
      <c r="G5001" s="172" t="s">
        <v>103</v>
      </c>
      <c r="H5001" s="34"/>
    </row>
    <row r="5002" spans="1:8" x14ac:dyDescent="0.2">
      <c r="A5002" s="1569">
        <v>301644</v>
      </c>
      <c r="B5002" s="172" t="s">
        <v>8465</v>
      </c>
      <c r="C5002" s="81" t="s">
        <v>8466</v>
      </c>
      <c r="D5002" s="81" t="s">
        <v>101</v>
      </c>
      <c r="E5002" s="81"/>
      <c r="F5002" s="81"/>
      <c r="G5002" s="172" t="s">
        <v>103</v>
      </c>
      <c r="H5002" s="34"/>
    </row>
    <row r="5003" spans="1:8" x14ac:dyDescent="0.2">
      <c r="A5003" s="1569">
        <v>301645</v>
      </c>
      <c r="B5003" s="172" t="s">
        <v>8467</v>
      </c>
      <c r="C5003" s="81" t="s">
        <v>8468</v>
      </c>
      <c r="D5003" s="81" t="s">
        <v>101</v>
      </c>
      <c r="E5003" s="81"/>
      <c r="F5003" s="81"/>
      <c r="G5003" s="172" t="s">
        <v>110</v>
      </c>
      <c r="H5003" s="34"/>
    </row>
    <row r="5004" spans="1:8" x14ac:dyDescent="0.2">
      <c r="A5004" s="1569">
        <v>301646</v>
      </c>
      <c r="B5004" s="172" t="s">
        <v>8469</v>
      </c>
      <c r="C5004" s="81" t="s">
        <v>8470</v>
      </c>
      <c r="D5004" s="81" t="s">
        <v>134</v>
      </c>
      <c r="E5004" s="81"/>
      <c r="F5004" s="81"/>
      <c r="G5004" s="172" t="s">
        <v>103</v>
      </c>
      <c r="H5004" s="34"/>
    </row>
    <row r="5005" spans="1:8" x14ac:dyDescent="0.2">
      <c r="A5005" s="1569">
        <v>301647</v>
      </c>
      <c r="B5005" s="172" t="s">
        <v>8471</v>
      </c>
      <c r="C5005" s="81" t="s">
        <v>8472</v>
      </c>
      <c r="D5005" s="81" t="s">
        <v>134</v>
      </c>
      <c r="E5005" s="81"/>
      <c r="F5005" s="81"/>
      <c r="G5005" s="172" t="s">
        <v>103</v>
      </c>
      <c r="H5005" s="34"/>
    </row>
    <row r="5006" spans="1:8" x14ac:dyDescent="0.2">
      <c r="A5006" s="1569">
        <v>301648</v>
      </c>
      <c r="B5006" s="172" t="s">
        <v>8473</v>
      </c>
      <c r="C5006" s="81" t="s">
        <v>958</v>
      </c>
      <c r="D5006" s="81" t="s">
        <v>134</v>
      </c>
      <c r="E5006" s="81"/>
      <c r="F5006" s="81"/>
      <c r="G5006" s="172" t="s">
        <v>103</v>
      </c>
      <c r="H5006" s="34"/>
    </row>
    <row r="5007" spans="1:8" x14ac:dyDescent="0.2">
      <c r="A5007" s="1569">
        <v>301649</v>
      </c>
      <c r="B5007" s="172" t="s">
        <v>8474</v>
      </c>
      <c r="C5007" s="81" t="s">
        <v>8475</v>
      </c>
      <c r="D5007" s="81" t="s">
        <v>143</v>
      </c>
      <c r="E5007" s="81"/>
      <c r="F5007" s="81"/>
      <c r="G5007" s="172" t="s">
        <v>103</v>
      </c>
      <c r="H5007" s="34"/>
    </row>
    <row r="5008" spans="1:8" x14ac:dyDescent="0.2">
      <c r="A5008" s="1569">
        <v>301650</v>
      </c>
      <c r="B5008" s="172" t="s">
        <v>8476</v>
      </c>
      <c r="C5008" s="81" t="s">
        <v>7010</v>
      </c>
      <c r="D5008" s="81" t="s">
        <v>143</v>
      </c>
      <c r="E5008" s="81"/>
      <c r="F5008" s="81"/>
      <c r="G5008" s="172" t="s">
        <v>103</v>
      </c>
      <c r="H5008" s="34"/>
    </row>
    <row r="5009" spans="1:8" x14ac:dyDescent="0.2">
      <c r="A5009" s="1569">
        <v>301651</v>
      </c>
      <c r="B5009" s="172" t="s">
        <v>8477</v>
      </c>
      <c r="C5009" s="81" t="s">
        <v>8478</v>
      </c>
      <c r="D5009" s="81" t="s">
        <v>134</v>
      </c>
      <c r="E5009" s="81"/>
      <c r="F5009" s="81"/>
      <c r="G5009" s="172" t="s">
        <v>103</v>
      </c>
      <c r="H5009" s="34"/>
    </row>
    <row r="5010" spans="1:8" x14ac:dyDescent="0.2">
      <c r="A5010" s="1569">
        <v>301652</v>
      </c>
      <c r="B5010" s="172" t="s">
        <v>8479</v>
      </c>
      <c r="C5010" s="81" t="s">
        <v>8480</v>
      </c>
      <c r="D5010" s="81" t="s">
        <v>134</v>
      </c>
      <c r="E5010" s="81"/>
      <c r="F5010" s="81"/>
      <c r="G5010" s="172" t="s">
        <v>103</v>
      </c>
      <c r="H5010" s="34"/>
    </row>
    <row r="5011" spans="1:8" x14ac:dyDescent="0.2">
      <c r="A5011" s="1569">
        <v>301653</v>
      </c>
      <c r="B5011" s="172" t="s">
        <v>8481</v>
      </c>
      <c r="C5011" s="81" t="s">
        <v>8482</v>
      </c>
      <c r="D5011" s="81" t="s">
        <v>134</v>
      </c>
      <c r="E5011" s="81"/>
      <c r="F5011" s="81"/>
      <c r="G5011" s="172" t="s">
        <v>103</v>
      </c>
      <c r="H5011" s="34"/>
    </row>
    <row r="5012" spans="1:8" x14ac:dyDescent="0.2">
      <c r="A5012" s="1569">
        <v>301654</v>
      </c>
      <c r="B5012" s="172" t="s">
        <v>8483</v>
      </c>
      <c r="C5012" s="81" t="s">
        <v>8484</v>
      </c>
      <c r="D5012" s="81" t="s">
        <v>143</v>
      </c>
      <c r="E5012" s="81"/>
      <c r="F5012" s="81"/>
      <c r="G5012" s="172" t="s">
        <v>103</v>
      </c>
      <c r="H5012" s="34"/>
    </row>
    <row r="5013" spans="1:8" x14ac:dyDescent="0.2">
      <c r="A5013" s="1569">
        <v>301655</v>
      </c>
      <c r="B5013" s="172" t="s">
        <v>8485</v>
      </c>
      <c r="C5013" s="81" t="s">
        <v>8486</v>
      </c>
      <c r="D5013" s="81" t="s">
        <v>143</v>
      </c>
      <c r="E5013" s="81"/>
      <c r="F5013" s="81"/>
      <c r="G5013" s="172" t="s">
        <v>103</v>
      </c>
      <c r="H5013" s="34"/>
    </row>
    <row r="5014" spans="1:8" x14ac:dyDescent="0.2">
      <c r="A5014" s="1569">
        <v>301656</v>
      </c>
      <c r="B5014" s="172" t="s">
        <v>8487</v>
      </c>
      <c r="C5014" s="81" t="s">
        <v>8488</v>
      </c>
      <c r="D5014" s="81" t="s">
        <v>101</v>
      </c>
      <c r="E5014" s="81"/>
      <c r="F5014" s="81"/>
      <c r="G5014" s="172" t="s">
        <v>103</v>
      </c>
      <c r="H5014" s="34"/>
    </row>
    <row r="5015" spans="1:8" x14ac:dyDescent="0.2">
      <c r="A5015" s="1569">
        <v>301657</v>
      </c>
      <c r="B5015" s="172" t="s">
        <v>8489</v>
      </c>
      <c r="C5015" s="81" t="s">
        <v>8490</v>
      </c>
      <c r="D5015" s="81" t="s">
        <v>134</v>
      </c>
      <c r="E5015" s="81"/>
      <c r="F5015" s="81"/>
      <c r="G5015" s="172" t="s">
        <v>103</v>
      </c>
      <c r="H5015" s="34"/>
    </row>
    <row r="5016" spans="1:8" x14ac:dyDescent="0.2">
      <c r="A5016" s="1569">
        <v>301658</v>
      </c>
      <c r="B5016" s="172" t="s">
        <v>8491</v>
      </c>
      <c r="C5016" s="81" t="s">
        <v>6743</v>
      </c>
      <c r="D5016" s="81" t="s">
        <v>124</v>
      </c>
      <c r="E5016" s="81"/>
      <c r="F5016" s="81"/>
      <c r="G5016" s="172" t="s">
        <v>103</v>
      </c>
      <c r="H5016" s="34"/>
    </row>
    <row r="5017" spans="1:8" x14ac:dyDescent="0.2">
      <c r="A5017" s="1569">
        <v>301659</v>
      </c>
      <c r="B5017" s="172" t="s">
        <v>8492</v>
      </c>
      <c r="C5017" s="81" t="s">
        <v>8493</v>
      </c>
      <c r="D5017" s="81" t="s">
        <v>124</v>
      </c>
      <c r="E5017" s="81"/>
      <c r="F5017" s="81"/>
      <c r="G5017" s="172" t="s">
        <v>103</v>
      </c>
      <c r="H5017" s="34"/>
    </row>
    <row r="5018" spans="1:8" x14ac:dyDescent="0.2">
      <c r="A5018" s="1569">
        <v>301660</v>
      </c>
      <c r="B5018" s="172" t="s">
        <v>8494</v>
      </c>
      <c r="C5018" s="81" t="s">
        <v>8495</v>
      </c>
      <c r="D5018" s="81" t="s">
        <v>134</v>
      </c>
      <c r="E5018" s="81" t="s">
        <v>143</v>
      </c>
      <c r="F5018" s="81"/>
      <c r="G5018" s="172" t="s">
        <v>103</v>
      </c>
      <c r="H5018" s="34"/>
    </row>
    <row r="5019" spans="1:8" x14ac:dyDescent="0.2">
      <c r="A5019" s="1569">
        <v>301661</v>
      </c>
      <c r="B5019" s="172" t="s">
        <v>8496</v>
      </c>
      <c r="C5019" s="81" t="s">
        <v>8497</v>
      </c>
      <c r="D5019" s="81" t="s">
        <v>134</v>
      </c>
      <c r="E5019" s="81"/>
      <c r="F5019" s="81"/>
      <c r="G5019" s="172" t="s">
        <v>103</v>
      </c>
      <c r="H5019" s="34"/>
    </row>
    <row r="5020" spans="1:8" x14ac:dyDescent="0.2">
      <c r="A5020" s="1569">
        <v>301662</v>
      </c>
      <c r="B5020" s="172" t="s">
        <v>8498</v>
      </c>
      <c r="C5020" s="81" t="s">
        <v>1820</v>
      </c>
      <c r="D5020" s="81" t="s">
        <v>143</v>
      </c>
      <c r="E5020" s="81"/>
      <c r="F5020" s="81"/>
      <c r="G5020" s="172" t="s">
        <v>103</v>
      </c>
      <c r="H5020" s="34"/>
    </row>
    <row r="5021" spans="1:8" x14ac:dyDescent="0.2">
      <c r="A5021" s="1569">
        <v>301663</v>
      </c>
      <c r="B5021" s="172" t="s">
        <v>8499</v>
      </c>
      <c r="C5021" s="81" t="s">
        <v>8500</v>
      </c>
      <c r="D5021" s="81" t="s">
        <v>134</v>
      </c>
      <c r="E5021" s="81"/>
      <c r="F5021" s="81"/>
      <c r="G5021" s="172" t="s">
        <v>103</v>
      </c>
      <c r="H5021" s="34"/>
    </row>
    <row r="5022" spans="1:8" x14ac:dyDescent="0.2">
      <c r="A5022" s="1569">
        <v>301664</v>
      </c>
      <c r="B5022" s="172" t="s">
        <v>8501</v>
      </c>
      <c r="C5022" s="81" t="s">
        <v>7598</v>
      </c>
      <c r="D5022" s="81" t="s">
        <v>143</v>
      </c>
      <c r="E5022" s="81"/>
      <c r="F5022" s="81"/>
      <c r="G5022" s="172" t="s">
        <v>103</v>
      </c>
      <c r="H5022" s="34"/>
    </row>
    <row r="5023" spans="1:8" x14ac:dyDescent="0.2">
      <c r="A5023" s="1569">
        <v>301665</v>
      </c>
      <c r="B5023" s="172" t="s">
        <v>8502</v>
      </c>
      <c r="C5023" s="81" t="s">
        <v>8503</v>
      </c>
      <c r="D5023" s="81" t="s">
        <v>134</v>
      </c>
      <c r="E5023" s="81"/>
      <c r="F5023" s="81"/>
      <c r="G5023" s="172" t="s">
        <v>103</v>
      </c>
      <c r="H5023" s="34"/>
    </row>
    <row r="5024" spans="1:8" x14ac:dyDescent="0.2">
      <c r="A5024" s="1569">
        <v>301666</v>
      </c>
      <c r="B5024" s="172" t="s">
        <v>8504</v>
      </c>
      <c r="C5024" s="81" t="s">
        <v>7602</v>
      </c>
      <c r="D5024" s="81" t="s">
        <v>143</v>
      </c>
      <c r="E5024" s="81"/>
      <c r="F5024" s="81"/>
      <c r="G5024" s="172" t="s">
        <v>103</v>
      </c>
      <c r="H5024" s="34"/>
    </row>
    <row r="5025" spans="1:8" x14ac:dyDescent="0.2">
      <c r="A5025" s="1569">
        <v>301667</v>
      </c>
      <c r="B5025" s="172" t="s">
        <v>8505</v>
      </c>
      <c r="C5025" s="81" t="s">
        <v>7604</v>
      </c>
      <c r="D5025" s="81" t="s">
        <v>143</v>
      </c>
      <c r="E5025" s="81"/>
      <c r="F5025" s="81"/>
      <c r="G5025" s="172" t="s">
        <v>103</v>
      </c>
      <c r="H5025" s="34"/>
    </row>
    <row r="5026" spans="1:8" x14ac:dyDescent="0.2">
      <c r="A5026" s="1569">
        <v>301668</v>
      </c>
      <c r="B5026" s="172" t="s">
        <v>8506</v>
      </c>
      <c r="C5026" s="81" t="s">
        <v>759</v>
      </c>
      <c r="D5026" s="81" t="s">
        <v>124</v>
      </c>
      <c r="E5026" s="81"/>
      <c r="F5026" s="81"/>
      <c r="G5026" s="172" t="s">
        <v>103</v>
      </c>
      <c r="H5026" s="34"/>
    </row>
    <row r="5027" spans="1:8" x14ac:dyDescent="0.2">
      <c r="A5027" s="1569">
        <v>301669</v>
      </c>
      <c r="B5027" s="172" t="s">
        <v>8507</v>
      </c>
      <c r="C5027" s="81" t="s">
        <v>8508</v>
      </c>
      <c r="D5027" s="81" t="s">
        <v>124</v>
      </c>
      <c r="E5027" s="81"/>
      <c r="F5027" s="81"/>
      <c r="G5027" s="172" t="s">
        <v>103</v>
      </c>
      <c r="H5027" s="34"/>
    </row>
    <row r="5028" spans="1:8" x14ac:dyDescent="0.2">
      <c r="A5028" s="1569">
        <v>301670</v>
      </c>
      <c r="B5028" s="172" t="s">
        <v>8509</v>
      </c>
      <c r="C5028" s="81" t="s">
        <v>8510</v>
      </c>
      <c r="D5028" s="81" t="s">
        <v>124</v>
      </c>
      <c r="E5028" s="81"/>
      <c r="F5028" s="81"/>
      <c r="G5028" s="172" t="s">
        <v>103</v>
      </c>
      <c r="H5028" s="34"/>
    </row>
    <row r="5029" spans="1:8" x14ac:dyDescent="0.2">
      <c r="A5029" s="1569">
        <v>301671</v>
      </c>
      <c r="B5029" s="172" t="s">
        <v>8511</v>
      </c>
      <c r="C5029" s="81" t="s">
        <v>763</v>
      </c>
      <c r="D5029" s="81" t="s">
        <v>124</v>
      </c>
      <c r="E5029" s="81"/>
      <c r="F5029" s="81"/>
      <c r="G5029" s="172" t="s">
        <v>103</v>
      </c>
      <c r="H5029" s="34"/>
    </row>
    <row r="5030" spans="1:8" x14ac:dyDescent="0.2">
      <c r="A5030" s="1569">
        <v>301672</v>
      </c>
      <c r="B5030" s="172" t="s">
        <v>8512</v>
      </c>
      <c r="C5030" s="81" t="s">
        <v>8513</v>
      </c>
      <c r="D5030" s="81" t="s">
        <v>143</v>
      </c>
      <c r="E5030" s="81"/>
      <c r="F5030" s="81"/>
      <c r="G5030" s="172" t="s">
        <v>103</v>
      </c>
      <c r="H5030" s="34"/>
    </row>
    <row r="5031" spans="1:8" x14ac:dyDescent="0.2">
      <c r="A5031" s="1569">
        <v>301673</v>
      </c>
      <c r="B5031" s="172" t="s">
        <v>8514</v>
      </c>
      <c r="C5031" s="81" t="s">
        <v>8515</v>
      </c>
      <c r="D5031" s="81" t="s">
        <v>134</v>
      </c>
      <c r="E5031" s="81"/>
      <c r="F5031" s="81"/>
      <c r="G5031" s="172" t="s">
        <v>103</v>
      </c>
      <c r="H5031" s="34"/>
    </row>
    <row r="5032" spans="1:8" x14ac:dyDescent="0.2">
      <c r="A5032" s="1569">
        <v>301674</v>
      </c>
      <c r="B5032" s="172" t="s">
        <v>8516</v>
      </c>
      <c r="C5032" s="81" t="s">
        <v>8517</v>
      </c>
      <c r="D5032" s="81" t="s">
        <v>143</v>
      </c>
      <c r="E5032" s="81"/>
      <c r="F5032" s="81"/>
      <c r="G5032" s="172" t="s">
        <v>103</v>
      </c>
      <c r="H5032" s="34"/>
    </row>
    <row r="5033" spans="1:8" x14ac:dyDescent="0.2">
      <c r="A5033" s="1569">
        <v>301675</v>
      </c>
      <c r="B5033" s="172" t="s">
        <v>8518</v>
      </c>
      <c r="C5033" s="81" t="s">
        <v>8519</v>
      </c>
      <c r="D5033" s="81" t="s">
        <v>101</v>
      </c>
      <c r="E5033" s="81"/>
      <c r="F5033" s="81"/>
      <c r="G5033" s="172" t="s">
        <v>103</v>
      </c>
      <c r="H5033" s="34"/>
    </row>
    <row r="5034" spans="1:8" x14ac:dyDescent="0.2">
      <c r="A5034" s="1569">
        <v>301676</v>
      </c>
      <c r="B5034" s="172" t="s">
        <v>8520</v>
      </c>
      <c r="C5034" s="81" t="s">
        <v>8521</v>
      </c>
      <c r="D5034" s="81" t="s">
        <v>124</v>
      </c>
      <c r="E5034" s="81"/>
      <c r="F5034" s="81"/>
      <c r="G5034" s="172" t="s">
        <v>103</v>
      </c>
      <c r="H5034" s="34"/>
    </row>
    <row r="5035" spans="1:8" x14ac:dyDescent="0.2">
      <c r="A5035" s="1569">
        <v>301677</v>
      </c>
      <c r="B5035" s="172" t="s">
        <v>8522</v>
      </c>
      <c r="C5035" s="81" t="s">
        <v>8523</v>
      </c>
      <c r="D5035" s="81" t="s">
        <v>134</v>
      </c>
      <c r="E5035" s="81"/>
      <c r="F5035" s="81"/>
      <c r="G5035" s="172" t="s">
        <v>103</v>
      </c>
      <c r="H5035" s="34"/>
    </row>
    <row r="5036" spans="1:8" x14ac:dyDescent="0.2">
      <c r="A5036" s="1569">
        <v>301678</v>
      </c>
      <c r="B5036" s="172" t="s">
        <v>8524</v>
      </c>
      <c r="C5036" s="81" t="s">
        <v>8525</v>
      </c>
      <c r="D5036" s="81" t="s">
        <v>143</v>
      </c>
      <c r="E5036" s="81"/>
      <c r="F5036" s="81"/>
      <c r="G5036" s="172" t="s">
        <v>103</v>
      </c>
      <c r="H5036" s="34"/>
    </row>
    <row r="5037" spans="1:8" x14ac:dyDescent="0.2">
      <c r="A5037" s="1569">
        <v>301679</v>
      </c>
      <c r="B5037" s="172" t="s">
        <v>8526</v>
      </c>
      <c r="C5037" s="81" t="s">
        <v>8527</v>
      </c>
      <c r="D5037" s="81" t="s">
        <v>134</v>
      </c>
      <c r="E5037" s="81"/>
      <c r="F5037" s="81"/>
      <c r="G5037" s="172" t="s">
        <v>103</v>
      </c>
      <c r="H5037" s="34"/>
    </row>
    <row r="5038" spans="1:8" x14ac:dyDescent="0.2">
      <c r="A5038" s="1569">
        <v>301680</v>
      </c>
      <c r="B5038" s="172" t="s">
        <v>8528</v>
      </c>
      <c r="C5038" s="81" t="s">
        <v>8529</v>
      </c>
      <c r="D5038" s="81" t="s">
        <v>134</v>
      </c>
      <c r="E5038" s="81"/>
      <c r="F5038" s="81"/>
      <c r="G5038" s="172" t="s">
        <v>103</v>
      </c>
      <c r="H5038" s="34"/>
    </row>
    <row r="5039" spans="1:8" x14ac:dyDescent="0.2">
      <c r="A5039" s="1569">
        <v>301681</v>
      </c>
      <c r="B5039" s="172" t="s">
        <v>8530</v>
      </c>
      <c r="C5039" s="81" t="s">
        <v>8531</v>
      </c>
      <c r="D5039" s="81" t="s">
        <v>134</v>
      </c>
      <c r="E5039" s="81"/>
      <c r="F5039" s="81"/>
      <c r="G5039" s="172" t="s">
        <v>103</v>
      </c>
      <c r="H5039" s="34"/>
    </row>
    <row r="5040" spans="1:8" x14ac:dyDescent="0.2">
      <c r="A5040" s="1569">
        <v>301682</v>
      </c>
      <c r="B5040" s="172" t="s">
        <v>8532</v>
      </c>
      <c r="C5040" s="81" t="s">
        <v>8533</v>
      </c>
      <c r="D5040" s="81" t="s">
        <v>134</v>
      </c>
      <c r="E5040" s="81"/>
      <c r="F5040" s="81"/>
      <c r="G5040" s="172" t="s">
        <v>103</v>
      </c>
      <c r="H5040" s="34"/>
    </row>
    <row r="5041" spans="1:8" x14ac:dyDescent="0.2">
      <c r="A5041" s="1569">
        <v>301683</v>
      </c>
      <c r="B5041" s="172" t="s">
        <v>8534</v>
      </c>
      <c r="C5041" s="81" t="s">
        <v>8535</v>
      </c>
      <c r="D5041" s="81" t="s">
        <v>134</v>
      </c>
      <c r="E5041" s="81"/>
      <c r="F5041" s="81"/>
      <c r="G5041" s="172" t="s">
        <v>103</v>
      </c>
      <c r="H5041" s="34"/>
    </row>
    <row r="5042" spans="1:8" x14ac:dyDescent="0.2">
      <c r="A5042" s="1569">
        <v>301684</v>
      </c>
      <c r="B5042" s="172" t="s">
        <v>8536</v>
      </c>
      <c r="C5042" s="81" t="s">
        <v>8537</v>
      </c>
      <c r="D5042" s="81" t="s">
        <v>143</v>
      </c>
      <c r="E5042" s="81"/>
      <c r="F5042" s="81"/>
      <c r="G5042" s="172" t="s">
        <v>103</v>
      </c>
      <c r="H5042" s="34"/>
    </row>
    <row r="5043" spans="1:8" x14ac:dyDescent="0.2">
      <c r="A5043" s="1569">
        <v>301685</v>
      </c>
      <c r="B5043" s="172" t="s">
        <v>8538</v>
      </c>
      <c r="C5043" s="81" t="s">
        <v>8539</v>
      </c>
      <c r="D5043" s="81" t="s">
        <v>124</v>
      </c>
      <c r="E5043" s="81"/>
      <c r="F5043" s="81"/>
      <c r="G5043" s="172" t="s">
        <v>103</v>
      </c>
      <c r="H5043" s="34"/>
    </row>
    <row r="5044" spans="1:8" x14ac:dyDescent="0.2">
      <c r="A5044" s="1569">
        <v>301686</v>
      </c>
      <c r="B5044" s="172" t="s">
        <v>8540</v>
      </c>
      <c r="C5044" s="81" t="s">
        <v>8541</v>
      </c>
      <c r="D5044" s="81" t="s">
        <v>124</v>
      </c>
      <c r="E5044" s="81"/>
      <c r="F5044" s="81"/>
      <c r="G5044" s="172" t="s">
        <v>103</v>
      </c>
      <c r="H5044" s="34"/>
    </row>
    <row r="5045" spans="1:8" x14ac:dyDescent="0.2">
      <c r="A5045" s="1569">
        <v>301687</v>
      </c>
      <c r="B5045" s="172" t="s">
        <v>8542</v>
      </c>
      <c r="C5045" s="81" t="s">
        <v>8543</v>
      </c>
      <c r="D5045" s="81" t="s">
        <v>124</v>
      </c>
      <c r="E5045" s="81"/>
      <c r="F5045" s="81"/>
      <c r="G5045" s="172" t="s">
        <v>103</v>
      </c>
      <c r="H5045" s="34"/>
    </row>
    <row r="5046" spans="1:8" x14ac:dyDescent="0.2">
      <c r="A5046" s="1569">
        <v>301688</v>
      </c>
      <c r="B5046" s="172" t="s">
        <v>8544</v>
      </c>
      <c r="C5046" s="81" t="s">
        <v>8545</v>
      </c>
      <c r="D5046" s="81" t="s">
        <v>143</v>
      </c>
      <c r="E5046" s="81"/>
      <c r="F5046" s="81"/>
      <c r="G5046" s="172" t="s">
        <v>113</v>
      </c>
      <c r="H5046" s="34"/>
    </row>
    <row r="5047" spans="1:8" x14ac:dyDescent="0.2">
      <c r="A5047" s="1569">
        <v>301689</v>
      </c>
      <c r="B5047" s="172" t="s">
        <v>8546</v>
      </c>
      <c r="C5047" s="81" t="s">
        <v>8547</v>
      </c>
      <c r="D5047" s="81" t="s">
        <v>143</v>
      </c>
      <c r="E5047" s="81"/>
      <c r="F5047" s="81"/>
      <c r="G5047" s="172" t="s">
        <v>103</v>
      </c>
      <c r="H5047" s="34"/>
    </row>
    <row r="5048" spans="1:8" x14ac:dyDescent="0.2">
      <c r="A5048" s="1569">
        <v>301690</v>
      </c>
      <c r="B5048" s="172" t="s">
        <v>8548</v>
      </c>
      <c r="C5048" s="81" t="s">
        <v>8549</v>
      </c>
      <c r="D5048" s="81" t="s">
        <v>143</v>
      </c>
      <c r="E5048" s="81"/>
      <c r="F5048" s="81"/>
      <c r="G5048" s="172" t="s">
        <v>103</v>
      </c>
      <c r="H5048" s="34"/>
    </row>
    <row r="5049" spans="1:8" x14ac:dyDescent="0.2">
      <c r="A5049" s="1569">
        <v>301691</v>
      </c>
      <c r="B5049" s="172" t="s">
        <v>8550</v>
      </c>
      <c r="C5049" s="81" t="s">
        <v>8551</v>
      </c>
      <c r="D5049" s="81" t="s">
        <v>143</v>
      </c>
      <c r="E5049" s="81"/>
      <c r="F5049" s="81"/>
      <c r="G5049" s="172" t="s">
        <v>103</v>
      </c>
      <c r="H5049" s="34"/>
    </row>
    <row r="5050" spans="1:8" x14ac:dyDescent="0.2">
      <c r="A5050" s="1569">
        <v>301692</v>
      </c>
      <c r="B5050" s="172" t="s">
        <v>8552</v>
      </c>
      <c r="C5050" s="81" t="s">
        <v>8553</v>
      </c>
      <c r="D5050" s="81" t="s">
        <v>134</v>
      </c>
      <c r="E5050" s="81"/>
      <c r="F5050" s="81"/>
      <c r="G5050" s="172" t="s">
        <v>103</v>
      </c>
      <c r="H5050" s="34"/>
    </row>
    <row r="5051" spans="1:8" x14ac:dyDescent="0.2">
      <c r="A5051" s="1569">
        <v>301693</v>
      </c>
      <c r="B5051" s="172" t="s">
        <v>8554</v>
      </c>
      <c r="C5051" s="81" t="s">
        <v>8555</v>
      </c>
      <c r="D5051" s="81" t="s">
        <v>143</v>
      </c>
      <c r="E5051" s="81"/>
      <c r="F5051" s="81"/>
      <c r="G5051" s="172" t="s">
        <v>103</v>
      </c>
      <c r="H5051" s="34"/>
    </row>
    <row r="5052" spans="1:8" x14ac:dyDescent="0.2">
      <c r="A5052" s="1569">
        <v>301694</v>
      </c>
      <c r="B5052" s="172" t="s">
        <v>8556</v>
      </c>
      <c r="C5052" s="81" t="s">
        <v>12024</v>
      </c>
      <c r="D5052" s="81" t="s">
        <v>143</v>
      </c>
      <c r="E5052" s="81"/>
      <c r="F5052" s="81"/>
      <c r="G5052" s="172" t="s">
        <v>103</v>
      </c>
      <c r="H5052" s="34"/>
    </row>
    <row r="5053" spans="1:8" x14ac:dyDescent="0.2">
      <c r="A5053" s="1569">
        <v>301695</v>
      </c>
      <c r="B5053" s="172" t="s">
        <v>8557</v>
      </c>
      <c r="C5053" s="81" t="s">
        <v>8558</v>
      </c>
      <c r="D5053" s="81" t="s">
        <v>124</v>
      </c>
      <c r="E5053" s="81"/>
      <c r="F5053" s="81"/>
      <c r="G5053" s="172" t="s">
        <v>103</v>
      </c>
      <c r="H5053" s="34"/>
    </row>
    <row r="5054" spans="1:8" x14ac:dyDescent="0.2">
      <c r="A5054" s="1569">
        <v>301696</v>
      </c>
      <c r="B5054" s="172" t="s">
        <v>8559</v>
      </c>
      <c r="C5054" s="81" t="s">
        <v>8560</v>
      </c>
      <c r="D5054" s="81" t="s">
        <v>124</v>
      </c>
      <c r="E5054" s="81"/>
      <c r="F5054" s="81"/>
      <c r="G5054" s="172" t="s">
        <v>103</v>
      </c>
      <c r="H5054" s="34"/>
    </row>
    <row r="5055" spans="1:8" x14ac:dyDescent="0.2">
      <c r="A5055" s="1569">
        <v>301697</v>
      </c>
      <c r="B5055" s="172" t="s">
        <v>8561</v>
      </c>
      <c r="C5055" s="81" t="s">
        <v>8562</v>
      </c>
      <c r="D5055" s="81" t="s">
        <v>143</v>
      </c>
      <c r="E5055" s="81"/>
      <c r="F5055" s="81"/>
      <c r="G5055" s="172" t="s">
        <v>103</v>
      </c>
      <c r="H5055" s="34"/>
    </row>
    <row r="5056" spans="1:8" x14ac:dyDescent="0.2">
      <c r="A5056" s="1569">
        <v>301698</v>
      </c>
      <c r="B5056" s="172" t="s">
        <v>8563</v>
      </c>
      <c r="C5056" s="81" t="s">
        <v>8564</v>
      </c>
      <c r="D5056" s="81" t="s">
        <v>101</v>
      </c>
      <c r="E5056" s="81"/>
      <c r="F5056" s="81"/>
      <c r="G5056" s="172" t="s">
        <v>103</v>
      </c>
      <c r="H5056" s="34"/>
    </row>
    <row r="5057" spans="1:8" x14ac:dyDescent="0.2">
      <c r="A5057" s="1569">
        <v>301699</v>
      </c>
      <c r="B5057" s="172" t="s">
        <v>8565</v>
      </c>
      <c r="C5057" s="81" t="s">
        <v>8566</v>
      </c>
      <c r="D5057" s="81" t="s">
        <v>134</v>
      </c>
      <c r="E5057" s="81"/>
      <c r="F5057" s="81"/>
      <c r="G5057" s="172" t="s">
        <v>107</v>
      </c>
      <c r="H5057" s="34"/>
    </row>
    <row r="5058" spans="1:8" x14ac:dyDescent="0.2">
      <c r="A5058" s="1569">
        <v>301700</v>
      </c>
      <c r="B5058" s="172" t="s">
        <v>8567</v>
      </c>
      <c r="C5058" s="81" t="s">
        <v>8568</v>
      </c>
      <c r="D5058" s="81" t="s">
        <v>134</v>
      </c>
      <c r="E5058" s="81"/>
      <c r="F5058" s="81"/>
      <c r="G5058" s="172" t="s">
        <v>103</v>
      </c>
      <c r="H5058" s="34"/>
    </row>
    <row r="5059" spans="1:8" x14ac:dyDescent="0.2">
      <c r="A5059" s="1569">
        <v>301701</v>
      </c>
      <c r="B5059" s="172" t="s">
        <v>8569</v>
      </c>
      <c r="C5059" s="81" t="s">
        <v>8570</v>
      </c>
      <c r="D5059" s="81" t="s">
        <v>101</v>
      </c>
      <c r="E5059" s="81"/>
      <c r="F5059" s="81"/>
      <c r="G5059" s="172" t="s">
        <v>103</v>
      </c>
      <c r="H5059" s="34"/>
    </row>
    <row r="5060" spans="1:8" x14ac:dyDescent="0.2">
      <c r="A5060" s="1569">
        <v>301702</v>
      </c>
      <c r="B5060" s="172" t="s">
        <v>8571</v>
      </c>
      <c r="C5060" s="81" t="s">
        <v>8572</v>
      </c>
      <c r="D5060" s="81" t="s">
        <v>101</v>
      </c>
      <c r="E5060" s="81"/>
      <c r="F5060" s="81"/>
      <c r="G5060" s="172" t="s">
        <v>103</v>
      </c>
      <c r="H5060" s="34"/>
    </row>
    <row r="5061" spans="1:8" x14ac:dyDescent="0.2">
      <c r="A5061" s="1569">
        <v>301703</v>
      </c>
      <c r="B5061" s="172" t="s">
        <v>8573</v>
      </c>
      <c r="C5061" s="81" t="s">
        <v>8572</v>
      </c>
      <c r="D5061" s="81" t="s">
        <v>101</v>
      </c>
      <c r="E5061" s="81"/>
      <c r="F5061" s="81"/>
      <c r="G5061" s="172" t="s">
        <v>103</v>
      </c>
      <c r="H5061" s="34"/>
    </row>
    <row r="5062" spans="1:8" x14ac:dyDescent="0.2">
      <c r="A5062" s="1569">
        <v>301704</v>
      </c>
      <c r="B5062" s="172" t="s">
        <v>8574</v>
      </c>
      <c r="C5062" s="81" t="s">
        <v>8575</v>
      </c>
      <c r="D5062" s="81" t="s">
        <v>101</v>
      </c>
      <c r="E5062" s="81"/>
      <c r="F5062" s="81"/>
      <c r="G5062" s="172" t="s">
        <v>103</v>
      </c>
      <c r="H5062" s="34"/>
    </row>
    <row r="5063" spans="1:8" x14ac:dyDescent="0.2">
      <c r="A5063" s="1569">
        <v>301705</v>
      </c>
      <c r="B5063" s="172" t="s">
        <v>8576</v>
      </c>
      <c r="C5063" s="81" t="s">
        <v>8577</v>
      </c>
      <c r="D5063" s="81" t="s">
        <v>101</v>
      </c>
      <c r="E5063" s="81"/>
      <c r="F5063" s="81"/>
      <c r="G5063" s="172" t="s">
        <v>103</v>
      </c>
      <c r="H5063" s="34"/>
    </row>
    <row r="5064" spans="1:8" x14ac:dyDescent="0.2">
      <c r="A5064" s="1569">
        <v>301706</v>
      </c>
      <c r="B5064" s="172" t="s">
        <v>8578</v>
      </c>
      <c r="C5064" s="81" t="s">
        <v>8579</v>
      </c>
      <c r="D5064" s="81" t="s">
        <v>101</v>
      </c>
      <c r="E5064" s="81"/>
      <c r="F5064" s="81"/>
      <c r="G5064" s="172" t="s">
        <v>103</v>
      </c>
      <c r="H5064" s="34"/>
    </row>
    <row r="5065" spans="1:8" x14ac:dyDescent="0.2">
      <c r="A5065" s="1569">
        <v>301707</v>
      </c>
      <c r="B5065" s="172" t="s">
        <v>8580</v>
      </c>
      <c r="C5065" s="81" t="s">
        <v>8581</v>
      </c>
      <c r="D5065" s="81" t="s">
        <v>101</v>
      </c>
      <c r="E5065" s="81"/>
      <c r="F5065" s="81"/>
      <c r="G5065" s="172" t="s">
        <v>103</v>
      </c>
      <c r="H5065" s="34"/>
    </row>
    <row r="5066" spans="1:8" x14ac:dyDescent="0.2">
      <c r="A5066" s="1569">
        <v>301708</v>
      </c>
      <c r="B5066" s="172" t="s">
        <v>8582</v>
      </c>
      <c r="C5066" s="81" t="s">
        <v>8583</v>
      </c>
      <c r="D5066" s="81" t="s">
        <v>101</v>
      </c>
      <c r="E5066" s="81"/>
      <c r="F5066" s="81"/>
      <c r="G5066" s="172" t="s">
        <v>103</v>
      </c>
      <c r="H5066" s="34"/>
    </row>
    <row r="5067" spans="1:8" x14ac:dyDescent="0.2">
      <c r="A5067" s="1569">
        <v>301709</v>
      </c>
      <c r="B5067" s="172" t="s">
        <v>8584</v>
      </c>
      <c r="C5067" s="81" t="s">
        <v>8585</v>
      </c>
      <c r="D5067" s="81" t="s">
        <v>101</v>
      </c>
      <c r="E5067" s="81"/>
      <c r="F5067" s="81"/>
      <c r="G5067" s="172" t="s">
        <v>103</v>
      </c>
      <c r="H5067" s="34"/>
    </row>
    <row r="5068" spans="1:8" x14ac:dyDescent="0.2">
      <c r="A5068" s="1569">
        <v>301710</v>
      </c>
      <c r="B5068" s="172" t="s">
        <v>8586</v>
      </c>
      <c r="C5068" s="81" t="s">
        <v>8587</v>
      </c>
      <c r="D5068" s="81" t="s">
        <v>101</v>
      </c>
      <c r="E5068" s="81"/>
      <c r="F5068" s="81"/>
      <c r="G5068" s="172" t="s">
        <v>103</v>
      </c>
      <c r="H5068" s="34"/>
    </row>
    <row r="5069" spans="1:8" x14ac:dyDescent="0.2">
      <c r="A5069" s="1569">
        <v>301711</v>
      </c>
      <c r="B5069" s="172" t="s">
        <v>8588</v>
      </c>
      <c r="C5069" s="81" t="s">
        <v>8589</v>
      </c>
      <c r="D5069" s="81" t="s">
        <v>101</v>
      </c>
      <c r="E5069" s="81"/>
      <c r="F5069" s="81"/>
      <c r="G5069" s="172" t="s">
        <v>103</v>
      </c>
      <c r="H5069" s="34"/>
    </row>
    <row r="5070" spans="1:8" x14ac:dyDescent="0.2">
      <c r="A5070" s="1569">
        <v>301712</v>
      </c>
      <c r="B5070" s="172" t="s">
        <v>8590</v>
      </c>
      <c r="C5070" s="81" t="s">
        <v>8591</v>
      </c>
      <c r="D5070" s="81" t="s">
        <v>101</v>
      </c>
      <c r="E5070" s="81"/>
      <c r="F5070" s="81"/>
      <c r="G5070" s="172" t="s">
        <v>103</v>
      </c>
      <c r="H5070" s="34"/>
    </row>
    <row r="5071" spans="1:8" x14ac:dyDescent="0.2">
      <c r="A5071" s="1569">
        <v>301713</v>
      </c>
      <c r="B5071" s="172" t="s">
        <v>8592</v>
      </c>
      <c r="C5071" s="81" t="s">
        <v>8593</v>
      </c>
      <c r="D5071" s="81" t="s">
        <v>101</v>
      </c>
      <c r="E5071" s="81"/>
      <c r="F5071" s="81"/>
      <c r="G5071" s="172" t="s">
        <v>103</v>
      </c>
      <c r="H5071" s="34"/>
    </row>
    <row r="5072" spans="1:8" x14ac:dyDescent="0.2">
      <c r="A5072" s="1569">
        <v>301714</v>
      </c>
      <c r="B5072" s="172" t="s">
        <v>8594</v>
      </c>
      <c r="C5072" s="81" t="s">
        <v>8595</v>
      </c>
      <c r="D5072" s="81" t="s">
        <v>101</v>
      </c>
      <c r="E5072" s="81"/>
      <c r="F5072" s="81"/>
      <c r="G5072" s="172" t="s">
        <v>110</v>
      </c>
      <c r="H5072" s="34"/>
    </row>
    <row r="5073" spans="1:8" x14ac:dyDescent="0.2">
      <c r="A5073" s="1569">
        <v>301715</v>
      </c>
      <c r="B5073" s="172" t="s">
        <v>8596</v>
      </c>
      <c r="C5073" s="81" t="s">
        <v>8597</v>
      </c>
      <c r="D5073" s="81" t="s">
        <v>101</v>
      </c>
      <c r="E5073" s="81"/>
      <c r="F5073" s="81"/>
      <c r="G5073" s="172" t="s">
        <v>113</v>
      </c>
      <c r="H5073" s="34"/>
    </row>
    <row r="5074" spans="1:8" x14ac:dyDescent="0.2">
      <c r="A5074" s="1569">
        <v>301716</v>
      </c>
      <c r="B5074" s="172" t="s">
        <v>12025</v>
      </c>
      <c r="C5074" s="81" t="s">
        <v>12026</v>
      </c>
      <c r="D5074" s="81" t="s">
        <v>101</v>
      </c>
      <c r="E5074" s="81"/>
      <c r="F5074" s="81"/>
      <c r="G5074" s="172" t="s">
        <v>113</v>
      </c>
      <c r="H5074" s="34"/>
    </row>
    <row r="5075" spans="1:8" x14ac:dyDescent="0.2">
      <c r="A5075" s="1569">
        <v>301717</v>
      </c>
      <c r="B5075" s="172" t="s">
        <v>8598</v>
      </c>
      <c r="C5075" s="81" t="s">
        <v>8599</v>
      </c>
      <c r="D5075" s="81" t="s">
        <v>143</v>
      </c>
      <c r="E5075" s="81"/>
      <c r="F5075" s="81"/>
      <c r="G5075" s="172" t="s">
        <v>103</v>
      </c>
      <c r="H5075" s="34"/>
    </row>
    <row r="5076" spans="1:8" x14ac:dyDescent="0.2">
      <c r="A5076" s="1569">
        <v>301718</v>
      </c>
      <c r="B5076" s="172" t="s">
        <v>8600</v>
      </c>
      <c r="C5076" s="81" t="s">
        <v>8601</v>
      </c>
      <c r="D5076" s="81" t="s">
        <v>143</v>
      </c>
      <c r="E5076" s="81"/>
      <c r="F5076" s="81"/>
      <c r="G5076" s="172" t="s">
        <v>103</v>
      </c>
      <c r="H5076" s="34"/>
    </row>
    <row r="5077" spans="1:8" x14ac:dyDescent="0.2">
      <c r="A5077" s="1569">
        <v>301719</v>
      </c>
      <c r="B5077" s="172" t="s">
        <v>8602</v>
      </c>
      <c r="C5077" s="81" t="s">
        <v>8603</v>
      </c>
      <c r="D5077" s="81" t="s">
        <v>134</v>
      </c>
      <c r="E5077" s="81"/>
      <c r="F5077" s="81"/>
      <c r="G5077" s="172" t="s">
        <v>103</v>
      </c>
      <c r="H5077" s="34"/>
    </row>
    <row r="5078" spans="1:8" x14ac:dyDescent="0.2">
      <c r="A5078" s="1569">
        <v>301720</v>
      </c>
      <c r="B5078" s="172" t="s">
        <v>8604</v>
      </c>
      <c r="C5078" s="81" t="s">
        <v>8605</v>
      </c>
      <c r="D5078" s="81" t="s">
        <v>143</v>
      </c>
      <c r="E5078" s="81"/>
      <c r="F5078" s="81"/>
      <c r="G5078" s="172" t="s">
        <v>103</v>
      </c>
      <c r="H5078" s="34"/>
    </row>
    <row r="5079" spans="1:8" x14ac:dyDescent="0.2">
      <c r="A5079" s="1569">
        <v>301721</v>
      </c>
      <c r="B5079" s="172" t="s">
        <v>8606</v>
      </c>
      <c r="C5079" s="81" t="s">
        <v>8607</v>
      </c>
      <c r="D5079" s="81" t="s">
        <v>143</v>
      </c>
      <c r="E5079" s="81"/>
      <c r="F5079" s="81"/>
      <c r="G5079" s="172" t="s">
        <v>103</v>
      </c>
      <c r="H5079" s="34"/>
    </row>
    <row r="5080" spans="1:8" x14ac:dyDescent="0.2">
      <c r="A5080" s="1569">
        <v>301722</v>
      </c>
      <c r="B5080" s="172" t="s">
        <v>8608</v>
      </c>
      <c r="C5080" s="81" t="s">
        <v>8609</v>
      </c>
      <c r="D5080" s="81" t="s">
        <v>143</v>
      </c>
      <c r="E5080" s="81"/>
      <c r="F5080" s="81"/>
      <c r="G5080" s="172" t="s">
        <v>103</v>
      </c>
      <c r="H5080" s="34"/>
    </row>
    <row r="5081" spans="1:8" x14ac:dyDescent="0.2">
      <c r="A5081" s="1569">
        <v>301723</v>
      </c>
      <c r="B5081" s="172" t="s">
        <v>8610</v>
      </c>
      <c r="C5081" s="81" t="s">
        <v>8611</v>
      </c>
      <c r="D5081" s="81" t="s">
        <v>143</v>
      </c>
      <c r="E5081" s="81"/>
      <c r="F5081" s="81"/>
      <c r="G5081" s="172" t="s">
        <v>103</v>
      </c>
      <c r="H5081" s="34"/>
    </row>
    <row r="5082" spans="1:8" x14ac:dyDescent="0.2">
      <c r="A5082" s="1569">
        <v>301724</v>
      </c>
      <c r="B5082" s="172" t="s">
        <v>8612</v>
      </c>
      <c r="C5082" s="81" t="s">
        <v>8613</v>
      </c>
      <c r="D5082" s="81" t="s">
        <v>134</v>
      </c>
      <c r="E5082" s="81"/>
      <c r="F5082" s="81"/>
      <c r="G5082" s="172" t="s">
        <v>103</v>
      </c>
      <c r="H5082" s="34"/>
    </row>
    <row r="5083" spans="1:8" x14ac:dyDescent="0.2">
      <c r="A5083" s="1569">
        <v>301725</v>
      </c>
      <c r="B5083" s="172" t="s">
        <v>8614</v>
      </c>
      <c r="C5083" s="81" t="s">
        <v>8615</v>
      </c>
      <c r="D5083" s="81" t="s">
        <v>124</v>
      </c>
      <c r="E5083" s="81"/>
      <c r="F5083" s="81"/>
      <c r="G5083" s="172" t="s">
        <v>103</v>
      </c>
      <c r="H5083" s="34"/>
    </row>
    <row r="5084" spans="1:8" x14ac:dyDescent="0.2">
      <c r="A5084" s="1569">
        <v>301726</v>
      </c>
      <c r="B5084" s="172" t="s">
        <v>8616</v>
      </c>
      <c r="C5084" s="81" t="s">
        <v>8617</v>
      </c>
      <c r="D5084" s="81" t="s">
        <v>134</v>
      </c>
      <c r="E5084" s="81"/>
      <c r="F5084" s="81"/>
      <c r="G5084" s="172" t="s">
        <v>103</v>
      </c>
      <c r="H5084" s="34"/>
    </row>
    <row r="5085" spans="1:8" x14ac:dyDescent="0.2">
      <c r="A5085" s="1569">
        <v>301727</v>
      </c>
      <c r="B5085" s="172" t="s">
        <v>8618</v>
      </c>
      <c r="C5085" s="81" t="s">
        <v>8619</v>
      </c>
      <c r="D5085" s="81" t="s">
        <v>134</v>
      </c>
      <c r="E5085" s="81"/>
      <c r="F5085" s="81"/>
      <c r="G5085" s="172" t="s">
        <v>103</v>
      </c>
      <c r="H5085" s="34"/>
    </row>
    <row r="5086" spans="1:8" x14ac:dyDescent="0.2">
      <c r="A5086" s="1569">
        <v>301728</v>
      </c>
      <c r="B5086" s="172" t="s">
        <v>8620</v>
      </c>
      <c r="C5086" s="81" t="s">
        <v>8621</v>
      </c>
      <c r="D5086" s="81" t="s">
        <v>134</v>
      </c>
      <c r="E5086" s="81"/>
      <c r="F5086" s="81"/>
      <c r="G5086" s="172" t="s">
        <v>103</v>
      </c>
      <c r="H5086" s="34"/>
    </row>
    <row r="5087" spans="1:8" x14ac:dyDescent="0.2">
      <c r="A5087" s="1569">
        <v>301729</v>
      </c>
      <c r="B5087" s="172" t="s">
        <v>8622</v>
      </c>
      <c r="C5087" s="81" t="s">
        <v>8623</v>
      </c>
      <c r="D5087" s="81" t="s">
        <v>134</v>
      </c>
      <c r="E5087" s="81"/>
      <c r="F5087" s="81"/>
      <c r="G5087" s="172" t="s">
        <v>103</v>
      </c>
      <c r="H5087" s="34"/>
    </row>
    <row r="5088" spans="1:8" x14ac:dyDescent="0.2">
      <c r="A5088" s="1569">
        <v>301730</v>
      </c>
      <c r="B5088" s="172" t="s">
        <v>8624</v>
      </c>
      <c r="C5088" s="81" t="s">
        <v>8625</v>
      </c>
      <c r="D5088" s="81" t="s">
        <v>124</v>
      </c>
      <c r="E5088" s="81"/>
      <c r="F5088" s="81"/>
      <c r="G5088" s="172" t="s">
        <v>103</v>
      </c>
      <c r="H5088" s="34"/>
    </row>
    <row r="5089" spans="1:8" x14ac:dyDescent="0.2">
      <c r="A5089" s="1569">
        <v>301731</v>
      </c>
      <c r="B5089" s="172" t="s">
        <v>8626</v>
      </c>
      <c r="C5089" s="81" t="s">
        <v>8627</v>
      </c>
      <c r="D5089" s="81" t="s">
        <v>124</v>
      </c>
      <c r="E5089" s="81"/>
      <c r="F5089" s="81"/>
      <c r="G5089" s="172" t="s">
        <v>103</v>
      </c>
      <c r="H5089" s="34"/>
    </row>
    <row r="5090" spans="1:8" x14ac:dyDescent="0.2">
      <c r="A5090" s="1569">
        <v>301732</v>
      </c>
      <c r="B5090" s="172" t="s">
        <v>8628</v>
      </c>
      <c r="C5090" s="81" t="s">
        <v>8629</v>
      </c>
      <c r="D5090" s="81" t="s">
        <v>143</v>
      </c>
      <c r="E5090" s="81"/>
      <c r="F5090" s="81"/>
      <c r="G5090" s="172" t="s">
        <v>103</v>
      </c>
      <c r="H5090" s="34"/>
    </row>
    <row r="5091" spans="1:8" x14ac:dyDescent="0.2">
      <c r="A5091" s="1569">
        <v>301733</v>
      </c>
      <c r="B5091" s="172" t="s">
        <v>8630</v>
      </c>
      <c r="C5091" s="81" t="s">
        <v>8631</v>
      </c>
      <c r="D5091" s="81" t="s">
        <v>143</v>
      </c>
      <c r="E5091" s="81"/>
      <c r="F5091" s="81"/>
      <c r="G5091" s="172" t="s">
        <v>103</v>
      </c>
      <c r="H5091" s="34"/>
    </row>
    <row r="5092" spans="1:8" x14ac:dyDescent="0.2">
      <c r="A5092" s="1569">
        <v>301734</v>
      </c>
      <c r="B5092" s="172" t="s">
        <v>8632</v>
      </c>
      <c r="C5092" s="81" t="s">
        <v>8633</v>
      </c>
      <c r="D5092" s="81" t="s">
        <v>143</v>
      </c>
      <c r="E5092" s="81"/>
      <c r="F5092" s="81"/>
      <c r="G5092" s="172" t="s">
        <v>103</v>
      </c>
      <c r="H5092" s="34"/>
    </row>
    <row r="5093" spans="1:8" x14ac:dyDescent="0.2">
      <c r="A5093" s="1569">
        <v>301735</v>
      </c>
      <c r="B5093" s="172" t="s">
        <v>8634</v>
      </c>
      <c r="C5093" s="81" t="s">
        <v>8635</v>
      </c>
      <c r="D5093" s="81" t="s">
        <v>124</v>
      </c>
      <c r="E5093" s="81"/>
      <c r="F5093" s="81"/>
      <c r="G5093" s="172" t="s">
        <v>103</v>
      </c>
      <c r="H5093" s="34"/>
    </row>
    <row r="5094" spans="1:8" x14ac:dyDescent="0.2">
      <c r="A5094" s="1569">
        <v>301736</v>
      </c>
      <c r="B5094" s="172" t="s">
        <v>8636</v>
      </c>
      <c r="C5094" s="81" t="s">
        <v>8637</v>
      </c>
      <c r="D5094" s="81" t="s">
        <v>124</v>
      </c>
      <c r="E5094" s="81"/>
      <c r="F5094" s="81"/>
      <c r="G5094" s="172" t="s">
        <v>103</v>
      </c>
      <c r="H5094" s="34"/>
    </row>
    <row r="5095" spans="1:8" x14ac:dyDescent="0.2">
      <c r="A5095" s="1569">
        <v>301737</v>
      </c>
      <c r="B5095" s="172" t="s">
        <v>8638</v>
      </c>
      <c r="C5095" s="81" t="s">
        <v>8639</v>
      </c>
      <c r="D5095" s="81" t="s">
        <v>124</v>
      </c>
      <c r="E5095" s="81"/>
      <c r="F5095" s="81"/>
      <c r="G5095" s="172" t="s">
        <v>103</v>
      </c>
      <c r="H5095" s="34"/>
    </row>
    <row r="5096" spans="1:8" x14ac:dyDescent="0.2">
      <c r="A5096" s="1569">
        <v>301738</v>
      </c>
      <c r="B5096" s="172" t="s">
        <v>8640</v>
      </c>
      <c r="C5096" s="81" t="s">
        <v>8641</v>
      </c>
      <c r="D5096" s="81" t="s">
        <v>134</v>
      </c>
      <c r="E5096" s="81"/>
      <c r="F5096" s="81"/>
      <c r="G5096" s="172" t="s">
        <v>103</v>
      </c>
      <c r="H5096" s="34"/>
    </row>
    <row r="5097" spans="1:8" x14ac:dyDescent="0.2">
      <c r="A5097" s="1569">
        <v>301739</v>
      </c>
      <c r="B5097" s="172" t="s">
        <v>8642</v>
      </c>
      <c r="C5097" s="81" t="s">
        <v>8643</v>
      </c>
      <c r="D5097" s="81" t="s">
        <v>101</v>
      </c>
      <c r="E5097" s="81"/>
      <c r="F5097" s="81"/>
      <c r="G5097" s="172" t="s">
        <v>103</v>
      </c>
      <c r="H5097" s="34"/>
    </row>
    <row r="5098" spans="1:8" x14ac:dyDescent="0.2">
      <c r="A5098" s="1569">
        <v>301740</v>
      </c>
      <c r="B5098" s="172" t="s">
        <v>8644</v>
      </c>
      <c r="C5098" s="81" t="s">
        <v>8643</v>
      </c>
      <c r="D5098" s="81" t="s">
        <v>101</v>
      </c>
      <c r="E5098" s="81"/>
      <c r="F5098" s="81"/>
      <c r="G5098" s="172" t="s">
        <v>103</v>
      </c>
      <c r="H5098" s="34"/>
    </row>
    <row r="5099" spans="1:8" x14ac:dyDescent="0.2">
      <c r="A5099" s="1569">
        <v>301741</v>
      </c>
      <c r="B5099" s="172" t="s">
        <v>8645</v>
      </c>
      <c r="C5099" s="81" t="s">
        <v>8646</v>
      </c>
      <c r="D5099" s="81" t="s">
        <v>143</v>
      </c>
      <c r="E5099" s="81"/>
      <c r="F5099" s="81"/>
      <c r="G5099" s="172" t="s">
        <v>103</v>
      </c>
      <c r="H5099" s="34"/>
    </row>
    <row r="5100" spans="1:8" x14ac:dyDescent="0.2">
      <c r="A5100" s="1569">
        <v>301742</v>
      </c>
      <c r="B5100" s="172" t="s">
        <v>8647</v>
      </c>
      <c r="C5100" s="81" t="s">
        <v>8648</v>
      </c>
      <c r="D5100" s="81" t="s">
        <v>143</v>
      </c>
      <c r="E5100" s="81"/>
      <c r="F5100" s="81"/>
      <c r="G5100" s="172" t="s">
        <v>103</v>
      </c>
      <c r="H5100" s="34"/>
    </row>
    <row r="5101" spans="1:8" x14ac:dyDescent="0.2">
      <c r="A5101" s="1569">
        <v>301743</v>
      </c>
      <c r="B5101" s="172" t="s">
        <v>8649</v>
      </c>
      <c r="C5101" s="81" t="s">
        <v>8650</v>
      </c>
      <c r="D5101" s="81" t="s">
        <v>143</v>
      </c>
      <c r="E5101" s="81"/>
      <c r="F5101" s="81"/>
      <c r="G5101" s="172" t="s">
        <v>103</v>
      </c>
      <c r="H5101" s="34"/>
    </row>
    <row r="5102" spans="1:8" x14ac:dyDescent="0.2">
      <c r="A5102" s="1569">
        <v>301744</v>
      </c>
      <c r="B5102" s="172" t="s">
        <v>8651</v>
      </c>
      <c r="C5102" s="81" t="s">
        <v>8652</v>
      </c>
      <c r="D5102" s="81" t="s">
        <v>134</v>
      </c>
      <c r="E5102" s="81"/>
      <c r="F5102" s="81"/>
      <c r="G5102" s="172" t="s">
        <v>103</v>
      </c>
      <c r="H5102" s="34"/>
    </row>
    <row r="5103" spans="1:8" x14ac:dyDescent="0.2">
      <c r="A5103" s="1569">
        <v>301745</v>
      </c>
      <c r="B5103" s="172" t="s">
        <v>8653</v>
      </c>
      <c r="C5103" s="81" t="s">
        <v>8654</v>
      </c>
      <c r="D5103" s="81" t="s">
        <v>101</v>
      </c>
      <c r="E5103" s="81"/>
      <c r="F5103" s="81"/>
      <c r="G5103" s="172" t="s">
        <v>103</v>
      </c>
      <c r="H5103" s="34"/>
    </row>
    <row r="5104" spans="1:8" x14ac:dyDescent="0.2">
      <c r="A5104" s="1569">
        <v>301746</v>
      </c>
      <c r="B5104" s="172" t="s">
        <v>8655</v>
      </c>
      <c r="C5104" s="81" t="s">
        <v>8656</v>
      </c>
      <c r="D5104" s="81" t="s">
        <v>101</v>
      </c>
      <c r="E5104" s="81"/>
      <c r="F5104" s="81"/>
      <c r="G5104" s="172" t="s">
        <v>103</v>
      </c>
      <c r="H5104" s="34"/>
    </row>
    <row r="5105" spans="1:8" x14ac:dyDescent="0.2">
      <c r="A5105" s="1569">
        <v>301747</v>
      </c>
      <c r="B5105" s="172" t="s">
        <v>8657</v>
      </c>
      <c r="C5105" s="81" t="s">
        <v>8658</v>
      </c>
      <c r="D5105" s="81" t="s">
        <v>101</v>
      </c>
      <c r="E5105" s="81"/>
      <c r="F5105" s="81"/>
      <c r="G5105" s="172" t="s">
        <v>103</v>
      </c>
      <c r="H5105" s="34"/>
    </row>
    <row r="5106" spans="1:8" x14ac:dyDescent="0.2">
      <c r="A5106" s="1569">
        <v>301748</v>
      </c>
      <c r="B5106" s="172" t="s">
        <v>8659</v>
      </c>
      <c r="C5106" s="81" t="s">
        <v>8660</v>
      </c>
      <c r="D5106" s="81" t="s">
        <v>124</v>
      </c>
      <c r="E5106" s="81"/>
      <c r="F5106" s="81"/>
      <c r="G5106" s="172" t="s">
        <v>103</v>
      </c>
      <c r="H5106" s="34"/>
    </row>
    <row r="5107" spans="1:8" x14ac:dyDescent="0.2">
      <c r="A5107" s="1569">
        <v>301749</v>
      </c>
      <c r="B5107" s="172" t="s">
        <v>8661</v>
      </c>
      <c r="C5107" s="81" t="s">
        <v>8662</v>
      </c>
      <c r="D5107" s="81" t="s">
        <v>134</v>
      </c>
      <c r="E5107" s="81"/>
      <c r="F5107" s="81"/>
      <c r="G5107" s="172" t="s">
        <v>103</v>
      </c>
      <c r="H5107" s="34"/>
    </row>
    <row r="5108" spans="1:8" x14ac:dyDescent="0.2">
      <c r="A5108" s="1569">
        <v>301750</v>
      </c>
      <c r="B5108" s="172" t="s">
        <v>8663</v>
      </c>
      <c r="C5108" s="81" t="s">
        <v>8664</v>
      </c>
      <c r="D5108" s="81" t="s">
        <v>134</v>
      </c>
      <c r="E5108" s="81"/>
      <c r="F5108" s="81"/>
      <c r="G5108" s="172" t="s">
        <v>103</v>
      </c>
      <c r="H5108" s="34"/>
    </row>
    <row r="5109" spans="1:8" x14ac:dyDescent="0.2">
      <c r="A5109" s="1569">
        <v>301751</v>
      </c>
      <c r="B5109" s="172" t="s">
        <v>8665</v>
      </c>
      <c r="C5109" s="81" t="s">
        <v>8666</v>
      </c>
      <c r="D5109" s="81" t="s">
        <v>134</v>
      </c>
      <c r="E5109" s="81"/>
      <c r="F5109" s="81"/>
      <c r="G5109" s="172" t="s">
        <v>103</v>
      </c>
      <c r="H5109" s="34"/>
    </row>
    <row r="5110" spans="1:8" x14ac:dyDescent="0.2">
      <c r="A5110" s="1569">
        <v>301752</v>
      </c>
      <c r="B5110" s="172" t="s">
        <v>8667</v>
      </c>
      <c r="C5110" s="81" t="s">
        <v>8668</v>
      </c>
      <c r="D5110" s="81" t="s">
        <v>134</v>
      </c>
      <c r="E5110" s="81"/>
      <c r="F5110" s="81"/>
      <c r="G5110" s="172" t="s">
        <v>103</v>
      </c>
      <c r="H5110" s="34"/>
    </row>
    <row r="5111" spans="1:8" x14ac:dyDescent="0.2">
      <c r="A5111" s="1569">
        <v>301753</v>
      </c>
      <c r="B5111" s="172" t="s">
        <v>8669</v>
      </c>
      <c r="C5111" s="81" t="s">
        <v>8670</v>
      </c>
      <c r="D5111" s="81" t="s">
        <v>134</v>
      </c>
      <c r="E5111" s="81"/>
      <c r="F5111" s="81"/>
      <c r="G5111" s="172" t="s">
        <v>107</v>
      </c>
      <c r="H5111" s="34"/>
    </row>
    <row r="5112" spans="1:8" x14ac:dyDescent="0.2">
      <c r="A5112" s="1569">
        <v>301754</v>
      </c>
      <c r="B5112" s="172" t="s">
        <v>8671</v>
      </c>
      <c r="C5112" s="81" t="s">
        <v>8672</v>
      </c>
      <c r="D5112" s="81" t="s">
        <v>134</v>
      </c>
      <c r="E5112" s="81"/>
      <c r="F5112" s="81"/>
      <c r="G5112" s="172" t="s">
        <v>103</v>
      </c>
      <c r="H5112" s="34"/>
    </row>
    <row r="5113" spans="1:8" x14ac:dyDescent="0.2">
      <c r="A5113" s="1569">
        <v>301755</v>
      </c>
      <c r="B5113" s="172" t="s">
        <v>8673</v>
      </c>
      <c r="C5113" s="81" t="s">
        <v>8674</v>
      </c>
      <c r="D5113" s="81" t="s">
        <v>143</v>
      </c>
      <c r="E5113" s="81"/>
      <c r="F5113" s="81"/>
      <c r="G5113" s="172" t="s">
        <v>103</v>
      </c>
      <c r="H5113" s="34"/>
    </row>
    <row r="5114" spans="1:8" x14ac:dyDescent="0.2">
      <c r="A5114" s="1569">
        <v>301756</v>
      </c>
      <c r="B5114" s="172" t="s">
        <v>8675</v>
      </c>
      <c r="C5114" s="81" t="s">
        <v>8676</v>
      </c>
      <c r="D5114" s="81" t="s">
        <v>143</v>
      </c>
      <c r="E5114" s="81"/>
      <c r="F5114" s="81"/>
      <c r="G5114" s="172" t="s">
        <v>103</v>
      </c>
      <c r="H5114" s="34"/>
    </row>
    <row r="5115" spans="1:8" x14ac:dyDescent="0.2">
      <c r="A5115" s="1569">
        <v>301757</v>
      </c>
      <c r="B5115" s="172" t="s">
        <v>8677</v>
      </c>
      <c r="C5115" s="81" t="s">
        <v>8678</v>
      </c>
      <c r="D5115" s="81" t="s">
        <v>143</v>
      </c>
      <c r="E5115" s="81"/>
      <c r="F5115" s="81"/>
      <c r="G5115" s="172" t="s">
        <v>103</v>
      </c>
      <c r="H5115" s="34"/>
    </row>
    <row r="5116" spans="1:8" x14ac:dyDescent="0.2">
      <c r="A5116" s="1569">
        <v>301758</v>
      </c>
      <c r="B5116" s="172" t="s">
        <v>8679</v>
      </c>
      <c r="C5116" s="81" t="s">
        <v>8680</v>
      </c>
      <c r="D5116" s="81" t="s">
        <v>134</v>
      </c>
      <c r="E5116" s="81"/>
      <c r="F5116" s="81"/>
      <c r="G5116" s="172" t="s">
        <v>103</v>
      </c>
      <c r="H5116" s="34"/>
    </row>
    <row r="5117" spans="1:8" x14ac:dyDescent="0.2">
      <c r="A5117" s="1569">
        <v>301759</v>
      </c>
      <c r="B5117" s="172" t="s">
        <v>8681</v>
      </c>
      <c r="C5117" s="81" t="s">
        <v>8682</v>
      </c>
      <c r="D5117" s="81" t="s">
        <v>143</v>
      </c>
      <c r="E5117" s="81"/>
      <c r="F5117" s="81"/>
      <c r="G5117" s="172" t="s">
        <v>103</v>
      </c>
      <c r="H5117" s="34"/>
    </row>
    <row r="5118" spans="1:8" x14ac:dyDescent="0.2">
      <c r="A5118" s="1569">
        <v>301760</v>
      </c>
      <c r="B5118" s="172" t="s">
        <v>8683</v>
      </c>
      <c r="C5118" s="81" t="s">
        <v>8682</v>
      </c>
      <c r="D5118" s="81" t="s">
        <v>101</v>
      </c>
      <c r="E5118" s="81"/>
      <c r="F5118" s="81"/>
      <c r="G5118" s="172" t="s">
        <v>103</v>
      </c>
      <c r="H5118" s="34"/>
    </row>
    <row r="5119" spans="1:8" x14ac:dyDescent="0.2">
      <c r="A5119" s="1569">
        <v>301761</v>
      </c>
      <c r="B5119" s="172" t="s">
        <v>8684</v>
      </c>
      <c r="C5119" s="81" t="s">
        <v>8682</v>
      </c>
      <c r="D5119" s="81" t="s">
        <v>101</v>
      </c>
      <c r="E5119" s="81"/>
      <c r="F5119" s="81"/>
      <c r="G5119" s="172" t="s">
        <v>103</v>
      </c>
      <c r="H5119" s="34"/>
    </row>
    <row r="5120" spans="1:8" x14ac:dyDescent="0.2">
      <c r="A5120" s="1569">
        <v>301762</v>
      </c>
      <c r="B5120" s="172" t="s">
        <v>8685</v>
      </c>
      <c r="C5120" s="81" t="s">
        <v>8682</v>
      </c>
      <c r="D5120" s="81" t="s">
        <v>101</v>
      </c>
      <c r="E5120" s="81"/>
      <c r="F5120" s="81"/>
      <c r="G5120" s="172" t="s">
        <v>103</v>
      </c>
      <c r="H5120" s="34"/>
    </row>
    <row r="5121" spans="1:8" x14ac:dyDescent="0.2">
      <c r="A5121" s="1569">
        <v>301763</v>
      </c>
      <c r="B5121" s="172" t="s">
        <v>8686</v>
      </c>
      <c r="C5121" s="81" t="s">
        <v>8687</v>
      </c>
      <c r="D5121" s="81" t="s">
        <v>134</v>
      </c>
      <c r="E5121" s="81"/>
      <c r="F5121" s="81"/>
      <c r="G5121" s="172" t="s">
        <v>103</v>
      </c>
      <c r="H5121" s="34"/>
    </row>
    <row r="5122" spans="1:8" x14ac:dyDescent="0.2">
      <c r="A5122" s="1569">
        <v>301764</v>
      </c>
      <c r="B5122" s="172" t="s">
        <v>8688</v>
      </c>
      <c r="C5122" s="81" t="s">
        <v>8689</v>
      </c>
      <c r="D5122" s="81" t="s">
        <v>101</v>
      </c>
      <c r="E5122" s="81"/>
      <c r="F5122" s="81"/>
      <c r="G5122" s="172" t="s">
        <v>103</v>
      </c>
      <c r="H5122" s="34"/>
    </row>
    <row r="5123" spans="1:8" x14ac:dyDescent="0.2">
      <c r="A5123" s="1569">
        <v>301765</v>
      </c>
      <c r="B5123" s="172" t="s">
        <v>8690</v>
      </c>
      <c r="C5123" s="81" t="s">
        <v>8691</v>
      </c>
      <c r="D5123" s="81" t="s">
        <v>134</v>
      </c>
      <c r="E5123" s="81"/>
      <c r="F5123" s="81"/>
      <c r="G5123" s="172" t="s">
        <v>103</v>
      </c>
      <c r="H5123" s="34"/>
    </row>
    <row r="5124" spans="1:8" x14ac:dyDescent="0.2">
      <c r="A5124" s="1569">
        <v>301766</v>
      </c>
      <c r="B5124" s="172" t="s">
        <v>8692</v>
      </c>
      <c r="C5124" s="81" t="s">
        <v>8693</v>
      </c>
      <c r="D5124" s="81" t="s">
        <v>134</v>
      </c>
      <c r="E5124" s="81"/>
      <c r="F5124" s="81"/>
      <c r="G5124" s="172" t="s">
        <v>103</v>
      </c>
      <c r="H5124" s="34"/>
    </row>
    <row r="5125" spans="1:8" x14ac:dyDescent="0.2">
      <c r="A5125" s="1569">
        <v>301767</v>
      </c>
      <c r="B5125" s="172" t="s">
        <v>8694</v>
      </c>
      <c r="C5125" s="81" t="s">
        <v>8695</v>
      </c>
      <c r="D5125" s="81" t="s">
        <v>134</v>
      </c>
      <c r="E5125" s="81"/>
      <c r="F5125" s="81"/>
      <c r="G5125" s="172" t="s">
        <v>103</v>
      </c>
      <c r="H5125" s="34"/>
    </row>
    <row r="5126" spans="1:8" x14ac:dyDescent="0.2">
      <c r="A5126" s="1569">
        <v>301768</v>
      </c>
      <c r="B5126" s="172" t="s">
        <v>8696</v>
      </c>
      <c r="C5126" s="81" t="s">
        <v>8697</v>
      </c>
      <c r="D5126" s="81" t="s">
        <v>124</v>
      </c>
      <c r="E5126" s="81"/>
      <c r="F5126" s="81"/>
      <c r="G5126" s="172" t="s">
        <v>103</v>
      </c>
      <c r="H5126" s="34"/>
    </row>
    <row r="5127" spans="1:8" x14ac:dyDescent="0.2">
      <c r="A5127" s="1569">
        <v>301769</v>
      </c>
      <c r="B5127" s="172" t="s">
        <v>8698</v>
      </c>
      <c r="C5127" s="81" t="s">
        <v>8699</v>
      </c>
      <c r="D5127" s="81" t="s">
        <v>124</v>
      </c>
      <c r="E5127" s="81"/>
      <c r="F5127" s="81"/>
      <c r="G5127" s="172" t="s">
        <v>103</v>
      </c>
      <c r="H5127" s="34"/>
    </row>
    <row r="5128" spans="1:8" x14ac:dyDescent="0.2">
      <c r="A5128" s="1569">
        <v>301770</v>
      </c>
      <c r="B5128" s="172" t="s">
        <v>8700</v>
      </c>
      <c r="C5128" s="81" t="s">
        <v>8701</v>
      </c>
      <c r="D5128" s="81" t="s">
        <v>143</v>
      </c>
      <c r="E5128" s="81"/>
      <c r="F5128" s="81"/>
      <c r="G5128" s="172" t="s">
        <v>103</v>
      </c>
      <c r="H5128" s="34"/>
    </row>
    <row r="5129" spans="1:8" x14ac:dyDescent="0.2">
      <c r="A5129" s="1569">
        <v>301771</v>
      </c>
      <c r="B5129" s="172" t="s">
        <v>8702</v>
      </c>
      <c r="C5129" s="81" t="s">
        <v>12027</v>
      </c>
      <c r="D5129" s="81" t="s">
        <v>143</v>
      </c>
      <c r="E5129" s="81"/>
      <c r="F5129" s="81"/>
      <c r="G5129" s="172" t="s">
        <v>110</v>
      </c>
      <c r="H5129" s="34"/>
    </row>
    <row r="5130" spans="1:8" x14ac:dyDescent="0.2">
      <c r="A5130" s="1569">
        <v>301772</v>
      </c>
      <c r="B5130" s="172" t="s">
        <v>8703</v>
      </c>
      <c r="C5130" s="81" t="s">
        <v>8704</v>
      </c>
      <c r="D5130" s="81" t="s">
        <v>101</v>
      </c>
      <c r="E5130" s="81"/>
      <c r="F5130" s="81"/>
      <c r="G5130" s="172" t="s">
        <v>103</v>
      </c>
      <c r="H5130" s="34"/>
    </row>
    <row r="5131" spans="1:8" x14ac:dyDescent="0.2">
      <c r="A5131" s="1569">
        <v>301774</v>
      </c>
      <c r="B5131" s="172" t="s">
        <v>8705</v>
      </c>
      <c r="C5131" s="81" t="s">
        <v>8706</v>
      </c>
      <c r="D5131" s="81" t="s">
        <v>101</v>
      </c>
      <c r="E5131" s="81"/>
      <c r="F5131" s="81"/>
      <c r="G5131" s="172" t="s">
        <v>103</v>
      </c>
      <c r="H5131" s="34"/>
    </row>
    <row r="5132" spans="1:8" x14ac:dyDescent="0.2">
      <c r="A5132" s="1569">
        <v>301775</v>
      </c>
      <c r="B5132" s="172" t="s">
        <v>8707</v>
      </c>
      <c r="C5132" s="81" t="s">
        <v>8708</v>
      </c>
      <c r="D5132" s="81" t="s">
        <v>143</v>
      </c>
      <c r="E5132" s="81"/>
      <c r="F5132" s="81"/>
      <c r="G5132" s="172" t="s">
        <v>103</v>
      </c>
      <c r="H5132" s="34"/>
    </row>
    <row r="5133" spans="1:8" x14ac:dyDescent="0.2">
      <c r="A5133" s="1569">
        <v>301776</v>
      </c>
      <c r="B5133" s="172" t="s">
        <v>8709</v>
      </c>
      <c r="C5133" s="81" t="s">
        <v>8710</v>
      </c>
      <c r="D5133" s="81" t="s">
        <v>143</v>
      </c>
      <c r="E5133" s="81"/>
      <c r="F5133" s="81"/>
      <c r="G5133" s="172" t="s">
        <v>103</v>
      </c>
      <c r="H5133" s="34"/>
    </row>
    <row r="5134" spans="1:8" x14ac:dyDescent="0.2">
      <c r="A5134" s="1569">
        <v>301777</v>
      </c>
      <c r="B5134" s="172" t="s">
        <v>8711</v>
      </c>
      <c r="C5134" s="81" t="s">
        <v>8712</v>
      </c>
      <c r="D5134" s="81" t="s">
        <v>143</v>
      </c>
      <c r="E5134" s="81"/>
      <c r="F5134" s="81"/>
      <c r="G5134" s="172" t="s">
        <v>103</v>
      </c>
      <c r="H5134" s="34"/>
    </row>
    <row r="5135" spans="1:8" x14ac:dyDescent="0.2">
      <c r="A5135" s="1569">
        <v>301778</v>
      </c>
      <c r="B5135" s="172" t="s">
        <v>8713</v>
      </c>
      <c r="C5135" s="81" t="s">
        <v>8714</v>
      </c>
      <c r="D5135" s="81" t="s">
        <v>143</v>
      </c>
      <c r="E5135" s="81"/>
      <c r="F5135" s="81"/>
      <c r="G5135" s="172" t="s">
        <v>103</v>
      </c>
      <c r="H5135" s="34"/>
    </row>
    <row r="5136" spans="1:8" x14ac:dyDescent="0.2">
      <c r="A5136" s="1569">
        <v>301779</v>
      </c>
      <c r="B5136" s="172" t="s">
        <v>8715</v>
      </c>
      <c r="C5136" s="81" t="s">
        <v>8716</v>
      </c>
      <c r="D5136" s="81" t="s">
        <v>124</v>
      </c>
      <c r="E5136" s="81"/>
      <c r="F5136" s="81"/>
      <c r="G5136" s="172" t="s">
        <v>103</v>
      </c>
      <c r="H5136" s="34"/>
    </row>
    <row r="5137" spans="1:8" x14ac:dyDescent="0.2">
      <c r="A5137" s="1569">
        <v>301780</v>
      </c>
      <c r="B5137" s="172" t="s">
        <v>8717</v>
      </c>
      <c r="C5137" s="81" t="s">
        <v>8718</v>
      </c>
      <c r="D5137" s="81" t="s">
        <v>124</v>
      </c>
      <c r="E5137" s="81"/>
      <c r="F5137" s="81"/>
      <c r="G5137" s="172" t="s">
        <v>103</v>
      </c>
      <c r="H5137" s="34"/>
    </row>
    <row r="5138" spans="1:8" x14ac:dyDescent="0.2">
      <c r="A5138" s="1569">
        <v>301781</v>
      </c>
      <c r="B5138" s="172" t="s">
        <v>8719</v>
      </c>
      <c r="C5138" s="81" t="s">
        <v>8720</v>
      </c>
      <c r="D5138" s="81" t="s">
        <v>124</v>
      </c>
      <c r="E5138" s="81"/>
      <c r="F5138" s="81"/>
      <c r="G5138" s="172" t="s">
        <v>103</v>
      </c>
      <c r="H5138" s="34"/>
    </row>
    <row r="5139" spans="1:8" x14ac:dyDescent="0.2">
      <c r="A5139" s="1569">
        <v>301782</v>
      </c>
      <c r="B5139" s="172" t="s">
        <v>8721</v>
      </c>
      <c r="C5139" s="81" t="s">
        <v>9267</v>
      </c>
      <c r="D5139" s="81" t="s">
        <v>124</v>
      </c>
      <c r="E5139" s="81"/>
      <c r="F5139" s="81"/>
      <c r="G5139" s="172" t="s">
        <v>103</v>
      </c>
      <c r="H5139" s="34"/>
    </row>
    <row r="5140" spans="1:8" x14ac:dyDescent="0.2">
      <c r="A5140" s="1569">
        <v>301783</v>
      </c>
      <c r="B5140" s="172" t="s">
        <v>8722</v>
      </c>
      <c r="C5140" s="81" t="s">
        <v>8723</v>
      </c>
      <c r="D5140" s="81" t="s">
        <v>143</v>
      </c>
      <c r="E5140" s="81"/>
      <c r="F5140" s="81"/>
      <c r="G5140" s="172" t="s">
        <v>103</v>
      </c>
      <c r="H5140" s="34"/>
    </row>
    <row r="5141" spans="1:8" x14ac:dyDescent="0.2">
      <c r="A5141" s="1569">
        <v>301784</v>
      </c>
      <c r="B5141" s="172" t="s">
        <v>8724</v>
      </c>
      <c r="C5141" s="81" t="s">
        <v>8725</v>
      </c>
      <c r="D5141" s="81" t="s">
        <v>143</v>
      </c>
      <c r="E5141" s="81"/>
      <c r="F5141" s="81"/>
      <c r="G5141" s="172" t="s">
        <v>103</v>
      </c>
      <c r="H5141" s="34"/>
    </row>
    <row r="5142" spans="1:8" x14ac:dyDescent="0.2">
      <c r="A5142" s="1569">
        <v>301785</v>
      </c>
      <c r="B5142" s="172" t="s">
        <v>8726</v>
      </c>
      <c r="C5142" s="81" t="s">
        <v>8727</v>
      </c>
      <c r="D5142" s="81" t="s">
        <v>101</v>
      </c>
      <c r="E5142" s="81" t="s">
        <v>134</v>
      </c>
      <c r="F5142" s="81"/>
      <c r="G5142" s="172" t="s">
        <v>103</v>
      </c>
      <c r="H5142" s="34"/>
    </row>
    <row r="5143" spans="1:8" x14ac:dyDescent="0.2">
      <c r="A5143" s="1569">
        <v>301786</v>
      </c>
      <c r="B5143" s="172" t="s">
        <v>8728</v>
      </c>
      <c r="C5143" s="81" t="s">
        <v>12028</v>
      </c>
      <c r="D5143" s="81" t="s">
        <v>101</v>
      </c>
      <c r="E5143" s="81"/>
      <c r="F5143" s="81"/>
      <c r="G5143" s="172" t="s">
        <v>103</v>
      </c>
      <c r="H5143" s="34"/>
    </row>
    <row r="5144" spans="1:8" x14ac:dyDescent="0.2">
      <c r="A5144" s="1569">
        <v>301787</v>
      </c>
      <c r="B5144" s="172" t="s">
        <v>8729</v>
      </c>
      <c r="C5144" s="81" t="s">
        <v>8730</v>
      </c>
      <c r="D5144" s="81" t="s">
        <v>124</v>
      </c>
      <c r="E5144" s="81"/>
      <c r="F5144" s="81"/>
      <c r="G5144" s="172" t="s">
        <v>103</v>
      </c>
      <c r="H5144" s="34"/>
    </row>
    <row r="5145" spans="1:8" x14ac:dyDescent="0.2">
      <c r="A5145" s="1569">
        <v>301788</v>
      </c>
      <c r="B5145" s="172" t="s">
        <v>8731</v>
      </c>
      <c r="C5145" s="81" t="s">
        <v>12029</v>
      </c>
      <c r="D5145" s="81" t="s">
        <v>124</v>
      </c>
      <c r="E5145" s="81"/>
      <c r="F5145" s="81"/>
      <c r="G5145" s="172" t="s">
        <v>103</v>
      </c>
      <c r="H5145" s="34"/>
    </row>
    <row r="5146" spans="1:8" x14ac:dyDescent="0.2">
      <c r="A5146" s="1569">
        <v>301789</v>
      </c>
      <c r="B5146" s="172" t="s">
        <v>8732</v>
      </c>
      <c r="C5146" s="81" t="s">
        <v>8733</v>
      </c>
      <c r="D5146" s="81" t="s">
        <v>134</v>
      </c>
      <c r="E5146" s="81"/>
      <c r="F5146" s="81"/>
      <c r="G5146" s="172" t="s">
        <v>103</v>
      </c>
      <c r="H5146" s="34"/>
    </row>
    <row r="5147" spans="1:8" x14ac:dyDescent="0.2">
      <c r="A5147" s="1569">
        <v>301790</v>
      </c>
      <c r="B5147" s="172" t="s">
        <v>8734</v>
      </c>
      <c r="C5147" s="81" t="s">
        <v>12030</v>
      </c>
      <c r="D5147" s="81" t="s">
        <v>134</v>
      </c>
      <c r="E5147" s="81"/>
      <c r="F5147" s="81"/>
      <c r="G5147" s="172" t="s">
        <v>103</v>
      </c>
      <c r="H5147" s="34"/>
    </row>
    <row r="5148" spans="1:8" x14ac:dyDescent="0.2">
      <c r="A5148" s="1569">
        <v>301791</v>
      </c>
      <c r="B5148" s="172" t="s">
        <v>8735</v>
      </c>
      <c r="C5148" s="81" t="s">
        <v>8736</v>
      </c>
      <c r="D5148" s="81" t="s">
        <v>124</v>
      </c>
      <c r="E5148" s="81"/>
      <c r="F5148" s="81"/>
      <c r="G5148" s="172" t="s">
        <v>103</v>
      </c>
      <c r="H5148" s="34"/>
    </row>
    <row r="5149" spans="1:8" x14ac:dyDescent="0.2">
      <c r="A5149" s="1569">
        <v>301792</v>
      </c>
      <c r="B5149" s="172" t="s">
        <v>8737</v>
      </c>
      <c r="C5149" s="81" t="s">
        <v>8738</v>
      </c>
      <c r="D5149" s="81" t="s">
        <v>143</v>
      </c>
      <c r="E5149" s="81"/>
      <c r="F5149" s="81"/>
      <c r="G5149" s="172" t="s">
        <v>103</v>
      </c>
      <c r="H5149" s="34"/>
    </row>
    <row r="5150" spans="1:8" x14ac:dyDescent="0.2">
      <c r="A5150" s="1569">
        <v>301793</v>
      </c>
      <c r="B5150" s="172" t="s">
        <v>8739</v>
      </c>
      <c r="C5150" s="81" t="s">
        <v>8740</v>
      </c>
      <c r="D5150" s="81" t="s">
        <v>143</v>
      </c>
      <c r="E5150" s="81"/>
      <c r="F5150" s="81"/>
      <c r="G5150" s="172" t="s">
        <v>103</v>
      </c>
      <c r="H5150" s="34"/>
    </row>
    <row r="5151" spans="1:8" x14ac:dyDescent="0.2">
      <c r="A5151" s="1569">
        <v>301794</v>
      </c>
      <c r="B5151" s="172" t="s">
        <v>8741</v>
      </c>
      <c r="C5151" s="81" t="s">
        <v>12031</v>
      </c>
      <c r="D5151" s="81" t="s">
        <v>143</v>
      </c>
      <c r="E5151" s="81"/>
      <c r="F5151" s="81"/>
      <c r="G5151" s="172" t="s">
        <v>103</v>
      </c>
      <c r="H5151" s="34"/>
    </row>
    <row r="5152" spans="1:8" x14ac:dyDescent="0.2">
      <c r="A5152" s="1569">
        <v>301795</v>
      </c>
      <c r="B5152" s="172" t="s">
        <v>8742</v>
      </c>
      <c r="C5152" s="81" t="s">
        <v>8743</v>
      </c>
      <c r="D5152" s="81" t="s">
        <v>124</v>
      </c>
      <c r="E5152" s="81"/>
      <c r="F5152" s="81"/>
      <c r="G5152" s="172" t="s">
        <v>103</v>
      </c>
      <c r="H5152" s="34"/>
    </row>
    <row r="5153" spans="1:8" x14ac:dyDescent="0.2">
      <c r="A5153" s="1569">
        <v>301796</v>
      </c>
      <c r="B5153" s="172" t="s">
        <v>8744</v>
      </c>
      <c r="C5153" s="81" t="s">
        <v>8745</v>
      </c>
      <c r="D5153" s="81" t="s">
        <v>124</v>
      </c>
      <c r="E5153" s="81"/>
      <c r="F5153" s="81"/>
      <c r="G5153" s="172" t="s">
        <v>103</v>
      </c>
      <c r="H5153" s="34"/>
    </row>
    <row r="5154" spans="1:8" x14ac:dyDescent="0.2">
      <c r="A5154" s="1569">
        <v>301797</v>
      </c>
      <c r="B5154" s="172" t="s">
        <v>8746</v>
      </c>
      <c r="C5154" s="81" t="s">
        <v>8747</v>
      </c>
      <c r="D5154" s="81" t="s">
        <v>101</v>
      </c>
      <c r="E5154" s="81"/>
      <c r="F5154" s="81"/>
      <c r="G5154" s="172" t="s">
        <v>103</v>
      </c>
      <c r="H5154" s="34"/>
    </row>
    <row r="5155" spans="1:8" x14ac:dyDescent="0.2">
      <c r="A5155" s="1569">
        <v>301798</v>
      </c>
      <c r="B5155" s="172" t="s">
        <v>8748</v>
      </c>
      <c r="C5155" s="81" t="s">
        <v>8749</v>
      </c>
      <c r="D5155" s="81" t="s">
        <v>134</v>
      </c>
      <c r="E5155" s="81"/>
      <c r="F5155" s="81"/>
      <c r="G5155" s="172" t="s">
        <v>103</v>
      </c>
      <c r="H5155" s="34"/>
    </row>
    <row r="5156" spans="1:8" x14ac:dyDescent="0.2">
      <c r="A5156" s="1569">
        <v>301799</v>
      </c>
      <c r="B5156" s="172" t="s">
        <v>8750</v>
      </c>
      <c r="C5156" s="81" t="s">
        <v>8751</v>
      </c>
      <c r="D5156" s="81" t="s">
        <v>134</v>
      </c>
      <c r="E5156" s="81"/>
      <c r="F5156" s="81"/>
      <c r="G5156" s="172" t="s">
        <v>107</v>
      </c>
      <c r="H5156" s="34"/>
    </row>
    <row r="5157" spans="1:8" x14ac:dyDescent="0.2">
      <c r="A5157" s="1569">
        <v>301800</v>
      </c>
      <c r="B5157" s="172" t="s">
        <v>8752</v>
      </c>
      <c r="C5157" s="81" t="s">
        <v>8753</v>
      </c>
      <c r="D5157" s="81" t="s">
        <v>143</v>
      </c>
      <c r="E5157" s="81"/>
      <c r="F5157" s="81"/>
      <c r="G5157" s="172" t="s">
        <v>103</v>
      </c>
      <c r="H5157" s="34"/>
    </row>
    <row r="5158" spans="1:8" x14ac:dyDescent="0.2">
      <c r="A5158" s="1569">
        <v>301801</v>
      </c>
      <c r="B5158" s="172" t="s">
        <v>8754</v>
      </c>
      <c r="C5158" s="81" t="s">
        <v>8755</v>
      </c>
      <c r="D5158" s="81" t="s">
        <v>134</v>
      </c>
      <c r="E5158" s="81"/>
      <c r="F5158" s="81"/>
      <c r="G5158" s="172" t="s">
        <v>103</v>
      </c>
      <c r="H5158" s="34"/>
    </row>
    <row r="5159" spans="1:8" x14ac:dyDescent="0.2">
      <c r="A5159" s="1569">
        <v>301802</v>
      </c>
      <c r="B5159" s="172" t="s">
        <v>8756</v>
      </c>
      <c r="C5159" s="81" t="s">
        <v>8757</v>
      </c>
      <c r="D5159" s="81" t="s">
        <v>134</v>
      </c>
      <c r="E5159" s="81"/>
      <c r="F5159" s="81"/>
      <c r="G5159" s="172" t="s">
        <v>103</v>
      </c>
      <c r="H5159" s="34"/>
    </row>
    <row r="5160" spans="1:8" x14ac:dyDescent="0.2">
      <c r="A5160" s="1569">
        <v>301803</v>
      </c>
      <c r="B5160" s="172" t="s">
        <v>8758</v>
      </c>
      <c r="C5160" s="81" t="s">
        <v>8759</v>
      </c>
      <c r="D5160" s="81" t="s">
        <v>101</v>
      </c>
      <c r="E5160" s="81"/>
      <c r="F5160" s="81"/>
      <c r="G5160" s="172" t="s">
        <v>103</v>
      </c>
      <c r="H5160" s="34"/>
    </row>
    <row r="5161" spans="1:8" x14ac:dyDescent="0.2">
      <c r="A5161" s="1569">
        <v>301804</v>
      </c>
      <c r="B5161" s="172" t="s">
        <v>8760</v>
      </c>
      <c r="C5161" s="81" t="s">
        <v>8761</v>
      </c>
      <c r="D5161" s="81" t="s">
        <v>101</v>
      </c>
      <c r="E5161" s="81"/>
      <c r="F5161" s="81"/>
      <c r="G5161" s="172" t="s">
        <v>103</v>
      </c>
      <c r="H5161" s="34"/>
    </row>
    <row r="5162" spans="1:8" x14ac:dyDescent="0.2">
      <c r="A5162" s="1569">
        <v>301805</v>
      </c>
      <c r="B5162" s="172" t="s">
        <v>8762</v>
      </c>
      <c r="C5162" s="81" t="s">
        <v>8763</v>
      </c>
      <c r="D5162" s="81" t="s">
        <v>101</v>
      </c>
      <c r="E5162" s="81"/>
      <c r="F5162" s="81"/>
      <c r="G5162" s="172" t="s">
        <v>103</v>
      </c>
      <c r="H5162" s="34"/>
    </row>
    <row r="5163" spans="1:8" x14ac:dyDescent="0.2">
      <c r="A5163" s="1569">
        <v>301806</v>
      </c>
      <c r="B5163" s="172" t="s">
        <v>8764</v>
      </c>
      <c r="C5163" s="81" t="s">
        <v>8765</v>
      </c>
      <c r="D5163" s="81" t="s">
        <v>101</v>
      </c>
      <c r="E5163" s="81"/>
      <c r="F5163" s="81"/>
      <c r="G5163" s="172" t="s">
        <v>103</v>
      </c>
      <c r="H5163" s="34"/>
    </row>
    <row r="5164" spans="1:8" x14ac:dyDescent="0.2">
      <c r="A5164" s="1569">
        <v>301807</v>
      </c>
      <c r="B5164" s="172" t="s">
        <v>8766</v>
      </c>
      <c r="C5164" s="81" t="s">
        <v>8767</v>
      </c>
      <c r="D5164" s="81" t="s">
        <v>101</v>
      </c>
      <c r="E5164" s="81"/>
      <c r="F5164" s="81"/>
      <c r="G5164" s="172" t="s">
        <v>103</v>
      </c>
      <c r="H5164" s="34"/>
    </row>
    <row r="5165" spans="1:8" x14ac:dyDescent="0.2">
      <c r="A5165" s="1569">
        <v>301808</v>
      </c>
      <c r="B5165" s="172" t="s">
        <v>8768</v>
      </c>
      <c r="C5165" s="81" t="s">
        <v>8769</v>
      </c>
      <c r="D5165" s="81" t="s">
        <v>101</v>
      </c>
      <c r="E5165" s="81"/>
      <c r="F5165" s="81"/>
      <c r="G5165" s="172" t="s">
        <v>103</v>
      </c>
      <c r="H5165" s="34"/>
    </row>
    <row r="5166" spans="1:8" x14ac:dyDescent="0.2">
      <c r="A5166" s="1569">
        <v>301809</v>
      </c>
      <c r="B5166" s="172" t="s">
        <v>8770</v>
      </c>
      <c r="C5166" s="81" t="s">
        <v>8771</v>
      </c>
      <c r="D5166" s="81" t="s">
        <v>101</v>
      </c>
      <c r="E5166" s="81"/>
      <c r="F5166" s="81"/>
      <c r="G5166" s="172" t="s">
        <v>103</v>
      </c>
      <c r="H5166" s="34"/>
    </row>
    <row r="5167" spans="1:8" x14ac:dyDescent="0.2">
      <c r="A5167" s="1569">
        <v>301810</v>
      </c>
      <c r="B5167" s="172" t="s">
        <v>8772</v>
      </c>
      <c r="C5167" s="81" t="s">
        <v>8773</v>
      </c>
      <c r="D5167" s="81" t="s">
        <v>101</v>
      </c>
      <c r="E5167" s="81"/>
      <c r="F5167" s="81"/>
      <c r="G5167" s="172" t="s">
        <v>103</v>
      </c>
      <c r="H5167" s="34"/>
    </row>
    <row r="5168" spans="1:8" x14ac:dyDescent="0.2">
      <c r="A5168" s="1569">
        <v>301811</v>
      </c>
      <c r="B5168" s="172" t="s">
        <v>8774</v>
      </c>
      <c r="C5168" s="81" t="s">
        <v>8775</v>
      </c>
      <c r="D5168" s="81" t="s">
        <v>101</v>
      </c>
      <c r="E5168" s="81"/>
      <c r="F5168" s="81"/>
      <c r="G5168" s="172" t="s">
        <v>103</v>
      </c>
      <c r="H5168" s="34"/>
    </row>
    <row r="5169" spans="1:8" x14ac:dyDescent="0.2">
      <c r="A5169" s="1569">
        <v>301812</v>
      </c>
      <c r="B5169" s="172" t="s">
        <v>8776</v>
      </c>
      <c r="C5169" s="81" t="s">
        <v>8777</v>
      </c>
      <c r="D5169" s="81" t="s">
        <v>101</v>
      </c>
      <c r="E5169" s="81"/>
      <c r="F5169" s="81"/>
      <c r="G5169" s="172" t="s">
        <v>103</v>
      </c>
      <c r="H5169" s="34"/>
    </row>
    <row r="5170" spans="1:8" x14ac:dyDescent="0.2">
      <c r="A5170" s="1569">
        <v>301813</v>
      </c>
      <c r="B5170" s="172" t="s">
        <v>8778</v>
      </c>
      <c r="C5170" s="81" t="s">
        <v>8779</v>
      </c>
      <c r="D5170" s="81" t="s">
        <v>101</v>
      </c>
      <c r="E5170" s="81"/>
      <c r="F5170" s="81"/>
      <c r="G5170" s="172" t="s">
        <v>103</v>
      </c>
      <c r="H5170" s="34"/>
    </row>
    <row r="5171" spans="1:8" x14ac:dyDescent="0.2">
      <c r="A5171" s="1569">
        <v>301814</v>
      </c>
      <c r="B5171" s="172" t="s">
        <v>8780</v>
      </c>
      <c r="C5171" s="81" t="s">
        <v>8781</v>
      </c>
      <c r="D5171" s="81" t="s">
        <v>101</v>
      </c>
      <c r="E5171" s="81"/>
      <c r="F5171" s="81"/>
      <c r="G5171" s="172" t="s">
        <v>103</v>
      </c>
      <c r="H5171" s="34"/>
    </row>
    <row r="5172" spans="1:8" x14ac:dyDescent="0.2">
      <c r="A5172" s="1569">
        <v>301815</v>
      </c>
      <c r="B5172" s="172" t="s">
        <v>8782</v>
      </c>
      <c r="C5172" s="81" t="s">
        <v>8783</v>
      </c>
      <c r="D5172" s="81" t="s">
        <v>134</v>
      </c>
      <c r="E5172" s="81"/>
      <c r="F5172" s="81"/>
      <c r="G5172" s="172" t="s">
        <v>103</v>
      </c>
      <c r="H5172" s="34"/>
    </row>
    <row r="5173" spans="1:8" x14ac:dyDescent="0.2">
      <c r="A5173" s="1569">
        <v>301816</v>
      </c>
      <c r="B5173" s="172" t="s">
        <v>8784</v>
      </c>
      <c r="C5173" s="81" t="s">
        <v>8785</v>
      </c>
      <c r="D5173" s="81" t="s">
        <v>101</v>
      </c>
      <c r="E5173" s="81"/>
      <c r="F5173" s="81"/>
      <c r="G5173" s="172" t="s">
        <v>103</v>
      </c>
      <c r="H5173" s="34"/>
    </row>
    <row r="5174" spans="1:8" x14ac:dyDescent="0.2">
      <c r="A5174" s="1569">
        <v>301817</v>
      </c>
      <c r="B5174" s="172" t="s">
        <v>8786</v>
      </c>
      <c r="C5174" s="81" t="s">
        <v>12032</v>
      </c>
      <c r="D5174" s="81" t="s">
        <v>134</v>
      </c>
      <c r="E5174" s="81"/>
      <c r="F5174" s="81"/>
      <c r="G5174" s="172" t="s">
        <v>103</v>
      </c>
      <c r="H5174" s="34"/>
    </row>
    <row r="5175" spans="1:8" x14ac:dyDescent="0.2">
      <c r="A5175" s="1569">
        <v>301818</v>
      </c>
      <c r="B5175" s="172" t="s">
        <v>8787</v>
      </c>
      <c r="C5175" s="81" t="s">
        <v>8788</v>
      </c>
      <c r="D5175" s="81" t="s">
        <v>124</v>
      </c>
      <c r="E5175" s="81"/>
      <c r="F5175" s="81"/>
      <c r="G5175" s="172" t="s">
        <v>103</v>
      </c>
      <c r="H5175" s="34"/>
    </row>
    <row r="5176" spans="1:8" x14ac:dyDescent="0.2">
      <c r="A5176" s="1569">
        <v>301819</v>
      </c>
      <c r="B5176" s="172" t="s">
        <v>8789</v>
      </c>
      <c r="C5176" s="81" t="s">
        <v>8790</v>
      </c>
      <c r="D5176" s="81" t="s">
        <v>124</v>
      </c>
      <c r="E5176" s="81"/>
      <c r="F5176" s="81"/>
      <c r="G5176" s="172" t="s">
        <v>103</v>
      </c>
      <c r="H5176" s="34"/>
    </row>
    <row r="5177" spans="1:8" x14ac:dyDescent="0.2">
      <c r="A5177" s="1569">
        <v>301820</v>
      </c>
      <c r="B5177" s="172" t="s">
        <v>8791</v>
      </c>
      <c r="C5177" s="81" t="s">
        <v>8792</v>
      </c>
      <c r="D5177" s="81" t="s">
        <v>101</v>
      </c>
      <c r="E5177" s="81"/>
      <c r="F5177" s="81"/>
      <c r="G5177" s="172" t="s">
        <v>103</v>
      </c>
      <c r="H5177" s="34"/>
    </row>
    <row r="5178" spans="1:8" x14ac:dyDescent="0.2">
      <c r="A5178" s="1569">
        <v>301821</v>
      </c>
      <c r="B5178" s="172" t="s">
        <v>8793</v>
      </c>
      <c r="C5178" s="81" t="s">
        <v>8794</v>
      </c>
      <c r="D5178" s="81" t="s">
        <v>101</v>
      </c>
      <c r="E5178" s="81"/>
      <c r="F5178" s="81"/>
      <c r="G5178" s="172" t="s">
        <v>103</v>
      </c>
      <c r="H5178" s="34"/>
    </row>
    <row r="5179" spans="1:8" x14ac:dyDescent="0.2">
      <c r="A5179" s="1569">
        <v>301822</v>
      </c>
      <c r="B5179" s="172" t="s">
        <v>8795</v>
      </c>
      <c r="C5179" s="81" t="s">
        <v>8796</v>
      </c>
      <c r="D5179" s="81" t="s">
        <v>143</v>
      </c>
      <c r="E5179" s="81"/>
      <c r="F5179" s="81"/>
      <c r="G5179" s="172" t="s">
        <v>103</v>
      </c>
      <c r="H5179" s="34"/>
    </row>
    <row r="5180" spans="1:8" x14ac:dyDescent="0.2">
      <c r="A5180" s="1569">
        <v>301823</v>
      </c>
      <c r="B5180" s="172" t="s">
        <v>8797</v>
      </c>
      <c r="C5180" s="81" t="s">
        <v>8714</v>
      </c>
      <c r="D5180" s="81" t="s">
        <v>143</v>
      </c>
      <c r="E5180" s="81"/>
      <c r="F5180" s="81"/>
      <c r="G5180" s="172" t="s">
        <v>103</v>
      </c>
      <c r="H5180" s="34"/>
    </row>
    <row r="5181" spans="1:8" x14ac:dyDescent="0.2">
      <c r="A5181" s="1569">
        <v>301824</v>
      </c>
      <c r="B5181" s="172" t="s">
        <v>8798</v>
      </c>
      <c r="C5181" s="81" t="s">
        <v>8716</v>
      </c>
      <c r="D5181" s="81" t="s">
        <v>124</v>
      </c>
      <c r="E5181" s="81"/>
      <c r="F5181" s="81"/>
      <c r="G5181" s="172" t="s">
        <v>103</v>
      </c>
      <c r="H5181" s="34"/>
    </row>
    <row r="5182" spans="1:8" x14ac:dyDescent="0.2">
      <c r="A5182" s="1569">
        <v>301825</v>
      </c>
      <c r="B5182" s="172" t="s">
        <v>8799</v>
      </c>
      <c r="C5182" s="81" t="s">
        <v>8800</v>
      </c>
      <c r="D5182" s="81" t="s">
        <v>124</v>
      </c>
      <c r="E5182" s="81"/>
      <c r="F5182" s="81"/>
      <c r="G5182" s="172" t="s">
        <v>103</v>
      </c>
      <c r="H5182" s="34"/>
    </row>
    <row r="5183" spans="1:8" x14ac:dyDescent="0.2">
      <c r="A5183" s="1569">
        <v>301826</v>
      </c>
      <c r="B5183" s="172" t="s">
        <v>8801</v>
      </c>
      <c r="C5183" s="81" t="s">
        <v>8802</v>
      </c>
      <c r="D5183" s="81" t="s">
        <v>134</v>
      </c>
      <c r="E5183" s="81"/>
      <c r="F5183" s="81"/>
      <c r="G5183" s="172" t="s">
        <v>103</v>
      </c>
      <c r="H5183" s="34"/>
    </row>
    <row r="5184" spans="1:8" x14ac:dyDescent="0.2">
      <c r="A5184" s="1569">
        <v>301827</v>
      </c>
      <c r="B5184" s="172" t="s">
        <v>8803</v>
      </c>
      <c r="C5184" s="81" t="s">
        <v>8804</v>
      </c>
      <c r="D5184" s="81" t="s">
        <v>101</v>
      </c>
      <c r="E5184" s="81"/>
      <c r="F5184" s="81"/>
      <c r="G5184" s="172" t="s">
        <v>110</v>
      </c>
      <c r="H5184" s="34"/>
    </row>
    <row r="5185" spans="1:8" x14ac:dyDescent="0.2">
      <c r="A5185" s="1569">
        <v>301828</v>
      </c>
      <c r="B5185" s="172" t="s">
        <v>8805</v>
      </c>
      <c r="C5185" s="81" t="s">
        <v>8806</v>
      </c>
      <c r="D5185" s="81" t="s">
        <v>124</v>
      </c>
      <c r="E5185" s="81"/>
      <c r="F5185" s="81"/>
      <c r="G5185" s="172" t="s">
        <v>103</v>
      </c>
      <c r="H5185" s="34"/>
    </row>
    <row r="5186" spans="1:8" x14ac:dyDescent="0.2">
      <c r="A5186" s="1569">
        <v>301829</v>
      </c>
      <c r="B5186" s="172" t="s">
        <v>8807</v>
      </c>
      <c r="C5186" s="81" t="s">
        <v>8808</v>
      </c>
      <c r="D5186" s="81" t="s">
        <v>143</v>
      </c>
      <c r="E5186" s="81"/>
      <c r="F5186" s="81"/>
      <c r="G5186" s="172" t="s">
        <v>103</v>
      </c>
      <c r="H5186" s="34"/>
    </row>
    <row r="5187" spans="1:8" x14ac:dyDescent="0.2">
      <c r="A5187" s="1569">
        <v>301830</v>
      </c>
      <c r="B5187" s="172" t="s">
        <v>8809</v>
      </c>
      <c r="C5187" s="81" t="s">
        <v>8810</v>
      </c>
      <c r="D5187" s="81" t="s">
        <v>134</v>
      </c>
      <c r="E5187" s="81"/>
      <c r="F5187" s="81"/>
      <c r="G5187" s="172" t="s">
        <v>103</v>
      </c>
      <c r="H5187" s="34"/>
    </row>
    <row r="5188" spans="1:8" x14ac:dyDescent="0.2">
      <c r="A5188" s="1569">
        <v>301831</v>
      </c>
      <c r="B5188" s="172" t="s">
        <v>8811</v>
      </c>
      <c r="C5188" s="81" t="s">
        <v>8812</v>
      </c>
      <c r="D5188" s="81" t="s">
        <v>143</v>
      </c>
      <c r="E5188" s="81"/>
      <c r="F5188" s="81"/>
      <c r="G5188" s="172" t="s">
        <v>103</v>
      </c>
      <c r="H5188" s="34"/>
    </row>
    <row r="5189" spans="1:8" x14ac:dyDescent="0.2">
      <c r="A5189" s="1569">
        <v>301832</v>
      </c>
      <c r="B5189" s="172" t="s">
        <v>8813</v>
      </c>
      <c r="C5189" s="81" t="s">
        <v>8814</v>
      </c>
      <c r="D5189" s="81" t="s">
        <v>134</v>
      </c>
      <c r="E5189" s="81"/>
      <c r="F5189" s="81"/>
      <c r="G5189" s="172" t="s">
        <v>103</v>
      </c>
      <c r="H5189" s="34"/>
    </row>
    <row r="5190" spans="1:8" x14ac:dyDescent="0.2">
      <c r="A5190" s="1569">
        <v>301833</v>
      </c>
      <c r="B5190" s="172" t="s">
        <v>8815</v>
      </c>
      <c r="C5190" s="81" t="s">
        <v>8816</v>
      </c>
      <c r="D5190" s="81" t="s">
        <v>134</v>
      </c>
      <c r="E5190" s="81"/>
      <c r="F5190" s="81"/>
      <c r="G5190" s="172" t="s">
        <v>103</v>
      </c>
      <c r="H5190" s="34"/>
    </row>
    <row r="5191" spans="1:8" x14ac:dyDescent="0.2">
      <c r="A5191" s="1569">
        <v>301834</v>
      </c>
      <c r="B5191" s="172" t="s">
        <v>8817</v>
      </c>
      <c r="C5191" s="81" t="s">
        <v>8818</v>
      </c>
      <c r="D5191" s="81" t="s">
        <v>134</v>
      </c>
      <c r="E5191" s="81"/>
      <c r="F5191" s="81"/>
      <c r="G5191" s="172" t="s">
        <v>103</v>
      </c>
      <c r="H5191" s="34"/>
    </row>
    <row r="5192" spans="1:8" x14ac:dyDescent="0.2">
      <c r="A5192" s="1569">
        <v>301835</v>
      </c>
      <c r="B5192" s="172" t="s">
        <v>8819</v>
      </c>
      <c r="C5192" s="81" t="s">
        <v>8820</v>
      </c>
      <c r="D5192" s="81" t="s">
        <v>143</v>
      </c>
      <c r="E5192" s="81"/>
      <c r="F5192" s="81"/>
      <c r="G5192" s="172" t="s">
        <v>103</v>
      </c>
      <c r="H5192" s="34"/>
    </row>
    <row r="5193" spans="1:8" x14ac:dyDescent="0.2">
      <c r="A5193" s="1569">
        <v>301836</v>
      </c>
      <c r="B5193" s="172" t="s">
        <v>8821</v>
      </c>
      <c r="C5193" s="81" t="s">
        <v>8822</v>
      </c>
      <c r="D5193" s="81" t="s">
        <v>124</v>
      </c>
      <c r="E5193" s="81"/>
      <c r="F5193" s="81"/>
      <c r="G5193" s="172" t="s">
        <v>103</v>
      </c>
      <c r="H5193" s="34"/>
    </row>
    <row r="5194" spans="1:8" x14ac:dyDescent="0.2">
      <c r="A5194" s="1569">
        <v>301837</v>
      </c>
      <c r="B5194" s="172" t="s">
        <v>8823</v>
      </c>
      <c r="C5194" s="81" t="s">
        <v>8824</v>
      </c>
      <c r="D5194" s="81" t="s">
        <v>101</v>
      </c>
      <c r="E5194" s="81"/>
      <c r="F5194" s="81"/>
      <c r="G5194" s="172" t="s">
        <v>103</v>
      </c>
      <c r="H5194" s="34"/>
    </row>
    <row r="5195" spans="1:8" x14ac:dyDescent="0.2">
      <c r="A5195" s="1569">
        <v>301838</v>
      </c>
      <c r="B5195" s="172" t="s">
        <v>8825</v>
      </c>
      <c r="C5195" s="81" t="s">
        <v>8826</v>
      </c>
      <c r="D5195" s="81" t="s">
        <v>101</v>
      </c>
      <c r="E5195" s="81"/>
      <c r="F5195" s="81"/>
      <c r="G5195" s="172" t="s">
        <v>103</v>
      </c>
      <c r="H5195" s="34"/>
    </row>
    <row r="5196" spans="1:8" x14ac:dyDescent="0.2">
      <c r="A5196" s="1569">
        <v>301839</v>
      </c>
      <c r="B5196" s="172" t="s">
        <v>8827</v>
      </c>
      <c r="C5196" s="81" t="s">
        <v>8828</v>
      </c>
      <c r="D5196" s="81" t="s">
        <v>101</v>
      </c>
      <c r="E5196" s="81"/>
      <c r="F5196" s="81"/>
      <c r="G5196" s="172" t="s">
        <v>103</v>
      </c>
      <c r="H5196" s="34"/>
    </row>
    <row r="5197" spans="1:8" x14ac:dyDescent="0.2">
      <c r="A5197" s="1569">
        <v>301840</v>
      </c>
      <c r="B5197" s="172" t="s">
        <v>8829</v>
      </c>
      <c r="C5197" s="81" t="s">
        <v>8830</v>
      </c>
      <c r="D5197" s="81" t="s">
        <v>101</v>
      </c>
      <c r="E5197" s="81"/>
      <c r="F5197" s="81"/>
      <c r="G5197" s="172" t="s">
        <v>103</v>
      </c>
      <c r="H5197" s="34"/>
    </row>
    <row r="5198" spans="1:8" x14ac:dyDescent="0.2">
      <c r="A5198" s="1569">
        <v>301841</v>
      </c>
      <c r="B5198" s="172" t="s">
        <v>8831</v>
      </c>
      <c r="C5198" s="81" t="s">
        <v>8832</v>
      </c>
      <c r="D5198" s="81" t="s">
        <v>134</v>
      </c>
      <c r="E5198" s="81"/>
      <c r="F5198" s="81"/>
      <c r="G5198" s="172" t="s">
        <v>103</v>
      </c>
      <c r="H5198" s="34"/>
    </row>
    <row r="5199" spans="1:8" x14ac:dyDescent="0.2">
      <c r="A5199" s="1569">
        <v>301842</v>
      </c>
      <c r="B5199" s="172" t="s">
        <v>8833</v>
      </c>
      <c r="C5199" s="81" t="s">
        <v>8834</v>
      </c>
      <c r="D5199" s="81" t="s">
        <v>134</v>
      </c>
      <c r="E5199" s="81"/>
      <c r="F5199" s="81"/>
      <c r="G5199" s="172" t="s">
        <v>103</v>
      </c>
      <c r="H5199" s="34"/>
    </row>
    <row r="5200" spans="1:8" x14ac:dyDescent="0.2">
      <c r="A5200" s="1569">
        <v>301843</v>
      </c>
      <c r="B5200" s="172" t="s">
        <v>8835</v>
      </c>
      <c r="C5200" s="81" t="s">
        <v>8836</v>
      </c>
      <c r="D5200" s="81" t="s">
        <v>124</v>
      </c>
      <c r="E5200" s="81"/>
      <c r="F5200" s="81"/>
      <c r="G5200" s="172" t="s">
        <v>103</v>
      </c>
      <c r="H5200" s="34"/>
    </row>
    <row r="5201" spans="1:8" x14ac:dyDescent="0.2">
      <c r="A5201" s="1569">
        <v>301844</v>
      </c>
      <c r="B5201" s="172" t="s">
        <v>8837</v>
      </c>
      <c r="C5201" s="81" t="s">
        <v>8838</v>
      </c>
      <c r="D5201" s="81" t="s">
        <v>134</v>
      </c>
      <c r="E5201" s="81"/>
      <c r="F5201" s="81"/>
      <c r="G5201" s="172" t="s">
        <v>103</v>
      </c>
      <c r="H5201" s="34"/>
    </row>
    <row r="5202" spans="1:8" x14ac:dyDescent="0.2">
      <c r="A5202" s="1569">
        <v>301845</v>
      </c>
      <c r="B5202" s="172" t="s">
        <v>8839</v>
      </c>
      <c r="C5202" s="81" t="s">
        <v>8840</v>
      </c>
      <c r="D5202" s="81" t="s">
        <v>101</v>
      </c>
      <c r="E5202" s="81"/>
      <c r="F5202" s="81"/>
      <c r="G5202" s="172" t="s">
        <v>103</v>
      </c>
      <c r="H5202" s="34"/>
    </row>
    <row r="5203" spans="1:8" x14ac:dyDescent="0.2">
      <c r="A5203" s="1569">
        <v>301846</v>
      </c>
      <c r="B5203" s="172" t="s">
        <v>8841</v>
      </c>
      <c r="C5203" s="81" t="s">
        <v>8842</v>
      </c>
      <c r="D5203" s="81" t="s">
        <v>101</v>
      </c>
      <c r="E5203" s="81"/>
      <c r="F5203" s="81"/>
      <c r="G5203" s="172" t="s">
        <v>103</v>
      </c>
      <c r="H5203" s="34"/>
    </row>
    <row r="5204" spans="1:8" x14ac:dyDescent="0.2">
      <c r="A5204" s="1569">
        <v>301847</v>
      </c>
      <c r="B5204" s="172" t="s">
        <v>8843</v>
      </c>
      <c r="C5204" s="81" t="s">
        <v>8844</v>
      </c>
      <c r="D5204" s="81" t="s">
        <v>101</v>
      </c>
      <c r="E5204" s="81"/>
      <c r="F5204" s="81"/>
      <c r="G5204" s="172" t="s">
        <v>103</v>
      </c>
      <c r="H5204" s="34"/>
    </row>
    <row r="5205" spans="1:8" x14ac:dyDescent="0.2">
      <c r="A5205" s="1569">
        <v>301848</v>
      </c>
      <c r="B5205" s="172" t="s">
        <v>8845</v>
      </c>
      <c r="C5205" s="81" t="s">
        <v>8846</v>
      </c>
      <c r="D5205" s="81" t="s">
        <v>124</v>
      </c>
      <c r="E5205" s="81"/>
      <c r="F5205" s="81"/>
      <c r="G5205" s="172" t="s">
        <v>103</v>
      </c>
      <c r="H5205" s="34"/>
    </row>
    <row r="5206" spans="1:8" x14ac:dyDescent="0.2">
      <c r="A5206" s="1569">
        <v>301849</v>
      </c>
      <c r="B5206" s="172" t="s">
        <v>8847</v>
      </c>
      <c r="C5206" s="81" t="s">
        <v>8848</v>
      </c>
      <c r="D5206" s="81" t="s">
        <v>134</v>
      </c>
      <c r="E5206" s="81"/>
      <c r="F5206" s="81"/>
      <c r="G5206" s="172" t="s">
        <v>103</v>
      </c>
      <c r="H5206" s="34"/>
    </row>
    <row r="5207" spans="1:8" x14ac:dyDescent="0.2">
      <c r="A5207" s="1569">
        <v>301850</v>
      </c>
      <c r="B5207" s="172" t="s">
        <v>8849</v>
      </c>
      <c r="C5207" s="81" t="s">
        <v>12033</v>
      </c>
      <c r="D5207" s="81" t="s">
        <v>124</v>
      </c>
      <c r="E5207" s="81"/>
      <c r="F5207" s="81"/>
      <c r="G5207" s="172" t="s">
        <v>103</v>
      </c>
      <c r="H5207" s="34"/>
    </row>
    <row r="5208" spans="1:8" x14ac:dyDescent="0.2">
      <c r="A5208" s="1569">
        <v>301851</v>
      </c>
      <c r="B5208" s="172" t="s">
        <v>8850</v>
      </c>
      <c r="C5208" s="81" t="s">
        <v>8851</v>
      </c>
      <c r="D5208" s="81" t="s">
        <v>134</v>
      </c>
      <c r="E5208" s="81"/>
      <c r="F5208" s="81"/>
      <c r="G5208" s="172" t="s">
        <v>103</v>
      </c>
      <c r="H5208" s="34"/>
    </row>
    <row r="5209" spans="1:8" x14ac:dyDescent="0.2">
      <c r="A5209" s="1569">
        <v>301852</v>
      </c>
      <c r="B5209" s="172" t="s">
        <v>8852</v>
      </c>
      <c r="C5209" s="81" t="s">
        <v>8853</v>
      </c>
      <c r="D5209" s="81" t="s">
        <v>124</v>
      </c>
      <c r="E5209" s="81"/>
      <c r="F5209" s="81"/>
      <c r="G5209" s="172" t="s">
        <v>103</v>
      </c>
      <c r="H5209" s="34"/>
    </row>
    <row r="5210" spans="1:8" x14ac:dyDescent="0.2">
      <c r="A5210" s="1569">
        <v>301853</v>
      </c>
      <c r="B5210" s="172" t="s">
        <v>12034</v>
      </c>
      <c r="C5210" s="81" t="s">
        <v>12035</v>
      </c>
      <c r="D5210" s="81" t="s">
        <v>124</v>
      </c>
      <c r="E5210" s="81"/>
      <c r="F5210" s="81"/>
      <c r="G5210" s="172" t="s">
        <v>103</v>
      </c>
      <c r="H5210" s="34"/>
    </row>
    <row r="5211" spans="1:8" x14ac:dyDescent="0.2">
      <c r="A5211" s="1569">
        <v>301854</v>
      </c>
      <c r="B5211" s="172" t="s">
        <v>12036</v>
      </c>
      <c r="C5211" s="81" t="s">
        <v>12037</v>
      </c>
      <c r="D5211" s="81" t="s">
        <v>124</v>
      </c>
      <c r="E5211" s="81"/>
      <c r="F5211" s="81"/>
      <c r="G5211" s="172" t="s">
        <v>103</v>
      </c>
      <c r="H5211" s="34"/>
    </row>
    <row r="5212" spans="1:8" x14ac:dyDescent="0.2">
      <c r="A5212" s="1569">
        <v>301855</v>
      </c>
      <c r="B5212" s="172" t="s">
        <v>12038</v>
      </c>
      <c r="C5212" s="81" t="s">
        <v>12039</v>
      </c>
      <c r="D5212" s="81" t="s">
        <v>124</v>
      </c>
      <c r="E5212" s="81"/>
      <c r="F5212" s="81"/>
      <c r="G5212" s="172" t="s">
        <v>103</v>
      </c>
      <c r="H5212" s="34"/>
    </row>
    <row r="5213" spans="1:8" x14ac:dyDescent="0.2">
      <c r="A5213" s="1569">
        <v>301856</v>
      </c>
      <c r="B5213" s="172" t="s">
        <v>12040</v>
      </c>
      <c r="C5213" s="81" t="s">
        <v>12041</v>
      </c>
      <c r="D5213" s="81" t="s">
        <v>124</v>
      </c>
      <c r="E5213" s="81"/>
      <c r="F5213" s="81"/>
      <c r="G5213" s="172" t="s">
        <v>103</v>
      </c>
      <c r="H5213" s="34"/>
    </row>
    <row r="5214" spans="1:8" x14ac:dyDescent="0.2">
      <c r="A5214" s="1569">
        <v>301857</v>
      </c>
      <c r="B5214" s="172" t="s">
        <v>8854</v>
      </c>
      <c r="C5214" s="81" t="s">
        <v>8855</v>
      </c>
      <c r="D5214" s="81" t="s">
        <v>124</v>
      </c>
      <c r="E5214" s="81"/>
      <c r="F5214" s="81"/>
      <c r="G5214" s="172" t="s">
        <v>103</v>
      </c>
      <c r="H5214" s="34"/>
    </row>
    <row r="5215" spans="1:8" x14ac:dyDescent="0.2">
      <c r="A5215" s="1569">
        <v>301858</v>
      </c>
      <c r="B5215" s="172" t="s">
        <v>12042</v>
      </c>
      <c r="C5215" s="81" t="s">
        <v>12043</v>
      </c>
      <c r="D5215" s="81" t="s">
        <v>143</v>
      </c>
      <c r="E5215" s="81"/>
      <c r="F5215" s="81"/>
      <c r="G5215" s="172" t="s">
        <v>103</v>
      </c>
      <c r="H5215" s="34"/>
    </row>
    <row r="5216" spans="1:8" x14ac:dyDescent="0.2">
      <c r="A5216" s="1569">
        <v>301859</v>
      </c>
      <c r="B5216" s="172" t="s">
        <v>12044</v>
      </c>
      <c r="C5216" s="81" t="s">
        <v>12045</v>
      </c>
      <c r="D5216" s="81" t="s">
        <v>124</v>
      </c>
      <c r="E5216" s="81"/>
      <c r="F5216" s="81"/>
      <c r="G5216" s="172" t="s">
        <v>103</v>
      </c>
      <c r="H5216" s="34"/>
    </row>
    <row r="5217" spans="1:8" x14ac:dyDescent="0.2">
      <c r="A5217" s="1569">
        <v>301860</v>
      </c>
      <c r="B5217" s="172" t="s">
        <v>8856</v>
      </c>
      <c r="C5217" s="81" t="s">
        <v>8857</v>
      </c>
      <c r="D5217" s="81" t="s">
        <v>124</v>
      </c>
      <c r="E5217" s="81"/>
      <c r="F5217" s="81"/>
      <c r="G5217" s="172" t="s">
        <v>103</v>
      </c>
      <c r="H5217" s="34"/>
    </row>
    <row r="5218" spans="1:8" x14ac:dyDescent="0.2">
      <c r="A5218" s="1569">
        <v>301861</v>
      </c>
      <c r="B5218" s="172" t="s">
        <v>8858</v>
      </c>
      <c r="C5218" s="81" t="s">
        <v>8859</v>
      </c>
      <c r="D5218" s="81" t="s">
        <v>134</v>
      </c>
      <c r="E5218" s="81"/>
      <c r="F5218" s="81"/>
      <c r="G5218" s="172" t="s">
        <v>103</v>
      </c>
      <c r="H5218" s="34"/>
    </row>
    <row r="5219" spans="1:8" x14ac:dyDescent="0.2">
      <c r="A5219" s="1569">
        <v>301862</v>
      </c>
      <c r="B5219" s="172" t="s">
        <v>8860</v>
      </c>
      <c r="C5219" s="81" t="s">
        <v>8861</v>
      </c>
      <c r="D5219" s="81" t="s">
        <v>143</v>
      </c>
      <c r="E5219" s="81"/>
      <c r="F5219" s="81"/>
      <c r="G5219" s="172" t="s">
        <v>103</v>
      </c>
      <c r="H5219" s="34"/>
    </row>
    <row r="5220" spans="1:8" x14ac:dyDescent="0.2">
      <c r="A5220" s="1569">
        <v>301863</v>
      </c>
      <c r="B5220" s="172" t="s">
        <v>8862</v>
      </c>
      <c r="C5220" s="81" t="s">
        <v>8863</v>
      </c>
      <c r="D5220" s="81" t="s">
        <v>124</v>
      </c>
      <c r="E5220" s="81"/>
      <c r="F5220" s="81"/>
      <c r="G5220" s="172" t="s">
        <v>103</v>
      </c>
      <c r="H5220" s="34"/>
    </row>
    <row r="5221" spans="1:8" x14ac:dyDescent="0.2">
      <c r="A5221" s="1569">
        <v>301864</v>
      </c>
      <c r="B5221" s="172" t="s">
        <v>8864</v>
      </c>
      <c r="C5221" s="81" t="s">
        <v>8865</v>
      </c>
      <c r="D5221" s="81" t="s">
        <v>134</v>
      </c>
      <c r="E5221" s="81"/>
      <c r="F5221" s="81"/>
      <c r="G5221" s="172" t="s">
        <v>103</v>
      </c>
      <c r="H5221" s="34"/>
    </row>
    <row r="5222" spans="1:8" x14ac:dyDescent="0.2">
      <c r="A5222" s="1569">
        <v>301865</v>
      </c>
      <c r="B5222" s="172" t="s">
        <v>8866</v>
      </c>
      <c r="C5222" s="81" t="s">
        <v>8867</v>
      </c>
      <c r="D5222" s="81" t="s">
        <v>134</v>
      </c>
      <c r="E5222" s="81"/>
      <c r="F5222" s="81"/>
      <c r="G5222" s="172" t="s">
        <v>103</v>
      </c>
      <c r="H5222" s="34"/>
    </row>
    <row r="5223" spans="1:8" x14ac:dyDescent="0.2">
      <c r="A5223" s="1569">
        <v>301867</v>
      </c>
      <c r="B5223" s="172" t="s">
        <v>8868</v>
      </c>
      <c r="C5223" s="81" t="s">
        <v>12046</v>
      </c>
      <c r="D5223" s="81" t="s">
        <v>124</v>
      </c>
      <c r="E5223" s="81"/>
      <c r="F5223" s="81"/>
      <c r="G5223" s="172" t="s">
        <v>103</v>
      </c>
      <c r="H5223" s="34"/>
    </row>
    <row r="5224" spans="1:8" x14ac:dyDescent="0.2">
      <c r="A5224" s="1569">
        <v>301868</v>
      </c>
      <c r="B5224" s="172" t="s">
        <v>8869</v>
      </c>
      <c r="C5224" s="81" t="s">
        <v>8870</v>
      </c>
      <c r="D5224" s="81" t="s">
        <v>101</v>
      </c>
      <c r="E5224" s="81"/>
      <c r="F5224" s="81"/>
      <c r="G5224" s="172" t="s">
        <v>103</v>
      </c>
      <c r="H5224" s="34"/>
    </row>
    <row r="5225" spans="1:8" x14ac:dyDescent="0.2">
      <c r="A5225" s="1569">
        <v>301869</v>
      </c>
      <c r="B5225" s="172" t="s">
        <v>8871</v>
      </c>
      <c r="C5225" s="81" t="s">
        <v>8872</v>
      </c>
      <c r="D5225" s="81" t="s">
        <v>101</v>
      </c>
      <c r="E5225" s="81"/>
      <c r="F5225" s="81"/>
      <c r="G5225" s="172" t="s">
        <v>103</v>
      </c>
      <c r="H5225" s="34"/>
    </row>
    <row r="5226" spans="1:8" x14ac:dyDescent="0.2">
      <c r="A5226" s="1569">
        <v>301870</v>
      </c>
      <c r="B5226" s="172" t="s">
        <v>8873</v>
      </c>
      <c r="C5226" s="81" t="s">
        <v>8874</v>
      </c>
      <c r="D5226" s="81" t="s">
        <v>143</v>
      </c>
      <c r="E5226" s="81"/>
      <c r="F5226" s="81"/>
      <c r="G5226" s="172" t="s">
        <v>103</v>
      </c>
      <c r="H5226" s="34"/>
    </row>
    <row r="5227" spans="1:8" x14ac:dyDescent="0.2">
      <c r="A5227" s="1569">
        <v>301871</v>
      </c>
      <c r="B5227" s="172" t="s">
        <v>8875</v>
      </c>
      <c r="C5227" s="81" t="s">
        <v>8876</v>
      </c>
      <c r="D5227" s="81" t="s">
        <v>134</v>
      </c>
      <c r="E5227" s="81"/>
      <c r="F5227" s="81"/>
      <c r="G5227" s="172" t="s">
        <v>103</v>
      </c>
      <c r="H5227" s="34"/>
    </row>
    <row r="5228" spans="1:8" x14ac:dyDescent="0.2">
      <c r="A5228" s="1569">
        <v>301872</v>
      </c>
      <c r="B5228" s="172" t="s">
        <v>8877</v>
      </c>
      <c r="C5228" s="81" t="s">
        <v>8878</v>
      </c>
      <c r="D5228" s="81" t="s">
        <v>124</v>
      </c>
      <c r="E5228" s="81"/>
      <c r="F5228" s="81"/>
      <c r="G5228" s="172" t="s">
        <v>103</v>
      </c>
      <c r="H5228" s="34"/>
    </row>
    <row r="5229" spans="1:8" x14ac:dyDescent="0.2">
      <c r="A5229" s="1569">
        <v>301873</v>
      </c>
      <c r="B5229" s="172" t="s">
        <v>8879</v>
      </c>
      <c r="C5229" s="81" t="s">
        <v>8880</v>
      </c>
      <c r="D5229" s="81" t="s">
        <v>124</v>
      </c>
      <c r="E5229" s="81"/>
      <c r="F5229" s="81"/>
      <c r="G5229" s="172" t="s">
        <v>103</v>
      </c>
      <c r="H5229" s="34"/>
    </row>
    <row r="5230" spans="1:8" x14ac:dyDescent="0.2">
      <c r="A5230" s="1569">
        <v>301874</v>
      </c>
      <c r="B5230" s="172" t="s">
        <v>8881</v>
      </c>
      <c r="C5230" s="81" t="s">
        <v>8882</v>
      </c>
      <c r="D5230" s="81" t="s">
        <v>124</v>
      </c>
      <c r="E5230" s="81"/>
      <c r="F5230" s="81"/>
      <c r="G5230" s="172" t="s">
        <v>103</v>
      </c>
      <c r="H5230" s="34"/>
    </row>
    <row r="5231" spans="1:8" x14ac:dyDescent="0.2">
      <c r="A5231" s="1569">
        <v>301875</v>
      </c>
      <c r="B5231" s="172" t="s">
        <v>8883</v>
      </c>
      <c r="C5231" s="81" t="s">
        <v>8884</v>
      </c>
      <c r="D5231" s="81" t="s">
        <v>134</v>
      </c>
      <c r="E5231" s="81"/>
      <c r="F5231" s="81"/>
      <c r="G5231" s="172" t="s">
        <v>103</v>
      </c>
      <c r="H5231" s="34"/>
    </row>
    <row r="5232" spans="1:8" x14ac:dyDescent="0.2">
      <c r="A5232" s="1569">
        <v>301876</v>
      </c>
      <c r="B5232" s="172" t="s">
        <v>8885</v>
      </c>
      <c r="C5232" s="81" t="s">
        <v>8886</v>
      </c>
      <c r="D5232" s="81" t="s">
        <v>143</v>
      </c>
      <c r="E5232" s="81"/>
      <c r="F5232" s="81"/>
      <c r="G5232" s="172" t="s">
        <v>103</v>
      </c>
      <c r="H5232" s="34"/>
    </row>
    <row r="5233" spans="1:8" x14ac:dyDescent="0.2">
      <c r="A5233" s="1569">
        <v>301877</v>
      </c>
      <c r="B5233" s="172" t="s">
        <v>8887</v>
      </c>
      <c r="C5233" s="81" t="s">
        <v>8888</v>
      </c>
      <c r="D5233" s="81" t="s">
        <v>134</v>
      </c>
      <c r="E5233" s="81"/>
      <c r="F5233" s="81"/>
      <c r="G5233" s="172" t="s">
        <v>103</v>
      </c>
      <c r="H5233" s="34"/>
    </row>
    <row r="5234" spans="1:8" x14ac:dyDescent="0.2">
      <c r="A5234" s="1569">
        <v>301878</v>
      </c>
      <c r="B5234" s="172" t="s">
        <v>8889</v>
      </c>
      <c r="C5234" s="81" t="s">
        <v>8890</v>
      </c>
      <c r="D5234" s="81" t="s">
        <v>134</v>
      </c>
      <c r="E5234" s="81"/>
      <c r="F5234" s="81"/>
      <c r="G5234" s="172" t="s">
        <v>103</v>
      </c>
      <c r="H5234" s="34"/>
    </row>
    <row r="5235" spans="1:8" x14ac:dyDescent="0.2">
      <c r="A5235" s="1569">
        <v>301879</v>
      </c>
      <c r="B5235" s="172" t="s">
        <v>8891</v>
      </c>
      <c r="C5235" s="81" t="s">
        <v>8892</v>
      </c>
      <c r="D5235" s="81" t="s">
        <v>134</v>
      </c>
      <c r="E5235" s="81"/>
      <c r="F5235" s="81"/>
      <c r="G5235" s="172" t="s">
        <v>103</v>
      </c>
      <c r="H5235" s="34"/>
    </row>
    <row r="5236" spans="1:8" x14ac:dyDescent="0.2">
      <c r="A5236" s="1569">
        <v>301880</v>
      </c>
      <c r="B5236" s="172" t="s">
        <v>8893</v>
      </c>
      <c r="C5236" s="81" t="s">
        <v>8894</v>
      </c>
      <c r="D5236" s="81" t="s">
        <v>143</v>
      </c>
      <c r="E5236" s="81"/>
      <c r="F5236" s="81"/>
      <c r="G5236" s="172" t="s">
        <v>103</v>
      </c>
      <c r="H5236" s="34"/>
    </row>
    <row r="5237" spans="1:8" x14ac:dyDescent="0.2">
      <c r="A5237" s="1569">
        <v>301881</v>
      </c>
      <c r="B5237" s="172" t="s">
        <v>8895</v>
      </c>
      <c r="C5237" s="81" t="s">
        <v>8896</v>
      </c>
      <c r="D5237" s="81" t="s">
        <v>143</v>
      </c>
      <c r="E5237" s="81"/>
      <c r="F5237" s="81"/>
      <c r="G5237" s="172" t="s">
        <v>113</v>
      </c>
      <c r="H5237" s="34"/>
    </row>
    <row r="5238" spans="1:8" x14ac:dyDescent="0.2">
      <c r="A5238" s="1570">
        <v>301882</v>
      </c>
      <c r="B5238" s="172" t="s">
        <v>8897</v>
      </c>
      <c r="C5238" s="81" t="s">
        <v>8898</v>
      </c>
      <c r="D5238" s="81" t="s">
        <v>143</v>
      </c>
      <c r="E5238" s="81"/>
      <c r="F5238" s="81"/>
      <c r="G5238" s="172" t="s">
        <v>103</v>
      </c>
      <c r="H5238" s="34"/>
    </row>
    <row r="5239" spans="1:8" x14ac:dyDescent="0.2">
      <c r="A5239" s="1570">
        <v>301883</v>
      </c>
      <c r="B5239" s="172" t="s">
        <v>8899</v>
      </c>
      <c r="C5239" s="81" t="s">
        <v>8900</v>
      </c>
      <c r="D5239" s="81" t="s">
        <v>143</v>
      </c>
      <c r="E5239" s="81"/>
      <c r="F5239" s="81"/>
      <c r="G5239" s="172" t="s">
        <v>103</v>
      </c>
      <c r="H5239" s="34"/>
    </row>
    <row r="5240" spans="1:8" x14ac:dyDescent="0.2">
      <c r="A5240" s="1570">
        <v>301884</v>
      </c>
      <c r="B5240" s="172" t="s">
        <v>8901</v>
      </c>
      <c r="C5240" s="81" t="s">
        <v>8902</v>
      </c>
      <c r="D5240" s="81" t="s">
        <v>143</v>
      </c>
      <c r="E5240" s="81"/>
      <c r="F5240" s="81"/>
      <c r="G5240" s="172" t="s">
        <v>103</v>
      </c>
      <c r="H5240" s="34"/>
    </row>
    <row r="5241" spans="1:8" x14ac:dyDescent="0.2">
      <c r="A5241" s="1570">
        <v>301885</v>
      </c>
      <c r="B5241" s="172" t="s">
        <v>8903</v>
      </c>
      <c r="C5241" s="81" t="s">
        <v>8904</v>
      </c>
      <c r="D5241" s="81" t="s">
        <v>143</v>
      </c>
      <c r="E5241" s="81"/>
      <c r="F5241" s="81"/>
      <c r="G5241" s="172" t="s">
        <v>103</v>
      </c>
      <c r="H5241" s="34"/>
    </row>
    <row r="5242" spans="1:8" x14ac:dyDescent="0.2">
      <c r="A5242" s="1570">
        <v>301886</v>
      </c>
      <c r="B5242" s="172" t="s">
        <v>8905</v>
      </c>
      <c r="C5242" s="81" t="s">
        <v>8906</v>
      </c>
      <c r="D5242" s="81" t="s">
        <v>143</v>
      </c>
      <c r="E5242" s="81"/>
      <c r="F5242" s="81"/>
      <c r="G5242" s="172" t="s">
        <v>103</v>
      </c>
      <c r="H5242" s="34"/>
    </row>
    <row r="5243" spans="1:8" x14ac:dyDescent="0.2">
      <c r="A5243" s="1570">
        <v>301887</v>
      </c>
      <c r="B5243" s="172" t="s">
        <v>8907</v>
      </c>
      <c r="C5243" s="81" t="s">
        <v>8908</v>
      </c>
      <c r="D5243" s="81" t="s">
        <v>143</v>
      </c>
      <c r="E5243" s="81"/>
      <c r="F5243" s="81"/>
      <c r="G5243" s="172" t="s">
        <v>103</v>
      </c>
      <c r="H5243" s="34"/>
    </row>
    <row r="5244" spans="1:8" x14ac:dyDescent="0.2">
      <c r="A5244" s="1570">
        <v>301888</v>
      </c>
      <c r="B5244" s="172" t="s">
        <v>8909</v>
      </c>
      <c r="C5244" s="81" t="s">
        <v>8910</v>
      </c>
      <c r="D5244" s="81" t="s">
        <v>134</v>
      </c>
      <c r="E5244" s="81"/>
      <c r="F5244" s="81"/>
      <c r="G5244" s="172" t="s">
        <v>103</v>
      </c>
      <c r="H5244" s="34"/>
    </row>
    <row r="5245" spans="1:8" x14ac:dyDescent="0.2">
      <c r="A5245" s="1570">
        <v>301889</v>
      </c>
      <c r="B5245" s="172" t="s">
        <v>8911</v>
      </c>
      <c r="C5245" s="81" t="s">
        <v>8912</v>
      </c>
      <c r="D5245" s="81" t="s">
        <v>143</v>
      </c>
      <c r="E5245" s="81"/>
      <c r="F5245" s="81"/>
      <c r="G5245" s="172" t="s">
        <v>103</v>
      </c>
      <c r="H5245" s="34"/>
    </row>
    <row r="5246" spans="1:8" x14ac:dyDescent="0.2">
      <c r="A5246" s="1570">
        <v>301890</v>
      </c>
      <c r="B5246" s="172" t="s">
        <v>8913</v>
      </c>
      <c r="C5246" s="81" t="s">
        <v>8914</v>
      </c>
      <c r="D5246" s="81" t="s">
        <v>143</v>
      </c>
      <c r="E5246" s="81"/>
      <c r="F5246" s="81"/>
      <c r="G5246" s="172" t="s">
        <v>103</v>
      </c>
      <c r="H5246" s="34"/>
    </row>
    <row r="5247" spans="1:8" x14ac:dyDescent="0.2">
      <c r="A5247" s="1570">
        <v>301891</v>
      </c>
      <c r="B5247" s="172" t="s">
        <v>8915</v>
      </c>
      <c r="C5247" s="81" t="s">
        <v>8916</v>
      </c>
      <c r="D5247" s="81" t="s">
        <v>101</v>
      </c>
      <c r="E5247" s="81"/>
      <c r="F5247" s="81"/>
      <c r="G5247" s="172" t="s">
        <v>103</v>
      </c>
      <c r="H5247" s="34"/>
    </row>
    <row r="5248" spans="1:8" x14ac:dyDescent="0.2">
      <c r="A5248" s="1570">
        <v>301892</v>
      </c>
      <c r="B5248" s="172" t="s">
        <v>8917</v>
      </c>
      <c r="C5248" s="81" t="s">
        <v>8918</v>
      </c>
      <c r="D5248" s="81" t="s">
        <v>101</v>
      </c>
      <c r="E5248" s="81" t="s">
        <v>134</v>
      </c>
      <c r="F5248" s="81"/>
      <c r="G5248" s="172" t="s">
        <v>103</v>
      </c>
      <c r="H5248" s="34"/>
    </row>
    <row r="5249" spans="1:8" x14ac:dyDescent="0.2">
      <c r="A5249" s="1570">
        <v>301893</v>
      </c>
      <c r="B5249" s="172" t="s">
        <v>8919</v>
      </c>
      <c r="C5249" s="81" t="s">
        <v>8920</v>
      </c>
      <c r="D5249" s="81" t="s">
        <v>101</v>
      </c>
      <c r="E5249" s="81" t="s">
        <v>134</v>
      </c>
      <c r="F5249" s="81"/>
      <c r="G5249" s="172" t="s">
        <v>103</v>
      </c>
      <c r="H5249" s="34"/>
    </row>
    <row r="5250" spans="1:8" x14ac:dyDescent="0.2">
      <c r="A5250" s="1570">
        <v>301894</v>
      </c>
      <c r="B5250" s="172" t="s">
        <v>8921</v>
      </c>
      <c r="C5250" s="81" t="s">
        <v>8922</v>
      </c>
      <c r="D5250" s="81" t="s">
        <v>143</v>
      </c>
      <c r="E5250" s="81"/>
      <c r="F5250" s="81"/>
      <c r="G5250" s="81" t="s">
        <v>103</v>
      </c>
      <c r="H5250" s="34"/>
    </row>
    <row r="5251" spans="1:8" x14ac:dyDescent="0.2">
      <c r="A5251" s="1570">
        <v>301895</v>
      </c>
      <c r="B5251" s="172" t="s">
        <v>8923</v>
      </c>
      <c r="C5251" s="81" t="s">
        <v>8924</v>
      </c>
      <c r="D5251" s="81" t="s">
        <v>143</v>
      </c>
      <c r="E5251" s="81"/>
      <c r="F5251" s="81"/>
      <c r="G5251" s="81" t="s">
        <v>103</v>
      </c>
      <c r="H5251" s="34"/>
    </row>
    <row r="5252" spans="1:8" x14ac:dyDescent="0.2">
      <c r="A5252" s="1570">
        <v>301896</v>
      </c>
      <c r="B5252" s="172" t="s">
        <v>8925</v>
      </c>
      <c r="C5252" s="81" t="s">
        <v>8926</v>
      </c>
      <c r="D5252" s="81" t="s">
        <v>101</v>
      </c>
      <c r="E5252" s="81"/>
      <c r="F5252" s="81"/>
      <c r="G5252" s="81" t="s">
        <v>103</v>
      </c>
      <c r="H5252" s="34"/>
    </row>
    <row r="5253" spans="1:8" x14ac:dyDescent="0.2">
      <c r="A5253" s="1570">
        <v>301897</v>
      </c>
      <c r="B5253" s="172" t="s">
        <v>8927</v>
      </c>
      <c r="C5253" s="81" t="s">
        <v>8928</v>
      </c>
      <c r="D5253" s="81" t="s">
        <v>101</v>
      </c>
      <c r="E5253" s="81"/>
      <c r="F5253" s="81"/>
      <c r="G5253" s="81" t="s">
        <v>103</v>
      </c>
      <c r="H5253" s="34"/>
    </row>
    <row r="5254" spans="1:8" x14ac:dyDescent="0.2">
      <c r="A5254" s="1570">
        <v>301898</v>
      </c>
      <c r="B5254" s="172" t="s">
        <v>8929</v>
      </c>
      <c r="C5254" s="81" t="s">
        <v>8930</v>
      </c>
      <c r="D5254" s="81" t="s">
        <v>124</v>
      </c>
      <c r="E5254" s="81"/>
      <c r="F5254" s="81"/>
      <c r="G5254" s="81" t="s">
        <v>103</v>
      </c>
      <c r="H5254" s="34"/>
    </row>
    <row r="5255" spans="1:8" x14ac:dyDescent="0.2">
      <c r="A5255" s="1570">
        <v>301899</v>
      </c>
      <c r="B5255" s="172" t="s">
        <v>8931</v>
      </c>
      <c r="C5255" s="81" t="s">
        <v>8932</v>
      </c>
      <c r="D5255" s="81" t="s">
        <v>124</v>
      </c>
      <c r="E5255" s="81"/>
      <c r="F5255" s="81"/>
      <c r="G5255" s="81" t="s">
        <v>103</v>
      </c>
      <c r="H5255" s="34"/>
    </row>
    <row r="5256" spans="1:8" x14ac:dyDescent="0.2">
      <c r="A5256" s="1570">
        <v>301900</v>
      </c>
      <c r="B5256" s="172" t="s">
        <v>8933</v>
      </c>
      <c r="C5256" s="81" t="s">
        <v>8934</v>
      </c>
      <c r="D5256" s="81" t="s">
        <v>124</v>
      </c>
      <c r="E5256" s="81"/>
      <c r="F5256" s="81"/>
      <c r="G5256" s="81" t="s">
        <v>103</v>
      </c>
      <c r="H5256" s="34"/>
    </row>
    <row r="5257" spans="1:8" x14ac:dyDescent="0.2">
      <c r="A5257" s="1570">
        <v>301901</v>
      </c>
      <c r="B5257" s="172" t="s">
        <v>8935</v>
      </c>
      <c r="C5257" s="81" t="s">
        <v>8936</v>
      </c>
      <c r="D5257" s="81" t="s">
        <v>124</v>
      </c>
      <c r="E5257" s="81"/>
      <c r="F5257" s="81"/>
      <c r="G5257" s="81" t="s">
        <v>103</v>
      </c>
      <c r="H5257" s="34"/>
    </row>
    <row r="5258" spans="1:8" x14ac:dyDescent="0.2">
      <c r="A5258" s="1570">
        <v>301902</v>
      </c>
      <c r="B5258" s="172" t="s">
        <v>8937</v>
      </c>
      <c r="C5258" s="81" t="s">
        <v>8938</v>
      </c>
      <c r="D5258" s="81" t="s">
        <v>143</v>
      </c>
      <c r="E5258" s="81"/>
      <c r="F5258" s="81"/>
      <c r="G5258" s="81" t="s">
        <v>103</v>
      </c>
      <c r="H5258" s="34"/>
    </row>
    <row r="5259" spans="1:8" x14ac:dyDescent="0.2">
      <c r="A5259" s="1570">
        <v>301903</v>
      </c>
      <c r="B5259" s="172" t="s">
        <v>8939</v>
      </c>
      <c r="C5259" s="81" t="s">
        <v>8940</v>
      </c>
      <c r="D5259" s="81" t="s">
        <v>134</v>
      </c>
      <c r="E5259" s="81"/>
      <c r="F5259" s="81"/>
      <c r="G5259" s="81" t="s">
        <v>103</v>
      </c>
      <c r="H5259" s="34"/>
    </row>
    <row r="5260" spans="1:8" x14ac:dyDescent="0.2">
      <c r="A5260" s="1570">
        <v>301904</v>
      </c>
      <c r="B5260" s="172" t="s">
        <v>8941</v>
      </c>
      <c r="C5260" s="81" t="s">
        <v>8942</v>
      </c>
      <c r="D5260" s="81" t="s">
        <v>134</v>
      </c>
      <c r="E5260" s="81"/>
      <c r="F5260" s="81"/>
      <c r="G5260" s="81" t="s">
        <v>103</v>
      </c>
      <c r="H5260" s="34"/>
    </row>
    <row r="5261" spans="1:8" x14ac:dyDescent="0.2">
      <c r="A5261" s="1570">
        <v>301905</v>
      </c>
      <c r="B5261" s="172" t="s">
        <v>8943</v>
      </c>
      <c r="C5261" s="81" t="s">
        <v>8944</v>
      </c>
      <c r="D5261" s="81" t="s">
        <v>101</v>
      </c>
      <c r="E5261" s="81"/>
      <c r="F5261" s="81"/>
      <c r="G5261" s="81" t="s">
        <v>103</v>
      </c>
      <c r="H5261" s="34"/>
    </row>
    <row r="5262" spans="1:8" x14ac:dyDescent="0.2">
      <c r="A5262" s="1570">
        <v>301906</v>
      </c>
      <c r="B5262" s="172" t="s">
        <v>8945</v>
      </c>
      <c r="C5262" s="81" t="s">
        <v>8946</v>
      </c>
      <c r="D5262" s="81" t="s">
        <v>134</v>
      </c>
      <c r="E5262" s="81"/>
      <c r="F5262" s="81"/>
      <c r="G5262" s="81" t="s">
        <v>103</v>
      </c>
      <c r="H5262" s="34"/>
    </row>
    <row r="5263" spans="1:8" x14ac:dyDescent="0.2">
      <c r="A5263" s="1570">
        <v>301907</v>
      </c>
      <c r="B5263" s="172" t="s">
        <v>8947</v>
      </c>
      <c r="C5263" s="81" t="s">
        <v>8948</v>
      </c>
      <c r="D5263" s="81" t="s">
        <v>134</v>
      </c>
      <c r="E5263" s="81"/>
      <c r="F5263" s="81"/>
      <c r="G5263" s="81" t="s">
        <v>103</v>
      </c>
      <c r="H5263" s="34"/>
    </row>
    <row r="5264" spans="1:8" x14ac:dyDescent="0.2">
      <c r="A5264" s="1570">
        <v>301908</v>
      </c>
      <c r="B5264" s="172" t="s">
        <v>8949</v>
      </c>
      <c r="C5264" s="81" t="s">
        <v>12047</v>
      </c>
      <c r="D5264" s="81" t="s">
        <v>124</v>
      </c>
      <c r="E5264" s="81"/>
      <c r="F5264" s="81"/>
      <c r="G5264" s="81" t="s">
        <v>103</v>
      </c>
      <c r="H5264" s="34"/>
    </row>
    <row r="5265" spans="1:8" x14ac:dyDescent="0.2">
      <c r="A5265" s="1570">
        <v>301909</v>
      </c>
      <c r="B5265" s="172" t="s">
        <v>8950</v>
      </c>
      <c r="C5265" s="81" t="s">
        <v>12048</v>
      </c>
      <c r="D5265" s="81" t="s">
        <v>134</v>
      </c>
      <c r="E5265" s="81"/>
      <c r="F5265" s="81"/>
      <c r="G5265" s="81" t="s">
        <v>103</v>
      </c>
      <c r="H5265" s="34"/>
    </row>
    <row r="5266" spans="1:8" x14ac:dyDescent="0.2">
      <c r="A5266" s="1570">
        <v>301910</v>
      </c>
      <c r="B5266" s="172" t="s">
        <v>8951</v>
      </c>
      <c r="C5266" s="81" t="s">
        <v>12049</v>
      </c>
      <c r="D5266" s="81" t="s">
        <v>143</v>
      </c>
      <c r="E5266" s="81"/>
      <c r="F5266" s="81"/>
      <c r="G5266" s="81" t="s">
        <v>103</v>
      </c>
      <c r="H5266" s="34"/>
    </row>
    <row r="5267" spans="1:8" x14ac:dyDescent="0.2">
      <c r="A5267" s="1570">
        <v>301911</v>
      </c>
      <c r="B5267" s="172" t="s">
        <v>8952</v>
      </c>
      <c r="C5267" s="81" t="s">
        <v>8953</v>
      </c>
      <c r="D5267" s="81" t="s">
        <v>101</v>
      </c>
      <c r="E5267" s="81"/>
      <c r="F5267" s="81"/>
      <c r="G5267" s="81" t="s">
        <v>103</v>
      </c>
      <c r="H5267" s="34"/>
    </row>
    <row r="5268" spans="1:8" x14ac:dyDescent="0.2">
      <c r="A5268" s="1570">
        <v>301912</v>
      </c>
      <c r="B5268" s="172" t="s">
        <v>8954</v>
      </c>
      <c r="C5268" s="81" t="s">
        <v>8955</v>
      </c>
      <c r="D5268" s="81" t="s">
        <v>101</v>
      </c>
      <c r="E5268" s="81"/>
      <c r="F5268" s="81"/>
      <c r="G5268" s="81" t="s">
        <v>103</v>
      </c>
      <c r="H5268" s="34"/>
    </row>
    <row r="5269" spans="1:8" x14ac:dyDescent="0.2">
      <c r="A5269" s="1570">
        <v>301913</v>
      </c>
      <c r="B5269" s="172" t="s">
        <v>8956</v>
      </c>
      <c r="C5269" s="81" t="s">
        <v>8957</v>
      </c>
      <c r="D5269" s="81" t="s">
        <v>101</v>
      </c>
      <c r="E5269" s="81"/>
      <c r="F5269" s="81"/>
      <c r="G5269" s="81" t="s">
        <v>103</v>
      </c>
      <c r="H5269" s="34"/>
    </row>
    <row r="5270" spans="1:8" x14ac:dyDescent="0.2">
      <c r="A5270" s="1570">
        <v>301914</v>
      </c>
      <c r="B5270" s="172" t="s">
        <v>8958</v>
      </c>
      <c r="C5270" s="81" t="s">
        <v>8959</v>
      </c>
      <c r="D5270" s="81" t="s">
        <v>143</v>
      </c>
      <c r="E5270" s="81"/>
      <c r="F5270" s="81"/>
      <c r="G5270" s="81" t="s">
        <v>103</v>
      </c>
      <c r="H5270" s="34"/>
    </row>
    <row r="5271" spans="1:8" x14ac:dyDescent="0.2">
      <c r="A5271" s="1570">
        <v>301915</v>
      </c>
      <c r="B5271" s="172" t="s">
        <v>8960</v>
      </c>
      <c r="C5271" s="81" t="s">
        <v>8961</v>
      </c>
      <c r="D5271" s="81" t="s">
        <v>134</v>
      </c>
      <c r="E5271" s="81"/>
      <c r="F5271" s="81"/>
      <c r="G5271" s="81" t="s">
        <v>103</v>
      </c>
      <c r="H5271" s="34"/>
    </row>
    <row r="5272" spans="1:8" x14ac:dyDescent="0.2">
      <c r="A5272" s="1570">
        <v>301916</v>
      </c>
      <c r="B5272" s="172" t="s">
        <v>8962</v>
      </c>
      <c r="C5272" s="81" t="s">
        <v>8963</v>
      </c>
      <c r="D5272" s="81" t="s">
        <v>124</v>
      </c>
      <c r="E5272" s="81"/>
      <c r="F5272" s="81"/>
      <c r="G5272" s="81" t="s">
        <v>103</v>
      </c>
      <c r="H5272" s="34"/>
    </row>
    <row r="5273" spans="1:8" x14ac:dyDescent="0.2">
      <c r="A5273" s="1570">
        <v>301917</v>
      </c>
      <c r="B5273" s="172" t="s">
        <v>8964</v>
      </c>
      <c r="C5273" s="81" t="s">
        <v>8965</v>
      </c>
      <c r="D5273" s="81" t="s">
        <v>101</v>
      </c>
      <c r="E5273" s="81"/>
      <c r="F5273" s="81"/>
      <c r="G5273" s="81" t="s">
        <v>103</v>
      </c>
      <c r="H5273" s="34"/>
    </row>
    <row r="5274" spans="1:8" x14ac:dyDescent="0.2">
      <c r="A5274" s="1570">
        <v>301918</v>
      </c>
      <c r="B5274" s="172" t="s">
        <v>8966</v>
      </c>
      <c r="C5274" s="81" t="s">
        <v>8967</v>
      </c>
      <c r="D5274" s="81" t="s">
        <v>134</v>
      </c>
      <c r="E5274" s="81"/>
      <c r="F5274" s="81"/>
      <c r="G5274" s="81" t="s">
        <v>103</v>
      </c>
      <c r="H5274" s="34"/>
    </row>
    <row r="5275" spans="1:8" x14ac:dyDescent="0.2">
      <c r="A5275" s="1570">
        <v>301919</v>
      </c>
      <c r="B5275" s="172" t="s">
        <v>8968</v>
      </c>
      <c r="C5275" s="81" t="s">
        <v>12050</v>
      </c>
      <c r="D5275" s="81" t="s">
        <v>124</v>
      </c>
      <c r="E5275" s="81"/>
      <c r="F5275" s="81"/>
      <c r="G5275" s="81" t="s">
        <v>103</v>
      </c>
      <c r="H5275" s="34"/>
    </row>
    <row r="5276" spans="1:8" x14ac:dyDescent="0.2">
      <c r="A5276" s="1570">
        <v>301920</v>
      </c>
      <c r="B5276" s="172" t="s">
        <v>8969</v>
      </c>
      <c r="C5276" s="81" t="s">
        <v>8970</v>
      </c>
      <c r="D5276" s="81" t="s">
        <v>134</v>
      </c>
      <c r="E5276" s="81"/>
      <c r="F5276" s="81"/>
      <c r="G5276" s="81" t="s">
        <v>103</v>
      </c>
      <c r="H5276" s="34"/>
    </row>
    <row r="5277" spans="1:8" x14ac:dyDescent="0.2">
      <c r="A5277" s="1570">
        <v>301921</v>
      </c>
      <c r="B5277" s="172" t="s">
        <v>8971</v>
      </c>
      <c r="C5277" s="81" t="s">
        <v>8972</v>
      </c>
      <c r="D5277" s="81" t="s">
        <v>143</v>
      </c>
      <c r="E5277" s="81"/>
      <c r="F5277" s="81"/>
      <c r="G5277" s="81" t="s">
        <v>103</v>
      </c>
      <c r="H5277" s="34"/>
    </row>
    <row r="5278" spans="1:8" x14ac:dyDescent="0.2">
      <c r="A5278" s="1570">
        <v>301922</v>
      </c>
      <c r="B5278" s="172" t="s">
        <v>8973</v>
      </c>
      <c r="C5278" s="81" t="s">
        <v>8974</v>
      </c>
      <c r="D5278" s="81" t="s">
        <v>134</v>
      </c>
      <c r="E5278" s="81"/>
      <c r="F5278" s="81"/>
      <c r="G5278" s="81" t="s">
        <v>103</v>
      </c>
      <c r="H5278" s="34"/>
    </row>
    <row r="5279" spans="1:8" x14ac:dyDescent="0.2">
      <c r="A5279" s="1570">
        <v>301923</v>
      </c>
      <c r="B5279" s="172" t="s">
        <v>8975</v>
      </c>
      <c r="C5279" s="81" t="s">
        <v>8976</v>
      </c>
      <c r="D5279" s="81" t="s">
        <v>134</v>
      </c>
      <c r="E5279" s="81"/>
      <c r="F5279" s="81"/>
      <c r="G5279" s="81" t="s">
        <v>103</v>
      </c>
      <c r="H5279" s="34"/>
    </row>
    <row r="5280" spans="1:8" x14ac:dyDescent="0.2">
      <c r="A5280" s="1570">
        <v>301924</v>
      </c>
      <c r="B5280" s="172" t="s">
        <v>8977</v>
      </c>
      <c r="C5280" s="81" t="s">
        <v>8978</v>
      </c>
      <c r="D5280" s="81" t="s">
        <v>134</v>
      </c>
      <c r="E5280" s="81"/>
      <c r="F5280" s="81"/>
      <c r="G5280" s="81" t="s">
        <v>103</v>
      </c>
      <c r="H5280" s="34"/>
    </row>
    <row r="5281" spans="1:8" x14ac:dyDescent="0.2">
      <c r="A5281" s="1570">
        <v>301925</v>
      </c>
      <c r="B5281" s="172" t="s">
        <v>8979</v>
      </c>
      <c r="C5281" s="81" t="s">
        <v>8980</v>
      </c>
      <c r="D5281" s="81" t="s">
        <v>134</v>
      </c>
      <c r="E5281" s="81"/>
      <c r="F5281" s="81"/>
      <c r="G5281" s="81" t="s">
        <v>103</v>
      </c>
      <c r="H5281" s="34"/>
    </row>
    <row r="5282" spans="1:8" x14ac:dyDescent="0.2">
      <c r="A5282" s="1570">
        <v>301926</v>
      </c>
      <c r="B5282" s="172" t="s">
        <v>8981</v>
      </c>
      <c r="C5282" s="81" t="s">
        <v>8982</v>
      </c>
      <c r="D5282" s="81" t="s">
        <v>101</v>
      </c>
      <c r="E5282" s="81"/>
      <c r="F5282" s="81"/>
      <c r="G5282" s="81" t="s">
        <v>103</v>
      </c>
      <c r="H5282" s="34"/>
    </row>
    <row r="5283" spans="1:8" x14ac:dyDescent="0.2">
      <c r="A5283" s="1570">
        <v>301927</v>
      </c>
      <c r="B5283" s="172" t="s">
        <v>8983</v>
      </c>
      <c r="C5283" s="81" t="s">
        <v>8984</v>
      </c>
      <c r="D5283" s="81" t="s">
        <v>101</v>
      </c>
      <c r="E5283" s="81"/>
      <c r="F5283" s="81"/>
      <c r="G5283" s="81" t="s">
        <v>103</v>
      </c>
      <c r="H5283" s="34"/>
    </row>
    <row r="5284" spans="1:8" x14ac:dyDescent="0.2">
      <c r="A5284" s="1570">
        <v>301928</v>
      </c>
      <c r="B5284" s="172" t="s">
        <v>8985</v>
      </c>
      <c r="C5284" s="81" t="s">
        <v>8986</v>
      </c>
      <c r="D5284" s="81" t="s">
        <v>101</v>
      </c>
      <c r="E5284" s="81"/>
      <c r="F5284" s="81"/>
      <c r="G5284" s="81" t="s">
        <v>103</v>
      </c>
      <c r="H5284" s="34"/>
    </row>
    <row r="5285" spans="1:8" x14ac:dyDescent="0.2">
      <c r="A5285" s="1570">
        <v>301929</v>
      </c>
      <c r="B5285" s="172" t="s">
        <v>8987</v>
      </c>
      <c r="C5285" s="81" t="s">
        <v>8988</v>
      </c>
      <c r="D5285" s="81" t="s">
        <v>101</v>
      </c>
      <c r="E5285" s="81"/>
      <c r="F5285" s="81"/>
      <c r="G5285" s="81" t="s">
        <v>103</v>
      </c>
      <c r="H5285" s="34"/>
    </row>
    <row r="5286" spans="1:8" x14ac:dyDescent="0.2">
      <c r="A5286" s="1570">
        <v>301930</v>
      </c>
      <c r="B5286" s="172" t="s">
        <v>8989</v>
      </c>
      <c r="C5286" s="81" t="s">
        <v>8990</v>
      </c>
      <c r="D5286" s="81" t="s">
        <v>134</v>
      </c>
      <c r="E5286" s="81"/>
      <c r="F5286" s="81"/>
      <c r="G5286" s="81" t="s">
        <v>103</v>
      </c>
      <c r="H5286" s="34"/>
    </row>
    <row r="5287" spans="1:8" x14ac:dyDescent="0.2">
      <c r="A5287" s="1570">
        <v>301931</v>
      </c>
      <c r="B5287" s="172" t="s">
        <v>8991</v>
      </c>
      <c r="C5287" s="81" t="s">
        <v>8992</v>
      </c>
      <c r="D5287" s="81" t="s">
        <v>134</v>
      </c>
      <c r="E5287" s="81"/>
      <c r="F5287" s="81"/>
      <c r="G5287" s="81" t="s">
        <v>103</v>
      </c>
      <c r="H5287" s="34"/>
    </row>
    <row r="5288" spans="1:8" x14ac:dyDescent="0.2">
      <c r="A5288" s="1570">
        <v>301932</v>
      </c>
      <c r="B5288" s="172" t="s">
        <v>8993</v>
      </c>
      <c r="C5288" s="81" t="s">
        <v>8994</v>
      </c>
      <c r="D5288" s="81" t="s">
        <v>134</v>
      </c>
      <c r="E5288" s="81"/>
      <c r="F5288" s="81"/>
      <c r="G5288" s="81" t="s">
        <v>110</v>
      </c>
      <c r="H5288" s="34"/>
    </row>
    <row r="5289" spans="1:8" x14ac:dyDescent="0.2">
      <c r="A5289" s="1570">
        <v>301933</v>
      </c>
      <c r="B5289" s="172" t="s">
        <v>8995</v>
      </c>
      <c r="C5289" s="81" t="s">
        <v>8996</v>
      </c>
      <c r="D5289" s="81" t="s">
        <v>124</v>
      </c>
      <c r="E5289" s="81"/>
      <c r="F5289" s="81"/>
      <c r="G5289" s="81" t="s">
        <v>103</v>
      </c>
      <c r="H5289" s="34"/>
    </row>
    <row r="5290" spans="1:8" x14ac:dyDescent="0.2">
      <c r="A5290" s="1570">
        <v>301934</v>
      </c>
      <c r="B5290" s="172" t="s">
        <v>8997</v>
      </c>
      <c r="C5290" s="81" t="s">
        <v>8998</v>
      </c>
      <c r="D5290" s="81" t="s">
        <v>124</v>
      </c>
      <c r="E5290" s="81"/>
      <c r="F5290" s="81"/>
      <c r="G5290" s="81" t="s">
        <v>103</v>
      </c>
      <c r="H5290" s="34"/>
    </row>
    <row r="5291" spans="1:8" x14ac:dyDescent="0.2">
      <c r="A5291" s="1570">
        <v>301935</v>
      </c>
      <c r="B5291" s="172" t="s">
        <v>8999</v>
      </c>
      <c r="C5291" s="81" t="s">
        <v>9000</v>
      </c>
      <c r="D5291" s="81" t="s">
        <v>124</v>
      </c>
      <c r="E5291" s="81"/>
      <c r="F5291" s="81"/>
      <c r="G5291" s="81" t="s">
        <v>103</v>
      </c>
      <c r="H5291" s="34"/>
    </row>
    <row r="5292" spans="1:8" x14ac:dyDescent="0.2">
      <c r="A5292" s="1570">
        <v>301936</v>
      </c>
      <c r="B5292" s="172" t="s">
        <v>9001</v>
      </c>
      <c r="C5292" s="81" t="s">
        <v>9002</v>
      </c>
      <c r="D5292" s="81" t="s">
        <v>124</v>
      </c>
      <c r="E5292" s="81"/>
      <c r="F5292" s="81"/>
      <c r="G5292" s="81" t="s">
        <v>103</v>
      </c>
      <c r="H5292" s="34"/>
    </row>
    <row r="5293" spans="1:8" x14ac:dyDescent="0.2">
      <c r="A5293" s="1570">
        <v>301937</v>
      </c>
      <c r="B5293" s="172" t="s">
        <v>9003</v>
      </c>
      <c r="C5293" s="81" t="s">
        <v>9004</v>
      </c>
      <c r="D5293" s="81" t="s">
        <v>101</v>
      </c>
      <c r="E5293" s="81"/>
      <c r="F5293" s="81"/>
      <c r="G5293" s="81" t="s">
        <v>103</v>
      </c>
      <c r="H5293" s="34"/>
    </row>
    <row r="5294" spans="1:8" x14ac:dyDescent="0.2">
      <c r="A5294" s="1570">
        <v>301938</v>
      </c>
      <c r="B5294" s="172" t="s">
        <v>9005</v>
      </c>
      <c r="C5294" s="81" t="s">
        <v>9006</v>
      </c>
      <c r="D5294" s="81" t="s">
        <v>101</v>
      </c>
      <c r="E5294" s="81"/>
      <c r="F5294" s="81"/>
      <c r="G5294" s="81" t="s">
        <v>103</v>
      </c>
      <c r="H5294" s="34"/>
    </row>
    <row r="5295" spans="1:8" x14ac:dyDescent="0.2">
      <c r="A5295" s="1570">
        <v>301939</v>
      </c>
      <c r="B5295" s="172" t="s">
        <v>9007</v>
      </c>
      <c r="C5295" s="81" t="s">
        <v>9008</v>
      </c>
      <c r="D5295" s="81" t="s">
        <v>101</v>
      </c>
      <c r="E5295" s="81"/>
      <c r="F5295" s="81"/>
      <c r="G5295" s="81" t="s">
        <v>103</v>
      </c>
      <c r="H5295" s="34"/>
    </row>
    <row r="5296" spans="1:8" x14ac:dyDescent="0.2">
      <c r="A5296" s="1570">
        <v>301940</v>
      </c>
      <c r="B5296" s="172" t="s">
        <v>9009</v>
      </c>
      <c r="C5296" s="81" t="s">
        <v>9010</v>
      </c>
      <c r="D5296" s="81" t="s">
        <v>101</v>
      </c>
      <c r="E5296" s="81"/>
      <c r="F5296" s="81"/>
      <c r="G5296" s="81" t="s">
        <v>103</v>
      </c>
      <c r="H5296" s="34"/>
    </row>
    <row r="5297" spans="1:8" x14ac:dyDescent="0.2">
      <c r="A5297" s="1570">
        <v>301941</v>
      </c>
      <c r="B5297" s="172" t="s">
        <v>9011</v>
      </c>
      <c r="C5297" s="81" t="s">
        <v>9012</v>
      </c>
      <c r="D5297" s="81" t="s">
        <v>134</v>
      </c>
      <c r="E5297" s="81"/>
      <c r="F5297" s="81"/>
      <c r="G5297" s="81" t="s">
        <v>103</v>
      </c>
      <c r="H5297" s="34"/>
    </row>
    <row r="5298" spans="1:8" x14ac:dyDescent="0.2">
      <c r="A5298" s="1570">
        <v>301942</v>
      </c>
      <c r="B5298" s="172" t="s">
        <v>9013</v>
      </c>
      <c r="C5298" s="81" t="s">
        <v>9014</v>
      </c>
      <c r="D5298" s="81" t="s">
        <v>143</v>
      </c>
      <c r="E5298" s="81"/>
      <c r="F5298" s="81"/>
      <c r="G5298" s="81" t="s">
        <v>103</v>
      </c>
      <c r="H5298" s="34"/>
    </row>
    <row r="5299" spans="1:8" x14ac:dyDescent="0.2">
      <c r="A5299" s="1570">
        <v>301943</v>
      </c>
      <c r="B5299" s="172" t="s">
        <v>9015</v>
      </c>
      <c r="C5299" s="81" t="s">
        <v>9016</v>
      </c>
      <c r="D5299" s="81" t="s">
        <v>124</v>
      </c>
      <c r="E5299" s="81"/>
      <c r="F5299" s="81"/>
      <c r="G5299" s="81" t="s">
        <v>103</v>
      </c>
      <c r="H5299" s="34"/>
    </row>
    <row r="5300" spans="1:8" x14ac:dyDescent="0.2">
      <c r="A5300" s="1570">
        <v>301944</v>
      </c>
      <c r="B5300" s="172" t="s">
        <v>9017</v>
      </c>
      <c r="C5300" s="81" t="s">
        <v>9018</v>
      </c>
      <c r="D5300" s="81" t="s">
        <v>124</v>
      </c>
      <c r="E5300" s="81"/>
      <c r="F5300" s="81"/>
      <c r="G5300" s="81" t="s">
        <v>103</v>
      </c>
      <c r="H5300" s="34"/>
    </row>
    <row r="5301" spans="1:8" x14ac:dyDescent="0.2">
      <c r="A5301" s="1570">
        <v>301945</v>
      </c>
      <c r="B5301" s="172" t="s">
        <v>9019</v>
      </c>
      <c r="C5301" s="81" t="s">
        <v>9020</v>
      </c>
      <c r="D5301" s="81" t="s">
        <v>124</v>
      </c>
      <c r="E5301" s="81"/>
      <c r="F5301" s="81"/>
      <c r="G5301" s="81" t="s">
        <v>103</v>
      </c>
      <c r="H5301" s="34"/>
    </row>
    <row r="5302" spans="1:8" x14ac:dyDescent="0.2">
      <c r="A5302" s="1570">
        <v>301946</v>
      </c>
      <c r="B5302" s="172" t="s">
        <v>9021</v>
      </c>
      <c r="C5302" s="81" t="s">
        <v>9022</v>
      </c>
      <c r="D5302" s="81" t="s">
        <v>124</v>
      </c>
      <c r="E5302" s="81"/>
      <c r="F5302" s="81"/>
      <c r="G5302" s="81" t="s">
        <v>103</v>
      </c>
      <c r="H5302" s="34"/>
    </row>
    <row r="5303" spans="1:8" x14ac:dyDescent="0.2">
      <c r="A5303" s="1570">
        <v>301947</v>
      </c>
      <c r="B5303" s="172" t="s">
        <v>9023</v>
      </c>
      <c r="C5303" s="81" t="s">
        <v>9024</v>
      </c>
      <c r="D5303" s="81" t="s">
        <v>143</v>
      </c>
      <c r="E5303" s="81"/>
      <c r="F5303" s="81"/>
      <c r="G5303" s="81" t="s">
        <v>103</v>
      </c>
      <c r="H5303" s="34"/>
    </row>
    <row r="5304" spans="1:8" x14ac:dyDescent="0.2">
      <c r="A5304" s="1570">
        <v>301948</v>
      </c>
      <c r="B5304" s="172" t="s">
        <v>9025</v>
      </c>
      <c r="C5304" s="81" t="s">
        <v>9026</v>
      </c>
      <c r="D5304" s="81" t="s">
        <v>124</v>
      </c>
      <c r="E5304" s="81"/>
      <c r="F5304" s="81"/>
      <c r="G5304" s="81" t="s">
        <v>103</v>
      </c>
      <c r="H5304" s="34"/>
    </row>
    <row r="5305" spans="1:8" x14ac:dyDescent="0.2">
      <c r="A5305" s="1570">
        <v>301949</v>
      </c>
      <c r="B5305" s="172" t="s">
        <v>9027</v>
      </c>
      <c r="C5305" s="81" t="s">
        <v>9028</v>
      </c>
      <c r="D5305" s="81" t="s">
        <v>124</v>
      </c>
      <c r="E5305" s="81"/>
      <c r="F5305" s="81"/>
      <c r="G5305" s="81" t="s">
        <v>103</v>
      </c>
      <c r="H5305" s="34"/>
    </row>
    <row r="5306" spans="1:8" x14ac:dyDescent="0.2">
      <c r="A5306" s="1570">
        <v>301950</v>
      </c>
      <c r="B5306" s="172" t="s">
        <v>9029</v>
      </c>
      <c r="C5306" s="81" t="s">
        <v>9030</v>
      </c>
      <c r="D5306" s="81" t="s">
        <v>124</v>
      </c>
      <c r="E5306" s="81"/>
      <c r="F5306" s="81"/>
      <c r="G5306" s="81" t="s">
        <v>103</v>
      </c>
      <c r="H5306" s="34"/>
    </row>
    <row r="5307" spans="1:8" x14ac:dyDescent="0.2">
      <c r="A5307" s="1570">
        <v>301951</v>
      </c>
      <c r="B5307" s="172" t="s">
        <v>9031</v>
      </c>
      <c r="C5307" s="81" t="s">
        <v>9032</v>
      </c>
      <c r="D5307" s="81" t="s">
        <v>124</v>
      </c>
      <c r="E5307" s="81"/>
      <c r="F5307" s="81"/>
      <c r="G5307" s="81" t="s">
        <v>103</v>
      </c>
      <c r="H5307" s="34"/>
    </row>
    <row r="5308" spans="1:8" x14ac:dyDescent="0.2">
      <c r="A5308" s="1570">
        <v>301952</v>
      </c>
      <c r="B5308" s="172" t="s">
        <v>9033</v>
      </c>
      <c r="C5308" s="81" t="s">
        <v>9034</v>
      </c>
      <c r="D5308" s="81" t="s">
        <v>124</v>
      </c>
      <c r="E5308" s="81"/>
      <c r="F5308" s="81"/>
      <c r="G5308" s="81" t="s">
        <v>103</v>
      </c>
      <c r="H5308" s="34"/>
    </row>
    <row r="5309" spans="1:8" x14ac:dyDescent="0.2">
      <c r="A5309" s="1570">
        <v>301953</v>
      </c>
      <c r="B5309" s="172" t="s">
        <v>9035</v>
      </c>
      <c r="C5309" s="81" t="s">
        <v>9036</v>
      </c>
      <c r="D5309" s="81" t="s">
        <v>143</v>
      </c>
      <c r="E5309" s="81"/>
      <c r="F5309" s="81"/>
      <c r="G5309" s="81" t="s">
        <v>103</v>
      </c>
      <c r="H5309" s="34"/>
    </row>
    <row r="5310" spans="1:8" x14ac:dyDescent="0.2">
      <c r="A5310" s="1570">
        <v>301954</v>
      </c>
      <c r="B5310" s="172" t="s">
        <v>9037</v>
      </c>
      <c r="C5310" s="81" t="s">
        <v>9038</v>
      </c>
      <c r="D5310" s="81" t="s">
        <v>143</v>
      </c>
      <c r="E5310" s="81"/>
      <c r="F5310" s="81"/>
      <c r="G5310" s="81" t="s">
        <v>103</v>
      </c>
      <c r="H5310" s="34"/>
    </row>
    <row r="5311" spans="1:8" x14ac:dyDescent="0.2">
      <c r="A5311" s="1570">
        <v>301955</v>
      </c>
      <c r="B5311" s="172" t="s">
        <v>9039</v>
      </c>
      <c r="C5311" s="81" t="s">
        <v>9040</v>
      </c>
      <c r="D5311" s="81" t="s">
        <v>124</v>
      </c>
      <c r="E5311" s="81"/>
      <c r="F5311" s="81"/>
      <c r="G5311" s="81" t="s">
        <v>103</v>
      </c>
      <c r="H5311" s="34"/>
    </row>
    <row r="5312" spans="1:8" x14ac:dyDescent="0.2">
      <c r="A5312" s="1570">
        <v>301956</v>
      </c>
      <c r="B5312" s="172" t="s">
        <v>9041</v>
      </c>
      <c r="C5312" s="81" t="s">
        <v>9042</v>
      </c>
      <c r="D5312" s="81" t="s">
        <v>134</v>
      </c>
      <c r="E5312" s="81"/>
      <c r="F5312" s="81"/>
      <c r="G5312" s="81" t="s">
        <v>103</v>
      </c>
      <c r="H5312" s="34"/>
    </row>
    <row r="5313" spans="1:8" x14ac:dyDescent="0.2">
      <c r="A5313" s="1570">
        <v>301957</v>
      </c>
      <c r="B5313" s="172" t="s">
        <v>9043</v>
      </c>
      <c r="C5313" s="81" t="s">
        <v>9044</v>
      </c>
      <c r="D5313" s="81" t="s">
        <v>134</v>
      </c>
      <c r="E5313" s="81"/>
      <c r="F5313" s="81"/>
      <c r="G5313" s="81" t="s">
        <v>103</v>
      </c>
      <c r="H5313" s="34"/>
    </row>
    <row r="5314" spans="1:8" x14ac:dyDescent="0.2">
      <c r="A5314" s="1570">
        <v>301958</v>
      </c>
      <c r="B5314" s="172" t="s">
        <v>9045</v>
      </c>
      <c r="C5314" s="81" t="s">
        <v>9046</v>
      </c>
      <c r="D5314" s="81" t="s">
        <v>124</v>
      </c>
      <c r="E5314" s="81"/>
      <c r="F5314" s="81"/>
      <c r="G5314" s="81" t="s">
        <v>103</v>
      </c>
      <c r="H5314" s="34"/>
    </row>
    <row r="5315" spans="1:8" x14ac:dyDescent="0.2">
      <c r="A5315" s="1570">
        <v>301959</v>
      </c>
      <c r="B5315" s="172" t="s">
        <v>9047</v>
      </c>
      <c r="C5315" s="81" t="s">
        <v>9048</v>
      </c>
      <c r="D5315" s="81" t="s">
        <v>134</v>
      </c>
      <c r="E5315" s="81"/>
      <c r="F5315" s="81"/>
      <c r="G5315" s="81" t="s">
        <v>103</v>
      </c>
      <c r="H5315" s="34"/>
    </row>
    <row r="5316" spans="1:8" x14ac:dyDescent="0.2">
      <c r="A5316" s="1570">
        <v>301960</v>
      </c>
      <c r="B5316" s="172" t="s">
        <v>9049</v>
      </c>
      <c r="C5316" s="81" t="s">
        <v>9050</v>
      </c>
      <c r="D5316" s="81" t="s">
        <v>143</v>
      </c>
      <c r="E5316" s="81"/>
      <c r="F5316" s="81"/>
      <c r="G5316" s="81" t="s">
        <v>103</v>
      </c>
      <c r="H5316" s="34"/>
    </row>
    <row r="5317" spans="1:8" x14ac:dyDescent="0.2">
      <c r="A5317" s="1570">
        <v>301961</v>
      </c>
      <c r="B5317" s="172" t="s">
        <v>9051</v>
      </c>
      <c r="C5317" s="81" t="s">
        <v>9052</v>
      </c>
      <c r="D5317" s="81" t="s">
        <v>143</v>
      </c>
      <c r="E5317" s="81"/>
      <c r="F5317" s="81"/>
      <c r="G5317" s="81" t="s">
        <v>103</v>
      </c>
      <c r="H5317" s="34"/>
    </row>
    <row r="5318" spans="1:8" x14ac:dyDescent="0.2">
      <c r="A5318" s="1570">
        <v>301962</v>
      </c>
      <c r="B5318" s="172" t="s">
        <v>9053</v>
      </c>
      <c r="C5318" s="81" t="s">
        <v>9054</v>
      </c>
      <c r="D5318" s="81" t="s">
        <v>143</v>
      </c>
      <c r="E5318" s="81"/>
      <c r="F5318" s="81"/>
      <c r="G5318" s="81" t="s">
        <v>103</v>
      </c>
      <c r="H5318" s="34"/>
    </row>
    <row r="5319" spans="1:8" x14ac:dyDescent="0.2">
      <c r="A5319" s="1570">
        <v>301963</v>
      </c>
      <c r="B5319" s="172" t="s">
        <v>9055</v>
      </c>
      <c r="C5319" s="81" t="s">
        <v>9056</v>
      </c>
      <c r="D5319" s="81" t="s">
        <v>124</v>
      </c>
      <c r="E5319" s="81"/>
      <c r="F5319" s="81"/>
      <c r="G5319" s="81" t="s">
        <v>103</v>
      </c>
      <c r="H5319" s="34"/>
    </row>
    <row r="5320" spans="1:8" x14ac:dyDescent="0.2">
      <c r="A5320" s="1570">
        <v>301964</v>
      </c>
      <c r="B5320" s="172" t="s">
        <v>9057</v>
      </c>
      <c r="C5320" s="81" t="s">
        <v>9058</v>
      </c>
      <c r="D5320" s="81" t="s">
        <v>143</v>
      </c>
      <c r="E5320" s="81"/>
      <c r="F5320" s="81"/>
      <c r="G5320" s="81" t="s">
        <v>103</v>
      </c>
      <c r="H5320" s="34"/>
    </row>
    <row r="5321" spans="1:8" x14ac:dyDescent="0.2">
      <c r="A5321" s="1569">
        <v>301965</v>
      </c>
      <c r="B5321" s="172" t="s">
        <v>9059</v>
      </c>
      <c r="C5321" s="81" t="s">
        <v>9060</v>
      </c>
      <c r="D5321" s="81" t="s">
        <v>124</v>
      </c>
      <c r="E5321" s="81"/>
      <c r="F5321" s="81"/>
      <c r="G5321" s="172" t="s">
        <v>103</v>
      </c>
      <c r="H5321" s="34"/>
    </row>
    <row r="5322" spans="1:8" x14ac:dyDescent="0.2">
      <c r="A5322" s="1569">
        <v>301966</v>
      </c>
      <c r="B5322" s="172" t="s">
        <v>9061</v>
      </c>
      <c r="C5322" s="81" t="s">
        <v>9062</v>
      </c>
      <c r="D5322" s="81" t="s">
        <v>124</v>
      </c>
      <c r="E5322" s="81"/>
      <c r="F5322" s="81"/>
      <c r="G5322" s="172" t="s">
        <v>103</v>
      </c>
      <c r="H5322" s="34"/>
    </row>
    <row r="5323" spans="1:8" x14ac:dyDescent="0.2">
      <c r="A5323" s="1569">
        <v>301967</v>
      </c>
      <c r="B5323" s="172" t="s">
        <v>9063</v>
      </c>
      <c r="C5323" s="81" t="s">
        <v>9064</v>
      </c>
      <c r="D5323" s="81" t="s">
        <v>134</v>
      </c>
      <c r="E5323" s="81" t="s">
        <v>143</v>
      </c>
      <c r="F5323" s="81"/>
      <c r="G5323" s="172" t="s">
        <v>103</v>
      </c>
      <c r="H5323" s="34"/>
    </row>
    <row r="5324" spans="1:8" x14ac:dyDescent="0.2">
      <c r="A5324" s="1569">
        <v>301968</v>
      </c>
      <c r="B5324" s="172" t="s">
        <v>9065</v>
      </c>
      <c r="C5324" s="81" t="s">
        <v>9066</v>
      </c>
      <c r="D5324" s="81" t="s">
        <v>101</v>
      </c>
      <c r="E5324" s="81" t="s">
        <v>143</v>
      </c>
      <c r="F5324" s="81"/>
      <c r="G5324" s="172" t="s">
        <v>103</v>
      </c>
      <c r="H5324" s="34"/>
    </row>
    <row r="5325" spans="1:8" x14ac:dyDescent="0.2">
      <c r="A5325" s="1569">
        <v>301969</v>
      </c>
      <c r="B5325" s="172" t="s">
        <v>9067</v>
      </c>
      <c r="C5325" s="81" t="s">
        <v>9068</v>
      </c>
      <c r="D5325" s="81" t="s">
        <v>134</v>
      </c>
      <c r="E5325" s="81" t="s">
        <v>143</v>
      </c>
      <c r="F5325" s="81"/>
      <c r="G5325" s="172" t="s">
        <v>103</v>
      </c>
      <c r="H5325" s="34"/>
    </row>
    <row r="5326" spans="1:8" x14ac:dyDescent="0.2">
      <c r="A5326" s="1569">
        <v>301970</v>
      </c>
      <c r="B5326" s="172" t="s">
        <v>9069</v>
      </c>
      <c r="C5326" s="81" t="s">
        <v>9070</v>
      </c>
      <c r="D5326" s="81" t="s">
        <v>134</v>
      </c>
      <c r="E5326" s="81"/>
      <c r="F5326" s="81"/>
      <c r="G5326" s="172" t="s">
        <v>103</v>
      </c>
      <c r="H5326" s="34"/>
    </row>
    <row r="5327" spans="1:8" x14ac:dyDescent="0.2">
      <c r="A5327" s="1569">
        <v>301971</v>
      </c>
      <c r="B5327" s="172" t="s">
        <v>9071</v>
      </c>
      <c r="C5327" s="81" t="s">
        <v>9072</v>
      </c>
      <c r="D5327" s="81" t="s">
        <v>143</v>
      </c>
      <c r="E5327" s="81"/>
      <c r="F5327" s="81"/>
      <c r="G5327" s="172" t="s">
        <v>103</v>
      </c>
      <c r="H5327" s="34"/>
    </row>
    <row r="5328" spans="1:8" x14ac:dyDescent="0.2">
      <c r="A5328" s="1569">
        <v>301972</v>
      </c>
      <c r="B5328" s="172" t="s">
        <v>9073</v>
      </c>
      <c r="C5328" s="81" t="s">
        <v>9074</v>
      </c>
      <c r="D5328" s="81" t="s">
        <v>134</v>
      </c>
      <c r="E5328" s="81"/>
      <c r="F5328" s="81"/>
      <c r="G5328" s="172" t="s">
        <v>103</v>
      </c>
      <c r="H5328" s="34"/>
    </row>
    <row r="5329" spans="1:8" x14ac:dyDescent="0.2">
      <c r="A5329" s="1569">
        <v>301973</v>
      </c>
      <c r="B5329" s="172" t="s">
        <v>9075</v>
      </c>
      <c r="C5329" s="81" t="s">
        <v>9076</v>
      </c>
      <c r="D5329" s="81" t="s">
        <v>134</v>
      </c>
      <c r="E5329" s="81"/>
      <c r="F5329" s="81"/>
      <c r="G5329" s="172" t="s">
        <v>103</v>
      </c>
      <c r="H5329" s="34"/>
    </row>
    <row r="5330" spans="1:8" x14ac:dyDescent="0.2">
      <c r="A5330" s="1569">
        <v>301974</v>
      </c>
      <c r="B5330" s="172" t="s">
        <v>9077</v>
      </c>
      <c r="C5330" s="81" t="s">
        <v>9078</v>
      </c>
      <c r="D5330" s="81" t="s">
        <v>134</v>
      </c>
      <c r="E5330" s="81"/>
      <c r="F5330" s="81"/>
      <c r="G5330" s="172" t="s">
        <v>103</v>
      </c>
      <c r="H5330" s="34"/>
    </row>
    <row r="5331" spans="1:8" x14ac:dyDescent="0.2">
      <c r="A5331" s="1569">
        <v>301975</v>
      </c>
      <c r="B5331" s="172" t="s">
        <v>9079</v>
      </c>
      <c r="C5331" s="81" t="s">
        <v>9080</v>
      </c>
      <c r="D5331" s="81" t="s">
        <v>124</v>
      </c>
      <c r="E5331" s="81"/>
      <c r="F5331" s="81"/>
      <c r="G5331" s="172" t="s">
        <v>103</v>
      </c>
      <c r="H5331" s="34"/>
    </row>
    <row r="5332" spans="1:8" x14ac:dyDescent="0.2">
      <c r="A5332" s="1569">
        <v>301976</v>
      </c>
      <c r="B5332" s="172" t="s">
        <v>9081</v>
      </c>
      <c r="C5332" s="81" t="s">
        <v>9082</v>
      </c>
      <c r="D5332" s="81" t="s">
        <v>134</v>
      </c>
      <c r="E5332" s="81"/>
      <c r="F5332" s="81"/>
      <c r="G5332" s="172" t="s">
        <v>103</v>
      </c>
      <c r="H5332" s="34"/>
    </row>
    <row r="5333" spans="1:8" x14ac:dyDescent="0.2">
      <c r="A5333" s="1569">
        <v>301977</v>
      </c>
      <c r="B5333" s="172" t="s">
        <v>9083</v>
      </c>
      <c r="C5333" s="81" t="s">
        <v>9084</v>
      </c>
      <c r="D5333" s="81" t="s">
        <v>124</v>
      </c>
      <c r="E5333" s="81"/>
      <c r="F5333" s="81"/>
      <c r="G5333" s="172" t="s">
        <v>103</v>
      </c>
      <c r="H5333" s="34"/>
    </row>
    <row r="5334" spans="1:8" x14ac:dyDescent="0.2">
      <c r="A5334" s="1569">
        <v>301978</v>
      </c>
      <c r="B5334" s="172" t="s">
        <v>9085</v>
      </c>
      <c r="C5334" s="81" t="s">
        <v>9086</v>
      </c>
      <c r="D5334" s="81" t="s">
        <v>101</v>
      </c>
      <c r="E5334" s="81"/>
      <c r="F5334" s="81"/>
      <c r="G5334" s="172" t="s">
        <v>103</v>
      </c>
      <c r="H5334" s="34"/>
    </row>
    <row r="5335" spans="1:8" x14ac:dyDescent="0.2">
      <c r="A5335" s="1569">
        <v>301979</v>
      </c>
      <c r="B5335" s="172" t="s">
        <v>9087</v>
      </c>
      <c r="C5335" s="81" t="s">
        <v>9088</v>
      </c>
      <c r="D5335" s="81" t="s">
        <v>124</v>
      </c>
      <c r="E5335" s="81"/>
      <c r="F5335" s="81"/>
      <c r="G5335" s="172" t="s">
        <v>103</v>
      </c>
      <c r="H5335" s="34"/>
    </row>
    <row r="5336" spans="1:8" x14ac:dyDescent="0.2">
      <c r="A5336" s="1569">
        <v>301980</v>
      </c>
      <c r="B5336" s="172" t="s">
        <v>9089</v>
      </c>
      <c r="C5336" s="81" t="s">
        <v>9090</v>
      </c>
      <c r="D5336" s="81" t="s">
        <v>124</v>
      </c>
      <c r="E5336" s="81"/>
      <c r="F5336" s="81"/>
      <c r="G5336" s="172" t="s">
        <v>103</v>
      </c>
      <c r="H5336" s="34"/>
    </row>
    <row r="5337" spans="1:8" x14ac:dyDescent="0.2">
      <c r="A5337" s="1569">
        <v>301981</v>
      </c>
      <c r="B5337" s="172" t="s">
        <v>9091</v>
      </c>
      <c r="C5337" s="81" t="s">
        <v>9092</v>
      </c>
      <c r="D5337" s="81" t="s">
        <v>143</v>
      </c>
      <c r="E5337" s="81"/>
      <c r="F5337" s="81"/>
      <c r="G5337" s="172" t="s">
        <v>103</v>
      </c>
      <c r="H5337" s="34"/>
    </row>
    <row r="5338" spans="1:8" x14ac:dyDescent="0.2">
      <c r="A5338" s="1569">
        <v>301982</v>
      </c>
      <c r="B5338" s="172" t="s">
        <v>9093</v>
      </c>
      <c r="C5338" s="81" t="s">
        <v>9094</v>
      </c>
      <c r="D5338" s="81" t="s">
        <v>124</v>
      </c>
      <c r="E5338" s="81"/>
      <c r="F5338" s="81"/>
      <c r="G5338" s="172" t="s">
        <v>103</v>
      </c>
      <c r="H5338" s="34"/>
    </row>
    <row r="5339" spans="1:8" x14ac:dyDescent="0.2">
      <c r="A5339" s="1569">
        <v>301983</v>
      </c>
      <c r="B5339" s="172" t="s">
        <v>9095</v>
      </c>
      <c r="C5339" s="81" t="s">
        <v>9096</v>
      </c>
      <c r="D5339" s="81" t="s">
        <v>124</v>
      </c>
      <c r="E5339" s="81"/>
      <c r="F5339" s="81"/>
      <c r="G5339" s="172" t="s">
        <v>103</v>
      </c>
      <c r="H5339" s="34"/>
    </row>
    <row r="5340" spans="1:8" x14ac:dyDescent="0.2">
      <c r="A5340" s="1569">
        <v>301984</v>
      </c>
      <c r="B5340" s="172" t="s">
        <v>9097</v>
      </c>
      <c r="C5340" s="81" t="s">
        <v>9098</v>
      </c>
      <c r="D5340" s="81" t="s">
        <v>101</v>
      </c>
      <c r="E5340" s="81"/>
      <c r="F5340" s="81"/>
      <c r="G5340" s="172" t="s">
        <v>103</v>
      </c>
      <c r="H5340" s="34"/>
    </row>
    <row r="5341" spans="1:8" x14ac:dyDescent="0.2">
      <c r="A5341" s="1569">
        <v>301985</v>
      </c>
      <c r="B5341" s="172" t="s">
        <v>9099</v>
      </c>
      <c r="C5341" s="81" t="s">
        <v>9100</v>
      </c>
      <c r="D5341" s="81" t="s">
        <v>101</v>
      </c>
      <c r="E5341" s="81"/>
      <c r="F5341" s="81"/>
      <c r="G5341" s="172" t="s">
        <v>103</v>
      </c>
      <c r="H5341" s="34"/>
    </row>
    <row r="5342" spans="1:8" x14ac:dyDescent="0.2">
      <c r="A5342" s="1569">
        <v>301986</v>
      </c>
      <c r="B5342" s="172" t="s">
        <v>9101</v>
      </c>
      <c r="C5342" s="81" t="s">
        <v>9102</v>
      </c>
      <c r="D5342" s="81" t="s">
        <v>124</v>
      </c>
      <c r="E5342" s="81"/>
      <c r="F5342" s="81"/>
      <c r="G5342" s="172" t="s">
        <v>103</v>
      </c>
      <c r="H5342" s="34"/>
    </row>
    <row r="5343" spans="1:8" x14ac:dyDescent="0.2">
      <c r="A5343" s="1569">
        <v>301987</v>
      </c>
      <c r="B5343" s="172" t="s">
        <v>9103</v>
      </c>
      <c r="C5343" s="81" t="s">
        <v>9104</v>
      </c>
      <c r="D5343" s="81" t="s">
        <v>124</v>
      </c>
      <c r="E5343" s="81"/>
      <c r="F5343" s="81"/>
      <c r="G5343" s="172" t="s">
        <v>103</v>
      </c>
      <c r="H5343" s="34"/>
    </row>
    <row r="5344" spans="1:8" x14ac:dyDescent="0.2">
      <c r="A5344" s="1569">
        <v>301988</v>
      </c>
      <c r="B5344" s="172" t="s">
        <v>9105</v>
      </c>
      <c r="C5344" s="81" t="s">
        <v>9106</v>
      </c>
      <c r="D5344" s="81" t="s">
        <v>143</v>
      </c>
      <c r="E5344" s="81"/>
      <c r="F5344" s="81"/>
      <c r="G5344" s="172" t="s">
        <v>103</v>
      </c>
      <c r="H5344" s="34"/>
    </row>
    <row r="5345" spans="1:8" x14ac:dyDescent="0.2">
      <c r="A5345" s="1569">
        <v>301989</v>
      </c>
      <c r="B5345" s="172" t="s">
        <v>9107</v>
      </c>
      <c r="C5345" s="81" t="s">
        <v>9108</v>
      </c>
      <c r="D5345" s="81" t="s">
        <v>124</v>
      </c>
      <c r="E5345" s="81"/>
      <c r="F5345" s="81"/>
      <c r="G5345" s="172" t="s">
        <v>103</v>
      </c>
      <c r="H5345" s="34"/>
    </row>
    <row r="5346" spans="1:8" x14ac:dyDescent="0.2">
      <c r="A5346" s="1569">
        <v>301990</v>
      </c>
      <c r="B5346" s="172" t="s">
        <v>9109</v>
      </c>
      <c r="C5346" s="81" t="s">
        <v>9110</v>
      </c>
      <c r="D5346" s="81" t="s">
        <v>124</v>
      </c>
      <c r="E5346" s="81"/>
      <c r="F5346" s="81"/>
      <c r="G5346" s="172" t="s">
        <v>103</v>
      </c>
      <c r="H5346" s="34"/>
    </row>
    <row r="5347" spans="1:8" x14ac:dyDescent="0.2">
      <c r="A5347" s="1569">
        <v>301991</v>
      </c>
      <c r="B5347" s="172" t="s">
        <v>9111</v>
      </c>
      <c r="C5347" s="81" t="s">
        <v>9112</v>
      </c>
      <c r="D5347" s="81" t="s">
        <v>143</v>
      </c>
      <c r="E5347" s="81"/>
      <c r="F5347" s="81"/>
      <c r="G5347" s="172" t="s">
        <v>103</v>
      </c>
      <c r="H5347" s="34"/>
    </row>
    <row r="5348" spans="1:8" x14ac:dyDescent="0.2">
      <c r="A5348" s="1569">
        <v>301992</v>
      </c>
      <c r="B5348" s="172" t="s">
        <v>9113</v>
      </c>
      <c r="C5348" s="81" t="s">
        <v>9114</v>
      </c>
      <c r="D5348" s="81" t="s">
        <v>134</v>
      </c>
      <c r="E5348" s="81"/>
      <c r="F5348" s="81"/>
      <c r="G5348" s="172" t="s">
        <v>103</v>
      </c>
      <c r="H5348" s="34"/>
    </row>
    <row r="5349" spans="1:8" x14ac:dyDescent="0.2">
      <c r="A5349" s="1569">
        <v>301993</v>
      </c>
      <c r="B5349" s="172" t="s">
        <v>9115</v>
      </c>
      <c r="C5349" s="81" t="s">
        <v>9116</v>
      </c>
      <c r="D5349" s="81" t="s">
        <v>143</v>
      </c>
      <c r="E5349" s="81"/>
      <c r="F5349" s="81"/>
      <c r="G5349" s="172" t="s">
        <v>103</v>
      </c>
      <c r="H5349" s="34"/>
    </row>
    <row r="5350" spans="1:8" x14ac:dyDescent="0.2">
      <c r="A5350" s="1569">
        <v>301994</v>
      </c>
      <c r="B5350" s="172" t="s">
        <v>9117</v>
      </c>
      <c r="C5350" s="81" t="s">
        <v>9118</v>
      </c>
      <c r="D5350" s="81" t="s">
        <v>124</v>
      </c>
      <c r="E5350" s="81"/>
      <c r="F5350" s="81"/>
      <c r="G5350" s="172" t="s">
        <v>103</v>
      </c>
      <c r="H5350" s="34"/>
    </row>
    <row r="5351" spans="1:8" x14ac:dyDescent="0.2">
      <c r="A5351" s="1569">
        <v>301995</v>
      </c>
      <c r="B5351" s="172" t="s">
        <v>9119</v>
      </c>
      <c r="C5351" s="81" t="s">
        <v>9120</v>
      </c>
      <c r="D5351" s="81" t="s">
        <v>143</v>
      </c>
      <c r="E5351" s="81"/>
      <c r="F5351" s="81"/>
      <c r="G5351" s="172" t="s">
        <v>103</v>
      </c>
      <c r="H5351" s="34"/>
    </row>
    <row r="5352" spans="1:8" x14ac:dyDescent="0.2">
      <c r="A5352" s="1569">
        <v>301996</v>
      </c>
      <c r="B5352" s="172" t="s">
        <v>9121</v>
      </c>
      <c r="C5352" s="81" t="s">
        <v>9122</v>
      </c>
      <c r="D5352" s="81" t="s">
        <v>134</v>
      </c>
      <c r="E5352" s="81"/>
      <c r="F5352" s="81"/>
      <c r="G5352" s="172" t="s">
        <v>103</v>
      </c>
      <c r="H5352" s="34"/>
    </row>
    <row r="5353" spans="1:8" x14ac:dyDescent="0.2">
      <c r="A5353" s="1569">
        <v>301997</v>
      </c>
      <c r="B5353" s="172" t="s">
        <v>9123</v>
      </c>
      <c r="C5353" s="81" t="s">
        <v>9124</v>
      </c>
      <c r="D5353" s="81" t="s">
        <v>134</v>
      </c>
      <c r="E5353" s="81"/>
      <c r="F5353" s="81"/>
      <c r="G5353" s="172" t="s">
        <v>103</v>
      </c>
      <c r="H5353" s="34"/>
    </row>
    <row r="5354" spans="1:8" x14ac:dyDescent="0.2">
      <c r="A5354" s="1569">
        <v>301998</v>
      </c>
      <c r="B5354" s="172" t="s">
        <v>9125</v>
      </c>
      <c r="C5354" s="81" t="s">
        <v>9126</v>
      </c>
      <c r="D5354" s="81" t="s">
        <v>143</v>
      </c>
      <c r="E5354" s="81"/>
      <c r="F5354" s="81"/>
      <c r="G5354" s="172" t="s">
        <v>103</v>
      </c>
      <c r="H5354" s="34"/>
    </row>
    <row r="5355" spans="1:8" x14ac:dyDescent="0.2">
      <c r="A5355" s="1569">
        <v>301999</v>
      </c>
      <c r="B5355" s="172" t="s">
        <v>9127</v>
      </c>
      <c r="C5355" s="81" t="s">
        <v>9128</v>
      </c>
      <c r="D5355" s="81" t="s">
        <v>143</v>
      </c>
      <c r="E5355" s="81"/>
      <c r="F5355" s="81"/>
      <c r="G5355" s="172" t="s">
        <v>103</v>
      </c>
      <c r="H5355" s="34"/>
    </row>
    <row r="5356" spans="1:8" x14ac:dyDescent="0.2">
      <c r="A5356" s="1569">
        <v>302000</v>
      </c>
      <c r="B5356" s="172" t="s">
        <v>9129</v>
      </c>
      <c r="C5356" s="81" t="s">
        <v>9130</v>
      </c>
      <c r="D5356" s="81" t="s">
        <v>143</v>
      </c>
      <c r="E5356" s="81"/>
      <c r="F5356" s="81"/>
      <c r="G5356" s="172" t="s">
        <v>103</v>
      </c>
      <c r="H5356" s="34"/>
    </row>
    <row r="5357" spans="1:8" x14ac:dyDescent="0.2">
      <c r="A5357" s="1569">
        <v>302001</v>
      </c>
      <c r="B5357" s="172" t="s">
        <v>9131</v>
      </c>
      <c r="C5357" s="81" t="s">
        <v>9132</v>
      </c>
      <c r="D5357" s="81" t="s">
        <v>134</v>
      </c>
      <c r="E5357" s="81"/>
      <c r="F5357" s="81"/>
      <c r="G5357" s="172" t="s">
        <v>103</v>
      </c>
      <c r="H5357" s="34"/>
    </row>
    <row r="5358" spans="1:8" x14ac:dyDescent="0.2">
      <c r="A5358" s="1569">
        <v>302002</v>
      </c>
      <c r="B5358" s="172" t="s">
        <v>9133</v>
      </c>
      <c r="C5358" s="81" t="s">
        <v>9134</v>
      </c>
      <c r="D5358" s="81" t="s">
        <v>143</v>
      </c>
      <c r="E5358" s="81"/>
      <c r="F5358" s="81"/>
      <c r="G5358" s="172" t="s">
        <v>103</v>
      </c>
      <c r="H5358" s="34"/>
    </row>
    <row r="5359" spans="1:8" x14ac:dyDescent="0.2">
      <c r="A5359" s="1569">
        <v>302003</v>
      </c>
      <c r="B5359" s="172" t="s">
        <v>9135</v>
      </c>
      <c r="C5359" s="81" t="s">
        <v>9136</v>
      </c>
      <c r="D5359" s="81" t="s">
        <v>143</v>
      </c>
      <c r="E5359" s="81"/>
      <c r="F5359" s="81"/>
      <c r="G5359" s="172" t="s">
        <v>103</v>
      </c>
      <c r="H5359" s="34"/>
    </row>
    <row r="5360" spans="1:8" x14ac:dyDescent="0.2">
      <c r="A5360" s="1569">
        <v>302004</v>
      </c>
      <c r="B5360" s="172" t="s">
        <v>9137</v>
      </c>
      <c r="C5360" s="81" t="s">
        <v>9138</v>
      </c>
      <c r="D5360" s="81" t="s">
        <v>124</v>
      </c>
      <c r="E5360" s="81"/>
      <c r="F5360" s="81"/>
      <c r="G5360" s="172" t="s">
        <v>103</v>
      </c>
      <c r="H5360" s="34"/>
    </row>
    <row r="5361" spans="1:8" x14ac:dyDescent="0.2">
      <c r="A5361" s="1569">
        <v>302005</v>
      </c>
      <c r="B5361" s="172" t="s">
        <v>9139</v>
      </c>
      <c r="C5361" s="81" t="s">
        <v>9140</v>
      </c>
      <c r="D5361" s="81" t="s">
        <v>124</v>
      </c>
      <c r="E5361" s="81"/>
      <c r="F5361" s="81"/>
      <c r="G5361" s="172" t="s">
        <v>103</v>
      </c>
      <c r="H5361" s="34"/>
    </row>
    <row r="5362" spans="1:8" x14ac:dyDescent="0.2">
      <c r="A5362" s="1569">
        <v>302006</v>
      </c>
      <c r="B5362" s="172" t="s">
        <v>9141</v>
      </c>
      <c r="C5362" s="81" t="s">
        <v>9142</v>
      </c>
      <c r="D5362" s="81" t="s">
        <v>143</v>
      </c>
      <c r="E5362" s="81"/>
      <c r="F5362" s="81"/>
      <c r="G5362" s="172" t="s">
        <v>103</v>
      </c>
      <c r="H5362" s="34"/>
    </row>
    <row r="5363" spans="1:8" x14ac:dyDescent="0.2">
      <c r="A5363" s="1569">
        <v>302007</v>
      </c>
      <c r="B5363" s="172" t="s">
        <v>9143</v>
      </c>
      <c r="C5363" s="81" t="s">
        <v>9144</v>
      </c>
      <c r="D5363" s="81" t="s">
        <v>143</v>
      </c>
      <c r="E5363" s="81"/>
      <c r="F5363" s="81"/>
      <c r="G5363" s="172" t="s">
        <v>103</v>
      </c>
      <c r="H5363" s="34"/>
    </row>
    <row r="5364" spans="1:8" x14ac:dyDescent="0.2">
      <c r="A5364" s="1569">
        <v>302008</v>
      </c>
      <c r="B5364" s="172" t="s">
        <v>9145</v>
      </c>
      <c r="C5364" s="81" t="s">
        <v>9146</v>
      </c>
      <c r="D5364" s="81" t="s">
        <v>101</v>
      </c>
      <c r="E5364" s="81"/>
      <c r="F5364" s="81"/>
      <c r="G5364" s="172" t="s">
        <v>103</v>
      </c>
      <c r="H5364" s="34"/>
    </row>
    <row r="5365" spans="1:8" x14ac:dyDescent="0.2">
      <c r="A5365" s="1569">
        <v>302009</v>
      </c>
      <c r="B5365" s="172" t="s">
        <v>9147</v>
      </c>
      <c r="C5365" s="81" t="s">
        <v>9148</v>
      </c>
      <c r="D5365" s="81" t="s">
        <v>101</v>
      </c>
      <c r="E5365" s="81"/>
      <c r="F5365" s="81"/>
      <c r="G5365" s="172" t="s">
        <v>103</v>
      </c>
      <c r="H5365" s="34"/>
    </row>
    <row r="5366" spans="1:8" x14ac:dyDescent="0.2">
      <c r="A5366" s="1569">
        <v>302010</v>
      </c>
      <c r="B5366" s="172" t="s">
        <v>9149</v>
      </c>
      <c r="C5366" s="81" t="s">
        <v>9150</v>
      </c>
      <c r="D5366" s="81" t="s">
        <v>101</v>
      </c>
      <c r="E5366" s="81"/>
      <c r="F5366" s="81"/>
      <c r="G5366" s="172" t="s">
        <v>103</v>
      </c>
      <c r="H5366" s="34"/>
    </row>
    <row r="5367" spans="1:8" x14ac:dyDescent="0.2">
      <c r="A5367" s="1569">
        <v>302011</v>
      </c>
      <c r="B5367" s="172" t="s">
        <v>9151</v>
      </c>
      <c r="C5367" s="81" t="s">
        <v>9152</v>
      </c>
      <c r="D5367" s="81" t="s">
        <v>101</v>
      </c>
      <c r="E5367" s="81"/>
      <c r="F5367" s="81"/>
      <c r="G5367" s="172" t="s">
        <v>103</v>
      </c>
      <c r="H5367" s="34"/>
    </row>
    <row r="5368" spans="1:8" x14ac:dyDescent="0.2">
      <c r="A5368" s="1569">
        <v>302012</v>
      </c>
      <c r="B5368" s="172" t="s">
        <v>9153</v>
      </c>
      <c r="C5368" s="81" t="s">
        <v>9154</v>
      </c>
      <c r="D5368" s="81" t="s">
        <v>143</v>
      </c>
      <c r="E5368" s="81"/>
      <c r="F5368" s="81"/>
      <c r="G5368" s="172" t="s">
        <v>103</v>
      </c>
      <c r="H5368" s="34"/>
    </row>
    <row r="5369" spans="1:8" x14ac:dyDescent="0.2">
      <c r="A5369" s="1569">
        <v>302013</v>
      </c>
      <c r="B5369" s="172" t="s">
        <v>9155</v>
      </c>
      <c r="C5369" s="81" t="s">
        <v>9156</v>
      </c>
      <c r="D5369" s="81" t="s">
        <v>134</v>
      </c>
      <c r="E5369" s="81"/>
      <c r="F5369" s="81"/>
      <c r="G5369" s="172" t="s">
        <v>103</v>
      </c>
      <c r="H5369" s="34"/>
    </row>
    <row r="5370" spans="1:8" x14ac:dyDescent="0.2">
      <c r="A5370" s="1569">
        <v>302014</v>
      </c>
      <c r="B5370" s="172" t="s">
        <v>9157</v>
      </c>
      <c r="C5370" s="81" t="s">
        <v>9158</v>
      </c>
      <c r="D5370" s="81" t="s">
        <v>134</v>
      </c>
      <c r="E5370" s="81"/>
      <c r="F5370" s="81"/>
      <c r="G5370" s="172" t="s">
        <v>103</v>
      </c>
      <c r="H5370" s="34"/>
    </row>
    <row r="5371" spans="1:8" x14ac:dyDescent="0.2">
      <c r="A5371" s="1569">
        <v>302015</v>
      </c>
      <c r="B5371" s="172" t="s">
        <v>9159</v>
      </c>
      <c r="C5371" s="81" t="s">
        <v>9160</v>
      </c>
      <c r="D5371" s="81" t="s">
        <v>134</v>
      </c>
      <c r="E5371" s="81"/>
      <c r="F5371" s="81"/>
      <c r="G5371" s="172" t="s">
        <v>103</v>
      </c>
      <c r="H5371" s="34"/>
    </row>
    <row r="5372" spans="1:8" x14ac:dyDescent="0.2">
      <c r="A5372" s="1569">
        <v>302016</v>
      </c>
      <c r="B5372" s="172" t="s">
        <v>9161</v>
      </c>
      <c r="C5372" s="81" t="s">
        <v>9162</v>
      </c>
      <c r="D5372" s="81" t="s">
        <v>143</v>
      </c>
      <c r="E5372" s="81"/>
      <c r="F5372" s="81"/>
      <c r="G5372" s="172" t="s">
        <v>103</v>
      </c>
      <c r="H5372" s="34"/>
    </row>
    <row r="5373" spans="1:8" x14ac:dyDescent="0.2">
      <c r="A5373" s="1569">
        <v>302017</v>
      </c>
      <c r="B5373" s="172" t="s">
        <v>9163</v>
      </c>
      <c r="C5373" s="81" t="s">
        <v>9164</v>
      </c>
      <c r="D5373" s="81" t="s">
        <v>124</v>
      </c>
      <c r="E5373" s="81"/>
      <c r="F5373" s="81"/>
      <c r="G5373" s="172" t="s">
        <v>103</v>
      </c>
      <c r="H5373" s="34"/>
    </row>
    <row r="5374" spans="1:8" x14ac:dyDescent="0.2">
      <c r="A5374" s="1569">
        <v>302018</v>
      </c>
      <c r="B5374" s="172" t="s">
        <v>9165</v>
      </c>
      <c r="C5374" s="81" t="s">
        <v>9166</v>
      </c>
      <c r="D5374" s="81" t="s">
        <v>134</v>
      </c>
      <c r="E5374" s="81"/>
      <c r="F5374" s="81"/>
      <c r="G5374" s="172" t="s">
        <v>103</v>
      </c>
      <c r="H5374" s="34"/>
    </row>
    <row r="5375" spans="1:8" x14ac:dyDescent="0.2">
      <c r="A5375" s="1569">
        <v>302019</v>
      </c>
      <c r="B5375" s="172" t="s">
        <v>9167</v>
      </c>
      <c r="C5375" s="81" t="s">
        <v>9168</v>
      </c>
      <c r="D5375" s="81" t="s">
        <v>134</v>
      </c>
      <c r="E5375" s="81"/>
      <c r="F5375" s="81"/>
      <c r="G5375" s="172" t="s">
        <v>107</v>
      </c>
      <c r="H5375" s="34"/>
    </row>
    <row r="5376" spans="1:8" x14ac:dyDescent="0.2">
      <c r="A5376" s="1569">
        <v>302020</v>
      </c>
      <c r="B5376" s="172" t="s">
        <v>9169</v>
      </c>
      <c r="C5376" s="81" t="s">
        <v>9170</v>
      </c>
      <c r="D5376" s="81" t="s">
        <v>143</v>
      </c>
      <c r="E5376" s="81"/>
      <c r="F5376" s="81"/>
      <c r="G5376" s="172" t="s">
        <v>103</v>
      </c>
      <c r="H5376" s="34"/>
    </row>
    <row r="5377" spans="1:8" x14ac:dyDescent="0.2">
      <c r="A5377" s="1569">
        <v>302021</v>
      </c>
      <c r="B5377" s="172" t="s">
        <v>9171</v>
      </c>
      <c r="C5377" s="81" t="s">
        <v>9172</v>
      </c>
      <c r="D5377" s="81" t="s">
        <v>143</v>
      </c>
      <c r="E5377" s="81"/>
      <c r="F5377" s="81"/>
      <c r="G5377" s="172" t="s">
        <v>103</v>
      </c>
      <c r="H5377" s="34"/>
    </row>
    <row r="5378" spans="1:8" x14ac:dyDescent="0.2">
      <c r="A5378" s="1569">
        <v>302022</v>
      </c>
      <c r="B5378" s="172" t="s">
        <v>9173</v>
      </c>
      <c r="C5378" s="81" t="s">
        <v>9174</v>
      </c>
      <c r="D5378" s="81" t="s">
        <v>143</v>
      </c>
      <c r="E5378" s="81"/>
      <c r="F5378" s="81"/>
      <c r="G5378" s="172" t="s">
        <v>103</v>
      </c>
      <c r="H5378" s="34"/>
    </row>
    <row r="5379" spans="1:8" x14ac:dyDescent="0.2">
      <c r="A5379" s="1569">
        <v>302023</v>
      </c>
      <c r="B5379" s="172" t="s">
        <v>9175</v>
      </c>
      <c r="C5379" s="81" t="s">
        <v>9176</v>
      </c>
      <c r="D5379" s="81" t="s">
        <v>143</v>
      </c>
      <c r="E5379" s="81"/>
      <c r="F5379" s="81"/>
      <c r="G5379" s="172" t="s">
        <v>103</v>
      </c>
      <c r="H5379" s="34"/>
    </row>
    <row r="5380" spans="1:8" x14ac:dyDescent="0.2">
      <c r="A5380" s="1569">
        <v>302024</v>
      </c>
      <c r="B5380" s="172" t="s">
        <v>9177</v>
      </c>
      <c r="C5380" s="81" t="s">
        <v>9178</v>
      </c>
      <c r="D5380" s="81" t="s">
        <v>143</v>
      </c>
      <c r="E5380" s="81"/>
      <c r="F5380" s="81"/>
      <c r="G5380" s="172" t="s">
        <v>103</v>
      </c>
      <c r="H5380" s="34"/>
    </row>
    <row r="5381" spans="1:8" x14ac:dyDescent="0.2">
      <c r="A5381" s="1569">
        <v>302025</v>
      </c>
      <c r="B5381" s="172" t="s">
        <v>9179</v>
      </c>
      <c r="C5381" s="81" t="s">
        <v>9180</v>
      </c>
      <c r="D5381" s="81" t="s">
        <v>143</v>
      </c>
      <c r="E5381" s="81"/>
      <c r="F5381" s="81"/>
      <c r="G5381" s="172" t="s">
        <v>103</v>
      </c>
      <c r="H5381" s="34"/>
    </row>
    <row r="5382" spans="1:8" x14ac:dyDescent="0.2">
      <c r="A5382" s="1569">
        <v>302026</v>
      </c>
      <c r="B5382" s="172" t="s">
        <v>9181</v>
      </c>
      <c r="C5382" s="81" t="s">
        <v>9182</v>
      </c>
      <c r="D5382" s="81" t="s">
        <v>124</v>
      </c>
      <c r="E5382" s="81"/>
      <c r="F5382" s="81"/>
      <c r="G5382" s="172" t="s">
        <v>103</v>
      </c>
      <c r="H5382" s="34"/>
    </row>
    <row r="5383" spans="1:8" x14ac:dyDescent="0.2">
      <c r="A5383" s="1569">
        <v>302027</v>
      </c>
      <c r="B5383" s="172" t="s">
        <v>9183</v>
      </c>
      <c r="C5383" s="81" t="s">
        <v>9184</v>
      </c>
      <c r="D5383" s="81" t="s">
        <v>134</v>
      </c>
      <c r="E5383" s="81"/>
      <c r="F5383" s="81"/>
      <c r="G5383" s="172" t="s">
        <v>110</v>
      </c>
      <c r="H5383" s="34"/>
    </row>
    <row r="5384" spans="1:8" x14ac:dyDescent="0.2">
      <c r="A5384" s="1569">
        <v>302028</v>
      </c>
      <c r="B5384" s="172" t="s">
        <v>9185</v>
      </c>
      <c r="C5384" s="81" t="s">
        <v>9186</v>
      </c>
      <c r="D5384" s="81" t="s">
        <v>101</v>
      </c>
      <c r="E5384" s="81"/>
      <c r="F5384" s="81"/>
      <c r="G5384" s="172" t="s">
        <v>103</v>
      </c>
      <c r="H5384" s="34"/>
    </row>
    <row r="5385" spans="1:8" x14ac:dyDescent="0.2">
      <c r="A5385" s="1569">
        <v>302029</v>
      </c>
      <c r="B5385" s="172" t="s">
        <v>9187</v>
      </c>
      <c r="C5385" s="81" t="s">
        <v>9188</v>
      </c>
      <c r="D5385" s="81" t="s">
        <v>134</v>
      </c>
      <c r="E5385" s="81"/>
      <c r="F5385" s="81"/>
      <c r="G5385" s="172" t="s">
        <v>107</v>
      </c>
      <c r="H5385" s="34"/>
    </row>
    <row r="5386" spans="1:8" x14ac:dyDescent="0.2">
      <c r="A5386" s="1569">
        <v>302030</v>
      </c>
      <c r="B5386" s="172" t="s">
        <v>9189</v>
      </c>
      <c r="C5386" s="81" t="s">
        <v>9190</v>
      </c>
      <c r="D5386" s="81" t="s">
        <v>134</v>
      </c>
      <c r="E5386" s="81"/>
      <c r="F5386" s="81"/>
      <c r="G5386" s="172" t="s">
        <v>103</v>
      </c>
      <c r="H5386" s="34"/>
    </row>
    <row r="5387" spans="1:8" x14ac:dyDescent="0.2">
      <c r="A5387" s="1569">
        <v>302031</v>
      </c>
      <c r="B5387" s="172" t="s">
        <v>9191</v>
      </c>
      <c r="C5387" s="81" t="s">
        <v>9192</v>
      </c>
      <c r="D5387" s="81" t="s">
        <v>134</v>
      </c>
      <c r="E5387" s="81"/>
      <c r="F5387" s="81"/>
      <c r="G5387" s="172" t="s">
        <v>103</v>
      </c>
      <c r="H5387" s="34"/>
    </row>
    <row r="5388" spans="1:8" x14ac:dyDescent="0.2">
      <c r="A5388" s="1569">
        <v>302032</v>
      </c>
      <c r="B5388" s="172" t="s">
        <v>9193</v>
      </c>
      <c r="C5388" s="81" t="s">
        <v>9194</v>
      </c>
      <c r="D5388" s="81" t="s">
        <v>134</v>
      </c>
      <c r="E5388" s="81"/>
      <c r="F5388" s="81"/>
      <c r="G5388" s="172" t="s">
        <v>103</v>
      </c>
      <c r="H5388" s="34"/>
    </row>
    <row r="5389" spans="1:8" x14ac:dyDescent="0.2">
      <c r="A5389" s="1569">
        <v>302033</v>
      </c>
      <c r="B5389" s="172" t="s">
        <v>9195</v>
      </c>
      <c r="C5389" s="81" t="s">
        <v>9196</v>
      </c>
      <c r="D5389" s="81" t="s">
        <v>143</v>
      </c>
      <c r="E5389" s="81"/>
      <c r="F5389" s="81"/>
      <c r="G5389" s="172" t="s">
        <v>103</v>
      </c>
      <c r="H5389" s="34"/>
    </row>
    <row r="5390" spans="1:8" x14ac:dyDescent="0.2">
      <c r="A5390" s="1569">
        <v>302034</v>
      </c>
      <c r="B5390" s="172" t="s">
        <v>9197</v>
      </c>
      <c r="C5390" s="81" t="s">
        <v>9198</v>
      </c>
      <c r="D5390" s="81" t="s">
        <v>101</v>
      </c>
      <c r="E5390" s="81"/>
      <c r="F5390" s="81"/>
      <c r="G5390" s="172" t="s">
        <v>103</v>
      </c>
      <c r="H5390" s="34"/>
    </row>
    <row r="5391" spans="1:8" x14ac:dyDescent="0.2">
      <c r="A5391" s="1569">
        <v>302035</v>
      </c>
      <c r="B5391" s="172" t="s">
        <v>9199</v>
      </c>
      <c r="C5391" s="81" t="s">
        <v>9200</v>
      </c>
      <c r="D5391" s="81" t="s">
        <v>101</v>
      </c>
      <c r="E5391" s="81"/>
      <c r="F5391" s="81"/>
      <c r="G5391" s="172" t="s">
        <v>103</v>
      </c>
      <c r="H5391" s="34"/>
    </row>
    <row r="5392" spans="1:8" x14ac:dyDescent="0.2">
      <c r="A5392" s="1569">
        <v>302036</v>
      </c>
      <c r="B5392" s="172" t="s">
        <v>9201</v>
      </c>
      <c r="C5392" s="81" t="s">
        <v>9202</v>
      </c>
      <c r="D5392" s="81" t="s">
        <v>101</v>
      </c>
      <c r="E5392" s="81"/>
      <c r="F5392" s="81"/>
      <c r="G5392" s="172" t="s">
        <v>103</v>
      </c>
      <c r="H5392" s="34"/>
    </row>
    <row r="5393" spans="1:8" x14ac:dyDescent="0.2">
      <c r="A5393" s="1569">
        <v>302037</v>
      </c>
      <c r="B5393" s="172" t="s">
        <v>9203</v>
      </c>
      <c r="C5393" s="81" t="s">
        <v>9204</v>
      </c>
      <c r="D5393" s="81" t="s">
        <v>101</v>
      </c>
      <c r="E5393" s="81"/>
      <c r="F5393" s="81"/>
      <c r="G5393" s="172" t="s">
        <v>103</v>
      </c>
      <c r="H5393" s="34"/>
    </row>
    <row r="5394" spans="1:8" x14ac:dyDescent="0.2">
      <c r="A5394" s="1569">
        <v>302038</v>
      </c>
      <c r="B5394" s="172" t="s">
        <v>9205</v>
      </c>
      <c r="C5394" s="81" t="s">
        <v>9206</v>
      </c>
      <c r="D5394" s="81" t="s">
        <v>101</v>
      </c>
      <c r="E5394" s="81"/>
      <c r="F5394" s="81"/>
      <c r="G5394" s="172" t="s">
        <v>103</v>
      </c>
      <c r="H5394" s="34"/>
    </row>
    <row r="5395" spans="1:8" x14ac:dyDescent="0.2">
      <c r="A5395" s="1569">
        <v>302039</v>
      </c>
      <c r="B5395" s="172" t="s">
        <v>9207</v>
      </c>
      <c r="C5395" s="81" t="s">
        <v>9208</v>
      </c>
      <c r="D5395" s="81" t="s">
        <v>143</v>
      </c>
      <c r="E5395" s="81"/>
      <c r="F5395" s="81"/>
      <c r="G5395" s="172" t="s">
        <v>103</v>
      </c>
      <c r="H5395" s="34"/>
    </row>
    <row r="5396" spans="1:8" x14ac:dyDescent="0.2">
      <c r="A5396" s="1569">
        <v>302040</v>
      </c>
      <c r="B5396" s="172" t="s">
        <v>12051</v>
      </c>
      <c r="C5396" s="81" t="s">
        <v>12052</v>
      </c>
      <c r="D5396" s="81" t="s">
        <v>143</v>
      </c>
      <c r="E5396" s="81"/>
      <c r="F5396" s="81"/>
      <c r="G5396" s="172" t="s">
        <v>103</v>
      </c>
      <c r="H5396" s="34"/>
    </row>
    <row r="5397" spans="1:8" x14ac:dyDescent="0.2">
      <c r="A5397" s="1569">
        <v>302041</v>
      </c>
      <c r="B5397" s="172" t="s">
        <v>9209</v>
      </c>
      <c r="C5397" s="81" t="s">
        <v>9210</v>
      </c>
      <c r="D5397" s="81" t="s">
        <v>101</v>
      </c>
      <c r="E5397" s="81"/>
      <c r="F5397" s="81"/>
      <c r="G5397" s="172" t="s">
        <v>103</v>
      </c>
      <c r="H5397" s="34"/>
    </row>
    <row r="5398" spans="1:8" x14ac:dyDescent="0.2">
      <c r="A5398" s="1569">
        <v>302042</v>
      </c>
      <c r="B5398" s="172" t="s">
        <v>9211</v>
      </c>
      <c r="C5398" s="81" t="s">
        <v>9212</v>
      </c>
      <c r="D5398" s="81" t="s">
        <v>101</v>
      </c>
      <c r="E5398" s="81"/>
      <c r="F5398" s="81"/>
      <c r="G5398" s="172" t="s">
        <v>103</v>
      </c>
      <c r="H5398" s="34"/>
    </row>
    <row r="5399" spans="1:8" x14ac:dyDescent="0.2">
      <c r="A5399" s="1569">
        <v>302043</v>
      </c>
      <c r="B5399" s="172" t="s">
        <v>9213</v>
      </c>
      <c r="C5399" s="81" t="s">
        <v>9214</v>
      </c>
      <c r="D5399" s="81" t="s">
        <v>134</v>
      </c>
      <c r="E5399" s="81"/>
      <c r="F5399" s="81"/>
      <c r="G5399" s="172" t="s">
        <v>103</v>
      </c>
      <c r="H5399" s="34"/>
    </row>
    <row r="5400" spans="1:8" x14ac:dyDescent="0.2">
      <c r="A5400" s="1569">
        <v>302044</v>
      </c>
      <c r="B5400" s="172" t="s">
        <v>9215</v>
      </c>
      <c r="C5400" s="81" t="s">
        <v>9216</v>
      </c>
      <c r="D5400" s="81" t="s">
        <v>101</v>
      </c>
      <c r="E5400" s="81"/>
      <c r="F5400" s="81"/>
      <c r="G5400" s="172" t="s">
        <v>103</v>
      </c>
      <c r="H5400" s="34"/>
    </row>
    <row r="5401" spans="1:8" x14ac:dyDescent="0.2">
      <c r="A5401" s="1569">
        <v>302045</v>
      </c>
      <c r="B5401" s="172" t="s">
        <v>9217</v>
      </c>
      <c r="C5401" s="81" t="s">
        <v>9218</v>
      </c>
      <c r="D5401" s="81" t="s">
        <v>134</v>
      </c>
      <c r="E5401" s="81"/>
      <c r="F5401" s="81"/>
      <c r="G5401" s="172" t="s">
        <v>103</v>
      </c>
      <c r="H5401" s="34"/>
    </row>
    <row r="5402" spans="1:8" x14ac:dyDescent="0.2">
      <c r="A5402" s="1569">
        <v>302046</v>
      </c>
      <c r="B5402" s="172" t="s">
        <v>9219</v>
      </c>
      <c r="C5402" s="81" t="s">
        <v>9220</v>
      </c>
      <c r="D5402" s="81" t="s">
        <v>143</v>
      </c>
      <c r="E5402" s="81"/>
      <c r="F5402" s="81"/>
      <c r="G5402" s="172" t="s">
        <v>103</v>
      </c>
      <c r="H5402" s="34"/>
    </row>
    <row r="5403" spans="1:8" x14ac:dyDescent="0.2">
      <c r="A5403" s="1569">
        <v>302047</v>
      </c>
      <c r="B5403" s="172" t="s">
        <v>9221</v>
      </c>
      <c r="C5403" s="81" t="s">
        <v>9222</v>
      </c>
      <c r="D5403" s="81" t="s">
        <v>124</v>
      </c>
      <c r="E5403" s="81"/>
      <c r="F5403" s="81"/>
      <c r="G5403" s="172" t="s">
        <v>103</v>
      </c>
      <c r="H5403" s="34"/>
    </row>
    <row r="5404" spans="1:8" x14ac:dyDescent="0.2">
      <c r="A5404" s="1569">
        <v>302048</v>
      </c>
      <c r="B5404" s="172" t="s">
        <v>9223</v>
      </c>
      <c r="C5404" s="81" t="s">
        <v>9224</v>
      </c>
      <c r="D5404" s="81" t="s">
        <v>134</v>
      </c>
      <c r="E5404" s="81"/>
      <c r="F5404" s="81"/>
      <c r="G5404" s="172" t="s">
        <v>103</v>
      </c>
      <c r="H5404" s="34"/>
    </row>
    <row r="5405" spans="1:8" x14ac:dyDescent="0.2">
      <c r="A5405" s="1569">
        <v>302049</v>
      </c>
      <c r="B5405" s="172" t="s">
        <v>9225</v>
      </c>
      <c r="C5405" s="81" t="s">
        <v>9226</v>
      </c>
      <c r="D5405" s="81" t="s">
        <v>134</v>
      </c>
      <c r="E5405" s="81"/>
      <c r="F5405" s="81"/>
      <c r="G5405" s="172" t="s">
        <v>103</v>
      </c>
      <c r="H5405" s="34"/>
    </row>
    <row r="5406" spans="1:8" x14ac:dyDescent="0.2">
      <c r="A5406" s="1569">
        <v>302050</v>
      </c>
      <c r="B5406" s="172" t="s">
        <v>9227</v>
      </c>
      <c r="C5406" s="81" t="s">
        <v>9228</v>
      </c>
      <c r="D5406" s="81" t="s">
        <v>143</v>
      </c>
      <c r="E5406" s="81"/>
      <c r="F5406" s="81"/>
      <c r="G5406" s="172" t="s">
        <v>103</v>
      </c>
      <c r="H5406" s="34"/>
    </row>
    <row r="5407" spans="1:8" x14ac:dyDescent="0.2">
      <c r="A5407" s="1569">
        <v>302051</v>
      </c>
      <c r="B5407" s="172" t="s">
        <v>9229</v>
      </c>
      <c r="C5407" s="81" t="s">
        <v>9230</v>
      </c>
      <c r="D5407" s="81" t="s">
        <v>101</v>
      </c>
      <c r="E5407" s="81"/>
      <c r="F5407" s="81"/>
      <c r="G5407" s="172" t="s">
        <v>103</v>
      </c>
      <c r="H5407" s="34"/>
    </row>
    <row r="5408" spans="1:8" x14ac:dyDescent="0.2">
      <c r="A5408" s="1569">
        <v>302052</v>
      </c>
      <c r="B5408" s="172" t="s">
        <v>9231</v>
      </c>
      <c r="C5408" s="81" t="s">
        <v>9232</v>
      </c>
      <c r="D5408" s="81" t="s">
        <v>101</v>
      </c>
      <c r="E5408" s="81"/>
      <c r="F5408" s="81"/>
      <c r="G5408" s="172" t="s">
        <v>103</v>
      </c>
      <c r="H5408" s="34"/>
    </row>
    <row r="5409" spans="1:8" x14ac:dyDescent="0.2">
      <c r="A5409" s="1569">
        <v>302053</v>
      </c>
      <c r="B5409" s="172" t="s">
        <v>9233</v>
      </c>
      <c r="C5409" s="81" t="s">
        <v>9234</v>
      </c>
      <c r="D5409" s="81" t="s">
        <v>143</v>
      </c>
      <c r="E5409" s="81"/>
      <c r="F5409" s="81"/>
      <c r="G5409" s="172" t="s">
        <v>103</v>
      </c>
      <c r="H5409" s="34"/>
    </row>
    <row r="5410" spans="1:8" x14ac:dyDescent="0.2">
      <c r="A5410" s="1569">
        <v>302054</v>
      </c>
      <c r="B5410" s="172" t="s">
        <v>9235</v>
      </c>
      <c r="C5410" s="81" t="s">
        <v>9236</v>
      </c>
      <c r="D5410" s="81" t="s">
        <v>124</v>
      </c>
      <c r="E5410" s="81"/>
      <c r="F5410" s="81"/>
      <c r="G5410" s="172" t="s">
        <v>103</v>
      </c>
      <c r="H5410" s="34"/>
    </row>
    <row r="5411" spans="1:8" x14ac:dyDescent="0.2">
      <c r="A5411" s="1569">
        <v>302055</v>
      </c>
      <c r="B5411" s="172" t="s">
        <v>9237</v>
      </c>
      <c r="C5411" s="81" t="s">
        <v>9238</v>
      </c>
      <c r="D5411" s="81" t="s">
        <v>143</v>
      </c>
      <c r="E5411" s="81"/>
      <c r="F5411" s="81"/>
      <c r="G5411" s="172" t="s">
        <v>103</v>
      </c>
      <c r="H5411" s="34"/>
    </row>
    <row r="5412" spans="1:8" x14ac:dyDescent="0.2">
      <c r="A5412" s="1569">
        <v>302056</v>
      </c>
      <c r="B5412" s="172" t="s">
        <v>9239</v>
      </c>
      <c r="C5412" s="81" t="s">
        <v>9240</v>
      </c>
      <c r="D5412" s="81" t="s">
        <v>143</v>
      </c>
      <c r="E5412" s="81"/>
      <c r="F5412" s="81"/>
      <c r="G5412" s="172" t="s">
        <v>110</v>
      </c>
      <c r="H5412" s="34"/>
    </row>
    <row r="5413" spans="1:8" x14ac:dyDescent="0.2">
      <c r="A5413" s="1569">
        <v>302057</v>
      </c>
      <c r="B5413" s="172" t="s">
        <v>9241</v>
      </c>
      <c r="C5413" s="81" t="s">
        <v>9242</v>
      </c>
      <c r="D5413" s="81" t="s">
        <v>134</v>
      </c>
      <c r="E5413" s="81"/>
      <c r="F5413" s="81"/>
      <c r="G5413" s="172" t="s">
        <v>107</v>
      </c>
      <c r="H5413" s="34"/>
    </row>
    <row r="5414" spans="1:8" x14ac:dyDescent="0.2">
      <c r="A5414" s="1569">
        <v>302058</v>
      </c>
      <c r="B5414" s="172" t="s">
        <v>9243</v>
      </c>
      <c r="C5414" s="81" t="s">
        <v>9244</v>
      </c>
      <c r="D5414" s="81" t="s">
        <v>134</v>
      </c>
      <c r="E5414" s="81"/>
      <c r="F5414" s="81"/>
      <c r="G5414" s="172" t="s">
        <v>107</v>
      </c>
      <c r="H5414" s="34"/>
    </row>
    <row r="5415" spans="1:8" x14ac:dyDescent="0.2">
      <c r="A5415" s="1569">
        <v>302059</v>
      </c>
      <c r="B5415" s="172" t="s">
        <v>9245</v>
      </c>
      <c r="C5415" s="81" t="s">
        <v>9246</v>
      </c>
      <c r="D5415" s="81" t="s">
        <v>134</v>
      </c>
      <c r="E5415" s="81"/>
      <c r="F5415" s="81"/>
      <c r="G5415" s="172" t="s">
        <v>107</v>
      </c>
      <c r="H5415" s="34"/>
    </row>
    <row r="5416" spans="1:8" x14ac:dyDescent="0.2">
      <c r="A5416" s="1569">
        <v>302060</v>
      </c>
      <c r="B5416" s="172" t="s">
        <v>9247</v>
      </c>
      <c r="C5416" s="81" t="s">
        <v>9248</v>
      </c>
      <c r="D5416" s="81" t="s">
        <v>134</v>
      </c>
      <c r="E5416" s="81"/>
      <c r="F5416" s="81"/>
      <c r="G5416" s="172" t="s">
        <v>107</v>
      </c>
      <c r="H5416" s="34"/>
    </row>
    <row r="5417" spans="1:8" x14ac:dyDescent="0.2">
      <c r="A5417" s="1569">
        <v>302061</v>
      </c>
      <c r="B5417" s="172" t="s">
        <v>9249</v>
      </c>
      <c r="C5417" s="81" t="s">
        <v>9250</v>
      </c>
      <c r="D5417" s="81" t="s">
        <v>143</v>
      </c>
      <c r="E5417" s="81"/>
      <c r="F5417" s="81"/>
      <c r="G5417" s="172" t="s">
        <v>103</v>
      </c>
      <c r="H5417" s="34"/>
    </row>
    <row r="5418" spans="1:8" x14ac:dyDescent="0.2">
      <c r="A5418" s="1569">
        <v>302062</v>
      </c>
      <c r="B5418" s="172" t="s">
        <v>9251</v>
      </c>
      <c r="C5418" s="81" t="s">
        <v>9250</v>
      </c>
      <c r="D5418" s="81" t="s">
        <v>143</v>
      </c>
      <c r="E5418" s="81"/>
      <c r="F5418" s="81"/>
      <c r="G5418" s="172" t="s">
        <v>103</v>
      </c>
      <c r="H5418" s="34"/>
    </row>
    <row r="5419" spans="1:8" x14ac:dyDescent="0.2">
      <c r="A5419" s="1569">
        <v>302063</v>
      </c>
      <c r="B5419" s="172" t="s">
        <v>9252</v>
      </c>
      <c r="C5419" s="81" t="s">
        <v>9253</v>
      </c>
      <c r="D5419" s="81" t="s">
        <v>124</v>
      </c>
      <c r="E5419" s="81"/>
      <c r="F5419" s="81"/>
      <c r="G5419" s="172" t="s">
        <v>103</v>
      </c>
      <c r="H5419" s="34"/>
    </row>
    <row r="5420" spans="1:8" x14ac:dyDescent="0.2">
      <c r="A5420" s="1569">
        <v>302064</v>
      </c>
      <c r="B5420" s="172" t="s">
        <v>9254</v>
      </c>
      <c r="C5420" s="81" t="s">
        <v>9255</v>
      </c>
      <c r="D5420" s="81" t="s">
        <v>124</v>
      </c>
      <c r="E5420" s="81"/>
      <c r="F5420" s="81"/>
      <c r="G5420" s="172" t="s">
        <v>103</v>
      </c>
      <c r="H5420" s="34"/>
    </row>
    <row r="5421" spans="1:8" x14ac:dyDescent="0.2">
      <c r="A5421" s="1569">
        <v>302065</v>
      </c>
      <c r="B5421" s="172" t="s">
        <v>9256</v>
      </c>
      <c r="C5421" s="81" t="s">
        <v>9257</v>
      </c>
      <c r="D5421" s="81" t="s">
        <v>124</v>
      </c>
      <c r="E5421" s="81"/>
      <c r="F5421" s="81"/>
      <c r="G5421" s="172" t="s">
        <v>103</v>
      </c>
      <c r="H5421" s="34"/>
    </row>
    <row r="5422" spans="1:8" x14ac:dyDescent="0.2">
      <c r="A5422" s="1569">
        <v>302066</v>
      </c>
      <c r="B5422" s="172" t="s">
        <v>9258</v>
      </c>
      <c r="C5422" s="81" t="s">
        <v>12053</v>
      </c>
      <c r="D5422" s="81" t="s">
        <v>143</v>
      </c>
      <c r="E5422" s="81"/>
      <c r="F5422" s="81"/>
      <c r="G5422" s="172" t="s">
        <v>103</v>
      </c>
      <c r="H5422" s="34"/>
    </row>
    <row r="5423" spans="1:8" x14ac:dyDescent="0.2">
      <c r="A5423" s="1569">
        <v>302067</v>
      </c>
      <c r="B5423" s="172" t="s">
        <v>9259</v>
      </c>
      <c r="C5423" s="81" t="s">
        <v>9260</v>
      </c>
      <c r="D5423" s="81" t="s">
        <v>143</v>
      </c>
      <c r="E5423" s="81"/>
      <c r="F5423" s="81"/>
      <c r="G5423" s="172" t="s">
        <v>110</v>
      </c>
      <c r="H5423" s="34"/>
    </row>
    <row r="5424" spans="1:8" x14ac:dyDescent="0.2">
      <c r="A5424" s="1569">
        <v>302068</v>
      </c>
      <c r="B5424" s="172" t="s">
        <v>9261</v>
      </c>
      <c r="C5424" s="81" t="s">
        <v>9262</v>
      </c>
      <c r="D5424" s="81" t="s">
        <v>143</v>
      </c>
      <c r="E5424" s="81"/>
      <c r="F5424" s="81"/>
      <c r="G5424" s="172" t="s">
        <v>103</v>
      </c>
      <c r="H5424" s="34"/>
    </row>
    <row r="5425" spans="1:8" x14ac:dyDescent="0.2">
      <c r="A5425" s="1569">
        <v>302069</v>
      </c>
      <c r="B5425" s="172" t="s">
        <v>9263</v>
      </c>
      <c r="C5425" s="81" t="s">
        <v>9264</v>
      </c>
      <c r="D5425" s="81" t="s">
        <v>143</v>
      </c>
      <c r="E5425" s="81"/>
      <c r="F5425" s="81"/>
      <c r="G5425" s="172" t="s">
        <v>103</v>
      </c>
      <c r="H5425" s="34"/>
    </row>
    <row r="5426" spans="1:8" x14ac:dyDescent="0.2">
      <c r="A5426" s="1569">
        <v>302070</v>
      </c>
      <c r="B5426" s="172" t="s">
        <v>12054</v>
      </c>
      <c r="C5426" s="81" t="s">
        <v>12055</v>
      </c>
      <c r="D5426" s="81" t="s">
        <v>134</v>
      </c>
      <c r="E5426" s="81"/>
      <c r="F5426" s="81"/>
      <c r="G5426" s="172" t="s">
        <v>103</v>
      </c>
      <c r="H5426" s="34"/>
    </row>
    <row r="5427" spans="1:8" x14ac:dyDescent="0.2">
      <c r="A5427" s="1569">
        <v>302071</v>
      </c>
      <c r="B5427" s="172" t="s">
        <v>9265</v>
      </c>
      <c r="C5427" s="81" t="s">
        <v>12056</v>
      </c>
      <c r="D5427" s="81" t="s">
        <v>101</v>
      </c>
      <c r="E5427" s="81"/>
      <c r="F5427" s="81"/>
      <c r="G5427" s="172" t="s">
        <v>103</v>
      </c>
      <c r="H5427" s="34"/>
    </row>
    <row r="5428" spans="1:8" x14ac:dyDescent="0.2">
      <c r="A5428" s="1569">
        <v>302072</v>
      </c>
      <c r="B5428" s="172" t="s">
        <v>9266</v>
      </c>
      <c r="C5428" s="81" t="s">
        <v>12057</v>
      </c>
      <c r="D5428" s="81" t="s">
        <v>124</v>
      </c>
      <c r="E5428" s="81"/>
      <c r="F5428" s="81"/>
      <c r="G5428" s="172" t="s">
        <v>103</v>
      </c>
      <c r="H5428" s="34"/>
    </row>
    <row r="5429" spans="1:8" x14ac:dyDescent="0.2">
      <c r="A5429" s="1569">
        <v>302073</v>
      </c>
      <c r="B5429" s="172" t="s">
        <v>9268</v>
      </c>
      <c r="C5429" s="81" t="s">
        <v>9269</v>
      </c>
      <c r="D5429" s="81" t="s">
        <v>143</v>
      </c>
      <c r="E5429" s="81"/>
      <c r="F5429" s="81"/>
      <c r="G5429" s="172" t="s">
        <v>103</v>
      </c>
      <c r="H5429" s="34"/>
    </row>
    <row r="5430" spans="1:8" x14ac:dyDescent="0.2">
      <c r="A5430" s="1569">
        <v>302074</v>
      </c>
      <c r="B5430" s="172" t="s">
        <v>9270</v>
      </c>
      <c r="C5430" s="81" t="s">
        <v>9271</v>
      </c>
      <c r="D5430" s="81" t="s">
        <v>143</v>
      </c>
      <c r="E5430" s="81"/>
      <c r="F5430" s="81"/>
      <c r="G5430" s="172" t="s">
        <v>103</v>
      </c>
      <c r="H5430" s="34"/>
    </row>
    <row r="5431" spans="1:8" x14ac:dyDescent="0.2">
      <c r="A5431" s="1569">
        <v>302076</v>
      </c>
      <c r="B5431" s="172" t="s">
        <v>9272</v>
      </c>
      <c r="C5431" s="81" t="s">
        <v>9273</v>
      </c>
      <c r="D5431" s="81" t="s">
        <v>124</v>
      </c>
      <c r="E5431" s="81"/>
      <c r="F5431" s="81"/>
      <c r="G5431" s="172" t="s">
        <v>103</v>
      </c>
      <c r="H5431" s="34"/>
    </row>
    <row r="5432" spans="1:8" x14ac:dyDescent="0.2">
      <c r="A5432" s="1569">
        <v>302077</v>
      </c>
      <c r="B5432" s="172" t="s">
        <v>9274</v>
      </c>
      <c r="C5432" s="81" t="s">
        <v>9275</v>
      </c>
      <c r="D5432" s="81" t="s">
        <v>124</v>
      </c>
      <c r="E5432" s="81"/>
      <c r="F5432" s="81"/>
      <c r="G5432" s="172" t="s">
        <v>103</v>
      </c>
      <c r="H5432" s="34"/>
    </row>
    <row r="5433" spans="1:8" x14ac:dyDescent="0.2">
      <c r="A5433" s="1569">
        <v>302078</v>
      </c>
      <c r="B5433" s="172" t="s">
        <v>9276</v>
      </c>
      <c r="C5433" s="81" t="s">
        <v>9277</v>
      </c>
      <c r="D5433" s="81" t="s">
        <v>134</v>
      </c>
      <c r="E5433" s="81"/>
      <c r="F5433" s="81"/>
      <c r="G5433" s="172" t="s">
        <v>103</v>
      </c>
      <c r="H5433" s="34"/>
    </row>
    <row r="5434" spans="1:8" x14ac:dyDescent="0.2">
      <c r="A5434" s="1569">
        <v>302079</v>
      </c>
      <c r="B5434" s="172" t="s">
        <v>9278</v>
      </c>
      <c r="C5434" s="81" t="s">
        <v>9279</v>
      </c>
      <c r="D5434" s="81" t="s">
        <v>134</v>
      </c>
      <c r="E5434" s="81"/>
      <c r="F5434" s="81"/>
      <c r="G5434" s="172" t="s">
        <v>103</v>
      </c>
      <c r="H5434" s="34"/>
    </row>
    <row r="5435" spans="1:8" x14ac:dyDescent="0.2">
      <c r="A5435" s="1569">
        <v>302080</v>
      </c>
      <c r="B5435" s="172" t="s">
        <v>9280</v>
      </c>
      <c r="C5435" s="81" t="s">
        <v>9281</v>
      </c>
      <c r="D5435" s="81" t="s">
        <v>134</v>
      </c>
      <c r="E5435" s="81"/>
      <c r="F5435" s="81"/>
      <c r="G5435" s="172" t="s">
        <v>103</v>
      </c>
      <c r="H5435" s="34"/>
    </row>
    <row r="5436" spans="1:8" x14ac:dyDescent="0.2">
      <c r="A5436" s="1569">
        <v>302081</v>
      </c>
      <c r="B5436" s="172" t="s">
        <v>9282</v>
      </c>
      <c r="C5436" s="81" t="s">
        <v>9283</v>
      </c>
      <c r="D5436" s="81" t="s">
        <v>143</v>
      </c>
      <c r="E5436" s="81"/>
      <c r="F5436" s="81"/>
      <c r="G5436" s="172" t="s">
        <v>103</v>
      </c>
      <c r="H5436" s="34"/>
    </row>
    <row r="5437" spans="1:8" x14ac:dyDescent="0.2">
      <c r="A5437" s="1569">
        <v>302082</v>
      </c>
      <c r="B5437" s="172" t="s">
        <v>9284</v>
      </c>
      <c r="C5437" s="81" t="s">
        <v>9285</v>
      </c>
      <c r="D5437" s="81" t="s">
        <v>134</v>
      </c>
      <c r="E5437" s="81"/>
      <c r="F5437" s="81"/>
      <c r="G5437" s="172" t="s">
        <v>103</v>
      </c>
      <c r="H5437" s="34"/>
    </row>
    <row r="5438" spans="1:8" x14ac:dyDescent="0.2">
      <c r="A5438" s="1569">
        <v>302083</v>
      </c>
      <c r="B5438" s="172" t="s">
        <v>9286</v>
      </c>
      <c r="C5438" s="81" t="s">
        <v>9287</v>
      </c>
      <c r="D5438" s="81" t="s">
        <v>101</v>
      </c>
      <c r="E5438" s="81"/>
      <c r="F5438" s="81"/>
      <c r="G5438" s="172" t="s">
        <v>103</v>
      </c>
      <c r="H5438" s="34"/>
    </row>
    <row r="5439" spans="1:8" x14ac:dyDescent="0.2">
      <c r="A5439" s="1569">
        <v>302084</v>
      </c>
      <c r="B5439" s="172" t="s">
        <v>9288</v>
      </c>
      <c r="C5439" s="81" t="s">
        <v>9289</v>
      </c>
      <c r="D5439" s="81" t="s">
        <v>101</v>
      </c>
      <c r="E5439" s="81"/>
      <c r="F5439" s="81"/>
      <c r="G5439" s="172" t="s">
        <v>103</v>
      </c>
      <c r="H5439" s="34"/>
    </row>
    <row r="5440" spans="1:8" x14ac:dyDescent="0.2">
      <c r="A5440" s="1569">
        <v>302085</v>
      </c>
      <c r="B5440" s="172" t="s">
        <v>9290</v>
      </c>
      <c r="C5440" s="81" t="s">
        <v>9291</v>
      </c>
      <c r="D5440" s="81" t="s">
        <v>101</v>
      </c>
      <c r="E5440" s="81"/>
      <c r="F5440" s="81"/>
      <c r="G5440" s="172" t="s">
        <v>103</v>
      </c>
      <c r="H5440" s="34"/>
    </row>
    <row r="5441" spans="1:8" x14ac:dyDescent="0.2">
      <c r="A5441" s="1569">
        <v>302086</v>
      </c>
      <c r="B5441" s="172" t="s">
        <v>9292</v>
      </c>
      <c r="C5441" s="81" t="s">
        <v>9293</v>
      </c>
      <c r="D5441" s="81" t="s">
        <v>143</v>
      </c>
      <c r="E5441" s="81"/>
      <c r="F5441" s="81"/>
      <c r="G5441" s="172" t="s">
        <v>103</v>
      </c>
      <c r="H5441" s="34"/>
    </row>
    <row r="5442" spans="1:8" x14ac:dyDescent="0.2">
      <c r="A5442" s="1569">
        <v>302087</v>
      </c>
      <c r="B5442" s="172" t="s">
        <v>9294</v>
      </c>
      <c r="C5442" s="81" t="s">
        <v>9295</v>
      </c>
      <c r="D5442" s="81" t="s">
        <v>101</v>
      </c>
      <c r="E5442" s="81"/>
      <c r="F5442" s="81"/>
      <c r="G5442" s="172" t="s">
        <v>110</v>
      </c>
      <c r="H5442" s="34"/>
    </row>
    <row r="5443" spans="1:8" x14ac:dyDescent="0.2">
      <c r="A5443" s="1569">
        <v>302088</v>
      </c>
      <c r="B5443" s="172" t="s">
        <v>9296</v>
      </c>
      <c r="C5443" s="81" t="s">
        <v>9297</v>
      </c>
      <c r="D5443" s="81" t="s">
        <v>101</v>
      </c>
      <c r="E5443" s="81"/>
      <c r="F5443" s="81"/>
      <c r="G5443" s="172" t="s">
        <v>113</v>
      </c>
      <c r="H5443" s="34"/>
    </row>
    <row r="5444" spans="1:8" x14ac:dyDescent="0.2">
      <c r="A5444" s="1569">
        <v>302089</v>
      </c>
      <c r="B5444" s="172" t="s">
        <v>12058</v>
      </c>
      <c r="C5444" s="81" t="s">
        <v>12059</v>
      </c>
      <c r="D5444" s="81" t="s">
        <v>101</v>
      </c>
      <c r="E5444" s="81"/>
      <c r="F5444" s="81"/>
      <c r="G5444" s="172" t="s">
        <v>113</v>
      </c>
      <c r="H5444" s="34"/>
    </row>
    <row r="5445" spans="1:8" x14ac:dyDescent="0.2">
      <c r="A5445" s="1569">
        <v>302090</v>
      </c>
      <c r="B5445" s="172" t="s">
        <v>9298</v>
      </c>
      <c r="C5445" s="81" t="s">
        <v>9299</v>
      </c>
      <c r="D5445" s="81" t="s">
        <v>134</v>
      </c>
      <c r="E5445" s="81"/>
      <c r="F5445" s="81"/>
      <c r="G5445" s="172" t="s">
        <v>103</v>
      </c>
      <c r="H5445" s="34"/>
    </row>
    <row r="5446" spans="1:8" x14ac:dyDescent="0.2">
      <c r="A5446" s="1569">
        <v>302091</v>
      </c>
      <c r="B5446" s="172" t="s">
        <v>9300</v>
      </c>
      <c r="C5446" s="81" t="s">
        <v>9301</v>
      </c>
      <c r="D5446" s="81" t="s">
        <v>143</v>
      </c>
      <c r="E5446" s="81"/>
      <c r="F5446" s="81"/>
      <c r="G5446" s="172" t="s">
        <v>103</v>
      </c>
      <c r="H5446" s="34"/>
    </row>
    <row r="5447" spans="1:8" x14ac:dyDescent="0.2">
      <c r="A5447" s="1569">
        <v>302092</v>
      </c>
      <c r="B5447" s="172" t="s">
        <v>9302</v>
      </c>
      <c r="C5447" s="81" t="s">
        <v>9303</v>
      </c>
      <c r="D5447" s="81" t="s">
        <v>124</v>
      </c>
      <c r="E5447" s="81"/>
      <c r="F5447" s="81"/>
      <c r="G5447" s="172" t="s">
        <v>103</v>
      </c>
      <c r="H5447" s="34"/>
    </row>
    <row r="5448" spans="1:8" x14ac:dyDescent="0.2">
      <c r="A5448" s="1569">
        <v>302093</v>
      </c>
      <c r="B5448" s="172" t="s">
        <v>12060</v>
      </c>
      <c r="C5448" s="81" t="s">
        <v>12061</v>
      </c>
      <c r="D5448" s="81" t="s">
        <v>143</v>
      </c>
      <c r="E5448" s="81"/>
      <c r="F5448" s="81"/>
      <c r="G5448" s="172" t="s">
        <v>103</v>
      </c>
      <c r="H5448" s="34"/>
    </row>
    <row r="5449" spans="1:8" x14ac:dyDescent="0.2">
      <c r="A5449" s="1569">
        <v>302094</v>
      </c>
      <c r="B5449" s="172" t="s">
        <v>9304</v>
      </c>
      <c r="C5449" s="81" t="s">
        <v>9305</v>
      </c>
      <c r="D5449" s="81" t="s">
        <v>124</v>
      </c>
      <c r="E5449" s="81"/>
      <c r="F5449" s="81"/>
      <c r="G5449" s="172" t="s">
        <v>103</v>
      </c>
      <c r="H5449" s="34"/>
    </row>
    <row r="5450" spans="1:8" x14ac:dyDescent="0.2">
      <c r="A5450" s="1569">
        <v>302095</v>
      </c>
      <c r="B5450" s="172" t="s">
        <v>9306</v>
      </c>
      <c r="C5450" s="81" t="s">
        <v>9307</v>
      </c>
      <c r="D5450" s="81" t="s">
        <v>124</v>
      </c>
      <c r="E5450" s="81"/>
      <c r="F5450" s="81"/>
      <c r="G5450" s="172" t="s">
        <v>103</v>
      </c>
      <c r="H5450" s="34"/>
    </row>
    <row r="5451" spans="1:8" x14ac:dyDescent="0.2">
      <c r="A5451" s="1569">
        <v>302096</v>
      </c>
      <c r="B5451" s="172" t="s">
        <v>9308</v>
      </c>
      <c r="C5451" s="81" t="s">
        <v>9309</v>
      </c>
      <c r="D5451" s="81" t="s">
        <v>124</v>
      </c>
      <c r="E5451" s="81"/>
      <c r="F5451" s="81"/>
      <c r="G5451" s="172" t="s">
        <v>103</v>
      </c>
      <c r="H5451" s="34"/>
    </row>
    <row r="5452" spans="1:8" x14ac:dyDescent="0.2">
      <c r="A5452" s="1569">
        <v>302097</v>
      </c>
      <c r="B5452" s="172" t="s">
        <v>9310</v>
      </c>
      <c r="C5452" s="81" t="s">
        <v>9305</v>
      </c>
      <c r="D5452" s="81" t="s">
        <v>124</v>
      </c>
      <c r="E5452" s="81"/>
      <c r="F5452" s="81"/>
      <c r="G5452" s="172" t="s">
        <v>103</v>
      </c>
      <c r="H5452" s="34"/>
    </row>
    <row r="5453" spans="1:8" x14ac:dyDescent="0.2">
      <c r="A5453" s="1569">
        <v>302098</v>
      </c>
      <c r="B5453" s="172" t="s">
        <v>12062</v>
      </c>
      <c r="C5453" s="81" t="s">
        <v>12063</v>
      </c>
      <c r="D5453" s="81" t="s">
        <v>143</v>
      </c>
      <c r="E5453" s="81"/>
      <c r="F5453" s="81"/>
      <c r="G5453" s="172" t="s">
        <v>103</v>
      </c>
      <c r="H5453" s="34"/>
    </row>
    <row r="5454" spans="1:8" x14ac:dyDescent="0.2">
      <c r="A5454" s="1569">
        <v>302099</v>
      </c>
      <c r="B5454" s="172" t="s">
        <v>9311</v>
      </c>
      <c r="C5454" s="81" t="s">
        <v>9312</v>
      </c>
      <c r="D5454" s="81" t="s">
        <v>143</v>
      </c>
      <c r="E5454" s="81"/>
      <c r="F5454" s="81"/>
      <c r="G5454" s="172" t="s">
        <v>103</v>
      </c>
      <c r="H5454" s="34"/>
    </row>
    <row r="5455" spans="1:8" x14ac:dyDescent="0.2">
      <c r="A5455" s="1569">
        <v>302100</v>
      </c>
      <c r="B5455" s="172" t="s">
        <v>9313</v>
      </c>
      <c r="C5455" s="81" t="s">
        <v>9314</v>
      </c>
      <c r="D5455" s="81" t="s">
        <v>134</v>
      </c>
      <c r="E5455" s="81"/>
      <c r="F5455" s="81"/>
      <c r="G5455" s="172" t="s">
        <v>103</v>
      </c>
      <c r="H5455" s="34"/>
    </row>
    <row r="5456" spans="1:8" x14ac:dyDescent="0.2">
      <c r="A5456" s="1569">
        <v>302101</v>
      </c>
      <c r="B5456" s="172" t="s">
        <v>9315</v>
      </c>
      <c r="C5456" s="81" t="s">
        <v>9316</v>
      </c>
      <c r="D5456" s="81" t="s">
        <v>134</v>
      </c>
      <c r="E5456" s="81"/>
      <c r="F5456" s="81"/>
      <c r="G5456" s="172" t="s">
        <v>103</v>
      </c>
      <c r="H5456" s="34"/>
    </row>
    <row r="5457" spans="1:8" x14ac:dyDescent="0.2">
      <c r="A5457" s="1569">
        <v>302102</v>
      </c>
      <c r="B5457" s="172" t="s">
        <v>9317</v>
      </c>
      <c r="C5457" s="81" t="s">
        <v>9318</v>
      </c>
      <c r="D5457" s="81" t="s">
        <v>134</v>
      </c>
      <c r="E5457" s="81"/>
      <c r="F5457" s="81"/>
      <c r="G5457" s="172" t="s">
        <v>103</v>
      </c>
      <c r="H5457" s="34"/>
    </row>
    <row r="5458" spans="1:8" x14ac:dyDescent="0.2">
      <c r="A5458" s="1569">
        <v>302103</v>
      </c>
      <c r="B5458" s="172" t="s">
        <v>9319</v>
      </c>
      <c r="C5458" s="81" t="s">
        <v>9320</v>
      </c>
      <c r="D5458" s="81" t="s">
        <v>124</v>
      </c>
      <c r="E5458" s="81"/>
      <c r="F5458" s="81"/>
      <c r="G5458" s="172" t="s">
        <v>103</v>
      </c>
      <c r="H5458" s="34"/>
    </row>
    <row r="5459" spans="1:8" x14ac:dyDescent="0.2">
      <c r="A5459" s="1569">
        <v>302104</v>
      </c>
      <c r="B5459" s="172" t="s">
        <v>9321</v>
      </c>
      <c r="C5459" s="81" t="s">
        <v>9322</v>
      </c>
      <c r="D5459" s="81" t="s">
        <v>124</v>
      </c>
      <c r="E5459" s="81"/>
      <c r="F5459" s="81"/>
      <c r="G5459" s="172" t="s">
        <v>103</v>
      </c>
      <c r="H5459" s="34"/>
    </row>
    <row r="5460" spans="1:8" x14ac:dyDescent="0.2">
      <c r="A5460" s="1569">
        <v>302105</v>
      </c>
      <c r="B5460" s="172" t="s">
        <v>9323</v>
      </c>
      <c r="C5460" s="81" t="s">
        <v>9324</v>
      </c>
      <c r="D5460" s="81" t="s">
        <v>124</v>
      </c>
      <c r="E5460" s="81"/>
      <c r="F5460" s="81"/>
      <c r="G5460" s="172" t="s">
        <v>103</v>
      </c>
      <c r="H5460" s="34"/>
    </row>
    <row r="5461" spans="1:8" x14ac:dyDescent="0.2">
      <c r="A5461" s="1569">
        <v>302106</v>
      </c>
      <c r="B5461" s="172" t="s">
        <v>9325</v>
      </c>
      <c r="C5461" s="81" t="s">
        <v>9326</v>
      </c>
      <c r="D5461" s="81" t="s">
        <v>134</v>
      </c>
      <c r="E5461" s="81"/>
      <c r="F5461" s="81"/>
      <c r="G5461" s="172" t="s">
        <v>103</v>
      </c>
      <c r="H5461" s="34"/>
    </row>
    <row r="5462" spans="1:8" x14ac:dyDescent="0.2">
      <c r="A5462" s="1569">
        <v>302107</v>
      </c>
      <c r="B5462" s="172" t="s">
        <v>9327</v>
      </c>
      <c r="C5462" s="81" t="s">
        <v>9328</v>
      </c>
      <c r="D5462" s="81" t="s">
        <v>134</v>
      </c>
      <c r="E5462" s="81"/>
      <c r="F5462" s="81"/>
      <c r="G5462" s="172" t="s">
        <v>103</v>
      </c>
      <c r="H5462" s="34"/>
    </row>
    <row r="5463" spans="1:8" x14ac:dyDescent="0.2">
      <c r="A5463" s="1569">
        <v>302108</v>
      </c>
      <c r="B5463" s="172" t="s">
        <v>9329</v>
      </c>
      <c r="C5463" s="81" t="s">
        <v>9330</v>
      </c>
      <c r="D5463" s="81" t="s">
        <v>143</v>
      </c>
      <c r="E5463" s="81"/>
      <c r="F5463" s="81"/>
      <c r="G5463" s="172" t="s">
        <v>103</v>
      </c>
      <c r="H5463" s="34"/>
    </row>
    <row r="5464" spans="1:8" x14ac:dyDescent="0.2">
      <c r="A5464" s="1569">
        <v>302109</v>
      </c>
      <c r="B5464" s="172" t="s">
        <v>9331</v>
      </c>
      <c r="C5464" s="81" t="s">
        <v>9332</v>
      </c>
      <c r="D5464" s="81" t="s">
        <v>124</v>
      </c>
      <c r="E5464" s="81"/>
      <c r="F5464" s="81"/>
      <c r="G5464" s="172" t="s">
        <v>103</v>
      </c>
      <c r="H5464" s="34"/>
    </row>
    <row r="5465" spans="1:8" x14ac:dyDescent="0.2">
      <c r="A5465" s="1569">
        <v>302110</v>
      </c>
      <c r="B5465" s="172" t="s">
        <v>12064</v>
      </c>
      <c r="C5465" s="81" t="s">
        <v>12065</v>
      </c>
      <c r="D5465" s="81" t="s">
        <v>124</v>
      </c>
      <c r="E5465" s="81"/>
      <c r="F5465" s="81"/>
      <c r="G5465" s="172" t="s">
        <v>103</v>
      </c>
      <c r="H5465" s="34"/>
    </row>
    <row r="5466" spans="1:8" x14ac:dyDescent="0.2">
      <c r="A5466" s="1569">
        <v>302111</v>
      </c>
      <c r="B5466" s="172" t="s">
        <v>9333</v>
      </c>
      <c r="C5466" s="81" t="s">
        <v>9334</v>
      </c>
      <c r="D5466" s="81" t="s">
        <v>134</v>
      </c>
      <c r="E5466" s="81"/>
      <c r="F5466" s="81"/>
      <c r="G5466" s="172" t="s">
        <v>103</v>
      </c>
      <c r="H5466" s="34"/>
    </row>
    <row r="5467" spans="1:8" x14ac:dyDescent="0.2">
      <c r="A5467" s="1569">
        <v>302112</v>
      </c>
      <c r="B5467" s="172" t="s">
        <v>9335</v>
      </c>
      <c r="C5467" s="81" t="s">
        <v>9336</v>
      </c>
      <c r="D5467" s="81" t="s">
        <v>143</v>
      </c>
      <c r="E5467" s="81"/>
      <c r="F5467" s="81"/>
      <c r="G5467" s="172" t="s">
        <v>103</v>
      </c>
      <c r="H5467" s="34"/>
    </row>
    <row r="5468" spans="1:8" x14ac:dyDescent="0.2">
      <c r="A5468" s="1569">
        <v>302113</v>
      </c>
      <c r="B5468" s="172" t="s">
        <v>9337</v>
      </c>
      <c r="C5468" s="81" t="s">
        <v>9338</v>
      </c>
      <c r="D5468" s="81" t="s">
        <v>143</v>
      </c>
      <c r="E5468" s="81"/>
      <c r="F5468" s="81"/>
      <c r="G5468" s="172" t="s">
        <v>103</v>
      </c>
      <c r="H5468" s="34"/>
    </row>
    <row r="5469" spans="1:8" x14ac:dyDescent="0.2">
      <c r="A5469" s="1569">
        <v>302114</v>
      </c>
      <c r="B5469" s="172" t="s">
        <v>9339</v>
      </c>
      <c r="C5469" s="81" t="s">
        <v>9340</v>
      </c>
      <c r="D5469" s="81" t="s">
        <v>143</v>
      </c>
      <c r="E5469" s="81"/>
      <c r="F5469" s="81"/>
      <c r="G5469" s="172" t="s">
        <v>103</v>
      </c>
      <c r="H5469" s="34"/>
    </row>
    <row r="5470" spans="1:8" x14ac:dyDescent="0.2">
      <c r="A5470" s="1569">
        <v>302115</v>
      </c>
      <c r="B5470" s="172" t="s">
        <v>9341</v>
      </c>
      <c r="C5470" s="81" t="s">
        <v>9342</v>
      </c>
      <c r="D5470" s="81" t="s">
        <v>143</v>
      </c>
      <c r="E5470" s="81"/>
      <c r="F5470" s="81"/>
      <c r="G5470" s="172" t="s">
        <v>103</v>
      </c>
      <c r="H5470" s="34"/>
    </row>
    <row r="5471" spans="1:8" x14ac:dyDescent="0.2">
      <c r="A5471" s="1569">
        <v>302116</v>
      </c>
      <c r="B5471" s="172" t="s">
        <v>9343</v>
      </c>
      <c r="C5471" s="81" t="s">
        <v>9344</v>
      </c>
      <c r="D5471" s="81" t="s">
        <v>134</v>
      </c>
      <c r="E5471" s="81" t="s">
        <v>143</v>
      </c>
      <c r="F5471" s="81"/>
      <c r="G5471" s="172" t="s">
        <v>103</v>
      </c>
      <c r="H5471" s="34"/>
    </row>
    <row r="5472" spans="1:8" x14ac:dyDescent="0.2">
      <c r="A5472" s="1569">
        <v>302117</v>
      </c>
      <c r="B5472" s="172" t="s">
        <v>9345</v>
      </c>
      <c r="C5472" s="81" t="s">
        <v>9346</v>
      </c>
      <c r="D5472" s="81" t="s">
        <v>134</v>
      </c>
      <c r="E5472" s="81"/>
      <c r="F5472" s="81"/>
      <c r="G5472" s="172" t="s">
        <v>103</v>
      </c>
      <c r="H5472" s="34"/>
    </row>
    <row r="5473" spans="1:8" x14ac:dyDescent="0.2">
      <c r="A5473" s="1569">
        <v>302118</v>
      </c>
      <c r="B5473" s="172" t="s">
        <v>9347</v>
      </c>
      <c r="C5473" s="81" t="s">
        <v>9348</v>
      </c>
      <c r="D5473" s="81" t="s">
        <v>134</v>
      </c>
      <c r="E5473" s="81"/>
      <c r="F5473" s="81"/>
      <c r="G5473" s="172" t="s">
        <v>103</v>
      </c>
      <c r="H5473" s="34"/>
    </row>
    <row r="5474" spans="1:8" x14ac:dyDescent="0.2">
      <c r="A5474" s="1569">
        <v>302119</v>
      </c>
      <c r="B5474" s="172" t="s">
        <v>9349</v>
      </c>
      <c r="C5474" s="81" t="s">
        <v>9350</v>
      </c>
      <c r="D5474" s="81" t="s">
        <v>134</v>
      </c>
      <c r="E5474" s="81"/>
      <c r="F5474" s="81"/>
      <c r="G5474" s="172" t="s">
        <v>103</v>
      </c>
      <c r="H5474" s="34"/>
    </row>
    <row r="5475" spans="1:8" x14ac:dyDescent="0.2">
      <c r="A5475" s="1569">
        <v>302120</v>
      </c>
      <c r="B5475" s="172" t="s">
        <v>9351</v>
      </c>
      <c r="C5475" s="81" t="s">
        <v>9352</v>
      </c>
      <c r="D5475" s="81" t="s">
        <v>134</v>
      </c>
      <c r="E5475" s="81"/>
      <c r="F5475" s="81"/>
      <c r="G5475" s="172" t="s">
        <v>103</v>
      </c>
      <c r="H5475" s="34"/>
    </row>
    <row r="5476" spans="1:8" x14ac:dyDescent="0.2">
      <c r="A5476" s="1569">
        <v>302121</v>
      </c>
      <c r="B5476" s="172" t="s">
        <v>9353</v>
      </c>
      <c r="C5476" s="81" t="s">
        <v>9354</v>
      </c>
      <c r="D5476" s="81" t="s">
        <v>134</v>
      </c>
      <c r="E5476" s="81"/>
      <c r="F5476" s="81"/>
      <c r="G5476" s="172" t="s">
        <v>103</v>
      </c>
      <c r="H5476" s="34"/>
    </row>
    <row r="5477" spans="1:8" x14ac:dyDescent="0.2">
      <c r="A5477" s="1570">
        <v>302122</v>
      </c>
      <c r="B5477" s="172" t="s">
        <v>12066</v>
      </c>
      <c r="C5477" s="172" t="s">
        <v>12067</v>
      </c>
      <c r="D5477" s="172" t="s">
        <v>134</v>
      </c>
      <c r="G5477" s="172" t="s">
        <v>103</v>
      </c>
      <c r="H5477" s="34"/>
    </row>
    <row r="5478" spans="1:8" x14ac:dyDescent="0.2">
      <c r="A5478" s="1570">
        <v>302123</v>
      </c>
      <c r="B5478" s="172" t="s">
        <v>9355</v>
      </c>
      <c r="C5478" s="172" t="s">
        <v>7606</v>
      </c>
      <c r="D5478" s="172" t="s">
        <v>134</v>
      </c>
      <c r="G5478" s="172" t="s">
        <v>103</v>
      </c>
      <c r="H5478" s="34"/>
    </row>
    <row r="5479" spans="1:8" x14ac:dyDescent="0.2">
      <c r="A5479" s="1570">
        <v>302124</v>
      </c>
      <c r="B5479" s="172" t="s">
        <v>9356</v>
      </c>
      <c r="C5479" s="172" t="s">
        <v>9357</v>
      </c>
      <c r="D5479" s="172" t="s">
        <v>124</v>
      </c>
      <c r="G5479" s="172" t="s">
        <v>103</v>
      </c>
      <c r="H5479" s="34"/>
    </row>
    <row r="5480" spans="1:8" x14ac:dyDescent="0.2">
      <c r="A5480" s="1570">
        <v>302125</v>
      </c>
      <c r="B5480" s="172" t="s">
        <v>9358</v>
      </c>
      <c r="C5480" s="172" t="s">
        <v>9359</v>
      </c>
      <c r="D5480" s="172" t="s">
        <v>124</v>
      </c>
      <c r="G5480" s="172" t="s">
        <v>103</v>
      </c>
      <c r="H5480" s="34"/>
    </row>
    <row r="5481" spans="1:8" x14ac:dyDescent="0.2">
      <c r="A5481" s="1570">
        <v>302126</v>
      </c>
      <c r="B5481" s="172" t="s">
        <v>9360</v>
      </c>
      <c r="C5481" s="172" t="s">
        <v>9361</v>
      </c>
      <c r="D5481" s="172" t="s">
        <v>134</v>
      </c>
      <c r="G5481" s="172" t="s">
        <v>103</v>
      </c>
      <c r="H5481" s="34"/>
    </row>
    <row r="5482" spans="1:8" x14ac:dyDescent="0.2">
      <c r="A5482" s="1570">
        <v>302127</v>
      </c>
      <c r="B5482" s="172" t="s">
        <v>9362</v>
      </c>
      <c r="C5482" s="172" t="s">
        <v>9363</v>
      </c>
      <c r="D5482" s="172" t="s">
        <v>143</v>
      </c>
      <c r="G5482" s="172" t="s">
        <v>103</v>
      </c>
      <c r="H5482" s="34"/>
    </row>
    <row r="5483" spans="1:8" x14ac:dyDescent="0.2">
      <c r="A5483" s="1570">
        <v>302128</v>
      </c>
      <c r="B5483" s="172" t="s">
        <v>9364</v>
      </c>
      <c r="C5483" s="172" t="s">
        <v>9365</v>
      </c>
      <c r="D5483" s="172" t="s">
        <v>143</v>
      </c>
      <c r="G5483" s="172" t="s">
        <v>103</v>
      </c>
      <c r="H5483" s="34"/>
    </row>
    <row r="5484" spans="1:8" x14ac:dyDescent="0.2">
      <c r="A5484" s="1570">
        <v>302129</v>
      </c>
      <c r="B5484" s="172" t="s">
        <v>9366</v>
      </c>
      <c r="C5484" s="172" t="s">
        <v>12068</v>
      </c>
      <c r="D5484" s="172" t="s">
        <v>143</v>
      </c>
      <c r="G5484" s="172" t="s">
        <v>103</v>
      </c>
      <c r="H5484" s="34"/>
    </row>
    <row r="5485" spans="1:8" x14ac:dyDescent="0.2">
      <c r="A5485" s="1570">
        <v>302130</v>
      </c>
      <c r="B5485" s="172" t="s">
        <v>9367</v>
      </c>
      <c r="C5485" s="172" t="s">
        <v>9368</v>
      </c>
      <c r="D5485" s="172" t="s">
        <v>143</v>
      </c>
      <c r="G5485" s="172" t="s">
        <v>103</v>
      </c>
      <c r="H5485" s="34"/>
    </row>
    <row r="5486" spans="1:8" x14ac:dyDescent="0.2">
      <c r="A5486" s="1570">
        <v>302131</v>
      </c>
      <c r="B5486" s="172" t="s">
        <v>9369</v>
      </c>
      <c r="C5486" s="172" t="s">
        <v>9370</v>
      </c>
      <c r="D5486" s="172" t="s">
        <v>143</v>
      </c>
      <c r="G5486" s="172" t="s">
        <v>103</v>
      </c>
      <c r="H5486" s="34"/>
    </row>
    <row r="5487" spans="1:8" x14ac:dyDescent="0.2">
      <c r="A5487" s="1570">
        <v>302132</v>
      </c>
      <c r="B5487" s="172" t="s">
        <v>9371</v>
      </c>
      <c r="C5487" s="172" t="s">
        <v>9372</v>
      </c>
      <c r="D5487" s="172" t="s">
        <v>134</v>
      </c>
      <c r="G5487" s="172" t="s">
        <v>103</v>
      </c>
      <c r="H5487" s="34"/>
    </row>
    <row r="5488" spans="1:8" x14ac:dyDescent="0.2">
      <c r="A5488" s="1570">
        <v>302133</v>
      </c>
      <c r="B5488" s="172" t="s">
        <v>9373</v>
      </c>
      <c r="C5488" s="172" t="s">
        <v>9374</v>
      </c>
      <c r="D5488" s="172" t="s">
        <v>124</v>
      </c>
      <c r="G5488" s="172" t="s">
        <v>103</v>
      </c>
      <c r="H5488" s="34"/>
    </row>
    <row r="5489" spans="1:8" x14ac:dyDescent="0.2">
      <c r="A5489" s="1570">
        <v>302134</v>
      </c>
      <c r="B5489" s="172" t="s">
        <v>9375</v>
      </c>
      <c r="C5489" s="172" t="s">
        <v>9376</v>
      </c>
      <c r="D5489" s="172" t="s">
        <v>134</v>
      </c>
      <c r="E5489" s="172" t="s">
        <v>143</v>
      </c>
      <c r="G5489" s="172" t="s">
        <v>103</v>
      </c>
      <c r="H5489" s="34"/>
    </row>
    <row r="5490" spans="1:8" x14ac:dyDescent="0.2">
      <c r="A5490" s="1570">
        <v>302135</v>
      </c>
      <c r="B5490" s="172" t="s">
        <v>9377</v>
      </c>
      <c r="C5490" s="172" t="s">
        <v>9378</v>
      </c>
      <c r="D5490" s="172" t="s">
        <v>134</v>
      </c>
      <c r="E5490" s="172" t="s">
        <v>143</v>
      </c>
      <c r="G5490" s="172" t="s">
        <v>103</v>
      </c>
      <c r="H5490" s="34"/>
    </row>
    <row r="5491" spans="1:8" x14ac:dyDescent="0.2">
      <c r="A5491" s="1570">
        <v>302136</v>
      </c>
      <c r="B5491" s="172" t="s">
        <v>9379</v>
      </c>
      <c r="C5491" s="172" t="s">
        <v>9380</v>
      </c>
      <c r="D5491" s="172" t="s">
        <v>101</v>
      </c>
      <c r="G5491" s="172" t="s">
        <v>103</v>
      </c>
      <c r="H5491" s="34"/>
    </row>
    <row r="5492" spans="1:8" x14ac:dyDescent="0.2">
      <c r="A5492" s="1570">
        <v>302137</v>
      </c>
      <c r="B5492" s="172" t="s">
        <v>9381</v>
      </c>
      <c r="C5492" s="172" t="s">
        <v>9382</v>
      </c>
      <c r="D5492" s="172" t="s">
        <v>101</v>
      </c>
      <c r="G5492" s="172" t="s">
        <v>103</v>
      </c>
      <c r="H5492" s="34"/>
    </row>
    <row r="5493" spans="1:8" x14ac:dyDescent="0.2">
      <c r="A5493" s="1570">
        <v>302138</v>
      </c>
      <c r="B5493" s="172" t="s">
        <v>9383</v>
      </c>
      <c r="C5493" s="172" t="s">
        <v>9384</v>
      </c>
      <c r="D5493" s="172" t="s">
        <v>101</v>
      </c>
      <c r="G5493" s="172" t="s">
        <v>103</v>
      </c>
      <c r="H5493" s="34"/>
    </row>
    <row r="5494" spans="1:8" x14ac:dyDescent="0.2">
      <c r="A5494" s="1570">
        <v>302139</v>
      </c>
      <c r="B5494" s="172" t="s">
        <v>9385</v>
      </c>
      <c r="C5494" s="172" t="s">
        <v>9386</v>
      </c>
      <c r="D5494" s="172" t="s">
        <v>101</v>
      </c>
      <c r="G5494" s="172" t="s">
        <v>103</v>
      </c>
      <c r="H5494" s="34"/>
    </row>
    <row r="5495" spans="1:8" x14ac:dyDescent="0.2">
      <c r="A5495" s="1570">
        <v>302140</v>
      </c>
      <c r="B5495" s="172" t="s">
        <v>9387</v>
      </c>
      <c r="C5495" s="172" t="s">
        <v>9388</v>
      </c>
      <c r="D5495" s="172" t="s">
        <v>124</v>
      </c>
      <c r="G5495" s="172" t="s">
        <v>103</v>
      </c>
      <c r="H5495" s="34"/>
    </row>
    <row r="5496" spans="1:8" x14ac:dyDescent="0.2">
      <c r="A5496" s="1570">
        <v>302141</v>
      </c>
      <c r="B5496" s="172" t="s">
        <v>9389</v>
      </c>
      <c r="C5496" s="172" t="s">
        <v>9390</v>
      </c>
      <c r="D5496" s="172" t="s">
        <v>124</v>
      </c>
      <c r="G5496" s="172" t="s">
        <v>103</v>
      </c>
      <c r="H5496" s="34"/>
    </row>
    <row r="5497" spans="1:8" x14ac:dyDescent="0.2">
      <c r="A5497" s="1570">
        <v>302142</v>
      </c>
      <c r="B5497" s="172" t="s">
        <v>9391</v>
      </c>
      <c r="C5497" s="172" t="s">
        <v>9392</v>
      </c>
      <c r="D5497" s="172" t="s">
        <v>124</v>
      </c>
      <c r="G5497" s="172" t="s">
        <v>103</v>
      </c>
      <c r="H5497" s="34"/>
    </row>
    <row r="5498" spans="1:8" x14ac:dyDescent="0.2">
      <c r="A5498" s="1570">
        <v>302143</v>
      </c>
      <c r="B5498" s="172" t="s">
        <v>9393</v>
      </c>
      <c r="C5498" s="172" t="s">
        <v>9394</v>
      </c>
      <c r="D5498" s="172" t="s">
        <v>124</v>
      </c>
      <c r="G5498" s="172" t="s">
        <v>103</v>
      </c>
      <c r="H5498" s="34"/>
    </row>
    <row r="5499" spans="1:8" x14ac:dyDescent="0.2">
      <c r="A5499" s="1570">
        <v>302144</v>
      </c>
      <c r="B5499" s="172" t="s">
        <v>9395</v>
      </c>
      <c r="C5499" s="172" t="s">
        <v>9396</v>
      </c>
      <c r="D5499" s="172" t="s">
        <v>143</v>
      </c>
      <c r="G5499" s="172" t="s">
        <v>103</v>
      </c>
      <c r="H5499" s="34"/>
    </row>
    <row r="5500" spans="1:8" x14ac:dyDescent="0.2">
      <c r="A5500" s="1570">
        <v>302145</v>
      </c>
      <c r="B5500" s="172" t="s">
        <v>9397</v>
      </c>
      <c r="C5500" s="172" t="s">
        <v>9398</v>
      </c>
      <c r="D5500" s="172" t="s">
        <v>134</v>
      </c>
      <c r="G5500" s="172" t="s">
        <v>103</v>
      </c>
      <c r="H5500" s="34"/>
    </row>
    <row r="5501" spans="1:8" x14ac:dyDescent="0.2">
      <c r="A5501" s="1570">
        <v>302146</v>
      </c>
      <c r="B5501" s="172" t="s">
        <v>9399</v>
      </c>
      <c r="C5501" s="172" t="s">
        <v>9400</v>
      </c>
      <c r="D5501" s="172" t="s">
        <v>143</v>
      </c>
      <c r="G5501" s="172" t="s">
        <v>103</v>
      </c>
      <c r="H5501" s="34"/>
    </row>
    <row r="5502" spans="1:8" x14ac:dyDescent="0.2">
      <c r="A5502" s="1570">
        <v>302147</v>
      </c>
      <c r="B5502" s="172" t="s">
        <v>9401</v>
      </c>
      <c r="C5502" s="172" t="s">
        <v>9402</v>
      </c>
      <c r="D5502" s="172" t="s">
        <v>134</v>
      </c>
      <c r="G5502" s="172" t="s">
        <v>103</v>
      </c>
      <c r="H5502" s="34"/>
    </row>
    <row r="5503" spans="1:8" x14ac:dyDescent="0.2">
      <c r="A5503" s="1570">
        <v>302148</v>
      </c>
      <c r="B5503" s="172" t="s">
        <v>9403</v>
      </c>
      <c r="C5503" s="172" t="s">
        <v>9404</v>
      </c>
      <c r="D5503" s="172" t="s">
        <v>134</v>
      </c>
      <c r="E5503" s="172" t="s">
        <v>143</v>
      </c>
      <c r="G5503" s="172" t="s">
        <v>103</v>
      </c>
      <c r="H5503" s="34"/>
    </row>
    <row r="5504" spans="1:8" x14ac:dyDescent="0.2">
      <c r="A5504" s="1570">
        <v>302149</v>
      </c>
      <c r="B5504" s="172" t="s">
        <v>9405</v>
      </c>
      <c r="C5504" s="172" t="s">
        <v>9406</v>
      </c>
      <c r="D5504" s="172" t="s">
        <v>101</v>
      </c>
      <c r="G5504" s="172" t="s">
        <v>103</v>
      </c>
      <c r="H5504" s="34"/>
    </row>
    <row r="5505" spans="1:8" x14ac:dyDescent="0.2">
      <c r="A5505" s="1570">
        <v>302150</v>
      </c>
      <c r="B5505" s="172" t="s">
        <v>9407</v>
      </c>
      <c r="C5505" s="172" t="s">
        <v>9408</v>
      </c>
      <c r="D5505" s="172" t="s">
        <v>143</v>
      </c>
      <c r="G5505" s="172" t="s">
        <v>103</v>
      </c>
      <c r="H5505" s="34"/>
    </row>
    <row r="5506" spans="1:8" x14ac:dyDescent="0.2">
      <c r="A5506" s="1570">
        <v>302151</v>
      </c>
      <c r="B5506" s="172" t="s">
        <v>9409</v>
      </c>
      <c r="C5506" s="172" t="s">
        <v>9410</v>
      </c>
      <c r="D5506" s="172" t="s">
        <v>143</v>
      </c>
      <c r="G5506" s="172" t="s">
        <v>103</v>
      </c>
      <c r="H5506" s="34"/>
    </row>
    <row r="5507" spans="1:8" x14ac:dyDescent="0.2">
      <c r="A5507" s="1570">
        <v>302152</v>
      </c>
      <c r="B5507" s="172" t="s">
        <v>9411</v>
      </c>
      <c r="C5507" s="172" t="s">
        <v>9412</v>
      </c>
      <c r="D5507" s="172" t="s">
        <v>101</v>
      </c>
      <c r="G5507" s="172" t="s">
        <v>103</v>
      </c>
      <c r="H5507" s="34"/>
    </row>
    <row r="5508" spans="1:8" x14ac:dyDescent="0.2">
      <c r="A5508" s="1570">
        <v>302153</v>
      </c>
      <c r="B5508" s="172" t="s">
        <v>9413</v>
      </c>
      <c r="C5508" s="172" t="s">
        <v>9414</v>
      </c>
      <c r="D5508" s="172" t="s">
        <v>101</v>
      </c>
      <c r="G5508" s="172" t="s">
        <v>103</v>
      </c>
      <c r="H5508" s="34"/>
    </row>
    <row r="5509" spans="1:8" x14ac:dyDescent="0.2">
      <c r="A5509" s="1570">
        <v>302154</v>
      </c>
      <c r="B5509" s="172" t="s">
        <v>9415</v>
      </c>
      <c r="C5509" s="172" t="s">
        <v>9416</v>
      </c>
      <c r="D5509" s="172" t="s">
        <v>124</v>
      </c>
      <c r="G5509" s="172" t="s">
        <v>103</v>
      </c>
      <c r="H5509" s="34"/>
    </row>
    <row r="5510" spans="1:8" x14ac:dyDescent="0.2">
      <c r="A5510" s="1570">
        <v>302155</v>
      </c>
      <c r="B5510" s="172" t="s">
        <v>9417</v>
      </c>
      <c r="C5510" s="172" t="s">
        <v>9418</v>
      </c>
      <c r="D5510" s="172" t="s">
        <v>124</v>
      </c>
      <c r="G5510" s="172" t="s">
        <v>103</v>
      </c>
      <c r="H5510" s="34"/>
    </row>
    <row r="5511" spans="1:8" x14ac:dyDescent="0.2">
      <c r="A5511" s="1570">
        <v>302156</v>
      </c>
      <c r="B5511" s="172" t="s">
        <v>9419</v>
      </c>
      <c r="C5511" s="172" t="s">
        <v>9420</v>
      </c>
      <c r="D5511" s="172" t="s">
        <v>124</v>
      </c>
      <c r="G5511" s="172" t="s">
        <v>103</v>
      </c>
      <c r="H5511" s="34"/>
    </row>
    <row r="5512" spans="1:8" x14ac:dyDescent="0.2">
      <c r="A5512" s="1570">
        <v>302157</v>
      </c>
      <c r="B5512" s="172" t="s">
        <v>9421</v>
      </c>
      <c r="C5512" s="172" t="s">
        <v>9422</v>
      </c>
      <c r="D5512" s="172" t="s">
        <v>124</v>
      </c>
      <c r="G5512" s="172" t="s">
        <v>103</v>
      </c>
      <c r="H5512" s="34"/>
    </row>
    <row r="5513" spans="1:8" x14ac:dyDescent="0.2">
      <c r="A5513" s="1570">
        <v>302158</v>
      </c>
      <c r="B5513" s="172" t="s">
        <v>9423</v>
      </c>
      <c r="C5513" s="172" t="s">
        <v>9424</v>
      </c>
      <c r="D5513" s="172" t="s">
        <v>134</v>
      </c>
      <c r="G5513" s="172" t="s">
        <v>103</v>
      </c>
      <c r="H5513" s="34"/>
    </row>
    <row r="5514" spans="1:8" x14ac:dyDescent="0.2">
      <c r="A5514" s="1570">
        <v>302159</v>
      </c>
      <c r="B5514" s="172" t="s">
        <v>9425</v>
      </c>
      <c r="C5514" s="172" t="s">
        <v>9426</v>
      </c>
      <c r="D5514" s="172" t="s">
        <v>143</v>
      </c>
      <c r="G5514" s="172" t="s">
        <v>110</v>
      </c>
      <c r="H5514" s="34"/>
    </row>
    <row r="5515" spans="1:8" x14ac:dyDescent="0.2">
      <c r="A5515" s="1570">
        <v>302160</v>
      </c>
      <c r="B5515" s="172" t="s">
        <v>9427</v>
      </c>
      <c r="C5515" s="172" t="s">
        <v>9428</v>
      </c>
      <c r="D5515" s="172" t="s">
        <v>134</v>
      </c>
      <c r="G5515" s="172" t="s">
        <v>103</v>
      </c>
      <c r="H5515" s="34"/>
    </row>
    <row r="5516" spans="1:8" x14ac:dyDescent="0.2">
      <c r="A5516" s="1570">
        <v>302161</v>
      </c>
      <c r="B5516" s="172" t="s">
        <v>9429</v>
      </c>
      <c r="C5516" s="172" t="s">
        <v>9430</v>
      </c>
      <c r="D5516" s="172" t="s">
        <v>143</v>
      </c>
      <c r="G5516" s="172" t="s">
        <v>103</v>
      </c>
      <c r="H5516" s="34"/>
    </row>
    <row r="5517" spans="1:8" x14ac:dyDescent="0.2">
      <c r="A5517" s="1570">
        <v>302162</v>
      </c>
      <c r="B5517" s="172" t="s">
        <v>9431</v>
      </c>
      <c r="C5517" s="172" t="s">
        <v>9432</v>
      </c>
      <c r="D5517" s="172" t="s">
        <v>134</v>
      </c>
      <c r="G5517" s="172" t="s">
        <v>103</v>
      </c>
      <c r="H5517" s="34"/>
    </row>
    <row r="5518" spans="1:8" x14ac:dyDescent="0.2">
      <c r="A5518" s="1570">
        <v>302163</v>
      </c>
      <c r="B5518" s="172" t="s">
        <v>9433</v>
      </c>
      <c r="C5518" s="172" t="s">
        <v>9434</v>
      </c>
      <c r="D5518" s="172" t="s">
        <v>134</v>
      </c>
      <c r="G5518" s="172" t="s">
        <v>103</v>
      </c>
      <c r="H5518" s="34"/>
    </row>
    <row r="5519" spans="1:8" x14ac:dyDescent="0.2">
      <c r="A5519" s="1570">
        <v>302164</v>
      </c>
      <c r="B5519" s="172" t="s">
        <v>9435</v>
      </c>
      <c r="C5519" s="172" t="s">
        <v>9436</v>
      </c>
      <c r="D5519" s="172" t="s">
        <v>134</v>
      </c>
      <c r="G5519" s="172" t="s">
        <v>103</v>
      </c>
      <c r="H5519" s="34"/>
    </row>
    <row r="5520" spans="1:8" x14ac:dyDescent="0.2">
      <c r="A5520" s="1570">
        <v>302165</v>
      </c>
      <c r="B5520" s="172" t="s">
        <v>9437</v>
      </c>
      <c r="C5520" s="172" t="s">
        <v>9438</v>
      </c>
      <c r="D5520" s="172" t="s">
        <v>101</v>
      </c>
      <c r="G5520" s="172" t="s">
        <v>103</v>
      </c>
      <c r="H5520" s="34"/>
    </row>
    <row r="5521" spans="1:8" x14ac:dyDescent="0.2">
      <c r="A5521" s="1570">
        <v>302166</v>
      </c>
      <c r="B5521" s="172" t="s">
        <v>9439</v>
      </c>
      <c r="C5521" s="172" t="s">
        <v>9440</v>
      </c>
      <c r="D5521" s="172" t="s">
        <v>101</v>
      </c>
      <c r="G5521" s="172" t="s">
        <v>110</v>
      </c>
      <c r="H5521" s="34"/>
    </row>
    <row r="5522" spans="1:8" x14ac:dyDescent="0.2">
      <c r="A5522" s="1570">
        <v>302167</v>
      </c>
      <c r="B5522" s="172" t="s">
        <v>12069</v>
      </c>
      <c r="C5522" s="172" t="s">
        <v>12070</v>
      </c>
      <c r="D5522" s="172" t="s">
        <v>134</v>
      </c>
      <c r="G5522" s="172" t="s">
        <v>103</v>
      </c>
      <c r="H5522" s="34"/>
    </row>
    <row r="5523" spans="1:8" x14ac:dyDescent="0.2">
      <c r="A5523" s="1570">
        <v>302168</v>
      </c>
      <c r="B5523" s="172" t="s">
        <v>9441</v>
      </c>
      <c r="C5523" s="172" t="s">
        <v>9442</v>
      </c>
      <c r="D5523" s="172" t="s">
        <v>143</v>
      </c>
      <c r="G5523" s="172" t="s">
        <v>103</v>
      </c>
      <c r="H5523" s="34"/>
    </row>
    <row r="5524" spans="1:8" x14ac:dyDescent="0.2">
      <c r="A5524" s="1570">
        <v>302169</v>
      </c>
      <c r="B5524" s="172" t="s">
        <v>9443</v>
      </c>
      <c r="C5524" s="172" t="s">
        <v>9444</v>
      </c>
      <c r="D5524" s="172" t="s">
        <v>134</v>
      </c>
      <c r="G5524" s="172" t="s">
        <v>103</v>
      </c>
      <c r="H5524" s="34"/>
    </row>
    <row r="5525" spans="1:8" x14ac:dyDescent="0.2">
      <c r="A5525" s="1570">
        <v>302170</v>
      </c>
      <c r="B5525" s="172" t="s">
        <v>9445</v>
      </c>
      <c r="C5525" s="172" t="s">
        <v>9446</v>
      </c>
      <c r="D5525" s="172" t="s">
        <v>134</v>
      </c>
      <c r="G5525" s="172" t="s">
        <v>103</v>
      </c>
      <c r="H5525" s="34"/>
    </row>
    <row r="5526" spans="1:8" x14ac:dyDescent="0.2">
      <c r="A5526" s="1570">
        <v>302172</v>
      </c>
      <c r="B5526" s="172" t="s">
        <v>9447</v>
      </c>
      <c r="C5526" s="172" t="s">
        <v>9448</v>
      </c>
      <c r="D5526" s="172" t="s">
        <v>101</v>
      </c>
      <c r="G5526" s="172" t="s">
        <v>103</v>
      </c>
      <c r="H5526" s="34"/>
    </row>
    <row r="5527" spans="1:8" x14ac:dyDescent="0.2">
      <c r="A5527" s="1570">
        <v>302173</v>
      </c>
      <c r="B5527" s="172" t="s">
        <v>9449</v>
      </c>
      <c r="C5527" s="172" t="s">
        <v>9450</v>
      </c>
      <c r="D5527" s="172" t="s">
        <v>101</v>
      </c>
      <c r="G5527" s="172" t="s">
        <v>103</v>
      </c>
      <c r="H5527" s="34"/>
    </row>
    <row r="5528" spans="1:8" x14ac:dyDescent="0.2">
      <c r="A5528" s="1570">
        <v>302174</v>
      </c>
      <c r="B5528" s="172" t="s">
        <v>9451</v>
      </c>
      <c r="C5528" s="172" t="s">
        <v>9452</v>
      </c>
      <c r="D5528" s="172" t="s">
        <v>101</v>
      </c>
      <c r="G5528" s="172" t="s">
        <v>103</v>
      </c>
      <c r="H5528" s="34"/>
    </row>
    <row r="5529" spans="1:8" x14ac:dyDescent="0.2">
      <c r="A5529" s="1570">
        <v>302175</v>
      </c>
      <c r="B5529" s="172" t="s">
        <v>9453</v>
      </c>
      <c r="C5529" s="172" t="s">
        <v>9454</v>
      </c>
      <c r="D5529" s="172" t="s">
        <v>101</v>
      </c>
      <c r="G5529" s="172" t="s">
        <v>103</v>
      </c>
      <c r="H5529" s="34"/>
    </row>
    <row r="5530" spans="1:8" x14ac:dyDescent="0.2">
      <c r="A5530" s="1570">
        <v>302176</v>
      </c>
      <c r="B5530" s="172" t="s">
        <v>9455</v>
      </c>
      <c r="C5530" s="172" t="s">
        <v>9456</v>
      </c>
      <c r="D5530" s="172" t="s">
        <v>101</v>
      </c>
      <c r="G5530" s="172" t="s">
        <v>103</v>
      </c>
      <c r="H5530" s="34"/>
    </row>
    <row r="5531" spans="1:8" x14ac:dyDescent="0.2">
      <c r="A5531" s="1570">
        <v>302177</v>
      </c>
      <c r="B5531" s="172" t="s">
        <v>9457</v>
      </c>
      <c r="C5531" s="172" t="s">
        <v>9458</v>
      </c>
      <c r="D5531" s="172" t="s">
        <v>101</v>
      </c>
      <c r="G5531" s="172" t="s">
        <v>103</v>
      </c>
      <c r="H5531" s="34"/>
    </row>
    <row r="5532" spans="1:8" x14ac:dyDescent="0.2">
      <c r="A5532" s="1570">
        <v>302178</v>
      </c>
      <c r="B5532" s="172" t="s">
        <v>9459</v>
      </c>
      <c r="C5532" s="172" t="s">
        <v>9460</v>
      </c>
      <c r="D5532" s="172" t="s">
        <v>101</v>
      </c>
      <c r="G5532" s="172" t="s">
        <v>103</v>
      </c>
      <c r="H5532" s="34"/>
    </row>
    <row r="5533" spans="1:8" x14ac:dyDescent="0.2">
      <c r="A5533" s="1570">
        <v>302179</v>
      </c>
      <c r="B5533" s="172" t="s">
        <v>9461</v>
      </c>
      <c r="C5533" s="172" t="s">
        <v>9462</v>
      </c>
      <c r="D5533" s="172" t="s">
        <v>101</v>
      </c>
      <c r="G5533" s="172" t="s">
        <v>103</v>
      </c>
      <c r="H5533" s="34"/>
    </row>
    <row r="5534" spans="1:8" x14ac:dyDescent="0.2">
      <c r="A5534" s="1570">
        <v>302180</v>
      </c>
      <c r="B5534" s="172" t="s">
        <v>9463</v>
      </c>
      <c r="C5534" s="172" t="s">
        <v>9464</v>
      </c>
      <c r="D5534" s="172" t="s">
        <v>101</v>
      </c>
      <c r="G5534" s="172" t="s">
        <v>103</v>
      </c>
      <c r="H5534" s="34"/>
    </row>
    <row r="5535" spans="1:8" x14ac:dyDescent="0.2">
      <c r="A5535" s="1570">
        <v>302181</v>
      </c>
      <c r="B5535" s="172" t="s">
        <v>9465</v>
      </c>
      <c r="C5535" s="172" t="s">
        <v>9466</v>
      </c>
      <c r="D5535" s="172" t="s">
        <v>101</v>
      </c>
      <c r="G5535" s="172" t="s">
        <v>103</v>
      </c>
      <c r="H5535" s="34"/>
    </row>
    <row r="5536" spans="1:8" x14ac:dyDescent="0.2">
      <c r="A5536" s="1570">
        <v>302182</v>
      </c>
      <c r="B5536" s="172" t="s">
        <v>9467</v>
      </c>
      <c r="C5536" s="172" t="s">
        <v>9468</v>
      </c>
      <c r="D5536" s="172" t="s">
        <v>101</v>
      </c>
      <c r="G5536" s="172" t="s">
        <v>103</v>
      </c>
      <c r="H5536" s="34"/>
    </row>
    <row r="5537" spans="1:8" x14ac:dyDescent="0.2">
      <c r="A5537" s="1570">
        <v>302183</v>
      </c>
      <c r="B5537" s="172" t="s">
        <v>9469</v>
      </c>
      <c r="C5537" s="172" t="s">
        <v>9470</v>
      </c>
      <c r="D5537" s="172" t="s">
        <v>124</v>
      </c>
      <c r="G5537" s="172" t="s">
        <v>103</v>
      </c>
      <c r="H5537" s="34"/>
    </row>
    <row r="5538" spans="1:8" x14ac:dyDescent="0.2">
      <c r="A5538" s="1570">
        <v>302184</v>
      </c>
      <c r="B5538" s="172" t="s">
        <v>9471</v>
      </c>
      <c r="C5538" s="172" t="s">
        <v>9472</v>
      </c>
      <c r="D5538" s="172" t="s">
        <v>143</v>
      </c>
      <c r="G5538" s="172" t="s">
        <v>103</v>
      </c>
      <c r="H5538" s="34"/>
    </row>
    <row r="5539" spans="1:8" x14ac:dyDescent="0.2">
      <c r="A5539" s="1570">
        <v>302185</v>
      </c>
      <c r="B5539" s="172" t="s">
        <v>9473</v>
      </c>
      <c r="C5539" s="172" t="s">
        <v>9474</v>
      </c>
      <c r="D5539" s="172" t="s">
        <v>143</v>
      </c>
      <c r="G5539" s="172" t="s">
        <v>103</v>
      </c>
      <c r="H5539" s="34"/>
    </row>
    <row r="5540" spans="1:8" x14ac:dyDescent="0.2">
      <c r="A5540" s="1570">
        <v>302186</v>
      </c>
      <c r="B5540" s="172" t="s">
        <v>9475</v>
      </c>
      <c r="C5540" s="172" t="s">
        <v>9476</v>
      </c>
      <c r="D5540" s="172" t="s">
        <v>143</v>
      </c>
      <c r="G5540" s="172" t="s">
        <v>103</v>
      </c>
      <c r="H5540" s="34"/>
    </row>
    <row r="5541" spans="1:8" x14ac:dyDescent="0.2">
      <c r="A5541" s="1570">
        <v>302187</v>
      </c>
      <c r="B5541" s="172" t="s">
        <v>9477</v>
      </c>
      <c r="C5541" s="172" t="s">
        <v>9478</v>
      </c>
      <c r="D5541" s="172" t="s">
        <v>143</v>
      </c>
      <c r="G5541" s="172" t="s">
        <v>103</v>
      </c>
      <c r="H5541" s="34"/>
    </row>
    <row r="5542" spans="1:8" x14ac:dyDescent="0.2">
      <c r="A5542" s="1570">
        <v>302188</v>
      </c>
      <c r="B5542" s="172" t="s">
        <v>9479</v>
      </c>
      <c r="C5542" s="172" t="s">
        <v>9480</v>
      </c>
      <c r="D5542" s="172" t="s">
        <v>134</v>
      </c>
      <c r="G5542" s="172" t="s">
        <v>107</v>
      </c>
      <c r="H5542" s="34"/>
    </row>
    <row r="5543" spans="1:8" x14ac:dyDescent="0.2">
      <c r="A5543" s="1570">
        <v>302189</v>
      </c>
      <c r="B5543" s="172" t="s">
        <v>9481</v>
      </c>
      <c r="C5543" s="172" t="s">
        <v>9482</v>
      </c>
      <c r="D5543" s="172" t="s">
        <v>143</v>
      </c>
      <c r="G5543" s="172" t="s">
        <v>103</v>
      </c>
      <c r="H5543" s="34"/>
    </row>
    <row r="5544" spans="1:8" x14ac:dyDescent="0.2">
      <c r="A5544" s="1570">
        <v>302190</v>
      </c>
      <c r="B5544" s="172" t="s">
        <v>9483</v>
      </c>
      <c r="C5544" s="172" t="s">
        <v>9484</v>
      </c>
      <c r="D5544" s="172" t="s">
        <v>143</v>
      </c>
      <c r="G5544" s="172" t="s">
        <v>103</v>
      </c>
      <c r="H5544" s="34"/>
    </row>
    <row r="5545" spans="1:8" x14ac:dyDescent="0.2">
      <c r="A5545" s="1570">
        <v>302191</v>
      </c>
      <c r="B5545" s="172" t="s">
        <v>9485</v>
      </c>
      <c r="C5545" s="172" t="s">
        <v>9486</v>
      </c>
      <c r="D5545" s="172" t="s">
        <v>143</v>
      </c>
      <c r="G5545" s="172" t="s">
        <v>103</v>
      </c>
      <c r="H5545" s="34"/>
    </row>
    <row r="5546" spans="1:8" x14ac:dyDescent="0.2">
      <c r="A5546" s="1570">
        <v>302192</v>
      </c>
      <c r="B5546" s="172" t="s">
        <v>9487</v>
      </c>
      <c r="C5546" s="172" t="s">
        <v>9488</v>
      </c>
      <c r="D5546" s="172" t="s">
        <v>124</v>
      </c>
      <c r="G5546" s="172" t="s">
        <v>103</v>
      </c>
      <c r="H5546" s="34"/>
    </row>
    <row r="5547" spans="1:8" x14ac:dyDescent="0.2">
      <c r="A5547" s="1570">
        <v>302193</v>
      </c>
      <c r="B5547" s="172" t="s">
        <v>9489</v>
      </c>
      <c r="C5547" s="172" t="s">
        <v>9490</v>
      </c>
      <c r="D5547" s="172" t="s">
        <v>124</v>
      </c>
      <c r="G5547" s="172" t="s">
        <v>103</v>
      </c>
      <c r="H5547" s="34"/>
    </row>
    <row r="5548" spans="1:8" x14ac:dyDescent="0.2">
      <c r="A5548" s="1570">
        <v>302194</v>
      </c>
      <c r="B5548" s="172" t="s">
        <v>9491</v>
      </c>
      <c r="C5548" s="172" t="s">
        <v>9492</v>
      </c>
      <c r="D5548" s="172" t="s">
        <v>143</v>
      </c>
      <c r="G5548" s="172" t="s">
        <v>103</v>
      </c>
      <c r="H5548" s="34"/>
    </row>
    <row r="5549" spans="1:8" x14ac:dyDescent="0.2">
      <c r="A5549" s="1570">
        <v>302195</v>
      </c>
      <c r="B5549" s="172" t="s">
        <v>9493</v>
      </c>
      <c r="C5549" s="172" t="s">
        <v>9494</v>
      </c>
      <c r="D5549" s="172" t="s">
        <v>134</v>
      </c>
      <c r="G5549" s="172" t="s">
        <v>103</v>
      </c>
      <c r="H5549" s="34"/>
    </row>
    <row r="5550" spans="1:8" x14ac:dyDescent="0.2">
      <c r="A5550" s="1570">
        <v>302196</v>
      </c>
      <c r="B5550" s="172" t="s">
        <v>9495</v>
      </c>
      <c r="C5550" s="172" t="s">
        <v>9496</v>
      </c>
      <c r="D5550" s="172" t="s">
        <v>143</v>
      </c>
      <c r="G5550" s="172" t="s">
        <v>103</v>
      </c>
      <c r="H5550" s="34"/>
    </row>
    <row r="5551" spans="1:8" x14ac:dyDescent="0.2">
      <c r="A5551" s="1570">
        <v>302197</v>
      </c>
      <c r="B5551" s="172" t="s">
        <v>9497</v>
      </c>
      <c r="C5551" s="172" t="s">
        <v>9498</v>
      </c>
      <c r="D5551" s="172" t="s">
        <v>143</v>
      </c>
      <c r="G5551" s="172" t="s">
        <v>103</v>
      </c>
      <c r="H5551" s="34"/>
    </row>
    <row r="5552" spans="1:8" x14ac:dyDescent="0.2">
      <c r="A5552" s="1570">
        <v>302198</v>
      </c>
      <c r="B5552" s="172" t="s">
        <v>9499</v>
      </c>
      <c r="C5552" s="172" t="s">
        <v>9500</v>
      </c>
      <c r="D5552" s="172" t="s">
        <v>124</v>
      </c>
      <c r="G5552" s="172" t="s">
        <v>103</v>
      </c>
      <c r="H5552" s="34"/>
    </row>
    <row r="5553" spans="1:8" x14ac:dyDescent="0.2">
      <c r="A5553" s="1570">
        <v>302199</v>
      </c>
      <c r="B5553" s="172" t="s">
        <v>9501</v>
      </c>
      <c r="C5553" s="172" t="s">
        <v>9502</v>
      </c>
      <c r="D5553" s="172" t="s">
        <v>124</v>
      </c>
      <c r="G5553" s="172" t="s">
        <v>103</v>
      </c>
      <c r="H5553" s="34"/>
    </row>
    <row r="5554" spans="1:8" x14ac:dyDescent="0.2">
      <c r="A5554" s="1570">
        <v>302200</v>
      </c>
      <c r="B5554" s="172" t="s">
        <v>9503</v>
      </c>
      <c r="C5554" s="172" t="s">
        <v>9504</v>
      </c>
      <c r="D5554" s="172" t="s">
        <v>124</v>
      </c>
      <c r="G5554" s="172" t="s">
        <v>103</v>
      </c>
      <c r="H5554" s="34"/>
    </row>
    <row r="5555" spans="1:8" x14ac:dyDescent="0.2">
      <c r="A5555" s="1570">
        <v>302201</v>
      </c>
      <c r="B5555" s="172" t="s">
        <v>9505</v>
      </c>
      <c r="C5555" s="172" t="s">
        <v>9506</v>
      </c>
      <c r="D5555" s="172" t="s">
        <v>124</v>
      </c>
      <c r="G5555" s="172" t="s">
        <v>103</v>
      </c>
      <c r="H5555" s="34"/>
    </row>
    <row r="5556" spans="1:8" x14ac:dyDescent="0.2">
      <c r="A5556" s="1570">
        <v>302202</v>
      </c>
      <c r="B5556" s="172" t="s">
        <v>9507</v>
      </c>
      <c r="C5556" s="172" t="s">
        <v>9508</v>
      </c>
      <c r="D5556" s="172" t="s">
        <v>143</v>
      </c>
      <c r="G5556" s="172" t="s">
        <v>103</v>
      </c>
      <c r="H5556" s="34"/>
    </row>
    <row r="5557" spans="1:8" x14ac:dyDescent="0.2">
      <c r="A5557" s="1570">
        <v>302203</v>
      </c>
      <c r="B5557" s="172" t="s">
        <v>9509</v>
      </c>
      <c r="C5557" s="172" t="s">
        <v>9510</v>
      </c>
      <c r="D5557" s="172" t="s">
        <v>143</v>
      </c>
      <c r="G5557" s="172" t="s">
        <v>103</v>
      </c>
      <c r="H5557" s="34"/>
    </row>
    <row r="5558" spans="1:8" x14ac:dyDescent="0.2">
      <c r="A5558" s="1570">
        <v>302204</v>
      </c>
      <c r="B5558" s="172" t="s">
        <v>9511</v>
      </c>
      <c r="C5558" s="172" t="s">
        <v>9512</v>
      </c>
      <c r="D5558" s="172" t="s">
        <v>101</v>
      </c>
      <c r="G5558" s="172" t="s">
        <v>103</v>
      </c>
      <c r="H5558" s="34"/>
    </row>
    <row r="5559" spans="1:8" x14ac:dyDescent="0.2">
      <c r="A5559" s="1570">
        <v>302205</v>
      </c>
      <c r="B5559" s="172" t="s">
        <v>9513</v>
      </c>
      <c r="C5559" s="172" t="s">
        <v>9514</v>
      </c>
      <c r="D5559" s="172" t="s">
        <v>124</v>
      </c>
      <c r="G5559" s="172" t="s">
        <v>103</v>
      </c>
      <c r="H5559" s="34"/>
    </row>
    <row r="5560" spans="1:8" x14ac:dyDescent="0.2">
      <c r="A5560" s="1570">
        <v>302206</v>
      </c>
      <c r="B5560" s="172" t="s">
        <v>9515</v>
      </c>
      <c r="C5560" s="172" t="s">
        <v>9516</v>
      </c>
      <c r="D5560" s="172" t="s">
        <v>124</v>
      </c>
      <c r="G5560" s="172" t="s">
        <v>103</v>
      </c>
      <c r="H5560" s="34"/>
    </row>
    <row r="5561" spans="1:8" x14ac:dyDescent="0.2">
      <c r="A5561" s="1570">
        <v>302207</v>
      </c>
      <c r="B5561" s="172" t="s">
        <v>9517</v>
      </c>
      <c r="C5561" s="172" t="s">
        <v>9518</v>
      </c>
      <c r="D5561" s="172" t="s">
        <v>134</v>
      </c>
      <c r="G5561" s="172" t="s">
        <v>103</v>
      </c>
      <c r="H5561" s="34"/>
    </row>
    <row r="5562" spans="1:8" x14ac:dyDescent="0.2">
      <c r="A5562" s="1570">
        <v>302208</v>
      </c>
      <c r="B5562" s="172" t="s">
        <v>9519</v>
      </c>
      <c r="C5562" s="172" t="s">
        <v>9520</v>
      </c>
      <c r="D5562" s="172" t="s">
        <v>101</v>
      </c>
      <c r="G5562" s="172" t="s">
        <v>103</v>
      </c>
      <c r="H5562" s="34"/>
    </row>
    <row r="5563" spans="1:8" x14ac:dyDescent="0.2">
      <c r="A5563" s="1570">
        <v>302209</v>
      </c>
      <c r="B5563" s="172" t="s">
        <v>9521</v>
      </c>
      <c r="C5563" s="172" t="s">
        <v>9522</v>
      </c>
      <c r="D5563" s="172" t="s">
        <v>101</v>
      </c>
      <c r="G5563" s="172" t="s">
        <v>103</v>
      </c>
      <c r="H5563" s="34"/>
    </row>
    <row r="5564" spans="1:8" x14ac:dyDescent="0.2">
      <c r="A5564" s="1570">
        <v>302210</v>
      </c>
      <c r="B5564" s="172" t="s">
        <v>9523</v>
      </c>
      <c r="C5564" s="172" t="s">
        <v>9524</v>
      </c>
      <c r="D5564" s="172" t="s">
        <v>101</v>
      </c>
      <c r="G5564" s="172" t="s">
        <v>103</v>
      </c>
      <c r="H5564" s="34"/>
    </row>
    <row r="5565" spans="1:8" x14ac:dyDescent="0.2">
      <c r="A5565" s="1570">
        <v>302211</v>
      </c>
      <c r="B5565" s="172" t="s">
        <v>9525</v>
      </c>
      <c r="C5565" s="172" t="s">
        <v>9526</v>
      </c>
      <c r="D5565" s="172" t="s">
        <v>134</v>
      </c>
      <c r="G5565" s="172" t="s">
        <v>103</v>
      </c>
      <c r="H5565" s="34"/>
    </row>
    <row r="5566" spans="1:8" x14ac:dyDescent="0.2">
      <c r="A5566" s="1570">
        <v>302212</v>
      </c>
      <c r="B5566" s="172" t="s">
        <v>9527</v>
      </c>
      <c r="C5566" s="172" t="s">
        <v>9528</v>
      </c>
      <c r="D5566" s="172" t="s">
        <v>101</v>
      </c>
      <c r="G5566" s="172" t="s">
        <v>103</v>
      </c>
      <c r="H5566" s="34"/>
    </row>
    <row r="5567" spans="1:8" x14ac:dyDescent="0.2">
      <c r="A5567" s="1570">
        <v>302213</v>
      </c>
      <c r="B5567" s="172" t="s">
        <v>9529</v>
      </c>
      <c r="C5567" s="172" t="s">
        <v>9530</v>
      </c>
      <c r="D5567" s="172" t="s">
        <v>143</v>
      </c>
      <c r="G5567" s="172" t="s">
        <v>103</v>
      </c>
      <c r="H5567" s="34"/>
    </row>
    <row r="5568" spans="1:8" x14ac:dyDescent="0.2">
      <c r="A5568" s="1570">
        <v>302214</v>
      </c>
      <c r="B5568" s="172" t="s">
        <v>9531</v>
      </c>
      <c r="C5568" s="172" t="s">
        <v>9532</v>
      </c>
      <c r="D5568" s="172" t="s">
        <v>143</v>
      </c>
      <c r="G5568" s="172" t="s">
        <v>103</v>
      </c>
      <c r="H5568" s="34"/>
    </row>
    <row r="5569" spans="1:8" x14ac:dyDescent="0.2">
      <c r="A5569" s="1570">
        <v>302215</v>
      </c>
      <c r="B5569" s="172" t="s">
        <v>9533</v>
      </c>
      <c r="C5569" s="172" t="s">
        <v>9534</v>
      </c>
      <c r="D5569" s="172" t="s">
        <v>124</v>
      </c>
      <c r="G5569" s="172" t="s">
        <v>103</v>
      </c>
      <c r="H5569" s="34"/>
    </row>
    <row r="5570" spans="1:8" x14ac:dyDescent="0.2">
      <c r="A5570" s="1570">
        <v>302216</v>
      </c>
      <c r="B5570" s="172" t="s">
        <v>9535</v>
      </c>
      <c r="C5570" s="172" t="s">
        <v>9536</v>
      </c>
      <c r="D5570" s="172" t="s">
        <v>143</v>
      </c>
      <c r="G5570" s="172" t="s">
        <v>103</v>
      </c>
      <c r="H5570" s="34"/>
    </row>
    <row r="5571" spans="1:8" x14ac:dyDescent="0.2">
      <c r="A5571" s="1570">
        <v>302217</v>
      </c>
      <c r="B5571" s="172" t="s">
        <v>9537</v>
      </c>
      <c r="C5571" s="172" t="s">
        <v>9538</v>
      </c>
      <c r="D5571" s="172" t="s">
        <v>143</v>
      </c>
      <c r="G5571" s="172" t="s">
        <v>103</v>
      </c>
      <c r="H5571" s="34"/>
    </row>
    <row r="5572" spans="1:8" x14ac:dyDescent="0.2">
      <c r="A5572" s="1570">
        <v>302218</v>
      </c>
      <c r="B5572" s="172" t="s">
        <v>9539</v>
      </c>
      <c r="C5572" s="172" t="s">
        <v>9540</v>
      </c>
      <c r="D5572" s="172" t="s">
        <v>143</v>
      </c>
      <c r="G5572" s="172" t="s">
        <v>103</v>
      </c>
      <c r="H5572" s="34"/>
    </row>
    <row r="5573" spans="1:8" x14ac:dyDescent="0.2">
      <c r="A5573" s="1570">
        <v>302219</v>
      </c>
      <c r="B5573" s="172" t="s">
        <v>9541</v>
      </c>
      <c r="C5573" s="172" t="s">
        <v>9542</v>
      </c>
      <c r="D5573" s="172" t="s">
        <v>143</v>
      </c>
      <c r="G5573" s="172" t="s">
        <v>103</v>
      </c>
      <c r="H5573" s="34"/>
    </row>
    <row r="5574" spans="1:8" x14ac:dyDescent="0.2">
      <c r="A5574" s="1570">
        <v>302220</v>
      </c>
      <c r="B5574" s="172" t="s">
        <v>9543</v>
      </c>
      <c r="C5574" s="172" t="s">
        <v>9544</v>
      </c>
      <c r="D5574" s="172" t="s">
        <v>143</v>
      </c>
      <c r="G5574" s="172" t="s">
        <v>103</v>
      </c>
      <c r="H5574" s="34"/>
    </row>
    <row r="5575" spans="1:8" x14ac:dyDescent="0.2">
      <c r="A5575" s="1570">
        <v>302221</v>
      </c>
      <c r="B5575" s="172" t="s">
        <v>9545</v>
      </c>
      <c r="C5575" s="172" t="s">
        <v>9546</v>
      </c>
      <c r="D5575" s="172" t="s">
        <v>124</v>
      </c>
      <c r="G5575" s="172" t="s">
        <v>103</v>
      </c>
      <c r="H5575" s="34"/>
    </row>
    <row r="5576" spans="1:8" x14ac:dyDescent="0.2">
      <c r="A5576" s="1570">
        <v>302222</v>
      </c>
      <c r="B5576" s="172" t="s">
        <v>9547</v>
      </c>
      <c r="C5576" s="172" t="s">
        <v>9548</v>
      </c>
      <c r="D5576" s="172" t="s">
        <v>124</v>
      </c>
      <c r="G5576" s="172" t="s">
        <v>103</v>
      </c>
      <c r="H5576" s="34"/>
    </row>
    <row r="5577" spans="1:8" x14ac:dyDescent="0.2">
      <c r="A5577" s="1570">
        <v>302223</v>
      </c>
      <c r="B5577" s="172" t="s">
        <v>9549</v>
      </c>
      <c r="C5577" s="172" t="s">
        <v>9550</v>
      </c>
      <c r="D5577" s="172" t="s">
        <v>124</v>
      </c>
      <c r="G5577" s="172" t="s">
        <v>103</v>
      </c>
      <c r="H5577" s="34"/>
    </row>
    <row r="5578" spans="1:8" x14ac:dyDescent="0.2">
      <c r="A5578" s="1570">
        <v>302224</v>
      </c>
      <c r="B5578" s="172" t="s">
        <v>9551</v>
      </c>
      <c r="C5578" s="172" t="s">
        <v>9552</v>
      </c>
      <c r="D5578" s="172" t="s">
        <v>124</v>
      </c>
      <c r="G5578" s="172" t="s">
        <v>103</v>
      </c>
      <c r="H5578" s="34"/>
    </row>
    <row r="5579" spans="1:8" x14ac:dyDescent="0.2">
      <c r="A5579" s="1570">
        <v>302225</v>
      </c>
      <c r="B5579" s="172" t="s">
        <v>9553</v>
      </c>
      <c r="C5579" s="172" t="s">
        <v>9554</v>
      </c>
      <c r="D5579" s="172" t="s">
        <v>124</v>
      </c>
      <c r="G5579" s="172" t="s">
        <v>103</v>
      </c>
      <c r="H5579" s="34"/>
    </row>
    <row r="5580" spans="1:8" x14ac:dyDescent="0.2">
      <c r="A5580" s="1570">
        <v>302226</v>
      </c>
      <c r="B5580" s="172" t="s">
        <v>9555</v>
      </c>
      <c r="C5580" s="172" t="s">
        <v>9556</v>
      </c>
      <c r="D5580" s="172" t="s">
        <v>124</v>
      </c>
      <c r="G5580" s="172" t="s">
        <v>103</v>
      </c>
      <c r="H5580" s="34"/>
    </row>
    <row r="5581" spans="1:8" x14ac:dyDescent="0.2">
      <c r="A5581" s="1570">
        <v>302227</v>
      </c>
      <c r="B5581" s="172" t="s">
        <v>9557</v>
      </c>
      <c r="C5581" s="172" t="s">
        <v>8560</v>
      </c>
      <c r="D5581" s="172" t="s">
        <v>124</v>
      </c>
      <c r="G5581" s="172" t="s">
        <v>103</v>
      </c>
      <c r="H5581" s="34"/>
    </row>
    <row r="5582" spans="1:8" x14ac:dyDescent="0.2">
      <c r="A5582" s="1570">
        <v>302228</v>
      </c>
      <c r="B5582" s="172" t="s">
        <v>9558</v>
      </c>
      <c r="C5582" s="172" t="s">
        <v>9559</v>
      </c>
      <c r="D5582" s="172" t="s">
        <v>124</v>
      </c>
      <c r="G5582" s="172" t="s">
        <v>103</v>
      </c>
      <c r="H5582" s="34"/>
    </row>
    <row r="5583" spans="1:8" x14ac:dyDescent="0.2">
      <c r="A5583" s="1570">
        <v>302229</v>
      </c>
      <c r="B5583" s="172" t="s">
        <v>9560</v>
      </c>
      <c r="C5583" s="172" t="s">
        <v>9561</v>
      </c>
      <c r="D5583" s="172" t="s">
        <v>124</v>
      </c>
      <c r="G5583" s="172" t="s">
        <v>103</v>
      </c>
      <c r="H5583" s="34"/>
    </row>
    <row r="5584" spans="1:8" x14ac:dyDescent="0.2">
      <c r="A5584" s="1570">
        <v>302230</v>
      </c>
      <c r="B5584" s="172" t="s">
        <v>9562</v>
      </c>
      <c r="C5584" s="172" t="s">
        <v>9563</v>
      </c>
      <c r="D5584" s="172" t="s">
        <v>124</v>
      </c>
      <c r="G5584" s="172" t="s">
        <v>103</v>
      </c>
      <c r="H5584" s="34"/>
    </row>
    <row r="5585" spans="1:8" x14ac:dyDescent="0.2">
      <c r="A5585" s="1570">
        <v>302231</v>
      </c>
      <c r="B5585" s="172" t="s">
        <v>9564</v>
      </c>
      <c r="C5585" s="172" t="s">
        <v>9565</v>
      </c>
      <c r="D5585" s="172" t="s">
        <v>124</v>
      </c>
      <c r="G5585" s="172" t="s">
        <v>103</v>
      </c>
      <c r="H5585" s="34"/>
    </row>
    <row r="5586" spans="1:8" x14ac:dyDescent="0.2">
      <c r="A5586" s="1570">
        <v>302232</v>
      </c>
      <c r="B5586" s="172" t="s">
        <v>9566</v>
      </c>
      <c r="C5586" s="172" t="s">
        <v>9567</v>
      </c>
      <c r="D5586" s="172" t="s">
        <v>124</v>
      </c>
      <c r="G5586" s="172" t="s">
        <v>110</v>
      </c>
      <c r="H5586" s="34"/>
    </row>
    <row r="5587" spans="1:8" x14ac:dyDescent="0.2">
      <c r="A5587" s="1570">
        <v>302233</v>
      </c>
      <c r="B5587" s="172" t="s">
        <v>9568</v>
      </c>
      <c r="C5587" s="172" t="s">
        <v>9569</v>
      </c>
      <c r="D5587" s="172" t="s">
        <v>124</v>
      </c>
      <c r="G5587" s="172" t="s">
        <v>103</v>
      </c>
      <c r="H5587" s="34"/>
    </row>
    <row r="5588" spans="1:8" x14ac:dyDescent="0.2">
      <c r="A5588" s="1570">
        <v>302234</v>
      </c>
      <c r="B5588" s="172" t="s">
        <v>9570</v>
      </c>
      <c r="C5588" s="172" t="s">
        <v>9571</v>
      </c>
      <c r="D5588" s="172" t="s">
        <v>124</v>
      </c>
      <c r="G5588" s="172" t="s">
        <v>103</v>
      </c>
      <c r="H5588" s="34"/>
    </row>
    <row r="5589" spans="1:8" x14ac:dyDescent="0.2">
      <c r="A5589" s="1570">
        <v>302235</v>
      </c>
      <c r="B5589" s="172" t="s">
        <v>9572</v>
      </c>
      <c r="C5589" s="172" t="s">
        <v>9573</v>
      </c>
      <c r="D5589" s="172" t="s">
        <v>124</v>
      </c>
      <c r="G5589" s="172" t="s">
        <v>103</v>
      </c>
      <c r="H5589" s="34"/>
    </row>
    <row r="5590" spans="1:8" x14ac:dyDescent="0.2">
      <c r="A5590" s="1570">
        <v>302236</v>
      </c>
      <c r="B5590" s="172" t="s">
        <v>9574</v>
      </c>
      <c r="C5590" s="172" t="s">
        <v>9575</v>
      </c>
      <c r="D5590" s="172" t="s">
        <v>124</v>
      </c>
      <c r="G5590" s="172" t="s">
        <v>103</v>
      </c>
      <c r="H5590" s="34"/>
    </row>
    <row r="5591" spans="1:8" x14ac:dyDescent="0.2">
      <c r="A5591" s="1570">
        <v>302237</v>
      </c>
      <c r="B5591" s="172" t="s">
        <v>9576</v>
      </c>
      <c r="C5591" s="172" t="s">
        <v>9577</v>
      </c>
      <c r="D5591" s="172" t="s">
        <v>124</v>
      </c>
      <c r="G5591" s="172" t="s">
        <v>103</v>
      </c>
      <c r="H5591" s="34"/>
    </row>
    <row r="5592" spans="1:8" x14ac:dyDescent="0.2">
      <c r="A5592" s="1570">
        <v>302238</v>
      </c>
      <c r="B5592" s="172" t="s">
        <v>9578</v>
      </c>
      <c r="C5592" s="172" t="s">
        <v>9579</v>
      </c>
      <c r="D5592" s="172" t="s">
        <v>124</v>
      </c>
      <c r="G5592" s="172" t="s">
        <v>110</v>
      </c>
      <c r="H5592" s="34"/>
    </row>
    <row r="5593" spans="1:8" x14ac:dyDescent="0.2">
      <c r="A5593" s="1570">
        <v>302239</v>
      </c>
      <c r="B5593" s="172" t="s">
        <v>9580</v>
      </c>
      <c r="C5593" s="172" t="s">
        <v>9581</v>
      </c>
      <c r="D5593" s="172" t="s">
        <v>134</v>
      </c>
      <c r="G5593" s="172" t="s">
        <v>103</v>
      </c>
      <c r="H5593" s="34"/>
    </row>
    <row r="5594" spans="1:8" x14ac:dyDescent="0.2">
      <c r="A5594" s="1570">
        <v>302240</v>
      </c>
      <c r="B5594" s="172" t="s">
        <v>9582</v>
      </c>
      <c r="C5594" s="172" t="s">
        <v>9583</v>
      </c>
      <c r="D5594" s="172" t="s">
        <v>101</v>
      </c>
      <c r="G5594" s="172" t="s">
        <v>103</v>
      </c>
      <c r="H5594" s="34"/>
    </row>
    <row r="5595" spans="1:8" x14ac:dyDescent="0.2">
      <c r="A5595" s="1570">
        <v>302241</v>
      </c>
      <c r="B5595" s="172" t="s">
        <v>9584</v>
      </c>
      <c r="C5595" s="172" t="s">
        <v>9585</v>
      </c>
      <c r="D5595" s="172" t="s">
        <v>101</v>
      </c>
      <c r="G5595" s="172" t="s">
        <v>103</v>
      </c>
      <c r="H5595" s="34"/>
    </row>
    <row r="5596" spans="1:8" x14ac:dyDescent="0.2">
      <c r="A5596" s="1570">
        <v>302242</v>
      </c>
      <c r="B5596" s="172" t="s">
        <v>9586</v>
      </c>
      <c r="C5596" s="172" t="s">
        <v>9587</v>
      </c>
      <c r="D5596" s="172" t="s">
        <v>101</v>
      </c>
      <c r="G5596" s="172" t="s">
        <v>103</v>
      </c>
      <c r="H5596" s="34"/>
    </row>
    <row r="5597" spans="1:8" x14ac:dyDescent="0.2">
      <c r="A5597" s="1570">
        <v>302243</v>
      </c>
      <c r="B5597" s="172" t="s">
        <v>9588</v>
      </c>
      <c r="C5597" s="172" t="s">
        <v>9589</v>
      </c>
      <c r="D5597" s="172" t="s">
        <v>143</v>
      </c>
      <c r="G5597" s="172" t="s">
        <v>103</v>
      </c>
      <c r="H5597" s="34"/>
    </row>
    <row r="5598" spans="1:8" x14ac:dyDescent="0.2">
      <c r="A5598" s="1570">
        <v>302244</v>
      </c>
      <c r="B5598" s="172" t="s">
        <v>9590</v>
      </c>
      <c r="C5598" s="172" t="s">
        <v>9591</v>
      </c>
      <c r="D5598" s="172" t="s">
        <v>134</v>
      </c>
      <c r="G5598" s="172" t="s">
        <v>103</v>
      </c>
      <c r="H5598" s="34"/>
    </row>
    <row r="5599" spans="1:8" x14ac:dyDescent="0.2">
      <c r="A5599" s="1570">
        <v>302245</v>
      </c>
      <c r="B5599" s="172" t="s">
        <v>9592</v>
      </c>
      <c r="C5599" s="172" t="s">
        <v>9593</v>
      </c>
      <c r="D5599" s="172" t="s">
        <v>124</v>
      </c>
      <c r="G5599" s="172" t="s">
        <v>103</v>
      </c>
      <c r="H5599" s="34"/>
    </row>
    <row r="5600" spans="1:8" x14ac:dyDescent="0.2">
      <c r="A5600" s="1570">
        <v>302246</v>
      </c>
      <c r="B5600" s="172" t="s">
        <v>9594</v>
      </c>
      <c r="C5600" s="172" t="s">
        <v>9595</v>
      </c>
      <c r="D5600" s="172" t="s">
        <v>143</v>
      </c>
      <c r="G5600" s="172" t="s">
        <v>103</v>
      </c>
      <c r="H5600" s="34"/>
    </row>
    <row r="5601" spans="1:8" x14ac:dyDescent="0.2">
      <c r="A5601" s="1570">
        <v>302247</v>
      </c>
      <c r="B5601" s="172" t="s">
        <v>9596</v>
      </c>
      <c r="C5601" s="172" t="s">
        <v>9597</v>
      </c>
      <c r="D5601" s="172" t="s">
        <v>143</v>
      </c>
      <c r="G5601" s="172" t="s">
        <v>103</v>
      </c>
      <c r="H5601" s="34"/>
    </row>
    <row r="5602" spans="1:8" x14ac:dyDescent="0.2">
      <c r="A5602" s="1570">
        <v>302248</v>
      </c>
      <c r="B5602" s="172" t="s">
        <v>9598</v>
      </c>
      <c r="C5602" s="172" t="s">
        <v>9599</v>
      </c>
      <c r="D5602" s="172" t="s">
        <v>143</v>
      </c>
      <c r="G5602" s="172" t="s">
        <v>103</v>
      </c>
      <c r="H5602" s="34"/>
    </row>
    <row r="5603" spans="1:8" x14ac:dyDescent="0.2">
      <c r="A5603" s="1570">
        <v>302249</v>
      </c>
      <c r="B5603" s="172" t="s">
        <v>9600</v>
      </c>
      <c r="C5603" s="172" t="s">
        <v>9601</v>
      </c>
      <c r="D5603" s="172" t="s">
        <v>143</v>
      </c>
      <c r="G5603" s="172" t="s">
        <v>103</v>
      </c>
      <c r="H5603" s="34"/>
    </row>
    <row r="5604" spans="1:8" x14ac:dyDescent="0.2">
      <c r="A5604" s="1570">
        <v>302250</v>
      </c>
      <c r="B5604" s="172" t="s">
        <v>9602</v>
      </c>
      <c r="C5604" s="172" t="s">
        <v>9603</v>
      </c>
      <c r="D5604" s="172" t="s">
        <v>143</v>
      </c>
      <c r="G5604" s="172" t="s">
        <v>103</v>
      </c>
      <c r="H5604" s="34"/>
    </row>
    <row r="5605" spans="1:8" x14ac:dyDescent="0.2">
      <c r="A5605" s="1570">
        <v>302251</v>
      </c>
      <c r="B5605" s="172" t="s">
        <v>9604</v>
      </c>
      <c r="C5605" s="172" t="s">
        <v>9605</v>
      </c>
      <c r="D5605" s="172" t="s">
        <v>143</v>
      </c>
      <c r="G5605" s="172" t="s">
        <v>103</v>
      </c>
      <c r="H5605" s="34"/>
    </row>
    <row r="5606" spans="1:8" x14ac:dyDescent="0.2">
      <c r="A5606" s="1570">
        <v>302252</v>
      </c>
      <c r="B5606" s="172" t="s">
        <v>9606</v>
      </c>
      <c r="C5606" s="172" t="s">
        <v>9607</v>
      </c>
      <c r="D5606" s="172" t="s">
        <v>143</v>
      </c>
      <c r="G5606" s="172" t="s">
        <v>103</v>
      </c>
      <c r="H5606" s="34"/>
    </row>
    <row r="5607" spans="1:8" x14ac:dyDescent="0.2">
      <c r="A5607" s="1570">
        <v>302253</v>
      </c>
      <c r="B5607" s="172" t="s">
        <v>9608</v>
      </c>
      <c r="C5607" s="172" t="s">
        <v>9609</v>
      </c>
      <c r="D5607" s="172" t="s">
        <v>143</v>
      </c>
      <c r="G5607" s="172" t="s">
        <v>110</v>
      </c>
      <c r="H5607" s="34"/>
    </row>
    <row r="5608" spans="1:8" x14ac:dyDescent="0.2">
      <c r="A5608" s="1570">
        <v>302254</v>
      </c>
      <c r="B5608" s="172" t="s">
        <v>9610</v>
      </c>
      <c r="C5608" s="172" t="s">
        <v>9611</v>
      </c>
      <c r="D5608" s="172" t="s">
        <v>143</v>
      </c>
      <c r="G5608" s="172" t="s">
        <v>110</v>
      </c>
      <c r="H5608" s="34"/>
    </row>
    <row r="5609" spans="1:8" x14ac:dyDescent="0.2">
      <c r="A5609" s="1570">
        <v>302255</v>
      </c>
      <c r="B5609" s="172" t="s">
        <v>9612</v>
      </c>
      <c r="C5609" s="172" t="s">
        <v>8974</v>
      </c>
      <c r="D5609" s="172" t="s">
        <v>134</v>
      </c>
      <c r="G5609" s="172" t="s">
        <v>103</v>
      </c>
      <c r="H5609" s="34"/>
    </row>
    <row r="5610" spans="1:8" x14ac:dyDescent="0.2">
      <c r="A5610" s="1570">
        <v>302256</v>
      </c>
      <c r="B5610" s="172" t="s">
        <v>9613</v>
      </c>
      <c r="C5610" s="172" t="s">
        <v>9614</v>
      </c>
      <c r="D5610" s="172" t="s">
        <v>143</v>
      </c>
      <c r="G5610" s="172" t="s">
        <v>103</v>
      </c>
      <c r="H5610" s="34"/>
    </row>
    <row r="5611" spans="1:8" x14ac:dyDescent="0.2">
      <c r="A5611" s="1570">
        <v>302257</v>
      </c>
      <c r="B5611" s="172" t="s">
        <v>9615</v>
      </c>
      <c r="C5611" s="172" t="s">
        <v>9616</v>
      </c>
      <c r="D5611" s="172" t="s">
        <v>143</v>
      </c>
      <c r="G5611" s="172" t="s">
        <v>103</v>
      </c>
      <c r="H5611" s="34"/>
    </row>
    <row r="5612" spans="1:8" x14ac:dyDescent="0.2">
      <c r="A5612" s="1570">
        <v>302258</v>
      </c>
      <c r="B5612" s="172" t="s">
        <v>9617</v>
      </c>
      <c r="C5612" s="172" t="s">
        <v>9618</v>
      </c>
      <c r="D5612" s="172" t="s">
        <v>143</v>
      </c>
      <c r="G5612" s="172" t="s">
        <v>103</v>
      </c>
      <c r="H5612" s="34"/>
    </row>
    <row r="5613" spans="1:8" x14ac:dyDescent="0.2">
      <c r="A5613" s="1570">
        <v>302259</v>
      </c>
      <c r="B5613" s="172" t="s">
        <v>9619</v>
      </c>
      <c r="C5613" s="172" t="s">
        <v>9620</v>
      </c>
      <c r="D5613" s="172" t="s">
        <v>143</v>
      </c>
      <c r="G5613" s="172" t="s">
        <v>103</v>
      </c>
      <c r="H5613" s="34"/>
    </row>
    <row r="5614" spans="1:8" x14ac:dyDescent="0.2">
      <c r="A5614" s="1570">
        <v>302260</v>
      </c>
      <c r="B5614" s="172" t="s">
        <v>9621</v>
      </c>
      <c r="C5614" s="172" t="s">
        <v>9622</v>
      </c>
      <c r="D5614" s="172" t="s">
        <v>143</v>
      </c>
      <c r="G5614" s="172" t="s">
        <v>103</v>
      </c>
      <c r="H5614" s="34"/>
    </row>
    <row r="5615" spans="1:8" x14ac:dyDescent="0.2">
      <c r="A5615" s="1570">
        <v>302261</v>
      </c>
      <c r="B5615" s="172" t="s">
        <v>9623</v>
      </c>
      <c r="C5615" s="172" t="s">
        <v>9624</v>
      </c>
      <c r="D5615" s="172" t="s">
        <v>134</v>
      </c>
      <c r="G5615" s="172" t="s">
        <v>103</v>
      </c>
      <c r="H5615" s="34"/>
    </row>
    <row r="5616" spans="1:8" x14ac:dyDescent="0.2">
      <c r="A5616" s="1570">
        <v>302262</v>
      </c>
      <c r="B5616" s="172" t="s">
        <v>9625</v>
      </c>
      <c r="C5616" s="172" t="s">
        <v>9626</v>
      </c>
      <c r="D5616" s="172" t="s">
        <v>134</v>
      </c>
      <c r="G5616" s="172" t="s">
        <v>103</v>
      </c>
      <c r="H5616" s="34"/>
    </row>
    <row r="5617" spans="1:8" x14ac:dyDescent="0.2">
      <c r="A5617" s="1570">
        <v>302263</v>
      </c>
      <c r="B5617" s="172" t="s">
        <v>9627</v>
      </c>
      <c r="C5617" s="172" t="s">
        <v>9628</v>
      </c>
      <c r="D5617" s="172" t="s">
        <v>134</v>
      </c>
      <c r="G5617" s="172" t="s">
        <v>103</v>
      </c>
      <c r="H5617" s="34"/>
    </row>
    <row r="5618" spans="1:8" x14ac:dyDescent="0.2">
      <c r="A5618" s="1570">
        <v>302264</v>
      </c>
      <c r="B5618" s="172" t="s">
        <v>9629</v>
      </c>
      <c r="C5618" s="172" t="s">
        <v>9630</v>
      </c>
      <c r="D5618" s="172" t="s">
        <v>143</v>
      </c>
      <c r="G5618" s="172" t="s">
        <v>103</v>
      </c>
      <c r="H5618" s="34"/>
    </row>
    <row r="5619" spans="1:8" x14ac:dyDescent="0.2">
      <c r="A5619" s="1570">
        <v>302265</v>
      </c>
      <c r="B5619" s="172" t="s">
        <v>9631</v>
      </c>
      <c r="C5619" s="172" t="s">
        <v>9632</v>
      </c>
      <c r="D5619" s="172" t="s">
        <v>143</v>
      </c>
      <c r="G5619" s="172" t="s">
        <v>103</v>
      </c>
      <c r="H5619" s="34"/>
    </row>
    <row r="5620" spans="1:8" x14ac:dyDescent="0.2">
      <c r="A5620" s="1570">
        <v>302266</v>
      </c>
      <c r="B5620" s="172" t="s">
        <v>9633</v>
      </c>
      <c r="C5620" s="172" t="s">
        <v>9634</v>
      </c>
      <c r="D5620" s="172" t="s">
        <v>134</v>
      </c>
      <c r="E5620" s="172" t="s">
        <v>143</v>
      </c>
      <c r="G5620" s="172" t="s">
        <v>103</v>
      </c>
      <c r="H5620" s="34"/>
    </row>
    <row r="5621" spans="1:8" x14ac:dyDescent="0.2">
      <c r="A5621" s="1570">
        <v>302267</v>
      </c>
      <c r="B5621" s="172" t="s">
        <v>9635</v>
      </c>
      <c r="C5621" s="172" t="s">
        <v>5679</v>
      </c>
      <c r="D5621" s="172" t="s">
        <v>134</v>
      </c>
      <c r="E5621" s="172" t="s">
        <v>143</v>
      </c>
      <c r="G5621" s="172" t="s">
        <v>103</v>
      </c>
      <c r="H5621" s="34"/>
    </row>
    <row r="5622" spans="1:8" x14ac:dyDescent="0.2">
      <c r="A5622" s="1570">
        <v>302268</v>
      </c>
      <c r="B5622" s="172" t="s">
        <v>9636</v>
      </c>
      <c r="C5622" s="172" t="s">
        <v>9637</v>
      </c>
      <c r="D5622" s="172" t="s">
        <v>101</v>
      </c>
      <c r="G5622" s="172" t="s">
        <v>103</v>
      </c>
      <c r="H5622" s="34"/>
    </row>
    <row r="5623" spans="1:8" x14ac:dyDescent="0.2">
      <c r="A5623" s="1570">
        <v>302271</v>
      </c>
      <c r="B5623" s="172" t="s">
        <v>9638</v>
      </c>
      <c r="C5623" s="172" t="s">
        <v>9639</v>
      </c>
      <c r="D5623" s="172" t="s">
        <v>134</v>
      </c>
      <c r="G5623" s="172" t="s">
        <v>103</v>
      </c>
      <c r="H5623" s="34"/>
    </row>
    <row r="5624" spans="1:8" x14ac:dyDescent="0.2">
      <c r="A5624" s="1570">
        <v>302272</v>
      </c>
      <c r="B5624" s="172" t="s">
        <v>9640</v>
      </c>
      <c r="C5624" s="172" t="s">
        <v>9641</v>
      </c>
      <c r="D5624" s="172" t="s">
        <v>124</v>
      </c>
      <c r="G5624" s="172" t="s">
        <v>103</v>
      </c>
      <c r="H5624" s="34"/>
    </row>
    <row r="5625" spans="1:8" x14ac:dyDescent="0.2">
      <c r="A5625" s="1570">
        <v>302273</v>
      </c>
      <c r="B5625" s="172" t="s">
        <v>9642</v>
      </c>
      <c r="C5625" s="172" t="s">
        <v>9643</v>
      </c>
      <c r="D5625" s="172" t="s">
        <v>124</v>
      </c>
      <c r="G5625" s="172" t="s">
        <v>103</v>
      </c>
      <c r="H5625" s="34"/>
    </row>
    <row r="5626" spans="1:8" x14ac:dyDescent="0.2">
      <c r="A5626" s="1570">
        <v>302274</v>
      </c>
      <c r="B5626" s="172" t="s">
        <v>9644</v>
      </c>
      <c r="C5626" s="172" t="s">
        <v>9645</v>
      </c>
      <c r="D5626" s="172" t="s">
        <v>124</v>
      </c>
      <c r="G5626" s="172" t="s">
        <v>103</v>
      </c>
      <c r="H5626" s="34"/>
    </row>
    <row r="5627" spans="1:8" x14ac:dyDescent="0.2">
      <c r="A5627" s="1570">
        <v>302275</v>
      </c>
      <c r="B5627" s="172" t="s">
        <v>9646</v>
      </c>
      <c r="C5627" s="172" t="s">
        <v>9647</v>
      </c>
      <c r="D5627" s="172" t="s">
        <v>124</v>
      </c>
      <c r="G5627" s="172" t="s">
        <v>103</v>
      </c>
      <c r="H5627" s="34"/>
    </row>
    <row r="5628" spans="1:8" x14ac:dyDescent="0.2">
      <c r="A5628" s="1570">
        <v>302276</v>
      </c>
      <c r="B5628" s="172" t="s">
        <v>9648</v>
      </c>
      <c r="C5628" s="172" t="s">
        <v>9649</v>
      </c>
      <c r="D5628" s="172" t="s">
        <v>124</v>
      </c>
      <c r="G5628" s="172" t="s">
        <v>103</v>
      </c>
      <c r="H5628" s="34"/>
    </row>
    <row r="5629" spans="1:8" x14ac:dyDescent="0.2">
      <c r="A5629" s="1570">
        <v>302277</v>
      </c>
      <c r="B5629" s="172" t="s">
        <v>9650</v>
      </c>
      <c r="C5629" s="172" t="s">
        <v>9651</v>
      </c>
      <c r="D5629" s="172" t="s">
        <v>101</v>
      </c>
      <c r="G5629" s="172" t="s">
        <v>103</v>
      </c>
      <c r="H5629" s="34"/>
    </row>
    <row r="5630" spans="1:8" x14ac:dyDescent="0.2">
      <c r="A5630" s="1570">
        <v>302278</v>
      </c>
      <c r="B5630" s="172" t="s">
        <v>9652</v>
      </c>
      <c r="C5630" s="172" t="s">
        <v>9653</v>
      </c>
      <c r="D5630" s="172" t="s">
        <v>101</v>
      </c>
      <c r="G5630" s="172" t="s">
        <v>103</v>
      </c>
      <c r="H5630" s="34"/>
    </row>
    <row r="5631" spans="1:8" x14ac:dyDescent="0.2">
      <c r="A5631" s="1570">
        <v>302279</v>
      </c>
      <c r="B5631" s="172" t="s">
        <v>9654</v>
      </c>
      <c r="C5631" s="172" t="s">
        <v>9655</v>
      </c>
      <c r="D5631" s="172" t="s">
        <v>134</v>
      </c>
      <c r="G5631" s="172" t="s">
        <v>107</v>
      </c>
      <c r="H5631" s="34"/>
    </row>
    <row r="5632" spans="1:8" x14ac:dyDescent="0.2">
      <c r="A5632" s="1570">
        <v>302280</v>
      </c>
      <c r="B5632" s="172" t="s">
        <v>9656</v>
      </c>
      <c r="C5632" s="172" t="s">
        <v>9657</v>
      </c>
      <c r="D5632" s="172" t="s">
        <v>134</v>
      </c>
      <c r="G5632" s="172" t="s">
        <v>103</v>
      </c>
      <c r="H5632" s="34"/>
    </row>
    <row r="5633" spans="1:8" x14ac:dyDescent="0.2">
      <c r="A5633" s="1570">
        <v>302281</v>
      </c>
      <c r="B5633" s="172" t="s">
        <v>9658</v>
      </c>
      <c r="C5633" s="172" t="s">
        <v>9659</v>
      </c>
      <c r="D5633" s="172" t="s">
        <v>143</v>
      </c>
      <c r="G5633" s="172" t="s">
        <v>110</v>
      </c>
      <c r="H5633" s="34"/>
    </row>
    <row r="5634" spans="1:8" x14ac:dyDescent="0.2">
      <c r="A5634" s="1570">
        <v>302282</v>
      </c>
      <c r="B5634" s="172" t="s">
        <v>9660</v>
      </c>
      <c r="C5634" s="172" t="s">
        <v>9661</v>
      </c>
      <c r="D5634" s="172" t="s">
        <v>124</v>
      </c>
      <c r="G5634" s="172" t="s">
        <v>103</v>
      </c>
      <c r="H5634" s="34"/>
    </row>
    <row r="5635" spans="1:8" x14ac:dyDescent="0.2">
      <c r="A5635" s="1570">
        <v>302283</v>
      </c>
      <c r="B5635" s="172" t="s">
        <v>9662</v>
      </c>
      <c r="C5635" s="172" t="s">
        <v>9663</v>
      </c>
      <c r="D5635" s="172" t="s">
        <v>124</v>
      </c>
      <c r="G5635" s="172" t="s">
        <v>103</v>
      </c>
      <c r="H5635" s="34"/>
    </row>
    <row r="5636" spans="1:8" x14ac:dyDescent="0.2">
      <c r="A5636" s="1570">
        <v>302284</v>
      </c>
      <c r="B5636" s="172" t="s">
        <v>9664</v>
      </c>
      <c r="C5636" s="172" t="s">
        <v>9665</v>
      </c>
      <c r="D5636" s="172" t="s">
        <v>143</v>
      </c>
      <c r="G5636" s="172" t="s">
        <v>103</v>
      </c>
      <c r="H5636" s="34"/>
    </row>
    <row r="5637" spans="1:8" x14ac:dyDescent="0.2">
      <c r="A5637" s="1570">
        <v>302285</v>
      </c>
      <c r="B5637" s="172" t="s">
        <v>9666</v>
      </c>
      <c r="C5637" s="172" t="s">
        <v>9667</v>
      </c>
      <c r="D5637" s="172" t="s">
        <v>143</v>
      </c>
      <c r="G5637" s="172" t="s">
        <v>103</v>
      </c>
      <c r="H5637" s="34"/>
    </row>
    <row r="5638" spans="1:8" x14ac:dyDescent="0.2">
      <c r="A5638" s="1570">
        <v>302286</v>
      </c>
      <c r="B5638" s="172" t="s">
        <v>9668</v>
      </c>
      <c r="C5638" s="172" t="s">
        <v>9669</v>
      </c>
      <c r="D5638" s="172" t="s">
        <v>143</v>
      </c>
      <c r="G5638" s="172" t="s">
        <v>103</v>
      </c>
      <c r="H5638" s="34"/>
    </row>
    <row r="5639" spans="1:8" x14ac:dyDescent="0.2">
      <c r="A5639" s="1570">
        <v>302287</v>
      </c>
      <c r="B5639" s="172" t="s">
        <v>9670</v>
      </c>
      <c r="C5639" s="172" t="s">
        <v>9671</v>
      </c>
      <c r="D5639" s="172" t="s">
        <v>143</v>
      </c>
      <c r="G5639" s="172" t="s">
        <v>103</v>
      </c>
      <c r="H5639" s="34"/>
    </row>
    <row r="5640" spans="1:8" x14ac:dyDescent="0.2">
      <c r="A5640" s="1570">
        <v>302288</v>
      </c>
      <c r="B5640" s="172" t="s">
        <v>9672</v>
      </c>
      <c r="C5640" s="172" t="s">
        <v>9673</v>
      </c>
      <c r="D5640" s="172" t="s">
        <v>143</v>
      </c>
      <c r="G5640" s="172" t="s">
        <v>103</v>
      </c>
      <c r="H5640" s="34"/>
    </row>
    <row r="5641" spans="1:8" x14ac:dyDescent="0.2">
      <c r="A5641" s="1570">
        <v>302289</v>
      </c>
      <c r="B5641" s="172" t="s">
        <v>9674</v>
      </c>
      <c r="C5641" s="172" t="s">
        <v>9675</v>
      </c>
      <c r="D5641" s="172" t="s">
        <v>143</v>
      </c>
      <c r="G5641" s="172" t="s">
        <v>103</v>
      </c>
      <c r="H5641" s="34"/>
    </row>
    <row r="5642" spans="1:8" x14ac:dyDescent="0.2">
      <c r="A5642" s="1570">
        <v>302290</v>
      </c>
      <c r="B5642" s="172" t="s">
        <v>9676</v>
      </c>
      <c r="C5642" s="172" t="s">
        <v>9677</v>
      </c>
      <c r="D5642" s="172" t="s">
        <v>134</v>
      </c>
      <c r="G5642" s="172" t="s">
        <v>103</v>
      </c>
      <c r="H5642" s="34"/>
    </row>
    <row r="5643" spans="1:8" x14ac:dyDescent="0.2">
      <c r="A5643" s="1570">
        <v>302291</v>
      </c>
      <c r="B5643" s="172" t="s">
        <v>9678</v>
      </c>
      <c r="C5643" s="172" t="s">
        <v>9679</v>
      </c>
      <c r="D5643" s="172" t="s">
        <v>143</v>
      </c>
      <c r="G5643" s="172" t="s">
        <v>103</v>
      </c>
      <c r="H5643" s="34"/>
    </row>
    <row r="5644" spans="1:8" x14ac:dyDescent="0.2">
      <c r="A5644" s="1570">
        <v>302292</v>
      </c>
      <c r="B5644" s="172" t="s">
        <v>9680</v>
      </c>
      <c r="C5644" s="172" t="s">
        <v>9681</v>
      </c>
      <c r="D5644" s="172" t="s">
        <v>134</v>
      </c>
      <c r="G5644" s="172" t="s">
        <v>103</v>
      </c>
      <c r="H5644" s="34"/>
    </row>
    <row r="5645" spans="1:8" x14ac:dyDescent="0.2">
      <c r="A5645" s="1570">
        <v>302293</v>
      </c>
      <c r="B5645" s="172" t="s">
        <v>9682</v>
      </c>
      <c r="C5645" s="172" t="s">
        <v>9683</v>
      </c>
      <c r="D5645" s="172" t="s">
        <v>134</v>
      </c>
      <c r="G5645" s="172" t="s">
        <v>103</v>
      </c>
      <c r="H5645" s="34"/>
    </row>
    <row r="5646" spans="1:8" x14ac:dyDescent="0.2">
      <c r="A5646" s="1570">
        <v>302294</v>
      </c>
      <c r="B5646" s="172" t="s">
        <v>9684</v>
      </c>
      <c r="C5646" s="172" t="s">
        <v>9685</v>
      </c>
      <c r="D5646" s="172" t="s">
        <v>143</v>
      </c>
      <c r="G5646" s="172" t="s">
        <v>110</v>
      </c>
      <c r="H5646" s="34"/>
    </row>
    <row r="5647" spans="1:8" x14ac:dyDescent="0.2">
      <c r="A5647" s="1570">
        <v>302295</v>
      </c>
      <c r="B5647" s="172" t="s">
        <v>9686</v>
      </c>
      <c r="C5647" s="172" t="s">
        <v>9687</v>
      </c>
      <c r="D5647" s="172" t="s">
        <v>134</v>
      </c>
      <c r="G5647" s="172" t="s">
        <v>103</v>
      </c>
      <c r="H5647" s="34"/>
    </row>
    <row r="5648" spans="1:8" x14ac:dyDescent="0.2">
      <c r="A5648" s="1570">
        <v>302296</v>
      </c>
      <c r="B5648" s="172" t="s">
        <v>9688</v>
      </c>
      <c r="C5648" s="172" t="s">
        <v>9689</v>
      </c>
      <c r="D5648" s="172" t="s">
        <v>143</v>
      </c>
      <c r="G5648" s="172" t="s">
        <v>103</v>
      </c>
      <c r="H5648" s="34"/>
    </row>
    <row r="5649" spans="1:8" x14ac:dyDescent="0.2">
      <c r="A5649" s="1570">
        <v>302297</v>
      </c>
      <c r="B5649" s="172" t="s">
        <v>9690</v>
      </c>
      <c r="C5649" s="172" t="s">
        <v>9691</v>
      </c>
      <c r="D5649" s="172" t="s">
        <v>134</v>
      </c>
      <c r="G5649" s="172" t="s">
        <v>103</v>
      </c>
      <c r="H5649" s="34"/>
    </row>
    <row r="5650" spans="1:8" x14ac:dyDescent="0.2">
      <c r="A5650" s="1570">
        <v>302298</v>
      </c>
      <c r="B5650" s="172" t="s">
        <v>9692</v>
      </c>
      <c r="C5650" s="172" t="s">
        <v>9693</v>
      </c>
      <c r="D5650" s="172" t="s">
        <v>143</v>
      </c>
      <c r="G5650" s="172" t="s">
        <v>103</v>
      </c>
      <c r="H5650" s="34"/>
    </row>
    <row r="5651" spans="1:8" x14ac:dyDescent="0.2">
      <c r="A5651" s="1570">
        <v>302299</v>
      </c>
      <c r="B5651" s="172" t="s">
        <v>9694</v>
      </c>
      <c r="C5651" s="172" t="s">
        <v>9695</v>
      </c>
      <c r="D5651" s="172" t="s">
        <v>143</v>
      </c>
      <c r="G5651" s="172" t="s">
        <v>103</v>
      </c>
      <c r="H5651" s="34"/>
    </row>
    <row r="5652" spans="1:8" x14ac:dyDescent="0.2">
      <c r="A5652" s="1570">
        <v>302300</v>
      </c>
      <c r="B5652" s="172" t="s">
        <v>9696</v>
      </c>
      <c r="C5652" s="172" t="s">
        <v>9697</v>
      </c>
      <c r="D5652" s="172" t="s">
        <v>134</v>
      </c>
      <c r="G5652" s="172" t="s">
        <v>107</v>
      </c>
      <c r="H5652" s="34"/>
    </row>
    <row r="5653" spans="1:8" x14ac:dyDescent="0.2">
      <c r="A5653" s="1570">
        <v>302301</v>
      </c>
      <c r="B5653" s="172" t="s">
        <v>9698</v>
      </c>
      <c r="C5653" s="172" t="s">
        <v>9699</v>
      </c>
      <c r="D5653" s="172" t="s">
        <v>134</v>
      </c>
      <c r="G5653" s="172" t="s">
        <v>107</v>
      </c>
      <c r="H5653" s="34"/>
    </row>
    <row r="5654" spans="1:8" x14ac:dyDescent="0.2">
      <c r="A5654" s="1570">
        <v>302302</v>
      </c>
      <c r="B5654" s="172" t="s">
        <v>9700</v>
      </c>
      <c r="C5654" s="172" t="s">
        <v>9701</v>
      </c>
      <c r="D5654" s="172" t="s">
        <v>134</v>
      </c>
      <c r="G5654" s="172" t="s">
        <v>107</v>
      </c>
      <c r="H5654" s="34"/>
    </row>
    <row r="5655" spans="1:8" x14ac:dyDescent="0.2">
      <c r="A5655" s="1570">
        <v>302303</v>
      </c>
      <c r="B5655" s="172" t="s">
        <v>9702</v>
      </c>
      <c r="C5655" s="172" t="s">
        <v>9703</v>
      </c>
      <c r="D5655" s="172" t="s">
        <v>134</v>
      </c>
      <c r="G5655" s="172" t="s">
        <v>107</v>
      </c>
      <c r="H5655" s="34"/>
    </row>
    <row r="5656" spans="1:8" x14ac:dyDescent="0.2">
      <c r="A5656" s="1570">
        <v>302304</v>
      </c>
      <c r="B5656" s="172" t="s">
        <v>9704</v>
      </c>
      <c r="C5656" s="172" t="s">
        <v>9705</v>
      </c>
      <c r="D5656" s="172" t="s">
        <v>134</v>
      </c>
      <c r="G5656" s="172" t="s">
        <v>107</v>
      </c>
      <c r="H5656" s="34"/>
    </row>
    <row r="5657" spans="1:8" x14ac:dyDescent="0.2">
      <c r="A5657" s="1570">
        <v>302305</v>
      </c>
      <c r="B5657" s="172" t="s">
        <v>9706</v>
      </c>
      <c r="C5657" s="172" t="s">
        <v>9707</v>
      </c>
      <c r="D5657" s="172" t="s">
        <v>134</v>
      </c>
      <c r="G5657" s="172" t="s">
        <v>107</v>
      </c>
      <c r="H5657" s="34"/>
    </row>
    <row r="5658" spans="1:8" x14ac:dyDescent="0.2">
      <c r="A5658" s="1570">
        <v>302306</v>
      </c>
      <c r="B5658" s="172" t="s">
        <v>9708</v>
      </c>
      <c r="C5658" s="172" t="s">
        <v>9709</v>
      </c>
      <c r="D5658" s="172" t="s">
        <v>134</v>
      </c>
      <c r="G5658" s="172" t="s">
        <v>107</v>
      </c>
      <c r="H5658" s="34"/>
    </row>
    <row r="5659" spans="1:8" x14ac:dyDescent="0.2">
      <c r="A5659" s="1570">
        <v>302307</v>
      </c>
      <c r="B5659" s="172" t="s">
        <v>9710</v>
      </c>
      <c r="C5659" s="172" t="s">
        <v>9711</v>
      </c>
      <c r="D5659" s="172" t="s">
        <v>134</v>
      </c>
      <c r="G5659" s="172" t="s">
        <v>107</v>
      </c>
      <c r="H5659" s="34"/>
    </row>
    <row r="5660" spans="1:8" x14ac:dyDescent="0.2">
      <c r="A5660" s="1570">
        <v>302308</v>
      </c>
      <c r="B5660" s="172" t="s">
        <v>9712</v>
      </c>
      <c r="C5660" s="172" t="s">
        <v>9713</v>
      </c>
      <c r="D5660" s="172" t="s">
        <v>134</v>
      </c>
      <c r="G5660" s="172" t="s">
        <v>107</v>
      </c>
      <c r="H5660" s="34"/>
    </row>
    <row r="5661" spans="1:8" x14ac:dyDescent="0.2">
      <c r="A5661" s="1570">
        <v>302309</v>
      </c>
      <c r="B5661" s="172" t="s">
        <v>9714</v>
      </c>
      <c r="C5661" s="172" t="s">
        <v>9715</v>
      </c>
      <c r="D5661" s="172" t="s">
        <v>134</v>
      </c>
      <c r="G5661" s="172" t="s">
        <v>107</v>
      </c>
      <c r="H5661" s="34"/>
    </row>
    <row r="5662" spans="1:8" x14ac:dyDescent="0.2">
      <c r="A5662" s="1570">
        <v>302310</v>
      </c>
      <c r="B5662" s="172" t="s">
        <v>9716</v>
      </c>
      <c r="C5662" s="172" t="s">
        <v>9717</v>
      </c>
      <c r="D5662" s="172" t="s">
        <v>134</v>
      </c>
      <c r="G5662" s="172" t="s">
        <v>107</v>
      </c>
      <c r="H5662" s="34"/>
    </row>
    <row r="5663" spans="1:8" x14ac:dyDescent="0.2">
      <c r="A5663" s="1570">
        <v>302311</v>
      </c>
      <c r="B5663" s="172" t="s">
        <v>9718</v>
      </c>
      <c r="C5663" s="172" t="s">
        <v>9719</v>
      </c>
      <c r="D5663" s="172" t="s">
        <v>134</v>
      </c>
      <c r="G5663" s="172" t="s">
        <v>107</v>
      </c>
      <c r="H5663" s="34"/>
    </row>
    <row r="5664" spans="1:8" x14ac:dyDescent="0.2">
      <c r="A5664" s="1570">
        <v>302312</v>
      </c>
      <c r="B5664" s="172" t="s">
        <v>9720</v>
      </c>
      <c r="C5664" s="172" t="s">
        <v>9721</v>
      </c>
      <c r="D5664" s="172" t="s">
        <v>134</v>
      </c>
      <c r="G5664" s="172" t="s">
        <v>107</v>
      </c>
      <c r="H5664" s="34"/>
    </row>
    <row r="5665" spans="1:8" x14ac:dyDescent="0.2">
      <c r="A5665" s="1570">
        <v>302313</v>
      </c>
      <c r="B5665" s="172" t="s">
        <v>9722</v>
      </c>
      <c r="C5665" s="172" t="s">
        <v>9723</v>
      </c>
      <c r="D5665" s="172" t="s">
        <v>134</v>
      </c>
      <c r="G5665" s="172" t="s">
        <v>107</v>
      </c>
      <c r="H5665" s="34"/>
    </row>
    <row r="5666" spans="1:8" x14ac:dyDescent="0.2">
      <c r="A5666" s="1570">
        <v>302314</v>
      </c>
      <c r="B5666" s="172" t="s">
        <v>9724</v>
      </c>
      <c r="C5666" s="172" t="s">
        <v>9725</v>
      </c>
      <c r="D5666" s="172" t="s">
        <v>134</v>
      </c>
      <c r="G5666" s="172" t="s">
        <v>107</v>
      </c>
      <c r="H5666" s="34"/>
    </row>
    <row r="5667" spans="1:8" x14ac:dyDescent="0.2">
      <c r="A5667" s="1570">
        <v>302315</v>
      </c>
      <c r="B5667" s="172" t="s">
        <v>9726</v>
      </c>
      <c r="C5667" s="172" t="s">
        <v>9727</v>
      </c>
      <c r="D5667" s="172" t="s">
        <v>134</v>
      </c>
      <c r="G5667" s="172" t="s">
        <v>107</v>
      </c>
      <c r="H5667" s="34"/>
    </row>
    <row r="5668" spans="1:8" x14ac:dyDescent="0.2">
      <c r="A5668" s="1570">
        <v>302316</v>
      </c>
      <c r="B5668" s="172" t="s">
        <v>9728</v>
      </c>
      <c r="C5668" s="172" t="s">
        <v>9729</v>
      </c>
      <c r="D5668" s="172" t="s">
        <v>134</v>
      </c>
      <c r="G5668" s="172" t="s">
        <v>107</v>
      </c>
      <c r="H5668" s="34"/>
    </row>
    <row r="5669" spans="1:8" x14ac:dyDescent="0.2">
      <c r="A5669" s="1570">
        <v>302317</v>
      </c>
      <c r="B5669" s="172" t="s">
        <v>9730</v>
      </c>
      <c r="C5669" s="172" t="s">
        <v>9731</v>
      </c>
      <c r="D5669" s="172" t="s">
        <v>134</v>
      </c>
      <c r="G5669" s="172" t="s">
        <v>107</v>
      </c>
      <c r="H5669" s="34"/>
    </row>
    <row r="5670" spans="1:8" x14ac:dyDescent="0.2">
      <c r="A5670" s="1570">
        <v>302318</v>
      </c>
      <c r="B5670" s="172" t="s">
        <v>9732</v>
      </c>
      <c r="C5670" s="172" t="s">
        <v>9733</v>
      </c>
      <c r="D5670" s="172" t="s">
        <v>134</v>
      </c>
      <c r="G5670" s="172" t="s">
        <v>107</v>
      </c>
      <c r="H5670" s="34"/>
    </row>
    <row r="5671" spans="1:8" x14ac:dyDescent="0.2">
      <c r="A5671" s="1570">
        <v>302319</v>
      </c>
      <c r="B5671" s="172" t="s">
        <v>9734</v>
      </c>
      <c r="C5671" s="172" t="s">
        <v>9735</v>
      </c>
      <c r="D5671" s="172" t="s">
        <v>134</v>
      </c>
      <c r="G5671" s="172" t="s">
        <v>107</v>
      </c>
      <c r="H5671" s="34"/>
    </row>
    <row r="5672" spans="1:8" x14ac:dyDescent="0.2">
      <c r="A5672" s="1570">
        <v>302320</v>
      </c>
      <c r="B5672" s="172" t="s">
        <v>9736</v>
      </c>
      <c r="C5672" s="172" t="s">
        <v>9737</v>
      </c>
      <c r="D5672" s="172" t="s">
        <v>134</v>
      </c>
      <c r="G5672" s="172" t="s">
        <v>107</v>
      </c>
      <c r="H5672" s="34"/>
    </row>
    <row r="5673" spans="1:8" x14ac:dyDescent="0.2">
      <c r="A5673" s="1570">
        <v>302321</v>
      </c>
      <c r="B5673" s="172" t="s">
        <v>9738</v>
      </c>
      <c r="C5673" s="172" t="s">
        <v>9739</v>
      </c>
      <c r="D5673" s="172" t="s">
        <v>134</v>
      </c>
      <c r="G5673" s="172" t="s">
        <v>107</v>
      </c>
      <c r="H5673" s="34"/>
    </row>
    <row r="5674" spans="1:8" x14ac:dyDescent="0.2">
      <c r="A5674" s="1570">
        <v>302322</v>
      </c>
      <c r="B5674" s="172" t="s">
        <v>9740</v>
      </c>
      <c r="C5674" s="172" t="s">
        <v>9741</v>
      </c>
      <c r="D5674" s="172" t="s">
        <v>134</v>
      </c>
      <c r="G5674" s="172" t="s">
        <v>107</v>
      </c>
      <c r="H5674" s="34"/>
    </row>
    <row r="5675" spans="1:8" x14ac:dyDescent="0.2">
      <c r="A5675" s="1570">
        <v>302323</v>
      </c>
      <c r="B5675" s="172" t="s">
        <v>9742</v>
      </c>
      <c r="C5675" s="172" t="s">
        <v>9743</v>
      </c>
      <c r="D5675" s="172" t="s">
        <v>143</v>
      </c>
      <c r="G5675" s="172" t="s">
        <v>110</v>
      </c>
      <c r="H5675" s="34"/>
    </row>
    <row r="5676" spans="1:8" x14ac:dyDescent="0.2">
      <c r="A5676" s="1570">
        <v>302324</v>
      </c>
      <c r="B5676" s="172" t="s">
        <v>9744</v>
      </c>
      <c r="C5676" s="172" t="s">
        <v>9745</v>
      </c>
      <c r="D5676" s="172" t="s">
        <v>143</v>
      </c>
      <c r="G5676" s="172" t="s">
        <v>110</v>
      </c>
      <c r="H5676" s="34"/>
    </row>
    <row r="5677" spans="1:8" x14ac:dyDescent="0.2">
      <c r="A5677" s="1570">
        <v>302325</v>
      </c>
      <c r="B5677" s="172" t="s">
        <v>9746</v>
      </c>
      <c r="C5677" s="172" t="s">
        <v>9747</v>
      </c>
      <c r="D5677" s="172" t="s">
        <v>143</v>
      </c>
      <c r="G5677" s="172" t="s">
        <v>110</v>
      </c>
      <c r="H5677" s="34"/>
    </row>
    <row r="5678" spans="1:8" x14ac:dyDescent="0.2">
      <c r="A5678" s="1570">
        <v>302326</v>
      </c>
      <c r="B5678" s="172" t="s">
        <v>9748</v>
      </c>
      <c r="C5678" s="172" t="s">
        <v>9749</v>
      </c>
      <c r="D5678" s="172" t="s">
        <v>124</v>
      </c>
      <c r="E5678" s="172" t="s">
        <v>143</v>
      </c>
      <c r="G5678" s="172" t="s">
        <v>110</v>
      </c>
      <c r="H5678" s="34"/>
    </row>
    <row r="5679" spans="1:8" x14ac:dyDescent="0.2">
      <c r="A5679" s="1570">
        <v>302327</v>
      </c>
      <c r="B5679" s="172" t="s">
        <v>9750</v>
      </c>
      <c r="C5679" s="172" t="s">
        <v>9751</v>
      </c>
      <c r="D5679" s="172" t="s">
        <v>143</v>
      </c>
      <c r="G5679" s="172" t="s">
        <v>110</v>
      </c>
      <c r="H5679" s="34"/>
    </row>
    <row r="5680" spans="1:8" x14ac:dyDescent="0.2">
      <c r="A5680" s="1570">
        <v>302328</v>
      </c>
      <c r="B5680" s="172" t="s">
        <v>9752</v>
      </c>
      <c r="C5680" s="172" t="s">
        <v>9753</v>
      </c>
      <c r="D5680" s="172" t="s">
        <v>143</v>
      </c>
      <c r="G5680" s="172" t="s">
        <v>103</v>
      </c>
      <c r="H5680" s="34"/>
    </row>
    <row r="5681" spans="1:8" x14ac:dyDescent="0.2">
      <c r="A5681" s="1570">
        <v>302329</v>
      </c>
      <c r="B5681" s="172" t="s">
        <v>9754</v>
      </c>
      <c r="C5681" s="172" t="s">
        <v>9755</v>
      </c>
      <c r="D5681" s="172" t="s">
        <v>134</v>
      </c>
      <c r="G5681" s="172" t="s">
        <v>103</v>
      </c>
      <c r="H5681" s="34"/>
    </row>
    <row r="5682" spans="1:8" x14ac:dyDescent="0.2">
      <c r="A5682" s="1570">
        <v>302330</v>
      </c>
      <c r="B5682" s="172" t="s">
        <v>9756</v>
      </c>
      <c r="C5682" s="172" t="s">
        <v>9757</v>
      </c>
      <c r="D5682" s="172" t="s">
        <v>101</v>
      </c>
      <c r="G5682" s="172" t="s">
        <v>103</v>
      </c>
      <c r="H5682" s="34"/>
    </row>
    <row r="5683" spans="1:8" x14ac:dyDescent="0.2">
      <c r="A5683" s="1570">
        <v>302331</v>
      </c>
      <c r="B5683" s="172" t="s">
        <v>9758</v>
      </c>
      <c r="C5683" s="172" t="s">
        <v>9759</v>
      </c>
      <c r="D5683" s="172" t="s">
        <v>134</v>
      </c>
      <c r="G5683" s="172" t="s">
        <v>103</v>
      </c>
      <c r="H5683" s="34"/>
    </row>
    <row r="5684" spans="1:8" x14ac:dyDescent="0.2">
      <c r="A5684" s="1570">
        <v>302332</v>
      </c>
      <c r="B5684" s="172" t="s">
        <v>9760</v>
      </c>
      <c r="C5684" s="172" t="s">
        <v>9761</v>
      </c>
      <c r="D5684" s="172" t="s">
        <v>101</v>
      </c>
      <c r="G5684" s="172" t="s">
        <v>103</v>
      </c>
      <c r="H5684" s="34"/>
    </row>
    <row r="5685" spans="1:8" x14ac:dyDescent="0.2">
      <c r="A5685" s="1570">
        <v>302333</v>
      </c>
      <c r="B5685" s="172" t="s">
        <v>9762</v>
      </c>
      <c r="C5685" s="172" t="s">
        <v>9763</v>
      </c>
      <c r="D5685" s="172" t="s">
        <v>101</v>
      </c>
      <c r="G5685" s="172" t="s">
        <v>103</v>
      </c>
      <c r="H5685" s="34"/>
    </row>
    <row r="5686" spans="1:8" x14ac:dyDescent="0.2">
      <c r="A5686" s="1570">
        <v>302334</v>
      </c>
      <c r="B5686" s="172" t="s">
        <v>9764</v>
      </c>
      <c r="C5686" s="172" t="s">
        <v>9765</v>
      </c>
      <c r="D5686" s="172" t="s">
        <v>101</v>
      </c>
      <c r="G5686" s="172" t="s">
        <v>103</v>
      </c>
      <c r="H5686" s="34"/>
    </row>
    <row r="5687" spans="1:8" x14ac:dyDescent="0.2">
      <c r="A5687" s="1570">
        <v>302335</v>
      </c>
      <c r="B5687" s="172" t="s">
        <v>9766</v>
      </c>
      <c r="C5687" s="172" t="s">
        <v>12071</v>
      </c>
      <c r="D5687" s="172" t="s">
        <v>124</v>
      </c>
      <c r="G5687" s="172" t="s">
        <v>103</v>
      </c>
      <c r="H5687" s="34"/>
    </row>
    <row r="5688" spans="1:8" x14ac:dyDescent="0.2">
      <c r="A5688" s="1570">
        <v>302336</v>
      </c>
      <c r="B5688" s="172" t="s">
        <v>9767</v>
      </c>
      <c r="C5688" s="172" t="s">
        <v>9768</v>
      </c>
      <c r="D5688" s="172" t="s">
        <v>134</v>
      </c>
      <c r="G5688" s="172" t="s">
        <v>103</v>
      </c>
      <c r="H5688" s="34"/>
    </row>
    <row r="5689" spans="1:8" x14ac:dyDescent="0.2">
      <c r="A5689" s="1570">
        <v>302337</v>
      </c>
      <c r="B5689" s="172" t="s">
        <v>9769</v>
      </c>
      <c r="C5689" s="172" t="s">
        <v>9770</v>
      </c>
      <c r="D5689" s="172" t="s">
        <v>143</v>
      </c>
      <c r="G5689" s="172" t="s">
        <v>103</v>
      </c>
      <c r="H5689" s="34"/>
    </row>
    <row r="5690" spans="1:8" x14ac:dyDescent="0.2">
      <c r="A5690" s="1570">
        <v>302338</v>
      </c>
      <c r="B5690" s="172" t="s">
        <v>9771</v>
      </c>
      <c r="C5690" s="172" t="s">
        <v>9772</v>
      </c>
      <c r="D5690" s="172" t="s">
        <v>134</v>
      </c>
      <c r="G5690" s="172" t="s">
        <v>103</v>
      </c>
      <c r="H5690" s="34"/>
    </row>
    <row r="5691" spans="1:8" x14ac:dyDescent="0.2">
      <c r="A5691" s="1570">
        <v>302339</v>
      </c>
      <c r="B5691" s="172" t="s">
        <v>9773</v>
      </c>
      <c r="C5691" s="172" t="s">
        <v>9774</v>
      </c>
      <c r="D5691" s="172" t="s">
        <v>134</v>
      </c>
      <c r="G5691" s="172" t="s">
        <v>107</v>
      </c>
      <c r="H5691" s="34"/>
    </row>
    <row r="5692" spans="1:8" x14ac:dyDescent="0.2">
      <c r="A5692" s="1570">
        <v>302340</v>
      </c>
      <c r="B5692" s="172" t="s">
        <v>9775</v>
      </c>
      <c r="C5692" s="172" t="s">
        <v>9776</v>
      </c>
      <c r="D5692" s="172" t="s">
        <v>143</v>
      </c>
      <c r="G5692" s="172" t="s">
        <v>103</v>
      </c>
      <c r="H5692" s="34"/>
    </row>
    <row r="5693" spans="1:8" x14ac:dyDescent="0.2">
      <c r="A5693" s="1570">
        <v>302341</v>
      </c>
      <c r="B5693" s="172" t="s">
        <v>12072</v>
      </c>
      <c r="C5693" s="172" t="s">
        <v>12073</v>
      </c>
      <c r="D5693" s="172" t="s">
        <v>124</v>
      </c>
      <c r="G5693" s="172" t="s">
        <v>103</v>
      </c>
      <c r="H5693" s="34"/>
    </row>
    <row r="5694" spans="1:8" x14ac:dyDescent="0.2">
      <c r="A5694" s="1570">
        <v>302342</v>
      </c>
      <c r="B5694" s="172" t="s">
        <v>9777</v>
      </c>
      <c r="C5694" s="172" t="s">
        <v>9778</v>
      </c>
      <c r="D5694" s="172" t="s">
        <v>101</v>
      </c>
      <c r="G5694" s="172" t="s">
        <v>103</v>
      </c>
      <c r="H5694" s="34"/>
    </row>
    <row r="5695" spans="1:8" x14ac:dyDescent="0.2">
      <c r="A5695" s="1570">
        <v>302343</v>
      </c>
      <c r="B5695" s="172" t="s">
        <v>9779</v>
      </c>
      <c r="C5695" s="172" t="s">
        <v>9780</v>
      </c>
      <c r="D5695" s="172" t="s">
        <v>124</v>
      </c>
      <c r="G5695" s="172" t="s">
        <v>103</v>
      </c>
      <c r="H5695" s="34"/>
    </row>
    <row r="5696" spans="1:8" x14ac:dyDescent="0.2">
      <c r="A5696" s="1570">
        <v>302344</v>
      </c>
      <c r="B5696" s="172" t="s">
        <v>9781</v>
      </c>
      <c r="C5696" s="172" t="s">
        <v>9782</v>
      </c>
      <c r="D5696" s="172" t="s">
        <v>124</v>
      </c>
      <c r="G5696" s="172" t="s">
        <v>103</v>
      </c>
      <c r="H5696" s="34"/>
    </row>
    <row r="5697" spans="1:8" x14ac:dyDescent="0.2">
      <c r="A5697" s="1570">
        <v>302345</v>
      </c>
      <c r="B5697" s="172" t="s">
        <v>9783</v>
      </c>
      <c r="C5697" s="172" t="s">
        <v>9784</v>
      </c>
      <c r="D5697" s="172" t="s">
        <v>124</v>
      </c>
      <c r="G5697" s="172" t="s">
        <v>103</v>
      </c>
      <c r="H5697" s="34"/>
    </row>
    <row r="5698" spans="1:8" x14ac:dyDescent="0.2">
      <c r="A5698" s="1570">
        <v>302346</v>
      </c>
      <c r="B5698" s="172" t="s">
        <v>9785</v>
      </c>
      <c r="C5698" s="172" t="s">
        <v>9786</v>
      </c>
      <c r="D5698" s="172" t="s">
        <v>124</v>
      </c>
      <c r="G5698" s="172" t="s">
        <v>103</v>
      </c>
      <c r="H5698" s="34"/>
    </row>
    <row r="5699" spans="1:8" x14ac:dyDescent="0.2">
      <c r="A5699" s="1570">
        <v>302347</v>
      </c>
      <c r="B5699" s="172" t="s">
        <v>9787</v>
      </c>
      <c r="C5699" s="172" t="s">
        <v>9788</v>
      </c>
      <c r="D5699" s="172" t="s">
        <v>143</v>
      </c>
      <c r="G5699" s="172" t="s">
        <v>103</v>
      </c>
      <c r="H5699" s="34"/>
    </row>
    <row r="5700" spans="1:8" x14ac:dyDescent="0.2">
      <c r="A5700" s="1570">
        <v>302348</v>
      </c>
      <c r="B5700" s="172" t="s">
        <v>9789</v>
      </c>
      <c r="C5700" s="172" t="s">
        <v>9790</v>
      </c>
      <c r="D5700" s="172" t="s">
        <v>124</v>
      </c>
      <c r="G5700" s="172" t="s">
        <v>103</v>
      </c>
      <c r="H5700" s="34"/>
    </row>
    <row r="5701" spans="1:8" x14ac:dyDescent="0.2">
      <c r="A5701" s="1570">
        <v>302349</v>
      </c>
      <c r="B5701" s="172" t="s">
        <v>9791</v>
      </c>
      <c r="C5701" s="172" t="s">
        <v>9792</v>
      </c>
      <c r="D5701" s="172" t="s">
        <v>124</v>
      </c>
      <c r="G5701" s="172" t="s">
        <v>103</v>
      </c>
      <c r="H5701" s="34"/>
    </row>
    <row r="5702" spans="1:8" x14ac:dyDescent="0.2">
      <c r="A5702" s="1570">
        <v>302350</v>
      </c>
      <c r="B5702" s="172" t="s">
        <v>9793</v>
      </c>
      <c r="C5702" s="172" t="s">
        <v>9794</v>
      </c>
      <c r="D5702" s="172" t="s">
        <v>124</v>
      </c>
      <c r="G5702" s="172" t="s">
        <v>103</v>
      </c>
      <c r="H5702" s="34"/>
    </row>
    <row r="5703" spans="1:8" x14ac:dyDescent="0.2">
      <c r="A5703" s="1570">
        <v>302351</v>
      </c>
      <c r="B5703" s="172" t="s">
        <v>9795</v>
      </c>
      <c r="C5703" s="172" t="s">
        <v>9796</v>
      </c>
      <c r="D5703" s="172" t="s">
        <v>134</v>
      </c>
      <c r="G5703" s="172" t="s">
        <v>103</v>
      </c>
      <c r="H5703" s="34"/>
    </row>
    <row r="5704" spans="1:8" x14ac:dyDescent="0.2">
      <c r="A5704" s="1570">
        <v>302352</v>
      </c>
      <c r="B5704" s="172" t="s">
        <v>9797</v>
      </c>
      <c r="C5704" s="172" t="s">
        <v>9798</v>
      </c>
      <c r="D5704" s="172" t="s">
        <v>143</v>
      </c>
      <c r="G5704" s="172" t="s">
        <v>103</v>
      </c>
      <c r="H5704" s="34"/>
    </row>
    <row r="5705" spans="1:8" x14ac:dyDescent="0.2">
      <c r="A5705" s="1570">
        <v>302353</v>
      </c>
      <c r="B5705" s="172" t="s">
        <v>9799</v>
      </c>
      <c r="C5705" s="172" t="s">
        <v>9800</v>
      </c>
      <c r="D5705" s="172" t="s">
        <v>143</v>
      </c>
      <c r="G5705" s="172" t="s">
        <v>103</v>
      </c>
      <c r="H5705" s="34"/>
    </row>
    <row r="5706" spans="1:8" x14ac:dyDescent="0.2">
      <c r="A5706" s="1570">
        <v>302354</v>
      </c>
      <c r="B5706" s="172" t="s">
        <v>9801</v>
      </c>
      <c r="C5706" s="172" t="s">
        <v>9802</v>
      </c>
      <c r="D5706" s="172" t="s">
        <v>143</v>
      </c>
      <c r="G5706" s="172" t="s">
        <v>103</v>
      </c>
      <c r="H5706" s="34"/>
    </row>
    <row r="5707" spans="1:8" x14ac:dyDescent="0.2">
      <c r="A5707" s="1570">
        <v>302355</v>
      </c>
      <c r="B5707" s="172" t="s">
        <v>9803</v>
      </c>
      <c r="C5707" s="172" t="s">
        <v>9804</v>
      </c>
      <c r="D5707" s="172" t="s">
        <v>143</v>
      </c>
      <c r="G5707" s="172" t="s">
        <v>103</v>
      </c>
      <c r="H5707" s="34"/>
    </row>
    <row r="5708" spans="1:8" x14ac:dyDescent="0.2">
      <c r="A5708" s="1570">
        <v>302356</v>
      </c>
      <c r="B5708" s="172" t="s">
        <v>9805</v>
      </c>
      <c r="C5708" s="172" t="s">
        <v>9806</v>
      </c>
      <c r="D5708" s="172" t="s">
        <v>124</v>
      </c>
      <c r="G5708" s="172" t="s">
        <v>103</v>
      </c>
      <c r="H5708" s="34"/>
    </row>
    <row r="5709" spans="1:8" x14ac:dyDescent="0.2">
      <c r="A5709" s="1570">
        <v>302357</v>
      </c>
      <c r="B5709" s="172" t="s">
        <v>9807</v>
      </c>
      <c r="C5709" s="172" t="s">
        <v>9808</v>
      </c>
      <c r="D5709" s="172" t="s">
        <v>124</v>
      </c>
      <c r="G5709" s="172" t="s">
        <v>103</v>
      </c>
      <c r="H5709" s="34"/>
    </row>
    <row r="5710" spans="1:8" x14ac:dyDescent="0.2">
      <c r="A5710" s="1570">
        <v>302358</v>
      </c>
      <c r="B5710" s="172" t="s">
        <v>9809</v>
      </c>
      <c r="C5710" s="172" t="s">
        <v>9810</v>
      </c>
      <c r="D5710" s="172" t="s">
        <v>143</v>
      </c>
      <c r="G5710" s="172" t="s">
        <v>103</v>
      </c>
      <c r="H5710" s="34"/>
    </row>
    <row r="5711" spans="1:8" x14ac:dyDescent="0.2">
      <c r="A5711" s="1570">
        <v>302359</v>
      </c>
      <c r="B5711" s="172" t="s">
        <v>9811</v>
      </c>
      <c r="C5711" s="172" t="s">
        <v>9812</v>
      </c>
      <c r="D5711" s="172" t="s">
        <v>124</v>
      </c>
      <c r="G5711" s="172" t="s">
        <v>103</v>
      </c>
      <c r="H5711" s="34"/>
    </row>
    <row r="5712" spans="1:8" x14ac:dyDescent="0.2">
      <c r="A5712" s="1570">
        <v>302360</v>
      </c>
      <c r="B5712" s="172" t="s">
        <v>9813</v>
      </c>
      <c r="C5712" s="172" t="s">
        <v>9814</v>
      </c>
      <c r="D5712" s="172" t="s">
        <v>143</v>
      </c>
      <c r="G5712" s="172" t="s">
        <v>103</v>
      </c>
      <c r="H5712" s="34"/>
    </row>
    <row r="5713" spans="1:8" x14ac:dyDescent="0.2">
      <c r="A5713" s="1570">
        <v>302361</v>
      </c>
      <c r="B5713" s="172" t="s">
        <v>9815</v>
      </c>
      <c r="C5713" s="172" t="s">
        <v>9816</v>
      </c>
      <c r="D5713" s="172" t="s">
        <v>101</v>
      </c>
      <c r="G5713" s="172" t="s">
        <v>103</v>
      </c>
      <c r="H5713" s="34"/>
    </row>
    <row r="5714" spans="1:8" x14ac:dyDescent="0.2">
      <c r="A5714" s="1570">
        <v>302362</v>
      </c>
      <c r="B5714" s="172" t="s">
        <v>9817</v>
      </c>
      <c r="C5714" s="172" t="s">
        <v>9818</v>
      </c>
      <c r="D5714" s="172" t="s">
        <v>101</v>
      </c>
      <c r="G5714" s="172" t="s">
        <v>103</v>
      </c>
      <c r="H5714" s="34"/>
    </row>
    <row r="5715" spans="1:8" x14ac:dyDescent="0.2">
      <c r="A5715" s="1570">
        <v>302363</v>
      </c>
      <c r="B5715" s="172" t="s">
        <v>9819</v>
      </c>
      <c r="C5715" s="172" t="s">
        <v>9820</v>
      </c>
      <c r="D5715" s="172" t="s">
        <v>134</v>
      </c>
      <c r="G5715" s="172" t="s">
        <v>103</v>
      </c>
      <c r="H5715" s="34"/>
    </row>
    <row r="5716" spans="1:8" x14ac:dyDescent="0.2">
      <c r="A5716" s="1570">
        <v>302364</v>
      </c>
      <c r="B5716" s="172" t="s">
        <v>9821</v>
      </c>
      <c r="C5716" s="172" t="s">
        <v>9822</v>
      </c>
      <c r="D5716" s="172" t="s">
        <v>101</v>
      </c>
      <c r="G5716" s="172" t="s">
        <v>103</v>
      </c>
      <c r="H5716" s="34"/>
    </row>
    <row r="5717" spans="1:8" x14ac:dyDescent="0.2">
      <c r="A5717" s="1570">
        <v>302365</v>
      </c>
      <c r="B5717" s="172" t="s">
        <v>9823</v>
      </c>
      <c r="C5717" s="172" t="s">
        <v>9824</v>
      </c>
      <c r="D5717" s="172" t="s">
        <v>143</v>
      </c>
      <c r="G5717" s="172" t="s">
        <v>110</v>
      </c>
      <c r="H5717" s="34"/>
    </row>
    <row r="5718" spans="1:8" x14ac:dyDescent="0.2">
      <c r="A5718" s="1570">
        <v>302366</v>
      </c>
      <c r="B5718" s="172" t="s">
        <v>9825</v>
      </c>
      <c r="C5718" s="172" t="s">
        <v>9826</v>
      </c>
      <c r="D5718" s="172" t="s">
        <v>143</v>
      </c>
      <c r="G5718" s="172" t="s">
        <v>110</v>
      </c>
      <c r="H5718" s="34"/>
    </row>
    <row r="5719" spans="1:8" x14ac:dyDescent="0.2">
      <c r="A5719" s="1570">
        <v>302367</v>
      </c>
      <c r="B5719" s="172" t="s">
        <v>9827</v>
      </c>
      <c r="C5719" s="172" t="s">
        <v>9828</v>
      </c>
      <c r="D5719" s="172" t="s">
        <v>124</v>
      </c>
      <c r="G5719" s="172" t="s">
        <v>103</v>
      </c>
      <c r="H5719" s="34"/>
    </row>
    <row r="5720" spans="1:8" x14ac:dyDescent="0.2">
      <c r="A5720" s="1570">
        <v>302368</v>
      </c>
      <c r="B5720" s="172" t="s">
        <v>9829</v>
      </c>
      <c r="C5720" s="172" t="s">
        <v>9830</v>
      </c>
      <c r="D5720" s="172" t="s">
        <v>124</v>
      </c>
      <c r="G5720" s="172" t="s">
        <v>103</v>
      </c>
      <c r="H5720" s="34"/>
    </row>
    <row r="5721" spans="1:8" x14ac:dyDescent="0.2">
      <c r="A5721" s="1570">
        <v>302369</v>
      </c>
      <c r="B5721" s="172" t="s">
        <v>9831</v>
      </c>
      <c r="C5721" s="172" t="s">
        <v>9832</v>
      </c>
      <c r="D5721" s="172" t="s">
        <v>124</v>
      </c>
      <c r="G5721" s="172" t="s">
        <v>103</v>
      </c>
      <c r="H5721" s="34"/>
    </row>
    <row r="5722" spans="1:8" x14ac:dyDescent="0.2">
      <c r="A5722" s="1570">
        <v>302370</v>
      </c>
      <c r="B5722" s="172" t="s">
        <v>9833</v>
      </c>
      <c r="C5722" s="172" t="s">
        <v>9834</v>
      </c>
      <c r="D5722" s="172" t="s">
        <v>143</v>
      </c>
      <c r="G5722" s="172" t="s">
        <v>103</v>
      </c>
      <c r="H5722" s="34"/>
    </row>
    <row r="5723" spans="1:8" x14ac:dyDescent="0.2">
      <c r="A5723" s="1570">
        <v>302371</v>
      </c>
      <c r="B5723" s="172" t="s">
        <v>9835</v>
      </c>
      <c r="C5723" s="172" t="s">
        <v>9836</v>
      </c>
      <c r="D5723" s="172" t="s">
        <v>124</v>
      </c>
      <c r="G5723" s="172" t="s">
        <v>103</v>
      </c>
      <c r="H5723" s="34"/>
    </row>
    <row r="5724" spans="1:8" x14ac:dyDescent="0.2">
      <c r="A5724" s="1570">
        <v>302372</v>
      </c>
      <c r="B5724" s="172" t="s">
        <v>9837</v>
      </c>
      <c r="C5724" s="172" t="s">
        <v>9838</v>
      </c>
      <c r="D5724" s="172" t="s">
        <v>134</v>
      </c>
      <c r="G5724" s="172" t="s">
        <v>103</v>
      </c>
      <c r="H5724" s="34"/>
    </row>
    <row r="5725" spans="1:8" x14ac:dyDescent="0.2">
      <c r="A5725" s="1570">
        <v>302373</v>
      </c>
      <c r="B5725" s="172" t="s">
        <v>9839</v>
      </c>
      <c r="C5725" s="172" t="s">
        <v>9840</v>
      </c>
      <c r="D5725" s="172" t="s">
        <v>134</v>
      </c>
      <c r="G5725" s="172" t="s">
        <v>103</v>
      </c>
      <c r="H5725" s="34"/>
    </row>
    <row r="5726" spans="1:8" x14ac:dyDescent="0.2">
      <c r="A5726" s="1570">
        <v>302374</v>
      </c>
      <c r="B5726" s="172" t="s">
        <v>9841</v>
      </c>
      <c r="C5726" s="172" t="s">
        <v>9842</v>
      </c>
      <c r="D5726" s="172" t="s">
        <v>143</v>
      </c>
      <c r="G5726" s="172" t="s">
        <v>103</v>
      </c>
      <c r="H5726" s="34"/>
    </row>
    <row r="5727" spans="1:8" x14ac:dyDescent="0.2">
      <c r="A5727" s="1570">
        <v>302375</v>
      </c>
      <c r="B5727" s="172" t="s">
        <v>9843</v>
      </c>
      <c r="C5727" s="172" t="s">
        <v>9844</v>
      </c>
      <c r="D5727" s="172" t="s">
        <v>134</v>
      </c>
      <c r="G5727" s="172" t="s">
        <v>103</v>
      </c>
      <c r="H5727" s="34"/>
    </row>
    <row r="5728" spans="1:8" x14ac:dyDescent="0.2">
      <c r="A5728" s="1570">
        <v>302376</v>
      </c>
      <c r="B5728" s="172" t="s">
        <v>9845</v>
      </c>
      <c r="C5728" s="172" t="s">
        <v>9846</v>
      </c>
      <c r="D5728" s="172" t="s">
        <v>124</v>
      </c>
      <c r="G5728" s="172" t="s">
        <v>103</v>
      </c>
      <c r="H5728" s="34"/>
    </row>
    <row r="5729" spans="1:8" x14ac:dyDescent="0.2">
      <c r="A5729" s="1570">
        <v>302377</v>
      </c>
      <c r="B5729" s="172" t="s">
        <v>9847</v>
      </c>
      <c r="C5729" s="172" t="s">
        <v>9848</v>
      </c>
      <c r="D5729" s="172" t="s">
        <v>124</v>
      </c>
      <c r="G5729" s="172" t="s">
        <v>103</v>
      </c>
      <c r="H5729" s="34"/>
    </row>
    <row r="5730" spans="1:8" x14ac:dyDescent="0.2">
      <c r="A5730" s="1570">
        <v>302378</v>
      </c>
      <c r="B5730" s="172" t="s">
        <v>9849</v>
      </c>
      <c r="C5730" s="172" t="s">
        <v>9850</v>
      </c>
      <c r="D5730" s="172" t="s">
        <v>143</v>
      </c>
      <c r="G5730" s="172" t="s">
        <v>103</v>
      </c>
      <c r="H5730" s="34"/>
    </row>
    <row r="5731" spans="1:8" x14ac:dyDescent="0.2">
      <c r="A5731" s="1570">
        <v>302379</v>
      </c>
      <c r="B5731" s="172" t="s">
        <v>9851</v>
      </c>
      <c r="C5731" s="172" t="s">
        <v>9852</v>
      </c>
      <c r="D5731" s="172" t="s">
        <v>134</v>
      </c>
      <c r="G5731" s="172" t="s">
        <v>103</v>
      </c>
      <c r="H5731" s="34"/>
    </row>
    <row r="5732" spans="1:8" x14ac:dyDescent="0.2">
      <c r="A5732" s="1570">
        <v>302380</v>
      </c>
      <c r="B5732" s="172" t="s">
        <v>9853</v>
      </c>
      <c r="C5732" s="172" t="s">
        <v>9854</v>
      </c>
      <c r="D5732" s="172" t="s">
        <v>134</v>
      </c>
      <c r="E5732" s="172" t="s">
        <v>143</v>
      </c>
      <c r="G5732" s="172" t="s">
        <v>103</v>
      </c>
      <c r="H5732" s="34"/>
    </row>
    <row r="5733" spans="1:8" x14ac:dyDescent="0.2">
      <c r="A5733" s="1570">
        <v>302381</v>
      </c>
      <c r="B5733" s="172" t="s">
        <v>9855</v>
      </c>
      <c r="C5733" s="172" t="s">
        <v>9856</v>
      </c>
      <c r="D5733" s="172" t="s">
        <v>134</v>
      </c>
      <c r="G5733" s="172" t="s">
        <v>103</v>
      </c>
      <c r="H5733" s="34"/>
    </row>
    <row r="5734" spans="1:8" x14ac:dyDescent="0.2">
      <c r="A5734" s="1570">
        <v>302382</v>
      </c>
      <c r="B5734" s="172" t="s">
        <v>9857</v>
      </c>
      <c r="C5734" s="172" t="s">
        <v>9858</v>
      </c>
      <c r="D5734" s="172" t="s">
        <v>124</v>
      </c>
      <c r="G5734" s="172" t="s">
        <v>103</v>
      </c>
      <c r="H5734" s="34"/>
    </row>
    <row r="5735" spans="1:8" x14ac:dyDescent="0.2">
      <c r="A5735" s="1570">
        <v>302383</v>
      </c>
      <c r="B5735" s="172" t="s">
        <v>9859</v>
      </c>
      <c r="C5735" s="172" t="s">
        <v>9860</v>
      </c>
      <c r="D5735" s="172" t="s">
        <v>124</v>
      </c>
      <c r="G5735" s="172" t="s">
        <v>103</v>
      </c>
      <c r="H5735" s="34"/>
    </row>
    <row r="5736" spans="1:8" x14ac:dyDescent="0.2">
      <c r="A5736" s="1570">
        <v>302384</v>
      </c>
      <c r="B5736" s="172" t="s">
        <v>9861</v>
      </c>
      <c r="C5736" s="172" t="s">
        <v>9862</v>
      </c>
      <c r="D5736" s="172" t="s">
        <v>124</v>
      </c>
      <c r="G5736" s="172" t="s">
        <v>103</v>
      </c>
      <c r="H5736" s="34"/>
    </row>
    <row r="5737" spans="1:8" x14ac:dyDescent="0.2">
      <c r="A5737" s="1570">
        <v>302385</v>
      </c>
      <c r="B5737" s="172" t="s">
        <v>9863</v>
      </c>
      <c r="C5737" s="172" t="s">
        <v>9864</v>
      </c>
      <c r="D5737" s="172" t="s">
        <v>124</v>
      </c>
      <c r="G5737" s="172" t="s">
        <v>103</v>
      </c>
      <c r="H5737" s="34"/>
    </row>
    <row r="5738" spans="1:8" x14ac:dyDescent="0.2">
      <c r="A5738" s="1570">
        <v>302386</v>
      </c>
      <c r="B5738" s="172" t="s">
        <v>9865</v>
      </c>
      <c r="C5738" s="172" t="s">
        <v>9866</v>
      </c>
      <c r="D5738" s="172" t="s">
        <v>143</v>
      </c>
      <c r="G5738" s="172" t="s">
        <v>103</v>
      </c>
      <c r="H5738" s="34"/>
    </row>
    <row r="5739" spans="1:8" x14ac:dyDescent="0.2">
      <c r="A5739" s="1570">
        <v>302388</v>
      </c>
      <c r="B5739" s="172" t="s">
        <v>9867</v>
      </c>
      <c r="C5739" s="172" t="s">
        <v>9868</v>
      </c>
      <c r="D5739" s="172" t="s">
        <v>143</v>
      </c>
      <c r="G5739" s="172" t="s">
        <v>103</v>
      </c>
      <c r="H5739" s="34"/>
    </row>
    <row r="5740" spans="1:8" x14ac:dyDescent="0.2">
      <c r="A5740" s="1570">
        <v>302389</v>
      </c>
      <c r="B5740" s="172" t="s">
        <v>9869</v>
      </c>
      <c r="C5740" s="172" t="s">
        <v>9870</v>
      </c>
      <c r="D5740" s="172" t="s">
        <v>143</v>
      </c>
      <c r="G5740" s="172" t="s">
        <v>103</v>
      </c>
      <c r="H5740" s="34"/>
    </row>
    <row r="5741" spans="1:8" x14ac:dyDescent="0.2">
      <c r="A5741" s="1570">
        <v>302390</v>
      </c>
      <c r="B5741" s="172" t="s">
        <v>9871</v>
      </c>
      <c r="C5741" s="172" t="s">
        <v>9872</v>
      </c>
      <c r="D5741" s="172" t="s">
        <v>143</v>
      </c>
      <c r="G5741" s="172" t="s">
        <v>103</v>
      </c>
      <c r="H5741" s="34"/>
    </row>
    <row r="5742" spans="1:8" x14ac:dyDescent="0.2">
      <c r="A5742" s="1570">
        <v>302391</v>
      </c>
      <c r="B5742" s="172" t="s">
        <v>9873</v>
      </c>
      <c r="C5742" s="172" t="s">
        <v>9874</v>
      </c>
      <c r="D5742" s="172" t="s">
        <v>143</v>
      </c>
      <c r="G5742" s="172" t="s">
        <v>110</v>
      </c>
      <c r="H5742" s="34"/>
    </row>
    <row r="5743" spans="1:8" x14ac:dyDescent="0.2">
      <c r="A5743" s="1570">
        <v>302392</v>
      </c>
      <c r="B5743" s="172" t="s">
        <v>9875</v>
      </c>
      <c r="C5743" s="172" t="s">
        <v>9876</v>
      </c>
      <c r="D5743" s="172" t="s">
        <v>143</v>
      </c>
      <c r="G5743" s="172" t="s">
        <v>110</v>
      </c>
      <c r="H5743" s="34"/>
    </row>
    <row r="5744" spans="1:8" x14ac:dyDescent="0.2">
      <c r="A5744" s="1570">
        <v>302393</v>
      </c>
      <c r="B5744" s="172" t="s">
        <v>9877</v>
      </c>
      <c r="C5744" s="172" t="s">
        <v>9878</v>
      </c>
      <c r="D5744" s="172" t="s">
        <v>134</v>
      </c>
      <c r="G5744" s="172" t="s">
        <v>103</v>
      </c>
      <c r="H5744" s="34"/>
    </row>
    <row r="5745" spans="1:8" x14ac:dyDescent="0.2">
      <c r="A5745" s="1570">
        <v>302394</v>
      </c>
      <c r="B5745" s="172" t="s">
        <v>9879</v>
      </c>
      <c r="C5745" s="172" t="s">
        <v>9880</v>
      </c>
      <c r="D5745" s="172" t="s">
        <v>143</v>
      </c>
      <c r="G5745" s="172" t="s">
        <v>103</v>
      </c>
      <c r="H5745" s="34"/>
    </row>
    <row r="5746" spans="1:8" x14ac:dyDescent="0.2">
      <c r="A5746" s="1570">
        <v>302395</v>
      </c>
      <c r="B5746" s="172" t="s">
        <v>9881</v>
      </c>
      <c r="C5746" s="172" t="s">
        <v>9882</v>
      </c>
      <c r="D5746" s="172" t="s">
        <v>101</v>
      </c>
      <c r="G5746" s="172" t="s">
        <v>103</v>
      </c>
      <c r="H5746" s="34"/>
    </row>
    <row r="5747" spans="1:8" x14ac:dyDescent="0.2">
      <c r="A5747" s="1570">
        <v>302396</v>
      </c>
      <c r="B5747" s="172" t="s">
        <v>9883</v>
      </c>
      <c r="C5747" s="172" t="s">
        <v>9884</v>
      </c>
      <c r="D5747" s="172" t="s">
        <v>143</v>
      </c>
      <c r="G5747" s="172" t="s">
        <v>103</v>
      </c>
      <c r="H5747" s="34"/>
    </row>
    <row r="5748" spans="1:8" x14ac:dyDescent="0.2">
      <c r="A5748" s="1570">
        <v>302397</v>
      </c>
      <c r="B5748" s="172" t="s">
        <v>9885</v>
      </c>
      <c r="C5748" s="172" t="s">
        <v>9886</v>
      </c>
      <c r="D5748" s="172" t="s">
        <v>143</v>
      </c>
      <c r="G5748" s="172" t="s">
        <v>103</v>
      </c>
      <c r="H5748" s="34"/>
    </row>
    <row r="5749" spans="1:8" x14ac:dyDescent="0.2">
      <c r="A5749" s="1570">
        <v>302398</v>
      </c>
      <c r="B5749" s="172" t="s">
        <v>9887</v>
      </c>
      <c r="C5749" s="172" t="s">
        <v>9888</v>
      </c>
      <c r="D5749" s="172" t="s">
        <v>143</v>
      </c>
      <c r="G5749" s="172" t="s">
        <v>103</v>
      </c>
      <c r="H5749" s="34"/>
    </row>
    <row r="5750" spans="1:8" x14ac:dyDescent="0.2">
      <c r="A5750" s="1570">
        <v>302399</v>
      </c>
      <c r="B5750" s="172" t="s">
        <v>9889</v>
      </c>
      <c r="C5750" s="172" t="s">
        <v>9890</v>
      </c>
      <c r="D5750" s="172" t="s">
        <v>143</v>
      </c>
      <c r="G5750" s="172" t="s">
        <v>103</v>
      </c>
      <c r="H5750" s="34"/>
    </row>
    <row r="5751" spans="1:8" x14ac:dyDescent="0.2">
      <c r="A5751" s="1570">
        <v>302400</v>
      </c>
      <c r="B5751" s="172" t="s">
        <v>9891</v>
      </c>
      <c r="C5751" s="172" t="s">
        <v>9892</v>
      </c>
      <c r="D5751" s="172" t="s">
        <v>143</v>
      </c>
      <c r="G5751" s="172" t="s">
        <v>103</v>
      </c>
      <c r="H5751" s="34"/>
    </row>
    <row r="5752" spans="1:8" x14ac:dyDescent="0.2">
      <c r="A5752" s="1570">
        <v>302401</v>
      </c>
      <c r="B5752" s="172" t="s">
        <v>9893</v>
      </c>
      <c r="C5752" s="172" t="s">
        <v>9894</v>
      </c>
      <c r="D5752" s="172" t="s">
        <v>134</v>
      </c>
      <c r="G5752" s="172" t="s">
        <v>103</v>
      </c>
      <c r="H5752" s="34"/>
    </row>
    <row r="5753" spans="1:8" x14ac:dyDescent="0.2">
      <c r="A5753" s="1570">
        <v>302402</v>
      </c>
      <c r="B5753" s="172" t="s">
        <v>9895</v>
      </c>
      <c r="C5753" s="172" t="s">
        <v>9896</v>
      </c>
      <c r="D5753" s="172" t="s">
        <v>124</v>
      </c>
      <c r="G5753" s="172" t="s">
        <v>103</v>
      </c>
      <c r="H5753" s="34"/>
    </row>
    <row r="5754" spans="1:8" x14ac:dyDescent="0.2">
      <c r="A5754" s="1570">
        <v>302403</v>
      </c>
      <c r="B5754" s="172" t="s">
        <v>9897</v>
      </c>
      <c r="C5754" s="172" t="s">
        <v>9898</v>
      </c>
      <c r="D5754" s="172" t="s">
        <v>124</v>
      </c>
      <c r="G5754" s="172" t="s">
        <v>103</v>
      </c>
      <c r="H5754" s="34"/>
    </row>
    <row r="5755" spans="1:8" x14ac:dyDescent="0.2">
      <c r="A5755" s="1570">
        <v>302404</v>
      </c>
      <c r="B5755" s="172" t="s">
        <v>9899</v>
      </c>
      <c r="C5755" s="172" t="s">
        <v>9900</v>
      </c>
      <c r="D5755" s="172" t="s">
        <v>134</v>
      </c>
      <c r="G5755" s="172" t="s">
        <v>103</v>
      </c>
      <c r="H5755" s="34"/>
    </row>
    <row r="5756" spans="1:8" x14ac:dyDescent="0.2">
      <c r="A5756" s="1570">
        <v>302405</v>
      </c>
      <c r="B5756" s="172" t="s">
        <v>9901</v>
      </c>
      <c r="C5756" s="172" t="s">
        <v>9902</v>
      </c>
      <c r="D5756" s="172" t="s">
        <v>134</v>
      </c>
      <c r="G5756" s="172" t="s">
        <v>103</v>
      </c>
      <c r="H5756" s="34"/>
    </row>
    <row r="5757" spans="1:8" x14ac:dyDescent="0.2">
      <c r="A5757" s="1570">
        <v>302406</v>
      </c>
      <c r="B5757" s="172" t="s">
        <v>9903</v>
      </c>
      <c r="C5757" s="172" t="s">
        <v>9904</v>
      </c>
      <c r="D5757" s="172" t="s">
        <v>134</v>
      </c>
      <c r="G5757" s="172" t="s">
        <v>103</v>
      </c>
      <c r="H5757" s="34"/>
    </row>
    <row r="5758" spans="1:8" x14ac:dyDescent="0.2">
      <c r="A5758" s="1570">
        <v>302407</v>
      </c>
      <c r="B5758" s="172" t="s">
        <v>9905</v>
      </c>
      <c r="C5758" s="172" t="s">
        <v>9906</v>
      </c>
      <c r="D5758" s="172" t="s">
        <v>134</v>
      </c>
      <c r="G5758" s="172" t="s">
        <v>103</v>
      </c>
      <c r="H5758" s="34"/>
    </row>
    <row r="5759" spans="1:8" x14ac:dyDescent="0.2">
      <c r="A5759" s="1570">
        <v>302408</v>
      </c>
      <c r="B5759" s="172" t="s">
        <v>9907</v>
      </c>
      <c r="C5759" s="172" t="s">
        <v>9908</v>
      </c>
      <c r="D5759" s="172" t="s">
        <v>134</v>
      </c>
      <c r="G5759" s="172" t="s">
        <v>103</v>
      </c>
      <c r="H5759" s="34"/>
    </row>
    <row r="5760" spans="1:8" x14ac:dyDescent="0.2">
      <c r="A5760" s="1570">
        <v>302409</v>
      </c>
      <c r="B5760" s="172" t="s">
        <v>9909</v>
      </c>
      <c r="C5760" s="172" t="s">
        <v>9910</v>
      </c>
      <c r="D5760" s="172" t="s">
        <v>134</v>
      </c>
      <c r="G5760" s="172" t="s">
        <v>103</v>
      </c>
      <c r="H5760" s="34"/>
    </row>
    <row r="5761" spans="1:8" x14ac:dyDescent="0.2">
      <c r="A5761" s="1570">
        <v>302410</v>
      </c>
      <c r="B5761" s="172" t="s">
        <v>9911</v>
      </c>
      <c r="C5761" s="172" t="s">
        <v>9912</v>
      </c>
      <c r="D5761" s="172" t="s">
        <v>101</v>
      </c>
      <c r="G5761" s="172" t="s">
        <v>103</v>
      </c>
      <c r="H5761" s="34"/>
    </row>
    <row r="5762" spans="1:8" x14ac:dyDescent="0.2">
      <c r="A5762" s="1570">
        <v>302411</v>
      </c>
      <c r="B5762" s="172" t="s">
        <v>9913</v>
      </c>
      <c r="C5762" s="172" t="s">
        <v>9914</v>
      </c>
      <c r="D5762" s="172" t="s">
        <v>101</v>
      </c>
      <c r="G5762" s="172" t="s">
        <v>103</v>
      </c>
      <c r="H5762" s="34"/>
    </row>
    <row r="5763" spans="1:8" x14ac:dyDescent="0.2">
      <c r="A5763" s="1570">
        <v>302412</v>
      </c>
      <c r="B5763" s="172" t="s">
        <v>9915</v>
      </c>
      <c r="C5763" s="172" t="s">
        <v>9916</v>
      </c>
      <c r="D5763" s="172" t="s">
        <v>101</v>
      </c>
      <c r="G5763" s="172" t="s">
        <v>103</v>
      </c>
      <c r="H5763" s="34"/>
    </row>
    <row r="5764" spans="1:8" x14ac:dyDescent="0.2">
      <c r="A5764" s="1570">
        <v>302413</v>
      </c>
      <c r="B5764" s="172" t="s">
        <v>9917</v>
      </c>
      <c r="C5764" s="172" t="s">
        <v>9918</v>
      </c>
      <c r="D5764" s="172" t="s">
        <v>101</v>
      </c>
      <c r="G5764" s="172" t="s">
        <v>103</v>
      </c>
      <c r="H5764" s="34"/>
    </row>
    <row r="5765" spans="1:8" x14ac:dyDescent="0.2">
      <c r="A5765" s="1570">
        <v>302414</v>
      </c>
      <c r="B5765" s="172" t="s">
        <v>9919</v>
      </c>
      <c r="C5765" s="172" t="s">
        <v>9920</v>
      </c>
      <c r="D5765" s="172" t="s">
        <v>101</v>
      </c>
      <c r="G5765" s="172" t="s">
        <v>103</v>
      </c>
      <c r="H5765" s="34"/>
    </row>
    <row r="5766" spans="1:8" x14ac:dyDescent="0.2">
      <c r="A5766" s="1570">
        <v>302415</v>
      </c>
      <c r="B5766" s="172" t="s">
        <v>9921</v>
      </c>
      <c r="C5766" s="172" t="s">
        <v>9922</v>
      </c>
      <c r="D5766" s="172" t="s">
        <v>134</v>
      </c>
      <c r="G5766" s="172" t="s">
        <v>110</v>
      </c>
      <c r="H5766" s="34"/>
    </row>
    <row r="5767" spans="1:8" x14ac:dyDescent="0.2">
      <c r="A5767" s="1570">
        <v>302416</v>
      </c>
      <c r="B5767" s="172" t="s">
        <v>9923</v>
      </c>
      <c r="C5767" s="172" t="s">
        <v>9924</v>
      </c>
      <c r="D5767" s="172" t="s">
        <v>134</v>
      </c>
      <c r="G5767" s="172" t="s">
        <v>110</v>
      </c>
      <c r="H5767" s="34"/>
    </row>
    <row r="5768" spans="1:8" x14ac:dyDescent="0.2">
      <c r="A5768" s="1570">
        <v>302417</v>
      </c>
      <c r="B5768" s="172" t="s">
        <v>9925</v>
      </c>
      <c r="C5768" s="172" t="s">
        <v>9926</v>
      </c>
      <c r="D5768" s="172" t="s">
        <v>134</v>
      </c>
      <c r="G5768" s="172" t="s">
        <v>110</v>
      </c>
      <c r="H5768" s="34"/>
    </row>
    <row r="5769" spans="1:8" x14ac:dyDescent="0.2">
      <c r="A5769" s="1570">
        <v>302418</v>
      </c>
      <c r="B5769" s="172" t="s">
        <v>9927</v>
      </c>
      <c r="C5769" s="172" t="s">
        <v>9922</v>
      </c>
      <c r="D5769" s="172" t="s">
        <v>101</v>
      </c>
      <c r="G5769" s="172" t="s">
        <v>110</v>
      </c>
      <c r="H5769" s="34"/>
    </row>
    <row r="5770" spans="1:8" x14ac:dyDescent="0.2">
      <c r="A5770" s="1570">
        <v>302419</v>
      </c>
      <c r="B5770" s="172" t="s">
        <v>9928</v>
      </c>
      <c r="C5770" s="172" t="s">
        <v>9929</v>
      </c>
      <c r="D5770" s="172" t="s">
        <v>134</v>
      </c>
      <c r="G5770" s="172" t="s">
        <v>110</v>
      </c>
      <c r="H5770" s="34"/>
    </row>
    <row r="5771" spans="1:8" x14ac:dyDescent="0.2">
      <c r="A5771" s="1570">
        <v>302420</v>
      </c>
      <c r="B5771" s="172" t="s">
        <v>9930</v>
      </c>
      <c r="C5771" s="172" t="s">
        <v>9931</v>
      </c>
      <c r="D5771" s="172" t="s">
        <v>143</v>
      </c>
      <c r="G5771" s="172" t="s">
        <v>110</v>
      </c>
      <c r="H5771" s="34"/>
    </row>
    <row r="5772" spans="1:8" x14ac:dyDescent="0.2">
      <c r="A5772" s="1570">
        <v>302421</v>
      </c>
      <c r="B5772" s="172" t="s">
        <v>9932</v>
      </c>
      <c r="C5772" s="172" t="s">
        <v>9933</v>
      </c>
      <c r="D5772" s="172" t="s">
        <v>124</v>
      </c>
      <c r="G5772" s="172" t="s">
        <v>103</v>
      </c>
      <c r="H5772" s="34"/>
    </row>
    <row r="5773" spans="1:8" x14ac:dyDescent="0.2">
      <c r="A5773" s="1570">
        <v>302422</v>
      </c>
      <c r="B5773" s="172" t="s">
        <v>9934</v>
      </c>
      <c r="C5773" s="172" t="s">
        <v>9935</v>
      </c>
      <c r="D5773" s="172" t="s">
        <v>134</v>
      </c>
      <c r="G5773" s="172" t="s">
        <v>103</v>
      </c>
      <c r="H5773" s="34"/>
    </row>
    <row r="5774" spans="1:8" x14ac:dyDescent="0.2">
      <c r="A5774" s="1570">
        <v>302423</v>
      </c>
      <c r="B5774" s="172" t="s">
        <v>9936</v>
      </c>
      <c r="C5774" s="172" t="s">
        <v>9937</v>
      </c>
      <c r="D5774" s="172" t="s">
        <v>124</v>
      </c>
      <c r="G5774" s="172" t="s">
        <v>103</v>
      </c>
      <c r="H5774" s="34"/>
    </row>
    <row r="5775" spans="1:8" x14ac:dyDescent="0.2">
      <c r="A5775" s="1570">
        <v>302424</v>
      </c>
      <c r="B5775" s="172" t="s">
        <v>9938</v>
      </c>
      <c r="C5775" s="172" t="s">
        <v>9939</v>
      </c>
      <c r="D5775" s="172" t="s">
        <v>124</v>
      </c>
      <c r="G5775" s="172" t="s">
        <v>103</v>
      </c>
      <c r="H5775" s="34"/>
    </row>
    <row r="5776" spans="1:8" x14ac:dyDescent="0.2">
      <c r="A5776" s="1570">
        <v>302425</v>
      </c>
      <c r="B5776" s="172" t="s">
        <v>9940</v>
      </c>
      <c r="C5776" s="172" t="s">
        <v>9941</v>
      </c>
      <c r="D5776" s="172" t="s">
        <v>124</v>
      </c>
      <c r="G5776" s="172" t="s">
        <v>103</v>
      </c>
      <c r="H5776" s="34"/>
    </row>
    <row r="5777" spans="1:8" x14ac:dyDescent="0.2">
      <c r="A5777" s="1570">
        <v>302426</v>
      </c>
      <c r="B5777" s="172" t="s">
        <v>9942</v>
      </c>
      <c r="C5777" s="172" t="s">
        <v>9943</v>
      </c>
      <c r="D5777" s="172" t="s">
        <v>124</v>
      </c>
      <c r="G5777" s="172" t="s">
        <v>103</v>
      </c>
      <c r="H5777" s="34"/>
    </row>
    <row r="5778" spans="1:8" x14ac:dyDescent="0.2">
      <c r="A5778" s="1570">
        <v>302427</v>
      </c>
      <c r="B5778" s="172" t="s">
        <v>9944</v>
      </c>
      <c r="C5778" s="172" t="s">
        <v>9945</v>
      </c>
      <c r="D5778" s="172" t="s">
        <v>143</v>
      </c>
      <c r="G5778" s="172" t="s">
        <v>103</v>
      </c>
      <c r="H5778" s="34"/>
    </row>
    <row r="5779" spans="1:8" x14ac:dyDescent="0.2">
      <c r="A5779" s="1570">
        <v>302428</v>
      </c>
      <c r="B5779" s="172" t="s">
        <v>9946</v>
      </c>
      <c r="C5779" s="172" t="s">
        <v>9947</v>
      </c>
      <c r="D5779" s="172" t="s">
        <v>124</v>
      </c>
      <c r="G5779" s="172" t="s">
        <v>103</v>
      </c>
      <c r="H5779" s="34"/>
    </row>
    <row r="5780" spans="1:8" x14ac:dyDescent="0.2">
      <c r="A5780" s="1570">
        <v>302429</v>
      </c>
      <c r="B5780" s="172" t="s">
        <v>9948</v>
      </c>
      <c r="C5780" s="172" t="s">
        <v>9949</v>
      </c>
      <c r="D5780" s="172" t="s">
        <v>124</v>
      </c>
      <c r="G5780" s="172" t="s">
        <v>103</v>
      </c>
      <c r="H5780" s="34"/>
    </row>
    <row r="5781" spans="1:8" x14ac:dyDescent="0.2">
      <c r="A5781" s="1570">
        <v>302430</v>
      </c>
      <c r="B5781" s="172" t="s">
        <v>9950</v>
      </c>
      <c r="C5781" s="172" t="s">
        <v>9951</v>
      </c>
      <c r="D5781" s="172" t="s">
        <v>101</v>
      </c>
      <c r="G5781" s="172" t="s">
        <v>103</v>
      </c>
      <c r="H5781" s="34"/>
    </row>
    <row r="5782" spans="1:8" x14ac:dyDescent="0.2">
      <c r="A5782" s="1570">
        <v>302431</v>
      </c>
      <c r="B5782" s="172" t="s">
        <v>9952</v>
      </c>
      <c r="C5782" s="172" t="s">
        <v>9953</v>
      </c>
      <c r="D5782" s="172" t="s">
        <v>134</v>
      </c>
      <c r="G5782" s="172" t="s">
        <v>107</v>
      </c>
      <c r="H5782" s="34"/>
    </row>
    <row r="5783" spans="1:8" x14ac:dyDescent="0.2">
      <c r="A5783" s="1570">
        <v>302432</v>
      </c>
      <c r="B5783" s="172" t="s">
        <v>9954</v>
      </c>
      <c r="C5783" s="172" t="s">
        <v>9955</v>
      </c>
      <c r="D5783" s="172" t="s">
        <v>124</v>
      </c>
      <c r="G5783" s="172" t="s">
        <v>103</v>
      </c>
      <c r="H5783" s="34"/>
    </row>
    <row r="5784" spans="1:8" x14ac:dyDescent="0.2">
      <c r="A5784" s="1570">
        <v>302433</v>
      </c>
      <c r="B5784" s="172" t="s">
        <v>9956</v>
      </c>
      <c r="C5784" s="172" t="s">
        <v>9957</v>
      </c>
      <c r="D5784" s="172" t="s">
        <v>124</v>
      </c>
      <c r="G5784" s="172" t="s">
        <v>103</v>
      </c>
      <c r="H5784" s="34"/>
    </row>
    <row r="5785" spans="1:8" x14ac:dyDescent="0.2">
      <c r="A5785" s="1570">
        <v>302434</v>
      </c>
      <c r="B5785" s="172" t="s">
        <v>9958</v>
      </c>
      <c r="C5785" s="172" t="s">
        <v>9959</v>
      </c>
      <c r="D5785" s="172" t="s">
        <v>143</v>
      </c>
      <c r="G5785" s="172" t="s">
        <v>103</v>
      </c>
      <c r="H5785" s="34"/>
    </row>
    <row r="5786" spans="1:8" x14ac:dyDescent="0.2">
      <c r="A5786" s="1570">
        <v>302435</v>
      </c>
      <c r="B5786" s="172" t="s">
        <v>9960</v>
      </c>
      <c r="C5786" s="172" t="s">
        <v>9961</v>
      </c>
      <c r="D5786" s="172" t="s">
        <v>124</v>
      </c>
      <c r="G5786" s="172" t="s">
        <v>103</v>
      </c>
      <c r="H5786" s="34"/>
    </row>
    <row r="5787" spans="1:8" x14ac:dyDescent="0.2">
      <c r="A5787" s="1570">
        <v>302436</v>
      </c>
      <c r="B5787" s="172" t="s">
        <v>9962</v>
      </c>
      <c r="C5787" s="172" t="s">
        <v>9963</v>
      </c>
      <c r="D5787" s="172" t="s">
        <v>124</v>
      </c>
      <c r="G5787" s="172" t="s">
        <v>103</v>
      </c>
      <c r="H5787" s="34"/>
    </row>
    <row r="5788" spans="1:8" x14ac:dyDescent="0.2">
      <c r="A5788" s="1570">
        <v>302437</v>
      </c>
      <c r="B5788" s="172" t="s">
        <v>9964</v>
      </c>
      <c r="C5788" s="172" t="s">
        <v>9965</v>
      </c>
      <c r="D5788" s="172" t="s">
        <v>124</v>
      </c>
      <c r="G5788" s="172" t="s">
        <v>103</v>
      </c>
      <c r="H5788" s="34"/>
    </row>
    <row r="5789" spans="1:8" x14ac:dyDescent="0.2">
      <c r="A5789" s="1570">
        <v>302438</v>
      </c>
      <c r="B5789" s="172" t="s">
        <v>9966</v>
      </c>
      <c r="C5789" s="172" t="s">
        <v>9967</v>
      </c>
      <c r="D5789" s="172" t="s">
        <v>124</v>
      </c>
      <c r="G5789" s="172" t="s">
        <v>103</v>
      </c>
      <c r="H5789" s="34"/>
    </row>
    <row r="5790" spans="1:8" x14ac:dyDescent="0.2">
      <c r="A5790" s="1570">
        <v>302440</v>
      </c>
      <c r="B5790" s="172" t="s">
        <v>9968</v>
      </c>
      <c r="C5790" s="172" t="s">
        <v>9969</v>
      </c>
      <c r="D5790" s="172" t="s">
        <v>101</v>
      </c>
      <c r="G5790" s="172" t="s">
        <v>110</v>
      </c>
      <c r="H5790" s="34"/>
    </row>
    <row r="5791" spans="1:8" x14ac:dyDescent="0.2">
      <c r="A5791" s="1570">
        <v>302442</v>
      </c>
      <c r="B5791" s="172" t="s">
        <v>9970</v>
      </c>
      <c r="C5791" s="172" t="s">
        <v>9971</v>
      </c>
      <c r="D5791" s="172" t="s">
        <v>101</v>
      </c>
      <c r="G5791" s="172" t="s">
        <v>110</v>
      </c>
      <c r="H5791" s="34"/>
    </row>
    <row r="5792" spans="1:8" x14ac:dyDescent="0.2">
      <c r="A5792" s="1570">
        <v>302444</v>
      </c>
      <c r="B5792" s="172" t="s">
        <v>9972</v>
      </c>
      <c r="C5792" s="172" t="s">
        <v>9973</v>
      </c>
      <c r="D5792" s="172" t="s">
        <v>101</v>
      </c>
      <c r="G5792" s="172" t="s">
        <v>110</v>
      </c>
      <c r="H5792" s="34"/>
    </row>
    <row r="5793" spans="1:8" x14ac:dyDescent="0.2">
      <c r="A5793" s="1570">
        <v>302445</v>
      </c>
      <c r="B5793" s="172" t="s">
        <v>9974</v>
      </c>
      <c r="C5793" s="172" t="s">
        <v>9975</v>
      </c>
      <c r="D5793" s="172" t="s">
        <v>134</v>
      </c>
      <c r="G5793" s="172" t="s">
        <v>103</v>
      </c>
      <c r="H5793" s="34"/>
    </row>
    <row r="5794" spans="1:8" x14ac:dyDescent="0.2">
      <c r="A5794" s="1570">
        <v>302446</v>
      </c>
      <c r="B5794" s="172" t="s">
        <v>9976</v>
      </c>
      <c r="C5794" s="172" t="s">
        <v>9977</v>
      </c>
      <c r="D5794" s="172" t="s">
        <v>134</v>
      </c>
      <c r="G5794" s="172" t="s">
        <v>103</v>
      </c>
      <c r="H5794" s="34"/>
    </row>
    <row r="5795" spans="1:8" x14ac:dyDescent="0.2">
      <c r="A5795" s="1570">
        <v>302447</v>
      </c>
      <c r="B5795" s="172" t="s">
        <v>9978</v>
      </c>
      <c r="C5795" s="172" t="s">
        <v>9979</v>
      </c>
      <c r="D5795" s="172" t="s">
        <v>101</v>
      </c>
      <c r="G5795" s="172" t="s">
        <v>103</v>
      </c>
      <c r="H5795" s="34"/>
    </row>
    <row r="5796" spans="1:8" x14ac:dyDescent="0.2">
      <c r="A5796" s="1570">
        <v>302448</v>
      </c>
      <c r="B5796" s="172" t="s">
        <v>9980</v>
      </c>
      <c r="C5796" s="172" t="s">
        <v>9981</v>
      </c>
      <c r="D5796" s="172" t="s">
        <v>101</v>
      </c>
      <c r="G5796" s="172" t="s">
        <v>103</v>
      </c>
      <c r="H5796" s="34"/>
    </row>
    <row r="5797" spans="1:8" x14ac:dyDescent="0.2">
      <c r="A5797" s="1570">
        <v>302449</v>
      </c>
      <c r="B5797" s="172" t="s">
        <v>9982</v>
      </c>
      <c r="C5797" s="172" t="s">
        <v>9983</v>
      </c>
      <c r="D5797" s="172" t="s">
        <v>143</v>
      </c>
      <c r="G5797" s="172" t="s">
        <v>103</v>
      </c>
      <c r="H5797" s="34"/>
    </row>
    <row r="5798" spans="1:8" x14ac:dyDescent="0.2">
      <c r="A5798" s="1570">
        <v>302450</v>
      </c>
      <c r="B5798" s="172" t="s">
        <v>9984</v>
      </c>
      <c r="C5798" s="172" t="s">
        <v>9985</v>
      </c>
      <c r="D5798" s="172" t="s">
        <v>101</v>
      </c>
      <c r="G5798" s="172" t="s">
        <v>103</v>
      </c>
      <c r="H5798" s="34"/>
    </row>
    <row r="5799" spans="1:8" x14ac:dyDescent="0.2">
      <c r="A5799" s="1570">
        <v>302451</v>
      </c>
      <c r="B5799" s="172" t="s">
        <v>9986</v>
      </c>
      <c r="C5799" s="172" t="s">
        <v>9987</v>
      </c>
      <c r="D5799" s="172" t="s">
        <v>134</v>
      </c>
      <c r="G5799" s="172" t="s">
        <v>103</v>
      </c>
      <c r="H5799" s="34"/>
    </row>
    <row r="5800" spans="1:8" x14ac:dyDescent="0.2">
      <c r="A5800" s="1570">
        <v>302452</v>
      </c>
      <c r="B5800" s="172" t="s">
        <v>9988</v>
      </c>
      <c r="C5800" s="172" t="s">
        <v>9989</v>
      </c>
      <c r="D5800" s="172" t="s">
        <v>134</v>
      </c>
      <c r="G5800" s="172" t="s">
        <v>103</v>
      </c>
      <c r="H5800" s="34"/>
    </row>
    <row r="5801" spans="1:8" x14ac:dyDescent="0.2">
      <c r="A5801" s="1570">
        <v>302453</v>
      </c>
      <c r="B5801" s="172" t="s">
        <v>9990</v>
      </c>
      <c r="C5801" s="172" t="s">
        <v>9991</v>
      </c>
      <c r="D5801" s="172" t="s">
        <v>134</v>
      </c>
      <c r="G5801" s="172" t="s">
        <v>103</v>
      </c>
      <c r="H5801" s="34"/>
    </row>
    <row r="5802" spans="1:8" x14ac:dyDescent="0.2">
      <c r="A5802" s="1570">
        <v>302454</v>
      </c>
      <c r="B5802" s="172" t="s">
        <v>9992</v>
      </c>
      <c r="C5802" s="172" t="s">
        <v>9993</v>
      </c>
      <c r="D5802" s="172" t="s">
        <v>134</v>
      </c>
      <c r="G5802" s="172" t="s">
        <v>103</v>
      </c>
      <c r="H5802" s="34"/>
    </row>
    <row r="5803" spans="1:8" x14ac:dyDescent="0.2">
      <c r="A5803" s="1570">
        <v>302455</v>
      </c>
      <c r="B5803" s="172" t="s">
        <v>9994</v>
      </c>
      <c r="C5803" s="172" t="s">
        <v>9995</v>
      </c>
      <c r="D5803" s="172" t="s">
        <v>134</v>
      </c>
      <c r="G5803" s="172" t="s">
        <v>103</v>
      </c>
      <c r="H5803" s="34"/>
    </row>
    <row r="5804" spans="1:8" x14ac:dyDescent="0.2">
      <c r="A5804" s="1570">
        <v>302456</v>
      </c>
      <c r="B5804" s="172" t="s">
        <v>9996</v>
      </c>
      <c r="C5804" s="172" t="s">
        <v>9997</v>
      </c>
      <c r="D5804" s="172" t="s">
        <v>101</v>
      </c>
      <c r="G5804" s="172" t="s">
        <v>103</v>
      </c>
      <c r="H5804" s="34"/>
    </row>
    <row r="5805" spans="1:8" x14ac:dyDescent="0.2">
      <c r="A5805" s="1570">
        <v>302457</v>
      </c>
      <c r="B5805" s="172" t="s">
        <v>9998</v>
      </c>
      <c r="C5805" s="172" t="s">
        <v>9999</v>
      </c>
      <c r="D5805" s="172" t="s">
        <v>143</v>
      </c>
      <c r="G5805" s="172" t="s">
        <v>103</v>
      </c>
      <c r="H5805" s="34"/>
    </row>
    <row r="5806" spans="1:8" x14ac:dyDescent="0.2">
      <c r="A5806" s="1570">
        <v>302458</v>
      </c>
      <c r="B5806" s="172" t="s">
        <v>10000</v>
      </c>
      <c r="C5806" s="172" t="s">
        <v>10001</v>
      </c>
      <c r="D5806" s="172" t="s">
        <v>134</v>
      </c>
      <c r="G5806" s="172" t="s">
        <v>103</v>
      </c>
      <c r="H5806" s="34"/>
    </row>
    <row r="5807" spans="1:8" x14ac:dyDescent="0.2">
      <c r="A5807" s="1570">
        <v>302459</v>
      </c>
      <c r="B5807" s="172" t="s">
        <v>10002</v>
      </c>
      <c r="C5807" s="172" t="s">
        <v>10003</v>
      </c>
      <c r="D5807" s="172" t="s">
        <v>134</v>
      </c>
      <c r="G5807" s="172" t="s">
        <v>103</v>
      </c>
      <c r="H5807" s="34"/>
    </row>
    <row r="5808" spans="1:8" x14ac:dyDescent="0.2">
      <c r="A5808" s="1570">
        <v>302460</v>
      </c>
      <c r="B5808" s="172" t="s">
        <v>10004</v>
      </c>
      <c r="C5808" s="172" t="s">
        <v>10005</v>
      </c>
      <c r="D5808" s="172" t="s">
        <v>101</v>
      </c>
      <c r="G5808" s="172" t="s">
        <v>103</v>
      </c>
      <c r="H5808" s="34"/>
    </row>
    <row r="5809" spans="1:8" x14ac:dyDescent="0.2">
      <c r="A5809" s="1570">
        <v>302461</v>
      </c>
      <c r="B5809" s="172" t="s">
        <v>10006</v>
      </c>
      <c r="C5809" s="172" t="s">
        <v>10007</v>
      </c>
      <c r="D5809" s="172" t="s">
        <v>101</v>
      </c>
      <c r="G5809" s="172" t="s">
        <v>103</v>
      </c>
      <c r="H5809" s="34"/>
    </row>
    <row r="5810" spans="1:8" x14ac:dyDescent="0.2">
      <c r="A5810" s="1570">
        <v>302462</v>
      </c>
      <c r="B5810" s="172" t="s">
        <v>10008</v>
      </c>
      <c r="C5810" s="172" t="s">
        <v>10009</v>
      </c>
      <c r="D5810" s="172" t="s">
        <v>101</v>
      </c>
      <c r="G5810" s="172" t="s">
        <v>103</v>
      </c>
      <c r="H5810" s="34"/>
    </row>
    <row r="5811" spans="1:8" x14ac:dyDescent="0.2">
      <c r="A5811" s="1570">
        <v>302463</v>
      </c>
      <c r="B5811" s="172" t="s">
        <v>10010</v>
      </c>
      <c r="C5811" s="172" t="s">
        <v>10011</v>
      </c>
      <c r="D5811" s="172" t="s">
        <v>101</v>
      </c>
      <c r="G5811" s="172" t="s">
        <v>103</v>
      </c>
      <c r="H5811" s="34"/>
    </row>
    <row r="5812" spans="1:8" x14ac:dyDescent="0.2">
      <c r="A5812" s="1570">
        <v>302464</v>
      </c>
      <c r="B5812" s="172" t="s">
        <v>10012</v>
      </c>
      <c r="C5812" s="172" t="s">
        <v>10013</v>
      </c>
      <c r="D5812" s="172" t="s">
        <v>134</v>
      </c>
      <c r="G5812" s="172" t="s">
        <v>103</v>
      </c>
      <c r="H5812" s="34"/>
    </row>
    <row r="5813" spans="1:8" x14ac:dyDescent="0.2">
      <c r="A5813" s="1570">
        <v>302465</v>
      </c>
      <c r="B5813" s="172" t="s">
        <v>10014</v>
      </c>
      <c r="C5813" s="172" t="s">
        <v>10015</v>
      </c>
      <c r="D5813" s="172" t="s">
        <v>143</v>
      </c>
      <c r="G5813" s="172" t="s">
        <v>103</v>
      </c>
      <c r="H5813" s="34"/>
    </row>
    <row r="5814" spans="1:8" x14ac:dyDescent="0.2">
      <c r="A5814" s="1570">
        <v>302466</v>
      </c>
      <c r="B5814" s="172" t="s">
        <v>10016</v>
      </c>
      <c r="C5814" s="172" t="s">
        <v>10017</v>
      </c>
      <c r="D5814" s="172" t="s">
        <v>124</v>
      </c>
      <c r="G5814" s="172" t="s">
        <v>103</v>
      </c>
      <c r="H5814" s="34"/>
    </row>
    <row r="5815" spans="1:8" x14ac:dyDescent="0.2">
      <c r="A5815" s="1570">
        <v>302467</v>
      </c>
      <c r="B5815" s="172" t="s">
        <v>12074</v>
      </c>
      <c r="C5815" s="172" t="s">
        <v>12075</v>
      </c>
      <c r="D5815" s="172" t="s">
        <v>124</v>
      </c>
      <c r="G5815" s="172" t="s">
        <v>103</v>
      </c>
      <c r="H5815" s="34"/>
    </row>
    <row r="5816" spans="1:8" x14ac:dyDescent="0.2">
      <c r="A5816" s="1570">
        <v>302468</v>
      </c>
      <c r="B5816" s="172" t="s">
        <v>10018</v>
      </c>
      <c r="C5816" s="172" t="s">
        <v>10019</v>
      </c>
      <c r="D5816" s="172" t="s">
        <v>101</v>
      </c>
      <c r="G5816" s="172" t="s">
        <v>103</v>
      </c>
      <c r="H5816" s="34"/>
    </row>
    <row r="5817" spans="1:8" x14ac:dyDescent="0.2">
      <c r="A5817" s="1570">
        <v>302469</v>
      </c>
      <c r="B5817" s="172" t="s">
        <v>12076</v>
      </c>
      <c r="C5817" s="172" t="s">
        <v>12077</v>
      </c>
      <c r="D5817" s="172" t="s">
        <v>101</v>
      </c>
      <c r="G5817" s="172" t="s">
        <v>103</v>
      </c>
      <c r="H5817" s="34"/>
    </row>
    <row r="5818" spans="1:8" x14ac:dyDescent="0.2">
      <c r="A5818" s="1570">
        <v>302470</v>
      </c>
      <c r="B5818" s="172" t="s">
        <v>10020</v>
      </c>
      <c r="C5818" s="172" t="s">
        <v>9979</v>
      </c>
      <c r="D5818" s="172" t="s">
        <v>101</v>
      </c>
      <c r="G5818" s="172" t="s">
        <v>103</v>
      </c>
      <c r="H5818" s="34"/>
    </row>
    <row r="5819" spans="1:8" x14ac:dyDescent="0.2">
      <c r="A5819" s="1570">
        <v>302471</v>
      </c>
      <c r="B5819" s="172" t="s">
        <v>10021</v>
      </c>
      <c r="C5819" s="172" t="s">
        <v>10022</v>
      </c>
      <c r="D5819" s="172" t="s">
        <v>143</v>
      </c>
      <c r="G5819" s="172" t="s">
        <v>103</v>
      </c>
      <c r="H5819" s="34"/>
    </row>
    <row r="5820" spans="1:8" x14ac:dyDescent="0.2">
      <c r="A5820" s="1570">
        <v>302472</v>
      </c>
      <c r="B5820" s="172" t="s">
        <v>10023</v>
      </c>
      <c r="C5820" s="172" t="s">
        <v>10024</v>
      </c>
      <c r="D5820" s="172" t="s">
        <v>134</v>
      </c>
      <c r="G5820" s="172" t="s">
        <v>103</v>
      </c>
      <c r="H5820" s="34"/>
    </row>
    <row r="5821" spans="1:8" x14ac:dyDescent="0.2">
      <c r="A5821" s="1570">
        <v>302473</v>
      </c>
      <c r="B5821" s="172" t="s">
        <v>10025</v>
      </c>
      <c r="C5821" s="172" t="s">
        <v>10026</v>
      </c>
      <c r="D5821" s="172" t="s">
        <v>134</v>
      </c>
      <c r="G5821" s="172" t="s">
        <v>103</v>
      </c>
      <c r="H5821" s="34"/>
    </row>
    <row r="5822" spans="1:8" x14ac:dyDescent="0.2">
      <c r="A5822" s="1570">
        <v>302474</v>
      </c>
      <c r="B5822" s="172" t="s">
        <v>10027</v>
      </c>
      <c r="C5822" s="172" t="s">
        <v>10028</v>
      </c>
      <c r="D5822" s="172" t="s">
        <v>143</v>
      </c>
      <c r="G5822" s="172" t="s">
        <v>103</v>
      </c>
      <c r="H5822" s="34"/>
    </row>
    <row r="5823" spans="1:8" x14ac:dyDescent="0.2">
      <c r="A5823" s="1570">
        <v>302475</v>
      </c>
      <c r="B5823" s="172" t="s">
        <v>10029</v>
      </c>
      <c r="C5823" s="172" t="s">
        <v>10030</v>
      </c>
      <c r="D5823" s="172" t="s">
        <v>101</v>
      </c>
      <c r="G5823" s="172" t="s">
        <v>103</v>
      </c>
      <c r="H5823" s="34"/>
    </row>
    <row r="5824" spans="1:8" x14ac:dyDescent="0.2">
      <c r="A5824" s="1570">
        <v>302476</v>
      </c>
      <c r="B5824" s="172" t="s">
        <v>10031</v>
      </c>
      <c r="C5824" s="172" t="s">
        <v>10032</v>
      </c>
      <c r="D5824" s="172" t="s">
        <v>101</v>
      </c>
      <c r="G5824" s="172" t="s">
        <v>103</v>
      </c>
      <c r="H5824" s="34"/>
    </row>
    <row r="5825" spans="1:8" x14ac:dyDescent="0.2">
      <c r="A5825" s="1570">
        <v>302477</v>
      </c>
      <c r="B5825" s="172" t="s">
        <v>10033</v>
      </c>
      <c r="C5825" s="172" t="s">
        <v>10034</v>
      </c>
      <c r="D5825" s="172" t="s">
        <v>134</v>
      </c>
      <c r="G5825" s="172" t="s">
        <v>103</v>
      </c>
      <c r="H5825" s="34"/>
    </row>
    <row r="5826" spans="1:8" x14ac:dyDescent="0.2">
      <c r="A5826" s="1570">
        <v>302478</v>
      </c>
      <c r="B5826" s="172" t="s">
        <v>10035</v>
      </c>
      <c r="C5826" s="172" t="s">
        <v>10036</v>
      </c>
      <c r="D5826" s="172" t="s">
        <v>134</v>
      </c>
      <c r="G5826" s="172" t="s">
        <v>103</v>
      </c>
      <c r="H5826" s="34"/>
    </row>
    <row r="5827" spans="1:8" x14ac:dyDescent="0.2">
      <c r="A5827" s="1570">
        <v>302479</v>
      </c>
      <c r="B5827" s="172" t="s">
        <v>10037</v>
      </c>
      <c r="C5827" s="172" t="s">
        <v>10038</v>
      </c>
      <c r="D5827" s="172" t="s">
        <v>134</v>
      </c>
      <c r="E5827" s="172" t="s">
        <v>143</v>
      </c>
      <c r="G5827" s="172" t="s">
        <v>103</v>
      </c>
      <c r="H5827" s="34"/>
    </row>
    <row r="5828" spans="1:8" x14ac:dyDescent="0.2">
      <c r="A5828" s="1570">
        <v>302480</v>
      </c>
      <c r="B5828" s="172" t="s">
        <v>10039</v>
      </c>
      <c r="C5828" s="172" t="s">
        <v>10040</v>
      </c>
      <c r="D5828" s="172" t="s">
        <v>134</v>
      </c>
      <c r="E5828" s="172" t="s">
        <v>143</v>
      </c>
      <c r="G5828" s="172" t="s">
        <v>103</v>
      </c>
      <c r="H5828" s="34"/>
    </row>
    <row r="5829" spans="1:8" x14ac:dyDescent="0.2">
      <c r="A5829" s="1570">
        <v>302481</v>
      </c>
      <c r="B5829" s="172" t="s">
        <v>10041</v>
      </c>
      <c r="C5829" s="172" t="s">
        <v>10042</v>
      </c>
      <c r="D5829" s="172" t="s">
        <v>101</v>
      </c>
      <c r="E5829" s="172" t="s">
        <v>134</v>
      </c>
      <c r="G5829" s="172" t="s">
        <v>103</v>
      </c>
      <c r="H5829" s="34"/>
    </row>
    <row r="5830" spans="1:8" x14ac:dyDescent="0.2">
      <c r="A5830" s="1570">
        <v>302482</v>
      </c>
      <c r="B5830" s="172" t="s">
        <v>10043</v>
      </c>
      <c r="C5830" s="172" t="s">
        <v>10044</v>
      </c>
      <c r="D5830" s="172" t="s">
        <v>101</v>
      </c>
      <c r="E5830" s="172" t="s">
        <v>134</v>
      </c>
      <c r="G5830" s="172" t="s">
        <v>103</v>
      </c>
      <c r="H5830" s="34"/>
    </row>
    <row r="5831" spans="1:8" x14ac:dyDescent="0.2">
      <c r="A5831" s="1570">
        <v>302483</v>
      </c>
      <c r="B5831" s="172" t="s">
        <v>10045</v>
      </c>
      <c r="C5831" s="172" t="s">
        <v>10046</v>
      </c>
      <c r="D5831" s="172" t="s">
        <v>143</v>
      </c>
      <c r="G5831" s="172" t="s">
        <v>103</v>
      </c>
      <c r="H5831" s="34"/>
    </row>
    <row r="5832" spans="1:8" x14ac:dyDescent="0.2">
      <c r="A5832" s="1570">
        <v>302484</v>
      </c>
      <c r="B5832" s="172" t="s">
        <v>10047</v>
      </c>
      <c r="C5832" s="172" t="s">
        <v>10048</v>
      </c>
      <c r="D5832" s="172" t="s">
        <v>101</v>
      </c>
      <c r="G5832" s="172" t="s">
        <v>103</v>
      </c>
      <c r="H5832" s="34"/>
    </row>
    <row r="5833" spans="1:8" x14ac:dyDescent="0.2">
      <c r="A5833" s="1570">
        <v>302485</v>
      </c>
      <c r="B5833" s="172" t="s">
        <v>10049</v>
      </c>
      <c r="C5833" s="172" t="s">
        <v>10050</v>
      </c>
      <c r="D5833" s="172" t="s">
        <v>124</v>
      </c>
      <c r="G5833" s="172" t="s">
        <v>103</v>
      </c>
      <c r="H5833" s="34"/>
    </row>
    <row r="5834" spans="1:8" x14ac:dyDescent="0.2">
      <c r="A5834" s="1570">
        <v>302486</v>
      </c>
      <c r="B5834" s="172" t="s">
        <v>10051</v>
      </c>
      <c r="C5834" s="172" t="s">
        <v>10052</v>
      </c>
      <c r="D5834" s="172" t="s">
        <v>143</v>
      </c>
      <c r="G5834" s="172" t="s">
        <v>103</v>
      </c>
      <c r="H5834" s="34"/>
    </row>
    <row r="5835" spans="1:8" x14ac:dyDescent="0.2">
      <c r="A5835" s="1570">
        <v>302487</v>
      </c>
      <c r="B5835" s="172" t="s">
        <v>10053</v>
      </c>
      <c r="C5835" s="172" t="s">
        <v>10054</v>
      </c>
      <c r="D5835" s="172" t="s">
        <v>134</v>
      </c>
      <c r="G5835" s="172" t="s">
        <v>103</v>
      </c>
      <c r="H5835" s="34"/>
    </row>
    <row r="5836" spans="1:8" x14ac:dyDescent="0.2">
      <c r="A5836" s="1570">
        <v>302488</v>
      </c>
      <c r="B5836" s="172" t="s">
        <v>10055</v>
      </c>
      <c r="C5836" s="172" t="s">
        <v>10056</v>
      </c>
      <c r="D5836" s="172" t="s">
        <v>143</v>
      </c>
      <c r="G5836" s="172" t="s">
        <v>103</v>
      </c>
      <c r="H5836" s="34"/>
    </row>
    <row r="5837" spans="1:8" x14ac:dyDescent="0.2">
      <c r="A5837" s="1570">
        <v>302489</v>
      </c>
      <c r="B5837" s="172" t="s">
        <v>10057</v>
      </c>
      <c r="C5837" s="172" t="s">
        <v>10058</v>
      </c>
      <c r="D5837" s="172" t="s">
        <v>101</v>
      </c>
      <c r="G5837" s="172" t="s">
        <v>103</v>
      </c>
      <c r="H5837" s="34"/>
    </row>
    <row r="5838" spans="1:8" x14ac:dyDescent="0.2">
      <c r="A5838" s="1570">
        <v>302490</v>
      </c>
      <c r="B5838" s="172" t="s">
        <v>10059</v>
      </c>
      <c r="C5838" s="172" t="s">
        <v>10060</v>
      </c>
      <c r="D5838" s="172" t="s">
        <v>134</v>
      </c>
      <c r="G5838" s="172" t="s">
        <v>103</v>
      </c>
      <c r="H5838" s="34"/>
    </row>
    <row r="5839" spans="1:8" x14ac:dyDescent="0.2">
      <c r="A5839" s="1570">
        <v>302491</v>
      </c>
      <c r="B5839" s="172" t="s">
        <v>10061</v>
      </c>
      <c r="C5839" s="172" t="s">
        <v>10062</v>
      </c>
      <c r="D5839" s="172" t="s">
        <v>134</v>
      </c>
      <c r="G5839" s="172" t="s">
        <v>103</v>
      </c>
      <c r="H5839" s="34"/>
    </row>
    <row r="5840" spans="1:8" x14ac:dyDescent="0.2">
      <c r="A5840" s="1570">
        <v>302492</v>
      </c>
      <c r="B5840" s="172" t="s">
        <v>10063</v>
      </c>
      <c r="C5840" s="172" t="s">
        <v>10064</v>
      </c>
      <c r="D5840" s="172" t="s">
        <v>101</v>
      </c>
      <c r="G5840" s="172" t="s">
        <v>103</v>
      </c>
      <c r="H5840" s="34"/>
    </row>
    <row r="5841" spans="1:8" x14ac:dyDescent="0.2">
      <c r="A5841" s="1570">
        <v>302493</v>
      </c>
      <c r="B5841" s="172" t="s">
        <v>10065</v>
      </c>
      <c r="C5841" s="172" t="s">
        <v>10066</v>
      </c>
      <c r="D5841" s="172" t="s">
        <v>124</v>
      </c>
      <c r="G5841" s="172" t="s">
        <v>103</v>
      </c>
      <c r="H5841" s="34"/>
    </row>
    <row r="5842" spans="1:8" x14ac:dyDescent="0.2">
      <c r="A5842" s="1570">
        <v>302494</v>
      </c>
      <c r="B5842" s="172" t="s">
        <v>10067</v>
      </c>
      <c r="C5842" s="172" t="s">
        <v>10068</v>
      </c>
      <c r="D5842" s="172" t="s">
        <v>143</v>
      </c>
      <c r="G5842" s="172" t="s">
        <v>103</v>
      </c>
      <c r="H5842" s="34"/>
    </row>
    <row r="5843" spans="1:8" x14ac:dyDescent="0.2">
      <c r="A5843" s="1570">
        <v>302495</v>
      </c>
      <c r="B5843" s="172" t="s">
        <v>10069</v>
      </c>
      <c r="C5843" s="172" t="s">
        <v>10070</v>
      </c>
      <c r="D5843" s="172" t="s">
        <v>143</v>
      </c>
      <c r="G5843" s="172" t="s">
        <v>103</v>
      </c>
      <c r="H5843" s="34"/>
    </row>
    <row r="5844" spans="1:8" x14ac:dyDescent="0.2">
      <c r="A5844" s="1570">
        <v>302496</v>
      </c>
      <c r="B5844" s="172" t="s">
        <v>10071</v>
      </c>
      <c r="C5844" s="172" t="s">
        <v>10072</v>
      </c>
      <c r="D5844" s="172" t="s">
        <v>134</v>
      </c>
      <c r="G5844" s="172" t="s">
        <v>103</v>
      </c>
      <c r="H5844" s="34"/>
    </row>
    <row r="5845" spans="1:8" x14ac:dyDescent="0.2">
      <c r="A5845" s="1570">
        <v>302497</v>
      </c>
      <c r="B5845" s="172" t="s">
        <v>10073</v>
      </c>
      <c r="C5845" s="172" t="s">
        <v>10074</v>
      </c>
      <c r="D5845" s="172" t="s">
        <v>143</v>
      </c>
      <c r="G5845" s="172" t="s">
        <v>103</v>
      </c>
      <c r="H5845" s="34"/>
    </row>
    <row r="5846" spans="1:8" x14ac:dyDescent="0.2">
      <c r="A5846" s="1570">
        <v>302498</v>
      </c>
      <c r="B5846" s="172" t="s">
        <v>10075</v>
      </c>
      <c r="C5846" s="172" t="s">
        <v>10076</v>
      </c>
      <c r="D5846" s="172" t="s">
        <v>101</v>
      </c>
      <c r="G5846" s="172" t="s">
        <v>103</v>
      </c>
      <c r="H5846" s="34"/>
    </row>
    <row r="5847" spans="1:8" x14ac:dyDescent="0.2">
      <c r="A5847" s="1570">
        <v>302499</v>
      </c>
      <c r="B5847" s="172" t="s">
        <v>10077</v>
      </c>
      <c r="C5847" s="172" t="s">
        <v>10078</v>
      </c>
      <c r="D5847" s="172" t="s">
        <v>143</v>
      </c>
      <c r="G5847" s="172" t="s">
        <v>103</v>
      </c>
      <c r="H5847" s="34"/>
    </row>
    <row r="5848" spans="1:8" x14ac:dyDescent="0.2">
      <c r="A5848" s="1570">
        <v>302500</v>
      </c>
      <c r="B5848" s="172" t="s">
        <v>10079</v>
      </c>
      <c r="C5848" s="172" t="s">
        <v>10080</v>
      </c>
      <c r="D5848" s="172" t="s">
        <v>143</v>
      </c>
      <c r="G5848" s="172" t="s">
        <v>103</v>
      </c>
      <c r="H5848" s="34"/>
    </row>
    <row r="5849" spans="1:8" x14ac:dyDescent="0.2">
      <c r="A5849" s="1570">
        <v>302501</v>
      </c>
      <c r="B5849" s="172" t="s">
        <v>10081</v>
      </c>
      <c r="C5849" s="172" t="s">
        <v>10082</v>
      </c>
      <c r="D5849" s="172" t="s">
        <v>124</v>
      </c>
      <c r="G5849" s="172" t="s">
        <v>103</v>
      </c>
      <c r="H5849" s="34"/>
    </row>
    <row r="5850" spans="1:8" x14ac:dyDescent="0.2">
      <c r="A5850" s="1570">
        <v>302502</v>
      </c>
      <c r="B5850" s="172" t="s">
        <v>10083</v>
      </c>
      <c r="C5850" s="172" t="s">
        <v>10084</v>
      </c>
      <c r="D5850" s="172" t="s">
        <v>134</v>
      </c>
      <c r="G5850" s="172" t="s">
        <v>103</v>
      </c>
      <c r="H5850" s="34"/>
    </row>
    <row r="5851" spans="1:8" x14ac:dyDescent="0.2">
      <c r="A5851" s="1570">
        <v>302503</v>
      </c>
      <c r="B5851" s="172" t="s">
        <v>10085</v>
      </c>
      <c r="C5851" s="172" t="s">
        <v>10086</v>
      </c>
      <c r="D5851" s="172" t="s">
        <v>134</v>
      </c>
      <c r="G5851" s="172" t="s">
        <v>103</v>
      </c>
      <c r="H5851" s="34"/>
    </row>
    <row r="5852" spans="1:8" x14ac:dyDescent="0.2">
      <c r="A5852" s="1570">
        <v>302504</v>
      </c>
      <c r="B5852" s="172" t="s">
        <v>10087</v>
      </c>
      <c r="C5852" s="172" t="s">
        <v>10088</v>
      </c>
      <c r="D5852" s="172" t="s">
        <v>134</v>
      </c>
      <c r="G5852" s="172" t="s">
        <v>103</v>
      </c>
      <c r="H5852" s="34"/>
    </row>
    <row r="5853" spans="1:8" x14ac:dyDescent="0.2">
      <c r="A5853" s="1570">
        <v>302505</v>
      </c>
      <c r="B5853" s="172" t="s">
        <v>10089</v>
      </c>
      <c r="C5853" s="172" t="s">
        <v>10090</v>
      </c>
      <c r="D5853" s="172" t="s">
        <v>134</v>
      </c>
      <c r="G5853" s="172" t="s">
        <v>103</v>
      </c>
      <c r="H5853" s="34"/>
    </row>
    <row r="5854" spans="1:8" x14ac:dyDescent="0.2">
      <c r="A5854" s="1570">
        <v>302506</v>
      </c>
      <c r="B5854" s="172" t="s">
        <v>10091</v>
      </c>
      <c r="C5854" s="172" t="s">
        <v>10092</v>
      </c>
      <c r="D5854" s="172" t="s">
        <v>134</v>
      </c>
      <c r="G5854" s="172" t="s">
        <v>103</v>
      </c>
      <c r="H5854" s="34"/>
    </row>
    <row r="5855" spans="1:8" x14ac:dyDescent="0.2">
      <c r="A5855" s="1570">
        <v>302507</v>
      </c>
      <c r="B5855" s="172" t="s">
        <v>10093</v>
      </c>
      <c r="C5855" s="172" t="s">
        <v>10094</v>
      </c>
      <c r="D5855" s="172" t="s">
        <v>101</v>
      </c>
      <c r="G5855" s="172" t="s">
        <v>103</v>
      </c>
      <c r="H5855" s="34"/>
    </row>
    <row r="5856" spans="1:8" x14ac:dyDescent="0.2">
      <c r="A5856" s="1570">
        <v>302508</v>
      </c>
      <c r="B5856" s="172" t="s">
        <v>10095</v>
      </c>
      <c r="C5856" s="172" t="s">
        <v>10096</v>
      </c>
      <c r="D5856" s="172" t="s">
        <v>143</v>
      </c>
      <c r="G5856" s="172" t="s">
        <v>103</v>
      </c>
      <c r="H5856" s="34"/>
    </row>
    <row r="5857" spans="1:8" x14ac:dyDescent="0.2">
      <c r="A5857" s="1570">
        <v>302509</v>
      </c>
      <c r="B5857" s="172" t="s">
        <v>10097</v>
      </c>
      <c r="C5857" s="172" t="s">
        <v>10098</v>
      </c>
      <c r="D5857" s="172" t="s">
        <v>143</v>
      </c>
      <c r="G5857" s="172" t="s">
        <v>103</v>
      </c>
      <c r="H5857" s="34"/>
    </row>
    <row r="5858" spans="1:8" x14ac:dyDescent="0.2">
      <c r="A5858" s="1570">
        <v>302510</v>
      </c>
      <c r="B5858" s="172" t="s">
        <v>10099</v>
      </c>
      <c r="C5858" s="172" t="s">
        <v>10100</v>
      </c>
      <c r="D5858" s="172" t="s">
        <v>143</v>
      </c>
      <c r="G5858" s="172" t="s">
        <v>103</v>
      </c>
      <c r="H5858" s="34"/>
    </row>
    <row r="5859" spans="1:8" x14ac:dyDescent="0.2">
      <c r="A5859" s="1570">
        <v>302511</v>
      </c>
      <c r="B5859" s="172" t="s">
        <v>10101</v>
      </c>
      <c r="C5859" s="172" t="s">
        <v>10102</v>
      </c>
      <c r="D5859" s="172" t="s">
        <v>143</v>
      </c>
      <c r="G5859" s="172" t="s">
        <v>103</v>
      </c>
      <c r="H5859" s="34"/>
    </row>
    <row r="5860" spans="1:8" x14ac:dyDescent="0.2">
      <c r="A5860" s="1570">
        <v>302512</v>
      </c>
      <c r="B5860" s="172" t="s">
        <v>10103</v>
      </c>
      <c r="C5860" s="172" t="s">
        <v>10104</v>
      </c>
      <c r="D5860" s="172" t="s">
        <v>143</v>
      </c>
      <c r="G5860" s="172" t="s">
        <v>103</v>
      </c>
      <c r="H5860" s="34"/>
    </row>
    <row r="5861" spans="1:8" x14ac:dyDescent="0.2">
      <c r="A5861" s="1570">
        <v>302513</v>
      </c>
      <c r="B5861" s="172" t="s">
        <v>10105</v>
      </c>
      <c r="C5861" s="172" t="s">
        <v>10106</v>
      </c>
      <c r="D5861" s="172" t="s">
        <v>143</v>
      </c>
      <c r="G5861" s="172" t="s">
        <v>103</v>
      </c>
      <c r="H5861" s="34"/>
    </row>
    <row r="5862" spans="1:8" x14ac:dyDescent="0.2">
      <c r="A5862" s="1570">
        <v>302514</v>
      </c>
      <c r="B5862" s="172" t="s">
        <v>10107</v>
      </c>
      <c r="C5862" s="172" t="s">
        <v>10108</v>
      </c>
      <c r="D5862" s="172" t="s">
        <v>143</v>
      </c>
      <c r="G5862" s="172" t="s">
        <v>103</v>
      </c>
      <c r="H5862" s="34"/>
    </row>
    <row r="5863" spans="1:8" x14ac:dyDescent="0.2">
      <c r="A5863" s="1570">
        <v>302515</v>
      </c>
      <c r="B5863" s="172" t="s">
        <v>10109</v>
      </c>
      <c r="C5863" s="172" t="s">
        <v>10110</v>
      </c>
      <c r="D5863" s="172" t="s">
        <v>143</v>
      </c>
      <c r="G5863" s="172" t="s">
        <v>103</v>
      </c>
      <c r="H5863" s="34"/>
    </row>
    <row r="5864" spans="1:8" x14ac:dyDescent="0.2">
      <c r="A5864" s="1570">
        <v>302516</v>
      </c>
      <c r="B5864" s="172" t="s">
        <v>10111</v>
      </c>
      <c r="C5864" s="172" t="s">
        <v>10112</v>
      </c>
      <c r="D5864" s="172" t="s">
        <v>143</v>
      </c>
      <c r="G5864" s="172" t="s">
        <v>103</v>
      </c>
      <c r="H5864" s="34"/>
    </row>
    <row r="5865" spans="1:8" x14ac:dyDescent="0.2">
      <c r="A5865" s="1570">
        <v>302517</v>
      </c>
      <c r="B5865" s="172" t="s">
        <v>10113</v>
      </c>
      <c r="C5865" s="172" t="s">
        <v>10114</v>
      </c>
      <c r="D5865" s="172" t="s">
        <v>143</v>
      </c>
      <c r="G5865" s="172" t="s">
        <v>103</v>
      </c>
      <c r="H5865" s="34"/>
    </row>
    <row r="5866" spans="1:8" x14ac:dyDescent="0.2">
      <c r="A5866" s="1570">
        <v>302518</v>
      </c>
      <c r="B5866" s="172" t="s">
        <v>10115</v>
      </c>
      <c r="C5866" s="172" t="s">
        <v>10116</v>
      </c>
      <c r="D5866" s="172" t="s">
        <v>143</v>
      </c>
      <c r="G5866" s="172" t="s">
        <v>103</v>
      </c>
      <c r="H5866" s="34"/>
    </row>
    <row r="5867" spans="1:8" x14ac:dyDescent="0.2">
      <c r="A5867" s="1570">
        <v>302519</v>
      </c>
      <c r="B5867" s="172" t="s">
        <v>10117</v>
      </c>
      <c r="C5867" s="172" t="s">
        <v>10118</v>
      </c>
      <c r="D5867" s="172" t="s">
        <v>143</v>
      </c>
      <c r="G5867" s="172" t="s">
        <v>110</v>
      </c>
      <c r="H5867" s="34"/>
    </row>
    <row r="5868" spans="1:8" x14ac:dyDescent="0.2">
      <c r="A5868" s="1570">
        <v>302520</v>
      </c>
      <c r="B5868" s="172" t="s">
        <v>10119</v>
      </c>
      <c r="C5868" s="172" t="s">
        <v>10120</v>
      </c>
      <c r="D5868" s="172" t="s">
        <v>134</v>
      </c>
      <c r="G5868" s="172" t="s">
        <v>103</v>
      </c>
      <c r="H5868" s="34"/>
    </row>
    <row r="5869" spans="1:8" x14ac:dyDescent="0.2">
      <c r="A5869" s="1570">
        <v>302521</v>
      </c>
      <c r="B5869" s="172" t="s">
        <v>10121</v>
      </c>
      <c r="C5869" s="172" t="s">
        <v>10122</v>
      </c>
      <c r="D5869" s="172" t="s">
        <v>101</v>
      </c>
      <c r="G5869" s="172" t="s">
        <v>103</v>
      </c>
      <c r="H5869" s="34"/>
    </row>
    <row r="5870" spans="1:8" x14ac:dyDescent="0.2">
      <c r="A5870" s="1570">
        <v>302522</v>
      </c>
      <c r="B5870" s="172" t="s">
        <v>10123</v>
      </c>
      <c r="C5870" s="172" t="s">
        <v>10124</v>
      </c>
      <c r="D5870" s="172" t="s">
        <v>101</v>
      </c>
      <c r="G5870" s="172" t="s">
        <v>103</v>
      </c>
      <c r="H5870" s="34"/>
    </row>
    <row r="5871" spans="1:8" x14ac:dyDescent="0.2">
      <c r="A5871" s="1570">
        <v>302523</v>
      </c>
      <c r="B5871" s="172" t="s">
        <v>10125</v>
      </c>
      <c r="C5871" s="172" t="s">
        <v>10126</v>
      </c>
      <c r="D5871" s="172" t="s">
        <v>143</v>
      </c>
      <c r="G5871" s="172" t="s">
        <v>103</v>
      </c>
      <c r="H5871" s="34"/>
    </row>
    <row r="5872" spans="1:8" x14ac:dyDescent="0.2">
      <c r="A5872" s="1570">
        <v>302524</v>
      </c>
      <c r="B5872" s="172" t="s">
        <v>10127</v>
      </c>
      <c r="C5872" s="172" t="s">
        <v>10128</v>
      </c>
      <c r="D5872" s="172" t="s">
        <v>124</v>
      </c>
      <c r="G5872" s="172" t="s">
        <v>103</v>
      </c>
      <c r="H5872" s="34"/>
    </row>
    <row r="5873" spans="1:8" x14ac:dyDescent="0.2">
      <c r="A5873" s="1570">
        <v>302525</v>
      </c>
      <c r="B5873" s="172" t="s">
        <v>10129</v>
      </c>
      <c r="C5873" s="172" t="s">
        <v>10130</v>
      </c>
      <c r="D5873" s="172" t="s">
        <v>143</v>
      </c>
      <c r="G5873" s="172" t="s">
        <v>103</v>
      </c>
      <c r="H5873" s="34"/>
    </row>
    <row r="5874" spans="1:8" x14ac:dyDescent="0.2">
      <c r="A5874" s="1570">
        <v>302526</v>
      </c>
      <c r="B5874" s="172" t="s">
        <v>10131</v>
      </c>
      <c r="C5874" s="172" t="s">
        <v>10132</v>
      </c>
      <c r="D5874" s="172" t="s">
        <v>124</v>
      </c>
      <c r="G5874" s="172" t="s">
        <v>103</v>
      </c>
      <c r="H5874" s="34"/>
    </row>
    <row r="5875" spans="1:8" x14ac:dyDescent="0.2">
      <c r="A5875" s="1570">
        <v>302527</v>
      </c>
      <c r="B5875" s="172" t="s">
        <v>10133</v>
      </c>
      <c r="C5875" s="172" t="s">
        <v>10134</v>
      </c>
      <c r="D5875" s="172" t="s">
        <v>124</v>
      </c>
      <c r="G5875" s="172" t="s">
        <v>103</v>
      </c>
      <c r="H5875" s="34"/>
    </row>
    <row r="5876" spans="1:8" x14ac:dyDescent="0.2">
      <c r="A5876" s="1570">
        <v>302528</v>
      </c>
      <c r="B5876" s="172" t="s">
        <v>10135</v>
      </c>
      <c r="C5876" s="172" t="s">
        <v>10136</v>
      </c>
      <c r="D5876" s="172" t="s">
        <v>124</v>
      </c>
      <c r="G5876" s="172" t="s">
        <v>103</v>
      </c>
      <c r="H5876" s="34"/>
    </row>
    <row r="5877" spans="1:8" x14ac:dyDescent="0.2">
      <c r="A5877" s="1570">
        <v>302529</v>
      </c>
      <c r="B5877" s="172" t="s">
        <v>10137</v>
      </c>
      <c r="C5877" s="172" t="s">
        <v>10138</v>
      </c>
      <c r="D5877" s="172" t="s">
        <v>124</v>
      </c>
      <c r="G5877" s="172" t="s">
        <v>103</v>
      </c>
      <c r="H5877" s="34"/>
    </row>
    <row r="5878" spans="1:8" x14ac:dyDescent="0.2">
      <c r="A5878" s="1570">
        <v>302530</v>
      </c>
      <c r="B5878" s="172" t="s">
        <v>10139</v>
      </c>
      <c r="C5878" s="172" t="s">
        <v>10140</v>
      </c>
      <c r="D5878" s="172" t="s">
        <v>143</v>
      </c>
      <c r="G5878" s="172" t="s">
        <v>103</v>
      </c>
      <c r="H5878" s="34"/>
    </row>
    <row r="5879" spans="1:8" x14ac:dyDescent="0.2">
      <c r="A5879" s="1570">
        <v>302531</v>
      </c>
      <c r="B5879" s="172" t="s">
        <v>10141</v>
      </c>
      <c r="C5879" s="172" t="s">
        <v>10142</v>
      </c>
      <c r="D5879" s="172" t="s">
        <v>143</v>
      </c>
      <c r="G5879" s="172" t="s">
        <v>103</v>
      </c>
      <c r="H5879" s="34"/>
    </row>
    <row r="5880" spans="1:8" x14ac:dyDescent="0.2">
      <c r="A5880" s="1570">
        <v>302532</v>
      </c>
      <c r="B5880" s="172" t="s">
        <v>10143</v>
      </c>
      <c r="C5880" s="172" t="s">
        <v>10144</v>
      </c>
      <c r="D5880" s="172" t="s">
        <v>143</v>
      </c>
      <c r="G5880" s="172" t="s">
        <v>103</v>
      </c>
      <c r="H5880" s="34"/>
    </row>
    <row r="5881" spans="1:8" x14ac:dyDescent="0.2">
      <c r="A5881" s="1570">
        <v>302533</v>
      </c>
      <c r="B5881" s="172" t="s">
        <v>10145</v>
      </c>
      <c r="C5881" s="172" t="s">
        <v>10146</v>
      </c>
      <c r="D5881" s="172" t="s">
        <v>143</v>
      </c>
      <c r="G5881" s="172" t="s">
        <v>103</v>
      </c>
      <c r="H5881" s="34"/>
    </row>
    <row r="5882" spans="1:8" x14ac:dyDescent="0.2">
      <c r="A5882" s="1570">
        <v>302534</v>
      </c>
      <c r="B5882" s="172" t="s">
        <v>10147</v>
      </c>
      <c r="C5882" s="172" t="s">
        <v>10148</v>
      </c>
      <c r="D5882" s="172" t="s">
        <v>134</v>
      </c>
      <c r="E5882" s="172" t="s">
        <v>143</v>
      </c>
      <c r="G5882" s="172" t="s">
        <v>103</v>
      </c>
      <c r="H5882" s="34"/>
    </row>
    <row r="5883" spans="1:8" x14ac:dyDescent="0.2">
      <c r="A5883" s="1570">
        <v>302535</v>
      </c>
      <c r="B5883" s="172" t="s">
        <v>10149</v>
      </c>
      <c r="C5883" s="172" t="s">
        <v>10150</v>
      </c>
      <c r="D5883" s="172" t="s">
        <v>124</v>
      </c>
      <c r="G5883" s="172" t="s">
        <v>103</v>
      </c>
      <c r="H5883" s="34"/>
    </row>
    <row r="5884" spans="1:8" x14ac:dyDescent="0.2">
      <c r="A5884" s="1570">
        <v>302536</v>
      </c>
      <c r="B5884" s="172" t="s">
        <v>10151</v>
      </c>
      <c r="C5884" s="172" t="s">
        <v>10152</v>
      </c>
      <c r="D5884" s="172" t="s">
        <v>143</v>
      </c>
      <c r="G5884" s="172" t="s">
        <v>103</v>
      </c>
      <c r="H5884" s="34"/>
    </row>
    <row r="5885" spans="1:8" x14ac:dyDescent="0.2">
      <c r="A5885" s="1570">
        <v>302537</v>
      </c>
      <c r="B5885" s="172" t="s">
        <v>10153</v>
      </c>
      <c r="C5885" s="172" t="s">
        <v>10154</v>
      </c>
      <c r="D5885" s="172" t="s">
        <v>124</v>
      </c>
      <c r="G5885" s="172" t="s">
        <v>103</v>
      </c>
      <c r="H5885" s="34"/>
    </row>
    <row r="5886" spans="1:8" x14ac:dyDescent="0.2">
      <c r="A5886" s="1570">
        <v>302538</v>
      </c>
      <c r="B5886" s="172" t="s">
        <v>10155</v>
      </c>
      <c r="C5886" s="172" t="s">
        <v>10156</v>
      </c>
      <c r="D5886" s="172" t="s">
        <v>124</v>
      </c>
      <c r="G5886" s="172" t="s">
        <v>103</v>
      </c>
      <c r="H5886" s="34"/>
    </row>
    <row r="5887" spans="1:8" x14ac:dyDescent="0.2">
      <c r="A5887" s="1570">
        <v>302539</v>
      </c>
      <c r="B5887" s="172" t="s">
        <v>10157</v>
      </c>
      <c r="C5887" s="172" t="s">
        <v>10158</v>
      </c>
      <c r="D5887" s="172" t="s">
        <v>143</v>
      </c>
      <c r="G5887" s="172" t="s">
        <v>103</v>
      </c>
      <c r="H5887" s="34"/>
    </row>
    <row r="5888" spans="1:8" x14ac:dyDescent="0.2">
      <c r="A5888" s="1570">
        <v>302540</v>
      </c>
      <c r="B5888" s="172" t="s">
        <v>10159</v>
      </c>
      <c r="C5888" s="172" t="s">
        <v>10160</v>
      </c>
      <c r="D5888" s="172" t="s">
        <v>134</v>
      </c>
      <c r="G5888" s="172" t="s">
        <v>103</v>
      </c>
      <c r="H5888" s="34"/>
    </row>
    <row r="5889" spans="1:8" x14ac:dyDescent="0.2">
      <c r="A5889" s="1570">
        <v>302541</v>
      </c>
      <c r="B5889" s="172" t="s">
        <v>10161</v>
      </c>
      <c r="C5889" s="172" t="s">
        <v>10162</v>
      </c>
      <c r="D5889" s="172" t="s">
        <v>134</v>
      </c>
      <c r="G5889" s="172" t="s">
        <v>103</v>
      </c>
      <c r="H5889" s="34"/>
    </row>
    <row r="5890" spans="1:8" x14ac:dyDescent="0.2">
      <c r="A5890" s="1570">
        <v>302542</v>
      </c>
      <c r="B5890" s="172" t="s">
        <v>10163</v>
      </c>
      <c r="C5890" s="172" t="s">
        <v>10164</v>
      </c>
      <c r="D5890" s="172" t="s">
        <v>134</v>
      </c>
      <c r="G5890" s="172" t="s">
        <v>103</v>
      </c>
      <c r="H5890" s="34"/>
    </row>
    <row r="5891" spans="1:8" x14ac:dyDescent="0.2">
      <c r="A5891" s="1570">
        <v>302543</v>
      </c>
      <c r="B5891" s="172" t="s">
        <v>10165</v>
      </c>
      <c r="C5891" s="172" t="s">
        <v>10166</v>
      </c>
      <c r="D5891" s="172" t="s">
        <v>134</v>
      </c>
      <c r="G5891" s="172" t="s">
        <v>103</v>
      </c>
      <c r="H5891" s="34"/>
    </row>
    <row r="5892" spans="1:8" x14ac:dyDescent="0.2">
      <c r="A5892" s="1570">
        <v>302544</v>
      </c>
      <c r="B5892" s="172" t="s">
        <v>10167</v>
      </c>
      <c r="C5892" s="172" t="s">
        <v>10168</v>
      </c>
      <c r="D5892" s="172" t="s">
        <v>124</v>
      </c>
      <c r="G5892" s="172" t="s">
        <v>103</v>
      </c>
      <c r="H5892" s="34"/>
    </row>
    <row r="5893" spans="1:8" x14ac:dyDescent="0.2">
      <c r="A5893" s="1570">
        <v>302545</v>
      </c>
      <c r="B5893" s="172" t="s">
        <v>10169</v>
      </c>
      <c r="C5893" s="172" t="s">
        <v>10170</v>
      </c>
      <c r="D5893" s="172" t="s">
        <v>101</v>
      </c>
      <c r="G5893" s="172" t="s">
        <v>103</v>
      </c>
      <c r="H5893" s="34"/>
    </row>
    <row r="5894" spans="1:8" x14ac:dyDescent="0.2">
      <c r="A5894" s="1570">
        <v>302546</v>
      </c>
      <c r="B5894" s="172" t="s">
        <v>10171</v>
      </c>
      <c r="C5894" s="172" t="s">
        <v>10172</v>
      </c>
      <c r="D5894" s="172" t="s">
        <v>143</v>
      </c>
      <c r="G5894" s="172" t="s">
        <v>103</v>
      </c>
      <c r="H5894" s="34"/>
    </row>
    <row r="5895" spans="1:8" x14ac:dyDescent="0.2">
      <c r="A5895" s="1570">
        <v>302547</v>
      </c>
      <c r="B5895" s="172" t="s">
        <v>10173</v>
      </c>
      <c r="C5895" s="172" t="s">
        <v>10174</v>
      </c>
      <c r="D5895" s="172" t="s">
        <v>143</v>
      </c>
      <c r="G5895" s="172" t="s">
        <v>103</v>
      </c>
      <c r="H5895" s="34"/>
    </row>
    <row r="5896" spans="1:8" x14ac:dyDescent="0.2">
      <c r="A5896" s="1570">
        <v>302548</v>
      </c>
      <c r="B5896" s="172" t="s">
        <v>10175</v>
      </c>
      <c r="C5896" s="172" t="s">
        <v>10176</v>
      </c>
      <c r="D5896" s="172" t="s">
        <v>143</v>
      </c>
      <c r="G5896" s="172" t="s">
        <v>103</v>
      </c>
      <c r="H5896" s="34"/>
    </row>
    <row r="5897" spans="1:8" x14ac:dyDescent="0.2">
      <c r="A5897" s="1570">
        <v>302549</v>
      </c>
      <c r="B5897" s="172" t="s">
        <v>10177</v>
      </c>
      <c r="C5897" s="172" t="s">
        <v>10178</v>
      </c>
      <c r="D5897" s="172" t="s">
        <v>101</v>
      </c>
      <c r="G5897" s="172" t="s">
        <v>103</v>
      </c>
      <c r="H5897" s="34"/>
    </row>
    <row r="5898" spans="1:8" x14ac:dyDescent="0.2">
      <c r="A5898" s="1570">
        <v>302550</v>
      </c>
      <c r="B5898" s="172" t="s">
        <v>10179</v>
      </c>
      <c r="C5898" s="172" t="s">
        <v>10180</v>
      </c>
      <c r="D5898" s="172" t="s">
        <v>134</v>
      </c>
      <c r="G5898" s="172" t="s">
        <v>103</v>
      </c>
      <c r="H5898" s="34"/>
    </row>
    <row r="5899" spans="1:8" x14ac:dyDescent="0.2">
      <c r="A5899" s="1570">
        <v>302551</v>
      </c>
      <c r="B5899" s="172" t="s">
        <v>10181</v>
      </c>
      <c r="C5899" s="172" t="s">
        <v>10182</v>
      </c>
      <c r="D5899" s="172" t="s">
        <v>124</v>
      </c>
      <c r="G5899" s="172" t="s">
        <v>103</v>
      </c>
      <c r="H5899" s="34"/>
    </row>
    <row r="5900" spans="1:8" x14ac:dyDescent="0.2">
      <c r="A5900" s="1570">
        <v>302552</v>
      </c>
      <c r="B5900" s="172" t="s">
        <v>10183</v>
      </c>
      <c r="C5900" s="172" t="s">
        <v>10184</v>
      </c>
      <c r="D5900" s="172" t="s">
        <v>124</v>
      </c>
      <c r="G5900" s="172" t="s">
        <v>103</v>
      </c>
      <c r="H5900" s="34"/>
    </row>
    <row r="5901" spans="1:8" x14ac:dyDescent="0.2">
      <c r="A5901" s="1570">
        <v>302553</v>
      </c>
      <c r="B5901" s="172" t="s">
        <v>10185</v>
      </c>
      <c r="C5901" s="172" t="s">
        <v>10186</v>
      </c>
      <c r="D5901" s="172" t="s">
        <v>134</v>
      </c>
      <c r="G5901" s="172" t="s">
        <v>103</v>
      </c>
      <c r="H5901" s="34"/>
    </row>
    <row r="5902" spans="1:8" x14ac:dyDescent="0.2">
      <c r="A5902" s="1570">
        <v>302554</v>
      </c>
      <c r="B5902" s="172" t="s">
        <v>10187</v>
      </c>
      <c r="C5902" s="172" t="s">
        <v>10188</v>
      </c>
      <c r="D5902" s="172" t="s">
        <v>134</v>
      </c>
      <c r="G5902" s="172" t="s">
        <v>103</v>
      </c>
      <c r="H5902" s="34"/>
    </row>
    <row r="5903" spans="1:8" x14ac:dyDescent="0.2">
      <c r="A5903" s="1570">
        <v>302555</v>
      </c>
      <c r="B5903" s="172" t="s">
        <v>10189</v>
      </c>
      <c r="C5903" s="172" t="s">
        <v>10190</v>
      </c>
      <c r="D5903" s="172" t="s">
        <v>143</v>
      </c>
      <c r="G5903" s="172" t="s">
        <v>103</v>
      </c>
      <c r="H5903" s="34"/>
    </row>
    <row r="5904" spans="1:8" x14ac:dyDescent="0.2">
      <c r="A5904" s="1570">
        <v>302556</v>
      </c>
      <c r="B5904" s="172" t="s">
        <v>10191</v>
      </c>
      <c r="C5904" s="172" t="s">
        <v>10192</v>
      </c>
      <c r="D5904" s="172" t="s">
        <v>124</v>
      </c>
      <c r="G5904" s="172" t="s">
        <v>103</v>
      </c>
      <c r="H5904" s="34"/>
    </row>
    <row r="5905" spans="1:8" x14ac:dyDescent="0.2">
      <c r="A5905" s="1570">
        <v>302557</v>
      </c>
      <c r="B5905" s="172" t="s">
        <v>10193</v>
      </c>
      <c r="C5905" s="172" t="s">
        <v>10194</v>
      </c>
      <c r="D5905" s="172" t="s">
        <v>124</v>
      </c>
      <c r="G5905" s="172" t="s">
        <v>103</v>
      </c>
      <c r="H5905" s="34"/>
    </row>
    <row r="5906" spans="1:8" x14ac:dyDescent="0.2">
      <c r="A5906" s="1570">
        <v>302558</v>
      </c>
      <c r="B5906" s="172" t="s">
        <v>10195</v>
      </c>
      <c r="C5906" s="172" t="s">
        <v>10196</v>
      </c>
      <c r="D5906" s="172" t="s">
        <v>143</v>
      </c>
      <c r="G5906" s="172" t="s">
        <v>103</v>
      </c>
      <c r="H5906" s="34"/>
    </row>
    <row r="5907" spans="1:8" x14ac:dyDescent="0.2">
      <c r="A5907" s="1570">
        <v>302559</v>
      </c>
      <c r="B5907" s="172" t="s">
        <v>10197</v>
      </c>
      <c r="C5907" s="172" t="s">
        <v>10198</v>
      </c>
      <c r="D5907" s="172" t="s">
        <v>134</v>
      </c>
      <c r="G5907" s="172" t="s">
        <v>103</v>
      </c>
      <c r="H5907" s="34"/>
    </row>
    <row r="5908" spans="1:8" x14ac:dyDescent="0.2">
      <c r="A5908" s="1570">
        <v>302560</v>
      </c>
      <c r="B5908" s="172" t="s">
        <v>10199</v>
      </c>
      <c r="C5908" s="172" t="s">
        <v>10200</v>
      </c>
      <c r="D5908" s="172" t="s">
        <v>101</v>
      </c>
      <c r="G5908" s="172" t="s">
        <v>103</v>
      </c>
      <c r="H5908" s="34"/>
    </row>
    <row r="5909" spans="1:8" x14ac:dyDescent="0.2">
      <c r="A5909" s="1570">
        <v>302561</v>
      </c>
      <c r="B5909" s="172" t="s">
        <v>10201</v>
      </c>
      <c r="C5909" s="172" t="s">
        <v>10202</v>
      </c>
      <c r="D5909" s="172" t="s">
        <v>124</v>
      </c>
      <c r="G5909" s="172" t="s">
        <v>103</v>
      </c>
      <c r="H5909" s="34"/>
    </row>
    <row r="5910" spans="1:8" x14ac:dyDescent="0.2">
      <c r="A5910" s="1570">
        <v>302562</v>
      </c>
      <c r="B5910" s="172" t="s">
        <v>10203</v>
      </c>
      <c r="C5910" s="172" t="s">
        <v>10204</v>
      </c>
      <c r="D5910" s="172" t="s">
        <v>124</v>
      </c>
      <c r="G5910" s="172" t="s">
        <v>103</v>
      </c>
      <c r="H5910" s="34"/>
    </row>
    <row r="5911" spans="1:8" x14ac:dyDescent="0.2">
      <c r="A5911" s="1570">
        <v>302563</v>
      </c>
      <c r="B5911" s="172" t="s">
        <v>10205</v>
      </c>
      <c r="C5911" s="172" t="s">
        <v>10206</v>
      </c>
      <c r="D5911" s="172" t="s">
        <v>124</v>
      </c>
      <c r="G5911" s="172" t="s">
        <v>103</v>
      </c>
      <c r="H5911" s="34"/>
    </row>
    <row r="5912" spans="1:8" x14ac:dyDescent="0.2">
      <c r="A5912" s="1570">
        <v>302564</v>
      </c>
      <c r="B5912" s="172" t="s">
        <v>10207</v>
      </c>
      <c r="C5912" s="172" t="s">
        <v>10208</v>
      </c>
      <c r="D5912" s="172" t="s">
        <v>143</v>
      </c>
      <c r="G5912" s="172" t="s">
        <v>103</v>
      </c>
      <c r="H5912" s="34"/>
    </row>
    <row r="5913" spans="1:8" x14ac:dyDescent="0.2">
      <c r="A5913" s="1570">
        <v>302565</v>
      </c>
      <c r="B5913" s="172" t="s">
        <v>10209</v>
      </c>
      <c r="C5913" s="172" t="s">
        <v>10210</v>
      </c>
      <c r="D5913" s="172" t="s">
        <v>124</v>
      </c>
      <c r="G5913" s="172" t="s">
        <v>103</v>
      </c>
      <c r="H5913" s="34"/>
    </row>
    <row r="5914" spans="1:8" x14ac:dyDescent="0.2">
      <c r="A5914" s="1570">
        <v>302566</v>
      </c>
      <c r="B5914" s="172" t="s">
        <v>10211</v>
      </c>
      <c r="C5914" s="172" t="s">
        <v>10212</v>
      </c>
      <c r="D5914" s="172" t="s">
        <v>124</v>
      </c>
      <c r="G5914" s="172" t="s">
        <v>103</v>
      </c>
      <c r="H5914" s="34"/>
    </row>
    <row r="5915" spans="1:8" x14ac:dyDescent="0.2">
      <c r="A5915" s="1570">
        <v>302567</v>
      </c>
      <c r="B5915" s="172" t="s">
        <v>10213</v>
      </c>
      <c r="C5915" s="172" t="s">
        <v>10214</v>
      </c>
      <c r="D5915" s="172" t="s">
        <v>124</v>
      </c>
      <c r="G5915" s="172" t="s">
        <v>103</v>
      </c>
      <c r="H5915" s="34"/>
    </row>
    <row r="5916" spans="1:8" x14ac:dyDescent="0.2">
      <c r="A5916" s="1570">
        <v>302568</v>
      </c>
      <c r="B5916" s="172" t="s">
        <v>10215</v>
      </c>
      <c r="C5916" s="172" t="s">
        <v>10216</v>
      </c>
      <c r="D5916" s="172" t="s">
        <v>134</v>
      </c>
      <c r="G5916" s="172" t="s">
        <v>103</v>
      </c>
      <c r="H5916" s="34"/>
    </row>
    <row r="5917" spans="1:8" x14ac:dyDescent="0.2">
      <c r="A5917" s="1570">
        <v>302569</v>
      </c>
      <c r="B5917" s="172" t="s">
        <v>10217</v>
      </c>
      <c r="C5917" s="172" t="s">
        <v>10218</v>
      </c>
      <c r="D5917" s="172" t="s">
        <v>124</v>
      </c>
      <c r="G5917" s="172" t="s">
        <v>103</v>
      </c>
      <c r="H5917" s="34"/>
    </row>
    <row r="5918" spans="1:8" x14ac:dyDescent="0.2">
      <c r="A5918" s="1570">
        <v>302570</v>
      </c>
      <c r="B5918" s="172" t="s">
        <v>10219</v>
      </c>
      <c r="C5918" s="172" t="s">
        <v>10220</v>
      </c>
      <c r="D5918" s="172" t="s">
        <v>124</v>
      </c>
      <c r="G5918" s="172" t="s">
        <v>103</v>
      </c>
      <c r="H5918" s="34"/>
    </row>
    <row r="5919" spans="1:8" x14ac:dyDescent="0.2">
      <c r="A5919" s="1570">
        <v>302571</v>
      </c>
      <c r="B5919" s="172" t="s">
        <v>10221</v>
      </c>
      <c r="C5919" s="172" t="s">
        <v>10222</v>
      </c>
      <c r="D5919" s="172" t="s">
        <v>134</v>
      </c>
      <c r="G5919" s="172" t="s">
        <v>103</v>
      </c>
      <c r="H5919" s="34"/>
    </row>
    <row r="5920" spans="1:8" x14ac:dyDescent="0.2">
      <c r="A5920" s="1570">
        <v>302572</v>
      </c>
      <c r="B5920" s="172" t="s">
        <v>10223</v>
      </c>
      <c r="C5920" s="172" t="s">
        <v>10224</v>
      </c>
      <c r="D5920" s="172" t="s">
        <v>134</v>
      </c>
      <c r="G5920" s="172" t="s">
        <v>103</v>
      </c>
      <c r="H5920" s="34"/>
    </row>
    <row r="5921" spans="1:8" x14ac:dyDescent="0.2">
      <c r="A5921" s="1570">
        <v>302573</v>
      </c>
      <c r="B5921" s="172" t="s">
        <v>10225</v>
      </c>
      <c r="C5921" s="172" t="s">
        <v>10226</v>
      </c>
      <c r="D5921" s="172" t="s">
        <v>134</v>
      </c>
      <c r="G5921" s="172" t="s">
        <v>103</v>
      </c>
      <c r="H5921" s="34"/>
    </row>
    <row r="5922" spans="1:8" x14ac:dyDescent="0.2">
      <c r="A5922" s="1570">
        <v>302574</v>
      </c>
      <c r="B5922" s="172" t="s">
        <v>10227</v>
      </c>
      <c r="C5922" s="172" t="s">
        <v>10228</v>
      </c>
      <c r="D5922" s="172" t="s">
        <v>134</v>
      </c>
      <c r="G5922" s="172" t="s">
        <v>103</v>
      </c>
      <c r="H5922" s="34"/>
    </row>
    <row r="5923" spans="1:8" x14ac:dyDescent="0.2">
      <c r="A5923" s="1570">
        <v>302575</v>
      </c>
      <c r="B5923" s="172" t="s">
        <v>10229</v>
      </c>
      <c r="C5923" s="172" t="s">
        <v>10230</v>
      </c>
      <c r="D5923" s="172" t="s">
        <v>101</v>
      </c>
      <c r="G5923" s="172" t="s">
        <v>103</v>
      </c>
      <c r="H5923" s="34"/>
    </row>
    <row r="5924" spans="1:8" x14ac:dyDescent="0.2">
      <c r="A5924" s="1570">
        <v>302576</v>
      </c>
      <c r="B5924" s="172" t="s">
        <v>10231</v>
      </c>
      <c r="C5924" s="172" t="s">
        <v>10232</v>
      </c>
      <c r="D5924" s="172" t="s">
        <v>143</v>
      </c>
      <c r="G5924" s="172" t="s">
        <v>103</v>
      </c>
      <c r="H5924" s="34"/>
    </row>
    <row r="5925" spans="1:8" x14ac:dyDescent="0.2">
      <c r="A5925" s="1570">
        <v>302577</v>
      </c>
      <c r="B5925" s="172" t="s">
        <v>10233</v>
      </c>
      <c r="C5925" s="172" t="s">
        <v>10234</v>
      </c>
      <c r="D5925" s="172" t="s">
        <v>101</v>
      </c>
      <c r="G5925" s="172" t="s">
        <v>103</v>
      </c>
      <c r="H5925" s="34"/>
    </row>
    <row r="5926" spans="1:8" x14ac:dyDescent="0.2">
      <c r="A5926" s="1570">
        <v>302578</v>
      </c>
      <c r="B5926" s="172" t="s">
        <v>10235</v>
      </c>
      <c r="C5926" s="172" t="s">
        <v>10236</v>
      </c>
      <c r="D5926" s="172" t="s">
        <v>101</v>
      </c>
      <c r="G5926" s="172" t="s">
        <v>103</v>
      </c>
      <c r="H5926" s="34"/>
    </row>
    <row r="5927" spans="1:8" x14ac:dyDescent="0.2">
      <c r="A5927" s="1570">
        <v>302579</v>
      </c>
      <c r="B5927" s="172" t="s">
        <v>10237</v>
      </c>
      <c r="C5927" s="172" t="s">
        <v>10238</v>
      </c>
      <c r="D5927" s="172" t="s">
        <v>101</v>
      </c>
      <c r="G5927" s="172" t="s">
        <v>103</v>
      </c>
      <c r="H5927" s="34"/>
    </row>
    <row r="5928" spans="1:8" x14ac:dyDescent="0.2">
      <c r="A5928" s="1570">
        <v>302580</v>
      </c>
      <c r="B5928" s="172" t="s">
        <v>10239</v>
      </c>
      <c r="C5928" s="172" t="s">
        <v>10240</v>
      </c>
      <c r="D5928" s="172" t="s">
        <v>101</v>
      </c>
      <c r="E5928" s="172" t="s">
        <v>143</v>
      </c>
      <c r="G5928" s="172" t="s">
        <v>103</v>
      </c>
      <c r="H5928" s="34"/>
    </row>
    <row r="5929" spans="1:8" x14ac:dyDescent="0.2">
      <c r="A5929" s="1570">
        <v>302581</v>
      </c>
      <c r="B5929" s="172" t="s">
        <v>10241</v>
      </c>
      <c r="C5929" s="172" t="s">
        <v>10242</v>
      </c>
      <c r="D5929" s="172" t="s">
        <v>101</v>
      </c>
      <c r="G5929" s="172" t="s">
        <v>103</v>
      </c>
      <c r="H5929" s="34"/>
    </row>
    <row r="5930" spans="1:8" x14ac:dyDescent="0.2">
      <c r="A5930" s="1570">
        <v>302582</v>
      </c>
      <c r="B5930" s="172" t="s">
        <v>10243</v>
      </c>
      <c r="C5930" s="172" t="s">
        <v>10244</v>
      </c>
      <c r="D5930" s="172" t="s">
        <v>101</v>
      </c>
      <c r="G5930" s="172" t="s">
        <v>103</v>
      </c>
      <c r="H5930" s="34"/>
    </row>
    <row r="5931" spans="1:8" x14ac:dyDescent="0.2">
      <c r="A5931" s="1570">
        <v>302583</v>
      </c>
      <c r="B5931" s="172" t="s">
        <v>10245</v>
      </c>
      <c r="C5931" s="172" t="s">
        <v>10246</v>
      </c>
      <c r="D5931" s="172" t="s">
        <v>101</v>
      </c>
      <c r="G5931" s="172" t="s">
        <v>103</v>
      </c>
      <c r="H5931" s="34"/>
    </row>
    <row r="5932" spans="1:8" x14ac:dyDescent="0.2">
      <c r="A5932" s="1570">
        <v>302584</v>
      </c>
      <c r="B5932" s="172" t="s">
        <v>10247</v>
      </c>
      <c r="C5932" s="172" t="s">
        <v>10248</v>
      </c>
      <c r="D5932" s="172" t="s">
        <v>101</v>
      </c>
      <c r="G5932" s="172" t="s">
        <v>103</v>
      </c>
      <c r="H5932" s="34"/>
    </row>
    <row r="5933" spans="1:8" x14ac:dyDescent="0.2">
      <c r="A5933" s="1570">
        <v>302585</v>
      </c>
      <c r="B5933" s="172" t="s">
        <v>10249</v>
      </c>
      <c r="C5933" s="172" t="s">
        <v>10250</v>
      </c>
      <c r="D5933" s="172" t="s">
        <v>101</v>
      </c>
      <c r="G5933" s="172" t="s">
        <v>103</v>
      </c>
      <c r="H5933" s="34"/>
    </row>
    <row r="5934" spans="1:8" x14ac:dyDescent="0.2">
      <c r="A5934" s="1570">
        <v>302586</v>
      </c>
      <c r="B5934" s="172" t="s">
        <v>10251</v>
      </c>
      <c r="C5934" s="172" t="s">
        <v>10252</v>
      </c>
      <c r="D5934" s="172" t="s">
        <v>101</v>
      </c>
      <c r="E5934" s="172" t="s">
        <v>143</v>
      </c>
      <c r="G5934" s="172" t="s">
        <v>103</v>
      </c>
      <c r="H5934" s="34"/>
    </row>
    <row r="5935" spans="1:8" x14ac:dyDescent="0.2">
      <c r="A5935" s="1570">
        <v>302587</v>
      </c>
      <c r="B5935" s="172" t="s">
        <v>10253</v>
      </c>
      <c r="C5935" s="172" t="s">
        <v>10254</v>
      </c>
      <c r="D5935" s="172" t="s">
        <v>101</v>
      </c>
      <c r="G5935" s="172" t="s">
        <v>103</v>
      </c>
      <c r="H5935" s="34"/>
    </row>
    <row r="5936" spans="1:8" x14ac:dyDescent="0.2">
      <c r="A5936" s="1570">
        <v>302588</v>
      </c>
      <c r="B5936" s="172" t="s">
        <v>12078</v>
      </c>
      <c r="C5936" s="172" t="s">
        <v>12079</v>
      </c>
      <c r="D5936" s="172" t="s">
        <v>124</v>
      </c>
      <c r="G5936" s="172" t="s">
        <v>103</v>
      </c>
      <c r="H5936" s="34"/>
    </row>
    <row r="5937" spans="1:8" x14ac:dyDescent="0.2">
      <c r="A5937" s="1570">
        <v>302589</v>
      </c>
      <c r="B5937" s="172" t="s">
        <v>10255</v>
      </c>
      <c r="C5937" s="172" t="s">
        <v>12080</v>
      </c>
      <c r="D5937" s="172" t="s">
        <v>101</v>
      </c>
      <c r="G5937" s="172" t="s">
        <v>103</v>
      </c>
      <c r="H5937" s="34"/>
    </row>
    <row r="5938" spans="1:8" x14ac:dyDescent="0.2">
      <c r="A5938" s="1570">
        <v>302590</v>
      </c>
      <c r="B5938" s="172" t="s">
        <v>10256</v>
      </c>
      <c r="C5938" s="172" t="s">
        <v>10257</v>
      </c>
      <c r="D5938" s="172" t="s">
        <v>101</v>
      </c>
      <c r="G5938" s="172" t="s">
        <v>103</v>
      </c>
      <c r="H5938" s="34"/>
    </row>
    <row r="5939" spans="1:8" x14ac:dyDescent="0.2">
      <c r="A5939" s="1570">
        <v>302591</v>
      </c>
      <c r="B5939" s="172" t="s">
        <v>10258</v>
      </c>
      <c r="C5939" s="172" t="s">
        <v>10259</v>
      </c>
      <c r="D5939" s="172" t="s">
        <v>101</v>
      </c>
      <c r="G5939" s="172" t="s">
        <v>103</v>
      </c>
      <c r="H5939" s="34"/>
    </row>
    <row r="5940" spans="1:8" x14ac:dyDescent="0.2">
      <c r="A5940" s="1570">
        <v>302592</v>
      </c>
      <c r="B5940" s="172" t="s">
        <v>10260</v>
      </c>
      <c r="C5940" s="172" t="s">
        <v>10261</v>
      </c>
      <c r="D5940" s="172" t="s">
        <v>101</v>
      </c>
      <c r="G5940" s="172" t="s">
        <v>103</v>
      </c>
      <c r="H5940" s="34"/>
    </row>
    <row r="5941" spans="1:8" x14ac:dyDescent="0.2">
      <c r="A5941" s="1570">
        <v>302593</v>
      </c>
      <c r="B5941" s="172" t="s">
        <v>10262</v>
      </c>
      <c r="C5941" s="172" t="s">
        <v>10263</v>
      </c>
      <c r="D5941" s="172" t="s">
        <v>143</v>
      </c>
      <c r="G5941" s="172" t="s">
        <v>103</v>
      </c>
      <c r="H5941" s="34"/>
    </row>
    <row r="5942" spans="1:8" x14ac:dyDescent="0.2">
      <c r="A5942" s="1570">
        <v>302594</v>
      </c>
      <c r="B5942" s="172" t="s">
        <v>12081</v>
      </c>
      <c r="C5942" s="172" t="s">
        <v>12082</v>
      </c>
      <c r="D5942" s="172" t="s">
        <v>124</v>
      </c>
      <c r="G5942" s="172" t="s">
        <v>103</v>
      </c>
      <c r="H5942" s="34"/>
    </row>
    <row r="5943" spans="1:8" x14ac:dyDescent="0.2">
      <c r="A5943" s="1570">
        <v>302595</v>
      </c>
      <c r="B5943" s="172" t="s">
        <v>10264</v>
      </c>
      <c r="C5943" s="172" t="s">
        <v>10265</v>
      </c>
      <c r="D5943" s="172" t="s">
        <v>143</v>
      </c>
      <c r="G5943" s="172" t="s">
        <v>103</v>
      </c>
      <c r="H5943" s="34"/>
    </row>
    <row r="5944" spans="1:8" x14ac:dyDescent="0.2">
      <c r="A5944" s="1570">
        <v>302596</v>
      </c>
      <c r="B5944" s="172" t="s">
        <v>12083</v>
      </c>
      <c r="C5944" s="172" t="s">
        <v>12084</v>
      </c>
      <c r="D5944" s="172" t="s">
        <v>101</v>
      </c>
      <c r="E5944" s="172" t="s">
        <v>134</v>
      </c>
      <c r="G5944" s="172" t="s">
        <v>103</v>
      </c>
      <c r="H5944" s="34"/>
    </row>
    <row r="5945" spans="1:8" x14ac:dyDescent="0.2">
      <c r="A5945" s="1570">
        <v>302598</v>
      </c>
      <c r="B5945" s="172" t="s">
        <v>10266</v>
      </c>
      <c r="C5945" s="172" t="s">
        <v>10267</v>
      </c>
      <c r="D5945" s="172" t="s">
        <v>101</v>
      </c>
      <c r="G5945" s="172" t="s">
        <v>103</v>
      </c>
      <c r="H5945" s="34"/>
    </row>
    <row r="5946" spans="1:8" x14ac:dyDescent="0.2">
      <c r="A5946" s="1570">
        <v>302599</v>
      </c>
      <c r="B5946" s="172" t="s">
        <v>10268</v>
      </c>
      <c r="C5946" s="172" t="s">
        <v>10269</v>
      </c>
      <c r="D5946" s="172" t="s">
        <v>101</v>
      </c>
      <c r="G5946" s="172" t="s">
        <v>103</v>
      </c>
      <c r="H5946" s="34"/>
    </row>
    <row r="5947" spans="1:8" x14ac:dyDescent="0.2">
      <c r="A5947" s="1570">
        <v>302600</v>
      </c>
      <c r="B5947" s="172" t="s">
        <v>10270</v>
      </c>
      <c r="C5947" s="172" t="s">
        <v>10271</v>
      </c>
      <c r="D5947" s="172" t="s">
        <v>101</v>
      </c>
      <c r="G5947" s="172" t="s">
        <v>103</v>
      </c>
      <c r="H5947" s="34"/>
    </row>
    <row r="5948" spans="1:8" x14ac:dyDescent="0.2">
      <c r="A5948" s="1570">
        <v>302601</v>
      </c>
      <c r="B5948" s="172" t="s">
        <v>10272</v>
      </c>
      <c r="C5948" s="172" t="s">
        <v>10273</v>
      </c>
      <c r="D5948" s="172" t="s">
        <v>101</v>
      </c>
      <c r="G5948" s="172" t="s">
        <v>103</v>
      </c>
      <c r="H5948" s="34"/>
    </row>
    <row r="5949" spans="1:8" x14ac:dyDescent="0.2">
      <c r="A5949" s="1570">
        <v>302602</v>
      </c>
      <c r="B5949" s="172" t="s">
        <v>10274</v>
      </c>
      <c r="C5949" s="172" t="s">
        <v>10275</v>
      </c>
      <c r="D5949" s="172" t="s">
        <v>101</v>
      </c>
      <c r="G5949" s="172" t="s">
        <v>103</v>
      </c>
      <c r="H5949" s="34"/>
    </row>
    <row r="5950" spans="1:8" x14ac:dyDescent="0.2">
      <c r="A5950" s="1570">
        <v>302603</v>
      </c>
      <c r="B5950" s="172" t="s">
        <v>10276</v>
      </c>
      <c r="C5950" s="172" t="s">
        <v>10277</v>
      </c>
      <c r="D5950" s="172" t="s">
        <v>101</v>
      </c>
      <c r="G5950" s="172" t="s">
        <v>103</v>
      </c>
      <c r="H5950" s="34"/>
    </row>
    <row r="5951" spans="1:8" x14ac:dyDescent="0.2">
      <c r="A5951" s="1570">
        <v>302604</v>
      </c>
      <c r="B5951" s="172" t="s">
        <v>10278</v>
      </c>
      <c r="C5951" s="172" t="s">
        <v>10279</v>
      </c>
      <c r="D5951" s="172" t="s">
        <v>124</v>
      </c>
      <c r="G5951" s="172" t="s">
        <v>103</v>
      </c>
      <c r="H5951" s="34"/>
    </row>
    <row r="5952" spans="1:8" x14ac:dyDescent="0.2">
      <c r="A5952" s="1570">
        <v>302605</v>
      </c>
      <c r="B5952" s="172" t="s">
        <v>10280</v>
      </c>
      <c r="C5952" s="172" t="s">
        <v>10281</v>
      </c>
      <c r="D5952" s="172" t="s">
        <v>101</v>
      </c>
      <c r="G5952" s="172" t="s">
        <v>110</v>
      </c>
      <c r="H5952" s="34"/>
    </row>
    <row r="5953" spans="1:8" x14ac:dyDescent="0.2">
      <c r="A5953" s="1570">
        <v>302606</v>
      </c>
      <c r="B5953" s="172" t="s">
        <v>10282</v>
      </c>
      <c r="C5953" s="172" t="s">
        <v>10283</v>
      </c>
      <c r="D5953" s="172" t="s">
        <v>134</v>
      </c>
      <c r="G5953" s="172" t="s">
        <v>103</v>
      </c>
      <c r="H5953" s="34"/>
    </row>
    <row r="5954" spans="1:8" x14ac:dyDescent="0.2">
      <c r="A5954" s="1570">
        <v>302607</v>
      </c>
      <c r="B5954" s="172" t="s">
        <v>10284</v>
      </c>
      <c r="C5954" s="172" t="s">
        <v>10285</v>
      </c>
      <c r="D5954" s="172" t="s">
        <v>134</v>
      </c>
      <c r="G5954" s="172" t="s">
        <v>103</v>
      </c>
      <c r="H5954" s="34"/>
    </row>
    <row r="5955" spans="1:8" x14ac:dyDescent="0.2">
      <c r="A5955" s="1570">
        <v>302608</v>
      </c>
      <c r="B5955" s="172" t="s">
        <v>10286</v>
      </c>
      <c r="C5955" s="172" t="s">
        <v>10287</v>
      </c>
      <c r="D5955" s="172" t="s">
        <v>143</v>
      </c>
      <c r="G5955" s="172" t="s">
        <v>103</v>
      </c>
      <c r="H5955" s="34"/>
    </row>
    <row r="5956" spans="1:8" x14ac:dyDescent="0.2">
      <c r="A5956" s="1570">
        <v>302609</v>
      </c>
      <c r="B5956" s="172" t="s">
        <v>10288</v>
      </c>
      <c r="C5956" s="172" t="s">
        <v>10289</v>
      </c>
      <c r="D5956" s="172" t="s">
        <v>134</v>
      </c>
      <c r="G5956" s="172" t="s">
        <v>113</v>
      </c>
      <c r="H5956" s="34"/>
    </row>
    <row r="5957" spans="1:8" x14ac:dyDescent="0.2">
      <c r="A5957" s="1570">
        <v>302610</v>
      </c>
      <c r="B5957" s="172" t="s">
        <v>10290</v>
      </c>
      <c r="C5957" s="172" t="s">
        <v>10291</v>
      </c>
      <c r="D5957" s="172" t="s">
        <v>124</v>
      </c>
      <c r="G5957" s="172" t="s">
        <v>103</v>
      </c>
      <c r="H5957" s="34"/>
    </row>
    <row r="5958" spans="1:8" x14ac:dyDescent="0.2">
      <c r="A5958" s="1570">
        <v>302611</v>
      </c>
      <c r="B5958" s="172" t="s">
        <v>10292</v>
      </c>
      <c r="C5958" s="172" t="s">
        <v>12085</v>
      </c>
      <c r="D5958" s="172" t="s">
        <v>143</v>
      </c>
      <c r="G5958" s="172" t="s">
        <v>103</v>
      </c>
      <c r="H5958" s="34"/>
    </row>
    <row r="5959" spans="1:8" x14ac:dyDescent="0.2">
      <c r="A5959" s="1570">
        <v>302612</v>
      </c>
      <c r="B5959" s="172" t="s">
        <v>10293</v>
      </c>
      <c r="C5959" s="172" t="s">
        <v>10294</v>
      </c>
      <c r="D5959" s="172" t="s">
        <v>134</v>
      </c>
      <c r="G5959" s="172" t="s">
        <v>103</v>
      </c>
      <c r="H5959" s="34"/>
    </row>
    <row r="5960" spans="1:8" x14ac:dyDescent="0.2">
      <c r="A5960" s="1570">
        <v>302613</v>
      </c>
      <c r="B5960" s="172" t="s">
        <v>10295</v>
      </c>
      <c r="C5960" s="172" t="s">
        <v>10296</v>
      </c>
      <c r="D5960" s="172" t="s">
        <v>124</v>
      </c>
      <c r="G5960" s="172" t="s">
        <v>103</v>
      </c>
      <c r="H5960" s="34"/>
    </row>
    <row r="5961" spans="1:8" x14ac:dyDescent="0.2">
      <c r="A5961" s="1570">
        <v>302614</v>
      </c>
      <c r="B5961" s="172" t="s">
        <v>10297</v>
      </c>
      <c r="C5961" s="172" t="s">
        <v>10298</v>
      </c>
      <c r="D5961" s="172" t="s">
        <v>124</v>
      </c>
      <c r="G5961" s="172" t="s">
        <v>103</v>
      </c>
      <c r="H5961" s="34"/>
    </row>
    <row r="5962" spans="1:8" x14ac:dyDescent="0.2">
      <c r="A5962" s="1570">
        <v>302615</v>
      </c>
      <c r="B5962" s="172" t="s">
        <v>10299</v>
      </c>
      <c r="C5962" s="172" t="s">
        <v>10300</v>
      </c>
      <c r="D5962" s="172" t="s">
        <v>124</v>
      </c>
      <c r="G5962" s="172" t="s">
        <v>103</v>
      </c>
      <c r="H5962" s="34"/>
    </row>
    <row r="5963" spans="1:8" x14ac:dyDescent="0.2">
      <c r="A5963" s="1570">
        <v>302616</v>
      </c>
      <c r="B5963" s="172" t="s">
        <v>10301</v>
      </c>
      <c r="C5963" s="172" t="s">
        <v>10302</v>
      </c>
      <c r="D5963" s="172" t="s">
        <v>101</v>
      </c>
      <c r="G5963" s="172" t="s">
        <v>103</v>
      </c>
      <c r="H5963" s="34"/>
    </row>
    <row r="5964" spans="1:8" x14ac:dyDescent="0.2">
      <c r="A5964" s="1570">
        <v>302617</v>
      </c>
      <c r="B5964" s="172" t="s">
        <v>10303</v>
      </c>
      <c r="C5964" s="172" t="s">
        <v>10304</v>
      </c>
      <c r="D5964" s="172" t="s">
        <v>143</v>
      </c>
      <c r="G5964" s="172" t="s">
        <v>110</v>
      </c>
      <c r="H5964" s="34"/>
    </row>
    <row r="5965" spans="1:8" x14ac:dyDescent="0.2">
      <c r="A5965" s="1570">
        <v>302618</v>
      </c>
      <c r="B5965" s="172" t="s">
        <v>10305</v>
      </c>
      <c r="C5965" s="172" t="s">
        <v>10306</v>
      </c>
      <c r="D5965" s="172" t="s">
        <v>124</v>
      </c>
      <c r="G5965" s="172" t="s">
        <v>103</v>
      </c>
      <c r="H5965" s="34"/>
    </row>
    <row r="5966" spans="1:8" x14ac:dyDescent="0.2">
      <c r="A5966" s="1570">
        <v>302619</v>
      </c>
      <c r="B5966" s="172" t="s">
        <v>10307</v>
      </c>
      <c r="C5966" s="172" t="s">
        <v>10308</v>
      </c>
      <c r="D5966" s="172" t="s">
        <v>134</v>
      </c>
      <c r="G5966" s="172" t="s">
        <v>103</v>
      </c>
      <c r="H5966" s="34"/>
    </row>
    <row r="5967" spans="1:8" x14ac:dyDescent="0.2">
      <c r="A5967" s="1570">
        <v>302620</v>
      </c>
      <c r="B5967" s="172" t="s">
        <v>10309</v>
      </c>
      <c r="C5967" s="172" t="s">
        <v>10310</v>
      </c>
      <c r="D5967" s="172" t="s">
        <v>134</v>
      </c>
      <c r="G5967" s="172" t="s">
        <v>103</v>
      </c>
      <c r="H5967" s="34"/>
    </row>
    <row r="5968" spans="1:8" x14ac:dyDescent="0.2">
      <c r="A5968" s="1570">
        <v>302621</v>
      </c>
      <c r="B5968" s="172" t="s">
        <v>10311</v>
      </c>
      <c r="C5968" s="172" t="s">
        <v>10312</v>
      </c>
      <c r="D5968" s="172" t="s">
        <v>143</v>
      </c>
      <c r="G5968" s="172" t="s">
        <v>110</v>
      </c>
      <c r="H5968" s="34"/>
    </row>
    <row r="5969" spans="1:8" x14ac:dyDescent="0.2">
      <c r="A5969" s="1570">
        <v>302622</v>
      </c>
      <c r="B5969" s="172" t="s">
        <v>10313</v>
      </c>
      <c r="C5969" s="172" t="s">
        <v>10314</v>
      </c>
      <c r="D5969" s="172" t="s">
        <v>124</v>
      </c>
      <c r="G5969" s="172" t="s">
        <v>103</v>
      </c>
      <c r="H5969" s="34"/>
    </row>
    <row r="5970" spans="1:8" x14ac:dyDescent="0.2">
      <c r="A5970" s="1570">
        <v>302623</v>
      </c>
      <c r="B5970" s="172" t="s">
        <v>10315</v>
      </c>
      <c r="C5970" s="172" t="s">
        <v>10316</v>
      </c>
      <c r="D5970" s="172" t="s">
        <v>124</v>
      </c>
      <c r="G5970" s="172" t="s">
        <v>103</v>
      </c>
      <c r="H5970" s="34"/>
    </row>
    <row r="5971" spans="1:8" x14ac:dyDescent="0.2">
      <c r="A5971" s="1570">
        <v>302624</v>
      </c>
      <c r="B5971" s="172" t="s">
        <v>10317</v>
      </c>
      <c r="C5971" s="172" t="s">
        <v>10318</v>
      </c>
      <c r="D5971" s="172" t="s">
        <v>124</v>
      </c>
      <c r="G5971" s="172" t="s">
        <v>103</v>
      </c>
      <c r="H5971" s="34"/>
    </row>
    <row r="5972" spans="1:8" x14ac:dyDescent="0.2">
      <c r="A5972" s="1570">
        <v>302625</v>
      </c>
      <c r="B5972" s="172" t="s">
        <v>10319</v>
      </c>
      <c r="C5972" s="172" t="s">
        <v>10320</v>
      </c>
      <c r="D5972" s="172" t="s">
        <v>101</v>
      </c>
      <c r="G5972" s="172" t="s">
        <v>103</v>
      </c>
      <c r="H5972" s="34"/>
    </row>
    <row r="5973" spans="1:8" x14ac:dyDescent="0.2">
      <c r="A5973" s="1570">
        <v>302627</v>
      </c>
      <c r="B5973" s="172" t="s">
        <v>10321</v>
      </c>
      <c r="C5973" s="172" t="s">
        <v>10322</v>
      </c>
      <c r="D5973" s="172" t="s">
        <v>101</v>
      </c>
      <c r="G5973" s="172" t="s">
        <v>110</v>
      </c>
      <c r="H5973" s="34"/>
    </row>
    <row r="5974" spans="1:8" x14ac:dyDescent="0.2">
      <c r="A5974" s="1570">
        <v>302628</v>
      </c>
      <c r="B5974" s="172" t="s">
        <v>10323</v>
      </c>
      <c r="C5974" s="172" t="s">
        <v>10324</v>
      </c>
      <c r="D5974" s="172" t="s">
        <v>124</v>
      </c>
      <c r="G5974" s="172" t="s">
        <v>103</v>
      </c>
      <c r="H5974" s="34"/>
    </row>
    <row r="5975" spans="1:8" x14ac:dyDescent="0.2">
      <c r="A5975" s="1570">
        <v>302629</v>
      </c>
      <c r="B5975" s="172" t="s">
        <v>10325</v>
      </c>
      <c r="C5975" s="172" t="s">
        <v>10326</v>
      </c>
      <c r="D5975" s="172" t="s">
        <v>134</v>
      </c>
      <c r="E5975" s="172" t="s">
        <v>143</v>
      </c>
      <c r="G5975" s="172" t="s">
        <v>103</v>
      </c>
      <c r="H5975" s="34"/>
    </row>
    <row r="5976" spans="1:8" x14ac:dyDescent="0.2">
      <c r="A5976" s="1570">
        <v>302630</v>
      </c>
      <c r="B5976" s="172" t="s">
        <v>10327</v>
      </c>
      <c r="C5976" s="172" t="s">
        <v>10328</v>
      </c>
      <c r="D5976" s="172" t="s">
        <v>101</v>
      </c>
      <c r="E5976" s="172" t="s">
        <v>124</v>
      </c>
      <c r="G5976" s="172" t="s">
        <v>103</v>
      </c>
      <c r="H5976" s="34"/>
    </row>
    <row r="5977" spans="1:8" x14ac:dyDescent="0.2">
      <c r="A5977" s="1570">
        <v>302631</v>
      </c>
      <c r="B5977" s="172" t="s">
        <v>10329</v>
      </c>
      <c r="C5977" s="172" t="s">
        <v>10330</v>
      </c>
      <c r="D5977" s="172" t="s">
        <v>143</v>
      </c>
      <c r="G5977" s="172" t="s">
        <v>103</v>
      </c>
      <c r="H5977" s="34"/>
    </row>
    <row r="5978" spans="1:8" x14ac:dyDescent="0.2">
      <c r="A5978" s="1570">
        <v>302632</v>
      </c>
      <c r="B5978" s="172" t="s">
        <v>10331</v>
      </c>
      <c r="C5978" s="172" t="s">
        <v>10332</v>
      </c>
      <c r="D5978" s="172" t="s">
        <v>143</v>
      </c>
      <c r="G5978" s="172" t="s">
        <v>103</v>
      </c>
      <c r="H5978" s="34"/>
    </row>
    <row r="5979" spans="1:8" x14ac:dyDescent="0.2">
      <c r="A5979" s="1570">
        <v>302633</v>
      </c>
      <c r="B5979" s="172" t="s">
        <v>10333</v>
      </c>
      <c r="C5979" s="172" t="s">
        <v>10334</v>
      </c>
      <c r="D5979" s="172" t="s">
        <v>143</v>
      </c>
      <c r="G5979" s="172" t="s">
        <v>103</v>
      </c>
      <c r="H5979" s="34"/>
    </row>
    <row r="5980" spans="1:8" x14ac:dyDescent="0.2">
      <c r="A5980" s="1570">
        <v>302634</v>
      </c>
      <c r="B5980" s="172" t="s">
        <v>10335</v>
      </c>
      <c r="C5980" s="172" t="s">
        <v>10336</v>
      </c>
      <c r="D5980" s="172" t="s">
        <v>124</v>
      </c>
      <c r="G5980" s="172" t="s">
        <v>103</v>
      </c>
      <c r="H5980" s="34"/>
    </row>
    <row r="5981" spans="1:8" x14ac:dyDescent="0.2">
      <c r="A5981" s="1570">
        <v>302636</v>
      </c>
      <c r="B5981" s="172" t="s">
        <v>10337</v>
      </c>
      <c r="C5981" s="172" t="s">
        <v>10338</v>
      </c>
      <c r="D5981" s="172" t="s">
        <v>143</v>
      </c>
      <c r="G5981" s="172" t="s">
        <v>103</v>
      </c>
      <c r="H5981" s="34"/>
    </row>
    <row r="5982" spans="1:8" x14ac:dyDescent="0.2">
      <c r="A5982" s="1570">
        <v>302637</v>
      </c>
      <c r="B5982" s="172" t="s">
        <v>10339</v>
      </c>
      <c r="C5982" s="172" t="s">
        <v>10340</v>
      </c>
      <c r="D5982" s="172" t="s">
        <v>143</v>
      </c>
      <c r="G5982" s="172" t="s">
        <v>103</v>
      </c>
      <c r="H5982" s="34"/>
    </row>
    <row r="5983" spans="1:8" x14ac:dyDescent="0.2">
      <c r="A5983" s="1570">
        <v>302638</v>
      </c>
      <c r="B5983" s="172" t="s">
        <v>10341</v>
      </c>
      <c r="C5983" s="172" t="s">
        <v>10342</v>
      </c>
      <c r="D5983" s="172" t="s">
        <v>143</v>
      </c>
      <c r="G5983" s="172" t="s">
        <v>103</v>
      </c>
      <c r="H5983" s="34"/>
    </row>
    <row r="5984" spans="1:8" x14ac:dyDescent="0.2">
      <c r="A5984" s="1570">
        <v>302640</v>
      </c>
      <c r="B5984" s="172" t="s">
        <v>10343</v>
      </c>
      <c r="C5984" s="172" t="s">
        <v>10344</v>
      </c>
      <c r="D5984" s="172" t="s">
        <v>134</v>
      </c>
      <c r="G5984" s="172" t="s">
        <v>103</v>
      </c>
      <c r="H5984" s="34"/>
    </row>
    <row r="5985" spans="1:8" x14ac:dyDescent="0.2">
      <c r="A5985" s="1570">
        <v>302641</v>
      </c>
      <c r="B5985" s="172" t="s">
        <v>10345</v>
      </c>
      <c r="C5985" s="172" t="s">
        <v>10346</v>
      </c>
      <c r="D5985" s="172" t="s">
        <v>124</v>
      </c>
      <c r="G5985" s="172" t="s">
        <v>103</v>
      </c>
      <c r="H5985" s="34"/>
    </row>
    <row r="5986" spans="1:8" x14ac:dyDescent="0.2">
      <c r="A5986" s="1570">
        <v>302642</v>
      </c>
      <c r="B5986" s="172" t="s">
        <v>10347</v>
      </c>
      <c r="C5986" s="172" t="s">
        <v>10348</v>
      </c>
      <c r="D5986" s="172" t="s">
        <v>134</v>
      </c>
      <c r="G5986" s="172" t="s">
        <v>103</v>
      </c>
      <c r="H5986" s="34"/>
    </row>
    <row r="5987" spans="1:8" x14ac:dyDescent="0.2">
      <c r="A5987" s="1570">
        <v>302643</v>
      </c>
      <c r="B5987" s="172" t="s">
        <v>10349</v>
      </c>
      <c r="C5987" s="172" t="s">
        <v>10350</v>
      </c>
      <c r="D5987" s="172" t="s">
        <v>143</v>
      </c>
      <c r="G5987" s="172" t="s">
        <v>103</v>
      </c>
      <c r="H5987" s="34"/>
    </row>
    <row r="5988" spans="1:8" x14ac:dyDescent="0.2">
      <c r="A5988" s="1570">
        <v>302644</v>
      </c>
      <c r="B5988" s="172" t="s">
        <v>10351</v>
      </c>
      <c r="C5988" s="172" t="s">
        <v>10352</v>
      </c>
      <c r="D5988" s="172" t="s">
        <v>124</v>
      </c>
      <c r="G5988" s="172" t="s">
        <v>103</v>
      </c>
      <c r="H5988" s="34"/>
    </row>
    <row r="5989" spans="1:8" x14ac:dyDescent="0.2">
      <c r="A5989" s="1570">
        <v>302645</v>
      </c>
      <c r="B5989" s="172" t="s">
        <v>10353</v>
      </c>
      <c r="C5989" s="172" t="s">
        <v>10354</v>
      </c>
      <c r="D5989" s="172" t="s">
        <v>101</v>
      </c>
      <c r="G5989" s="172" t="s">
        <v>103</v>
      </c>
      <c r="H5989" s="34"/>
    </row>
    <row r="5990" spans="1:8" x14ac:dyDescent="0.2">
      <c r="A5990" s="1570">
        <v>302646</v>
      </c>
      <c r="B5990" s="172" t="s">
        <v>10355</v>
      </c>
      <c r="C5990" s="172" t="s">
        <v>10356</v>
      </c>
      <c r="D5990" s="172" t="s">
        <v>101</v>
      </c>
      <c r="G5990" s="172" t="s">
        <v>103</v>
      </c>
      <c r="H5990" s="34"/>
    </row>
    <row r="5991" spans="1:8" x14ac:dyDescent="0.2">
      <c r="A5991" s="1570">
        <v>302647</v>
      </c>
      <c r="B5991" s="172" t="s">
        <v>10357</v>
      </c>
      <c r="C5991" s="172" t="s">
        <v>10358</v>
      </c>
      <c r="D5991" s="172" t="s">
        <v>101</v>
      </c>
      <c r="G5991" s="172" t="s">
        <v>103</v>
      </c>
      <c r="H5991" s="34"/>
    </row>
    <row r="5992" spans="1:8" x14ac:dyDescent="0.2">
      <c r="A5992" s="1570">
        <v>302648</v>
      </c>
      <c r="B5992" s="172" t="s">
        <v>10359</v>
      </c>
      <c r="C5992" s="172" t="s">
        <v>10360</v>
      </c>
      <c r="D5992" s="172" t="s">
        <v>143</v>
      </c>
      <c r="G5992" s="172" t="s">
        <v>103</v>
      </c>
      <c r="H5992" s="34"/>
    </row>
    <row r="5993" spans="1:8" x14ac:dyDescent="0.2">
      <c r="A5993" s="1570">
        <v>302649</v>
      </c>
      <c r="B5993" s="172" t="s">
        <v>10361</v>
      </c>
      <c r="C5993" s="172" t="s">
        <v>10362</v>
      </c>
      <c r="D5993" s="172" t="s">
        <v>134</v>
      </c>
      <c r="G5993" s="172" t="s">
        <v>103</v>
      </c>
      <c r="H5993" s="34"/>
    </row>
    <row r="5994" spans="1:8" x14ac:dyDescent="0.2">
      <c r="A5994" s="1570">
        <v>302650</v>
      </c>
      <c r="B5994" s="172" t="s">
        <v>10363</v>
      </c>
      <c r="C5994" s="172" t="s">
        <v>12086</v>
      </c>
      <c r="D5994" s="172" t="s">
        <v>124</v>
      </c>
      <c r="G5994" s="172" t="s">
        <v>103</v>
      </c>
      <c r="H5994" s="34"/>
    </row>
    <row r="5995" spans="1:8" x14ac:dyDescent="0.2">
      <c r="A5995" s="1570">
        <v>302651</v>
      </c>
      <c r="B5995" s="172" t="s">
        <v>10364</v>
      </c>
      <c r="C5995" s="172" t="s">
        <v>10365</v>
      </c>
      <c r="D5995" s="172" t="s">
        <v>134</v>
      </c>
      <c r="G5995" s="172" t="s">
        <v>107</v>
      </c>
      <c r="H5995" s="34"/>
    </row>
    <row r="5996" spans="1:8" x14ac:dyDescent="0.2">
      <c r="A5996" s="1570">
        <v>302652</v>
      </c>
      <c r="B5996" s="172" t="s">
        <v>10366</v>
      </c>
      <c r="C5996" s="172" t="s">
        <v>10367</v>
      </c>
      <c r="D5996" s="172" t="s">
        <v>134</v>
      </c>
      <c r="G5996" s="172" t="s">
        <v>107</v>
      </c>
      <c r="H5996" s="34"/>
    </row>
    <row r="5997" spans="1:8" x14ac:dyDescent="0.2">
      <c r="A5997" s="1570">
        <v>302653</v>
      </c>
      <c r="B5997" s="172" t="s">
        <v>10368</v>
      </c>
      <c r="C5997" s="172" t="s">
        <v>10369</v>
      </c>
      <c r="D5997" s="172" t="s">
        <v>101</v>
      </c>
      <c r="G5997" s="172" t="s">
        <v>103</v>
      </c>
      <c r="H5997" s="34"/>
    </row>
    <row r="5998" spans="1:8" x14ac:dyDescent="0.2">
      <c r="A5998" s="1570">
        <v>302654</v>
      </c>
      <c r="B5998" s="172" t="s">
        <v>10370</v>
      </c>
      <c r="C5998" s="172" t="s">
        <v>10371</v>
      </c>
      <c r="D5998" s="172" t="s">
        <v>101</v>
      </c>
      <c r="G5998" s="172" t="s">
        <v>103</v>
      </c>
      <c r="H5998" s="34"/>
    </row>
    <row r="5999" spans="1:8" x14ac:dyDescent="0.2">
      <c r="A5999" s="1570">
        <v>302655</v>
      </c>
      <c r="B5999" s="172" t="s">
        <v>10372</v>
      </c>
      <c r="C5999" s="172" t="s">
        <v>10373</v>
      </c>
      <c r="D5999" s="172" t="s">
        <v>143</v>
      </c>
      <c r="G5999" s="172" t="s">
        <v>103</v>
      </c>
      <c r="H5999" s="34"/>
    </row>
    <row r="6000" spans="1:8" x14ac:dyDescent="0.2">
      <c r="A6000" s="1570">
        <v>302656</v>
      </c>
      <c r="B6000" s="172" t="s">
        <v>10374</v>
      </c>
      <c r="C6000" s="172" t="s">
        <v>10375</v>
      </c>
      <c r="D6000" s="172" t="s">
        <v>143</v>
      </c>
      <c r="G6000" s="172" t="s">
        <v>103</v>
      </c>
      <c r="H6000" s="34"/>
    </row>
    <row r="6001" spans="1:8" x14ac:dyDescent="0.2">
      <c r="A6001" s="1570">
        <v>302657</v>
      </c>
      <c r="B6001" s="172" t="s">
        <v>10376</v>
      </c>
      <c r="C6001" s="172" t="s">
        <v>10377</v>
      </c>
      <c r="D6001" s="172" t="s">
        <v>101</v>
      </c>
      <c r="G6001" s="172" t="s">
        <v>103</v>
      </c>
      <c r="H6001" s="34"/>
    </row>
    <row r="6002" spans="1:8" x14ac:dyDescent="0.2">
      <c r="A6002" s="1570">
        <v>302658</v>
      </c>
      <c r="B6002" s="172" t="s">
        <v>10378</v>
      </c>
      <c r="C6002" s="172" t="s">
        <v>10379</v>
      </c>
      <c r="D6002" s="172" t="s">
        <v>124</v>
      </c>
      <c r="G6002" s="172" t="s">
        <v>103</v>
      </c>
      <c r="H6002" s="34"/>
    </row>
    <row r="6003" spans="1:8" x14ac:dyDescent="0.2">
      <c r="A6003" s="1570">
        <v>302659</v>
      </c>
      <c r="B6003" s="172" t="s">
        <v>10380</v>
      </c>
      <c r="C6003" s="172" t="s">
        <v>10381</v>
      </c>
      <c r="D6003" s="172" t="s">
        <v>124</v>
      </c>
      <c r="G6003" s="172" t="s">
        <v>103</v>
      </c>
      <c r="H6003" s="34"/>
    </row>
    <row r="6004" spans="1:8" x14ac:dyDescent="0.2">
      <c r="A6004" s="1570">
        <v>302660</v>
      </c>
      <c r="B6004" s="172" t="s">
        <v>10382</v>
      </c>
      <c r="C6004" s="172" t="s">
        <v>10383</v>
      </c>
      <c r="D6004" s="172" t="s">
        <v>134</v>
      </c>
      <c r="G6004" s="172" t="s">
        <v>103</v>
      </c>
      <c r="H6004" s="34"/>
    </row>
    <row r="6005" spans="1:8" x14ac:dyDescent="0.2">
      <c r="A6005" s="1570">
        <v>302661</v>
      </c>
      <c r="B6005" s="172" t="s">
        <v>10384</v>
      </c>
      <c r="C6005" s="172" t="s">
        <v>10385</v>
      </c>
      <c r="D6005" s="172" t="s">
        <v>124</v>
      </c>
      <c r="G6005" s="172" t="s">
        <v>103</v>
      </c>
      <c r="H6005" s="34"/>
    </row>
    <row r="6006" spans="1:8" x14ac:dyDescent="0.2">
      <c r="A6006" s="1570">
        <v>302662</v>
      </c>
      <c r="B6006" s="172" t="s">
        <v>10386</v>
      </c>
      <c r="C6006" s="172" t="s">
        <v>10387</v>
      </c>
      <c r="D6006" s="172" t="s">
        <v>124</v>
      </c>
      <c r="G6006" s="172" t="s">
        <v>103</v>
      </c>
      <c r="H6006" s="34"/>
    </row>
    <row r="6007" spans="1:8" x14ac:dyDescent="0.2">
      <c r="A6007" s="1570">
        <v>302663</v>
      </c>
      <c r="B6007" s="172" t="s">
        <v>10388</v>
      </c>
      <c r="C6007" s="172" t="s">
        <v>10389</v>
      </c>
      <c r="D6007" s="172" t="s">
        <v>124</v>
      </c>
      <c r="G6007" s="172" t="s">
        <v>103</v>
      </c>
      <c r="H6007" s="34"/>
    </row>
    <row r="6008" spans="1:8" x14ac:dyDescent="0.2">
      <c r="A6008" s="1570">
        <v>302664</v>
      </c>
      <c r="B6008" s="172" t="s">
        <v>10390</v>
      </c>
      <c r="C6008" s="172" t="s">
        <v>10391</v>
      </c>
      <c r="D6008" s="172" t="s">
        <v>124</v>
      </c>
      <c r="G6008" s="172" t="s">
        <v>103</v>
      </c>
      <c r="H6008" s="34"/>
    </row>
    <row r="6009" spans="1:8" x14ac:dyDescent="0.2">
      <c r="A6009" s="1570">
        <v>302665</v>
      </c>
      <c r="B6009" s="172" t="s">
        <v>10392</v>
      </c>
      <c r="C6009" s="172" t="s">
        <v>10393</v>
      </c>
      <c r="D6009" s="172" t="s">
        <v>101</v>
      </c>
      <c r="G6009" s="172" t="s">
        <v>103</v>
      </c>
      <c r="H6009" s="34"/>
    </row>
    <row r="6010" spans="1:8" x14ac:dyDescent="0.2">
      <c r="A6010" s="1570">
        <v>302666</v>
      </c>
      <c r="B6010" s="172" t="s">
        <v>10394</v>
      </c>
      <c r="C6010" s="172" t="s">
        <v>10395</v>
      </c>
      <c r="D6010" s="172" t="s">
        <v>134</v>
      </c>
      <c r="G6010" s="172" t="s">
        <v>103</v>
      </c>
      <c r="H6010" s="34"/>
    </row>
    <row r="6011" spans="1:8" x14ac:dyDescent="0.2">
      <c r="A6011" s="1570">
        <v>302667</v>
      </c>
      <c r="B6011" s="172" t="s">
        <v>10396</v>
      </c>
      <c r="C6011" s="172" t="s">
        <v>10397</v>
      </c>
      <c r="D6011" s="172" t="s">
        <v>101</v>
      </c>
      <c r="G6011" s="172" t="s">
        <v>110</v>
      </c>
      <c r="H6011" s="34"/>
    </row>
    <row r="6012" spans="1:8" x14ac:dyDescent="0.2">
      <c r="A6012" s="1570">
        <v>302668</v>
      </c>
      <c r="B6012" s="172" t="s">
        <v>10398</v>
      </c>
      <c r="C6012" s="172" t="s">
        <v>10399</v>
      </c>
      <c r="D6012" s="172" t="s">
        <v>101</v>
      </c>
      <c r="G6012" s="172" t="s">
        <v>103</v>
      </c>
      <c r="H6012" s="34"/>
    </row>
    <row r="6013" spans="1:8" x14ac:dyDescent="0.2">
      <c r="A6013" s="1570">
        <v>302669</v>
      </c>
      <c r="B6013" s="172" t="s">
        <v>10400</v>
      </c>
      <c r="C6013" s="172" t="s">
        <v>10401</v>
      </c>
      <c r="D6013" s="172" t="s">
        <v>134</v>
      </c>
      <c r="G6013" s="172" t="s">
        <v>107</v>
      </c>
      <c r="H6013" s="34"/>
    </row>
    <row r="6014" spans="1:8" x14ac:dyDescent="0.2">
      <c r="A6014" s="1570">
        <v>302670</v>
      </c>
      <c r="B6014" s="172" t="s">
        <v>10402</v>
      </c>
      <c r="C6014" s="172" t="s">
        <v>10403</v>
      </c>
      <c r="D6014" s="172" t="s">
        <v>134</v>
      </c>
      <c r="G6014" s="172" t="s">
        <v>103</v>
      </c>
      <c r="H6014" s="34"/>
    </row>
    <row r="6015" spans="1:8" x14ac:dyDescent="0.2">
      <c r="A6015" s="1570">
        <v>302671</v>
      </c>
      <c r="B6015" s="172" t="s">
        <v>10404</v>
      </c>
      <c r="C6015" s="172" t="s">
        <v>3389</v>
      </c>
      <c r="D6015" s="172" t="s">
        <v>134</v>
      </c>
      <c r="G6015" s="172" t="s">
        <v>103</v>
      </c>
      <c r="H6015" s="34"/>
    </row>
    <row r="6016" spans="1:8" x14ac:dyDescent="0.2">
      <c r="A6016" s="1570">
        <v>302672</v>
      </c>
      <c r="B6016" s="172" t="s">
        <v>10405</v>
      </c>
      <c r="C6016" s="172" t="s">
        <v>10406</v>
      </c>
      <c r="D6016" s="172" t="s">
        <v>134</v>
      </c>
      <c r="G6016" s="172" t="s">
        <v>103</v>
      </c>
      <c r="H6016" s="34"/>
    </row>
    <row r="6017" spans="1:8" x14ac:dyDescent="0.2">
      <c r="A6017" s="1570">
        <v>302673</v>
      </c>
      <c r="B6017" s="172" t="s">
        <v>10407</v>
      </c>
      <c r="C6017" s="172" t="s">
        <v>10408</v>
      </c>
      <c r="D6017" s="172" t="s">
        <v>101</v>
      </c>
      <c r="G6017" s="172" t="s">
        <v>103</v>
      </c>
      <c r="H6017" s="34"/>
    </row>
    <row r="6018" spans="1:8" x14ac:dyDescent="0.2">
      <c r="A6018" s="1570">
        <v>302674</v>
      </c>
      <c r="B6018" s="172" t="s">
        <v>10409</v>
      </c>
      <c r="C6018" s="172" t="s">
        <v>10410</v>
      </c>
      <c r="D6018" s="172" t="s">
        <v>101</v>
      </c>
      <c r="G6018" s="172" t="s">
        <v>103</v>
      </c>
      <c r="H6018" s="34"/>
    </row>
    <row r="6019" spans="1:8" x14ac:dyDescent="0.2">
      <c r="A6019" s="1570">
        <v>302675</v>
      </c>
      <c r="B6019" s="172" t="s">
        <v>10411</v>
      </c>
      <c r="C6019" s="172" t="s">
        <v>10412</v>
      </c>
      <c r="D6019" s="172" t="s">
        <v>143</v>
      </c>
      <c r="G6019" s="172" t="s">
        <v>103</v>
      </c>
      <c r="H6019" s="34"/>
    </row>
    <row r="6020" spans="1:8" x14ac:dyDescent="0.2">
      <c r="A6020" s="1570">
        <v>302676</v>
      </c>
      <c r="B6020" s="172" t="s">
        <v>10413</v>
      </c>
      <c r="C6020" s="172" t="s">
        <v>10414</v>
      </c>
      <c r="D6020" s="172" t="s">
        <v>143</v>
      </c>
      <c r="G6020" s="172" t="s">
        <v>103</v>
      </c>
      <c r="H6020" s="34"/>
    </row>
    <row r="6021" spans="1:8" x14ac:dyDescent="0.2">
      <c r="A6021" s="1570">
        <v>302677</v>
      </c>
      <c r="B6021" s="172" t="s">
        <v>10415</v>
      </c>
      <c r="C6021" s="172" t="s">
        <v>10416</v>
      </c>
      <c r="D6021" s="172" t="s">
        <v>134</v>
      </c>
      <c r="G6021" s="172" t="s">
        <v>103</v>
      </c>
      <c r="H6021" s="34"/>
    </row>
    <row r="6022" spans="1:8" x14ac:dyDescent="0.2">
      <c r="A6022" s="1570">
        <v>302678</v>
      </c>
      <c r="B6022" s="172" t="s">
        <v>10417</v>
      </c>
      <c r="C6022" s="172" t="s">
        <v>10418</v>
      </c>
      <c r="D6022" s="172" t="s">
        <v>101</v>
      </c>
      <c r="G6022" s="172" t="s">
        <v>103</v>
      </c>
      <c r="H6022" s="34"/>
    </row>
    <row r="6023" spans="1:8" x14ac:dyDescent="0.2">
      <c r="A6023" s="1570">
        <v>302679</v>
      </c>
      <c r="B6023" s="172" t="s">
        <v>10419</v>
      </c>
      <c r="C6023" s="172" t="s">
        <v>10420</v>
      </c>
      <c r="D6023" s="172" t="s">
        <v>101</v>
      </c>
      <c r="G6023" s="172" t="s">
        <v>103</v>
      </c>
      <c r="H6023" s="34"/>
    </row>
    <row r="6024" spans="1:8" x14ac:dyDescent="0.2">
      <c r="A6024" s="1570">
        <v>302680</v>
      </c>
      <c r="B6024" s="172" t="s">
        <v>10421</v>
      </c>
      <c r="C6024" s="172" t="s">
        <v>10422</v>
      </c>
      <c r="D6024" s="172" t="s">
        <v>101</v>
      </c>
      <c r="G6024" s="172" t="s">
        <v>103</v>
      </c>
      <c r="H6024" s="34"/>
    </row>
    <row r="6025" spans="1:8" x14ac:dyDescent="0.2">
      <c r="A6025" s="1570">
        <v>302681</v>
      </c>
      <c r="B6025" s="172" t="s">
        <v>10423</v>
      </c>
      <c r="C6025" s="172" t="s">
        <v>10424</v>
      </c>
      <c r="D6025" s="172" t="s">
        <v>124</v>
      </c>
      <c r="G6025" s="172" t="s">
        <v>103</v>
      </c>
      <c r="H6025" s="34"/>
    </row>
    <row r="6026" spans="1:8" x14ac:dyDescent="0.2">
      <c r="A6026" s="1570">
        <v>302682</v>
      </c>
      <c r="B6026" s="172" t="s">
        <v>10425</v>
      </c>
      <c r="C6026" s="172" t="s">
        <v>10426</v>
      </c>
      <c r="D6026" s="172" t="s">
        <v>101</v>
      </c>
      <c r="G6026" s="172" t="s">
        <v>103</v>
      </c>
      <c r="H6026" s="34"/>
    </row>
    <row r="6027" spans="1:8" x14ac:dyDescent="0.2">
      <c r="A6027" s="1570">
        <v>302683</v>
      </c>
      <c r="B6027" s="172" t="s">
        <v>10427</v>
      </c>
      <c r="C6027" s="172" t="s">
        <v>10428</v>
      </c>
      <c r="D6027" s="172" t="s">
        <v>134</v>
      </c>
      <c r="G6027" s="172" t="s">
        <v>103</v>
      </c>
      <c r="H6027" s="34"/>
    </row>
    <row r="6028" spans="1:8" x14ac:dyDescent="0.2">
      <c r="A6028" s="1570">
        <v>302684</v>
      </c>
      <c r="B6028" s="172" t="s">
        <v>10429</v>
      </c>
      <c r="C6028" s="172" t="s">
        <v>10430</v>
      </c>
      <c r="D6028" s="172" t="s">
        <v>101</v>
      </c>
      <c r="G6028" s="172" t="s">
        <v>103</v>
      </c>
      <c r="H6028" s="34"/>
    </row>
    <row r="6029" spans="1:8" x14ac:dyDescent="0.2">
      <c r="A6029" s="1570">
        <v>302685</v>
      </c>
      <c r="B6029" s="172" t="s">
        <v>10431</v>
      </c>
      <c r="C6029" s="172" t="s">
        <v>10432</v>
      </c>
      <c r="D6029" s="172" t="s">
        <v>101</v>
      </c>
      <c r="G6029" s="172" t="s">
        <v>103</v>
      </c>
      <c r="H6029" s="34"/>
    </row>
    <row r="6030" spans="1:8" x14ac:dyDescent="0.2">
      <c r="A6030" s="1570">
        <v>302686</v>
      </c>
      <c r="B6030" s="172" t="s">
        <v>10433</v>
      </c>
      <c r="C6030" s="172" t="s">
        <v>10434</v>
      </c>
      <c r="D6030" s="172" t="s">
        <v>134</v>
      </c>
      <c r="G6030" s="172" t="s">
        <v>103</v>
      </c>
      <c r="H6030" s="34"/>
    </row>
    <row r="6031" spans="1:8" x14ac:dyDescent="0.2">
      <c r="A6031" s="1570">
        <v>302687</v>
      </c>
      <c r="B6031" s="172" t="s">
        <v>10435</v>
      </c>
      <c r="C6031" s="172" t="s">
        <v>10436</v>
      </c>
      <c r="D6031" s="172" t="s">
        <v>101</v>
      </c>
      <c r="G6031" s="172" t="s">
        <v>103</v>
      </c>
      <c r="H6031" s="34"/>
    </row>
    <row r="6032" spans="1:8" x14ac:dyDescent="0.2">
      <c r="A6032" s="1570">
        <v>302688</v>
      </c>
      <c r="B6032" s="172" t="s">
        <v>10437</v>
      </c>
      <c r="C6032" s="172" t="s">
        <v>10438</v>
      </c>
      <c r="D6032" s="172" t="s">
        <v>143</v>
      </c>
      <c r="G6032" s="172" t="s">
        <v>103</v>
      </c>
      <c r="H6032" s="34"/>
    </row>
    <row r="6033" spans="1:8" x14ac:dyDescent="0.2">
      <c r="A6033" s="1570">
        <v>302689</v>
      </c>
      <c r="B6033" s="172" t="s">
        <v>10439</v>
      </c>
      <c r="C6033" s="172" t="s">
        <v>10440</v>
      </c>
      <c r="D6033" s="172" t="s">
        <v>134</v>
      </c>
      <c r="G6033" s="172" t="s">
        <v>103</v>
      </c>
      <c r="H6033" s="34"/>
    </row>
    <row r="6034" spans="1:8" x14ac:dyDescent="0.2">
      <c r="A6034" s="1570">
        <v>302690</v>
      </c>
      <c r="B6034" s="172" t="s">
        <v>10441</v>
      </c>
      <c r="C6034" s="172" t="s">
        <v>10442</v>
      </c>
      <c r="D6034" s="172" t="s">
        <v>134</v>
      </c>
      <c r="G6034" s="172" t="s">
        <v>103</v>
      </c>
      <c r="H6034" s="34"/>
    </row>
    <row r="6035" spans="1:8" x14ac:dyDescent="0.2">
      <c r="A6035" s="1570">
        <v>302691</v>
      </c>
      <c r="B6035" s="172" t="s">
        <v>10443</v>
      </c>
      <c r="C6035" s="172" t="s">
        <v>10444</v>
      </c>
      <c r="D6035" s="172" t="s">
        <v>134</v>
      </c>
      <c r="G6035" s="172" t="s">
        <v>103</v>
      </c>
      <c r="H6035" s="34"/>
    </row>
    <row r="6036" spans="1:8" x14ac:dyDescent="0.2">
      <c r="A6036" s="1570">
        <v>302692</v>
      </c>
      <c r="B6036" s="172" t="s">
        <v>10445</v>
      </c>
      <c r="C6036" s="172" t="s">
        <v>10446</v>
      </c>
      <c r="D6036" s="172" t="s">
        <v>143</v>
      </c>
      <c r="G6036" s="172" t="s">
        <v>113</v>
      </c>
      <c r="H6036" s="34"/>
    </row>
    <row r="6037" spans="1:8" x14ac:dyDescent="0.2">
      <c r="A6037" s="1570">
        <v>302693</v>
      </c>
      <c r="B6037" s="172" t="s">
        <v>10447</v>
      </c>
      <c r="C6037" s="172" t="s">
        <v>10448</v>
      </c>
      <c r="D6037" s="172" t="s">
        <v>101</v>
      </c>
      <c r="G6037" s="172" t="s">
        <v>113</v>
      </c>
      <c r="H6037" s="34"/>
    </row>
    <row r="6038" spans="1:8" x14ac:dyDescent="0.2">
      <c r="A6038" s="1570">
        <v>302694</v>
      </c>
      <c r="B6038" s="172" t="s">
        <v>10449</v>
      </c>
      <c r="C6038" s="172" t="s">
        <v>10450</v>
      </c>
      <c r="D6038" s="172" t="s">
        <v>134</v>
      </c>
      <c r="G6038" s="172" t="s">
        <v>107</v>
      </c>
      <c r="H6038" s="34"/>
    </row>
    <row r="6039" spans="1:8" x14ac:dyDescent="0.2">
      <c r="A6039" s="1570">
        <v>302695</v>
      </c>
      <c r="B6039" s="172" t="s">
        <v>10451</v>
      </c>
      <c r="C6039" s="172" t="s">
        <v>10452</v>
      </c>
      <c r="D6039" s="172" t="s">
        <v>134</v>
      </c>
      <c r="G6039" s="172" t="s">
        <v>103</v>
      </c>
      <c r="H6039" s="34"/>
    </row>
    <row r="6040" spans="1:8" x14ac:dyDescent="0.2">
      <c r="A6040" s="1570">
        <v>302696</v>
      </c>
      <c r="B6040" s="172" t="s">
        <v>10453</v>
      </c>
      <c r="C6040" s="172" t="s">
        <v>10454</v>
      </c>
      <c r="D6040" s="172" t="s">
        <v>134</v>
      </c>
      <c r="G6040" s="172" t="s">
        <v>107</v>
      </c>
      <c r="H6040" s="34"/>
    </row>
    <row r="6041" spans="1:8" x14ac:dyDescent="0.2">
      <c r="A6041" s="1570">
        <v>302697</v>
      </c>
      <c r="B6041" s="172" t="s">
        <v>10455</v>
      </c>
      <c r="C6041" s="172" t="s">
        <v>10456</v>
      </c>
      <c r="D6041" s="172" t="s">
        <v>143</v>
      </c>
      <c r="G6041" s="172" t="s">
        <v>103</v>
      </c>
      <c r="H6041" s="34"/>
    </row>
    <row r="6042" spans="1:8" x14ac:dyDescent="0.2">
      <c r="A6042" s="1570">
        <v>302698</v>
      </c>
      <c r="B6042" s="172" t="s">
        <v>10457</v>
      </c>
      <c r="C6042" s="172" t="s">
        <v>10458</v>
      </c>
      <c r="D6042" s="172" t="s">
        <v>143</v>
      </c>
      <c r="G6042" s="172" t="s">
        <v>103</v>
      </c>
      <c r="H6042" s="34"/>
    </row>
    <row r="6043" spans="1:8" x14ac:dyDescent="0.2">
      <c r="A6043" s="1570">
        <v>302699</v>
      </c>
      <c r="B6043" s="172" t="s">
        <v>10459</v>
      </c>
      <c r="C6043" s="172" t="s">
        <v>10460</v>
      </c>
      <c r="D6043" s="172" t="s">
        <v>143</v>
      </c>
      <c r="G6043" s="172" t="s">
        <v>103</v>
      </c>
      <c r="H6043" s="34"/>
    </row>
    <row r="6044" spans="1:8" x14ac:dyDescent="0.2">
      <c r="A6044" s="1570">
        <v>302700</v>
      </c>
      <c r="B6044" s="172" t="s">
        <v>10461</v>
      </c>
      <c r="C6044" s="172" t="s">
        <v>10462</v>
      </c>
      <c r="D6044" s="172" t="s">
        <v>124</v>
      </c>
      <c r="G6044" s="172" t="s">
        <v>103</v>
      </c>
      <c r="H6044" s="34"/>
    </row>
    <row r="6045" spans="1:8" x14ac:dyDescent="0.2">
      <c r="A6045" s="1570">
        <v>302701</v>
      </c>
      <c r="B6045" s="172" t="s">
        <v>10463</v>
      </c>
      <c r="C6045" s="172" t="s">
        <v>10464</v>
      </c>
      <c r="D6045" s="172" t="s">
        <v>143</v>
      </c>
      <c r="G6045" s="172" t="s">
        <v>103</v>
      </c>
      <c r="H6045" s="34"/>
    </row>
    <row r="6046" spans="1:8" x14ac:dyDescent="0.2">
      <c r="A6046" s="1570">
        <v>302702</v>
      </c>
      <c r="B6046" s="172" t="s">
        <v>10465</v>
      </c>
      <c r="C6046" s="172" t="s">
        <v>10466</v>
      </c>
      <c r="D6046" s="172" t="s">
        <v>143</v>
      </c>
      <c r="G6046" s="172" t="s">
        <v>103</v>
      </c>
      <c r="H6046" s="34"/>
    </row>
    <row r="6047" spans="1:8" x14ac:dyDescent="0.2">
      <c r="A6047" s="1570">
        <v>302703</v>
      </c>
      <c r="B6047" s="172" t="s">
        <v>10467</v>
      </c>
      <c r="C6047" s="172" t="s">
        <v>10468</v>
      </c>
      <c r="D6047" s="172" t="s">
        <v>134</v>
      </c>
      <c r="G6047" s="172" t="s">
        <v>103</v>
      </c>
      <c r="H6047" s="34"/>
    </row>
    <row r="6048" spans="1:8" x14ac:dyDescent="0.2">
      <c r="A6048" s="1570">
        <v>302704</v>
      </c>
      <c r="B6048" s="172" t="s">
        <v>10469</v>
      </c>
      <c r="C6048" s="172" t="s">
        <v>10470</v>
      </c>
      <c r="D6048" s="172" t="s">
        <v>124</v>
      </c>
      <c r="G6048" s="172" t="s">
        <v>103</v>
      </c>
      <c r="H6048" s="34"/>
    </row>
    <row r="6049" spans="1:8" x14ac:dyDescent="0.2">
      <c r="A6049" s="1570">
        <v>302705</v>
      </c>
      <c r="B6049" s="172" t="s">
        <v>10471</v>
      </c>
      <c r="C6049" s="172" t="s">
        <v>10472</v>
      </c>
      <c r="D6049" s="172" t="s">
        <v>124</v>
      </c>
      <c r="G6049" s="172" t="s">
        <v>103</v>
      </c>
      <c r="H6049" s="34"/>
    </row>
    <row r="6050" spans="1:8" x14ac:dyDescent="0.2">
      <c r="A6050" s="1570">
        <v>302706</v>
      </c>
      <c r="B6050" s="172" t="s">
        <v>10473</v>
      </c>
      <c r="C6050" s="172" t="s">
        <v>10474</v>
      </c>
      <c r="D6050" s="172" t="s">
        <v>124</v>
      </c>
      <c r="G6050" s="172" t="s">
        <v>103</v>
      </c>
      <c r="H6050" s="34"/>
    </row>
    <row r="6051" spans="1:8" x14ac:dyDescent="0.2">
      <c r="A6051" s="1570">
        <v>302707</v>
      </c>
      <c r="B6051" s="172" t="s">
        <v>10475</v>
      </c>
      <c r="C6051" s="172" t="s">
        <v>10476</v>
      </c>
      <c r="D6051" s="172" t="s">
        <v>124</v>
      </c>
      <c r="G6051" s="172" t="s">
        <v>103</v>
      </c>
      <c r="H6051" s="34"/>
    </row>
    <row r="6052" spans="1:8" x14ac:dyDescent="0.2">
      <c r="A6052" s="1570">
        <v>302708</v>
      </c>
      <c r="B6052" s="172" t="s">
        <v>10477</v>
      </c>
      <c r="C6052" s="172" t="s">
        <v>10478</v>
      </c>
      <c r="D6052" s="172" t="s">
        <v>124</v>
      </c>
      <c r="G6052" s="172" t="s">
        <v>103</v>
      </c>
      <c r="H6052" s="34"/>
    </row>
    <row r="6053" spans="1:8" x14ac:dyDescent="0.2">
      <c r="A6053" s="1570">
        <v>302709</v>
      </c>
      <c r="B6053" s="172" t="s">
        <v>10479</v>
      </c>
      <c r="C6053" s="172" t="s">
        <v>10480</v>
      </c>
      <c r="D6053" s="172" t="s">
        <v>124</v>
      </c>
      <c r="G6053" s="172" t="s">
        <v>103</v>
      </c>
      <c r="H6053" s="34"/>
    </row>
    <row r="6054" spans="1:8" x14ac:dyDescent="0.2">
      <c r="A6054" s="1570">
        <v>302710</v>
      </c>
      <c r="B6054" s="172" t="s">
        <v>10481</v>
      </c>
      <c r="C6054" s="172" t="s">
        <v>10482</v>
      </c>
      <c r="D6054" s="172" t="s">
        <v>143</v>
      </c>
      <c r="G6054" s="172" t="s">
        <v>103</v>
      </c>
      <c r="H6054" s="34"/>
    </row>
    <row r="6055" spans="1:8" x14ac:dyDescent="0.2">
      <c r="A6055" s="1570">
        <v>302711</v>
      </c>
      <c r="B6055" s="172" t="s">
        <v>10483</v>
      </c>
      <c r="C6055" s="172" t="s">
        <v>10484</v>
      </c>
      <c r="D6055" s="172" t="s">
        <v>134</v>
      </c>
      <c r="G6055" s="172" t="s">
        <v>103</v>
      </c>
      <c r="H6055" s="34"/>
    </row>
    <row r="6056" spans="1:8" x14ac:dyDescent="0.2">
      <c r="A6056" s="1570">
        <v>302712</v>
      </c>
      <c r="B6056" s="172" t="s">
        <v>10485</v>
      </c>
      <c r="C6056" s="172" t="s">
        <v>10486</v>
      </c>
      <c r="D6056" s="172" t="s">
        <v>143</v>
      </c>
      <c r="G6056" s="172" t="s">
        <v>103</v>
      </c>
      <c r="H6056" s="34"/>
    </row>
    <row r="6057" spans="1:8" x14ac:dyDescent="0.2">
      <c r="A6057" s="1570">
        <v>302713</v>
      </c>
      <c r="B6057" s="172" t="s">
        <v>10487</v>
      </c>
      <c r="C6057" s="172" t="s">
        <v>10488</v>
      </c>
      <c r="D6057" s="172" t="s">
        <v>134</v>
      </c>
      <c r="E6057" s="172" t="s">
        <v>143</v>
      </c>
      <c r="G6057" s="172" t="s">
        <v>103</v>
      </c>
      <c r="H6057" s="34"/>
    </row>
    <row r="6058" spans="1:8" x14ac:dyDescent="0.2">
      <c r="A6058" s="1570">
        <v>302714</v>
      </c>
      <c r="B6058" s="172" t="s">
        <v>10489</v>
      </c>
      <c r="C6058" s="172" t="s">
        <v>10490</v>
      </c>
      <c r="D6058" s="172" t="s">
        <v>134</v>
      </c>
      <c r="G6058" s="172" t="s">
        <v>107</v>
      </c>
      <c r="H6058" s="34"/>
    </row>
    <row r="6059" spans="1:8" x14ac:dyDescent="0.2">
      <c r="A6059" s="1570">
        <v>302715</v>
      </c>
      <c r="B6059" s="172" t="s">
        <v>10491</v>
      </c>
      <c r="C6059" s="172" t="s">
        <v>10492</v>
      </c>
      <c r="D6059" s="172" t="s">
        <v>101</v>
      </c>
      <c r="E6059" s="172" t="s">
        <v>143</v>
      </c>
      <c r="G6059" s="172" t="s">
        <v>103</v>
      </c>
      <c r="H6059" s="34"/>
    </row>
    <row r="6060" spans="1:8" x14ac:dyDescent="0.2">
      <c r="A6060" s="1570">
        <v>302716</v>
      </c>
      <c r="B6060" s="172" t="s">
        <v>10493</v>
      </c>
      <c r="C6060" s="172" t="s">
        <v>10494</v>
      </c>
      <c r="D6060" s="172" t="s">
        <v>143</v>
      </c>
      <c r="G6060" s="172" t="s">
        <v>103</v>
      </c>
      <c r="H6060" s="34"/>
    </row>
    <row r="6061" spans="1:8" x14ac:dyDescent="0.2">
      <c r="A6061" s="1570">
        <v>302717</v>
      </c>
      <c r="B6061" s="172" t="s">
        <v>10495</v>
      </c>
      <c r="C6061" s="172" t="s">
        <v>10496</v>
      </c>
      <c r="D6061" s="172" t="s">
        <v>134</v>
      </c>
      <c r="G6061" s="172" t="s">
        <v>103</v>
      </c>
      <c r="H6061" s="34"/>
    </row>
    <row r="6062" spans="1:8" x14ac:dyDescent="0.2">
      <c r="A6062" s="1570">
        <v>302718</v>
      </c>
      <c r="B6062" s="172" t="s">
        <v>10497</v>
      </c>
      <c r="C6062" s="172" t="s">
        <v>10498</v>
      </c>
      <c r="D6062" s="172" t="s">
        <v>134</v>
      </c>
      <c r="G6062" s="172" t="s">
        <v>103</v>
      </c>
      <c r="H6062" s="34"/>
    </row>
    <row r="6063" spans="1:8" x14ac:dyDescent="0.2">
      <c r="A6063" s="1570">
        <v>302719</v>
      </c>
      <c r="B6063" s="172" t="s">
        <v>10499</v>
      </c>
      <c r="C6063" s="172" t="s">
        <v>10500</v>
      </c>
      <c r="D6063" s="172" t="s">
        <v>134</v>
      </c>
      <c r="G6063" s="172" t="s">
        <v>103</v>
      </c>
      <c r="H6063" s="34"/>
    </row>
    <row r="6064" spans="1:8" x14ac:dyDescent="0.2">
      <c r="A6064" s="1570">
        <v>302720</v>
      </c>
      <c r="B6064" s="172" t="s">
        <v>10501</v>
      </c>
      <c r="C6064" s="172" t="s">
        <v>10502</v>
      </c>
      <c r="D6064" s="172" t="s">
        <v>124</v>
      </c>
      <c r="G6064" s="172" t="s">
        <v>103</v>
      </c>
      <c r="H6064" s="34"/>
    </row>
    <row r="6065" spans="1:8" x14ac:dyDescent="0.2">
      <c r="A6065" s="1570">
        <v>302721</v>
      </c>
      <c r="B6065" s="172" t="s">
        <v>10503</v>
      </c>
      <c r="C6065" s="172" t="s">
        <v>10504</v>
      </c>
      <c r="D6065" s="172" t="s">
        <v>124</v>
      </c>
      <c r="G6065" s="172" t="s">
        <v>103</v>
      </c>
      <c r="H6065" s="34"/>
    </row>
    <row r="6066" spans="1:8" x14ac:dyDescent="0.2">
      <c r="A6066" s="1570">
        <v>302722</v>
      </c>
      <c r="B6066" s="172" t="s">
        <v>10505</v>
      </c>
      <c r="C6066" s="172" t="s">
        <v>10506</v>
      </c>
      <c r="D6066" s="172" t="s">
        <v>124</v>
      </c>
      <c r="G6066" s="172" t="s">
        <v>103</v>
      </c>
      <c r="H6066" s="34"/>
    </row>
    <row r="6067" spans="1:8" x14ac:dyDescent="0.2">
      <c r="A6067" s="1570">
        <v>302723</v>
      </c>
      <c r="B6067" s="172" t="s">
        <v>10507</v>
      </c>
      <c r="C6067" s="172" t="s">
        <v>10508</v>
      </c>
      <c r="D6067" s="172" t="s">
        <v>143</v>
      </c>
      <c r="G6067" s="172" t="s">
        <v>103</v>
      </c>
      <c r="H6067" s="34"/>
    </row>
    <row r="6068" spans="1:8" x14ac:dyDescent="0.2">
      <c r="A6068" s="1570">
        <v>302724</v>
      </c>
      <c r="B6068" s="172" t="s">
        <v>10509</v>
      </c>
      <c r="C6068" s="172" t="s">
        <v>10510</v>
      </c>
      <c r="D6068" s="172" t="s">
        <v>134</v>
      </c>
      <c r="G6068" s="172" t="s">
        <v>103</v>
      </c>
      <c r="H6068" s="34"/>
    </row>
    <row r="6069" spans="1:8" x14ac:dyDescent="0.2">
      <c r="A6069" s="1570">
        <v>302725</v>
      </c>
      <c r="B6069" s="172" t="s">
        <v>10511</v>
      </c>
      <c r="C6069" s="172" t="s">
        <v>10512</v>
      </c>
      <c r="D6069" s="172" t="s">
        <v>101</v>
      </c>
      <c r="G6069" s="172" t="s">
        <v>103</v>
      </c>
      <c r="H6069" s="34"/>
    </row>
    <row r="6070" spans="1:8" x14ac:dyDescent="0.2">
      <c r="A6070" s="1570">
        <v>302726</v>
      </c>
      <c r="B6070" s="172" t="s">
        <v>10513</v>
      </c>
      <c r="C6070" s="172" t="s">
        <v>10514</v>
      </c>
      <c r="D6070" s="172" t="s">
        <v>101</v>
      </c>
      <c r="G6070" s="172" t="s">
        <v>103</v>
      </c>
      <c r="H6070" s="34"/>
    </row>
    <row r="6071" spans="1:8" x14ac:dyDescent="0.2">
      <c r="A6071" s="1570">
        <v>302727</v>
      </c>
      <c r="B6071" s="172" t="s">
        <v>10515</v>
      </c>
      <c r="C6071" s="172" t="s">
        <v>10516</v>
      </c>
      <c r="D6071" s="172" t="s">
        <v>101</v>
      </c>
      <c r="G6071" s="172" t="s">
        <v>103</v>
      </c>
      <c r="H6071" s="34"/>
    </row>
    <row r="6072" spans="1:8" x14ac:dyDescent="0.2">
      <c r="A6072" s="1570">
        <v>302728</v>
      </c>
      <c r="B6072" s="172" t="s">
        <v>12087</v>
      </c>
      <c r="C6072" s="172" t="s">
        <v>12088</v>
      </c>
      <c r="D6072" s="172" t="s">
        <v>134</v>
      </c>
      <c r="G6072" s="172" t="s">
        <v>103</v>
      </c>
      <c r="H6072" s="34"/>
    </row>
    <row r="6073" spans="1:8" x14ac:dyDescent="0.2">
      <c r="A6073" s="1570">
        <v>302729</v>
      </c>
      <c r="B6073" s="172" t="s">
        <v>10517</v>
      </c>
      <c r="C6073" s="172" t="s">
        <v>10518</v>
      </c>
      <c r="D6073" s="172" t="s">
        <v>101</v>
      </c>
      <c r="G6073" s="172" t="s">
        <v>103</v>
      </c>
      <c r="H6073" s="34"/>
    </row>
    <row r="6074" spans="1:8" x14ac:dyDescent="0.2">
      <c r="A6074" s="1570">
        <v>302730</v>
      </c>
      <c r="B6074" s="172" t="s">
        <v>10519</v>
      </c>
      <c r="C6074" s="172" t="s">
        <v>10520</v>
      </c>
      <c r="D6074" s="172" t="s">
        <v>124</v>
      </c>
      <c r="G6074" s="172" t="s">
        <v>103</v>
      </c>
      <c r="H6074" s="34"/>
    </row>
    <row r="6075" spans="1:8" x14ac:dyDescent="0.2">
      <c r="A6075" s="1570">
        <v>302731</v>
      </c>
      <c r="B6075" s="172" t="s">
        <v>10521</v>
      </c>
      <c r="C6075" s="172" t="s">
        <v>10522</v>
      </c>
      <c r="D6075" s="172" t="s">
        <v>134</v>
      </c>
      <c r="G6075" s="172" t="s">
        <v>103</v>
      </c>
      <c r="H6075" s="34"/>
    </row>
    <row r="6076" spans="1:8" x14ac:dyDescent="0.2">
      <c r="A6076" s="1570">
        <v>302732</v>
      </c>
      <c r="B6076" s="172" t="s">
        <v>10523</v>
      </c>
      <c r="C6076" s="172" t="s">
        <v>10524</v>
      </c>
      <c r="D6076" s="172" t="s">
        <v>124</v>
      </c>
      <c r="G6076" s="172" t="s">
        <v>103</v>
      </c>
      <c r="H6076" s="34"/>
    </row>
    <row r="6077" spans="1:8" x14ac:dyDescent="0.2">
      <c r="A6077" s="1570">
        <v>302733</v>
      </c>
      <c r="B6077" s="172" t="s">
        <v>10525</v>
      </c>
      <c r="C6077" s="172" t="s">
        <v>10526</v>
      </c>
      <c r="D6077" s="172" t="s">
        <v>124</v>
      </c>
      <c r="G6077" s="172" t="s">
        <v>103</v>
      </c>
      <c r="H6077" s="34"/>
    </row>
    <row r="6078" spans="1:8" x14ac:dyDescent="0.2">
      <c r="A6078" s="1570">
        <v>302734</v>
      </c>
      <c r="B6078" s="172" t="s">
        <v>10527</v>
      </c>
      <c r="C6078" s="172" t="s">
        <v>10528</v>
      </c>
      <c r="D6078" s="172" t="s">
        <v>124</v>
      </c>
      <c r="G6078" s="172" t="s">
        <v>103</v>
      </c>
      <c r="H6078" s="34"/>
    </row>
    <row r="6079" spans="1:8" x14ac:dyDescent="0.2">
      <c r="A6079" s="1570">
        <v>302735</v>
      </c>
      <c r="B6079" s="172" t="s">
        <v>10529</v>
      </c>
      <c r="C6079" s="172" t="s">
        <v>10530</v>
      </c>
      <c r="D6079" s="172" t="s">
        <v>124</v>
      </c>
      <c r="G6079" s="172" t="s">
        <v>103</v>
      </c>
      <c r="H6079" s="34"/>
    </row>
    <row r="6080" spans="1:8" x14ac:dyDescent="0.2">
      <c r="A6080" s="1570">
        <v>302736</v>
      </c>
      <c r="B6080" s="172" t="s">
        <v>10531</v>
      </c>
      <c r="C6080" s="172" t="s">
        <v>10532</v>
      </c>
      <c r="D6080" s="172" t="s">
        <v>143</v>
      </c>
      <c r="G6080" s="172" t="s">
        <v>103</v>
      </c>
      <c r="H6080" s="34"/>
    </row>
    <row r="6081" spans="1:8" x14ac:dyDescent="0.2">
      <c r="A6081" s="1570">
        <v>302737</v>
      </c>
      <c r="B6081" s="172" t="s">
        <v>10533</v>
      </c>
      <c r="C6081" s="172" t="s">
        <v>10534</v>
      </c>
      <c r="D6081" s="172" t="s">
        <v>143</v>
      </c>
      <c r="G6081" s="172" t="s">
        <v>103</v>
      </c>
      <c r="H6081" s="34"/>
    </row>
    <row r="6082" spans="1:8" x14ac:dyDescent="0.2">
      <c r="A6082" s="1570">
        <v>302738</v>
      </c>
      <c r="B6082" s="172" t="s">
        <v>10535</v>
      </c>
      <c r="C6082" s="172" t="s">
        <v>10536</v>
      </c>
      <c r="D6082" s="172" t="s">
        <v>143</v>
      </c>
      <c r="G6082" s="172" t="s">
        <v>103</v>
      </c>
      <c r="H6082" s="34"/>
    </row>
    <row r="6083" spans="1:8" x14ac:dyDescent="0.2">
      <c r="A6083" s="1570">
        <v>302739</v>
      </c>
      <c r="B6083" s="172" t="s">
        <v>10537</v>
      </c>
      <c r="C6083" s="172" t="s">
        <v>10538</v>
      </c>
      <c r="D6083" s="172" t="s">
        <v>134</v>
      </c>
      <c r="G6083" s="172" t="s">
        <v>107</v>
      </c>
      <c r="H6083" s="34"/>
    </row>
    <row r="6084" spans="1:8" x14ac:dyDescent="0.2">
      <c r="A6084" s="1570">
        <v>302740</v>
      </c>
      <c r="B6084" s="172" t="s">
        <v>10539</v>
      </c>
      <c r="C6084" s="172" t="s">
        <v>10540</v>
      </c>
      <c r="D6084" s="172" t="s">
        <v>124</v>
      </c>
      <c r="G6084" s="172" t="s">
        <v>103</v>
      </c>
      <c r="H6084" s="34"/>
    </row>
    <row r="6085" spans="1:8" x14ac:dyDescent="0.2">
      <c r="A6085" s="1570">
        <v>302741</v>
      </c>
      <c r="B6085" s="172" t="s">
        <v>10541</v>
      </c>
      <c r="C6085" s="172" t="s">
        <v>10542</v>
      </c>
      <c r="D6085" s="172" t="s">
        <v>143</v>
      </c>
      <c r="G6085" s="172" t="s">
        <v>103</v>
      </c>
      <c r="H6085" s="34"/>
    </row>
    <row r="6086" spans="1:8" x14ac:dyDescent="0.2">
      <c r="A6086" s="1570">
        <v>302742</v>
      </c>
      <c r="B6086" s="172" t="s">
        <v>10543</v>
      </c>
      <c r="C6086" s="172" t="s">
        <v>10544</v>
      </c>
      <c r="D6086" s="172" t="s">
        <v>143</v>
      </c>
      <c r="G6086" s="172" t="s">
        <v>103</v>
      </c>
      <c r="H6086" s="34"/>
    </row>
    <row r="6087" spans="1:8" x14ac:dyDescent="0.2">
      <c r="A6087" s="1570">
        <v>302743</v>
      </c>
      <c r="B6087" s="172" t="s">
        <v>10545</v>
      </c>
      <c r="C6087" s="172" t="s">
        <v>10546</v>
      </c>
      <c r="D6087" s="172" t="s">
        <v>143</v>
      </c>
      <c r="G6087" s="172" t="s">
        <v>103</v>
      </c>
      <c r="H6087" s="34"/>
    </row>
    <row r="6088" spans="1:8" x14ac:dyDescent="0.2">
      <c r="A6088" s="1570">
        <v>302744</v>
      </c>
      <c r="B6088" s="172" t="s">
        <v>10547</v>
      </c>
      <c r="C6088" s="172" t="s">
        <v>10548</v>
      </c>
      <c r="D6088" s="172" t="s">
        <v>134</v>
      </c>
      <c r="G6088" s="172" t="s">
        <v>110</v>
      </c>
      <c r="H6088" s="34"/>
    </row>
    <row r="6089" spans="1:8" x14ac:dyDescent="0.2">
      <c r="A6089" s="1570">
        <v>302745</v>
      </c>
      <c r="B6089" s="172" t="s">
        <v>10549</v>
      </c>
      <c r="C6089" s="172" t="s">
        <v>10550</v>
      </c>
      <c r="D6089" s="172" t="s">
        <v>134</v>
      </c>
      <c r="G6089" s="172" t="s">
        <v>110</v>
      </c>
      <c r="H6089" s="34"/>
    </row>
    <row r="6090" spans="1:8" x14ac:dyDescent="0.2">
      <c r="A6090" s="1570">
        <v>302746</v>
      </c>
      <c r="B6090" s="172" t="s">
        <v>12089</v>
      </c>
      <c r="C6090" s="172" t="s">
        <v>12090</v>
      </c>
      <c r="D6090" s="172" t="s">
        <v>101</v>
      </c>
      <c r="G6090" s="172" t="s">
        <v>110</v>
      </c>
      <c r="H6090" s="34"/>
    </row>
    <row r="6091" spans="1:8" x14ac:dyDescent="0.2">
      <c r="A6091" s="1570">
        <v>302747</v>
      </c>
      <c r="B6091" s="172" t="s">
        <v>10551</v>
      </c>
      <c r="C6091" s="172" t="s">
        <v>10552</v>
      </c>
      <c r="D6091" s="172" t="s">
        <v>101</v>
      </c>
      <c r="G6091" s="172" t="s">
        <v>110</v>
      </c>
      <c r="H6091" s="34"/>
    </row>
    <row r="6092" spans="1:8" x14ac:dyDescent="0.2">
      <c r="A6092" s="1570">
        <v>302748</v>
      </c>
      <c r="B6092" s="172" t="s">
        <v>10553</v>
      </c>
      <c r="C6092" s="172" t="s">
        <v>10554</v>
      </c>
      <c r="D6092" s="172" t="s">
        <v>101</v>
      </c>
      <c r="G6092" s="172" t="s">
        <v>110</v>
      </c>
      <c r="H6092" s="34"/>
    </row>
    <row r="6093" spans="1:8" x14ac:dyDescent="0.2">
      <c r="A6093" s="1570">
        <v>302749</v>
      </c>
      <c r="B6093" s="172" t="s">
        <v>10555</v>
      </c>
      <c r="C6093" s="172" t="s">
        <v>10556</v>
      </c>
      <c r="D6093" s="172" t="s">
        <v>134</v>
      </c>
      <c r="G6093" s="172" t="s">
        <v>103</v>
      </c>
      <c r="H6093" s="34"/>
    </row>
    <row r="6094" spans="1:8" x14ac:dyDescent="0.2">
      <c r="A6094" s="1570">
        <v>302750</v>
      </c>
      <c r="B6094" s="172" t="s">
        <v>10557</v>
      </c>
      <c r="C6094" s="172" t="s">
        <v>10558</v>
      </c>
      <c r="D6094" s="172" t="s">
        <v>134</v>
      </c>
      <c r="G6094" s="172" t="s">
        <v>103</v>
      </c>
      <c r="H6094" s="34"/>
    </row>
    <row r="6095" spans="1:8" x14ac:dyDescent="0.2">
      <c r="A6095" s="1570">
        <v>302751</v>
      </c>
      <c r="B6095" s="172" t="s">
        <v>10559</v>
      </c>
      <c r="C6095" s="172" t="s">
        <v>10560</v>
      </c>
      <c r="D6095" s="172" t="s">
        <v>134</v>
      </c>
      <c r="G6095" s="172" t="s">
        <v>103</v>
      </c>
      <c r="H6095" s="34"/>
    </row>
    <row r="6096" spans="1:8" x14ac:dyDescent="0.2">
      <c r="A6096" s="1570">
        <v>302752</v>
      </c>
      <c r="B6096" s="172" t="s">
        <v>10561</v>
      </c>
      <c r="C6096" s="172" t="s">
        <v>10562</v>
      </c>
      <c r="D6096" s="172" t="s">
        <v>134</v>
      </c>
      <c r="G6096" s="172" t="s">
        <v>103</v>
      </c>
      <c r="H6096" s="34"/>
    </row>
    <row r="6097" spans="1:8" x14ac:dyDescent="0.2">
      <c r="A6097" s="1570">
        <v>302753</v>
      </c>
      <c r="B6097" s="172" t="s">
        <v>10563</v>
      </c>
      <c r="C6097" s="172" t="s">
        <v>10564</v>
      </c>
      <c r="D6097" s="172" t="s">
        <v>101</v>
      </c>
      <c r="G6097" s="172" t="s">
        <v>103</v>
      </c>
      <c r="H6097" s="34"/>
    </row>
    <row r="6098" spans="1:8" x14ac:dyDescent="0.2">
      <c r="A6098" s="1570">
        <v>302754</v>
      </c>
      <c r="B6098" s="172" t="s">
        <v>10565</v>
      </c>
      <c r="C6098" s="172" t="s">
        <v>10566</v>
      </c>
      <c r="D6098" s="172" t="s">
        <v>143</v>
      </c>
      <c r="G6098" s="172" t="s">
        <v>103</v>
      </c>
      <c r="H6098" s="34"/>
    </row>
    <row r="6099" spans="1:8" x14ac:dyDescent="0.2">
      <c r="A6099" s="1570">
        <v>302755</v>
      </c>
      <c r="B6099" s="172" t="s">
        <v>10567</v>
      </c>
      <c r="C6099" s="172" t="s">
        <v>10568</v>
      </c>
      <c r="D6099" s="172" t="s">
        <v>101</v>
      </c>
      <c r="G6099" s="172" t="s">
        <v>103</v>
      </c>
      <c r="H6099" s="34"/>
    </row>
    <row r="6100" spans="1:8" x14ac:dyDescent="0.2">
      <c r="A6100" s="1570">
        <v>302756</v>
      </c>
      <c r="B6100" s="172" t="s">
        <v>10569</v>
      </c>
      <c r="C6100" s="172" t="s">
        <v>10570</v>
      </c>
      <c r="D6100" s="172" t="s">
        <v>101</v>
      </c>
      <c r="G6100" s="172" t="s">
        <v>103</v>
      </c>
      <c r="H6100" s="34"/>
    </row>
    <row r="6101" spans="1:8" x14ac:dyDescent="0.2">
      <c r="A6101" s="1570">
        <v>302757</v>
      </c>
      <c r="B6101" s="172" t="s">
        <v>10571</v>
      </c>
      <c r="C6101" s="172" t="s">
        <v>10572</v>
      </c>
      <c r="D6101" s="172" t="s">
        <v>101</v>
      </c>
      <c r="G6101" s="172" t="s">
        <v>103</v>
      </c>
      <c r="H6101" s="34"/>
    </row>
    <row r="6102" spans="1:8" x14ac:dyDescent="0.2">
      <c r="A6102" s="1570">
        <v>302758</v>
      </c>
      <c r="B6102" s="172" t="s">
        <v>10573</v>
      </c>
      <c r="C6102" s="172" t="s">
        <v>10574</v>
      </c>
      <c r="D6102" s="172" t="s">
        <v>124</v>
      </c>
      <c r="G6102" s="172" t="s">
        <v>103</v>
      </c>
      <c r="H6102" s="34"/>
    </row>
    <row r="6103" spans="1:8" x14ac:dyDescent="0.2">
      <c r="A6103" s="1570">
        <v>302759</v>
      </c>
      <c r="B6103" s="172" t="s">
        <v>10575</v>
      </c>
      <c r="C6103" s="172" t="s">
        <v>10576</v>
      </c>
      <c r="D6103" s="172" t="s">
        <v>143</v>
      </c>
      <c r="G6103" s="172" t="s">
        <v>103</v>
      </c>
      <c r="H6103" s="34"/>
    </row>
    <row r="6104" spans="1:8" x14ac:dyDescent="0.2">
      <c r="A6104" s="1570">
        <v>302760</v>
      </c>
      <c r="B6104" s="172" t="s">
        <v>10577</v>
      </c>
      <c r="C6104" s="172" t="s">
        <v>10578</v>
      </c>
      <c r="D6104" s="172" t="s">
        <v>134</v>
      </c>
      <c r="G6104" s="172" t="s">
        <v>103</v>
      </c>
      <c r="H6104" s="34"/>
    </row>
    <row r="6105" spans="1:8" x14ac:dyDescent="0.2">
      <c r="A6105" s="1570">
        <v>302761</v>
      </c>
      <c r="B6105" s="172" t="s">
        <v>10579</v>
      </c>
      <c r="C6105" s="172" t="s">
        <v>10580</v>
      </c>
      <c r="D6105" s="172" t="s">
        <v>124</v>
      </c>
      <c r="G6105" s="172" t="s">
        <v>103</v>
      </c>
      <c r="H6105" s="34"/>
    </row>
    <row r="6106" spans="1:8" x14ac:dyDescent="0.2">
      <c r="A6106" s="1570">
        <v>302762</v>
      </c>
      <c r="B6106" s="172" t="s">
        <v>10581</v>
      </c>
      <c r="C6106" s="172" t="s">
        <v>10582</v>
      </c>
      <c r="D6106" s="172" t="s">
        <v>143</v>
      </c>
      <c r="G6106" s="172" t="s">
        <v>103</v>
      </c>
      <c r="H6106" s="34"/>
    </row>
    <row r="6107" spans="1:8" x14ac:dyDescent="0.2">
      <c r="A6107" s="1570">
        <v>302763</v>
      </c>
      <c r="B6107" s="172" t="s">
        <v>12091</v>
      </c>
      <c r="C6107" s="172" t="s">
        <v>12092</v>
      </c>
      <c r="D6107" s="172" t="s">
        <v>101</v>
      </c>
      <c r="G6107" s="172" t="s">
        <v>103</v>
      </c>
      <c r="H6107" s="34"/>
    </row>
    <row r="6108" spans="1:8" x14ac:dyDescent="0.2">
      <c r="A6108" s="1570">
        <v>302764</v>
      </c>
      <c r="B6108" s="172" t="s">
        <v>10583</v>
      </c>
      <c r="C6108" s="172" t="s">
        <v>10584</v>
      </c>
      <c r="D6108" s="172" t="s">
        <v>134</v>
      </c>
      <c r="G6108" s="172" t="s">
        <v>103</v>
      </c>
      <c r="H6108" s="34"/>
    </row>
    <row r="6109" spans="1:8" x14ac:dyDescent="0.2">
      <c r="A6109" s="1570">
        <v>302765</v>
      </c>
      <c r="B6109" s="172" t="s">
        <v>10585</v>
      </c>
      <c r="C6109" s="172" t="s">
        <v>10586</v>
      </c>
      <c r="D6109" s="172" t="s">
        <v>143</v>
      </c>
      <c r="G6109" s="172" t="s">
        <v>103</v>
      </c>
      <c r="H6109" s="34"/>
    </row>
    <row r="6110" spans="1:8" x14ac:dyDescent="0.2">
      <c r="A6110" s="1570">
        <v>302766</v>
      </c>
      <c r="B6110" s="172" t="s">
        <v>10587</v>
      </c>
      <c r="C6110" s="172" t="s">
        <v>10588</v>
      </c>
      <c r="D6110" s="172" t="s">
        <v>134</v>
      </c>
      <c r="G6110" s="172" t="s">
        <v>103</v>
      </c>
      <c r="H6110" s="34"/>
    </row>
    <row r="6111" spans="1:8" x14ac:dyDescent="0.2">
      <c r="A6111" s="1570">
        <v>302767</v>
      </c>
      <c r="B6111" s="172" t="s">
        <v>10589</v>
      </c>
      <c r="C6111" s="172" t="s">
        <v>10590</v>
      </c>
      <c r="D6111" s="172" t="s">
        <v>134</v>
      </c>
      <c r="G6111" s="172" t="s">
        <v>103</v>
      </c>
      <c r="H6111" s="34"/>
    </row>
    <row r="6112" spans="1:8" x14ac:dyDescent="0.2">
      <c r="A6112" s="1570">
        <v>302768</v>
      </c>
      <c r="B6112" s="172" t="s">
        <v>10591</v>
      </c>
      <c r="C6112" s="172" t="s">
        <v>10592</v>
      </c>
      <c r="D6112" s="172" t="s">
        <v>134</v>
      </c>
      <c r="G6112" s="172" t="s">
        <v>103</v>
      </c>
      <c r="H6112" s="34"/>
    </row>
    <row r="6113" spans="1:8" x14ac:dyDescent="0.2">
      <c r="A6113" s="1570">
        <v>302769</v>
      </c>
      <c r="B6113" s="172" t="s">
        <v>10593</v>
      </c>
      <c r="C6113" s="172" t="s">
        <v>10594</v>
      </c>
      <c r="D6113" s="172" t="s">
        <v>134</v>
      </c>
      <c r="G6113" s="172" t="s">
        <v>103</v>
      </c>
      <c r="H6113" s="34"/>
    </row>
    <row r="6114" spans="1:8" x14ac:dyDescent="0.2">
      <c r="A6114" s="1570">
        <v>302770</v>
      </c>
      <c r="B6114" s="172" t="s">
        <v>10595</v>
      </c>
      <c r="C6114" s="172" t="s">
        <v>10596</v>
      </c>
      <c r="D6114" s="172" t="s">
        <v>134</v>
      </c>
      <c r="G6114" s="172" t="s">
        <v>103</v>
      </c>
      <c r="H6114" s="34"/>
    </row>
    <row r="6115" spans="1:8" x14ac:dyDescent="0.2">
      <c r="A6115" s="1570">
        <v>302771</v>
      </c>
      <c r="B6115" s="172" t="s">
        <v>10597</v>
      </c>
      <c r="C6115" s="172" t="s">
        <v>10598</v>
      </c>
      <c r="D6115" s="172" t="s">
        <v>134</v>
      </c>
      <c r="G6115" s="172" t="s">
        <v>103</v>
      </c>
      <c r="H6115" s="34"/>
    </row>
    <row r="6116" spans="1:8" x14ac:dyDescent="0.2">
      <c r="A6116" s="1570">
        <v>302772</v>
      </c>
      <c r="B6116" s="172" t="s">
        <v>10599</v>
      </c>
      <c r="C6116" s="172" t="s">
        <v>10600</v>
      </c>
      <c r="D6116" s="172" t="s">
        <v>124</v>
      </c>
      <c r="G6116" s="172" t="s">
        <v>103</v>
      </c>
      <c r="H6116" s="34"/>
    </row>
    <row r="6117" spans="1:8" x14ac:dyDescent="0.2">
      <c r="A6117" s="1570">
        <v>302773</v>
      </c>
      <c r="B6117" s="172" t="s">
        <v>10601</v>
      </c>
      <c r="C6117" s="172" t="s">
        <v>10602</v>
      </c>
      <c r="D6117" s="172" t="s">
        <v>143</v>
      </c>
      <c r="G6117" s="172" t="s">
        <v>103</v>
      </c>
      <c r="H6117" s="34"/>
    </row>
    <row r="6118" spans="1:8" x14ac:dyDescent="0.2">
      <c r="A6118" s="1570">
        <v>302774</v>
      </c>
      <c r="B6118" s="172" t="s">
        <v>10603</v>
      </c>
      <c r="C6118" s="172" t="s">
        <v>10604</v>
      </c>
      <c r="D6118" s="172" t="s">
        <v>134</v>
      </c>
      <c r="G6118" s="172" t="s">
        <v>103</v>
      </c>
      <c r="H6118" s="34"/>
    </row>
    <row r="6119" spans="1:8" x14ac:dyDescent="0.2">
      <c r="A6119" s="1570">
        <v>302775</v>
      </c>
      <c r="B6119" s="172" t="s">
        <v>10605</v>
      </c>
      <c r="C6119" s="172" t="s">
        <v>10606</v>
      </c>
      <c r="D6119" s="172" t="s">
        <v>143</v>
      </c>
      <c r="G6119" s="172" t="s">
        <v>103</v>
      </c>
      <c r="H6119" s="34"/>
    </row>
    <row r="6120" spans="1:8" x14ac:dyDescent="0.2">
      <c r="A6120" s="1570">
        <v>302776</v>
      </c>
      <c r="B6120" s="172" t="s">
        <v>10607</v>
      </c>
      <c r="C6120" s="172" t="s">
        <v>10608</v>
      </c>
      <c r="D6120" s="172" t="s">
        <v>143</v>
      </c>
      <c r="G6120" s="172" t="s">
        <v>103</v>
      </c>
      <c r="H6120" s="34"/>
    </row>
    <row r="6121" spans="1:8" x14ac:dyDescent="0.2">
      <c r="A6121" s="1570">
        <v>302777</v>
      </c>
      <c r="B6121" s="172" t="s">
        <v>10609</v>
      </c>
      <c r="C6121" s="172" t="s">
        <v>10610</v>
      </c>
      <c r="D6121" s="172" t="s">
        <v>101</v>
      </c>
      <c r="G6121" s="172" t="s">
        <v>103</v>
      </c>
      <c r="H6121" s="34"/>
    </row>
    <row r="6122" spans="1:8" x14ac:dyDescent="0.2">
      <c r="A6122" s="1570">
        <v>302778</v>
      </c>
      <c r="B6122" s="172" t="s">
        <v>10611</v>
      </c>
      <c r="C6122" s="172" t="s">
        <v>10612</v>
      </c>
      <c r="D6122" s="172" t="s">
        <v>101</v>
      </c>
      <c r="G6122" s="172" t="s">
        <v>103</v>
      </c>
      <c r="H6122" s="34"/>
    </row>
    <row r="6123" spans="1:8" x14ac:dyDescent="0.2">
      <c r="A6123" s="1570">
        <v>302779</v>
      </c>
      <c r="B6123" s="172" t="s">
        <v>10613</v>
      </c>
      <c r="C6123" s="172" t="s">
        <v>10614</v>
      </c>
      <c r="D6123" s="172" t="s">
        <v>143</v>
      </c>
      <c r="G6123" s="172" t="s">
        <v>103</v>
      </c>
      <c r="H6123" s="34"/>
    </row>
    <row r="6124" spans="1:8" x14ac:dyDescent="0.2">
      <c r="A6124" s="1570">
        <v>302780</v>
      </c>
      <c r="B6124" s="172" t="s">
        <v>10615</v>
      </c>
      <c r="C6124" s="172" t="s">
        <v>10616</v>
      </c>
      <c r="D6124" s="172" t="s">
        <v>124</v>
      </c>
      <c r="G6124" s="172" t="s">
        <v>103</v>
      </c>
      <c r="H6124" s="34"/>
    </row>
    <row r="6125" spans="1:8" x14ac:dyDescent="0.2">
      <c r="A6125" s="1570">
        <v>302781</v>
      </c>
      <c r="B6125" s="172" t="s">
        <v>10617</v>
      </c>
      <c r="C6125" s="172" t="s">
        <v>10618</v>
      </c>
      <c r="D6125" s="172" t="s">
        <v>124</v>
      </c>
      <c r="G6125" s="172" t="s">
        <v>103</v>
      </c>
      <c r="H6125" s="34"/>
    </row>
    <row r="6126" spans="1:8" x14ac:dyDescent="0.2">
      <c r="A6126" s="1570">
        <v>302782</v>
      </c>
      <c r="B6126" s="172" t="s">
        <v>10619</v>
      </c>
      <c r="C6126" s="172" t="s">
        <v>10620</v>
      </c>
      <c r="D6126" s="172" t="s">
        <v>124</v>
      </c>
      <c r="G6126" s="172" t="s">
        <v>103</v>
      </c>
      <c r="H6126" s="34"/>
    </row>
    <row r="6127" spans="1:8" x14ac:dyDescent="0.2">
      <c r="A6127" s="1570">
        <v>302783</v>
      </c>
      <c r="B6127" s="172" t="s">
        <v>12093</v>
      </c>
      <c r="C6127" s="172" t="s">
        <v>12094</v>
      </c>
      <c r="D6127" s="172" t="s">
        <v>134</v>
      </c>
      <c r="G6127" s="172" t="s">
        <v>103</v>
      </c>
      <c r="H6127" s="34"/>
    </row>
    <row r="6128" spans="1:8" x14ac:dyDescent="0.2">
      <c r="A6128" s="1570">
        <v>302784</v>
      </c>
      <c r="B6128" s="172" t="s">
        <v>12095</v>
      </c>
      <c r="C6128" s="172" t="s">
        <v>12096</v>
      </c>
      <c r="D6128" s="172" t="s">
        <v>143</v>
      </c>
      <c r="G6128" s="172" t="s">
        <v>113</v>
      </c>
      <c r="H6128" s="34"/>
    </row>
    <row r="6129" spans="1:8" x14ac:dyDescent="0.2">
      <c r="A6129" s="1570">
        <v>302785</v>
      </c>
      <c r="B6129" s="172" t="s">
        <v>10621</v>
      </c>
      <c r="C6129" s="172" t="s">
        <v>10622</v>
      </c>
      <c r="D6129" s="172" t="s">
        <v>143</v>
      </c>
      <c r="G6129" s="172" t="s">
        <v>103</v>
      </c>
      <c r="H6129" s="34"/>
    </row>
    <row r="6130" spans="1:8" x14ac:dyDescent="0.2">
      <c r="A6130" s="1570">
        <v>302786</v>
      </c>
      <c r="B6130" s="172" t="s">
        <v>10623</v>
      </c>
      <c r="C6130" s="172" t="s">
        <v>10624</v>
      </c>
      <c r="D6130" s="172" t="s">
        <v>143</v>
      </c>
      <c r="G6130" s="172" t="s">
        <v>103</v>
      </c>
      <c r="H6130" s="34"/>
    </row>
    <row r="6131" spans="1:8" x14ac:dyDescent="0.2">
      <c r="A6131" s="1570">
        <v>302787</v>
      </c>
      <c r="B6131" s="172" t="s">
        <v>10625</v>
      </c>
      <c r="C6131" s="172" t="s">
        <v>10626</v>
      </c>
      <c r="D6131" s="172" t="s">
        <v>134</v>
      </c>
      <c r="G6131" s="172" t="s">
        <v>103</v>
      </c>
      <c r="H6131" s="34"/>
    </row>
    <row r="6132" spans="1:8" x14ac:dyDescent="0.2">
      <c r="A6132" s="1570">
        <v>302788</v>
      </c>
      <c r="B6132" s="172" t="s">
        <v>10627</v>
      </c>
      <c r="C6132" s="172" t="s">
        <v>10628</v>
      </c>
      <c r="D6132" s="172" t="s">
        <v>143</v>
      </c>
      <c r="G6132" s="172" t="s">
        <v>103</v>
      </c>
      <c r="H6132" s="34"/>
    </row>
    <row r="6133" spans="1:8" x14ac:dyDescent="0.2">
      <c r="A6133" s="1570">
        <v>302789</v>
      </c>
      <c r="B6133" s="172" t="s">
        <v>10629</v>
      </c>
      <c r="C6133" s="172" t="s">
        <v>10630</v>
      </c>
      <c r="D6133" s="172" t="s">
        <v>143</v>
      </c>
      <c r="G6133" s="172" t="s">
        <v>103</v>
      </c>
      <c r="H6133" s="34"/>
    </row>
    <row r="6134" spans="1:8" x14ac:dyDescent="0.2">
      <c r="A6134" s="1570">
        <v>302791</v>
      </c>
      <c r="B6134" s="172" t="s">
        <v>10631</v>
      </c>
      <c r="C6134" s="172" t="s">
        <v>10632</v>
      </c>
      <c r="D6134" s="172" t="s">
        <v>134</v>
      </c>
      <c r="G6134" s="172" t="s">
        <v>103</v>
      </c>
      <c r="H6134" s="34"/>
    </row>
    <row r="6135" spans="1:8" x14ac:dyDescent="0.2">
      <c r="A6135" s="1570">
        <v>302792</v>
      </c>
      <c r="B6135" s="172" t="s">
        <v>10633</v>
      </c>
      <c r="C6135" s="172" t="s">
        <v>10634</v>
      </c>
      <c r="D6135" s="172" t="s">
        <v>143</v>
      </c>
      <c r="G6135" s="172" t="s">
        <v>103</v>
      </c>
      <c r="H6135" s="34"/>
    </row>
    <row r="6136" spans="1:8" x14ac:dyDescent="0.2">
      <c r="A6136" s="1570">
        <v>302793</v>
      </c>
      <c r="B6136" s="172" t="s">
        <v>10635</v>
      </c>
      <c r="C6136" s="172" t="s">
        <v>10636</v>
      </c>
      <c r="D6136" s="172" t="s">
        <v>143</v>
      </c>
      <c r="G6136" s="172" t="s">
        <v>103</v>
      </c>
      <c r="H6136" s="34"/>
    </row>
    <row r="6137" spans="1:8" x14ac:dyDescent="0.2">
      <c r="A6137" s="1570">
        <v>302794</v>
      </c>
      <c r="B6137" s="172" t="s">
        <v>10637</v>
      </c>
      <c r="C6137" s="172" t="s">
        <v>10638</v>
      </c>
      <c r="D6137" s="172" t="s">
        <v>143</v>
      </c>
      <c r="G6137" s="172" t="s">
        <v>103</v>
      </c>
      <c r="H6137" s="34"/>
    </row>
    <row r="6138" spans="1:8" x14ac:dyDescent="0.2">
      <c r="A6138" s="1570">
        <v>302795</v>
      </c>
      <c r="B6138" s="172" t="s">
        <v>10639</v>
      </c>
      <c r="C6138" s="172" t="s">
        <v>10640</v>
      </c>
      <c r="D6138" s="172" t="s">
        <v>143</v>
      </c>
      <c r="G6138" s="172" t="s">
        <v>103</v>
      </c>
      <c r="H6138" s="34"/>
    </row>
    <row r="6139" spans="1:8" x14ac:dyDescent="0.2">
      <c r="A6139" s="1570">
        <v>302796</v>
      </c>
      <c r="B6139" s="172" t="s">
        <v>10641</v>
      </c>
      <c r="C6139" s="172" t="s">
        <v>10642</v>
      </c>
      <c r="D6139" s="172" t="s">
        <v>134</v>
      </c>
      <c r="G6139" s="172" t="s">
        <v>103</v>
      </c>
      <c r="H6139" s="34"/>
    </row>
    <row r="6140" spans="1:8" x14ac:dyDescent="0.2">
      <c r="A6140" s="1570">
        <v>302797</v>
      </c>
      <c r="B6140" s="172" t="s">
        <v>10643</v>
      </c>
      <c r="C6140" s="172" t="s">
        <v>10644</v>
      </c>
      <c r="D6140" s="172" t="s">
        <v>124</v>
      </c>
      <c r="G6140" s="172" t="s">
        <v>103</v>
      </c>
      <c r="H6140" s="34"/>
    </row>
    <row r="6141" spans="1:8" x14ac:dyDescent="0.2">
      <c r="A6141" s="1570">
        <v>302798</v>
      </c>
      <c r="B6141" s="172" t="s">
        <v>10645</v>
      </c>
      <c r="C6141" s="172" t="s">
        <v>10646</v>
      </c>
      <c r="D6141" s="172" t="s">
        <v>134</v>
      </c>
      <c r="G6141" s="172" t="s">
        <v>103</v>
      </c>
      <c r="H6141" s="34"/>
    </row>
    <row r="6142" spans="1:8" x14ac:dyDescent="0.2">
      <c r="A6142" s="1570">
        <v>302799</v>
      </c>
      <c r="B6142" s="172" t="s">
        <v>10647</v>
      </c>
      <c r="C6142" s="172" t="s">
        <v>10648</v>
      </c>
      <c r="D6142" s="172" t="s">
        <v>143</v>
      </c>
      <c r="G6142" s="172" t="s">
        <v>103</v>
      </c>
      <c r="H6142" s="34"/>
    </row>
    <row r="6143" spans="1:8" x14ac:dyDescent="0.2">
      <c r="A6143" s="1570">
        <v>302800</v>
      </c>
      <c r="B6143" s="172" t="s">
        <v>10649</v>
      </c>
      <c r="C6143" s="172" t="s">
        <v>12097</v>
      </c>
      <c r="D6143" s="172" t="s">
        <v>134</v>
      </c>
      <c r="G6143" s="172" t="s">
        <v>103</v>
      </c>
      <c r="H6143" s="34"/>
    </row>
    <row r="6144" spans="1:8" x14ac:dyDescent="0.2">
      <c r="A6144" s="1570">
        <v>302801</v>
      </c>
      <c r="B6144" s="172" t="s">
        <v>10650</v>
      </c>
      <c r="C6144" s="172" t="s">
        <v>10651</v>
      </c>
      <c r="D6144" s="172" t="s">
        <v>124</v>
      </c>
      <c r="G6144" s="172" t="s">
        <v>103</v>
      </c>
      <c r="H6144" s="34"/>
    </row>
    <row r="6145" spans="1:8" x14ac:dyDescent="0.2">
      <c r="A6145" s="1570">
        <v>302802</v>
      </c>
      <c r="B6145" s="172" t="s">
        <v>10652</v>
      </c>
      <c r="C6145" s="172" t="s">
        <v>10653</v>
      </c>
      <c r="D6145" s="172" t="s">
        <v>134</v>
      </c>
      <c r="G6145" s="172" t="s">
        <v>103</v>
      </c>
      <c r="H6145" s="34"/>
    </row>
    <row r="6146" spans="1:8" x14ac:dyDescent="0.2">
      <c r="A6146" s="1570">
        <v>302803</v>
      </c>
      <c r="B6146" s="172" t="s">
        <v>10654</v>
      </c>
      <c r="C6146" s="172" t="s">
        <v>10655</v>
      </c>
      <c r="D6146" s="172" t="s">
        <v>143</v>
      </c>
      <c r="G6146" s="172" t="s">
        <v>103</v>
      </c>
      <c r="H6146" s="34"/>
    </row>
    <row r="6147" spans="1:8" x14ac:dyDescent="0.2">
      <c r="A6147" s="1570">
        <v>302804</v>
      </c>
      <c r="B6147" s="172" t="s">
        <v>10656</v>
      </c>
      <c r="C6147" s="172" t="s">
        <v>10657</v>
      </c>
      <c r="D6147" s="172" t="s">
        <v>143</v>
      </c>
      <c r="G6147" s="172" t="s">
        <v>103</v>
      </c>
      <c r="H6147" s="34"/>
    </row>
    <row r="6148" spans="1:8" x14ac:dyDescent="0.2">
      <c r="A6148" s="1570">
        <v>302805</v>
      </c>
      <c r="B6148" s="172" t="s">
        <v>10658</v>
      </c>
      <c r="C6148" s="172" t="s">
        <v>10659</v>
      </c>
      <c r="D6148" s="172" t="s">
        <v>143</v>
      </c>
      <c r="G6148" s="172" t="s">
        <v>103</v>
      </c>
      <c r="H6148" s="34"/>
    </row>
    <row r="6149" spans="1:8" x14ac:dyDescent="0.2">
      <c r="A6149" s="1570">
        <v>302806</v>
      </c>
      <c r="B6149" s="172" t="s">
        <v>10660</v>
      </c>
      <c r="C6149" s="172" t="s">
        <v>10661</v>
      </c>
      <c r="D6149" s="172" t="s">
        <v>124</v>
      </c>
      <c r="G6149" s="172" t="s">
        <v>103</v>
      </c>
      <c r="H6149" s="34"/>
    </row>
    <row r="6150" spans="1:8" x14ac:dyDescent="0.2">
      <c r="A6150" s="1570">
        <v>302807</v>
      </c>
      <c r="B6150" s="172" t="s">
        <v>10662</v>
      </c>
      <c r="C6150" s="172" t="s">
        <v>10663</v>
      </c>
      <c r="D6150" s="172" t="s">
        <v>101</v>
      </c>
      <c r="G6150" s="172" t="s">
        <v>103</v>
      </c>
      <c r="H6150" s="34"/>
    </row>
    <row r="6151" spans="1:8" x14ac:dyDescent="0.2">
      <c r="A6151" s="1570">
        <v>302808</v>
      </c>
      <c r="B6151" s="172" t="s">
        <v>10664</v>
      </c>
      <c r="C6151" s="172" t="s">
        <v>10665</v>
      </c>
      <c r="D6151" s="172" t="s">
        <v>101</v>
      </c>
      <c r="G6151" s="172" t="s">
        <v>103</v>
      </c>
      <c r="H6151" s="34"/>
    </row>
    <row r="6152" spans="1:8" x14ac:dyDescent="0.2">
      <c r="A6152" s="1570">
        <v>302809</v>
      </c>
      <c r="B6152" s="172" t="s">
        <v>10666</v>
      </c>
      <c r="C6152" s="172" t="s">
        <v>10667</v>
      </c>
      <c r="D6152" s="172" t="s">
        <v>101</v>
      </c>
      <c r="G6152" s="172" t="s">
        <v>103</v>
      </c>
      <c r="H6152" s="34"/>
    </row>
    <row r="6153" spans="1:8" x14ac:dyDescent="0.2">
      <c r="A6153" s="1570">
        <v>302810</v>
      </c>
      <c r="B6153" s="172" t="s">
        <v>10668</v>
      </c>
      <c r="C6153" s="172" t="s">
        <v>10669</v>
      </c>
      <c r="D6153" s="172" t="s">
        <v>101</v>
      </c>
      <c r="G6153" s="172" t="s">
        <v>103</v>
      </c>
      <c r="H6153" s="34"/>
    </row>
    <row r="6154" spans="1:8" x14ac:dyDescent="0.2">
      <c r="A6154" s="1570">
        <v>302811</v>
      </c>
      <c r="B6154" s="172" t="s">
        <v>10670</v>
      </c>
      <c r="C6154" s="172" t="s">
        <v>10671</v>
      </c>
      <c r="D6154" s="172" t="s">
        <v>134</v>
      </c>
      <c r="G6154" s="172" t="s">
        <v>103</v>
      </c>
      <c r="H6154" s="34"/>
    </row>
    <row r="6155" spans="1:8" x14ac:dyDescent="0.2">
      <c r="A6155" s="1570">
        <v>302812</v>
      </c>
      <c r="B6155" s="172" t="s">
        <v>10672</v>
      </c>
      <c r="C6155" s="172" t="s">
        <v>10673</v>
      </c>
      <c r="D6155" s="172" t="s">
        <v>134</v>
      </c>
      <c r="G6155" s="172" t="s">
        <v>107</v>
      </c>
      <c r="H6155" s="34"/>
    </row>
    <row r="6156" spans="1:8" x14ac:dyDescent="0.2">
      <c r="A6156" s="1570">
        <v>302813</v>
      </c>
      <c r="B6156" s="172" t="s">
        <v>10674</v>
      </c>
      <c r="C6156" s="172" t="s">
        <v>10675</v>
      </c>
      <c r="D6156" s="172" t="s">
        <v>134</v>
      </c>
      <c r="G6156" s="172" t="s">
        <v>103</v>
      </c>
      <c r="H6156" s="34"/>
    </row>
    <row r="6157" spans="1:8" x14ac:dyDescent="0.2">
      <c r="A6157" s="1570">
        <v>302814</v>
      </c>
      <c r="B6157" s="172" t="s">
        <v>10676</v>
      </c>
      <c r="C6157" s="172" t="s">
        <v>10677</v>
      </c>
      <c r="D6157" s="172" t="s">
        <v>134</v>
      </c>
      <c r="G6157" s="172" t="s">
        <v>103</v>
      </c>
      <c r="H6157" s="34"/>
    </row>
    <row r="6158" spans="1:8" x14ac:dyDescent="0.2">
      <c r="A6158" s="1570">
        <v>302815</v>
      </c>
      <c r="B6158" s="172" t="s">
        <v>10678</v>
      </c>
      <c r="C6158" s="172" t="s">
        <v>10679</v>
      </c>
      <c r="D6158" s="172" t="s">
        <v>134</v>
      </c>
      <c r="G6158" s="172" t="s">
        <v>103</v>
      </c>
      <c r="H6158" s="34"/>
    </row>
    <row r="6159" spans="1:8" x14ac:dyDescent="0.2">
      <c r="A6159" s="1570">
        <v>302816</v>
      </c>
      <c r="B6159" s="172" t="s">
        <v>12098</v>
      </c>
      <c r="C6159" s="172" t="s">
        <v>12099</v>
      </c>
      <c r="D6159" s="172" t="s">
        <v>143</v>
      </c>
      <c r="G6159" s="172" t="s">
        <v>103</v>
      </c>
      <c r="H6159" s="34"/>
    </row>
    <row r="6160" spans="1:8" x14ac:dyDescent="0.2">
      <c r="A6160" s="1570">
        <v>302817</v>
      </c>
      <c r="B6160" s="172" t="s">
        <v>10680</v>
      </c>
      <c r="C6160" s="172" t="s">
        <v>10681</v>
      </c>
      <c r="D6160" s="172" t="s">
        <v>124</v>
      </c>
      <c r="G6160" s="172" t="s">
        <v>103</v>
      </c>
      <c r="H6160" s="34"/>
    </row>
    <row r="6161" spans="1:8" x14ac:dyDescent="0.2">
      <c r="A6161" s="1570">
        <v>302818</v>
      </c>
      <c r="B6161" s="172" t="s">
        <v>10682</v>
      </c>
      <c r="C6161" s="172" t="s">
        <v>10683</v>
      </c>
      <c r="D6161" s="172" t="s">
        <v>124</v>
      </c>
      <c r="G6161" s="172" t="s">
        <v>103</v>
      </c>
      <c r="H6161" s="34"/>
    </row>
    <row r="6162" spans="1:8" x14ac:dyDescent="0.2">
      <c r="A6162" s="1570">
        <v>302819</v>
      </c>
      <c r="B6162" s="172" t="s">
        <v>10684</v>
      </c>
      <c r="C6162" s="172" t="s">
        <v>12100</v>
      </c>
      <c r="D6162" s="172" t="s">
        <v>124</v>
      </c>
      <c r="G6162" s="172" t="s">
        <v>103</v>
      </c>
      <c r="H6162" s="34"/>
    </row>
    <row r="6163" spans="1:8" x14ac:dyDescent="0.2">
      <c r="A6163" s="1570">
        <v>302820</v>
      </c>
      <c r="B6163" s="172" t="s">
        <v>10685</v>
      </c>
      <c r="C6163" s="172" t="s">
        <v>10686</v>
      </c>
      <c r="D6163" s="172" t="s">
        <v>143</v>
      </c>
      <c r="G6163" s="172" t="s">
        <v>103</v>
      </c>
      <c r="H6163" s="34"/>
    </row>
    <row r="6164" spans="1:8" x14ac:dyDescent="0.2">
      <c r="A6164" s="1570">
        <v>302821</v>
      </c>
      <c r="B6164" s="172" t="s">
        <v>10687</v>
      </c>
      <c r="C6164" s="172" t="s">
        <v>10688</v>
      </c>
      <c r="D6164" s="172" t="s">
        <v>143</v>
      </c>
      <c r="G6164" s="172" t="s">
        <v>103</v>
      </c>
      <c r="H6164" s="34"/>
    </row>
    <row r="6165" spans="1:8" x14ac:dyDescent="0.2">
      <c r="A6165" s="1570">
        <v>302822</v>
      </c>
      <c r="B6165" s="172" t="s">
        <v>12101</v>
      </c>
      <c r="C6165" s="172" t="s">
        <v>12102</v>
      </c>
      <c r="D6165" s="172" t="s">
        <v>134</v>
      </c>
      <c r="G6165" s="172" t="s">
        <v>103</v>
      </c>
      <c r="H6165" s="34"/>
    </row>
    <row r="6166" spans="1:8" x14ac:dyDescent="0.2">
      <c r="A6166" s="1570">
        <v>302823</v>
      </c>
      <c r="B6166" s="172" t="s">
        <v>12103</v>
      </c>
      <c r="C6166" s="172" t="s">
        <v>12104</v>
      </c>
      <c r="D6166" s="172" t="s">
        <v>134</v>
      </c>
      <c r="G6166" s="172" t="s">
        <v>103</v>
      </c>
      <c r="H6166" s="34"/>
    </row>
    <row r="6167" spans="1:8" x14ac:dyDescent="0.2">
      <c r="A6167" s="1570">
        <v>302824</v>
      </c>
      <c r="B6167" s="172" t="s">
        <v>12105</v>
      </c>
      <c r="C6167" s="172" t="s">
        <v>12106</v>
      </c>
      <c r="D6167" s="172" t="s">
        <v>134</v>
      </c>
      <c r="G6167" s="172" t="s">
        <v>103</v>
      </c>
      <c r="H6167" s="34"/>
    </row>
    <row r="6168" spans="1:8" x14ac:dyDescent="0.2">
      <c r="A6168" s="1570">
        <v>302825</v>
      </c>
      <c r="B6168" s="172" t="s">
        <v>12107</v>
      </c>
      <c r="C6168" s="172" t="s">
        <v>12108</v>
      </c>
      <c r="D6168" s="172" t="s">
        <v>143</v>
      </c>
      <c r="G6168" s="172" t="s">
        <v>103</v>
      </c>
      <c r="H6168" s="34"/>
    </row>
    <row r="6169" spans="1:8" x14ac:dyDescent="0.2">
      <c r="A6169" s="1570">
        <v>302826</v>
      </c>
      <c r="B6169" s="172" t="s">
        <v>12109</v>
      </c>
      <c r="C6169" s="172" t="s">
        <v>12110</v>
      </c>
      <c r="D6169" s="172" t="s">
        <v>143</v>
      </c>
      <c r="G6169" s="172" t="s">
        <v>103</v>
      </c>
      <c r="H6169" s="34"/>
    </row>
    <row r="6170" spans="1:8" x14ac:dyDescent="0.2">
      <c r="A6170" s="1570">
        <v>302827</v>
      </c>
      <c r="B6170" s="172" t="s">
        <v>12111</v>
      </c>
      <c r="C6170" s="172" t="s">
        <v>12112</v>
      </c>
      <c r="D6170" s="172" t="s">
        <v>143</v>
      </c>
      <c r="G6170" s="172" t="s">
        <v>103</v>
      </c>
      <c r="H6170" s="34"/>
    </row>
    <row r="6171" spans="1:8" x14ac:dyDescent="0.2">
      <c r="A6171" s="1570">
        <v>302828</v>
      </c>
      <c r="B6171" s="172" t="s">
        <v>12113</v>
      </c>
      <c r="C6171" s="172" t="s">
        <v>12114</v>
      </c>
      <c r="D6171" s="172" t="s">
        <v>143</v>
      </c>
      <c r="G6171" s="172" t="s">
        <v>103</v>
      </c>
      <c r="H6171" s="34"/>
    </row>
    <row r="6172" spans="1:8" x14ac:dyDescent="0.2">
      <c r="A6172" s="1570">
        <v>302829</v>
      </c>
      <c r="B6172" s="172" t="s">
        <v>12115</v>
      </c>
      <c r="C6172" s="172" t="s">
        <v>12116</v>
      </c>
      <c r="D6172" s="172" t="s">
        <v>124</v>
      </c>
      <c r="G6172" s="172" t="s">
        <v>103</v>
      </c>
      <c r="H6172" s="34"/>
    </row>
    <row r="6173" spans="1:8" x14ac:dyDescent="0.2">
      <c r="A6173" s="1570">
        <v>302830</v>
      </c>
      <c r="B6173" s="172" t="s">
        <v>12117</v>
      </c>
      <c r="C6173" s="172" t="s">
        <v>12118</v>
      </c>
      <c r="D6173" s="172" t="s">
        <v>124</v>
      </c>
      <c r="G6173" s="172" t="s">
        <v>103</v>
      </c>
      <c r="H6173" s="34"/>
    </row>
    <row r="6174" spans="1:8" x14ac:dyDescent="0.2">
      <c r="A6174" s="1570">
        <v>302831</v>
      </c>
      <c r="B6174" s="172" t="s">
        <v>12119</v>
      </c>
      <c r="C6174" s="172" t="s">
        <v>12120</v>
      </c>
      <c r="D6174" s="172" t="s">
        <v>134</v>
      </c>
      <c r="G6174" s="172" t="s">
        <v>103</v>
      </c>
      <c r="H6174" s="34"/>
    </row>
    <row r="6175" spans="1:8" x14ac:dyDescent="0.2">
      <c r="A6175" s="1570">
        <v>302832</v>
      </c>
      <c r="B6175" s="172" t="s">
        <v>12121</v>
      </c>
      <c r="C6175" s="172" t="s">
        <v>12122</v>
      </c>
      <c r="D6175" s="172" t="s">
        <v>134</v>
      </c>
      <c r="G6175" s="172" t="s">
        <v>103</v>
      </c>
      <c r="H6175" s="34"/>
    </row>
    <row r="6176" spans="1:8" x14ac:dyDescent="0.2">
      <c r="A6176" s="1570">
        <v>302833</v>
      </c>
      <c r="B6176" s="172" t="s">
        <v>12123</v>
      </c>
      <c r="C6176" s="172" t="s">
        <v>12124</v>
      </c>
      <c r="D6176" s="172" t="s">
        <v>134</v>
      </c>
      <c r="G6176" s="172" t="s">
        <v>103</v>
      </c>
      <c r="H6176" s="34"/>
    </row>
    <row r="6177" spans="1:8" x14ac:dyDescent="0.2">
      <c r="A6177" s="1570">
        <v>302834</v>
      </c>
      <c r="B6177" s="172" t="s">
        <v>12125</v>
      </c>
      <c r="C6177" s="172" t="s">
        <v>12126</v>
      </c>
      <c r="D6177" s="172" t="s">
        <v>134</v>
      </c>
      <c r="G6177" s="172" t="s">
        <v>103</v>
      </c>
      <c r="H6177" s="34"/>
    </row>
    <row r="6178" spans="1:8" x14ac:dyDescent="0.2">
      <c r="A6178" s="1570">
        <v>302835</v>
      </c>
      <c r="B6178" s="172" t="s">
        <v>12127</v>
      </c>
      <c r="C6178" s="172" t="s">
        <v>12128</v>
      </c>
      <c r="D6178" s="172" t="s">
        <v>134</v>
      </c>
      <c r="G6178" s="172" t="s">
        <v>103</v>
      </c>
      <c r="H6178" s="34"/>
    </row>
    <row r="6179" spans="1:8" x14ac:dyDescent="0.2">
      <c r="A6179" s="1570">
        <v>302836</v>
      </c>
      <c r="B6179" s="172" t="s">
        <v>12129</v>
      </c>
      <c r="C6179" s="172" t="s">
        <v>12130</v>
      </c>
      <c r="D6179" s="172" t="s">
        <v>134</v>
      </c>
      <c r="G6179" s="172" t="s">
        <v>103</v>
      </c>
      <c r="H6179" s="34"/>
    </row>
    <row r="6180" spans="1:8" x14ac:dyDescent="0.2">
      <c r="A6180" s="1570">
        <v>302837</v>
      </c>
      <c r="B6180" s="172" t="s">
        <v>12131</v>
      </c>
      <c r="C6180" s="172" t="s">
        <v>12132</v>
      </c>
      <c r="D6180" s="172" t="s">
        <v>134</v>
      </c>
      <c r="G6180" s="172" t="s">
        <v>110</v>
      </c>
      <c r="H6180" s="34"/>
    </row>
    <row r="6181" spans="1:8" x14ac:dyDescent="0.2">
      <c r="A6181" s="1570">
        <v>302838</v>
      </c>
      <c r="B6181" s="172" t="s">
        <v>12133</v>
      </c>
      <c r="C6181" s="172" t="s">
        <v>12134</v>
      </c>
      <c r="D6181" s="172" t="s">
        <v>134</v>
      </c>
      <c r="G6181" s="172" t="s">
        <v>113</v>
      </c>
      <c r="H6181" s="34"/>
    </row>
    <row r="6182" spans="1:8" x14ac:dyDescent="0.2">
      <c r="A6182" s="1570">
        <v>302839</v>
      </c>
      <c r="B6182" s="172" t="s">
        <v>12135</v>
      </c>
      <c r="C6182" s="172" t="s">
        <v>12136</v>
      </c>
      <c r="D6182" s="172" t="s">
        <v>134</v>
      </c>
      <c r="G6182" s="172" t="s">
        <v>113</v>
      </c>
      <c r="H6182" s="34"/>
    </row>
    <row r="6183" spans="1:8" x14ac:dyDescent="0.2">
      <c r="A6183" s="1570">
        <v>302840</v>
      </c>
      <c r="B6183" s="172" t="s">
        <v>12137</v>
      </c>
      <c r="C6183" s="172" t="s">
        <v>12138</v>
      </c>
      <c r="D6183" s="172" t="s">
        <v>124</v>
      </c>
      <c r="G6183" s="172" t="s">
        <v>110</v>
      </c>
      <c r="H6183" s="34"/>
    </row>
    <row r="6184" spans="1:8" x14ac:dyDescent="0.2">
      <c r="A6184" s="1570">
        <v>302841</v>
      </c>
      <c r="B6184" s="172" t="s">
        <v>12139</v>
      </c>
      <c r="C6184" s="172" t="s">
        <v>12140</v>
      </c>
      <c r="D6184" s="172" t="s">
        <v>124</v>
      </c>
      <c r="G6184" s="172" t="s">
        <v>113</v>
      </c>
      <c r="H6184" s="34"/>
    </row>
    <row r="6185" spans="1:8" x14ac:dyDescent="0.2">
      <c r="A6185" s="1570">
        <v>302842</v>
      </c>
      <c r="B6185" s="172" t="s">
        <v>12141</v>
      </c>
      <c r="C6185" s="172" t="s">
        <v>12142</v>
      </c>
      <c r="D6185" s="172" t="s">
        <v>124</v>
      </c>
      <c r="G6185" s="172" t="s">
        <v>113</v>
      </c>
      <c r="H6185" s="34"/>
    </row>
    <row r="6186" spans="1:8" x14ac:dyDescent="0.2">
      <c r="A6186" s="1570">
        <v>302843</v>
      </c>
      <c r="B6186" s="172" t="s">
        <v>12143</v>
      </c>
      <c r="C6186" s="172" t="s">
        <v>12144</v>
      </c>
      <c r="D6186" s="172" t="s">
        <v>101</v>
      </c>
      <c r="G6186" s="172" t="s">
        <v>103</v>
      </c>
      <c r="H6186" s="34"/>
    </row>
    <row r="6187" spans="1:8" x14ac:dyDescent="0.2">
      <c r="A6187" s="1570">
        <v>302844</v>
      </c>
      <c r="B6187" s="172" t="s">
        <v>12145</v>
      </c>
      <c r="C6187" s="172" t="s">
        <v>12146</v>
      </c>
      <c r="D6187" s="172" t="s">
        <v>101</v>
      </c>
      <c r="G6187" s="172" t="s">
        <v>103</v>
      </c>
      <c r="H6187" s="34"/>
    </row>
    <row r="6188" spans="1:8" x14ac:dyDescent="0.2">
      <c r="A6188" s="1570">
        <v>302845</v>
      </c>
      <c r="B6188" s="172" t="s">
        <v>12147</v>
      </c>
      <c r="C6188" s="172" t="s">
        <v>12148</v>
      </c>
      <c r="D6188" s="172" t="s">
        <v>101</v>
      </c>
      <c r="G6188" s="172" t="s">
        <v>103</v>
      </c>
      <c r="H6188" s="34"/>
    </row>
    <row r="6189" spans="1:8" x14ac:dyDescent="0.2">
      <c r="A6189" s="1570">
        <v>302846</v>
      </c>
      <c r="B6189" s="172" t="s">
        <v>12149</v>
      </c>
      <c r="C6189" s="172" t="s">
        <v>12150</v>
      </c>
      <c r="D6189" s="172" t="s">
        <v>134</v>
      </c>
      <c r="G6189" s="172" t="s">
        <v>103</v>
      </c>
      <c r="H6189" s="34"/>
    </row>
    <row r="6190" spans="1:8" x14ac:dyDescent="0.2">
      <c r="A6190" s="1570">
        <v>302847</v>
      </c>
      <c r="B6190" s="172" t="s">
        <v>12151</v>
      </c>
      <c r="C6190" s="172" t="s">
        <v>12152</v>
      </c>
      <c r="D6190" s="172" t="s">
        <v>134</v>
      </c>
      <c r="G6190" s="172" t="s">
        <v>107</v>
      </c>
      <c r="H6190" s="34"/>
    </row>
    <row r="6191" spans="1:8" x14ac:dyDescent="0.2">
      <c r="A6191" s="1570">
        <v>302848</v>
      </c>
      <c r="B6191" s="172" t="s">
        <v>12153</v>
      </c>
      <c r="C6191" s="172" t="s">
        <v>12154</v>
      </c>
      <c r="D6191" s="172" t="s">
        <v>143</v>
      </c>
      <c r="G6191" s="172" t="s">
        <v>103</v>
      </c>
      <c r="H6191" s="34"/>
    </row>
    <row r="6192" spans="1:8" x14ac:dyDescent="0.2">
      <c r="A6192" s="1570">
        <v>302849</v>
      </c>
      <c r="B6192" s="172" t="s">
        <v>12155</v>
      </c>
      <c r="C6192" s="172" t="s">
        <v>12156</v>
      </c>
      <c r="D6192" s="172" t="s">
        <v>143</v>
      </c>
      <c r="G6192" s="172" t="s">
        <v>103</v>
      </c>
      <c r="H6192" s="34"/>
    </row>
    <row r="6193" spans="1:8" x14ac:dyDescent="0.2">
      <c r="A6193" s="1570">
        <v>302850</v>
      </c>
      <c r="B6193" s="172" t="s">
        <v>12157</v>
      </c>
      <c r="C6193" s="172" t="s">
        <v>12158</v>
      </c>
      <c r="D6193" s="172" t="s">
        <v>134</v>
      </c>
      <c r="G6193" s="172" t="s">
        <v>103</v>
      </c>
      <c r="H6193" s="34"/>
    </row>
    <row r="6194" spans="1:8" x14ac:dyDescent="0.2">
      <c r="A6194" s="1570">
        <v>302851</v>
      </c>
      <c r="B6194" s="172" t="s">
        <v>12159</v>
      </c>
      <c r="C6194" s="172" t="s">
        <v>12160</v>
      </c>
      <c r="D6194" s="172" t="s">
        <v>124</v>
      </c>
      <c r="G6194" s="172" t="s">
        <v>103</v>
      </c>
      <c r="H6194" s="34"/>
    </row>
    <row r="6195" spans="1:8" x14ac:dyDescent="0.2">
      <c r="A6195" s="1570">
        <v>302852</v>
      </c>
      <c r="B6195" s="172" t="s">
        <v>12161</v>
      </c>
      <c r="C6195" s="172" t="s">
        <v>12162</v>
      </c>
      <c r="D6195" s="172" t="s">
        <v>143</v>
      </c>
      <c r="G6195" s="172" t="s">
        <v>103</v>
      </c>
      <c r="H6195" s="34"/>
    </row>
    <row r="6196" spans="1:8" x14ac:dyDescent="0.2">
      <c r="A6196" s="1570">
        <v>302853</v>
      </c>
      <c r="B6196" s="172" t="s">
        <v>12163</v>
      </c>
      <c r="C6196" s="172" t="s">
        <v>12164</v>
      </c>
      <c r="D6196" s="172" t="s">
        <v>124</v>
      </c>
      <c r="G6196" s="172" t="s">
        <v>103</v>
      </c>
      <c r="H6196" s="34"/>
    </row>
    <row r="6197" spans="1:8" x14ac:dyDescent="0.2">
      <c r="A6197" s="1570">
        <v>302854</v>
      </c>
      <c r="B6197" s="172" t="s">
        <v>12165</v>
      </c>
      <c r="C6197" s="172" t="s">
        <v>12166</v>
      </c>
      <c r="D6197" s="172" t="s">
        <v>134</v>
      </c>
      <c r="G6197" s="172" t="s">
        <v>103</v>
      </c>
      <c r="H6197" s="34"/>
    </row>
    <row r="6198" spans="1:8" x14ac:dyDescent="0.2">
      <c r="A6198" s="1570">
        <v>302855</v>
      </c>
      <c r="B6198" s="172" t="s">
        <v>12167</v>
      </c>
      <c r="C6198" s="172" t="s">
        <v>12168</v>
      </c>
      <c r="D6198" s="172" t="s">
        <v>134</v>
      </c>
      <c r="G6198" s="172" t="s">
        <v>103</v>
      </c>
      <c r="H6198" s="34"/>
    </row>
    <row r="6199" spans="1:8" x14ac:dyDescent="0.2">
      <c r="A6199" s="1570">
        <v>302856</v>
      </c>
      <c r="B6199" s="172" t="s">
        <v>12169</v>
      </c>
      <c r="C6199" s="172" t="s">
        <v>12170</v>
      </c>
      <c r="D6199" s="172" t="s">
        <v>101</v>
      </c>
      <c r="G6199" s="172" t="s">
        <v>103</v>
      </c>
      <c r="H6199" s="34"/>
    </row>
    <row r="6200" spans="1:8" x14ac:dyDescent="0.2">
      <c r="A6200" s="1570">
        <v>302857</v>
      </c>
      <c r="B6200" s="172" t="s">
        <v>12171</v>
      </c>
      <c r="C6200" s="172" t="s">
        <v>12172</v>
      </c>
      <c r="D6200" s="172" t="s">
        <v>101</v>
      </c>
      <c r="G6200" s="172" t="s">
        <v>103</v>
      </c>
      <c r="H6200" s="34"/>
    </row>
    <row r="6201" spans="1:8" x14ac:dyDescent="0.2">
      <c r="A6201" s="1570">
        <v>302858</v>
      </c>
      <c r="B6201" s="172" t="s">
        <v>12173</v>
      </c>
      <c r="C6201" s="172" t="s">
        <v>12174</v>
      </c>
      <c r="D6201" s="172" t="s">
        <v>143</v>
      </c>
      <c r="G6201" s="172" t="s">
        <v>103</v>
      </c>
      <c r="H6201" s="34"/>
    </row>
    <row r="6202" spans="1:8" x14ac:dyDescent="0.2">
      <c r="A6202" s="1570">
        <v>302859</v>
      </c>
      <c r="B6202" s="172" t="s">
        <v>12175</v>
      </c>
      <c r="C6202" s="172" t="s">
        <v>12176</v>
      </c>
      <c r="D6202" s="172" t="s">
        <v>101</v>
      </c>
      <c r="G6202" s="172" t="s">
        <v>103</v>
      </c>
      <c r="H6202" s="34"/>
    </row>
    <row r="6203" spans="1:8" x14ac:dyDescent="0.2">
      <c r="A6203" s="1570">
        <v>302860</v>
      </c>
      <c r="B6203" s="172" t="s">
        <v>12177</v>
      </c>
      <c r="C6203" s="172" t="s">
        <v>12178</v>
      </c>
      <c r="D6203" s="172" t="s">
        <v>101</v>
      </c>
      <c r="G6203" s="172" t="s">
        <v>103</v>
      </c>
      <c r="H6203" s="34"/>
    </row>
    <row r="6204" spans="1:8" x14ac:dyDescent="0.2">
      <c r="A6204" s="1570">
        <v>302861</v>
      </c>
      <c r="B6204" s="172" t="s">
        <v>12179</v>
      </c>
      <c r="C6204" s="172" t="s">
        <v>12180</v>
      </c>
      <c r="D6204" s="172" t="s">
        <v>101</v>
      </c>
      <c r="G6204" s="172" t="s">
        <v>103</v>
      </c>
      <c r="H6204" s="34"/>
    </row>
    <row r="6205" spans="1:8" x14ac:dyDescent="0.2">
      <c r="A6205" s="1570">
        <v>302862</v>
      </c>
      <c r="B6205" s="172" t="s">
        <v>12181</v>
      </c>
      <c r="C6205" s="172" t="s">
        <v>12182</v>
      </c>
      <c r="D6205" s="172" t="s">
        <v>101</v>
      </c>
      <c r="G6205" s="172" t="s">
        <v>103</v>
      </c>
      <c r="H6205" s="34"/>
    </row>
    <row r="6206" spans="1:8" x14ac:dyDescent="0.2">
      <c r="A6206" s="1570">
        <v>302863</v>
      </c>
      <c r="B6206" s="172" t="s">
        <v>12183</v>
      </c>
      <c r="C6206" s="172" t="s">
        <v>12184</v>
      </c>
      <c r="D6206" s="172" t="s">
        <v>101</v>
      </c>
      <c r="G6206" s="172" t="s">
        <v>110</v>
      </c>
      <c r="H6206" s="34"/>
    </row>
    <row r="6207" spans="1:8" x14ac:dyDescent="0.2">
      <c r="A6207" s="1570">
        <v>302864</v>
      </c>
      <c r="B6207" s="172" t="s">
        <v>12185</v>
      </c>
      <c r="C6207" s="172" t="s">
        <v>12186</v>
      </c>
      <c r="D6207" s="172" t="s">
        <v>143</v>
      </c>
      <c r="G6207" s="172" t="s">
        <v>103</v>
      </c>
      <c r="H6207" s="34"/>
    </row>
    <row r="6208" spans="1:8" x14ac:dyDescent="0.2">
      <c r="A6208" s="1570">
        <v>302865</v>
      </c>
      <c r="B6208" s="172" t="s">
        <v>12187</v>
      </c>
      <c r="C6208" s="172" t="s">
        <v>12188</v>
      </c>
      <c r="D6208" s="172" t="s">
        <v>101</v>
      </c>
      <c r="G6208" s="172" t="s">
        <v>103</v>
      </c>
      <c r="H6208" s="34"/>
    </row>
    <row r="6209" spans="1:8" x14ac:dyDescent="0.2">
      <c r="A6209" s="1570">
        <v>302866</v>
      </c>
      <c r="B6209" s="172" t="s">
        <v>12189</v>
      </c>
      <c r="C6209" s="172" t="s">
        <v>12190</v>
      </c>
      <c r="D6209" s="172" t="s">
        <v>134</v>
      </c>
      <c r="E6209" s="172" t="s">
        <v>143</v>
      </c>
      <c r="G6209" s="172" t="s">
        <v>103</v>
      </c>
      <c r="H6209" s="34"/>
    </row>
    <row r="6210" spans="1:8" x14ac:dyDescent="0.2">
      <c r="A6210" s="1570">
        <v>302867</v>
      </c>
      <c r="B6210" s="172" t="s">
        <v>12191</v>
      </c>
      <c r="C6210" s="172" t="s">
        <v>12192</v>
      </c>
      <c r="D6210" s="172" t="s">
        <v>134</v>
      </c>
      <c r="G6210" s="172" t="s">
        <v>103</v>
      </c>
      <c r="H6210" s="34"/>
    </row>
    <row r="6211" spans="1:8" x14ac:dyDescent="0.2">
      <c r="A6211" s="1570">
        <v>302868</v>
      </c>
      <c r="B6211" s="172" t="s">
        <v>12193</v>
      </c>
      <c r="C6211" s="172" t="s">
        <v>12194</v>
      </c>
      <c r="D6211" s="172" t="s">
        <v>134</v>
      </c>
      <c r="E6211" s="172" t="s">
        <v>143</v>
      </c>
      <c r="G6211" s="172" t="s">
        <v>103</v>
      </c>
      <c r="H6211" s="34"/>
    </row>
    <row r="6212" spans="1:8" x14ac:dyDescent="0.2">
      <c r="A6212" s="1570">
        <v>302869</v>
      </c>
      <c r="B6212" s="172" t="s">
        <v>12195</v>
      </c>
      <c r="C6212" s="172" t="s">
        <v>12196</v>
      </c>
      <c r="D6212" s="172" t="s">
        <v>134</v>
      </c>
      <c r="E6212" s="172" t="s">
        <v>143</v>
      </c>
      <c r="G6212" s="172" t="s">
        <v>103</v>
      </c>
      <c r="H6212" s="34"/>
    </row>
    <row r="6213" spans="1:8" x14ac:dyDescent="0.2">
      <c r="A6213" s="1570">
        <v>302870</v>
      </c>
      <c r="B6213" s="172" t="s">
        <v>12197</v>
      </c>
      <c r="C6213" s="172" t="s">
        <v>12198</v>
      </c>
      <c r="D6213" s="172" t="s">
        <v>143</v>
      </c>
      <c r="G6213" s="172" t="s">
        <v>103</v>
      </c>
      <c r="H6213" s="34"/>
    </row>
    <row r="6214" spans="1:8" x14ac:dyDescent="0.2">
      <c r="A6214" s="1570">
        <v>302871</v>
      </c>
      <c r="B6214" s="172" t="s">
        <v>12199</v>
      </c>
      <c r="C6214" s="172" t="s">
        <v>12200</v>
      </c>
      <c r="D6214" s="172" t="s">
        <v>143</v>
      </c>
      <c r="G6214" s="172" t="s">
        <v>103</v>
      </c>
      <c r="H6214" s="34"/>
    </row>
    <row r="6215" spans="1:8" x14ac:dyDescent="0.2">
      <c r="A6215" s="1570">
        <v>302872</v>
      </c>
      <c r="B6215" s="172" t="s">
        <v>12201</v>
      </c>
      <c r="C6215" s="172" t="s">
        <v>12202</v>
      </c>
      <c r="D6215" s="172" t="s">
        <v>143</v>
      </c>
      <c r="G6215" s="172" t="s">
        <v>103</v>
      </c>
      <c r="H6215" s="34"/>
    </row>
    <row r="6216" spans="1:8" x14ac:dyDescent="0.2">
      <c r="A6216" s="1570">
        <v>302873</v>
      </c>
      <c r="B6216" s="172" t="s">
        <v>12203</v>
      </c>
      <c r="C6216" s="172" t="s">
        <v>12204</v>
      </c>
      <c r="D6216" s="172" t="s">
        <v>124</v>
      </c>
      <c r="G6216" s="172" t="s">
        <v>103</v>
      </c>
      <c r="H6216" s="34"/>
    </row>
    <row r="6217" spans="1:8" x14ac:dyDescent="0.2">
      <c r="A6217" s="1570">
        <v>302874</v>
      </c>
      <c r="B6217" s="172" t="s">
        <v>12205</v>
      </c>
      <c r="C6217" s="172" t="s">
        <v>12206</v>
      </c>
      <c r="D6217" s="172" t="s">
        <v>124</v>
      </c>
      <c r="G6217" s="172" t="s">
        <v>103</v>
      </c>
      <c r="H6217" s="34"/>
    </row>
    <row r="6218" spans="1:8" x14ac:dyDescent="0.2">
      <c r="A6218" s="1570">
        <v>302875</v>
      </c>
      <c r="B6218" s="172" t="s">
        <v>12207</v>
      </c>
      <c r="C6218" s="172" t="s">
        <v>12208</v>
      </c>
      <c r="D6218" s="172" t="s">
        <v>143</v>
      </c>
      <c r="G6218" s="172" t="s">
        <v>103</v>
      </c>
      <c r="H6218" s="34"/>
    </row>
    <row r="6219" spans="1:8" x14ac:dyDescent="0.2">
      <c r="A6219" s="1570">
        <v>302876</v>
      </c>
      <c r="B6219" s="172" t="s">
        <v>12209</v>
      </c>
      <c r="C6219" s="172" t="s">
        <v>12210</v>
      </c>
      <c r="D6219" s="172" t="s">
        <v>124</v>
      </c>
      <c r="G6219" s="172" t="s">
        <v>103</v>
      </c>
      <c r="H6219" s="34"/>
    </row>
    <row r="6220" spans="1:8" x14ac:dyDescent="0.2">
      <c r="A6220" s="1570">
        <v>302877</v>
      </c>
      <c r="B6220" s="172" t="s">
        <v>12211</v>
      </c>
      <c r="C6220" s="172" t="s">
        <v>12212</v>
      </c>
      <c r="D6220" s="172" t="s">
        <v>124</v>
      </c>
      <c r="G6220" s="172" t="s">
        <v>103</v>
      </c>
      <c r="H6220" s="34"/>
    </row>
    <row r="6221" spans="1:8" x14ac:dyDescent="0.2">
      <c r="A6221" s="1570">
        <v>302878</v>
      </c>
      <c r="B6221" s="172" t="s">
        <v>12213</v>
      </c>
      <c r="C6221" s="172" t="s">
        <v>12214</v>
      </c>
      <c r="D6221" s="172" t="s">
        <v>124</v>
      </c>
      <c r="G6221" s="172" t="s">
        <v>103</v>
      </c>
      <c r="H6221" s="34"/>
    </row>
    <row r="6222" spans="1:8" x14ac:dyDescent="0.2">
      <c r="A6222" s="1570">
        <v>302879</v>
      </c>
      <c r="B6222" s="172" t="s">
        <v>12215</v>
      </c>
      <c r="C6222" s="172" t="s">
        <v>12216</v>
      </c>
      <c r="D6222" s="172" t="s">
        <v>124</v>
      </c>
      <c r="G6222" s="172" t="s">
        <v>103</v>
      </c>
      <c r="H6222" s="34"/>
    </row>
    <row r="6223" spans="1:8" x14ac:dyDescent="0.2">
      <c r="A6223" s="1570">
        <v>302880</v>
      </c>
      <c r="B6223" s="172" t="s">
        <v>12217</v>
      </c>
      <c r="C6223" s="172" t="s">
        <v>12218</v>
      </c>
      <c r="D6223" s="172" t="s">
        <v>143</v>
      </c>
      <c r="G6223" s="172" t="s">
        <v>103</v>
      </c>
      <c r="H6223" s="34"/>
    </row>
    <row r="6224" spans="1:8" x14ac:dyDescent="0.2">
      <c r="A6224" s="1570">
        <v>302881</v>
      </c>
      <c r="B6224" s="172" t="s">
        <v>12219</v>
      </c>
      <c r="C6224" s="172" t="s">
        <v>12220</v>
      </c>
      <c r="D6224" s="172" t="s">
        <v>124</v>
      </c>
      <c r="E6224" s="172" t="s">
        <v>143</v>
      </c>
      <c r="G6224" s="172" t="s">
        <v>103</v>
      </c>
      <c r="H6224" s="34"/>
    </row>
    <row r="6225" spans="1:8" x14ac:dyDescent="0.2">
      <c r="A6225" s="1570">
        <v>302882</v>
      </c>
      <c r="B6225" s="172" t="s">
        <v>12221</v>
      </c>
      <c r="C6225" s="172" t="s">
        <v>12222</v>
      </c>
      <c r="D6225" s="172" t="s">
        <v>124</v>
      </c>
      <c r="E6225" s="172" t="s">
        <v>143</v>
      </c>
      <c r="G6225" s="172" t="s">
        <v>103</v>
      </c>
      <c r="H6225" s="34"/>
    </row>
    <row r="6226" spans="1:8" x14ac:dyDescent="0.2">
      <c r="A6226" s="1570">
        <v>302883</v>
      </c>
      <c r="B6226" s="172" t="s">
        <v>12223</v>
      </c>
      <c r="C6226" s="172" t="s">
        <v>9352</v>
      </c>
      <c r="D6226" s="172" t="s">
        <v>134</v>
      </c>
      <c r="E6226" s="172" t="s">
        <v>143</v>
      </c>
      <c r="G6226" s="172" t="s">
        <v>103</v>
      </c>
      <c r="H6226" s="34"/>
    </row>
    <row r="6227" spans="1:8" x14ac:dyDescent="0.2">
      <c r="A6227" s="1570">
        <v>302884</v>
      </c>
      <c r="B6227" s="172" t="s">
        <v>12224</v>
      </c>
      <c r="C6227" s="172" t="s">
        <v>9354</v>
      </c>
      <c r="D6227" s="172" t="s">
        <v>134</v>
      </c>
      <c r="E6227" s="172" t="s">
        <v>143</v>
      </c>
      <c r="G6227" s="172" t="s">
        <v>103</v>
      </c>
      <c r="H6227" s="34"/>
    </row>
    <row r="6228" spans="1:8" x14ac:dyDescent="0.2">
      <c r="A6228" s="1570">
        <v>302885</v>
      </c>
      <c r="B6228" s="172" t="s">
        <v>12225</v>
      </c>
      <c r="C6228" s="172" t="s">
        <v>12226</v>
      </c>
      <c r="D6228" s="172" t="s">
        <v>134</v>
      </c>
      <c r="E6228" s="172" t="s">
        <v>143</v>
      </c>
      <c r="G6228" s="172" t="s">
        <v>103</v>
      </c>
      <c r="H6228" s="34"/>
    </row>
    <row r="6229" spans="1:8" x14ac:dyDescent="0.2">
      <c r="A6229" s="1570">
        <v>302886</v>
      </c>
      <c r="B6229" s="172" t="s">
        <v>12227</v>
      </c>
      <c r="C6229" s="172" t="s">
        <v>12228</v>
      </c>
      <c r="D6229" s="172" t="s">
        <v>143</v>
      </c>
      <c r="G6229" s="172" t="s">
        <v>103</v>
      </c>
      <c r="H6229" s="34"/>
    </row>
    <row r="6230" spans="1:8" x14ac:dyDescent="0.2">
      <c r="A6230" s="1570">
        <v>302887</v>
      </c>
      <c r="B6230" s="172" t="s">
        <v>12229</v>
      </c>
      <c r="C6230" s="172" t="s">
        <v>12230</v>
      </c>
      <c r="D6230" s="172" t="s">
        <v>124</v>
      </c>
      <c r="E6230" s="172" t="s">
        <v>143</v>
      </c>
      <c r="G6230" s="172" t="s">
        <v>103</v>
      </c>
      <c r="H6230" s="34"/>
    </row>
    <row r="6231" spans="1:8" x14ac:dyDescent="0.2">
      <c r="A6231" s="1570">
        <v>302888</v>
      </c>
      <c r="B6231" s="172" t="s">
        <v>12231</v>
      </c>
      <c r="C6231" s="172" t="s">
        <v>12232</v>
      </c>
      <c r="D6231" s="172" t="s">
        <v>134</v>
      </c>
      <c r="E6231" s="172" t="s">
        <v>143</v>
      </c>
      <c r="G6231" s="172" t="s">
        <v>103</v>
      </c>
      <c r="H6231" s="34"/>
    </row>
    <row r="6232" spans="1:8" x14ac:dyDescent="0.2">
      <c r="A6232" s="1570">
        <v>302889</v>
      </c>
      <c r="B6232" s="172" t="s">
        <v>12233</v>
      </c>
      <c r="C6232" s="172" t="s">
        <v>12234</v>
      </c>
      <c r="D6232" s="172" t="s">
        <v>134</v>
      </c>
      <c r="E6232" s="172" t="s">
        <v>143</v>
      </c>
      <c r="G6232" s="172" t="s">
        <v>103</v>
      </c>
      <c r="H6232" s="34"/>
    </row>
    <row r="6233" spans="1:8" x14ac:dyDescent="0.2">
      <c r="A6233" s="1570">
        <v>302890</v>
      </c>
      <c r="B6233" s="172" t="s">
        <v>12235</v>
      </c>
      <c r="C6233" s="172" t="s">
        <v>12236</v>
      </c>
      <c r="D6233" s="172" t="s">
        <v>101</v>
      </c>
      <c r="E6233" s="172" t="s">
        <v>143</v>
      </c>
      <c r="G6233" s="172" t="s">
        <v>103</v>
      </c>
      <c r="H6233" s="34"/>
    </row>
    <row r="6234" spans="1:8" x14ac:dyDescent="0.2">
      <c r="A6234" s="1570">
        <v>302891</v>
      </c>
      <c r="B6234" s="172" t="s">
        <v>12237</v>
      </c>
      <c r="C6234" s="172" t="s">
        <v>12238</v>
      </c>
      <c r="D6234" s="172" t="s">
        <v>101</v>
      </c>
      <c r="E6234" s="172" t="s">
        <v>124</v>
      </c>
      <c r="G6234" s="172" t="s">
        <v>103</v>
      </c>
      <c r="H6234" s="34"/>
    </row>
    <row r="6235" spans="1:8" x14ac:dyDescent="0.2">
      <c r="A6235" s="1570">
        <v>302892</v>
      </c>
      <c r="B6235" s="172" t="s">
        <v>12239</v>
      </c>
      <c r="C6235" s="172" t="s">
        <v>12240</v>
      </c>
      <c r="D6235" s="172" t="s">
        <v>101</v>
      </c>
      <c r="G6235" s="172" t="s">
        <v>103</v>
      </c>
      <c r="H6235" s="34"/>
    </row>
    <row r="6236" spans="1:8" x14ac:dyDescent="0.2">
      <c r="A6236" s="1570">
        <v>302893</v>
      </c>
      <c r="B6236" s="172" t="s">
        <v>12241</v>
      </c>
      <c r="C6236" s="172" t="s">
        <v>12242</v>
      </c>
      <c r="D6236" s="172" t="s">
        <v>101</v>
      </c>
      <c r="G6236" s="172" t="s">
        <v>103</v>
      </c>
      <c r="H6236" s="34"/>
    </row>
    <row r="6237" spans="1:8" x14ac:dyDescent="0.2">
      <c r="A6237" s="1570">
        <v>302894</v>
      </c>
      <c r="B6237" s="172" t="s">
        <v>12243</v>
      </c>
      <c r="C6237" s="172" t="s">
        <v>12244</v>
      </c>
      <c r="D6237" s="172" t="s">
        <v>101</v>
      </c>
      <c r="G6237" s="172" t="s">
        <v>103</v>
      </c>
      <c r="H6237" s="34"/>
    </row>
    <row r="6238" spans="1:8" x14ac:dyDescent="0.2">
      <c r="A6238" s="1570">
        <v>302895</v>
      </c>
      <c r="B6238" s="172" t="s">
        <v>12245</v>
      </c>
      <c r="C6238" s="172" t="s">
        <v>12246</v>
      </c>
      <c r="D6238" s="172" t="s">
        <v>134</v>
      </c>
      <c r="G6238" s="172" t="s">
        <v>103</v>
      </c>
      <c r="H6238" s="34"/>
    </row>
    <row r="6239" spans="1:8" x14ac:dyDescent="0.2">
      <c r="A6239" s="1570">
        <v>302896</v>
      </c>
      <c r="B6239" s="172" t="s">
        <v>12247</v>
      </c>
      <c r="C6239" s="172" t="s">
        <v>12248</v>
      </c>
      <c r="D6239" s="172" t="s">
        <v>134</v>
      </c>
      <c r="G6239" s="172" t="s">
        <v>110</v>
      </c>
      <c r="H6239" s="34"/>
    </row>
    <row r="6240" spans="1:8" x14ac:dyDescent="0.2">
      <c r="A6240" s="1570">
        <v>302897</v>
      </c>
      <c r="B6240" s="172" t="s">
        <v>12249</v>
      </c>
      <c r="C6240" s="172" t="s">
        <v>12250</v>
      </c>
      <c r="D6240" s="172" t="s">
        <v>134</v>
      </c>
      <c r="G6240" s="172" t="s">
        <v>103</v>
      </c>
      <c r="H6240" s="34"/>
    </row>
    <row r="6241" spans="1:8" x14ac:dyDescent="0.2">
      <c r="A6241" s="1570">
        <v>302898</v>
      </c>
      <c r="B6241" s="172" t="s">
        <v>12251</v>
      </c>
      <c r="C6241" s="172" t="s">
        <v>12252</v>
      </c>
      <c r="D6241" s="172" t="s">
        <v>143</v>
      </c>
      <c r="G6241" s="172" t="s">
        <v>103</v>
      </c>
      <c r="H6241" s="34"/>
    </row>
    <row r="6242" spans="1:8" x14ac:dyDescent="0.2">
      <c r="A6242" s="1570">
        <v>302899</v>
      </c>
      <c r="B6242" s="172" t="s">
        <v>12253</v>
      </c>
      <c r="C6242" s="172" t="s">
        <v>12254</v>
      </c>
      <c r="D6242" s="172" t="s">
        <v>134</v>
      </c>
      <c r="G6242" s="172" t="s">
        <v>103</v>
      </c>
      <c r="H6242" s="34"/>
    </row>
    <row r="6243" spans="1:8" x14ac:dyDescent="0.2">
      <c r="A6243" s="1570">
        <v>302900</v>
      </c>
      <c r="B6243" s="172" t="s">
        <v>12255</v>
      </c>
      <c r="C6243" s="172" t="s">
        <v>12256</v>
      </c>
      <c r="D6243" s="172" t="s">
        <v>101</v>
      </c>
      <c r="G6243" s="172" t="s">
        <v>103</v>
      </c>
      <c r="H6243" s="34"/>
    </row>
    <row r="6244" spans="1:8" x14ac:dyDescent="0.2">
      <c r="A6244" s="1570">
        <v>302901</v>
      </c>
      <c r="B6244" s="172" t="s">
        <v>12257</v>
      </c>
      <c r="C6244" s="172" t="s">
        <v>12258</v>
      </c>
      <c r="D6244" s="172" t="s">
        <v>134</v>
      </c>
      <c r="G6244" s="172" t="s">
        <v>103</v>
      </c>
      <c r="H6244" s="34"/>
    </row>
    <row r="6245" spans="1:8" x14ac:dyDescent="0.2">
      <c r="A6245" s="1570">
        <v>302902</v>
      </c>
      <c r="B6245" s="172" t="s">
        <v>12259</v>
      </c>
      <c r="C6245" s="172" t="s">
        <v>12260</v>
      </c>
      <c r="D6245" s="172" t="s">
        <v>134</v>
      </c>
      <c r="G6245" s="172" t="s">
        <v>103</v>
      </c>
      <c r="H6245" s="34"/>
    </row>
    <row r="6246" spans="1:8" x14ac:dyDescent="0.2">
      <c r="A6246" s="1570">
        <v>302903</v>
      </c>
      <c r="B6246" s="172" t="s">
        <v>12261</v>
      </c>
      <c r="C6246" s="172" t="s">
        <v>12262</v>
      </c>
      <c r="D6246" s="172" t="s">
        <v>101</v>
      </c>
      <c r="G6246" s="172" t="s">
        <v>103</v>
      </c>
      <c r="H6246" s="34"/>
    </row>
    <row r="6247" spans="1:8" x14ac:dyDescent="0.2">
      <c r="A6247" s="1570">
        <v>302904</v>
      </c>
      <c r="B6247" s="172" t="s">
        <v>12263</v>
      </c>
      <c r="C6247" s="172" t="s">
        <v>12264</v>
      </c>
      <c r="D6247" s="172" t="s">
        <v>134</v>
      </c>
      <c r="G6247" s="172" t="s">
        <v>103</v>
      </c>
      <c r="H6247" s="34"/>
    </row>
    <row r="6248" spans="1:8" x14ac:dyDescent="0.2">
      <c r="A6248" s="1570">
        <v>302905</v>
      </c>
      <c r="B6248" s="172" t="s">
        <v>12265</v>
      </c>
      <c r="C6248" s="172" t="s">
        <v>12266</v>
      </c>
      <c r="D6248" s="172" t="s">
        <v>101</v>
      </c>
      <c r="G6248" s="172" t="s">
        <v>103</v>
      </c>
      <c r="H6248" s="34"/>
    </row>
    <row r="6249" spans="1:8" x14ac:dyDescent="0.2">
      <c r="A6249" s="1570">
        <v>302906</v>
      </c>
      <c r="B6249" s="172" t="s">
        <v>12267</v>
      </c>
      <c r="C6249" s="172" t="s">
        <v>12268</v>
      </c>
      <c r="D6249" s="172" t="s">
        <v>101</v>
      </c>
      <c r="G6249" s="172" t="s">
        <v>103</v>
      </c>
      <c r="H6249" s="34"/>
    </row>
    <row r="6250" spans="1:8" x14ac:dyDescent="0.2">
      <c r="A6250" s="1570">
        <v>302907</v>
      </c>
      <c r="B6250" s="172" t="s">
        <v>12269</v>
      </c>
      <c r="C6250" s="172" t="s">
        <v>12270</v>
      </c>
      <c r="D6250" s="172" t="s">
        <v>101</v>
      </c>
      <c r="G6250" s="172" t="s">
        <v>103</v>
      </c>
      <c r="H6250" s="34"/>
    </row>
    <row r="6251" spans="1:8" x14ac:dyDescent="0.2">
      <c r="A6251" s="1570">
        <v>302908</v>
      </c>
      <c r="B6251" s="172" t="s">
        <v>12271</v>
      </c>
      <c r="C6251" s="172" t="s">
        <v>12272</v>
      </c>
      <c r="D6251" s="172" t="s">
        <v>143</v>
      </c>
      <c r="G6251" s="172" t="s">
        <v>103</v>
      </c>
      <c r="H6251" s="34"/>
    </row>
    <row r="6252" spans="1:8" x14ac:dyDescent="0.2">
      <c r="A6252" s="1570">
        <v>302909</v>
      </c>
      <c r="B6252" s="172" t="s">
        <v>12273</v>
      </c>
      <c r="C6252" s="172" t="s">
        <v>12274</v>
      </c>
      <c r="D6252" s="172" t="s">
        <v>101</v>
      </c>
      <c r="G6252" s="172" t="s">
        <v>103</v>
      </c>
      <c r="H6252" s="34"/>
    </row>
    <row r="6253" spans="1:8" x14ac:dyDescent="0.2">
      <c r="A6253" s="1570">
        <v>302910</v>
      </c>
      <c r="B6253" s="172" t="s">
        <v>12275</v>
      </c>
      <c r="C6253" s="172" t="s">
        <v>12276</v>
      </c>
      <c r="D6253" s="172" t="s">
        <v>143</v>
      </c>
      <c r="G6253" s="172" t="s">
        <v>103</v>
      </c>
      <c r="H6253" s="34"/>
    </row>
    <row r="6254" spans="1:8" x14ac:dyDescent="0.2">
      <c r="A6254" s="1570">
        <v>302911</v>
      </c>
      <c r="B6254" s="172" t="s">
        <v>12277</v>
      </c>
      <c r="C6254" s="172" t="s">
        <v>12278</v>
      </c>
      <c r="D6254" s="172" t="s">
        <v>134</v>
      </c>
      <c r="G6254" s="172" t="s">
        <v>103</v>
      </c>
      <c r="H6254" s="34"/>
    </row>
    <row r="6255" spans="1:8" x14ac:dyDescent="0.2">
      <c r="A6255" s="1570">
        <v>302912</v>
      </c>
      <c r="B6255" s="172" t="s">
        <v>12279</v>
      </c>
      <c r="C6255" s="172" t="s">
        <v>12280</v>
      </c>
      <c r="D6255" s="172" t="s">
        <v>101</v>
      </c>
      <c r="G6255" s="172" t="s">
        <v>103</v>
      </c>
      <c r="H6255" s="34"/>
    </row>
    <row r="6256" spans="1:8" x14ac:dyDescent="0.2">
      <c r="A6256" s="1570">
        <v>302913</v>
      </c>
      <c r="B6256" s="172" t="s">
        <v>12281</v>
      </c>
      <c r="C6256" s="172" t="s">
        <v>12282</v>
      </c>
      <c r="D6256" s="172" t="s">
        <v>101</v>
      </c>
      <c r="G6256" s="172" t="s">
        <v>103</v>
      </c>
      <c r="H6256" s="34"/>
    </row>
    <row r="6257" spans="1:8" x14ac:dyDescent="0.2">
      <c r="A6257" s="1570">
        <v>302914</v>
      </c>
      <c r="B6257" s="172" t="s">
        <v>12283</v>
      </c>
      <c r="C6257" s="172" t="s">
        <v>12284</v>
      </c>
      <c r="D6257" s="172" t="s">
        <v>134</v>
      </c>
      <c r="G6257" s="172" t="s">
        <v>103</v>
      </c>
      <c r="H6257" s="34"/>
    </row>
    <row r="6258" spans="1:8" x14ac:dyDescent="0.2">
      <c r="A6258" s="1570">
        <v>302915</v>
      </c>
      <c r="B6258" s="172" t="s">
        <v>12285</v>
      </c>
      <c r="C6258" s="172" t="s">
        <v>12286</v>
      </c>
      <c r="D6258" s="172" t="s">
        <v>134</v>
      </c>
      <c r="G6258" s="172" t="s">
        <v>103</v>
      </c>
      <c r="H6258" s="34"/>
    </row>
    <row r="6259" spans="1:8" x14ac:dyDescent="0.2">
      <c r="A6259" s="1570">
        <v>302916</v>
      </c>
      <c r="B6259" s="172" t="s">
        <v>12287</v>
      </c>
      <c r="C6259" s="172" t="s">
        <v>12288</v>
      </c>
      <c r="D6259" s="172" t="s">
        <v>134</v>
      </c>
      <c r="E6259" s="172" t="s">
        <v>143</v>
      </c>
      <c r="G6259" s="172" t="s">
        <v>103</v>
      </c>
      <c r="H6259" s="34"/>
    </row>
    <row r="6260" spans="1:8" x14ac:dyDescent="0.2">
      <c r="A6260" s="1570">
        <v>302917</v>
      </c>
      <c r="B6260" s="172" t="s">
        <v>12289</v>
      </c>
      <c r="C6260" s="172" t="s">
        <v>12290</v>
      </c>
      <c r="D6260" s="172" t="s">
        <v>101</v>
      </c>
      <c r="G6260" s="172" t="s">
        <v>103</v>
      </c>
      <c r="H6260" s="34"/>
    </row>
    <row r="6261" spans="1:8" x14ac:dyDescent="0.2">
      <c r="A6261" s="1570">
        <v>302918</v>
      </c>
      <c r="B6261" s="172" t="s">
        <v>12291</v>
      </c>
      <c r="C6261" s="172" t="s">
        <v>12292</v>
      </c>
      <c r="D6261" s="172" t="s">
        <v>101</v>
      </c>
      <c r="G6261" s="172" t="s">
        <v>110</v>
      </c>
      <c r="H6261" s="34"/>
    </row>
    <row r="6262" spans="1:8" x14ac:dyDescent="0.2">
      <c r="A6262" s="1570">
        <v>302919</v>
      </c>
      <c r="B6262" s="172" t="s">
        <v>12293</v>
      </c>
      <c r="C6262" s="172" t="s">
        <v>12294</v>
      </c>
      <c r="D6262" s="172" t="s">
        <v>124</v>
      </c>
      <c r="G6262" s="172" t="s">
        <v>103</v>
      </c>
      <c r="H6262" s="34"/>
    </row>
    <row r="6263" spans="1:8" x14ac:dyDescent="0.2">
      <c r="A6263" s="1570">
        <v>302920</v>
      </c>
      <c r="B6263" s="172" t="s">
        <v>12295</v>
      </c>
      <c r="C6263" s="172" t="s">
        <v>12296</v>
      </c>
      <c r="D6263" s="172" t="s">
        <v>143</v>
      </c>
      <c r="G6263" s="172" t="s">
        <v>110</v>
      </c>
      <c r="H6263" s="34"/>
    </row>
    <row r="6264" spans="1:8" x14ac:dyDescent="0.2">
      <c r="A6264" s="1570">
        <v>302921</v>
      </c>
      <c r="B6264" s="172" t="s">
        <v>12297</v>
      </c>
      <c r="C6264" s="172" t="s">
        <v>12298</v>
      </c>
      <c r="D6264" s="172" t="s">
        <v>143</v>
      </c>
      <c r="G6264" s="172" t="s">
        <v>103</v>
      </c>
      <c r="H6264" s="34"/>
    </row>
    <row r="6265" spans="1:8" x14ac:dyDescent="0.2">
      <c r="A6265" s="1570">
        <v>302922</v>
      </c>
      <c r="B6265" s="172" t="s">
        <v>12299</v>
      </c>
      <c r="C6265" s="172" t="s">
        <v>12300</v>
      </c>
      <c r="D6265" s="172" t="s">
        <v>101</v>
      </c>
      <c r="G6265" s="172" t="s">
        <v>103</v>
      </c>
      <c r="H6265" s="34"/>
    </row>
    <row r="6266" spans="1:8" x14ac:dyDescent="0.2">
      <c r="A6266" s="1570">
        <v>302923</v>
      </c>
      <c r="B6266" s="172" t="s">
        <v>12301</v>
      </c>
      <c r="C6266" s="172" t="s">
        <v>12302</v>
      </c>
      <c r="D6266" s="172" t="s">
        <v>101</v>
      </c>
      <c r="G6266" s="172" t="s">
        <v>103</v>
      </c>
      <c r="H6266" s="34"/>
    </row>
    <row r="6267" spans="1:8" x14ac:dyDescent="0.2">
      <c r="A6267" s="1570">
        <v>302924</v>
      </c>
      <c r="B6267" s="172" t="s">
        <v>12303</v>
      </c>
      <c r="C6267" s="172" t="s">
        <v>12304</v>
      </c>
      <c r="D6267" s="172" t="s">
        <v>101</v>
      </c>
      <c r="G6267" s="172" t="s">
        <v>103</v>
      </c>
      <c r="H6267" s="34"/>
    </row>
    <row r="6268" spans="1:8" x14ac:dyDescent="0.2">
      <c r="A6268" s="1570">
        <v>302925</v>
      </c>
      <c r="B6268" s="172" t="s">
        <v>12305</v>
      </c>
      <c r="C6268" s="172" t="s">
        <v>12306</v>
      </c>
      <c r="D6268" s="172" t="s">
        <v>101</v>
      </c>
      <c r="G6268" s="172" t="s">
        <v>103</v>
      </c>
      <c r="H6268" s="34"/>
    </row>
    <row r="6269" spans="1:8" x14ac:dyDescent="0.2">
      <c r="A6269" s="1570">
        <v>302926</v>
      </c>
      <c r="B6269" s="172" t="s">
        <v>12307</v>
      </c>
      <c r="C6269" s="172" t="s">
        <v>12308</v>
      </c>
      <c r="D6269" s="172" t="s">
        <v>143</v>
      </c>
      <c r="G6269" s="172" t="s">
        <v>103</v>
      </c>
      <c r="H6269" s="34"/>
    </row>
    <row r="6270" spans="1:8" x14ac:dyDescent="0.2">
      <c r="A6270" s="1570">
        <v>302927</v>
      </c>
      <c r="B6270" s="172" t="s">
        <v>12309</v>
      </c>
      <c r="C6270" s="172" t="s">
        <v>12310</v>
      </c>
      <c r="D6270" s="172" t="s">
        <v>143</v>
      </c>
      <c r="G6270" s="172" t="s">
        <v>103</v>
      </c>
      <c r="H6270" s="34"/>
    </row>
    <row r="6271" spans="1:8" x14ac:dyDescent="0.2">
      <c r="A6271" s="1570">
        <v>302928</v>
      </c>
      <c r="B6271" s="172" t="s">
        <v>12311</v>
      </c>
      <c r="C6271" s="172" t="s">
        <v>12312</v>
      </c>
      <c r="D6271" s="172" t="s">
        <v>124</v>
      </c>
      <c r="G6271" s="172" t="s">
        <v>103</v>
      </c>
      <c r="H6271" s="34"/>
    </row>
    <row r="6272" spans="1:8" x14ac:dyDescent="0.2">
      <c r="A6272" s="1570">
        <v>302929</v>
      </c>
      <c r="B6272" s="172" t="s">
        <v>12313</v>
      </c>
      <c r="C6272" s="172" t="s">
        <v>12314</v>
      </c>
      <c r="D6272" s="172" t="s">
        <v>143</v>
      </c>
      <c r="G6272" s="172" t="s">
        <v>103</v>
      </c>
      <c r="H6272" s="34"/>
    </row>
    <row r="6273" spans="1:8" x14ac:dyDescent="0.2">
      <c r="A6273" s="1570">
        <v>302930</v>
      </c>
      <c r="B6273" s="172" t="s">
        <v>12315</v>
      </c>
      <c r="C6273" s="172" t="s">
        <v>12316</v>
      </c>
      <c r="D6273" s="172" t="s">
        <v>134</v>
      </c>
      <c r="E6273" s="172" t="s">
        <v>143</v>
      </c>
      <c r="G6273" s="172" t="s">
        <v>103</v>
      </c>
      <c r="H6273" s="34"/>
    </row>
    <row r="6274" spans="1:8" x14ac:dyDescent="0.2">
      <c r="A6274" s="1570">
        <v>302931</v>
      </c>
      <c r="B6274" s="172" t="s">
        <v>12317</v>
      </c>
      <c r="C6274" s="172" t="s">
        <v>12318</v>
      </c>
      <c r="D6274" s="172" t="s">
        <v>143</v>
      </c>
      <c r="G6274" s="172" t="s">
        <v>103</v>
      </c>
      <c r="H6274" s="34"/>
    </row>
    <row r="6275" spans="1:8" x14ac:dyDescent="0.2">
      <c r="A6275" s="1570">
        <v>302932</v>
      </c>
      <c r="B6275" s="172" t="s">
        <v>12319</v>
      </c>
      <c r="C6275" s="172" t="s">
        <v>12320</v>
      </c>
      <c r="D6275" s="172" t="s">
        <v>134</v>
      </c>
      <c r="G6275" s="172" t="s">
        <v>103</v>
      </c>
      <c r="H6275" s="34"/>
    </row>
    <row r="6276" spans="1:8" x14ac:dyDescent="0.2">
      <c r="A6276" s="1570">
        <v>302933</v>
      </c>
      <c r="B6276" s="172" t="s">
        <v>12321</v>
      </c>
      <c r="C6276" s="172" t="s">
        <v>12322</v>
      </c>
      <c r="D6276" s="172" t="s">
        <v>134</v>
      </c>
      <c r="G6276" s="172" t="s">
        <v>103</v>
      </c>
      <c r="H6276" s="34"/>
    </row>
    <row r="6277" spans="1:8" x14ac:dyDescent="0.2">
      <c r="A6277" s="1570">
        <v>302934</v>
      </c>
      <c r="B6277" s="172" t="s">
        <v>12323</v>
      </c>
      <c r="C6277" s="172" t="s">
        <v>12324</v>
      </c>
      <c r="D6277" s="172" t="s">
        <v>134</v>
      </c>
      <c r="E6277" s="172" t="s">
        <v>143</v>
      </c>
      <c r="G6277" s="172" t="s">
        <v>103</v>
      </c>
      <c r="H6277" s="34"/>
    </row>
    <row r="6278" spans="1:8" x14ac:dyDescent="0.2">
      <c r="A6278" s="1570">
        <v>302935</v>
      </c>
      <c r="B6278" s="172" t="s">
        <v>12325</v>
      </c>
      <c r="C6278" s="172" t="s">
        <v>12326</v>
      </c>
      <c r="D6278" s="172" t="s">
        <v>101</v>
      </c>
      <c r="G6278" s="172" t="s">
        <v>113</v>
      </c>
      <c r="H6278" s="34"/>
    </row>
    <row r="6279" spans="1:8" x14ac:dyDescent="0.2">
      <c r="A6279" s="1570">
        <v>302936</v>
      </c>
      <c r="B6279" s="172" t="s">
        <v>12327</v>
      </c>
      <c r="C6279" s="172" t="s">
        <v>12328</v>
      </c>
      <c r="D6279" s="172" t="s">
        <v>101</v>
      </c>
      <c r="G6279" s="172" t="s">
        <v>110</v>
      </c>
      <c r="H6279" s="34"/>
    </row>
    <row r="6280" spans="1:8" x14ac:dyDescent="0.2">
      <c r="A6280" s="1570">
        <v>302937</v>
      </c>
      <c r="B6280" s="172" t="s">
        <v>12329</v>
      </c>
      <c r="C6280" s="172" t="s">
        <v>12330</v>
      </c>
      <c r="D6280" s="172" t="s">
        <v>101</v>
      </c>
      <c r="G6280" s="172" t="s">
        <v>103</v>
      </c>
      <c r="H6280" s="34"/>
    </row>
    <row r="6281" spans="1:8" x14ac:dyDescent="0.2">
      <c r="A6281" s="1570">
        <v>302938</v>
      </c>
      <c r="B6281" s="172" t="s">
        <v>12331</v>
      </c>
      <c r="C6281" s="172" t="s">
        <v>12332</v>
      </c>
      <c r="D6281" s="172" t="s">
        <v>134</v>
      </c>
      <c r="G6281" s="172" t="s">
        <v>103</v>
      </c>
      <c r="H6281" s="34"/>
    </row>
    <row r="6282" spans="1:8" x14ac:dyDescent="0.2">
      <c r="A6282" s="1570">
        <v>302939</v>
      </c>
      <c r="B6282" s="172" t="s">
        <v>12333</v>
      </c>
      <c r="C6282" s="172" t="s">
        <v>12334</v>
      </c>
      <c r="D6282" s="172" t="s">
        <v>143</v>
      </c>
      <c r="G6282" s="172" t="s">
        <v>103</v>
      </c>
      <c r="H6282" s="34"/>
    </row>
    <row r="6283" spans="1:8" x14ac:dyDescent="0.2">
      <c r="A6283" s="1570">
        <v>302940</v>
      </c>
      <c r="B6283" s="172" t="s">
        <v>12335</v>
      </c>
      <c r="C6283" s="172" t="s">
        <v>12336</v>
      </c>
      <c r="D6283" s="172" t="s">
        <v>101</v>
      </c>
      <c r="G6283" s="172" t="s">
        <v>103</v>
      </c>
      <c r="H6283" s="34"/>
    </row>
    <row r="6284" spans="1:8" x14ac:dyDescent="0.2">
      <c r="A6284" s="1570">
        <v>302941</v>
      </c>
      <c r="B6284" s="172" t="s">
        <v>12337</v>
      </c>
      <c r="C6284" s="172" t="s">
        <v>12338</v>
      </c>
      <c r="D6284" s="172" t="s">
        <v>101</v>
      </c>
      <c r="G6284" s="172" t="s">
        <v>103</v>
      </c>
      <c r="H6284" s="34"/>
    </row>
    <row r="6285" spans="1:8" x14ac:dyDescent="0.2">
      <c r="A6285" s="1570">
        <v>302942</v>
      </c>
      <c r="B6285" s="172" t="s">
        <v>12339</v>
      </c>
      <c r="C6285" s="172" t="s">
        <v>12340</v>
      </c>
      <c r="D6285" s="172" t="s">
        <v>101</v>
      </c>
      <c r="G6285" s="172" t="s">
        <v>103</v>
      </c>
      <c r="H6285" s="34"/>
    </row>
    <row r="6286" spans="1:8" x14ac:dyDescent="0.2">
      <c r="A6286" s="1570">
        <v>302943</v>
      </c>
      <c r="B6286" s="172" t="s">
        <v>12341</v>
      </c>
      <c r="C6286" s="172" t="s">
        <v>12342</v>
      </c>
      <c r="D6286" s="172" t="s">
        <v>101</v>
      </c>
      <c r="G6286" s="172" t="s">
        <v>103</v>
      </c>
      <c r="H6286" s="34"/>
    </row>
    <row r="6287" spans="1:8" x14ac:dyDescent="0.2">
      <c r="A6287" s="1570">
        <v>302944</v>
      </c>
      <c r="B6287" s="172" t="s">
        <v>12343</v>
      </c>
      <c r="C6287" s="172" t="s">
        <v>12344</v>
      </c>
      <c r="D6287" s="172" t="s">
        <v>101</v>
      </c>
      <c r="G6287" s="172" t="s">
        <v>103</v>
      </c>
      <c r="H6287" s="34"/>
    </row>
    <row r="6288" spans="1:8" x14ac:dyDescent="0.2">
      <c r="A6288" s="1570">
        <v>302945</v>
      </c>
      <c r="B6288" s="172" t="s">
        <v>12345</v>
      </c>
      <c r="C6288" s="172" t="s">
        <v>12346</v>
      </c>
      <c r="D6288" s="172" t="s">
        <v>101</v>
      </c>
      <c r="G6288" s="172" t="s">
        <v>103</v>
      </c>
      <c r="H6288" s="34"/>
    </row>
    <row r="6289" spans="1:8" x14ac:dyDescent="0.2">
      <c r="A6289" s="1570">
        <v>302946</v>
      </c>
      <c r="B6289" s="172" t="s">
        <v>12347</v>
      </c>
      <c r="C6289" s="172" t="s">
        <v>12348</v>
      </c>
      <c r="D6289" s="172" t="s">
        <v>124</v>
      </c>
      <c r="G6289" s="172" t="s">
        <v>103</v>
      </c>
      <c r="H6289" s="34"/>
    </row>
    <row r="6290" spans="1:8" x14ac:dyDescent="0.2">
      <c r="A6290" s="1570">
        <v>302947</v>
      </c>
      <c r="B6290" s="172" t="s">
        <v>12349</v>
      </c>
      <c r="C6290" s="172" t="s">
        <v>12350</v>
      </c>
      <c r="D6290" s="172" t="s">
        <v>101</v>
      </c>
      <c r="G6290" s="172" t="s">
        <v>103</v>
      </c>
      <c r="H6290" s="34"/>
    </row>
    <row r="6291" spans="1:8" x14ac:dyDescent="0.2">
      <c r="A6291" s="1570">
        <v>302948</v>
      </c>
      <c r="B6291" s="172" t="s">
        <v>12351</v>
      </c>
      <c r="C6291" s="172" t="s">
        <v>12352</v>
      </c>
      <c r="D6291" s="172" t="s">
        <v>101</v>
      </c>
      <c r="G6291" s="172" t="s">
        <v>103</v>
      </c>
      <c r="H6291" s="34"/>
    </row>
    <row r="6292" spans="1:8" x14ac:dyDescent="0.2">
      <c r="A6292" s="1570">
        <v>302949</v>
      </c>
      <c r="B6292" s="172" t="s">
        <v>12353</v>
      </c>
      <c r="C6292" s="172" t="s">
        <v>12354</v>
      </c>
      <c r="D6292" s="172" t="s">
        <v>101</v>
      </c>
      <c r="G6292" s="172" t="s">
        <v>103</v>
      </c>
      <c r="H6292" s="34"/>
    </row>
    <row r="6293" spans="1:8" x14ac:dyDescent="0.2">
      <c r="A6293" s="1570">
        <v>302950</v>
      </c>
      <c r="B6293" s="172" t="s">
        <v>12355</v>
      </c>
      <c r="C6293" s="172" t="s">
        <v>12356</v>
      </c>
      <c r="D6293" s="172" t="s">
        <v>101</v>
      </c>
      <c r="E6293" s="172" t="s">
        <v>143</v>
      </c>
      <c r="G6293" s="172" t="s">
        <v>103</v>
      </c>
      <c r="H6293" s="34"/>
    </row>
    <row r="6294" spans="1:8" x14ac:dyDescent="0.2">
      <c r="A6294" s="1570">
        <v>302951</v>
      </c>
      <c r="B6294" s="172" t="s">
        <v>12357</v>
      </c>
      <c r="C6294" s="172" t="s">
        <v>12358</v>
      </c>
      <c r="D6294" s="172" t="s">
        <v>101</v>
      </c>
      <c r="G6294" s="172" t="s">
        <v>103</v>
      </c>
      <c r="H6294" s="34"/>
    </row>
    <row r="6295" spans="1:8" x14ac:dyDescent="0.2">
      <c r="A6295" s="1570">
        <v>302952</v>
      </c>
      <c r="B6295" s="172" t="s">
        <v>12359</v>
      </c>
      <c r="C6295" s="172" t="s">
        <v>12360</v>
      </c>
      <c r="D6295" s="172" t="s">
        <v>134</v>
      </c>
      <c r="G6295" s="172" t="s">
        <v>103</v>
      </c>
      <c r="H6295" s="34"/>
    </row>
    <row r="6296" spans="1:8" x14ac:dyDescent="0.2">
      <c r="A6296" s="1570">
        <v>302953</v>
      </c>
      <c r="B6296" s="172" t="s">
        <v>12361</v>
      </c>
      <c r="C6296" s="172" t="s">
        <v>12362</v>
      </c>
      <c r="D6296" s="172" t="s">
        <v>124</v>
      </c>
      <c r="G6296" s="172" t="s">
        <v>103</v>
      </c>
      <c r="H6296" s="34"/>
    </row>
    <row r="6297" spans="1:8" x14ac:dyDescent="0.2">
      <c r="A6297" s="1570">
        <v>302954</v>
      </c>
      <c r="B6297" s="172" t="s">
        <v>12363</v>
      </c>
      <c r="C6297" s="172" t="s">
        <v>12364</v>
      </c>
      <c r="D6297" s="172" t="s">
        <v>101</v>
      </c>
      <c r="G6297" s="172" t="s">
        <v>103</v>
      </c>
      <c r="H6297" s="34"/>
    </row>
    <row r="6298" spans="1:8" x14ac:dyDescent="0.2">
      <c r="A6298" s="1570">
        <v>302955</v>
      </c>
      <c r="B6298" s="172" t="s">
        <v>12365</v>
      </c>
      <c r="C6298" s="172" t="s">
        <v>12366</v>
      </c>
      <c r="D6298" s="172" t="s">
        <v>134</v>
      </c>
      <c r="G6298" s="172" t="s">
        <v>103</v>
      </c>
      <c r="H6298" s="34"/>
    </row>
    <row r="6299" spans="1:8" x14ac:dyDescent="0.2">
      <c r="A6299" s="1570">
        <v>302956</v>
      </c>
      <c r="B6299" s="172" t="s">
        <v>12367</v>
      </c>
      <c r="C6299" s="172" t="s">
        <v>12368</v>
      </c>
      <c r="D6299" s="172" t="s">
        <v>101</v>
      </c>
      <c r="G6299" s="172" t="s">
        <v>103</v>
      </c>
      <c r="H6299" s="34"/>
    </row>
    <row r="6300" spans="1:8" x14ac:dyDescent="0.2">
      <c r="A6300" s="1570">
        <v>302957</v>
      </c>
      <c r="B6300" s="172" t="s">
        <v>12369</v>
      </c>
      <c r="C6300" s="172" t="s">
        <v>12370</v>
      </c>
      <c r="D6300" s="172" t="s">
        <v>134</v>
      </c>
      <c r="G6300" s="172" t="s">
        <v>103</v>
      </c>
      <c r="H6300" s="34"/>
    </row>
    <row r="6301" spans="1:8" x14ac:dyDescent="0.2">
      <c r="A6301" s="1570">
        <v>302958</v>
      </c>
      <c r="B6301" s="172" t="s">
        <v>12371</v>
      </c>
      <c r="C6301" s="172" t="s">
        <v>12372</v>
      </c>
      <c r="D6301" s="172" t="s">
        <v>134</v>
      </c>
      <c r="G6301" s="172" t="s">
        <v>103</v>
      </c>
      <c r="H6301" s="34"/>
    </row>
    <row r="6302" spans="1:8" x14ac:dyDescent="0.2">
      <c r="A6302" s="1570">
        <v>302959</v>
      </c>
      <c r="B6302" s="172" t="s">
        <v>12373</v>
      </c>
      <c r="C6302" s="172" t="s">
        <v>12374</v>
      </c>
      <c r="D6302" s="172" t="s">
        <v>134</v>
      </c>
      <c r="G6302" s="172" t="s">
        <v>103</v>
      </c>
      <c r="H6302" s="34"/>
    </row>
    <row r="6303" spans="1:8" x14ac:dyDescent="0.2">
      <c r="A6303" s="1570">
        <v>302960</v>
      </c>
      <c r="B6303" s="172" t="s">
        <v>12375</v>
      </c>
      <c r="C6303" s="172" t="s">
        <v>12376</v>
      </c>
      <c r="D6303" s="172" t="s">
        <v>143</v>
      </c>
      <c r="G6303" s="172" t="s">
        <v>110</v>
      </c>
      <c r="H6303" s="34"/>
    </row>
    <row r="6304" spans="1:8" x14ac:dyDescent="0.2">
      <c r="A6304" s="1570">
        <v>302961</v>
      </c>
      <c r="B6304" s="172" t="s">
        <v>12377</v>
      </c>
      <c r="C6304" s="172" t="s">
        <v>12378</v>
      </c>
      <c r="D6304" s="172" t="s">
        <v>134</v>
      </c>
      <c r="G6304" s="172" t="s">
        <v>103</v>
      </c>
      <c r="H6304" s="34"/>
    </row>
    <row r="6305" spans="1:8" x14ac:dyDescent="0.2">
      <c r="A6305" s="1570">
        <v>302962</v>
      </c>
      <c r="B6305" s="172" t="s">
        <v>12379</v>
      </c>
      <c r="C6305" s="172" t="s">
        <v>12380</v>
      </c>
      <c r="D6305" s="172" t="s">
        <v>134</v>
      </c>
      <c r="G6305" s="172" t="s">
        <v>103</v>
      </c>
      <c r="H6305" s="34"/>
    </row>
    <row r="6306" spans="1:8" x14ac:dyDescent="0.2">
      <c r="A6306" s="1570">
        <v>302963</v>
      </c>
      <c r="B6306" s="172" t="s">
        <v>12381</v>
      </c>
      <c r="C6306" s="172" t="s">
        <v>12382</v>
      </c>
      <c r="D6306" s="172" t="s">
        <v>134</v>
      </c>
      <c r="G6306" s="172" t="s">
        <v>113</v>
      </c>
      <c r="H6306" s="34"/>
    </row>
    <row r="6307" spans="1:8" x14ac:dyDescent="0.2">
      <c r="A6307" s="1570">
        <v>302964</v>
      </c>
      <c r="B6307" s="172" t="s">
        <v>12383</v>
      </c>
      <c r="C6307" s="172" t="s">
        <v>12384</v>
      </c>
      <c r="D6307" s="172" t="s">
        <v>134</v>
      </c>
      <c r="G6307" s="172" t="s">
        <v>113</v>
      </c>
      <c r="H6307" s="34"/>
    </row>
    <row r="6308" spans="1:8" x14ac:dyDescent="0.2">
      <c r="A6308" s="1570">
        <v>302965</v>
      </c>
      <c r="B6308" s="172" t="s">
        <v>12385</v>
      </c>
      <c r="C6308" s="172" t="s">
        <v>12386</v>
      </c>
      <c r="D6308" s="172" t="s">
        <v>134</v>
      </c>
      <c r="G6308" s="172" t="s">
        <v>103</v>
      </c>
      <c r="H6308" s="34"/>
    </row>
    <row r="6309" spans="1:8" x14ac:dyDescent="0.2">
      <c r="A6309" s="1570">
        <v>302966</v>
      </c>
      <c r="B6309" s="172" t="s">
        <v>12387</v>
      </c>
      <c r="C6309" s="172" t="s">
        <v>12388</v>
      </c>
      <c r="D6309" s="172" t="s">
        <v>134</v>
      </c>
      <c r="G6309" s="172" t="s">
        <v>103</v>
      </c>
      <c r="H6309" s="34"/>
    </row>
    <row r="6310" spans="1:8" x14ac:dyDescent="0.2">
      <c r="A6310" s="1570">
        <v>302967</v>
      </c>
      <c r="B6310" s="172" t="s">
        <v>12389</v>
      </c>
      <c r="C6310" s="172" t="s">
        <v>12390</v>
      </c>
      <c r="D6310" s="172" t="s">
        <v>134</v>
      </c>
      <c r="G6310" s="172" t="s">
        <v>103</v>
      </c>
      <c r="H6310" s="34"/>
    </row>
    <row r="6311" spans="1:8" x14ac:dyDescent="0.2">
      <c r="A6311" s="1570">
        <v>302968</v>
      </c>
      <c r="B6311" s="172" t="s">
        <v>12391</v>
      </c>
      <c r="C6311" s="172" t="s">
        <v>12392</v>
      </c>
      <c r="D6311" s="172" t="s">
        <v>134</v>
      </c>
      <c r="G6311" s="172" t="s">
        <v>103</v>
      </c>
      <c r="H6311" s="34"/>
    </row>
    <row r="6312" spans="1:8" x14ac:dyDescent="0.2">
      <c r="A6312" s="1570">
        <v>302969</v>
      </c>
      <c r="B6312" s="172" t="s">
        <v>12393</v>
      </c>
      <c r="C6312" s="172" t="s">
        <v>12394</v>
      </c>
      <c r="D6312" s="172" t="s">
        <v>143</v>
      </c>
      <c r="G6312" s="172" t="s">
        <v>110</v>
      </c>
      <c r="H6312" s="34"/>
    </row>
    <row r="6313" spans="1:8" x14ac:dyDescent="0.2">
      <c r="A6313" s="1570">
        <v>302970</v>
      </c>
      <c r="B6313" s="172" t="s">
        <v>12395</v>
      </c>
      <c r="C6313" s="172" t="s">
        <v>12396</v>
      </c>
      <c r="D6313" s="172" t="s">
        <v>143</v>
      </c>
      <c r="G6313" s="172" t="s">
        <v>110</v>
      </c>
      <c r="H6313" s="34"/>
    </row>
    <row r="6314" spans="1:8" x14ac:dyDescent="0.2">
      <c r="A6314" s="1570">
        <v>302971</v>
      </c>
      <c r="B6314" s="172" t="s">
        <v>12397</v>
      </c>
      <c r="C6314" s="172" t="s">
        <v>12398</v>
      </c>
      <c r="D6314" s="172" t="s">
        <v>143</v>
      </c>
      <c r="G6314" s="172" t="s">
        <v>103</v>
      </c>
      <c r="H6314" s="34"/>
    </row>
    <row r="6315" spans="1:8" x14ac:dyDescent="0.2">
      <c r="A6315" s="1570">
        <v>302972</v>
      </c>
      <c r="B6315" s="172" t="s">
        <v>12399</v>
      </c>
      <c r="C6315" s="172" t="s">
        <v>12400</v>
      </c>
      <c r="D6315" s="172" t="s">
        <v>101</v>
      </c>
      <c r="G6315" s="172" t="s">
        <v>103</v>
      </c>
      <c r="H6315" s="34"/>
    </row>
    <row r="6316" spans="1:8" x14ac:dyDescent="0.2">
      <c r="A6316" s="1570">
        <v>302973</v>
      </c>
      <c r="B6316" s="172" t="s">
        <v>12401</v>
      </c>
      <c r="C6316" s="172" t="s">
        <v>12402</v>
      </c>
      <c r="D6316" s="172" t="s">
        <v>101</v>
      </c>
      <c r="G6316" s="172" t="s">
        <v>103</v>
      </c>
      <c r="H6316" s="34"/>
    </row>
    <row r="6317" spans="1:8" x14ac:dyDescent="0.2">
      <c r="A6317" s="1570">
        <v>302974</v>
      </c>
      <c r="B6317" s="172" t="s">
        <v>12403</v>
      </c>
      <c r="C6317" s="172" t="s">
        <v>12404</v>
      </c>
      <c r="D6317" s="172" t="s">
        <v>134</v>
      </c>
      <c r="G6317" s="172" t="s">
        <v>103</v>
      </c>
      <c r="H6317" s="34"/>
    </row>
    <row r="6318" spans="1:8" x14ac:dyDescent="0.2">
      <c r="A6318" s="1570">
        <v>302975</v>
      </c>
      <c r="B6318" s="172" t="s">
        <v>12405</v>
      </c>
      <c r="C6318" s="172" t="s">
        <v>12406</v>
      </c>
      <c r="D6318" s="172" t="s">
        <v>134</v>
      </c>
      <c r="G6318" s="172" t="s">
        <v>103</v>
      </c>
      <c r="H6318" s="34"/>
    </row>
    <row r="6319" spans="1:8" x14ac:dyDescent="0.2">
      <c r="A6319" s="1570">
        <v>302976</v>
      </c>
      <c r="B6319" s="172" t="s">
        <v>12407</v>
      </c>
      <c r="C6319" s="172" t="s">
        <v>12408</v>
      </c>
      <c r="D6319" s="172" t="s">
        <v>101</v>
      </c>
      <c r="G6319" s="172" t="s">
        <v>103</v>
      </c>
      <c r="H6319" s="34"/>
    </row>
    <row r="6320" spans="1:8" x14ac:dyDescent="0.2">
      <c r="A6320" s="1570">
        <v>302977</v>
      </c>
      <c r="B6320" s="172" t="s">
        <v>12409</v>
      </c>
      <c r="C6320" s="172" t="s">
        <v>12410</v>
      </c>
      <c r="D6320" s="172" t="s">
        <v>143</v>
      </c>
      <c r="G6320" s="172" t="s">
        <v>103</v>
      </c>
      <c r="H6320" s="34"/>
    </row>
    <row r="6321" spans="1:8" x14ac:dyDescent="0.2">
      <c r="A6321" s="1570">
        <v>302978</v>
      </c>
      <c r="B6321" s="172" t="s">
        <v>12411</v>
      </c>
      <c r="C6321" s="172" t="s">
        <v>12412</v>
      </c>
      <c r="D6321" s="172" t="s">
        <v>143</v>
      </c>
      <c r="G6321" s="172" t="s">
        <v>110</v>
      </c>
      <c r="H6321" s="34"/>
    </row>
    <row r="6322" spans="1:8" x14ac:dyDescent="0.2">
      <c r="A6322" s="1570">
        <v>302979</v>
      </c>
      <c r="B6322" s="172" t="s">
        <v>12413</v>
      </c>
      <c r="C6322" s="172" t="s">
        <v>12414</v>
      </c>
      <c r="D6322" s="172" t="s">
        <v>143</v>
      </c>
      <c r="G6322" s="172" t="s">
        <v>103</v>
      </c>
      <c r="H6322" s="34"/>
    </row>
    <row r="6323" spans="1:8" x14ac:dyDescent="0.2">
      <c r="A6323" s="1570">
        <v>302980</v>
      </c>
      <c r="B6323" s="172" t="s">
        <v>12415</v>
      </c>
      <c r="C6323" s="172" t="s">
        <v>12416</v>
      </c>
      <c r="D6323" s="172" t="s">
        <v>134</v>
      </c>
      <c r="G6323" s="172" t="s">
        <v>113</v>
      </c>
      <c r="H6323" s="34"/>
    </row>
    <row r="6324" spans="1:8" x14ac:dyDescent="0.2">
      <c r="A6324" s="1570">
        <v>302981</v>
      </c>
      <c r="B6324" s="172" t="s">
        <v>12417</v>
      </c>
      <c r="C6324" s="172" t="s">
        <v>12418</v>
      </c>
      <c r="D6324" s="172" t="s">
        <v>101</v>
      </c>
      <c r="G6324" s="172" t="s">
        <v>103</v>
      </c>
      <c r="H6324" s="34"/>
    </row>
    <row r="6325" spans="1:8" x14ac:dyDescent="0.2">
      <c r="A6325" s="1570">
        <v>302982</v>
      </c>
      <c r="B6325" s="172" t="s">
        <v>12419</v>
      </c>
      <c r="C6325" s="172" t="s">
        <v>12420</v>
      </c>
      <c r="D6325" s="172" t="s">
        <v>143</v>
      </c>
      <c r="G6325" s="172" t="s">
        <v>103</v>
      </c>
      <c r="H6325" s="34"/>
    </row>
    <row r="6326" spans="1:8" x14ac:dyDescent="0.2">
      <c r="A6326" s="1570">
        <v>302983</v>
      </c>
      <c r="B6326" s="172" t="s">
        <v>12421</v>
      </c>
      <c r="C6326" s="172" t="s">
        <v>12422</v>
      </c>
      <c r="D6326" s="172" t="s">
        <v>124</v>
      </c>
      <c r="G6326" s="172" t="s">
        <v>103</v>
      </c>
      <c r="H6326" s="34"/>
    </row>
    <row r="6327" spans="1:8" x14ac:dyDescent="0.2">
      <c r="A6327" s="1570">
        <v>302984</v>
      </c>
      <c r="B6327" s="172" t="s">
        <v>12423</v>
      </c>
      <c r="C6327" s="172" t="s">
        <v>12424</v>
      </c>
      <c r="D6327" s="172" t="s">
        <v>143</v>
      </c>
      <c r="G6327" s="172" t="s">
        <v>110</v>
      </c>
      <c r="H6327" s="34"/>
    </row>
    <row r="6328" spans="1:8" x14ac:dyDescent="0.2">
      <c r="A6328" s="1570">
        <v>302985</v>
      </c>
      <c r="B6328" s="172" t="s">
        <v>12425</v>
      </c>
      <c r="C6328" s="172" t="s">
        <v>12426</v>
      </c>
      <c r="D6328" s="172" t="s">
        <v>143</v>
      </c>
      <c r="G6328" s="172" t="s">
        <v>110</v>
      </c>
      <c r="H6328" s="34"/>
    </row>
    <row r="6329" spans="1:8" x14ac:dyDescent="0.2">
      <c r="A6329" s="1570">
        <v>302986</v>
      </c>
      <c r="B6329" s="172" t="s">
        <v>12427</v>
      </c>
      <c r="C6329" s="172" t="s">
        <v>12428</v>
      </c>
      <c r="D6329" s="172" t="s">
        <v>143</v>
      </c>
      <c r="G6329" s="172" t="s">
        <v>110</v>
      </c>
      <c r="H6329" s="34"/>
    </row>
    <row r="6330" spans="1:8" x14ac:dyDescent="0.2">
      <c r="A6330" s="1570">
        <v>302987</v>
      </c>
      <c r="B6330" s="172" t="s">
        <v>12429</v>
      </c>
      <c r="C6330" s="172" t="s">
        <v>12430</v>
      </c>
      <c r="D6330" s="172" t="s">
        <v>143</v>
      </c>
      <c r="G6330" s="172" t="s">
        <v>103</v>
      </c>
      <c r="H6330" s="34"/>
    </row>
    <row r="6331" spans="1:8" x14ac:dyDescent="0.2">
      <c r="A6331" s="1570">
        <v>302988</v>
      </c>
      <c r="B6331" s="172" t="s">
        <v>12431</v>
      </c>
      <c r="C6331" s="172" t="s">
        <v>12432</v>
      </c>
      <c r="D6331" s="172" t="s">
        <v>143</v>
      </c>
      <c r="G6331" s="172" t="s">
        <v>103</v>
      </c>
      <c r="H6331" s="34"/>
    </row>
    <row r="6332" spans="1:8" x14ac:dyDescent="0.2">
      <c r="A6332" s="1570">
        <v>302989</v>
      </c>
      <c r="B6332" s="172" t="s">
        <v>12433</v>
      </c>
      <c r="C6332" s="172" t="s">
        <v>12434</v>
      </c>
      <c r="D6332" s="172" t="s">
        <v>143</v>
      </c>
      <c r="G6332" s="172" t="s">
        <v>103</v>
      </c>
      <c r="H6332" s="34"/>
    </row>
    <row r="6333" spans="1:8" x14ac:dyDescent="0.2">
      <c r="A6333" s="1570">
        <v>302990</v>
      </c>
      <c r="B6333" s="172" t="s">
        <v>12435</v>
      </c>
      <c r="C6333" s="172" t="s">
        <v>12376</v>
      </c>
      <c r="D6333" s="172" t="s">
        <v>143</v>
      </c>
      <c r="G6333" s="172" t="s">
        <v>110</v>
      </c>
      <c r="H6333" s="34"/>
    </row>
    <row r="6334" spans="1:8" x14ac:dyDescent="0.2">
      <c r="A6334" s="1570">
        <v>302991</v>
      </c>
      <c r="B6334" s="172" t="s">
        <v>12436</v>
      </c>
      <c r="C6334" s="172" t="s">
        <v>12437</v>
      </c>
      <c r="D6334" s="172" t="s">
        <v>134</v>
      </c>
      <c r="E6334" s="172" t="s">
        <v>143</v>
      </c>
      <c r="G6334" s="172" t="s">
        <v>103</v>
      </c>
      <c r="H6334" s="34"/>
    </row>
    <row r="6335" spans="1:8" x14ac:dyDescent="0.2">
      <c r="A6335" s="1570">
        <v>302992</v>
      </c>
      <c r="B6335" s="172" t="s">
        <v>12438</v>
      </c>
      <c r="C6335" s="172" t="s">
        <v>12439</v>
      </c>
      <c r="D6335" s="172" t="s">
        <v>134</v>
      </c>
      <c r="G6335" s="172" t="s">
        <v>103</v>
      </c>
      <c r="H6335" s="34"/>
    </row>
    <row r="6336" spans="1:8" x14ac:dyDescent="0.2">
      <c r="A6336" s="1570">
        <v>302993</v>
      </c>
      <c r="B6336" s="172" t="s">
        <v>12440</v>
      </c>
      <c r="C6336" s="172" t="s">
        <v>12441</v>
      </c>
      <c r="D6336" s="172" t="s">
        <v>134</v>
      </c>
      <c r="G6336" s="172" t="s">
        <v>103</v>
      </c>
      <c r="H6336" s="34"/>
    </row>
    <row r="6337" spans="1:8" x14ac:dyDescent="0.2">
      <c r="A6337" s="1570">
        <v>302994</v>
      </c>
      <c r="B6337" s="172" t="s">
        <v>12442</v>
      </c>
      <c r="C6337" s="172" t="s">
        <v>12443</v>
      </c>
      <c r="D6337" s="172" t="s">
        <v>143</v>
      </c>
      <c r="G6337" s="172" t="s">
        <v>110</v>
      </c>
      <c r="H6337" s="34"/>
    </row>
    <row r="6338" spans="1:8" x14ac:dyDescent="0.2">
      <c r="A6338" s="1570">
        <v>302995</v>
      </c>
      <c r="B6338" s="172" t="s">
        <v>12444</v>
      </c>
      <c r="C6338" s="172" t="s">
        <v>12445</v>
      </c>
      <c r="D6338" s="172" t="s">
        <v>143</v>
      </c>
      <c r="G6338" s="172" t="s">
        <v>110</v>
      </c>
      <c r="H6338" s="34"/>
    </row>
    <row r="6339" spans="1:8" x14ac:dyDescent="0.2">
      <c r="A6339" s="1570">
        <v>302996</v>
      </c>
      <c r="B6339" s="172" t="s">
        <v>12446</v>
      </c>
      <c r="C6339" s="172" t="s">
        <v>12447</v>
      </c>
      <c r="D6339" s="172" t="s">
        <v>143</v>
      </c>
      <c r="G6339" s="172" t="s">
        <v>110</v>
      </c>
      <c r="H6339" s="34"/>
    </row>
    <row r="6340" spans="1:8" x14ac:dyDescent="0.2">
      <c r="A6340" s="1570">
        <v>302997</v>
      </c>
      <c r="B6340" s="172" t="s">
        <v>12448</v>
      </c>
      <c r="C6340" s="172" t="s">
        <v>12449</v>
      </c>
      <c r="D6340" s="172" t="s">
        <v>143</v>
      </c>
      <c r="G6340" s="172" t="s">
        <v>110</v>
      </c>
      <c r="H6340" s="34"/>
    </row>
    <row r="6341" spans="1:8" x14ac:dyDescent="0.2">
      <c r="A6341" s="1570">
        <v>302998</v>
      </c>
      <c r="B6341" s="172" t="s">
        <v>12450</v>
      </c>
      <c r="C6341" s="172" t="s">
        <v>12451</v>
      </c>
      <c r="D6341" s="172" t="s">
        <v>134</v>
      </c>
      <c r="G6341" s="172" t="s">
        <v>103</v>
      </c>
      <c r="H6341" s="34"/>
    </row>
    <row r="6342" spans="1:8" x14ac:dyDescent="0.2">
      <c r="A6342" s="1570">
        <v>302999</v>
      </c>
      <c r="B6342" s="172" t="s">
        <v>12452</v>
      </c>
      <c r="C6342" s="172" t="s">
        <v>12453</v>
      </c>
      <c r="D6342" s="172" t="s">
        <v>143</v>
      </c>
      <c r="G6342" s="172" t="s">
        <v>110</v>
      </c>
      <c r="H6342" s="34"/>
    </row>
    <row r="6343" spans="1:8" x14ac:dyDescent="0.2">
      <c r="A6343" s="1570">
        <v>303000</v>
      </c>
      <c r="B6343" s="172" t="s">
        <v>12454</v>
      </c>
      <c r="C6343" s="172" t="s">
        <v>12455</v>
      </c>
      <c r="D6343" s="172" t="s">
        <v>143</v>
      </c>
      <c r="G6343" s="172" t="s">
        <v>110</v>
      </c>
      <c r="H6343" s="34"/>
    </row>
    <row r="6344" spans="1:8" x14ac:dyDescent="0.2">
      <c r="A6344" s="1570">
        <v>303001</v>
      </c>
      <c r="B6344" s="172" t="s">
        <v>12456</v>
      </c>
      <c r="C6344" s="172" t="s">
        <v>12457</v>
      </c>
      <c r="D6344" s="172" t="s">
        <v>101</v>
      </c>
      <c r="G6344" s="172" t="s">
        <v>113</v>
      </c>
      <c r="H6344" s="34"/>
    </row>
    <row r="6345" spans="1:8" x14ac:dyDescent="0.2">
      <c r="A6345" s="1570">
        <v>303002</v>
      </c>
      <c r="B6345" s="172" t="s">
        <v>12458</v>
      </c>
      <c r="C6345" s="172" t="s">
        <v>12459</v>
      </c>
      <c r="D6345" s="172" t="s">
        <v>134</v>
      </c>
      <c r="G6345" s="172" t="s">
        <v>110</v>
      </c>
      <c r="H6345" s="34"/>
    </row>
    <row r="6346" spans="1:8" x14ac:dyDescent="0.2">
      <c r="A6346" s="1570">
        <v>303003</v>
      </c>
      <c r="B6346" s="172" t="s">
        <v>12460</v>
      </c>
      <c r="C6346" s="172" t="s">
        <v>12461</v>
      </c>
      <c r="D6346" s="172" t="s">
        <v>134</v>
      </c>
      <c r="G6346" s="172" t="s">
        <v>113</v>
      </c>
      <c r="H6346" s="34"/>
    </row>
    <row r="6347" spans="1:8" x14ac:dyDescent="0.2">
      <c r="A6347" s="1570">
        <v>303004</v>
      </c>
      <c r="B6347" s="172" t="s">
        <v>12462</v>
      </c>
      <c r="C6347" s="172" t="s">
        <v>12463</v>
      </c>
      <c r="D6347" s="172" t="s">
        <v>134</v>
      </c>
      <c r="G6347" s="172" t="s">
        <v>113</v>
      </c>
      <c r="H6347" s="34"/>
    </row>
    <row r="6348" spans="1:8" x14ac:dyDescent="0.2">
      <c r="A6348" s="1570">
        <v>303005</v>
      </c>
      <c r="B6348" s="172" t="s">
        <v>12464</v>
      </c>
      <c r="C6348" s="172" t="s">
        <v>12465</v>
      </c>
      <c r="D6348" s="172" t="s">
        <v>134</v>
      </c>
      <c r="G6348" s="172" t="s">
        <v>110</v>
      </c>
      <c r="H6348" s="34"/>
    </row>
    <row r="6349" spans="1:8" x14ac:dyDescent="0.2">
      <c r="A6349" s="1570">
        <v>303006</v>
      </c>
      <c r="B6349" s="172" t="s">
        <v>12466</v>
      </c>
      <c r="C6349" s="172" t="s">
        <v>12467</v>
      </c>
      <c r="D6349" s="172" t="s">
        <v>134</v>
      </c>
      <c r="G6349" s="172" t="s">
        <v>113</v>
      </c>
      <c r="H6349" s="34"/>
    </row>
    <row r="6350" spans="1:8" x14ac:dyDescent="0.2">
      <c r="A6350" s="1570">
        <v>303007</v>
      </c>
      <c r="B6350" s="172" t="s">
        <v>12468</v>
      </c>
      <c r="C6350" s="172" t="s">
        <v>12469</v>
      </c>
      <c r="D6350" s="172" t="s">
        <v>134</v>
      </c>
      <c r="G6350" s="172" t="s">
        <v>113</v>
      </c>
      <c r="H6350" s="34"/>
    </row>
    <row r="6351" spans="1:8" x14ac:dyDescent="0.2">
      <c r="A6351" s="1570">
        <v>303008</v>
      </c>
      <c r="B6351" s="172" t="s">
        <v>12470</v>
      </c>
      <c r="C6351" s="172" t="s">
        <v>12471</v>
      </c>
      <c r="D6351" s="172" t="s">
        <v>134</v>
      </c>
      <c r="G6351" s="172" t="s">
        <v>110</v>
      </c>
      <c r="H6351" s="34"/>
    </row>
    <row r="6352" spans="1:8" x14ac:dyDescent="0.2">
      <c r="A6352" s="1570">
        <v>303009</v>
      </c>
      <c r="B6352" s="172" t="s">
        <v>12472</v>
      </c>
      <c r="C6352" s="172" t="s">
        <v>12473</v>
      </c>
      <c r="D6352" s="172" t="s">
        <v>134</v>
      </c>
      <c r="G6352" s="172" t="s">
        <v>113</v>
      </c>
      <c r="H6352" s="34"/>
    </row>
    <row r="6353" spans="1:8" x14ac:dyDescent="0.2">
      <c r="A6353" s="1570">
        <v>303010</v>
      </c>
      <c r="B6353" s="172" t="s">
        <v>12474</v>
      </c>
      <c r="C6353" s="172" t="s">
        <v>12475</v>
      </c>
      <c r="D6353" s="172" t="s">
        <v>134</v>
      </c>
      <c r="G6353" s="172" t="s">
        <v>113</v>
      </c>
      <c r="H6353" s="34"/>
    </row>
    <row r="6354" spans="1:8" x14ac:dyDescent="0.2">
      <c r="A6354" s="1570">
        <v>303011</v>
      </c>
      <c r="B6354" s="172" t="s">
        <v>12476</v>
      </c>
      <c r="C6354" s="172" t="s">
        <v>12477</v>
      </c>
      <c r="D6354" s="172" t="s">
        <v>101</v>
      </c>
      <c r="G6354" s="172" t="s">
        <v>103</v>
      </c>
      <c r="H6354" s="34"/>
    </row>
    <row r="6355" spans="1:8" x14ac:dyDescent="0.2">
      <c r="A6355" s="1570">
        <v>303012</v>
      </c>
      <c r="B6355" s="172" t="s">
        <v>12478</v>
      </c>
      <c r="C6355" s="172" t="s">
        <v>12479</v>
      </c>
      <c r="D6355" s="172" t="s">
        <v>101</v>
      </c>
      <c r="G6355" s="172" t="s">
        <v>103</v>
      </c>
      <c r="H6355" s="34"/>
    </row>
    <row r="6356" spans="1:8" x14ac:dyDescent="0.2">
      <c r="A6356" s="1570">
        <v>303013</v>
      </c>
      <c r="B6356" s="172" t="s">
        <v>12480</v>
      </c>
      <c r="C6356" s="172" t="s">
        <v>12481</v>
      </c>
      <c r="D6356" s="172" t="s">
        <v>101</v>
      </c>
      <c r="G6356" s="172" t="s">
        <v>103</v>
      </c>
      <c r="H6356" s="34"/>
    </row>
    <row r="6357" spans="1:8" x14ac:dyDescent="0.2">
      <c r="A6357" s="1570">
        <v>303014</v>
      </c>
      <c r="B6357" s="172" t="s">
        <v>12482</v>
      </c>
      <c r="C6357" s="172" t="s">
        <v>12483</v>
      </c>
      <c r="D6357" s="172" t="s">
        <v>101</v>
      </c>
      <c r="G6357" s="172" t="s">
        <v>103</v>
      </c>
      <c r="H6357" s="34"/>
    </row>
    <row r="6358" spans="1:8" x14ac:dyDescent="0.2">
      <c r="A6358" s="1570">
        <v>303015</v>
      </c>
      <c r="B6358" s="172" t="s">
        <v>12484</v>
      </c>
      <c r="C6358" s="172" t="s">
        <v>12485</v>
      </c>
      <c r="D6358" s="172" t="s">
        <v>101</v>
      </c>
      <c r="G6358" s="172" t="s">
        <v>103</v>
      </c>
      <c r="H6358" s="34"/>
    </row>
    <row r="6359" spans="1:8" x14ac:dyDescent="0.2">
      <c r="A6359" s="1570">
        <v>303016</v>
      </c>
      <c r="B6359" s="172" t="s">
        <v>12486</v>
      </c>
      <c r="C6359" s="172" t="s">
        <v>12487</v>
      </c>
      <c r="D6359" s="172" t="s">
        <v>101</v>
      </c>
      <c r="G6359" s="172" t="s">
        <v>103</v>
      </c>
      <c r="H6359" s="34"/>
    </row>
    <row r="6360" spans="1:8" x14ac:dyDescent="0.2">
      <c r="A6360" s="1570">
        <v>303017</v>
      </c>
      <c r="B6360" s="172" t="s">
        <v>12488</v>
      </c>
      <c r="C6360" s="172" t="s">
        <v>12489</v>
      </c>
      <c r="D6360" s="172" t="s">
        <v>124</v>
      </c>
      <c r="G6360" s="172" t="s">
        <v>103</v>
      </c>
      <c r="H6360" s="34"/>
    </row>
    <row r="6361" spans="1:8" x14ac:dyDescent="0.2">
      <c r="A6361" s="1570">
        <v>303018</v>
      </c>
      <c r="B6361" s="172" t="s">
        <v>12490</v>
      </c>
      <c r="C6361" s="172" t="s">
        <v>12491</v>
      </c>
      <c r="D6361" s="172" t="s">
        <v>124</v>
      </c>
      <c r="G6361" s="172" t="s">
        <v>103</v>
      </c>
      <c r="H6361" s="34"/>
    </row>
    <row r="6362" spans="1:8" x14ac:dyDescent="0.2">
      <c r="A6362" s="1570">
        <v>303019</v>
      </c>
      <c r="B6362" s="172" t="s">
        <v>12492</v>
      </c>
      <c r="C6362" s="172" t="s">
        <v>12493</v>
      </c>
      <c r="D6362" s="172" t="s">
        <v>124</v>
      </c>
      <c r="G6362" s="172" t="s">
        <v>103</v>
      </c>
      <c r="H6362" s="34"/>
    </row>
    <row r="6363" spans="1:8" x14ac:dyDescent="0.2">
      <c r="A6363" s="1570">
        <v>303020</v>
      </c>
      <c r="B6363" s="172" t="s">
        <v>12494</v>
      </c>
      <c r="C6363" s="172" t="s">
        <v>12495</v>
      </c>
      <c r="D6363" s="172" t="s">
        <v>134</v>
      </c>
      <c r="G6363" s="172" t="s">
        <v>103</v>
      </c>
      <c r="H6363" s="34"/>
    </row>
    <row r="6364" spans="1:8" x14ac:dyDescent="0.2">
      <c r="A6364" s="1570">
        <v>303021</v>
      </c>
      <c r="B6364" s="172" t="s">
        <v>12496</v>
      </c>
      <c r="C6364" s="172" t="s">
        <v>12497</v>
      </c>
      <c r="D6364" s="172" t="s">
        <v>124</v>
      </c>
      <c r="G6364" s="172" t="s">
        <v>103</v>
      </c>
      <c r="H6364" s="34"/>
    </row>
    <row r="6365" spans="1:8" x14ac:dyDescent="0.2">
      <c r="A6365" s="1570">
        <v>303022</v>
      </c>
      <c r="B6365" s="172" t="s">
        <v>12498</v>
      </c>
      <c r="C6365" s="172" t="s">
        <v>12499</v>
      </c>
      <c r="D6365" s="172" t="s">
        <v>143</v>
      </c>
      <c r="G6365" s="172" t="s">
        <v>103</v>
      </c>
      <c r="H6365" s="34"/>
    </row>
    <row r="6366" spans="1:8" x14ac:dyDescent="0.2">
      <c r="A6366" s="1570">
        <v>303023</v>
      </c>
      <c r="B6366" s="172" t="s">
        <v>12500</v>
      </c>
      <c r="C6366" s="172" t="s">
        <v>12501</v>
      </c>
      <c r="D6366" s="172" t="s">
        <v>101</v>
      </c>
      <c r="E6366" s="172" t="s">
        <v>143</v>
      </c>
      <c r="G6366" s="172" t="s">
        <v>103</v>
      </c>
      <c r="H6366" s="34"/>
    </row>
    <row r="6367" spans="1:8" x14ac:dyDescent="0.2">
      <c r="A6367" s="1570">
        <v>303024</v>
      </c>
      <c r="B6367" s="172" t="s">
        <v>12502</v>
      </c>
      <c r="C6367" s="172" t="s">
        <v>12503</v>
      </c>
      <c r="D6367" s="172" t="s">
        <v>101</v>
      </c>
      <c r="G6367" s="172" t="s">
        <v>103</v>
      </c>
      <c r="H6367" s="34"/>
    </row>
    <row r="6368" spans="1:8" x14ac:dyDescent="0.2">
      <c r="A6368" s="1570">
        <v>303025</v>
      </c>
      <c r="B6368" s="172" t="s">
        <v>12504</v>
      </c>
      <c r="C6368" s="172" t="s">
        <v>12505</v>
      </c>
      <c r="D6368" s="172" t="s">
        <v>101</v>
      </c>
      <c r="G6368" s="172" t="s">
        <v>103</v>
      </c>
      <c r="H6368" s="34"/>
    </row>
    <row r="6369" spans="1:8" x14ac:dyDescent="0.2">
      <c r="A6369" s="1570">
        <v>303026</v>
      </c>
      <c r="B6369" s="172" t="s">
        <v>12506</v>
      </c>
      <c r="C6369" s="172" t="s">
        <v>12507</v>
      </c>
      <c r="D6369" s="172" t="s">
        <v>101</v>
      </c>
      <c r="G6369" s="172" t="s">
        <v>103</v>
      </c>
      <c r="H6369" s="34"/>
    </row>
    <row r="6370" spans="1:8" x14ac:dyDescent="0.2">
      <c r="A6370" s="1570">
        <v>303027</v>
      </c>
      <c r="B6370" s="172" t="s">
        <v>12508</v>
      </c>
      <c r="C6370" s="172" t="s">
        <v>12509</v>
      </c>
      <c r="D6370" s="172" t="s">
        <v>134</v>
      </c>
      <c r="G6370" s="172" t="s">
        <v>103</v>
      </c>
      <c r="H6370" s="34"/>
    </row>
    <row r="6371" spans="1:8" x14ac:dyDescent="0.2">
      <c r="A6371" s="1570">
        <v>303028</v>
      </c>
      <c r="B6371" s="172" t="s">
        <v>12510</v>
      </c>
      <c r="C6371" s="172" t="s">
        <v>12511</v>
      </c>
      <c r="D6371" s="172" t="s">
        <v>134</v>
      </c>
      <c r="G6371" s="172" t="s">
        <v>103</v>
      </c>
      <c r="H6371" s="34"/>
    </row>
    <row r="6372" spans="1:8" x14ac:dyDescent="0.2">
      <c r="A6372" s="1570">
        <v>303029</v>
      </c>
      <c r="B6372" s="172" t="s">
        <v>12512</v>
      </c>
      <c r="C6372" s="172" t="s">
        <v>12513</v>
      </c>
      <c r="D6372" s="172" t="s">
        <v>143</v>
      </c>
      <c r="G6372" s="172" t="s">
        <v>103</v>
      </c>
      <c r="H6372" s="34"/>
    </row>
    <row r="6373" spans="1:8" x14ac:dyDescent="0.2">
      <c r="A6373" s="1570">
        <v>303030</v>
      </c>
      <c r="B6373" s="172" t="s">
        <v>12514</v>
      </c>
      <c r="C6373" s="172" t="s">
        <v>12515</v>
      </c>
      <c r="D6373" s="172" t="s">
        <v>143</v>
      </c>
      <c r="G6373" s="172" t="s">
        <v>110</v>
      </c>
      <c r="H6373" s="34"/>
    </row>
    <row r="6374" spans="1:8" x14ac:dyDescent="0.2">
      <c r="A6374" s="1570">
        <v>303031</v>
      </c>
      <c r="B6374" s="172" t="s">
        <v>12516</v>
      </c>
      <c r="C6374" s="172" t="s">
        <v>12517</v>
      </c>
      <c r="D6374" s="172" t="s">
        <v>143</v>
      </c>
      <c r="G6374" s="172" t="s">
        <v>103</v>
      </c>
      <c r="H6374" s="34"/>
    </row>
    <row r="6375" spans="1:8" x14ac:dyDescent="0.2">
      <c r="A6375" s="1570">
        <v>303032</v>
      </c>
      <c r="B6375" s="172" t="s">
        <v>12518</v>
      </c>
      <c r="C6375" s="172" t="s">
        <v>12519</v>
      </c>
      <c r="D6375" s="172" t="s">
        <v>143</v>
      </c>
      <c r="G6375" s="172" t="s">
        <v>103</v>
      </c>
      <c r="H6375" s="34"/>
    </row>
    <row r="6376" spans="1:8" x14ac:dyDescent="0.2">
      <c r="A6376" s="1570">
        <v>303033</v>
      </c>
      <c r="B6376" s="172" t="s">
        <v>12520</v>
      </c>
      <c r="C6376" s="172" t="s">
        <v>12521</v>
      </c>
      <c r="D6376" s="172" t="s">
        <v>101</v>
      </c>
      <c r="G6376" s="172" t="s">
        <v>103</v>
      </c>
      <c r="H6376" s="34"/>
    </row>
    <row r="6377" spans="1:8" x14ac:dyDescent="0.2">
      <c r="A6377" s="1570">
        <v>303034</v>
      </c>
      <c r="B6377" s="172" t="s">
        <v>12522</v>
      </c>
      <c r="C6377" s="172" t="s">
        <v>12523</v>
      </c>
      <c r="D6377" s="172" t="s">
        <v>124</v>
      </c>
      <c r="G6377" s="172" t="s">
        <v>103</v>
      </c>
      <c r="H6377" s="34"/>
    </row>
    <row r="6378" spans="1:8" x14ac:dyDescent="0.2">
      <c r="A6378" s="1570">
        <v>303035</v>
      </c>
      <c r="B6378" s="172" t="s">
        <v>12524</v>
      </c>
      <c r="C6378" s="172" t="s">
        <v>12525</v>
      </c>
      <c r="D6378" s="172" t="s">
        <v>143</v>
      </c>
      <c r="G6378" s="172" t="s">
        <v>110</v>
      </c>
      <c r="H6378" s="34"/>
    </row>
    <row r="6379" spans="1:8" x14ac:dyDescent="0.2">
      <c r="A6379" s="1570">
        <v>303036</v>
      </c>
      <c r="B6379" s="172" t="s">
        <v>12526</v>
      </c>
      <c r="C6379" s="172" t="s">
        <v>12527</v>
      </c>
      <c r="D6379" s="172" t="s">
        <v>124</v>
      </c>
      <c r="G6379" s="172" t="s">
        <v>103</v>
      </c>
      <c r="H6379" s="34"/>
    </row>
    <row r="6380" spans="1:8" x14ac:dyDescent="0.2">
      <c r="A6380" s="1570">
        <v>303037</v>
      </c>
      <c r="B6380" s="172" t="s">
        <v>12528</v>
      </c>
      <c r="C6380" s="172" t="s">
        <v>12529</v>
      </c>
      <c r="D6380" s="172" t="s">
        <v>134</v>
      </c>
      <c r="G6380" s="172" t="s">
        <v>103</v>
      </c>
      <c r="H6380" s="34"/>
    </row>
    <row r="6381" spans="1:8" x14ac:dyDescent="0.2">
      <c r="A6381" s="1570">
        <v>303038</v>
      </c>
      <c r="B6381" s="172" t="s">
        <v>12530</v>
      </c>
      <c r="C6381" s="172" t="s">
        <v>12531</v>
      </c>
      <c r="D6381" s="172" t="s">
        <v>134</v>
      </c>
      <c r="G6381" s="172" t="s">
        <v>107</v>
      </c>
      <c r="H6381" s="34"/>
    </row>
    <row r="6382" spans="1:8" x14ac:dyDescent="0.2">
      <c r="A6382" s="1570">
        <v>303039</v>
      </c>
      <c r="B6382" s="172" t="s">
        <v>12532</v>
      </c>
      <c r="C6382" s="172" t="s">
        <v>12533</v>
      </c>
      <c r="D6382" s="172" t="s">
        <v>134</v>
      </c>
      <c r="G6382" s="172" t="s">
        <v>103</v>
      </c>
      <c r="H6382" s="34"/>
    </row>
    <row r="6383" spans="1:8" x14ac:dyDescent="0.2">
      <c r="A6383" s="1570">
        <v>303040</v>
      </c>
      <c r="B6383" s="172" t="s">
        <v>12534</v>
      </c>
      <c r="C6383" s="172" t="s">
        <v>12535</v>
      </c>
      <c r="D6383" s="172" t="s">
        <v>134</v>
      </c>
      <c r="G6383" s="172" t="s">
        <v>103</v>
      </c>
      <c r="H6383" s="34"/>
    </row>
    <row r="6384" spans="1:8" x14ac:dyDescent="0.2">
      <c r="A6384" s="1570">
        <v>303041</v>
      </c>
      <c r="B6384" s="172" t="s">
        <v>12536</v>
      </c>
      <c r="C6384" s="172" t="s">
        <v>12537</v>
      </c>
      <c r="D6384" s="172" t="s">
        <v>143</v>
      </c>
      <c r="G6384" s="172" t="s">
        <v>103</v>
      </c>
      <c r="H6384" s="34"/>
    </row>
    <row r="6385" spans="1:8" x14ac:dyDescent="0.2">
      <c r="A6385" s="1570">
        <v>303042</v>
      </c>
      <c r="B6385" s="172" t="s">
        <v>12538</v>
      </c>
      <c r="C6385" s="172" t="s">
        <v>12539</v>
      </c>
      <c r="D6385" s="172" t="s">
        <v>143</v>
      </c>
      <c r="G6385" s="172" t="s">
        <v>103</v>
      </c>
      <c r="H6385" s="34"/>
    </row>
    <row r="6386" spans="1:8" x14ac:dyDescent="0.2">
      <c r="A6386" s="1570">
        <v>303043</v>
      </c>
      <c r="B6386" s="172" t="s">
        <v>12540</v>
      </c>
      <c r="C6386" s="172" t="s">
        <v>12541</v>
      </c>
      <c r="D6386" s="172" t="s">
        <v>143</v>
      </c>
      <c r="G6386" s="172" t="s">
        <v>103</v>
      </c>
      <c r="H6386" s="34"/>
    </row>
    <row r="6387" spans="1:8" x14ac:dyDescent="0.2">
      <c r="A6387" s="1570">
        <v>303044</v>
      </c>
      <c r="B6387" s="172" t="s">
        <v>12542</v>
      </c>
      <c r="C6387" s="172" t="s">
        <v>12543</v>
      </c>
      <c r="D6387" s="172" t="s">
        <v>143</v>
      </c>
      <c r="G6387" s="172" t="s">
        <v>103</v>
      </c>
      <c r="H6387" s="34"/>
    </row>
    <row r="6388" spans="1:8" x14ac:dyDescent="0.2">
      <c r="A6388" s="1570">
        <v>303045</v>
      </c>
      <c r="B6388" s="172" t="s">
        <v>12544</v>
      </c>
      <c r="C6388" s="172" t="s">
        <v>6086</v>
      </c>
      <c r="D6388" s="172" t="s">
        <v>143</v>
      </c>
      <c r="G6388" s="172" t="s">
        <v>103</v>
      </c>
      <c r="H6388" s="34"/>
    </row>
    <row r="6389" spans="1:8" x14ac:dyDescent="0.2">
      <c r="A6389" s="1570">
        <v>303046</v>
      </c>
      <c r="B6389" s="172" t="s">
        <v>12545</v>
      </c>
      <c r="C6389" s="172" t="s">
        <v>5701</v>
      </c>
      <c r="D6389" s="172" t="s">
        <v>143</v>
      </c>
      <c r="G6389" s="172" t="s">
        <v>103</v>
      </c>
      <c r="H6389" s="34"/>
    </row>
    <row r="6390" spans="1:8" x14ac:dyDescent="0.2">
      <c r="A6390" s="1570">
        <v>303047</v>
      </c>
      <c r="B6390" s="172" t="s">
        <v>12546</v>
      </c>
      <c r="C6390" s="172" t="s">
        <v>12547</v>
      </c>
      <c r="D6390" s="172" t="s">
        <v>143</v>
      </c>
      <c r="G6390" s="172" t="s">
        <v>103</v>
      </c>
      <c r="H6390" s="34"/>
    </row>
    <row r="6391" spans="1:8" x14ac:dyDescent="0.2">
      <c r="A6391" s="1570">
        <v>303048</v>
      </c>
      <c r="B6391" s="172" t="s">
        <v>12548</v>
      </c>
      <c r="C6391" s="172" t="s">
        <v>12549</v>
      </c>
      <c r="D6391" s="172" t="s">
        <v>143</v>
      </c>
      <c r="G6391" s="172" t="s">
        <v>103</v>
      </c>
      <c r="H6391" s="34"/>
    </row>
    <row r="6392" spans="1:8" x14ac:dyDescent="0.2">
      <c r="A6392" s="1570">
        <v>303049</v>
      </c>
      <c r="B6392" s="172" t="s">
        <v>12550</v>
      </c>
      <c r="C6392" s="172" t="s">
        <v>12551</v>
      </c>
      <c r="D6392" s="172" t="s">
        <v>101</v>
      </c>
      <c r="G6392" s="172" t="s">
        <v>103</v>
      </c>
      <c r="H6392" s="34"/>
    </row>
    <row r="6393" spans="1:8" x14ac:dyDescent="0.2">
      <c r="A6393" s="1570">
        <v>303050</v>
      </c>
      <c r="B6393" s="172" t="s">
        <v>12552</v>
      </c>
      <c r="C6393" s="172" t="s">
        <v>12553</v>
      </c>
      <c r="D6393" s="172" t="s">
        <v>134</v>
      </c>
      <c r="G6393" s="172" t="s">
        <v>103</v>
      </c>
      <c r="H6393" s="34"/>
    </row>
    <row r="6394" spans="1:8" x14ac:dyDescent="0.2">
      <c r="A6394" s="1570">
        <v>303051</v>
      </c>
      <c r="B6394" s="172" t="s">
        <v>12554</v>
      </c>
      <c r="C6394" s="172" t="s">
        <v>12555</v>
      </c>
      <c r="D6394" s="172" t="s">
        <v>143</v>
      </c>
      <c r="G6394" s="172" t="s">
        <v>110</v>
      </c>
      <c r="H6394" s="34"/>
    </row>
    <row r="6395" spans="1:8" x14ac:dyDescent="0.2">
      <c r="A6395" s="1570">
        <v>303052</v>
      </c>
      <c r="B6395" s="172" t="s">
        <v>12556</v>
      </c>
      <c r="C6395" s="172" t="s">
        <v>12557</v>
      </c>
      <c r="D6395" s="172" t="s">
        <v>101</v>
      </c>
      <c r="G6395" s="172" t="s">
        <v>103</v>
      </c>
      <c r="H6395" s="34"/>
    </row>
    <row r="6396" spans="1:8" x14ac:dyDescent="0.2">
      <c r="A6396" s="1570">
        <v>303053</v>
      </c>
      <c r="B6396" s="172" t="s">
        <v>12558</v>
      </c>
      <c r="C6396" s="172" t="s">
        <v>12559</v>
      </c>
      <c r="D6396" s="172" t="s">
        <v>143</v>
      </c>
      <c r="G6396" s="172" t="s">
        <v>110</v>
      </c>
      <c r="H6396" s="34"/>
    </row>
    <row r="6397" spans="1:8" x14ac:dyDescent="0.2">
      <c r="A6397" s="1570">
        <v>303054</v>
      </c>
      <c r="B6397" s="172" t="s">
        <v>12560</v>
      </c>
      <c r="C6397" s="172" t="s">
        <v>12561</v>
      </c>
      <c r="D6397" s="172" t="s">
        <v>101</v>
      </c>
      <c r="G6397" s="172" t="s">
        <v>113</v>
      </c>
      <c r="H6397" s="34"/>
    </row>
    <row r="6398" spans="1:8" x14ac:dyDescent="0.2">
      <c r="A6398" s="1570">
        <v>303055</v>
      </c>
      <c r="B6398" s="172" t="s">
        <v>12562</v>
      </c>
      <c r="C6398" s="172" t="s">
        <v>12563</v>
      </c>
      <c r="D6398" s="172" t="s">
        <v>101</v>
      </c>
      <c r="G6398" s="172" t="s">
        <v>103</v>
      </c>
      <c r="H6398" s="34"/>
    </row>
    <row r="6399" spans="1:8" x14ac:dyDescent="0.2">
      <c r="A6399" s="1570">
        <v>303056</v>
      </c>
      <c r="B6399" s="172" t="s">
        <v>12564</v>
      </c>
      <c r="C6399" s="172" t="s">
        <v>12565</v>
      </c>
      <c r="D6399" s="172" t="s">
        <v>134</v>
      </c>
      <c r="G6399" s="172" t="s">
        <v>103</v>
      </c>
      <c r="H6399" s="34"/>
    </row>
    <row r="6400" spans="1:8" x14ac:dyDescent="0.2">
      <c r="A6400" s="1570">
        <v>303057</v>
      </c>
      <c r="B6400" s="172" t="s">
        <v>12566</v>
      </c>
      <c r="C6400" s="172" t="s">
        <v>12567</v>
      </c>
      <c r="D6400" s="172" t="s">
        <v>143</v>
      </c>
      <c r="G6400" s="172" t="s">
        <v>103</v>
      </c>
      <c r="H6400" s="34"/>
    </row>
    <row r="6401" spans="1:8" x14ac:dyDescent="0.2">
      <c r="A6401" s="1570">
        <v>303058</v>
      </c>
      <c r="B6401" s="172" t="s">
        <v>12568</v>
      </c>
      <c r="C6401" s="172" t="s">
        <v>12569</v>
      </c>
      <c r="D6401" s="172" t="s">
        <v>143</v>
      </c>
      <c r="G6401" s="172" t="s">
        <v>113</v>
      </c>
      <c r="H6401" s="34"/>
    </row>
    <row r="6402" spans="1:8" x14ac:dyDescent="0.2">
      <c r="A6402" s="1570">
        <v>303059</v>
      </c>
      <c r="B6402" s="172" t="s">
        <v>12570</v>
      </c>
      <c r="C6402" s="172" t="s">
        <v>12571</v>
      </c>
      <c r="D6402" s="172" t="s">
        <v>124</v>
      </c>
      <c r="G6402" s="172" t="s">
        <v>103</v>
      </c>
      <c r="H6402" s="34"/>
    </row>
    <row r="6403" spans="1:8" x14ac:dyDescent="0.2">
      <c r="A6403" s="1570">
        <v>303060</v>
      </c>
      <c r="B6403" s="172" t="s">
        <v>12572</v>
      </c>
      <c r="C6403" s="172" t="s">
        <v>12573</v>
      </c>
      <c r="D6403" s="172" t="s">
        <v>124</v>
      </c>
      <c r="G6403" s="172" t="s">
        <v>103</v>
      </c>
      <c r="H6403" s="34"/>
    </row>
    <row r="6404" spans="1:8" x14ac:dyDescent="0.2">
      <c r="A6404" s="1570">
        <v>303061</v>
      </c>
      <c r="B6404" s="172" t="s">
        <v>12574</v>
      </c>
      <c r="C6404" s="172" t="s">
        <v>12575</v>
      </c>
      <c r="D6404" s="172" t="s">
        <v>143</v>
      </c>
      <c r="G6404" s="172" t="s">
        <v>110</v>
      </c>
      <c r="H6404" s="34"/>
    </row>
    <row r="6405" spans="1:8" x14ac:dyDescent="0.2">
      <c r="A6405" s="1570">
        <v>303062</v>
      </c>
      <c r="B6405" s="172" t="s">
        <v>12576</v>
      </c>
      <c r="C6405" s="172" t="s">
        <v>12577</v>
      </c>
      <c r="D6405" s="172" t="s">
        <v>124</v>
      </c>
      <c r="G6405" s="172" t="s">
        <v>103</v>
      </c>
      <c r="H6405" s="34"/>
    </row>
    <row r="6406" spans="1:8" x14ac:dyDescent="0.2">
      <c r="A6406" s="1570">
        <v>303063</v>
      </c>
      <c r="B6406" s="172" t="s">
        <v>12578</v>
      </c>
      <c r="C6406" s="172" t="s">
        <v>12579</v>
      </c>
      <c r="D6406" s="172" t="s">
        <v>124</v>
      </c>
      <c r="G6406" s="172" t="s">
        <v>103</v>
      </c>
      <c r="H6406" s="34"/>
    </row>
    <row r="6407" spans="1:8" x14ac:dyDescent="0.2">
      <c r="A6407" s="1570">
        <v>303064</v>
      </c>
      <c r="B6407" s="172" t="s">
        <v>12580</v>
      </c>
      <c r="C6407" s="172" t="s">
        <v>12581</v>
      </c>
      <c r="D6407" s="172" t="s">
        <v>124</v>
      </c>
      <c r="G6407" s="172" t="s">
        <v>103</v>
      </c>
      <c r="H6407" s="34"/>
    </row>
    <row r="6408" spans="1:8" x14ac:dyDescent="0.2">
      <c r="A6408" s="1570">
        <v>303065</v>
      </c>
      <c r="B6408" s="172" t="s">
        <v>12582</v>
      </c>
      <c r="C6408" s="172" t="s">
        <v>12583</v>
      </c>
      <c r="D6408" s="172" t="s">
        <v>124</v>
      </c>
      <c r="G6408" s="172" t="s">
        <v>103</v>
      </c>
      <c r="H6408" s="34"/>
    </row>
    <row r="6409" spans="1:8" x14ac:dyDescent="0.2">
      <c r="A6409" s="1570">
        <v>303066</v>
      </c>
      <c r="B6409" s="172" t="s">
        <v>12584</v>
      </c>
      <c r="C6409" s="172" t="s">
        <v>12585</v>
      </c>
      <c r="D6409" s="172" t="s">
        <v>124</v>
      </c>
      <c r="G6409" s="172" t="s">
        <v>103</v>
      </c>
      <c r="H6409" s="34"/>
    </row>
    <row r="6410" spans="1:8" x14ac:dyDescent="0.2">
      <c r="A6410" s="1570">
        <v>303067</v>
      </c>
      <c r="B6410" s="172" t="s">
        <v>12586</v>
      </c>
      <c r="C6410" s="172" t="s">
        <v>12587</v>
      </c>
      <c r="D6410" s="172" t="s">
        <v>124</v>
      </c>
      <c r="G6410" s="172" t="s">
        <v>103</v>
      </c>
      <c r="H6410" s="34"/>
    </row>
    <row r="6411" spans="1:8" x14ac:dyDescent="0.2">
      <c r="A6411" s="1570">
        <v>303068</v>
      </c>
      <c r="B6411" s="172" t="s">
        <v>12588</v>
      </c>
      <c r="C6411" s="172" t="s">
        <v>12589</v>
      </c>
      <c r="D6411" s="172" t="s">
        <v>143</v>
      </c>
      <c r="G6411" s="172" t="s">
        <v>103</v>
      </c>
      <c r="H6411" s="34"/>
    </row>
    <row r="6412" spans="1:8" x14ac:dyDescent="0.2">
      <c r="A6412" s="1570">
        <v>303069</v>
      </c>
      <c r="B6412" s="172" t="s">
        <v>12590</v>
      </c>
      <c r="C6412" s="172" t="s">
        <v>12591</v>
      </c>
      <c r="D6412" s="172" t="s">
        <v>143</v>
      </c>
      <c r="G6412" s="172" t="s">
        <v>103</v>
      </c>
      <c r="H6412" s="34"/>
    </row>
    <row r="6413" spans="1:8" x14ac:dyDescent="0.2">
      <c r="A6413" s="1570">
        <v>303070</v>
      </c>
      <c r="B6413" s="172" t="s">
        <v>12592</v>
      </c>
      <c r="C6413" s="172" t="s">
        <v>12593</v>
      </c>
      <c r="D6413" s="172" t="s">
        <v>124</v>
      </c>
      <c r="G6413" s="172" t="s">
        <v>103</v>
      </c>
      <c r="H6413" s="34"/>
    </row>
    <row r="6414" spans="1:8" x14ac:dyDescent="0.2">
      <c r="A6414" s="1570">
        <v>303071</v>
      </c>
      <c r="B6414" s="172" t="s">
        <v>12594</v>
      </c>
      <c r="C6414" s="172" t="s">
        <v>12595</v>
      </c>
      <c r="D6414" s="172" t="s">
        <v>124</v>
      </c>
      <c r="G6414" s="172" t="s">
        <v>103</v>
      </c>
      <c r="H6414" s="34"/>
    </row>
    <row r="6415" spans="1:8" x14ac:dyDescent="0.2">
      <c r="A6415" s="1570">
        <v>303072</v>
      </c>
      <c r="B6415" s="172" t="s">
        <v>12596</v>
      </c>
      <c r="C6415" s="172" t="s">
        <v>12597</v>
      </c>
      <c r="D6415" s="172" t="s">
        <v>143</v>
      </c>
      <c r="G6415" s="172" t="s">
        <v>103</v>
      </c>
      <c r="H6415" s="34"/>
    </row>
    <row r="6416" spans="1:8" x14ac:dyDescent="0.2">
      <c r="A6416" s="1570">
        <v>303073</v>
      </c>
      <c r="B6416" s="172" t="s">
        <v>12598</v>
      </c>
      <c r="C6416" s="172" t="s">
        <v>12599</v>
      </c>
      <c r="D6416" s="172" t="s">
        <v>143</v>
      </c>
      <c r="G6416" s="172" t="s">
        <v>110</v>
      </c>
      <c r="H6416" s="34"/>
    </row>
    <row r="6417" spans="1:8" x14ac:dyDescent="0.2">
      <c r="A6417" s="1570">
        <v>303074</v>
      </c>
      <c r="B6417" s="172" t="s">
        <v>12600</v>
      </c>
      <c r="C6417" s="172" t="s">
        <v>12601</v>
      </c>
      <c r="D6417" s="172" t="s">
        <v>101</v>
      </c>
      <c r="G6417" s="172" t="s">
        <v>103</v>
      </c>
      <c r="H6417" s="34"/>
    </row>
    <row r="6418" spans="1:8" x14ac:dyDescent="0.2">
      <c r="A6418" s="1570">
        <v>303075</v>
      </c>
      <c r="B6418" s="172" t="s">
        <v>12602</v>
      </c>
      <c r="C6418" s="172" t="s">
        <v>12603</v>
      </c>
      <c r="D6418" s="172" t="s">
        <v>101</v>
      </c>
      <c r="G6418" s="172" t="s">
        <v>103</v>
      </c>
      <c r="H6418" s="34"/>
    </row>
    <row r="6419" spans="1:8" x14ac:dyDescent="0.2">
      <c r="A6419" s="1570">
        <v>303076</v>
      </c>
      <c r="B6419" s="172" t="s">
        <v>12604</v>
      </c>
      <c r="C6419" s="172" t="s">
        <v>12605</v>
      </c>
      <c r="D6419" s="172" t="s">
        <v>124</v>
      </c>
      <c r="G6419" s="172" t="s">
        <v>103</v>
      </c>
      <c r="H6419" s="34"/>
    </row>
    <row r="6420" spans="1:8" x14ac:dyDescent="0.2">
      <c r="A6420" s="1570">
        <v>303077</v>
      </c>
      <c r="B6420" s="172" t="s">
        <v>12606</v>
      </c>
      <c r="C6420" s="172" t="s">
        <v>12607</v>
      </c>
      <c r="D6420" s="172" t="s">
        <v>124</v>
      </c>
      <c r="G6420" s="172" t="s">
        <v>103</v>
      </c>
      <c r="H6420" s="34"/>
    </row>
    <row r="6421" spans="1:8" x14ac:dyDescent="0.2">
      <c r="A6421" s="1570">
        <v>303078</v>
      </c>
      <c r="B6421" s="172" t="s">
        <v>12608</v>
      </c>
      <c r="C6421" s="172" t="s">
        <v>12609</v>
      </c>
      <c r="D6421" s="172" t="s">
        <v>124</v>
      </c>
      <c r="G6421" s="172" t="s">
        <v>103</v>
      </c>
      <c r="H6421" s="34"/>
    </row>
    <row r="6422" spans="1:8" x14ac:dyDescent="0.2">
      <c r="A6422" s="1570">
        <v>303079</v>
      </c>
      <c r="B6422" s="172" t="s">
        <v>12610</v>
      </c>
      <c r="C6422" s="172" t="s">
        <v>12611</v>
      </c>
      <c r="D6422" s="172" t="s">
        <v>134</v>
      </c>
      <c r="G6422" s="172" t="s">
        <v>103</v>
      </c>
      <c r="H6422" s="34"/>
    </row>
    <row r="6423" spans="1:8" x14ac:dyDescent="0.2">
      <c r="A6423" s="1570">
        <v>303080</v>
      </c>
      <c r="B6423" s="172" t="s">
        <v>12612</v>
      </c>
      <c r="C6423" s="172" t="s">
        <v>12613</v>
      </c>
      <c r="D6423" s="172" t="s">
        <v>134</v>
      </c>
      <c r="G6423" s="172" t="s">
        <v>103</v>
      </c>
      <c r="H6423" s="34"/>
    </row>
    <row r="6424" spans="1:8" x14ac:dyDescent="0.2">
      <c r="A6424" s="1570">
        <v>303081</v>
      </c>
      <c r="B6424" s="172" t="s">
        <v>12614</v>
      </c>
      <c r="C6424" s="172" t="s">
        <v>12615</v>
      </c>
      <c r="D6424" s="172" t="s">
        <v>143</v>
      </c>
      <c r="G6424" s="172" t="s">
        <v>110</v>
      </c>
      <c r="H6424" s="34"/>
    </row>
    <row r="6425" spans="1:8" x14ac:dyDescent="0.2">
      <c r="A6425" s="1570">
        <v>303082</v>
      </c>
      <c r="B6425" s="172" t="s">
        <v>12616</v>
      </c>
      <c r="C6425" s="172" t="s">
        <v>12617</v>
      </c>
      <c r="D6425" s="172" t="s">
        <v>134</v>
      </c>
      <c r="G6425" s="172" t="s">
        <v>103</v>
      </c>
      <c r="H6425" s="34"/>
    </row>
    <row r="6426" spans="1:8" x14ac:dyDescent="0.2">
      <c r="A6426" s="1570">
        <v>303083</v>
      </c>
      <c r="B6426" s="172" t="s">
        <v>12618</v>
      </c>
      <c r="C6426" s="172" t="s">
        <v>12619</v>
      </c>
      <c r="D6426" s="172" t="s">
        <v>143</v>
      </c>
      <c r="G6426" s="172" t="s">
        <v>110</v>
      </c>
      <c r="H6426" s="34"/>
    </row>
    <row r="6427" spans="1:8" x14ac:dyDescent="0.2">
      <c r="A6427" s="1570">
        <v>303084</v>
      </c>
      <c r="B6427" s="172" t="s">
        <v>12620</v>
      </c>
      <c r="C6427" s="172" t="s">
        <v>12621</v>
      </c>
      <c r="D6427" s="172" t="s">
        <v>134</v>
      </c>
      <c r="G6427" s="172" t="s">
        <v>103</v>
      </c>
      <c r="H6427" s="34"/>
    </row>
    <row r="6428" spans="1:8" x14ac:dyDescent="0.2">
      <c r="A6428" s="1570">
        <v>303085</v>
      </c>
      <c r="B6428" s="172" t="s">
        <v>12622</v>
      </c>
      <c r="C6428" s="172" t="s">
        <v>12623</v>
      </c>
      <c r="D6428" s="172" t="s">
        <v>143</v>
      </c>
      <c r="G6428" s="172" t="s">
        <v>103</v>
      </c>
      <c r="H6428" s="34"/>
    </row>
    <row r="6429" spans="1:8" x14ac:dyDescent="0.2">
      <c r="A6429" s="1570">
        <v>303086</v>
      </c>
      <c r="B6429" s="172" t="s">
        <v>12624</v>
      </c>
      <c r="C6429" s="172" t="s">
        <v>12625</v>
      </c>
      <c r="D6429" s="172" t="s">
        <v>134</v>
      </c>
      <c r="G6429" s="172" t="s">
        <v>103</v>
      </c>
      <c r="H6429" s="34"/>
    </row>
    <row r="6430" spans="1:8" x14ac:dyDescent="0.2">
      <c r="A6430" s="1570">
        <v>303087</v>
      </c>
      <c r="B6430" s="172" t="s">
        <v>12626</v>
      </c>
      <c r="C6430" s="172" t="s">
        <v>12627</v>
      </c>
      <c r="D6430" s="172" t="s">
        <v>134</v>
      </c>
      <c r="G6430" s="172" t="s">
        <v>103</v>
      </c>
      <c r="H6430" s="34"/>
    </row>
    <row r="6431" spans="1:8" x14ac:dyDescent="0.2">
      <c r="A6431" s="1570">
        <v>303088</v>
      </c>
      <c r="B6431" s="172" t="s">
        <v>12628</v>
      </c>
      <c r="C6431" s="172" t="s">
        <v>12629</v>
      </c>
      <c r="D6431" s="172" t="s">
        <v>143</v>
      </c>
      <c r="G6431" s="172" t="s">
        <v>110</v>
      </c>
      <c r="H6431" s="34"/>
    </row>
    <row r="6432" spans="1:8" x14ac:dyDescent="0.2">
      <c r="A6432" s="1570">
        <v>303089</v>
      </c>
      <c r="B6432" s="172" t="s">
        <v>12630</v>
      </c>
      <c r="C6432" s="172" t="s">
        <v>12631</v>
      </c>
      <c r="D6432" s="172" t="s">
        <v>143</v>
      </c>
      <c r="G6432" s="172" t="s">
        <v>110</v>
      </c>
      <c r="H6432" s="34"/>
    </row>
    <row r="6433" spans="1:8" x14ac:dyDescent="0.2">
      <c r="A6433" s="1570">
        <v>303090</v>
      </c>
      <c r="B6433" s="172" t="s">
        <v>12632</v>
      </c>
      <c r="C6433" s="172" t="s">
        <v>12633</v>
      </c>
      <c r="D6433" s="172" t="s">
        <v>143</v>
      </c>
      <c r="G6433" s="172" t="s">
        <v>110</v>
      </c>
      <c r="H6433" s="34"/>
    </row>
    <row r="6434" spans="1:8" x14ac:dyDescent="0.2">
      <c r="A6434" s="1570">
        <v>303091</v>
      </c>
      <c r="B6434" s="172" t="s">
        <v>12634</v>
      </c>
      <c r="C6434" s="172" t="s">
        <v>12635</v>
      </c>
      <c r="D6434" s="172" t="s">
        <v>143</v>
      </c>
      <c r="G6434" s="172" t="s">
        <v>110</v>
      </c>
      <c r="H6434" s="34"/>
    </row>
    <row r="6435" spans="1:8" x14ac:dyDescent="0.2">
      <c r="A6435" s="1570">
        <v>303092</v>
      </c>
      <c r="B6435" s="172" t="s">
        <v>12636</v>
      </c>
      <c r="C6435" s="172" t="s">
        <v>12637</v>
      </c>
      <c r="D6435" s="172" t="s">
        <v>134</v>
      </c>
      <c r="G6435" s="172" t="s">
        <v>103</v>
      </c>
      <c r="H6435" s="34"/>
    </row>
    <row r="6436" spans="1:8" x14ac:dyDescent="0.2">
      <c r="A6436" s="1570">
        <v>303093</v>
      </c>
      <c r="B6436" s="172" t="s">
        <v>12638</v>
      </c>
      <c r="C6436" s="172" t="s">
        <v>12639</v>
      </c>
      <c r="D6436" s="172" t="s">
        <v>143</v>
      </c>
      <c r="G6436" s="172" t="s">
        <v>110</v>
      </c>
      <c r="H6436" s="34"/>
    </row>
    <row r="6437" spans="1:8" x14ac:dyDescent="0.2">
      <c r="A6437" s="1570">
        <v>303094</v>
      </c>
      <c r="B6437" s="172" t="s">
        <v>12640</v>
      </c>
      <c r="C6437" s="172" t="s">
        <v>12641</v>
      </c>
      <c r="D6437" s="172" t="s">
        <v>143</v>
      </c>
      <c r="G6437" s="172" t="s">
        <v>103</v>
      </c>
      <c r="H6437" s="34"/>
    </row>
    <row r="6438" spans="1:8" x14ac:dyDescent="0.2">
      <c r="A6438" s="1570">
        <v>303095</v>
      </c>
      <c r="B6438" s="172" t="s">
        <v>12642</v>
      </c>
      <c r="C6438" s="172" t="s">
        <v>12643</v>
      </c>
      <c r="D6438" s="172" t="s">
        <v>101</v>
      </c>
      <c r="G6438" s="172" t="s">
        <v>103</v>
      </c>
      <c r="H6438" s="34"/>
    </row>
    <row r="6439" spans="1:8" x14ac:dyDescent="0.2">
      <c r="A6439" s="1570">
        <v>303096</v>
      </c>
      <c r="B6439" s="172" t="s">
        <v>12644</v>
      </c>
      <c r="C6439" s="172" t="s">
        <v>12645</v>
      </c>
      <c r="D6439" s="172" t="s">
        <v>101</v>
      </c>
      <c r="G6439" s="172" t="s">
        <v>103</v>
      </c>
      <c r="H6439" s="34"/>
    </row>
    <row r="6440" spans="1:8" x14ac:dyDescent="0.2">
      <c r="A6440" s="1570">
        <v>303097</v>
      </c>
      <c r="B6440" s="172" t="s">
        <v>12646</v>
      </c>
      <c r="C6440" s="172" t="s">
        <v>12647</v>
      </c>
      <c r="D6440" s="172" t="s">
        <v>143</v>
      </c>
      <c r="G6440" s="172" t="s">
        <v>103</v>
      </c>
      <c r="H6440" s="34"/>
    </row>
    <row r="6441" spans="1:8" x14ac:dyDescent="0.2">
      <c r="A6441" s="1570">
        <v>303098</v>
      </c>
      <c r="B6441" s="172" t="s">
        <v>12648</v>
      </c>
      <c r="C6441" s="172" t="s">
        <v>12649</v>
      </c>
      <c r="D6441" s="172" t="s">
        <v>134</v>
      </c>
      <c r="G6441" s="172" t="s">
        <v>103</v>
      </c>
      <c r="H6441" s="34"/>
    </row>
    <row r="6442" spans="1:8" x14ac:dyDescent="0.2">
      <c r="A6442" s="1570">
        <v>303099</v>
      </c>
      <c r="B6442" s="172" t="s">
        <v>12650</v>
      </c>
      <c r="C6442" s="172" t="s">
        <v>12651</v>
      </c>
      <c r="D6442" s="172" t="s">
        <v>101</v>
      </c>
      <c r="G6442" s="172" t="s">
        <v>103</v>
      </c>
      <c r="H6442" s="34"/>
    </row>
    <row r="6443" spans="1:8" x14ac:dyDescent="0.2">
      <c r="A6443" s="1570">
        <v>303100</v>
      </c>
      <c r="B6443" s="172" t="s">
        <v>12652</v>
      </c>
      <c r="C6443" s="172" t="s">
        <v>12531</v>
      </c>
      <c r="D6443" s="172" t="s">
        <v>134</v>
      </c>
      <c r="G6443" s="172" t="s">
        <v>107</v>
      </c>
      <c r="H6443" s="34"/>
    </row>
    <row r="6444" spans="1:8" x14ac:dyDescent="0.2">
      <c r="A6444" s="1570">
        <v>303101</v>
      </c>
      <c r="B6444" s="172" t="s">
        <v>12653</v>
      </c>
      <c r="C6444" s="172" t="s">
        <v>12654</v>
      </c>
      <c r="D6444" s="172" t="s">
        <v>124</v>
      </c>
      <c r="G6444" s="172" t="s">
        <v>103</v>
      </c>
      <c r="H6444" s="34"/>
    </row>
    <row r="6445" spans="1:8" x14ac:dyDescent="0.2">
      <c r="A6445" s="1570">
        <v>303102</v>
      </c>
      <c r="B6445" s="172" t="s">
        <v>12655</v>
      </c>
      <c r="C6445" s="172" t="s">
        <v>12656</v>
      </c>
      <c r="D6445" s="172" t="s">
        <v>124</v>
      </c>
      <c r="G6445" s="172" t="s">
        <v>103</v>
      </c>
      <c r="H6445" s="34"/>
    </row>
    <row r="6446" spans="1:8" x14ac:dyDescent="0.2">
      <c r="A6446" s="1570">
        <v>303103</v>
      </c>
      <c r="B6446" s="172" t="s">
        <v>12657</v>
      </c>
      <c r="C6446" s="172" t="s">
        <v>12658</v>
      </c>
      <c r="D6446" s="172" t="s">
        <v>124</v>
      </c>
      <c r="G6446" s="172" t="s">
        <v>103</v>
      </c>
      <c r="H6446" s="34"/>
    </row>
    <row r="6447" spans="1:8" x14ac:dyDescent="0.2">
      <c r="A6447" s="1570">
        <v>303104</v>
      </c>
      <c r="B6447" s="172" t="s">
        <v>12659</v>
      </c>
      <c r="C6447" s="172" t="s">
        <v>12660</v>
      </c>
      <c r="D6447" s="172" t="s">
        <v>143</v>
      </c>
      <c r="G6447" s="172" t="s">
        <v>103</v>
      </c>
      <c r="H6447" s="34"/>
    </row>
    <row r="6448" spans="1:8" x14ac:dyDescent="0.2">
      <c r="A6448" s="1570">
        <v>303105</v>
      </c>
      <c r="B6448" s="172" t="s">
        <v>12661</v>
      </c>
      <c r="C6448" s="172" t="s">
        <v>12662</v>
      </c>
      <c r="D6448" s="172" t="s">
        <v>143</v>
      </c>
      <c r="G6448" s="172" t="s">
        <v>103</v>
      </c>
      <c r="H6448" s="34"/>
    </row>
    <row r="6449" spans="1:8" x14ac:dyDescent="0.2">
      <c r="A6449" s="1570">
        <v>303106</v>
      </c>
      <c r="B6449" s="172" t="s">
        <v>12663</v>
      </c>
      <c r="C6449" s="172" t="s">
        <v>12664</v>
      </c>
      <c r="D6449" s="172" t="s">
        <v>143</v>
      </c>
      <c r="G6449" s="172" t="s">
        <v>103</v>
      </c>
      <c r="H6449" s="34"/>
    </row>
    <row r="6450" spans="1:8" x14ac:dyDescent="0.2">
      <c r="A6450" s="1570">
        <v>303107</v>
      </c>
      <c r="B6450" s="172" t="s">
        <v>12665</v>
      </c>
      <c r="C6450" s="172" t="s">
        <v>12666</v>
      </c>
      <c r="D6450" s="172" t="s">
        <v>124</v>
      </c>
      <c r="G6450" s="172" t="s">
        <v>103</v>
      </c>
      <c r="H6450" s="34"/>
    </row>
    <row r="6451" spans="1:8" x14ac:dyDescent="0.2">
      <c r="A6451" s="1570">
        <v>303108</v>
      </c>
      <c r="B6451" s="172" t="s">
        <v>12667</v>
      </c>
      <c r="C6451" s="172" t="s">
        <v>12668</v>
      </c>
      <c r="D6451" s="172" t="s">
        <v>143</v>
      </c>
      <c r="G6451" s="172" t="s">
        <v>103</v>
      </c>
      <c r="H6451" s="34"/>
    </row>
    <row r="6452" spans="1:8" x14ac:dyDescent="0.2">
      <c r="A6452" s="1570">
        <v>303109</v>
      </c>
      <c r="B6452" s="172" t="s">
        <v>12669</v>
      </c>
      <c r="C6452" s="172" t="s">
        <v>12670</v>
      </c>
      <c r="D6452" s="172" t="s">
        <v>134</v>
      </c>
      <c r="G6452" s="172" t="s">
        <v>103</v>
      </c>
      <c r="H6452" s="34"/>
    </row>
    <row r="6453" spans="1:8" x14ac:dyDescent="0.2">
      <c r="A6453" s="1570">
        <v>303110</v>
      </c>
      <c r="B6453" s="172" t="s">
        <v>12671</v>
      </c>
      <c r="C6453" s="172" t="s">
        <v>12672</v>
      </c>
      <c r="D6453" s="172" t="s">
        <v>143</v>
      </c>
      <c r="G6453" s="172" t="s">
        <v>103</v>
      </c>
      <c r="H6453" s="34"/>
    </row>
    <row r="6454" spans="1:8" x14ac:dyDescent="0.2">
      <c r="A6454" s="1570">
        <v>303111</v>
      </c>
      <c r="B6454" s="172" t="s">
        <v>12673</v>
      </c>
      <c r="C6454" s="172" t="s">
        <v>12674</v>
      </c>
      <c r="D6454" s="172" t="s">
        <v>143</v>
      </c>
      <c r="G6454" s="172" t="s">
        <v>103</v>
      </c>
      <c r="H6454" s="34"/>
    </row>
    <row r="6455" spans="1:8" x14ac:dyDescent="0.2">
      <c r="A6455" s="1570">
        <v>303112</v>
      </c>
      <c r="B6455" s="172" t="s">
        <v>12675</v>
      </c>
      <c r="C6455" s="172" t="s">
        <v>12676</v>
      </c>
      <c r="D6455" s="172" t="s">
        <v>134</v>
      </c>
      <c r="G6455" s="172" t="s">
        <v>103</v>
      </c>
      <c r="H6455" s="34"/>
    </row>
    <row r="6456" spans="1:8" x14ac:dyDescent="0.2">
      <c r="A6456" s="1570">
        <v>303113</v>
      </c>
      <c r="B6456" s="172" t="s">
        <v>12677</v>
      </c>
      <c r="C6456" s="172" t="s">
        <v>12678</v>
      </c>
      <c r="D6456" s="172" t="s">
        <v>134</v>
      </c>
      <c r="G6456" s="172" t="s">
        <v>103</v>
      </c>
      <c r="H6456" s="34"/>
    </row>
    <row r="6457" spans="1:8" x14ac:dyDescent="0.2">
      <c r="A6457" s="1570">
        <v>303114</v>
      </c>
      <c r="B6457" s="172" t="s">
        <v>12679</v>
      </c>
      <c r="C6457" s="172" t="s">
        <v>12680</v>
      </c>
      <c r="D6457" s="172" t="s">
        <v>101</v>
      </c>
      <c r="G6457" s="172" t="s">
        <v>103</v>
      </c>
      <c r="H6457" s="34"/>
    </row>
    <row r="6458" spans="1:8" x14ac:dyDescent="0.2">
      <c r="A6458" s="1570">
        <v>303115</v>
      </c>
      <c r="B6458" s="172" t="s">
        <v>12681</v>
      </c>
      <c r="C6458" s="172" t="s">
        <v>12682</v>
      </c>
      <c r="D6458" s="172" t="s">
        <v>101</v>
      </c>
      <c r="G6458" s="172" t="s">
        <v>103</v>
      </c>
      <c r="H6458" s="34"/>
    </row>
    <row r="6459" spans="1:8" x14ac:dyDescent="0.2">
      <c r="A6459" s="1570">
        <v>303116</v>
      </c>
      <c r="B6459" s="172" t="s">
        <v>12683</v>
      </c>
      <c r="C6459" s="172" t="s">
        <v>12684</v>
      </c>
      <c r="D6459" s="172" t="s">
        <v>134</v>
      </c>
      <c r="G6459" s="172" t="s">
        <v>103</v>
      </c>
      <c r="H6459" s="34"/>
    </row>
    <row r="6460" spans="1:8" x14ac:dyDescent="0.2">
      <c r="A6460" s="1570">
        <v>303117</v>
      </c>
      <c r="B6460" s="172" t="s">
        <v>12685</v>
      </c>
      <c r="C6460" s="172" t="s">
        <v>12686</v>
      </c>
      <c r="D6460" s="172" t="s">
        <v>143</v>
      </c>
      <c r="G6460" s="172" t="s">
        <v>103</v>
      </c>
      <c r="H6460" s="34"/>
    </row>
    <row r="6461" spans="1:8" x14ac:dyDescent="0.2">
      <c r="A6461" s="1570">
        <v>303118</v>
      </c>
      <c r="B6461" s="172" t="s">
        <v>12687</v>
      </c>
      <c r="C6461" s="172" t="s">
        <v>12688</v>
      </c>
      <c r="D6461" s="172" t="s">
        <v>143</v>
      </c>
      <c r="G6461" s="172" t="s">
        <v>103</v>
      </c>
      <c r="H6461" s="34"/>
    </row>
    <row r="6462" spans="1:8" x14ac:dyDescent="0.2">
      <c r="A6462" s="1570">
        <v>303119</v>
      </c>
      <c r="B6462" s="172" t="s">
        <v>12689</v>
      </c>
      <c r="C6462" s="172" t="s">
        <v>12690</v>
      </c>
      <c r="D6462" s="172" t="s">
        <v>124</v>
      </c>
      <c r="G6462" s="172" t="s">
        <v>103</v>
      </c>
      <c r="H6462" s="34"/>
    </row>
    <row r="6463" spans="1:8" x14ac:dyDescent="0.2">
      <c r="A6463" s="1570">
        <v>303120</v>
      </c>
      <c r="B6463" s="172" t="s">
        <v>12691</v>
      </c>
      <c r="C6463" s="172" t="s">
        <v>8878</v>
      </c>
      <c r="D6463" s="172" t="s">
        <v>124</v>
      </c>
      <c r="G6463" s="172" t="s">
        <v>103</v>
      </c>
      <c r="H6463" s="34"/>
    </row>
    <row r="6464" spans="1:8" x14ac:dyDescent="0.2">
      <c r="A6464" s="1570">
        <v>303121</v>
      </c>
      <c r="B6464" s="172" t="s">
        <v>12692</v>
      </c>
      <c r="C6464" s="172" t="s">
        <v>12693</v>
      </c>
      <c r="D6464" s="172" t="s">
        <v>134</v>
      </c>
      <c r="G6464" s="172" t="s">
        <v>107</v>
      </c>
      <c r="H6464" s="34"/>
    </row>
    <row r="6465" spans="1:8" x14ac:dyDescent="0.2">
      <c r="A6465" s="1570">
        <v>303122</v>
      </c>
      <c r="B6465" s="172" t="s">
        <v>12694</v>
      </c>
      <c r="C6465" s="172" t="s">
        <v>12695</v>
      </c>
      <c r="D6465" s="172" t="s">
        <v>134</v>
      </c>
      <c r="G6465" s="172" t="s">
        <v>103</v>
      </c>
      <c r="H6465" s="34"/>
    </row>
    <row r="6466" spans="1:8" x14ac:dyDescent="0.2">
      <c r="A6466" s="1570">
        <v>303123</v>
      </c>
      <c r="B6466" s="172" t="s">
        <v>12696</v>
      </c>
      <c r="C6466" s="172" t="s">
        <v>12697</v>
      </c>
      <c r="D6466" s="172" t="s">
        <v>101</v>
      </c>
      <c r="G6466" s="172" t="s">
        <v>103</v>
      </c>
      <c r="H6466" s="34"/>
    </row>
    <row r="6467" spans="1:8" x14ac:dyDescent="0.2">
      <c r="A6467" s="1570">
        <v>303124</v>
      </c>
      <c r="B6467" s="172" t="s">
        <v>12698</v>
      </c>
      <c r="C6467" s="172" t="s">
        <v>12699</v>
      </c>
      <c r="D6467" s="172" t="s">
        <v>101</v>
      </c>
      <c r="G6467" s="172" t="s">
        <v>103</v>
      </c>
      <c r="H6467" s="34"/>
    </row>
    <row r="6468" spans="1:8" x14ac:dyDescent="0.2">
      <c r="A6468" s="1570">
        <v>303125</v>
      </c>
      <c r="B6468" s="172" t="s">
        <v>12700</v>
      </c>
      <c r="C6468" s="172" t="s">
        <v>12701</v>
      </c>
      <c r="D6468" s="172" t="s">
        <v>101</v>
      </c>
      <c r="G6468" s="172" t="s">
        <v>103</v>
      </c>
      <c r="H6468" s="34"/>
    </row>
    <row r="6469" spans="1:8" x14ac:dyDescent="0.2">
      <c r="A6469" s="1570">
        <v>303126</v>
      </c>
      <c r="B6469" s="172" t="s">
        <v>12702</v>
      </c>
      <c r="C6469" s="172" t="s">
        <v>12703</v>
      </c>
      <c r="D6469" s="172" t="s">
        <v>101</v>
      </c>
      <c r="G6469" s="172" t="s">
        <v>103</v>
      </c>
      <c r="H6469" s="34"/>
    </row>
    <row r="6470" spans="1:8" x14ac:dyDescent="0.2">
      <c r="A6470" s="1570">
        <v>303127</v>
      </c>
      <c r="B6470" s="172" t="s">
        <v>12704</v>
      </c>
      <c r="C6470" s="172" t="s">
        <v>12705</v>
      </c>
      <c r="D6470" s="172" t="s">
        <v>101</v>
      </c>
      <c r="G6470" s="172" t="s">
        <v>103</v>
      </c>
      <c r="H6470" s="34"/>
    </row>
    <row r="6471" spans="1:8" x14ac:dyDescent="0.2">
      <c r="A6471" s="1570">
        <v>303128</v>
      </c>
      <c r="B6471" s="172" t="s">
        <v>12706</v>
      </c>
      <c r="C6471" s="172" t="s">
        <v>12707</v>
      </c>
      <c r="D6471" s="172" t="s">
        <v>134</v>
      </c>
      <c r="G6471" s="172" t="s">
        <v>103</v>
      </c>
      <c r="H6471" s="34"/>
    </row>
    <row r="6472" spans="1:8" x14ac:dyDescent="0.2">
      <c r="A6472" s="1570">
        <v>303129</v>
      </c>
      <c r="B6472" s="172" t="s">
        <v>12708</v>
      </c>
      <c r="C6472" s="172" t="s">
        <v>12709</v>
      </c>
      <c r="D6472" s="172" t="s">
        <v>124</v>
      </c>
      <c r="G6472" s="172" t="s">
        <v>103</v>
      </c>
      <c r="H6472" s="34"/>
    </row>
    <row r="6473" spans="1:8" x14ac:dyDescent="0.2">
      <c r="A6473" s="1570">
        <v>303130</v>
      </c>
      <c r="B6473" s="172" t="s">
        <v>12710</v>
      </c>
      <c r="C6473" s="172" t="s">
        <v>12711</v>
      </c>
      <c r="D6473" s="172" t="s">
        <v>134</v>
      </c>
      <c r="G6473" s="172" t="s">
        <v>103</v>
      </c>
      <c r="H6473" s="34"/>
    </row>
    <row r="6474" spans="1:8" x14ac:dyDescent="0.2">
      <c r="A6474" s="1570">
        <v>303131</v>
      </c>
      <c r="B6474" s="172" t="s">
        <v>12712</v>
      </c>
      <c r="C6474" s="172" t="s">
        <v>12713</v>
      </c>
      <c r="D6474" s="172" t="s">
        <v>124</v>
      </c>
      <c r="G6474" s="172" t="s">
        <v>103</v>
      </c>
      <c r="H6474" s="34"/>
    </row>
    <row r="6475" spans="1:8" x14ac:dyDescent="0.2">
      <c r="A6475" s="1570">
        <v>303132</v>
      </c>
      <c r="B6475" s="172" t="s">
        <v>12714</v>
      </c>
      <c r="C6475" s="172" t="s">
        <v>12715</v>
      </c>
      <c r="D6475" s="172" t="s">
        <v>143</v>
      </c>
      <c r="G6475" s="172" t="s">
        <v>103</v>
      </c>
      <c r="H6475" s="34"/>
    </row>
    <row r="6476" spans="1:8" x14ac:dyDescent="0.2">
      <c r="A6476" s="1570">
        <v>303133</v>
      </c>
      <c r="B6476" s="172" t="s">
        <v>12716</v>
      </c>
      <c r="C6476" s="172" t="s">
        <v>12717</v>
      </c>
      <c r="D6476" s="172" t="s">
        <v>143</v>
      </c>
      <c r="G6476" s="172" t="s">
        <v>103</v>
      </c>
      <c r="H6476" s="34"/>
    </row>
    <row r="6477" spans="1:8" x14ac:dyDescent="0.2">
      <c r="A6477" s="1570">
        <v>303134</v>
      </c>
      <c r="B6477" s="172" t="s">
        <v>12718</v>
      </c>
      <c r="C6477" s="172" t="s">
        <v>12719</v>
      </c>
      <c r="D6477" s="172" t="s">
        <v>134</v>
      </c>
      <c r="E6477" s="172" t="s">
        <v>143</v>
      </c>
      <c r="G6477" s="172" t="s">
        <v>103</v>
      </c>
      <c r="H6477" s="34"/>
    </row>
    <row r="6478" spans="1:8" x14ac:dyDescent="0.2">
      <c r="A6478" s="1570">
        <v>303135</v>
      </c>
      <c r="B6478" s="172" t="s">
        <v>12720</v>
      </c>
      <c r="C6478" s="172" t="s">
        <v>12721</v>
      </c>
      <c r="D6478" s="172" t="s">
        <v>143</v>
      </c>
      <c r="G6478" s="172" t="s">
        <v>110</v>
      </c>
      <c r="H6478" s="34"/>
    </row>
    <row r="6479" spans="1:8" x14ac:dyDescent="0.2">
      <c r="A6479" s="1570">
        <v>303136</v>
      </c>
      <c r="B6479" s="172" t="s">
        <v>12722</v>
      </c>
      <c r="C6479" s="172" t="s">
        <v>12723</v>
      </c>
      <c r="D6479" s="172" t="s">
        <v>134</v>
      </c>
      <c r="G6479" s="172" t="s">
        <v>103</v>
      </c>
      <c r="H6479" s="34"/>
    </row>
    <row r="6480" spans="1:8" x14ac:dyDescent="0.2">
      <c r="A6480" s="1570">
        <v>303137</v>
      </c>
      <c r="B6480" s="172" t="s">
        <v>12724</v>
      </c>
      <c r="C6480" s="172" t="s">
        <v>12725</v>
      </c>
      <c r="D6480" s="172" t="s">
        <v>143</v>
      </c>
      <c r="G6480" s="172" t="s">
        <v>103</v>
      </c>
      <c r="H6480" s="34"/>
    </row>
    <row r="6481" spans="1:8" x14ac:dyDescent="0.2">
      <c r="A6481" s="1570">
        <v>303138</v>
      </c>
      <c r="B6481" s="172" t="s">
        <v>12726</v>
      </c>
      <c r="C6481" s="172" t="s">
        <v>12727</v>
      </c>
      <c r="D6481" s="172" t="s">
        <v>134</v>
      </c>
      <c r="G6481" s="172" t="s">
        <v>103</v>
      </c>
      <c r="H6481" s="34"/>
    </row>
    <row r="6482" spans="1:8" x14ac:dyDescent="0.2">
      <c r="A6482" s="1570">
        <v>303139</v>
      </c>
      <c r="B6482" s="172" t="s">
        <v>12728</v>
      </c>
      <c r="C6482" s="172" t="s">
        <v>12729</v>
      </c>
      <c r="D6482" s="172" t="s">
        <v>101</v>
      </c>
      <c r="E6482" s="172" t="s">
        <v>134</v>
      </c>
      <c r="G6482" s="172" t="s">
        <v>103</v>
      </c>
      <c r="H6482" s="34"/>
    </row>
    <row r="6483" spans="1:8" x14ac:dyDescent="0.2">
      <c r="A6483" s="1570">
        <v>303140</v>
      </c>
      <c r="B6483" s="172" t="s">
        <v>12730</v>
      </c>
      <c r="C6483" s="172" t="s">
        <v>12731</v>
      </c>
      <c r="D6483" s="172" t="s">
        <v>101</v>
      </c>
      <c r="G6483" s="172" t="s">
        <v>103</v>
      </c>
      <c r="H6483" s="34"/>
    </row>
    <row r="6484" spans="1:8" x14ac:dyDescent="0.2">
      <c r="A6484" s="1570">
        <v>303141</v>
      </c>
      <c r="B6484" s="172" t="s">
        <v>12732</v>
      </c>
      <c r="C6484" s="172" t="s">
        <v>12733</v>
      </c>
      <c r="D6484" s="172" t="s">
        <v>101</v>
      </c>
      <c r="G6484" s="172" t="s">
        <v>103</v>
      </c>
      <c r="H6484" s="34"/>
    </row>
    <row r="6485" spans="1:8" x14ac:dyDescent="0.2">
      <c r="A6485" s="1570">
        <v>303142</v>
      </c>
      <c r="B6485" s="172" t="s">
        <v>12734</v>
      </c>
      <c r="C6485" s="172" t="s">
        <v>12735</v>
      </c>
      <c r="D6485" s="172" t="s">
        <v>101</v>
      </c>
      <c r="G6485" s="172" t="s">
        <v>103</v>
      </c>
      <c r="H6485" s="34"/>
    </row>
    <row r="6486" spans="1:8" x14ac:dyDescent="0.2">
      <c r="A6486" s="1570">
        <v>303143</v>
      </c>
      <c r="B6486" s="172" t="s">
        <v>12736</v>
      </c>
      <c r="C6486" s="172" t="s">
        <v>12737</v>
      </c>
      <c r="D6486" s="172" t="s">
        <v>143</v>
      </c>
      <c r="G6486" s="172" t="s">
        <v>110</v>
      </c>
      <c r="H6486" s="34"/>
    </row>
    <row r="6487" spans="1:8" x14ac:dyDescent="0.2">
      <c r="A6487" s="1570">
        <v>303144</v>
      </c>
      <c r="B6487" s="172" t="s">
        <v>12738</v>
      </c>
      <c r="C6487" s="172" t="s">
        <v>12739</v>
      </c>
      <c r="D6487" s="172" t="s">
        <v>143</v>
      </c>
      <c r="G6487" s="172" t="s">
        <v>110</v>
      </c>
      <c r="H6487" s="34"/>
    </row>
    <row r="6488" spans="1:8" x14ac:dyDescent="0.2">
      <c r="A6488" s="1570">
        <v>303145</v>
      </c>
      <c r="B6488" s="172" t="s">
        <v>12740</v>
      </c>
      <c r="C6488" s="172" t="s">
        <v>12741</v>
      </c>
      <c r="D6488" s="172" t="s">
        <v>134</v>
      </c>
      <c r="G6488" s="172" t="s">
        <v>103</v>
      </c>
      <c r="H6488" s="34"/>
    </row>
    <row r="6489" spans="1:8" x14ac:dyDescent="0.2">
      <c r="A6489" s="1570">
        <v>303146</v>
      </c>
      <c r="B6489" s="172" t="s">
        <v>12742</v>
      </c>
      <c r="C6489" s="172" t="s">
        <v>12743</v>
      </c>
      <c r="D6489" s="172" t="s">
        <v>143</v>
      </c>
      <c r="G6489" s="172" t="s">
        <v>103</v>
      </c>
      <c r="H6489" s="34"/>
    </row>
    <row r="6490" spans="1:8" x14ac:dyDescent="0.2">
      <c r="A6490" s="1570">
        <v>303147</v>
      </c>
      <c r="B6490" s="172" t="s">
        <v>12744</v>
      </c>
      <c r="C6490" s="172" t="s">
        <v>12745</v>
      </c>
      <c r="D6490" s="172" t="s">
        <v>134</v>
      </c>
      <c r="G6490" s="172" t="s">
        <v>103</v>
      </c>
      <c r="H6490" s="34"/>
    </row>
    <row r="6491" spans="1:8" x14ac:dyDescent="0.2">
      <c r="A6491" s="1570">
        <v>303148</v>
      </c>
      <c r="B6491" s="172" t="s">
        <v>12746</v>
      </c>
      <c r="C6491" s="172" t="s">
        <v>12747</v>
      </c>
      <c r="D6491" s="172" t="s">
        <v>143</v>
      </c>
      <c r="G6491" s="172" t="s">
        <v>110</v>
      </c>
      <c r="H6491" s="34"/>
    </row>
    <row r="6492" spans="1:8" x14ac:dyDescent="0.2">
      <c r="A6492" s="1570">
        <v>303149</v>
      </c>
      <c r="B6492" s="172" t="s">
        <v>12748</v>
      </c>
      <c r="C6492" s="172" t="s">
        <v>12749</v>
      </c>
      <c r="D6492" s="172" t="s">
        <v>134</v>
      </c>
      <c r="G6492" s="172" t="s">
        <v>103</v>
      </c>
      <c r="H6492" s="34"/>
    </row>
    <row r="6493" spans="1:8" x14ac:dyDescent="0.2">
      <c r="A6493" s="1570">
        <v>303150</v>
      </c>
      <c r="B6493" s="172" t="s">
        <v>12750</v>
      </c>
      <c r="C6493" s="172" t="s">
        <v>12751</v>
      </c>
      <c r="D6493" s="172" t="s">
        <v>143</v>
      </c>
      <c r="G6493" s="172" t="s">
        <v>103</v>
      </c>
      <c r="H6493" s="34"/>
    </row>
    <row r="6494" spans="1:8" x14ac:dyDescent="0.2">
      <c r="A6494" s="1570">
        <v>303151</v>
      </c>
      <c r="B6494" s="172" t="s">
        <v>12752</v>
      </c>
      <c r="C6494" s="172" t="s">
        <v>12753</v>
      </c>
      <c r="D6494" s="172" t="s">
        <v>143</v>
      </c>
      <c r="G6494" s="172" t="s">
        <v>103</v>
      </c>
      <c r="H6494" s="34"/>
    </row>
    <row r="6495" spans="1:8" x14ac:dyDescent="0.2">
      <c r="A6495" s="1570">
        <v>303152</v>
      </c>
      <c r="B6495" s="172" t="s">
        <v>12754</v>
      </c>
      <c r="C6495" s="172" t="s">
        <v>12755</v>
      </c>
      <c r="D6495" s="172" t="s">
        <v>143</v>
      </c>
      <c r="G6495" s="172" t="s">
        <v>110</v>
      </c>
      <c r="H6495" s="34"/>
    </row>
    <row r="6496" spans="1:8" x14ac:dyDescent="0.2">
      <c r="A6496" s="1570">
        <v>303153</v>
      </c>
      <c r="B6496" s="172" t="s">
        <v>12756</v>
      </c>
      <c r="C6496" s="172" t="s">
        <v>12757</v>
      </c>
      <c r="D6496" s="172" t="s">
        <v>134</v>
      </c>
      <c r="E6496" s="172" t="s">
        <v>143</v>
      </c>
      <c r="G6496" s="172" t="s">
        <v>103</v>
      </c>
      <c r="H6496" s="34"/>
    </row>
    <row r="6497" spans="1:8" x14ac:dyDescent="0.2">
      <c r="A6497" s="1570">
        <v>303154</v>
      </c>
      <c r="B6497" s="172" t="s">
        <v>12758</v>
      </c>
      <c r="C6497" s="172" t="s">
        <v>12759</v>
      </c>
      <c r="D6497" s="172" t="s">
        <v>143</v>
      </c>
      <c r="G6497" s="172" t="s">
        <v>103</v>
      </c>
      <c r="H6497" s="34"/>
    </row>
    <row r="6498" spans="1:8" x14ac:dyDescent="0.2">
      <c r="A6498" s="1570">
        <v>303155</v>
      </c>
      <c r="B6498" s="172" t="s">
        <v>12760</v>
      </c>
      <c r="C6498" s="172" t="s">
        <v>12761</v>
      </c>
      <c r="D6498" s="172" t="s">
        <v>143</v>
      </c>
      <c r="G6498" s="172" t="s">
        <v>103</v>
      </c>
      <c r="H6498" s="34"/>
    </row>
    <row r="6499" spans="1:8" x14ac:dyDescent="0.2">
      <c r="A6499" s="1570">
        <v>303156</v>
      </c>
      <c r="B6499" s="172" t="s">
        <v>12762</v>
      </c>
      <c r="C6499" s="172" t="s">
        <v>12763</v>
      </c>
      <c r="D6499" s="172" t="s">
        <v>124</v>
      </c>
      <c r="G6499" s="172" t="s">
        <v>103</v>
      </c>
      <c r="H6499" s="34"/>
    </row>
    <row r="6500" spans="1:8" x14ac:dyDescent="0.2">
      <c r="A6500" s="1570">
        <v>303157</v>
      </c>
      <c r="B6500" s="172" t="s">
        <v>12764</v>
      </c>
      <c r="C6500" s="172" t="s">
        <v>12765</v>
      </c>
      <c r="D6500" s="172" t="s">
        <v>124</v>
      </c>
      <c r="G6500" s="172" t="s">
        <v>103</v>
      </c>
      <c r="H6500" s="34"/>
    </row>
    <row r="6501" spans="1:8" x14ac:dyDescent="0.2">
      <c r="A6501" s="1570">
        <v>303158</v>
      </c>
      <c r="B6501" s="172" t="s">
        <v>12766</v>
      </c>
      <c r="C6501" s="172" t="s">
        <v>12767</v>
      </c>
      <c r="D6501" s="172" t="s">
        <v>134</v>
      </c>
      <c r="G6501" s="172" t="s">
        <v>103</v>
      </c>
      <c r="H6501" s="34"/>
    </row>
    <row r="6502" spans="1:8" x14ac:dyDescent="0.2">
      <c r="A6502" s="1570">
        <v>303159</v>
      </c>
      <c r="B6502" s="172" t="s">
        <v>12768</v>
      </c>
      <c r="C6502" s="172" t="s">
        <v>12769</v>
      </c>
      <c r="D6502" s="172" t="s">
        <v>134</v>
      </c>
      <c r="E6502" s="172" t="s">
        <v>143</v>
      </c>
      <c r="G6502" s="172" t="s">
        <v>103</v>
      </c>
      <c r="H6502" s="34"/>
    </row>
    <row r="6503" spans="1:8" x14ac:dyDescent="0.2">
      <c r="A6503" s="1570">
        <v>303160</v>
      </c>
      <c r="B6503" s="172" t="s">
        <v>12770</v>
      </c>
      <c r="C6503" s="172" t="s">
        <v>12771</v>
      </c>
      <c r="D6503" s="172" t="s">
        <v>143</v>
      </c>
      <c r="G6503" s="172" t="s">
        <v>103</v>
      </c>
      <c r="H6503" s="34"/>
    </row>
    <row r="6504" spans="1:8" x14ac:dyDescent="0.2">
      <c r="A6504" s="1570">
        <v>303161</v>
      </c>
      <c r="B6504" s="172" t="s">
        <v>12772</v>
      </c>
      <c r="C6504" s="172" t="s">
        <v>12773</v>
      </c>
      <c r="D6504" s="172" t="s">
        <v>124</v>
      </c>
      <c r="G6504" s="172" t="s">
        <v>103</v>
      </c>
      <c r="H6504" s="34"/>
    </row>
    <row r="6505" spans="1:8" x14ac:dyDescent="0.2">
      <c r="A6505" s="1570">
        <v>303162</v>
      </c>
      <c r="B6505" s="172" t="s">
        <v>12774</v>
      </c>
      <c r="C6505" s="172" t="s">
        <v>12775</v>
      </c>
      <c r="D6505" s="172" t="s">
        <v>143</v>
      </c>
      <c r="G6505" s="172" t="s">
        <v>110</v>
      </c>
      <c r="H6505" s="34"/>
    </row>
    <row r="6506" spans="1:8" x14ac:dyDescent="0.2">
      <c r="A6506" s="1570">
        <v>303163</v>
      </c>
      <c r="B6506" s="172" t="s">
        <v>12776</v>
      </c>
      <c r="C6506" s="172" t="s">
        <v>12777</v>
      </c>
      <c r="D6506" s="172" t="s">
        <v>143</v>
      </c>
      <c r="G6506" s="172" t="s">
        <v>110</v>
      </c>
      <c r="H6506" s="34"/>
    </row>
    <row r="6507" spans="1:8" x14ac:dyDescent="0.2">
      <c r="A6507" s="1570">
        <v>303164</v>
      </c>
      <c r="B6507" s="172" t="s">
        <v>12778</v>
      </c>
      <c r="C6507" s="172" t="s">
        <v>12779</v>
      </c>
      <c r="D6507" s="172" t="s">
        <v>134</v>
      </c>
      <c r="G6507" s="172" t="s">
        <v>103</v>
      </c>
      <c r="H6507" s="34"/>
    </row>
    <row r="6508" spans="1:8" x14ac:dyDescent="0.2">
      <c r="A6508" s="1570">
        <v>303165</v>
      </c>
      <c r="B6508" s="172" t="s">
        <v>12780</v>
      </c>
      <c r="C6508" s="172" t="s">
        <v>12781</v>
      </c>
      <c r="D6508" s="172" t="s">
        <v>124</v>
      </c>
      <c r="G6508" s="172" t="s">
        <v>103</v>
      </c>
      <c r="H6508" s="34"/>
    </row>
    <row r="6509" spans="1:8" x14ac:dyDescent="0.2">
      <c r="A6509" s="1570">
        <v>303166</v>
      </c>
      <c r="B6509" s="172" t="s">
        <v>12782</v>
      </c>
      <c r="C6509" s="172" t="s">
        <v>12783</v>
      </c>
      <c r="D6509" s="172" t="s">
        <v>124</v>
      </c>
      <c r="G6509" s="172" t="s">
        <v>103</v>
      </c>
      <c r="H6509" s="34"/>
    </row>
    <row r="6510" spans="1:8" x14ac:dyDescent="0.2">
      <c r="A6510" s="1570">
        <v>303167</v>
      </c>
      <c r="B6510" s="172" t="s">
        <v>12784</v>
      </c>
      <c r="C6510" s="172" t="s">
        <v>12785</v>
      </c>
      <c r="D6510" s="172" t="s">
        <v>124</v>
      </c>
      <c r="G6510" s="172" t="s">
        <v>103</v>
      </c>
      <c r="H6510" s="34"/>
    </row>
    <row r="6511" spans="1:8" x14ac:dyDescent="0.2">
      <c r="A6511" s="1570">
        <v>303168</v>
      </c>
      <c r="B6511" s="172" t="s">
        <v>12786</v>
      </c>
      <c r="C6511" s="172" t="s">
        <v>12787</v>
      </c>
      <c r="D6511" s="172" t="s">
        <v>124</v>
      </c>
      <c r="G6511" s="172" t="s">
        <v>103</v>
      </c>
      <c r="H6511" s="34"/>
    </row>
    <row r="6512" spans="1:8" x14ac:dyDescent="0.2">
      <c r="A6512" s="1570">
        <v>303169</v>
      </c>
      <c r="B6512" s="172" t="s">
        <v>12788</v>
      </c>
      <c r="C6512" s="172" t="s">
        <v>12789</v>
      </c>
      <c r="D6512" s="172" t="s">
        <v>134</v>
      </c>
      <c r="E6512" s="172" t="s">
        <v>143</v>
      </c>
      <c r="G6512" s="172" t="s">
        <v>103</v>
      </c>
      <c r="H6512" s="34"/>
    </row>
    <row r="6513" spans="1:8" x14ac:dyDescent="0.2">
      <c r="A6513" s="1570">
        <v>303170</v>
      </c>
      <c r="B6513" s="172" t="s">
        <v>12790</v>
      </c>
      <c r="C6513" s="172" t="s">
        <v>12791</v>
      </c>
      <c r="D6513" s="172" t="s">
        <v>124</v>
      </c>
      <c r="G6513" s="172" t="s">
        <v>103</v>
      </c>
      <c r="H6513" s="34"/>
    </row>
    <row r="6514" spans="1:8" x14ac:dyDescent="0.2">
      <c r="A6514" s="1570">
        <v>303171</v>
      </c>
      <c r="B6514" s="172" t="s">
        <v>12792</v>
      </c>
      <c r="C6514" s="172" t="s">
        <v>12793</v>
      </c>
      <c r="D6514" s="172" t="s">
        <v>134</v>
      </c>
      <c r="E6514" s="172" t="s">
        <v>143</v>
      </c>
      <c r="G6514" s="172" t="s">
        <v>103</v>
      </c>
      <c r="H6514" s="34"/>
    </row>
    <row r="6515" spans="1:8" x14ac:dyDescent="0.2">
      <c r="A6515" s="1570">
        <v>303172</v>
      </c>
      <c r="B6515" s="172" t="s">
        <v>12794</v>
      </c>
      <c r="C6515" s="172" t="s">
        <v>12795</v>
      </c>
      <c r="D6515" s="172" t="s">
        <v>134</v>
      </c>
      <c r="G6515" s="172" t="s">
        <v>103</v>
      </c>
      <c r="H6515" s="34"/>
    </row>
    <row r="6516" spans="1:8" x14ac:dyDescent="0.2">
      <c r="A6516" s="1570">
        <v>303173</v>
      </c>
      <c r="B6516" s="172" t="s">
        <v>12796</v>
      </c>
      <c r="C6516" s="172" t="s">
        <v>12797</v>
      </c>
      <c r="D6516" s="172" t="s">
        <v>124</v>
      </c>
      <c r="G6516" s="172" t="s">
        <v>103</v>
      </c>
      <c r="H6516" s="34"/>
    </row>
    <row r="6517" spans="1:8" x14ac:dyDescent="0.2">
      <c r="A6517" s="1570">
        <v>303174</v>
      </c>
      <c r="B6517" s="172" t="s">
        <v>12798</v>
      </c>
      <c r="C6517" s="172" t="s">
        <v>12799</v>
      </c>
      <c r="D6517" s="172" t="s">
        <v>143</v>
      </c>
      <c r="G6517" s="172" t="s">
        <v>103</v>
      </c>
      <c r="H6517" s="34"/>
    </row>
    <row r="6518" spans="1:8" x14ac:dyDescent="0.2">
      <c r="A6518" s="1570">
        <v>303175</v>
      </c>
      <c r="B6518" s="172" t="s">
        <v>12800</v>
      </c>
      <c r="C6518" s="172" t="s">
        <v>12801</v>
      </c>
      <c r="D6518" s="172" t="s">
        <v>124</v>
      </c>
      <c r="G6518" s="172" t="s">
        <v>103</v>
      </c>
      <c r="H6518" s="34"/>
    </row>
    <row r="6519" spans="1:8" x14ac:dyDescent="0.2">
      <c r="A6519" s="1570">
        <v>303176</v>
      </c>
      <c r="B6519" s="172" t="s">
        <v>12802</v>
      </c>
      <c r="C6519" s="172" t="s">
        <v>12803</v>
      </c>
      <c r="D6519" s="172" t="s">
        <v>124</v>
      </c>
      <c r="G6519" s="172" t="s">
        <v>103</v>
      </c>
      <c r="H6519" s="34"/>
    </row>
    <row r="6520" spans="1:8" x14ac:dyDescent="0.2">
      <c r="A6520" s="1570">
        <v>303177</v>
      </c>
      <c r="B6520" s="172" t="s">
        <v>12804</v>
      </c>
      <c r="C6520" s="172" t="s">
        <v>12805</v>
      </c>
      <c r="D6520" s="172" t="s">
        <v>134</v>
      </c>
      <c r="E6520" s="172" t="s">
        <v>143</v>
      </c>
      <c r="G6520" s="172" t="s">
        <v>103</v>
      </c>
      <c r="H6520" s="34"/>
    </row>
    <row r="6521" spans="1:8" x14ac:dyDescent="0.2">
      <c r="A6521" s="1570">
        <v>303178</v>
      </c>
      <c r="B6521" s="172" t="s">
        <v>12806</v>
      </c>
      <c r="C6521" s="172" t="s">
        <v>12807</v>
      </c>
      <c r="D6521" s="172" t="s">
        <v>134</v>
      </c>
      <c r="G6521" s="172" t="s">
        <v>103</v>
      </c>
      <c r="H6521" s="34"/>
    </row>
    <row r="6522" spans="1:8" x14ac:dyDescent="0.2">
      <c r="A6522" s="1570">
        <v>303179</v>
      </c>
      <c r="B6522" s="172" t="s">
        <v>12808</v>
      </c>
      <c r="C6522" s="172" t="s">
        <v>12809</v>
      </c>
      <c r="D6522" s="172" t="s">
        <v>143</v>
      </c>
      <c r="G6522" s="172" t="s">
        <v>103</v>
      </c>
      <c r="H6522" s="34"/>
    </row>
    <row r="6523" spans="1:8" x14ac:dyDescent="0.2">
      <c r="A6523" s="1570">
        <v>303180</v>
      </c>
      <c r="B6523" s="172" t="s">
        <v>12810</v>
      </c>
      <c r="C6523" s="172" t="s">
        <v>12811</v>
      </c>
      <c r="D6523" s="172" t="s">
        <v>134</v>
      </c>
      <c r="G6523" s="172" t="s">
        <v>103</v>
      </c>
      <c r="H6523" s="34"/>
    </row>
    <row r="6524" spans="1:8" x14ac:dyDescent="0.2">
      <c r="A6524" s="1570">
        <v>303181</v>
      </c>
      <c r="B6524" s="172" t="s">
        <v>12812</v>
      </c>
      <c r="C6524" s="172" t="s">
        <v>12813</v>
      </c>
      <c r="D6524" s="172" t="s">
        <v>134</v>
      </c>
      <c r="G6524" s="172" t="s">
        <v>103</v>
      </c>
      <c r="H6524" s="34"/>
    </row>
    <row r="6525" spans="1:8" x14ac:dyDescent="0.2">
      <c r="A6525" s="1570">
        <v>303182</v>
      </c>
      <c r="B6525" s="172" t="s">
        <v>12814</v>
      </c>
      <c r="C6525" s="172" t="s">
        <v>12815</v>
      </c>
      <c r="D6525" s="172" t="s">
        <v>134</v>
      </c>
      <c r="G6525" s="172" t="s">
        <v>103</v>
      </c>
      <c r="H6525" s="34"/>
    </row>
    <row r="6526" spans="1:8" x14ac:dyDescent="0.2">
      <c r="A6526" s="1570">
        <v>303183</v>
      </c>
      <c r="B6526" s="172" t="s">
        <v>12816</v>
      </c>
      <c r="C6526" s="172" t="s">
        <v>12817</v>
      </c>
      <c r="D6526" s="172" t="s">
        <v>101</v>
      </c>
      <c r="E6526" s="172" t="s">
        <v>134</v>
      </c>
      <c r="G6526" s="172" t="s">
        <v>103</v>
      </c>
      <c r="H6526" s="34"/>
    </row>
    <row r="6527" spans="1:8" x14ac:dyDescent="0.2">
      <c r="A6527" s="1570">
        <v>303184</v>
      </c>
      <c r="B6527" s="172" t="s">
        <v>12818</v>
      </c>
      <c r="C6527" s="172" t="s">
        <v>12819</v>
      </c>
      <c r="D6527" s="172" t="s">
        <v>134</v>
      </c>
      <c r="G6527" s="172" t="s">
        <v>103</v>
      </c>
      <c r="H6527" s="34"/>
    </row>
    <row r="6528" spans="1:8" x14ac:dyDescent="0.2">
      <c r="A6528" s="1570">
        <v>303185</v>
      </c>
      <c r="B6528" s="172" t="s">
        <v>12820</v>
      </c>
      <c r="C6528" s="172" t="s">
        <v>12821</v>
      </c>
      <c r="D6528" s="172" t="s">
        <v>134</v>
      </c>
      <c r="G6528" s="172" t="s">
        <v>103</v>
      </c>
      <c r="H6528" s="34"/>
    </row>
    <row r="6529" spans="1:8" x14ac:dyDescent="0.2">
      <c r="A6529" s="1570">
        <v>303186</v>
      </c>
      <c r="B6529" s="172" t="s">
        <v>12822</v>
      </c>
      <c r="C6529" s="172" t="s">
        <v>12823</v>
      </c>
      <c r="D6529" s="172" t="s">
        <v>134</v>
      </c>
      <c r="E6529" s="172" t="s">
        <v>143</v>
      </c>
      <c r="G6529" s="172" t="s">
        <v>103</v>
      </c>
      <c r="H6529" s="34"/>
    </row>
    <row r="6530" spans="1:8" x14ac:dyDescent="0.2">
      <c r="A6530" s="1570">
        <v>303187</v>
      </c>
      <c r="B6530" s="172" t="s">
        <v>12824</v>
      </c>
      <c r="C6530" s="172" t="s">
        <v>12825</v>
      </c>
      <c r="D6530" s="172" t="s">
        <v>134</v>
      </c>
      <c r="G6530" s="172" t="s">
        <v>103</v>
      </c>
      <c r="H6530" s="34"/>
    </row>
    <row r="6531" spans="1:8" x14ac:dyDescent="0.2">
      <c r="A6531" s="1570">
        <v>303188</v>
      </c>
      <c r="B6531" s="172" t="s">
        <v>12826</v>
      </c>
      <c r="C6531" s="172" t="s">
        <v>12827</v>
      </c>
      <c r="D6531" s="172" t="s">
        <v>134</v>
      </c>
      <c r="G6531" s="172" t="s">
        <v>103</v>
      </c>
      <c r="H6531" s="34"/>
    </row>
    <row r="6532" spans="1:8" x14ac:dyDescent="0.2">
      <c r="A6532" s="1570">
        <v>303189</v>
      </c>
      <c r="B6532" s="172" t="s">
        <v>12828</v>
      </c>
      <c r="C6532" s="172" t="s">
        <v>9184</v>
      </c>
      <c r="D6532" s="172" t="s">
        <v>134</v>
      </c>
      <c r="E6532" s="172" t="s">
        <v>143</v>
      </c>
      <c r="G6532" s="172" t="s">
        <v>110</v>
      </c>
      <c r="H6532" s="34"/>
    </row>
    <row r="6533" spans="1:8" x14ac:dyDescent="0.2">
      <c r="A6533" s="1570">
        <v>303190</v>
      </c>
      <c r="B6533" s="172" t="s">
        <v>12829</v>
      </c>
      <c r="C6533" s="172" t="s">
        <v>12830</v>
      </c>
      <c r="D6533" s="172" t="s">
        <v>134</v>
      </c>
      <c r="G6533" s="172" t="s">
        <v>110</v>
      </c>
      <c r="H6533" s="34"/>
    </row>
    <row r="6534" spans="1:8" x14ac:dyDescent="0.2">
      <c r="A6534" s="1570">
        <v>303191</v>
      </c>
      <c r="B6534" s="172" t="s">
        <v>12831</v>
      </c>
      <c r="C6534" s="172" t="s">
        <v>12832</v>
      </c>
      <c r="D6534" s="172" t="s">
        <v>134</v>
      </c>
      <c r="G6534" s="172" t="s">
        <v>110</v>
      </c>
      <c r="H6534" s="34"/>
    </row>
    <row r="6535" spans="1:8" x14ac:dyDescent="0.2">
      <c r="A6535" s="1570">
        <v>303192</v>
      </c>
      <c r="B6535" s="172" t="s">
        <v>12833</v>
      </c>
      <c r="C6535" s="172" t="s">
        <v>12834</v>
      </c>
      <c r="D6535" s="172" t="s">
        <v>134</v>
      </c>
      <c r="G6535" s="172" t="s">
        <v>110</v>
      </c>
      <c r="H6535" s="34"/>
    </row>
    <row r="6536" spans="1:8" x14ac:dyDescent="0.2">
      <c r="A6536" s="1570">
        <v>303193</v>
      </c>
      <c r="B6536" s="172" t="s">
        <v>12835</v>
      </c>
      <c r="C6536" s="172" t="s">
        <v>12836</v>
      </c>
      <c r="D6536" s="172" t="s">
        <v>134</v>
      </c>
      <c r="G6536" s="172" t="s">
        <v>110</v>
      </c>
      <c r="H6536" s="34"/>
    </row>
    <row r="6537" spans="1:8" x14ac:dyDescent="0.2">
      <c r="A6537" s="1570">
        <v>303194</v>
      </c>
      <c r="B6537" s="172" t="s">
        <v>12837</v>
      </c>
      <c r="C6537" s="172" t="s">
        <v>12838</v>
      </c>
      <c r="D6537" s="172" t="s">
        <v>134</v>
      </c>
      <c r="G6537" s="172" t="s">
        <v>113</v>
      </c>
      <c r="H6537" s="34"/>
    </row>
    <row r="6538" spans="1:8" x14ac:dyDescent="0.2">
      <c r="A6538" s="1570">
        <v>303195</v>
      </c>
      <c r="B6538" s="172" t="s">
        <v>12839</v>
      </c>
      <c r="C6538" s="172" t="s">
        <v>12840</v>
      </c>
      <c r="D6538" s="172" t="s">
        <v>134</v>
      </c>
      <c r="G6538" s="172" t="s">
        <v>113</v>
      </c>
      <c r="H6538" s="34"/>
    </row>
    <row r="6539" spans="1:8" x14ac:dyDescent="0.2">
      <c r="A6539" s="1570">
        <v>303196</v>
      </c>
      <c r="B6539" s="172" t="s">
        <v>12841</v>
      </c>
      <c r="C6539" s="172" t="s">
        <v>12842</v>
      </c>
      <c r="D6539" s="172" t="s">
        <v>134</v>
      </c>
      <c r="G6539" s="172" t="s">
        <v>113</v>
      </c>
      <c r="H6539" s="34"/>
    </row>
    <row r="6540" spans="1:8" x14ac:dyDescent="0.2">
      <c r="A6540" s="1570">
        <v>303197</v>
      </c>
      <c r="B6540" s="172" t="s">
        <v>12843</v>
      </c>
      <c r="C6540" s="172" t="s">
        <v>12844</v>
      </c>
      <c r="D6540" s="172" t="s">
        <v>134</v>
      </c>
      <c r="G6540" s="172" t="s">
        <v>113</v>
      </c>
      <c r="H6540" s="34"/>
    </row>
    <row r="6541" spans="1:8" x14ac:dyDescent="0.2">
      <c r="A6541" s="1570">
        <v>303198</v>
      </c>
      <c r="B6541" s="172" t="s">
        <v>12845</v>
      </c>
      <c r="C6541" s="172" t="s">
        <v>12846</v>
      </c>
      <c r="D6541" s="172" t="s">
        <v>134</v>
      </c>
      <c r="G6541" s="172" t="s">
        <v>113</v>
      </c>
      <c r="H6541" s="34"/>
    </row>
    <row r="6542" spans="1:8" x14ac:dyDescent="0.2">
      <c r="A6542" s="1570">
        <v>303199</v>
      </c>
      <c r="B6542" s="172" t="s">
        <v>12847</v>
      </c>
      <c r="C6542" s="172" t="s">
        <v>12848</v>
      </c>
      <c r="D6542" s="172" t="s">
        <v>101</v>
      </c>
      <c r="G6542" s="172" t="s">
        <v>103</v>
      </c>
      <c r="H6542" s="34"/>
    </row>
    <row r="6543" spans="1:8" x14ac:dyDescent="0.2">
      <c r="A6543" s="1570">
        <v>303200</v>
      </c>
      <c r="B6543" s="172" t="s">
        <v>12849</v>
      </c>
      <c r="C6543" s="172" t="s">
        <v>12850</v>
      </c>
      <c r="D6543" s="172" t="s">
        <v>101</v>
      </c>
      <c r="G6543" s="172" t="s">
        <v>103</v>
      </c>
      <c r="H6543" s="34"/>
    </row>
    <row r="6544" spans="1:8" x14ac:dyDescent="0.2">
      <c r="A6544" s="1570">
        <v>303201</v>
      </c>
      <c r="B6544" s="172" t="s">
        <v>12851</v>
      </c>
      <c r="C6544" s="172" t="s">
        <v>12852</v>
      </c>
      <c r="D6544" s="172" t="s">
        <v>101</v>
      </c>
      <c r="G6544" s="172" t="s">
        <v>103</v>
      </c>
      <c r="H6544" s="34"/>
    </row>
    <row r="6545" spans="1:8" x14ac:dyDescent="0.2">
      <c r="A6545" s="1570">
        <v>303202</v>
      </c>
      <c r="B6545" s="172" t="s">
        <v>12853</v>
      </c>
      <c r="C6545" s="172" t="s">
        <v>12854</v>
      </c>
      <c r="D6545" s="172" t="s">
        <v>101</v>
      </c>
      <c r="G6545" s="172" t="s">
        <v>103</v>
      </c>
      <c r="H6545" s="34"/>
    </row>
    <row r="6546" spans="1:8" x14ac:dyDescent="0.2">
      <c r="A6546" s="1570">
        <v>303203</v>
      </c>
      <c r="B6546" s="172" t="s">
        <v>12855</v>
      </c>
      <c r="C6546" s="172" t="s">
        <v>12856</v>
      </c>
      <c r="D6546" s="172" t="s">
        <v>101</v>
      </c>
      <c r="G6546" s="172" t="s">
        <v>103</v>
      </c>
      <c r="H6546" s="34"/>
    </row>
    <row r="6547" spans="1:8" x14ac:dyDescent="0.2">
      <c r="A6547" s="1570">
        <v>303204</v>
      </c>
      <c r="B6547" s="172" t="s">
        <v>12857</v>
      </c>
      <c r="C6547" s="172" t="s">
        <v>12858</v>
      </c>
      <c r="D6547" s="172" t="s">
        <v>101</v>
      </c>
      <c r="G6547" s="172" t="s">
        <v>103</v>
      </c>
      <c r="H6547" s="34"/>
    </row>
    <row r="6548" spans="1:8" x14ac:dyDescent="0.2">
      <c r="A6548" s="1570">
        <v>303205</v>
      </c>
      <c r="B6548" s="172" t="s">
        <v>12859</v>
      </c>
      <c r="C6548" s="172" t="s">
        <v>12860</v>
      </c>
      <c r="D6548" s="172" t="s">
        <v>101</v>
      </c>
      <c r="G6548" s="172" t="s">
        <v>103</v>
      </c>
      <c r="H6548" s="34"/>
    </row>
    <row r="6549" spans="1:8" x14ac:dyDescent="0.2">
      <c r="A6549" s="1570">
        <v>303206</v>
      </c>
      <c r="B6549" s="172" t="s">
        <v>12861</v>
      </c>
      <c r="C6549" s="172" t="s">
        <v>12862</v>
      </c>
      <c r="D6549" s="172" t="s">
        <v>101</v>
      </c>
      <c r="G6549" s="172" t="s">
        <v>103</v>
      </c>
      <c r="H6549" s="34"/>
    </row>
    <row r="6550" spans="1:8" x14ac:dyDescent="0.2">
      <c r="A6550" s="1570">
        <v>303207</v>
      </c>
      <c r="B6550" s="172" t="s">
        <v>12863</v>
      </c>
      <c r="C6550" s="172" t="s">
        <v>12864</v>
      </c>
      <c r="D6550" s="172" t="s">
        <v>101</v>
      </c>
      <c r="G6550" s="172" t="s">
        <v>103</v>
      </c>
      <c r="H6550" s="34"/>
    </row>
    <row r="6551" spans="1:8" x14ac:dyDescent="0.2">
      <c r="A6551" s="1570">
        <v>303208</v>
      </c>
      <c r="B6551" s="172" t="s">
        <v>12865</v>
      </c>
      <c r="C6551" s="172" t="s">
        <v>12866</v>
      </c>
      <c r="D6551" s="172" t="s">
        <v>101</v>
      </c>
      <c r="G6551" s="172" t="s">
        <v>103</v>
      </c>
      <c r="H6551" s="34"/>
    </row>
    <row r="6552" spans="1:8" x14ac:dyDescent="0.2">
      <c r="A6552" s="1570">
        <v>303209</v>
      </c>
      <c r="B6552" s="172" t="s">
        <v>12867</v>
      </c>
      <c r="C6552" s="172" t="s">
        <v>12868</v>
      </c>
      <c r="D6552" s="172" t="s">
        <v>101</v>
      </c>
      <c r="G6552" s="172" t="s">
        <v>103</v>
      </c>
      <c r="H6552" s="34"/>
    </row>
    <row r="6553" spans="1:8" x14ac:dyDescent="0.2">
      <c r="A6553" s="1570">
        <v>303210</v>
      </c>
      <c r="B6553" s="172" t="s">
        <v>12869</v>
      </c>
      <c r="C6553" s="172" t="s">
        <v>12870</v>
      </c>
      <c r="D6553" s="172" t="s">
        <v>101</v>
      </c>
      <c r="G6553" s="172" t="s">
        <v>103</v>
      </c>
      <c r="H6553" s="34"/>
    </row>
    <row r="6554" spans="1:8" x14ac:dyDescent="0.2">
      <c r="A6554" s="1570">
        <v>303211</v>
      </c>
      <c r="B6554" s="172" t="s">
        <v>12871</v>
      </c>
      <c r="C6554" s="172" t="s">
        <v>12872</v>
      </c>
      <c r="D6554" s="172" t="s">
        <v>101</v>
      </c>
      <c r="G6554" s="172" t="s">
        <v>103</v>
      </c>
      <c r="H6554" s="34"/>
    </row>
    <row r="6555" spans="1:8" x14ac:dyDescent="0.2">
      <c r="A6555" s="1570">
        <v>303212</v>
      </c>
      <c r="B6555" s="172" t="s">
        <v>12873</v>
      </c>
      <c r="C6555" s="172" t="s">
        <v>12874</v>
      </c>
      <c r="D6555" s="172" t="s">
        <v>101</v>
      </c>
      <c r="G6555" s="172" t="s">
        <v>103</v>
      </c>
      <c r="H6555" s="34"/>
    </row>
    <row r="6556" spans="1:8" x14ac:dyDescent="0.2">
      <c r="A6556" s="1570">
        <v>303213</v>
      </c>
      <c r="B6556" s="172" t="s">
        <v>12875</v>
      </c>
      <c r="C6556" s="172" t="s">
        <v>12876</v>
      </c>
      <c r="D6556" s="172" t="s">
        <v>101</v>
      </c>
      <c r="G6556" s="172" t="s">
        <v>103</v>
      </c>
      <c r="H6556" s="34"/>
    </row>
    <row r="6557" spans="1:8" x14ac:dyDescent="0.2">
      <c r="A6557" s="1570">
        <v>303214</v>
      </c>
      <c r="B6557" s="172" t="s">
        <v>12877</v>
      </c>
      <c r="C6557" s="172" t="s">
        <v>12878</v>
      </c>
      <c r="D6557" s="172" t="s">
        <v>101</v>
      </c>
      <c r="G6557" s="172" t="s">
        <v>103</v>
      </c>
      <c r="H6557" s="34"/>
    </row>
    <row r="6558" spans="1:8" x14ac:dyDescent="0.2">
      <c r="A6558" s="1570">
        <v>303215</v>
      </c>
      <c r="B6558" s="172" t="s">
        <v>12879</v>
      </c>
      <c r="C6558" s="172" t="s">
        <v>12880</v>
      </c>
      <c r="D6558" s="172" t="s">
        <v>101</v>
      </c>
      <c r="G6558" s="172" t="s">
        <v>103</v>
      </c>
      <c r="H6558" s="34"/>
    </row>
    <row r="6559" spans="1:8" x14ac:dyDescent="0.2">
      <c r="A6559" s="1570">
        <v>303216</v>
      </c>
      <c r="B6559" s="172" t="s">
        <v>12881</v>
      </c>
      <c r="C6559" s="172" t="s">
        <v>12882</v>
      </c>
      <c r="D6559" s="172" t="s">
        <v>101</v>
      </c>
      <c r="G6559" s="172" t="s">
        <v>110</v>
      </c>
      <c r="H6559" s="34"/>
    </row>
    <row r="6560" spans="1:8" x14ac:dyDescent="0.2">
      <c r="A6560" s="1570">
        <v>303217</v>
      </c>
      <c r="B6560" s="172" t="s">
        <v>12883</v>
      </c>
      <c r="C6560" s="172" t="s">
        <v>12884</v>
      </c>
      <c r="D6560" s="172" t="s">
        <v>101</v>
      </c>
      <c r="G6560" s="172" t="s">
        <v>110</v>
      </c>
      <c r="H6560" s="34"/>
    </row>
    <row r="6561" spans="1:8" x14ac:dyDescent="0.2">
      <c r="A6561" s="1570">
        <v>303218</v>
      </c>
      <c r="B6561" s="172" t="s">
        <v>12885</v>
      </c>
      <c r="C6561" s="172" t="s">
        <v>12886</v>
      </c>
      <c r="D6561" s="172" t="s">
        <v>134</v>
      </c>
      <c r="G6561" s="172" t="s">
        <v>110</v>
      </c>
      <c r="H6561" s="34"/>
    </row>
    <row r="6562" spans="1:8" x14ac:dyDescent="0.2">
      <c r="A6562" s="1570">
        <v>303219</v>
      </c>
      <c r="B6562" s="172" t="s">
        <v>12887</v>
      </c>
      <c r="C6562" s="172" t="s">
        <v>12184</v>
      </c>
      <c r="D6562" s="172" t="s">
        <v>101</v>
      </c>
      <c r="G6562" s="172" t="s">
        <v>110</v>
      </c>
      <c r="H6562" s="34"/>
    </row>
    <row r="6563" spans="1:8" x14ac:dyDescent="0.2">
      <c r="A6563" s="1570">
        <v>303220</v>
      </c>
      <c r="B6563" s="172" t="s">
        <v>12888</v>
      </c>
      <c r="C6563" s="172" t="s">
        <v>12889</v>
      </c>
      <c r="D6563" s="172" t="s">
        <v>101</v>
      </c>
      <c r="G6563" s="172" t="s">
        <v>113</v>
      </c>
      <c r="H6563" s="34"/>
    </row>
    <row r="6564" spans="1:8" x14ac:dyDescent="0.2">
      <c r="A6564" s="1570">
        <v>303221</v>
      </c>
      <c r="B6564" s="172" t="s">
        <v>12890</v>
      </c>
      <c r="C6564" s="172" t="s">
        <v>12891</v>
      </c>
      <c r="D6564" s="172" t="s">
        <v>101</v>
      </c>
      <c r="G6564" s="172" t="s">
        <v>113</v>
      </c>
      <c r="H6564" s="34"/>
    </row>
    <row r="6565" spans="1:8" x14ac:dyDescent="0.2">
      <c r="A6565" s="1570">
        <v>303222</v>
      </c>
      <c r="B6565" s="172" t="s">
        <v>12892</v>
      </c>
      <c r="C6565" s="172" t="s">
        <v>12893</v>
      </c>
      <c r="D6565" s="172" t="s">
        <v>101</v>
      </c>
      <c r="G6565" s="172" t="s">
        <v>113</v>
      </c>
      <c r="H6565" s="34"/>
    </row>
    <row r="6566" spans="1:8" x14ac:dyDescent="0.2">
      <c r="A6566" s="1570">
        <v>303223</v>
      </c>
      <c r="B6566" s="172" t="s">
        <v>12894</v>
      </c>
      <c r="C6566" s="172" t="s">
        <v>12895</v>
      </c>
      <c r="D6566" s="172" t="s">
        <v>101</v>
      </c>
      <c r="G6566" s="172" t="s">
        <v>113</v>
      </c>
      <c r="H6566" s="34"/>
    </row>
    <row r="6567" spans="1:8" x14ac:dyDescent="0.2">
      <c r="A6567" s="1570">
        <v>303224</v>
      </c>
      <c r="B6567" s="172" t="s">
        <v>12896</v>
      </c>
      <c r="C6567" s="172" t="s">
        <v>12897</v>
      </c>
      <c r="D6567" s="172" t="s">
        <v>134</v>
      </c>
      <c r="G6567" s="172" t="s">
        <v>113</v>
      </c>
      <c r="H6567" s="34"/>
    </row>
    <row r="6568" spans="1:8" x14ac:dyDescent="0.2">
      <c r="A6568" s="1570">
        <v>303225</v>
      </c>
      <c r="B6568" s="172" t="s">
        <v>12898</v>
      </c>
      <c r="C6568" s="172" t="s">
        <v>12899</v>
      </c>
      <c r="D6568" s="172" t="s">
        <v>101</v>
      </c>
      <c r="G6568" s="172" t="s">
        <v>113</v>
      </c>
      <c r="H6568" s="34"/>
    </row>
    <row r="6569" spans="1:8" x14ac:dyDescent="0.2">
      <c r="A6569" s="1570">
        <v>303226</v>
      </c>
      <c r="B6569" s="172" t="s">
        <v>12900</v>
      </c>
      <c r="C6569" s="172" t="s">
        <v>12901</v>
      </c>
      <c r="D6569" s="172" t="s">
        <v>134</v>
      </c>
      <c r="G6569" s="172" t="s">
        <v>113</v>
      </c>
      <c r="H6569" s="34"/>
    </row>
    <row r="6570" spans="1:8" x14ac:dyDescent="0.2">
      <c r="A6570" s="1570">
        <v>303227</v>
      </c>
      <c r="B6570" s="172" t="s">
        <v>12902</v>
      </c>
      <c r="C6570" s="172" t="s">
        <v>12903</v>
      </c>
      <c r="D6570" s="172" t="s">
        <v>101</v>
      </c>
      <c r="G6570" s="172" t="s">
        <v>103</v>
      </c>
      <c r="H6570" s="34"/>
    </row>
    <row r="6571" spans="1:8" x14ac:dyDescent="0.2">
      <c r="A6571" s="1570">
        <v>303228</v>
      </c>
      <c r="B6571" s="172" t="s">
        <v>12904</v>
      </c>
      <c r="C6571" s="172" t="s">
        <v>10452</v>
      </c>
      <c r="D6571" s="172" t="s">
        <v>101</v>
      </c>
      <c r="G6571" s="172" t="s">
        <v>103</v>
      </c>
      <c r="H6571" s="34"/>
    </row>
    <row r="6572" spans="1:8" x14ac:dyDescent="0.2">
      <c r="A6572" s="1570">
        <v>303229</v>
      </c>
      <c r="B6572" s="172" t="s">
        <v>12905</v>
      </c>
      <c r="C6572" s="172" t="s">
        <v>12906</v>
      </c>
      <c r="D6572" s="172" t="s">
        <v>134</v>
      </c>
      <c r="G6572" s="172" t="s">
        <v>103</v>
      </c>
      <c r="H6572" s="34"/>
    </row>
    <row r="6573" spans="1:8" x14ac:dyDescent="0.2">
      <c r="A6573" s="1570">
        <v>303230</v>
      </c>
      <c r="B6573" s="172" t="s">
        <v>12907</v>
      </c>
      <c r="C6573" s="172" t="s">
        <v>12908</v>
      </c>
      <c r="D6573" s="172" t="s">
        <v>134</v>
      </c>
      <c r="G6573" s="172" t="s">
        <v>103</v>
      </c>
      <c r="H6573" s="34"/>
    </row>
    <row r="6574" spans="1:8" x14ac:dyDescent="0.2">
      <c r="A6574" s="1570">
        <v>303231</v>
      </c>
      <c r="B6574" s="172" t="s">
        <v>12909</v>
      </c>
      <c r="C6574" s="172" t="s">
        <v>12910</v>
      </c>
      <c r="D6574" s="172" t="s">
        <v>101</v>
      </c>
      <c r="G6574" s="172" t="s">
        <v>103</v>
      </c>
      <c r="H6574" s="34"/>
    </row>
    <row r="6575" spans="1:8" x14ac:dyDescent="0.2">
      <c r="A6575" s="1570">
        <v>303232</v>
      </c>
      <c r="B6575" s="172" t="s">
        <v>12911</v>
      </c>
      <c r="C6575" s="172" t="s">
        <v>12912</v>
      </c>
      <c r="D6575" s="172" t="s">
        <v>101</v>
      </c>
      <c r="G6575" s="172" t="s">
        <v>103</v>
      </c>
      <c r="H6575" s="34"/>
    </row>
    <row r="6576" spans="1:8" x14ac:dyDescent="0.2">
      <c r="A6576" s="1570">
        <v>303233</v>
      </c>
      <c r="B6576" s="172" t="s">
        <v>12913</v>
      </c>
      <c r="C6576" s="172" t="s">
        <v>12914</v>
      </c>
      <c r="D6576" s="172" t="s">
        <v>101</v>
      </c>
      <c r="G6576" s="172" t="s">
        <v>103</v>
      </c>
      <c r="H6576" s="34"/>
    </row>
    <row r="6577" spans="1:8" x14ac:dyDescent="0.2">
      <c r="A6577" s="1570">
        <v>303234</v>
      </c>
      <c r="B6577" s="172" t="s">
        <v>12915</v>
      </c>
      <c r="C6577" s="172" t="s">
        <v>10393</v>
      </c>
      <c r="D6577" s="172" t="s">
        <v>134</v>
      </c>
      <c r="G6577" s="172" t="s">
        <v>103</v>
      </c>
      <c r="H6577" s="34"/>
    </row>
    <row r="6578" spans="1:8" x14ac:dyDescent="0.2">
      <c r="A6578" s="1570">
        <v>303235</v>
      </c>
      <c r="B6578" s="172" t="s">
        <v>12916</v>
      </c>
      <c r="C6578" s="172" t="s">
        <v>12917</v>
      </c>
      <c r="D6578" s="172" t="s">
        <v>101</v>
      </c>
      <c r="G6578" s="172" t="s">
        <v>103</v>
      </c>
      <c r="H6578" s="34"/>
    </row>
    <row r="6579" spans="1:8" x14ac:dyDescent="0.2">
      <c r="A6579" s="1570">
        <v>303236</v>
      </c>
      <c r="B6579" s="172" t="s">
        <v>12918</v>
      </c>
      <c r="C6579" s="172" t="s">
        <v>12919</v>
      </c>
      <c r="D6579" s="172" t="s">
        <v>101</v>
      </c>
      <c r="G6579" s="172" t="s">
        <v>103</v>
      </c>
      <c r="H6579" s="34"/>
    </row>
    <row r="6580" spans="1:8" x14ac:dyDescent="0.2">
      <c r="A6580" s="1570">
        <v>303237</v>
      </c>
      <c r="B6580" s="172" t="s">
        <v>12920</v>
      </c>
      <c r="C6580" s="172" t="s">
        <v>12921</v>
      </c>
      <c r="D6580" s="172" t="s">
        <v>101</v>
      </c>
      <c r="G6580" s="172" t="s">
        <v>110</v>
      </c>
      <c r="H6580" s="34"/>
    </row>
    <row r="6581" spans="1:8" x14ac:dyDescent="0.2">
      <c r="A6581" s="1570">
        <v>303238</v>
      </c>
      <c r="B6581" s="172" t="s">
        <v>12922</v>
      </c>
      <c r="C6581" s="172" t="s">
        <v>12923</v>
      </c>
      <c r="D6581" s="172" t="s">
        <v>101</v>
      </c>
      <c r="G6581" s="172" t="s">
        <v>110</v>
      </c>
      <c r="H6581" s="34"/>
    </row>
    <row r="6582" spans="1:8" x14ac:dyDescent="0.2">
      <c r="A6582" s="1570">
        <v>303239</v>
      </c>
      <c r="B6582" s="172" t="s">
        <v>12924</v>
      </c>
      <c r="C6582" s="172" t="s">
        <v>12925</v>
      </c>
      <c r="D6582" s="172" t="s">
        <v>101</v>
      </c>
      <c r="G6582" s="172" t="s">
        <v>110</v>
      </c>
      <c r="H6582" s="34"/>
    </row>
    <row r="6583" spans="1:8" x14ac:dyDescent="0.2">
      <c r="A6583" s="1570">
        <v>303240</v>
      </c>
      <c r="B6583" s="172" t="s">
        <v>12926</v>
      </c>
      <c r="C6583" s="172" t="s">
        <v>12927</v>
      </c>
      <c r="D6583" s="172" t="s">
        <v>101</v>
      </c>
      <c r="G6583" s="172" t="s">
        <v>110</v>
      </c>
      <c r="H6583" s="34"/>
    </row>
    <row r="6584" spans="1:8" x14ac:dyDescent="0.2">
      <c r="A6584" s="1570">
        <v>303241</v>
      </c>
      <c r="B6584" s="172" t="s">
        <v>12928</v>
      </c>
      <c r="C6584" s="172" t="s">
        <v>12929</v>
      </c>
      <c r="D6584" s="172" t="s">
        <v>101</v>
      </c>
      <c r="G6584" s="172" t="s">
        <v>113</v>
      </c>
      <c r="H6584" s="34"/>
    </row>
    <row r="6585" spans="1:8" x14ac:dyDescent="0.2">
      <c r="A6585" s="1570">
        <v>303242</v>
      </c>
      <c r="B6585" s="172" t="s">
        <v>12930</v>
      </c>
      <c r="C6585" s="172" t="s">
        <v>12931</v>
      </c>
      <c r="D6585" s="172" t="s">
        <v>101</v>
      </c>
      <c r="G6585" s="172" t="s">
        <v>113</v>
      </c>
      <c r="H6585" s="34"/>
    </row>
    <row r="6586" spans="1:8" x14ac:dyDescent="0.2">
      <c r="A6586" s="1570">
        <v>303243</v>
      </c>
      <c r="B6586" s="172" t="s">
        <v>12932</v>
      </c>
      <c r="C6586" s="172" t="s">
        <v>12933</v>
      </c>
      <c r="D6586" s="172" t="s">
        <v>101</v>
      </c>
      <c r="G6586" s="172" t="s">
        <v>113</v>
      </c>
      <c r="H6586" s="34"/>
    </row>
    <row r="6587" spans="1:8" x14ac:dyDescent="0.2">
      <c r="A6587" s="1570">
        <v>303244</v>
      </c>
      <c r="B6587" s="172" t="s">
        <v>12934</v>
      </c>
      <c r="C6587" s="172" t="s">
        <v>12935</v>
      </c>
      <c r="D6587" s="172" t="s">
        <v>134</v>
      </c>
      <c r="G6587" s="172" t="s">
        <v>103</v>
      </c>
      <c r="H6587" s="34"/>
    </row>
    <row r="6588" spans="1:8" x14ac:dyDescent="0.2">
      <c r="A6588" s="1570">
        <v>303245</v>
      </c>
      <c r="B6588" s="172" t="s">
        <v>12936</v>
      </c>
      <c r="C6588" s="172" t="s">
        <v>12937</v>
      </c>
      <c r="D6588" s="172" t="s">
        <v>134</v>
      </c>
      <c r="G6588" s="172" t="s">
        <v>103</v>
      </c>
      <c r="H6588" s="34"/>
    </row>
    <row r="6589" spans="1:8" x14ac:dyDescent="0.2">
      <c r="A6589" s="1570">
        <v>303246</v>
      </c>
      <c r="B6589" s="172" t="s">
        <v>12938</v>
      </c>
      <c r="C6589" s="172" t="s">
        <v>12939</v>
      </c>
      <c r="D6589" s="172" t="s">
        <v>134</v>
      </c>
      <c r="G6589" s="172" t="s">
        <v>103</v>
      </c>
      <c r="H6589" s="34"/>
    </row>
    <row r="6590" spans="1:8" x14ac:dyDescent="0.2">
      <c r="A6590" s="1570">
        <v>303247</v>
      </c>
      <c r="B6590" s="172" t="s">
        <v>12940</v>
      </c>
      <c r="C6590" s="172" t="s">
        <v>12941</v>
      </c>
      <c r="D6590" s="172" t="s">
        <v>134</v>
      </c>
      <c r="G6590" s="172" t="s">
        <v>103</v>
      </c>
      <c r="H6590" s="34"/>
    </row>
    <row r="6591" spans="1:8" x14ac:dyDescent="0.2">
      <c r="A6591" s="1570">
        <v>303248</v>
      </c>
      <c r="B6591" s="172" t="s">
        <v>12942</v>
      </c>
      <c r="C6591" s="172" t="s">
        <v>12943</v>
      </c>
      <c r="D6591" s="172" t="s">
        <v>134</v>
      </c>
      <c r="G6591" s="172" t="s">
        <v>103</v>
      </c>
      <c r="H6591" s="34"/>
    </row>
    <row r="6592" spans="1:8" x14ac:dyDescent="0.2">
      <c r="A6592" s="1570">
        <v>303249</v>
      </c>
      <c r="B6592" s="172" t="s">
        <v>12944</v>
      </c>
      <c r="C6592" s="172" t="s">
        <v>12945</v>
      </c>
      <c r="D6592" s="172" t="s">
        <v>134</v>
      </c>
      <c r="G6592" s="172" t="s">
        <v>103</v>
      </c>
      <c r="H6592" s="34"/>
    </row>
    <row r="6593" spans="1:8" x14ac:dyDescent="0.2">
      <c r="A6593" s="1570">
        <v>303250</v>
      </c>
      <c r="B6593" s="172" t="s">
        <v>12946</v>
      </c>
      <c r="C6593" s="172" t="s">
        <v>12947</v>
      </c>
      <c r="D6593" s="172" t="s">
        <v>134</v>
      </c>
      <c r="G6593" s="172" t="s">
        <v>107</v>
      </c>
      <c r="H6593" s="34"/>
    </row>
    <row r="6594" spans="1:8" x14ac:dyDescent="0.2">
      <c r="A6594" s="1570">
        <v>303251</v>
      </c>
      <c r="B6594" s="172" t="s">
        <v>12948</v>
      </c>
      <c r="C6594" s="172" t="s">
        <v>12949</v>
      </c>
      <c r="D6594" s="172" t="s">
        <v>134</v>
      </c>
      <c r="G6594" s="172" t="s">
        <v>103</v>
      </c>
      <c r="H6594" s="34"/>
    </row>
    <row r="6595" spans="1:8" x14ac:dyDescent="0.2">
      <c r="A6595" s="1570">
        <v>303252</v>
      </c>
      <c r="B6595" s="172" t="s">
        <v>12950</v>
      </c>
      <c r="C6595" s="172" t="s">
        <v>12951</v>
      </c>
      <c r="D6595" s="172" t="s">
        <v>143</v>
      </c>
      <c r="G6595" s="172" t="s">
        <v>103</v>
      </c>
      <c r="H6595" s="34"/>
    </row>
    <row r="6596" spans="1:8" x14ac:dyDescent="0.2">
      <c r="A6596" s="1570">
        <v>303253</v>
      </c>
      <c r="B6596" s="172" t="s">
        <v>12952</v>
      </c>
      <c r="C6596" s="172" t="s">
        <v>12953</v>
      </c>
      <c r="D6596" s="172" t="s">
        <v>143</v>
      </c>
      <c r="G6596" s="172" t="s">
        <v>110</v>
      </c>
      <c r="H6596" s="34"/>
    </row>
    <row r="6597" spans="1:8" x14ac:dyDescent="0.2">
      <c r="A6597" s="1570">
        <v>303254</v>
      </c>
      <c r="B6597" s="172" t="s">
        <v>12954</v>
      </c>
      <c r="C6597" s="172" t="s">
        <v>12955</v>
      </c>
      <c r="D6597" s="172" t="s">
        <v>143</v>
      </c>
      <c r="G6597" s="172" t="s">
        <v>110</v>
      </c>
      <c r="H6597" s="34"/>
    </row>
    <row r="6598" spans="1:8" x14ac:dyDescent="0.2">
      <c r="A6598" s="1570">
        <v>303255</v>
      </c>
      <c r="B6598" s="172" t="s">
        <v>12956</v>
      </c>
      <c r="C6598" s="172" t="s">
        <v>12957</v>
      </c>
      <c r="D6598" s="172" t="s">
        <v>143</v>
      </c>
      <c r="G6598" s="172" t="s">
        <v>103</v>
      </c>
      <c r="H6598" s="34"/>
    </row>
    <row r="6599" spans="1:8" x14ac:dyDescent="0.2">
      <c r="A6599" s="1570">
        <v>303256</v>
      </c>
      <c r="B6599" s="172" t="s">
        <v>12958</v>
      </c>
      <c r="C6599" s="172" t="s">
        <v>12959</v>
      </c>
      <c r="D6599" s="172" t="s">
        <v>134</v>
      </c>
      <c r="G6599" s="172" t="s">
        <v>103</v>
      </c>
      <c r="H6599" s="34"/>
    </row>
    <row r="6600" spans="1:8" x14ac:dyDescent="0.2">
      <c r="A6600" s="1570">
        <v>303257</v>
      </c>
      <c r="B6600" s="172" t="s">
        <v>12960</v>
      </c>
      <c r="C6600" s="172" t="s">
        <v>12961</v>
      </c>
      <c r="D6600" s="172" t="s">
        <v>124</v>
      </c>
      <c r="G6600" s="172" t="s">
        <v>103</v>
      </c>
      <c r="H6600" s="34"/>
    </row>
    <row r="6601" spans="1:8" x14ac:dyDescent="0.2">
      <c r="A6601" s="1570">
        <v>303258</v>
      </c>
      <c r="B6601" s="172" t="s">
        <v>12962</v>
      </c>
      <c r="C6601" s="172" t="s">
        <v>12963</v>
      </c>
      <c r="D6601" s="172" t="s">
        <v>101</v>
      </c>
      <c r="G6601" s="172" t="s">
        <v>103</v>
      </c>
      <c r="H6601" s="34"/>
    </row>
    <row r="6602" spans="1:8" x14ac:dyDescent="0.2">
      <c r="A6602" s="1570">
        <v>303259</v>
      </c>
      <c r="B6602" s="172" t="s">
        <v>12964</v>
      </c>
      <c r="C6602" s="172" t="s">
        <v>12965</v>
      </c>
      <c r="D6602" s="172" t="s">
        <v>101</v>
      </c>
      <c r="G6602" s="172" t="s">
        <v>103</v>
      </c>
      <c r="H6602" s="34"/>
    </row>
    <row r="6603" spans="1:8" x14ac:dyDescent="0.2">
      <c r="A6603" s="1570">
        <v>303260</v>
      </c>
      <c r="B6603" s="172" t="s">
        <v>12966</v>
      </c>
      <c r="C6603" s="172" t="s">
        <v>12967</v>
      </c>
      <c r="D6603" s="172" t="s">
        <v>101</v>
      </c>
      <c r="G6603" s="172" t="s">
        <v>103</v>
      </c>
      <c r="H6603" s="34"/>
    </row>
    <row r="6604" spans="1:8" x14ac:dyDescent="0.2">
      <c r="A6604" s="1570">
        <v>303261</v>
      </c>
      <c r="B6604" s="172" t="s">
        <v>12968</v>
      </c>
      <c r="C6604" s="172" t="s">
        <v>12969</v>
      </c>
      <c r="D6604" s="172" t="s">
        <v>143</v>
      </c>
      <c r="G6604" s="172" t="s">
        <v>103</v>
      </c>
      <c r="H6604" s="34"/>
    </row>
    <row r="6605" spans="1:8" x14ac:dyDescent="0.2">
      <c r="A6605" s="1570">
        <v>303262</v>
      </c>
      <c r="B6605" s="172" t="s">
        <v>12970</v>
      </c>
      <c r="C6605" s="172" t="s">
        <v>12971</v>
      </c>
      <c r="D6605" s="172" t="s">
        <v>124</v>
      </c>
      <c r="G6605" s="172" t="s">
        <v>103</v>
      </c>
      <c r="H6605" s="34"/>
    </row>
    <row r="6606" spans="1:8" x14ac:dyDescent="0.2">
      <c r="A6606" s="1570">
        <v>303263</v>
      </c>
      <c r="B6606" s="172" t="s">
        <v>12972</v>
      </c>
      <c r="C6606" s="172" t="s">
        <v>12973</v>
      </c>
      <c r="D6606" s="172" t="s">
        <v>101</v>
      </c>
      <c r="G6606" s="172" t="s">
        <v>103</v>
      </c>
      <c r="H6606" s="34"/>
    </row>
    <row r="6607" spans="1:8" x14ac:dyDescent="0.2">
      <c r="A6607" s="1570">
        <v>303264</v>
      </c>
      <c r="B6607" s="172" t="s">
        <v>12974</v>
      </c>
      <c r="C6607" s="172" t="s">
        <v>12975</v>
      </c>
      <c r="D6607" s="172" t="s">
        <v>101</v>
      </c>
      <c r="G6607" s="172" t="s">
        <v>103</v>
      </c>
      <c r="H6607" s="34"/>
    </row>
    <row r="6608" spans="1:8" x14ac:dyDescent="0.2">
      <c r="A6608" s="1570">
        <v>303265</v>
      </c>
      <c r="B6608" s="172" t="s">
        <v>12976</v>
      </c>
      <c r="C6608" s="172" t="s">
        <v>12977</v>
      </c>
      <c r="D6608" s="172" t="s">
        <v>101</v>
      </c>
      <c r="G6608" s="172" t="s">
        <v>103</v>
      </c>
      <c r="H6608" s="34"/>
    </row>
    <row r="6609" spans="1:8" x14ac:dyDescent="0.2">
      <c r="A6609" s="1570">
        <v>303266</v>
      </c>
      <c r="B6609" s="172" t="s">
        <v>12978</v>
      </c>
      <c r="C6609" s="172" t="s">
        <v>12979</v>
      </c>
      <c r="D6609" s="172" t="s">
        <v>101</v>
      </c>
      <c r="G6609" s="172" t="s">
        <v>103</v>
      </c>
      <c r="H6609" s="34"/>
    </row>
    <row r="6610" spans="1:8" x14ac:dyDescent="0.2">
      <c r="A6610" s="1570">
        <v>303267</v>
      </c>
      <c r="B6610" s="172" t="s">
        <v>12980</v>
      </c>
      <c r="C6610" s="172" t="s">
        <v>12981</v>
      </c>
      <c r="D6610" s="172" t="s">
        <v>101</v>
      </c>
      <c r="G6610" s="172" t="s">
        <v>103</v>
      </c>
      <c r="H6610" s="34"/>
    </row>
    <row r="6611" spans="1:8" x14ac:dyDescent="0.2">
      <c r="A6611" s="1570">
        <v>303268</v>
      </c>
      <c r="B6611" s="172" t="s">
        <v>12982</v>
      </c>
      <c r="C6611" s="172" t="s">
        <v>12983</v>
      </c>
      <c r="D6611" s="172" t="s">
        <v>101</v>
      </c>
      <c r="G6611" s="172" t="s">
        <v>103</v>
      </c>
      <c r="H6611" s="34"/>
    </row>
    <row r="6612" spans="1:8" x14ac:dyDescent="0.2">
      <c r="A6612" s="1570">
        <v>303269</v>
      </c>
      <c r="B6612" s="172" t="s">
        <v>12984</v>
      </c>
      <c r="C6612" s="172" t="s">
        <v>12985</v>
      </c>
      <c r="D6612" s="172" t="s">
        <v>143</v>
      </c>
      <c r="G6612" s="172" t="s">
        <v>103</v>
      </c>
      <c r="H6612" s="34"/>
    </row>
    <row r="6613" spans="1:8" x14ac:dyDescent="0.2">
      <c r="A6613" s="1570">
        <v>303270</v>
      </c>
      <c r="B6613" s="172" t="s">
        <v>12986</v>
      </c>
      <c r="C6613" s="172" t="s">
        <v>12987</v>
      </c>
      <c r="D6613" s="172" t="s">
        <v>101</v>
      </c>
      <c r="G6613" s="172" t="s">
        <v>103</v>
      </c>
      <c r="H6613" s="34"/>
    </row>
    <row r="6614" spans="1:8" x14ac:dyDescent="0.2">
      <c r="A6614" s="1570">
        <v>303271</v>
      </c>
      <c r="B6614" s="172" t="s">
        <v>12988</v>
      </c>
      <c r="C6614" s="172" t="s">
        <v>12989</v>
      </c>
      <c r="D6614" s="172" t="s">
        <v>101</v>
      </c>
      <c r="G6614" s="172" t="s">
        <v>103</v>
      </c>
      <c r="H6614" s="34"/>
    </row>
    <row r="6615" spans="1:8" x14ac:dyDescent="0.2">
      <c r="A6615" s="1570">
        <v>303272</v>
      </c>
      <c r="B6615" s="172" t="s">
        <v>12990</v>
      </c>
      <c r="C6615" s="172" t="s">
        <v>12991</v>
      </c>
      <c r="D6615" s="172" t="s">
        <v>143</v>
      </c>
      <c r="G6615" s="172" t="s">
        <v>103</v>
      </c>
      <c r="H6615" s="34"/>
    </row>
    <row r="6616" spans="1:8" x14ac:dyDescent="0.2">
      <c r="A6616" s="1570">
        <v>303273</v>
      </c>
      <c r="B6616" s="172" t="s">
        <v>12992</v>
      </c>
      <c r="C6616" s="172" t="s">
        <v>12993</v>
      </c>
      <c r="D6616" s="172" t="s">
        <v>143</v>
      </c>
      <c r="G6616" s="172" t="s">
        <v>103</v>
      </c>
      <c r="H6616" s="34"/>
    </row>
    <row r="6617" spans="1:8" x14ac:dyDescent="0.2">
      <c r="A6617" s="1570">
        <v>303274</v>
      </c>
      <c r="B6617" s="172" t="s">
        <v>12994</v>
      </c>
      <c r="C6617" s="172" t="s">
        <v>12995</v>
      </c>
      <c r="D6617" s="172" t="s">
        <v>134</v>
      </c>
      <c r="G6617" s="172" t="s">
        <v>103</v>
      </c>
      <c r="H6617" s="34"/>
    </row>
    <row r="6618" spans="1:8" x14ac:dyDescent="0.2">
      <c r="A6618" s="1570">
        <v>303275</v>
      </c>
      <c r="B6618" s="172" t="s">
        <v>12996</v>
      </c>
      <c r="C6618" s="172" t="s">
        <v>12997</v>
      </c>
      <c r="D6618" s="172" t="s">
        <v>134</v>
      </c>
      <c r="G6618" s="172" t="s">
        <v>103</v>
      </c>
      <c r="H6618" s="34"/>
    </row>
    <row r="6619" spans="1:8" x14ac:dyDescent="0.2">
      <c r="A6619" s="1570">
        <v>303276</v>
      </c>
      <c r="B6619" s="172" t="s">
        <v>12998</v>
      </c>
      <c r="C6619" s="172" t="s">
        <v>12999</v>
      </c>
      <c r="D6619" s="172" t="s">
        <v>134</v>
      </c>
      <c r="G6619" s="172" t="s">
        <v>103</v>
      </c>
      <c r="H6619" s="34"/>
    </row>
    <row r="6620" spans="1:8" x14ac:dyDescent="0.2">
      <c r="A6620" s="1570">
        <v>303277</v>
      </c>
      <c r="B6620" s="172" t="s">
        <v>13000</v>
      </c>
      <c r="C6620" s="172" t="s">
        <v>13001</v>
      </c>
      <c r="D6620" s="172" t="s">
        <v>134</v>
      </c>
      <c r="G6620" s="172" t="s">
        <v>103</v>
      </c>
      <c r="H6620" s="34"/>
    </row>
    <row r="6621" spans="1:8" x14ac:dyDescent="0.2">
      <c r="A6621" s="1570">
        <v>303278</v>
      </c>
      <c r="B6621" s="172" t="s">
        <v>13002</v>
      </c>
      <c r="C6621" s="172" t="s">
        <v>13003</v>
      </c>
      <c r="D6621" s="172" t="s">
        <v>134</v>
      </c>
      <c r="G6621" s="172" t="s">
        <v>103</v>
      </c>
      <c r="H6621" s="34"/>
    </row>
    <row r="6622" spans="1:8" x14ac:dyDescent="0.2">
      <c r="A6622" s="1570">
        <v>303279</v>
      </c>
      <c r="B6622" s="172" t="s">
        <v>13004</v>
      </c>
      <c r="C6622" s="172" t="s">
        <v>13005</v>
      </c>
      <c r="D6622" s="172" t="s">
        <v>101</v>
      </c>
      <c r="G6622" s="172" t="s">
        <v>103</v>
      </c>
      <c r="H6622" s="34"/>
    </row>
    <row r="6623" spans="1:8" x14ac:dyDescent="0.2">
      <c r="A6623" s="1570">
        <v>303280</v>
      </c>
      <c r="B6623" s="172" t="s">
        <v>13006</v>
      </c>
      <c r="C6623" s="172" t="s">
        <v>13007</v>
      </c>
      <c r="D6623" s="172" t="s">
        <v>101</v>
      </c>
      <c r="G6623" s="172" t="s">
        <v>103</v>
      </c>
      <c r="H6623" s="34"/>
    </row>
    <row r="6624" spans="1:8" x14ac:dyDescent="0.2">
      <c r="A6624" s="1570">
        <v>303281</v>
      </c>
      <c r="B6624" s="172" t="s">
        <v>13008</v>
      </c>
      <c r="C6624" s="172" t="s">
        <v>13009</v>
      </c>
      <c r="D6624" s="172" t="s">
        <v>143</v>
      </c>
      <c r="G6624" s="172" t="s">
        <v>103</v>
      </c>
      <c r="H6624" s="34"/>
    </row>
    <row r="6625" spans="1:8" x14ac:dyDescent="0.2">
      <c r="A6625" s="1570">
        <v>303282</v>
      </c>
      <c r="B6625" s="172" t="s">
        <v>13010</v>
      </c>
      <c r="C6625" s="172" t="s">
        <v>13011</v>
      </c>
      <c r="D6625" s="172" t="s">
        <v>143</v>
      </c>
      <c r="G6625" s="172" t="s">
        <v>103</v>
      </c>
      <c r="H6625" s="34"/>
    </row>
    <row r="6626" spans="1:8" x14ac:dyDescent="0.2">
      <c r="A6626" s="1570">
        <v>303283</v>
      </c>
      <c r="B6626" s="172" t="s">
        <v>13012</v>
      </c>
      <c r="C6626" s="172" t="s">
        <v>13013</v>
      </c>
      <c r="D6626" s="172" t="s">
        <v>143</v>
      </c>
      <c r="G6626" s="172" t="s">
        <v>103</v>
      </c>
      <c r="H6626" s="34"/>
    </row>
    <row r="6627" spans="1:8" x14ac:dyDescent="0.2">
      <c r="A6627" s="1570">
        <v>303284</v>
      </c>
      <c r="B6627" s="172" t="s">
        <v>13014</v>
      </c>
      <c r="C6627" s="172" t="s">
        <v>13015</v>
      </c>
      <c r="D6627" s="172" t="s">
        <v>143</v>
      </c>
      <c r="G6627" s="172" t="s">
        <v>103</v>
      </c>
      <c r="H6627" s="34"/>
    </row>
    <row r="6628" spans="1:8" x14ac:dyDescent="0.2">
      <c r="A6628" s="1570">
        <v>303285</v>
      </c>
      <c r="B6628" s="172" t="s">
        <v>13016</v>
      </c>
      <c r="C6628" s="172" t="s">
        <v>13017</v>
      </c>
      <c r="D6628" s="172" t="s">
        <v>134</v>
      </c>
      <c r="G6628" s="172" t="s">
        <v>110</v>
      </c>
      <c r="H6628" s="34"/>
    </row>
    <row r="6629" spans="1:8" x14ac:dyDescent="0.2">
      <c r="A6629" s="1570">
        <v>303286</v>
      </c>
      <c r="B6629" s="172" t="s">
        <v>13018</v>
      </c>
      <c r="C6629" s="172" t="s">
        <v>13019</v>
      </c>
      <c r="D6629" s="172" t="s">
        <v>143</v>
      </c>
      <c r="G6629" s="172" t="s">
        <v>103</v>
      </c>
      <c r="H6629" s="34"/>
    </row>
    <row r="6630" spans="1:8" x14ac:dyDescent="0.2">
      <c r="A6630" s="1570">
        <v>303287</v>
      </c>
      <c r="B6630" s="172" t="s">
        <v>13020</v>
      </c>
      <c r="C6630" s="172" t="s">
        <v>13021</v>
      </c>
      <c r="D6630" s="172" t="s">
        <v>134</v>
      </c>
      <c r="G6630" s="172" t="s">
        <v>103</v>
      </c>
      <c r="H6630" s="34"/>
    </row>
    <row r="6631" spans="1:8" x14ac:dyDescent="0.2">
      <c r="A6631" s="1570">
        <v>303288</v>
      </c>
      <c r="B6631" s="172" t="s">
        <v>13022</v>
      </c>
      <c r="C6631" s="172" t="s">
        <v>13023</v>
      </c>
      <c r="D6631" s="172" t="s">
        <v>143</v>
      </c>
      <c r="G6631" s="172" t="s">
        <v>103</v>
      </c>
      <c r="H6631" s="34"/>
    </row>
    <row r="6632" spans="1:8" x14ac:dyDescent="0.2">
      <c r="A6632" s="1570">
        <v>303289</v>
      </c>
      <c r="B6632" s="172" t="s">
        <v>13024</v>
      </c>
      <c r="C6632" s="172" t="s">
        <v>13025</v>
      </c>
      <c r="D6632" s="172" t="s">
        <v>143</v>
      </c>
      <c r="G6632" s="172" t="s">
        <v>103</v>
      </c>
      <c r="H6632" s="34"/>
    </row>
    <row r="6633" spans="1:8" x14ac:dyDescent="0.2">
      <c r="A6633" s="1570">
        <v>303290</v>
      </c>
      <c r="B6633" s="172" t="s">
        <v>13026</v>
      </c>
      <c r="C6633" s="172" t="s">
        <v>13027</v>
      </c>
      <c r="D6633" s="172" t="s">
        <v>143</v>
      </c>
      <c r="G6633" s="172" t="s">
        <v>113</v>
      </c>
      <c r="H6633" s="34"/>
    </row>
    <row r="6634" spans="1:8" x14ac:dyDescent="0.2">
      <c r="A6634" s="1570">
        <v>303291</v>
      </c>
      <c r="B6634" s="172" t="s">
        <v>13028</v>
      </c>
      <c r="C6634" s="172" t="s">
        <v>13029</v>
      </c>
      <c r="D6634" s="172" t="s">
        <v>124</v>
      </c>
      <c r="G6634" s="172" t="s">
        <v>103</v>
      </c>
      <c r="H6634" s="34"/>
    </row>
    <row r="6635" spans="1:8" x14ac:dyDescent="0.2">
      <c r="A6635" s="1570">
        <v>303292</v>
      </c>
      <c r="B6635" s="172" t="s">
        <v>13030</v>
      </c>
      <c r="C6635" s="172" t="s">
        <v>13031</v>
      </c>
      <c r="D6635" s="172" t="s">
        <v>124</v>
      </c>
      <c r="G6635" s="172" t="s">
        <v>103</v>
      </c>
      <c r="H6635" s="34"/>
    </row>
    <row r="6636" spans="1:8" x14ac:dyDescent="0.2">
      <c r="A6636" s="1570">
        <v>303293</v>
      </c>
      <c r="B6636" s="172" t="s">
        <v>13032</v>
      </c>
      <c r="C6636" s="172" t="s">
        <v>13033</v>
      </c>
      <c r="D6636" s="172" t="s">
        <v>124</v>
      </c>
      <c r="G6636" s="172" t="s">
        <v>103</v>
      </c>
      <c r="H6636" s="34"/>
    </row>
    <row r="6637" spans="1:8" x14ac:dyDescent="0.2">
      <c r="A6637" s="1570">
        <v>303294</v>
      </c>
      <c r="B6637" s="172" t="s">
        <v>13034</v>
      </c>
      <c r="C6637" s="172" t="s">
        <v>13035</v>
      </c>
      <c r="D6637" s="172" t="s">
        <v>101</v>
      </c>
      <c r="G6637" s="172" t="s">
        <v>103</v>
      </c>
      <c r="H6637" s="34"/>
    </row>
    <row r="6638" spans="1:8" x14ac:dyDescent="0.2">
      <c r="A6638" s="1570">
        <v>303295</v>
      </c>
      <c r="B6638" s="172" t="s">
        <v>13036</v>
      </c>
      <c r="C6638" s="172" t="s">
        <v>13037</v>
      </c>
      <c r="D6638" s="172" t="s">
        <v>124</v>
      </c>
      <c r="G6638" s="172" t="s">
        <v>103</v>
      </c>
      <c r="H6638" s="34"/>
    </row>
    <row r="6639" spans="1:8" x14ac:dyDescent="0.2">
      <c r="A6639" s="1570">
        <v>303296</v>
      </c>
      <c r="B6639" s="172" t="s">
        <v>13038</v>
      </c>
      <c r="C6639" s="172" t="s">
        <v>13039</v>
      </c>
      <c r="D6639" s="172" t="s">
        <v>124</v>
      </c>
      <c r="G6639" s="172" t="s">
        <v>103</v>
      </c>
      <c r="H6639" s="34"/>
    </row>
    <row r="6640" spans="1:8" x14ac:dyDescent="0.2">
      <c r="A6640" s="1570">
        <v>303297</v>
      </c>
      <c r="B6640" s="172" t="s">
        <v>13040</v>
      </c>
      <c r="C6640" s="172" t="s">
        <v>13041</v>
      </c>
      <c r="D6640" s="172" t="s">
        <v>124</v>
      </c>
      <c r="G6640" s="172" t="s">
        <v>103</v>
      </c>
      <c r="H6640" s="34"/>
    </row>
    <row r="6641" spans="1:8" x14ac:dyDescent="0.2">
      <c r="A6641" s="1570">
        <v>303298</v>
      </c>
      <c r="B6641" s="172" t="s">
        <v>13042</v>
      </c>
      <c r="C6641" s="172" t="s">
        <v>13043</v>
      </c>
      <c r="D6641" s="172" t="s">
        <v>124</v>
      </c>
      <c r="G6641" s="172" t="s">
        <v>103</v>
      </c>
      <c r="H6641" s="34"/>
    </row>
    <row r="6642" spans="1:8" x14ac:dyDescent="0.2">
      <c r="A6642" s="1570">
        <v>303299</v>
      </c>
      <c r="B6642" s="172" t="s">
        <v>13044</v>
      </c>
      <c r="C6642" s="172" t="s">
        <v>13045</v>
      </c>
      <c r="D6642" s="172" t="s">
        <v>143</v>
      </c>
      <c r="G6642" s="172" t="s">
        <v>103</v>
      </c>
      <c r="H6642" s="34"/>
    </row>
    <row r="6643" spans="1:8" x14ac:dyDescent="0.2">
      <c r="A6643" s="1570">
        <v>303300</v>
      </c>
      <c r="B6643" s="172" t="s">
        <v>13046</v>
      </c>
      <c r="C6643" s="172" t="s">
        <v>13047</v>
      </c>
      <c r="D6643" s="172" t="s">
        <v>134</v>
      </c>
      <c r="G6643" s="172" t="s">
        <v>103</v>
      </c>
      <c r="H6643" s="34"/>
    </row>
    <row r="6644" spans="1:8" x14ac:dyDescent="0.2">
      <c r="A6644" s="1570">
        <v>303301</v>
      </c>
      <c r="B6644" s="172" t="s">
        <v>13048</v>
      </c>
      <c r="C6644" s="172" t="s">
        <v>13049</v>
      </c>
      <c r="D6644" s="172" t="s">
        <v>143</v>
      </c>
      <c r="G6644" s="172" t="s">
        <v>103</v>
      </c>
      <c r="H6644" s="34"/>
    </row>
    <row r="6645" spans="1:8" x14ac:dyDescent="0.2">
      <c r="A6645" s="1570">
        <v>303302</v>
      </c>
      <c r="B6645" s="172" t="s">
        <v>13050</v>
      </c>
      <c r="C6645" s="172" t="s">
        <v>13051</v>
      </c>
      <c r="D6645" s="172" t="s">
        <v>134</v>
      </c>
      <c r="G6645" s="172" t="s">
        <v>110</v>
      </c>
      <c r="H6645" s="34"/>
    </row>
    <row r="6646" spans="1:8" x14ac:dyDescent="0.2">
      <c r="A6646" s="1570">
        <v>303303</v>
      </c>
      <c r="B6646" s="172" t="s">
        <v>13052</v>
      </c>
      <c r="C6646" s="172" t="s">
        <v>13053</v>
      </c>
      <c r="D6646" s="172" t="s">
        <v>134</v>
      </c>
      <c r="G6646" s="172" t="s">
        <v>103</v>
      </c>
      <c r="H6646" s="34"/>
    </row>
    <row r="6647" spans="1:8" x14ac:dyDescent="0.2">
      <c r="A6647" s="1570">
        <v>303304</v>
      </c>
      <c r="B6647" s="172" t="s">
        <v>13054</v>
      </c>
      <c r="C6647" s="172" t="s">
        <v>13055</v>
      </c>
      <c r="D6647" s="172" t="s">
        <v>134</v>
      </c>
      <c r="G6647" s="172" t="s">
        <v>103</v>
      </c>
      <c r="H6647" s="34"/>
    </row>
    <row r="6648" spans="1:8" x14ac:dyDescent="0.2">
      <c r="A6648" s="1570">
        <v>303305</v>
      </c>
      <c r="B6648" s="172" t="s">
        <v>13056</v>
      </c>
      <c r="C6648" s="172" t="s">
        <v>13057</v>
      </c>
      <c r="D6648" s="172" t="s">
        <v>143</v>
      </c>
      <c r="G6648" s="172" t="s">
        <v>113</v>
      </c>
      <c r="H6648" s="34"/>
    </row>
    <row r="6649" spans="1:8" x14ac:dyDescent="0.2">
      <c r="A6649" s="1570">
        <v>303306</v>
      </c>
      <c r="B6649" s="172" t="s">
        <v>13058</v>
      </c>
      <c r="C6649" s="172" t="s">
        <v>13059</v>
      </c>
      <c r="D6649" s="172" t="s">
        <v>124</v>
      </c>
      <c r="E6649" s="172" t="s">
        <v>134</v>
      </c>
      <c r="G6649" s="172" t="s">
        <v>103</v>
      </c>
      <c r="H6649" s="34"/>
    </row>
    <row r="6650" spans="1:8" x14ac:dyDescent="0.2">
      <c r="A6650" s="1570">
        <v>303307</v>
      </c>
      <c r="B6650" s="172" t="s">
        <v>13060</v>
      </c>
      <c r="C6650" s="172" t="s">
        <v>13061</v>
      </c>
      <c r="D6650" s="172" t="s">
        <v>101</v>
      </c>
      <c r="G6650" s="172" t="s">
        <v>103</v>
      </c>
      <c r="H6650" s="34"/>
    </row>
    <row r="6651" spans="1:8" x14ac:dyDescent="0.2">
      <c r="A6651" s="1570">
        <v>303308</v>
      </c>
      <c r="B6651" s="172" t="s">
        <v>13062</v>
      </c>
      <c r="C6651" s="172" t="s">
        <v>13063</v>
      </c>
      <c r="D6651" s="172" t="s">
        <v>124</v>
      </c>
      <c r="G6651" s="172" t="s">
        <v>103</v>
      </c>
      <c r="H6651" s="34"/>
    </row>
    <row r="6652" spans="1:8" x14ac:dyDescent="0.2">
      <c r="A6652" s="1570">
        <v>303309</v>
      </c>
      <c r="B6652" s="172" t="s">
        <v>13064</v>
      </c>
      <c r="C6652" s="172" t="s">
        <v>13065</v>
      </c>
      <c r="D6652" s="172" t="s">
        <v>101</v>
      </c>
      <c r="G6652" s="172" t="s">
        <v>103</v>
      </c>
      <c r="H6652" s="34"/>
    </row>
    <row r="6653" spans="1:8" x14ac:dyDescent="0.2">
      <c r="A6653" s="1570">
        <v>303310</v>
      </c>
      <c r="B6653" s="172" t="s">
        <v>13066</v>
      </c>
      <c r="C6653" s="172" t="s">
        <v>13067</v>
      </c>
      <c r="D6653" s="172" t="s">
        <v>101</v>
      </c>
      <c r="G6653" s="172" t="s">
        <v>103</v>
      </c>
      <c r="H6653" s="34"/>
    </row>
    <row r="6654" spans="1:8" x14ac:dyDescent="0.2">
      <c r="A6654" s="1570">
        <v>303311</v>
      </c>
      <c r="B6654" s="172" t="s">
        <v>13068</v>
      </c>
      <c r="C6654" s="172" t="s">
        <v>13069</v>
      </c>
      <c r="D6654" s="172" t="s">
        <v>101</v>
      </c>
      <c r="G6654" s="172" t="s">
        <v>103</v>
      </c>
      <c r="H6654" s="34"/>
    </row>
    <row r="6655" spans="1:8" x14ac:dyDescent="0.2">
      <c r="A6655" s="1570">
        <v>303312</v>
      </c>
      <c r="B6655" s="172" t="s">
        <v>13070</v>
      </c>
      <c r="C6655" s="172" t="s">
        <v>13071</v>
      </c>
      <c r="D6655" s="172" t="s">
        <v>101</v>
      </c>
      <c r="G6655" s="172" t="s">
        <v>103</v>
      </c>
      <c r="H6655" s="34"/>
    </row>
    <row r="6656" spans="1:8" x14ac:dyDescent="0.2">
      <c r="A6656" s="1570">
        <v>303313</v>
      </c>
      <c r="B6656" s="172" t="s">
        <v>13072</v>
      </c>
      <c r="C6656" s="172" t="s">
        <v>13073</v>
      </c>
      <c r="D6656" s="172" t="s">
        <v>134</v>
      </c>
      <c r="G6656" s="172" t="s">
        <v>103</v>
      </c>
      <c r="H6656" s="34"/>
    </row>
    <row r="6657" spans="1:8" x14ac:dyDescent="0.2">
      <c r="A6657" s="1570">
        <v>303314</v>
      </c>
      <c r="B6657" s="172" t="s">
        <v>13074</v>
      </c>
      <c r="C6657" s="172" t="s">
        <v>13075</v>
      </c>
      <c r="D6657" s="172" t="s">
        <v>143</v>
      </c>
      <c r="G6657" s="172" t="s">
        <v>103</v>
      </c>
      <c r="H6657" s="34"/>
    </row>
    <row r="6658" spans="1:8" x14ac:dyDescent="0.2">
      <c r="A6658" s="1570">
        <v>303315</v>
      </c>
      <c r="B6658" s="172" t="s">
        <v>13076</v>
      </c>
      <c r="C6658" s="172" t="s">
        <v>13077</v>
      </c>
      <c r="D6658" s="172" t="s">
        <v>134</v>
      </c>
      <c r="G6658" s="172" t="s">
        <v>103</v>
      </c>
      <c r="H6658" s="34"/>
    </row>
    <row r="6659" spans="1:8" x14ac:dyDescent="0.2">
      <c r="A6659" s="1570">
        <v>303316</v>
      </c>
      <c r="B6659" s="172" t="s">
        <v>13078</v>
      </c>
      <c r="C6659" s="172" t="s">
        <v>13079</v>
      </c>
      <c r="D6659" s="172" t="s">
        <v>143</v>
      </c>
      <c r="G6659" s="172" t="s">
        <v>103</v>
      </c>
      <c r="H6659" s="34"/>
    </row>
    <row r="6660" spans="1:8" x14ac:dyDescent="0.2">
      <c r="A6660" s="1570">
        <v>303317</v>
      </c>
      <c r="B6660" s="172" t="s">
        <v>13080</v>
      </c>
      <c r="C6660" s="172" t="s">
        <v>747</v>
      </c>
      <c r="D6660" s="172" t="s">
        <v>134</v>
      </c>
      <c r="G6660" s="172" t="s">
        <v>107</v>
      </c>
      <c r="H6660" s="34"/>
    </row>
    <row r="6661" spans="1:8" x14ac:dyDescent="0.2">
      <c r="A6661" s="1570">
        <v>303319</v>
      </c>
      <c r="B6661" s="172" t="s">
        <v>13081</v>
      </c>
      <c r="C6661" s="172" t="s">
        <v>13082</v>
      </c>
      <c r="D6661" s="172" t="s">
        <v>134</v>
      </c>
      <c r="E6661" s="172" t="s">
        <v>143</v>
      </c>
      <c r="G6661" s="172" t="s">
        <v>103</v>
      </c>
      <c r="H6661" s="34"/>
    </row>
    <row r="6662" spans="1:8" x14ac:dyDescent="0.2">
      <c r="A6662" s="1570">
        <v>303320</v>
      </c>
      <c r="B6662" s="172" t="s">
        <v>13083</v>
      </c>
      <c r="C6662" s="172" t="s">
        <v>13084</v>
      </c>
      <c r="D6662" s="172" t="s">
        <v>134</v>
      </c>
      <c r="G6662" s="172" t="s">
        <v>103</v>
      </c>
      <c r="H6662" s="34"/>
    </row>
    <row r="6663" spans="1:8" x14ac:dyDescent="0.2">
      <c r="A6663" s="1570">
        <v>303321</v>
      </c>
      <c r="B6663" s="172" t="s">
        <v>13085</v>
      </c>
      <c r="C6663" s="172" t="s">
        <v>13086</v>
      </c>
      <c r="D6663" s="172" t="s">
        <v>134</v>
      </c>
      <c r="G6663" s="172" t="s">
        <v>103</v>
      </c>
      <c r="H6663" s="34"/>
    </row>
    <row r="6664" spans="1:8" x14ac:dyDescent="0.2">
      <c r="A6664" s="1570">
        <v>303322</v>
      </c>
      <c r="B6664" s="172" t="s">
        <v>13087</v>
      </c>
      <c r="C6664" s="172" t="s">
        <v>13088</v>
      </c>
      <c r="D6664" s="172" t="s">
        <v>134</v>
      </c>
      <c r="G6664" s="172" t="s">
        <v>107</v>
      </c>
      <c r="H6664" s="34"/>
    </row>
    <row r="6665" spans="1:8" x14ac:dyDescent="0.2">
      <c r="A6665" s="1570">
        <v>303323</v>
      </c>
      <c r="B6665" s="172" t="s">
        <v>13089</v>
      </c>
      <c r="C6665" s="172" t="s">
        <v>13090</v>
      </c>
      <c r="D6665" s="172" t="s">
        <v>134</v>
      </c>
      <c r="G6665" s="172" t="s">
        <v>107</v>
      </c>
      <c r="H6665" s="34"/>
    </row>
    <row r="6666" spans="1:8" x14ac:dyDescent="0.2">
      <c r="A6666" s="1570">
        <v>303324</v>
      </c>
      <c r="B6666" s="172" t="s">
        <v>13091</v>
      </c>
      <c r="C6666" s="172" t="s">
        <v>13092</v>
      </c>
      <c r="D6666" s="172" t="s">
        <v>143</v>
      </c>
      <c r="G6666" s="172" t="s">
        <v>103</v>
      </c>
      <c r="H6666" s="34"/>
    </row>
    <row r="6667" spans="1:8" x14ac:dyDescent="0.2">
      <c r="A6667" s="1570">
        <v>303325</v>
      </c>
      <c r="B6667" s="172" t="s">
        <v>13093</v>
      </c>
      <c r="C6667" s="172" t="s">
        <v>13094</v>
      </c>
      <c r="D6667" s="172" t="s">
        <v>134</v>
      </c>
      <c r="G6667" s="172" t="s">
        <v>103</v>
      </c>
      <c r="H6667" s="34"/>
    </row>
    <row r="6668" spans="1:8" x14ac:dyDescent="0.2">
      <c r="A6668" s="1570">
        <v>303326</v>
      </c>
      <c r="B6668" s="172" t="s">
        <v>13095</v>
      </c>
      <c r="C6668" s="172" t="s">
        <v>13096</v>
      </c>
      <c r="D6668" s="172" t="s">
        <v>143</v>
      </c>
      <c r="G6668" s="172" t="s">
        <v>103</v>
      </c>
      <c r="H6668" s="34"/>
    </row>
    <row r="6669" spans="1:8" x14ac:dyDescent="0.2">
      <c r="A6669" s="1570">
        <v>303327</v>
      </c>
      <c r="B6669" s="172" t="s">
        <v>13097</v>
      </c>
      <c r="C6669" s="172" t="s">
        <v>13098</v>
      </c>
      <c r="D6669" s="172" t="s">
        <v>124</v>
      </c>
      <c r="G6669" s="172" t="s">
        <v>103</v>
      </c>
      <c r="H6669" s="34"/>
    </row>
    <row r="6670" spans="1:8" x14ac:dyDescent="0.2">
      <c r="A6670" s="1570">
        <v>303328</v>
      </c>
      <c r="B6670" s="172" t="s">
        <v>13099</v>
      </c>
      <c r="C6670" s="172" t="s">
        <v>13100</v>
      </c>
      <c r="D6670" s="172" t="s">
        <v>124</v>
      </c>
      <c r="G6670" s="172" t="s">
        <v>103</v>
      </c>
      <c r="H6670" s="34"/>
    </row>
    <row r="6671" spans="1:8" x14ac:dyDescent="0.2">
      <c r="A6671" s="1570">
        <v>303329</v>
      </c>
      <c r="B6671" s="172" t="s">
        <v>13101</v>
      </c>
      <c r="C6671" s="172" t="s">
        <v>13102</v>
      </c>
      <c r="D6671" s="172" t="s">
        <v>124</v>
      </c>
      <c r="G6671" s="172" t="s">
        <v>103</v>
      </c>
      <c r="H6671" s="34"/>
    </row>
    <row r="6672" spans="1:8" x14ac:dyDescent="0.2">
      <c r="A6672" s="1570">
        <v>303330</v>
      </c>
      <c r="B6672" s="172" t="s">
        <v>13103</v>
      </c>
      <c r="C6672" s="172" t="s">
        <v>13104</v>
      </c>
      <c r="D6672" s="172" t="s">
        <v>124</v>
      </c>
      <c r="G6672" s="172" t="s">
        <v>103</v>
      </c>
      <c r="H6672" s="34"/>
    </row>
    <row r="6673" spans="1:8" x14ac:dyDescent="0.2">
      <c r="A6673" s="1570">
        <v>303331</v>
      </c>
      <c r="B6673" s="172" t="s">
        <v>13105</v>
      </c>
      <c r="C6673" s="172" t="s">
        <v>13106</v>
      </c>
      <c r="D6673" s="172" t="s">
        <v>124</v>
      </c>
      <c r="G6673" s="172" t="s">
        <v>103</v>
      </c>
      <c r="H6673" s="34"/>
    </row>
    <row r="6674" spans="1:8" x14ac:dyDescent="0.2">
      <c r="A6674" s="1570">
        <v>303332</v>
      </c>
      <c r="B6674" s="172" t="s">
        <v>13107</v>
      </c>
      <c r="C6674" s="172" t="s">
        <v>13108</v>
      </c>
      <c r="D6674" s="172" t="s">
        <v>124</v>
      </c>
      <c r="G6674" s="172" t="s">
        <v>103</v>
      </c>
      <c r="H6674" s="34"/>
    </row>
    <row r="6675" spans="1:8" x14ac:dyDescent="0.2">
      <c r="A6675" s="1570">
        <v>303333</v>
      </c>
      <c r="B6675" s="172" t="s">
        <v>13109</v>
      </c>
      <c r="C6675" s="172" t="s">
        <v>13110</v>
      </c>
      <c r="D6675" s="172" t="s">
        <v>134</v>
      </c>
      <c r="G6675" s="172" t="s">
        <v>103</v>
      </c>
      <c r="H6675" s="34"/>
    </row>
    <row r="6676" spans="1:8" x14ac:dyDescent="0.2">
      <c r="A6676" s="1570">
        <v>303334</v>
      </c>
      <c r="B6676" s="172" t="s">
        <v>13111</v>
      </c>
      <c r="C6676" s="172" t="s">
        <v>13112</v>
      </c>
      <c r="D6676" s="172" t="s">
        <v>134</v>
      </c>
      <c r="G6676" s="172" t="s">
        <v>103</v>
      </c>
      <c r="H6676" s="34"/>
    </row>
    <row r="6677" spans="1:8" x14ac:dyDescent="0.2">
      <c r="A6677" s="1570">
        <v>303335</v>
      </c>
      <c r="B6677" s="172" t="s">
        <v>13113</v>
      </c>
      <c r="C6677" s="172" t="s">
        <v>13114</v>
      </c>
      <c r="D6677" s="172" t="s">
        <v>134</v>
      </c>
      <c r="G6677" s="172" t="s">
        <v>103</v>
      </c>
      <c r="H6677" s="34"/>
    </row>
    <row r="6678" spans="1:8" x14ac:dyDescent="0.2">
      <c r="A6678" s="1570">
        <v>303336</v>
      </c>
      <c r="B6678" s="172" t="s">
        <v>13115</v>
      </c>
      <c r="C6678" s="172" t="s">
        <v>13116</v>
      </c>
      <c r="D6678" s="172" t="s">
        <v>134</v>
      </c>
      <c r="G6678" s="172" t="s">
        <v>107</v>
      </c>
      <c r="H6678" s="34"/>
    </row>
    <row r="6679" spans="1:8" x14ac:dyDescent="0.2">
      <c r="A6679" s="1570">
        <v>303337</v>
      </c>
      <c r="B6679" s="172" t="s">
        <v>13117</v>
      </c>
      <c r="C6679" s="172" t="s">
        <v>13118</v>
      </c>
      <c r="D6679" s="172" t="s">
        <v>134</v>
      </c>
      <c r="G6679" s="172" t="s">
        <v>103</v>
      </c>
      <c r="H6679" s="34"/>
    </row>
    <row r="6680" spans="1:8" x14ac:dyDescent="0.2">
      <c r="A6680" s="1570">
        <v>303338</v>
      </c>
      <c r="B6680" s="172" t="s">
        <v>13119</v>
      </c>
      <c r="C6680" s="172" t="s">
        <v>13120</v>
      </c>
      <c r="D6680" s="172" t="s">
        <v>101</v>
      </c>
      <c r="G6680" s="172" t="s">
        <v>103</v>
      </c>
      <c r="H6680" s="34"/>
    </row>
    <row r="6681" spans="1:8" x14ac:dyDescent="0.2">
      <c r="A6681" s="1570">
        <v>303339</v>
      </c>
      <c r="B6681" s="172" t="s">
        <v>13121</v>
      </c>
      <c r="C6681" s="172" t="s">
        <v>13122</v>
      </c>
      <c r="D6681" s="172" t="s">
        <v>134</v>
      </c>
      <c r="G6681" s="172" t="s">
        <v>103</v>
      </c>
      <c r="H6681" s="34"/>
    </row>
    <row r="6682" spans="1:8" x14ac:dyDescent="0.2">
      <c r="A6682" s="1570">
        <v>303340</v>
      </c>
      <c r="B6682" s="172" t="s">
        <v>13123</v>
      </c>
      <c r="C6682" s="172" t="s">
        <v>13124</v>
      </c>
      <c r="D6682" s="172" t="s">
        <v>134</v>
      </c>
      <c r="G6682" s="172" t="s">
        <v>110</v>
      </c>
      <c r="H6682" s="34"/>
    </row>
    <row r="6683" spans="1:8" x14ac:dyDescent="0.2">
      <c r="A6683" s="1570">
        <v>303341</v>
      </c>
      <c r="B6683" s="172" t="s">
        <v>13125</v>
      </c>
      <c r="C6683" s="172" t="s">
        <v>13126</v>
      </c>
      <c r="D6683" s="172" t="s">
        <v>124</v>
      </c>
      <c r="G6683" s="172" t="s">
        <v>103</v>
      </c>
      <c r="H6683" s="34"/>
    </row>
    <row r="6684" spans="1:8" x14ac:dyDescent="0.2">
      <c r="A6684" s="1570">
        <v>303342</v>
      </c>
      <c r="B6684" s="172" t="s">
        <v>13127</v>
      </c>
      <c r="C6684" s="172" t="s">
        <v>13128</v>
      </c>
      <c r="D6684" s="172" t="s">
        <v>124</v>
      </c>
      <c r="G6684" s="172" t="s">
        <v>103</v>
      </c>
      <c r="H6684" s="34"/>
    </row>
    <row r="6685" spans="1:8" x14ac:dyDescent="0.2">
      <c r="A6685" s="1570">
        <v>303343</v>
      </c>
      <c r="B6685" s="172" t="s">
        <v>13129</v>
      </c>
      <c r="C6685" s="172" t="s">
        <v>13130</v>
      </c>
      <c r="D6685" s="172" t="s">
        <v>124</v>
      </c>
      <c r="G6685" s="172" t="s">
        <v>103</v>
      </c>
      <c r="H6685" s="34"/>
    </row>
    <row r="6686" spans="1:8" x14ac:dyDescent="0.2">
      <c r="A6686" s="1570">
        <v>303344</v>
      </c>
      <c r="B6686" s="172" t="s">
        <v>13131</v>
      </c>
      <c r="C6686" s="172" t="s">
        <v>13132</v>
      </c>
      <c r="D6686" s="172" t="s">
        <v>101</v>
      </c>
      <c r="G6686" s="172" t="s">
        <v>103</v>
      </c>
      <c r="H6686" s="34"/>
    </row>
    <row r="6687" spans="1:8" x14ac:dyDescent="0.2">
      <c r="A6687" s="1570">
        <v>303345</v>
      </c>
      <c r="B6687" s="172" t="s">
        <v>13133</v>
      </c>
      <c r="C6687" s="172" t="s">
        <v>13134</v>
      </c>
      <c r="D6687" s="172" t="s">
        <v>101</v>
      </c>
      <c r="G6687" s="172" t="s">
        <v>103</v>
      </c>
      <c r="H6687" s="34"/>
    </row>
    <row r="6688" spans="1:8" x14ac:dyDescent="0.2">
      <c r="A6688" s="1570">
        <v>303346</v>
      </c>
      <c r="B6688" s="172" t="s">
        <v>13135</v>
      </c>
      <c r="C6688" s="172" t="s">
        <v>13136</v>
      </c>
      <c r="D6688" s="172" t="s">
        <v>143</v>
      </c>
      <c r="G6688" s="172" t="s">
        <v>110</v>
      </c>
      <c r="H6688" s="34"/>
    </row>
    <row r="6689" spans="1:8" x14ac:dyDescent="0.2">
      <c r="A6689" s="1570">
        <v>303347</v>
      </c>
      <c r="B6689" s="172" t="s">
        <v>13137</v>
      </c>
      <c r="C6689" s="172" t="s">
        <v>13138</v>
      </c>
      <c r="D6689" s="172" t="s">
        <v>143</v>
      </c>
      <c r="G6689" s="172" t="s">
        <v>103</v>
      </c>
      <c r="H6689" s="34"/>
    </row>
    <row r="6690" spans="1:8" x14ac:dyDescent="0.2">
      <c r="A6690" s="1570">
        <v>303348</v>
      </c>
      <c r="B6690" s="172" t="s">
        <v>13139</v>
      </c>
      <c r="C6690" s="172" t="s">
        <v>13140</v>
      </c>
      <c r="D6690" s="172" t="s">
        <v>134</v>
      </c>
      <c r="G6690" s="172" t="s">
        <v>103</v>
      </c>
      <c r="H6690" s="34"/>
    </row>
    <row r="6691" spans="1:8" x14ac:dyDescent="0.2">
      <c r="A6691" s="1570">
        <v>303349</v>
      </c>
      <c r="B6691" s="172" t="s">
        <v>13141</v>
      </c>
      <c r="C6691" s="172" t="s">
        <v>13142</v>
      </c>
      <c r="D6691" s="172" t="s">
        <v>134</v>
      </c>
      <c r="G6691" s="172" t="s">
        <v>103</v>
      </c>
      <c r="H6691" s="34"/>
    </row>
    <row r="6692" spans="1:8" x14ac:dyDescent="0.2">
      <c r="A6692" s="1570">
        <v>303350</v>
      </c>
      <c r="B6692" s="172" t="s">
        <v>13143</v>
      </c>
      <c r="C6692" s="172" t="s">
        <v>13144</v>
      </c>
      <c r="D6692" s="172" t="s">
        <v>101</v>
      </c>
      <c r="G6692" s="172" t="s">
        <v>103</v>
      </c>
      <c r="H6692" s="34"/>
    </row>
    <row r="6693" spans="1:8" x14ac:dyDescent="0.2">
      <c r="A6693" s="1570">
        <v>303351</v>
      </c>
      <c r="B6693" s="172" t="s">
        <v>13145</v>
      </c>
      <c r="C6693" s="172" t="s">
        <v>13146</v>
      </c>
      <c r="D6693" s="172" t="s">
        <v>143</v>
      </c>
      <c r="G6693" s="172" t="s">
        <v>110</v>
      </c>
      <c r="H6693" s="34"/>
    </row>
    <row r="6694" spans="1:8" x14ac:dyDescent="0.2">
      <c r="A6694" s="1570">
        <v>303352</v>
      </c>
      <c r="B6694" s="172" t="s">
        <v>13147</v>
      </c>
      <c r="C6694" s="172" t="s">
        <v>13148</v>
      </c>
      <c r="D6694" s="172" t="s">
        <v>143</v>
      </c>
      <c r="G6694" s="172" t="s">
        <v>110</v>
      </c>
      <c r="H6694" s="34"/>
    </row>
    <row r="6695" spans="1:8" x14ac:dyDescent="0.2">
      <c r="A6695" s="1570">
        <v>303353</v>
      </c>
      <c r="B6695" s="172" t="s">
        <v>13149</v>
      </c>
      <c r="C6695" s="172" t="s">
        <v>13150</v>
      </c>
      <c r="D6695" s="172" t="s">
        <v>143</v>
      </c>
      <c r="G6695" s="172" t="s">
        <v>103</v>
      </c>
      <c r="H6695" s="34"/>
    </row>
    <row r="6696" spans="1:8" x14ac:dyDescent="0.2">
      <c r="A6696" s="1570">
        <v>303354</v>
      </c>
      <c r="B6696" s="172" t="s">
        <v>13151</v>
      </c>
      <c r="C6696" s="172" t="s">
        <v>13152</v>
      </c>
      <c r="D6696" s="172" t="s">
        <v>134</v>
      </c>
      <c r="G6696" s="172" t="s">
        <v>103</v>
      </c>
      <c r="H6696" s="34"/>
    </row>
    <row r="6697" spans="1:8" x14ac:dyDescent="0.2">
      <c r="A6697" s="1570">
        <v>303355</v>
      </c>
      <c r="B6697" s="172" t="s">
        <v>13153</v>
      </c>
      <c r="C6697" s="172" t="s">
        <v>13154</v>
      </c>
      <c r="D6697" s="172" t="s">
        <v>134</v>
      </c>
      <c r="G6697" s="172" t="s">
        <v>103</v>
      </c>
      <c r="H6697" s="34"/>
    </row>
    <row r="6698" spans="1:8" x14ac:dyDescent="0.2">
      <c r="A6698" s="1570">
        <v>303356</v>
      </c>
      <c r="B6698" s="172" t="s">
        <v>13155</v>
      </c>
      <c r="C6698" s="172" t="s">
        <v>13156</v>
      </c>
      <c r="D6698" s="172" t="s">
        <v>143</v>
      </c>
      <c r="G6698" s="172" t="s">
        <v>103</v>
      </c>
      <c r="H6698" s="34"/>
    </row>
    <row r="6699" spans="1:8" x14ac:dyDescent="0.2">
      <c r="A6699" s="1570">
        <v>303357</v>
      </c>
      <c r="B6699" s="172" t="s">
        <v>13157</v>
      </c>
      <c r="C6699" s="172" t="s">
        <v>13158</v>
      </c>
      <c r="D6699" s="172" t="s">
        <v>134</v>
      </c>
      <c r="G6699" s="172" t="s">
        <v>103</v>
      </c>
      <c r="H6699" s="34"/>
    </row>
    <row r="6700" spans="1:8" x14ac:dyDescent="0.2">
      <c r="A6700" s="1570">
        <v>303358</v>
      </c>
      <c r="B6700" s="172" t="s">
        <v>13159</v>
      </c>
      <c r="C6700" s="172" t="s">
        <v>13160</v>
      </c>
      <c r="D6700" s="172" t="s">
        <v>134</v>
      </c>
      <c r="G6700" s="172" t="s">
        <v>110</v>
      </c>
      <c r="H6700" s="34"/>
    </row>
    <row r="6701" spans="1:8" x14ac:dyDescent="0.2">
      <c r="A6701" s="1570">
        <v>303359</v>
      </c>
      <c r="B6701" s="172" t="s">
        <v>13161</v>
      </c>
      <c r="C6701" s="172" t="s">
        <v>13162</v>
      </c>
      <c r="D6701" s="172" t="s">
        <v>143</v>
      </c>
      <c r="G6701" s="172" t="s">
        <v>103</v>
      </c>
      <c r="H6701" s="34"/>
    </row>
    <row r="6702" spans="1:8" x14ac:dyDescent="0.2">
      <c r="A6702" s="1570">
        <v>303360</v>
      </c>
      <c r="B6702" s="172" t="s">
        <v>13163</v>
      </c>
      <c r="C6702" s="172" t="s">
        <v>13164</v>
      </c>
      <c r="D6702" s="172" t="s">
        <v>143</v>
      </c>
      <c r="G6702" s="172" t="s">
        <v>103</v>
      </c>
      <c r="H6702" s="34"/>
    </row>
    <row r="6703" spans="1:8" x14ac:dyDescent="0.2">
      <c r="A6703" s="1570">
        <v>303361</v>
      </c>
      <c r="B6703" s="172" t="s">
        <v>13165</v>
      </c>
      <c r="C6703" s="172" t="s">
        <v>13166</v>
      </c>
      <c r="D6703" s="172" t="s">
        <v>143</v>
      </c>
      <c r="G6703" s="172" t="s">
        <v>103</v>
      </c>
      <c r="H6703" s="34"/>
    </row>
    <row r="6704" spans="1:8" x14ac:dyDescent="0.2">
      <c r="A6704" s="1570">
        <v>303362</v>
      </c>
      <c r="B6704" s="172" t="s">
        <v>13167</v>
      </c>
      <c r="C6704" s="172" t="s">
        <v>13168</v>
      </c>
      <c r="D6704" s="172" t="s">
        <v>143</v>
      </c>
      <c r="G6704" s="172" t="s">
        <v>113</v>
      </c>
      <c r="H6704" s="34"/>
    </row>
    <row r="6705" spans="1:8" x14ac:dyDescent="0.2">
      <c r="A6705" s="1570">
        <v>303363</v>
      </c>
      <c r="B6705" s="172" t="s">
        <v>13169</v>
      </c>
      <c r="C6705" s="172" t="s">
        <v>13170</v>
      </c>
      <c r="D6705" s="172" t="s">
        <v>143</v>
      </c>
      <c r="G6705" s="172" t="s">
        <v>113</v>
      </c>
      <c r="H6705" s="34"/>
    </row>
    <row r="6706" spans="1:8" x14ac:dyDescent="0.2">
      <c r="A6706" s="1570">
        <v>303364</v>
      </c>
      <c r="B6706" s="172" t="s">
        <v>13171</v>
      </c>
      <c r="C6706" s="172" t="s">
        <v>13172</v>
      </c>
      <c r="D6706" s="172" t="s">
        <v>143</v>
      </c>
      <c r="G6706" s="172" t="s">
        <v>110</v>
      </c>
      <c r="H6706" s="34"/>
    </row>
    <row r="6707" spans="1:8" x14ac:dyDescent="0.2">
      <c r="A6707" s="1570">
        <v>303365</v>
      </c>
      <c r="B6707" s="172" t="s">
        <v>13173</v>
      </c>
      <c r="C6707" s="172" t="s">
        <v>13174</v>
      </c>
      <c r="D6707" s="172" t="s">
        <v>134</v>
      </c>
      <c r="G6707" s="172" t="s">
        <v>107</v>
      </c>
      <c r="H6707" s="34"/>
    </row>
    <row r="6708" spans="1:8" x14ac:dyDescent="0.2">
      <c r="A6708" s="1570">
        <v>303366</v>
      </c>
      <c r="B6708" s="172" t="s">
        <v>13175</v>
      </c>
      <c r="C6708" s="172" t="s">
        <v>13176</v>
      </c>
      <c r="D6708" s="172" t="s">
        <v>134</v>
      </c>
      <c r="G6708" s="172" t="s">
        <v>103</v>
      </c>
      <c r="H6708" s="34"/>
    </row>
    <row r="6709" spans="1:8" x14ac:dyDescent="0.2">
      <c r="A6709" s="1570">
        <v>303367</v>
      </c>
      <c r="B6709" s="172" t="s">
        <v>13177</v>
      </c>
      <c r="C6709" s="172" t="s">
        <v>13178</v>
      </c>
      <c r="D6709" s="172" t="s">
        <v>101</v>
      </c>
      <c r="G6709" s="172" t="s">
        <v>113</v>
      </c>
      <c r="H6709" s="34"/>
    </row>
    <row r="6710" spans="1:8" x14ac:dyDescent="0.2">
      <c r="A6710" s="1570">
        <v>303368</v>
      </c>
      <c r="B6710" s="172" t="s">
        <v>13179</v>
      </c>
      <c r="C6710" s="172" t="s">
        <v>13162</v>
      </c>
      <c r="D6710" s="172" t="s">
        <v>143</v>
      </c>
      <c r="G6710" s="172" t="s">
        <v>103</v>
      </c>
      <c r="H6710" s="34"/>
    </row>
    <row r="6711" spans="1:8" x14ac:dyDescent="0.2">
      <c r="A6711" s="1570">
        <v>303369</v>
      </c>
      <c r="B6711" s="172" t="s">
        <v>13180</v>
      </c>
      <c r="C6711" s="172" t="s">
        <v>13164</v>
      </c>
      <c r="D6711" s="172" t="s">
        <v>143</v>
      </c>
      <c r="G6711" s="172" t="s">
        <v>103</v>
      </c>
      <c r="H6711" s="34"/>
    </row>
    <row r="6712" spans="1:8" x14ac:dyDescent="0.2">
      <c r="A6712" s="1570">
        <v>303370</v>
      </c>
      <c r="B6712" s="172" t="s">
        <v>13181</v>
      </c>
      <c r="C6712" s="172" t="s">
        <v>13182</v>
      </c>
      <c r="D6712" s="172" t="s">
        <v>143</v>
      </c>
      <c r="G6712" s="172" t="s">
        <v>103</v>
      </c>
      <c r="H6712" s="34"/>
    </row>
    <row r="6713" spans="1:8" x14ac:dyDescent="0.2">
      <c r="A6713" s="1570">
        <v>303371</v>
      </c>
      <c r="B6713" s="172" t="s">
        <v>13183</v>
      </c>
      <c r="C6713" s="172" t="s">
        <v>13184</v>
      </c>
      <c r="D6713" s="172" t="s">
        <v>143</v>
      </c>
      <c r="G6713" s="172" t="s">
        <v>110</v>
      </c>
      <c r="H6713" s="34"/>
    </row>
    <row r="6714" spans="1:8" x14ac:dyDescent="0.2">
      <c r="A6714" s="1570">
        <v>303372</v>
      </c>
      <c r="B6714" s="172" t="s">
        <v>13185</v>
      </c>
      <c r="C6714" s="172" t="s">
        <v>13186</v>
      </c>
      <c r="D6714" s="172" t="s">
        <v>124</v>
      </c>
      <c r="G6714" s="172" t="s">
        <v>103</v>
      </c>
      <c r="H6714" s="34"/>
    </row>
    <row r="6715" spans="1:8" x14ac:dyDescent="0.2">
      <c r="A6715" s="1570">
        <v>303373</v>
      </c>
      <c r="B6715" s="172" t="s">
        <v>13187</v>
      </c>
      <c r="C6715" s="172" t="s">
        <v>13188</v>
      </c>
      <c r="D6715" s="172" t="s">
        <v>143</v>
      </c>
      <c r="G6715" s="172" t="s">
        <v>110</v>
      </c>
      <c r="H6715" s="34"/>
    </row>
    <row r="6716" spans="1:8" x14ac:dyDescent="0.2">
      <c r="A6716" s="1570">
        <v>303374</v>
      </c>
      <c r="B6716" s="172" t="s">
        <v>13189</v>
      </c>
      <c r="C6716" s="172" t="s">
        <v>13190</v>
      </c>
      <c r="D6716" s="172" t="s">
        <v>134</v>
      </c>
      <c r="G6716" s="172" t="s">
        <v>103</v>
      </c>
      <c r="H6716" s="34"/>
    </row>
    <row r="6717" spans="1:8" x14ac:dyDescent="0.2">
      <c r="A6717" s="1570">
        <v>303375</v>
      </c>
      <c r="B6717" s="172" t="s">
        <v>13191</v>
      </c>
      <c r="C6717" s="172" t="s">
        <v>1571</v>
      </c>
      <c r="D6717" s="172" t="s">
        <v>134</v>
      </c>
      <c r="G6717" s="172" t="s">
        <v>103</v>
      </c>
      <c r="H6717" s="34"/>
    </row>
    <row r="6718" spans="1:8" x14ac:dyDescent="0.2">
      <c r="A6718" s="1570">
        <v>303376</v>
      </c>
      <c r="B6718" s="172" t="s">
        <v>13192</v>
      </c>
      <c r="C6718" s="172" t="s">
        <v>13193</v>
      </c>
      <c r="D6718" s="172" t="s">
        <v>101</v>
      </c>
      <c r="G6718" s="172" t="s">
        <v>103</v>
      </c>
      <c r="H6718" s="34"/>
    </row>
    <row r="6719" spans="1:8" x14ac:dyDescent="0.2">
      <c r="A6719" s="1570">
        <v>303377</v>
      </c>
      <c r="B6719" s="172" t="s">
        <v>13194</v>
      </c>
      <c r="C6719" s="172" t="s">
        <v>13195</v>
      </c>
      <c r="D6719" s="172" t="s">
        <v>101</v>
      </c>
      <c r="G6719" s="172" t="s">
        <v>103</v>
      </c>
      <c r="H6719" s="34"/>
    </row>
    <row r="6720" spans="1:8" x14ac:dyDescent="0.2">
      <c r="A6720" s="1570">
        <v>303378</v>
      </c>
      <c r="B6720" s="172" t="s">
        <v>13196</v>
      </c>
      <c r="C6720" s="172" t="s">
        <v>13197</v>
      </c>
      <c r="D6720" s="172" t="s">
        <v>124</v>
      </c>
      <c r="G6720" s="172" t="s">
        <v>103</v>
      </c>
      <c r="H6720" s="34"/>
    </row>
    <row r="6721" spans="1:8" x14ac:dyDescent="0.2">
      <c r="A6721" s="1570">
        <v>303379</v>
      </c>
      <c r="B6721" s="172" t="s">
        <v>13198</v>
      </c>
      <c r="C6721" s="172" t="s">
        <v>13199</v>
      </c>
      <c r="D6721" s="172" t="s">
        <v>124</v>
      </c>
      <c r="G6721" s="172" t="s">
        <v>103</v>
      </c>
      <c r="H6721" s="34"/>
    </row>
    <row r="6722" spans="1:8" x14ac:dyDescent="0.2">
      <c r="A6722" s="1570">
        <v>303380</v>
      </c>
      <c r="B6722" s="172" t="s">
        <v>13200</v>
      </c>
      <c r="C6722" s="172" t="s">
        <v>13201</v>
      </c>
      <c r="D6722" s="172" t="s">
        <v>143</v>
      </c>
      <c r="G6722" s="172" t="s">
        <v>110</v>
      </c>
      <c r="H6722" s="34"/>
    </row>
    <row r="6723" spans="1:8" x14ac:dyDescent="0.2">
      <c r="A6723" s="1570">
        <v>303381</v>
      </c>
      <c r="B6723" s="172" t="s">
        <v>13202</v>
      </c>
      <c r="C6723" s="172" t="s">
        <v>13203</v>
      </c>
      <c r="D6723" s="172" t="s">
        <v>101</v>
      </c>
      <c r="E6723" s="172" t="s">
        <v>134</v>
      </c>
      <c r="G6723" s="172" t="s">
        <v>103</v>
      </c>
      <c r="H6723" s="34"/>
    </row>
    <row r="6724" spans="1:8" x14ac:dyDescent="0.2">
      <c r="A6724" s="1570">
        <v>303382</v>
      </c>
      <c r="B6724" s="172" t="s">
        <v>13204</v>
      </c>
      <c r="C6724" s="172" t="s">
        <v>13205</v>
      </c>
      <c r="D6724" s="172" t="s">
        <v>101</v>
      </c>
      <c r="E6724" s="172" t="s">
        <v>134</v>
      </c>
      <c r="G6724" s="172" t="s">
        <v>103</v>
      </c>
      <c r="H6724" s="34"/>
    </row>
    <row r="6725" spans="1:8" x14ac:dyDescent="0.2">
      <c r="A6725" s="1570">
        <v>303383</v>
      </c>
      <c r="B6725" s="172" t="s">
        <v>13206</v>
      </c>
      <c r="C6725" s="172" t="s">
        <v>13207</v>
      </c>
      <c r="D6725" s="172" t="s">
        <v>101</v>
      </c>
      <c r="G6725" s="172" t="s">
        <v>103</v>
      </c>
      <c r="H6725" s="34"/>
    </row>
    <row r="6726" spans="1:8" x14ac:dyDescent="0.2">
      <c r="A6726" s="1570">
        <v>303384</v>
      </c>
      <c r="B6726" s="172" t="s">
        <v>13208</v>
      </c>
      <c r="C6726" s="172" t="s">
        <v>13209</v>
      </c>
      <c r="D6726" s="172" t="s">
        <v>101</v>
      </c>
      <c r="G6726" s="172" t="s">
        <v>103</v>
      </c>
      <c r="H6726" s="34"/>
    </row>
    <row r="6727" spans="1:8" x14ac:dyDescent="0.2">
      <c r="A6727" s="1570">
        <v>303385</v>
      </c>
      <c r="B6727" s="172" t="s">
        <v>13210</v>
      </c>
      <c r="C6727" s="172" t="s">
        <v>13211</v>
      </c>
      <c r="D6727" s="172" t="s">
        <v>143</v>
      </c>
      <c r="G6727" s="172" t="s">
        <v>110</v>
      </c>
      <c r="H6727" s="34"/>
    </row>
    <row r="6728" spans="1:8" x14ac:dyDescent="0.2">
      <c r="A6728" s="1570">
        <v>303386</v>
      </c>
      <c r="B6728" s="172" t="s">
        <v>13212</v>
      </c>
      <c r="C6728" s="172" t="s">
        <v>13213</v>
      </c>
      <c r="D6728" s="172" t="s">
        <v>143</v>
      </c>
      <c r="G6728" s="172" t="s">
        <v>110</v>
      </c>
      <c r="H6728" s="34"/>
    </row>
    <row r="6729" spans="1:8" x14ac:dyDescent="0.2">
      <c r="A6729" s="1570">
        <v>303387</v>
      </c>
      <c r="B6729" s="172" t="s">
        <v>13214</v>
      </c>
      <c r="C6729" s="172" t="s">
        <v>13215</v>
      </c>
      <c r="D6729" s="172" t="s">
        <v>101</v>
      </c>
      <c r="G6729" s="172" t="s">
        <v>103</v>
      </c>
      <c r="H6729" s="34"/>
    </row>
    <row r="6730" spans="1:8" x14ac:dyDescent="0.2">
      <c r="A6730" s="1570">
        <v>303388</v>
      </c>
      <c r="B6730" s="172" t="s">
        <v>13216</v>
      </c>
      <c r="C6730" s="172" t="s">
        <v>13217</v>
      </c>
      <c r="D6730" s="172" t="s">
        <v>101</v>
      </c>
      <c r="G6730" s="172" t="s">
        <v>103</v>
      </c>
      <c r="H6730" s="34"/>
    </row>
    <row r="6731" spans="1:8" x14ac:dyDescent="0.2">
      <c r="A6731" s="1570">
        <v>303389</v>
      </c>
      <c r="B6731" s="172" t="s">
        <v>13218</v>
      </c>
      <c r="C6731" s="172" t="s">
        <v>13219</v>
      </c>
      <c r="D6731" s="172" t="s">
        <v>143</v>
      </c>
      <c r="G6731" s="172" t="s">
        <v>110</v>
      </c>
      <c r="H6731" s="34"/>
    </row>
    <row r="6732" spans="1:8" x14ac:dyDescent="0.2">
      <c r="A6732" s="1570">
        <v>303390</v>
      </c>
      <c r="B6732" s="172" t="s">
        <v>13220</v>
      </c>
      <c r="C6732" s="172" t="s">
        <v>13221</v>
      </c>
      <c r="D6732" s="172" t="s">
        <v>134</v>
      </c>
      <c r="G6732" s="172" t="s">
        <v>103</v>
      </c>
      <c r="H6732" s="34"/>
    </row>
    <row r="6733" spans="1:8" x14ac:dyDescent="0.2">
      <c r="A6733" s="1570">
        <v>303391</v>
      </c>
      <c r="B6733" s="172" t="s">
        <v>13222</v>
      </c>
      <c r="C6733" s="172" t="s">
        <v>13223</v>
      </c>
      <c r="D6733" s="172" t="s">
        <v>134</v>
      </c>
      <c r="G6733" s="172" t="s">
        <v>110</v>
      </c>
      <c r="H6733" s="34"/>
    </row>
    <row r="6734" spans="1:8" x14ac:dyDescent="0.2">
      <c r="A6734" s="1570">
        <v>303392</v>
      </c>
      <c r="B6734" s="172" t="s">
        <v>13224</v>
      </c>
      <c r="C6734" s="172" t="s">
        <v>13225</v>
      </c>
      <c r="D6734" s="172" t="s">
        <v>143</v>
      </c>
      <c r="G6734" s="172" t="s">
        <v>110</v>
      </c>
      <c r="H6734" s="34"/>
    </row>
    <row r="6735" spans="1:8" x14ac:dyDescent="0.2">
      <c r="A6735" s="1570">
        <v>303393</v>
      </c>
      <c r="B6735" s="172" t="s">
        <v>13226</v>
      </c>
      <c r="C6735" s="172" t="s">
        <v>13227</v>
      </c>
      <c r="D6735" s="172" t="s">
        <v>134</v>
      </c>
      <c r="G6735" s="172" t="s">
        <v>103</v>
      </c>
      <c r="H6735" s="34"/>
    </row>
    <row r="6736" spans="1:8" x14ac:dyDescent="0.2">
      <c r="A6736" s="1570">
        <v>303394</v>
      </c>
      <c r="B6736" s="172" t="s">
        <v>13228</v>
      </c>
      <c r="C6736" s="172" t="s">
        <v>13229</v>
      </c>
      <c r="D6736" s="172" t="s">
        <v>134</v>
      </c>
      <c r="G6736" s="172" t="s">
        <v>103</v>
      </c>
      <c r="H6736" s="34"/>
    </row>
    <row r="6737" spans="1:8" x14ac:dyDescent="0.2">
      <c r="A6737" s="1570">
        <v>303395</v>
      </c>
      <c r="B6737" s="172" t="s">
        <v>13230</v>
      </c>
      <c r="C6737" s="172" t="s">
        <v>13231</v>
      </c>
      <c r="D6737" s="172" t="s">
        <v>134</v>
      </c>
      <c r="G6737" s="172" t="s">
        <v>103</v>
      </c>
      <c r="H6737" s="34"/>
    </row>
    <row r="6738" spans="1:8" x14ac:dyDescent="0.2">
      <c r="A6738" s="1570">
        <v>303396</v>
      </c>
      <c r="B6738" s="172" t="s">
        <v>13232</v>
      </c>
      <c r="C6738" s="172" t="s">
        <v>13233</v>
      </c>
      <c r="D6738" s="172" t="s">
        <v>134</v>
      </c>
      <c r="G6738" s="172" t="s">
        <v>103</v>
      </c>
      <c r="H6738" s="34"/>
    </row>
    <row r="6739" spans="1:8" x14ac:dyDescent="0.2">
      <c r="A6739" s="1570">
        <v>303397</v>
      </c>
      <c r="B6739" s="172" t="s">
        <v>13234</v>
      </c>
      <c r="C6739" s="172" t="s">
        <v>13235</v>
      </c>
      <c r="D6739" s="172" t="s">
        <v>134</v>
      </c>
      <c r="G6739" s="172" t="s">
        <v>103</v>
      </c>
      <c r="H6739" s="34"/>
    </row>
    <row r="6740" spans="1:8" x14ac:dyDescent="0.2">
      <c r="A6740" s="1570">
        <v>303398</v>
      </c>
      <c r="B6740" s="172" t="s">
        <v>13236</v>
      </c>
      <c r="C6740" s="172" t="s">
        <v>13237</v>
      </c>
      <c r="D6740" s="172" t="s">
        <v>134</v>
      </c>
      <c r="G6740" s="172" t="s">
        <v>103</v>
      </c>
      <c r="H6740" s="34"/>
    </row>
    <row r="6741" spans="1:8" x14ac:dyDescent="0.2">
      <c r="A6741" s="1570">
        <v>303399</v>
      </c>
      <c r="B6741" s="172" t="s">
        <v>13238</v>
      </c>
      <c r="C6741" s="172" t="s">
        <v>13239</v>
      </c>
      <c r="D6741" s="172" t="s">
        <v>134</v>
      </c>
      <c r="G6741" s="172" t="s">
        <v>110</v>
      </c>
      <c r="H6741" s="34"/>
    </row>
    <row r="6742" spans="1:8" x14ac:dyDescent="0.2">
      <c r="A6742" s="1570">
        <v>303400</v>
      </c>
      <c r="B6742" s="172" t="s">
        <v>13240</v>
      </c>
      <c r="C6742" s="172" t="s">
        <v>13241</v>
      </c>
      <c r="D6742" s="172" t="s">
        <v>101</v>
      </c>
      <c r="E6742" s="172" t="s">
        <v>134</v>
      </c>
      <c r="G6742" s="172" t="s">
        <v>110</v>
      </c>
      <c r="H6742" s="34"/>
    </row>
    <row r="6743" spans="1:8" x14ac:dyDescent="0.2">
      <c r="A6743" s="1570">
        <v>303401</v>
      </c>
      <c r="B6743" s="172" t="s">
        <v>13242</v>
      </c>
      <c r="C6743" s="172" t="s">
        <v>13243</v>
      </c>
      <c r="D6743" s="172" t="s">
        <v>134</v>
      </c>
      <c r="E6743" s="172" t="s">
        <v>143</v>
      </c>
      <c r="G6743" s="172" t="s">
        <v>110</v>
      </c>
      <c r="H6743" s="34"/>
    </row>
    <row r="6744" spans="1:8" x14ac:dyDescent="0.2">
      <c r="A6744" s="1570">
        <v>303402</v>
      </c>
      <c r="B6744" s="172" t="s">
        <v>13244</v>
      </c>
      <c r="C6744" s="172" t="s">
        <v>13245</v>
      </c>
      <c r="D6744" s="172" t="s">
        <v>143</v>
      </c>
      <c r="G6744" s="172" t="s">
        <v>103</v>
      </c>
      <c r="H6744" s="34"/>
    </row>
    <row r="6745" spans="1:8" x14ac:dyDescent="0.2">
      <c r="A6745" s="1570">
        <v>303403</v>
      </c>
      <c r="B6745" s="172" t="s">
        <v>13246</v>
      </c>
      <c r="C6745" s="172" t="s">
        <v>13247</v>
      </c>
      <c r="D6745" s="172" t="s">
        <v>134</v>
      </c>
      <c r="G6745" s="172" t="s">
        <v>110</v>
      </c>
      <c r="H6745" s="34"/>
    </row>
    <row r="6746" spans="1:8" x14ac:dyDescent="0.2">
      <c r="A6746" s="1570">
        <v>303404</v>
      </c>
      <c r="B6746" s="172" t="s">
        <v>13248</v>
      </c>
      <c r="C6746" s="172" t="s">
        <v>13249</v>
      </c>
      <c r="D6746" s="172" t="s">
        <v>143</v>
      </c>
      <c r="G6746" s="172" t="s">
        <v>113</v>
      </c>
      <c r="H6746" s="34"/>
    </row>
    <row r="6747" spans="1:8" x14ac:dyDescent="0.2">
      <c r="A6747" s="1570">
        <v>303405</v>
      </c>
      <c r="B6747" s="172" t="s">
        <v>13250</v>
      </c>
      <c r="C6747" s="172" t="s">
        <v>13251</v>
      </c>
      <c r="D6747" s="172" t="s">
        <v>143</v>
      </c>
      <c r="G6747" s="172" t="s">
        <v>103</v>
      </c>
      <c r="H6747" s="34"/>
    </row>
    <row r="6748" spans="1:8" x14ac:dyDescent="0.2">
      <c r="A6748" s="1570">
        <v>303406</v>
      </c>
      <c r="B6748" s="172" t="s">
        <v>13252</v>
      </c>
      <c r="C6748" s="172" t="s">
        <v>13253</v>
      </c>
      <c r="D6748" s="172" t="s">
        <v>143</v>
      </c>
      <c r="G6748" s="172" t="s">
        <v>103</v>
      </c>
      <c r="H6748" s="34"/>
    </row>
    <row r="6749" spans="1:8" x14ac:dyDescent="0.2">
      <c r="A6749" s="1570">
        <v>303407</v>
      </c>
      <c r="B6749" s="172" t="s">
        <v>13254</v>
      </c>
      <c r="C6749" s="172" t="s">
        <v>13255</v>
      </c>
      <c r="D6749" s="172" t="s">
        <v>124</v>
      </c>
      <c r="G6749" s="172" t="s">
        <v>103</v>
      </c>
      <c r="H6749" s="34"/>
    </row>
    <row r="6750" spans="1:8" x14ac:dyDescent="0.2">
      <c r="A6750" s="1570">
        <v>303408</v>
      </c>
      <c r="B6750" s="172" t="s">
        <v>13256</v>
      </c>
      <c r="C6750" s="172" t="s">
        <v>13257</v>
      </c>
      <c r="D6750" s="172" t="s">
        <v>101</v>
      </c>
      <c r="G6750" s="172" t="s">
        <v>103</v>
      </c>
      <c r="H6750" s="34"/>
    </row>
    <row r="6751" spans="1:8" x14ac:dyDescent="0.2">
      <c r="A6751" s="1570">
        <v>303409</v>
      </c>
      <c r="B6751" s="172" t="s">
        <v>13258</v>
      </c>
      <c r="C6751" s="172" t="s">
        <v>13259</v>
      </c>
      <c r="D6751" s="172" t="s">
        <v>143</v>
      </c>
      <c r="G6751" s="172" t="s">
        <v>110</v>
      </c>
      <c r="H6751" s="34"/>
    </row>
    <row r="6752" spans="1:8" x14ac:dyDescent="0.2">
      <c r="A6752" s="1570">
        <v>303410</v>
      </c>
      <c r="B6752" s="172" t="s">
        <v>13260</v>
      </c>
      <c r="C6752" s="172" t="s">
        <v>13261</v>
      </c>
      <c r="D6752" s="172" t="s">
        <v>101</v>
      </c>
      <c r="G6752" s="172" t="s">
        <v>103</v>
      </c>
      <c r="H6752" s="34"/>
    </row>
    <row r="6753" spans="1:8" x14ac:dyDescent="0.2">
      <c r="A6753" s="1570">
        <v>303411</v>
      </c>
      <c r="B6753" s="172" t="s">
        <v>13262</v>
      </c>
      <c r="C6753" s="172" t="s">
        <v>13263</v>
      </c>
      <c r="D6753" s="172" t="s">
        <v>134</v>
      </c>
      <c r="G6753" s="172" t="s">
        <v>103</v>
      </c>
      <c r="H6753" s="34"/>
    </row>
    <row r="6754" spans="1:8" x14ac:dyDescent="0.2">
      <c r="A6754" s="1570">
        <v>303412</v>
      </c>
      <c r="B6754" s="172" t="s">
        <v>13264</v>
      </c>
      <c r="C6754" s="172" t="s">
        <v>13265</v>
      </c>
      <c r="D6754" s="172" t="s">
        <v>101</v>
      </c>
      <c r="G6754" s="172" t="s">
        <v>103</v>
      </c>
      <c r="H6754" s="34"/>
    </row>
    <row r="6755" spans="1:8" x14ac:dyDescent="0.2">
      <c r="A6755" s="1570">
        <v>303413</v>
      </c>
      <c r="B6755" s="172" t="s">
        <v>13266</v>
      </c>
      <c r="C6755" s="172" t="s">
        <v>13267</v>
      </c>
      <c r="D6755" s="172" t="s">
        <v>134</v>
      </c>
      <c r="G6755" s="172" t="s">
        <v>103</v>
      </c>
      <c r="H6755" s="34"/>
    </row>
    <row r="6756" spans="1:8" x14ac:dyDescent="0.2">
      <c r="A6756" s="1570">
        <v>303414</v>
      </c>
      <c r="B6756" s="172" t="s">
        <v>13268</v>
      </c>
      <c r="C6756" s="172" t="s">
        <v>13269</v>
      </c>
      <c r="D6756" s="172" t="s">
        <v>101</v>
      </c>
      <c r="E6756" s="172" t="s">
        <v>134</v>
      </c>
      <c r="G6756" s="172" t="s">
        <v>103</v>
      </c>
      <c r="H6756" s="34"/>
    </row>
    <row r="6757" spans="1:8" x14ac:dyDescent="0.2">
      <c r="A6757" s="1570">
        <v>303415</v>
      </c>
      <c r="B6757" s="172" t="s">
        <v>13270</v>
      </c>
      <c r="C6757" s="172" t="s">
        <v>13271</v>
      </c>
      <c r="D6757" s="172" t="s">
        <v>134</v>
      </c>
      <c r="G6757" s="172" t="s">
        <v>103</v>
      </c>
      <c r="H6757" s="34"/>
    </row>
    <row r="6758" spans="1:8" x14ac:dyDescent="0.2">
      <c r="A6758" s="1570">
        <v>303416</v>
      </c>
      <c r="B6758" s="172" t="s">
        <v>13272</v>
      </c>
      <c r="C6758" s="172" t="s">
        <v>13273</v>
      </c>
      <c r="D6758" s="172" t="s">
        <v>101</v>
      </c>
      <c r="E6758" s="172" t="s">
        <v>134</v>
      </c>
      <c r="G6758" s="172" t="s">
        <v>103</v>
      </c>
      <c r="H6758" s="34"/>
    </row>
    <row r="6759" spans="1:8" x14ac:dyDescent="0.2">
      <c r="A6759" s="1570">
        <v>303417</v>
      </c>
      <c r="B6759" s="172" t="s">
        <v>13274</v>
      </c>
      <c r="C6759" s="172" t="s">
        <v>13275</v>
      </c>
      <c r="D6759" s="172" t="s">
        <v>101</v>
      </c>
      <c r="G6759" s="172" t="s">
        <v>103</v>
      </c>
      <c r="H6759" s="34"/>
    </row>
    <row r="6760" spans="1:8" x14ac:dyDescent="0.2">
      <c r="A6760" s="1570">
        <v>303418</v>
      </c>
      <c r="B6760" s="172" t="s">
        <v>13276</v>
      </c>
      <c r="C6760" s="172" t="s">
        <v>13277</v>
      </c>
      <c r="D6760" s="172" t="s">
        <v>134</v>
      </c>
      <c r="G6760" s="172" t="s">
        <v>113</v>
      </c>
      <c r="H6760" s="34"/>
    </row>
    <row r="6761" spans="1:8" x14ac:dyDescent="0.2">
      <c r="A6761" s="1570">
        <v>303419</v>
      </c>
      <c r="B6761" s="172" t="s">
        <v>13278</v>
      </c>
      <c r="C6761" s="172" t="s">
        <v>13279</v>
      </c>
      <c r="D6761" s="172" t="s">
        <v>143</v>
      </c>
      <c r="G6761" s="172" t="s">
        <v>103</v>
      </c>
      <c r="H6761" s="34"/>
    </row>
    <row r="6762" spans="1:8" x14ac:dyDescent="0.2">
      <c r="A6762" s="1570">
        <v>303420</v>
      </c>
      <c r="B6762" s="172" t="s">
        <v>13280</v>
      </c>
      <c r="C6762" s="172" t="s">
        <v>13281</v>
      </c>
      <c r="D6762" s="172" t="s">
        <v>134</v>
      </c>
      <c r="G6762" s="172" t="s">
        <v>103</v>
      </c>
      <c r="H6762" s="34"/>
    </row>
    <row r="6763" spans="1:8" x14ac:dyDescent="0.2">
      <c r="A6763" s="1570">
        <v>303421</v>
      </c>
      <c r="B6763" s="172" t="s">
        <v>13282</v>
      </c>
      <c r="C6763" s="172" t="s">
        <v>13283</v>
      </c>
      <c r="D6763" s="172" t="s">
        <v>124</v>
      </c>
      <c r="G6763" s="172" t="s">
        <v>103</v>
      </c>
      <c r="H6763" s="34"/>
    </row>
    <row r="6764" spans="1:8" x14ac:dyDescent="0.2">
      <c r="A6764" s="1570">
        <v>303422</v>
      </c>
      <c r="B6764" s="172" t="s">
        <v>13284</v>
      </c>
      <c r="C6764" s="172" t="s">
        <v>13285</v>
      </c>
      <c r="D6764" s="172" t="s">
        <v>124</v>
      </c>
      <c r="G6764" s="172" t="s">
        <v>103</v>
      </c>
      <c r="H6764" s="34"/>
    </row>
    <row r="6765" spans="1:8" x14ac:dyDescent="0.2">
      <c r="A6765" s="1570">
        <v>303423</v>
      </c>
      <c r="B6765" s="172" t="s">
        <v>13286</v>
      </c>
      <c r="C6765" s="172" t="s">
        <v>13287</v>
      </c>
      <c r="D6765" s="172" t="s">
        <v>143</v>
      </c>
      <c r="G6765" s="172" t="s">
        <v>103</v>
      </c>
      <c r="H6765" s="34"/>
    </row>
    <row r="6766" spans="1:8" x14ac:dyDescent="0.2">
      <c r="A6766" s="1570">
        <v>303424</v>
      </c>
      <c r="B6766" s="172" t="s">
        <v>13288</v>
      </c>
      <c r="C6766" s="172" t="s">
        <v>13289</v>
      </c>
      <c r="D6766" s="172" t="s">
        <v>134</v>
      </c>
      <c r="G6766" s="172" t="s">
        <v>107</v>
      </c>
      <c r="H6766" s="34"/>
    </row>
    <row r="6767" spans="1:8" x14ac:dyDescent="0.2">
      <c r="A6767" s="1570">
        <v>303425</v>
      </c>
      <c r="B6767" s="172" t="s">
        <v>13290</v>
      </c>
      <c r="C6767" s="172" t="s">
        <v>13291</v>
      </c>
      <c r="D6767" s="172" t="s">
        <v>124</v>
      </c>
      <c r="G6767" s="172" t="s">
        <v>103</v>
      </c>
      <c r="H6767" s="34"/>
    </row>
    <row r="6768" spans="1:8" x14ac:dyDescent="0.2">
      <c r="A6768" s="1570">
        <v>303426</v>
      </c>
      <c r="B6768" s="172" t="s">
        <v>13292</v>
      </c>
      <c r="C6768" s="172" t="s">
        <v>13293</v>
      </c>
      <c r="D6768" s="172" t="s">
        <v>124</v>
      </c>
      <c r="G6768" s="172" t="s">
        <v>103</v>
      </c>
      <c r="H6768" s="34"/>
    </row>
    <row r="6769" spans="1:8" x14ac:dyDescent="0.2">
      <c r="A6769" s="1570">
        <v>303427</v>
      </c>
      <c r="B6769" s="172" t="s">
        <v>13294</v>
      </c>
      <c r="C6769" s="172" t="s">
        <v>13295</v>
      </c>
      <c r="D6769" s="172" t="s">
        <v>143</v>
      </c>
      <c r="G6769" s="172" t="s">
        <v>103</v>
      </c>
      <c r="H6769" s="34"/>
    </row>
    <row r="6770" spans="1:8" x14ac:dyDescent="0.2">
      <c r="A6770" s="1570">
        <v>303428</v>
      </c>
      <c r="B6770" s="172" t="s">
        <v>13296</v>
      </c>
      <c r="C6770" s="172" t="s">
        <v>13297</v>
      </c>
      <c r="D6770" s="172" t="s">
        <v>134</v>
      </c>
      <c r="G6770" s="172" t="s">
        <v>103</v>
      </c>
      <c r="H6770" s="34"/>
    </row>
    <row r="6771" spans="1:8" x14ac:dyDescent="0.2">
      <c r="A6771" s="1570">
        <v>303429</v>
      </c>
      <c r="B6771" s="172" t="s">
        <v>13298</v>
      </c>
      <c r="C6771" s="172" t="s">
        <v>13299</v>
      </c>
      <c r="D6771" s="172" t="s">
        <v>101</v>
      </c>
      <c r="G6771" s="172" t="s">
        <v>103</v>
      </c>
      <c r="H6771" s="34"/>
    </row>
    <row r="6772" spans="1:8" x14ac:dyDescent="0.2">
      <c r="A6772" s="1570">
        <v>303430</v>
      </c>
      <c r="B6772" s="172" t="s">
        <v>13300</v>
      </c>
      <c r="C6772" s="172" t="s">
        <v>13301</v>
      </c>
      <c r="D6772" s="172" t="s">
        <v>101</v>
      </c>
      <c r="G6772" s="172" t="s">
        <v>103</v>
      </c>
      <c r="H6772" s="34"/>
    </row>
    <row r="6773" spans="1:8" x14ac:dyDescent="0.2">
      <c r="A6773" s="1570">
        <v>303431</v>
      </c>
      <c r="B6773" s="172" t="s">
        <v>13302</v>
      </c>
      <c r="C6773" s="172" t="s">
        <v>13303</v>
      </c>
      <c r="D6773" s="172" t="s">
        <v>101</v>
      </c>
      <c r="G6773" s="172" t="s">
        <v>103</v>
      </c>
      <c r="H6773" s="34"/>
    </row>
    <row r="6774" spans="1:8" x14ac:dyDescent="0.2">
      <c r="A6774" s="1570">
        <v>303432</v>
      </c>
      <c r="B6774" s="172" t="s">
        <v>13304</v>
      </c>
      <c r="C6774" s="172" t="s">
        <v>13305</v>
      </c>
      <c r="D6774" s="172" t="s">
        <v>134</v>
      </c>
      <c r="G6774" s="172" t="s">
        <v>103</v>
      </c>
      <c r="H6774" s="34"/>
    </row>
    <row r="6775" spans="1:8" x14ac:dyDescent="0.2">
      <c r="A6775" s="1570">
        <v>303433</v>
      </c>
      <c r="B6775" s="172" t="s">
        <v>13306</v>
      </c>
      <c r="C6775" s="172" t="s">
        <v>13307</v>
      </c>
      <c r="D6775" s="172" t="s">
        <v>143</v>
      </c>
      <c r="G6775" s="172" t="s">
        <v>110</v>
      </c>
      <c r="H6775" s="34"/>
    </row>
    <row r="6776" spans="1:8" x14ac:dyDescent="0.2">
      <c r="A6776" s="1570">
        <v>303434</v>
      </c>
      <c r="B6776" s="172" t="s">
        <v>13308</v>
      </c>
      <c r="C6776" s="172" t="s">
        <v>13309</v>
      </c>
      <c r="D6776" s="172" t="s">
        <v>134</v>
      </c>
      <c r="G6776" s="172" t="s">
        <v>113</v>
      </c>
      <c r="H6776" s="34"/>
    </row>
    <row r="6777" spans="1:8" x14ac:dyDescent="0.2">
      <c r="A6777" s="1570">
        <v>303435</v>
      </c>
      <c r="B6777" s="172" t="s">
        <v>13310</v>
      </c>
      <c r="C6777" s="172" t="s">
        <v>13311</v>
      </c>
      <c r="D6777" s="172" t="s">
        <v>134</v>
      </c>
      <c r="G6777" s="172" t="s">
        <v>113</v>
      </c>
      <c r="H6777" s="34"/>
    </row>
    <row r="6778" spans="1:8" x14ac:dyDescent="0.2">
      <c r="A6778" s="1570">
        <v>303436</v>
      </c>
      <c r="B6778" s="172" t="s">
        <v>13312</v>
      </c>
      <c r="C6778" s="172" t="s">
        <v>13313</v>
      </c>
      <c r="D6778" s="172" t="s">
        <v>101</v>
      </c>
      <c r="G6778" s="172" t="s">
        <v>103</v>
      </c>
      <c r="H6778" s="34"/>
    </row>
    <row r="6779" spans="1:8" x14ac:dyDescent="0.2">
      <c r="A6779" s="1570">
        <v>303437</v>
      </c>
      <c r="B6779" s="172" t="s">
        <v>13314</v>
      </c>
      <c r="C6779" s="172" t="s">
        <v>13315</v>
      </c>
      <c r="D6779" s="172" t="s">
        <v>101</v>
      </c>
      <c r="G6779" s="172" t="s">
        <v>103</v>
      </c>
      <c r="H6779" s="34"/>
    </row>
    <row r="6780" spans="1:8" x14ac:dyDescent="0.2">
      <c r="A6780" s="1570">
        <v>303438</v>
      </c>
      <c r="B6780" s="172" t="s">
        <v>13316</v>
      </c>
      <c r="C6780" s="172" t="s">
        <v>13317</v>
      </c>
      <c r="D6780" s="172" t="s">
        <v>101</v>
      </c>
      <c r="G6780" s="172" t="s">
        <v>103</v>
      </c>
      <c r="H6780" s="34"/>
    </row>
    <row r="6781" spans="1:8" x14ac:dyDescent="0.2">
      <c r="A6781" s="1570">
        <v>303439</v>
      </c>
      <c r="B6781" s="172" t="s">
        <v>13318</v>
      </c>
      <c r="C6781" s="172" t="s">
        <v>13319</v>
      </c>
      <c r="D6781" s="172" t="s">
        <v>101</v>
      </c>
      <c r="G6781" s="172" t="s">
        <v>103</v>
      </c>
      <c r="H6781" s="34"/>
    </row>
    <row r="6782" spans="1:8" x14ac:dyDescent="0.2">
      <c r="A6782" s="1570">
        <v>303440</v>
      </c>
      <c r="B6782" s="172" t="s">
        <v>13320</v>
      </c>
      <c r="C6782" s="172" t="s">
        <v>13321</v>
      </c>
      <c r="D6782" s="172" t="s">
        <v>124</v>
      </c>
      <c r="G6782" s="172" t="s">
        <v>103</v>
      </c>
      <c r="H6782" s="34"/>
    </row>
    <row r="6783" spans="1:8" x14ac:dyDescent="0.2">
      <c r="A6783" s="1570">
        <v>303441</v>
      </c>
      <c r="B6783" s="172" t="s">
        <v>13322</v>
      </c>
      <c r="C6783" s="172" t="s">
        <v>13323</v>
      </c>
      <c r="D6783" s="172" t="s">
        <v>124</v>
      </c>
      <c r="G6783" s="172" t="s">
        <v>103</v>
      </c>
      <c r="H6783" s="34"/>
    </row>
    <row r="6784" spans="1:8" x14ac:dyDescent="0.2">
      <c r="A6784" s="1570">
        <v>303442</v>
      </c>
      <c r="B6784" s="172" t="s">
        <v>13324</v>
      </c>
      <c r="C6784" s="172" t="s">
        <v>13325</v>
      </c>
      <c r="D6784" s="172" t="s">
        <v>143</v>
      </c>
      <c r="G6784" s="172" t="s">
        <v>103</v>
      </c>
      <c r="H6784" s="34"/>
    </row>
    <row r="6785" spans="1:8" x14ac:dyDescent="0.2">
      <c r="A6785" s="1570">
        <v>303443</v>
      </c>
      <c r="B6785" s="172" t="s">
        <v>13326</v>
      </c>
      <c r="C6785" s="172" t="s">
        <v>13327</v>
      </c>
      <c r="D6785" s="172" t="s">
        <v>143</v>
      </c>
      <c r="G6785" s="172" t="s">
        <v>110</v>
      </c>
      <c r="H6785" s="34"/>
    </row>
    <row r="6786" spans="1:8" x14ac:dyDescent="0.2">
      <c r="A6786" s="1570">
        <v>303444</v>
      </c>
      <c r="B6786" s="172" t="s">
        <v>13328</v>
      </c>
      <c r="C6786" s="172" t="s">
        <v>13329</v>
      </c>
      <c r="D6786" s="172" t="s">
        <v>134</v>
      </c>
      <c r="G6786" s="172" t="s">
        <v>103</v>
      </c>
      <c r="H6786" s="34"/>
    </row>
    <row r="6787" spans="1:8" x14ac:dyDescent="0.2">
      <c r="A6787" s="1570">
        <v>303445</v>
      </c>
      <c r="B6787" s="172" t="s">
        <v>13330</v>
      </c>
      <c r="C6787" s="172" t="s">
        <v>13331</v>
      </c>
      <c r="D6787" s="172" t="s">
        <v>134</v>
      </c>
      <c r="G6787" s="172" t="s">
        <v>103</v>
      </c>
      <c r="H6787" s="34"/>
    </row>
    <row r="6788" spans="1:8" x14ac:dyDescent="0.2">
      <c r="A6788" s="1570">
        <v>303446</v>
      </c>
      <c r="B6788" s="172" t="s">
        <v>13332</v>
      </c>
      <c r="C6788" s="172" t="s">
        <v>13333</v>
      </c>
      <c r="D6788" s="172" t="s">
        <v>134</v>
      </c>
      <c r="G6788" s="172" t="s">
        <v>110</v>
      </c>
      <c r="H6788" s="34"/>
    </row>
    <row r="6789" spans="1:8" x14ac:dyDescent="0.2">
      <c r="A6789" s="1570">
        <v>303447</v>
      </c>
      <c r="B6789" s="172" t="s">
        <v>13334</v>
      </c>
      <c r="C6789" s="172" t="s">
        <v>13335</v>
      </c>
      <c r="D6789" s="172" t="s">
        <v>143</v>
      </c>
      <c r="G6789" s="172" t="s">
        <v>110</v>
      </c>
      <c r="H6789" s="34"/>
    </row>
    <row r="6790" spans="1:8" x14ac:dyDescent="0.2">
      <c r="A6790" s="1570">
        <v>303448</v>
      </c>
      <c r="B6790" s="172" t="s">
        <v>13336</v>
      </c>
      <c r="C6790" s="172" t="s">
        <v>13337</v>
      </c>
      <c r="D6790" s="172" t="s">
        <v>101</v>
      </c>
      <c r="G6790" s="172" t="s">
        <v>103</v>
      </c>
      <c r="H6790" s="34"/>
    </row>
    <row r="6791" spans="1:8" x14ac:dyDescent="0.2">
      <c r="A6791" s="1570">
        <v>303449</v>
      </c>
      <c r="B6791" s="172" t="s">
        <v>13338</v>
      </c>
      <c r="C6791" s="172" t="s">
        <v>13339</v>
      </c>
      <c r="D6791" s="172" t="s">
        <v>134</v>
      </c>
      <c r="E6791" s="172" t="s">
        <v>143</v>
      </c>
      <c r="G6791" s="172" t="s">
        <v>110</v>
      </c>
      <c r="H6791" s="34"/>
    </row>
    <row r="6792" spans="1:8" x14ac:dyDescent="0.2">
      <c r="A6792" s="1570">
        <v>303450</v>
      </c>
      <c r="B6792" s="172" t="s">
        <v>13340</v>
      </c>
      <c r="C6792" s="172" t="s">
        <v>13341</v>
      </c>
      <c r="D6792" s="172" t="s">
        <v>143</v>
      </c>
      <c r="G6792" s="172" t="s">
        <v>110</v>
      </c>
      <c r="H6792" s="34"/>
    </row>
    <row r="6793" spans="1:8" x14ac:dyDescent="0.2">
      <c r="A6793" s="1570">
        <v>303451</v>
      </c>
      <c r="B6793" s="172" t="s">
        <v>13342</v>
      </c>
      <c r="C6793" s="172" t="s">
        <v>13343</v>
      </c>
      <c r="D6793" s="172" t="s">
        <v>134</v>
      </c>
      <c r="G6793" s="172" t="s">
        <v>103</v>
      </c>
      <c r="H6793" s="34"/>
    </row>
    <row r="6794" spans="1:8" x14ac:dyDescent="0.2">
      <c r="A6794" s="1570">
        <v>303452</v>
      </c>
      <c r="B6794" s="172" t="s">
        <v>13344</v>
      </c>
      <c r="C6794" s="172" t="s">
        <v>13345</v>
      </c>
      <c r="D6794" s="172" t="s">
        <v>134</v>
      </c>
      <c r="G6794" s="172" t="s">
        <v>103</v>
      </c>
      <c r="H6794" s="34"/>
    </row>
    <row r="6795" spans="1:8" x14ac:dyDescent="0.2">
      <c r="A6795" s="1570">
        <v>303453</v>
      </c>
      <c r="B6795" s="172" t="s">
        <v>13346</v>
      </c>
      <c r="C6795" s="172" t="s">
        <v>13347</v>
      </c>
      <c r="D6795" s="172" t="s">
        <v>124</v>
      </c>
      <c r="G6795" s="172" t="s">
        <v>103</v>
      </c>
      <c r="H6795" s="34"/>
    </row>
    <row r="6796" spans="1:8" x14ac:dyDescent="0.2">
      <c r="A6796" s="1570">
        <v>303454</v>
      </c>
      <c r="B6796" s="172" t="s">
        <v>13348</v>
      </c>
      <c r="C6796" s="172" t="s">
        <v>13349</v>
      </c>
      <c r="D6796" s="172" t="s">
        <v>124</v>
      </c>
      <c r="G6796" s="172" t="s">
        <v>103</v>
      </c>
      <c r="H6796" s="34"/>
    </row>
    <row r="6797" spans="1:8" x14ac:dyDescent="0.2">
      <c r="A6797" s="1570">
        <v>303455</v>
      </c>
      <c r="B6797" s="172" t="s">
        <v>13350</v>
      </c>
      <c r="C6797" s="172" t="s">
        <v>13351</v>
      </c>
      <c r="D6797" s="172" t="s">
        <v>101</v>
      </c>
      <c r="E6797" s="172" t="s">
        <v>134</v>
      </c>
      <c r="G6797" s="172" t="s">
        <v>103</v>
      </c>
      <c r="H6797" s="34"/>
    </row>
    <row r="6798" spans="1:8" x14ac:dyDescent="0.2">
      <c r="A6798" s="1570">
        <v>303456</v>
      </c>
      <c r="B6798" s="172" t="s">
        <v>13352</v>
      </c>
      <c r="C6798" s="172" t="s">
        <v>13353</v>
      </c>
      <c r="D6798" s="172" t="s">
        <v>124</v>
      </c>
      <c r="G6798" s="172" t="s">
        <v>103</v>
      </c>
      <c r="H6798" s="34"/>
    </row>
    <row r="6799" spans="1:8" x14ac:dyDescent="0.2">
      <c r="A6799" s="1570">
        <v>303457</v>
      </c>
      <c r="B6799" s="172" t="s">
        <v>13354</v>
      </c>
      <c r="C6799" s="172" t="s">
        <v>13355</v>
      </c>
      <c r="D6799" s="172" t="s">
        <v>143</v>
      </c>
      <c r="G6799" s="172" t="s">
        <v>103</v>
      </c>
      <c r="H6799" s="34"/>
    </row>
    <row r="6800" spans="1:8" x14ac:dyDescent="0.2">
      <c r="A6800" s="1570">
        <v>303458</v>
      </c>
      <c r="B6800" s="172" t="s">
        <v>13356</v>
      </c>
      <c r="C6800" s="172" t="s">
        <v>13357</v>
      </c>
      <c r="D6800" s="172" t="s">
        <v>134</v>
      </c>
      <c r="G6800" s="172" t="s">
        <v>103</v>
      </c>
      <c r="H6800" s="34"/>
    </row>
    <row r="6801" spans="1:8" x14ac:dyDescent="0.2">
      <c r="A6801" s="1570">
        <v>303459</v>
      </c>
      <c r="B6801" s="172" t="s">
        <v>13358</v>
      </c>
      <c r="C6801" s="172" t="s">
        <v>13359</v>
      </c>
      <c r="D6801" s="172" t="s">
        <v>134</v>
      </c>
      <c r="E6801" s="172" t="s">
        <v>143</v>
      </c>
      <c r="G6801" s="172" t="s">
        <v>103</v>
      </c>
      <c r="H6801" s="34"/>
    </row>
    <row r="6802" spans="1:8" x14ac:dyDescent="0.2">
      <c r="A6802" s="1570">
        <v>303460</v>
      </c>
      <c r="B6802" s="172" t="s">
        <v>13360</v>
      </c>
      <c r="C6802" s="172" t="s">
        <v>13361</v>
      </c>
      <c r="D6802" s="172" t="s">
        <v>143</v>
      </c>
      <c r="G6802" s="172" t="s">
        <v>103</v>
      </c>
      <c r="H6802" s="34"/>
    </row>
    <row r="6803" spans="1:8" x14ac:dyDescent="0.2">
      <c r="A6803" s="1570">
        <v>303461</v>
      </c>
      <c r="B6803" s="172" t="s">
        <v>13362</v>
      </c>
      <c r="C6803" s="172" t="s">
        <v>13363</v>
      </c>
      <c r="D6803" s="172" t="s">
        <v>143</v>
      </c>
      <c r="G6803" s="172" t="s">
        <v>103</v>
      </c>
      <c r="H6803" s="34"/>
    </row>
    <row r="6804" spans="1:8" x14ac:dyDescent="0.2">
      <c r="A6804" s="1570">
        <v>303462</v>
      </c>
      <c r="B6804" s="172" t="s">
        <v>13364</v>
      </c>
      <c r="C6804" s="172" t="s">
        <v>13365</v>
      </c>
      <c r="D6804" s="172" t="s">
        <v>143</v>
      </c>
      <c r="G6804" s="172" t="s">
        <v>103</v>
      </c>
      <c r="H6804" s="34"/>
    </row>
    <row r="6805" spans="1:8" x14ac:dyDescent="0.2">
      <c r="A6805" s="1570">
        <v>303463</v>
      </c>
      <c r="B6805" s="172" t="s">
        <v>13366</v>
      </c>
      <c r="C6805" s="172" t="s">
        <v>13367</v>
      </c>
      <c r="D6805" s="172" t="s">
        <v>134</v>
      </c>
      <c r="G6805" s="172" t="s">
        <v>103</v>
      </c>
      <c r="H6805" s="34"/>
    </row>
    <row r="6806" spans="1:8" x14ac:dyDescent="0.2">
      <c r="A6806" s="1570">
        <v>303464</v>
      </c>
      <c r="B6806" s="172" t="s">
        <v>13368</v>
      </c>
      <c r="C6806" s="172" t="s">
        <v>13369</v>
      </c>
      <c r="D6806" s="172" t="s">
        <v>134</v>
      </c>
      <c r="E6806" s="172" t="s">
        <v>143</v>
      </c>
      <c r="G6806" s="172" t="s">
        <v>103</v>
      </c>
      <c r="H6806" s="34"/>
    </row>
    <row r="6807" spans="1:8" x14ac:dyDescent="0.2">
      <c r="A6807" s="1570">
        <v>303465</v>
      </c>
      <c r="B6807" s="172" t="s">
        <v>13370</v>
      </c>
      <c r="C6807" s="172" t="s">
        <v>13371</v>
      </c>
      <c r="D6807" s="172" t="s">
        <v>134</v>
      </c>
      <c r="G6807" s="172" t="s">
        <v>103</v>
      </c>
      <c r="H6807" s="34"/>
    </row>
    <row r="6808" spans="1:8" x14ac:dyDescent="0.2">
      <c r="A6808" s="1570">
        <v>303466</v>
      </c>
      <c r="B6808" s="172" t="s">
        <v>13372</v>
      </c>
      <c r="C6808" s="172" t="s">
        <v>13373</v>
      </c>
      <c r="D6808" s="172" t="s">
        <v>143</v>
      </c>
      <c r="G6808" s="172" t="s">
        <v>103</v>
      </c>
      <c r="H6808" s="34"/>
    </row>
    <row r="6809" spans="1:8" x14ac:dyDescent="0.2">
      <c r="A6809" s="1570">
        <v>303467</v>
      </c>
      <c r="B6809" s="172" t="s">
        <v>13374</v>
      </c>
      <c r="C6809" s="172" t="s">
        <v>13375</v>
      </c>
      <c r="D6809" s="172" t="s">
        <v>134</v>
      </c>
      <c r="E6809" s="172" t="s">
        <v>143</v>
      </c>
      <c r="G6809" s="172" t="s">
        <v>103</v>
      </c>
      <c r="H6809" s="34"/>
    </row>
    <row r="6810" spans="1:8" x14ac:dyDescent="0.2">
      <c r="A6810" s="1570">
        <v>303468</v>
      </c>
      <c r="B6810" s="172" t="s">
        <v>13376</v>
      </c>
      <c r="C6810" s="172" t="s">
        <v>13377</v>
      </c>
      <c r="D6810" s="172" t="s">
        <v>134</v>
      </c>
      <c r="E6810" s="172" t="s">
        <v>143</v>
      </c>
      <c r="G6810" s="172" t="s">
        <v>103</v>
      </c>
      <c r="H6810" s="34"/>
    </row>
    <row r="6811" spans="1:8" x14ac:dyDescent="0.2">
      <c r="A6811" s="1570">
        <v>303469</v>
      </c>
      <c r="B6811" s="172" t="s">
        <v>13378</v>
      </c>
      <c r="C6811" s="172" t="s">
        <v>13379</v>
      </c>
      <c r="D6811" s="172" t="s">
        <v>134</v>
      </c>
      <c r="G6811" s="172" t="s">
        <v>103</v>
      </c>
      <c r="H6811" s="34"/>
    </row>
    <row r="6812" spans="1:8" x14ac:dyDescent="0.2">
      <c r="A6812" s="1570">
        <v>303470</v>
      </c>
      <c r="B6812" s="172" t="s">
        <v>13380</v>
      </c>
      <c r="C6812" s="172" t="s">
        <v>13381</v>
      </c>
      <c r="D6812" s="172" t="s">
        <v>143</v>
      </c>
      <c r="G6812" s="172" t="s">
        <v>103</v>
      </c>
      <c r="H6812" s="34"/>
    </row>
    <row r="6813" spans="1:8" x14ac:dyDescent="0.2">
      <c r="A6813" s="1570">
        <v>303471</v>
      </c>
      <c r="B6813" s="172" t="s">
        <v>13382</v>
      </c>
      <c r="C6813" s="172" t="s">
        <v>13383</v>
      </c>
      <c r="D6813" s="172" t="s">
        <v>124</v>
      </c>
      <c r="G6813" s="172" t="s">
        <v>103</v>
      </c>
      <c r="H6813" s="34"/>
    </row>
    <row r="6814" spans="1:8" x14ac:dyDescent="0.2">
      <c r="A6814" s="1570">
        <v>303472</v>
      </c>
      <c r="B6814" s="172" t="s">
        <v>13384</v>
      </c>
      <c r="C6814" s="172" t="s">
        <v>13385</v>
      </c>
      <c r="D6814" s="172" t="s">
        <v>124</v>
      </c>
      <c r="G6814" s="172" t="s">
        <v>103</v>
      </c>
      <c r="H6814" s="34"/>
    </row>
    <row r="6815" spans="1:8" x14ac:dyDescent="0.2">
      <c r="A6815" s="1570">
        <v>303473</v>
      </c>
      <c r="B6815" s="172" t="s">
        <v>13386</v>
      </c>
      <c r="C6815" s="172" t="s">
        <v>13387</v>
      </c>
      <c r="D6815" s="172" t="s">
        <v>143</v>
      </c>
      <c r="G6815" s="172" t="s">
        <v>103</v>
      </c>
      <c r="H6815" s="34"/>
    </row>
    <row r="6816" spans="1:8" x14ac:dyDescent="0.2">
      <c r="A6816" s="1570">
        <v>303474</v>
      </c>
      <c r="B6816" s="172" t="s">
        <v>13388</v>
      </c>
      <c r="C6816" s="172" t="s">
        <v>13389</v>
      </c>
      <c r="D6816" s="172" t="s">
        <v>143</v>
      </c>
      <c r="G6816" s="172" t="s">
        <v>103</v>
      </c>
      <c r="H6816" s="34"/>
    </row>
    <row r="6817" spans="1:8" x14ac:dyDescent="0.2">
      <c r="A6817" s="1570">
        <v>303475</v>
      </c>
      <c r="B6817" s="172" t="s">
        <v>13390</v>
      </c>
      <c r="C6817" s="172" t="s">
        <v>13391</v>
      </c>
      <c r="D6817" s="172" t="s">
        <v>143</v>
      </c>
      <c r="G6817" s="172" t="s">
        <v>103</v>
      </c>
      <c r="H6817" s="34"/>
    </row>
    <row r="6818" spans="1:8" x14ac:dyDescent="0.2">
      <c r="A6818" s="1570">
        <v>303476</v>
      </c>
      <c r="B6818" s="172" t="s">
        <v>13392</v>
      </c>
      <c r="C6818" s="172" t="s">
        <v>13393</v>
      </c>
      <c r="D6818" s="172" t="s">
        <v>134</v>
      </c>
      <c r="G6818" s="172" t="s">
        <v>103</v>
      </c>
      <c r="H6818" s="34"/>
    </row>
    <row r="6819" spans="1:8" x14ac:dyDescent="0.2">
      <c r="A6819" s="1570">
        <v>303477</v>
      </c>
      <c r="B6819" s="172" t="s">
        <v>13394</v>
      </c>
      <c r="C6819" s="172" t="s">
        <v>13395</v>
      </c>
      <c r="D6819" s="172" t="s">
        <v>134</v>
      </c>
      <c r="G6819" s="172" t="s">
        <v>103</v>
      </c>
      <c r="H6819" s="34"/>
    </row>
    <row r="6820" spans="1:8" x14ac:dyDescent="0.2">
      <c r="A6820" s="1570">
        <v>303478</v>
      </c>
      <c r="B6820" s="172" t="s">
        <v>13396</v>
      </c>
      <c r="C6820" s="172" t="s">
        <v>13397</v>
      </c>
      <c r="D6820" s="172" t="s">
        <v>134</v>
      </c>
      <c r="E6820" s="172" t="s">
        <v>143</v>
      </c>
      <c r="G6820" s="172" t="s">
        <v>103</v>
      </c>
      <c r="H6820" s="34"/>
    </row>
    <row r="6821" spans="1:8" x14ac:dyDescent="0.2">
      <c r="A6821" s="1570">
        <v>303479</v>
      </c>
      <c r="B6821" s="172" t="s">
        <v>13398</v>
      </c>
      <c r="C6821" s="172" t="s">
        <v>13399</v>
      </c>
      <c r="D6821" s="172" t="s">
        <v>134</v>
      </c>
      <c r="E6821" s="172" t="s">
        <v>143</v>
      </c>
      <c r="G6821" s="172" t="s">
        <v>103</v>
      </c>
      <c r="H6821" s="34"/>
    </row>
    <row r="6822" spans="1:8" x14ac:dyDescent="0.2">
      <c r="A6822" s="1570">
        <v>303480</v>
      </c>
      <c r="B6822" s="172" t="s">
        <v>13400</v>
      </c>
      <c r="C6822" s="172" t="s">
        <v>13401</v>
      </c>
      <c r="D6822" s="172" t="s">
        <v>134</v>
      </c>
      <c r="G6822" s="172" t="s">
        <v>103</v>
      </c>
      <c r="H6822" s="34"/>
    </row>
    <row r="6823" spans="1:8" x14ac:dyDescent="0.2">
      <c r="A6823" s="1570">
        <v>303481</v>
      </c>
      <c r="B6823" s="172" t="s">
        <v>13402</v>
      </c>
      <c r="C6823" s="172" t="s">
        <v>13403</v>
      </c>
      <c r="D6823" s="172" t="s">
        <v>134</v>
      </c>
      <c r="G6823" s="172" t="s">
        <v>107</v>
      </c>
    </row>
    <row r="6824" spans="1:8" x14ac:dyDescent="0.2">
      <c r="A6824" s="1570">
        <v>303482</v>
      </c>
      <c r="B6824" s="172" t="s">
        <v>13404</v>
      </c>
      <c r="C6824" s="172" t="s">
        <v>13405</v>
      </c>
      <c r="D6824" s="172" t="s">
        <v>134</v>
      </c>
      <c r="G6824" s="172" t="s">
        <v>107</v>
      </c>
    </row>
    <row r="6825" spans="1:8" x14ac:dyDescent="0.2">
      <c r="A6825" s="1570">
        <v>303483</v>
      </c>
      <c r="B6825" s="172" t="s">
        <v>13406</v>
      </c>
      <c r="C6825" s="172" t="s">
        <v>13407</v>
      </c>
      <c r="D6825" s="172" t="s">
        <v>134</v>
      </c>
      <c r="G6825" s="172" t="s">
        <v>103</v>
      </c>
    </row>
    <row r="6826" spans="1:8" x14ac:dyDescent="0.2">
      <c r="A6826" s="1570">
        <v>303484</v>
      </c>
      <c r="B6826" s="172" t="s">
        <v>13408</v>
      </c>
      <c r="C6826" s="172" t="s">
        <v>13409</v>
      </c>
      <c r="D6826" s="172" t="s">
        <v>134</v>
      </c>
      <c r="G6826" s="172" t="s">
        <v>103</v>
      </c>
    </row>
    <row r="6827" spans="1:8" x14ac:dyDescent="0.2">
      <c r="A6827" s="1570">
        <v>303485</v>
      </c>
      <c r="B6827" s="172" t="s">
        <v>13410</v>
      </c>
      <c r="C6827" s="172" t="s">
        <v>13411</v>
      </c>
      <c r="D6827" s="172" t="s">
        <v>143</v>
      </c>
      <c r="G6827" s="172" t="s">
        <v>103</v>
      </c>
    </row>
    <row r="6828" spans="1:8" x14ac:dyDescent="0.2">
      <c r="A6828" s="1570">
        <v>303486</v>
      </c>
      <c r="B6828" s="172" t="s">
        <v>13412</v>
      </c>
      <c r="C6828" s="172" t="s">
        <v>13413</v>
      </c>
      <c r="D6828" s="172" t="s">
        <v>101</v>
      </c>
      <c r="G6828" s="172" t="s">
        <v>103</v>
      </c>
    </row>
    <row r="6829" spans="1:8" x14ac:dyDescent="0.2">
      <c r="A6829" s="1570">
        <v>303487</v>
      </c>
      <c r="B6829" s="172" t="s">
        <v>13414</v>
      </c>
      <c r="C6829" s="172" t="s">
        <v>13415</v>
      </c>
      <c r="D6829" s="172" t="s">
        <v>101</v>
      </c>
      <c r="G6829" s="172" t="s">
        <v>103</v>
      </c>
    </row>
    <row r="6830" spans="1:8" x14ac:dyDescent="0.2">
      <c r="A6830" s="1570">
        <v>303488</v>
      </c>
      <c r="B6830" s="172" t="s">
        <v>13416</v>
      </c>
      <c r="C6830" s="172" t="s">
        <v>13417</v>
      </c>
      <c r="D6830" s="172" t="s">
        <v>101</v>
      </c>
      <c r="G6830" s="172" t="s">
        <v>103</v>
      </c>
    </row>
    <row r="6831" spans="1:8" x14ac:dyDescent="0.2">
      <c r="A6831" s="1570">
        <v>303489</v>
      </c>
      <c r="B6831" s="172" t="s">
        <v>13418</v>
      </c>
      <c r="C6831" s="172" t="s">
        <v>13419</v>
      </c>
      <c r="D6831" s="172" t="s">
        <v>134</v>
      </c>
      <c r="G6831" s="172" t="s">
        <v>103</v>
      </c>
    </row>
    <row r="6832" spans="1:8" x14ac:dyDescent="0.2">
      <c r="A6832" s="1570">
        <v>303490</v>
      </c>
      <c r="B6832" s="172" t="s">
        <v>13420</v>
      </c>
      <c r="C6832" s="172" t="s">
        <v>13421</v>
      </c>
      <c r="D6832" s="172" t="s">
        <v>124</v>
      </c>
      <c r="G6832" s="172" t="s">
        <v>103</v>
      </c>
    </row>
    <row r="6833" spans="1:7" x14ac:dyDescent="0.2">
      <c r="A6833" s="1570">
        <v>303491</v>
      </c>
      <c r="B6833" s="172" t="s">
        <v>13422</v>
      </c>
      <c r="C6833" s="172" t="s">
        <v>13423</v>
      </c>
      <c r="D6833" s="172" t="s">
        <v>124</v>
      </c>
      <c r="G6833" s="172" t="s">
        <v>103</v>
      </c>
    </row>
    <row r="6834" spans="1:7" x14ac:dyDescent="0.2">
      <c r="A6834" s="1570">
        <v>303492</v>
      </c>
      <c r="B6834" s="172" t="s">
        <v>13424</v>
      </c>
      <c r="C6834" s="172" t="s">
        <v>13425</v>
      </c>
      <c r="D6834" s="172" t="s">
        <v>143</v>
      </c>
      <c r="G6834" s="172" t="s">
        <v>103</v>
      </c>
    </row>
    <row r="6835" spans="1:7" x14ac:dyDescent="0.2">
      <c r="A6835" s="1570">
        <v>303493</v>
      </c>
      <c r="B6835" s="172" t="s">
        <v>13426</v>
      </c>
      <c r="C6835" s="172" t="s">
        <v>13427</v>
      </c>
      <c r="D6835" s="172" t="s">
        <v>143</v>
      </c>
      <c r="G6835" s="172" t="s">
        <v>103</v>
      </c>
    </row>
    <row r="6836" spans="1:7" x14ac:dyDescent="0.2">
      <c r="A6836" s="1570">
        <v>303494</v>
      </c>
      <c r="B6836" s="172" t="s">
        <v>13428</v>
      </c>
      <c r="C6836" s="172" t="s">
        <v>13429</v>
      </c>
      <c r="D6836" s="172" t="s">
        <v>124</v>
      </c>
      <c r="G6836" s="172" t="s">
        <v>103</v>
      </c>
    </row>
    <row r="6837" spans="1:7" x14ac:dyDescent="0.2">
      <c r="A6837" s="1570">
        <v>303495</v>
      </c>
      <c r="B6837" s="172" t="s">
        <v>13430</v>
      </c>
      <c r="C6837" s="172" t="s">
        <v>13431</v>
      </c>
      <c r="D6837" s="172" t="s">
        <v>143</v>
      </c>
      <c r="G6837" s="172" t="s">
        <v>103</v>
      </c>
    </row>
    <row r="6838" spans="1:7" x14ac:dyDescent="0.2">
      <c r="A6838" s="1570">
        <v>303496</v>
      </c>
      <c r="B6838" s="172" t="s">
        <v>13432</v>
      </c>
      <c r="C6838" s="172" t="s">
        <v>13433</v>
      </c>
      <c r="D6838" s="172" t="s">
        <v>143</v>
      </c>
      <c r="G6838" s="172" t="s">
        <v>103</v>
      </c>
    </row>
    <row r="6839" spans="1:7" x14ac:dyDescent="0.2">
      <c r="A6839" s="1570">
        <v>303497</v>
      </c>
      <c r="B6839" s="172" t="s">
        <v>13434</v>
      </c>
      <c r="C6839" s="172" t="s">
        <v>13435</v>
      </c>
      <c r="D6839" s="172" t="s">
        <v>143</v>
      </c>
      <c r="G6839" s="172" t="s">
        <v>103</v>
      </c>
    </row>
    <row r="6840" spans="1:7" x14ac:dyDescent="0.2">
      <c r="A6840" s="1570">
        <v>303498</v>
      </c>
      <c r="B6840" s="172" t="s">
        <v>13436</v>
      </c>
      <c r="C6840" s="172" t="s">
        <v>13437</v>
      </c>
      <c r="D6840" s="172" t="s">
        <v>134</v>
      </c>
      <c r="G6840" s="172" t="s">
        <v>103</v>
      </c>
    </row>
    <row r="6841" spans="1:7" x14ac:dyDescent="0.2">
      <c r="A6841" s="1570">
        <v>303499</v>
      </c>
      <c r="B6841" s="172" t="s">
        <v>13438</v>
      </c>
      <c r="C6841" s="172" t="s">
        <v>13439</v>
      </c>
      <c r="D6841" s="172" t="s">
        <v>134</v>
      </c>
      <c r="G6841" s="172" t="s">
        <v>103</v>
      </c>
    </row>
    <row r="6842" spans="1:7" x14ac:dyDescent="0.2">
      <c r="A6842" s="1570">
        <v>303500</v>
      </c>
      <c r="B6842" s="172" t="s">
        <v>13440</v>
      </c>
      <c r="C6842" s="172" t="s">
        <v>13441</v>
      </c>
      <c r="D6842" s="172" t="s">
        <v>134</v>
      </c>
      <c r="G6842" s="172" t="s">
        <v>103</v>
      </c>
    </row>
    <row r="6843" spans="1:7" x14ac:dyDescent="0.2">
      <c r="A6843" s="1570">
        <v>303501</v>
      </c>
      <c r="B6843" s="172" t="s">
        <v>13442</v>
      </c>
      <c r="C6843" s="172" t="s">
        <v>13443</v>
      </c>
      <c r="D6843" s="172" t="s">
        <v>143</v>
      </c>
      <c r="G6843" s="172" t="s">
        <v>103</v>
      </c>
    </row>
    <row r="6844" spans="1:7" x14ac:dyDescent="0.2">
      <c r="A6844" s="1570">
        <v>303502</v>
      </c>
      <c r="B6844" s="172" t="s">
        <v>13444</v>
      </c>
      <c r="C6844" s="172" t="s">
        <v>13445</v>
      </c>
      <c r="D6844" s="172" t="s">
        <v>143</v>
      </c>
      <c r="G6844" s="172" t="s">
        <v>110</v>
      </c>
    </row>
    <row r="6845" spans="1:7" x14ac:dyDescent="0.2">
      <c r="A6845" s="1570">
        <v>303503</v>
      </c>
      <c r="B6845" s="172" t="s">
        <v>13446</v>
      </c>
      <c r="C6845" s="172" t="s">
        <v>13447</v>
      </c>
      <c r="D6845" s="172" t="s">
        <v>143</v>
      </c>
      <c r="G6845" s="172" t="s">
        <v>110</v>
      </c>
    </row>
    <row r="6846" spans="1:7" x14ac:dyDescent="0.2">
      <c r="A6846" s="1570">
        <v>303504</v>
      </c>
      <c r="B6846" s="172" t="s">
        <v>13448</v>
      </c>
      <c r="C6846" s="172" t="s">
        <v>13449</v>
      </c>
      <c r="D6846" s="172" t="s">
        <v>134</v>
      </c>
      <c r="G6846" s="172" t="s">
        <v>103</v>
      </c>
    </row>
    <row r="6847" spans="1:7" x14ac:dyDescent="0.2">
      <c r="A6847" s="1570">
        <v>303505</v>
      </c>
      <c r="B6847" s="172" t="s">
        <v>13450</v>
      </c>
      <c r="C6847" s="172" t="s">
        <v>13451</v>
      </c>
      <c r="D6847" s="172" t="s">
        <v>124</v>
      </c>
      <c r="G6847" s="172" t="s">
        <v>103</v>
      </c>
    </row>
    <row r="6848" spans="1:7" x14ac:dyDescent="0.2">
      <c r="A6848" s="1570">
        <v>303506</v>
      </c>
      <c r="B6848" s="172" t="s">
        <v>13452</v>
      </c>
      <c r="C6848" s="172" t="s">
        <v>13453</v>
      </c>
      <c r="D6848" s="172" t="s">
        <v>124</v>
      </c>
      <c r="G6848" s="172" t="s">
        <v>103</v>
      </c>
    </row>
    <row r="6849" spans="1:7" x14ac:dyDescent="0.2">
      <c r="A6849" s="1570">
        <v>303507</v>
      </c>
      <c r="B6849" s="172" t="s">
        <v>13454</v>
      </c>
      <c r="C6849" s="172" t="s">
        <v>13455</v>
      </c>
      <c r="D6849" s="172" t="s">
        <v>124</v>
      </c>
      <c r="G6849" s="172" t="s">
        <v>103</v>
      </c>
    </row>
    <row r="6850" spans="1:7" x14ac:dyDescent="0.2">
      <c r="A6850" s="1570">
        <v>303508</v>
      </c>
      <c r="B6850" s="172" t="s">
        <v>13456</v>
      </c>
      <c r="C6850" s="172" t="s">
        <v>13457</v>
      </c>
      <c r="D6850" s="172" t="s">
        <v>134</v>
      </c>
      <c r="G6850" s="172" t="s">
        <v>103</v>
      </c>
    </row>
    <row r="6851" spans="1:7" x14ac:dyDescent="0.2">
      <c r="A6851" s="1570">
        <v>303509</v>
      </c>
      <c r="B6851" s="172" t="s">
        <v>13458</v>
      </c>
      <c r="C6851" s="172" t="s">
        <v>13459</v>
      </c>
      <c r="D6851" s="172" t="s">
        <v>124</v>
      </c>
      <c r="G6851" s="172" t="s">
        <v>103</v>
      </c>
    </row>
    <row r="6852" spans="1:7" x14ac:dyDescent="0.2">
      <c r="A6852" s="1570">
        <v>303510</v>
      </c>
      <c r="B6852" s="172" t="s">
        <v>13460</v>
      </c>
      <c r="C6852" s="172" t="s">
        <v>13461</v>
      </c>
      <c r="D6852" s="172" t="s">
        <v>101</v>
      </c>
      <c r="G6852" s="172" t="s">
        <v>103</v>
      </c>
    </row>
    <row r="6853" spans="1:7" x14ac:dyDescent="0.2">
      <c r="A6853" s="1570">
        <v>303511</v>
      </c>
      <c r="B6853" s="172" t="s">
        <v>13462</v>
      </c>
      <c r="C6853" s="172" t="s">
        <v>13463</v>
      </c>
      <c r="D6853" s="172" t="s">
        <v>143</v>
      </c>
      <c r="G6853" s="172" t="s">
        <v>110</v>
      </c>
    </row>
    <row r="6854" spans="1:7" x14ac:dyDescent="0.2">
      <c r="A6854" s="1570">
        <v>303512</v>
      </c>
      <c r="B6854" s="172" t="s">
        <v>13464</v>
      </c>
      <c r="C6854" s="172" t="s">
        <v>13465</v>
      </c>
      <c r="D6854" s="172" t="s">
        <v>101</v>
      </c>
      <c r="E6854" s="172" t="s">
        <v>134</v>
      </c>
      <c r="G6854" s="172" t="s">
        <v>103</v>
      </c>
    </row>
    <row r="6855" spans="1:7" x14ac:dyDescent="0.2">
      <c r="A6855" s="1570">
        <v>303513</v>
      </c>
      <c r="B6855" s="172" t="s">
        <v>13466</v>
      </c>
      <c r="C6855" s="172" t="s">
        <v>13467</v>
      </c>
      <c r="D6855" s="172" t="s">
        <v>101</v>
      </c>
      <c r="G6855" s="172" t="s">
        <v>103</v>
      </c>
    </row>
    <row r="6856" spans="1:7" x14ac:dyDescent="0.2">
      <c r="A6856" s="1570">
        <v>303514</v>
      </c>
      <c r="B6856" s="172" t="s">
        <v>13468</v>
      </c>
      <c r="C6856" s="172" t="s">
        <v>13469</v>
      </c>
      <c r="D6856" s="172" t="s">
        <v>101</v>
      </c>
      <c r="E6856" s="172" t="s">
        <v>134</v>
      </c>
      <c r="G6856" s="172" t="s">
        <v>103</v>
      </c>
    </row>
    <row r="6857" spans="1:7" x14ac:dyDescent="0.2">
      <c r="A6857" s="1570">
        <v>303515</v>
      </c>
      <c r="B6857" s="172" t="s">
        <v>13470</v>
      </c>
      <c r="C6857" s="172" t="s">
        <v>13471</v>
      </c>
      <c r="D6857" s="172" t="s">
        <v>101</v>
      </c>
      <c r="G6857" s="172" t="s">
        <v>103</v>
      </c>
    </row>
    <row r="6858" spans="1:7" x14ac:dyDescent="0.2">
      <c r="A6858" s="1570">
        <v>303516</v>
      </c>
      <c r="B6858" s="172" t="s">
        <v>13472</v>
      </c>
      <c r="C6858" s="172" t="s">
        <v>13473</v>
      </c>
      <c r="D6858" s="172" t="s">
        <v>101</v>
      </c>
      <c r="E6858" s="172" t="s">
        <v>134</v>
      </c>
      <c r="G6858" s="172" t="s">
        <v>103</v>
      </c>
    </row>
    <row r="6859" spans="1:7" x14ac:dyDescent="0.2">
      <c r="A6859" s="1570">
        <v>303517</v>
      </c>
      <c r="B6859" s="172" t="s">
        <v>13474</v>
      </c>
      <c r="C6859" s="172" t="s">
        <v>13475</v>
      </c>
      <c r="D6859" s="172" t="s">
        <v>101</v>
      </c>
      <c r="E6859" s="172" t="s">
        <v>134</v>
      </c>
      <c r="G6859" s="172" t="s">
        <v>103</v>
      </c>
    </row>
    <row r="6860" spans="1:7" x14ac:dyDescent="0.2">
      <c r="A6860" s="1570">
        <v>303518</v>
      </c>
      <c r="B6860" s="172" t="s">
        <v>13476</v>
      </c>
      <c r="C6860" s="172" t="s">
        <v>13477</v>
      </c>
      <c r="D6860" s="172" t="s">
        <v>143</v>
      </c>
      <c r="G6860" s="172" t="s">
        <v>103</v>
      </c>
    </row>
    <row r="6861" spans="1:7" x14ac:dyDescent="0.2">
      <c r="A6861" s="1570">
        <v>303519</v>
      </c>
      <c r="B6861" s="172" t="s">
        <v>13478</v>
      </c>
      <c r="C6861" s="172" t="s">
        <v>13479</v>
      </c>
      <c r="D6861" s="172" t="s">
        <v>101</v>
      </c>
      <c r="E6861" s="172" t="s">
        <v>134</v>
      </c>
      <c r="G6861" s="172" t="s">
        <v>103</v>
      </c>
    </row>
    <row r="6862" spans="1:7" x14ac:dyDescent="0.2">
      <c r="A6862" s="1570">
        <v>303520</v>
      </c>
      <c r="B6862" s="172" t="s">
        <v>13480</v>
      </c>
      <c r="C6862" s="172" t="s">
        <v>13481</v>
      </c>
      <c r="D6862" s="172" t="s">
        <v>134</v>
      </c>
      <c r="G6862" s="172" t="s">
        <v>103</v>
      </c>
    </row>
    <row r="6863" spans="1:7" x14ac:dyDescent="0.2">
      <c r="A6863" s="1570">
        <v>303521</v>
      </c>
      <c r="B6863" s="172" t="s">
        <v>13482</v>
      </c>
      <c r="C6863" s="172" t="s">
        <v>13483</v>
      </c>
      <c r="D6863" s="172" t="s">
        <v>134</v>
      </c>
      <c r="E6863" s="172" t="s">
        <v>143</v>
      </c>
      <c r="G6863" s="172" t="s">
        <v>103</v>
      </c>
    </row>
    <row r="6864" spans="1:7" x14ac:dyDescent="0.2">
      <c r="A6864" s="1570">
        <v>303522</v>
      </c>
      <c r="B6864" s="172" t="s">
        <v>13484</v>
      </c>
      <c r="C6864" s="172" t="s">
        <v>13485</v>
      </c>
      <c r="D6864" s="172" t="s">
        <v>134</v>
      </c>
      <c r="G6864" s="172" t="s">
        <v>103</v>
      </c>
    </row>
    <row r="6865" spans="1:7" x14ac:dyDescent="0.2">
      <c r="A6865" s="1570">
        <v>303523</v>
      </c>
      <c r="B6865" s="172" t="s">
        <v>13486</v>
      </c>
      <c r="C6865" s="172" t="s">
        <v>13487</v>
      </c>
      <c r="D6865" s="172" t="s">
        <v>134</v>
      </c>
      <c r="G6865" s="172" t="s">
        <v>103</v>
      </c>
    </row>
    <row r="6866" spans="1:7" x14ac:dyDescent="0.2">
      <c r="A6866" s="1570">
        <v>303524</v>
      </c>
      <c r="B6866" s="172" t="s">
        <v>13488</v>
      </c>
      <c r="C6866" s="172" t="s">
        <v>13489</v>
      </c>
      <c r="D6866" s="172" t="s">
        <v>101</v>
      </c>
      <c r="G6866" s="172" t="s">
        <v>103</v>
      </c>
    </row>
    <row r="6867" spans="1:7" x14ac:dyDescent="0.2">
      <c r="A6867" s="1570">
        <v>303525</v>
      </c>
      <c r="B6867" s="172" t="s">
        <v>13490</v>
      </c>
      <c r="C6867" s="172" t="s">
        <v>13491</v>
      </c>
      <c r="D6867" s="172" t="s">
        <v>101</v>
      </c>
      <c r="G6867" s="172" t="s">
        <v>103</v>
      </c>
    </row>
    <row r="6868" spans="1:7" x14ac:dyDescent="0.2">
      <c r="A6868" s="1570">
        <v>303526</v>
      </c>
      <c r="B6868" s="172" t="s">
        <v>13492</v>
      </c>
      <c r="C6868" s="172" t="s">
        <v>13493</v>
      </c>
      <c r="D6868" s="172" t="s">
        <v>134</v>
      </c>
      <c r="G6868" s="172" t="s">
        <v>107</v>
      </c>
    </row>
    <row r="6869" spans="1:7" x14ac:dyDescent="0.2">
      <c r="A6869" s="1570">
        <v>303527</v>
      </c>
      <c r="B6869" s="172" t="s">
        <v>13494</v>
      </c>
      <c r="C6869" s="172" t="s">
        <v>13495</v>
      </c>
      <c r="D6869" s="172" t="s">
        <v>143</v>
      </c>
      <c r="G6869" s="172" t="s">
        <v>110</v>
      </c>
    </row>
    <row r="6870" spans="1:7" x14ac:dyDescent="0.2">
      <c r="A6870" s="1570">
        <v>303528</v>
      </c>
      <c r="B6870" s="172" t="s">
        <v>13496</v>
      </c>
      <c r="C6870" s="172" t="s">
        <v>13497</v>
      </c>
      <c r="D6870" s="172" t="s">
        <v>143</v>
      </c>
      <c r="G6870" s="172" t="s">
        <v>110</v>
      </c>
    </row>
    <row r="6871" spans="1:7" x14ac:dyDescent="0.2">
      <c r="A6871" s="1570">
        <v>303530</v>
      </c>
      <c r="B6871" s="172" t="s">
        <v>13498</v>
      </c>
      <c r="C6871" s="172" t="s">
        <v>13499</v>
      </c>
      <c r="D6871" s="172" t="s">
        <v>134</v>
      </c>
      <c r="G6871" s="172" t="s">
        <v>103</v>
      </c>
    </row>
    <row r="6872" spans="1:7" x14ac:dyDescent="0.2">
      <c r="A6872" s="1570">
        <v>303531</v>
      </c>
      <c r="B6872" s="172" t="s">
        <v>13500</v>
      </c>
      <c r="C6872" s="172" t="s">
        <v>13501</v>
      </c>
      <c r="D6872" s="172" t="s">
        <v>143</v>
      </c>
      <c r="G6872" s="172" t="s">
        <v>103</v>
      </c>
    </row>
    <row r="6873" spans="1:7" x14ac:dyDescent="0.2">
      <c r="A6873" s="1570">
        <v>303533</v>
      </c>
      <c r="B6873" s="172" t="s">
        <v>13502</v>
      </c>
      <c r="C6873" s="172" t="s">
        <v>13503</v>
      </c>
      <c r="D6873" s="172" t="s">
        <v>143</v>
      </c>
      <c r="G6873" s="172" t="s">
        <v>103</v>
      </c>
    </row>
    <row r="6874" spans="1:7" x14ac:dyDescent="0.2">
      <c r="A6874" s="1570">
        <v>303534</v>
      </c>
      <c r="B6874" s="172" t="s">
        <v>13504</v>
      </c>
      <c r="C6874" s="172" t="s">
        <v>13505</v>
      </c>
      <c r="D6874" s="172" t="s">
        <v>134</v>
      </c>
      <c r="G6874" s="172" t="s">
        <v>113</v>
      </c>
    </row>
    <row r="6875" spans="1:7" x14ac:dyDescent="0.2">
      <c r="A6875" s="1570">
        <v>303535</v>
      </c>
      <c r="B6875" s="172" t="s">
        <v>13506</v>
      </c>
      <c r="C6875" s="172" t="s">
        <v>13507</v>
      </c>
      <c r="D6875" s="172" t="s">
        <v>134</v>
      </c>
      <c r="G6875" s="172" t="s">
        <v>103</v>
      </c>
    </row>
    <row r="6876" spans="1:7" x14ac:dyDescent="0.2">
      <c r="A6876" s="1570">
        <v>303536</v>
      </c>
      <c r="B6876" s="172" t="s">
        <v>13508</v>
      </c>
      <c r="C6876" s="172" t="s">
        <v>13509</v>
      </c>
      <c r="D6876" s="172" t="s">
        <v>134</v>
      </c>
      <c r="G6876" s="172" t="s">
        <v>110</v>
      </c>
    </row>
    <row r="6877" spans="1:7" x14ac:dyDescent="0.2">
      <c r="A6877" s="1570">
        <v>303537</v>
      </c>
      <c r="B6877" s="172" t="s">
        <v>13510</v>
      </c>
      <c r="C6877" s="172" t="s">
        <v>13511</v>
      </c>
      <c r="D6877" s="172" t="s">
        <v>134</v>
      </c>
      <c r="G6877" s="172" t="s">
        <v>113</v>
      </c>
    </row>
    <row r="6878" spans="1:7" x14ac:dyDescent="0.2">
      <c r="A6878" s="1570">
        <v>303538</v>
      </c>
      <c r="B6878" s="172" t="s">
        <v>13512</v>
      </c>
      <c r="C6878" s="172" t="s">
        <v>13513</v>
      </c>
      <c r="D6878" s="172" t="s">
        <v>134</v>
      </c>
      <c r="G6878" s="172" t="s">
        <v>113</v>
      </c>
    </row>
    <row r="6879" spans="1:7" x14ac:dyDescent="0.2">
      <c r="A6879" s="1570">
        <v>303539</v>
      </c>
      <c r="B6879" s="172" t="s">
        <v>13514</v>
      </c>
      <c r="C6879" s="172" t="s">
        <v>13515</v>
      </c>
      <c r="D6879" s="172" t="s">
        <v>143</v>
      </c>
      <c r="G6879" s="172" t="s">
        <v>110</v>
      </c>
    </row>
    <row r="6880" spans="1:7" x14ac:dyDescent="0.2">
      <c r="A6880" s="1570">
        <v>303540</v>
      </c>
      <c r="B6880" s="172" t="s">
        <v>13516</v>
      </c>
      <c r="C6880" s="172" t="s">
        <v>13517</v>
      </c>
      <c r="D6880" s="172" t="s">
        <v>143</v>
      </c>
      <c r="G6880" s="172" t="s">
        <v>113</v>
      </c>
    </row>
    <row r="6881" spans="1:7" x14ac:dyDescent="0.2">
      <c r="A6881" s="1570">
        <v>303541</v>
      </c>
      <c r="B6881" s="172" t="s">
        <v>13518</v>
      </c>
      <c r="C6881" s="172" t="s">
        <v>13519</v>
      </c>
      <c r="D6881" s="172" t="s">
        <v>143</v>
      </c>
      <c r="G6881" s="172" t="s">
        <v>110</v>
      </c>
    </row>
    <row r="6882" spans="1:7" x14ac:dyDescent="0.2">
      <c r="A6882" s="1570">
        <v>303542</v>
      </c>
      <c r="B6882" s="172" t="s">
        <v>13520</v>
      </c>
      <c r="C6882" s="172" t="s">
        <v>13521</v>
      </c>
      <c r="D6882" s="172" t="s">
        <v>143</v>
      </c>
      <c r="G6882" s="172" t="s">
        <v>110</v>
      </c>
    </row>
    <row r="6883" spans="1:7" x14ac:dyDescent="0.2">
      <c r="A6883" s="1570">
        <v>303543</v>
      </c>
      <c r="B6883" s="172" t="s">
        <v>13522</v>
      </c>
      <c r="C6883" s="172" t="s">
        <v>13523</v>
      </c>
      <c r="D6883" s="172" t="s">
        <v>101</v>
      </c>
      <c r="G6883" s="172" t="s">
        <v>103</v>
      </c>
    </row>
    <row r="6884" spans="1:7" x14ac:dyDescent="0.2">
      <c r="A6884" s="1570">
        <v>303544</v>
      </c>
      <c r="B6884" s="172" t="s">
        <v>13524</v>
      </c>
      <c r="C6884" s="172" t="s">
        <v>13525</v>
      </c>
      <c r="D6884" s="172" t="s">
        <v>143</v>
      </c>
      <c r="G6884" s="172" t="s">
        <v>103</v>
      </c>
    </row>
    <row r="6885" spans="1:7" x14ac:dyDescent="0.2">
      <c r="A6885" s="1570">
        <v>303545</v>
      </c>
      <c r="B6885" s="172" t="s">
        <v>13526</v>
      </c>
      <c r="C6885" s="172" t="s">
        <v>13527</v>
      </c>
      <c r="D6885" s="172" t="s">
        <v>124</v>
      </c>
      <c r="G6885" s="172" t="s">
        <v>103</v>
      </c>
    </row>
    <row r="6886" spans="1:7" x14ac:dyDescent="0.2">
      <c r="A6886" s="1570">
        <v>303546</v>
      </c>
      <c r="B6886" s="172" t="s">
        <v>13528</v>
      </c>
      <c r="C6886" s="172" t="s">
        <v>13529</v>
      </c>
      <c r="D6886" s="172" t="s">
        <v>101</v>
      </c>
      <c r="G6886" s="172" t="s">
        <v>103</v>
      </c>
    </row>
    <row r="6887" spans="1:7" x14ac:dyDescent="0.2">
      <c r="A6887" s="1570">
        <v>303547</v>
      </c>
      <c r="B6887" s="172" t="s">
        <v>13530</v>
      </c>
      <c r="C6887" s="172" t="s">
        <v>13531</v>
      </c>
      <c r="D6887" s="172" t="s">
        <v>101</v>
      </c>
      <c r="G6887" s="172" t="s">
        <v>103</v>
      </c>
    </row>
    <row r="6888" spans="1:7" x14ac:dyDescent="0.2">
      <c r="A6888" s="1570">
        <v>303548</v>
      </c>
      <c r="B6888" s="172" t="s">
        <v>13532</v>
      </c>
      <c r="C6888" s="172" t="s">
        <v>13533</v>
      </c>
      <c r="D6888" s="172" t="s">
        <v>101</v>
      </c>
      <c r="G6888" s="172" t="s">
        <v>103</v>
      </c>
    </row>
    <row r="6889" spans="1:7" x14ac:dyDescent="0.2">
      <c r="A6889" s="1570">
        <v>303549</v>
      </c>
      <c r="B6889" s="172" t="s">
        <v>13534</v>
      </c>
      <c r="C6889" s="172" t="s">
        <v>13535</v>
      </c>
      <c r="D6889" s="172" t="s">
        <v>101</v>
      </c>
      <c r="G6889" s="172" t="s">
        <v>103</v>
      </c>
    </row>
    <row r="6890" spans="1:7" x14ac:dyDescent="0.2">
      <c r="A6890" s="1570">
        <v>303550</v>
      </c>
      <c r="B6890" s="172" t="s">
        <v>13536</v>
      </c>
      <c r="C6890" s="172" t="s">
        <v>13537</v>
      </c>
      <c r="D6890" s="172" t="s">
        <v>101</v>
      </c>
      <c r="G6890" s="172" t="s">
        <v>103</v>
      </c>
    </row>
    <row r="6891" spans="1:7" x14ac:dyDescent="0.2">
      <c r="A6891" s="1570">
        <v>303551</v>
      </c>
      <c r="B6891" s="172" t="s">
        <v>13538</v>
      </c>
      <c r="C6891" s="172" t="s">
        <v>13539</v>
      </c>
      <c r="D6891" s="172" t="s">
        <v>101</v>
      </c>
      <c r="G6891" s="172" t="s">
        <v>103</v>
      </c>
    </row>
    <row r="6892" spans="1:7" x14ac:dyDescent="0.2">
      <c r="A6892" s="1570">
        <v>303552</v>
      </c>
      <c r="B6892" s="172" t="s">
        <v>13540</v>
      </c>
      <c r="C6892" s="172" t="s">
        <v>13541</v>
      </c>
      <c r="D6892" s="172" t="s">
        <v>134</v>
      </c>
      <c r="G6892" s="172" t="s">
        <v>103</v>
      </c>
    </row>
    <row r="6893" spans="1:7" x14ac:dyDescent="0.2">
      <c r="A6893" s="1570">
        <v>303553</v>
      </c>
      <c r="B6893" s="172" t="s">
        <v>13542</v>
      </c>
      <c r="C6893" s="172" t="s">
        <v>13543</v>
      </c>
      <c r="D6893" s="172" t="s">
        <v>124</v>
      </c>
      <c r="G6893" s="172" t="s">
        <v>103</v>
      </c>
    </row>
    <row r="6894" spans="1:7" x14ac:dyDescent="0.2">
      <c r="A6894" s="1570">
        <v>303554</v>
      </c>
      <c r="B6894" s="172" t="s">
        <v>13544</v>
      </c>
      <c r="C6894" s="172" t="s">
        <v>13545</v>
      </c>
      <c r="D6894" s="172" t="s">
        <v>134</v>
      </c>
      <c r="G6894" s="172" t="s">
        <v>103</v>
      </c>
    </row>
    <row r="6895" spans="1:7" x14ac:dyDescent="0.2">
      <c r="A6895" s="1570">
        <v>303555</v>
      </c>
      <c r="B6895" s="172" t="s">
        <v>13546</v>
      </c>
      <c r="C6895" s="172" t="s">
        <v>13547</v>
      </c>
      <c r="D6895" s="172" t="s">
        <v>134</v>
      </c>
      <c r="G6895" s="172" t="s">
        <v>103</v>
      </c>
    </row>
    <row r="6896" spans="1:7" x14ac:dyDescent="0.2">
      <c r="A6896" s="1570">
        <v>303556</v>
      </c>
      <c r="B6896" s="172" t="s">
        <v>13548</v>
      </c>
      <c r="C6896" s="172" t="s">
        <v>13549</v>
      </c>
      <c r="D6896" s="172" t="s">
        <v>143</v>
      </c>
      <c r="G6896" s="172" t="s">
        <v>110</v>
      </c>
    </row>
    <row r="6897" spans="1:7" x14ac:dyDescent="0.2">
      <c r="A6897" s="1570">
        <v>303557</v>
      </c>
      <c r="B6897" s="172" t="s">
        <v>13550</v>
      </c>
      <c r="C6897" s="172" t="s">
        <v>13551</v>
      </c>
      <c r="D6897" s="172" t="s">
        <v>134</v>
      </c>
      <c r="G6897" s="172" t="s">
        <v>110</v>
      </c>
    </row>
    <row r="6898" spans="1:7" x14ac:dyDescent="0.2">
      <c r="A6898" s="1570">
        <v>303558</v>
      </c>
      <c r="B6898" s="172" t="s">
        <v>13552</v>
      </c>
      <c r="C6898" s="172" t="s">
        <v>13553</v>
      </c>
      <c r="D6898" s="172" t="s">
        <v>143</v>
      </c>
      <c r="G6898" s="172" t="s">
        <v>103</v>
      </c>
    </row>
    <row r="6899" spans="1:7" x14ac:dyDescent="0.2">
      <c r="A6899" s="1570">
        <v>303559</v>
      </c>
      <c r="B6899" s="172" t="s">
        <v>13554</v>
      </c>
      <c r="C6899" s="172" t="s">
        <v>13555</v>
      </c>
      <c r="D6899" s="172" t="s">
        <v>143</v>
      </c>
      <c r="G6899" s="172" t="s">
        <v>110</v>
      </c>
    </row>
    <row r="6900" spans="1:7" x14ac:dyDescent="0.2">
      <c r="A6900" s="1570">
        <v>303560</v>
      </c>
      <c r="B6900" s="172" t="s">
        <v>13556</v>
      </c>
      <c r="C6900" s="172" t="s">
        <v>13557</v>
      </c>
      <c r="D6900" s="172" t="s">
        <v>134</v>
      </c>
      <c r="G6900" s="172" t="s">
        <v>103</v>
      </c>
    </row>
    <row r="6901" spans="1:7" x14ac:dyDescent="0.2">
      <c r="A6901" s="1570">
        <v>303561</v>
      </c>
      <c r="B6901" s="172" t="s">
        <v>13558</v>
      </c>
      <c r="C6901" s="172" t="s">
        <v>13559</v>
      </c>
      <c r="D6901" s="172" t="s">
        <v>134</v>
      </c>
      <c r="G6901" s="172" t="s">
        <v>103</v>
      </c>
    </row>
    <row r="6902" spans="1:7" x14ac:dyDescent="0.2">
      <c r="A6902" s="1570">
        <v>303562</v>
      </c>
      <c r="B6902" s="172" t="s">
        <v>13560</v>
      </c>
      <c r="C6902" s="172" t="s">
        <v>13561</v>
      </c>
      <c r="D6902" s="172" t="s">
        <v>134</v>
      </c>
      <c r="G6902" s="172" t="s">
        <v>103</v>
      </c>
    </row>
    <row r="6903" spans="1:7" x14ac:dyDescent="0.2">
      <c r="A6903" s="1570">
        <v>303563</v>
      </c>
      <c r="B6903" s="172" t="s">
        <v>13562</v>
      </c>
      <c r="C6903" s="172" t="s">
        <v>13563</v>
      </c>
      <c r="D6903" s="172" t="s">
        <v>134</v>
      </c>
      <c r="G6903" s="172" t="s">
        <v>103</v>
      </c>
    </row>
    <row r="6904" spans="1:7" x14ac:dyDescent="0.2">
      <c r="A6904" s="1570">
        <v>303564</v>
      </c>
      <c r="B6904" s="172" t="s">
        <v>13564</v>
      </c>
      <c r="C6904" s="172" t="s">
        <v>13565</v>
      </c>
      <c r="D6904" s="172" t="s">
        <v>101</v>
      </c>
      <c r="G6904" s="172" t="s">
        <v>103</v>
      </c>
    </row>
    <row r="6905" spans="1:7" x14ac:dyDescent="0.2">
      <c r="A6905" s="1570">
        <v>303565</v>
      </c>
      <c r="B6905" s="172" t="s">
        <v>13566</v>
      </c>
      <c r="C6905" s="172" t="s">
        <v>13567</v>
      </c>
      <c r="D6905" s="172" t="s">
        <v>101</v>
      </c>
      <c r="G6905" s="172" t="s">
        <v>103</v>
      </c>
    </row>
    <row r="6906" spans="1:7" x14ac:dyDescent="0.2">
      <c r="A6906" s="1570">
        <v>303566</v>
      </c>
      <c r="B6906" s="172" t="s">
        <v>13568</v>
      </c>
      <c r="C6906" s="172" t="s">
        <v>13569</v>
      </c>
      <c r="D6906" s="172" t="s">
        <v>143</v>
      </c>
      <c r="G6906" s="172" t="s">
        <v>103</v>
      </c>
    </row>
    <row r="6907" spans="1:7" x14ac:dyDescent="0.2">
      <c r="A6907" s="1570">
        <v>303567</v>
      </c>
      <c r="B6907" s="172" t="s">
        <v>13570</v>
      </c>
      <c r="C6907" s="172" t="s">
        <v>13571</v>
      </c>
      <c r="D6907" s="172" t="s">
        <v>143</v>
      </c>
      <c r="G6907" s="172" t="s">
        <v>103</v>
      </c>
    </row>
    <row r="6908" spans="1:7" x14ac:dyDescent="0.2">
      <c r="A6908" s="1570">
        <v>303568</v>
      </c>
      <c r="B6908" s="172" t="s">
        <v>13572</v>
      </c>
      <c r="C6908" s="172" t="s">
        <v>13573</v>
      </c>
      <c r="D6908" s="172" t="s">
        <v>101</v>
      </c>
      <c r="G6908" s="172" t="s">
        <v>103</v>
      </c>
    </row>
    <row r="6909" spans="1:7" x14ac:dyDescent="0.2">
      <c r="A6909" s="1570">
        <v>303569</v>
      </c>
      <c r="B6909" s="172" t="s">
        <v>13574</v>
      </c>
      <c r="C6909" s="172" t="s">
        <v>13575</v>
      </c>
      <c r="D6909" s="172" t="s">
        <v>124</v>
      </c>
      <c r="G6909" s="172" t="s">
        <v>103</v>
      </c>
    </row>
    <row r="6910" spans="1:7" x14ac:dyDescent="0.2">
      <c r="A6910" s="1570">
        <v>303570</v>
      </c>
      <c r="B6910" s="172" t="s">
        <v>13576</v>
      </c>
      <c r="C6910" s="172" t="s">
        <v>13577</v>
      </c>
      <c r="D6910" s="172" t="s">
        <v>134</v>
      </c>
      <c r="G6910" s="172" t="s">
        <v>103</v>
      </c>
    </row>
    <row r="6911" spans="1:7" x14ac:dyDescent="0.2">
      <c r="A6911" s="1570">
        <v>303571</v>
      </c>
      <c r="B6911" s="172" t="s">
        <v>13578</v>
      </c>
      <c r="C6911" s="172" t="s">
        <v>13579</v>
      </c>
      <c r="D6911" s="172" t="s">
        <v>143</v>
      </c>
      <c r="G6911" s="172" t="s">
        <v>103</v>
      </c>
    </row>
    <row r="6912" spans="1:7" x14ac:dyDescent="0.2">
      <c r="A6912" s="1570">
        <v>303572</v>
      </c>
      <c r="B6912" s="172" t="s">
        <v>13580</v>
      </c>
      <c r="C6912" s="172" t="s">
        <v>13581</v>
      </c>
      <c r="D6912" s="172" t="s">
        <v>143</v>
      </c>
      <c r="G6912" s="172" t="s">
        <v>103</v>
      </c>
    </row>
    <row r="6913" spans="1:7" x14ac:dyDescent="0.2">
      <c r="A6913" s="1570">
        <v>303573</v>
      </c>
      <c r="B6913" s="172" t="s">
        <v>13582</v>
      </c>
      <c r="C6913" s="172" t="s">
        <v>13583</v>
      </c>
      <c r="D6913" s="172" t="s">
        <v>143</v>
      </c>
      <c r="G6913" s="172" t="s">
        <v>103</v>
      </c>
    </row>
    <row r="6914" spans="1:7" x14ac:dyDescent="0.2">
      <c r="A6914" s="1570">
        <v>303574</v>
      </c>
      <c r="B6914" s="172" t="s">
        <v>13584</v>
      </c>
      <c r="C6914" s="172" t="s">
        <v>13585</v>
      </c>
      <c r="D6914" s="172" t="s">
        <v>101</v>
      </c>
      <c r="E6914" s="172" t="s">
        <v>143</v>
      </c>
      <c r="G6914" s="172" t="s">
        <v>103</v>
      </c>
    </row>
    <row r="6915" spans="1:7" x14ac:dyDescent="0.2">
      <c r="A6915" s="1570">
        <v>303575</v>
      </c>
      <c r="B6915" s="172" t="s">
        <v>13586</v>
      </c>
      <c r="C6915" s="172" t="s">
        <v>13587</v>
      </c>
      <c r="D6915" s="172" t="s">
        <v>101</v>
      </c>
      <c r="E6915" s="172" t="s">
        <v>143</v>
      </c>
      <c r="G6915" s="172" t="s">
        <v>103</v>
      </c>
    </row>
    <row r="6916" spans="1:7" x14ac:dyDescent="0.2">
      <c r="A6916" s="1570">
        <v>303576</v>
      </c>
      <c r="B6916" s="172" t="s">
        <v>13588</v>
      </c>
      <c r="C6916" s="172" t="s">
        <v>13589</v>
      </c>
      <c r="D6916" s="172" t="s">
        <v>101</v>
      </c>
      <c r="G6916" s="172" t="s">
        <v>103</v>
      </c>
    </row>
    <row r="6917" spans="1:7" x14ac:dyDescent="0.2">
      <c r="A6917" s="1570">
        <v>303577</v>
      </c>
      <c r="B6917" s="172" t="s">
        <v>13590</v>
      </c>
      <c r="C6917" s="172" t="s">
        <v>13591</v>
      </c>
      <c r="D6917" s="172" t="s">
        <v>143</v>
      </c>
      <c r="G6917" s="172" t="s">
        <v>103</v>
      </c>
    </row>
    <row r="6918" spans="1:7" x14ac:dyDescent="0.2">
      <c r="A6918" s="1570">
        <v>303578</v>
      </c>
      <c r="B6918" s="172" t="s">
        <v>13592</v>
      </c>
      <c r="C6918" s="172" t="s">
        <v>13593</v>
      </c>
      <c r="D6918" s="172" t="s">
        <v>134</v>
      </c>
      <c r="E6918" s="172" t="s">
        <v>143</v>
      </c>
      <c r="G6918" s="172" t="s">
        <v>103</v>
      </c>
    </row>
    <row r="6919" spans="1:7" x14ac:dyDescent="0.2">
      <c r="A6919" s="1570">
        <v>303579</v>
      </c>
      <c r="B6919" s="172" t="s">
        <v>13594</v>
      </c>
      <c r="C6919" s="172" t="s">
        <v>13595</v>
      </c>
      <c r="D6919" s="172" t="s">
        <v>143</v>
      </c>
      <c r="G6919" s="172" t="s">
        <v>103</v>
      </c>
    </row>
    <row r="6920" spans="1:7" x14ac:dyDescent="0.2">
      <c r="A6920" s="1570">
        <v>303580</v>
      </c>
      <c r="B6920" s="172" t="s">
        <v>13596</v>
      </c>
      <c r="C6920" s="172" t="s">
        <v>13597</v>
      </c>
      <c r="D6920" s="172" t="s">
        <v>134</v>
      </c>
      <c r="E6920" s="172" t="s">
        <v>143</v>
      </c>
      <c r="G6920" s="172" t="s">
        <v>103</v>
      </c>
    </row>
    <row r="6921" spans="1:7" x14ac:dyDescent="0.2">
      <c r="A6921" s="1570">
        <v>303581</v>
      </c>
      <c r="B6921" s="172" t="s">
        <v>13598</v>
      </c>
      <c r="C6921" s="172" t="s">
        <v>13599</v>
      </c>
      <c r="D6921" s="172" t="s">
        <v>134</v>
      </c>
      <c r="E6921" s="172" t="s">
        <v>143</v>
      </c>
      <c r="G6921" s="172" t="s">
        <v>110</v>
      </c>
    </row>
    <row r="6922" spans="1:7" x14ac:dyDescent="0.2">
      <c r="A6922" s="1570">
        <v>303582</v>
      </c>
      <c r="B6922" s="172" t="s">
        <v>13600</v>
      </c>
      <c r="C6922" s="172" t="s">
        <v>13601</v>
      </c>
      <c r="D6922" s="172" t="s">
        <v>143</v>
      </c>
      <c r="G6922" s="172" t="s">
        <v>103</v>
      </c>
    </row>
    <row r="6923" spans="1:7" x14ac:dyDescent="0.2">
      <c r="A6923" s="1570">
        <v>303583</v>
      </c>
      <c r="B6923" s="172" t="s">
        <v>13602</v>
      </c>
      <c r="C6923" s="172" t="s">
        <v>13603</v>
      </c>
      <c r="D6923" s="172" t="s">
        <v>134</v>
      </c>
      <c r="G6923" s="172" t="s">
        <v>103</v>
      </c>
    </row>
    <row r="6924" spans="1:7" x14ac:dyDescent="0.2">
      <c r="A6924" s="1570">
        <v>303584</v>
      </c>
      <c r="B6924" s="172" t="s">
        <v>13604</v>
      </c>
      <c r="C6924" s="172" t="s">
        <v>13605</v>
      </c>
      <c r="D6924" s="172" t="s">
        <v>134</v>
      </c>
      <c r="G6924" s="172" t="s">
        <v>110</v>
      </c>
    </row>
    <row r="6925" spans="1:7" x14ac:dyDescent="0.2">
      <c r="A6925" s="1570">
        <v>303585</v>
      </c>
      <c r="B6925" s="172" t="s">
        <v>13606</v>
      </c>
      <c r="C6925" s="172" t="s">
        <v>13607</v>
      </c>
      <c r="D6925" s="172" t="s">
        <v>101</v>
      </c>
      <c r="G6925" s="172" t="s">
        <v>103</v>
      </c>
    </row>
    <row r="6926" spans="1:7" x14ac:dyDescent="0.2">
      <c r="A6926" s="1570">
        <v>303586</v>
      </c>
      <c r="B6926" s="172" t="s">
        <v>13608</v>
      </c>
      <c r="C6926" s="172" t="s">
        <v>13609</v>
      </c>
      <c r="D6926" s="172" t="s">
        <v>101</v>
      </c>
      <c r="G6926" s="172" t="s">
        <v>103</v>
      </c>
    </row>
    <row r="6927" spans="1:7" x14ac:dyDescent="0.2">
      <c r="A6927" s="1570">
        <v>303587</v>
      </c>
      <c r="B6927" s="172" t="s">
        <v>13610</v>
      </c>
      <c r="C6927" s="172" t="s">
        <v>13611</v>
      </c>
      <c r="D6927" s="172" t="s">
        <v>101</v>
      </c>
      <c r="G6927" s="172" t="s">
        <v>103</v>
      </c>
    </row>
    <row r="6928" spans="1:7" x14ac:dyDescent="0.2">
      <c r="A6928" s="1570">
        <v>303588</v>
      </c>
      <c r="B6928" s="172" t="s">
        <v>13612</v>
      </c>
      <c r="C6928" s="172" t="s">
        <v>13613</v>
      </c>
      <c r="D6928" s="172" t="s">
        <v>134</v>
      </c>
      <c r="G6928" s="172" t="s">
        <v>107</v>
      </c>
    </row>
    <row r="6929" spans="1:7" x14ac:dyDescent="0.2">
      <c r="A6929" s="1570">
        <v>303589</v>
      </c>
      <c r="B6929" s="172" t="s">
        <v>13614</v>
      </c>
      <c r="C6929" s="172" t="s">
        <v>13615</v>
      </c>
      <c r="D6929" s="172" t="s">
        <v>124</v>
      </c>
      <c r="G6929" s="172" t="s">
        <v>103</v>
      </c>
    </row>
    <row r="6930" spans="1:7" x14ac:dyDescent="0.2">
      <c r="A6930" s="1570">
        <v>303590</v>
      </c>
      <c r="B6930" s="172" t="s">
        <v>13616</v>
      </c>
      <c r="C6930" s="172" t="s">
        <v>13617</v>
      </c>
      <c r="D6930" s="172" t="s">
        <v>101</v>
      </c>
      <c r="G6930" s="172" t="s">
        <v>103</v>
      </c>
    </row>
    <row r="6931" spans="1:7" x14ac:dyDescent="0.2">
      <c r="A6931" s="1570">
        <v>303591</v>
      </c>
      <c r="B6931" s="172" t="s">
        <v>13618</v>
      </c>
      <c r="C6931" s="172" t="s">
        <v>13619</v>
      </c>
      <c r="D6931" s="172" t="s">
        <v>134</v>
      </c>
      <c r="G6931" s="172" t="s">
        <v>103</v>
      </c>
    </row>
    <row r="6932" spans="1:7" x14ac:dyDescent="0.2">
      <c r="A6932" s="1570">
        <v>303592</v>
      </c>
      <c r="B6932" s="172" t="s">
        <v>13620</v>
      </c>
      <c r="C6932" s="172" t="s">
        <v>13621</v>
      </c>
      <c r="D6932" s="172" t="s">
        <v>101</v>
      </c>
      <c r="G6932" s="172" t="s">
        <v>113</v>
      </c>
    </row>
    <row r="6933" spans="1:7" x14ac:dyDescent="0.2">
      <c r="A6933" s="1570">
        <v>303593</v>
      </c>
      <c r="B6933" s="172" t="s">
        <v>13622</v>
      </c>
      <c r="C6933" s="172" t="s">
        <v>13623</v>
      </c>
      <c r="D6933" s="172" t="s">
        <v>143</v>
      </c>
      <c r="G6933" s="172" t="s">
        <v>103</v>
      </c>
    </row>
    <row r="6934" spans="1:7" x14ac:dyDescent="0.2">
      <c r="A6934" s="1570">
        <v>303594</v>
      </c>
      <c r="B6934" s="172" t="s">
        <v>13624</v>
      </c>
      <c r="C6934" s="172" t="s">
        <v>13625</v>
      </c>
      <c r="D6934" s="172" t="s">
        <v>101</v>
      </c>
      <c r="G6934" s="172" t="s">
        <v>103</v>
      </c>
    </row>
    <row r="6935" spans="1:7" x14ac:dyDescent="0.2">
      <c r="A6935" s="1570">
        <v>303595</v>
      </c>
      <c r="B6935" s="172" t="s">
        <v>13626</v>
      </c>
      <c r="C6935" s="172" t="s">
        <v>13627</v>
      </c>
      <c r="D6935" s="172" t="s">
        <v>134</v>
      </c>
      <c r="G6935" s="172" t="s">
        <v>103</v>
      </c>
    </row>
    <row r="6936" spans="1:7" x14ac:dyDescent="0.2">
      <c r="A6936" s="1570">
        <v>303596</v>
      </c>
      <c r="B6936" s="172" t="s">
        <v>13628</v>
      </c>
      <c r="C6936" s="172" t="s">
        <v>13629</v>
      </c>
      <c r="D6936" s="172" t="s">
        <v>134</v>
      </c>
      <c r="G6936" s="172" t="s">
        <v>103</v>
      </c>
    </row>
    <row r="6937" spans="1:7" x14ac:dyDescent="0.2">
      <c r="A6937" s="1570">
        <v>303597</v>
      </c>
      <c r="B6937" s="172" t="s">
        <v>13630</v>
      </c>
      <c r="C6937" s="172" t="s">
        <v>13631</v>
      </c>
      <c r="D6937" s="172" t="s">
        <v>134</v>
      </c>
      <c r="G6937" s="172" t="s">
        <v>103</v>
      </c>
    </row>
    <row r="6938" spans="1:7" x14ac:dyDescent="0.2">
      <c r="A6938" s="1570">
        <v>303598</v>
      </c>
      <c r="B6938" s="172" t="s">
        <v>13632</v>
      </c>
      <c r="C6938" s="172" t="s">
        <v>13633</v>
      </c>
      <c r="D6938" s="172" t="s">
        <v>143</v>
      </c>
      <c r="G6938" s="172" t="s">
        <v>103</v>
      </c>
    </row>
    <row r="6939" spans="1:7" x14ac:dyDescent="0.2">
      <c r="A6939" s="1570">
        <v>303599</v>
      </c>
      <c r="B6939" s="172" t="s">
        <v>13634</v>
      </c>
      <c r="C6939" s="172" t="s">
        <v>13635</v>
      </c>
      <c r="D6939" s="172" t="s">
        <v>101</v>
      </c>
      <c r="G6939" s="172" t="s">
        <v>103</v>
      </c>
    </row>
    <row r="6940" spans="1:7" x14ac:dyDescent="0.2">
      <c r="A6940" s="1570">
        <v>303600</v>
      </c>
      <c r="B6940" s="172" t="s">
        <v>13636</v>
      </c>
      <c r="C6940" s="172" t="s">
        <v>13637</v>
      </c>
      <c r="D6940" s="172" t="s">
        <v>101</v>
      </c>
      <c r="E6940" s="172" t="s">
        <v>134</v>
      </c>
      <c r="G6940" s="172" t="s">
        <v>103</v>
      </c>
    </row>
    <row r="6941" spans="1:7" x14ac:dyDescent="0.2">
      <c r="A6941" s="1570">
        <v>303601</v>
      </c>
      <c r="B6941" s="172" t="s">
        <v>13638</v>
      </c>
      <c r="C6941" s="172" t="s">
        <v>13639</v>
      </c>
      <c r="D6941" s="172" t="s">
        <v>101</v>
      </c>
      <c r="G6941" s="172" t="s">
        <v>103</v>
      </c>
    </row>
    <row r="6942" spans="1:7" x14ac:dyDescent="0.2">
      <c r="A6942" s="1570">
        <v>303602</v>
      </c>
      <c r="B6942" s="172" t="s">
        <v>13640</v>
      </c>
      <c r="C6942" s="172" t="s">
        <v>13641</v>
      </c>
      <c r="D6942" s="172" t="s">
        <v>101</v>
      </c>
      <c r="E6942" s="172" t="s">
        <v>134</v>
      </c>
      <c r="G6942" s="172" t="s">
        <v>103</v>
      </c>
    </row>
    <row r="6943" spans="1:7" x14ac:dyDescent="0.2">
      <c r="A6943" s="1570">
        <v>303603</v>
      </c>
      <c r="B6943" s="172" t="s">
        <v>13642</v>
      </c>
      <c r="C6943" s="172" t="s">
        <v>13643</v>
      </c>
      <c r="D6943" s="172" t="s">
        <v>101</v>
      </c>
      <c r="G6943" s="172" t="s">
        <v>103</v>
      </c>
    </row>
    <row r="6944" spans="1:7" x14ac:dyDescent="0.2">
      <c r="A6944" s="1570">
        <v>303604</v>
      </c>
      <c r="B6944" s="172" t="s">
        <v>13644</v>
      </c>
      <c r="C6944" s="172" t="s">
        <v>13645</v>
      </c>
      <c r="D6944" s="172" t="s">
        <v>124</v>
      </c>
      <c r="G6944" s="172" t="s">
        <v>110</v>
      </c>
    </row>
    <row r="6945" spans="1:7" x14ac:dyDescent="0.2">
      <c r="A6945" s="1570">
        <v>303605</v>
      </c>
      <c r="B6945" s="172" t="s">
        <v>13646</v>
      </c>
      <c r="C6945" s="172" t="s">
        <v>13647</v>
      </c>
      <c r="D6945" s="172" t="s">
        <v>124</v>
      </c>
      <c r="G6945" s="172" t="s">
        <v>103</v>
      </c>
    </row>
    <row r="6946" spans="1:7" x14ac:dyDescent="0.2">
      <c r="A6946" s="1570">
        <v>303606</v>
      </c>
      <c r="B6946" s="172" t="s">
        <v>13648</v>
      </c>
      <c r="C6946" s="172" t="s">
        <v>13649</v>
      </c>
      <c r="D6946" s="172" t="s">
        <v>143</v>
      </c>
      <c r="G6946" s="172" t="s">
        <v>110</v>
      </c>
    </row>
    <row r="6947" spans="1:7" x14ac:dyDescent="0.2">
      <c r="A6947" s="1570">
        <v>303607</v>
      </c>
      <c r="B6947" s="172" t="s">
        <v>13650</v>
      </c>
      <c r="C6947" s="172" t="s">
        <v>13651</v>
      </c>
      <c r="D6947" s="172" t="s">
        <v>143</v>
      </c>
      <c r="G6947" s="172" t="s">
        <v>110</v>
      </c>
    </row>
    <row r="6948" spans="1:7" x14ac:dyDescent="0.2">
      <c r="A6948" s="1570">
        <v>303608</v>
      </c>
      <c r="B6948" s="172" t="s">
        <v>13652</v>
      </c>
      <c r="C6948" s="172" t="s">
        <v>13653</v>
      </c>
      <c r="D6948" s="172" t="s">
        <v>134</v>
      </c>
      <c r="G6948" s="172" t="s">
        <v>103</v>
      </c>
    </row>
    <row r="6949" spans="1:7" x14ac:dyDescent="0.2">
      <c r="A6949" s="1570">
        <v>303609</v>
      </c>
      <c r="B6949" s="172" t="s">
        <v>13654</v>
      </c>
      <c r="C6949" s="172" t="s">
        <v>13655</v>
      </c>
      <c r="D6949" s="172" t="s">
        <v>124</v>
      </c>
      <c r="G6949" s="172" t="s">
        <v>110</v>
      </c>
    </row>
    <row r="6950" spans="1:7" x14ac:dyDescent="0.2">
      <c r="A6950" s="1570">
        <v>303610</v>
      </c>
      <c r="B6950" s="172" t="s">
        <v>13656</v>
      </c>
      <c r="C6950" s="172" t="s">
        <v>13657</v>
      </c>
      <c r="D6950" s="172" t="s">
        <v>143</v>
      </c>
      <c r="G6950" s="172" t="s">
        <v>103</v>
      </c>
    </row>
    <row r="6951" spans="1:7" x14ac:dyDescent="0.2">
      <c r="A6951" s="1570">
        <v>303611</v>
      </c>
      <c r="B6951" s="172" t="s">
        <v>13658</v>
      </c>
      <c r="C6951" s="172" t="s">
        <v>13659</v>
      </c>
      <c r="D6951" s="172" t="s">
        <v>143</v>
      </c>
      <c r="G6951" s="172" t="s">
        <v>103</v>
      </c>
    </row>
    <row r="6952" spans="1:7" x14ac:dyDescent="0.2">
      <c r="A6952" s="1570">
        <v>303612</v>
      </c>
      <c r="B6952" s="172" t="s">
        <v>13660</v>
      </c>
      <c r="C6952" s="172" t="s">
        <v>13661</v>
      </c>
      <c r="D6952" s="172" t="s">
        <v>124</v>
      </c>
      <c r="G6952" s="172" t="s">
        <v>103</v>
      </c>
    </row>
    <row r="6953" spans="1:7" x14ac:dyDescent="0.2">
      <c r="A6953" s="1570">
        <v>303613</v>
      </c>
      <c r="B6953" s="172" t="s">
        <v>13662</v>
      </c>
      <c r="C6953" s="172" t="s">
        <v>13663</v>
      </c>
      <c r="D6953" s="172" t="s">
        <v>134</v>
      </c>
      <c r="G6953" s="172" t="s">
        <v>103</v>
      </c>
    </row>
    <row r="6954" spans="1:7" x14ac:dyDescent="0.2">
      <c r="A6954" s="1570">
        <v>303614</v>
      </c>
      <c r="B6954" s="172" t="s">
        <v>13664</v>
      </c>
      <c r="C6954" s="172" t="s">
        <v>13665</v>
      </c>
      <c r="D6954" s="172" t="s">
        <v>124</v>
      </c>
      <c r="G6954" s="172" t="s">
        <v>103</v>
      </c>
    </row>
    <row r="6955" spans="1:7" x14ac:dyDescent="0.2">
      <c r="A6955" s="1570">
        <v>303615</v>
      </c>
      <c r="B6955" s="172" t="s">
        <v>13666</v>
      </c>
      <c r="C6955" s="172" t="s">
        <v>13667</v>
      </c>
      <c r="D6955" s="172" t="s">
        <v>134</v>
      </c>
      <c r="G6955" s="172" t="s">
        <v>103</v>
      </c>
    </row>
    <row r="6956" spans="1:7" x14ac:dyDescent="0.2">
      <c r="A6956" s="1570">
        <v>303616</v>
      </c>
      <c r="B6956" s="172" t="s">
        <v>13668</v>
      </c>
      <c r="C6956" s="172" t="s">
        <v>13669</v>
      </c>
      <c r="D6956" s="172" t="s">
        <v>143</v>
      </c>
      <c r="G6956" s="172" t="s">
        <v>103</v>
      </c>
    </row>
    <row r="6957" spans="1:7" x14ac:dyDescent="0.2">
      <c r="A6957" s="1570">
        <v>303617</v>
      </c>
      <c r="B6957" s="172" t="s">
        <v>13670</v>
      </c>
      <c r="C6957" s="172" t="s">
        <v>13671</v>
      </c>
      <c r="D6957" s="172" t="s">
        <v>143</v>
      </c>
      <c r="G6957" s="172" t="s">
        <v>110</v>
      </c>
    </row>
    <row r="6958" spans="1:7" x14ac:dyDescent="0.2">
      <c r="A6958" s="1570">
        <v>303618</v>
      </c>
      <c r="B6958" s="172" t="s">
        <v>13672</v>
      </c>
      <c r="C6958" s="172" t="s">
        <v>13673</v>
      </c>
      <c r="D6958" s="172" t="s">
        <v>143</v>
      </c>
      <c r="G6958" s="172" t="s">
        <v>113</v>
      </c>
    </row>
    <row r="6959" spans="1:7" x14ac:dyDescent="0.2">
      <c r="A6959" s="1570">
        <v>303619</v>
      </c>
      <c r="B6959" s="172" t="s">
        <v>13674</v>
      </c>
      <c r="C6959" s="172" t="s">
        <v>13663</v>
      </c>
      <c r="D6959" s="172" t="s">
        <v>143</v>
      </c>
      <c r="G6959" s="172" t="s">
        <v>103</v>
      </c>
    </row>
    <row r="6960" spans="1:7" x14ac:dyDescent="0.2">
      <c r="A6960" s="1570">
        <v>303620</v>
      </c>
      <c r="B6960" s="172" t="s">
        <v>13675</v>
      </c>
      <c r="C6960" s="172" t="s">
        <v>13676</v>
      </c>
      <c r="D6960" s="172" t="s">
        <v>134</v>
      </c>
      <c r="G6960" s="172" t="s">
        <v>103</v>
      </c>
    </row>
    <row r="6961" spans="1:7" x14ac:dyDescent="0.2">
      <c r="A6961" s="1570">
        <v>303621</v>
      </c>
      <c r="B6961" s="172" t="s">
        <v>13677</v>
      </c>
      <c r="C6961" s="172" t="s">
        <v>13678</v>
      </c>
      <c r="D6961" s="172" t="s">
        <v>101</v>
      </c>
      <c r="E6961" s="172" t="s">
        <v>143</v>
      </c>
      <c r="G6961" s="172" t="s">
        <v>103</v>
      </c>
    </row>
    <row r="6962" spans="1:7" x14ac:dyDescent="0.2">
      <c r="A6962" s="1570">
        <v>303622</v>
      </c>
      <c r="B6962" s="172" t="s">
        <v>13679</v>
      </c>
      <c r="C6962" s="172" t="s">
        <v>13680</v>
      </c>
      <c r="D6962" s="172" t="s">
        <v>143</v>
      </c>
      <c r="G6962" s="172" t="s">
        <v>103</v>
      </c>
    </row>
    <row r="6963" spans="1:7" x14ac:dyDescent="0.2">
      <c r="A6963" s="1570">
        <v>303623</v>
      </c>
      <c r="B6963" s="172" t="s">
        <v>13681</v>
      </c>
      <c r="C6963" s="172" t="s">
        <v>13682</v>
      </c>
      <c r="D6963" s="172" t="s">
        <v>134</v>
      </c>
      <c r="E6963" s="172" t="s">
        <v>143</v>
      </c>
      <c r="G6963" s="172" t="s">
        <v>103</v>
      </c>
    </row>
    <row r="6964" spans="1:7" x14ac:dyDescent="0.2">
      <c r="A6964" s="1570">
        <v>303624</v>
      </c>
      <c r="B6964" s="172" t="s">
        <v>13683</v>
      </c>
      <c r="C6964" s="172" t="s">
        <v>13684</v>
      </c>
      <c r="D6964" s="172" t="s">
        <v>143</v>
      </c>
      <c r="G6964" s="172" t="s">
        <v>103</v>
      </c>
    </row>
    <row r="6965" spans="1:7" x14ac:dyDescent="0.2">
      <c r="A6965" s="1570">
        <v>303625</v>
      </c>
      <c r="B6965" s="172" t="s">
        <v>13685</v>
      </c>
      <c r="C6965" s="172" t="s">
        <v>13686</v>
      </c>
      <c r="D6965" s="172" t="s">
        <v>143</v>
      </c>
      <c r="G6965" s="172" t="s">
        <v>103</v>
      </c>
    </row>
    <row r="6966" spans="1:7" x14ac:dyDescent="0.2">
      <c r="A6966" s="1570">
        <v>303626</v>
      </c>
      <c r="B6966" s="172" t="s">
        <v>13687</v>
      </c>
      <c r="C6966" s="172" t="s">
        <v>13688</v>
      </c>
      <c r="D6966" s="172" t="s">
        <v>124</v>
      </c>
      <c r="G6966" s="172" t="s">
        <v>103</v>
      </c>
    </row>
    <row r="6967" spans="1:7" x14ac:dyDescent="0.2">
      <c r="A6967" s="1570">
        <v>303627</v>
      </c>
      <c r="B6967" s="172" t="s">
        <v>13689</v>
      </c>
      <c r="C6967" s="172" t="s">
        <v>13690</v>
      </c>
      <c r="D6967" s="172" t="s">
        <v>101</v>
      </c>
      <c r="G6967" s="172" t="s">
        <v>103</v>
      </c>
    </row>
    <row r="6968" spans="1:7" x14ac:dyDescent="0.2">
      <c r="A6968" s="1570">
        <v>303628</v>
      </c>
      <c r="B6968" s="172" t="s">
        <v>13691</v>
      </c>
      <c r="C6968" s="172" t="s">
        <v>13692</v>
      </c>
      <c r="D6968" s="172" t="s">
        <v>134</v>
      </c>
      <c r="G6968" s="172" t="s">
        <v>103</v>
      </c>
    </row>
    <row r="6969" spans="1:7" x14ac:dyDescent="0.2">
      <c r="A6969" s="1570">
        <v>303629</v>
      </c>
      <c r="B6969" s="172" t="s">
        <v>13693</v>
      </c>
      <c r="C6969" s="172" t="s">
        <v>13694</v>
      </c>
      <c r="D6969" s="172" t="s">
        <v>134</v>
      </c>
      <c r="E6969" s="172" t="s">
        <v>143</v>
      </c>
      <c r="G6969" s="172" t="s">
        <v>103</v>
      </c>
    </row>
    <row r="6970" spans="1:7" x14ac:dyDescent="0.2">
      <c r="A6970" s="1570">
        <v>303630</v>
      </c>
      <c r="B6970" s="172" t="s">
        <v>13695</v>
      </c>
      <c r="C6970" s="172" t="s">
        <v>13696</v>
      </c>
      <c r="D6970" s="172" t="s">
        <v>134</v>
      </c>
      <c r="E6970" s="172" t="s">
        <v>143</v>
      </c>
      <c r="G6970" s="172" t="s">
        <v>103</v>
      </c>
    </row>
    <row r="6971" spans="1:7" x14ac:dyDescent="0.2">
      <c r="A6971" s="1570">
        <v>303631</v>
      </c>
      <c r="B6971" s="172" t="s">
        <v>13697</v>
      </c>
      <c r="C6971" s="172" t="s">
        <v>13698</v>
      </c>
      <c r="D6971" s="172" t="s">
        <v>143</v>
      </c>
      <c r="G6971" s="172" t="s">
        <v>103</v>
      </c>
    </row>
    <row r="6972" spans="1:7" x14ac:dyDescent="0.2">
      <c r="A6972" s="1570">
        <v>303632</v>
      </c>
      <c r="B6972" s="172" t="s">
        <v>13699</v>
      </c>
      <c r="C6972" s="172" t="s">
        <v>13700</v>
      </c>
      <c r="D6972" s="172" t="s">
        <v>134</v>
      </c>
      <c r="G6972" s="172" t="s">
        <v>103</v>
      </c>
    </row>
    <row r="6973" spans="1:7" x14ac:dyDescent="0.2">
      <c r="A6973" s="1570">
        <v>303633</v>
      </c>
      <c r="B6973" s="172" t="s">
        <v>13701</v>
      </c>
      <c r="C6973" s="172" t="s">
        <v>13702</v>
      </c>
      <c r="D6973" s="172" t="s">
        <v>143</v>
      </c>
      <c r="G6973" s="172" t="s">
        <v>103</v>
      </c>
    </row>
    <row r="6974" spans="1:7" x14ac:dyDescent="0.2">
      <c r="A6974" s="1570">
        <v>303634</v>
      </c>
      <c r="B6974" s="172" t="s">
        <v>13703</v>
      </c>
      <c r="C6974" s="172" t="s">
        <v>13704</v>
      </c>
      <c r="D6974" s="172" t="s">
        <v>134</v>
      </c>
      <c r="G6974" s="172" t="s">
        <v>103</v>
      </c>
    </row>
    <row r="6975" spans="1:7" x14ac:dyDescent="0.2">
      <c r="A6975" s="1570">
        <v>303635</v>
      </c>
      <c r="B6975" s="172" t="s">
        <v>13705</v>
      </c>
      <c r="C6975" s="172" t="s">
        <v>13706</v>
      </c>
      <c r="D6975" s="172" t="s">
        <v>124</v>
      </c>
      <c r="G6975" s="172" t="s">
        <v>103</v>
      </c>
    </row>
    <row r="6976" spans="1:7" x14ac:dyDescent="0.2">
      <c r="A6976" s="1570">
        <v>303636</v>
      </c>
      <c r="B6976" s="172" t="s">
        <v>13707</v>
      </c>
      <c r="C6976" s="172" t="s">
        <v>13708</v>
      </c>
      <c r="D6976" s="172" t="s">
        <v>124</v>
      </c>
      <c r="G6976" s="172" t="s">
        <v>103</v>
      </c>
    </row>
    <row r="6977" spans="1:7" x14ac:dyDescent="0.2">
      <c r="A6977" s="1570">
        <v>303637</v>
      </c>
      <c r="B6977" s="172" t="s">
        <v>13709</v>
      </c>
      <c r="C6977" s="172" t="s">
        <v>13710</v>
      </c>
      <c r="D6977" s="172" t="s">
        <v>143</v>
      </c>
      <c r="G6977" s="172" t="s">
        <v>103</v>
      </c>
    </row>
    <row r="6978" spans="1:7" x14ac:dyDescent="0.2">
      <c r="A6978" s="1570">
        <v>303638</v>
      </c>
      <c r="B6978" s="172" t="s">
        <v>13711</v>
      </c>
      <c r="C6978" s="172" t="s">
        <v>13712</v>
      </c>
      <c r="D6978" s="172" t="s">
        <v>134</v>
      </c>
      <c r="G6978" s="172" t="s">
        <v>103</v>
      </c>
    </row>
    <row r="6979" spans="1:7" x14ac:dyDescent="0.2">
      <c r="A6979" s="1570">
        <v>303639</v>
      </c>
      <c r="B6979" s="172" t="s">
        <v>13713</v>
      </c>
      <c r="C6979" s="172" t="s">
        <v>13714</v>
      </c>
      <c r="D6979" s="172" t="s">
        <v>124</v>
      </c>
      <c r="G6979" s="172" t="s">
        <v>103</v>
      </c>
    </row>
    <row r="6980" spans="1:7" x14ac:dyDescent="0.2">
      <c r="A6980" s="1570">
        <v>303640</v>
      </c>
      <c r="B6980" s="172" t="s">
        <v>13715</v>
      </c>
      <c r="C6980" s="172" t="s">
        <v>13716</v>
      </c>
      <c r="D6980" s="172" t="s">
        <v>124</v>
      </c>
      <c r="G6980" s="172" t="s">
        <v>103</v>
      </c>
    </row>
    <row r="6981" spans="1:7" x14ac:dyDescent="0.2">
      <c r="A6981" s="1570">
        <v>303641</v>
      </c>
      <c r="B6981" s="172" t="s">
        <v>13717</v>
      </c>
      <c r="C6981" s="172" t="s">
        <v>13718</v>
      </c>
      <c r="D6981" s="172" t="s">
        <v>134</v>
      </c>
      <c r="G6981" s="172" t="s">
        <v>103</v>
      </c>
    </row>
    <row r="6982" spans="1:7" x14ac:dyDescent="0.2">
      <c r="A6982" s="1570">
        <v>303642</v>
      </c>
      <c r="B6982" s="172" t="s">
        <v>13719</v>
      </c>
      <c r="C6982" s="172" t="s">
        <v>13720</v>
      </c>
      <c r="D6982" s="172" t="s">
        <v>134</v>
      </c>
      <c r="G6982" s="172" t="s">
        <v>107</v>
      </c>
    </row>
    <row r="6983" spans="1:7" x14ac:dyDescent="0.2">
      <c r="A6983" s="1570">
        <v>303643</v>
      </c>
      <c r="B6983" s="172" t="s">
        <v>13721</v>
      </c>
      <c r="C6983" s="172" t="s">
        <v>13722</v>
      </c>
      <c r="D6983" s="172" t="s">
        <v>134</v>
      </c>
      <c r="G6983" s="172" t="s">
        <v>107</v>
      </c>
    </row>
    <row r="6984" spans="1:7" x14ac:dyDescent="0.2">
      <c r="A6984" s="1570">
        <v>303644</v>
      </c>
      <c r="B6984" s="172" t="s">
        <v>13723</v>
      </c>
      <c r="C6984" s="172" t="s">
        <v>13724</v>
      </c>
      <c r="D6984" s="172" t="s">
        <v>143</v>
      </c>
      <c r="G6984" s="172" t="s">
        <v>103</v>
      </c>
    </row>
    <row r="6985" spans="1:7" x14ac:dyDescent="0.2">
      <c r="A6985" s="1570">
        <v>303645</v>
      </c>
      <c r="B6985" s="172" t="s">
        <v>13725</v>
      </c>
      <c r="C6985" s="172" t="s">
        <v>13726</v>
      </c>
      <c r="D6985" s="172" t="s">
        <v>134</v>
      </c>
      <c r="G6985" s="172" t="s">
        <v>103</v>
      </c>
    </row>
    <row r="6986" spans="1:7" x14ac:dyDescent="0.2">
      <c r="A6986" s="1570">
        <v>303646</v>
      </c>
      <c r="B6986" s="172" t="s">
        <v>13727</v>
      </c>
      <c r="C6986" s="172" t="s">
        <v>13728</v>
      </c>
      <c r="D6986" s="172" t="s">
        <v>124</v>
      </c>
      <c r="G6986" s="172" t="s">
        <v>103</v>
      </c>
    </row>
    <row r="6987" spans="1:7" x14ac:dyDescent="0.2">
      <c r="A6987" s="1570">
        <v>303647</v>
      </c>
      <c r="B6987" s="172" t="s">
        <v>13729</v>
      </c>
      <c r="C6987" s="172" t="s">
        <v>13730</v>
      </c>
      <c r="D6987" s="172" t="s">
        <v>101</v>
      </c>
      <c r="E6987" s="172" t="s">
        <v>134</v>
      </c>
      <c r="G6987" s="172" t="s">
        <v>103</v>
      </c>
    </row>
    <row r="6988" spans="1:7" x14ac:dyDescent="0.2">
      <c r="A6988" s="1570">
        <v>303648</v>
      </c>
      <c r="B6988" s="172" t="s">
        <v>13731</v>
      </c>
      <c r="C6988" s="172" t="s">
        <v>13732</v>
      </c>
      <c r="D6988" s="172" t="s">
        <v>124</v>
      </c>
      <c r="G6988" s="172" t="s">
        <v>103</v>
      </c>
    </row>
    <row r="6989" spans="1:7" x14ac:dyDescent="0.2">
      <c r="A6989" s="1570">
        <v>303649</v>
      </c>
      <c r="B6989" s="172" t="s">
        <v>13733</v>
      </c>
      <c r="C6989" s="172" t="s">
        <v>13734</v>
      </c>
      <c r="D6989" s="172" t="s">
        <v>134</v>
      </c>
      <c r="G6989" s="172" t="s">
        <v>103</v>
      </c>
    </row>
    <row r="6990" spans="1:7" x14ac:dyDescent="0.2">
      <c r="A6990" s="1570">
        <v>303650</v>
      </c>
      <c r="B6990" s="172" t="s">
        <v>13735</v>
      </c>
      <c r="C6990" s="172" t="s">
        <v>13736</v>
      </c>
      <c r="D6990" s="172" t="s">
        <v>143</v>
      </c>
      <c r="G6990" s="172" t="s">
        <v>103</v>
      </c>
    </row>
    <row r="6991" spans="1:7" x14ac:dyDescent="0.2">
      <c r="A6991" s="1570">
        <v>303651</v>
      </c>
      <c r="B6991" s="172" t="s">
        <v>13737</v>
      </c>
      <c r="C6991" s="172" t="s">
        <v>13738</v>
      </c>
      <c r="D6991" s="172" t="s">
        <v>101</v>
      </c>
      <c r="G6991" s="172" t="s">
        <v>103</v>
      </c>
    </row>
    <row r="6992" spans="1:7" x14ac:dyDescent="0.2">
      <c r="A6992" s="1570">
        <v>303652</v>
      </c>
      <c r="B6992" s="172" t="s">
        <v>13739</v>
      </c>
      <c r="C6992" s="172" t="s">
        <v>13740</v>
      </c>
      <c r="D6992" s="172" t="s">
        <v>124</v>
      </c>
      <c r="G6992" s="172" t="s">
        <v>103</v>
      </c>
    </row>
    <row r="6993" spans="1:7" x14ac:dyDescent="0.2">
      <c r="A6993" s="1570">
        <v>303653</v>
      </c>
      <c r="B6993" s="172" t="s">
        <v>13741</v>
      </c>
      <c r="C6993" s="172" t="s">
        <v>13742</v>
      </c>
      <c r="D6993" s="172" t="s">
        <v>124</v>
      </c>
      <c r="G6993" s="172" t="s">
        <v>103</v>
      </c>
    </row>
    <row r="6994" spans="1:7" x14ac:dyDescent="0.2">
      <c r="A6994" s="1570">
        <v>303654</v>
      </c>
      <c r="B6994" s="172" t="s">
        <v>13743</v>
      </c>
      <c r="C6994" s="172" t="s">
        <v>13744</v>
      </c>
      <c r="D6994" s="172" t="s">
        <v>124</v>
      </c>
      <c r="G6994" s="172" t="s">
        <v>103</v>
      </c>
    </row>
    <row r="6995" spans="1:7" x14ac:dyDescent="0.2">
      <c r="A6995" s="1570">
        <v>303655</v>
      </c>
      <c r="B6995" s="172" t="s">
        <v>13745</v>
      </c>
      <c r="C6995" s="172" t="s">
        <v>13746</v>
      </c>
      <c r="D6995" s="172" t="s">
        <v>124</v>
      </c>
      <c r="G6995" s="172" t="s">
        <v>103</v>
      </c>
    </row>
    <row r="6996" spans="1:7" x14ac:dyDescent="0.2">
      <c r="A6996" s="1570">
        <v>303656</v>
      </c>
      <c r="B6996" s="172" t="s">
        <v>13747</v>
      </c>
      <c r="C6996" s="172" t="s">
        <v>13748</v>
      </c>
      <c r="D6996" s="172" t="s">
        <v>134</v>
      </c>
      <c r="G6996" s="172" t="s">
        <v>103</v>
      </c>
    </row>
    <row r="6997" spans="1:7" x14ac:dyDescent="0.2">
      <c r="A6997" s="1570">
        <v>303657</v>
      </c>
      <c r="B6997" s="172" t="s">
        <v>13749</v>
      </c>
      <c r="C6997" s="172" t="s">
        <v>13750</v>
      </c>
      <c r="D6997" s="172" t="s">
        <v>124</v>
      </c>
      <c r="G6997" s="172" t="s">
        <v>103</v>
      </c>
    </row>
    <row r="6998" spans="1:7" x14ac:dyDescent="0.2">
      <c r="A6998" s="1570">
        <v>303658</v>
      </c>
      <c r="B6998" s="172" t="s">
        <v>13751</v>
      </c>
      <c r="C6998" s="172" t="s">
        <v>13752</v>
      </c>
      <c r="D6998" s="172" t="s">
        <v>124</v>
      </c>
      <c r="G6998" s="172" t="s">
        <v>103</v>
      </c>
    </row>
    <row r="6999" spans="1:7" x14ac:dyDescent="0.2">
      <c r="A6999" s="1570">
        <v>303659</v>
      </c>
      <c r="B6999" s="172" t="s">
        <v>13753</v>
      </c>
      <c r="C6999" s="172" t="s">
        <v>13754</v>
      </c>
      <c r="D6999" s="172" t="s">
        <v>124</v>
      </c>
      <c r="G6999" s="172" t="s">
        <v>103</v>
      </c>
    </row>
    <row r="7000" spans="1:7" x14ac:dyDescent="0.2">
      <c r="A7000" s="1570">
        <v>303660</v>
      </c>
      <c r="B7000" s="172" t="s">
        <v>13755</v>
      </c>
      <c r="C7000" s="172" t="s">
        <v>13756</v>
      </c>
      <c r="D7000" s="172" t="s">
        <v>143</v>
      </c>
      <c r="G7000" s="172" t="s">
        <v>110</v>
      </c>
    </row>
    <row r="7001" spans="1:7" x14ac:dyDescent="0.2">
      <c r="A7001" s="1570">
        <v>303661</v>
      </c>
      <c r="B7001" s="172" t="s">
        <v>13757</v>
      </c>
      <c r="C7001" s="172" t="s">
        <v>13758</v>
      </c>
      <c r="D7001" s="172" t="s">
        <v>134</v>
      </c>
      <c r="G7001" s="172" t="s">
        <v>103</v>
      </c>
    </row>
    <row r="7002" spans="1:7" x14ac:dyDescent="0.2">
      <c r="A7002" s="1570">
        <v>303662</v>
      </c>
      <c r="B7002" s="172" t="s">
        <v>13759</v>
      </c>
      <c r="C7002" s="172" t="s">
        <v>13760</v>
      </c>
      <c r="D7002" s="172" t="s">
        <v>134</v>
      </c>
      <c r="G7002" s="172" t="s">
        <v>103</v>
      </c>
    </row>
    <row r="7003" spans="1:7" x14ac:dyDescent="0.2">
      <c r="A7003" s="1570">
        <v>303663</v>
      </c>
      <c r="B7003" s="172" t="s">
        <v>13761</v>
      </c>
      <c r="C7003" s="172" t="s">
        <v>13762</v>
      </c>
      <c r="D7003" s="172" t="s">
        <v>143</v>
      </c>
      <c r="G7003" s="172" t="s">
        <v>103</v>
      </c>
    </row>
    <row r="7004" spans="1:7" x14ac:dyDescent="0.2">
      <c r="A7004" s="1570">
        <v>303664</v>
      </c>
      <c r="B7004" s="172" t="s">
        <v>13763</v>
      </c>
      <c r="C7004" s="172" t="s">
        <v>13764</v>
      </c>
      <c r="D7004" s="172" t="s">
        <v>134</v>
      </c>
      <c r="G7004" s="172" t="s">
        <v>103</v>
      </c>
    </row>
    <row r="7005" spans="1:7" x14ac:dyDescent="0.2">
      <c r="A7005" s="1570">
        <v>303665</v>
      </c>
      <c r="B7005" s="172" t="s">
        <v>13765</v>
      </c>
      <c r="C7005" s="172" t="s">
        <v>13766</v>
      </c>
      <c r="D7005" s="172" t="s">
        <v>134</v>
      </c>
      <c r="G7005" s="172" t="s">
        <v>103</v>
      </c>
    </row>
    <row r="7006" spans="1:7" x14ac:dyDescent="0.2">
      <c r="A7006" s="1570">
        <v>303666</v>
      </c>
      <c r="B7006" s="172" t="s">
        <v>13767</v>
      </c>
      <c r="C7006" s="172" t="s">
        <v>13768</v>
      </c>
      <c r="D7006" s="172" t="s">
        <v>134</v>
      </c>
      <c r="G7006" s="172" t="s">
        <v>103</v>
      </c>
    </row>
    <row r="7007" spans="1:7" x14ac:dyDescent="0.2">
      <c r="A7007" s="1570">
        <v>303667</v>
      </c>
      <c r="B7007" s="172" t="s">
        <v>13769</v>
      </c>
      <c r="C7007" s="172" t="s">
        <v>13770</v>
      </c>
      <c r="D7007" s="172" t="s">
        <v>124</v>
      </c>
      <c r="G7007" s="172" t="s">
        <v>103</v>
      </c>
    </row>
    <row r="7008" spans="1:7" x14ac:dyDescent="0.2">
      <c r="A7008" s="1570">
        <v>303668</v>
      </c>
      <c r="B7008" s="172" t="s">
        <v>13771</v>
      </c>
      <c r="C7008" s="172" t="s">
        <v>13772</v>
      </c>
      <c r="D7008" s="172" t="s">
        <v>134</v>
      </c>
      <c r="G7008" s="172" t="s">
        <v>103</v>
      </c>
    </row>
    <row r="7009" spans="1:7" x14ac:dyDescent="0.2">
      <c r="A7009" s="1570">
        <v>303669</v>
      </c>
      <c r="B7009" s="172" t="s">
        <v>13773</v>
      </c>
      <c r="C7009" s="172" t="s">
        <v>13774</v>
      </c>
      <c r="D7009" s="172" t="s">
        <v>134</v>
      </c>
      <c r="G7009" s="172" t="s">
        <v>103</v>
      </c>
    </row>
    <row r="7010" spans="1:7" x14ac:dyDescent="0.2">
      <c r="A7010" s="1570">
        <v>303670</v>
      </c>
      <c r="B7010" s="172" t="s">
        <v>13775</v>
      </c>
      <c r="C7010" s="172" t="s">
        <v>13776</v>
      </c>
      <c r="D7010" s="172" t="s">
        <v>124</v>
      </c>
      <c r="G7010" s="172" t="s">
        <v>103</v>
      </c>
    </row>
    <row r="7011" spans="1:7" x14ac:dyDescent="0.2">
      <c r="A7011" s="1570">
        <v>303671</v>
      </c>
      <c r="B7011" s="172" t="s">
        <v>13777</v>
      </c>
      <c r="C7011" s="172" t="s">
        <v>13778</v>
      </c>
      <c r="D7011" s="172" t="s">
        <v>124</v>
      </c>
      <c r="G7011" s="172" t="s">
        <v>103</v>
      </c>
    </row>
    <row r="7012" spans="1:7" x14ac:dyDescent="0.2">
      <c r="A7012" s="1570">
        <v>303672</v>
      </c>
      <c r="B7012" s="172" t="s">
        <v>13779</v>
      </c>
      <c r="C7012" s="172" t="s">
        <v>13780</v>
      </c>
      <c r="D7012" s="172" t="s">
        <v>124</v>
      </c>
      <c r="G7012" s="172" t="s">
        <v>103</v>
      </c>
    </row>
    <row r="7013" spans="1:7" x14ac:dyDescent="0.2">
      <c r="A7013" s="1570">
        <v>303673</v>
      </c>
      <c r="B7013" s="172" t="s">
        <v>13781</v>
      </c>
      <c r="C7013" s="172" t="s">
        <v>13782</v>
      </c>
      <c r="D7013" s="172" t="s">
        <v>124</v>
      </c>
      <c r="E7013" s="172" t="s">
        <v>143</v>
      </c>
      <c r="G7013" s="172" t="s">
        <v>103</v>
      </c>
    </row>
    <row r="7014" spans="1:7" x14ac:dyDescent="0.2">
      <c r="A7014" s="1570">
        <v>303674</v>
      </c>
      <c r="B7014" s="172" t="s">
        <v>13783</v>
      </c>
      <c r="C7014" s="172" t="s">
        <v>13784</v>
      </c>
      <c r="D7014" s="172" t="s">
        <v>143</v>
      </c>
      <c r="G7014" s="172" t="s">
        <v>110</v>
      </c>
    </row>
    <row r="7015" spans="1:7" x14ac:dyDescent="0.2">
      <c r="A7015" s="1570">
        <v>303675</v>
      </c>
      <c r="B7015" s="172" t="s">
        <v>13785</v>
      </c>
      <c r="C7015" s="172" t="s">
        <v>13786</v>
      </c>
      <c r="D7015" s="172" t="s">
        <v>143</v>
      </c>
      <c r="G7015" s="172" t="s">
        <v>103</v>
      </c>
    </row>
    <row r="7016" spans="1:7" x14ac:dyDescent="0.2">
      <c r="A7016" s="1570">
        <v>303676</v>
      </c>
      <c r="B7016" s="172" t="s">
        <v>13787</v>
      </c>
      <c r="C7016" s="172" t="s">
        <v>13788</v>
      </c>
      <c r="D7016" s="172" t="s">
        <v>143</v>
      </c>
      <c r="G7016" s="172" t="s">
        <v>103</v>
      </c>
    </row>
    <row r="7017" spans="1:7" x14ac:dyDescent="0.2">
      <c r="A7017" s="1570">
        <v>303677</v>
      </c>
      <c r="B7017" s="172" t="s">
        <v>13789</v>
      </c>
      <c r="C7017" s="172" t="s">
        <v>13790</v>
      </c>
      <c r="D7017" s="172" t="s">
        <v>134</v>
      </c>
      <c r="G7017" s="172" t="s">
        <v>110</v>
      </c>
    </row>
    <row r="7018" spans="1:7" x14ac:dyDescent="0.2">
      <c r="A7018" s="1570">
        <v>303678</v>
      </c>
      <c r="B7018" s="172" t="s">
        <v>13791</v>
      </c>
      <c r="C7018" s="172" t="s">
        <v>13792</v>
      </c>
      <c r="D7018" s="172" t="s">
        <v>134</v>
      </c>
      <c r="G7018" s="172" t="s">
        <v>103</v>
      </c>
    </row>
    <row r="7019" spans="1:7" x14ac:dyDescent="0.2">
      <c r="A7019" s="1570">
        <v>303679</v>
      </c>
      <c r="B7019" s="172" t="s">
        <v>13793</v>
      </c>
      <c r="C7019" s="172" t="s">
        <v>13794</v>
      </c>
      <c r="D7019" s="172" t="s">
        <v>143</v>
      </c>
      <c r="G7019" s="172" t="s">
        <v>103</v>
      </c>
    </row>
    <row r="7020" spans="1:7" x14ac:dyDescent="0.2">
      <c r="A7020" s="1570">
        <v>303680</v>
      </c>
      <c r="B7020" s="172" t="s">
        <v>13795</v>
      </c>
      <c r="C7020" s="172" t="s">
        <v>13796</v>
      </c>
      <c r="D7020" s="172" t="s">
        <v>101</v>
      </c>
      <c r="G7020" s="172" t="s">
        <v>103</v>
      </c>
    </row>
    <row r="7021" spans="1:7" x14ac:dyDescent="0.2">
      <c r="A7021" s="1570">
        <v>303681</v>
      </c>
      <c r="B7021" s="172" t="s">
        <v>13797</v>
      </c>
      <c r="C7021" s="172" t="s">
        <v>13798</v>
      </c>
      <c r="D7021" s="172" t="s">
        <v>134</v>
      </c>
      <c r="G7021" s="172" t="s">
        <v>103</v>
      </c>
    </row>
    <row r="7022" spans="1:7" x14ac:dyDescent="0.2">
      <c r="A7022" s="1570">
        <v>303682</v>
      </c>
      <c r="B7022" s="172" t="s">
        <v>13799</v>
      </c>
      <c r="C7022" s="172" t="s">
        <v>13800</v>
      </c>
      <c r="D7022" s="172" t="s">
        <v>101</v>
      </c>
      <c r="G7022" s="172" t="s">
        <v>103</v>
      </c>
    </row>
    <row r="7023" spans="1:7" x14ac:dyDescent="0.2">
      <c r="A7023" s="1570">
        <v>303683</v>
      </c>
      <c r="B7023" s="172" t="s">
        <v>13801</v>
      </c>
      <c r="C7023" s="172" t="s">
        <v>13802</v>
      </c>
      <c r="D7023" s="172" t="s">
        <v>101</v>
      </c>
      <c r="G7023" s="172" t="s">
        <v>103</v>
      </c>
    </row>
    <row r="7024" spans="1:7" x14ac:dyDescent="0.2">
      <c r="A7024" s="1570">
        <v>303684</v>
      </c>
      <c r="B7024" s="172" t="s">
        <v>13803</v>
      </c>
      <c r="C7024" s="172" t="s">
        <v>13804</v>
      </c>
      <c r="D7024" s="172" t="s">
        <v>101</v>
      </c>
      <c r="G7024" s="172" t="s">
        <v>103</v>
      </c>
    </row>
    <row r="7025" spans="1:7" x14ac:dyDescent="0.2">
      <c r="A7025" s="1570">
        <v>303685</v>
      </c>
      <c r="B7025" s="172" t="s">
        <v>13805</v>
      </c>
      <c r="C7025" s="172" t="s">
        <v>13806</v>
      </c>
      <c r="D7025" s="172" t="s">
        <v>101</v>
      </c>
      <c r="G7025" s="172" t="s">
        <v>103</v>
      </c>
    </row>
    <row r="7026" spans="1:7" x14ac:dyDescent="0.2">
      <c r="A7026" s="1570">
        <v>303686</v>
      </c>
      <c r="B7026" s="172" t="s">
        <v>13807</v>
      </c>
      <c r="C7026" s="172" t="s">
        <v>13808</v>
      </c>
      <c r="D7026" s="172" t="s">
        <v>143</v>
      </c>
      <c r="G7026" s="172" t="s">
        <v>103</v>
      </c>
    </row>
    <row r="7027" spans="1:7" x14ac:dyDescent="0.2">
      <c r="A7027" s="1570">
        <v>303687</v>
      </c>
      <c r="B7027" s="172" t="s">
        <v>13809</v>
      </c>
      <c r="C7027" s="172" t="s">
        <v>13810</v>
      </c>
      <c r="D7027" s="172" t="s">
        <v>143</v>
      </c>
      <c r="G7027" s="172" t="s">
        <v>103</v>
      </c>
    </row>
    <row r="7028" spans="1:7" x14ac:dyDescent="0.2">
      <c r="A7028" s="1570">
        <v>303688</v>
      </c>
      <c r="B7028" s="172" t="s">
        <v>13811</v>
      </c>
      <c r="C7028" s="172" t="s">
        <v>13812</v>
      </c>
      <c r="D7028" s="172" t="s">
        <v>134</v>
      </c>
      <c r="G7028" s="172" t="s">
        <v>110</v>
      </c>
    </row>
    <row r="7029" spans="1:7" x14ac:dyDescent="0.2">
      <c r="A7029" s="1570">
        <v>303689</v>
      </c>
      <c r="B7029" s="172" t="s">
        <v>13813</v>
      </c>
      <c r="C7029" s="172" t="s">
        <v>13814</v>
      </c>
      <c r="D7029" s="172" t="s">
        <v>134</v>
      </c>
      <c r="G7029" s="172" t="s">
        <v>103</v>
      </c>
    </row>
    <row r="7030" spans="1:7" x14ac:dyDescent="0.2">
      <c r="A7030" s="1570">
        <v>303690</v>
      </c>
      <c r="B7030" s="172" t="s">
        <v>13815</v>
      </c>
      <c r="C7030" s="172" t="s">
        <v>9484</v>
      </c>
      <c r="D7030" s="172" t="s">
        <v>143</v>
      </c>
      <c r="G7030" s="172" t="s">
        <v>103</v>
      </c>
    </row>
    <row r="7031" spans="1:7" x14ac:dyDescent="0.2">
      <c r="A7031" s="1570">
        <v>303691</v>
      </c>
      <c r="B7031" s="172" t="s">
        <v>13816</v>
      </c>
      <c r="C7031" s="172" t="s">
        <v>13817</v>
      </c>
      <c r="D7031" s="172" t="s">
        <v>143</v>
      </c>
      <c r="G7031" s="172" t="s">
        <v>110</v>
      </c>
    </row>
    <row r="7032" spans="1:7" x14ac:dyDescent="0.2">
      <c r="A7032" s="1570">
        <v>303692</v>
      </c>
      <c r="B7032" s="172" t="s">
        <v>13818</v>
      </c>
      <c r="C7032" s="172" t="s">
        <v>13819</v>
      </c>
      <c r="D7032" s="172" t="s">
        <v>143</v>
      </c>
      <c r="G7032" s="172" t="s">
        <v>103</v>
      </c>
    </row>
    <row r="7033" spans="1:7" x14ac:dyDescent="0.2">
      <c r="A7033" s="1570">
        <v>303693</v>
      </c>
      <c r="B7033" s="172" t="s">
        <v>13820</v>
      </c>
      <c r="C7033" s="172" t="s">
        <v>13821</v>
      </c>
      <c r="D7033" s="172" t="s">
        <v>134</v>
      </c>
      <c r="E7033" s="172" t="s">
        <v>143</v>
      </c>
      <c r="G7033" s="172" t="s">
        <v>103</v>
      </c>
    </row>
    <row r="7034" spans="1:7" x14ac:dyDescent="0.2">
      <c r="A7034" s="1570">
        <v>303694</v>
      </c>
      <c r="B7034" s="172" t="s">
        <v>13822</v>
      </c>
      <c r="C7034" s="172" t="s">
        <v>13823</v>
      </c>
      <c r="D7034" s="172" t="s">
        <v>143</v>
      </c>
      <c r="G7034" s="172" t="s">
        <v>103</v>
      </c>
    </row>
    <row r="7035" spans="1:7" x14ac:dyDescent="0.2">
      <c r="A7035" s="1570">
        <v>303695</v>
      </c>
      <c r="B7035" s="172" t="s">
        <v>13824</v>
      </c>
      <c r="C7035" s="172" t="s">
        <v>13825</v>
      </c>
      <c r="D7035" s="172" t="s">
        <v>134</v>
      </c>
      <c r="E7035" s="172" t="s">
        <v>143</v>
      </c>
      <c r="G7035" s="172" t="s">
        <v>103</v>
      </c>
    </row>
    <row r="7036" spans="1:7" x14ac:dyDescent="0.2">
      <c r="A7036" s="1570">
        <v>303696</v>
      </c>
      <c r="B7036" s="172" t="s">
        <v>13826</v>
      </c>
      <c r="C7036" s="172" t="s">
        <v>13827</v>
      </c>
      <c r="D7036" s="172" t="s">
        <v>134</v>
      </c>
      <c r="G7036" s="172" t="s">
        <v>103</v>
      </c>
    </row>
    <row r="7037" spans="1:7" x14ac:dyDescent="0.2">
      <c r="A7037" s="1570">
        <v>303697</v>
      </c>
      <c r="B7037" s="172" t="s">
        <v>13828</v>
      </c>
      <c r="C7037" s="172" t="s">
        <v>13829</v>
      </c>
      <c r="D7037" s="172" t="s">
        <v>143</v>
      </c>
      <c r="G7037" s="172" t="s">
        <v>103</v>
      </c>
    </row>
    <row r="7038" spans="1:7" x14ac:dyDescent="0.2">
      <c r="A7038" s="1570">
        <v>303698</v>
      </c>
      <c r="B7038" s="172" t="s">
        <v>13830</v>
      </c>
      <c r="C7038" s="172" t="s">
        <v>13831</v>
      </c>
      <c r="D7038" s="172" t="s">
        <v>143</v>
      </c>
      <c r="G7038" s="172" t="s">
        <v>103</v>
      </c>
    </row>
    <row r="7039" spans="1:7" x14ac:dyDescent="0.2">
      <c r="A7039" s="1570">
        <v>303699</v>
      </c>
      <c r="B7039" s="172" t="s">
        <v>13832</v>
      </c>
      <c r="C7039" s="172" t="s">
        <v>13833</v>
      </c>
      <c r="D7039" s="172" t="s">
        <v>134</v>
      </c>
      <c r="G7039" s="172" t="s">
        <v>103</v>
      </c>
    </row>
    <row r="7040" spans="1:7" x14ac:dyDescent="0.2">
      <c r="A7040" s="1570">
        <v>303700</v>
      </c>
      <c r="B7040" s="172" t="s">
        <v>13834</v>
      </c>
      <c r="C7040" s="172" t="s">
        <v>13835</v>
      </c>
      <c r="D7040" s="172" t="s">
        <v>134</v>
      </c>
      <c r="G7040" s="172" t="s">
        <v>103</v>
      </c>
    </row>
    <row r="7041" spans="1:7" x14ac:dyDescent="0.2">
      <c r="A7041" s="1570">
        <v>303701</v>
      </c>
      <c r="B7041" s="172" t="s">
        <v>13836</v>
      </c>
      <c r="C7041" s="172" t="s">
        <v>13837</v>
      </c>
      <c r="D7041" s="172" t="s">
        <v>134</v>
      </c>
      <c r="G7041" s="172" t="s">
        <v>103</v>
      </c>
    </row>
    <row r="7042" spans="1:7" x14ac:dyDescent="0.2">
      <c r="A7042" s="1570">
        <v>303702</v>
      </c>
      <c r="B7042" s="172" t="s">
        <v>13838</v>
      </c>
      <c r="C7042" s="172" t="s">
        <v>13839</v>
      </c>
      <c r="D7042" s="172" t="s">
        <v>134</v>
      </c>
      <c r="G7042" s="172" t="s">
        <v>103</v>
      </c>
    </row>
    <row r="7043" spans="1:7" x14ac:dyDescent="0.2">
      <c r="A7043" s="1570">
        <v>303703</v>
      </c>
      <c r="B7043" s="172" t="s">
        <v>13840</v>
      </c>
      <c r="C7043" s="172" t="s">
        <v>13841</v>
      </c>
      <c r="D7043" s="172" t="s">
        <v>134</v>
      </c>
      <c r="G7043" s="172" t="s">
        <v>107</v>
      </c>
    </row>
    <row r="7044" spans="1:7" x14ac:dyDescent="0.2">
      <c r="A7044" s="1570">
        <v>303704</v>
      </c>
      <c r="B7044" s="172" t="s">
        <v>13842</v>
      </c>
      <c r="C7044" s="172" t="s">
        <v>13843</v>
      </c>
      <c r="D7044" s="172" t="s">
        <v>134</v>
      </c>
      <c r="G7044" s="172" t="s">
        <v>107</v>
      </c>
    </row>
    <row r="7045" spans="1:7" x14ac:dyDescent="0.2">
      <c r="A7045" s="1570">
        <v>303705</v>
      </c>
      <c r="B7045" s="172" t="s">
        <v>13844</v>
      </c>
      <c r="C7045" s="172" t="s">
        <v>13845</v>
      </c>
      <c r="D7045" s="172" t="s">
        <v>134</v>
      </c>
      <c r="G7045" s="172" t="s">
        <v>107</v>
      </c>
    </row>
    <row r="7046" spans="1:7" x14ac:dyDescent="0.2">
      <c r="A7046" s="1570">
        <v>303706</v>
      </c>
      <c r="B7046" s="172" t="s">
        <v>13846</v>
      </c>
      <c r="C7046" s="172" t="s">
        <v>13847</v>
      </c>
      <c r="D7046" s="172" t="s">
        <v>143</v>
      </c>
      <c r="G7046" s="172" t="s">
        <v>110</v>
      </c>
    </row>
    <row r="7047" spans="1:7" x14ac:dyDescent="0.2">
      <c r="A7047" s="1570">
        <v>303707</v>
      </c>
      <c r="B7047" s="172" t="s">
        <v>13848</v>
      </c>
      <c r="C7047" s="172" t="s">
        <v>13849</v>
      </c>
      <c r="D7047" s="172" t="s">
        <v>143</v>
      </c>
      <c r="G7047" s="172" t="s">
        <v>110</v>
      </c>
    </row>
    <row r="7048" spans="1:7" x14ac:dyDescent="0.2">
      <c r="A7048" s="1570">
        <v>303708</v>
      </c>
      <c r="B7048" s="172" t="s">
        <v>13850</v>
      </c>
      <c r="C7048" s="172" t="s">
        <v>13851</v>
      </c>
      <c r="D7048" s="172" t="s">
        <v>143</v>
      </c>
      <c r="G7048" s="172" t="s">
        <v>103</v>
      </c>
    </row>
    <row r="7049" spans="1:7" x14ac:dyDescent="0.2">
      <c r="A7049" s="1570">
        <v>303709</v>
      </c>
      <c r="B7049" s="172" t="s">
        <v>13852</v>
      </c>
      <c r="C7049" s="172" t="s">
        <v>13853</v>
      </c>
      <c r="D7049" s="172" t="s">
        <v>143</v>
      </c>
      <c r="G7049" s="172" t="s">
        <v>103</v>
      </c>
    </row>
    <row r="7050" spans="1:7" x14ac:dyDescent="0.2">
      <c r="A7050" s="1570">
        <v>303710</v>
      </c>
      <c r="B7050" s="172" t="s">
        <v>13854</v>
      </c>
      <c r="C7050" s="172" t="s">
        <v>13855</v>
      </c>
      <c r="D7050" s="172" t="s">
        <v>134</v>
      </c>
      <c r="G7050" s="172" t="s">
        <v>103</v>
      </c>
    </row>
    <row r="7051" spans="1:7" x14ac:dyDescent="0.2">
      <c r="A7051" s="1570">
        <v>303711</v>
      </c>
      <c r="B7051" s="172" t="s">
        <v>13856</v>
      </c>
      <c r="C7051" s="172" t="s">
        <v>13857</v>
      </c>
      <c r="D7051" s="172" t="s">
        <v>101</v>
      </c>
      <c r="G7051" s="172" t="s">
        <v>103</v>
      </c>
    </row>
    <row r="7052" spans="1:7" x14ac:dyDescent="0.2">
      <c r="A7052" s="1570">
        <v>303712</v>
      </c>
      <c r="B7052" s="172" t="s">
        <v>13858</v>
      </c>
      <c r="C7052" s="172" t="s">
        <v>13859</v>
      </c>
      <c r="D7052" s="172" t="s">
        <v>101</v>
      </c>
      <c r="G7052" s="172" t="s">
        <v>103</v>
      </c>
    </row>
    <row r="7053" spans="1:7" x14ac:dyDescent="0.2">
      <c r="A7053" s="1570">
        <v>303713</v>
      </c>
      <c r="B7053" s="172" t="s">
        <v>13860</v>
      </c>
      <c r="C7053" s="172" t="s">
        <v>13861</v>
      </c>
      <c r="D7053" s="172" t="s">
        <v>134</v>
      </c>
      <c r="G7053" s="172" t="s">
        <v>103</v>
      </c>
    </row>
    <row r="7054" spans="1:7" x14ac:dyDescent="0.2">
      <c r="A7054" s="1570">
        <v>303714</v>
      </c>
      <c r="B7054" s="172" t="s">
        <v>13862</v>
      </c>
      <c r="C7054" s="172" t="s">
        <v>13863</v>
      </c>
      <c r="D7054" s="172" t="s">
        <v>134</v>
      </c>
      <c r="G7054" s="172" t="s">
        <v>107</v>
      </c>
    </row>
    <row r="7055" spans="1:7" x14ac:dyDescent="0.2">
      <c r="A7055" s="1570">
        <v>303715</v>
      </c>
      <c r="B7055" s="172" t="s">
        <v>13864</v>
      </c>
      <c r="C7055" s="172" t="s">
        <v>13865</v>
      </c>
      <c r="D7055" s="172" t="s">
        <v>124</v>
      </c>
      <c r="G7055" s="172" t="s">
        <v>103</v>
      </c>
    </row>
    <row r="7056" spans="1:7" x14ac:dyDescent="0.2">
      <c r="A7056" s="1570">
        <v>303716</v>
      </c>
      <c r="B7056" s="172" t="s">
        <v>13866</v>
      </c>
      <c r="C7056" s="172" t="s">
        <v>13867</v>
      </c>
      <c r="D7056" s="172" t="s">
        <v>101</v>
      </c>
      <c r="E7056" s="172" t="s">
        <v>143</v>
      </c>
      <c r="G7056" s="172" t="s">
        <v>103</v>
      </c>
    </row>
    <row r="7057" spans="1:7" x14ac:dyDescent="0.2">
      <c r="A7057" s="1570">
        <v>303717</v>
      </c>
      <c r="B7057" s="172" t="s">
        <v>13868</v>
      </c>
      <c r="C7057" s="172" t="s">
        <v>13869</v>
      </c>
      <c r="D7057" s="172" t="s">
        <v>143</v>
      </c>
      <c r="G7057" s="172" t="s">
        <v>103</v>
      </c>
    </row>
    <row r="7058" spans="1:7" x14ac:dyDescent="0.2">
      <c r="A7058" s="1570">
        <v>303718</v>
      </c>
      <c r="B7058" s="172" t="s">
        <v>13870</v>
      </c>
      <c r="C7058" s="172" t="s">
        <v>13871</v>
      </c>
      <c r="D7058" s="172" t="s">
        <v>143</v>
      </c>
      <c r="G7058" s="172" t="s">
        <v>103</v>
      </c>
    </row>
    <row r="7059" spans="1:7" x14ac:dyDescent="0.2">
      <c r="A7059" s="1570">
        <v>303719</v>
      </c>
      <c r="B7059" s="172" t="s">
        <v>13872</v>
      </c>
      <c r="C7059" s="172" t="s">
        <v>13873</v>
      </c>
      <c r="D7059" s="172" t="s">
        <v>143</v>
      </c>
      <c r="G7059" s="172" t="s">
        <v>103</v>
      </c>
    </row>
    <row r="7060" spans="1:7" x14ac:dyDescent="0.2">
      <c r="A7060" s="1570">
        <v>303720</v>
      </c>
      <c r="B7060" s="172" t="s">
        <v>13874</v>
      </c>
      <c r="C7060" s="172" t="s">
        <v>13875</v>
      </c>
      <c r="D7060" s="172" t="s">
        <v>143</v>
      </c>
      <c r="G7060" s="172" t="s">
        <v>110</v>
      </c>
    </row>
    <row r="7061" spans="1:7" x14ac:dyDescent="0.2">
      <c r="A7061" s="1570">
        <v>303721</v>
      </c>
      <c r="B7061" s="172" t="s">
        <v>13876</v>
      </c>
      <c r="C7061" s="172" t="s">
        <v>13877</v>
      </c>
      <c r="D7061" s="172" t="s">
        <v>101</v>
      </c>
      <c r="G7061" s="172" t="s">
        <v>103</v>
      </c>
    </row>
    <row r="7062" spans="1:7" x14ac:dyDescent="0.2">
      <c r="A7062" s="1570">
        <v>303722</v>
      </c>
      <c r="B7062" s="172" t="s">
        <v>13878</v>
      </c>
      <c r="C7062" s="172" t="s">
        <v>13879</v>
      </c>
      <c r="D7062" s="172" t="s">
        <v>101</v>
      </c>
      <c r="G7062" s="172" t="s">
        <v>103</v>
      </c>
    </row>
    <row r="7063" spans="1:7" x14ac:dyDescent="0.2">
      <c r="A7063" s="1570">
        <v>303723</v>
      </c>
      <c r="B7063" s="172" t="s">
        <v>13880</v>
      </c>
      <c r="C7063" s="172" t="s">
        <v>13881</v>
      </c>
      <c r="D7063" s="172" t="s">
        <v>124</v>
      </c>
      <c r="G7063" s="172" t="s">
        <v>103</v>
      </c>
    </row>
    <row r="7064" spans="1:7" x14ac:dyDescent="0.2">
      <c r="A7064" s="1570">
        <v>303724</v>
      </c>
      <c r="B7064" s="172" t="s">
        <v>13882</v>
      </c>
      <c r="C7064" s="172" t="s">
        <v>13883</v>
      </c>
      <c r="D7064" s="172" t="s">
        <v>101</v>
      </c>
      <c r="G7064" s="172" t="s">
        <v>103</v>
      </c>
    </row>
    <row r="7065" spans="1:7" x14ac:dyDescent="0.2">
      <c r="A7065" s="1570">
        <v>303725</v>
      </c>
      <c r="B7065" s="172" t="s">
        <v>13884</v>
      </c>
      <c r="C7065" s="172" t="s">
        <v>13885</v>
      </c>
      <c r="D7065" s="172" t="s">
        <v>101</v>
      </c>
      <c r="G7065" s="172" t="s">
        <v>103</v>
      </c>
    </row>
    <row r="7066" spans="1:7" x14ac:dyDescent="0.2">
      <c r="A7066" s="1570">
        <v>303726</v>
      </c>
      <c r="B7066" s="172" t="s">
        <v>13886</v>
      </c>
      <c r="C7066" s="172" t="s">
        <v>13887</v>
      </c>
      <c r="D7066" s="172" t="s">
        <v>101</v>
      </c>
      <c r="G7066" s="172" t="s">
        <v>103</v>
      </c>
    </row>
    <row r="7067" spans="1:7" x14ac:dyDescent="0.2">
      <c r="A7067" s="1570">
        <v>303727</v>
      </c>
      <c r="B7067" s="172" t="s">
        <v>13888</v>
      </c>
      <c r="C7067" s="172" t="s">
        <v>13889</v>
      </c>
      <c r="D7067" s="172" t="s">
        <v>101</v>
      </c>
      <c r="G7067" s="172" t="s">
        <v>103</v>
      </c>
    </row>
    <row r="7068" spans="1:7" x14ac:dyDescent="0.2">
      <c r="A7068" s="1570">
        <v>303728</v>
      </c>
      <c r="B7068" s="172" t="s">
        <v>13890</v>
      </c>
      <c r="C7068" s="172" t="s">
        <v>13891</v>
      </c>
      <c r="D7068" s="172" t="s">
        <v>101</v>
      </c>
      <c r="G7068" s="172" t="s">
        <v>103</v>
      </c>
    </row>
    <row r="7069" spans="1:7" x14ac:dyDescent="0.2">
      <c r="A7069" s="1570">
        <v>303729</v>
      </c>
      <c r="B7069" s="172" t="s">
        <v>13892</v>
      </c>
      <c r="C7069" s="172" t="s">
        <v>13893</v>
      </c>
      <c r="D7069" s="172" t="s">
        <v>134</v>
      </c>
      <c r="G7069" s="172" t="s">
        <v>103</v>
      </c>
    </row>
    <row r="7070" spans="1:7" x14ac:dyDescent="0.2">
      <c r="A7070" s="1570">
        <v>303730</v>
      </c>
      <c r="B7070" s="172" t="s">
        <v>13894</v>
      </c>
      <c r="C7070" s="172" t="s">
        <v>13895</v>
      </c>
      <c r="D7070" s="172" t="s">
        <v>101</v>
      </c>
      <c r="G7070" s="172" t="s">
        <v>103</v>
      </c>
    </row>
    <row r="7071" spans="1:7" x14ac:dyDescent="0.2">
      <c r="A7071" s="1570">
        <v>303731</v>
      </c>
      <c r="B7071" s="172" t="s">
        <v>13896</v>
      </c>
      <c r="C7071" s="172" t="s">
        <v>13897</v>
      </c>
      <c r="D7071" s="172" t="s">
        <v>143</v>
      </c>
      <c r="G7071" s="172" t="s">
        <v>103</v>
      </c>
    </row>
    <row r="7072" spans="1:7" x14ac:dyDescent="0.2">
      <c r="A7072" s="1570">
        <v>303732</v>
      </c>
      <c r="B7072" s="172" t="s">
        <v>13898</v>
      </c>
      <c r="C7072" s="172" t="s">
        <v>13899</v>
      </c>
      <c r="D7072" s="172" t="s">
        <v>134</v>
      </c>
      <c r="G7072" s="172" t="s">
        <v>103</v>
      </c>
    </row>
    <row r="7073" spans="1:7" x14ac:dyDescent="0.2">
      <c r="A7073" s="1570">
        <v>303733</v>
      </c>
      <c r="B7073" s="172" t="s">
        <v>13900</v>
      </c>
      <c r="C7073" s="172" t="s">
        <v>13901</v>
      </c>
      <c r="D7073" s="172" t="s">
        <v>134</v>
      </c>
      <c r="G7073" s="172" t="s">
        <v>107</v>
      </c>
    </row>
    <row r="7074" spans="1:7" x14ac:dyDescent="0.2">
      <c r="A7074" s="1570">
        <v>303734</v>
      </c>
      <c r="B7074" s="172" t="s">
        <v>13902</v>
      </c>
      <c r="C7074" s="172" t="s">
        <v>13903</v>
      </c>
      <c r="D7074" s="172" t="s">
        <v>134</v>
      </c>
      <c r="G7074" s="172" t="s">
        <v>107</v>
      </c>
    </row>
    <row r="7075" spans="1:7" x14ac:dyDescent="0.2">
      <c r="A7075" s="1570">
        <v>303735</v>
      </c>
      <c r="B7075" s="172" t="s">
        <v>13904</v>
      </c>
      <c r="C7075" s="172" t="s">
        <v>13905</v>
      </c>
      <c r="D7075" s="172" t="s">
        <v>134</v>
      </c>
      <c r="G7075" s="172" t="s">
        <v>103</v>
      </c>
    </row>
    <row r="7076" spans="1:7" x14ac:dyDescent="0.2">
      <c r="A7076" s="1570">
        <v>303736</v>
      </c>
      <c r="B7076" s="172" t="s">
        <v>13906</v>
      </c>
      <c r="C7076" s="172" t="s">
        <v>13907</v>
      </c>
      <c r="D7076" s="172" t="s">
        <v>143</v>
      </c>
      <c r="G7076" s="172" t="s">
        <v>110</v>
      </c>
    </row>
    <row r="7077" spans="1:7" x14ac:dyDescent="0.2">
      <c r="A7077" s="1570">
        <v>303737</v>
      </c>
      <c r="B7077" s="172" t="s">
        <v>13908</v>
      </c>
      <c r="C7077" s="172" t="s">
        <v>13909</v>
      </c>
      <c r="D7077" s="172" t="s">
        <v>143</v>
      </c>
      <c r="G7077" s="172" t="s">
        <v>110</v>
      </c>
    </row>
    <row r="7078" spans="1:7" x14ac:dyDescent="0.2">
      <c r="A7078" s="1570">
        <v>303738</v>
      </c>
      <c r="B7078" s="172" t="s">
        <v>13910</v>
      </c>
      <c r="C7078" s="172" t="s">
        <v>13911</v>
      </c>
      <c r="D7078" s="172" t="s">
        <v>143</v>
      </c>
      <c r="G7078" s="172" t="s">
        <v>110</v>
      </c>
    </row>
    <row r="7079" spans="1:7" x14ac:dyDescent="0.2">
      <c r="A7079" s="1570">
        <v>303739</v>
      </c>
      <c r="B7079" s="172" t="s">
        <v>13912</v>
      </c>
      <c r="C7079" s="172" t="s">
        <v>13913</v>
      </c>
      <c r="D7079" s="172" t="s">
        <v>101</v>
      </c>
      <c r="E7079" s="172" t="s">
        <v>134</v>
      </c>
      <c r="F7079" s="172" t="s">
        <v>143</v>
      </c>
      <c r="G7079" s="172" t="s">
        <v>110</v>
      </c>
    </row>
    <row r="7080" spans="1:7" x14ac:dyDescent="0.2">
      <c r="A7080" s="1570">
        <v>303740</v>
      </c>
      <c r="B7080" s="172" t="s">
        <v>13914</v>
      </c>
      <c r="C7080" s="172" t="s">
        <v>13915</v>
      </c>
      <c r="D7080" s="172" t="s">
        <v>143</v>
      </c>
      <c r="G7080" s="172" t="s">
        <v>110</v>
      </c>
    </row>
    <row r="7081" spans="1:7" x14ac:dyDescent="0.2">
      <c r="A7081" s="1570">
        <v>303741</v>
      </c>
      <c r="B7081" s="172" t="s">
        <v>13916</v>
      </c>
      <c r="C7081" s="172" t="s">
        <v>13917</v>
      </c>
      <c r="D7081" s="172" t="s">
        <v>134</v>
      </c>
      <c r="G7081" s="172" t="s">
        <v>103</v>
      </c>
    </row>
    <row r="7082" spans="1:7" x14ac:dyDescent="0.2">
      <c r="A7082" s="1570">
        <v>303742</v>
      </c>
      <c r="B7082" s="172" t="s">
        <v>13918</v>
      </c>
      <c r="C7082" s="172" t="s">
        <v>13919</v>
      </c>
      <c r="D7082" s="172" t="s">
        <v>101</v>
      </c>
      <c r="G7082" s="172" t="s">
        <v>103</v>
      </c>
    </row>
    <row r="7083" spans="1:7" x14ac:dyDescent="0.2">
      <c r="A7083" s="1570">
        <v>303743</v>
      </c>
      <c r="B7083" s="172" t="s">
        <v>13920</v>
      </c>
      <c r="C7083" s="172" t="s">
        <v>13921</v>
      </c>
      <c r="D7083" s="172" t="s">
        <v>101</v>
      </c>
      <c r="G7083" s="172" t="s">
        <v>103</v>
      </c>
    </row>
    <row r="7084" spans="1:7" x14ac:dyDescent="0.2">
      <c r="A7084" s="1570">
        <v>303744</v>
      </c>
      <c r="B7084" s="172" t="s">
        <v>13922</v>
      </c>
      <c r="C7084" s="172" t="s">
        <v>13923</v>
      </c>
      <c r="D7084" s="172" t="s">
        <v>134</v>
      </c>
      <c r="G7084" s="172" t="s">
        <v>103</v>
      </c>
    </row>
    <row r="7085" spans="1:7" x14ac:dyDescent="0.2">
      <c r="A7085" s="1570">
        <v>303745</v>
      </c>
      <c r="B7085" s="172" t="s">
        <v>13924</v>
      </c>
      <c r="C7085" s="172" t="s">
        <v>13925</v>
      </c>
      <c r="D7085" s="172" t="s">
        <v>143</v>
      </c>
      <c r="G7085" s="172" t="s">
        <v>103</v>
      </c>
    </row>
    <row r="7086" spans="1:7" x14ac:dyDescent="0.2">
      <c r="A7086" s="1570">
        <v>303746</v>
      </c>
      <c r="B7086" s="172" t="s">
        <v>13926</v>
      </c>
      <c r="C7086" s="172" t="s">
        <v>13927</v>
      </c>
      <c r="D7086" s="172" t="s">
        <v>143</v>
      </c>
      <c r="G7086" s="172" t="s">
        <v>103</v>
      </c>
    </row>
    <row r="7087" spans="1:7" x14ac:dyDescent="0.2">
      <c r="A7087" s="1570">
        <v>303747</v>
      </c>
      <c r="B7087" s="172" t="s">
        <v>13928</v>
      </c>
      <c r="C7087" s="172" t="s">
        <v>13929</v>
      </c>
      <c r="D7087" s="172" t="s">
        <v>143</v>
      </c>
      <c r="G7087" s="172" t="s">
        <v>110</v>
      </c>
    </row>
    <row r="7088" spans="1:7" x14ac:dyDescent="0.2">
      <c r="A7088" s="1570">
        <v>303748</v>
      </c>
      <c r="B7088" s="172" t="s">
        <v>13930</v>
      </c>
      <c r="C7088" s="172" t="s">
        <v>13931</v>
      </c>
      <c r="D7088" s="172" t="s">
        <v>143</v>
      </c>
      <c r="G7088" s="172" t="s">
        <v>110</v>
      </c>
    </row>
    <row r="7089" spans="1:7" x14ac:dyDescent="0.2">
      <c r="A7089" s="1570">
        <v>303749</v>
      </c>
      <c r="B7089" s="172" t="s">
        <v>13932</v>
      </c>
      <c r="C7089" s="172" t="s">
        <v>13933</v>
      </c>
      <c r="D7089" s="172" t="s">
        <v>143</v>
      </c>
      <c r="G7089" s="172" t="s">
        <v>103</v>
      </c>
    </row>
    <row r="7090" spans="1:7" x14ac:dyDescent="0.2">
      <c r="A7090" s="1570">
        <v>303750</v>
      </c>
      <c r="B7090" s="172" t="s">
        <v>13934</v>
      </c>
      <c r="C7090" s="172" t="s">
        <v>13935</v>
      </c>
      <c r="D7090" s="172" t="s">
        <v>134</v>
      </c>
      <c r="E7090" s="172" t="s">
        <v>143</v>
      </c>
      <c r="G7090" s="172" t="s">
        <v>103</v>
      </c>
    </row>
    <row r="7091" spans="1:7" x14ac:dyDescent="0.2">
      <c r="A7091" s="1570">
        <v>303751</v>
      </c>
      <c r="B7091" s="172" t="s">
        <v>13936</v>
      </c>
      <c r="C7091" s="172" t="s">
        <v>13937</v>
      </c>
      <c r="D7091" s="172" t="s">
        <v>134</v>
      </c>
      <c r="G7091" s="172" t="s">
        <v>103</v>
      </c>
    </row>
    <row r="7092" spans="1:7" x14ac:dyDescent="0.2">
      <c r="A7092" s="1570">
        <v>303752</v>
      </c>
      <c r="B7092" s="172" t="s">
        <v>13938</v>
      </c>
      <c r="C7092" s="172" t="s">
        <v>13939</v>
      </c>
      <c r="D7092" s="172" t="s">
        <v>124</v>
      </c>
      <c r="G7092" s="172" t="s">
        <v>103</v>
      </c>
    </row>
    <row r="7093" spans="1:7" x14ac:dyDescent="0.2">
      <c r="A7093" s="1570">
        <v>303753</v>
      </c>
      <c r="B7093" s="172" t="s">
        <v>13940</v>
      </c>
      <c r="C7093" s="172" t="s">
        <v>13941</v>
      </c>
      <c r="D7093" s="172" t="s">
        <v>143</v>
      </c>
      <c r="G7093" s="172" t="s">
        <v>110</v>
      </c>
    </row>
    <row r="7094" spans="1:7" x14ac:dyDescent="0.2">
      <c r="A7094" s="1570">
        <v>303754</v>
      </c>
      <c r="B7094" s="172" t="s">
        <v>13942</v>
      </c>
      <c r="C7094" s="172" t="s">
        <v>13943</v>
      </c>
      <c r="D7094" s="172" t="s">
        <v>134</v>
      </c>
      <c r="E7094" s="172" t="s">
        <v>143</v>
      </c>
      <c r="G7094" s="172" t="s">
        <v>110</v>
      </c>
    </row>
    <row r="7095" spans="1:7" x14ac:dyDescent="0.2">
      <c r="A7095" s="1570">
        <v>303755</v>
      </c>
      <c r="B7095" s="172" t="s">
        <v>13944</v>
      </c>
      <c r="C7095" s="172" t="s">
        <v>13945</v>
      </c>
      <c r="D7095" s="172" t="s">
        <v>134</v>
      </c>
      <c r="G7095" s="172" t="s">
        <v>110</v>
      </c>
    </row>
    <row r="7096" spans="1:7" x14ac:dyDescent="0.2">
      <c r="A7096" s="1570">
        <v>303756</v>
      </c>
      <c r="B7096" s="172" t="s">
        <v>13946</v>
      </c>
      <c r="C7096" s="172" t="s">
        <v>13947</v>
      </c>
      <c r="D7096" s="172" t="s">
        <v>101</v>
      </c>
      <c r="G7096" s="172" t="s">
        <v>103</v>
      </c>
    </row>
    <row r="7097" spans="1:7" x14ac:dyDescent="0.2">
      <c r="A7097" s="1570">
        <v>303757</v>
      </c>
      <c r="B7097" s="172" t="s">
        <v>13948</v>
      </c>
      <c r="C7097" s="172" t="s">
        <v>13949</v>
      </c>
      <c r="D7097" s="172" t="s">
        <v>143</v>
      </c>
      <c r="G7097" s="172" t="s">
        <v>103</v>
      </c>
    </row>
    <row r="7098" spans="1:7" x14ac:dyDescent="0.2">
      <c r="A7098" s="1570">
        <v>303758</v>
      </c>
      <c r="B7098" s="172" t="s">
        <v>13950</v>
      </c>
      <c r="C7098" s="172" t="s">
        <v>13951</v>
      </c>
      <c r="D7098" s="172" t="s">
        <v>143</v>
      </c>
      <c r="G7098" s="172" t="s">
        <v>103</v>
      </c>
    </row>
    <row r="7099" spans="1:7" x14ac:dyDescent="0.2">
      <c r="A7099" s="1570">
        <v>303759</v>
      </c>
      <c r="B7099" s="172" t="s">
        <v>13952</v>
      </c>
      <c r="C7099" s="172" t="s">
        <v>13953</v>
      </c>
      <c r="D7099" s="172" t="s">
        <v>143</v>
      </c>
      <c r="G7099" s="172" t="s">
        <v>103</v>
      </c>
    </row>
    <row r="7100" spans="1:7" x14ac:dyDescent="0.2">
      <c r="A7100" s="1570">
        <v>303760</v>
      </c>
      <c r="B7100" s="172" t="s">
        <v>13954</v>
      </c>
      <c r="C7100" s="172" t="s">
        <v>13955</v>
      </c>
      <c r="D7100" s="172" t="s">
        <v>143</v>
      </c>
      <c r="G7100" s="172" t="s">
        <v>110</v>
      </c>
    </row>
    <row r="7101" spans="1:7" x14ac:dyDescent="0.2">
      <c r="A7101" s="1570">
        <v>303761</v>
      </c>
      <c r="B7101" s="172" t="s">
        <v>13956</v>
      </c>
      <c r="C7101" s="172" t="s">
        <v>13957</v>
      </c>
      <c r="D7101" s="172" t="s">
        <v>143</v>
      </c>
      <c r="G7101" s="172" t="s">
        <v>113</v>
      </c>
    </row>
    <row r="7102" spans="1:7" x14ac:dyDescent="0.2">
      <c r="A7102" s="1570">
        <v>303762</v>
      </c>
      <c r="B7102" s="172" t="s">
        <v>13958</v>
      </c>
      <c r="C7102" s="172" t="s">
        <v>13959</v>
      </c>
      <c r="D7102" s="172" t="s">
        <v>124</v>
      </c>
      <c r="E7102" s="172" t="s">
        <v>134</v>
      </c>
      <c r="G7102" s="172" t="s">
        <v>103</v>
      </c>
    </row>
    <row r="7103" spans="1:7" x14ac:dyDescent="0.2">
      <c r="A7103" s="1570">
        <v>303763</v>
      </c>
      <c r="B7103" s="172" t="s">
        <v>13960</v>
      </c>
      <c r="C7103" s="172" t="s">
        <v>13961</v>
      </c>
      <c r="D7103" s="172" t="s">
        <v>143</v>
      </c>
      <c r="G7103" s="172" t="s">
        <v>103</v>
      </c>
    </row>
    <row r="7104" spans="1:7" x14ac:dyDescent="0.2">
      <c r="A7104" s="1570">
        <v>303764</v>
      </c>
      <c r="B7104" s="172" t="s">
        <v>13962</v>
      </c>
      <c r="C7104" s="172" t="s">
        <v>13963</v>
      </c>
      <c r="D7104" s="172" t="s">
        <v>101</v>
      </c>
      <c r="G7104" s="172" t="s">
        <v>103</v>
      </c>
    </row>
    <row r="7105" spans="1:7" x14ac:dyDescent="0.2">
      <c r="A7105" s="1570">
        <v>303765</v>
      </c>
      <c r="B7105" s="172" t="s">
        <v>13964</v>
      </c>
      <c r="C7105" s="172" t="s">
        <v>13965</v>
      </c>
      <c r="D7105" s="172" t="s">
        <v>143</v>
      </c>
      <c r="G7105" s="172" t="s">
        <v>103</v>
      </c>
    </row>
    <row r="7106" spans="1:7" x14ac:dyDescent="0.2">
      <c r="A7106" s="1570">
        <v>303766</v>
      </c>
      <c r="B7106" s="172" t="s">
        <v>13966</v>
      </c>
      <c r="C7106" s="172" t="s">
        <v>13967</v>
      </c>
      <c r="D7106" s="172" t="s">
        <v>134</v>
      </c>
      <c r="G7106" s="172" t="s">
        <v>103</v>
      </c>
    </row>
    <row r="7107" spans="1:7" x14ac:dyDescent="0.2">
      <c r="A7107" s="1570">
        <v>303767</v>
      </c>
      <c r="B7107" s="172" t="s">
        <v>13968</v>
      </c>
      <c r="C7107" s="172" t="s">
        <v>13969</v>
      </c>
      <c r="D7107" s="172" t="s">
        <v>143</v>
      </c>
      <c r="G7107" s="172" t="s">
        <v>110</v>
      </c>
    </row>
    <row r="7108" spans="1:7" x14ac:dyDescent="0.2">
      <c r="A7108" s="1570">
        <v>303768</v>
      </c>
      <c r="B7108" s="172" t="s">
        <v>13970</v>
      </c>
      <c r="C7108" s="172" t="s">
        <v>13971</v>
      </c>
      <c r="D7108" s="172" t="s">
        <v>134</v>
      </c>
      <c r="G7108" s="172" t="s">
        <v>103</v>
      </c>
    </row>
    <row r="7109" spans="1:7" x14ac:dyDescent="0.2">
      <c r="A7109" s="1570">
        <v>303769</v>
      </c>
      <c r="B7109" s="172" t="s">
        <v>13972</v>
      </c>
      <c r="C7109" s="172" t="s">
        <v>13973</v>
      </c>
      <c r="D7109" s="172" t="s">
        <v>134</v>
      </c>
      <c r="G7109" s="172" t="s">
        <v>103</v>
      </c>
    </row>
    <row r="7110" spans="1:7" x14ac:dyDescent="0.2">
      <c r="A7110" s="1570">
        <v>303770</v>
      </c>
      <c r="B7110" s="172" t="s">
        <v>13974</v>
      </c>
      <c r="C7110" s="172" t="s">
        <v>13975</v>
      </c>
      <c r="D7110" s="172" t="s">
        <v>101</v>
      </c>
      <c r="G7110" s="172" t="s">
        <v>103</v>
      </c>
    </row>
    <row r="7111" spans="1:7" x14ac:dyDescent="0.2">
      <c r="A7111" s="1570">
        <v>303771</v>
      </c>
      <c r="B7111" s="172" t="s">
        <v>13976</v>
      </c>
      <c r="C7111" s="172" t="s">
        <v>13977</v>
      </c>
      <c r="D7111" s="172" t="s">
        <v>101</v>
      </c>
      <c r="G7111" s="172" t="s">
        <v>103</v>
      </c>
    </row>
    <row r="7112" spans="1:7" x14ac:dyDescent="0.2">
      <c r="A7112" s="1570">
        <v>303772</v>
      </c>
      <c r="B7112" s="172" t="s">
        <v>13978</v>
      </c>
      <c r="C7112" s="172" t="s">
        <v>13979</v>
      </c>
      <c r="D7112" s="172" t="s">
        <v>134</v>
      </c>
      <c r="G7112" s="172" t="s">
        <v>103</v>
      </c>
    </row>
    <row r="7113" spans="1:7" x14ac:dyDescent="0.2">
      <c r="A7113" s="1570">
        <v>303773</v>
      </c>
      <c r="B7113" s="172" t="s">
        <v>13980</v>
      </c>
      <c r="C7113" s="172" t="s">
        <v>13981</v>
      </c>
      <c r="D7113" s="172" t="s">
        <v>143</v>
      </c>
      <c r="G7113" s="172" t="s">
        <v>113</v>
      </c>
    </row>
    <row r="7114" spans="1:7" x14ac:dyDescent="0.2">
      <c r="A7114" s="1570">
        <v>303774</v>
      </c>
      <c r="B7114" s="172" t="s">
        <v>13982</v>
      </c>
      <c r="C7114" s="172" t="s">
        <v>13983</v>
      </c>
      <c r="D7114" s="172" t="s">
        <v>134</v>
      </c>
      <c r="G7114" s="172" t="s">
        <v>103</v>
      </c>
    </row>
    <row r="7115" spans="1:7" x14ac:dyDescent="0.2">
      <c r="A7115" s="1570">
        <v>303775</v>
      </c>
      <c r="B7115" s="172" t="s">
        <v>13984</v>
      </c>
      <c r="C7115" s="172" t="s">
        <v>13985</v>
      </c>
      <c r="D7115" s="172" t="s">
        <v>134</v>
      </c>
      <c r="G7115" s="172" t="s">
        <v>103</v>
      </c>
    </row>
    <row r="7116" spans="1:7" x14ac:dyDescent="0.2">
      <c r="A7116" s="1570">
        <v>303778</v>
      </c>
      <c r="B7116" s="172" t="s">
        <v>13986</v>
      </c>
      <c r="C7116" s="172" t="s">
        <v>13987</v>
      </c>
      <c r="D7116" s="172" t="s">
        <v>134</v>
      </c>
      <c r="G7116" s="172" t="s">
        <v>110</v>
      </c>
    </row>
    <row r="7117" spans="1:7" x14ac:dyDescent="0.2">
      <c r="A7117" s="1570">
        <v>303779</v>
      </c>
      <c r="B7117" s="172" t="s">
        <v>13988</v>
      </c>
      <c r="C7117" s="172" t="s">
        <v>13989</v>
      </c>
      <c r="D7117" s="172" t="s">
        <v>143</v>
      </c>
      <c r="G7117" s="172" t="s">
        <v>113</v>
      </c>
    </row>
    <row r="7118" spans="1:7" x14ac:dyDescent="0.2">
      <c r="A7118" s="1570">
        <v>303780</v>
      </c>
      <c r="B7118" s="172" t="s">
        <v>13990</v>
      </c>
      <c r="C7118" s="172" t="s">
        <v>13991</v>
      </c>
      <c r="D7118" s="172" t="s">
        <v>134</v>
      </c>
      <c r="G7118" s="172" t="s">
        <v>110</v>
      </c>
    </row>
    <row r="7119" spans="1:7" x14ac:dyDescent="0.2">
      <c r="A7119" s="1570">
        <v>303781</v>
      </c>
      <c r="B7119" s="172" t="s">
        <v>13992</v>
      </c>
      <c r="C7119" s="172" t="s">
        <v>13993</v>
      </c>
      <c r="D7119" s="172" t="s">
        <v>134</v>
      </c>
      <c r="G7119" s="172" t="s">
        <v>103</v>
      </c>
    </row>
    <row r="7120" spans="1:7" x14ac:dyDescent="0.2">
      <c r="A7120" s="1570">
        <v>303782</v>
      </c>
      <c r="B7120" s="172" t="s">
        <v>13994</v>
      </c>
      <c r="C7120" s="172" t="s">
        <v>13995</v>
      </c>
      <c r="D7120" s="172" t="s">
        <v>143</v>
      </c>
      <c r="G7120" s="172" t="s">
        <v>103</v>
      </c>
    </row>
    <row r="7121" spans="1:7" x14ac:dyDescent="0.2">
      <c r="A7121" s="1570">
        <v>303783</v>
      </c>
      <c r="B7121" s="172" t="s">
        <v>13996</v>
      </c>
      <c r="C7121" s="172" t="s">
        <v>13997</v>
      </c>
      <c r="D7121" s="172" t="s">
        <v>143</v>
      </c>
      <c r="G7121" s="172" t="s">
        <v>103</v>
      </c>
    </row>
    <row r="7122" spans="1:7" x14ac:dyDescent="0.2">
      <c r="A7122" s="1570">
        <v>303784</v>
      </c>
      <c r="B7122" s="172" t="s">
        <v>13998</v>
      </c>
      <c r="C7122" s="172" t="s">
        <v>13999</v>
      </c>
      <c r="D7122" s="172" t="s">
        <v>101</v>
      </c>
      <c r="G7122" s="172" t="s">
        <v>103</v>
      </c>
    </row>
    <row r="7123" spans="1:7" x14ac:dyDescent="0.2">
      <c r="A7123" s="1570">
        <v>303785</v>
      </c>
      <c r="B7123" s="172" t="s">
        <v>14000</v>
      </c>
      <c r="C7123" s="172" t="s">
        <v>14001</v>
      </c>
      <c r="D7123" s="172" t="s">
        <v>143</v>
      </c>
      <c r="G7123" s="172" t="s">
        <v>103</v>
      </c>
    </row>
    <row r="7124" spans="1:7" x14ac:dyDescent="0.2">
      <c r="A7124" s="1570">
        <v>303786</v>
      </c>
      <c r="B7124" s="172" t="s">
        <v>14002</v>
      </c>
      <c r="C7124" s="172" t="s">
        <v>14003</v>
      </c>
      <c r="D7124" s="172" t="s">
        <v>143</v>
      </c>
      <c r="G7124" s="172" t="s">
        <v>103</v>
      </c>
    </row>
    <row r="7125" spans="1:7" x14ac:dyDescent="0.2">
      <c r="A7125" s="1570">
        <v>303787</v>
      </c>
      <c r="B7125" s="172" t="s">
        <v>14004</v>
      </c>
      <c r="C7125" s="172" t="s">
        <v>14005</v>
      </c>
      <c r="D7125" s="172" t="s">
        <v>143</v>
      </c>
      <c r="G7125" s="172" t="s">
        <v>103</v>
      </c>
    </row>
    <row r="7126" spans="1:7" x14ac:dyDescent="0.2">
      <c r="A7126" s="1570">
        <v>303788</v>
      </c>
      <c r="B7126" s="172" t="s">
        <v>14006</v>
      </c>
      <c r="C7126" s="172" t="s">
        <v>14007</v>
      </c>
      <c r="D7126" s="172" t="s">
        <v>134</v>
      </c>
      <c r="G7126" s="172" t="s">
        <v>103</v>
      </c>
    </row>
    <row r="7127" spans="1:7" x14ac:dyDescent="0.2">
      <c r="A7127" s="1570">
        <v>303789</v>
      </c>
      <c r="B7127" s="172" t="s">
        <v>14008</v>
      </c>
      <c r="C7127" s="172" t="s">
        <v>14009</v>
      </c>
      <c r="D7127" s="172" t="s">
        <v>134</v>
      </c>
      <c r="G7127" s="172" t="s">
        <v>103</v>
      </c>
    </row>
    <row r="7128" spans="1:7" x14ac:dyDescent="0.2">
      <c r="A7128" s="1570">
        <v>303790</v>
      </c>
      <c r="B7128" s="172" t="s">
        <v>14010</v>
      </c>
      <c r="C7128" s="172" t="s">
        <v>14011</v>
      </c>
      <c r="D7128" s="172" t="s">
        <v>134</v>
      </c>
      <c r="G7128" s="172" t="s">
        <v>110</v>
      </c>
    </row>
    <row r="7129" spans="1:7" x14ac:dyDescent="0.2">
      <c r="A7129" s="1570">
        <v>303791</v>
      </c>
      <c r="B7129" s="172" t="s">
        <v>14012</v>
      </c>
      <c r="C7129" s="172" t="s">
        <v>14013</v>
      </c>
      <c r="D7129" s="172" t="s">
        <v>134</v>
      </c>
      <c r="G7129" s="172" t="s">
        <v>103</v>
      </c>
    </row>
    <row r="7130" spans="1:7" x14ac:dyDescent="0.2">
      <c r="A7130" s="1570">
        <v>303792</v>
      </c>
      <c r="B7130" s="172" t="s">
        <v>14014</v>
      </c>
      <c r="C7130" s="172" t="s">
        <v>14015</v>
      </c>
      <c r="D7130" s="172" t="s">
        <v>143</v>
      </c>
      <c r="G7130" s="172" t="s">
        <v>110</v>
      </c>
    </row>
    <row r="7131" spans="1:7" x14ac:dyDescent="0.2">
      <c r="A7131" s="1570">
        <v>303793</v>
      </c>
      <c r="B7131" s="172" t="s">
        <v>14016</v>
      </c>
      <c r="C7131" s="172" t="s">
        <v>14017</v>
      </c>
      <c r="D7131" s="172" t="s">
        <v>143</v>
      </c>
      <c r="G7131" s="172" t="s">
        <v>103</v>
      </c>
    </row>
    <row r="7132" spans="1:7" x14ac:dyDescent="0.2">
      <c r="A7132" s="1570">
        <v>303794</v>
      </c>
      <c r="B7132" s="172" t="s">
        <v>14018</v>
      </c>
      <c r="C7132" s="172" t="s">
        <v>14019</v>
      </c>
      <c r="D7132" s="172" t="s">
        <v>143</v>
      </c>
      <c r="G7132" s="172" t="s">
        <v>113</v>
      </c>
    </row>
    <row r="7133" spans="1:7" x14ac:dyDescent="0.2">
      <c r="A7133" s="1570">
        <v>303795</v>
      </c>
      <c r="B7133" s="172" t="s">
        <v>14020</v>
      </c>
      <c r="C7133" s="172" t="s">
        <v>14021</v>
      </c>
      <c r="D7133" s="172" t="s">
        <v>143</v>
      </c>
      <c r="G7133" s="172" t="s">
        <v>110</v>
      </c>
    </row>
    <row r="7134" spans="1:7" x14ac:dyDescent="0.2">
      <c r="A7134" s="1570">
        <v>303796</v>
      </c>
      <c r="B7134" s="172" t="s">
        <v>14022</v>
      </c>
      <c r="C7134" s="172" t="s">
        <v>14023</v>
      </c>
      <c r="D7134" s="172" t="s">
        <v>124</v>
      </c>
      <c r="G7134" s="172" t="s">
        <v>103</v>
      </c>
    </row>
    <row r="7135" spans="1:7" x14ac:dyDescent="0.2">
      <c r="A7135" s="1570">
        <v>303797</v>
      </c>
      <c r="B7135" s="172" t="s">
        <v>14024</v>
      </c>
      <c r="C7135" s="172" t="s">
        <v>14025</v>
      </c>
      <c r="D7135" s="172" t="s">
        <v>124</v>
      </c>
      <c r="G7135" s="172" t="s">
        <v>103</v>
      </c>
    </row>
    <row r="7136" spans="1:7" x14ac:dyDescent="0.2">
      <c r="A7136" s="1570">
        <v>303798</v>
      </c>
      <c r="B7136" s="172" t="s">
        <v>14026</v>
      </c>
      <c r="C7136" s="172" t="s">
        <v>14027</v>
      </c>
      <c r="D7136" s="172" t="s">
        <v>124</v>
      </c>
      <c r="G7136" s="172" t="s">
        <v>103</v>
      </c>
    </row>
    <row r="7137" spans="1:7" x14ac:dyDescent="0.2">
      <c r="A7137" s="1570">
        <v>303799</v>
      </c>
      <c r="B7137" s="172" t="s">
        <v>14028</v>
      </c>
      <c r="C7137" s="172" t="s">
        <v>14029</v>
      </c>
      <c r="D7137" s="172" t="s">
        <v>143</v>
      </c>
      <c r="G7137" s="172" t="s">
        <v>103</v>
      </c>
    </row>
    <row r="7138" spans="1:7" x14ac:dyDescent="0.2">
      <c r="A7138" s="1570">
        <v>303800</v>
      </c>
      <c r="B7138" s="172" t="s">
        <v>14030</v>
      </c>
      <c r="C7138" s="172" t="s">
        <v>14031</v>
      </c>
      <c r="D7138" s="172" t="s">
        <v>143</v>
      </c>
      <c r="G7138" s="172" t="s">
        <v>103</v>
      </c>
    </row>
    <row r="7139" spans="1:7" x14ac:dyDescent="0.2">
      <c r="A7139" s="1570">
        <v>303801</v>
      </c>
      <c r="B7139" s="172" t="s">
        <v>14032</v>
      </c>
      <c r="C7139" s="172" t="s">
        <v>14033</v>
      </c>
      <c r="D7139" s="172" t="s">
        <v>143</v>
      </c>
      <c r="G7139" s="172" t="s">
        <v>103</v>
      </c>
    </row>
    <row r="7140" spans="1:7" x14ac:dyDescent="0.2">
      <c r="A7140" s="1570">
        <v>303802</v>
      </c>
      <c r="B7140" s="172" t="s">
        <v>14034</v>
      </c>
      <c r="C7140" s="172" t="s">
        <v>14035</v>
      </c>
      <c r="D7140" s="172" t="s">
        <v>134</v>
      </c>
      <c r="G7140" s="172" t="s">
        <v>103</v>
      </c>
    </row>
    <row r="7141" spans="1:7" x14ac:dyDescent="0.2">
      <c r="A7141" s="1570">
        <v>303803</v>
      </c>
      <c r="B7141" s="172" t="s">
        <v>14036</v>
      </c>
      <c r="C7141" s="172" t="s">
        <v>14037</v>
      </c>
      <c r="D7141" s="172" t="s">
        <v>134</v>
      </c>
      <c r="G7141" s="172" t="s">
        <v>103</v>
      </c>
    </row>
    <row r="7142" spans="1:7" x14ac:dyDescent="0.2">
      <c r="A7142" s="1570">
        <v>303804</v>
      </c>
      <c r="B7142" s="172" t="s">
        <v>14038</v>
      </c>
      <c r="C7142" s="172" t="s">
        <v>14039</v>
      </c>
      <c r="D7142" s="172" t="s">
        <v>134</v>
      </c>
      <c r="G7142" s="172" t="s">
        <v>103</v>
      </c>
    </row>
    <row r="7143" spans="1:7" x14ac:dyDescent="0.2">
      <c r="A7143" s="1570">
        <v>303805</v>
      </c>
      <c r="B7143" s="172" t="s">
        <v>14040</v>
      </c>
      <c r="C7143" s="172" t="s">
        <v>14041</v>
      </c>
      <c r="D7143" s="172" t="s">
        <v>143</v>
      </c>
      <c r="G7143" s="172" t="s">
        <v>103</v>
      </c>
    </row>
    <row r="7144" spans="1:7" x14ac:dyDescent="0.2">
      <c r="A7144" s="1570">
        <v>303806</v>
      </c>
      <c r="B7144" s="172" t="s">
        <v>14042</v>
      </c>
      <c r="C7144" s="172" t="s">
        <v>14043</v>
      </c>
      <c r="D7144" s="172" t="s">
        <v>134</v>
      </c>
      <c r="G7144" s="172" t="s">
        <v>107</v>
      </c>
    </row>
    <row r="7145" spans="1:7" x14ac:dyDescent="0.2">
      <c r="A7145" s="1570">
        <v>303807</v>
      </c>
      <c r="B7145" s="172" t="s">
        <v>14044</v>
      </c>
      <c r="C7145" s="172" t="s">
        <v>14045</v>
      </c>
      <c r="D7145" s="172" t="s">
        <v>143</v>
      </c>
      <c r="G7145" s="172" t="s">
        <v>103</v>
      </c>
    </row>
    <row r="7146" spans="1:7" x14ac:dyDescent="0.2">
      <c r="A7146" s="1570">
        <v>303808</v>
      </c>
      <c r="B7146" s="172" t="s">
        <v>14046</v>
      </c>
      <c r="C7146" s="172" t="s">
        <v>14047</v>
      </c>
      <c r="D7146" s="172" t="s">
        <v>143</v>
      </c>
      <c r="G7146" s="172" t="s">
        <v>103</v>
      </c>
    </row>
    <row r="7147" spans="1:7" x14ac:dyDescent="0.2">
      <c r="A7147" s="1570">
        <v>303809</v>
      </c>
      <c r="B7147" s="172" t="s">
        <v>14048</v>
      </c>
      <c r="C7147" s="172" t="s">
        <v>14049</v>
      </c>
      <c r="D7147" s="172" t="s">
        <v>143</v>
      </c>
      <c r="G7147" s="172" t="s">
        <v>103</v>
      </c>
    </row>
    <row r="7148" spans="1:7" x14ac:dyDescent="0.2">
      <c r="A7148" s="1570">
        <v>303810</v>
      </c>
      <c r="B7148" s="172" t="s">
        <v>14050</v>
      </c>
      <c r="C7148" s="172" t="s">
        <v>14051</v>
      </c>
      <c r="D7148" s="172" t="s">
        <v>134</v>
      </c>
      <c r="G7148" s="172" t="s">
        <v>103</v>
      </c>
    </row>
    <row r="7149" spans="1:7" x14ac:dyDescent="0.2">
      <c r="A7149" s="1570">
        <v>303811</v>
      </c>
      <c r="B7149" s="172" t="s">
        <v>14052</v>
      </c>
      <c r="C7149" s="172" t="s">
        <v>14053</v>
      </c>
      <c r="D7149" s="172" t="s">
        <v>134</v>
      </c>
      <c r="G7149" s="172" t="s">
        <v>103</v>
      </c>
    </row>
    <row r="7150" spans="1:7" x14ac:dyDescent="0.2">
      <c r="A7150" s="1570">
        <v>303812</v>
      </c>
      <c r="B7150" s="172" t="s">
        <v>14054</v>
      </c>
      <c r="C7150" s="172" t="s">
        <v>14055</v>
      </c>
      <c r="D7150" s="172" t="s">
        <v>143</v>
      </c>
      <c r="G7150" s="172" t="s">
        <v>103</v>
      </c>
    </row>
    <row r="7151" spans="1:7" x14ac:dyDescent="0.2">
      <c r="A7151" s="1570">
        <v>303813</v>
      </c>
      <c r="B7151" s="172" t="s">
        <v>14056</v>
      </c>
      <c r="C7151" s="172" t="s">
        <v>14057</v>
      </c>
      <c r="D7151" s="172" t="s">
        <v>143</v>
      </c>
      <c r="G7151" s="172" t="s">
        <v>103</v>
      </c>
    </row>
    <row r="7152" spans="1:7" x14ac:dyDescent="0.2">
      <c r="A7152" s="1570">
        <v>303814</v>
      </c>
      <c r="B7152" s="172" t="s">
        <v>14058</v>
      </c>
      <c r="C7152" s="172" t="s">
        <v>14059</v>
      </c>
      <c r="D7152" s="172" t="s">
        <v>101</v>
      </c>
      <c r="G7152" s="172" t="s">
        <v>103</v>
      </c>
    </row>
    <row r="7153" spans="1:7" x14ac:dyDescent="0.2">
      <c r="A7153" s="1570">
        <v>303815</v>
      </c>
      <c r="B7153" s="172" t="s">
        <v>14060</v>
      </c>
      <c r="C7153" s="172" t="s">
        <v>14061</v>
      </c>
      <c r="D7153" s="172" t="s">
        <v>143</v>
      </c>
      <c r="G7153" s="172" t="s">
        <v>110</v>
      </c>
    </row>
    <row r="7154" spans="1:7" x14ac:dyDescent="0.2">
      <c r="A7154" s="1570">
        <v>303816</v>
      </c>
      <c r="B7154" s="172" t="s">
        <v>14062</v>
      </c>
      <c r="C7154" s="172" t="s">
        <v>14063</v>
      </c>
      <c r="D7154" s="172" t="s">
        <v>143</v>
      </c>
      <c r="G7154" s="172" t="s">
        <v>110</v>
      </c>
    </row>
    <row r="7155" spans="1:7" x14ac:dyDescent="0.2">
      <c r="A7155" s="1570">
        <v>303817</v>
      </c>
      <c r="B7155" s="172" t="s">
        <v>14064</v>
      </c>
      <c r="C7155" s="172" t="s">
        <v>14065</v>
      </c>
      <c r="D7155" s="172" t="s">
        <v>101</v>
      </c>
      <c r="G7155" s="172" t="s">
        <v>113</v>
      </c>
    </row>
    <row r="7156" spans="1:7" x14ac:dyDescent="0.2">
      <c r="A7156" s="1570">
        <v>303818</v>
      </c>
      <c r="B7156" s="172" t="s">
        <v>14066</v>
      </c>
      <c r="C7156" s="172" t="s">
        <v>14067</v>
      </c>
      <c r="D7156" s="172" t="s">
        <v>101</v>
      </c>
      <c r="G7156" s="172" t="s">
        <v>113</v>
      </c>
    </row>
    <row r="7157" spans="1:7" x14ac:dyDescent="0.2">
      <c r="A7157" s="1570">
        <v>303819</v>
      </c>
      <c r="B7157" s="172" t="s">
        <v>14068</v>
      </c>
      <c r="C7157" s="172" t="s">
        <v>14069</v>
      </c>
      <c r="D7157" s="172" t="s">
        <v>101</v>
      </c>
      <c r="G7157" s="172" t="s">
        <v>103</v>
      </c>
    </row>
    <row r="7158" spans="1:7" x14ac:dyDescent="0.2">
      <c r="A7158" s="1570">
        <v>303820</v>
      </c>
      <c r="B7158" s="172" t="s">
        <v>14070</v>
      </c>
      <c r="C7158" s="172" t="s">
        <v>14071</v>
      </c>
      <c r="D7158" s="172" t="s">
        <v>101</v>
      </c>
      <c r="G7158" s="172" t="s">
        <v>103</v>
      </c>
    </row>
    <row r="7159" spans="1:7" x14ac:dyDescent="0.2">
      <c r="A7159" s="1570">
        <v>303821</v>
      </c>
      <c r="B7159" s="172" t="s">
        <v>14072</v>
      </c>
      <c r="C7159" s="172" t="s">
        <v>14073</v>
      </c>
      <c r="D7159" s="172" t="s">
        <v>143</v>
      </c>
      <c r="G7159" s="172" t="s">
        <v>113</v>
      </c>
    </row>
    <row r="7160" spans="1:7" x14ac:dyDescent="0.2">
      <c r="A7160" s="1570">
        <v>303822</v>
      </c>
      <c r="B7160" s="172" t="s">
        <v>14074</v>
      </c>
      <c r="C7160" s="172" t="s">
        <v>14075</v>
      </c>
      <c r="D7160" s="172" t="s">
        <v>143</v>
      </c>
      <c r="G7160" s="172" t="s">
        <v>103</v>
      </c>
    </row>
    <row r="7161" spans="1:7" x14ac:dyDescent="0.2">
      <c r="A7161" s="1570">
        <v>303823</v>
      </c>
      <c r="B7161" s="172" t="s">
        <v>14076</v>
      </c>
      <c r="C7161" s="172" t="s">
        <v>14077</v>
      </c>
      <c r="D7161" s="172" t="s">
        <v>134</v>
      </c>
      <c r="E7161" s="172" t="s">
        <v>143</v>
      </c>
      <c r="G7161" s="172" t="s">
        <v>103</v>
      </c>
    </row>
    <row r="7162" spans="1:7" x14ac:dyDescent="0.2">
      <c r="A7162" s="1570">
        <v>303824</v>
      </c>
      <c r="B7162" s="172" t="s">
        <v>14078</v>
      </c>
      <c r="C7162" s="172" t="s">
        <v>14079</v>
      </c>
      <c r="D7162" s="172" t="s">
        <v>134</v>
      </c>
      <c r="G7162" s="172" t="s">
        <v>110</v>
      </c>
    </row>
    <row r="7163" spans="1:7" x14ac:dyDescent="0.2">
      <c r="A7163" s="1570">
        <v>303825</v>
      </c>
      <c r="B7163" s="172" t="s">
        <v>14080</v>
      </c>
      <c r="C7163" s="172" t="s">
        <v>14081</v>
      </c>
      <c r="D7163" s="172" t="s">
        <v>124</v>
      </c>
      <c r="G7163" s="172" t="s">
        <v>103</v>
      </c>
    </row>
    <row r="7164" spans="1:7" x14ac:dyDescent="0.2">
      <c r="A7164" s="1570">
        <v>303826</v>
      </c>
      <c r="B7164" s="172" t="s">
        <v>14082</v>
      </c>
      <c r="C7164" s="172" t="s">
        <v>14083</v>
      </c>
      <c r="D7164" s="172" t="s">
        <v>124</v>
      </c>
      <c r="G7164" s="172" t="s">
        <v>103</v>
      </c>
    </row>
    <row r="7165" spans="1:7" x14ac:dyDescent="0.2">
      <c r="A7165" s="1570">
        <v>303827</v>
      </c>
      <c r="B7165" s="172" t="s">
        <v>14084</v>
      </c>
      <c r="C7165" s="172" t="s">
        <v>14085</v>
      </c>
      <c r="D7165" s="172" t="s">
        <v>124</v>
      </c>
      <c r="G7165" s="172" t="s">
        <v>103</v>
      </c>
    </row>
    <row r="7166" spans="1:7" x14ac:dyDescent="0.2">
      <c r="A7166" s="1570">
        <v>303828</v>
      </c>
      <c r="B7166" s="172" t="s">
        <v>14086</v>
      </c>
      <c r="C7166" s="172" t="s">
        <v>14087</v>
      </c>
      <c r="D7166" s="172" t="s">
        <v>143</v>
      </c>
      <c r="G7166" s="172" t="s">
        <v>110</v>
      </c>
    </row>
    <row r="7167" spans="1:7" x14ac:dyDescent="0.2">
      <c r="A7167" s="1570">
        <v>303829</v>
      </c>
      <c r="B7167" s="172" t="s">
        <v>14088</v>
      </c>
      <c r="C7167" s="172" t="s">
        <v>14089</v>
      </c>
      <c r="D7167" s="172" t="s">
        <v>134</v>
      </c>
      <c r="G7167" s="172" t="s">
        <v>110</v>
      </c>
    </row>
    <row r="7168" spans="1:7" x14ac:dyDescent="0.2">
      <c r="A7168" s="1570">
        <v>303830</v>
      </c>
      <c r="B7168" s="172" t="s">
        <v>14090</v>
      </c>
      <c r="C7168" s="172" t="s">
        <v>14091</v>
      </c>
      <c r="D7168" s="172" t="s">
        <v>101</v>
      </c>
      <c r="G7168" s="172" t="s">
        <v>103</v>
      </c>
    </row>
    <row r="7169" spans="1:7" x14ac:dyDescent="0.2">
      <c r="A7169" s="1570">
        <v>303831</v>
      </c>
      <c r="B7169" s="172" t="s">
        <v>14092</v>
      </c>
      <c r="C7169" s="172" t="s">
        <v>14093</v>
      </c>
      <c r="D7169" s="172" t="s">
        <v>101</v>
      </c>
      <c r="G7169" s="172" t="s">
        <v>103</v>
      </c>
    </row>
    <row r="7170" spans="1:7" x14ac:dyDescent="0.2">
      <c r="A7170" s="1570">
        <v>303832</v>
      </c>
      <c r="B7170" s="172" t="s">
        <v>14094</v>
      </c>
      <c r="C7170" s="172" t="s">
        <v>14095</v>
      </c>
      <c r="D7170" s="172" t="s">
        <v>101</v>
      </c>
      <c r="G7170" s="172" t="s">
        <v>113</v>
      </c>
    </row>
    <row r="7171" spans="1:7" x14ac:dyDescent="0.2">
      <c r="A7171" s="1570">
        <v>303833</v>
      </c>
      <c r="B7171" s="172" t="s">
        <v>14096</v>
      </c>
      <c r="C7171" s="172" t="s">
        <v>14097</v>
      </c>
      <c r="D7171" s="172" t="s">
        <v>143</v>
      </c>
      <c r="G7171" s="172" t="s">
        <v>113</v>
      </c>
    </row>
    <row r="7172" spans="1:7" x14ac:dyDescent="0.2">
      <c r="A7172" s="1570">
        <v>303834</v>
      </c>
      <c r="B7172" s="172" t="s">
        <v>14098</v>
      </c>
      <c r="C7172" s="172" t="s">
        <v>14099</v>
      </c>
      <c r="D7172" s="172" t="s">
        <v>134</v>
      </c>
      <c r="G7172" s="172" t="s">
        <v>103</v>
      </c>
    </row>
    <row r="7173" spans="1:7" x14ac:dyDescent="0.2">
      <c r="A7173" s="1570">
        <v>303835</v>
      </c>
      <c r="B7173" s="172" t="s">
        <v>14100</v>
      </c>
      <c r="C7173" s="172" t="s">
        <v>14101</v>
      </c>
      <c r="D7173" s="172" t="s">
        <v>134</v>
      </c>
      <c r="G7173" s="172" t="s">
        <v>107</v>
      </c>
    </row>
    <row r="7174" spans="1:7" x14ac:dyDescent="0.2">
      <c r="A7174" s="1570">
        <v>303836</v>
      </c>
      <c r="B7174" s="172" t="s">
        <v>14102</v>
      </c>
      <c r="C7174" s="172" t="s">
        <v>14103</v>
      </c>
      <c r="D7174" s="172" t="s">
        <v>134</v>
      </c>
      <c r="G7174" s="172" t="s">
        <v>107</v>
      </c>
    </row>
    <row r="7175" spans="1:7" x14ac:dyDescent="0.2">
      <c r="A7175" s="1570">
        <v>303837</v>
      </c>
      <c r="B7175" s="172" t="s">
        <v>14104</v>
      </c>
      <c r="C7175" s="172" t="s">
        <v>14105</v>
      </c>
      <c r="D7175" s="172" t="s">
        <v>134</v>
      </c>
      <c r="G7175" s="172" t="s">
        <v>107</v>
      </c>
    </row>
    <row r="7176" spans="1:7" x14ac:dyDescent="0.2">
      <c r="A7176" s="1570">
        <v>303838</v>
      </c>
      <c r="B7176" s="172" t="s">
        <v>14106</v>
      </c>
      <c r="C7176" s="172" t="s">
        <v>14107</v>
      </c>
      <c r="D7176" s="172" t="s">
        <v>134</v>
      </c>
      <c r="G7176" s="172" t="s">
        <v>107</v>
      </c>
    </row>
    <row r="7177" spans="1:7" x14ac:dyDescent="0.2">
      <c r="A7177" s="1570">
        <v>303839</v>
      </c>
      <c r="B7177" s="172" t="s">
        <v>14108</v>
      </c>
      <c r="C7177" s="172" t="s">
        <v>14109</v>
      </c>
      <c r="D7177" s="172" t="s">
        <v>143</v>
      </c>
      <c r="G7177" s="172" t="s">
        <v>110</v>
      </c>
    </row>
    <row r="7178" spans="1:7" x14ac:dyDescent="0.2">
      <c r="A7178" s="1570">
        <v>303840</v>
      </c>
      <c r="B7178" s="172" t="s">
        <v>14110</v>
      </c>
      <c r="C7178" s="172" t="s">
        <v>14111</v>
      </c>
      <c r="D7178" s="172" t="s">
        <v>134</v>
      </c>
      <c r="G7178" s="172" t="s">
        <v>103</v>
      </c>
    </row>
    <row r="7179" spans="1:7" x14ac:dyDescent="0.2">
      <c r="A7179" s="1570">
        <v>303841</v>
      </c>
      <c r="B7179" s="172" t="s">
        <v>14112</v>
      </c>
      <c r="C7179" s="172" t="s">
        <v>14113</v>
      </c>
      <c r="D7179" s="172" t="s">
        <v>143</v>
      </c>
      <c r="G7179" s="172" t="s">
        <v>103</v>
      </c>
    </row>
    <row r="7180" spans="1:7" x14ac:dyDescent="0.2">
      <c r="A7180" s="1570">
        <v>303842</v>
      </c>
      <c r="B7180" s="172" t="s">
        <v>14114</v>
      </c>
      <c r="C7180" s="172" t="s">
        <v>14115</v>
      </c>
      <c r="D7180" s="172" t="s">
        <v>143</v>
      </c>
      <c r="G7180" s="172" t="s">
        <v>103</v>
      </c>
    </row>
    <row r="7181" spans="1:7" x14ac:dyDescent="0.2">
      <c r="A7181" s="1570">
        <v>303843</v>
      </c>
      <c r="B7181" s="172" t="s">
        <v>14116</v>
      </c>
      <c r="C7181" s="172" t="s">
        <v>14117</v>
      </c>
      <c r="D7181" s="172" t="s">
        <v>143</v>
      </c>
      <c r="G7181" s="172" t="s">
        <v>113</v>
      </c>
    </row>
    <row r="7182" spans="1:7" x14ac:dyDescent="0.2">
      <c r="A7182" s="1570">
        <v>303844</v>
      </c>
      <c r="B7182" s="172" t="s">
        <v>14118</v>
      </c>
      <c r="C7182" s="172" t="s">
        <v>14119</v>
      </c>
      <c r="D7182" s="172" t="s">
        <v>143</v>
      </c>
      <c r="G7182" s="172" t="s">
        <v>113</v>
      </c>
    </row>
    <row r="7183" spans="1:7" x14ac:dyDescent="0.2">
      <c r="A7183" s="1570">
        <v>303845</v>
      </c>
      <c r="B7183" s="172" t="s">
        <v>14120</v>
      </c>
      <c r="C7183" s="172" t="s">
        <v>14121</v>
      </c>
      <c r="D7183" s="172" t="s">
        <v>124</v>
      </c>
      <c r="G7183" s="172" t="s">
        <v>103</v>
      </c>
    </row>
    <row r="7184" spans="1:7" x14ac:dyDescent="0.2">
      <c r="A7184" s="1570">
        <v>303846</v>
      </c>
      <c r="B7184" s="172" t="s">
        <v>14122</v>
      </c>
      <c r="C7184" s="172" t="s">
        <v>14123</v>
      </c>
      <c r="D7184" s="172" t="s">
        <v>134</v>
      </c>
      <c r="G7184" s="172" t="s">
        <v>103</v>
      </c>
    </row>
    <row r="7185" spans="1:7" x14ac:dyDescent="0.2">
      <c r="A7185" s="1570">
        <v>303847</v>
      </c>
      <c r="B7185" s="172" t="s">
        <v>14124</v>
      </c>
      <c r="C7185" s="172" t="s">
        <v>14125</v>
      </c>
      <c r="D7185" s="172" t="s">
        <v>143</v>
      </c>
      <c r="G7185" s="172" t="s">
        <v>103</v>
      </c>
    </row>
    <row r="7186" spans="1:7" x14ac:dyDescent="0.2">
      <c r="A7186" s="1570">
        <v>303848</v>
      </c>
      <c r="B7186" s="172" t="s">
        <v>14126</v>
      </c>
      <c r="C7186" s="172" t="s">
        <v>14127</v>
      </c>
      <c r="D7186" s="172" t="s">
        <v>143</v>
      </c>
      <c r="G7186" s="172" t="s">
        <v>103</v>
      </c>
    </row>
    <row r="7187" spans="1:7" x14ac:dyDescent="0.2">
      <c r="A7187" s="1570">
        <v>303849</v>
      </c>
      <c r="B7187" s="172" t="s">
        <v>14128</v>
      </c>
      <c r="C7187" s="172" t="s">
        <v>14129</v>
      </c>
      <c r="D7187" s="172" t="s">
        <v>143</v>
      </c>
      <c r="G7187" s="172" t="s">
        <v>103</v>
      </c>
    </row>
    <row r="7188" spans="1:7" x14ac:dyDescent="0.2">
      <c r="A7188" s="1570">
        <v>303850</v>
      </c>
      <c r="B7188" s="172" t="s">
        <v>14130</v>
      </c>
      <c r="C7188" s="172" t="s">
        <v>14131</v>
      </c>
      <c r="D7188" s="172" t="s">
        <v>101</v>
      </c>
      <c r="G7188" s="172" t="s">
        <v>103</v>
      </c>
    </row>
    <row r="7189" spans="1:7" x14ac:dyDescent="0.2">
      <c r="A7189" s="1570">
        <v>303851</v>
      </c>
      <c r="B7189" s="172" t="s">
        <v>14132</v>
      </c>
      <c r="C7189" s="172" t="s">
        <v>14133</v>
      </c>
      <c r="D7189" s="172" t="s">
        <v>101</v>
      </c>
      <c r="G7189" s="172" t="s">
        <v>103</v>
      </c>
    </row>
    <row r="7190" spans="1:7" x14ac:dyDescent="0.2">
      <c r="A7190" s="1570">
        <v>303852</v>
      </c>
      <c r="B7190" s="172" t="s">
        <v>14134</v>
      </c>
      <c r="C7190" s="172" t="s">
        <v>14135</v>
      </c>
      <c r="D7190" s="172" t="s">
        <v>101</v>
      </c>
      <c r="G7190" s="172" t="s">
        <v>103</v>
      </c>
    </row>
    <row r="7191" spans="1:7" x14ac:dyDescent="0.2">
      <c r="A7191" s="1570">
        <v>303853</v>
      </c>
      <c r="B7191" s="172" t="s">
        <v>14136</v>
      </c>
      <c r="C7191" s="172" t="s">
        <v>14137</v>
      </c>
      <c r="D7191" s="172" t="s">
        <v>101</v>
      </c>
      <c r="G7191" s="172" t="s">
        <v>103</v>
      </c>
    </row>
    <row r="7192" spans="1:7" x14ac:dyDescent="0.2">
      <c r="A7192" s="1570">
        <v>303854</v>
      </c>
      <c r="B7192" s="172" t="s">
        <v>14138</v>
      </c>
      <c r="C7192" s="172" t="s">
        <v>14139</v>
      </c>
      <c r="D7192" s="172" t="s">
        <v>101</v>
      </c>
      <c r="G7192" s="172" t="s">
        <v>103</v>
      </c>
    </row>
    <row r="7193" spans="1:7" x14ac:dyDescent="0.2">
      <c r="A7193" s="1570">
        <v>303855</v>
      </c>
      <c r="B7193" s="172" t="s">
        <v>14140</v>
      </c>
      <c r="C7193" s="172" t="s">
        <v>14141</v>
      </c>
      <c r="D7193" s="172" t="s">
        <v>101</v>
      </c>
      <c r="G7193" s="172" t="s">
        <v>103</v>
      </c>
    </row>
    <row r="7194" spans="1:7" x14ac:dyDescent="0.2">
      <c r="A7194" s="1570">
        <v>303856</v>
      </c>
      <c r="B7194" s="172" t="s">
        <v>14142</v>
      </c>
      <c r="C7194" s="172" t="s">
        <v>14143</v>
      </c>
      <c r="D7194" s="172" t="s">
        <v>134</v>
      </c>
      <c r="G7194" s="172" t="s">
        <v>103</v>
      </c>
    </row>
    <row r="7195" spans="1:7" x14ac:dyDescent="0.2">
      <c r="A7195" s="1570">
        <v>303857</v>
      </c>
      <c r="B7195" s="172" t="s">
        <v>14144</v>
      </c>
      <c r="C7195" s="172" t="s">
        <v>14145</v>
      </c>
      <c r="D7195" s="172" t="s">
        <v>134</v>
      </c>
      <c r="G7195" s="172" t="s">
        <v>103</v>
      </c>
    </row>
    <row r="7196" spans="1:7" x14ac:dyDescent="0.2">
      <c r="A7196" s="1570">
        <v>303858</v>
      </c>
      <c r="B7196" s="172" t="s">
        <v>14146</v>
      </c>
      <c r="C7196" s="172" t="s">
        <v>14147</v>
      </c>
      <c r="D7196" s="172" t="s">
        <v>134</v>
      </c>
      <c r="G7196" s="172" t="s">
        <v>103</v>
      </c>
    </row>
    <row r="7197" spans="1:7" x14ac:dyDescent="0.2">
      <c r="A7197" s="1570">
        <v>303859</v>
      </c>
      <c r="B7197" s="172" t="s">
        <v>14148</v>
      </c>
      <c r="C7197" s="172" t="s">
        <v>14149</v>
      </c>
      <c r="D7197" s="172" t="s">
        <v>143</v>
      </c>
      <c r="G7197" s="172" t="s">
        <v>103</v>
      </c>
    </row>
    <row r="7198" spans="1:7" x14ac:dyDescent="0.2">
      <c r="A7198" s="1570">
        <v>303860</v>
      </c>
      <c r="B7198" s="172" t="s">
        <v>14150</v>
      </c>
      <c r="C7198" s="172" t="s">
        <v>14151</v>
      </c>
      <c r="D7198" s="172" t="s">
        <v>143</v>
      </c>
      <c r="G7198" s="172" t="s">
        <v>103</v>
      </c>
    </row>
    <row r="7199" spans="1:7" x14ac:dyDescent="0.2">
      <c r="A7199" s="1570">
        <v>303861</v>
      </c>
      <c r="B7199" s="172" t="s">
        <v>14152</v>
      </c>
      <c r="C7199" s="172" t="s">
        <v>14153</v>
      </c>
      <c r="D7199" s="172" t="s">
        <v>143</v>
      </c>
      <c r="G7199" s="172" t="s">
        <v>103</v>
      </c>
    </row>
    <row r="7200" spans="1:7" x14ac:dyDescent="0.2">
      <c r="A7200" s="1570">
        <v>303862</v>
      </c>
      <c r="B7200" s="172" t="s">
        <v>14154</v>
      </c>
      <c r="C7200" s="172" t="s">
        <v>14155</v>
      </c>
      <c r="D7200" s="172" t="s">
        <v>143</v>
      </c>
      <c r="G7200" s="172" t="s">
        <v>103</v>
      </c>
    </row>
    <row r="7201" spans="1:7" x14ac:dyDescent="0.2">
      <c r="A7201" s="1570">
        <v>303863</v>
      </c>
      <c r="B7201" s="172" t="s">
        <v>14156</v>
      </c>
      <c r="C7201" s="172" t="s">
        <v>14157</v>
      </c>
      <c r="D7201" s="172" t="s">
        <v>101</v>
      </c>
      <c r="G7201" s="172" t="s">
        <v>103</v>
      </c>
    </row>
    <row r="7202" spans="1:7" x14ac:dyDescent="0.2">
      <c r="A7202" s="1570">
        <v>303864</v>
      </c>
      <c r="B7202" s="172" t="s">
        <v>14158</v>
      </c>
      <c r="C7202" s="172" t="s">
        <v>14159</v>
      </c>
      <c r="D7202" s="172" t="s">
        <v>143</v>
      </c>
      <c r="G7202" s="172" t="s">
        <v>103</v>
      </c>
    </row>
    <row r="7203" spans="1:7" x14ac:dyDescent="0.2">
      <c r="A7203" s="1570">
        <v>303865</v>
      </c>
      <c r="B7203" s="172" t="s">
        <v>14160</v>
      </c>
      <c r="C7203" s="172" t="s">
        <v>14161</v>
      </c>
      <c r="D7203" s="172" t="s">
        <v>143</v>
      </c>
      <c r="G7203" s="172" t="s">
        <v>103</v>
      </c>
    </row>
    <row r="7204" spans="1:7" x14ac:dyDescent="0.2">
      <c r="A7204" s="1570">
        <v>303866</v>
      </c>
      <c r="B7204" s="172" t="s">
        <v>14162</v>
      </c>
      <c r="C7204" s="172" t="s">
        <v>14163</v>
      </c>
      <c r="D7204" s="172" t="s">
        <v>101</v>
      </c>
      <c r="E7204" s="172" t="s">
        <v>134</v>
      </c>
      <c r="G7204" s="172" t="s">
        <v>103</v>
      </c>
    </row>
    <row r="7205" spans="1:7" x14ac:dyDescent="0.2">
      <c r="A7205" s="1570">
        <v>303867</v>
      </c>
      <c r="B7205" s="172" t="s">
        <v>14164</v>
      </c>
      <c r="C7205" s="172" t="s">
        <v>14165</v>
      </c>
      <c r="D7205" s="172" t="s">
        <v>134</v>
      </c>
      <c r="G7205" s="172" t="s">
        <v>103</v>
      </c>
    </row>
    <row r="7206" spans="1:7" x14ac:dyDescent="0.2">
      <c r="A7206" s="1570">
        <v>303868</v>
      </c>
      <c r="B7206" s="172" t="s">
        <v>14166</v>
      </c>
      <c r="C7206" s="172" t="s">
        <v>14167</v>
      </c>
      <c r="D7206" s="172" t="s">
        <v>101</v>
      </c>
      <c r="E7206" s="172" t="s">
        <v>143</v>
      </c>
      <c r="G7206" s="172" t="s">
        <v>103</v>
      </c>
    </row>
    <row r="7207" spans="1:7" x14ac:dyDescent="0.2">
      <c r="A7207" s="1570">
        <v>303869</v>
      </c>
      <c r="B7207" s="172" t="s">
        <v>14168</v>
      </c>
      <c r="C7207" s="172" t="s">
        <v>14169</v>
      </c>
      <c r="D7207" s="172" t="s">
        <v>143</v>
      </c>
      <c r="G7207" s="172" t="s">
        <v>103</v>
      </c>
    </row>
    <row r="7208" spans="1:7" x14ac:dyDescent="0.2">
      <c r="A7208" s="1570">
        <v>303870</v>
      </c>
      <c r="B7208" s="172" t="s">
        <v>14170</v>
      </c>
      <c r="C7208" s="172" t="s">
        <v>14171</v>
      </c>
      <c r="D7208" s="172" t="s">
        <v>134</v>
      </c>
      <c r="G7208" s="172" t="s">
        <v>103</v>
      </c>
    </row>
    <row r="7209" spans="1:7" x14ac:dyDescent="0.2">
      <c r="A7209" s="1570">
        <v>303871</v>
      </c>
      <c r="B7209" s="172" t="s">
        <v>14172</v>
      </c>
      <c r="C7209" s="172" t="s">
        <v>14173</v>
      </c>
      <c r="D7209" s="172" t="s">
        <v>101</v>
      </c>
      <c r="G7209" s="172" t="s">
        <v>103</v>
      </c>
    </row>
    <row r="7210" spans="1:7" x14ac:dyDescent="0.2">
      <c r="A7210" s="1570">
        <v>303872</v>
      </c>
      <c r="B7210" s="172" t="s">
        <v>14174</v>
      </c>
      <c r="C7210" s="172" t="s">
        <v>14175</v>
      </c>
      <c r="D7210" s="172" t="s">
        <v>134</v>
      </c>
      <c r="G7210" s="172" t="s">
        <v>103</v>
      </c>
    </row>
    <row r="7211" spans="1:7" x14ac:dyDescent="0.2">
      <c r="A7211" s="1570">
        <v>303873</v>
      </c>
      <c r="B7211" s="172" t="s">
        <v>14176</v>
      </c>
      <c r="C7211" s="172" t="s">
        <v>14177</v>
      </c>
      <c r="D7211" s="172" t="s">
        <v>143</v>
      </c>
      <c r="G7211" s="172" t="s">
        <v>103</v>
      </c>
    </row>
    <row r="7212" spans="1:7" x14ac:dyDescent="0.2">
      <c r="A7212" s="1570">
        <v>303874</v>
      </c>
      <c r="B7212" s="172" t="s">
        <v>14178</v>
      </c>
      <c r="C7212" s="172" t="s">
        <v>14179</v>
      </c>
      <c r="D7212" s="172" t="s">
        <v>134</v>
      </c>
      <c r="G7212" s="172" t="s">
        <v>103</v>
      </c>
    </row>
    <row r="7213" spans="1:7" x14ac:dyDescent="0.2">
      <c r="A7213" s="1570">
        <v>303875</v>
      </c>
      <c r="B7213" s="172" t="s">
        <v>14180</v>
      </c>
      <c r="C7213" s="172" t="s">
        <v>14181</v>
      </c>
      <c r="D7213" s="172" t="s">
        <v>143</v>
      </c>
      <c r="G7213" s="172" t="s">
        <v>103</v>
      </c>
    </row>
    <row r="7214" spans="1:7" x14ac:dyDescent="0.2">
      <c r="A7214" s="1570">
        <v>303876</v>
      </c>
      <c r="B7214" s="172" t="s">
        <v>14182</v>
      </c>
      <c r="C7214" s="172" t="s">
        <v>14183</v>
      </c>
      <c r="D7214" s="172" t="s">
        <v>134</v>
      </c>
      <c r="G7214" s="172" t="s">
        <v>103</v>
      </c>
    </row>
    <row r="7215" spans="1:7" x14ac:dyDescent="0.2">
      <c r="A7215" s="1570">
        <v>303877</v>
      </c>
      <c r="B7215" s="172" t="s">
        <v>14184</v>
      </c>
      <c r="C7215" s="172" t="s">
        <v>14185</v>
      </c>
      <c r="D7215" s="172" t="s">
        <v>134</v>
      </c>
      <c r="G7215" s="172" t="s">
        <v>103</v>
      </c>
    </row>
    <row r="7216" spans="1:7" x14ac:dyDescent="0.2">
      <c r="A7216" s="1570">
        <v>303878</v>
      </c>
      <c r="B7216" s="172" t="s">
        <v>14186</v>
      </c>
      <c r="C7216" s="172" t="s">
        <v>14187</v>
      </c>
      <c r="D7216" s="172" t="s">
        <v>134</v>
      </c>
      <c r="G7216" s="172" t="s">
        <v>103</v>
      </c>
    </row>
    <row r="7217" spans="1:7" x14ac:dyDescent="0.2">
      <c r="A7217" s="1570">
        <v>303879</v>
      </c>
      <c r="B7217" s="172" t="s">
        <v>14188</v>
      </c>
      <c r="C7217" s="172" t="s">
        <v>14189</v>
      </c>
      <c r="D7217" s="172" t="s">
        <v>134</v>
      </c>
      <c r="G7217" s="172" t="s">
        <v>103</v>
      </c>
    </row>
    <row r="7218" spans="1:7" x14ac:dyDescent="0.2">
      <c r="A7218" s="1570">
        <v>303880</v>
      </c>
      <c r="B7218" s="172" t="s">
        <v>14190</v>
      </c>
      <c r="C7218" s="172" t="s">
        <v>14191</v>
      </c>
      <c r="D7218" s="172" t="s">
        <v>124</v>
      </c>
      <c r="G7218" s="172" t="s">
        <v>103</v>
      </c>
    </row>
    <row r="7219" spans="1:7" x14ac:dyDescent="0.2">
      <c r="A7219" s="1570">
        <v>303881</v>
      </c>
      <c r="B7219" s="172" t="s">
        <v>14192</v>
      </c>
      <c r="C7219" s="172" t="s">
        <v>14193</v>
      </c>
      <c r="D7219" s="172" t="s">
        <v>124</v>
      </c>
      <c r="G7219" s="172" t="s">
        <v>103</v>
      </c>
    </row>
    <row r="7220" spans="1:7" x14ac:dyDescent="0.2">
      <c r="A7220" s="1570">
        <v>303882</v>
      </c>
      <c r="B7220" s="172" t="s">
        <v>14194</v>
      </c>
      <c r="C7220" s="172" t="s">
        <v>14195</v>
      </c>
      <c r="D7220" s="172" t="s">
        <v>143</v>
      </c>
      <c r="G7220" s="172" t="s">
        <v>103</v>
      </c>
    </row>
    <row r="7221" spans="1:7" x14ac:dyDescent="0.2">
      <c r="A7221" s="1570">
        <v>303883</v>
      </c>
      <c r="B7221" s="172" t="s">
        <v>14196</v>
      </c>
      <c r="C7221" s="172" t="s">
        <v>14197</v>
      </c>
      <c r="D7221" s="172" t="s">
        <v>143</v>
      </c>
      <c r="G7221" s="172" t="s">
        <v>103</v>
      </c>
    </row>
    <row r="7222" spans="1:7" x14ac:dyDescent="0.2">
      <c r="A7222" s="1570">
        <v>303884</v>
      </c>
      <c r="B7222" s="172" t="s">
        <v>14198</v>
      </c>
      <c r="C7222" s="172" t="s">
        <v>14199</v>
      </c>
      <c r="D7222" s="172" t="s">
        <v>143</v>
      </c>
      <c r="G7222" s="172" t="s">
        <v>110</v>
      </c>
    </row>
    <row r="7223" spans="1:7" x14ac:dyDescent="0.2">
      <c r="A7223" s="1570">
        <v>303885</v>
      </c>
      <c r="B7223" s="172" t="s">
        <v>14200</v>
      </c>
      <c r="C7223" s="172" t="s">
        <v>14201</v>
      </c>
      <c r="D7223" s="172" t="s">
        <v>124</v>
      </c>
      <c r="G7223" s="172" t="s">
        <v>103</v>
      </c>
    </row>
    <row r="7224" spans="1:7" x14ac:dyDescent="0.2">
      <c r="A7224" s="1570">
        <v>303886</v>
      </c>
      <c r="B7224" s="172" t="s">
        <v>14202</v>
      </c>
      <c r="C7224" s="172" t="s">
        <v>14203</v>
      </c>
      <c r="D7224" s="172" t="s">
        <v>124</v>
      </c>
      <c r="G7224" s="172" t="s">
        <v>103</v>
      </c>
    </row>
    <row r="7225" spans="1:7" x14ac:dyDescent="0.2">
      <c r="A7225" s="1570">
        <v>303887</v>
      </c>
      <c r="B7225" s="172" t="s">
        <v>14204</v>
      </c>
      <c r="C7225" s="172" t="s">
        <v>14205</v>
      </c>
      <c r="D7225" s="172" t="s">
        <v>124</v>
      </c>
      <c r="G7225" s="172" t="s">
        <v>103</v>
      </c>
    </row>
    <row r="7226" spans="1:7" x14ac:dyDescent="0.2">
      <c r="A7226" s="1570">
        <v>303888</v>
      </c>
      <c r="B7226" s="172" t="s">
        <v>14206</v>
      </c>
      <c r="C7226" s="172" t="s">
        <v>14207</v>
      </c>
      <c r="D7226" s="172" t="s">
        <v>124</v>
      </c>
      <c r="G7226" s="172" t="s">
        <v>103</v>
      </c>
    </row>
    <row r="7227" spans="1:7" x14ac:dyDescent="0.2">
      <c r="A7227" s="1570">
        <v>303889</v>
      </c>
      <c r="B7227" s="172" t="s">
        <v>14208</v>
      </c>
      <c r="C7227" s="172" t="s">
        <v>14209</v>
      </c>
      <c r="D7227" s="172" t="s">
        <v>124</v>
      </c>
      <c r="G7227" s="172" t="s">
        <v>103</v>
      </c>
    </row>
    <row r="7228" spans="1:7" x14ac:dyDescent="0.2">
      <c r="A7228" s="1570">
        <v>303890</v>
      </c>
      <c r="B7228" s="172" t="s">
        <v>14210</v>
      </c>
      <c r="C7228" s="172" t="s">
        <v>14211</v>
      </c>
      <c r="D7228" s="172" t="s">
        <v>124</v>
      </c>
      <c r="G7228" s="172" t="s">
        <v>103</v>
      </c>
    </row>
    <row r="7229" spans="1:7" x14ac:dyDescent="0.2">
      <c r="A7229" s="1570">
        <v>303891</v>
      </c>
      <c r="B7229" s="172" t="s">
        <v>14212</v>
      </c>
      <c r="C7229" s="172" t="s">
        <v>14213</v>
      </c>
      <c r="D7229" s="172" t="s">
        <v>143</v>
      </c>
      <c r="G7229" s="172" t="s">
        <v>103</v>
      </c>
    </row>
    <row r="7230" spans="1:7" x14ac:dyDescent="0.2">
      <c r="A7230" s="1570">
        <v>303892</v>
      </c>
      <c r="B7230" s="172" t="s">
        <v>14214</v>
      </c>
      <c r="C7230" s="172" t="s">
        <v>14215</v>
      </c>
      <c r="D7230" s="172" t="s">
        <v>134</v>
      </c>
      <c r="G7230" s="172" t="s">
        <v>103</v>
      </c>
    </row>
    <row r="7231" spans="1:7" x14ac:dyDescent="0.2">
      <c r="A7231" s="1570">
        <v>303893</v>
      </c>
      <c r="B7231" s="172" t="s">
        <v>14216</v>
      </c>
      <c r="C7231" s="172" t="s">
        <v>14217</v>
      </c>
      <c r="D7231" s="172" t="s">
        <v>134</v>
      </c>
      <c r="G7231" s="172" t="s">
        <v>103</v>
      </c>
    </row>
    <row r="7232" spans="1:7" x14ac:dyDescent="0.2">
      <c r="A7232" s="1570">
        <v>303894</v>
      </c>
      <c r="B7232" s="172" t="s">
        <v>14218</v>
      </c>
      <c r="C7232" s="172" t="s">
        <v>14219</v>
      </c>
      <c r="D7232" s="172" t="s">
        <v>134</v>
      </c>
      <c r="G7232" s="172" t="s">
        <v>103</v>
      </c>
    </row>
    <row r="7233" spans="1:7" x14ac:dyDescent="0.2">
      <c r="A7233" s="1570">
        <v>303895</v>
      </c>
      <c r="B7233" s="172" t="s">
        <v>14220</v>
      </c>
      <c r="C7233" s="172" t="s">
        <v>14221</v>
      </c>
      <c r="D7233" s="172" t="s">
        <v>134</v>
      </c>
      <c r="G7233" s="172" t="s">
        <v>103</v>
      </c>
    </row>
    <row r="7234" spans="1:7" x14ac:dyDescent="0.2">
      <c r="A7234" s="1570">
        <v>303896</v>
      </c>
      <c r="B7234" s="172" t="s">
        <v>14222</v>
      </c>
      <c r="C7234" s="172" t="s">
        <v>14223</v>
      </c>
      <c r="D7234" s="172" t="s">
        <v>134</v>
      </c>
      <c r="G7234" s="172" t="s">
        <v>103</v>
      </c>
    </row>
    <row r="7235" spans="1:7" x14ac:dyDescent="0.2">
      <c r="A7235" s="1570">
        <v>303897</v>
      </c>
      <c r="B7235" s="172" t="s">
        <v>14224</v>
      </c>
      <c r="C7235" s="172" t="s">
        <v>14225</v>
      </c>
      <c r="D7235" s="172" t="s">
        <v>134</v>
      </c>
      <c r="G7235" s="172" t="s">
        <v>103</v>
      </c>
    </row>
    <row r="7236" spans="1:7" x14ac:dyDescent="0.2">
      <c r="A7236" s="1570">
        <v>303898</v>
      </c>
      <c r="B7236" s="172" t="s">
        <v>14226</v>
      </c>
      <c r="C7236" s="172" t="s">
        <v>14227</v>
      </c>
      <c r="D7236" s="172" t="s">
        <v>124</v>
      </c>
      <c r="G7236" s="172" t="s">
        <v>103</v>
      </c>
    </row>
    <row r="7237" spans="1:7" x14ac:dyDescent="0.2">
      <c r="A7237" s="1570">
        <v>303899</v>
      </c>
      <c r="B7237" s="172" t="s">
        <v>14228</v>
      </c>
      <c r="C7237" s="172" t="s">
        <v>14229</v>
      </c>
      <c r="D7237" s="172" t="s">
        <v>134</v>
      </c>
      <c r="G7237" s="172" t="s">
        <v>103</v>
      </c>
    </row>
    <row r="7238" spans="1:7" x14ac:dyDescent="0.2">
      <c r="A7238" s="1570">
        <v>303900</v>
      </c>
      <c r="B7238" s="172" t="s">
        <v>14230</v>
      </c>
      <c r="C7238" s="172" t="s">
        <v>14231</v>
      </c>
      <c r="D7238" s="172" t="s">
        <v>143</v>
      </c>
      <c r="G7238" s="172" t="s">
        <v>110</v>
      </c>
    </row>
    <row r="7239" spans="1:7" x14ac:dyDescent="0.2">
      <c r="A7239" s="1570">
        <v>303901</v>
      </c>
      <c r="B7239" s="172" t="s">
        <v>14232</v>
      </c>
      <c r="C7239" s="172" t="s">
        <v>14233</v>
      </c>
      <c r="D7239" s="172" t="s">
        <v>101</v>
      </c>
      <c r="G7239" s="172" t="s">
        <v>103</v>
      </c>
    </row>
    <row r="7240" spans="1:7" x14ac:dyDescent="0.2">
      <c r="A7240" s="1570">
        <v>303902</v>
      </c>
      <c r="B7240" s="172" t="s">
        <v>14234</v>
      </c>
      <c r="C7240" s="172" t="s">
        <v>14235</v>
      </c>
      <c r="D7240" s="172" t="s">
        <v>134</v>
      </c>
      <c r="G7240" s="172" t="s">
        <v>103</v>
      </c>
    </row>
    <row r="7241" spans="1:7" x14ac:dyDescent="0.2">
      <c r="A7241" s="1570">
        <v>303903</v>
      </c>
      <c r="B7241" s="172" t="s">
        <v>14236</v>
      </c>
      <c r="C7241" s="172" t="s">
        <v>14237</v>
      </c>
      <c r="D7241" s="172" t="s">
        <v>134</v>
      </c>
      <c r="G7241" s="172" t="s">
        <v>103</v>
      </c>
    </row>
    <row r="7242" spans="1:7" x14ac:dyDescent="0.2">
      <c r="A7242" s="1570">
        <v>303904</v>
      </c>
      <c r="B7242" s="172" t="s">
        <v>14238</v>
      </c>
      <c r="C7242" s="172" t="s">
        <v>14239</v>
      </c>
      <c r="D7242" s="172" t="s">
        <v>143</v>
      </c>
      <c r="G7242" s="172" t="s">
        <v>103</v>
      </c>
    </row>
    <row r="7243" spans="1:7" x14ac:dyDescent="0.2">
      <c r="A7243" s="1570">
        <v>303905</v>
      </c>
      <c r="B7243" s="172" t="s">
        <v>14240</v>
      </c>
      <c r="C7243" s="172" t="s">
        <v>14241</v>
      </c>
      <c r="D7243" s="172" t="s">
        <v>134</v>
      </c>
      <c r="G7243" s="172" t="s">
        <v>103</v>
      </c>
    </row>
    <row r="7244" spans="1:7" x14ac:dyDescent="0.2">
      <c r="A7244" s="1570">
        <v>303906</v>
      </c>
      <c r="B7244" s="172" t="s">
        <v>14242</v>
      </c>
      <c r="C7244" s="172" t="s">
        <v>14243</v>
      </c>
      <c r="D7244" s="172" t="s">
        <v>134</v>
      </c>
      <c r="G7244" s="172" t="s">
        <v>103</v>
      </c>
    </row>
    <row r="7245" spans="1:7" x14ac:dyDescent="0.2">
      <c r="A7245" s="1570">
        <v>303907</v>
      </c>
      <c r="B7245" s="172" t="s">
        <v>14244</v>
      </c>
      <c r="C7245" s="172" t="s">
        <v>14245</v>
      </c>
      <c r="D7245" s="172" t="s">
        <v>134</v>
      </c>
      <c r="G7245" s="172" t="s">
        <v>103</v>
      </c>
    </row>
    <row r="7246" spans="1:7" x14ac:dyDescent="0.2">
      <c r="A7246" s="1570">
        <v>303908</v>
      </c>
      <c r="B7246" s="172" t="s">
        <v>14246</v>
      </c>
      <c r="C7246" s="172" t="s">
        <v>14247</v>
      </c>
      <c r="D7246" s="172" t="s">
        <v>124</v>
      </c>
      <c r="G7246" s="172" t="s">
        <v>110</v>
      </c>
    </row>
    <row r="7247" spans="1:7" x14ac:dyDescent="0.2">
      <c r="A7247" s="1570">
        <v>303909</v>
      </c>
      <c r="B7247" s="172" t="s">
        <v>14248</v>
      </c>
      <c r="C7247" s="172" t="s">
        <v>14249</v>
      </c>
      <c r="D7247" s="172" t="s">
        <v>143</v>
      </c>
      <c r="G7247" s="172" t="s">
        <v>110</v>
      </c>
    </row>
    <row r="7248" spans="1:7" x14ac:dyDescent="0.2">
      <c r="A7248" s="1570">
        <v>303910</v>
      </c>
      <c r="B7248" s="172" t="s">
        <v>14250</v>
      </c>
      <c r="C7248" s="172" t="s">
        <v>14251</v>
      </c>
      <c r="D7248" s="172" t="s">
        <v>124</v>
      </c>
      <c r="G7248" s="172" t="s">
        <v>103</v>
      </c>
    </row>
    <row r="7249" spans="1:7" x14ac:dyDescent="0.2">
      <c r="A7249" s="1570">
        <v>303911</v>
      </c>
      <c r="B7249" s="172" t="s">
        <v>14252</v>
      </c>
      <c r="C7249" s="172" t="s">
        <v>14253</v>
      </c>
      <c r="D7249" s="172" t="s">
        <v>134</v>
      </c>
      <c r="G7249" s="172" t="s">
        <v>103</v>
      </c>
    </row>
    <row r="7250" spans="1:7" x14ac:dyDescent="0.2">
      <c r="A7250" s="1570">
        <v>303912</v>
      </c>
      <c r="B7250" s="172" t="s">
        <v>14254</v>
      </c>
      <c r="C7250" s="172" t="s">
        <v>14255</v>
      </c>
      <c r="D7250" s="172" t="s">
        <v>143</v>
      </c>
      <c r="G7250" s="172" t="s">
        <v>110</v>
      </c>
    </row>
    <row r="7251" spans="1:7" x14ac:dyDescent="0.2">
      <c r="A7251" s="1570">
        <v>303913</v>
      </c>
      <c r="B7251" s="172" t="s">
        <v>14256</v>
      </c>
      <c r="C7251" s="172" t="s">
        <v>14257</v>
      </c>
      <c r="D7251" s="172" t="s">
        <v>124</v>
      </c>
      <c r="G7251" s="172" t="s">
        <v>103</v>
      </c>
    </row>
    <row r="7252" spans="1:7" x14ac:dyDescent="0.2">
      <c r="A7252" s="1570">
        <v>303914</v>
      </c>
      <c r="B7252" s="172" t="s">
        <v>14258</v>
      </c>
      <c r="C7252" s="172" t="s">
        <v>14259</v>
      </c>
      <c r="D7252" s="172" t="s">
        <v>124</v>
      </c>
      <c r="G7252" s="172" t="s">
        <v>113</v>
      </c>
    </row>
    <row r="7253" spans="1:7" x14ac:dyDescent="0.2">
      <c r="A7253" s="1570">
        <v>303915</v>
      </c>
      <c r="B7253" s="172" t="s">
        <v>14260</v>
      </c>
      <c r="C7253" s="172" t="s">
        <v>14261</v>
      </c>
      <c r="D7253" s="172" t="s">
        <v>143</v>
      </c>
      <c r="G7253" s="172" t="s">
        <v>103</v>
      </c>
    </row>
    <row r="7254" spans="1:7" x14ac:dyDescent="0.2">
      <c r="A7254" s="1570">
        <v>303916</v>
      </c>
      <c r="B7254" s="172" t="s">
        <v>14262</v>
      </c>
      <c r="C7254" s="172" t="s">
        <v>14263</v>
      </c>
      <c r="D7254" s="172" t="s">
        <v>143</v>
      </c>
      <c r="G7254" s="172" t="s">
        <v>103</v>
      </c>
    </row>
    <row r="7255" spans="1:7" x14ac:dyDescent="0.2">
      <c r="A7255" s="1570">
        <v>303917</v>
      </c>
      <c r="B7255" s="172" t="s">
        <v>14264</v>
      </c>
      <c r="C7255" s="172" t="s">
        <v>14265</v>
      </c>
      <c r="D7255" s="172" t="s">
        <v>101</v>
      </c>
      <c r="G7255" s="172" t="s">
        <v>110</v>
      </c>
    </row>
    <row r="7256" spans="1:7" x14ac:dyDescent="0.2">
      <c r="A7256" s="1570">
        <v>303918</v>
      </c>
      <c r="B7256" s="172" t="s">
        <v>14266</v>
      </c>
      <c r="C7256" s="172" t="s">
        <v>14267</v>
      </c>
      <c r="D7256" s="172" t="s">
        <v>143</v>
      </c>
      <c r="G7256" s="172" t="s">
        <v>103</v>
      </c>
    </row>
    <row r="7257" spans="1:7" x14ac:dyDescent="0.2">
      <c r="A7257" s="1570">
        <v>303919</v>
      </c>
      <c r="B7257" s="172" t="s">
        <v>14268</v>
      </c>
      <c r="C7257" s="172" t="s">
        <v>14269</v>
      </c>
      <c r="D7257" s="172" t="s">
        <v>134</v>
      </c>
      <c r="G7257" s="172" t="s">
        <v>110</v>
      </c>
    </row>
    <row r="7258" spans="1:7" x14ac:dyDescent="0.2">
      <c r="A7258" s="1570">
        <v>303921</v>
      </c>
      <c r="B7258" s="172" t="s">
        <v>14270</v>
      </c>
      <c r="C7258" s="172" t="s">
        <v>14271</v>
      </c>
      <c r="D7258" s="172" t="s">
        <v>143</v>
      </c>
      <c r="G7258" s="172" t="s">
        <v>103</v>
      </c>
    </row>
    <row r="7259" spans="1:7" x14ac:dyDescent="0.2">
      <c r="A7259" s="1570">
        <v>303922</v>
      </c>
      <c r="B7259" s="172" t="s">
        <v>14272</v>
      </c>
      <c r="C7259" s="172" t="s">
        <v>14273</v>
      </c>
      <c r="D7259" s="172" t="s">
        <v>124</v>
      </c>
      <c r="G7259" s="172" t="s">
        <v>103</v>
      </c>
    </row>
    <row r="7260" spans="1:7" x14ac:dyDescent="0.2">
      <c r="A7260" s="1570">
        <v>303923</v>
      </c>
      <c r="B7260" s="172" t="s">
        <v>14274</v>
      </c>
      <c r="C7260" s="172" t="s">
        <v>14275</v>
      </c>
      <c r="D7260" s="172" t="s">
        <v>124</v>
      </c>
      <c r="G7260" s="172" t="s">
        <v>103</v>
      </c>
    </row>
    <row r="7261" spans="1:7" x14ac:dyDescent="0.2">
      <c r="A7261" s="1570">
        <v>303924</v>
      </c>
      <c r="B7261" s="172" t="s">
        <v>14276</v>
      </c>
      <c r="C7261" s="172" t="s">
        <v>14277</v>
      </c>
      <c r="D7261" s="172" t="s">
        <v>134</v>
      </c>
      <c r="G7261" s="172" t="s">
        <v>103</v>
      </c>
    </row>
    <row r="7262" spans="1:7" x14ac:dyDescent="0.2">
      <c r="A7262" s="1570">
        <v>303925</v>
      </c>
      <c r="B7262" s="172" t="s">
        <v>14278</v>
      </c>
      <c r="C7262" s="172" t="s">
        <v>14279</v>
      </c>
      <c r="D7262" s="172" t="s">
        <v>134</v>
      </c>
      <c r="G7262" s="172" t="s">
        <v>103</v>
      </c>
    </row>
    <row r="7263" spans="1:7" x14ac:dyDescent="0.2">
      <c r="A7263" s="1570">
        <v>303926</v>
      </c>
      <c r="B7263" s="172" t="s">
        <v>14280</v>
      </c>
      <c r="C7263" s="172" t="s">
        <v>14281</v>
      </c>
      <c r="D7263" s="172" t="s">
        <v>124</v>
      </c>
      <c r="G7263" s="172" t="s">
        <v>103</v>
      </c>
    </row>
    <row r="7264" spans="1:7" x14ac:dyDescent="0.2">
      <c r="A7264" s="1570">
        <v>303927</v>
      </c>
      <c r="B7264" s="172" t="s">
        <v>14282</v>
      </c>
      <c r="C7264" s="172" t="s">
        <v>14283</v>
      </c>
      <c r="D7264" s="172" t="s">
        <v>134</v>
      </c>
      <c r="G7264" s="172" t="s">
        <v>103</v>
      </c>
    </row>
    <row r="7265" spans="1:7" x14ac:dyDescent="0.2">
      <c r="A7265" s="1570">
        <v>303928</v>
      </c>
      <c r="B7265" s="172" t="s">
        <v>14284</v>
      </c>
      <c r="C7265" s="172" t="s">
        <v>14285</v>
      </c>
      <c r="D7265" s="172" t="s">
        <v>143</v>
      </c>
      <c r="G7265" s="172" t="s">
        <v>103</v>
      </c>
    </row>
    <row r="7266" spans="1:7" x14ac:dyDescent="0.2">
      <c r="A7266" s="1570">
        <v>303930</v>
      </c>
      <c r="B7266" s="172" t="s">
        <v>14286</v>
      </c>
      <c r="C7266" s="172" t="s">
        <v>14287</v>
      </c>
      <c r="D7266" s="172" t="s">
        <v>134</v>
      </c>
      <c r="G7266" s="172" t="s">
        <v>103</v>
      </c>
    </row>
    <row r="7267" spans="1:7" x14ac:dyDescent="0.2">
      <c r="A7267" s="1570">
        <v>303931</v>
      </c>
      <c r="B7267" s="172" t="s">
        <v>14288</v>
      </c>
      <c r="C7267" s="172" t="s">
        <v>14289</v>
      </c>
      <c r="D7267" s="172" t="s">
        <v>134</v>
      </c>
      <c r="G7267" s="172" t="s">
        <v>103</v>
      </c>
    </row>
    <row r="7268" spans="1:7" x14ac:dyDescent="0.2">
      <c r="A7268" s="1570">
        <v>303932</v>
      </c>
      <c r="B7268" s="172" t="s">
        <v>14290</v>
      </c>
      <c r="C7268" s="172" t="s">
        <v>14291</v>
      </c>
      <c r="D7268" s="172" t="s">
        <v>134</v>
      </c>
      <c r="G7268" s="172" t="s">
        <v>103</v>
      </c>
    </row>
    <row r="7269" spans="1:7" x14ac:dyDescent="0.2">
      <c r="A7269" s="1570">
        <v>303933</v>
      </c>
      <c r="B7269" s="172" t="s">
        <v>14292</v>
      </c>
      <c r="C7269" s="172" t="s">
        <v>14293</v>
      </c>
      <c r="D7269" s="172" t="s">
        <v>134</v>
      </c>
      <c r="G7269" s="172" t="s">
        <v>103</v>
      </c>
    </row>
    <row r="7270" spans="1:7" x14ac:dyDescent="0.2">
      <c r="A7270" s="1570">
        <v>303934</v>
      </c>
      <c r="B7270" s="172" t="s">
        <v>14294</v>
      </c>
      <c r="C7270" s="172" t="s">
        <v>14295</v>
      </c>
      <c r="D7270" s="172" t="s">
        <v>134</v>
      </c>
      <c r="G7270" s="172" t="s">
        <v>103</v>
      </c>
    </row>
    <row r="7271" spans="1:7" x14ac:dyDescent="0.2">
      <c r="A7271" s="1570">
        <v>303935</v>
      </c>
      <c r="B7271" s="172" t="s">
        <v>14296</v>
      </c>
      <c r="C7271" s="172" t="s">
        <v>14297</v>
      </c>
      <c r="D7271" s="172" t="s">
        <v>134</v>
      </c>
      <c r="G7271" s="172" t="s">
        <v>110</v>
      </c>
    </row>
    <row r="7272" spans="1:7" x14ac:dyDescent="0.2">
      <c r="A7272" s="1570">
        <v>303936</v>
      </c>
      <c r="B7272" s="172" t="s">
        <v>14298</v>
      </c>
      <c r="C7272" s="172" t="s">
        <v>14299</v>
      </c>
      <c r="D7272" s="172" t="s">
        <v>143</v>
      </c>
      <c r="G7272" s="172" t="s">
        <v>113</v>
      </c>
    </row>
    <row r="7273" spans="1:7" x14ac:dyDescent="0.2">
      <c r="A7273" s="1570">
        <v>303937</v>
      </c>
      <c r="B7273" s="172" t="s">
        <v>14300</v>
      </c>
      <c r="C7273" s="172" t="s">
        <v>14301</v>
      </c>
      <c r="D7273" s="172" t="s">
        <v>143</v>
      </c>
      <c r="G7273" s="172" t="s">
        <v>103</v>
      </c>
    </row>
    <row r="7274" spans="1:7" x14ac:dyDescent="0.2">
      <c r="A7274" s="1570">
        <v>303938</v>
      </c>
      <c r="B7274" s="172" t="s">
        <v>14302</v>
      </c>
      <c r="C7274" s="172" t="s">
        <v>14303</v>
      </c>
      <c r="D7274" s="172" t="s">
        <v>134</v>
      </c>
      <c r="G7274" s="172" t="s">
        <v>110</v>
      </c>
    </row>
    <row r="7275" spans="1:7" x14ac:dyDescent="0.2">
      <c r="A7275" s="1570">
        <v>303939</v>
      </c>
      <c r="B7275" s="172" t="s">
        <v>14304</v>
      </c>
      <c r="C7275" s="172" t="s">
        <v>14305</v>
      </c>
      <c r="D7275" s="172" t="s">
        <v>101</v>
      </c>
      <c r="G7275" s="172" t="s">
        <v>103</v>
      </c>
    </row>
    <row r="7276" spans="1:7" x14ac:dyDescent="0.2">
      <c r="A7276" s="1570">
        <v>303941</v>
      </c>
      <c r="B7276" s="172" t="s">
        <v>14306</v>
      </c>
      <c r="C7276" s="172" t="s">
        <v>14307</v>
      </c>
      <c r="D7276" s="172" t="s">
        <v>134</v>
      </c>
      <c r="G7276" s="172" t="s">
        <v>103</v>
      </c>
    </row>
    <row r="7277" spans="1:7" x14ac:dyDescent="0.2">
      <c r="A7277" s="1570">
        <v>303942</v>
      </c>
      <c r="B7277" s="172" t="s">
        <v>14308</v>
      </c>
      <c r="C7277" s="172" t="s">
        <v>14309</v>
      </c>
      <c r="D7277" s="172" t="s">
        <v>143</v>
      </c>
      <c r="G7277" s="172" t="s">
        <v>103</v>
      </c>
    </row>
    <row r="7278" spans="1:7" x14ac:dyDescent="0.2">
      <c r="A7278" s="1570">
        <v>303943</v>
      </c>
      <c r="B7278" s="172" t="s">
        <v>14310</v>
      </c>
      <c r="C7278" s="172" t="s">
        <v>14311</v>
      </c>
      <c r="D7278" s="172" t="s">
        <v>143</v>
      </c>
      <c r="G7278" s="172" t="s">
        <v>103</v>
      </c>
    </row>
    <row r="7279" spans="1:7" x14ac:dyDescent="0.2">
      <c r="A7279" s="1570">
        <v>303944</v>
      </c>
      <c r="B7279" s="172" t="s">
        <v>14312</v>
      </c>
      <c r="C7279" s="172" t="s">
        <v>14313</v>
      </c>
      <c r="D7279" s="172" t="s">
        <v>124</v>
      </c>
      <c r="G7279" s="172" t="s">
        <v>103</v>
      </c>
    </row>
    <row r="7280" spans="1:7" x14ac:dyDescent="0.2">
      <c r="A7280" s="1570">
        <v>303945</v>
      </c>
      <c r="B7280" s="172" t="s">
        <v>14314</v>
      </c>
      <c r="C7280" s="172" t="s">
        <v>14315</v>
      </c>
      <c r="D7280" s="172" t="s">
        <v>124</v>
      </c>
      <c r="G7280" s="172" t="s">
        <v>103</v>
      </c>
    </row>
    <row r="7281" spans="1:7" x14ac:dyDescent="0.2">
      <c r="A7281" s="1570">
        <v>303946</v>
      </c>
      <c r="B7281" s="172" t="s">
        <v>14316</v>
      </c>
      <c r="C7281" s="172" t="s">
        <v>14317</v>
      </c>
      <c r="D7281" s="172" t="s">
        <v>143</v>
      </c>
      <c r="G7281" s="172" t="s">
        <v>103</v>
      </c>
    </row>
    <row r="7282" spans="1:7" x14ac:dyDescent="0.2">
      <c r="A7282" s="1570">
        <v>303947</v>
      </c>
      <c r="B7282" s="172" t="s">
        <v>14318</v>
      </c>
      <c r="C7282" s="172" t="s">
        <v>14319</v>
      </c>
      <c r="D7282" s="172" t="s">
        <v>143</v>
      </c>
      <c r="G7282" s="172" t="s">
        <v>103</v>
      </c>
    </row>
    <row r="7283" spans="1:7" x14ac:dyDescent="0.2">
      <c r="A7283" s="1570">
        <v>303948</v>
      </c>
      <c r="B7283" s="172" t="s">
        <v>14320</v>
      </c>
      <c r="C7283" s="172" t="s">
        <v>14321</v>
      </c>
      <c r="D7283" s="172" t="s">
        <v>124</v>
      </c>
      <c r="G7283" s="172" t="s">
        <v>103</v>
      </c>
    </row>
    <row r="7284" spans="1:7" x14ac:dyDescent="0.2">
      <c r="A7284" s="1570">
        <v>303949</v>
      </c>
      <c r="B7284" s="172" t="s">
        <v>14322</v>
      </c>
      <c r="C7284" s="172" t="s">
        <v>14323</v>
      </c>
      <c r="D7284" s="172" t="s">
        <v>143</v>
      </c>
      <c r="G7284" s="172" t="s">
        <v>103</v>
      </c>
    </row>
    <row r="7285" spans="1:7" x14ac:dyDescent="0.2">
      <c r="A7285" s="1570">
        <v>303950</v>
      </c>
      <c r="B7285" s="172" t="s">
        <v>14324</v>
      </c>
      <c r="C7285" s="172" t="s">
        <v>14325</v>
      </c>
      <c r="D7285" s="172" t="s">
        <v>143</v>
      </c>
      <c r="G7285" s="172" t="s">
        <v>103</v>
      </c>
    </row>
    <row r="7286" spans="1:7" x14ac:dyDescent="0.2">
      <c r="A7286" s="1570">
        <v>303951</v>
      </c>
      <c r="B7286" s="172" t="s">
        <v>14326</v>
      </c>
      <c r="C7286" s="172" t="s">
        <v>14327</v>
      </c>
      <c r="D7286" s="172" t="s">
        <v>124</v>
      </c>
      <c r="G7286" s="172" t="s">
        <v>103</v>
      </c>
    </row>
    <row r="7287" spans="1:7" x14ac:dyDescent="0.2">
      <c r="A7287" s="1570">
        <v>303952</v>
      </c>
      <c r="B7287" s="172" t="s">
        <v>14328</v>
      </c>
      <c r="C7287" s="172" t="s">
        <v>14329</v>
      </c>
      <c r="D7287" s="172" t="s">
        <v>124</v>
      </c>
      <c r="G7287" s="172" t="s">
        <v>103</v>
      </c>
    </row>
    <row r="7288" spans="1:7" x14ac:dyDescent="0.2">
      <c r="A7288" s="1570">
        <v>303953</v>
      </c>
      <c r="B7288" s="172" t="s">
        <v>14330</v>
      </c>
      <c r="C7288" s="172" t="s">
        <v>14331</v>
      </c>
      <c r="D7288" s="172" t="s">
        <v>143</v>
      </c>
      <c r="G7288" s="172" t="s">
        <v>103</v>
      </c>
    </row>
    <row r="7289" spans="1:7" x14ac:dyDescent="0.2">
      <c r="A7289" s="1570">
        <v>303954</v>
      </c>
      <c r="B7289" s="172" t="s">
        <v>14332</v>
      </c>
      <c r="C7289" s="172" t="s">
        <v>14333</v>
      </c>
      <c r="D7289" s="172" t="s">
        <v>134</v>
      </c>
      <c r="E7289" s="172" t="s">
        <v>143</v>
      </c>
      <c r="G7289" s="172" t="s">
        <v>110</v>
      </c>
    </row>
    <row r="7290" spans="1:7" x14ac:dyDescent="0.2">
      <c r="A7290" s="1570">
        <v>303955</v>
      </c>
      <c r="B7290" s="172" t="s">
        <v>14334</v>
      </c>
      <c r="C7290" s="172" t="s">
        <v>14335</v>
      </c>
      <c r="D7290" s="172" t="s">
        <v>143</v>
      </c>
      <c r="G7290" s="172" t="s">
        <v>103</v>
      </c>
    </row>
    <row r="7291" spans="1:7" x14ac:dyDescent="0.2">
      <c r="A7291" s="1570">
        <v>303956</v>
      </c>
      <c r="B7291" s="172" t="s">
        <v>14336</v>
      </c>
      <c r="C7291" s="172" t="s">
        <v>14337</v>
      </c>
      <c r="D7291" s="172" t="s">
        <v>143</v>
      </c>
      <c r="G7291" s="172" t="s">
        <v>103</v>
      </c>
    </row>
    <row r="7292" spans="1:7" x14ac:dyDescent="0.2">
      <c r="A7292" s="1570">
        <v>303957</v>
      </c>
      <c r="B7292" s="172" t="s">
        <v>14338</v>
      </c>
      <c r="C7292" s="172" t="s">
        <v>14339</v>
      </c>
      <c r="D7292" s="172" t="s">
        <v>143</v>
      </c>
      <c r="G7292" s="172" t="s">
        <v>103</v>
      </c>
    </row>
    <row r="7293" spans="1:7" x14ac:dyDescent="0.2">
      <c r="A7293" s="1570">
        <v>303958</v>
      </c>
      <c r="B7293" s="172" t="s">
        <v>14340</v>
      </c>
      <c r="C7293" s="172" t="s">
        <v>14341</v>
      </c>
      <c r="D7293" s="172" t="s">
        <v>101</v>
      </c>
      <c r="G7293" s="172" t="s">
        <v>103</v>
      </c>
    </row>
    <row r="7294" spans="1:7" x14ac:dyDescent="0.2">
      <c r="A7294" s="1570">
        <v>303959</v>
      </c>
      <c r="B7294" s="172" t="s">
        <v>14342</v>
      </c>
      <c r="C7294" s="172" t="s">
        <v>14343</v>
      </c>
      <c r="D7294" s="172" t="s">
        <v>134</v>
      </c>
      <c r="G7294" s="172" t="s">
        <v>110</v>
      </c>
    </row>
    <row r="7295" spans="1:7" x14ac:dyDescent="0.2">
      <c r="A7295" s="1570">
        <v>303960</v>
      </c>
      <c r="B7295" s="172" t="s">
        <v>14344</v>
      </c>
      <c r="C7295" s="172" t="s">
        <v>14345</v>
      </c>
      <c r="D7295" s="172" t="s">
        <v>101</v>
      </c>
      <c r="G7295" s="172" t="s">
        <v>103</v>
      </c>
    </row>
    <row r="7296" spans="1:7" x14ac:dyDescent="0.2">
      <c r="A7296" s="1570">
        <v>303961</v>
      </c>
      <c r="B7296" s="172" t="s">
        <v>14346</v>
      </c>
      <c r="C7296" s="172" t="s">
        <v>14347</v>
      </c>
      <c r="D7296" s="172" t="s">
        <v>101</v>
      </c>
      <c r="G7296" s="172" t="s">
        <v>103</v>
      </c>
    </row>
    <row r="7297" spans="1:7" x14ac:dyDescent="0.2">
      <c r="A7297" s="1570">
        <v>303962</v>
      </c>
      <c r="B7297" s="172" t="s">
        <v>14348</v>
      </c>
      <c r="C7297" s="172" t="s">
        <v>14349</v>
      </c>
      <c r="D7297" s="172" t="s">
        <v>134</v>
      </c>
      <c r="G7297" s="172" t="s">
        <v>103</v>
      </c>
    </row>
    <row r="7298" spans="1:7" x14ac:dyDescent="0.2">
      <c r="A7298" s="1570">
        <v>303963</v>
      </c>
      <c r="B7298" s="172" t="s">
        <v>14350</v>
      </c>
      <c r="C7298" s="172" t="s">
        <v>14351</v>
      </c>
      <c r="D7298" s="172" t="s">
        <v>101</v>
      </c>
      <c r="G7298" s="172" t="s">
        <v>110</v>
      </c>
    </row>
    <row r="7299" spans="1:7" x14ac:dyDescent="0.2">
      <c r="A7299" s="1570">
        <v>303964</v>
      </c>
      <c r="B7299" s="172" t="s">
        <v>14352</v>
      </c>
      <c r="C7299" s="172" t="s">
        <v>14353</v>
      </c>
      <c r="D7299" s="172" t="s">
        <v>101</v>
      </c>
      <c r="G7299" s="172" t="s">
        <v>110</v>
      </c>
    </row>
    <row r="7300" spans="1:7" x14ac:dyDescent="0.2">
      <c r="A7300" s="1570">
        <v>303965</v>
      </c>
      <c r="B7300" s="172" t="s">
        <v>14354</v>
      </c>
      <c r="C7300" s="172" t="s">
        <v>14355</v>
      </c>
      <c r="D7300" s="172" t="s">
        <v>101</v>
      </c>
      <c r="E7300" s="172" t="s">
        <v>134</v>
      </c>
      <c r="G7300" s="172" t="s">
        <v>103</v>
      </c>
    </row>
    <row r="7301" spans="1:7" x14ac:dyDescent="0.2">
      <c r="A7301" s="1570">
        <v>303966</v>
      </c>
      <c r="B7301" s="172" t="s">
        <v>14356</v>
      </c>
      <c r="C7301" s="172" t="s">
        <v>14357</v>
      </c>
      <c r="D7301" s="172" t="s">
        <v>124</v>
      </c>
      <c r="G7301" s="172" t="s">
        <v>103</v>
      </c>
    </row>
    <row r="7302" spans="1:7" x14ac:dyDescent="0.2">
      <c r="A7302" s="1570">
        <v>303967</v>
      </c>
      <c r="B7302" s="172" t="s">
        <v>14358</v>
      </c>
      <c r="C7302" s="172" t="s">
        <v>14359</v>
      </c>
      <c r="D7302" s="172" t="s">
        <v>134</v>
      </c>
      <c r="G7302" s="172" t="s">
        <v>103</v>
      </c>
    </row>
    <row r="7303" spans="1:7" x14ac:dyDescent="0.2">
      <c r="A7303" s="1570">
        <v>303968</v>
      </c>
      <c r="B7303" s="172" t="s">
        <v>14360</v>
      </c>
      <c r="C7303" s="172" t="s">
        <v>14361</v>
      </c>
      <c r="D7303" s="172" t="s">
        <v>134</v>
      </c>
      <c r="G7303" s="172" t="s">
        <v>103</v>
      </c>
    </row>
    <row r="7304" spans="1:7" x14ac:dyDescent="0.2">
      <c r="A7304" s="1570">
        <v>303969</v>
      </c>
      <c r="B7304" s="172" t="s">
        <v>14362</v>
      </c>
      <c r="C7304" s="172" t="s">
        <v>14363</v>
      </c>
      <c r="D7304" s="172" t="s">
        <v>134</v>
      </c>
      <c r="G7304" s="172" t="s">
        <v>103</v>
      </c>
    </row>
    <row r="7305" spans="1:7" x14ac:dyDescent="0.2">
      <c r="A7305" s="1570">
        <v>303970</v>
      </c>
      <c r="B7305" s="172" t="s">
        <v>14364</v>
      </c>
      <c r="C7305" s="172" t="s">
        <v>14365</v>
      </c>
      <c r="D7305" s="172" t="s">
        <v>134</v>
      </c>
      <c r="G7305" s="172" t="s">
        <v>107</v>
      </c>
    </row>
    <row r="7306" spans="1:7" x14ac:dyDescent="0.2">
      <c r="A7306" s="1570">
        <v>303971</v>
      </c>
      <c r="B7306" s="172" t="s">
        <v>14366</v>
      </c>
      <c r="C7306" s="172" t="s">
        <v>14367</v>
      </c>
      <c r="D7306" s="172" t="s">
        <v>134</v>
      </c>
      <c r="G7306" s="172" t="s">
        <v>107</v>
      </c>
    </row>
    <row r="7307" spans="1:7" x14ac:dyDescent="0.2">
      <c r="A7307" s="1570">
        <v>303972</v>
      </c>
      <c r="B7307" s="172" t="s">
        <v>14368</v>
      </c>
      <c r="C7307" s="172" t="s">
        <v>14369</v>
      </c>
      <c r="D7307" s="172" t="s">
        <v>134</v>
      </c>
      <c r="G7307" s="172" t="s">
        <v>107</v>
      </c>
    </row>
    <row r="7308" spans="1:7" x14ac:dyDescent="0.2">
      <c r="A7308" s="1570">
        <v>303973</v>
      </c>
      <c r="B7308" s="172" t="s">
        <v>14370</v>
      </c>
      <c r="C7308" s="172" t="s">
        <v>14371</v>
      </c>
      <c r="D7308" s="172" t="s">
        <v>143</v>
      </c>
      <c r="G7308" s="172" t="s">
        <v>103</v>
      </c>
    </row>
    <row r="7309" spans="1:7" x14ac:dyDescent="0.2">
      <c r="A7309" s="1570">
        <v>303974</v>
      </c>
      <c r="B7309" s="172" t="s">
        <v>14372</v>
      </c>
      <c r="C7309" s="172" t="s">
        <v>14373</v>
      </c>
      <c r="D7309" s="172" t="s">
        <v>143</v>
      </c>
      <c r="G7309" s="172" t="s">
        <v>103</v>
      </c>
    </row>
    <row r="7310" spans="1:7" x14ac:dyDescent="0.2">
      <c r="A7310" s="1570">
        <v>303975</v>
      </c>
      <c r="B7310" s="172" t="s">
        <v>14374</v>
      </c>
      <c r="C7310" s="172" t="s">
        <v>14375</v>
      </c>
      <c r="D7310" s="172" t="s">
        <v>143</v>
      </c>
      <c r="G7310" s="172" t="s">
        <v>103</v>
      </c>
    </row>
    <row r="7311" spans="1:7" x14ac:dyDescent="0.2">
      <c r="A7311" s="1570">
        <v>303976</v>
      </c>
      <c r="B7311" s="172" t="s">
        <v>14376</v>
      </c>
      <c r="C7311" s="172" t="s">
        <v>14377</v>
      </c>
      <c r="D7311" s="172" t="s">
        <v>143</v>
      </c>
      <c r="G7311" s="172" t="s">
        <v>103</v>
      </c>
    </row>
    <row r="7312" spans="1:7" x14ac:dyDescent="0.2">
      <c r="A7312" s="1570">
        <v>303977</v>
      </c>
      <c r="B7312" s="172" t="s">
        <v>14378</v>
      </c>
      <c r="C7312" s="172" t="s">
        <v>14379</v>
      </c>
      <c r="D7312" s="172" t="s">
        <v>134</v>
      </c>
      <c r="G7312" s="172" t="s">
        <v>103</v>
      </c>
    </row>
    <row r="7313" spans="1:7" x14ac:dyDescent="0.2">
      <c r="A7313" s="1570">
        <v>303978</v>
      </c>
      <c r="B7313" s="172" t="s">
        <v>14380</v>
      </c>
      <c r="C7313" s="172" t="s">
        <v>14381</v>
      </c>
      <c r="D7313" s="172" t="s">
        <v>143</v>
      </c>
      <c r="G7313" s="172" t="s">
        <v>103</v>
      </c>
    </row>
    <row r="7314" spans="1:7" x14ac:dyDescent="0.2">
      <c r="A7314" s="1570">
        <v>303979</v>
      </c>
      <c r="B7314" s="172" t="s">
        <v>14382</v>
      </c>
      <c r="C7314" s="172" t="s">
        <v>14383</v>
      </c>
      <c r="D7314" s="172" t="s">
        <v>134</v>
      </c>
      <c r="G7314" s="172" t="s">
        <v>113</v>
      </c>
    </row>
    <row r="7315" spans="1:7" x14ac:dyDescent="0.2">
      <c r="A7315" s="1570">
        <v>303980</v>
      </c>
      <c r="B7315" s="172" t="s">
        <v>14384</v>
      </c>
      <c r="C7315" s="172" t="s">
        <v>14385</v>
      </c>
      <c r="D7315" s="172" t="s">
        <v>134</v>
      </c>
      <c r="G7315" s="172" t="s">
        <v>110</v>
      </c>
    </row>
    <row r="7316" spans="1:7" x14ac:dyDescent="0.2">
      <c r="A7316" s="1570">
        <v>303981</v>
      </c>
      <c r="B7316" s="172" t="s">
        <v>14386</v>
      </c>
      <c r="C7316" s="172" t="s">
        <v>14387</v>
      </c>
      <c r="D7316" s="172" t="s">
        <v>134</v>
      </c>
      <c r="G7316" s="172" t="s">
        <v>110</v>
      </c>
    </row>
    <row r="7317" spans="1:7" x14ac:dyDescent="0.2">
      <c r="A7317" s="1570">
        <v>303982</v>
      </c>
      <c r="B7317" s="172" t="s">
        <v>14388</v>
      </c>
      <c r="C7317" s="172" t="s">
        <v>14389</v>
      </c>
      <c r="D7317" s="172" t="s">
        <v>134</v>
      </c>
      <c r="G7317" s="172" t="s">
        <v>103</v>
      </c>
    </row>
    <row r="7318" spans="1:7" x14ac:dyDescent="0.2">
      <c r="A7318" s="1570">
        <v>303983</v>
      </c>
      <c r="B7318" s="172" t="s">
        <v>14390</v>
      </c>
      <c r="C7318" s="172" t="s">
        <v>14391</v>
      </c>
      <c r="D7318" s="172" t="s">
        <v>101</v>
      </c>
      <c r="G7318" s="172" t="s">
        <v>103</v>
      </c>
    </row>
    <row r="7319" spans="1:7" x14ac:dyDescent="0.2">
      <c r="A7319" s="1570">
        <v>303984</v>
      </c>
      <c r="B7319" s="172" t="s">
        <v>14392</v>
      </c>
      <c r="C7319" s="172" t="s">
        <v>14393</v>
      </c>
      <c r="D7319" s="172" t="s">
        <v>143</v>
      </c>
      <c r="G7319" s="172" t="s">
        <v>103</v>
      </c>
    </row>
    <row r="7320" spans="1:7" x14ac:dyDescent="0.2">
      <c r="A7320" s="1570">
        <v>303985</v>
      </c>
      <c r="B7320" s="172" t="s">
        <v>14394</v>
      </c>
      <c r="C7320" s="172" t="s">
        <v>14395</v>
      </c>
      <c r="D7320" s="172" t="s">
        <v>134</v>
      </c>
      <c r="E7320" s="172" t="s">
        <v>143</v>
      </c>
      <c r="G7320" s="172" t="s">
        <v>110</v>
      </c>
    </row>
    <row r="7321" spans="1:7" x14ac:dyDescent="0.2">
      <c r="A7321" s="1570">
        <v>303986</v>
      </c>
      <c r="B7321" s="172" t="s">
        <v>14396</v>
      </c>
      <c r="C7321" s="172" t="s">
        <v>14397</v>
      </c>
      <c r="D7321" s="172" t="s">
        <v>143</v>
      </c>
      <c r="G7321" s="172" t="s">
        <v>103</v>
      </c>
    </row>
    <row r="7322" spans="1:7" x14ac:dyDescent="0.2">
      <c r="A7322" s="1570">
        <v>303987</v>
      </c>
      <c r="B7322" s="172" t="s">
        <v>14398</v>
      </c>
      <c r="C7322" s="172" t="s">
        <v>14399</v>
      </c>
      <c r="D7322" s="172" t="s">
        <v>124</v>
      </c>
      <c r="G7322" s="172" t="s">
        <v>110</v>
      </c>
    </row>
    <row r="7323" spans="1:7" x14ac:dyDescent="0.2">
      <c r="A7323" s="1570">
        <v>303988</v>
      </c>
      <c r="B7323" s="172" t="s">
        <v>14400</v>
      </c>
      <c r="C7323" s="172" t="s">
        <v>14401</v>
      </c>
      <c r="D7323" s="172" t="s">
        <v>124</v>
      </c>
      <c r="G7323" s="172" t="s">
        <v>103</v>
      </c>
    </row>
    <row r="7324" spans="1:7" x14ac:dyDescent="0.2">
      <c r="A7324" s="1570">
        <v>303989</v>
      </c>
      <c r="B7324" s="172" t="s">
        <v>14402</v>
      </c>
      <c r="C7324" s="172" t="s">
        <v>14403</v>
      </c>
      <c r="D7324" s="172" t="s">
        <v>124</v>
      </c>
      <c r="G7324" s="172" t="s">
        <v>103</v>
      </c>
    </row>
    <row r="7325" spans="1:7" x14ac:dyDescent="0.2">
      <c r="A7325" s="1570">
        <v>303990</v>
      </c>
      <c r="B7325" s="172" t="s">
        <v>14404</v>
      </c>
      <c r="C7325" s="172" t="s">
        <v>14405</v>
      </c>
      <c r="D7325" s="172" t="s">
        <v>101</v>
      </c>
      <c r="G7325" s="172" t="s">
        <v>103</v>
      </c>
    </row>
    <row r="7326" spans="1:7" x14ac:dyDescent="0.2">
      <c r="A7326" s="1570">
        <v>303991</v>
      </c>
      <c r="B7326" s="172" t="s">
        <v>14406</v>
      </c>
      <c r="C7326" s="172" t="s">
        <v>14407</v>
      </c>
      <c r="D7326" s="172" t="s">
        <v>124</v>
      </c>
      <c r="G7326" s="172" t="s">
        <v>103</v>
      </c>
    </row>
    <row r="7327" spans="1:7" x14ac:dyDescent="0.2">
      <c r="A7327" s="1570">
        <v>303992</v>
      </c>
      <c r="B7327" s="172" t="s">
        <v>14408</v>
      </c>
      <c r="C7327" s="172" t="s">
        <v>14409</v>
      </c>
      <c r="D7327" s="172" t="s">
        <v>101</v>
      </c>
      <c r="G7327" s="172" t="s">
        <v>103</v>
      </c>
    </row>
    <row r="7328" spans="1:7" x14ac:dyDescent="0.2">
      <c r="A7328" s="1570">
        <v>303993</v>
      </c>
      <c r="B7328" s="172" t="s">
        <v>14410</v>
      </c>
      <c r="C7328" s="172" t="s">
        <v>14411</v>
      </c>
      <c r="D7328" s="172" t="s">
        <v>143</v>
      </c>
      <c r="G7328" s="172" t="s">
        <v>110</v>
      </c>
    </row>
    <row r="7329" spans="1:7" x14ac:dyDescent="0.2">
      <c r="A7329" s="1570">
        <v>303994</v>
      </c>
      <c r="B7329" s="172" t="s">
        <v>14412</v>
      </c>
      <c r="C7329" s="172" t="s">
        <v>14413</v>
      </c>
      <c r="D7329" s="172" t="s">
        <v>124</v>
      </c>
      <c r="G7329" s="172" t="s">
        <v>103</v>
      </c>
    </row>
    <row r="7330" spans="1:7" x14ac:dyDescent="0.2">
      <c r="A7330" s="1570">
        <v>303995</v>
      </c>
      <c r="B7330" s="172" t="s">
        <v>14414</v>
      </c>
      <c r="C7330" s="172" t="s">
        <v>14415</v>
      </c>
      <c r="D7330" s="172" t="s">
        <v>143</v>
      </c>
      <c r="G7330" s="172" t="s">
        <v>103</v>
      </c>
    </row>
    <row r="7331" spans="1:7" x14ac:dyDescent="0.2">
      <c r="A7331" s="1570">
        <v>303996</v>
      </c>
      <c r="B7331" s="172" t="s">
        <v>14416</v>
      </c>
      <c r="C7331" s="172" t="s">
        <v>14417</v>
      </c>
      <c r="D7331" s="172" t="s">
        <v>101</v>
      </c>
      <c r="G7331" s="172" t="s">
        <v>103</v>
      </c>
    </row>
    <row r="7332" spans="1:7" x14ac:dyDescent="0.2">
      <c r="A7332" s="1570">
        <v>303997</v>
      </c>
      <c r="B7332" s="172" t="s">
        <v>14418</v>
      </c>
      <c r="C7332" s="172" t="s">
        <v>14419</v>
      </c>
      <c r="D7332" s="172" t="s">
        <v>143</v>
      </c>
      <c r="G7332" s="172" t="s">
        <v>110</v>
      </c>
    </row>
    <row r="7333" spans="1:7" x14ac:dyDescent="0.2">
      <c r="A7333" s="1570">
        <v>303998</v>
      </c>
      <c r="B7333" s="172" t="s">
        <v>14420</v>
      </c>
      <c r="C7333" s="172" t="s">
        <v>14421</v>
      </c>
      <c r="D7333" s="172" t="s">
        <v>134</v>
      </c>
      <c r="G7333" s="172" t="s">
        <v>103</v>
      </c>
    </row>
    <row r="7334" spans="1:7" x14ac:dyDescent="0.2">
      <c r="A7334" s="1570">
        <v>303999</v>
      </c>
      <c r="B7334" s="172" t="s">
        <v>14422</v>
      </c>
      <c r="C7334" s="172" t="s">
        <v>14423</v>
      </c>
      <c r="D7334" s="172" t="s">
        <v>101</v>
      </c>
      <c r="G7334" s="172" t="s">
        <v>103</v>
      </c>
    </row>
    <row r="7335" spans="1:7" x14ac:dyDescent="0.2">
      <c r="A7335" s="1570">
        <v>304000</v>
      </c>
      <c r="B7335" s="172" t="s">
        <v>14424</v>
      </c>
      <c r="C7335" s="172" t="s">
        <v>14425</v>
      </c>
      <c r="D7335" s="172" t="s">
        <v>134</v>
      </c>
      <c r="G7335" s="172" t="s">
        <v>103</v>
      </c>
    </row>
    <row r="7336" spans="1:7" x14ac:dyDescent="0.2">
      <c r="A7336" s="1570">
        <v>304001</v>
      </c>
      <c r="B7336" s="172" t="s">
        <v>14426</v>
      </c>
      <c r="C7336" s="172" t="s">
        <v>14427</v>
      </c>
      <c r="D7336" s="172" t="s">
        <v>134</v>
      </c>
      <c r="G7336" s="172" t="s">
        <v>103</v>
      </c>
    </row>
    <row r="7337" spans="1:7" x14ac:dyDescent="0.2">
      <c r="A7337" s="1570">
        <v>304002</v>
      </c>
      <c r="B7337" s="172" t="s">
        <v>14428</v>
      </c>
      <c r="C7337" s="172" t="s">
        <v>14429</v>
      </c>
      <c r="D7337" s="172" t="s">
        <v>134</v>
      </c>
      <c r="G7337" s="172" t="s">
        <v>110</v>
      </c>
    </row>
    <row r="7338" spans="1:7" x14ac:dyDescent="0.2">
      <c r="A7338" s="1570">
        <v>304003</v>
      </c>
      <c r="B7338" s="172" t="s">
        <v>14430</v>
      </c>
      <c r="C7338" s="172" t="s">
        <v>14431</v>
      </c>
      <c r="D7338" s="172" t="s">
        <v>134</v>
      </c>
      <c r="G7338" s="172" t="s">
        <v>103</v>
      </c>
    </row>
    <row r="7339" spans="1:7" x14ac:dyDescent="0.2">
      <c r="A7339" s="1570">
        <v>304004</v>
      </c>
      <c r="B7339" s="172" t="s">
        <v>14432</v>
      </c>
      <c r="C7339" s="172" t="s">
        <v>14433</v>
      </c>
      <c r="D7339" s="172" t="s">
        <v>143</v>
      </c>
      <c r="G7339" s="172" t="s">
        <v>103</v>
      </c>
    </row>
    <row r="7340" spans="1:7" x14ac:dyDescent="0.2">
      <c r="A7340" s="1570">
        <v>304005</v>
      </c>
      <c r="B7340" s="172" t="s">
        <v>14434</v>
      </c>
      <c r="C7340" s="172" t="s">
        <v>14435</v>
      </c>
      <c r="D7340" s="172" t="s">
        <v>143</v>
      </c>
      <c r="G7340" s="172" t="s">
        <v>103</v>
      </c>
    </row>
    <row r="7341" spans="1:7" x14ac:dyDescent="0.2">
      <c r="A7341" s="1570">
        <v>304006</v>
      </c>
      <c r="B7341" s="172" t="s">
        <v>14436</v>
      </c>
      <c r="C7341" s="172" t="s">
        <v>14437</v>
      </c>
      <c r="D7341" s="172" t="s">
        <v>143</v>
      </c>
      <c r="G7341" s="172" t="s">
        <v>103</v>
      </c>
    </row>
    <row r="7342" spans="1:7" x14ac:dyDescent="0.2">
      <c r="A7342" s="1570">
        <v>304007</v>
      </c>
      <c r="B7342" s="172" t="s">
        <v>14438</v>
      </c>
      <c r="C7342" s="172" t="s">
        <v>14439</v>
      </c>
      <c r="D7342" s="172" t="s">
        <v>143</v>
      </c>
      <c r="G7342" s="172" t="s">
        <v>103</v>
      </c>
    </row>
    <row r="7343" spans="1:7" x14ac:dyDescent="0.2">
      <c r="A7343" s="1570">
        <v>304008</v>
      </c>
      <c r="B7343" s="172" t="s">
        <v>14440</v>
      </c>
      <c r="C7343" s="172" t="s">
        <v>14441</v>
      </c>
      <c r="D7343" s="172" t="s">
        <v>134</v>
      </c>
      <c r="E7343" s="172" t="s">
        <v>143</v>
      </c>
      <c r="G7343" s="172" t="s">
        <v>103</v>
      </c>
    </row>
    <row r="7344" spans="1:7" x14ac:dyDescent="0.2">
      <c r="A7344" s="1570">
        <v>304009</v>
      </c>
      <c r="B7344" s="172" t="s">
        <v>14442</v>
      </c>
      <c r="C7344" s="172" t="s">
        <v>14443</v>
      </c>
      <c r="D7344" s="172" t="s">
        <v>134</v>
      </c>
      <c r="G7344" s="172" t="s">
        <v>110</v>
      </c>
    </row>
    <row r="7345" spans="1:7" x14ac:dyDescent="0.2">
      <c r="A7345" s="1570">
        <v>304010</v>
      </c>
      <c r="B7345" s="172" t="s">
        <v>14444</v>
      </c>
      <c r="C7345" s="172" t="s">
        <v>14445</v>
      </c>
      <c r="D7345" s="172" t="s">
        <v>101</v>
      </c>
      <c r="G7345" s="172" t="s">
        <v>103</v>
      </c>
    </row>
    <row r="7346" spans="1:7" x14ac:dyDescent="0.2">
      <c r="A7346" s="1570">
        <v>304011</v>
      </c>
      <c r="B7346" s="172" t="s">
        <v>14446</v>
      </c>
      <c r="C7346" s="172" t="s">
        <v>14447</v>
      </c>
      <c r="D7346" s="172" t="s">
        <v>101</v>
      </c>
      <c r="G7346" s="172" t="s">
        <v>103</v>
      </c>
    </row>
    <row r="7347" spans="1:7" x14ac:dyDescent="0.2">
      <c r="A7347" s="1570">
        <v>304012</v>
      </c>
      <c r="B7347" s="172" t="s">
        <v>14448</v>
      </c>
      <c r="C7347" s="172" t="s">
        <v>14449</v>
      </c>
      <c r="D7347" s="172" t="s">
        <v>101</v>
      </c>
      <c r="G7347" s="172" t="s">
        <v>103</v>
      </c>
    </row>
    <row r="7348" spans="1:7" x14ac:dyDescent="0.2">
      <c r="A7348" s="1570">
        <v>304013</v>
      </c>
      <c r="B7348" s="172" t="s">
        <v>14450</v>
      </c>
      <c r="C7348" s="172" t="s">
        <v>14451</v>
      </c>
      <c r="D7348" s="172" t="s">
        <v>143</v>
      </c>
      <c r="G7348" s="172" t="s">
        <v>103</v>
      </c>
    </row>
    <row r="7349" spans="1:7" x14ac:dyDescent="0.2">
      <c r="A7349" s="1570">
        <v>304014</v>
      </c>
      <c r="B7349" s="172" t="s">
        <v>14452</v>
      </c>
      <c r="C7349" s="172" t="s">
        <v>14453</v>
      </c>
      <c r="D7349" s="172" t="s">
        <v>134</v>
      </c>
      <c r="G7349" s="172" t="s">
        <v>107</v>
      </c>
    </row>
    <row r="7350" spans="1:7" x14ac:dyDescent="0.2">
      <c r="A7350" s="1570">
        <v>304015</v>
      </c>
      <c r="B7350" s="172" t="s">
        <v>14454</v>
      </c>
      <c r="C7350" s="172" t="s">
        <v>14455</v>
      </c>
      <c r="D7350" s="172" t="s">
        <v>134</v>
      </c>
      <c r="G7350" s="172" t="s">
        <v>103</v>
      </c>
    </row>
    <row r="7351" spans="1:7" x14ac:dyDescent="0.2">
      <c r="A7351" s="1570">
        <v>304016</v>
      </c>
      <c r="B7351" s="172" t="s">
        <v>14456</v>
      </c>
      <c r="C7351" s="172" t="s">
        <v>14457</v>
      </c>
      <c r="D7351" s="172" t="s">
        <v>134</v>
      </c>
      <c r="G7351" s="172" t="s">
        <v>103</v>
      </c>
    </row>
    <row r="7352" spans="1:7" x14ac:dyDescent="0.2">
      <c r="A7352" s="1570">
        <v>304017</v>
      </c>
      <c r="B7352" s="172" t="s">
        <v>14458</v>
      </c>
      <c r="C7352" s="172" t="s">
        <v>14459</v>
      </c>
      <c r="D7352" s="172" t="s">
        <v>101</v>
      </c>
      <c r="G7352" s="172" t="s">
        <v>103</v>
      </c>
    </row>
    <row r="7353" spans="1:7" x14ac:dyDescent="0.2">
      <c r="A7353" s="1570">
        <v>304018</v>
      </c>
      <c r="B7353" s="172" t="s">
        <v>14460</v>
      </c>
      <c r="C7353" s="172" t="s">
        <v>14461</v>
      </c>
      <c r="D7353" s="172" t="s">
        <v>101</v>
      </c>
      <c r="G7353" s="172" t="s">
        <v>103</v>
      </c>
    </row>
    <row r="7354" spans="1:7" x14ac:dyDescent="0.2">
      <c r="A7354" s="1570">
        <v>304019</v>
      </c>
      <c r="B7354" s="172" t="s">
        <v>14462</v>
      </c>
      <c r="C7354" s="172" t="s">
        <v>14463</v>
      </c>
      <c r="D7354" s="172" t="s">
        <v>143</v>
      </c>
      <c r="G7354" s="172" t="s">
        <v>103</v>
      </c>
    </row>
    <row r="7355" spans="1:7" x14ac:dyDescent="0.2">
      <c r="A7355" s="1570">
        <v>304020</v>
      </c>
      <c r="B7355" s="172" t="s">
        <v>14464</v>
      </c>
      <c r="C7355" s="172" t="s">
        <v>14465</v>
      </c>
      <c r="D7355" s="172" t="s">
        <v>143</v>
      </c>
      <c r="G7355" s="172" t="s">
        <v>103</v>
      </c>
    </row>
    <row r="7356" spans="1:7" x14ac:dyDescent="0.2">
      <c r="A7356" s="1570">
        <v>304021</v>
      </c>
      <c r="B7356" s="172" t="s">
        <v>14466</v>
      </c>
      <c r="C7356" s="172" t="s">
        <v>14467</v>
      </c>
      <c r="D7356" s="172" t="s">
        <v>143</v>
      </c>
      <c r="G7356" s="172" t="s">
        <v>103</v>
      </c>
    </row>
    <row r="7357" spans="1:7" x14ac:dyDescent="0.2">
      <c r="A7357" s="1570">
        <v>304022</v>
      </c>
      <c r="B7357" s="172" t="s">
        <v>14468</v>
      </c>
      <c r="C7357" s="172" t="s">
        <v>14469</v>
      </c>
      <c r="D7357" s="172" t="s">
        <v>143</v>
      </c>
      <c r="G7357" s="172" t="s">
        <v>103</v>
      </c>
    </row>
    <row r="7358" spans="1:7" x14ac:dyDescent="0.2">
      <c r="A7358" s="1570">
        <v>304023</v>
      </c>
      <c r="B7358" s="172" t="s">
        <v>14470</v>
      </c>
      <c r="C7358" s="172" t="s">
        <v>14471</v>
      </c>
      <c r="D7358" s="172" t="s">
        <v>143</v>
      </c>
      <c r="G7358" s="172" t="s">
        <v>103</v>
      </c>
    </row>
    <row r="7359" spans="1:7" x14ac:dyDescent="0.2">
      <c r="A7359" s="1570">
        <v>304024</v>
      </c>
      <c r="B7359" s="172" t="s">
        <v>14472</v>
      </c>
      <c r="C7359" s="172" t="s">
        <v>14473</v>
      </c>
      <c r="D7359" s="172" t="s">
        <v>143</v>
      </c>
      <c r="G7359" s="172" t="s">
        <v>103</v>
      </c>
    </row>
    <row r="7360" spans="1:7" x14ac:dyDescent="0.2">
      <c r="A7360" s="1570">
        <v>304025</v>
      </c>
      <c r="B7360" s="172" t="s">
        <v>14474</v>
      </c>
      <c r="C7360" s="172" t="s">
        <v>14475</v>
      </c>
      <c r="D7360" s="172" t="s">
        <v>143</v>
      </c>
      <c r="G7360" s="172" t="s">
        <v>103</v>
      </c>
    </row>
    <row r="7361" spans="1:7" x14ac:dyDescent="0.2">
      <c r="A7361" s="1570">
        <v>304026</v>
      </c>
      <c r="B7361" s="172" t="s">
        <v>14476</v>
      </c>
      <c r="C7361" s="172" t="s">
        <v>14477</v>
      </c>
      <c r="D7361" s="172" t="s">
        <v>143</v>
      </c>
      <c r="G7361" s="172" t="s">
        <v>103</v>
      </c>
    </row>
    <row r="7362" spans="1:7" x14ac:dyDescent="0.2">
      <c r="A7362" s="1570">
        <v>304027</v>
      </c>
      <c r="B7362" s="172" t="s">
        <v>14478</v>
      </c>
      <c r="C7362" s="172" t="s">
        <v>14479</v>
      </c>
      <c r="D7362" s="172" t="s">
        <v>143</v>
      </c>
      <c r="G7362" s="172" t="s">
        <v>103</v>
      </c>
    </row>
    <row r="7363" spans="1:7" x14ac:dyDescent="0.2">
      <c r="A7363" s="1570">
        <v>304028</v>
      </c>
      <c r="B7363" s="172" t="s">
        <v>14480</v>
      </c>
      <c r="C7363" s="172" t="s">
        <v>14481</v>
      </c>
      <c r="D7363" s="172" t="s">
        <v>143</v>
      </c>
      <c r="G7363" s="172" t="s">
        <v>103</v>
      </c>
    </row>
    <row r="7364" spans="1:7" x14ac:dyDescent="0.2">
      <c r="A7364" s="1570">
        <v>304029</v>
      </c>
      <c r="B7364" s="172" t="s">
        <v>14482</v>
      </c>
      <c r="C7364" s="172" t="s">
        <v>14483</v>
      </c>
      <c r="D7364" s="172" t="s">
        <v>134</v>
      </c>
      <c r="E7364" s="172" t="s">
        <v>143</v>
      </c>
      <c r="G7364" s="172" t="s">
        <v>110</v>
      </c>
    </row>
    <row r="7365" spans="1:7" x14ac:dyDescent="0.2">
      <c r="A7365" s="1570">
        <v>304030</v>
      </c>
      <c r="B7365" s="172" t="s">
        <v>14484</v>
      </c>
      <c r="C7365" s="172" t="s">
        <v>14485</v>
      </c>
      <c r="D7365" s="172" t="s">
        <v>134</v>
      </c>
      <c r="E7365" s="172" t="s">
        <v>143</v>
      </c>
      <c r="G7365" s="172" t="s">
        <v>110</v>
      </c>
    </row>
    <row r="7366" spans="1:7" x14ac:dyDescent="0.2">
      <c r="A7366" s="1570">
        <v>304031</v>
      </c>
      <c r="B7366" s="172" t="s">
        <v>14486</v>
      </c>
      <c r="C7366" s="172" t="s">
        <v>14487</v>
      </c>
      <c r="D7366" s="172" t="s">
        <v>134</v>
      </c>
      <c r="E7366" s="172" t="s">
        <v>143</v>
      </c>
      <c r="G7366" s="172" t="s">
        <v>110</v>
      </c>
    </row>
    <row r="7367" spans="1:7" x14ac:dyDescent="0.2">
      <c r="A7367" s="1570">
        <v>304032</v>
      </c>
      <c r="B7367" s="172" t="s">
        <v>14488</v>
      </c>
      <c r="C7367" s="172" t="s">
        <v>14489</v>
      </c>
      <c r="D7367" s="172" t="s">
        <v>134</v>
      </c>
      <c r="E7367" s="172" t="s">
        <v>143</v>
      </c>
      <c r="G7367" s="172" t="s">
        <v>110</v>
      </c>
    </row>
    <row r="7368" spans="1:7" x14ac:dyDescent="0.2">
      <c r="A7368" s="1570">
        <v>304033</v>
      </c>
      <c r="B7368" s="172" t="s">
        <v>14490</v>
      </c>
      <c r="C7368" s="172" t="s">
        <v>14491</v>
      </c>
      <c r="D7368" s="172" t="s">
        <v>134</v>
      </c>
      <c r="E7368" s="172" t="s">
        <v>143</v>
      </c>
      <c r="G7368" s="172" t="s">
        <v>110</v>
      </c>
    </row>
    <row r="7369" spans="1:7" x14ac:dyDescent="0.2">
      <c r="A7369" s="1570">
        <v>304034</v>
      </c>
      <c r="B7369" s="172" t="s">
        <v>14492</v>
      </c>
      <c r="C7369" s="172" t="s">
        <v>14493</v>
      </c>
      <c r="D7369" s="172" t="s">
        <v>134</v>
      </c>
      <c r="E7369" s="172" t="s">
        <v>143</v>
      </c>
      <c r="G7369" s="172" t="s">
        <v>110</v>
      </c>
    </row>
    <row r="7370" spans="1:7" x14ac:dyDescent="0.2">
      <c r="A7370" s="1570">
        <v>304035</v>
      </c>
      <c r="B7370" s="172" t="s">
        <v>14494</v>
      </c>
      <c r="C7370" s="172" t="s">
        <v>14495</v>
      </c>
      <c r="D7370" s="172" t="s">
        <v>134</v>
      </c>
      <c r="E7370" s="172" t="s">
        <v>143</v>
      </c>
      <c r="G7370" s="172" t="s">
        <v>110</v>
      </c>
    </row>
    <row r="7371" spans="1:7" x14ac:dyDescent="0.2">
      <c r="A7371" s="1570">
        <v>304036</v>
      </c>
      <c r="B7371" s="172" t="s">
        <v>14496</v>
      </c>
      <c r="C7371" s="172" t="s">
        <v>14497</v>
      </c>
      <c r="D7371" s="172" t="s">
        <v>134</v>
      </c>
      <c r="E7371" s="172" t="s">
        <v>143</v>
      </c>
      <c r="G7371" s="172" t="s">
        <v>110</v>
      </c>
    </row>
    <row r="7372" spans="1:7" x14ac:dyDescent="0.2">
      <c r="A7372" s="1570">
        <v>304037</v>
      </c>
      <c r="B7372" s="172" t="s">
        <v>14498</v>
      </c>
      <c r="C7372" s="172" t="s">
        <v>14499</v>
      </c>
      <c r="D7372" s="172" t="s">
        <v>134</v>
      </c>
      <c r="G7372" s="172" t="s">
        <v>107</v>
      </c>
    </row>
    <row r="7373" spans="1:7" x14ac:dyDescent="0.2">
      <c r="A7373" s="1570">
        <v>304038</v>
      </c>
      <c r="B7373" s="172" t="s">
        <v>14500</v>
      </c>
      <c r="C7373" s="172" t="s">
        <v>14501</v>
      </c>
      <c r="D7373" s="172" t="s">
        <v>134</v>
      </c>
      <c r="G7373" s="172" t="s">
        <v>107</v>
      </c>
    </row>
    <row r="7374" spans="1:7" x14ac:dyDescent="0.2">
      <c r="A7374" s="1570">
        <v>304039</v>
      </c>
      <c r="B7374" s="172" t="s">
        <v>14502</v>
      </c>
      <c r="C7374" s="172" t="s">
        <v>14503</v>
      </c>
      <c r="D7374" s="172" t="s">
        <v>124</v>
      </c>
      <c r="G7374" s="172" t="s">
        <v>103</v>
      </c>
    </row>
    <row r="7375" spans="1:7" x14ac:dyDescent="0.2">
      <c r="A7375" s="1570">
        <v>304040</v>
      </c>
      <c r="B7375" s="172" t="s">
        <v>14504</v>
      </c>
      <c r="C7375" s="172" t="s">
        <v>14505</v>
      </c>
      <c r="D7375" s="172" t="s">
        <v>143</v>
      </c>
      <c r="G7375" s="172" t="s">
        <v>103</v>
      </c>
    </row>
    <row r="7376" spans="1:7" x14ac:dyDescent="0.2">
      <c r="A7376" s="1570">
        <v>304041</v>
      </c>
      <c r="B7376" s="172" t="s">
        <v>14506</v>
      </c>
      <c r="C7376" s="172" t="s">
        <v>14507</v>
      </c>
      <c r="D7376" s="172" t="s">
        <v>124</v>
      </c>
      <c r="G7376" s="172" t="s">
        <v>103</v>
      </c>
    </row>
    <row r="7377" spans="1:7" x14ac:dyDescent="0.2">
      <c r="A7377" s="1570">
        <v>304042</v>
      </c>
      <c r="B7377" s="172" t="s">
        <v>14508</v>
      </c>
      <c r="C7377" s="172" t="s">
        <v>14509</v>
      </c>
      <c r="D7377" s="172" t="s">
        <v>101</v>
      </c>
      <c r="E7377" s="172" t="s">
        <v>143</v>
      </c>
      <c r="G7377" s="172" t="s">
        <v>103</v>
      </c>
    </row>
    <row r="7378" spans="1:7" x14ac:dyDescent="0.2">
      <c r="A7378" s="1570">
        <v>304043</v>
      </c>
      <c r="B7378" s="172" t="s">
        <v>14510</v>
      </c>
      <c r="C7378" s="172" t="s">
        <v>14511</v>
      </c>
      <c r="D7378" s="172" t="s">
        <v>124</v>
      </c>
      <c r="G7378" s="172" t="s">
        <v>103</v>
      </c>
    </row>
    <row r="7379" spans="1:7" x14ac:dyDescent="0.2">
      <c r="A7379" s="1570">
        <v>304044</v>
      </c>
      <c r="B7379" s="172" t="s">
        <v>14512</v>
      </c>
      <c r="C7379" s="172" t="s">
        <v>14513</v>
      </c>
      <c r="D7379" s="172" t="s">
        <v>124</v>
      </c>
      <c r="G7379" s="172" t="s">
        <v>103</v>
      </c>
    </row>
    <row r="7380" spans="1:7" x14ac:dyDescent="0.2">
      <c r="A7380" s="1570">
        <v>304050</v>
      </c>
      <c r="B7380" s="172" t="s">
        <v>14514</v>
      </c>
      <c r="C7380" s="172" t="s">
        <v>14515</v>
      </c>
      <c r="D7380" s="172" t="s">
        <v>124</v>
      </c>
      <c r="G7380" s="172" t="s">
        <v>103</v>
      </c>
    </row>
    <row r="7381" spans="1:7" x14ac:dyDescent="0.2">
      <c r="A7381" s="1570">
        <v>304051</v>
      </c>
      <c r="B7381" s="172" t="s">
        <v>14516</v>
      </c>
      <c r="C7381" s="172" t="s">
        <v>14517</v>
      </c>
      <c r="D7381" s="172" t="s">
        <v>134</v>
      </c>
      <c r="G7381" s="172" t="s">
        <v>103</v>
      </c>
    </row>
    <row r="7382" spans="1:7" x14ac:dyDescent="0.2">
      <c r="A7382" s="1570">
        <v>304052</v>
      </c>
      <c r="B7382" s="172" t="s">
        <v>14518</v>
      </c>
      <c r="C7382" s="172" t="s">
        <v>14519</v>
      </c>
      <c r="D7382" s="172" t="s">
        <v>134</v>
      </c>
      <c r="G7382" s="172" t="s">
        <v>103</v>
      </c>
    </row>
    <row r="7383" spans="1:7" x14ac:dyDescent="0.2">
      <c r="A7383" s="1570">
        <v>304053</v>
      </c>
      <c r="B7383" s="172" t="s">
        <v>14520</v>
      </c>
      <c r="C7383" s="172" t="s">
        <v>14521</v>
      </c>
      <c r="D7383" s="172" t="s">
        <v>134</v>
      </c>
      <c r="G7383" s="172" t="s">
        <v>103</v>
      </c>
    </row>
    <row r="7384" spans="1:7" x14ac:dyDescent="0.2">
      <c r="A7384" s="1570">
        <v>304054</v>
      </c>
      <c r="B7384" s="172" t="s">
        <v>14522</v>
      </c>
      <c r="C7384" s="172" t="s">
        <v>14523</v>
      </c>
      <c r="D7384" s="172" t="s">
        <v>143</v>
      </c>
      <c r="G7384" s="172" t="s">
        <v>103</v>
      </c>
    </row>
    <row r="7385" spans="1:7" x14ac:dyDescent="0.2">
      <c r="A7385" s="1570">
        <v>304055</v>
      </c>
      <c r="B7385" s="172" t="s">
        <v>14524</v>
      </c>
      <c r="C7385" s="172" t="s">
        <v>14525</v>
      </c>
      <c r="D7385" s="172" t="s">
        <v>143</v>
      </c>
      <c r="G7385" s="172" t="s">
        <v>103</v>
      </c>
    </row>
    <row r="7386" spans="1:7" x14ac:dyDescent="0.2">
      <c r="A7386" s="1570">
        <v>304056</v>
      </c>
      <c r="B7386" s="172" t="s">
        <v>14526</v>
      </c>
      <c r="C7386" s="172" t="s">
        <v>14527</v>
      </c>
      <c r="D7386" s="172" t="s">
        <v>124</v>
      </c>
      <c r="G7386" s="172" t="s">
        <v>103</v>
      </c>
    </row>
    <row r="7387" spans="1:7" x14ac:dyDescent="0.2">
      <c r="A7387" s="1570">
        <v>304057</v>
      </c>
      <c r="B7387" s="172" t="s">
        <v>14528</v>
      </c>
      <c r="C7387" s="172" t="s">
        <v>14529</v>
      </c>
      <c r="D7387" s="172" t="s">
        <v>143</v>
      </c>
      <c r="G7387" s="172" t="s">
        <v>103</v>
      </c>
    </row>
    <row r="7388" spans="1:7" x14ac:dyDescent="0.2">
      <c r="A7388" s="1570">
        <v>304058</v>
      </c>
      <c r="B7388" s="172" t="s">
        <v>14530</v>
      </c>
      <c r="C7388" s="172" t="s">
        <v>14531</v>
      </c>
      <c r="D7388" s="172" t="s">
        <v>124</v>
      </c>
      <c r="G7388" s="172" t="s">
        <v>103</v>
      </c>
    </row>
    <row r="7389" spans="1:7" x14ac:dyDescent="0.2">
      <c r="A7389" s="1570">
        <v>304059</v>
      </c>
      <c r="B7389" s="172" t="s">
        <v>14532</v>
      </c>
      <c r="C7389" s="172" t="s">
        <v>14533</v>
      </c>
      <c r="D7389" s="172" t="s">
        <v>143</v>
      </c>
      <c r="G7389" s="172" t="s">
        <v>103</v>
      </c>
    </row>
    <row r="7390" spans="1:7" x14ac:dyDescent="0.2">
      <c r="A7390" s="1570">
        <v>304060</v>
      </c>
      <c r="B7390" s="172" t="s">
        <v>14534</v>
      </c>
      <c r="C7390" s="172" t="s">
        <v>14535</v>
      </c>
      <c r="D7390" s="172" t="s">
        <v>134</v>
      </c>
      <c r="E7390" s="172" t="s">
        <v>143</v>
      </c>
      <c r="G7390" s="172" t="s">
        <v>103</v>
      </c>
    </row>
    <row r="7391" spans="1:7" x14ac:dyDescent="0.2">
      <c r="A7391" s="1570">
        <v>304061</v>
      </c>
      <c r="B7391" s="172" t="s">
        <v>14536</v>
      </c>
      <c r="C7391" s="172" t="s">
        <v>14537</v>
      </c>
      <c r="D7391" s="172" t="s">
        <v>143</v>
      </c>
      <c r="G7391" s="172" t="s">
        <v>103</v>
      </c>
    </row>
    <row r="7392" spans="1:7" x14ac:dyDescent="0.2">
      <c r="A7392" s="1570">
        <v>304062</v>
      </c>
      <c r="B7392" s="172" t="s">
        <v>14538</v>
      </c>
      <c r="C7392" s="172" t="s">
        <v>14539</v>
      </c>
      <c r="D7392" s="172" t="s">
        <v>143</v>
      </c>
      <c r="G7392" s="172" t="s">
        <v>103</v>
      </c>
    </row>
    <row r="7393" spans="1:7" x14ac:dyDescent="0.2">
      <c r="A7393" s="1570">
        <v>304063</v>
      </c>
      <c r="B7393" s="172" t="s">
        <v>14540</v>
      </c>
      <c r="C7393" s="172" t="s">
        <v>14541</v>
      </c>
      <c r="D7393" s="172" t="s">
        <v>134</v>
      </c>
      <c r="E7393" s="172" t="s">
        <v>143</v>
      </c>
      <c r="G7393" s="172" t="s">
        <v>103</v>
      </c>
    </row>
    <row r="7394" spans="1:7" x14ac:dyDescent="0.2">
      <c r="A7394" s="1570">
        <v>304064</v>
      </c>
      <c r="B7394" s="172" t="s">
        <v>14542</v>
      </c>
      <c r="C7394" s="172" t="s">
        <v>14543</v>
      </c>
      <c r="D7394" s="172" t="s">
        <v>134</v>
      </c>
      <c r="E7394" s="172" t="s">
        <v>143</v>
      </c>
      <c r="G7394" s="172" t="s">
        <v>103</v>
      </c>
    </row>
    <row r="7395" spans="1:7" x14ac:dyDescent="0.2">
      <c r="A7395" s="1570">
        <v>304065</v>
      </c>
      <c r="B7395" s="172" t="s">
        <v>14544</v>
      </c>
      <c r="C7395" s="172" t="s">
        <v>14545</v>
      </c>
      <c r="D7395" s="172" t="s">
        <v>143</v>
      </c>
      <c r="G7395" s="172" t="s">
        <v>103</v>
      </c>
    </row>
    <row r="7396" spans="1:7" x14ac:dyDescent="0.2">
      <c r="A7396" s="1570">
        <v>304066</v>
      </c>
      <c r="B7396" s="172" t="s">
        <v>14546</v>
      </c>
      <c r="C7396" s="172" t="s">
        <v>14547</v>
      </c>
      <c r="D7396" s="172" t="s">
        <v>143</v>
      </c>
      <c r="G7396" s="172" t="s">
        <v>103</v>
      </c>
    </row>
    <row r="7397" spans="1:7" x14ac:dyDescent="0.2">
      <c r="A7397" s="1570">
        <v>304067</v>
      </c>
      <c r="B7397" s="172" t="s">
        <v>14548</v>
      </c>
      <c r="C7397" s="172" t="s">
        <v>14549</v>
      </c>
      <c r="D7397" s="172" t="s">
        <v>143</v>
      </c>
      <c r="G7397" s="172" t="s">
        <v>103</v>
      </c>
    </row>
    <row r="7398" spans="1:7" x14ac:dyDescent="0.2">
      <c r="A7398" s="1570">
        <v>304068</v>
      </c>
      <c r="B7398" s="172" t="s">
        <v>14550</v>
      </c>
      <c r="C7398" s="172" t="s">
        <v>14551</v>
      </c>
      <c r="D7398" s="172" t="s">
        <v>143</v>
      </c>
      <c r="G7398" s="172" t="s">
        <v>103</v>
      </c>
    </row>
    <row r="7399" spans="1:7" x14ac:dyDescent="0.2">
      <c r="A7399" s="1570">
        <v>304069</v>
      </c>
      <c r="B7399" s="172" t="s">
        <v>14552</v>
      </c>
      <c r="C7399" s="172" t="s">
        <v>14553</v>
      </c>
      <c r="D7399" s="172" t="s">
        <v>143</v>
      </c>
      <c r="G7399" s="172" t="s">
        <v>103</v>
      </c>
    </row>
    <row r="7400" spans="1:7" x14ac:dyDescent="0.2">
      <c r="A7400" s="1570">
        <v>304070</v>
      </c>
      <c r="B7400" s="172" t="s">
        <v>14554</v>
      </c>
      <c r="C7400" s="172" t="s">
        <v>14555</v>
      </c>
      <c r="D7400" s="172" t="s">
        <v>134</v>
      </c>
      <c r="E7400" s="172" t="s">
        <v>143</v>
      </c>
      <c r="G7400" s="172" t="s">
        <v>103</v>
      </c>
    </row>
    <row r="7401" spans="1:7" x14ac:dyDescent="0.2">
      <c r="A7401" s="1570">
        <v>304071</v>
      </c>
      <c r="B7401" s="172" t="s">
        <v>14556</v>
      </c>
      <c r="C7401" s="172" t="s">
        <v>14557</v>
      </c>
      <c r="D7401" s="172" t="s">
        <v>143</v>
      </c>
      <c r="G7401" s="172" t="s">
        <v>103</v>
      </c>
    </row>
    <row r="7402" spans="1:7" x14ac:dyDescent="0.2">
      <c r="A7402" s="1570">
        <v>304072</v>
      </c>
      <c r="B7402" s="172" t="s">
        <v>14558</v>
      </c>
      <c r="C7402" s="172" t="s">
        <v>14559</v>
      </c>
      <c r="D7402" s="172" t="s">
        <v>143</v>
      </c>
      <c r="G7402" s="172" t="s">
        <v>103</v>
      </c>
    </row>
    <row r="7403" spans="1:7" x14ac:dyDescent="0.2">
      <c r="A7403" s="1570">
        <v>304073</v>
      </c>
      <c r="B7403" s="172" t="s">
        <v>14560</v>
      </c>
      <c r="C7403" s="172" t="s">
        <v>14561</v>
      </c>
      <c r="D7403" s="172" t="s">
        <v>134</v>
      </c>
      <c r="G7403" s="172" t="s">
        <v>103</v>
      </c>
    </row>
    <row r="7404" spans="1:7" x14ac:dyDescent="0.2">
      <c r="A7404" s="1570">
        <v>304074</v>
      </c>
      <c r="B7404" s="172" t="s">
        <v>14562</v>
      </c>
      <c r="C7404" s="172" t="s">
        <v>14563</v>
      </c>
      <c r="D7404" s="172" t="s">
        <v>101</v>
      </c>
      <c r="G7404" s="172" t="s">
        <v>103</v>
      </c>
    </row>
    <row r="7405" spans="1:7" x14ac:dyDescent="0.2">
      <c r="A7405" s="1570">
        <v>304075</v>
      </c>
      <c r="B7405" s="172" t="s">
        <v>14564</v>
      </c>
      <c r="C7405" s="172" t="s">
        <v>14565</v>
      </c>
      <c r="D7405" s="172" t="s">
        <v>124</v>
      </c>
      <c r="G7405" s="172" t="s">
        <v>103</v>
      </c>
    </row>
    <row r="7406" spans="1:7" x14ac:dyDescent="0.2">
      <c r="A7406" s="1570">
        <v>304076</v>
      </c>
      <c r="B7406" s="172" t="s">
        <v>14566</v>
      </c>
      <c r="C7406" s="172" t="s">
        <v>14567</v>
      </c>
      <c r="D7406" s="172" t="s">
        <v>124</v>
      </c>
      <c r="G7406" s="172" t="s">
        <v>103</v>
      </c>
    </row>
    <row r="7407" spans="1:7" x14ac:dyDescent="0.2">
      <c r="A7407" s="1570">
        <v>304077</v>
      </c>
      <c r="B7407" s="172" t="s">
        <v>14568</v>
      </c>
      <c r="C7407" s="172" t="s">
        <v>14569</v>
      </c>
      <c r="D7407" s="172" t="s">
        <v>134</v>
      </c>
      <c r="G7407" s="172" t="s">
        <v>103</v>
      </c>
    </row>
    <row r="7408" spans="1:7" x14ac:dyDescent="0.2">
      <c r="A7408" s="1570">
        <v>304078</v>
      </c>
      <c r="B7408" s="172" t="s">
        <v>14570</v>
      </c>
      <c r="C7408" s="172" t="s">
        <v>14571</v>
      </c>
      <c r="D7408" s="172" t="s">
        <v>101</v>
      </c>
      <c r="G7408" s="172" t="s">
        <v>103</v>
      </c>
    </row>
    <row r="7409" spans="1:7" x14ac:dyDescent="0.2">
      <c r="A7409" s="1570">
        <v>304079</v>
      </c>
      <c r="B7409" s="172" t="s">
        <v>14572</v>
      </c>
      <c r="C7409" s="172" t="s">
        <v>14573</v>
      </c>
      <c r="D7409" s="172" t="s">
        <v>124</v>
      </c>
      <c r="E7409" s="172" t="s">
        <v>143</v>
      </c>
      <c r="G7409" s="172" t="s">
        <v>103</v>
      </c>
    </row>
    <row r="7410" spans="1:7" x14ac:dyDescent="0.2">
      <c r="A7410" s="1570">
        <v>304080</v>
      </c>
      <c r="B7410" s="172" t="s">
        <v>14574</v>
      </c>
      <c r="C7410" s="172" t="s">
        <v>14575</v>
      </c>
      <c r="D7410" s="172" t="s">
        <v>143</v>
      </c>
      <c r="G7410" s="172" t="s">
        <v>103</v>
      </c>
    </row>
    <row r="7411" spans="1:7" x14ac:dyDescent="0.2">
      <c r="A7411" s="1570">
        <v>304081</v>
      </c>
      <c r="B7411" s="172" t="s">
        <v>14576</v>
      </c>
      <c r="C7411" s="172" t="s">
        <v>14577</v>
      </c>
      <c r="D7411" s="172" t="s">
        <v>101</v>
      </c>
      <c r="G7411" s="172" t="s">
        <v>103</v>
      </c>
    </row>
    <row r="7412" spans="1:7" x14ac:dyDescent="0.2">
      <c r="A7412" s="1570">
        <v>304082</v>
      </c>
      <c r="B7412" s="172" t="s">
        <v>14578</v>
      </c>
      <c r="C7412" s="172" t="s">
        <v>14579</v>
      </c>
      <c r="D7412" s="172" t="s">
        <v>101</v>
      </c>
      <c r="G7412" s="172" t="s">
        <v>103</v>
      </c>
    </row>
    <row r="7413" spans="1:7" x14ac:dyDescent="0.2">
      <c r="A7413" s="1570">
        <v>304083</v>
      </c>
      <c r="B7413" s="172" t="s">
        <v>14580</v>
      </c>
      <c r="C7413" s="172" t="s">
        <v>14581</v>
      </c>
      <c r="D7413" s="172" t="s">
        <v>134</v>
      </c>
      <c r="E7413" s="172" t="s">
        <v>143</v>
      </c>
      <c r="G7413" s="172" t="s">
        <v>103</v>
      </c>
    </row>
    <row r="7414" spans="1:7" x14ac:dyDescent="0.2">
      <c r="A7414" s="1570">
        <v>304084</v>
      </c>
      <c r="B7414" s="172" t="s">
        <v>14582</v>
      </c>
      <c r="C7414" s="172" t="s">
        <v>14583</v>
      </c>
      <c r="D7414" s="172" t="s">
        <v>124</v>
      </c>
      <c r="G7414" s="172" t="s">
        <v>103</v>
      </c>
    </row>
    <row r="7415" spans="1:7" x14ac:dyDescent="0.2">
      <c r="A7415" s="1570">
        <v>304085</v>
      </c>
      <c r="B7415" s="172" t="s">
        <v>14584</v>
      </c>
      <c r="C7415" s="172" t="s">
        <v>14585</v>
      </c>
      <c r="D7415" s="172" t="s">
        <v>124</v>
      </c>
      <c r="G7415" s="172" t="s">
        <v>103</v>
      </c>
    </row>
    <row r="7416" spans="1:7" x14ac:dyDescent="0.2">
      <c r="A7416" s="1570">
        <v>304086</v>
      </c>
      <c r="B7416" s="172" t="s">
        <v>14586</v>
      </c>
      <c r="C7416" s="172" t="s">
        <v>14587</v>
      </c>
      <c r="D7416" s="172" t="s">
        <v>124</v>
      </c>
      <c r="G7416" s="172" t="s">
        <v>103</v>
      </c>
    </row>
    <row r="7417" spans="1:7" x14ac:dyDescent="0.2">
      <c r="A7417" s="1570">
        <v>304087</v>
      </c>
      <c r="B7417" s="172" t="s">
        <v>14588</v>
      </c>
      <c r="C7417" s="172" t="s">
        <v>14589</v>
      </c>
      <c r="D7417" s="172" t="s">
        <v>134</v>
      </c>
      <c r="G7417" s="172" t="s">
        <v>110</v>
      </c>
    </row>
    <row r="7418" spans="1:7" x14ac:dyDescent="0.2">
      <c r="A7418" s="1570">
        <v>304088</v>
      </c>
      <c r="B7418" s="172" t="s">
        <v>14590</v>
      </c>
      <c r="C7418" s="172" t="s">
        <v>14591</v>
      </c>
      <c r="D7418" s="172" t="s">
        <v>134</v>
      </c>
      <c r="G7418" s="172" t="s">
        <v>110</v>
      </c>
    </row>
    <row r="7419" spans="1:7" x14ac:dyDescent="0.2">
      <c r="A7419" s="1570">
        <v>304089</v>
      </c>
      <c r="B7419" s="172" t="s">
        <v>14592</v>
      </c>
      <c r="C7419" s="172" t="s">
        <v>14593</v>
      </c>
      <c r="D7419" s="172" t="s">
        <v>124</v>
      </c>
      <c r="G7419" s="172" t="s">
        <v>110</v>
      </c>
    </row>
    <row r="7420" spans="1:7" x14ac:dyDescent="0.2">
      <c r="A7420" s="1570">
        <v>304090</v>
      </c>
      <c r="B7420" s="172" t="s">
        <v>14594</v>
      </c>
      <c r="C7420" s="172" t="s">
        <v>14595</v>
      </c>
      <c r="D7420" s="172" t="s">
        <v>124</v>
      </c>
      <c r="G7420" s="172" t="s">
        <v>103</v>
      </c>
    </row>
    <row r="7421" spans="1:7" x14ac:dyDescent="0.2">
      <c r="A7421" s="1570">
        <v>304091</v>
      </c>
      <c r="B7421" s="172" t="s">
        <v>14596</v>
      </c>
      <c r="C7421" s="172" t="s">
        <v>14597</v>
      </c>
      <c r="D7421" s="172" t="s">
        <v>124</v>
      </c>
      <c r="G7421" s="172" t="s">
        <v>103</v>
      </c>
    </row>
    <row r="7422" spans="1:7" x14ac:dyDescent="0.2">
      <c r="A7422" s="1570">
        <v>304092</v>
      </c>
      <c r="B7422" s="172" t="s">
        <v>14598</v>
      </c>
      <c r="C7422" s="172" t="s">
        <v>14599</v>
      </c>
      <c r="D7422" s="172" t="s">
        <v>124</v>
      </c>
      <c r="G7422" s="172" t="s">
        <v>103</v>
      </c>
    </row>
    <row r="7423" spans="1:7" x14ac:dyDescent="0.2">
      <c r="A7423" s="1570">
        <v>304093</v>
      </c>
      <c r="B7423" s="172" t="s">
        <v>14600</v>
      </c>
      <c r="C7423" s="172" t="s">
        <v>14601</v>
      </c>
      <c r="D7423" s="172" t="s">
        <v>143</v>
      </c>
      <c r="G7423" s="172" t="s">
        <v>110</v>
      </c>
    </row>
    <row r="7424" spans="1:7" x14ac:dyDescent="0.2">
      <c r="A7424" s="1570">
        <v>304094</v>
      </c>
      <c r="B7424" s="172" t="s">
        <v>14602</v>
      </c>
      <c r="C7424" s="172" t="s">
        <v>14603</v>
      </c>
      <c r="D7424" s="172" t="s">
        <v>134</v>
      </c>
      <c r="G7424" s="172" t="s">
        <v>110</v>
      </c>
    </row>
    <row r="7425" spans="1:7" x14ac:dyDescent="0.2">
      <c r="A7425" s="1570">
        <v>304095</v>
      </c>
      <c r="B7425" s="172" t="s">
        <v>14604</v>
      </c>
      <c r="C7425" s="172" t="s">
        <v>14605</v>
      </c>
      <c r="D7425" s="172" t="s">
        <v>134</v>
      </c>
      <c r="G7425" s="172" t="s">
        <v>103</v>
      </c>
    </row>
    <row r="7426" spans="1:7" x14ac:dyDescent="0.2">
      <c r="A7426" s="1570">
        <v>304096</v>
      </c>
      <c r="B7426" s="172" t="s">
        <v>14606</v>
      </c>
      <c r="C7426" s="172" t="s">
        <v>14607</v>
      </c>
      <c r="D7426" s="172" t="s">
        <v>134</v>
      </c>
      <c r="G7426" s="172" t="s">
        <v>110</v>
      </c>
    </row>
    <row r="7427" spans="1:7" x14ac:dyDescent="0.2">
      <c r="A7427" s="1570">
        <v>304097</v>
      </c>
      <c r="B7427" s="172" t="s">
        <v>14608</v>
      </c>
      <c r="C7427" s="172" t="s">
        <v>14609</v>
      </c>
      <c r="D7427" s="172" t="s">
        <v>134</v>
      </c>
      <c r="G7427" s="172" t="s">
        <v>110</v>
      </c>
    </row>
    <row r="7428" spans="1:7" x14ac:dyDescent="0.2">
      <c r="A7428" s="1570">
        <v>304098</v>
      </c>
      <c r="B7428" s="172" t="s">
        <v>14610</v>
      </c>
      <c r="C7428" s="172" t="s">
        <v>14611</v>
      </c>
      <c r="D7428" s="172" t="s">
        <v>134</v>
      </c>
      <c r="E7428" s="172" t="s">
        <v>143</v>
      </c>
      <c r="G7428" s="172" t="s">
        <v>103</v>
      </c>
    </row>
    <row r="7429" spans="1:7" x14ac:dyDescent="0.2">
      <c r="A7429" s="1570">
        <v>304099</v>
      </c>
      <c r="B7429" s="172" t="s">
        <v>14612</v>
      </c>
      <c r="C7429" s="172" t="s">
        <v>14613</v>
      </c>
      <c r="D7429" s="172" t="s">
        <v>143</v>
      </c>
      <c r="G7429" s="172" t="s">
        <v>103</v>
      </c>
    </row>
    <row r="7430" spans="1:7" x14ac:dyDescent="0.2">
      <c r="A7430" s="1570">
        <v>304100</v>
      </c>
      <c r="B7430" s="172" t="s">
        <v>14614</v>
      </c>
      <c r="C7430" s="172" t="s">
        <v>14615</v>
      </c>
      <c r="D7430" s="172" t="s">
        <v>134</v>
      </c>
      <c r="G7430" s="172" t="s">
        <v>103</v>
      </c>
    </row>
    <row r="7431" spans="1:7" x14ac:dyDescent="0.2">
      <c r="A7431" s="1570">
        <v>304101</v>
      </c>
      <c r="B7431" s="172" t="s">
        <v>14616</v>
      </c>
      <c r="C7431" s="172" t="s">
        <v>14617</v>
      </c>
      <c r="D7431" s="172" t="s">
        <v>143</v>
      </c>
      <c r="G7431" s="172" t="s">
        <v>103</v>
      </c>
    </row>
    <row r="7432" spans="1:7" x14ac:dyDescent="0.2">
      <c r="A7432" s="1570">
        <v>304102</v>
      </c>
      <c r="B7432" s="172" t="s">
        <v>14618</v>
      </c>
      <c r="C7432" s="172" t="s">
        <v>14619</v>
      </c>
      <c r="D7432" s="172" t="s">
        <v>143</v>
      </c>
      <c r="G7432" s="172" t="s">
        <v>103</v>
      </c>
    </row>
    <row r="7433" spans="1:7" x14ac:dyDescent="0.2">
      <c r="A7433" s="1570">
        <v>304103</v>
      </c>
      <c r="B7433" s="172" t="s">
        <v>14620</v>
      </c>
      <c r="C7433" s="172" t="s">
        <v>14621</v>
      </c>
      <c r="D7433" s="172" t="s">
        <v>143</v>
      </c>
      <c r="G7433" s="172" t="s">
        <v>103</v>
      </c>
    </row>
    <row r="7434" spans="1:7" x14ac:dyDescent="0.2">
      <c r="A7434" s="1570">
        <v>304104</v>
      </c>
      <c r="B7434" s="172" t="s">
        <v>14622</v>
      </c>
      <c r="C7434" s="172" t="s">
        <v>14623</v>
      </c>
      <c r="D7434" s="172" t="s">
        <v>134</v>
      </c>
      <c r="G7434" s="172" t="s">
        <v>103</v>
      </c>
    </row>
    <row r="7435" spans="1:7" x14ac:dyDescent="0.2">
      <c r="A7435" s="1570">
        <v>304105</v>
      </c>
      <c r="B7435" s="172" t="s">
        <v>14624</v>
      </c>
      <c r="C7435" s="172" t="s">
        <v>14625</v>
      </c>
      <c r="D7435" s="172" t="s">
        <v>134</v>
      </c>
      <c r="G7435" s="172" t="s">
        <v>103</v>
      </c>
    </row>
    <row r="7436" spans="1:7" x14ac:dyDescent="0.2">
      <c r="A7436" s="1570">
        <v>304106</v>
      </c>
      <c r="B7436" s="172" t="s">
        <v>14626</v>
      </c>
      <c r="C7436" s="172" t="s">
        <v>14627</v>
      </c>
      <c r="D7436" s="172" t="s">
        <v>143</v>
      </c>
      <c r="G7436" s="172" t="s">
        <v>110</v>
      </c>
    </row>
    <row r="7437" spans="1:7" x14ac:dyDescent="0.2">
      <c r="A7437" s="1570">
        <v>304107</v>
      </c>
      <c r="B7437" s="172" t="s">
        <v>14628</v>
      </c>
      <c r="C7437" s="172" t="s">
        <v>14629</v>
      </c>
      <c r="D7437" s="172" t="s">
        <v>101</v>
      </c>
      <c r="G7437" s="172" t="s">
        <v>103</v>
      </c>
    </row>
    <row r="7438" spans="1:7" x14ac:dyDescent="0.2">
      <c r="A7438" s="1570">
        <v>304108</v>
      </c>
      <c r="B7438" s="172" t="s">
        <v>14630</v>
      </c>
      <c r="C7438" s="172" t="s">
        <v>14631</v>
      </c>
      <c r="D7438" s="172" t="s">
        <v>134</v>
      </c>
      <c r="G7438" s="172" t="s">
        <v>110</v>
      </c>
    </row>
    <row r="7439" spans="1:7" x14ac:dyDescent="0.2">
      <c r="A7439" s="1570">
        <v>304109</v>
      </c>
      <c r="B7439" s="172" t="s">
        <v>14632</v>
      </c>
      <c r="C7439" s="172" t="s">
        <v>14633</v>
      </c>
      <c r="D7439" s="172" t="s">
        <v>134</v>
      </c>
      <c r="G7439" s="172" t="s">
        <v>103</v>
      </c>
    </row>
    <row r="7440" spans="1:7" x14ac:dyDescent="0.2">
      <c r="A7440" s="1570">
        <v>304110</v>
      </c>
      <c r="B7440" s="172" t="s">
        <v>14634</v>
      </c>
      <c r="C7440" s="172" t="s">
        <v>14635</v>
      </c>
      <c r="D7440" s="172" t="s">
        <v>134</v>
      </c>
      <c r="G7440" s="172" t="s">
        <v>103</v>
      </c>
    </row>
    <row r="7441" spans="1:7" x14ac:dyDescent="0.2">
      <c r="A7441" s="1570">
        <v>304111</v>
      </c>
      <c r="B7441" s="172" t="s">
        <v>14636</v>
      </c>
      <c r="C7441" s="172" t="s">
        <v>14637</v>
      </c>
      <c r="D7441" s="172" t="s">
        <v>143</v>
      </c>
      <c r="G7441" s="172" t="s">
        <v>103</v>
      </c>
    </row>
    <row r="7442" spans="1:7" x14ac:dyDescent="0.2">
      <c r="A7442" s="1570">
        <v>304112</v>
      </c>
      <c r="B7442" s="172" t="s">
        <v>14638</v>
      </c>
      <c r="C7442" s="172" t="s">
        <v>14639</v>
      </c>
      <c r="D7442" s="172" t="s">
        <v>101</v>
      </c>
      <c r="G7442" s="172" t="s">
        <v>103</v>
      </c>
    </row>
    <row r="7443" spans="1:7" x14ac:dyDescent="0.2">
      <c r="A7443" s="1570">
        <v>304113</v>
      </c>
      <c r="B7443" s="172" t="s">
        <v>14640</v>
      </c>
      <c r="C7443" s="172" t="s">
        <v>14641</v>
      </c>
      <c r="D7443" s="172" t="s">
        <v>134</v>
      </c>
      <c r="G7443" s="172" t="s">
        <v>103</v>
      </c>
    </row>
    <row r="7444" spans="1:7" x14ac:dyDescent="0.2">
      <c r="A7444" s="1570">
        <v>304114</v>
      </c>
      <c r="B7444" s="172" t="s">
        <v>14642</v>
      </c>
      <c r="C7444" s="172" t="s">
        <v>14643</v>
      </c>
      <c r="D7444" s="172" t="s">
        <v>134</v>
      </c>
      <c r="G7444" s="172" t="s">
        <v>103</v>
      </c>
    </row>
    <row r="7445" spans="1:7" x14ac:dyDescent="0.2">
      <c r="A7445" s="1570">
        <v>304115</v>
      </c>
      <c r="B7445" s="172" t="s">
        <v>14644</v>
      </c>
      <c r="C7445" s="172" t="s">
        <v>14645</v>
      </c>
      <c r="D7445" s="172" t="s">
        <v>143</v>
      </c>
      <c r="G7445" s="172" t="s">
        <v>103</v>
      </c>
    </row>
    <row r="7446" spans="1:7" x14ac:dyDescent="0.2">
      <c r="A7446" s="1570">
        <v>304116</v>
      </c>
      <c r="B7446" s="172" t="s">
        <v>14646</v>
      </c>
      <c r="C7446" s="172" t="s">
        <v>14647</v>
      </c>
      <c r="D7446" s="172" t="s">
        <v>101</v>
      </c>
      <c r="G7446" s="172" t="s">
        <v>113</v>
      </c>
    </row>
    <row r="7447" spans="1:7" x14ac:dyDescent="0.2">
      <c r="A7447" s="1570">
        <v>304117</v>
      </c>
      <c r="B7447" s="172" t="s">
        <v>14648</v>
      </c>
      <c r="C7447" s="172" t="s">
        <v>14649</v>
      </c>
      <c r="D7447" s="172" t="s">
        <v>124</v>
      </c>
      <c r="G7447" s="172" t="s">
        <v>103</v>
      </c>
    </row>
    <row r="7448" spans="1:7" x14ac:dyDescent="0.2">
      <c r="A7448" s="1570">
        <v>304118</v>
      </c>
      <c r="B7448" s="172" t="s">
        <v>14650</v>
      </c>
      <c r="C7448" s="172" t="s">
        <v>14651</v>
      </c>
      <c r="D7448" s="172" t="s">
        <v>143</v>
      </c>
      <c r="G7448" s="172" t="s">
        <v>103</v>
      </c>
    </row>
    <row r="7449" spans="1:7" x14ac:dyDescent="0.2">
      <c r="A7449" s="1570">
        <v>304119</v>
      </c>
      <c r="B7449" s="172" t="s">
        <v>14652</v>
      </c>
      <c r="C7449" s="172" t="s">
        <v>14653</v>
      </c>
      <c r="D7449" s="172" t="s">
        <v>143</v>
      </c>
      <c r="G7449" s="172" t="s">
        <v>103</v>
      </c>
    </row>
    <row r="7450" spans="1:7" x14ac:dyDescent="0.2">
      <c r="A7450" s="1570">
        <v>304120</v>
      </c>
      <c r="B7450" s="172" t="s">
        <v>14654</v>
      </c>
      <c r="C7450" s="172" t="s">
        <v>14655</v>
      </c>
      <c r="D7450" s="172" t="s">
        <v>134</v>
      </c>
      <c r="G7450" s="172" t="s">
        <v>103</v>
      </c>
    </row>
    <row r="7451" spans="1:7" x14ac:dyDescent="0.2">
      <c r="A7451" s="1570">
        <v>304121</v>
      </c>
      <c r="B7451" s="172" t="s">
        <v>14656</v>
      </c>
      <c r="C7451" s="172" t="s">
        <v>14657</v>
      </c>
      <c r="D7451" s="172" t="s">
        <v>134</v>
      </c>
      <c r="G7451" s="172" t="s">
        <v>110</v>
      </c>
    </row>
    <row r="7452" spans="1:7" x14ac:dyDescent="0.2">
      <c r="A7452" s="1570">
        <v>304122</v>
      </c>
      <c r="B7452" s="172" t="s">
        <v>14658</v>
      </c>
      <c r="C7452" s="172" t="s">
        <v>14659</v>
      </c>
      <c r="D7452" s="172" t="s">
        <v>143</v>
      </c>
      <c r="G7452" s="172" t="s">
        <v>110</v>
      </c>
    </row>
    <row r="7453" spans="1:7" x14ac:dyDescent="0.2">
      <c r="A7453" s="1570">
        <v>304123</v>
      </c>
      <c r="B7453" s="172" t="s">
        <v>14660</v>
      </c>
      <c r="C7453" s="172" t="s">
        <v>14661</v>
      </c>
      <c r="D7453" s="172" t="s">
        <v>134</v>
      </c>
      <c r="G7453" s="172" t="s">
        <v>103</v>
      </c>
    </row>
    <row r="7454" spans="1:7" x14ac:dyDescent="0.2">
      <c r="A7454" s="1570">
        <v>304124</v>
      </c>
      <c r="B7454" s="172" t="s">
        <v>14662</v>
      </c>
      <c r="C7454" s="172" t="s">
        <v>14663</v>
      </c>
      <c r="D7454" s="172" t="s">
        <v>134</v>
      </c>
      <c r="G7454" s="172" t="s">
        <v>107</v>
      </c>
    </row>
    <row r="7455" spans="1:7" x14ac:dyDescent="0.2">
      <c r="A7455" s="1570">
        <v>304125</v>
      </c>
      <c r="B7455" s="172" t="s">
        <v>14664</v>
      </c>
      <c r="C7455" s="172" t="s">
        <v>14665</v>
      </c>
      <c r="D7455" s="172" t="s">
        <v>124</v>
      </c>
      <c r="G7455" s="172" t="s">
        <v>103</v>
      </c>
    </row>
    <row r="7456" spans="1:7" x14ac:dyDescent="0.2">
      <c r="A7456" s="1570">
        <v>304126</v>
      </c>
      <c r="B7456" s="172" t="s">
        <v>14666</v>
      </c>
      <c r="C7456" s="172" t="s">
        <v>14667</v>
      </c>
      <c r="D7456" s="172" t="s">
        <v>143</v>
      </c>
      <c r="G7456" s="172" t="s">
        <v>103</v>
      </c>
    </row>
    <row r="7457" spans="1:7" x14ac:dyDescent="0.2">
      <c r="A7457" s="1570">
        <v>304128</v>
      </c>
      <c r="B7457" s="172" t="s">
        <v>14668</v>
      </c>
      <c r="C7457" s="172" t="s">
        <v>14669</v>
      </c>
      <c r="D7457" s="172" t="s">
        <v>143</v>
      </c>
      <c r="G7457" s="172" t="s">
        <v>103</v>
      </c>
    </row>
    <row r="7458" spans="1:7" x14ac:dyDescent="0.2">
      <c r="A7458" s="1570">
        <v>304129</v>
      </c>
      <c r="B7458" s="172" t="s">
        <v>14670</v>
      </c>
      <c r="C7458" s="172" t="s">
        <v>14671</v>
      </c>
      <c r="D7458" s="172" t="s">
        <v>143</v>
      </c>
      <c r="G7458" s="172" t="s">
        <v>103</v>
      </c>
    </row>
    <row r="7459" spans="1:7" x14ac:dyDescent="0.2">
      <c r="A7459" s="1570">
        <v>304130</v>
      </c>
      <c r="B7459" s="172" t="s">
        <v>14672</v>
      </c>
      <c r="C7459" s="172" t="s">
        <v>14673</v>
      </c>
      <c r="D7459" s="172" t="s">
        <v>134</v>
      </c>
      <c r="G7459" s="172" t="s">
        <v>103</v>
      </c>
    </row>
    <row r="7460" spans="1:7" x14ac:dyDescent="0.2">
      <c r="A7460" s="1570">
        <v>304131</v>
      </c>
      <c r="B7460" s="172" t="s">
        <v>14674</v>
      </c>
      <c r="C7460" s="172" t="s">
        <v>14675</v>
      </c>
      <c r="D7460" s="172" t="s">
        <v>143</v>
      </c>
      <c r="G7460" s="172" t="s">
        <v>103</v>
      </c>
    </row>
    <row r="7461" spans="1:7" x14ac:dyDescent="0.2">
      <c r="A7461" s="1570">
        <v>304132</v>
      </c>
      <c r="B7461" s="172" t="s">
        <v>14676</v>
      </c>
      <c r="C7461" s="172" t="s">
        <v>14677</v>
      </c>
      <c r="D7461" s="172" t="s">
        <v>134</v>
      </c>
      <c r="E7461" s="172" t="s">
        <v>143</v>
      </c>
      <c r="G7461" s="172" t="s">
        <v>110</v>
      </c>
    </row>
    <row r="7462" spans="1:7" x14ac:dyDescent="0.2">
      <c r="A7462" s="1570">
        <v>304133</v>
      </c>
      <c r="B7462" s="172" t="s">
        <v>14678</v>
      </c>
      <c r="C7462" s="172" t="s">
        <v>14679</v>
      </c>
      <c r="D7462" s="172" t="s">
        <v>134</v>
      </c>
      <c r="G7462" s="172" t="s">
        <v>103</v>
      </c>
    </row>
    <row r="7463" spans="1:7" x14ac:dyDescent="0.2">
      <c r="A7463" s="1570">
        <v>304134</v>
      </c>
      <c r="B7463" s="172" t="s">
        <v>14680</v>
      </c>
      <c r="C7463" s="172" t="s">
        <v>14681</v>
      </c>
      <c r="D7463" s="172" t="s">
        <v>143</v>
      </c>
      <c r="G7463" s="172" t="s">
        <v>110</v>
      </c>
    </row>
    <row r="7464" spans="1:7" x14ac:dyDescent="0.2">
      <c r="A7464" s="1570">
        <v>304135</v>
      </c>
      <c r="B7464" s="172" t="s">
        <v>14682</v>
      </c>
      <c r="C7464" s="172" t="s">
        <v>14683</v>
      </c>
      <c r="D7464" s="172" t="s">
        <v>134</v>
      </c>
      <c r="E7464" s="172" t="s">
        <v>143</v>
      </c>
      <c r="G7464" s="172" t="s">
        <v>110</v>
      </c>
    </row>
    <row r="7465" spans="1:7" x14ac:dyDescent="0.2">
      <c r="A7465" s="1570">
        <v>304136</v>
      </c>
      <c r="B7465" s="172" t="s">
        <v>14684</v>
      </c>
      <c r="C7465" s="172" t="s">
        <v>14685</v>
      </c>
      <c r="D7465" s="172" t="s">
        <v>134</v>
      </c>
      <c r="E7465" s="172" t="s">
        <v>143</v>
      </c>
      <c r="G7465" s="172" t="s">
        <v>110</v>
      </c>
    </row>
    <row r="7466" spans="1:7" x14ac:dyDescent="0.2">
      <c r="A7466" s="1570">
        <v>304137</v>
      </c>
      <c r="B7466" s="172" t="s">
        <v>14686</v>
      </c>
      <c r="C7466" s="172" t="s">
        <v>14687</v>
      </c>
      <c r="D7466" s="172" t="s">
        <v>101</v>
      </c>
      <c r="G7466" s="172" t="s">
        <v>103</v>
      </c>
    </row>
    <row r="7467" spans="1:7" x14ac:dyDescent="0.2">
      <c r="A7467" s="1570">
        <v>304138</v>
      </c>
      <c r="B7467" s="172" t="s">
        <v>14688</v>
      </c>
      <c r="C7467" s="172" t="s">
        <v>14689</v>
      </c>
      <c r="D7467" s="172" t="s">
        <v>124</v>
      </c>
      <c r="G7467" s="172" t="s">
        <v>103</v>
      </c>
    </row>
    <row r="7468" spans="1:7" x14ac:dyDescent="0.2">
      <c r="A7468" s="1570">
        <v>304139</v>
      </c>
      <c r="B7468" s="172" t="s">
        <v>14690</v>
      </c>
      <c r="C7468" s="172" t="s">
        <v>14691</v>
      </c>
      <c r="D7468" s="172" t="s">
        <v>101</v>
      </c>
      <c r="G7468" s="172" t="s">
        <v>103</v>
      </c>
    </row>
    <row r="7469" spans="1:7" x14ac:dyDescent="0.2">
      <c r="A7469" s="1570">
        <v>304140</v>
      </c>
      <c r="B7469" s="172" t="s">
        <v>14692</v>
      </c>
      <c r="C7469" s="172" t="s">
        <v>14693</v>
      </c>
      <c r="D7469" s="172" t="s">
        <v>124</v>
      </c>
      <c r="G7469" s="172" t="s">
        <v>103</v>
      </c>
    </row>
    <row r="7470" spans="1:7" x14ac:dyDescent="0.2">
      <c r="A7470" s="1570">
        <v>304141</v>
      </c>
      <c r="B7470" s="172" t="s">
        <v>14694</v>
      </c>
      <c r="C7470" s="172" t="s">
        <v>14695</v>
      </c>
      <c r="D7470" s="172" t="s">
        <v>143</v>
      </c>
      <c r="G7470" s="172" t="s">
        <v>110</v>
      </c>
    </row>
    <row r="7471" spans="1:7" x14ac:dyDescent="0.2">
      <c r="A7471" s="1570">
        <v>304142</v>
      </c>
      <c r="B7471" s="172" t="s">
        <v>14696</v>
      </c>
      <c r="C7471" s="172" t="s">
        <v>14697</v>
      </c>
      <c r="D7471" s="172" t="s">
        <v>134</v>
      </c>
      <c r="G7471" s="172" t="s">
        <v>103</v>
      </c>
    </row>
    <row r="7472" spans="1:7" x14ac:dyDescent="0.2">
      <c r="A7472" s="1570">
        <v>304143</v>
      </c>
      <c r="B7472" s="172" t="s">
        <v>14698</v>
      </c>
      <c r="C7472" s="172" t="s">
        <v>14699</v>
      </c>
      <c r="D7472" s="172" t="s">
        <v>101</v>
      </c>
      <c r="G7472" s="172" t="s">
        <v>103</v>
      </c>
    </row>
    <row r="7473" spans="1:7" x14ac:dyDescent="0.2">
      <c r="A7473" s="1570">
        <v>304144</v>
      </c>
      <c r="B7473" s="172" t="s">
        <v>14700</v>
      </c>
      <c r="C7473" s="172" t="s">
        <v>14701</v>
      </c>
      <c r="D7473" s="172" t="s">
        <v>134</v>
      </c>
      <c r="G7473" s="172" t="s">
        <v>110</v>
      </c>
    </row>
    <row r="7474" spans="1:7" x14ac:dyDescent="0.2">
      <c r="A7474" s="1570">
        <v>304145</v>
      </c>
      <c r="B7474" s="172" t="s">
        <v>14702</v>
      </c>
      <c r="C7474" s="172" t="s">
        <v>14703</v>
      </c>
      <c r="D7474" s="172" t="s">
        <v>134</v>
      </c>
      <c r="G7474" s="172" t="s">
        <v>110</v>
      </c>
    </row>
    <row r="7475" spans="1:7" x14ac:dyDescent="0.2">
      <c r="A7475" s="1570">
        <v>304146</v>
      </c>
      <c r="B7475" s="172" t="s">
        <v>14704</v>
      </c>
      <c r="C7475" s="172" t="s">
        <v>14705</v>
      </c>
      <c r="D7475" s="172" t="s">
        <v>134</v>
      </c>
      <c r="G7475" s="172" t="s">
        <v>110</v>
      </c>
    </row>
    <row r="7476" spans="1:7" x14ac:dyDescent="0.2">
      <c r="A7476" s="1570">
        <v>304147</v>
      </c>
      <c r="B7476" s="172" t="s">
        <v>14706</v>
      </c>
      <c r="C7476" s="172" t="s">
        <v>14707</v>
      </c>
      <c r="D7476" s="172" t="s">
        <v>134</v>
      </c>
      <c r="G7476" s="172" t="s">
        <v>103</v>
      </c>
    </row>
    <row r="7477" spans="1:7" x14ac:dyDescent="0.2">
      <c r="A7477" s="1570">
        <v>304148</v>
      </c>
      <c r="B7477" s="172" t="s">
        <v>14708</v>
      </c>
      <c r="C7477" s="172" t="s">
        <v>14709</v>
      </c>
      <c r="D7477" s="172" t="s">
        <v>134</v>
      </c>
      <c r="G7477" s="172" t="s">
        <v>103</v>
      </c>
    </row>
    <row r="7478" spans="1:7" x14ac:dyDescent="0.2">
      <c r="A7478" s="1570">
        <v>304149</v>
      </c>
      <c r="B7478" s="172" t="s">
        <v>14710</v>
      </c>
      <c r="C7478" s="172" t="s">
        <v>14711</v>
      </c>
      <c r="D7478" s="172" t="s">
        <v>134</v>
      </c>
      <c r="G7478" s="172" t="s">
        <v>103</v>
      </c>
    </row>
    <row r="7479" spans="1:7" x14ac:dyDescent="0.2">
      <c r="A7479" s="1570">
        <v>304150</v>
      </c>
      <c r="B7479" s="172" t="s">
        <v>14712</v>
      </c>
      <c r="C7479" s="172" t="s">
        <v>14713</v>
      </c>
      <c r="D7479" s="172" t="s">
        <v>134</v>
      </c>
      <c r="G7479" s="172" t="s">
        <v>103</v>
      </c>
    </row>
    <row r="7480" spans="1:7" x14ac:dyDescent="0.2">
      <c r="A7480" s="1570">
        <v>304151</v>
      </c>
      <c r="B7480" s="172" t="s">
        <v>14714</v>
      </c>
      <c r="C7480" s="172" t="s">
        <v>14715</v>
      </c>
      <c r="D7480" s="172" t="s">
        <v>143</v>
      </c>
      <c r="G7480" s="172" t="s">
        <v>103</v>
      </c>
    </row>
    <row r="7481" spans="1:7" x14ac:dyDescent="0.2">
      <c r="A7481" s="1570">
        <v>304152</v>
      </c>
      <c r="B7481" s="172" t="s">
        <v>14716</v>
      </c>
      <c r="C7481" s="172" t="s">
        <v>14717</v>
      </c>
      <c r="D7481" s="172" t="s">
        <v>124</v>
      </c>
      <c r="G7481" s="172" t="s">
        <v>103</v>
      </c>
    </row>
    <row r="7482" spans="1:7" x14ac:dyDescent="0.2">
      <c r="A7482" s="1570">
        <v>304153</v>
      </c>
      <c r="B7482" s="172" t="s">
        <v>14718</v>
      </c>
      <c r="C7482" s="172" t="s">
        <v>14719</v>
      </c>
      <c r="D7482" s="172" t="s">
        <v>143</v>
      </c>
      <c r="G7482" s="172" t="s">
        <v>103</v>
      </c>
    </row>
    <row r="7483" spans="1:7" x14ac:dyDescent="0.2">
      <c r="A7483" s="1570">
        <v>304154</v>
      </c>
      <c r="B7483" s="172" t="s">
        <v>14720</v>
      </c>
      <c r="C7483" s="172" t="s">
        <v>14721</v>
      </c>
      <c r="D7483" s="172" t="s">
        <v>143</v>
      </c>
      <c r="G7483" s="172" t="s">
        <v>103</v>
      </c>
    </row>
    <row r="7484" spans="1:7" x14ac:dyDescent="0.2">
      <c r="A7484" s="1570">
        <v>304155</v>
      </c>
      <c r="B7484" s="172" t="s">
        <v>14722</v>
      </c>
      <c r="C7484" s="172" t="s">
        <v>14723</v>
      </c>
      <c r="D7484" s="172" t="s">
        <v>143</v>
      </c>
      <c r="G7484" s="172" t="s">
        <v>103</v>
      </c>
    </row>
    <row r="7485" spans="1:7" x14ac:dyDescent="0.2">
      <c r="A7485" s="1570">
        <v>304156</v>
      </c>
      <c r="B7485" s="172" t="s">
        <v>14724</v>
      </c>
      <c r="C7485" s="172" t="s">
        <v>14725</v>
      </c>
      <c r="D7485" s="172" t="s">
        <v>143</v>
      </c>
      <c r="G7485" s="172" t="s">
        <v>103</v>
      </c>
    </row>
    <row r="7486" spans="1:7" x14ac:dyDescent="0.2">
      <c r="A7486" s="1570">
        <v>304157</v>
      </c>
      <c r="B7486" s="172" t="s">
        <v>14726</v>
      </c>
      <c r="C7486" s="172" t="s">
        <v>14727</v>
      </c>
      <c r="D7486" s="172" t="s">
        <v>143</v>
      </c>
      <c r="G7486" s="172" t="s">
        <v>110</v>
      </c>
    </row>
    <row r="7487" spans="1:7" x14ac:dyDescent="0.2">
      <c r="A7487" s="1570">
        <v>304158</v>
      </c>
      <c r="B7487" s="172" t="s">
        <v>14728</v>
      </c>
      <c r="C7487" s="172" t="s">
        <v>14729</v>
      </c>
      <c r="D7487" s="172" t="s">
        <v>143</v>
      </c>
      <c r="G7487" s="172" t="s">
        <v>110</v>
      </c>
    </row>
    <row r="7488" spans="1:7" x14ac:dyDescent="0.2">
      <c r="A7488" s="1570">
        <v>304159</v>
      </c>
      <c r="B7488" s="172" t="s">
        <v>14730</v>
      </c>
      <c r="C7488" s="172" t="s">
        <v>14731</v>
      </c>
      <c r="D7488" s="172" t="s">
        <v>134</v>
      </c>
      <c r="G7488" s="172" t="s">
        <v>110</v>
      </c>
    </row>
    <row r="7489" spans="1:7" x14ac:dyDescent="0.2">
      <c r="A7489" s="1570">
        <v>304160</v>
      </c>
      <c r="B7489" s="172" t="s">
        <v>14732</v>
      </c>
      <c r="C7489" s="172" t="s">
        <v>14733</v>
      </c>
      <c r="D7489" s="172" t="s">
        <v>143</v>
      </c>
      <c r="G7489" s="172" t="s">
        <v>110</v>
      </c>
    </row>
    <row r="7490" spans="1:7" x14ac:dyDescent="0.2">
      <c r="A7490" s="1570">
        <v>304161</v>
      </c>
      <c r="B7490" s="172" t="s">
        <v>14734</v>
      </c>
      <c r="C7490" s="172" t="s">
        <v>14735</v>
      </c>
      <c r="D7490" s="172" t="s">
        <v>134</v>
      </c>
      <c r="G7490" s="172" t="s">
        <v>103</v>
      </c>
    </row>
    <row r="7491" spans="1:7" x14ac:dyDescent="0.2">
      <c r="A7491" s="1570">
        <v>304162</v>
      </c>
      <c r="B7491" s="172" t="s">
        <v>14736</v>
      </c>
      <c r="C7491" s="172" t="s">
        <v>14737</v>
      </c>
      <c r="D7491" s="172" t="s">
        <v>134</v>
      </c>
      <c r="G7491" s="172" t="s">
        <v>110</v>
      </c>
    </row>
    <row r="7492" spans="1:7" x14ac:dyDescent="0.2">
      <c r="A7492" s="1570">
        <v>304163</v>
      </c>
      <c r="B7492" s="172" t="s">
        <v>14738</v>
      </c>
      <c r="C7492" s="172" t="s">
        <v>14739</v>
      </c>
      <c r="D7492" s="172" t="s">
        <v>134</v>
      </c>
      <c r="G7492" s="172" t="s">
        <v>103</v>
      </c>
    </row>
    <row r="7493" spans="1:7" x14ac:dyDescent="0.2">
      <c r="A7493" s="1570">
        <v>304164</v>
      </c>
      <c r="B7493" s="172" t="s">
        <v>14740</v>
      </c>
      <c r="C7493" s="172" t="s">
        <v>14741</v>
      </c>
      <c r="D7493" s="172" t="s">
        <v>124</v>
      </c>
      <c r="G7493" s="172" t="s">
        <v>103</v>
      </c>
    </row>
    <row r="7494" spans="1:7" x14ac:dyDescent="0.2">
      <c r="A7494" s="1570">
        <v>304165</v>
      </c>
      <c r="B7494" s="172" t="s">
        <v>14742</v>
      </c>
      <c r="C7494" s="172" t="s">
        <v>14743</v>
      </c>
      <c r="D7494" s="172" t="s">
        <v>134</v>
      </c>
      <c r="E7494" s="172" t="s">
        <v>143</v>
      </c>
      <c r="G7494" s="172" t="s">
        <v>110</v>
      </c>
    </row>
    <row r="7495" spans="1:7" x14ac:dyDescent="0.2">
      <c r="A7495" s="1570">
        <v>304166</v>
      </c>
      <c r="B7495" s="172" t="s">
        <v>14744</v>
      </c>
      <c r="C7495" s="172" t="s">
        <v>14745</v>
      </c>
      <c r="D7495" s="172" t="s">
        <v>101</v>
      </c>
      <c r="G7495" s="172" t="s">
        <v>113</v>
      </c>
    </row>
    <row r="7496" spans="1:7" x14ac:dyDescent="0.2">
      <c r="A7496" s="1570">
        <v>304167</v>
      </c>
      <c r="B7496" s="172" t="s">
        <v>14746</v>
      </c>
      <c r="C7496" s="172" t="s">
        <v>14747</v>
      </c>
      <c r="D7496" s="172" t="s">
        <v>101</v>
      </c>
      <c r="G7496" s="172" t="s">
        <v>113</v>
      </c>
    </row>
    <row r="7497" spans="1:7" x14ac:dyDescent="0.2">
      <c r="A7497" s="1570">
        <v>304168</v>
      </c>
      <c r="B7497" s="172" t="s">
        <v>14748</v>
      </c>
      <c r="C7497" s="172" t="s">
        <v>14749</v>
      </c>
      <c r="D7497" s="172" t="s">
        <v>101</v>
      </c>
      <c r="G7497" s="172" t="s">
        <v>103</v>
      </c>
    </row>
    <row r="7498" spans="1:7" x14ac:dyDescent="0.2">
      <c r="A7498" s="1570">
        <v>304169</v>
      </c>
      <c r="B7498" s="172" t="s">
        <v>14750</v>
      </c>
      <c r="C7498" s="172" t="s">
        <v>14751</v>
      </c>
      <c r="D7498" s="172" t="s">
        <v>101</v>
      </c>
      <c r="G7498" s="172" t="s">
        <v>103</v>
      </c>
    </row>
    <row r="7499" spans="1:7" x14ac:dyDescent="0.2">
      <c r="A7499" s="1570">
        <v>304170</v>
      </c>
      <c r="B7499" s="172" t="s">
        <v>14752</v>
      </c>
      <c r="C7499" s="172" t="s">
        <v>14753</v>
      </c>
      <c r="D7499" s="172" t="s">
        <v>101</v>
      </c>
      <c r="G7499" s="172" t="s">
        <v>103</v>
      </c>
    </row>
    <row r="7500" spans="1:7" x14ac:dyDescent="0.2">
      <c r="A7500" s="1570">
        <v>304171</v>
      </c>
      <c r="B7500" s="172" t="s">
        <v>14754</v>
      </c>
      <c r="C7500" s="172" t="s">
        <v>14755</v>
      </c>
      <c r="D7500" s="172" t="s">
        <v>101</v>
      </c>
      <c r="G7500" s="172" t="s">
        <v>103</v>
      </c>
    </row>
    <row r="7501" spans="1:7" x14ac:dyDescent="0.2">
      <c r="A7501" s="1570">
        <v>304172</v>
      </c>
      <c r="B7501" s="172" t="s">
        <v>14756</v>
      </c>
      <c r="C7501" s="172" t="s">
        <v>14757</v>
      </c>
      <c r="D7501" s="172" t="s">
        <v>134</v>
      </c>
      <c r="G7501" s="172" t="s">
        <v>103</v>
      </c>
    </row>
    <row r="7502" spans="1:7" x14ac:dyDescent="0.2">
      <c r="A7502" s="1570">
        <v>304173</v>
      </c>
      <c r="B7502" s="172" t="s">
        <v>14758</v>
      </c>
      <c r="C7502" s="172" t="s">
        <v>14759</v>
      </c>
      <c r="D7502" s="172" t="s">
        <v>134</v>
      </c>
      <c r="G7502" s="172" t="s">
        <v>110</v>
      </c>
    </row>
    <row r="7503" spans="1:7" x14ac:dyDescent="0.2">
      <c r="A7503" s="1570">
        <v>304174</v>
      </c>
      <c r="B7503" s="172" t="s">
        <v>14760</v>
      </c>
      <c r="C7503" s="172" t="s">
        <v>14761</v>
      </c>
      <c r="D7503" s="172" t="s">
        <v>134</v>
      </c>
      <c r="G7503" s="172" t="s">
        <v>103</v>
      </c>
    </row>
    <row r="7504" spans="1:7" x14ac:dyDescent="0.2">
      <c r="A7504" s="1570">
        <v>304175</v>
      </c>
      <c r="B7504" s="172" t="s">
        <v>14762</v>
      </c>
      <c r="C7504" s="172" t="s">
        <v>14763</v>
      </c>
      <c r="D7504" s="172" t="s">
        <v>124</v>
      </c>
      <c r="G7504" s="172" t="s">
        <v>103</v>
      </c>
    </row>
    <row r="7505" spans="1:7" x14ac:dyDescent="0.2">
      <c r="A7505" s="1570">
        <v>304176</v>
      </c>
      <c r="B7505" s="172" t="s">
        <v>14764</v>
      </c>
      <c r="C7505" s="172" t="s">
        <v>14765</v>
      </c>
      <c r="D7505" s="172" t="s">
        <v>124</v>
      </c>
      <c r="G7505" s="172" t="s">
        <v>103</v>
      </c>
    </row>
    <row r="7506" spans="1:7" x14ac:dyDescent="0.2">
      <c r="A7506" s="1570">
        <v>304177</v>
      </c>
      <c r="B7506" s="172" t="s">
        <v>14766</v>
      </c>
      <c r="C7506" s="172" t="s">
        <v>14767</v>
      </c>
      <c r="D7506" s="172" t="s">
        <v>134</v>
      </c>
      <c r="E7506" s="172" t="s">
        <v>143</v>
      </c>
      <c r="G7506" s="172" t="s">
        <v>103</v>
      </c>
    </row>
    <row r="7507" spans="1:7" x14ac:dyDescent="0.2">
      <c r="A7507" s="1570">
        <v>304178</v>
      </c>
      <c r="B7507" s="172" t="s">
        <v>14768</v>
      </c>
      <c r="C7507" s="172" t="s">
        <v>14769</v>
      </c>
      <c r="D7507" s="172" t="s">
        <v>134</v>
      </c>
      <c r="G7507" s="172" t="s">
        <v>103</v>
      </c>
    </row>
    <row r="7508" spans="1:7" x14ac:dyDescent="0.2">
      <c r="A7508" s="1570">
        <v>304179</v>
      </c>
      <c r="B7508" s="172" t="s">
        <v>14770</v>
      </c>
      <c r="C7508" s="172" t="s">
        <v>14771</v>
      </c>
      <c r="D7508" s="172" t="s">
        <v>134</v>
      </c>
      <c r="G7508" s="172" t="s">
        <v>103</v>
      </c>
    </row>
    <row r="7509" spans="1:7" x14ac:dyDescent="0.2">
      <c r="A7509" s="1570">
        <v>304180</v>
      </c>
      <c r="B7509" s="172" t="s">
        <v>14772</v>
      </c>
      <c r="C7509" s="172" t="s">
        <v>14773</v>
      </c>
      <c r="D7509" s="172" t="s">
        <v>143</v>
      </c>
      <c r="G7509" s="172" t="s">
        <v>103</v>
      </c>
    </row>
    <row r="7510" spans="1:7" x14ac:dyDescent="0.2">
      <c r="A7510" s="1570">
        <v>304181</v>
      </c>
      <c r="B7510" s="172" t="s">
        <v>14774</v>
      </c>
      <c r="C7510" s="172" t="s">
        <v>14775</v>
      </c>
      <c r="D7510" s="172" t="s">
        <v>134</v>
      </c>
      <c r="G7510" s="172" t="s">
        <v>103</v>
      </c>
    </row>
    <row r="7511" spans="1:7" x14ac:dyDescent="0.2">
      <c r="A7511" s="1570">
        <v>304182</v>
      </c>
      <c r="B7511" s="172" t="s">
        <v>14776</v>
      </c>
      <c r="C7511" s="172" t="s">
        <v>14777</v>
      </c>
      <c r="D7511" s="172" t="s">
        <v>134</v>
      </c>
      <c r="G7511" s="172" t="s">
        <v>107</v>
      </c>
    </row>
    <row r="7512" spans="1:7" x14ac:dyDescent="0.2">
      <c r="A7512" s="1570">
        <v>304183</v>
      </c>
      <c r="B7512" s="172" t="s">
        <v>14778</v>
      </c>
      <c r="C7512" s="172" t="s">
        <v>14779</v>
      </c>
      <c r="D7512" s="172" t="s">
        <v>134</v>
      </c>
      <c r="G7512" s="172" t="s">
        <v>107</v>
      </c>
    </row>
    <row r="7513" spans="1:7" x14ac:dyDescent="0.2">
      <c r="A7513" s="1570">
        <v>304184</v>
      </c>
      <c r="B7513" s="172" t="s">
        <v>14780</v>
      </c>
      <c r="C7513" s="172" t="s">
        <v>14781</v>
      </c>
      <c r="D7513" s="172" t="s">
        <v>134</v>
      </c>
      <c r="G7513" s="172" t="s">
        <v>103</v>
      </c>
    </row>
    <row r="7514" spans="1:7" x14ac:dyDescent="0.2">
      <c r="A7514" s="1570">
        <v>304185</v>
      </c>
      <c r="B7514" s="172" t="s">
        <v>14782</v>
      </c>
      <c r="C7514" s="172" t="s">
        <v>14783</v>
      </c>
      <c r="D7514" s="172" t="s">
        <v>143</v>
      </c>
      <c r="G7514" s="172" t="s">
        <v>103</v>
      </c>
    </row>
    <row r="7515" spans="1:7" x14ac:dyDescent="0.2">
      <c r="A7515" s="1570">
        <v>304186</v>
      </c>
      <c r="B7515" s="172" t="s">
        <v>14784</v>
      </c>
      <c r="C7515" s="172" t="s">
        <v>14785</v>
      </c>
      <c r="D7515" s="172" t="s">
        <v>143</v>
      </c>
      <c r="G7515" s="172" t="s">
        <v>103</v>
      </c>
    </row>
    <row r="7516" spans="1:7" x14ac:dyDescent="0.2">
      <c r="A7516" s="1570">
        <v>304187</v>
      </c>
      <c r="B7516" s="172" t="s">
        <v>14786</v>
      </c>
      <c r="C7516" s="172" t="s">
        <v>14787</v>
      </c>
      <c r="D7516" s="172" t="s">
        <v>134</v>
      </c>
      <c r="G7516" s="172" t="s">
        <v>103</v>
      </c>
    </row>
    <row r="7517" spans="1:7" x14ac:dyDescent="0.2">
      <c r="A7517" s="1570">
        <v>304188</v>
      </c>
      <c r="B7517" s="172" t="s">
        <v>14788</v>
      </c>
      <c r="C7517" s="172" t="s">
        <v>14789</v>
      </c>
      <c r="D7517" s="172" t="s">
        <v>134</v>
      </c>
      <c r="G7517" s="172" t="s">
        <v>103</v>
      </c>
    </row>
    <row r="7518" spans="1:7" x14ac:dyDescent="0.2">
      <c r="A7518" s="1570">
        <v>304189</v>
      </c>
      <c r="B7518" s="172" t="s">
        <v>14790</v>
      </c>
      <c r="C7518" s="172" t="s">
        <v>14791</v>
      </c>
      <c r="D7518" s="172" t="s">
        <v>143</v>
      </c>
      <c r="G7518" s="172" t="s">
        <v>103</v>
      </c>
    </row>
    <row r="7519" spans="1:7" x14ac:dyDescent="0.2">
      <c r="A7519" s="1570">
        <v>304190</v>
      </c>
      <c r="B7519" s="172" t="s">
        <v>14792</v>
      </c>
      <c r="C7519" s="172" t="s">
        <v>14793</v>
      </c>
      <c r="D7519" s="172" t="s">
        <v>134</v>
      </c>
      <c r="G7519" s="172" t="s">
        <v>110</v>
      </c>
    </row>
    <row r="7520" spans="1:7" x14ac:dyDescent="0.2">
      <c r="A7520" s="1570">
        <v>304191</v>
      </c>
      <c r="B7520" s="172" t="s">
        <v>14794</v>
      </c>
      <c r="C7520" s="172" t="s">
        <v>14795</v>
      </c>
      <c r="D7520" s="172" t="s">
        <v>143</v>
      </c>
      <c r="G7520" s="172" t="s">
        <v>103</v>
      </c>
    </row>
    <row r="7521" spans="1:7" x14ac:dyDescent="0.2">
      <c r="A7521" s="1570">
        <v>304192</v>
      </c>
      <c r="B7521" s="172" t="s">
        <v>14796</v>
      </c>
      <c r="C7521" s="172" t="s">
        <v>14797</v>
      </c>
      <c r="D7521" s="172" t="s">
        <v>134</v>
      </c>
      <c r="G7521" s="172" t="s">
        <v>110</v>
      </c>
    </row>
    <row r="7522" spans="1:7" x14ac:dyDescent="0.2">
      <c r="A7522" s="1570">
        <v>304193</v>
      </c>
      <c r="B7522" s="172" t="s">
        <v>14798</v>
      </c>
      <c r="C7522" s="172" t="s">
        <v>14799</v>
      </c>
      <c r="D7522" s="172" t="s">
        <v>134</v>
      </c>
      <c r="G7522" s="172" t="s">
        <v>110</v>
      </c>
    </row>
    <row r="7523" spans="1:7" x14ac:dyDescent="0.2">
      <c r="A7523" s="1570">
        <v>304194</v>
      </c>
      <c r="B7523" s="172" t="s">
        <v>14800</v>
      </c>
      <c r="C7523" s="172" t="s">
        <v>14801</v>
      </c>
      <c r="D7523" s="172" t="s">
        <v>134</v>
      </c>
      <c r="G7523" s="172" t="s">
        <v>110</v>
      </c>
    </row>
    <row r="7524" spans="1:7" x14ac:dyDescent="0.2">
      <c r="A7524" s="1570">
        <v>304195</v>
      </c>
      <c r="B7524" s="172" t="s">
        <v>14802</v>
      </c>
      <c r="C7524" s="172" t="s">
        <v>14803</v>
      </c>
      <c r="D7524" s="172" t="s">
        <v>143</v>
      </c>
      <c r="G7524" s="172" t="s">
        <v>103</v>
      </c>
    </row>
    <row r="7525" spans="1:7" x14ac:dyDescent="0.2">
      <c r="A7525" s="1570">
        <v>304196</v>
      </c>
      <c r="B7525" s="172" t="s">
        <v>14804</v>
      </c>
      <c r="C7525" s="172" t="s">
        <v>14805</v>
      </c>
      <c r="D7525" s="172" t="s">
        <v>143</v>
      </c>
      <c r="G7525" s="172" t="s">
        <v>103</v>
      </c>
    </row>
    <row r="7526" spans="1:7" x14ac:dyDescent="0.2">
      <c r="A7526" s="1570">
        <v>304197</v>
      </c>
      <c r="B7526" s="172" t="s">
        <v>14806</v>
      </c>
      <c r="C7526" s="172" t="s">
        <v>14807</v>
      </c>
      <c r="D7526" s="172" t="s">
        <v>143</v>
      </c>
      <c r="G7526" s="172" t="s">
        <v>103</v>
      </c>
    </row>
    <row r="7527" spans="1:7" x14ac:dyDescent="0.2">
      <c r="A7527" s="1570">
        <v>304198</v>
      </c>
      <c r="B7527" s="172" t="s">
        <v>14808</v>
      </c>
      <c r="C7527" s="172" t="s">
        <v>14809</v>
      </c>
      <c r="D7527" s="172" t="s">
        <v>101</v>
      </c>
      <c r="E7527" s="172" t="s">
        <v>134</v>
      </c>
      <c r="G7527" s="172" t="s">
        <v>103</v>
      </c>
    </row>
    <row r="7528" spans="1:7" x14ac:dyDescent="0.2">
      <c r="A7528" s="1570">
        <v>304199</v>
      </c>
      <c r="B7528" s="172" t="s">
        <v>14810</v>
      </c>
      <c r="C7528" s="172" t="s">
        <v>14811</v>
      </c>
      <c r="D7528" s="172" t="s">
        <v>134</v>
      </c>
      <c r="G7528" s="172" t="s">
        <v>103</v>
      </c>
    </row>
    <row r="7529" spans="1:7" x14ac:dyDescent="0.2">
      <c r="A7529" s="1570">
        <v>304200</v>
      </c>
      <c r="B7529" s="172" t="s">
        <v>14812</v>
      </c>
      <c r="C7529" s="172" t="s">
        <v>14813</v>
      </c>
      <c r="D7529" s="172" t="s">
        <v>134</v>
      </c>
      <c r="G7529" s="172" t="s">
        <v>103</v>
      </c>
    </row>
    <row r="7530" spans="1:7" x14ac:dyDescent="0.2">
      <c r="A7530" s="1570">
        <v>304201</v>
      </c>
      <c r="B7530" s="172" t="s">
        <v>14814</v>
      </c>
      <c r="C7530" s="172" t="s">
        <v>14815</v>
      </c>
      <c r="D7530" s="172" t="s">
        <v>134</v>
      </c>
      <c r="E7530" s="172" t="s">
        <v>143</v>
      </c>
      <c r="G7530" s="172" t="s">
        <v>103</v>
      </c>
    </row>
    <row r="7531" spans="1:7" x14ac:dyDescent="0.2">
      <c r="A7531" s="1570">
        <v>304202</v>
      </c>
      <c r="B7531" s="172" t="s">
        <v>14816</v>
      </c>
      <c r="C7531" s="172" t="s">
        <v>14817</v>
      </c>
      <c r="D7531" s="172" t="s">
        <v>124</v>
      </c>
      <c r="G7531" s="172" t="s">
        <v>103</v>
      </c>
    </row>
    <row r="7532" spans="1:7" x14ac:dyDescent="0.2">
      <c r="A7532" s="1570">
        <v>304203</v>
      </c>
      <c r="B7532" s="172" t="s">
        <v>14818</v>
      </c>
      <c r="C7532" s="172" t="s">
        <v>14819</v>
      </c>
      <c r="D7532" s="172" t="s">
        <v>134</v>
      </c>
      <c r="G7532" s="172" t="s">
        <v>103</v>
      </c>
    </row>
    <row r="7533" spans="1:7" x14ac:dyDescent="0.2">
      <c r="A7533" s="1570">
        <v>304204</v>
      </c>
      <c r="B7533" s="172" t="s">
        <v>14820</v>
      </c>
      <c r="C7533" s="172" t="s">
        <v>14821</v>
      </c>
      <c r="D7533" s="172" t="s">
        <v>124</v>
      </c>
      <c r="G7533" s="172" t="s">
        <v>103</v>
      </c>
    </row>
    <row r="7534" spans="1:7" x14ac:dyDescent="0.2">
      <c r="A7534" s="1570">
        <v>304205</v>
      </c>
      <c r="B7534" s="172" t="s">
        <v>14822</v>
      </c>
      <c r="C7534" s="172" t="s">
        <v>14823</v>
      </c>
      <c r="D7534" s="172" t="s">
        <v>101</v>
      </c>
      <c r="G7534" s="172" t="s">
        <v>103</v>
      </c>
    </row>
    <row r="7535" spans="1:7" x14ac:dyDescent="0.2">
      <c r="A7535" s="1570">
        <v>304206</v>
      </c>
      <c r="B7535" s="172" t="s">
        <v>14824</v>
      </c>
      <c r="C7535" s="172" t="s">
        <v>14825</v>
      </c>
      <c r="D7535" s="172" t="s">
        <v>134</v>
      </c>
      <c r="G7535" s="172" t="s">
        <v>103</v>
      </c>
    </row>
    <row r="7536" spans="1:7" x14ac:dyDescent="0.2">
      <c r="A7536" s="1570">
        <v>304207</v>
      </c>
      <c r="B7536" s="172" t="s">
        <v>14826</v>
      </c>
      <c r="C7536" s="172" t="s">
        <v>14827</v>
      </c>
      <c r="D7536" s="172" t="s">
        <v>134</v>
      </c>
      <c r="G7536" s="172" t="s">
        <v>103</v>
      </c>
    </row>
    <row r="7537" spans="1:7" x14ac:dyDescent="0.2">
      <c r="A7537" s="1570">
        <v>304208</v>
      </c>
      <c r="B7537" s="172" t="s">
        <v>14828</v>
      </c>
      <c r="C7537" s="172" t="s">
        <v>14829</v>
      </c>
      <c r="D7537" s="172" t="s">
        <v>143</v>
      </c>
      <c r="G7537" s="172" t="s">
        <v>110</v>
      </c>
    </row>
    <row r="7538" spans="1:7" x14ac:dyDescent="0.2">
      <c r="A7538" s="1570">
        <v>304209</v>
      </c>
      <c r="B7538" s="172" t="s">
        <v>14830</v>
      </c>
      <c r="C7538" s="172" t="s">
        <v>14831</v>
      </c>
      <c r="D7538" s="172" t="s">
        <v>143</v>
      </c>
      <c r="G7538" s="172" t="s">
        <v>103</v>
      </c>
    </row>
    <row r="7539" spans="1:7" x14ac:dyDescent="0.2">
      <c r="A7539" s="1570">
        <v>304210</v>
      </c>
      <c r="B7539" s="172" t="s">
        <v>14832</v>
      </c>
      <c r="C7539" s="172" t="s">
        <v>14833</v>
      </c>
      <c r="D7539" s="172" t="s">
        <v>124</v>
      </c>
      <c r="G7539" s="172" t="s">
        <v>103</v>
      </c>
    </row>
    <row r="7540" spans="1:7" x14ac:dyDescent="0.2">
      <c r="A7540" s="1570">
        <v>304211</v>
      </c>
      <c r="B7540" s="172" t="s">
        <v>14834</v>
      </c>
      <c r="C7540" s="172" t="s">
        <v>14835</v>
      </c>
      <c r="D7540" s="172" t="s">
        <v>143</v>
      </c>
      <c r="G7540" s="172" t="s">
        <v>110</v>
      </c>
    </row>
    <row r="7541" spans="1:7" x14ac:dyDescent="0.2">
      <c r="A7541" s="1570">
        <v>304212</v>
      </c>
      <c r="B7541" s="172" t="s">
        <v>14836</v>
      </c>
      <c r="C7541" s="172" t="s">
        <v>14837</v>
      </c>
      <c r="D7541" s="172" t="s">
        <v>143</v>
      </c>
      <c r="G7541" s="172" t="s">
        <v>110</v>
      </c>
    </row>
    <row r="7542" spans="1:7" x14ac:dyDescent="0.2">
      <c r="A7542" s="1570">
        <v>304213</v>
      </c>
      <c r="B7542" s="172" t="s">
        <v>14838</v>
      </c>
      <c r="C7542" s="172" t="s">
        <v>14839</v>
      </c>
      <c r="D7542" s="172" t="s">
        <v>143</v>
      </c>
      <c r="G7542" s="172" t="s">
        <v>103</v>
      </c>
    </row>
    <row r="7543" spans="1:7" x14ac:dyDescent="0.2">
      <c r="A7543" s="1570">
        <v>304214</v>
      </c>
      <c r="B7543" s="172" t="s">
        <v>14840</v>
      </c>
      <c r="C7543" s="172" t="s">
        <v>14841</v>
      </c>
      <c r="D7543" s="172" t="s">
        <v>143</v>
      </c>
      <c r="G7543" s="172" t="s">
        <v>103</v>
      </c>
    </row>
    <row r="7544" spans="1:7" x14ac:dyDescent="0.2">
      <c r="A7544" s="1570">
        <v>304215</v>
      </c>
      <c r="B7544" s="172" t="s">
        <v>14842</v>
      </c>
      <c r="C7544" s="172" t="s">
        <v>14843</v>
      </c>
      <c r="D7544" s="172" t="s">
        <v>143</v>
      </c>
      <c r="G7544" s="172" t="s">
        <v>103</v>
      </c>
    </row>
    <row r="7545" spans="1:7" x14ac:dyDescent="0.2">
      <c r="A7545" s="1570">
        <v>304216</v>
      </c>
      <c r="B7545" s="172" t="s">
        <v>14844</v>
      </c>
      <c r="C7545" s="172" t="s">
        <v>14845</v>
      </c>
      <c r="D7545" s="172" t="s">
        <v>143</v>
      </c>
      <c r="G7545" s="172" t="s">
        <v>103</v>
      </c>
    </row>
    <row r="7546" spans="1:7" x14ac:dyDescent="0.2">
      <c r="A7546" s="1570">
        <v>304217</v>
      </c>
      <c r="B7546" s="172" t="s">
        <v>14846</v>
      </c>
      <c r="C7546" s="172" t="s">
        <v>14847</v>
      </c>
      <c r="D7546" s="172" t="s">
        <v>143</v>
      </c>
      <c r="G7546" s="172" t="s">
        <v>103</v>
      </c>
    </row>
    <row r="7547" spans="1:7" x14ac:dyDescent="0.2">
      <c r="A7547" s="1570">
        <v>304218</v>
      </c>
      <c r="B7547" s="172" t="s">
        <v>14848</v>
      </c>
      <c r="C7547" s="172" t="s">
        <v>14849</v>
      </c>
      <c r="D7547" s="172" t="s">
        <v>143</v>
      </c>
      <c r="G7547" s="172" t="s">
        <v>103</v>
      </c>
    </row>
    <row r="7548" spans="1:7" x14ac:dyDescent="0.2">
      <c r="A7548" s="1570">
        <v>304219</v>
      </c>
      <c r="B7548" s="172" t="s">
        <v>14850</v>
      </c>
      <c r="C7548" s="172" t="s">
        <v>14851</v>
      </c>
      <c r="D7548" s="172" t="s">
        <v>101</v>
      </c>
      <c r="G7548" s="172" t="s">
        <v>103</v>
      </c>
    </row>
    <row r="7549" spans="1:7" x14ac:dyDescent="0.2">
      <c r="A7549" s="1570">
        <v>304220</v>
      </c>
      <c r="B7549" s="172" t="s">
        <v>14852</v>
      </c>
      <c r="C7549" s="172" t="s">
        <v>14853</v>
      </c>
      <c r="D7549" s="172" t="s">
        <v>143</v>
      </c>
      <c r="G7549" s="172" t="s">
        <v>103</v>
      </c>
    </row>
    <row r="7550" spans="1:7" x14ac:dyDescent="0.2">
      <c r="A7550" s="1570">
        <v>465459</v>
      </c>
      <c r="B7550" s="172" t="s">
        <v>10689</v>
      </c>
      <c r="C7550" s="172" t="s">
        <v>8459</v>
      </c>
      <c r="D7550" s="172" t="s">
        <v>101</v>
      </c>
      <c r="G7550" s="172" t="s">
        <v>103</v>
      </c>
    </row>
    <row r="7551" spans="1:7" x14ac:dyDescent="0.2">
      <c r="A7551" s="1570">
        <v>10030487</v>
      </c>
      <c r="B7551" s="172" t="s">
        <v>10690</v>
      </c>
      <c r="C7551" s="172" t="s">
        <v>10691</v>
      </c>
      <c r="D7551" s="172" t="s">
        <v>134</v>
      </c>
      <c r="G7551" s="172" t="s">
        <v>103</v>
      </c>
    </row>
    <row r="7552" spans="1:7" x14ac:dyDescent="0.2">
      <c r="A7552" s="1570">
        <v>10030499</v>
      </c>
      <c r="B7552" s="172" t="s">
        <v>10692</v>
      </c>
      <c r="C7552" s="172" t="s">
        <v>10693</v>
      </c>
      <c r="D7552" s="172" t="s">
        <v>134</v>
      </c>
      <c r="G7552" s="172" t="s">
        <v>103</v>
      </c>
    </row>
    <row r="7553" spans="1:7" x14ac:dyDescent="0.2">
      <c r="A7553" s="1570">
        <v>10030505</v>
      </c>
      <c r="B7553" s="172" t="s">
        <v>10694</v>
      </c>
      <c r="C7553" s="172" t="s">
        <v>10695</v>
      </c>
      <c r="D7553" s="172" t="s">
        <v>101</v>
      </c>
      <c r="G7553" s="172" t="s">
        <v>103</v>
      </c>
    </row>
    <row r="7554" spans="1:7" x14ac:dyDescent="0.2">
      <c r="A7554" s="1570">
        <v>10030517</v>
      </c>
      <c r="B7554" s="172" t="s">
        <v>10696</v>
      </c>
      <c r="C7554" s="172" t="s">
        <v>10697</v>
      </c>
      <c r="D7554" s="172" t="s">
        <v>101</v>
      </c>
      <c r="G7554" s="172" t="s">
        <v>103</v>
      </c>
    </row>
    <row r="7555" spans="1:7" x14ac:dyDescent="0.2">
      <c r="A7555" s="1570">
        <v>10030529</v>
      </c>
      <c r="B7555" s="172" t="s">
        <v>10698</v>
      </c>
      <c r="C7555" s="172" t="s">
        <v>10699</v>
      </c>
      <c r="D7555" s="172" t="s">
        <v>134</v>
      </c>
      <c r="G7555" s="172" t="s">
        <v>103</v>
      </c>
    </row>
    <row r="7556" spans="1:7" x14ac:dyDescent="0.2">
      <c r="A7556" s="1570">
        <v>10030530</v>
      </c>
      <c r="B7556" s="172" t="s">
        <v>10700</v>
      </c>
      <c r="C7556" s="172" t="s">
        <v>10701</v>
      </c>
      <c r="D7556" s="172" t="s">
        <v>134</v>
      </c>
      <c r="G7556" s="172" t="s">
        <v>103</v>
      </c>
    </row>
    <row r="7557" spans="1:7" x14ac:dyDescent="0.2">
      <c r="A7557" s="1570">
        <v>10030542</v>
      </c>
      <c r="B7557" s="172" t="s">
        <v>10702</v>
      </c>
      <c r="C7557" s="172" t="s">
        <v>10703</v>
      </c>
      <c r="D7557" s="172" t="s">
        <v>143</v>
      </c>
      <c r="G7557" s="172" t="s">
        <v>103</v>
      </c>
    </row>
    <row r="7558" spans="1:7" x14ac:dyDescent="0.2">
      <c r="A7558" s="1570">
        <v>10030554</v>
      </c>
      <c r="B7558" s="172" t="s">
        <v>10704</v>
      </c>
      <c r="C7558" s="172" t="s">
        <v>10705</v>
      </c>
      <c r="D7558" s="172" t="s">
        <v>101</v>
      </c>
      <c r="G7558" s="172" t="s">
        <v>103</v>
      </c>
    </row>
    <row r="7559" spans="1:7" x14ac:dyDescent="0.2">
      <c r="A7559" s="1570">
        <v>10030566</v>
      </c>
      <c r="B7559" s="172" t="s">
        <v>10706</v>
      </c>
      <c r="C7559" s="172" t="s">
        <v>10707</v>
      </c>
      <c r="D7559" s="172" t="s">
        <v>101</v>
      </c>
      <c r="G7559" s="172" t="s">
        <v>103</v>
      </c>
    </row>
    <row r="7560" spans="1:7" x14ac:dyDescent="0.2">
      <c r="A7560" s="1570">
        <v>10030578</v>
      </c>
      <c r="B7560" s="172" t="s">
        <v>10708</v>
      </c>
      <c r="C7560" s="172" t="s">
        <v>10709</v>
      </c>
      <c r="D7560" s="172" t="s">
        <v>101</v>
      </c>
      <c r="G7560" s="172" t="s">
        <v>103</v>
      </c>
    </row>
    <row r="7561" spans="1:7" x14ac:dyDescent="0.2">
      <c r="A7561" s="1570" t="s">
        <v>10710</v>
      </c>
      <c r="B7561" s="172" t="s">
        <v>10711</v>
      </c>
      <c r="C7561" s="172" t="s">
        <v>10712</v>
      </c>
      <c r="D7561" s="172" t="s">
        <v>101</v>
      </c>
      <c r="G7561" s="172" t="s">
        <v>103</v>
      </c>
    </row>
    <row r="7562" spans="1:7" x14ac:dyDescent="0.2">
      <c r="A7562" s="1570">
        <v>10030591</v>
      </c>
      <c r="B7562" s="172" t="s">
        <v>10713</v>
      </c>
      <c r="C7562" s="172" t="s">
        <v>10714</v>
      </c>
      <c r="D7562" s="172" t="s">
        <v>143</v>
      </c>
      <c r="G7562" s="172" t="s">
        <v>103</v>
      </c>
    </row>
    <row r="7563" spans="1:7" x14ac:dyDescent="0.2">
      <c r="A7563" s="1570">
        <v>10031157</v>
      </c>
      <c r="B7563" s="172" t="s">
        <v>10715</v>
      </c>
      <c r="C7563" s="172" t="s">
        <v>10716</v>
      </c>
      <c r="D7563" s="172" t="s">
        <v>101</v>
      </c>
      <c r="G7563" s="172" t="s">
        <v>103</v>
      </c>
    </row>
    <row r="7564" spans="1:7" x14ac:dyDescent="0.2">
      <c r="A7564" s="1570">
        <v>10031169</v>
      </c>
      <c r="B7564" s="172" t="s">
        <v>10717</v>
      </c>
      <c r="C7564" s="172" t="s">
        <v>10718</v>
      </c>
      <c r="D7564" s="172" t="s">
        <v>101</v>
      </c>
      <c r="G7564" s="172" t="s">
        <v>103</v>
      </c>
    </row>
    <row r="7565" spans="1:7" x14ac:dyDescent="0.2">
      <c r="A7565" s="1570">
        <v>10031194</v>
      </c>
      <c r="B7565" s="172" t="s">
        <v>10719</v>
      </c>
      <c r="C7565" s="172" t="s">
        <v>10720</v>
      </c>
      <c r="D7565" s="172" t="s">
        <v>101</v>
      </c>
      <c r="G7565" s="172" t="s">
        <v>103</v>
      </c>
    </row>
    <row r="7566" spans="1:7" x14ac:dyDescent="0.2">
      <c r="A7566" s="1570">
        <v>10031200</v>
      </c>
      <c r="B7566" s="172" t="s">
        <v>10721</v>
      </c>
      <c r="C7566" s="172" t="s">
        <v>10722</v>
      </c>
      <c r="D7566" s="172" t="s">
        <v>101</v>
      </c>
      <c r="G7566" s="172" t="s">
        <v>103</v>
      </c>
    </row>
    <row r="7567" spans="1:7" x14ac:dyDescent="0.2">
      <c r="A7567" s="1570">
        <v>10031224</v>
      </c>
      <c r="B7567" s="172" t="s">
        <v>10723</v>
      </c>
      <c r="C7567" s="172" t="s">
        <v>10724</v>
      </c>
      <c r="D7567" s="172" t="s">
        <v>101</v>
      </c>
      <c r="G7567" s="172" t="s">
        <v>103</v>
      </c>
    </row>
    <row r="7568" spans="1:7" x14ac:dyDescent="0.2">
      <c r="A7568" s="1570">
        <v>10031261</v>
      </c>
      <c r="B7568" s="172" t="s">
        <v>10725</v>
      </c>
      <c r="C7568" s="172" t="s">
        <v>10726</v>
      </c>
      <c r="D7568" s="172" t="s">
        <v>124</v>
      </c>
      <c r="G7568" s="172" t="s">
        <v>103</v>
      </c>
    </row>
    <row r="7569" spans="1:7" x14ac:dyDescent="0.2">
      <c r="A7569" s="1570">
        <v>10031273</v>
      </c>
      <c r="B7569" s="172" t="s">
        <v>10727</v>
      </c>
      <c r="C7569" s="172" t="s">
        <v>10728</v>
      </c>
      <c r="D7569" s="172" t="s">
        <v>124</v>
      </c>
      <c r="G7569" s="172" t="s">
        <v>103</v>
      </c>
    </row>
    <row r="7570" spans="1:7" x14ac:dyDescent="0.2">
      <c r="A7570" s="1570">
        <v>10032575</v>
      </c>
      <c r="B7570" s="172" t="s">
        <v>10729</v>
      </c>
      <c r="C7570" s="172" t="s">
        <v>10730</v>
      </c>
      <c r="D7570" s="172" t="s">
        <v>124</v>
      </c>
      <c r="G7570" s="172" t="s">
        <v>103</v>
      </c>
    </row>
    <row r="7571" spans="1:7" x14ac:dyDescent="0.2">
      <c r="A7571" s="1570">
        <v>10032587</v>
      </c>
      <c r="B7571" s="172" t="s">
        <v>10731</v>
      </c>
      <c r="C7571" s="172" t="s">
        <v>10732</v>
      </c>
      <c r="D7571" s="172" t="s">
        <v>124</v>
      </c>
      <c r="G7571" s="172" t="s">
        <v>103</v>
      </c>
    </row>
    <row r="7572" spans="1:7" x14ac:dyDescent="0.2">
      <c r="A7572" s="1570">
        <v>10032599</v>
      </c>
      <c r="B7572" s="172" t="s">
        <v>10733</v>
      </c>
      <c r="C7572" s="172" t="s">
        <v>10734</v>
      </c>
      <c r="D7572" s="172" t="s">
        <v>124</v>
      </c>
      <c r="G7572" s="172" t="s">
        <v>103</v>
      </c>
    </row>
    <row r="7573" spans="1:7" x14ac:dyDescent="0.2">
      <c r="A7573" s="1570">
        <v>10032605</v>
      </c>
      <c r="B7573" s="172" t="s">
        <v>10735</v>
      </c>
      <c r="C7573" s="172" t="s">
        <v>10736</v>
      </c>
      <c r="D7573" s="172" t="s">
        <v>124</v>
      </c>
      <c r="G7573" s="172" t="s">
        <v>103</v>
      </c>
    </row>
    <row r="7574" spans="1:7" x14ac:dyDescent="0.2">
      <c r="A7574" s="1570">
        <v>10032617</v>
      </c>
      <c r="B7574" s="172" t="s">
        <v>10737</v>
      </c>
      <c r="C7574" s="172" t="s">
        <v>10738</v>
      </c>
      <c r="D7574" s="172" t="s">
        <v>124</v>
      </c>
      <c r="G7574" s="172" t="s">
        <v>103</v>
      </c>
    </row>
    <row r="7575" spans="1:7" x14ac:dyDescent="0.2">
      <c r="A7575" s="1570">
        <v>10032629</v>
      </c>
      <c r="B7575" s="172" t="s">
        <v>10739</v>
      </c>
      <c r="C7575" s="172" t="s">
        <v>10740</v>
      </c>
      <c r="D7575" s="172" t="s">
        <v>124</v>
      </c>
      <c r="G7575" s="172" t="s">
        <v>103</v>
      </c>
    </row>
    <row r="7576" spans="1:7" x14ac:dyDescent="0.2">
      <c r="A7576" s="1570">
        <v>10032897</v>
      </c>
      <c r="B7576" s="172" t="s">
        <v>10741</v>
      </c>
      <c r="C7576" s="172" t="s">
        <v>10742</v>
      </c>
      <c r="D7576" s="172" t="s">
        <v>124</v>
      </c>
      <c r="G7576" s="172" t="s">
        <v>103</v>
      </c>
    </row>
    <row r="7577" spans="1:7" x14ac:dyDescent="0.2">
      <c r="A7577" s="1570">
        <v>10032903</v>
      </c>
      <c r="B7577" s="172" t="s">
        <v>10743</v>
      </c>
      <c r="C7577" s="172" t="s">
        <v>10744</v>
      </c>
      <c r="D7577" s="172" t="s">
        <v>124</v>
      </c>
      <c r="G7577" s="172" t="s">
        <v>103</v>
      </c>
    </row>
    <row r="7578" spans="1:7" x14ac:dyDescent="0.2">
      <c r="A7578" s="1570">
        <v>10033671</v>
      </c>
      <c r="B7578" s="172" t="s">
        <v>10745</v>
      </c>
      <c r="C7578" s="172" t="s">
        <v>10746</v>
      </c>
      <c r="D7578" s="172" t="s">
        <v>143</v>
      </c>
      <c r="G7578" s="172" t="s">
        <v>103</v>
      </c>
    </row>
    <row r="7579" spans="1:7" x14ac:dyDescent="0.2">
      <c r="A7579" s="1570">
        <v>10033683</v>
      </c>
      <c r="B7579" s="172" t="s">
        <v>10747</v>
      </c>
      <c r="C7579" s="172" t="s">
        <v>10748</v>
      </c>
      <c r="D7579" s="172" t="s">
        <v>143</v>
      </c>
      <c r="G7579" s="172" t="s">
        <v>103</v>
      </c>
    </row>
    <row r="7580" spans="1:7" x14ac:dyDescent="0.2">
      <c r="A7580" s="1570">
        <v>10033695</v>
      </c>
      <c r="B7580" s="172" t="s">
        <v>10749</v>
      </c>
      <c r="C7580" s="172" t="s">
        <v>10750</v>
      </c>
      <c r="D7580" s="172" t="s">
        <v>134</v>
      </c>
      <c r="G7580" s="172" t="s">
        <v>103</v>
      </c>
    </row>
    <row r="7581" spans="1:7" x14ac:dyDescent="0.2">
      <c r="A7581" s="1570">
        <v>10033701</v>
      </c>
      <c r="B7581" s="172" t="s">
        <v>10751</v>
      </c>
      <c r="C7581" s="172" t="s">
        <v>10752</v>
      </c>
      <c r="D7581" s="172" t="s">
        <v>134</v>
      </c>
      <c r="G7581" s="172" t="s">
        <v>103</v>
      </c>
    </row>
    <row r="7582" spans="1:7" x14ac:dyDescent="0.2">
      <c r="A7582" s="1570">
        <v>10033919</v>
      </c>
      <c r="B7582" s="172" t="s">
        <v>10753</v>
      </c>
      <c r="C7582" s="172" t="s">
        <v>10754</v>
      </c>
      <c r="D7582" s="172" t="s">
        <v>101</v>
      </c>
      <c r="G7582" s="172" t="s">
        <v>103</v>
      </c>
    </row>
    <row r="7583" spans="1:7" x14ac:dyDescent="0.2">
      <c r="A7583" s="1570">
        <v>10033920</v>
      </c>
      <c r="B7583" s="172" t="s">
        <v>10755</v>
      </c>
      <c r="C7583" s="172" t="s">
        <v>10756</v>
      </c>
      <c r="D7583" s="172" t="s">
        <v>101</v>
      </c>
      <c r="G7583" s="172" t="s">
        <v>103</v>
      </c>
    </row>
    <row r="7584" spans="1:7" x14ac:dyDescent="0.2">
      <c r="A7584" s="1570">
        <v>10033932</v>
      </c>
      <c r="B7584" s="172" t="s">
        <v>10757</v>
      </c>
      <c r="C7584" s="172" t="s">
        <v>10758</v>
      </c>
      <c r="D7584" s="172" t="s">
        <v>134</v>
      </c>
      <c r="G7584" s="172" t="s">
        <v>103</v>
      </c>
    </row>
    <row r="7585" spans="1:7" x14ac:dyDescent="0.2">
      <c r="A7585" s="1570">
        <v>10033944</v>
      </c>
      <c r="B7585" s="172" t="s">
        <v>10759</v>
      </c>
      <c r="C7585" s="172" t="s">
        <v>10760</v>
      </c>
      <c r="D7585" s="172" t="s">
        <v>134</v>
      </c>
      <c r="G7585" s="172" t="s">
        <v>103</v>
      </c>
    </row>
    <row r="7586" spans="1:7" x14ac:dyDescent="0.2">
      <c r="A7586" s="1570">
        <v>10033956</v>
      </c>
      <c r="B7586" s="172" t="s">
        <v>10761</v>
      </c>
      <c r="C7586" s="172" t="s">
        <v>10762</v>
      </c>
      <c r="D7586" s="172" t="s">
        <v>101</v>
      </c>
      <c r="G7586" s="172" t="s">
        <v>103</v>
      </c>
    </row>
    <row r="7587" spans="1:7" x14ac:dyDescent="0.2">
      <c r="A7587" s="1570">
        <v>10033968</v>
      </c>
      <c r="B7587" s="172" t="s">
        <v>10763</v>
      </c>
      <c r="C7587" s="172" t="s">
        <v>10764</v>
      </c>
      <c r="D7587" s="172" t="s">
        <v>101</v>
      </c>
      <c r="G7587" s="172" t="s">
        <v>103</v>
      </c>
    </row>
    <row r="7588" spans="1:7" x14ac:dyDescent="0.2">
      <c r="A7588" s="1570" t="s">
        <v>10765</v>
      </c>
      <c r="B7588" s="172" t="s">
        <v>10766</v>
      </c>
      <c r="C7588" s="172" t="s">
        <v>10767</v>
      </c>
      <c r="D7588" s="172" t="s">
        <v>124</v>
      </c>
      <c r="G7588" s="172" t="s">
        <v>103</v>
      </c>
    </row>
    <row r="7589" spans="1:7" x14ac:dyDescent="0.2">
      <c r="A7589" s="1570">
        <v>10034821</v>
      </c>
      <c r="B7589" s="172" t="s">
        <v>10768</v>
      </c>
      <c r="C7589" s="172" t="s">
        <v>10769</v>
      </c>
      <c r="D7589" s="172" t="s">
        <v>124</v>
      </c>
      <c r="G7589" s="172" t="s">
        <v>103</v>
      </c>
    </row>
    <row r="7590" spans="1:7" x14ac:dyDescent="0.2">
      <c r="A7590" s="1570">
        <v>10034997</v>
      </c>
      <c r="B7590" s="172" t="s">
        <v>10770</v>
      </c>
      <c r="C7590" s="172" t="s">
        <v>10771</v>
      </c>
      <c r="D7590" s="172" t="s">
        <v>124</v>
      </c>
      <c r="G7590" s="172" t="s">
        <v>103</v>
      </c>
    </row>
    <row r="7591" spans="1:7" x14ac:dyDescent="0.2">
      <c r="A7591" s="1570">
        <v>10035047</v>
      </c>
      <c r="B7591" s="172" t="s">
        <v>10772</v>
      </c>
      <c r="C7591" s="172" t="s">
        <v>10773</v>
      </c>
      <c r="D7591" s="172" t="s">
        <v>124</v>
      </c>
      <c r="G7591" s="172" t="s">
        <v>103</v>
      </c>
    </row>
    <row r="7592" spans="1:7" x14ac:dyDescent="0.2">
      <c r="A7592" s="1570">
        <v>10035059</v>
      </c>
      <c r="B7592" s="172" t="s">
        <v>10774</v>
      </c>
      <c r="C7592" s="172" t="s">
        <v>10775</v>
      </c>
      <c r="D7592" s="172" t="s">
        <v>124</v>
      </c>
      <c r="G7592" s="172" t="s">
        <v>103</v>
      </c>
    </row>
    <row r="7593" spans="1:7" x14ac:dyDescent="0.2">
      <c r="A7593" s="1570">
        <v>10035060</v>
      </c>
      <c r="B7593" s="172" t="s">
        <v>10776</v>
      </c>
      <c r="C7593" s="172" t="s">
        <v>10777</v>
      </c>
      <c r="D7593" s="172" t="s">
        <v>124</v>
      </c>
      <c r="G7593" s="172" t="s">
        <v>103</v>
      </c>
    </row>
    <row r="7594" spans="1:7" x14ac:dyDescent="0.2">
      <c r="A7594" s="1570">
        <v>10035679</v>
      </c>
      <c r="B7594" s="172" t="s">
        <v>10778</v>
      </c>
      <c r="C7594" s="172" t="s">
        <v>10779</v>
      </c>
      <c r="D7594" s="172" t="s">
        <v>101</v>
      </c>
      <c r="G7594" s="172" t="s">
        <v>103</v>
      </c>
    </row>
    <row r="7595" spans="1:7" x14ac:dyDescent="0.2">
      <c r="A7595" s="1570">
        <v>10035680</v>
      </c>
      <c r="B7595" s="172" t="s">
        <v>10780</v>
      </c>
      <c r="C7595" s="172" t="s">
        <v>10781</v>
      </c>
      <c r="D7595" s="172" t="s">
        <v>101</v>
      </c>
      <c r="G7595" s="172" t="s">
        <v>103</v>
      </c>
    </row>
    <row r="7596" spans="1:7" x14ac:dyDescent="0.2">
      <c r="A7596" s="1570">
        <v>10035837</v>
      </c>
      <c r="B7596" s="172" t="s">
        <v>10782</v>
      </c>
      <c r="C7596" s="172" t="s">
        <v>10783</v>
      </c>
      <c r="D7596" s="172" t="s">
        <v>101</v>
      </c>
      <c r="G7596" s="172" t="s">
        <v>103</v>
      </c>
    </row>
    <row r="7597" spans="1:7" x14ac:dyDescent="0.2">
      <c r="A7597" s="1570">
        <v>10035849</v>
      </c>
      <c r="B7597" s="172" t="s">
        <v>10784</v>
      </c>
      <c r="C7597" s="172" t="s">
        <v>10785</v>
      </c>
      <c r="D7597" s="172" t="s">
        <v>101</v>
      </c>
      <c r="G7597" s="172" t="s">
        <v>103</v>
      </c>
    </row>
    <row r="7598" spans="1:7" x14ac:dyDescent="0.2">
      <c r="A7598" s="1570">
        <v>10036647</v>
      </c>
      <c r="B7598" s="172" t="s">
        <v>10786</v>
      </c>
      <c r="C7598" s="172" t="s">
        <v>10787</v>
      </c>
      <c r="D7598" s="172" t="s">
        <v>101</v>
      </c>
      <c r="G7598" s="172" t="s">
        <v>103</v>
      </c>
    </row>
    <row r="7599" spans="1:7" x14ac:dyDescent="0.2">
      <c r="A7599" s="1570">
        <v>10036659</v>
      </c>
      <c r="B7599" s="172" t="s">
        <v>10788</v>
      </c>
      <c r="C7599" s="172" t="s">
        <v>10789</v>
      </c>
      <c r="D7599" s="172" t="s">
        <v>101</v>
      </c>
      <c r="G7599" s="172" t="s">
        <v>103</v>
      </c>
    </row>
    <row r="7600" spans="1:7" x14ac:dyDescent="0.2">
      <c r="A7600" s="1570">
        <v>10036684</v>
      </c>
      <c r="B7600" s="172" t="s">
        <v>10790</v>
      </c>
      <c r="C7600" s="172" t="s">
        <v>10791</v>
      </c>
      <c r="D7600" s="172" t="s">
        <v>101</v>
      </c>
      <c r="G7600" s="172" t="s">
        <v>103</v>
      </c>
    </row>
    <row r="7601" spans="1:7" x14ac:dyDescent="0.2">
      <c r="A7601" s="1570">
        <v>10036696</v>
      </c>
      <c r="B7601" s="172" t="s">
        <v>10792</v>
      </c>
      <c r="C7601" s="172" t="s">
        <v>10793</v>
      </c>
      <c r="D7601" s="172" t="s">
        <v>101</v>
      </c>
      <c r="G7601" s="172" t="s">
        <v>103</v>
      </c>
    </row>
    <row r="7602" spans="1:7" x14ac:dyDescent="0.2">
      <c r="A7602" s="1570">
        <v>10036702</v>
      </c>
      <c r="B7602" s="172" t="s">
        <v>10794</v>
      </c>
      <c r="C7602" s="172" t="s">
        <v>10795</v>
      </c>
      <c r="D7602" s="172" t="s">
        <v>134</v>
      </c>
      <c r="G7602" s="172" t="s">
        <v>103</v>
      </c>
    </row>
    <row r="7603" spans="1:7" x14ac:dyDescent="0.2">
      <c r="A7603" s="1570">
        <v>10036714</v>
      </c>
      <c r="B7603" s="172" t="s">
        <v>10796</v>
      </c>
      <c r="C7603" s="172" t="s">
        <v>10797</v>
      </c>
      <c r="D7603" s="172" t="s">
        <v>134</v>
      </c>
      <c r="G7603" s="172" t="s">
        <v>103</v>
      </c>
    </row>
    <row r="7604" spans="1:7" x14ac:dyDescent="0.2">
      <c r="A7604" s="1570">
        <v>10038929</v>
      </c>
      <c r="B7604" s="172" t="s">
        <v>10798</v>
      </c>
      <c r="C7604" s="172" t="s">
        <v>10799</v>
      </c>
      <c r="D7604" s="172" t="s">
        <v>124</v>
      </c>
      <c r="G7604" s="172" t="s">
        <v>103</v>
      </c>
    </row>
    <row r="7605" spans="1:7" x14ac:dyDescent="0.2">
      <c r="A7605" s="1570">
        <v>10038930</v>
      </c>
      <c r="B7605" s="172" t="s">
        <v>10800</v>
      </c>
      <c r="C7605" s="172" t="s">
        <v>10801</v>
      </c>
      <c r="D7605" s="172" t="s">
        <v>124</v>
      </c>
      <c r="G7605" s="172" t="s">
        <v>103</v>
      </c>
    </row>
    <row r="7606" spans="1:7" x14ac:dyDescent="0.2">
      <c r="A7606" s="1570">
        <v>10039065</v>
      </c>
      <c r="B7606" s="172" t="s">
        <v>10802</v>
      </c>
      <c r="C7606" s="172" t="s">
        <v>10803</v>
      </c>
      <c r="D7606" s="172" t="s">
        <v>134</v>
      </c>
      <c r="E7606" s="172" t="s">
        <v>143</v>
      </c>
      <c r="G7606" s="172" t="s">
        <v>103</v>
      </c>
    </row>
    <row r="7607" spans="1:7" x14ac:dyDescent="0.2">
      <c r="A7607" s="1570">
        <v>10039077</v>
      </c>
      <c r="B7607" s="172" t="s">
        <v>10804</v>
      </c>
      <c r="C7607" s="172" t="s">
        <v>10805</v>
      </c>
      <c r="D7607" s="172" t="s">
        <v>134</v>
      </c>
      <c r="E7607" s="172" t="s">
        <v>143</v>
      </c>
      <c r="G7607" s="172" t="s">
        <v>103</v>
      </c>
    </row>
    <row r="7608" spans="1:7" x14ac:dyDescent="0.2">
      <c r="A7608" s="1570">
        <v>10040626</v>
      </c>
      <c r="B7608" s="172" t="s">
        <v>10806</v>
      </c>
      <c r="C7608" s="172" t="s">
        <v>10807</v>
      </c>
      <c r="D7608" s="172" t="s">
        <v>143</v>
      </c>
      <c r="G7608" s="172" t="s">
        <v>103</v>
      </c>
    </row>
    <row r="7609" spans="1:7" x14ac:dyDescent="0.2">
      <c r="A7609" s="1570">
        <v>10040638</v>
      </c>
      <c r="B7609" s="172" t="s">
        <v>10808</v>
      </c>
      <c r="C7609" s="172" t="s">
        <v>10809</v>
      </c>
      <c r="D7609" s="172" t="s">
        <v>143</v>
      </c>
      <c r="G7609" s="172" t="s">
        <v>103</v>
      </c>
    </row>
    <row r="7610" spans="1:7" x14ac:dyDescent="0.2">
      <c r="A7610" s="1570" t="s">
        <v>10810</v>
      </c>
      <c r="B7610" s="172" t="s">
        <v>10811</v>
      </c>
      <c r="C7610" s="172" t="s">
        <v>10812</v>
      </c>
      <c r="D7610" s="172" t="s">
        <v>134</v>
      </c>
      <c r="G7610" s="172" t="s">
        <v>103</v>
      </c>
    </row>
    <row r="7611" spans="1:7" x14ac:dyDescent="0.2">
      <c r="A7611" s="1570">
        <v>10040651</v>
      </c>
      <c r="B7611" s="172" t="s">
        <v>10813</v>
      </c>
      <c r="C7611" s="172" t="s">
        <v>10814</v>
      </c>
      <c r="D7611" s="172" t="s">
        <v>134</v>
      </c>
      <c r="G7611" s="172" t="s">
        <v>103</v>
      </c>
    </row>
    <row r="7612" spans="1:7" x14ac:dyDescent="0.2">
      <c r="A7612" s="1570">
        <v>10041485</v>
      </c>
      <c r="B7612" s="172" t="s">
        <v>10815</v>
      </c>
      <c r="C7612" s="172" t="s">
        <v>10816</v>
      </c>
      <c r="D7612" s="172" t="s">
        <v>124</v>
      </c>
      <c r="G7612" s="172" t="s">
        <v>103</v>
      </c>
    </row>
    <row r="7613" spans="1:7" x14ac:dyDescent="0.2">
      <c r="A7613" s="1570">
        <v>10041497</v>
      </c>
      <c r="B7613" s="172" t="s">
        <v>10817</v>
      </c>
      <c r="C7613" s="172" t="s">
        <v>10818</v>
      </c>
      <c r="D7613" s="172" t="s">
        <v>124</v>
      </c>
      <c r="G7613" s="172" t="s">
        <v>103</v>
      </c>
    </row>
    <row r="7614" spans="1:7" x14ac:dyDescent="0.2">
      <c r="A7614" s="1570">
        <v>10041503</v>
      </c>
      <c r="B7614" s="172" t="s">
        <v>10819</v>
      </c>
      <c r="C7614" s="172" t="s">
        <v>10820</v>
      </c>
      <c r="D7614" s="172" t="s">
        <v>124</v>
      </c>
      <c r="G7614" s="172" t="s">
        <v>103</v>
      </c>
    </row>
    <row r="7615" spans="1:7" x14ac:dyDescent="0.2">
      <c r="A7615" s="1570">
        <v>10041515</v>
      </c>
      <c r="B7615" s="172" t="s">
        <v>10821</v>
      </c>
      <c r="C7615" s="172" t="s">
        <v>10822</v>
      </c>
      <c r="D7615" s="172" t="s">
        <v>124</v>
      </c>
      <c r="G7615" s="172" t="s">
        <v>103</v>
      </c>
    </row>
    <row r="7616" spans="1:7" x14ac:dyDescent="0.2">
      <c r="A7616" s="1570">
        <v>10042519</v>
      </c>
      <c r="B7616" s="172" t="s">
        <v>10823</v>
      </c>
      <c r="C7616" s="172" t="s">
        <v>10824</v>
      </c>
      <c r="D7616" s="172" t="s">
        <v>101</v>
      </c>
      <c r="G7616" s="172" t="s">
        <v>103</v>
      </c>
    </row>
    <row r="7617" spans="1:7" x14ac:dyDescent="0.2">
      <c r="A7617" s="1570">
        <v>10042520</v>
      </c>
      <c r="B7617" s="172" t="s">
        <v>10825</v>
      </c>
      <c r="C7617" s="172" t="s">
        <v>10826</v>
      </c>
      <c r="D7617" s="172" t="s">
        <v>143</v>
      </c>
      <c r="G7617" s="172" t="s">
        <v>103</v>
      </c>
    </row>
    <row r="7618" spans="1:7" x14ac:dyDescent="0.2">
      <c r="A7618" s="1570">
        <v>10042647</v>
      </c>
      <c r="B7618" s="172" t="s">
        <v>10827</v>
      </c>
      <c r="C7618" s="172" t="s">
        <v>10828</v>
      </c>
      <c r="D7618" s="172" t="s">
        <v>101</v>
      </c>
      <c r="G7618" s="172" t="s">
        <v>103</v>
      </c>
    </row>
    <row r="7619" spans="1:7" x14ac:dyDescent="0.2">
      <c r="A7619" s="1570">
        <v>10042659</v>
      </c>
      <c r="B7619" s="172" t="s">
        <v>10829</v>
      </c>
      <c r="C7619" s="172" t="s">
        <v>10830</v>
      </c>
      <c r="D7619" s="172" t="s">
        <v>143</v>
      </c>
      <c r="G7619" s="172" t="s">
        <v>103</v>
      </c>
    </row>
    <row r="7620" spans="1:7" x14ac:dyDescent="0.2">
      <c r="A7620" s="1570">
        <v>10043135</v>
      </c>
      <c r="B7620" s="172" t="s">
        <v>10831</v>
      </c>
      <c r="C7620" s="172" t="s">
        <v>10832</v>
      </c>
      <c r="D7620" s="172" t="s">
        <v>134</v>
      </c>
      <c r="G7620" s="172" t="s">
        <v>103</v>
      </c>
    </row>
    <row r="7621" spans="1:7" x14ac:dyDescent="0.2">
      <c r="A7621" s="1570">
        <v>10043226</v>
      </c>
      <c r="B7621" s="172" t="s">
        <v>10833</v>
      </c>
      <c r="C7621" s="172" t="s">
        <v>10834</v>
      </c>
      <c r="D7621" s="172" t="s">
        <v>124</v>
      </c>
      <c r="G7621" s="172" t="s">
        <v>103</v>
      </c>
    </row>
    <row r="7622" spans="1:7" x14ac:dyDescent="0.2">
      <c r="A7622" s="1570">
        <v>10043238</v>
      </c>
      <c r="B7622" s="172" t="s">
        <v>10835</v>
      </c>
      <c r="C7622" s="172" t="s">
        <v>10836</v>
      </c>
      <c r="D7622" s="172" t="s">
        <v>124</v>
      </c>
      <c r="G7622" s="172" t="s">
        <v>103</v>
      </c>
    </row>
    <row r="7623" spans="1:7" x14ac:dyDescent="0.2">
      <c r="A7623" s="1570">
        <v>10047335</v>
      </c>
      <c r="B7623" s="172" t="s">
        <v>10837</v>
      </c>
      <c r="C7623" s="172" t="s">
        <v>10838</v>
      </c>
      <c r="D7623" s="172" t="s">
        <v>124</v>
      </c>
      <c r="G7623" s="172" t="s">
        <v>103</v>
      </c>
    </row>
    <row r="7624" spans="1:7" x14ac:dyDescent="0.2">
      <c r="A7624" s="1570">
        <v>10047347</v>
      </c>
      <c r="B7624" s="172" t="s">
        <v>10839</v>
      </c>
      <c r="C7624" s="172" t="s">
        <v>10840</v>
      </c>
      <c r="D7624" s="172" t="s">
        <v>124</v>
      </c>
      <c r="G7624" s="172" t="s">
        <v>103</v>
      </c>
    </row>
    <row r="7625" spans="1:7" x14ac:dyDescent="0.2">
      <c r="A7625" s="1570">
        <v>10048042</v>
      </c>
      <c r="B7625" s="172" t="s">
        <v>10841</v>
      </c>
      <c r="C7625" s="172" t="s">
        <v>10842</v>
      </c>
      <c r="D7625" s="172" t="s">
        <v>134</v>
      </c>
      <c r="G7625" s="172" t="s">
        <v>103</v>
      </c>
    </row>
    <row r="7626" spans="1:7" x14ac:dyDescent="0.2">
      <c r="A7626" s="1570">
        <v>10048054</v>
      </c>
      <c r="B7626" s="172" t="s">
        <v>10843</v>
      </c>
      <c r="C7626" s="172" t="s">
        <v>10844</v>
      </c>
      <c r="D7626" s="172" t="s">
        <v>134</v>
      </c>
      <c r="G7626" s="172" t="s">
        <v>103</v>
      </c>
    </row>
    <row r="7627" spans="1:7" x14ac:dyDescent="0.2">
      <c r="A7627" s="1570" t="s">
        <v>10845</v>
      </c>
      <c r="B7627" s="172" t="s">
        <v>10846</v>
      </c>
      <c r="C7627" s="172" t="s">
        <v>10847</v>
      </c>
      <c r="D7627" s="172" t="s">
        <v>134</v>
      </c>
      <c r="G7627" s="172" t="s">
        <v>103</v>
      </c>
    </row>
    <row r="7628" spans="1:7" x14ac:dyDescent="0.2">
      <c r="A7628" s="1570">
        <v>10049071</v>
      </c>
      <c r="B7628" s="172" t="s">
        <v>10848</v>
      </c>
      <c r="C7628" s="172" t="s">
        <v>10849</v>
      </c>
      <c r="D7628" s="172" t="s">
        <v>134</v>
      </c>
      <c r="G7628" s="172" t="s">
        <v>103</v>
      </c>
    </row>
    <row r="7629" spans="1:7" x14ac:dyDescent="0.2">
      <c r="A7629" s="1570">
        <v>50029861</v>
      </c>
      <c r="B7629" s="172" t="s">
        <v>10850</v>
      </c>
      <c r="C7629" s="172" t="s">
        <v>10851</v>
      </c>
      <c r="D7629" s="172" t="s">
        <v>134</v>
      </c>
      <c r="G7629" s="172" t="s">
        <v>103</v>
      </c>
    </row>
    <row r="7630" spans="1:7" x14ac:dyDescent="0.2">
      <c r="A7630" s="1570">
        <v>50082073</v>
      </c>
      <c r="B7630" s="172" t="s">
        <v>10852</v>
      </c>
      <c r="C7630" s="172" t="s">
        <v>14854</v>
      </c>
      <c r="D7630" s="172" t="s">
        <v>124</v>
      </c>
      <c r="G7630" s="172" t="s">
        <v>103</v>
      </c>
    </row>
    <row r="7631" spans="1:7" x14ac:dyDescent="0.2">
      <c r="A7631" s="1570">
        <v>50082395</v>
      </c>
      <c r="B7631" s="172" t="s">
        <v>10853</v>
      </c>
      <c r="C7631" s="172" t="s">
        <v>10854</v>
      </c>
      <c r="D7631" s="172" t="s">
        <v>143</v>
      </c>
      <c r="G7631" s="172" t="s">
        <v>103</v>
      </c>
    </row>
    <row r="7632" spans="1:7" x14ac:dyDescent="0.2">
      <c r="A7632" s="1570">
        <v>50082413</v>
      </c>
      <c r="B7632" s="172" t="s">
        <v>10855</v>
      </c>
      <c r="C7632" s="172" t="s">
        <v>10856</v>
      </c>
      <c r="D7632" s="172" t="s">
        <v>143</v>
      </c>
      <c r="G7632" s="172" t="s">
        <v>103</v>
      </c>
    </row>
    <row r="7633" spans="1:7" x14ac:dyDescent="0.2">
      <c r="A7633" s="1570">
        <v>50082449</v>
      </c>
      <c r="B7633" s="172" t="s">
        <v>10857</v>
      </c>
      <c r="C7633" s="172" t="s">
        <v>14855</v>
      </c>
      <c r="D7633" s="172" t="s">
        <v>101</v>
      </c>
      <c r="G7633" s="172" t="s">
        <v>103</v>
      </c>
    </row>
    <row r="7634" spans="1:7" x14ac:dyDescent="0.2">
      <c r="A7634" s="1570">
        <v>50082450</v>
      </c>
      <c r="B7634" s="172" t="s">
        <v>10858</v>
      </c>
      <c r="C7634" s="172" t="s">
        <v>14856</v>
      </c>
      <c r="D7634" s="172" t="s">
        <v>134</v>
      </c>
      <c r="G7634" s="172" t="s">
        <v>103</v>
      </c>
    </row>
    <row r="7635" spans="1:7" x14ac:dyDescent="0.2">
      <c r="A7635" s="1570">
        <v>50082462</v>
      </c>
      <c r="B7635" s="172" t="s">
        <v>10859</v>
      </c>
      <c r="C7635" s="172" t="s">
        <v>14857</v>
      </c>
      <c r="D7635" s="172" t="s">
        <v>101</v>
      </c>
      <c r="G7635" s="172" t="s">
        <v>103</v>
      </c>
    </row>
    <row r="7636" spans="1:7" x14ac:dyDescent="0.2">
      <c r="A7636" s="1570">
        <v>50082474</v>
      </c>
      <c r="B7636" s="172" t="s">
        <v>10860</v>
      </c>
      <c r="C7636" s="172" t="s">
        <v>14858</v>
      </c>
      <c r="D7636" s="172" t="s">
        <v>101</v>
      </c>
      <c r="G7636" s="172" t="s">
        <v>103</v>
      </c>
    </row>
    <row r="7637" spans="1:7" x14ac:dyDescent="0.2">
      <c r="A7637" s="1570">
        <v>50082486</v>
      </c>
      <c r="B7637" s="172" t="s">
        <v>10861</v>
      </c>
      <c r="C7637" s="172" t="s">
        <v>14859</v>
      </c>
      <c r="D7637" s="172" t="s">
        <v>101</v>
      </c>
      <c r="G7637" s="172" t="s">
        <v>103</v>
      </c>
    </row>
    <row r="7638" spans="1:7" x14ac:dyDescent="0.2">
      <c r="A7638" s="1570" t="s">
        <v>10862</v>
      </c>
      <c r="B7638" s="172" t="s">
        <v>10863</v>
      </c>
      <c r="C7638" s="172" t="s">
        <v>10864</v>
      </c>
      <c r="D7638" s="172" t="s">
        <v>124</v>
      </c>
      <c r="G7638" s="172" t="s">
        <v>103</v>
      </c>
    </row>
    <row r="7639" spans="1:7" x14ac:dyDescent="0.2">
      <c r="A7639" s="1570">
        <v>50082541</v>
      </c>
      <c r="B7639" s="172" t="s">
        <v>10865</v>
      </c>
      <c r="C7639" s="172" t="s">
        <v>10866</v>
      </c>
      <c r="D7639" s="172" t="s">
        <v>124</v>
      </c>
      <c r="G7639" s="172" t="s">
        <v>103</v>
      </c>
    </row>
    <row r="7640" spans="1:7" x14ac:dyDescent="0.2">
      <c r="A7640" s="1570">
        <v>50082553</v>
      </c>
      <c r="B7640" s="172" t="s">
        <v>10867</v>
      </c>
      <c r="C7640" s="172" t="s">
        <v>14860</v>
      </c>
      <c r="D7640" s="172" t="s">
        <v>101</v>
      </c>
      <c r="G7640" s="172" t="s">
        <v>103</v>
      </c>
    </row>
    <row r="7641" spans="1:7" x14ac:dyDescent="0.2">
      <c r="A7641" s="1570">
        <v>50082565</v>
      </c>
      <c r="B7641" s="172" t="s">
        <v>10868</v>
      </c>
      <c r="C7641" s="172" t="s">
        <v>14861</v>
      </c>
      <c r="D7641" s="172" t="s">
        <v>124</v>
      </c>
      <c r="G7641" s="172" t="s">
        <v>103</v>
      </c>
    </row>
    <row r="7642" spans="1:7" x14ac:dyDescent="0.2">
      <c r="A7642" s="1570">
        <v>50082577</v>
      </c>
      <c r="B7642" s="172" t="s">
        <v>10869</v>
      </c>
      <c r="C7642" s="172" t="s">
        <v>14862</v>
      </c>
      <c r="D7642" s="172" t="s">
        <v>101</v>
      </c>
      <c r="G7642" s="172" t="s">
        <v>103</v>
      </c>
    </row>
    <row r="7643" spans="1:7" x14ac:dyDescent="0.2">
      <c r="A7643" s="1570">
        <v>50082747</v>
      </c>
      <c r="B7643" s="172" t="s">
        <v>10870</v>
      </c>
      <c r="C7643" s="172" t="s">
        <v>14863</v>
      </c>
      <c r="D7643" s="172" t="s">
        <v>101</v>
      </c>
      <c r="E7643" s="172" t="s">
        <v>134</v>
      </c>
      <c r="G7643" s="172" t="s">
        <v>103</v>
      </c>
    </row>
    <row r="7644" spans="1:7" x14ac:dyDescent="0.2">
      <c r="A7644" s="1570">
        <v>50082760</v>
      </c>
      <c r="B7644" s="172" t="s">
        <v>10871</v>
      </c>
      <c r="C7644" s="172" t="s">
        <v>14864</v>
      </c>
      <c r="D7644" s="172" t="s">
        <v>101</v>
      </c>
      <c r="E7644" s="172" t="s">
        <v>134</v>
      </c>
      <c r="G7644" s="172" t="s">
        <v>103</v>
      </c>
    </row>
    <row r="7645" spans="1:7" x14ac:dyDescent="0.2">
      <c r="A7645" s="1570">
        <v>50082978</v>
      </c>
      <c r="B7645" s="172" t="s">
        <v>10872</v>
      </c>
      <c r="C7645" s="172" t="s">
        <v>14865</v>
      </c>
      <c r="D7645" s="172" t="s">
        <v>134</v>
      </c>
      <c r="G7645" s="172" t="s">
        <v>103</v>
      </c>
    </row>
    <row r="7646" spans="1:7" x14ac:dyDescent="0.2">
      <c r="A7646" s="1570" t="s">
        <v>10873</v>
      </c>
      <c r="B7646" s="172" t="s">
        <v>10874</v>
      </c>
      <c r="C7646" s="172" t="s">
        <v>14866</v>
      </c>
      <c r="D7646" s="172" t="s">
        <v>134</v>
      </c>
      <c r="G7646" s="172" t="s">
        <v>103</v>
      </c>
    </row>
    <row r="7647" spans="1:7" x14ac:dyDescent="0.2">
      <c r="A7647" s="1570">
        <v>50082991</v>
      </c>
      <c r="B7647" s="172" t="s">
        <v>10875</v>
      </c>
      <c r="C7647" s="172" t="s">
        <v>14867</v>
      </c>
      <c r="D7647" s="172" t="s">
        <v>134</v>
      </c>
      <c r="G7647" s="172" t="s">
        <v>103</v>
      </c>
    </row>
    <row r="7648" spans="1:7" x14ac:dyDescent="0.2">
      <c r="A7648" s="1570">
        <v>50083004</v>
      </c>
      <c r="B7648" s="172" t="s">
        <v>10876</v>
      </c>
      <c r="C7648" s="172" t="s">
        <v>14868</v>
      </c>
      <c r="D7648" s="172" t="s">
        <v>134</v>
      </c>
      <c r="G7648" s="172" t="s">
        <v>103</v>
      </c>
    </row>
    <row r="7649" spans="1:7" x14ac:dyDescent="0.2">
      <c r="A7649" s="1570">
        <v>50083338</v>
      </c>
      <c r="B7649" s="172" t="s">
        <v>10877</v>
      </c>
      <c r="C7649" s="172" t="s">
        <v>14869</v>
      </c>
      <c r="D7649" s="172" t="s">
        <v>143</v>
      </c>
      <c r="G7649" s="172" t="s">
        <v>103</v>
      </c>
    </row>
    <row r="7650" spans="1:7" x14ac:dyDescent="0.2">
      <c r="A7650" s="1570" t="s">
        <v>10878</v>
      </c>
      <c r="B7650" s="172" t="s">
        <v>10879</v>
      </c>
      <c r="C7650" s="172" t="s">
        <v>14870</v>
      </c>
      <c r="D7650" s="172" t="s">
        <v>134</v>
      </c>
      <c r="G7650" s="172" t="s">
        <v>103</v>
      </c>
    </row>
    <row r="7651" spans="1:7" x14ac:dyDescent="0.2">
      <c r="A7651" s="1570">
        <v>50083351</v>
      </c>
      <c r="B7651" s="172" t="s">
        <v>10880</v>
      </c>
      <c r="C7651" s="172" t="s">
        <v>14871</v>
      </c>
      <c r="D7651" s="172" t="s">
        <v>143</v>
      </c>
      <c r="G7651" s="172" t="s">
        <v>103</v>
      </c>
    </row>
    <row r="7652" spans="1:7" x14ac:dyDescent="0.2">
      <c r="A7652" s="1570">
        <v>50083612</v>
      </c>
      <c r="B7652" s="172" t="s">
        <v>10881</v>
      </c>
      <c r="C7652" s="172" t="s">
        <v>14872</v>
      </c>
      <c r="D7652" s="172" t="s">
        <v>134</v>
      </c>
      <c r="G7652" s="172" t="s">
        <v>103</v>
      </c>
    </row>
    <row r="7653" spans="1:7" x14ac:dyDescent="0.2">
      <c r="A7653" s="1570">
        <v>50083624</v>
      </c>
      <c r="B7653" s="172" t="s">
        <v>10882</v>
      </c>
      <c r="C7653" s="172" t="s">
        <v>14873</v>
      </c>
      <c r="D7653" s="172" t="s">
        <v>134</v>
      </c>
      <c r="G7653" s="172" t="s">
        <v>103</v>
      </c>
    </row>
    <row r="7654" spans="1:7" x14ac:dyDescent="0.2">
      <c r="A7654" s="1570">
        <v>50086017</v>
      </c>
      <c r="B7654" s="172" t="s">
        <v>10883</v>
      </c>
      <c r="C7654" s="172" t="s">
        <v>14874</v>
      </c>
      <c r="D7654" s="172" t="s">
        <v>101</v>
      </c>
      <c r="G7654" s="172" t="s">
        <v>103</v>
      </c>
    </row>
    <row r="7655" spans="1:7" x14ac:dyDescent="0.2">
      <c r="A7655" s="1570">
        <v>50088245</v>
      </c>
      <c r="B7655" s="172" t="s">
        <v>10884</v>
      </c>
      <c r="C7655" s="172" t="s">
        <v>14875</v>
      </c>
      <c r="D7655" s="172" t="s">
        <v>101</v>
      </c>
      <c r="G7655" s="172" t="s">
        <v>103</v>
      </c>
    </row>
    <row r="7656" spans="1:7" x14ac:dyDescent="0.2">
      <c r="A7656" s="1570">
        <v>50088257</v>
      </c>
      <c r="B7656" s="172" t="s">
        <v>10885</v>
      </c>
      <c r="C7656" s="172" t="s">
        <v>14876</v>
      </c>
      <c r="D7656" s="172" t="s">
        <v>101</v>
      </c>
      <c r="G7656" s="172" t="s">
        <v>103</v>
      </c>
    </row>
    <row r="7657" spans="1:7" x14ac:dyDescent="0.2">
      <c r="A7657" s="1570">
        <v>50088269</v>
      </c>
      <c r="B7657" s="172" t="s">
        <v>10886</v>
      </c>
      <c r="C7657" s="172" t="s">
        <v>14877</v>
      </c>
      <c r="D7657" s="172" t="s">
        <v>101</v>
      </c>
      <c r="G7657" s="172" t="s">
        <v>103</v>
      </c>
    </row>
    <row r="7658" spans="1:7" x14ac:dyDescent="0.2">
      <c r="A7658" s="1570">
        <v>50088270</v>
      </c>
      <c r="B7658" s="172" t="s">
        <v>10887</v>
      </c>
      <c r="C7658" s="172" t="s">
        <v>14878</v>
      </c>
      <c r="D7658" s="172" t="s">
        <v>101</v>
      </c>
      <c r="G7658" s="172" t="s">
        <v>103</v>
      </c>
    </row>
    <row r="7659" spans="1:7" x14ac:dyDescent="0.2">
      <c r="A7659" s="1570">
        <v>50088282</v>
      </c>
      <c r="B7659" s="172" t="s">
        <v>10888</v>
      </c>
      <c r="C7659" s="172" t="s">
        <v>14879</v>
      </c>
      <c r="D7659" s="172" t="s">
        <v>101</v>
      </c>
      <c r="G7659" s="172" t="s">
        <v>103</v>
      </c>
    </row>
    <row r="7660" spans="1:7" x14ac:dyDescent="0.2">
      <c r="A7660" s="1570">
        <v>50088294</v>
      </c>
      <c r="B7660" s="172" t="s">
        <v>10889</v>
      </c>
      <c r="C7660" s="172" t="s">
        <v>14880</v>
      </c>
      <c r="D7660" s="172" t="s">
        <v>101</v>
      </c>
      <c r="G7660" s="172" t="s">
        <v>103</v>
      </c>
    </row>
    <row r="7661" spans="1:7" x14ac:dyDescent="0.2">
      <c r="A7661" s="1570">
        <v>50088300</v>
      </c>
      <c r="B7661" s="172" t="s">
        <v>10890</v>
      </c>
      <c r="C7661" s="172" t="s">
        <v>14881</v>
      </c>
      <c r="D7661" s="172" t="s">
        <v>101</v>
      </c>
      <c r="G7661" s="172" t="s">
        <v>103</v>
      </c>
    </row>
    <row r="7662" spans="1:7" x14ac:dyDescent="0.2">
      <c r="A7662" s="1570">
        <v>50088312</v>
      </c>
      <c r="B7662" s="172" t="s">
        <v>10891</v>
      </c>
      <c r="C7662" s="172" t="s">
        <v>14882</v>
      </c>
      <c r="D7662" s="172" t="s">
        <v>101</v>
      </c>
      <c r="G7662" s="172" t="s">
        <v>103</v>
      </c>
    </row>
    <row r="7663" spans="1:7" x14ac:dyDescent="0.2">
      <c r="A7663" s="1570">
        <v>50088324</v>
      </c>
      <c r="B7663" s="172" t="s">
        <v>10892</v>
      </c>
      <c r="C7663" s="172" t="s">
        <v>14883</v>
      </c>
      <c r="D7663" s="172" t="s">
        <v>101</v>
      </c>
      <c r="G7663" s="172" t="s">
        <v>103</v>
      </c>
    </row>
    <row r="7664" spans="1:7" x14ac:dyDescent="0.2">
      <c r="A7664" s="1570">
        <v>50088336</v>
      </c>
      <c r="B7664" s="172" t="s">
        <v>10893</v>
      </c>
      <c r="C7664" s="172" t="s">
        <v>14884</v>
      </c>
      <c r="D7664" s="172" t="s">
        <v>101</v>
      </c>
      <c r="G7664" s="172" t="s">
        <v>103</v>
      </c>
    </row>
    <row r="7665" spans="1:7" x14ac:dyDescent="0.2">
      <c r="A7665" s="1570">
        <v>50088348</v>
      </c>
      <c r="B7665" s="172" t="s">
        <v>10894</v>
      </c>
      <c r="C7665" s="172" t="s">
        <v>14885</v>
      </c>
      <c r="D7665" s="172" t="s">
        <v>101</v>
      </c>
      <c r="G7665" s="172" t="s">
        <v>103</v>
      </c>
    </row>
    <row r="7666" spans="1:7" x14ac:dyDescent="0.2">
      <c r="A7666" s="1570">
        <v>50089596</v>
      </c>
      <c r="B7666" s="172" t="s">
        <v>10895</v>
      </c>
      <c r="C7666" s="172" t="s">
        <v>14886</v>
      </c>
      <c r="D7666" s="172" t="s">
        <v>101</v>
      </c>
      <c r="G7666" s="172" t="s">
        <v>103</v>
      </c>
    </row>
    <row r="7667" spans="1:7" x14ac:dyDescent="0.2">
      <c r="A7667" s="1570">
        <v>50089602</v>
      </c>
      <c r="B7667" s="172" t="s">
        <v>10896</v>
      </c>
      <c r="C7667" s="172" t="s">
        <v>10897</v>
      </c>
      <c r="D7667" s="172" t="s">
        <v>101</v>
      </c>
      <c r="G7667" s="172" t="s">
        <v>103</v>
      </c>
    </row>
    <row r="7668" spans="1:7" x14ac:dyDescent="0.2">
      <c r="A7668" s="1570">
        <v>50089912</v>
      </c>
      <c r="B7668" s="172" t="s">
        <v>10898</v>
      </c>
      <c r="C7668" s="172" t="s">
        <v>14887</v>
      </c>
      <c r="D7668" s="172" t="s">
        <v>101</v>
      </c>
      <c r="G7668" s="172" t="s">
        <v>103</v>
      </c>
    </row>
    <row r="7669" spans="1:7" x14ac:dyDescent="0.2">
      <c r="A7669" s="1570">
        <v>50089924</v>
      </c>
      <c r="B7669" s="172" t="s">
        <v>10899</v>
      </c>
      <c r="C7669" s="172" t="s">
        <v>14888</v>
      </c>
      <c r="D7669" s="172" t="s">
        <v>101</v>
      </c>
      <c r="G7669" s="172" t="s">
        <v>103</v>
      </c>
    </row>
    <row r="7670" spans="1:7" x14ac:dyDescent="0.2">
      <c r="A7670" s="1570">
        <v>50092200</v>
      </c>
      <c r="B7670" s="172" t="s">
        <v>10900</v>
      </c>
      <c r="C7670" s="172" t="s">
        <v>10901</v>
      </c>
      <c r="D7670" s="172" t="s">
        <v>124</v>
      </c>
      <c r="G7670" s="172" t="s">
        <v>103</v>
      </c>
    </row>
    <row r="7671" spans="1:7" x14ac:dyDescent="0.2">
      <c r="A7671" s="1570">
        <v>50092212</v>
      </c>
      <c r="B7671" s="172" t="s">
        <v>10902</v>
      </c>
      <c r="C7671" s="172" t="s">
        <v>10903</v>
      </c>
      <c r="D7671" s="172" t="s">
        <v>124</v>
      </c>
      <c r="G7671" s="172" t="s">
        <v>103</v>
      </c>
    </row>
    <row r="7672" spans="1:7" x14ac:dyDescent="0.2">
      <c r="A7672" s="1570">
        <v>50092224</v>
      </c>
      <c r="B7672" s="172" t="s">
        <v>10904</v>
      </c>
      <c r="C7672" s="172" t="s">
        <v>10905</v>
      </c>
      <c r="D7672" s="172" t="s">
        <v>124</v>
      </c>
      <c r="G7672" s="172" t="s">
        <v>103</v>
      </c>
    </row>
    <row r="7673" spans="1:7" x14ac:dyDescent="0.2">
      <c r="A7673" s="1570">
        <v>50092236</v>
      </c>
      <c r="B7673" s="172" t="s">
        <v>10906</v>
      </c>
      <c r="C7673" s="172" t="s">
        <v>10907</v>
      </c>
      <c r="D7673" s="172" t="s">
        <v>124</v>
      </c>
      <c r="G7673" s="172" t="s">
        <v>103</v>
      </c>
    </row>
    <row r="7674" spans="1:7" x14ac:dyDescent="0.2">
      <c r="A7674" s="1570">
        <v>50092273</v>
      </c>
      <c r="B7674" s="172" t="s">
        <v>10908</v>
      </c>
      <c r="C7674" s="172" t="s">
        <v>14889</v>
      </c>
      <c r="D7674" s="172" t="s">
        <v>124</v>
      </c>
      <c r="G7674" s="172" t="s">
        <v>103</v>
      </c>
    </row>
    <row r="7675" spans="1:7" x14ac:dyDescent="0.2">
      <c r="A7675" s="1570">
        <v>50092285</v>
      </c>
      <c r="B7675" s="172" t="s">
        <v>10909</v>
      </c>
      <c r="C7675" s="172" t="s">
        <v>14890</v>
      </c>
      <c r="D7675" s="172" t="s">
        <v>124</v>
      </c>
      <c r="G7675" s="172" t="s">
        <v>103</v>
      </c>
    </row>
    <row r="7676" spans="1:7" x14ac:dyDescent="0.2">
      <c r="A7676" s="1570">
        <v>50092297</v>
      </c>
      <c r="B7676" s="172" t="s">
        <v>10910</v>
      </c>
      <c r="C7676" s="172" t="s">
        <v>14891</v>
      </c>
      <c r="D7676" s="172" t="s">
        <v>124</v>
      </c>
      <c r="G7676" s="172" t="s">
        <v>103</v>
      </c>
    </row>
    <row r="7677" spans="1:7" x14ac:dyDescent="0.2">
      <c r="A7677" s="1570">
        <v>50092339</v>
      </c>
      <c r="B7677" s="172" t="s">
        <v>10911</v>
      </c>
      <c r="C7677" s="172" t="s">
        <v>10912</v>
      </c>
      <c r="D7677" s="172" t="s">
        <v>124</v>
      </c>
      <c r="G7677" s="172" t="s">
        <v>103</v>
      </c>
    </row>
    <row r="7678" spans="1:7" x14ac:dyDescent="0.2">
      <c r="A7678" s="1570">
        <v>50092388</v>
      </c>
      <c r="B7678" s="172" t="s">
        <v>10913</v>
      </c>
      <c r="C7678" s="172" t="s">
        <v>10914</v>
      </c>
      <c r="D7678" s="172" t="s">
        <v>124</v>
      </c>
      <c r="G7678" s="172" t="s">
        <v>103</v>
      </c>
    </row>
    <row r="7679" spans="1:7" x14ac:dyDescent="0.2">
      <c r="A7679" s="1570" t="s">
        <v>10915</v>
      </c>
      <c r="B7679" s="172" t="s">
        <v>10916</v>
      </c>
      <c r="C7679" s="172" t="s">
        <v>10917</v>
      </c>
      <c r="D7679" s="172" t="s">
        <v>124</v>
      </c>
      <c r="G7679" s="172" t="s">
        <v>103</v>
      </c>
    </row>
    <row r="7680" spans="1:7" x14ac:dyDescent="0.2">
      <c r="A7680" s="1570">
        <v>50092406</v>
      </c>
      <c r="B7680" s="172" t="s">
        <v>10918</v>
      </c>
      <c r="C7680" s="172" t="s">
        <v>14892</v>
      </c>
      <c r="D7680" s="172" t="s">
        <v>124</v>
      </c>
      <c r="G7680" s="172" t="s">
        <v>103</v>
      </c>
    </row>
    <row r="7681" spans="1:7" x14ac:dyDescent="0.2">
      <c r="A7681" s="1570">
        <v>50092479</v>
      </c>
      <c r="B7681" s="172" t="s">
        <v>10919</v>
      </c>
      <c r="C7681" s="172" t="s">
        <v>10920</v>
      </c>
      <c r="D7681" s="172" t="s">
        <v>124</v>
      </c>
      <c r="G7681" s="172" t="s">
        <v>103</v>
      </c>
    </row>
    <row r="7682" spans="1:7" x14ac:dyDescent="0.2">
      <c r="A7682" s="1570">
        <v>50092480</v>
      </c>
      <c r="B7682" s="172" t="s">
        <v>10921</v>
      </c>
      <c r="C7682" s="172" t="s">
        <v>10922</v>
      </c>
      <c r="D7682" s="172" t="s">
        <v>124</v>
      </c>
      <c r="G7682" s="172" t="s">
        <v>103</v>
      </c>
    </row>
    <row r="7683" spans="1:7" x14ac:dyDescent="0.2">
      <c r="A7683" s="1570">
        <v>50092492</v>
      </c>
      <c r="B7683" s="172" t="s">
        <v>10923</v>
      </c>
      <c r="C7683" s="172" t="s">
        <v>10924</v>
      </c>
      <c r="D7683" s="172" t="s">
        <v>124</v>
      </c>
      <c r="G7683" s="172" t="s">
        <v>103</v>
      </c>
    </row>
    <row r="7684" spans="1:7" x14ac:dyDescent="0.2">
      <c r="A7684" s="1570">
        <v>50092509</v>
      </c>
      <c r="B7684" s="172" t="s">
        <v>10925</v>
      </c>
      <c r="C7684" s="172" t="s">
        <v>10926</v>
      </c>
      <c r="D7684" s="172" t="s">
        <v>124</v>
      </c>
      <c r="G7684" s="172" t="s">
        <v>103</v>
      </c>
    </row>
    <row r="7685" spans="1:7" x14ac:dyDescent="0.2">
      <c r="A7685" s="1570">
        <v>50092510</v>
      </c>
      <c r="B7685" s="172" t="s">
        <v>10927</v>
      </c>
      <c r="C7685" s="172" t="s">
        <v>10928</v>
      </c>
      <c r="D7685" s="172" t="s">
        <v>124</v>
      </c>
      <c r="G7685" s="172" t="s">
        <v>103</v>
      </c>
    </row>
    <row r="7686" spans="1:7" x14ac:dyDescent="0.2">
      <c r="A7686" s="1570">
        <v>50097441</v>
      </c>
      <c r="B7686" s="172" t="s">
        <v>10929</v>
      </c>
      <c r="C7686" s="172" t="s">
        <v>14893</v>
      </c>
      <c r="D7686" s="172" t="s">
        <v>124</v>
      </c>
      <c r="G7686" s="172" t="s">
        <v>103</v>
      </c>
    </row>
    <row r="7687" spans="1:7" x14ac:dyDescent="0.2">
      <c r="A7687" s="1570">
        <v>50102680</v>
      </c>
      <c r="B7687" s="172" t="s">
        <v>10930</v>
      </c>
      <c r="C7687" s="172" t="s">
        <v>14894</v>
      </c>
      <c r="D7687" s="172" t="s">
        <v>124</v>
      </c>
      <c r="G7687" s="172" t="s">
        <v>103</v>
      </c>
    </row>
    <row r="7688" spans="1:7" x14ac:dyDescent="0.2">
      <c r="A7688" s="1570">
        <v>60009378</v>
      </c>
      <c r="B7688" s="172" t="s">
        <v>10931</v>
      </c>
      <c r="C7688" s="172" t="s">
        <v>14895</v>
      </c>
      <c r="D7688" s="172" t="s">
        <v>134</v>
      </c>
      <c r="G7688" s="172" t="s">
        <v>103</v>
      </c>
    </row>
    <row r="7689" spans="1:7" x14ac:dyDescent="0.2">
      <c r="A7689" s="1570">
        <v>60010873</v>
      </c>
      <c r="B7689" s="172" t="s">
        <v>10932</v>
      </c>
      <c r="C7689" s="172" t="s">
        <v>14896</v>
      </c>
      <c r="D7689" s="172" t="s">
        <v>143</v>
      </c>
      <c r="G7689" s="172" t="s">
        <v>103</v>
      </c>
    </row>
    <row r="7690" spans="1:7" x14ac:dyDescent="0.2">
      <c r="A7690" s="1570">
        <v>60010885</v>
      </c>
      <c r="B7690" s="172" t="s">
        <v>10933</v>
      </c>
      <c r="C7690" s="172" t="s">
        <v>14897</v>
      </c>
      <c r="D7690" s="172" t="s">
        <v>143</v>
      </c>
      <c r="G7690" s="172" t="s">
        <v>103</v>
      </c>
    </row>
    <row r="7691" spans="1:7" x14ac:dyDescent="0.2">
      <c r="A7691" s="1570">
        <v>60011129</v>
      </c>
      <c r="B7691" s="172" t="s">
        <v>10934</v>
      </c>
      <c r="C7691" s="172" t="s">
        <v>14898</v>
      </c>
      <c r="D7691" s="172" t="s">
        <v>134</v>
      </c>
      <c r="G7691" s="172" t="s">
        <v>103</v>
      </c>
    </row>
    <row r="7692" spans="1:7" x14ac:dyDescent="0.2">
      <c r="A7692" s="1570">
        <v>60017193</v>
      </c>
      <c r="B7692" s="172" t="s">
        <v>10935</v>
      </c>
      <c r="C7692" s="172" t="s">
        <v>14899</v>
      </c>
      <c r="D7692" s="172" t="s">
        <v>101</v>
      </c>
      <c r="G7692" s="172" t="s">
        <v>103</v>
      </c>
    </row>
    <row r="7693" spans="1:7" x14ac:dyDescent="0.2">
      <c r="A7693" s="1570">
        <v>60020805</v>
      </c>
      <c r="B7693" s="172" t="s">
        <v>10936</v>
      </c>
      <c r="C7693" s="172" t="s">
        <v>10937</v>
      </c>
      <c r="D7693" s="172" t="s">
        <v>101</v>
      </c>
      <c r="G7693" s="172" t="s">
        <v>103</v>
      </c>
    </row>
    <row r="7694" spans="1:7" x14ac:dyDescent="0.2">
      <c r="A7694" s="1570">
        <v>60020817</v>
      </c>
      <c r="B7694" s="172" t="s">
        <v>10938</v>
      </c>
      <c r="C7694" s="172" t="s">
        <v>10939</v>
      </c>
      <c r="D7694" s="172" t="s">
        <v>101</v>
      </c>
      <c r="G7694" s="172" t="s">
        <v>103</v>
      </c>
    </row>
    <row r="7695" spans="1:7" x14ac:dyDescent="0.2">
      <c r="A7695" s="1570">
        <v>60021329</v>
      </c>
      <c r="B7695" s="172" t="s">
        <v>10940</v>
      </c>
      <c r="C7695" s="172" t="s">
        <v>14900</v>
      </c>
      <c r="D7695" s="172" t="s">
        <v>101</v>
      </c>
      <c r="G7695" s="172" t="s">
        <v>103</v>
      </c>
    </row>
    <row r="7696" spans="1:7" x14ac:dyDescent="0.2">
      <c r="A7696" s="1570">
        <v>60021573</v>
      </c>
      <c r="B7696" s="172" t="s">
        <v>10941</v>
      </c>
      <c r="C7696" s="172" t="s">
        <v>14901</v>
      </c>
      <c r="D7696" s="172" t="s">
        <v>101</v>
      </c>
      <c r="G7696" s="172" t="s">
        <v>103</v>
      </c>
    </row>
    <row r="7697" spans="1:7" x14ac:dyDescent="0.2">
      <c r="A7697" s="1570">
        <v>60021585</v>
      </c>
      <c r="B7697" s="172" t="s">
        <v>10942</v>
      </c>
      <c r="C7697" s="172" t="s">
        <v>14902</v>
      </c>
      <c r="D7697" s="172" t="s">
        <v>101</v>
      </c>
      <c r="G7697" s="172" t="s">
        <v>103</v>
      </c>
    </row>
    <row r="7698" spans="1:7" x14ac:dyDescent="0.2">
      <c r="A7698" s="1570">
        <v>60021597</v>
      </c>
      <c r="B7698" s="172" t="s">
        <v>10943</v>
      </c>
      <c r="C7698" s="172" t="s">
        <v>10944</v>
      </c>
      <c r="D7698" s="172" t="s">
        <v>101</v>
      </c>
      <c r="G7698" s="172" t="s">
        <v>103</v>
      </c>
    </row>
    <row r="7699" spans="1:7" x14ac:dyDescent="0.2">
      <c r="A7699" s="1570">
        <v>60021603</v>
      </c>
      <c r="B7699" s="172" t="s">
        <v>10945</v>
      </c>
      <c r="C7699" s="172" t="s">
        <v>10946</v>
      </c>
      <c r="D7699" s="172" t="s">
        <v>101</v>
      </c>
      <c r="G7699" s="172" t="s">
        <v>103</v>
      </c>
    </row>
    <row r="7700" spans="1:7" x14ac:dyDescent="0.2">
      <c r="A7700" s="1570">
        <v>60021615</v>
      </c>
      <c r="B7700" s="172" t="s">
        <v>10947</v>
      </c>
      <c r="C7700" s="172" t="s">
        <v>10948</v>
      </c>
      <c r="D7700" s="172" t="s">
        <v>134</v>
      </c>
      <c r="G7700" s="172" t="s">
        <v>103</v>
      </c>
    </row>
    <row r="7701" spans="1:7" x14ac:dyDescent="0.2">
      <c r="A7701" s="1570">
        <v>60022796</v>
      </c>
      <c r="B7701" s="172" t="s">
        <v>10949</v>
      </c>
      <c r="C7701" s="172" t="s">
        <v>14903</v>
      </c>
      <c r="D7701" s="172" t="s">
        <v>134</v>
      </c>
      <c r="G7701" s="172" t="s">
        <v>103</v>
      </c>
    </row>
    <row r="7702" spans="1:7" x14ac:dyDescent="0.2">
      <c r="A7702" s="1570">
        <v>60029407</v>
      </c>
      <c r="B7702" s="172" t="s">
        <v>10950</v>
      </c>
      <c r="C7702" s="172" t="s">
        <v>10951</v>
      </c>
      <c r="D7702" s="172" t="s">
        <v>134</v>
      </c>
      <c r="G7702" s="172" t="s">
        <v>103</v>
      </c>
    </row>
    <row r="7703" spans="1:7" x14ac:dyDescent="0.2">
      <c r="A7703" s="1570">
        <v>60029444</v>
      </c>
      <c r="B7703" s="172" t="s">
        <v>10952</v>
      </c>
      <c r="C7703" s="172" t="s">
        <v>10953</v>
      </c>
      <c r="D7703" s="172" t="s">
        <v>134</v>
      </c>
      <c r="G7703" s="172" t="s">
        <v>103</v>
      </c>
    </row>
    <row r="7704" spans="1:7" x14ac:dyDescent="0.2">
      <c r="A7704" s="1570">
        <v>60042680</v>
      </c>
      <c r="B7704" s="172" t="s">
        <v>14904</v>
      </c>
      <c r="C7704" s="172" t="s">
        <v>14905</v>
      </c>
      <c r="D7704" s="172" t="s">
        <v>134</v>
      </c>
      <c r="G7704" s="172" t="s">
        <v>103</v>
      </c>
    </row>
    <row r="7705" spans="1:7" x14ac:dyDescent="0.2">
      <c r="A7705" s="1570">
        <v>60051255</v>
      </c>
      <c r="B7705" s="172" t="s">
        <v>10954</v>
      </c>
      <c r="C7705" s="172" t="s">
        <v>14906</v>
      </c>
      <c r="D7705" s="172" t="s">
        <v>101</v>
      </c>
      <c r="G7705" s="172" t="s">
        <v>103</v>
      </c>
    </row>
    <row r="7706" spans="1:7" x14ac:dyDescent="0.2">
      <c r="A7706" s="1570">
        <v>60051267</v>
      </c>
      <c r="B7706" s="172" t="s">
        <v>10955</v>
      </c>
      <c r="C7706" s="172" t="s">
        <v>14907</v>
      </c>
      <c r="D7706" s="172" t="s">
        <v>101</v>
      </c>
      <c r="G7706" s="172" t="s">
        <v>103</v>
      </c>
    </row>
    <row r="7707" spans="1:7" x14ac:dyDescent="0.2">
      <c r="A7707" s="1570" t="s">
        <v>14908</v>
      </c>
      <c r="B7707" s="172" t="s">
        <v>14909</v>
      </c>
      <c r="C7707" s="172" t="s">
        <v>14905</v>
      </c>
      <c r="D7707" s="172" t="s">
        <v>134</v>
      </c>
      <c r="G7707" s="172" t="s">
        <v>103</v>
      </c>
    </row>
    <row r="7708" spans="1:7" x14ac:dyDescent="0.2">
      <c r="A7708" s="1570">
        <v>60052028</v>
      </c>
      <c r="B7708" s="172" t="s">
        <v>14910</v>
      </c>
      <c r="C7708" s="172" t="s">
        <v>14905</v>
      </c>
      <c r="D7708" s="172" t="s">
        <v>134</v>
      </c>
      <c r="G7708" s="172" t="s">
        <v>103</v>
      </c>
    </row>
    <row r="7709" spans="1:7" x14ac:dyDescent="0.2">
      <c r="A7709" s="1570">
        <v>60054372</v>
      </c>
      <c r="B7709" s="172" t="s">
        <v>10956</v>
      </c>
      <c r="C7709" s="172" t="s">
        <v>14911</v>
      </c>
      <c r="D7709" s="172" t="s">
        <v>101</v>
      </c>
      <c r="G7709" s="172" t="s">
        <v>103</v>
      </c>
    </row>
    <row r="7710" spans="1:7" x14ac:dyDescent="0.2">
      <c r="A7710" s="1570">
        <v>60054840</v>
      </c>
      <c r="B7710" s="172" t="s">
        <v>10957</v>
      </c>
      <c r="C7710" s="172" t="s">
        <v>14912</v>
      </c>
      <c r="D7710" s="172" t="s">
        <v>101</v>
      </c>
      <c r="G7710" s="172" t="s">
        <v>103</v>
      </c>
    </row>
    <row r="7711" spans="1:7" x14ac:dyDescent="0.2">
      <c r="A7711" s="1570">
        <v>60055194</v>
      </c>
      <c r="B7711" s="172" t="s">
        <v>14913</v>
      </c>
      <c r="C7711" s="172" t="s">
        <v>14914</v>
      </c>
      <c r="D7711" s="172" t="s">
        <v>134</v>
      </c>
      <c r="G7711" s="172" t="s">
        <v>103</v>
      </c>
    </row>
    <row r="7712" spans="1:7" x14ac:dyDescent="0.2">
      <c r="A7712" s="1570">
        <v>60056265</v>
      </c>
      <c r="B7712" s="172" t="s">
        <v>14915</v>
      </c>
      <c r="C7712" s="172" t="s">
        <v>14916</v>
      </c>
      <c r="D7712" s="172" t="s">
        <v>134</v>
      </c>
      <c r="G7712" s="172" t="s">
        <v>103</v>
      </c>
    </row>
    <row r="7713" spans="1:7" x14ac:dyDescent="0.2">
      <c r="A7713" s="1570">
        <v>60056368</v>
      </c>
      <c r="B7713" s="172" t="s">
        <v>10958</v>
      </c>
      <c r="C7713" s="172" t="s">
        <v>10959</v>
      </c>
      <c r="D7713" s="172" t="s">
        <v>101</v>
      </c>
      <c r="G7713" s="172" t="s">
        <v>103</v>
      </c>
    </row>
    <row r="7714" spans="1:7" x14ac:dyDescent="0.2">
      <c r="A7714" s="1570">
        <v>60056599</v>
      </c>
      <c r="B7714" s="172" t="s">
        <v>14917</v>
      </c>
      <c r="C7714" s="172" t="s">
        <v>14918</v>
      </c>
      <c r="D7714" s="172" t="s">
        <v>134</v>
      </c>
      <c r="G7714" s="172" t="s">
        <v>103</v>
      </c>
    </row>
    <row r="7715" spans="1:7" x14ac:dyDescent="0.2">
      <c r="A7715" s="1570">
        <v>60056617</v>
      </c>
      <c r="B7715" s="172" t="s">
        <v>14919</v>
      </c>
      <c r="C7715" s="172" t="s">
        <v>14920</v>
      </c>
      <c r="D7715" s="172" t="s">
        <v>134</v>
      </c>
      <c r="G7715" s="172" t="s">
        <v>103</v>
      </c>
    </row>
    <row r="7716" spans="1:7" x14ac:dyDescent="0.2">
      <c r="A7716" s="1570">
        <v>60062484</v>
      </c>
      <c r="B7716" s="172" t="s">
        <v>14921</v>
      </c>
      <c r="C7716" s="172" t="s">
        <v>14905</v>
      </c>
      <c r="D7716" s="172" t="s">
        <v>134</v>
      </c>
      <c r="G7716" s="172" t="s">
        <v>103</v>
      </c>
    </row>
    <row r="7717" spans="1:7" x14ac:dyDescent="0.2">
      <c r="A7717" s="1570">
        <v>60063002</v>
      </c>
      <c r="B7717" s="172" t="s">
        <v>14922</v>
      </c>
      <c r="C7717" s="172" t="s">
        <v>14918</v>
      </c>
      <c r="D7717" s="172" t="s">
        <v>134</v>
      </c>
      <c r="G7717" s="172" t="s">
        <v>103</v>
      </c>
    </row>
    <row r="7718" spans="1:7" x14ac:dyDescent="0.2">
      <c r="A7718" s="1570">
        <v>60063014</v>
      </c>
      <c r="B7718" s="172" t="s">
        <v>14923</v>
      </c>
      <c r="C7718" s="172" t="s">
        <v>14914</v>
      </c>
      <c r="D7718" s="172" t="s">
        <v>134</v>
      </c>
      <c r="G7718" s="172" t="s">
        <v>103</v>
      </c>
    </row>
    <row r="7719" spans="1:7" x14ac:dyDescent="0.2">
      <c r="A7719" s="1570">
        <v>60065989</v>
      </c>
      <c r="B7719" s="172" t="s">
        <v>14924</v>
      </c>
      <c r="C7719" s="172" t="s">
        <v>14905</v>
      </c>
      <c r="D7719" s="172" t="s">
        <v>134</v>
      </c>
      <c r="G7719" s="172" t="s">
        <v>103</v>
      </c>
    </row>
    <row r="7720" spans="1:7" x14ac:dyDescent="0.2">
      <c r="A7720" s="1570">
        <v>60102548</v>
      </c>
      <c r="B7720" s="172" t="s">
        <v>14925</v>
      </c>
      <c r="C7720" s="172" t="s">
        <v>6580</v>
      </c>
      <c r="D7720" s="172" t="s">
        <v>134</v>
      </c>
      <c r="G7720" s="172" t="s">
        <v>103</v>
      </c>
    </row>
    <row r="7721" spans="1:7" x14ac:dyDescent="0.2">
      <c r="A7721" s="1570">
        <v>60104077</v>
      </c>
      <c r="B7721" s="172" t="s">
        <v>14926</v>
      </c>
      <c r="C7721" s="172" t="s">
        <v>14927</v>
      </c>
      <c r="D7721" s="172" t="s">
        <v>134</v>
      </c>
      <c r="G7721" s="172" t="s">
        <v>103</v>
      </c>
    </row>
    <row r="7722" spans="1:7" x14ac:dyDescent="0.2">
      <c r="A7722" s="1570">
        <v>60104089</v>
      </c>
      <c r="B7722" s="172" t="s">
        <v>14928</v>
      </c>
      <c r="C7722" s="172" t="s">
        <v>14929</v>
      </c>
      <c r="D7722" s="172" t="s">
        <v>134</v>
      </c>
      <c r="G7722" s="172" t="s">
        <v>103</v>
      </c>
    </row>
    <row r="7723" spans="1:7" x14ac:dyDescent="0.2">
      <c r="A7723" s="1570">
        <v>60104624</v>
      </c>
      <c r="B7723" s="172" t="s">
        <v>14930</v>
      </c>
      <c r="C7723" s="172" t="s">
        <v>6580</v>
      </c>
      <c r="D7723" s="172" t="s">
        <v>134</v>
      </c>
      <c r="G7723" s="172" t="s">
        <v>103</v>
      </c>
    </row>
    <row r="7724" spans="1:7" x14ac:dyDescent="0.2">
      <c r="A7724" s="1570">
        <v>60104636</v>
      </c>
      <c r="B7724" s="172" t="s">
        <v>14931</v>
      </c>
      <c r="C7724" s="172" t="s">
        <v>6580</v>
      </c>
      <c r="D7724" s="172" t="s">
        <v>134</v>
      </c>
      <c r="G7724" s="172" t="s">
        <v>103</v>
      </c>
    </row>
    <row r="7725" spans="1:7" x14ac:dyDescent="0.2">
      <c r="A7725" s="1570">
        <v>60105185</v>
      </c>
      <c r="B7725" s="172" t="s">
        <v>14932</v>
      </c>
      <c r="C7725" s="172" t="s">
        <v>6580</v>
      </c>
      <c r="D7725" s="172" t="s">
        <v>134</v>
      </c>
      <c r="G7725" s="172" t="s">
        <v>103</v>
      </c>
    </row>
    <row r="7726" spans="1:7" x14ac:dyDescent="0.2">
      <c r="A7726" s="1570" t="s">
        <v>14933</v>
      </c>
      <c r="B7726" s="172" t="s">
        <v>14934</v>
      </c>
      <c r="C7726" s="172" t="s">
        <v>6580</v>
      </c>
      <c r="D7726" s="172" t="s">
        <v>134</v>
      </c>
      <c r="G7726" s="172" t="s">
        <v>103</v>
      </c>
    </row>
    <row r="7727" spans="1:7" x14ac:dyDescent="0.2">
      <c r="A7727" s="1570">
        <v>60105872</v>
      </c>
      <c r="B7727" s="172" t="s">
        <v>14935</v>
      </c>
      <c r="C7727" s="172" t="s">
        <v>14936</v>
      </c>
      <c r="D7727" s="172" t="s">
        <v>134</v>
      </c>
      <c r="G7727" s="172" t="s">
        <v>103</v>
      </c>
    </row>
    <row r="7728" spans="1:7" x14ac:dyDescent="0.2">
      <c r="A7728" s="1570">
        <v>60105902</v>
      </c>
      <c r="B7728" s="172" t="s">
        <v>14937</v>
      </c>
      <c r="C7728" s="172" t="s">
        <v>14938</v>
      </c>
      <c r="D7728" s="172" t="s">
        <v>134</v>
      </c>
      <c r="G7728" s="172" t="s">
        <v>103</v>
      </c>
    </row>
    <row r="7729" spans="1:7" x14ac:dyDescent="0.2">
      <c r="A7729" s="1570">
        <v>60110508</v>
      </c>
      <c r="B7729" s="172" t="s">
        <v>14939</v>
      </c>
      <c r="C7729" s="172" t="s">
        <v>14940</v>
      </c>
      <c r="D7729" s="172" t="s">
        <v>134</v>
      </c>
      <c r="G7729" s="172" t="s">
        <v>103</v>
      </c>
    </row>
    <row r="7730" spans="1:7" x14ac:dyDescent="0.2">
      <c r="A7730" s="1570">
        <v>60112281</v>
      </c>
      <c r="B7730" s="172" t="s">
        <v>14941</v>
      </c>
      <c r="C7730" s="172" t="s">
        <v>14942</v>
      </c>
      <c r="D7730" s="172" t="s">
        <v>134</v>
      </c>
      <c r="G7730" s="172" t="s">
        <v>103</v>
      </c>
    </row>
    <row r="7731" spans="1:7" x14ac:dyDescent="0.2">
      <c r="A7731" s="1570">
        <v>60114629</v>
      </c>
      <c r="B7731" s="172" t="s">
        <v>14943</v>
      </c>
      <c r="C7731" s="172" t="s">
        <v>6580</v>
      </c>
      <c r="D7731" s="172" t="s">
        <v>134</v>
      </c>
      <c r="G7731" s="172" t="s">
        <v>103</v>
      </c>
    </row>
    <row r="7732" spans="1:7" x14ac:dyDescent="0.2">
      <c r="A7732" s="1570">
        <v>60116225</v>
      </c>
      <c r="B7732" s="172" t="s">
        <v>14944</v>
      </c>
      <c r="C7732" s="172" t="s">
        <v>6580</v>
      </c>
      <c r="D7732" s="172" t="s">
        <v>134</v>
      </c>
      <c r="G7732" s="172" t="s">
        <v>103</v>
      </c>
    </row>
    <row r="7733" spans="1:7" x14ac:dyDescent="0.2">
      <c r="A7733" s="1570">
        <v>60123825</v>
      </c>
      <c r="B7733" s="172" t="s">
        <v>14945</v>
      </c>
      <c r="C7733" s="172" t="s">
        <v>14940</v>
      </c>
      <c r="D7733" s="172" t="s">
        <v>134</v>
      </c>
      <c r="G7733" s="172" t="s">
        <v>103</v>
      </c>
    </row>
    <row r="7734" spans="1:7" x14ac:dyDescent="0.2">
      <c r="A7734" s="1570">
        <v>60123837</v>
      </c>
      <c r="B7734" s="172" t="s">
        <v>14946</v>
      </c>
      <c r="C7734" s="172" t="s">
        <v>14947</v>
      </c>
      <c r="D7734" s="172" t="s">
        <v>134</v>
      </c>
      <c r="G7734" s="172" t="s">
        <v>103</v>
      </c>
    </row>
    <row r="7735" spans="1:7" x14ac:dyDescent="0.2">
      <c r="A7735" s="1570">
        <v>60123849</v>
      </c>
      <c r="B7735" s="172" t="s">
        <v>14948</v>
      </c>
      <c r="C7735" s="172" t="s">
        <v>14929</v>
      </c>
      <c r="D7735" s="172" t="s">
        <v>134</v>
      </c>
      <c r="G7735" s="172" t="s">
        <v>103</v>
      </c>
    </row>
    <row r="7736" spans="1:7" x14ac:dyDescent="0.2">
      <c r="A7736" s="1570">
        <v>60123850</v>
      </c>
      <c r="B7736" s="172" t="s">
        <v>14949</v>
      </c>
      <c r="C7736" s="172" t="s">
        <v>14936</v>
      </c>
      <c r="D7736" s="172" t="s">
        <v>134</v>
      </c>
      <c r="G7736" s="172" t="s">
        <v>103</v>
      </c>
    </row>
    <row r="7737" spans="1:7" x14ac:dyDescent="0.2">
      <c r="A7737" s="1570">
        <v>60123862</v>
      </c>
      <c r="B7737" s="172" t="s">
        <v>14950</v>
      </c>
      <c r="C7737" s="172" t="s">
        <v>14938</v>
      </c>
      <c r="D7737" s="172" t="s">
        <v>134</v>
      </c>
      <c r="G7737" s="172" t="s">
        <v>103</v>
      </c>
    </row>
    <row r="7738" spans="1:7" x14ac:dyDescent="0.2">
      <c r="A7738" s="1570">
        <v>60123874</v>
      </c>
      <c r="B7738" s="172" t="s">
        <v>14951</v>
      </c>
      <c r="C7738" s="172" t="s">
        <v>14927</v>
      </c>
      <c r="D7738" s="172" t="s">
        <v>134</v>
      </c>
      <c r="G7738" s="172" t="s">
        <v>103</v>
      </c>
    </row>
    <row r="7739" spans="1:7" x14ac:dyDescent="0.2">
      <c r="A7739" s="1570">
        <v>60124453</v>
      </c>
      <c r="B7739" s="172" t="s">
        <v>14952</v>
      </c>
      <c r="C7739" s="172" t="s">
        <v>6580</v>
      </c>
      <c r="D7739" s="172" t="s">
        <v>134</v>
      </c>
      <c r="G7739" s="172" t="s">
        <v>103</v>
      </c>
    </row>
    <row r="7740" spans="1:7" x14ac:dyDescent="0.2">
      <c r="A7740" s="1570">
        <v>60125032</v>
      </c>
      <c r="B7740" s="172" t="s">
        <v>14953</v>
      </c>
      <c r="C7740" s="172" t="s">
        <v>14954</v>
      </c>
      <c r="D7740" s="172" t="s">
        <v>134</v>
      </c>
      <c r="G7740" s="172" t="s">
        <v>103</v>
      </c>
    </row>
    <row r="7741" spans="1:7" x14ac:dyDescent="0.2">
      <c r="A7741" s="1570" t="s">
        <v>14955</v>
      </c>
      <c r="B7741" s="172" t="s">
        <v>14956</v>
      </c>
      <c r="C7741" s="172" t="s">
        <v>14957</v>
      </c>
      <c r="D7741" s="172" t="s">
        <v>134</v>
      </c>
      <c r="G7741" s="172" t="s">
        <v>103</v>
      </c>
    </row>
    <row r="7742" spans="1:7" x14ac:dyDescent="0.2">
      <c r="A7742" s="1570">
        <v>60132644</v>
      </c>
      <c r="B7742" s="172" t="s">
        <v>14958</v>
      </c>
      <c r="C7742" s="172" t="s">
        <v>6580</v>
      </c>
      <c r="D7742" s="172" t="s">
        <v>134</v>
      </c>
      <c r="G7742" s="172" t="s">
        <v>103</v>
      </c>
    </row>
    <row r="7743" spans="1:7" x14ac:dyDescent="0.2">
      <c r="A7743" s="1570">
        <v>60137277</v>
      </c>
      <c r="B7743" s="172" t="s">
        <v>14959</v>
      </c>
      <c r="C7743" s="172" t="s">
        <v>14960</v>
      </c>
      <c r="D7743" s="172" t="s">
        <v>134</v>
      </c>
      <c r="G7743" s="172" t="s">
        <v>103</v>
      </c>
    </row>
    <row r="7744" spans="1:7" x14ac:dyDescent="0.2">
      <c r="A7744" s="1570">
        <v>60137289</v>
      </c>
      <c r="B7744" s="172" t="s">
        <v>14961</v>
      </c>
      <c r="C7744" s="172" t="s">
        <v>14962</v>
      </c>
      <c r="D7744" s="172" t="s">
        <v>134</v>
      </c>
      <c r="G7744" s="172" t="s">
        <v>103</v>
      </c>
    </row>
    <row r="7745" spans="1:7" x14ac:dyDescent="0.2">
      <c r="A7745" s="1570">
        <v>60153507</v>
      </c>
      <c r="B7745" s="172" t="s">
        <v>14963</v>
      </c>
      <c r="C7745" s="172" t="s">
        <v>6580</v>
      </c>
      <c r="D7745" s="172" t="s">
        <v>134</v>
      </c>
      <c r="G7745" s="172" t="s">
        <v>103</v>
      </c>
    </row>
    <row r="7746" spans="1:7" x14ac:dyDescent="0.2">
      <c r="A7746" s="1570">
        <v>60161413</v>
      </c>
      <c r="B7746" s="172" t="s">
        <v>14964</v>
      </c>
      <c r="C7746" s="172" t="s">
        <v>14954</v>
      </c>
      <c r="D7746" s="172" t="s">
        <v>134</v>
      </c>
      <c r="G7746" s="172" t="s">
        <v>103</v>
      </c>
    </row>
    <row r="7747" spans="1:7" x14ac:dyDescent="0.2">
      <c r="A7747" s="1570">
        <v>60161991</v>
      </c>
      <c r="B7747" s="172" t="s">
        <v>14965</v>
      </c>
      <c r="C7747" s="172" t="s">
        <v>14957</v>
      </c>
      <c r="D7747" s="172" t="s">
        <v>134</v>
      </c>
      <c r="G7747" s="172" t="s">
        <v>103</v>
      </c>
    </row>
    <row r="7748" spans="1:7" x14ac:dyDescent="0.2">
      <c r="A7748" s="1570">
        <v>60179752</v>
      </c>
      <c r="B7748" s="172" t="s">
        <v>14966</v>
      </c>
      <c r="C7748" s="172" t="s">
        <v>14957</v>
      </c>
      <c r="D7748" s="172" t="s">
        <v>134</v>
      </c>
      <c r="G7748" s="172" t="s">
        <v>103</v>
      </c>
    </row>
    <row r="7749" spans="1:7" x14ac:dyDescent="0.2">
      <c r="A7749" s="1570">
        <v>60181229</v>
      </c>
      <c r="B7749" s="172" t="s">
        <v>14967</v>
      </c>
      <c r="C7749" s="172" t="s">
        <v>14968</v>
      </c>
      <c r="D7749" s="172" t="s">
        <v>134</v>
      </c>
      <c r="G7749" s="172" t="s">
        <v>103</v>
      </c>
    </row>
    <row r="7750" spans="1:7" x14ac:dyDescent="0.2">
      <c r="A7750" s="1570">
        <v>60182222</v>
      </c>
      <c r="B7750" s="172" t="s">
        <v>10960</v>
      </c>
      <c r="C7750" s="172" t="s">
        <v>10961</v>
      </c>
      <c r="D7750" s="172" t="s">
        <v>134</v>
      </c>
      <c r="G7750" s="172" t="s">
        <v>103</v>
      </c>
    </row>
    <row r="7751" spans="1:7" x14ac:dyDescent="0.2">
      <c r="A7751" s="1570">
        <v>60183640</v>
      </c>
      <c r="B7751" s="172" t="s">
        <v>10962</v>
      </c>
      <c r="C7751" s="172" t="s">
        <v>10748</v>
      </c>
      <c r="D7751" s="172" t="s">
        <v>143</v>
      </c>
      <c r="G7751" s="172" t="s">
        <v>103</v>
      </c>
    </row>
    <row r="7752" spans="1:7" x14ac:dyDescent="0.2">
      <c r="A7752" s="1570">
        <v>60183652</v>
      </c>
      <c r="B7752" s="172" t="s">
        <v>10963</v>
      </c>
      <c r="C7752" s="172" t="s">
        <v>10746</v>
      </c>
      <c r="D7752" s="172" t="s">
        <v>143</v>
      </c>
      <c r="G7752" s="172" t="s">
        <v>103</v>
      </c>
    </row>
    <row r="7753" spans="1:7" x14ac:dyDescent="0.2">
      <c r="A7753" s="1570" t="s">
        <v>10964</v>
      </c>
      <c r="B7753" s="172" t="s">
        <v>10965</v>
      </c>
      <c r="C7753" s="172" t="s">
        <v>10966</v>
      </c>
      <c r="D7753" s="172" t="s">
        <v>143</v>
      </c>
      <c r="G7753" s="172" t="s">
        <v>103</v>
      </c>
    </row>
    <row r="7754" spans="1:7" x14ac:dyDescent="0.2">
      <c r="A7754" s="1570">
        <v>60304509</v>
      </c>
      <c r="B7754" s="172" t="s">
        <v>10967</v>
      </c>
      <c r="C7754" s="172" t="s">
        <v>10968</v>
      </c>
      <c r="D7754" s="172" t="s">
        <v>101</v>
      </c>
      <c r="G7754" s="172" t="s">
        <v>103</v>
      </c>
    </row>
    <row r="7755" spans="1:7" x14ac:dyDescent="0.2">
      <c r="A7755" s="1570">
        <v>60304510</v>
      </c>
      <c r="B7755" s="172" t="s">
        <v>10969</v>
      </c>
      <c r="C7755" s="172" t="s">
        <v>10970</v>
      </c>
      <c r="D7755" s="172" t="s">
        <v>101</v>
      </c>
      <c r="G7755" s="172" t="s">
        <v>103</v>
      </c>
    </row>
    <row r="7756" spans="1:7" x14ac:dyDescent="0.2">
      <c r="A7756" s="1570">
        <v>60304649</v>
      </c>
      <c r="B7756" s="172" t="s">
        <v>10971</v>
      </c>
      <c r="C7756" s="172" t="s">
        <v>10972</v>
      </c>
      <c r="D7756" s="172" t="s">
        <v>101</v>
      </c>
      <c r="E7756" s="172" t="s">
        <v>134</v>
      </c>
      <c r="G7756" s="172" t="s">
        <v>103</v>
      </c>
    </row>
    <row r="7757" spans="1:7" x14ac:dyDescent="0.2">
      <c r="A7757" s="1570">
        <v>60304650</v>
      </c>
      <c r="B7757" s="172" t="s">
        <v>10973</v>
      </c>
      <c r="C7757" s="172" t="s">
        <v>10974</v>
      </c>
      <c r="D7757" s="172" t="s">
        <v>101</v>
      </c>
      <c r="E7757" s="172" t="s">
        <v>134</v>
      </c>
      <c r="G7757" s="172" t="s">
        <v>103</v>
      </c>
    </row>
    <row r="7758" spans="1:7" x14ac:dyDescent="0.2">
      <c r="A7758" s="1570">
        <v>60304716</v>
      </c>
      <c r="B7758" s="172" t="s">
        <v>10975</v>
      </c>
      <c r="C7758" s="172" t="s">
        <v>10976</v>
      </c>
      <c r="D7758" s="172" t="s">
        <v>124</v>
      </c>
      <c r="G7758" s="172" t="s">
        <v>103</v>
      </c>
    </row>
    <row r="7759" spans="1:7" x14ac:dyDescent="0.2">
      <c r="A7759" s="1570">
        <v>60304728</v>
      </c>
      <c r="B7759" s="172" t="s">
        <v>10977</v>
      </c>
      <c r="C7759" s="172" t="s">
        <v>10978</v>
      </c>
      <c r="D7759" s="172" t="s">
        <v>124</v>
      </c>
      <c r="G7759" s="172" t="s">
        <v>103</v>
      </c>
    </row>
    <row r="7760" spans="1:7" x14ac:dyDescent="0.2">
      <c r="A7760" s="1570">
        <v>60304844</v>
      </c>
      <c r="B7760" s="172" t="s">
        <v>10979</v>
      </c>
      <c r="C7760" s="172" t="s">
        <v>10980</v>
      </c>
      <c r="D7760" s="172" t="s">
        <v>101</v>
      </c>
      <c r="G7760" s="172" t="s">
        <v>103</v>
      </c>
    </row>
    <row r="7761" spans="1:7" x14ac:dyDescent="0.2">
      <c r="A7761" s="1570">
        <v>60304856</v>
      </c>
      <c r="B7761" s="172" t="s">
        <v>10981</v>
      </c>
      <c r="C7761" s="172" t="s">
        <v>10982</v>
      </c>
      <c r="D7761" s="172" t="s">
        <v>101</v>
      </c>
      <c r="G7761" s="172" t="s">
        <v>103</v>
      </c>
    </row>
    <row r="7762" spans="1:7" x14ac:dyDescent="0.2">
      <c r="A7762" s="1570">
        <v>60304911</v>
      </c>
      <c r="B7762" s="172" t="s">
        <v>10983</v>
      </c>
      <c r="C7762" s="172" t="s">
        <v>10984</v>
      </c>
      <c r="D7762" s="172" t="s">
        <v>101</v>
      </c>
      <c r="G7762" s="172" t="s">
        <v>103</v>
      </c>
    </row>
    <row r="7763" spans="1:7" x14ac:dyDescent="0.2">
      <c r="A7763" s="1570">
        <v>60304960</v>
      </c>
      <c r="B7763" s="172" t="s">
        <v>10985</v>
      </c>
      <c r="C7763" s="172" t="s">
        <v>10986</v>
      </c>
      <c r="D7763" s="172" t="s">
        <v>101</v>
      </c>
      <c r="G7763" s="172" t="s">
        <v>103</v>
      </c>
    </row>
    <row r="7764" spans="1:7" x14ac:dyDescent="0.2">
      <c r="A7764" s="1570">
        <v>60305575</v>
      </c>
      <c r="B7764" s="172" t="s">
        <v>10987</v>
      </c>
      <c r="C7764" s="172" t="s">
        <v>10988</v>
      </c>
      <c r="D7764" s="172" t="s">
        <v>134</v>
      </c>
      <c r="G7764" s="172" t="s">
        <v>103</v>
      </c>
    </row>
    <row r="7765" spans="1:7" x14ac:dyDescent="0.2">
      <c r="A7765" s="1570">
        <v>60305587</v>
      </c>
      <c r="B7765" s="172" t="s">
        <v>10989</v>
      </c>
      <c r="C7765" s="172" t="s">
        <v>10990</v>
      </c>
      <c r="D7765" s="172" t="s">
        <v>134</v>
      </c>
      <c r="G7765" s="172" t="s">
        <v>103</v>
      </c>
    </row>
    <row r="7766" spans="1:7" x14ac:dyDescent="0.2">
      <c r="A7766" s="1570">
        <v>60305757</v>
      </c>
      <c r="B7766" s="172" t="s">
        <v>14969</v>
      </c>
      <c r="C7766" s="172" t="s">
        <v>6580</v>
      </c>
      <c r="D7766" s="172" t="s">
        <v>134</v>
      </c>
      <c r="G7766" s="172" t="s">
        <v>103</v>
      </c>
    </row>
    <row r="7767" spans="1:7" x14ac:dyDescent="0.2">
      <c r="A7767" s="1570">
        <v>60309088</v>
      </c>
      <c r="B7767" s="172" t="s">
        <v>10991</v>
      </c>
      <c r="C7767" s="172" t="s">
        <v>10992</v>
      </c>
      <c r="D7767" s="172" t="s">
        <v>124</v>
      </c>
      <c r="G7767" s="172" t="s">
        <v>103</v>
      </c>
    </row>
    <row r="7768" spans="1:7" x14ac:dyDescent="0.2">
      <c r="A7768" s="1570" t="s">
        <v>10993</v>
      </c>
      <c r="B7768" s="172" t="s">
        <v>10994</v>
      </c>
      <c r="C7768" s="172" t="s">
        <v>10995</v>
      </c>
      <c r="D7768" s="172" t="s">
        <v>124</v>
      </c>
      <c r="G7768" s="172" t="s">
        <v>103</v>
      </c>
    </row>
    <row r="7769" spans="1:7" x14ac:dyDescent="0.2">
      <c r="A7769" s="1570">
        <v>60322743</v>
      </c>
      <c r="B7769" s="172" t="s">
        <v>14970</v>
      </c>
      <c r="C7769" s="172" t="s">
        <v>14971</v>
      </c>
      <c r="D7769" s="172" t="s">
        <v>124</v>
      </c>
      <c r="G7769" s="172" t="s">
        <v>103</v>
      </c>
    </row>
    <row r="7770" spans="1:7" x14ac:dyDescent="0.2">
      <c r="A7770" s="1570">
        <v>60322755</v>
      </c>
      <c r="B7770" s="172" t="s">
        <v>14972</v>
      </c>
      <c r="C7770" s="172" t="s">
        <v>14973</v>
      </c>
      <c r="D7770" s="172" t="s">
        <v>124</v>
      </c>
      <c r="G7770" s="172" t="s">
        <v>103</v>
      </c>
    </row>
    <row r="7771" spans="1:7" x14ac:dyDescent="0.2">
      <c r="A7771" s="1570">
        <v>60322767</v>
      </c>
      <c r="B7771" s="172" t="s">
        <v>14974</v>
      </c>
      <c r="C7771" s="172" t="s">
        <v>14975</v>
      </c>
      <c r="D7771" s="172" t="s">
        <v>134</v>
      </c>
      <c r="G7771" s="172" t="s">
        <v>103</v>
      </c>
    </row>
    <row r="7772" spans="1:7" x14ac:dyDescent="0.2">
      <c r="A7772" s="1570">
        <v>60322779</v>
      </c>
      <c r="B7772" s="172" t="s">
        <v>14976</v>
      </c>
      <c r="C7772" s="172" t="s">
        <v>14977</v>
      </c>
      <c r="D7772" s="172" t="s">
        <v>134</v>
      </c>
      <c r="G7772" s="172" t="s">
        <v>103</v>
      </c>
    </row>
    <row r="7773" spans="1:7" x14ac:dyDescent="0.2">
      <c r="A7773" s="1570">
        <v>60322780</v>
      </c>
      <c r="B7773" s="172" t="s">
        <v>14978</v>
      </c>
      <c r="C7773" s="172" t="s">
        <v>10849</v>
      </c>
      <c r="D7773" s="172" t="s">
        <v>134</v>
      </c>
      <c r="G7773" s="172" t="s">
        <v>103</v>
      </c>
    </row>
    <row r="7774" spans="1:7" x14ac:dyDescent="0.2">
      <c r="A7774" s="1570">
        <v>60322792</v>
      </c>
      <c r="B7774" s="172" t="s">
        <v>14979</v>
      </c>
      <c r="C7774" s="172" t="s">
        <v>10847</v>
      </c>
      <c r="D7774" s="172" t="s">
        <v>134</v>
      </c>
      <c r="G7774" s="172" t="s">
        <v>103</v>
      </c>
    </row>
    <row r="7775" spans="1:7" x14ac:dyDescent="0.2">
      <c r="A7775" s="1570">
        <v>60322809</v>
      </c>
      <c r="B7775" s="172" t="s">
        <v>14980</v>
      </c>
      <c r="C7775" s="172" t="s">
        <v>14981</v>
      </c>
      <c r="D7775" s="172" t="s">
        <v>143</v>
      </c>
      <c r="G7775" s="172" t="s">
        <v>103</v>
      </c>
    </row>
    <row r="7776" spans="1:7" x14ac:dyDescent="0.2">
      <c r="A7776" s="1570">
        <v>60322810</v>
      </c>
      <c r="B7776" s="172" t="s">
        <v>14982</v>
      </c>
      <c r="C7776" s="172" t="s">
        <v>14983</v>
      </c>
      <c r="D7776" s="172" t="s">
        <v>143</v>
      </c>
      <c r="G7776" s="172" t="s">
        <v>103</v>
      </c>
    </row>
    <row r="7777" spans="1:7" x14ac:dyDescent="0.2">
      <c r="A7777" s="1570">
        <v>60322822</v>
      </c>
      <c r="B7777" s="172" t="s">
        <v>10996</v>
      </c>
      <c r="C7777" s="172" t="s">
        <v>10997</v>
      </c>
      <c r="D7777" s="172" t="s">
        <v>124</v>
      </c>
      <c r="G7777" s="172" t="s">
        <v>103</v>
      </c>
    </row>
    <row r="7778" spans="1:7" x14ac:dyDescent="0.2">
      <c r="A7778" s="1570">
        <v>60322846</v>
      </c>
      <c r="B7778" s="172" t="s">
        <v>14984</v>
      </c>
      <c r="C7778" s="172" t="s">
        <v>14985</v>
      </c>
      <c r="D7778" s="172" t="s">
        <v>134</v>
      </c>
      <c r="G7778" s="172" t="s">
        <v>103</v>
      </c>
    </row>
    <row r="7779" spans="1:7" x14ac:dyDescent="0.2">
      <c r="A7779" s="1570">
        <v>60322858</v>
      </c>
      <c r="B7779" s="172" t="s">
        <v>14986</v>
      </c>
      <c r="C7779" s="172" t="s">
        <v>14987</v>
      </c>
      <c r="D7779" s="172" t="s">
        <v>134</v>
      </c>
      <c r="G7779" s="172" t="s">
        <v>103</v>
      </c>
    </row>
    <row r="7780" spans="1:7" x14ac:dyDescent="0.2">
      <c r="A7780" s="1570" t="s">
        <v>14988</v>
      </c>
      <c r="B7780" s="172" t="s">
        <v>14989</v>
      </c>
      <c r="C7780" s="172" t="s">
        <v>14990</v>
      </c>
      <c r="D7780" s="172" t="s">
        <v>134</v>
      </c>
      <c r="G7780" s="172" t="s">
        <v>103</v>
      </c>
    </row>
    <row r="7781" spans="1:7" x14ac:dyDescent="0.2">
      <c r="A7781" s="1570">
        <v>60322937</v>
      </c>
      <c r="B7781" s="172" t="s">
        <v>14991</v>
      </c>
      <c r="C7781" s="172" t="s">
        <v>14992</v>
      </c>
      <c r="D7781" s="172" t="s">
        <v>134</v>
      </c>
      <c r="G7781" s="172" t="s">
        <v>103</v>
      </c>
    </row>
    <row r="7782" spans="1:7" x14ac:dyDescent="0.2">
      <c r="A7782" s="1570">
        <v>60322949</v>
      </c>
      <c r="B7782" s="172" t="s">
        <v>14993</v>
      </c>
      <c r="C7782" s="172" t="s">
        <v>14994</v>
      </c>
      <c r="D7782" s="172" t="s">
        <v>134</v>
      </c>
      <c r="G7782" s="172" t="s">
        <v>103</v>
      </c>
    </row>
    <row r="7783" spans="1:7" x14ac:dyDescent="0.2">
      <c r="A7783" s="1570">
        <v>60323085</v>
      </c>
      <c r="B7783" s="172" t="s">
        <v>14995</v>
      </c>
      <c r="C7783" s="172" t="s">
        <v>14996</v>
      </c>
      <c r="D7783" s="172" t="s">
        <v>134</v>
      </c>
      <c r="G7783" s="172" t="s">
        <v>103</v>
      </c>
    </row>
    <row r="7784" spans="1:7" x14ac:dyDescent="0.2">
      <c r="A7784" s="1570">
        <v>60323097</v>
      </c>
      <c r="B7784" s="172" t="s">
        <v>14997</v>
      </c>
      <c r="C7784" s="172" t="s">
        <v>14998</v>
      </c>
      <c r="D7784" s="172" t="s">
        <v>134</v>
      </c>
      <c r="G7784" s="172" t="s">
        <v>103</v>
      </c>
    </row>
    <row r="7785" spans="1:7" x14ac:dyDescent="0.2">
      <c r="A7785" s="1570">
        <v>60323401</v>
      </c>
      <c r="B7785" s="172" t="s">
        <v>10998</v>
      </c>
      <c r="C7785" s="172" t="s">
        <v>10999</v>
      </c>
      <c r="D7785" s="172" t="s">
        <v>143</v>
      </c>
      <c r="G7785" s="172" t="s">
        <v>103</v>
      </c>
    </row>
    <row r="7786" spans="1:7" x14ac:dyDescent="0.2">
      <c r="A7786" s="1570">
        <v>60323413</v>
      </c>
      <c r="B7786" s="172" t="s">
        <v>14999</v>
      </c>
      <c r="C7786" s="172" t="s">
        <v>15000</v>
      </c>
      <c r="D7786" s="172" t="s">
        <v>143</v>
      </c>
      <c r="G7786" s="172" t="s">
        <v>103</v>
      </c>
    </row>
    <row r="7787" spans="1:7" x14ac:dyDescent="0.2">
      <c r="A7787" s="1570">
        <v>60323759</v>
      </c>
      <c r="B7787" s="172" t="s">
        <v>15001</v>
      </c>
      <c r="C7787" s="172" t="s">
        <v>10726</v>
      </c>
      <c r="D7787" s="172" t="s">
        <v>124</v>
      </c>
      <c r="G7787" s="172" t="s">
        <v>103</v>
      </c>
    </row>
    <row r="7788" spans="1:7" x14ac:dyDescent="0.2">
      <c r="A7788" s="1570">
        <v>60323772</v>
      </c>
      <c r="B7788" s="172" t="s">
        <v>15002</v>
      </c>
      <c r="C7788" s="172" t="s">
        <v>15003</v>
      </c>
      <c r="D7788" s="172" t="s">
        <v>124</v>
      </c>
      <c r="G7788" s="172" t="s">
        <v>103</v>
      </c>
    </row>
    <row r="7789" spans="1:7" x14ac:dyDescent="0.2">
      <c r="A7789" s="1570">
        <v>60324922</v>
      </c>
      <c r="B7789" s="172" t="s">
        <v>15004</v>
      </c>
      <c r="C7789" s="172" t="s">
        <v>15005</v>
      </c>
      <c r="D7789" s="172" t="s">
        <v>143</v>
      </c>
      <c r="G7789" s="172" t="s">
        <v>103</v>
      </c>
    </row>
    <row r="7790" spans="1:7" x14ac:dyDescent="0.2">
      <c r="A7790" s="1570">
        <v>60324934</v>
      </c>
      <c r="B7790" s="172" t="s">
        <v>15006</v>
      </c>
      <c r="C7790" s="172" t="s">
        <v>15007</v>
      </c>
      <c r="D7790" s="172" t="s">
        <v>143</v>
      </c>
      <c r="G7790" s="172" t="s">
        <v>103</v>
      </c>
    </row>
    <row r="7791" spans="1:7" x14ac:dyDescent="0.2">
      <c r="A7791" s="1570">
        <v>60327716</v>
      </c>
      <c r="B7791" s="172" t="s">
        <v>15008</v>
      </c>
      <c r="C7791" s="172" t="s">
        <v>10787</v>
      </c>
      <c r="D7791" s="172" t="s">
        <v>101</v>
      </c>
      <c r="G7791" s="172" t="s">
        <v>103</v>
      </c>
    </row>
    <row r="7792" spans="1:7" x14ac:dyDescent="0.2">
      <c r="A7792" s="1570">
        <v>60327728</v>
      </c>
      <c r="B7792" s="172" t="s">
        <v>15009</v>
      </c>
      <c r="C7792" s="172" t="s">
        <v>10789</v>
      </c>
      <c r="D7792" s="172" t="s">
        <v>101</v>
      </c>
      <c r="G7792" s="172" t="s">
        <v>103</v>
      </c>
    </row>
    <row r="7793" spans="1:7" x14ac:dyDescent="0.2">
      <c r="A7793" s="1570" t="s">
        <v>15010</v>
      </c>
      <c r="B7793" s="172" t="s">
        <v>15011</v>
      </c>
      <c r="C7793" s="172" t="s">
        <v>10703</v>
      </c>
      <c r="D7793" s="172" t="s">
        <v>143</v>
      </c>
      <c r="G7793" s="172" t="s">
        <v>103</v>
      </c>
    </row>
    <row r="7794" spans="1:7" x14ac:dyDescent="0.2">
      <c r="A7794" s="1570">
        <v>60327741</v>
      </c>
      <c r="B7794" s="172" t="s">
        <v>15012</v>
      </c>
      <c r="C7794" s="172" t="s">
        <v>10714</v>
      </c>
      <c r="D7794" s="172" t="s">
        <v>143</v>
      </c>
      <c r="G7794" s="172" t="s">
        <v>103</v>
      </c>
    </row>
    <row r="7795" spans="1:7" x14ac:dyDescent="0.2">
      <c r="A7795" s="1570">
        <v>60327947</v>
      </c>
      <c r="B7795" s="172" t="s">
        <v>15013</v>
      </c>
      <c r="C7795" s="172" t="s">
        <v>15014</v>
      </c>
      <c r="D7795" s="172" t="s">
        <v>101</v>
      </c>
      <c r="G7795" s="172" t="s">
        <v>103</v>
      </c>
    </row>
    <row r="7796" spans="1:7" x14ac:dyDescent="0.2">
      <c r="A7796" s="1570">
        <v>60327960</v>
      </c>
      <c r="B7796" s="172" t="s">
        <v>15015</v>
      </c>
      <c r="C7796" s="172" t="s">
        <v>15016</v>
      </c>
      <c r="D7796" s="172" t="s">
        <v>101</v>
      </c>
      <c r="G7796" s="172" t="s">
        <v>103</v>
      </c>
    </row>
    <row r="7797" spans="1:7" x14ac:dyDescent="0.2">
      <c r="A7797" s="1570">
        <v>60328526</v>
      </c>
      <c r="B7797" s="172" t="s">
        <v>15017</v>
      </c>
      <c r="C7797" s="172" t="s">
        <v>10793</v>
      </c>
      <c r="D7797" s="172" t="s">
        <v>101</v>
      </c>
      <c r="G7797" s="172" t="s">
        <v>103</v>
      </c>
    </row>
    <row r="7798" spans="1:7" x14ac:dyDescent="0.2">
      <c r="A7798" s="1570">
        <v>60328538</v>
      </c>
      <c r="B7798" s="172" t="s">
        <v>15018</v>
      </c>
      <c r="C7798" s="172" t="s">
        <v>10791</v>
      </c>
      <c r="D7798" s="172" t="s">
        <v>101</v>
      </c>
      <c r="G7798" s="172" t="s">
        <v>103</v>
      </c>
    </row>
    <row r="7799" spans="1:7" x14ac:dyDescent="0.2">
      <c r="A7799" s="1570">
        <v>60334162</v>
      </c>
      <c r="B7799" s="172" t="s">
        <v>15019</v>
      </c>
      <c r="C7799" s="172" t="s">
        <v>15020</v>
      </c>
      <c r="D7799" s="172" t="s">
        <v>134</v>
      </c>
      <c r="G7799" s="172" t="s">
        <v>103</v>
      </c>
    </row>
    <row r="7800" spans="1:7" x14ac:dyDescent="0.2">
      <c r="A7800" s="1570">
        <v>60334174</v>
      </c>
      <c r="B7800" s="172" t="s">
        <v>15021</v>
      </c>
      <c r="C7800" s="172" t="s">
        <v>15022</v>
      </c>
      <c r="D7800" s="172" t="s">
        <v>134</v>
      </c>
      <c r="G7800" s="172" t="s">
        <v>103</v>
      </c>
    </row>
    <row r="7801" spans="1:7" x14ac:dyDescent="0.2">
      <c r="A7801" s="1570">
        <v>60338994</v>
      </c>
      <c r="B7801" s="172" t="s">
        <v>15023</v>
      </c>
      <c r="C7801" s="172" t="s">
        <v>15024</v>
      </c>
      <c r="D7801" s="172" t="s">
        <v>143</v>
      </c>
      <c r="G7801" s="172" t="s">
        <v>103</v>
      </c>
    </row>
    <row r="7802" spans="1:7" x14ac:dyDescent="0.2">
      <c r="A7802" s="1570">
        <v>60339007</v>
      </c>
      <c r="B7802" s="172" t="s">
        <v>15025</v>
      </c>
      <c r="C7802" s="172" t="s">
        <v>15026</v>
      </c>
      <c r="D7802" s="172" t="s">
        <v>143</v>
      </c>
      <c r="G7802" s="172" t="s">
        <v>103</v>
      </c>
    </row>
    <row r="7803" spans="1:7" x14ac:dyDescent="0.2">
      <c r="A7803" s="1570">
        <v>60339330</v>
      </c>
      <c r="B7803" s="172" t="s">
        <v>15027</v>
      </c>
      <c r="C7803" s="172" t="s">
        <v>15028</v>
      </c>
      <c r="D7803" s="172" t="s">
        <v>143</v>
      </c>
      <c r="G7803" s="172" t="s">
        <v>103</v>
      </c>
    </row>
    <row r="7804" spans="1:7" x14ac:dyDescent="0.2">
      <c r="A7804" s="1570" t="s">
        <v>15029</v>
      </c>
      <c r="B7804" s="172" t="s">
        <v>15030</v>
      </c>
      <c r="C7804" s="172" t="s">
        <v>15031</v>
      </c>
      <c r="D7804" s="172" t="s">
        <v>143</v>
      </c>
      <c r="G7804" s="172" t="s">
        <v>103</v>
      </c>
    </row>
    <row r="7805" spans="1:7" x14ac:dyDescent="0.2">
      <c r="A7805" s="1570">
        <v>60342468</v>
      </c>
      <c r="B7805" s="172" t="s">
        <v>15032</v>
      </c>
      <c r="C7805" s="172" t="s">
        <v>6580</v>
      </c>
      <c r="D7805" s="172" t="s">
        <v>134</v>
      </c>
      <c r="G7805" s="172" t="s">
        <v>103</v>
      </c>
    </row>
    <row r="7806" spans="1:7" x14ac:dyDescent="0.2">
      <c r="A7806" s="1570" t="s">
        <v>15033</v>
      </c>
      <c r="B7806" s="172" t="s">
        <v>15034</v>
      </c>
      <c r="C7806" s="172" t="s">
        <v>6580</v>
      </c>
      <c r="D7806" s="172" t="s">
        <v>134</v>
      </c>
      <c r="G7806" s="172" t="s">
        <v>103</v>
      </c>
    </row>
    <row r="7807" spans="1:7" x14ac:dyDescent="0.2">
      <c r="A7807" s="1570">
        <v>60345706</v>
      </c>
      <c r="B7807" s="172" t="s">
        <v>15035</v>
      </c>
      <c r="C7807" s="172" t="s">
        <v>15036</v>
      </c>
      <c r="D7807" s="172" t="s">
        <v>143</v>
      </c>
      <c r="G7807" s="172" t="s">
        <v>103</v>
      </c>
    </row>
    <row r="7808" spans="1:7" x14ac:dyDescent="0.2">
      <c r="A7808" s="1570">
        <v>60345743</v>
      </c>
      <c r="B7808" s="172" t="s">
        <v>15037</v>
      </c>
      <c r="C7808" s="172" t="s">
        <v>15038</v>
      </c>
      <c r="D7808" s="172" t="s">
        <v>143</v>
      </c>
      <c r="G7808" s="172" t="s">
        <v>103</v>
      </c>
    </row>
    <row r="7809" spans="1:7" x14ac:dyDescent="0.2">
      <c r="A7809" s="1570">
        <v>60346826</v>
      </c>
      <c r="B7809" s="172" t="s">
        <v>15039</v>
      </c>
      <c r="C7809" s="172" t="s">
        <v>6580</v>
      </c>
      <c r="D7809" s="172" t="s">
        <v>134</v>
      </c>
      <c r="G7809" s="172" t="s">
        <v>103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6" tint="0.39997558519241921"/>
    <pageSetUpPr fitToPage="1"/>
  </sheetPr>
  <dimension ref="A1:T271"/>
  <sheetViews>
    <sheetView showGridLines="0" workbookViewId="0"/>
  </sheetViews>
  <sheetFormatPr defaultColWidth="9.140625" defaultRowHeight="12.75" x14ac:dyDescent="0.2"/>
  <cols>
    <col min="1" max="1" width="17" style="2" customWidth="1"/>
    <col min="2" max="2" width="9.28515625" style="2" bestFit="1" customWidth="1"/>
    <col min="3" max="3" width="20.7109375" style="2" bestFit="1" customWidth="1"/>
    <col min="4" max="16" width="10.7109375" style="2" customWidth="1"/>
    <col min="17" max="17" width="11.28515625" style="2" hidden="1" customWidth="1"/>
    <col min="18" max="18" width="10.5703125" style="2" hidden="1" customWidth="1"/>
    <col min="19" max="19" width="10.140625" style="2" hidden="1" customWidth="1"/>
    <col min="20" max="20" width="12" style="2" customWidth="1"/>
    <col min="21" max="16384" width="9.140625" style="2"/>
  </cols>
  <sheetData>
    <row r="1" spans="1:20" ht="15.75" customHeight="1" x14ac:dyDescent="0.25">
      <c r="A1" s="263" t="s">
        <v>11000</v>
      </c>
      <c r="B1" s="263"/>
      <c r="C1" s="263"/>
      <c r="D1" s="263"/>
      <c r="E1" s="263"/>
      <c r="F1" s="263"/>
      <c r="G1" s="25"/>
      <c r="H1" s="25"/>
      <c r="I1" s="25"/>
      <c r="J1" s="25"/>
      <c r="K1" s="25"/>
      <c r="L1" s="25"/>
      <c r="M1" s="25"/>
      <c r="N1" s="25"/>
      <c r="O1" s="25"/>
      <c r="P1" s="25"/>
      <c r="Q1" s="25"/>
      <c r="R1" s="25"/>
      <c r="S1" s="25"/>
      <c r="T1" s="25"/>
    </row>
    <row r="2" spans="1:20" ht="12.75" customHeight="1" x14ac:dyDescent="0.2">
      <c r="A2" s="25"/>
      <c r="B2" s="174"/>
      <c r="C2" s="1109"/>
      <c r="D2" s="1619" t="s">
        <v>11327</v>
      </c>
      <c r="E2" s="1619"/>
      <c r="F2" s="1619"/>
      <c r="G2" s="25"/>
      <c r="H2" s="25"/>
      <c r="I2" s="25"/>
      <c r="J2" s="628"/>
      <c r="K2" s="629"/>
      <c r="L2" s="25"/>
      <c r="M2" s="25"/>
      <c r="N2" s="630"/>
      <c r="O2" s="25"/>
      <c r="P2" s="25"/>
      <c r="Q2" s="25"/>
      <c r="R2" s="25"/>
      <c r="S2" s="25"/>
      <c r="T2" s="25"/>
    </row>
    <row r="3" spans="1:20" ht="39.75" customHeight="1" x14ac:dyDescent="0.2">
      <c r="A3" s="260" t="str">
        <f>IF(Information!F4&lt;&gt;"",Information!F4,"")</f>
        <v>SAMPLE</v>
      </c>
      <c r="B3" s="25"/>
      <c r="C3" s="22"/>
      <c r="D3" s="1619"/>
      <c r="E3" s="1619"/>
      <c r="F3" s="1619"/>
      <c r="G3" s="25"/>
      <c r="H3" s="25"/>
      <c r="I3" s="25"/>
      <c r="J3" s="631"/>
      <c r="K3" s="632"/>
      <c r="L3" s="25"/>
      <c r="M3" s="25"/>
      <c r="N3" s="25"/>
      <c r="O3" s="25"/>
      <c r="P3" s="25"/>
      <c r="Q3" s="25"/>
      <c r="R3" s="25"/>
      <c r="S3" s="25"/>
      <c r="T3" s="25"/>
    </row>
    <row r="4" spans="1:20" ht="27" customHeight="1" x14ac:dyDescent="0.2">
      <c r="A4" s="333"/>
      <c r="B4" s="333"/>
      <c r="C4" s="353"/>
      <c r="D4" s="1622" t="s">
        <v>48</v>
      </c>
      <c r="E4" s="1622"/>
      <c r="F4" s="1622"/>
      <c r="G4" s="1622" t="s">
        <v>48</v>
      </c>
      <c r="H4" s="1622"/>
      <c r="I4" s="1622"/>
      <c r="J4" s="1622" t="s">
        <v>48</v>
      </c>
      <c r="K4" s="1622"/>
      <c r="L4" s="1622"/>
      <c r="M4" s="1622" t="s">
        <v>48</v>
      </c>
      <c r="N4" s="1622"/>
      <c r="O4" s="1622"/>
      <c r="P4" s="1335"/>
      <c r="Q4" s="25"/>
      <c r="R4" s="25"/>
      <c r="S4" s="25"/>
      <c r="T4" s="1336"/>
    </row>
    <row r="5" spans="1:20" ht="27" customHeight="1" thickBot="1" x14ac:dyDescent="0.25">
      <c r="A5" s="333"/>
      <c r="B5" s="333"/>
      <c r="C5" s="569"/>
      <c r="D5" s="1623" t="s">
        <v>49</v>
      </c>
      <c r="E5" s="1623"/>
      <c r="F5" s="1623"/>
      <c r="G5" s="1623" t="s">
        <v>49</v>
      </c>
      <c r="H5" s="1623"/>
      <c r="I5" s="1623"/>
      <c r="J5" s="1623" t="s">
        <v>49</v>
      </c>
      <c r="K5" s="1623"/>
      <c r="L5" s="1623"/>
      <c r="M5" s="1623" t="s">
        <v>49</v>
      </c>
      <c r="N5" s="1623"/>
      <c r="O5" s="1623"/>
      <c r="P5" s="1337"/>
      <c r="Q5" s="25"/>
      <c r="R5" s="25"/>
      <c r="S5" s="25"/>
      <c r="T5" s="1336"/>
    </row>
    <row r="6" spans="1:20" ht="13.5" x14ac:dyDescent="0.2">
      <c r="A6" s="347"/>
      <c r="B6" s="347"/>
      <c r="C6" s="348"/>
      <c r="D6" s="1270" t="s">
        <v>11001</v>
      </c>
      <c r="E6" s="349"/>
      <c r="F6" s="349"/>
      <c r="G6" s="1270" t="s">
        <v>11002</v>
      </c>
      <c r="H6" s="349"/>
      <c r="I6" s="349"/>
      <c r="J6" s="1270" t="s">
        <v>11003</v>
      </c>
      <c r="K6" s="349"/>
      <c r="L6" s="349"/>
      <c r="M6" s="1270" t="s">
        <v>11004</v>
      </c>
      <c r="N6" s="350"/>
      <c r="O6" s="350"/>
      <c r="P6" s="120"/>
      <c r="Q6" s="96" t="s">
        <v>11005</v>
      </c>
      <c r="R6" s="43"/>
      <c r="S6" s="43"/>
      <c r="T6" s="27"/>
    </row>
    <row r="7" spans="1:20" ht="12.75" customHeight="1" x14ac:dyDescent="0.2">
      <c r="A7" s="351"/>
      <c r="B7" s="351"/>
      <c r="C7" s="352"/>
      <c r="D7" s="1338"/>
      <c r="E7" s="433"/>
      <c r="F7" s="434"/>
      <c r="G7" s="1290"/>
      <c r="H7" s="353"/>
      <c r="I7" s="353"/>
      <c r="J7" s="1290"/>
      <c r="K7" s="353"/>
      <c r="L7" s="353"/>
      <c r="M7" s="1338" t="s">
        <v>11006</v>
      </c>
      <c r="N7" s="354"/>
      <c r="O7" s="354"/>
      <c r="P7" s="120"/>
      <c r="Q7" s="120"/>
      <c r="R7" s="120"/>
      <c r="S7" s="120"/>
      <c r="T7" s="20"/>
    </row>
    <row r="8" spans="1:20" ht="45" customHeight="1" x14ac:dyDescent="0.2">
      <c r="A8" s="351"/>
      <c r="B8" s="351"/>
      <c r="C8" s="352"/>
      <c r="D8" s="1589" t="s">
        <v>53</v>
      </c>
      <c r="E8" s="1620"/>
      <c r="F8" s="1621"/>
      <c r="G8" s="1589" t="s">
        <v>11007</v>
      </c>
      <c r="H8" s="1620"/>
      <c r="I8" s="1621"/>
      <c r="J8" s="1589" t="s">
        <v>11008</v>
      </c>
      <c r="K8" s="1620"/>
      <c r="L8" s="1621"/>
      <c r="M8" s="1589" t="s">
        <v>11009</v>
      </c>
      <c r="N8" s="1620"/>
      <c r="O8" s="1620"/>
      <c r="P8" s="120"/>
      <c r="Q8" s="184" t="s">
        <v>11010</v>
      </c>
      <c r="R8" s="184"/>
      <c r="S8" s="184"/>
      <c r="T8" s="20"/>
    </row>
    <row r="9" spans="1:20" ht="13.5" customHeight="1" x14ac:dyDescent="0.2">
      <c r="A9" s="351"/>
      <c r="B9" s="351"/>
      <c r="C9" s="352"/>
      <c r="D9" s="435" t="s">
        <v>54</v>
      </c>
      <c r="E9" s="436"/>
      <c r="F9" s="353"/>
      <c r="G9" s="435" t="s">
        <v>54</v>
      </c>
      <c r="H9" s="436"/>
      <c r="I9" s="353"/>
      <c r="J9" s="435" t="s">
        <v>54</v>
      </c>
      <c r="K9" s="436"/>
      <c r="L9" s="353"/>
      <c r="M9" s="435" t="s">
        <v>54</v>
      </c>
      <c r="N9" s="436"/>
      <c r="O9" s="353"/>
      <c r="P9" s="22"/>
      <c r="Q9" s="187"/>
      <c r="R9" s="187"/>
      <c r="S9" s="187"/>
      <c r="T9" s="26"/>
    </row>
    <row r="10" spans="1:20" s="9" customFormat="1" ht="28.5" customHeight="1" x14ac:dyDescent="0.2">
      <c r="A10" s="355"/>
      <c r="B10" s="356"/>
      <c r="C10" s="357"/>
      <c r="D10" s="358" t="s">
        <v>173</v>
      </c>
      <c r="E10" s="1265" t="s">
        <v>95</v>
      </c>
      <c r="F10" s="1265" t="s">
        <v>97</v>
      </c>
      <c r="G10" s="358" t="s">
        <v>173</v>
      </c>
      <c r="H10" s="1265" t="s">
        <v>95</v>
      </c>
      <c r="I10" s="1265" t="s">
        <v>97</v>
      </c>
      <c r="J10" s="358" t="s">
        <v>173</v>
      </c>
      <c r="K10" s="1265" t="s">
        <v>95</v>
      </c>
      <c r="L10" s="1265" t="s">
        <v>97</v>
      </c>
      <c r="M10" s="358" t="s">
        <v>173</v>
      </c>
      <c r="N10" s="1265" t="s">
        <v>95</v>
      </c>
      <c r="O10" s="1265" t="s">
        <v>97</v>
      </c>
      <c r="P10" s="167"/>
      <c r="Q10" s="249"/>
      <c r="R10" s="1339"/>
      <c r="S10" s="1339"/>
      <c r="T10" s="21"/>
    </row>
    <row r="11" spans="1:20" ht="13.9" customHeight="1" x14ac:dyDescent="0.2">
      <c r="A11" s="1272" t="s">
        <v>99</v>
      </c>
      <c r="B11" s="359" t="s">
        <v>72</v>
      </c>
      <c r="C11" s="398" t="s">
        <v>70</v>
      </c>
      <c r="D11" s="467" t="s">
        <v>11011</v>
      </c>
      <c r="E11" s="468" t="s">
        <v>11012</v>
      </c>
      <c r="F11" s="468" t="s">
        <v>11013</v>
      </c>
      <c r="G11" s="467" t="s">
        <v>11011</v>
      </c>
      <c r="H11" s="468" t="s">
        <v>11012</v>
      </c>
      <c r="I11" s="468" t="s">
        <v>11013</v>
      </c>
      <c r="J11" s="467" t="s">
        <v>11011</v>
      </c>
      <c r="K11" s="468" t="s">
        <v>11012</v>
      </c>
      <c r="L11" s="468" t="s">
        <v>11013</v>
      </c>
      <c r="M11" s="1340" t="s">
        <v>11011</v>
      </c>
      <c r="N11" s="360" t="s">
        <v>11012</v>
      </c>
      <c r="O11" s="360" t="s">
        <v>11013</v>
      </c>
      <c r="P11" s="35"/>
      <c r="Q11" s="134" t="s">
        <v>11014</v>
      </c>
      <c r="R11" s="134"/>
      <c r="S11" s="134"/>
      <c r="T11" s="22"/>
    </row>
    <row r="12" spans="1:20" ht="13.9" customHeight="1" x14ac:dyDescent="0.2">
      <c r="A12" s="1341" t="s">
        <v>11015</v>
      </c>
      <c r="B12" s="1341" t="s">
        <v>102</v>
      </c>
      <c r="C12" s="1342" t="s">
        <v>103</v>
      </c>
      <c r="D12" s="363">
        <v>0</v>
      </c>
      <c r="E12" s="364">
        <v>0</v>
      </c>
      <c r="F12" s="365">
        <v>0</v>
      </c>
      <c r="G12" s="363">
        <v>0</v>
      </c>
      <c r="H12" s="364">
        <v>0</v>
      </c>
      <c r="I12" s="381">
        <v>0</v>
      </c>
      <c r="J12" s="363">
        <v>0</v>
      </c>
      <c r="K12" s="364">
        <v>0</v>
      </c>
      <c r="L12" s="365">
        <v>0</v>
      </c>
      <c r="M12" s="361">
        <f t="shared" ref="M12:O15" si="0">SUM(D12,G12,J12)</f>
        <v>0</v>
      </c>
      <c r="N12" s="362">
        <f t="shared" si="0"/>
        <v>0</v>
      </c>
      <c r="O12" s="366">
        <f t="shared" si="0"/>
        <v>0</v>
      </c>
      <c r="P12" s="87"/>
      <c r="Q12" s="1343">
        <f t="shared" ref="Q12:Q19" si="1">M12</f>
        <v>0</v>
      </c>
      <c r="R12" s="1343">
        <f t="shared" ref="R12:R19" si="2">N12</f>
        <v>0</v>
      </c>
      <c r="S12" s="1343">
        <f t="shared" ref="S12:S19" si="3">O12</f>
        <v>0</v>
      </c>
      <c r="T12" s="22"/>
    </row>
    <row r="13" spans="1:20" ht="13.9" customHeight="1" x14ac:dyDescent="0.2">
      <c r="A13" s="367" t="s">
        <v>101</v>
      </c>
      <c r="B13" s="368" t="s">
        <v>102</v>
      </c>
      <c r="C13" s="342" t="s">
        <v>11016</v>
      </c>
      <c r="D13" s="372">
        <v>0</v>
      </c>
      <c r="E13" s="373">
        <v>0</v>
      </c>
      <c r="F13" s="374">
        <v>0</v>
      </c>
      <c r="G13" s="372">
        <v>0</v>
      </c>
      <c r="H13" s="373">
        <v>0</v>
      </c>
      <c r="I13" s="381">
        <v>0</v>
      </c>
      <c r="J13" s="372">
        <v>0</v>
      </c>
      <c r="K13" s="373">
        <v>0</v>
      </c>
      <c r="L13" s="374">
        <v>0</v>
      </c>
      <c r="M13" s="369">
        <f t="shared" si="0"/>
        <v>0</v>
      </c>
      <c r="N13" s="370">
        <f t="shared" si="0"/>
        <v>0</v>
      </c>
      <c r="O13" s="375">
        <f t="shared" si="0"/>
        <v>0</v>
      </c>
      <c r="P13" s="87"/>
      <c r="Q13" s="752">
        <f t="shared" si="1"/>
        <v>0</v>
      </c>
      <c r="R13" s="752">
        <f t="shared" si="2"/>
        <v>0</v>
      </c>
      <c r="S13" s="752">
        <f t="shared" si="3"/>
        <v>0</v>
      </c>
      <c r="T13" s="22"/>
    </row>
    <row r="14" spans="1:20" ht="13.9" customHeight="1" x14ac:dyDescent="0.2">
      <c r="A14" s="367" t="s">
        <v>101</v>
      </c>
      <c r="B14" s="368" t="s">
        <v>102</v>
      </c>
      <c r="C14" s="342" t="s">
        <v>11017</v>
      </c>
      <c r="D14" s="379">
        <v>0</v>
      </c>
      <c r="E14" s="380">
        <v>0</v>
      </c>
      <c r="F14" s="381">
        <v>0</v>
      </c>
      <c r="G14" s="379">
        <v>0</v>
      </c>
      <c r="H14" s="380">
        <v>0</v>
      </c>
      <c r="I14" s="381">
        <v>0</v>
      </c>
      <c r="J14" s="379">
        <v>0</v>
      </c>
      <c r="K14" s="380">
        <v>0</v>
      </c>
      <c r="L14" s="381">
        <v>0</v>
      </c>
      <c r="M14" s="376">
        <f t="shared" si="0"/>
        <v>0</v>
      </c>
      <c r="N14" s="377">
        <f t="shared" si="0"/>
        <v>0</v>
      </c>
      <c r="O14" s="382">
        <f t="shared" si="0"/>
        <v>0</v>
      </c>
      <c r="P14" s="87"/>
      <c r="Q14" s="752">
        <f t="shared" si="1"/>
        <v>0</v>
      </c>
      <c r="R14" s="752">
        <f t="shared" si="2"/>
        <v>0</v>
      </c>
      <c r="S14" s="87">
        <f t="shared" si="3"/>
        <v>0</v>
      </c>
      <c r="T14" s="22"/>
    </row>
    <row r="15" spans="1:20" ht="13.9" customHeight="1" x14ac:dyDescent="0.2">
      <c r="A15" s="367" t="s">
        <v>101</v>
      </c>
      <c r="B15" s="368" t="s">
        <v>102</v>
      </c>
      <c r="C15" s="342" t="s">
        <v>11018</v>
      </c>
      <c r="D15" s="385">
        <v>0</v>
      </c>
      <c r="E15" s="386">
        <v>0</v>
      </c>
      <c r="F15" s="387">
        <v>0</v>
      </c>
      <c r="G15" s="385">
        <v>0</v>
      </c>
      <c r="H15" s="386">
        <v>0</v>
      </c>
      <c r="I15" s="387">
        <v>0</v>
      </c>
      <c r="J15" s="385">
        <v>0</v>
      </c>
      <c r="K15" s="386">
        <v>0</v>
      </c>
      <c r="L15" s="387">
        <v>0</v>
      </c>
      <c r="M15" s="383">
        <f t="shared" si="0"/>
        <v>0</v>
      </c>
      <c r="N15" s="384">
        <f t="shared" si="0"/>
        <v>0</v>
      </c>
      <c r="O15" s="388">
        <f t="shared" si="0"/>
        <v>0</v>
      </c>
      <c r="P15" s="87"/>
      <c r="Q15" s="752">
        <f t="shared" si="1"/>
        <v>0</v>
      </c>
      <c r="R15" s="752">
        <f t="shared" si="2"/>
        <v>0</v>
      </c>
      <c r="S15" s="752">
        <f t="shared" si="3"/>
        <v>0</v>
      </c>
      <c r="T15" s="22"/>
    </row>
    <row r="16" spans="1:20" ht="13.9" customHeight="1" x14ac:dyDescent="0.2">
      <c r="A16" s="403" t="s">
        <v>101</v>
      </c>
      <c r="B16" s="1010" t="s">
        <v>116</v>
      </c>
      <c r="C16" s="345" t="s">
        <v>11019</v>
      </c>
      <c r="D16" s="1011">
        <v>0</v>
      </c>
      <c r="E16" s="380">
        <v>0</v>
      </c>
      <c r="F16" s="381">
        <v>0</v>
      </c>
      <c r="G16" s="1011">
        <v>0</v>
      </c>
      <c r="H16" s="380">
        <v>0</v>
      </c>
      <c r="I16" s="381">
        <v>0</v>
      </c>
      <c r="J16" s="1012">
        <v>0</v>
      </c>
      <c r="K16" s="399">
        <v>0</v>
      </c>
      <c r="L16" s="400">
        <v>0</v>
      </c>
      <c r="M16" s="1013"/>
      <c r="N16" s="401">
        <f t="shared" ref="N16:N61" si="4">SUM(E16,H16,K16)</f>
        <v>0</v>
      </c>
      <c r="O16" s="402">
        <f t="shared" ref="O16:O61" si="5">SUM(F16,I16,L16)</f>
        <v>0</v>
      </c>
      <c r="P16" s="87"/>
      <c r="Q16" s="1344">
        <f t="shared" si="1"/>
        <v>0</v>
      </c>
      <c r="R16" s="1344">
        <f t="shared" si="2"/>
        <v>0</v>
      </c>
      <c r="S16" s="1344">
        <f t="shared" si="3"/>
        <v>0</v>
      </c>
      <c r="T16" s="22"/>
    </row>
    <row r="17" spans="1:20" ht="13.9" customHeight="1" x14ac:dyDescent="0.2">
      <c r="A17" s="367" t="s">
        <v>101</v>
      </c>
      <c r="B17" s="354" t="s">
        <v>116</v>
      </c>
      <c r="C17" s="342" t="s">
        <v>103</v>
      </c>
      <c r="D17" s="393">
        <v>0</v>
      </c>
      <c r="E17" s="394">
        <v>0</v>
      </c>
      <c r="F17" s="395">
        <v>0</v>
      </c>
      <c r="G17" s="393">
        <v>0</v>
      </c>
      <c r="H17" s="394">
        <v>0</v>
      </c>
      <c r="I17" s="395">
        <v>0</v>
      </c>
      <c r="J17" s="393">
        <v>0</v>
      </c>
      <c r="K17" s="394">
        <v>0</v>
      </c>
      <c r="L17" s="395">
        <v>0</v>
      </c>
      <c r="M17" s="390">
        <f>SUM(D17,G17,J17)</f>
        <v>0</v>
      </c>
      <c r="N17" s="391">
        <f t="shared" si="4"/>
        <v>0</v>
      </c>
      <c r="O17" s="396">
        <f t="shared" si="5"/>
        <v>0</v>
      </c>
      <c r="P17" s="87"/>
      <c r="Q17" s="1345">
        <f t="shared" si="1"/>
        <v>0</v>
      </c>
      <c r="R17" s="1345">
        <f t="shared" si="2"/>
        <v>0</v>
      </c>
      <c r="S17" s="1345">
        <f t="shared" si="3"/>
        <v>0</v>
      </c>
      <c r="T17" s="22"/>
    </row>
    <row r="18" spans="1:20" ht="13.9" customHeight="1" x14ac:dyDescent="0.2">
      <c r="A18" s="367" t="s">
        <v>101</v>
      </c>
      <c r="B18" s="397" t="s">
        <v>116</v>
      </c>
      <c r="C18" s="342" t="s">
        <v>11016</v>
      </c>
      <c r="D18" s="372">
        <v>0</v>
      </c>
      <c r="E18" s="373">
        <v>0</v>
      </c>
      <c r="F18" s="374">
        <v>0</v>
      </c>
      <c r="G18" s="372">
        <v>0</v>
      </c>
      <c r="H18" s="373">
        <v>0</v>
      </c>
      <c r="I18" s="374">
        <v>0</v>
      </c>
      <c r="J18" s="372">
        <v>0</v>
      </c>
      <c r="K18" s="373">
        <v>0</v>
      </c>
      <c r="L18" s="374">
        <v>0</v>
      </c>
      <c r="M18" s="369">
        <f>SUM(D18,G18,J18)</f>
        <v>0</v>
      </c>
      <c r="N18" s="370">
        <f t="shared" si="4"/>
        <v>0</v>
      </c>
      <c r="O18" s="375">
        <f t="shared" si="5"/>
        <v>0</v>
      </c>
      <c r="P18" s="87"/>
      <c r="Q18" s="752">
        <f t="shared" si="1"/>
        <v>0</v>
      </c>
      <c r="R18" s="752">
        <f t="shared" si="2"/>
        <v>0</v>
      </c>
      <c r="S18" s="752">
        <f t="shared" si="3"/>
        <v>0</v>
      </c>
      <c r="T18" s="22"/>
    </row>
    <row r="19" spans="1:20" ht="13.9" customHeight="1" x14ac:dyDescent="0.2">
      <c r="A19" s="367" t="s">
        <v>101</v>
      </c>
      <c r="B19" s="397" t="s">
        <v>116</v>
      </c>
      <c r="C19" s="342" t="s">
        <v>11017</v>
      </c>
      <c r="D19" s="379">
        <v>0</v>
      </c>
      <c r="E19" s="380">
        <v>0</v>
      </c>
      <c r="F19" s="381">
        <v>0</v>
      </c>
      <c r="G19" s="379">
        <v>0</v>
      </c>
      <c r="H19" s="380">
        <v>0</v>
      </c>
      <c r="I19" s="381">
        <v>0</v>
      </c>
      <c r="J19" s="379">
        <v>0</v>
      </c>
      <c r="K19" s="380">
        <v>0</v>
      </c>
      <c r="L19" s="381">
        <v>0</v>
      </c>
      <c r="M19" s="376">
        <f>SUM(D19,G19,J19)</f>
        <v>0</v>
      </c>
      <c r="N19" s="377">
        <f t="shared" si="4"/>
        <v>0</v>
      </c>
      <c r="O19" s="382">
        <f t="shared" si="5"/>
        <v>0</v>
      </c>
      <c r="P19" s="87"/>
      <c r="Q19" s="752">
        <f t="shared" si="1"/>
        <v>0</v>
      </c>
      <c r="R19" s="752">
        <f t="shared" si="2"/>
        <v>0</v>
      </c>
      <c r="S19" s="87">
        <f t="shared" si="3"/>
        <v>0</v>
      </c>
      <c r="T19" s="22"/>
    </row>
    <row r="20" spans="1:20" ht="13.9" customHeight="1" x14ac:dyDescent="0.2">
      <c r="A20" s="367"/>
      <c r="B20" s="397"/>
      <c r="C20" s="342" t="s">
        <v>11018</v>
      </c>
      <c r="D20" s="379">
        <v>0</v>
      </c>
      <c r="E20" s="380">
        <v>0</v>
      </c>
      <c r="F20" s="381">
        <v>0</v>
      </c>
      <c r="G20" s="379">
        <v>0</v>
      </c>
      <c r="H20" s="380">
        <v>0</v>
      </c>
      <c r="I20" s="381">
        <v>0</v>
      </c>
      <c r="J20" s="379">
        <v>0</v>
      </c>
      <c r="K20" s="380">
        <v>0</v>
      </c>
      <c r="L20" s="381">
        <v>0</v>
      </c>
      <c r="M20" s="376">
        <f>SUM(D20,G20,J20)</f>
        <v>0</v>
      </c>
      <c r="N20" s="377">
        <f t="shared" si="4"/>
        <v>0</v>
      </c>
      <c r="O20" s="382">
        <f t="shared" si="5"/>
        <v>0</v>
      </c>
      <c r="P20" s="87"/>
      <c r="Q20" s="752"/>
      <c r="R20" s="752"/>
      <c r="S20" s="87"/>
      <c r="T20" s="22"/>
    </row>
    <row r="21" spans="1:20" ht="13.9" customHeight="1" x14ac:dyDescent="0.2">
      <c r="A21" s="1346" t="s">
        <v>101</v>
      </c>
      <c r="B21" s="397" t="s">
        <v>116</v>
      </c>
      <c r="C21" s="398" t="s">
        <v>11019</v>
      </c>
      <c r="D21" s="1011">
        <v>0</v>
      </c>
      <c r="E21" s="380">
        <v>0</v>
      </c>
      <c r="F21" s="381">
        <v>0</v>
      </c>
      <c r="G21" s="1011">
        <v>0</v>
      </c>
      <c r="H21" s="380">
        <v>0</v>
      </c>
      <c r="I21" s="381">
        <v>0</v>
      </c>
      <c r="J21" s="1012">
        <v>0</v>
      </c>
      <c r="K21" s="399">
        <v>0</v>
      </c>
      <c r="L21" s="400">
        <v>0</v>
      </c>
      <c r="M21" s="1013"/>
      <c r="N21" s="401">
        <f t="shared" si="4"/>
        <v>0</v>
      </c>
      <c r="O21" s="402">
        <f t="shared" si="5"/>
        <v>0</v>
      </c>
      <c r="P21" s="87"/>
      <c r="Q21" s="1344">
        <f t="shared" ref="Q21" si="6">M21</f>
        <v>0</v>
      </c>
      <c r="R21" s="1344">
        <f t="shared" ref="R21" si="7">N21</f>
        <v>0</v>
      </c>
      <c r="S21" s="1344">
        <f t="shared" ref="S21" si="8">O21</f>
        <v>0</v>
      </c>
      <c r="T21" s="22"/>
    </row>
    <row r="22" spans="1:20" ht="13.5" customHeight="1" x14ac:dyDescent="0.2">
      <c r="A22" s="1341" t="s">
        <v>101</v>
      </c>
      <c r="B22" s="1341" t="s">
        <v>102</v>
      </c>
      <c r="C22" s="1342" t="s">
        <v>103</v>
      </c>
      <c r="D22" s="363">
        <v>0</v>
      </c>
      <c r="E22" s="364">
        <v>0</v>
      </c>
      <c r="F22" s="365">
        <v>0</v>
      </c>
      <c r="G22" s="363">
        <v>0</v>
      </c>
      <c r="H22" s="364">
        <v>0</v>
      </c>
      <c r="I22" s="365">
        <v>0</v>
      </c>
      <c r="J22" s="363">
        <v>0</v>
      </c>
      <c r="K22" s="364">
        <v>0</v>
      </c>
      <c r="L22" s="365">
        <v>0</v>
      </c>
      <c r="M22" s="361">
        <f>SUM(D22,G22,J22)</f>
        <v>0</v>
      </c>
      <c r="N22" s="362">
        <f t="shared" si="4"/>
        <v>0</v>
      </c>
      <c r="O22" s="366">
        <f t="shared" si="5"/>
        <v>0</v>
      </c>
      <c r="P22" s="87"/>
      <c r="Q22" s="1343">
        <f t="shared" ref="Q22:Q60" si="9">M22</f>
        <v>0</v>
      </c>
      <c r="R22" s="1343">
        <f t="shared" ref="R22:R60" si="10">N22</f>
        <v>0</v>
      </c>
      <c r="S22" s="1343">
        <f t="shared" ref="S22:S60" si="11">O22</f>
        <v>0</v>
      </c>
      <c r="T22" s="74">
        <v>0</v>
      </c>
    </row>
    <row r="23" spans="1:20" ht="13.5" customHeight="1" x14ac:dyDescent="0.2">
      <c r="A23" s="367" t="s">
        <v>101</v>
      </c>
      <c r="B23" s="368" t="s">
        <v>102</v>
      </c>
      <c r="C23" s="342" t="s">
        <v>11016</v>
      </c>
      <c r="D23" s="372">
        <v>0</v>
      </c>
      <c r="E23" s="373">
        <v>0</v>
      </c>
      <c r="F23" s="374">
        <v>0</v>
      </c>
      <c r="G23" s="372">
        <v>0</v>
      </c>
      <c r="H23" s="373">
        <v>0</v>
      </c>
      <c r="I23" s="374">
        <v>0</v>
      </c>
      <c r="J23" s="372">
        <v>0</v>
      </c>
      <c r="K23" s="373">
        <v>0</v>
      </c>
      <c r="L23" s="374">
        <v>0</v>
      </c>
      <c r="M23" s="369">
        <f>SUM(D23,G23,J23)</f>
        <v>0</v>
      </c>
      <c r="N23" s="370">
        <f t="shared" si="4"/>
        <v>0</v>
      </c>
      <c r="O23" s="375">
        <f t="shared" si="5"/>
        <v>0</v>
      </c>
      <c r="P23" s="87"/>
      <c r="Q23" s="752">
        <f t="shared" si="9"/>
        <v>0</v>
      </c>
      <c r="R23" s="752">
        <f t="shared" si="10"/>
        <v>0</v>
      </c>
      <c r="S23" s="752">
        <f t="shared" si="11"/>
        <v>0</v>
      </c>
      <c r="T23" s="74"/>
    </row>
    <row r="24" spans="1:20" ht="13.5" customHeight="1" x14ac:dyDescent="0.2">
      <c r="A24" s="367" t="s">
        <v>101</v>
      </c>
      <c r="B24" s="368" t="s">
        <v>102</v>
      </c>
      <c r="C24" s="342" t="s">
        <v>11017</v>
      </c>
      <c r="D24" s="379">
        <v>0</v>
      </c>
      <c r="E24" s="380">
        <v>0</v>
      </c>
      <c r="F24" s="381">
        <v>0</v>
      </c>
      <c r="G24" s="379">
        <v>0</v>
      </c>
      <c r="H24" s="380">
        <v>0</v>
      </c>
      <c r="I24" s="381">
        <v>0</v>
      </c>
      <c r="J24" s="379">
        <v>0</v>
      </c>
      <c r="K24" s="380">
        <v>0</v>
      </c>
      <c r="L24" s="381">
        <v>0</v>
      </c>
      <c r="M24" s="376">
        <f>SUM(D24,G24,J24)</f>
        <v>0</v>
      </c>
      <c r="N24" s="377">
        <f t="shared" si="4"/>
        <v>0</v>
      </c>
      <c r="O24" s="382">
        <f t="shared" si="5"/>
        <v>0</v>
      </c>
      <c r="P24" s="87"/>
      <c r="Q24" s="752">
        <f t="shared" si="9"/>
        <v>0</v>
      </c>
      <c r="R24" s="752">
        <f t="shared" si="10"/>
        <v>0</v>
      </c>
      <c r="S24" s="87">
        <f t="shared" si="11"/>
        <v>0</v>
      </c>
      <c r="T24" s="74"/>
    </row>
    <row r="25" spans="1:20" ht="13.5" customHeight="1" x14ac:dyDescent="0.2">
      <c r="A25" s="367" t="s">
        <v>101</v>
      </c>
      <c r="B25" s="368" t="s">
        <v>102</v>
      </c>
      <c r="C25" s="342" t="s">
        <v>11018</v>
      </c>
      <c r="D25" s="385">
        <v>0</v>
      </c>
      <c r="E25" s="386">
        <v>0</v>
      </c>
      <c r="F25" s="387">
        <v>0</v>
      </c>
      <c r="G25" s="385">
        <v>0</v>
      </c>
      <c r="H25" s="386">
        <v>0</v>
      </c>
      <c r="I25" s="387">
        <v>0</v>
      </c>
      <c r="J25" s="385">
        <v>0</v>
      </c>
      <c r="K25" s="386">
        <v>0</v>
      </c>
      <c r="L25" s="387">
        <v>0</v>
      </c>
      <c r="M25" s="383">
        <f>SUM(D25,G25,J25)</f>
        <v>0</v>
      </c>
      <c r="N25" s="384">
        <f t="shared" si="4"/>
        <v>0</v>
      </c>
      <c r="O25" s="388">
        <f t="shared" si="5"/>
        <v>0</v>
      </c>
      <c r="P25" s="87"/>
      <c r="Q25" s="752">
        <f t="shared" si="9"/>
        <v>0</v>
      </c>
      <c r="R25" s="752">
        <f t="shared" si="10"/>
        <v>0</v>
      </c>
      <c r="S25" s="752">
        <f t="shared" si="11"/>
        <v>0</v>
      </c>
      <c r="T25" s="74">
        <v>0</v>
      </c>
    </row>
    <row r="26" spans="1:20" ht="13.5" customHeight="1" x14ac:dyDescent="0.2">
      <c r="A26" s="403" t="s">
        <v>101</v>
      </c>
      <c r="B26" s="1010" t="s">
        <v>116</v>
      </c>
      <c r="C26" s="345" t="s">
        <v>11019</v>
      </c>
      <c r="D26" s="1011">
        <v>0</v>
      </c>
      <c r="E26" s="380">
        <v>0</v>
      </c>
      <c r="F26" s="381">
        <v>0</v>
      </c>
      <c r="G26" s="1011">
        <v>0</v>
      </c>
      <c r="H26" s="380">
        <v>0</v>
      </c>
      <c r="I26" s="381">
        <v>0</v>
      </c>
      <c r="J26" s="1012">
        <v>0</v>
      </c>
      <c r="K26" s="399">
        <v>0</v>
      </c>
      <c r="L26" s="400">
        <v>0</v>
      </c>
      <c r="M26" s="1013"/>
      <c r="N26" s="401">
        <f t="shared" si="4"/>
        <v>0</v>
      </c>
      <c r="O26" s="402">
        <f t="shared" si="5"/>
        <v>0</v>
      </c>
      <c r="P26" s="87"/>
      <c r="Q26" s="1344">
        <f t="shared" ref="Q26" si="12">M26</f>
        <v>0</v>
      </c>
      <c r="R26" s="1344">
        <f t="shared" ref="R26" si="13">N26</f>
        <v>0</v>
      </c>
      <c r="S26" s="1344">
        <f t="shared" ref="S26" si="14">O26</f>
        <v>0</v>
      </c>
      <c r="T26" s="74">
        <v>0</v>
      </c>
    </row>
    <row r="27" spans="1:20" ht="13.5" customHeight="1" x14ac:dyDescent="0.2">
      <c r="A27" s="367" t="s">
        <v>101</v>
      </c>
      <c r="B27" s="354" t="s">
        <v>116</v>
      </c>
      <c r="C27" s="342" t="s">
        <v>103</v>
      </c>
      <c r="D27" s="393">
        <v>0</v>
      </c>
      <c r="E27" s="394">
        <v>0</v>
      </c>
      <c r="F27" s="395">
        <v>0</v>
      </c>
      <c r="G27" s="393">
        <v>0</v>
      </c>
      <c r="H27" s="394">
        <v>0</v>
      </c>
      <c r="I27" s="395">
        <v>0</v>
      </c>
      <c r="J27" s="393">
        <v>0</v>
      </c>
      <c r="K27" s="394">
        <v>0</v>
      </c>
      <c r="L27" s="395">
        <v>0</v>
      </c>
      <c r="M27" s="390">
        <f>SUM(D27,G27,J27)</f>
        <v>0</v>
      </c>
      <c r="N27" s="391">
        <f t="shared" si="4"/>
        <v>0</v>
      </c>
      <c r="O27" s="396">
        <f t="shared" si="5"/>
        <v>0</v>
      </c>
      <c r="P27" s="87"/>
      <c r="Q27" s="1345">
        <f t="shared" si="9"/>
        <v>0</v>
      </c>
      <c r="R27" s="1345">
        <f t="shared" si="10"/>
        <v>0</v>
      </c>
      <c r="S27" s="1345">
        <f t="shared" si="11"/>
        <v>0</v>
      </c>
      <c r="T27" s="74">
        <v>0</v>
      </c>
    </row>
    <row r="28" spans="1:20" ht="13.5" customHeight="1" x14ac:dyDescent="0.2">
      <c r="A28" s="367" t="s">
        <v>101</v>
      </c>
      <c r="B28" s="397" t="s">
        <v>116</v>
      </c>
      <c r="C28" s="342" t="s">
        <v>11016</v>
      </c>
      <c r="D28" s="372">
        <v>0</v>
      </c>
      <c r="E28" s="373">
        <v>0</v>
      </c>
      <c r="F28" s="374">
        <v>0</v>
      </c>
      <c r="G28" s="372">
        <v>0</v>
      </c>
      <c r="H28" s="373">
        <v>0</v>
      </c>
      <c r="I28" s="374">
        <v>0</v>
      </c>
      <c r="J28" s="372">
        <v>0</v>
      </c>
      <c r="K28" s="373">
        <v>0</v>
      </c>
      <c r="L28" s="374">
        <v>0</v>
      </c>
      <c r="M28" s="369">
        <f>SUM(D28,G28,J28)</f>
        <v>0</v>
      </c>
      <c r="N28" s="370">
        <f t="shared" si="4"/>
        <v>0</v>
      </c>
      <c r="O28" s="375">
        <f t="shared" si="5"/>
        <v>0</v>
      </c>
      <c r="P28" s="87"/>
      <c r="Q28" s="752">
        <f t="shared" si="9"/>
        <v>0</v>
      </c>
      <c r="R28" s="752">
        <f t="shared" si="10"/>
        <v>0</v>
      </c>
      <c r="S28" s="752">
        <f t="shared" si="11"/>
        <v>0</v>
      </c>
      <c r="T28" s="74"/>
    </row>
    <row r="29" spans="1:20" ht="13.5" customHeight="1" x14ac:dyDescent="0.2">
      <c r="A29" s="367" t="s">
        <v>101</v>
      </c>
      <c r="B29" s="397" t="s">
        <v>116</v>
      </c>
      <c r="C29" s="342" t="s">
        <v>11017</v>
      </c>
      <c r="D29" s="379">
        <v>0</v>
      </c>
      <c r="E29" s="380">
        <v>0</v>
      </c>
      <c r="F29" s="381">
        <v>0</v>
      </c>
      <c r="G29" s="379">
        <v>0</v>
      </c>
      <c r="H29" s="380">
        <v>0</v>
      </c>
      <c r="I29" s="381">
        <v>0</v>
      </c>
      <c r="J29" s="379">
        <v>0</v>
      </c>
      <c r="K29" s="380">
        <v>0</v>
      </c>
      <c r="L29" s="381">
        <v>0</v>
      </c>
      <c r="M29" s="376">
        <f>SUM(D29,G29,J29)</f>
        <v>0</v>
      </c>
      <c r="N29" s="377">
        <f t="shared" si="4"/>
        <v>0</v>
      </c>
      <c r="O29" s="382">
        <f t="shared" si="5"/>
        <v>0</v>
      </c>
      <c r="P29" s="87"/>
      <c r="Q29" s="752">
        <f t="shared" si="9"/>
        <v>0</v>
      </c>
      <c r="R29" s="752">
        <f t="shared" si="10"/>
        <v>0</v>
      </c>
      <c r="S29" s="87">
        <f t="shared" si="11"/>
        <v>0</v>
      </c>
      <c r="T29" s="74"/>
    </row>
    <row r="30" spans="1:20" ht="13.5" customHeight="1" x14ac:dyDescent="0.2">
      <c r="A30" s="367"/>
      <c r="B30" s="397"/>
      <c r="C30" s="342" t="s">
        <v>11018</v>
      </c>
      <c r="D30" s="379">
        <v>0</v>
      </c>
      <c r="E30" s="380">
        <v>0</v>
      </c>
      <c r="F30" s="381">
        <v>0</v>
      </c>
      <c r="G30" s="379">
        <v>0</v>
      </c>
      <c r="H30" s="380">
        <v>0</v>
      </c>
      <c r="I30" s="381">
        <v>0</v>
      </c>
      <c r="J30" s="379">
        <v>0</v>
      </c>
      <c r="K30" s="380">
        <v>0</v>
      </c>
      <c r="L30" s="381">
        <v>0</v>
      </c>
      <c r="M30" s="376">
        <f>SUM(D30,G30,J30)</f>
        <v>0</v>
      </c>
      <c r="N30" s="377">
        <f t="shared" si="4"/>
        <v>0</v>
      </c>
      <c r="O30" s="382">
        <f t="shared" si="5"/>
        <v>0</v>
      </c>
      <c r="P30" s="87"/>
      <c r="Q30" s="752"/>
      <c r="R30" s="752"/>
      <c r="S30" s="87"/>
      <c r="T30" s="74"/>
    </row>
    <row r="31" spans="1:20" ht="13.5" customHeight="1" x14ac:dyDescent="0.2">
      <c r="A31" s="1346" t="s">
        <v>101</v>
      </c>
      <c r="B31" s="397" t="s">
        <v>116</v>
      </c>
      <c r="C31" s="398" t="s">
        <v>11019</v>
      </c>
      <c r="D31" s="1011">
        <v>0</v>
      </c>
      <c r="E31" s="380">
        <v>0</v>
      </c>
      <c r="F31" s="381">
        <v>0</v>
      </c>
      <c r="G31" s="1011">
        <v>0</v>
      </c>
      <c r="H31" s="380">
        <v>0</v>
      </c>
      <c r="I31" s="381">
        <v>0</v>
      </c>
      <c r="J31" s="1012">
        <v>0</v>
      </c>
      <c r="K31" s="399">
        <v>0</v>
      </c>
      <c r="L31" s="400">
        <v>0</v>
      </c>
      <c r="M31" s="1013"/>
      <c r="N31" s="401">
        <f t="shared" si="4"/>
        <v>0</v>
      </c>
      <c r="O31" s="402">
        <f t="shared" si="5"/>
        <v>0</v>
      </c>
      <c r="P31" s="87"/>
      <c r="Q31" s="1344">
        <f t="shared" si="9"/>
        <v>0</v>
      </c>
      <c r="R31" s="1344">
        <f t="shared" si="10"/>
        <v>0</v>
      </c>
      <c r="S31" s="1344">
        <f t="shared" si="11"/>
        <v>0</v>
      </c>
      <c r="T31" s="74">
        <v>0</v>
      </c>
    </row>
    <row r="32" spans="1:20" ht="13.5" customHeight="1" x14ac:dyDescent="0.2">
      <c r="A32" s="1347" t="s">
        <v>124</v>
      </c>
      <c r="B32" s="1341" t="s">
        <v>102</v>
      </c>
      <c r="C32" s="1342" t="s">
        <v>103</v>
      </c>
      <c r="D32" s="363">
        <v>0</v>
      </c>
      <c r="E32" s="364">
        <v>0</v>
      </c>
      <c r="F32" s="365">
        <v>0</v>
      </c>
      <c r="G32" s="363">
        <v>0</v>
      </c>
      <c r="H32" s="364">
        <v>0</v>
      </c>
      <c r="I32" s="365">
        <v>0</v>
      </c>
      <c r="J32" s="363">
        <v>0</v>
      </c>
      <c r="K32" s="364">
        <v>0</v>
      </c>
      <c r="L32" s="365">
        <v>0</v>
      </c>
      <c r="M32" s="361">
        <f>SUM(D32,G32,J32)</f>
        <v>0</v>
      </c>
      <c r="N32" s="362">
        <f t="shared" si="4"/>
        <v>0</v>
      </c>
      <c r="O32" s="366">
        <f t="shared" si="5"/>
        <v>0</v>
      </c>
      <c r="P32" s="87"/>
      <c r="Q32" s="1348">
        <f t="shared" si="9"/>
        <v>0</v>
      </c>
      <c r="R32" s="1343">
        <f t="shared" si="10"/>
        <v>0</v>
      </c>
      <c r="S32" s="1343">
        <f t="shared" si="11"/>
        <v>0</v>
      </c>
      <c r="T32" s="74"/>
    </row>
    <row r="33" spans="1:20" ht="13.5" customHeight="1" x14ac:dyDescent="0.2">
      <c r="A33" s="403" t="s">
        <v>124</v>
      </c>
      <c r="B33" s="368" t="s">
        <v>102</v>
      </c>
      <c r="C33" s="342" t="s">
        <v>11016</v>
      </c>
      <c r="D33" s="372">
        <v>0</v>
      </c>
      <c r="E33" s="373">
        <v>0</v>
      </c>
      <c r="F33" s="374">
        <v>0</v>
      </c>
      <c r="G33" s="372">
        <v>0</v>
      </c>
      <c r="H33" s="373">
        <v>0</v>
      </c>
      <c r="I33" s="374">
        <v>0</v>
      </c>
      <c r="J33" s="372">
        <v>0</v>
      </c>
      <c r="K33" s="373">
        <v>0</v>
      </c>
      <c r="L33" s="374">
        <v>0</v>
      </c>
      <c r="M33" s="369">
        <f>SUM(D33,G33,J33)</f>
        <v>0</v>
      </c>
      <c r="N33" s="370">
        <f t="shared" si="4"/>
        <v>0</v>
      </c>
      <c r="O33" s="375">
        <f t="shared" si="5"/>
        <v>0</v>
      </c>
      <c r="P33" s="87"/>
      <c r="Q33" s="87">
        <f t="shared" si="9"/>
        <v>0</v>
      </c>
      <c r="R33" s="752">
        <f t="shared" si="10"/>
        <v>0</v>
      </c>
      <c r="S33" s="752">
        <f t="shared" si="11"/>
        <v>0</v>
      </c>
      <c r="T33" s="74"/>
    </row>
    <row r="34" spans="1:20" ht="13.5" customHeight="1" x14ac:dyDescent="0.2">
      <c r="A34" s="403" t="s">
        <v>124</v>
      </c>
      <c r="B34" s="368" t="s">
        <v>102</v>
      </c>
      <c r="C34" s="342" t="s">
        <v>11017</v>
      </c>
      <c r="D34" s="379">
        <v>0</v>
      </c>
      <c r="E34" s="380">
        <v>0</v>
      </c>
      <c r="F34" s="381">
        <v>0</v>
      </c>
      <c r="G34" s="379">
        <v>0</v>
      </c>
      <c r="H34" s="380">
        <v>0</v>
      </c>
      <c r="I34" s="381">
        <v>0</v>
      </c>
      <c r="J34" s="379">
        <v>0</v>
      </c>
      <c r="K34" s="380">
        <v>0</v>
      </c>
      <c r="L34" s="381">
        <v>0</v>
      </c>
      <c r="M34" s="376">
        <f>SUM(D34,G34,J34)</f>
        <v>0</v>
      </c>
      <c r="N34" s="377">
        <f t="shared" si="4"/>
        <v>0</v>
      </c>
      <c r="O34" s="382">
        <f t="shared" si="5"/>
        <v>0</v>
      </c>
      <c r="P34" s="87"/>
      <c r="Q34" s="87">
        <f t="shared" si="9"/>
        <v>0</v>
      </c>
      <c r="R34" s="752">
        <f t="shared" si="10"/>
        <v>0</v>
      </c>
      <c r="S34" s="87">
        <f t="shared" si="11"/>
        <v>0</v>
      </c>
      <c r="T34" s="74"/>
    </row>
    <row r="35" spans="1:20" ht="13.5" customHeight="1" x14ac:dyDescent="0.2">
      <c r="A35" s="404" t="s">
        <v>124</v>
      </c>
      <c r="B35" s="368" t="s">
        <v>102</v>
      </c>
      <c r="C35" s="342" t="s">
        <v>11018</v>
      </c>
      <c r="D35" s="385">
        <v>0</v>
      </c>
      <c r="E35" s="386">
        <v>0</v>
      </c>
      <c r="F35" s="387">
        <v>0</v>
      </c>
      <c r="G35" s="385">
        <v>0</v>
      </c>
      <c r="H35" s="386">
        <v>0</v>
      </c>
      <c r="I35" s="387">
        <v>0</v>
      </c>
      <c r="J35" s="385">
        <v>0</v>
      </c>
      <c r="K35" s="386">
        <v>0</v>
      </c>
      <c r="L35" s="387">
        <v>0</v>
      </c>
      <c r="M35" s="383">
        <f>SUM(D35,G35,J35)</f>
        <v>0</v>
      </c>
      <c r="N35" s="384">
        <f t="shared" si="4"/>
        <v>0</v>
      </c>
      <c r="O35" s="388">
        <f t="shared" si="5"/>
        <v>0</v>
      </c>
      <c r="P35" s="87"/>
      <c r="Q35" s="87">
        <f t="shared" si="9"/>
        <v>0</v>
      </c>
      <c r="R35" s="752">
        <f t="shared" si="10"/>
        <v>0</v>
      </c>
      <c r="S35" s="752">
        <f t="shared" si="11"/>
        <v>0</v>
      </c>
      <c r="T35" s="74"/>
    </row>
    <row r="36" spans="1:20" ht="13.5" customHeight="1" x14ac:dyDescent="0.2">
      <c r="A36" s="404"/>
      <c r="B36" s="1010" t="s">
        <v>116</v>
      </c>
      <c r="C36" s="345" t="s">
        <v>11019</v>
      </c>
      <c r="D36" s="1011">
        <v>0</v>
      </c>
      <c r="E36" s="380">
        <v>0</v>
      </c>
      <c r="F36" s="381">
        <v>0</v>
      </c>
      <c r="G36" s="1011">
        <v>0</v>
      </c>
      <c r="H36" s="380">
        <v>0</v>
      </c>
      <c r="I36" s="381">
        <v>0</v>
      </c>
      <c r="J36" s="1012">
        <v>0</v>
      </c>
      <c r="K36" s="399">
        <v>0</v>
      </c>
      <c r="L36" s="400">
        <v>0</v>
      </c>
      <c r="M36" s="1013"/>
      <c r="N36" s="401">
        <f t="shared" si="4"/>
        <v>0</v>
      </c>
      <c r="O36" s="402">
        <f t="shared" si="5"/>
        <v>0</v>
      </c>
      <c r="P36" s="87"/>
      <c r="Q36" s="87"/>
      <c r="R36" s="752"/>
      <c r="S36" s="752"/>
      <c r="T36" s="74"/>
    </row>
    <row r="37" spans="1:20" ht="13.5" customHeight="1" x14ac:dyDescent="0.2">
      <c r="A37" s="403" t="s">
        <v>124</v>
      </c>
      <c r="B37" s="354" t="s">
        <v>116</v>
      </c>
      <c r="C37" s="342" t="s">
        <v>103</v>
      </c>
      <c r="D37" s="393">
        <v>0</v>
      </c>
      <c r="E37" s="394">
        <v>0</v>
      </c>
      <c r="F37" s="395">
        <v>0</v>
      </c>
      <c r="G37" s="393">
        <v>0</v>
      </c>
      <c r="H37" s="394">
        <v>0</v>
      </c>
      <c r="I37" s="395">
        <v>0</v>
      </c>
      <c r="J37" s="393">
        <v>0</v>
      </c>
      <c r="K37" s="394">
        <v>0</v>
      </c>
      <c r="L37" s="395">
        <v>0</v>
      </c>
      <c r="M37" s="390">
        <f>SUM(D37,G37,J37)</f>
        <v>0</v>
      </c>
      <c r="N37" s="391">
        <f t="shared" si="4"/>
        <v>0</v>
      </c>
      <c r="O37" s="396">
        <f t="shared" si="5"/>
        <v>0</v>
      </c>
      <c r="P37" s="87"/>
      <c r="Q37" s="98">
        <f t="shared" si="9"/>
        <v>0</v>
      </c>
      <c r="R37" s="1345">
        <f t="shared" si="10"/>
        <v>0</v>
      </c>
      <c r="S37" s="1345">
        <f t="shared" si="11"/>
        <v>0</v>
      </c>
      <c r="T37" s="74"/>
    </row>
    <row r="38" spans="1:20" ht="13.5" customHeight="1" x14ac:dyDescent="0.2">
      <c r="A38" s="403" t="s">
        <v>124</v>
      </c>
      <c r="B38" s="397" t="s">
        <v>116</v>
      </c>
      <c r="C38" s="342" t="s">
        <v>11016</v>
      </c>
      <c r="D38" s="372">
        <v>0</v>
      </c>
      <c r="E38" s="373">
        <v>0</v>
      </c>
      <c r="F38" s="374">
        <v>0</v>
      </c>
      <c r="G38" s="372">
        <v>0</v>
      </c>
      <c r="H38" s="373">
        <v>0</v>
      </c>
      <c r="I38" s="374">
        <v>0</v>
      </c>
      <c r="J38" s="372">
        <v>0</v>
      </c>
      <c r="K38" s="373">
        <v>0</v>
      </c>
      <c r="L38" s="374">
        <v>0</v>
      </c>
      <c r="M38" s="369">
        <f>SUM(D38,G38,J38)</f>
        <v>0</v>
      </c>
      <c r="N38" s="370">
        <f t="shared" si="4"/>
        <v>0</v>
      </c>
      <c r="O38" s="375">
        <f t="shared" si="5"/>
        <v>0</v>
      </c>
      <c r="P38" s="87"/>
      <c r="Q38" s="87">
        <f t="shared" si="9"/>
        <v>0</v>
      </c>
      <c r="R38" s="752">
        <f t="shared" si="10"/>
        <v>0</v>
      </c>
      <c r="S38" s="752">
        <f t="shared" si="11"/>
        <v>0</v>
      </c>
      <c r="T38" s="74"/>
    </row>
    <row r="39" spans="1:20" ht="13.5" customHeight="1" x14ac:dyDescent="0.2">
      <c r="A39" s="403" t="s">
        <v>124</v>
      </c>
      <c r="B39" s="397" t="s">
        <v>116</v>
      </c>
      <c r="C39" s="342" t="s">
        <v>11017</v>
      </c>
      <c r="D39" s="379">
        <v>0</v>
      </c>
      <c r="E39" s="380">
        <v>0</v>
      </c>
      <c r="F39" s="381">
        <v>0</v>
      </c>
      <c r="G39" s="379">
        <v>0</v>
      </c>
      <c r="H39" s="380">
        <v>0</v>
      </c>
      <c r="I39" s="381">
        <v>0</v>
      </c>
      <c r="J39" s="379">
        <v>0</v>
      </c>
      <c r="K39" s="380">
        <v>0</v>
      </c>
      <c r="L39" s="381">
        <v>0</v>
      </c>
      <c r="M39" s="376">
        <f>SUM(D39,G39,J39)</f>
        <v>0</v>
      </c>
      <c r="N39" s="377">
        <f t="shared" si="4"/>
        <v>0</v>
      </c>
      <c r="O39" s="382">
        <f t="shared" si="5"/>
        <v>0</v>
      </c>
      <c r="P39" s="87"/>
      <c r="Q39" s="87">
        <f t="shared" si="9"/>
        <v>0</v>
      </c>
      <c r="R39" s="752">
        <f t="shared" si="10"/>
        <v>0</v>
      </c>
      <c r="S39" s="87">
        <f t="shared" si="11"/>
        <v>0</v>
      </c>
      <c r="T39" s="74"/>
    </row>
    <row r="40" spans="1:20" ht="13.5" customHeight="1" x14ac:dyDescent="0.2">
      <c r="A40" s="403" t="s">
        <v>11020</v>
      </c>
      <c r="B40" s="397"/>
      <c r="C40" s="342" t="s">
        <v>11018</v>
      </c>
      <c r="D40" s="379">
        <v>0</v>
      </c>
      <c r="E40" s="380">
        <v>0</v>
      </c>
      <c r="F40" s="381">
        <v>0</v>
      </c>
      <c r="G40" s="379">
        <v>0</v>
      </c>
      <c r="H40" s="380">
        <v>0</v>
      </c>
      <c r="I40" s="381">
        <v>0</v>
      </c>
      <c r="J40" s="379">
        <v>0</v>
      </c>
      <c r="K40" s="380">
        <v>0</v>
      </c>
      <c r="L40" s="381">
        <v>0</v>
      </c>
      <c r="M40" s="376">
        <f>SUM(D40,G40,J40)</f>
        <v>0</v>
      </c>
      <c r="N40" s="377">
        <f t="shared" si="4"/>
        <v>0</v>
      </c>
      <c r="O40" s="382">
        <f t="shared" si="5"/>
        <v>0</v>
      </c>
      <c r="P40" s="87"/>
      <c r="Q40" s="1349">
        <f t="shared" si="9"/>
        <v>0</v>
      </c>
      <c r="R40" s="1344">
        <f t="shared" si="10"/>
        <v>0</v>
      </c>
      <c r="S40" s="1344">
        <f t="shared" si="11"/>
        <v>0</v>
      </c>
      <c r="T40" s="74"/>
    </row>
    <row r="41" spans="1:20" ht="13.5" customHeight="1" x14ac:dyDescent="0.2">
      <c r="A41" s="403"/>
      <c r="B41" s="397" t="s">
        <v>116</v>
      </c>
      <c r="C41" s="398" t="s">
        <v>11019</v>
      </c>
      <c r="D41" s="1011">
        <v>0</v>
      </c>
      <c r="E41" s="380">
        <v>0</v>
      </c>
      <c r="F41" s="381">
        <v>0</v>
      </c>
      <c r="G41" s="1011">
        <v>0</v>
      </c>
      <c r="H41" s="380">
        <v>0</v>
      </c>
      <c r="I41" s="381">
        <v>0</v>
      </c>
      <c r="J41" s="1012">
        <v>0</v>
      </c>
      <c r="K41" s="399">
        <v>0</v>
      </c>
      <c r="L41" s="400">
        <v>0</v>
      </c>
      <c r="M41" s="1013"/>
      <c r="N41" s="401">
        <f t="shared" si="4"/>
        <v>0</v>
      </c>
      <c r="O41" s="402">
        <f t="shared" si="5"/>
        <v>0</v>
      </c>
      <c r="P41" s="87"/>
      <c r="Q41" s="87"/>
      <c r="R41" s="752"/>
      <c r="S41" s="752"/>
      <c r="T41" s="74"/>
    </row>
    <row r="42" spans="1:20" ht="13.5" customHeight="1" x14ac:dyDescent="0.2">
      <c r="A42" s="1347" t="s">
        <v>134</v>
      </c>
      <c r="B42" s="1341" t="s">
        <v>102</v>
      </c>
      <c r="C42" s="1342" t="s">
        <v>103</v>
      </c>
      <c r="D42" s="363">
        <v>0</v>
      </c>
      <c r="E42" s="364">
        <v>0</v>
      </c>
      <c r="F42" s="365">
        <v>0</v>
      </c>
      <c r="G42" s="363">
        <v>0</v>
      </c>
      <c r="H42" s="364">
        <v>0</v>
      </c>
      <c r="I42" s="365">
        <v>0</v>
      </c>
      <c r="J42" s="363">
        <v>0</v>
      </c>
      <c r="K42" s="364">
        <v>0</v>
      </c>
      <c r="L42" s="365">
        <v>0</v>
      </c>
      <c r="M42" s="361">
        <f>SUM(D42,G42,J42)</f>
        <v>0</v>
      </c>
      <c r="N42" s="362">
        <f t="shared" si="4"/>
        <v>0</v>
      </c>
      <c r="O42" s="366">
        <f t="shared" si="5"/>
        <v>0</v>
      </c>
      <c r="P42" s="87"/>
      <c r="Q42" s="1348">
        <f t="shared" si="9"/>
        <v>0</v>
      </c>
      <c r="R42" s="752">
        <f t="shared" si="10"/>
        <v>0</v>
      </c>
      <c r="S42" s="752">
        <f t="shared" si="11"/>
        <v>0</v>
      </c>
      <c r="T42" s="74"/>
    </row>
    <row r="43" spans="1:20" ht="13.5" customHeight="1" x14ac:dyDescent="0.2">
      <c r="A43" s="403" t="s">
        <v>134</v>
      </c>
      <c r="B43" s="368" t="s">
        <v>102</v>
      </c>
      <c r="C43" s="342" t="s">
        <v>11016</v>
      </c>
      <c r="D43" s="372">
        <v>0</v>
      </c>
      <c r="E43" s="373">
        <v>0</v>
      </c>
      <c r="F43" s="374">
        <v>0</v>
      </c>
      <c r="G43" s="372">
        <v>0</v>
      </c>
      <c r="H43" s="373">
        <v>0</v>
      </c>
      <c r="I43" s="374">
        <v>0</v>
      </c>
      <c r="J43" s="372">
        <v>0</v>
      </c>
      <c r="K43" s="373">
        <v>0</v>
      </c>
      <c r="L43" s="374">
        <v>0</v>
      </c>
      <c r="M43" s="369">
        <f>SUM(D43,G43,J43)</f>
        <v>0</v>
      </c>
      <c r="N43" s="370">
        <f t="shared" si="4"/>
        <v>0</v>
      </c>
      <c r="O43" s="375">
        <f t="shared" si="5"/>
        <v>0</v>
      </c>
      <c r="P43" s="87"/>
      <c r="Q43" s="87">
        <f t="shared" si="9"/>
        <v>0</v>
      </c>
      <c r="R43" s="752">
        <f t="shared" si="10"/>
        <v>0</v>
      </c>
      <c r="S43" s="752">
        <f t="shared" si="11"/>
        <v>0</v>
      </c>
      <c r="T43" s="74"/>
    </row>
    <row r="44" spans="1:20" ht="13.5" customHeight="1" x14ac:dyDescent="0.2">
      <c r="A44" s="403" t="s">
        <v>134</v>
      </c>
      <c r="B44" s="368" t="s">
        <v>102</v>
      </c>
      <c r="C44" s="342" t="s">
        <v>11017</v>
      </c>
      <c r="D44" s="379">
        <v>0</v>
      </c>
      <c r="E44" s="380">
        <v>0</v>
      </c>
      <c r="F44" s="381">
        <v>0</v>
      </c>
      <c r="G44" s="379">
        <v>0</v>
      </c>
      <c r="H44" s="380">
        <v>0</v>
      </c>
      <c r="I44" s="381">
        <v>0</v>
      </c>
      <c r="J44" s="379">
        <v>0</v>
      </c>
      <c r="K44" s="380">
        <v>0</v>
      </c>
      <c r="L44" s="381">
        <v>0</v>
      </c>
      <c r="M44" s="376">
        <f>SUM(D44,G44,J44)</f>
        <v>0</v>
      </c>
      <c r="N44" s="377">
        <f t="shared" si="4"/>
        <v>0</v>
      </c>
      <c r="O44" s="382">
        <f t="shared" si="5"/>
        <v>0</v>
      </c>
      <c r="P44" s="87"/>
      <c r="Q44" s="87">
        <f t="shared" si="9"/>
        <v>0</v>
      </c>
      <c r="R44" s="752">
        <f t="shared" si="10"/>
        <v>0</v>
      </c>
      <c r="S44" s="87">
        <f t="shared" si="11"/>
        <v>0</v>
      </c>
      <c r="T44" s="74"/>
    </row>
    <row r="45" spans="1:20" ht="13.5" customHeight="1" x14ac:dyDescent="0.2">
      <c r="A45" s="404" t="s">
        <v>134</v>
      </c>
      <c r="B45" s="368" t="s">
        <v>102</v>
      </c>
      <c r="C45" s="342" t="s">
        <v>11018</v>
      </c>
      <c r="D45" s="385">
        <v>0</v>
      </c>
      <c r="E45" s="386">
        <v>0</v>
      </c>
      <c r="F45" s="387">
        <v>0</v>
      </c>
      <c r="G45" s="385">
        <v>0</v>
      </c>
      <c r="H45" s="386">
        <v>0</v>
      </c>
      <c r="I45" s="387">
        <v>0</v>
      </c>
      <c r="J45" s="385">
        <v>0</v>
      </c>
      <c r="K45" s="386">
        <v>0</v>
      </c>
      <c r="L45" s="387">
        <v>0</v>
      </c>
      <c r="M45" s="383">
        <f>SUM(D45,G45,J45)</f>
        <v>0</v>
      </c>
      <c r="N45" s="384">
        <f t="shared" si="4"/>
        <v>0</v>
      </c>
      <c r="O45" s="388">
        <f t="shared" si="5"/>
        <v>0</v>
      </c>
      <c r="P45" s="87"/>
      <c r="Q45" s="87">
        <f t="shared" si="9"/>
        <v>0</v>
      </c>
      <c r="R45" s="752">
        <f t="shared" si="10"/>
        <v>0</v>
      </c>
      <c r="S45" s="752">
        <f t="shared" si="11"/>
        <v>0</v>
      </c>
      <c r="T45" s="74"/>
    </row>
    <row r="46" spans="1:20" ht="13.5" customHeight="1" x14ac:dyDescent="0.2">
      <c r="A46" s="404"/>
      <c r="B46" s="1010" t="s">
        <v>116</v>
      </c>
      <c r="C46" s="345" t="s">
        <v>11019</v>
      </c>
      <c r="D46" s="1011">
        <v>0</v>
      </c>
      <c r="E46" s="380">
        <v>0</v>
      </c>
      <c r="F46" s="381">
        <v>0</v>
      </c>
      <c r="G46" s="1011">
        <v>0</v>
      </c>
      <c r="H46" s="380">
        <v>0</v>
      </c>
      <c r="I46" s="381">
        <v>0</v>
      </c>
      <c r="J46" s="1012">
        <v>0</v>
      </c>
      <c r="K46" s="399">
        <v>0</v>
      </c>
      <c r="L46" s="400">
        <v>0</v>
      </c>
      <c r="M46" s="1013"/>
      <c r="N46" s="401">
        <f t="shared" si="4"/>
        <v>0</v>
      </c>
      <c r="O46" s="402">
        <f t="shared" si="5"/>
        <v>0</v>
      </c>
      <c r="P46" s="87"/>
      <c r="Q46" s="87"/>
      <c r="R46" s="752"/>
      <c r="S46" s="752"/>
      <c r="T46" s="74"/>
    </row>
    <row r="47" spans="1:20" ht="13.5" customHeight="1" x14ac:dyDescent="0.2">
      <c r="A47" s="403" t="s">
        <v>134</v>
      </c>
      <c r="B47" s="354" t="s">
        <v>116</v>
      </c>
      <c r="C47" s="342" t="s">
        <v>103</v>
      </c>
      <c r="D47" s="393">
        <v>0</v>
      </c>
      <c r="E47" s="394">
        <v>0</v>
      </c>
      <c r="F47" s="395">
        <v>0</v>
      </c>
      <c r="G47" s="393">
        <v>0</v>
      </c>
      <c r="H47" s="394">
        <v>0</v>
      </c>
      <c r="I47" s="395">
        <v>0</v>
      </c>
      <c r="J47" s="393">
        <v>0</v>
      </c>
      <c r="K47" s="394">
        <v>0</v>
      </c>
      <c r="L47" s="395">
        <v>0</v>
      </c>
      <c r="M47" s="390">
        <f>SUM(D47,G47,J47)</f>
        <v>0</v>
      </c>
      <c r="N47" s="391">
        <f t="shared" si="4"/>
        <v>0</v>
      </c>
      <c r="O47" s="396">
        <f t="shared" si="5"/>
        <v>0</v>
      </c>
      <c r="P47" s="87"/>
      <c r="Q47" s="98">
        <f t="shared" si="9"/>
        <v>0</v>
      </c>
      <c r="R47" s="1345">
        <f t="shared" si="10"/>
        <v>0</v>
      </c>
      <c r="S47" s="1345">
        <f t="shared" si="11"/>
        <v>0</v>
      </c>
      <c r="T47" s="74"/>
    </row>
    <row r="48" spans="1:20" ht="13.5" customHeight="1" x14ac:dyDescent="0.2">
      <c r="A48" s="403" t="s">
        <v>134</v>
      </c>
      <c r="B48" s="397" t="s">
        <v>116</v>
      </c>
      <c r="C48" s="342" t="s">
        <v>11016</v>
      </c>
      <c r="D48" s="372">
        <v>0</v>
      </c>
      <c r="E48" s="373">
        <v>0</v>
      </c>
      <c r="F48" s="374">
        <v>0</v>
      </c>
      <c r="G48" s="372">
        <v>0</v>
      </c>
      <c r="H48" s="373">
        <v>0</v>
      </c>
      <c r="I48" s="374">
        <v>0</v>
      </c>
      <c r="J48" s="372">
        <v>0</v>
      </c>
      <c r="K48" s="373">
        <v>0</v>
      </c>
      <c r="L48" s="374">
        <v>0</v>
      </c>
      <c r="M48" s="369">
        <f>SUM(D48,G48,J48)</f>
        <v>0</v>
      </c>
      <c r="N48" s="370">
        <f t="shared" si="4"/>
        <v>0</v>
      </c>
      <c r="O48" s="375">
        <f t="shared" si="5"/>
        <v>0</v>
      </c>
      <c r="P48" s="87"/>
      <c r="Q48" s="87">
        <f t="shared" si="9"/>
        <v>0</v>
      </c>
      <c r="R48" s="752">
        <f t="shared" si="10"/>
        <v>0</v>
      </c>
      <c r="S48" s="752">
        <f t="shared" si="11"/>
        <v>0</v>
      </c>
      <c r="T48" s="74"/>
    </row>
    <row r="49" spans="1:20" ht="13.5" customHeight="1" x14ac:dyDescent="0.2">
      <c r="A49" s="403" t="s">
        <v>134</v>
      </c>
      <c r="B49" s="397" t="s">
        <v>116</v>
      </c>
      <c r="C49" s="342" t="s">
        <v>11017</v>
      </c>
      <c r="D49" s="379">
        <v>0</v>
      </c>
      <c r="E49" s="380">
        <v>0</v>
      </c>
      <c r="F49" s="381">
        <v>0</v>
      </c>
      <c r="G49" s="379">
        <v>0</v>
      </c>
      <c r="H49" s="380">
        <v>0</v>
      </c>
      <c r="I49" s="381">
        <v>0</v>
      </c>
      <c r="J49" s="379">
        <v>0</v>
      </c>
      <c r="K49" s="380">
        <v>0</v>
      </c>
      <c r="L49" s="381">
        <v>0</v>
      </c>
      <c r="M49" s="376">
        <f>SUM(D49,G49,J49)</f>
        <v>0</v>
      </c>
      <c r="N49" s="377">
        <f t="shared" si="4"/>
        <v>0</v>
      </c>
      <c r="O49" s="382">
        <f t="shared" si="5"/>
        <v>0</v>
      </c>
      <c r="P49" s="87"/>
      <c r="Q49" s="87">
        <f t="shared" si="9"/>
        <v>0</v>
      </c>
      <c r="R49" s="752">
        <f t="shared" si="10"/>
        <v>0</v>
      </c>
      <c r="S49" s="87">
        <f t="shared" si="11"/>
        <v>0</v>
      </c>
      <c r="T49" s="74"/>
    </row>
    <row r="50" spans="1:20" ht="13.5" customHeight="1" x14ac:dyDescent="0.2">
      <c r="A50" s="403" t="s">
        <v>134</v>
      </c>
      <c r="B50" s="397"/>
      <c r="C50" s="342" t="s">
        <v>11018</v>
      </c>
      <c r="D50" s="379">
        <v>0</v>
      </c>
      <c r="E50" s="380">
        <v>0</v>
      </c>
      <c r="F50" s="381">
        <v>0</v>
      </c>
      <c r="G50" s="379">
        <v>0</v>
      </c>
      <c r="H50" s="380">
        <v>0</v>
      </c>
      <c r="I50" s="381">
        <v>0</v>
      </c>
      <c r="J50" s="379">
        <v>0</v>
      </c>
      <c r="K50" s="380">
        <v>0</v>
      </c>
      <c r="L50" s="381">
        <v>0</v>
      </c>
      <c r="M50" s="376">
        <f>SUM(D50,G50,J50)</f>
        <v>0</v>
      </c>
      <c r="N50" s="377">
        <f t="shared" si="4"/>
        <v>0</v>
      </c>
      <c r="O50" s="382">
        <f t="shared" si="5"/>
        <v>0</v>
      </c>
      <c r="P50" s="87"/>
      <c r="Q50" s="1349">
        <f t="shared" si="9"/>
        <v>0</v>
      </c>
      <c r="R50" s="752">
        <f t="shared" si="10"/>
        <v>0</v>
      </c>
      <c r="S50" s="752">
        <f t="shared" si="11"/>
        <v>0</v>
      </c>
      <c r="T50" s="74"/>
    </row>
    <row r="51" spans="1:20" ht="13.5" customHeight="1" x14ac:dyDescent="0.2">
      <c r="A51" s="403"/>
      <c r="B51" s="397" t="s">
        <v>116</v>
      </c>
      <c r="C51" s="398" t="s">
        <v>11019</v>
      </c>
      <c r="D51" s="1011">
        <v>0</v>
      </c>
      <c r="E51" s="380">
        <v>0</v>
      </c>
      <c r="F51" s="381">
        <v>0</v>
      </c>
      <c r="G51" s="1011">
        <v>0</v>
      </c>
      <c r="H51" s="380">
        <v>0</v>
      </c>
      <c r="I51" s="381">
        <v>0</v>
      </c>
      <c r="J51" s="1012">
        <v>0</v>
      </c>
      <c r="K51" s="399">
        <v>0</v>
      </c>
      <c r="L51" s="400">
        <v>0</v>
      </c>
      <c r="M51" s="1013"/>
      <c r="N51" s="401">
        <f t="shared" si="4"/>
        <v>0</v>
      </c>
      <c r="O51" s="402">
        <f t="shared" si="5"/>
        <v>0</v>
      </c>
      <c r="P51" s="87"/>
      <c r="Q51" s="87"/>
      <c r="R51" s="752"/>
      <c r="S51" s="752"/>
      <c r="T51" s="74"/>
    </row>
    <row r="52" spans="1:20" ht="13.5" customHeight="1" x14ac:dyDescent="0.2">
      <c r="A52" s="1347" t="s">
        <v>143</v>
      </c>
      <c r="B52" s="1341" t="s">
        <v>102</v>
      </c>
      <c r="C52" s="1342" t="s">
        <v>103</v>
      </c>
      <c r="D52" s="363">
        <v>0</v>
      </c>
      <c r="E52" s="364">
        <v>0</v>
      </c>
      <c r="F52" s="365">
        <v>0</v>
      </c>
      <c r="G52" s="363">
        <v>0</v>
      </c>
      <c r="H52" s="364">
        <v>0</v>
      </c>
      <c r="I52" s="365">
        <v>0</v>
      </c>
      <c r="J52" s="363">
        <v>0</v>
      </c>
      <c r="K52" s="364">
        <v>0</v>
      </c>
      <c r="L52" s="365">
        <v>0</v>
      </c>
      <c r="M52" s="361">
        <f>SUM(D52,G52,J52)</f>
        <v>0</v>
      </c>
      <c r="N52" s="362">
        <f t="shared" si="4"/>
        <v>0</v>
      </c>
      <c r="O52" s="366">
        <f t="shared" si="5"/>
        <v>0</v>
      </c>
      <c r="P52" s="87"/>
      <c r="Q52" s="1343">
        <f t="shared" si="9"/>
        <v>0</v>
      </c>
      <c r="R52" s="1343">
        <f t="shared" si="10"/>
        <v>0</v>
      </c>
      <c r="S52" s="1343">
        <f t="shared" si="11"/>
        <v>0</v>
      </c>
      <c r="T52" s="74">
        <v>0</v>
      </c>
    </row>
    <row r="53" spans="1:20" ht="13.5" customHeight="1" x14ac:dyDescent="0.2">
      <c r="A53" s="403" t="s">
        <v>143</v>
      </c>
      <c r="B53" s="368" t="s">
        <v>102</v>
      </c>
      <c r="C53" s="342" t="s">
        <v>11016</v>
      </c>
      <c r="D53" s="372">
        <v>0</v>
      </c>
      <c r="E53" s="373">
        <v>0</v>
      </c>
      <c r="F53" s="374">
        <v>0</v>
      </c>
      <c r="G53" s="372">
        <v>0</v>
      </c>
      <c r="H53" s="373">
        <v>0</v>
      </c>
      <c r="I53" s="374">
        <v>0</v>
      </c>
      <c r="J53" s="372">
        <v>0</v>
      </c>
      <c r="K53" s="373">
        <v>0</v>
      </c>
      <c r="L53" s="374">
        <v>0</v>
      </c>
      <c r="M53" s="369">
        <f>SUM(D53,G53,J53)</f>
        <v>0</v>
      </c>
      <c r="N53" s="370">
        <f t="shared" si="4"/>
        <v>0</v>
      </c>
      <c r="O53" s="375">
        <f t="shared" si="5"/>
        <v>0</v>
      </c>
      <c r="P53" s="87"/>
      <c r="Q53" s="752">
        <f t="shared" si="9"/>
        <v>0</v>
      </c>
      <c r="R53" s="752">
        <f t="shared" si="10"/>
        <v>0</v>
      </c>
      <c r="S53" s="752">
        <f t="shared" si="11"/>
        <v>0</v>
      </c>
      <c r="T53" s="74"/>
    </row>
    <row r="54" spans="1:20" ht="13.5" customHeight="1" x14ac:dyDescent="0.2">
      <c r="A54" s="403" t="s">
        <v>143</v>
      </c>
      <c r="B54" s="368" t="s">
        <v>102</v>
      </c>
      <c r="C54" s="342" t="s">
        <v>11017</v>
      </c>
      <c r="D54" s="379">
        <v>0</v>
      </c>
      <c r="E54" s="380">
        <v>0</v>
      </c>
      <c r="F54" s="381">
        <v>0</v>
      </c>
      <c r="G54" s="379">
        <v>0</v>
      </c>
      <c r="H54" s="380">
        <v>0</v>
      </c>
      <c r="I54" s="381">
        <v>0</v>
      </c>
      <c r="J54" s="379">
        <v>0</v>
      </c>
      <c r="K54" s="380">
        <v>0</v>
      </c>
      <c r="L54" s="381">
        <v>0</v>
      </c>
      <c r="M54" s="376">
        <f>SUM(D54,G54,J54)</f>
        <v>0</v>
      </c>
      <c r="N54" s="377">
        <f t="shared" si="4"/>
        <v>0</v>
      </c>
      <c r="O54" s="382">
        <f t="shared" si="5"/>
        <v>0</v>
      </c>
      <c r="P54" s="87"/>
      <c r="Q54" s="752">
        <f t="shared" si="9"/>
        <v>0</v>
      </c>
      <c r="R54" s="752">
        <f t="shared" si="10"/>
        <v>0</v>
      </c>
      <c r="S54" s="87">
        <f t="shared" si="11"/>
        <v>0</v>
      </c>
      <c r="T54" s="74"/>
    </row>
    <row r="55" spans="1:20" ht="13.5" customHeight="1" x14ac:dyDescent="0.2">
      <c r="A55" s="403" t="s">
        <v>143</v>
      </c>
      <c r="B55" s="368" t="s">
        <v>102</v>
      </c>
      <c r="C55" s="342" t="s">
        <v>11018</v>
      </c>
      <c r="D55" s="385">
        <v>0</v>
      </c>
      <c r="E55" s="386">
        <v>0</v>
      </c>
      <c r="F55" s="387">
        <v>0</v>
      </c>
      <c r="G55" s="385">
        <v>0</v>
      </c>
      <c r="H55" s="386">
        <v>0</v>
      </c>
      <c r="I55" s="387">
        <v>0</v>
      </c>
      <c r="J55" s="385">
        <v>0</v>
      </c>
      <c r="K55" s="386">
        <v>0</v>
      </c>
      <c r="L55" s="387">
        <v>0</v>
      </c>
      <c r="M55" s="383">
        <f>SUM(D55,G55,J55)</f>
        <v>0</v>
      </c>
      <c r="N55" s="384">
        <f t="shared" si="4"/>
        <v>0</v>
      </c>
      <c r="O55" s="388">
        <f t="shared" si="5"/>
        <v>0</v>
      </c>
      <c r="P55" s="87"/>
      <c r="Q55" s="752">
        <f t="shared" si="9"/>
        <v>0</v>
      </c>
      <c r="R55" s="752">
        <f t="shared" si="10"/>
        <v>0</v>
      </c>
      <c r="S55" s="752">
        <f t="shared" si="11"/>
        <v>0</v>
      </c>
      <c r="T55" s="74">
        <v>0</v>
      </c>
    </row>
    <row r="56" spans="1:20" ht="13.5" customHeight="1" x14ac:dyDescent="0.2">
      <c r="A56" s="403"/>
      <c r="B56" s="1010" t="s">
        <v>116</v>
      </c>
      <c r="C56" s="345" t="s">
        <v>11019</v>
      </c>
      <c r="D56" s="1011">
        <v>0</v>
      </c>
      <c r="E56" s="380">
        <v>0</v>
      </c>
      <c r="F56" s="381">
        <v>0</v>
      </c>
      <c r="G56" s="1011">
        <v>0</v>
      </c>
      <c r="H56" s="380">
        <v>0</v>
      </c>
      <c r="I56" s="381">
        <v>0</v>
      </c>
      <c r="J56" s="1012">
        <v>0</v>
      </c>
      <c r="K56" s="399">
        <v>0</v>
      </c>
      <c r="L56" s="400">
        <v>0</v>
      </c>
      <c r="M56" s="1013"/>
      <c r="N56" s="401">
        <f t="shared" si="4"/>
        <v>0</v>
      </c>
      <c r="O56" s="402">
        <f t="shared" si="5"/>
        <v>0</v>
      </c>
      <c r="P56" s="87"/>
      <c r="Q56" s="752"/>
      <c r="R56" s="752"/>
      <c r="S56" s="752"/>
      <c r="T56" s="74"/>
    </row>
    <row r="57" spans="1:20" ht="13.5" customHeight="1" x14ac:dyDescent="0.2">
      <c r="A57" s="403" t="s">
        <v>143</v>
      </c>
      <c r="B57" s="354" t="s">
        <v>116</v>
      </c>
      <c r="C57" s="342" t="s">
        <v>103</v>
      </c>
      <c r="D57" s="393">
        <v>0</v>
      </c>
      <c r="E57" s="394">
        <v>0</v>
      </c>
      <c r="F57" s="395">
        <v>0</v>
      </c>
      <c r="G57" s="393">
        <v>0</v>
      </c>
      <c r="H57" s="394">
        <v>0</v>
      </c>
      <c r="I57" s="395">
        <v>0</v>
      </c>
      <c r="J57" s="393">
        <v>0</v>
      </c>
      <c r="K57" s="394">
        <v>0</v>
      </c>
      <c r="L57" s="395">
        <v>0</v>
      </c>
      <c r="M57" s="390">
        <f>SUM(D57,G57,J57)</f>
        <v>0</v>
      </c>
      <c r="N57" s="391">
        <f t="shared" si="4"/>
        <v>0</v>
      </c>
      <c r="O57" s="396">
        <f t="shared" si="5"/>
        <v>0</v>
      </c>
      <c r="P57" s="87"/>
      <c r="Q57" s="1345">
        <f t="shared" si="9"/>
        <v>0</v>
      </c>
      <c r="R57" s="1345">
        <f t="shared" si="10"/>
        <v>0</v>
      </c>
      <c r="S57" s="1345">
        <f t="shared" si="11"/>
        <v>0</v>
      </c>
      <c r="T57" s="74">
        <v>0</v>
      </c>
    </row>
    <row r="58" spans="1:20" ht="13.5" customHeight="1" x14ac:dyDescent="0.2">
      <c r="A58" s="403" t="s">
        <v>143</v>
      </c>
      <c r="B58" s="397" t="s">
        <v>116</v>
      </c>
      <c r="C58" s="342" t="s">
        <v>11016</v>
      </c>
      <c r="D58" s="372">
        <v>0</v>
      </c>
      <c r="E58" s="373">
        <v>0</v>
      </c>
      <c r="F58" s="374">
        <v>0</v>
      </c>
      <c r="G58" s="372">
        <v>0</v>
      </c>
      <c r="H58" s="373">
        <v>0</v>
      </c>
      <c r="I58" s="374">
        <v>0</v>
      </c>
      <c r="J58" s="372">
        <v>0</v>
      </c>
      <c r="K58" s="373">
        <v>0</v>
      </c>
      <c r="L58" s="374">
        <v>0</v>
      </c>
      <c r="M58" s="369">
        <f>SUM(D58,G58,J58)</f>
        <v>0</v>
      </c>
      <c r="N58" s="370">
        <f t="shared" si="4"/>
        <v>0</v>
      </c>
      <c r="O58" s="375">
        <f t="shared" si="5"/>
        <v>0</v>
      </c>
      <c r="P58" s="87"/>
      <c r="Q58" s="752">
        <f t="shared" si="9"/>
        <v>0</v>
      </c>
      <c r="R58" s="752">
        <f t="shared" si="10"/>
        <v>0</v>
      </c>
      <c r="S58" s="752">
        <f t="shared" si="11"/>
        <v>0</v>
      </c>
      <c r="T58" s="74"/>
    </row>
    <row r="59" spans="1:20" ht="13.5" customHeight="1" x14ac:dyDescent="0.2">
      <c r="A59" s="403" t="s">
        <v>143</v>
      </c>
      <c r="B59" s="397" t="s">
        <v>116</v>
      </c>
      <c r="C59" s="342" t="s">
        <v>11017</v>
      </c>
      <c r="D59" s="379">
        <v>0</v>
      </c>
      <c r="E59" s="380">
        <v>0</v>
      </c>
      <c r="F59" s="381">
        <v>0</v>
      </c>
      <c r="G59" s="379">
        <v>0</v>
      </c>
      <c r="H59" s="380">
        <v>0</v>
      </c>
      <c r="I59" s="381">
        <v>0</v>
      </c>
      <c r="J59" s="379">
        <v>0</v>
      </c>
      <c r="K59" s="380">
        <v>0</v>
      </c>
      <c r="L59" s="381">
        <v>0</v>
      </c>
      <c r="M59" s="376">
        <f>SUM(D59,G59,J59)</f>
        <v>0</v>
      </c>
      <c r="N59" s="377">
        <f t="shared" si="4"/>
        <v>0</v>
      </c>
      <c r="O59" s="382">
        <f t="shared" si="5"/>
        <v>0</v>
      </c>
      <c r="P59" s="87"/>
      <c r="Q59" s="752">
        <f t="shared" si="9"/>
        <v>0</v>
      </c>
      <c r="R59" s="752">
        <f t="shared" si="10"/>
        <v>0</v>
      </c>
      <c r="S59" s="87">
        <f t="shared" si="11"/>
        <v>0</v>
      </c>
      <c r="T59" s="74"/>
    </row>
    <row r="60" spans="1:20" ht="13.5" customHeight="1" thickBot="1" x14ac:dyDescent="0.25">
      <c r="A60" s="403" t="s">
        <v>143</v>
      </c>
      <c r="B60" s="397"/>
      <c r="C60" s="342" t="s">
        <v>11018</v>
      </c>
      <c r="D60" s="379">
        <v>0</v>
      </c>
      <c r="E60" s="380">
        <v>0</v>
      </c>
      <c r="F60" s="381">
        <v>0</v>
      </c>
      <c r="G60" s="379">
        <v>0</v>
      </c>
      <c r="H60" s="380">
        <v>0</v>
      </c>
      <c r="I60" s="381">
        <v>0</v>
      </c>
      <c r="J60" s="379">
        <v>0</v>
      </c>
      <c r="K60" s="380">
        <v>0</v>
      </c>
      <c r="L60" s="381">
        <v>0</v>
      </c>
      <c r="M60" s="376">
        <f>SUM(D60,G60,J60)</f>
        <v>0</v>
      </c>
      <c r="N60" s="377">
        <f t="shared" si="4"/>
        <v>0</v>
      </c>
      <c r="O60" s="382">
        <f t="shared" si="5"/>
        <v>0</v>
      </c>
      <c r="P60" s="87"/>
      <c r="Q60" s="1350">
        <f t="shared" si="9"/>
        <v>0</v>
      </c>
      <c r="R60" s="1350">
        <f t="shared" si="10"/>
        <v>0</v>
      </c>
      <c r="S60" s="1350">
        <f t="shared" si="11"/>
        <v>0</v>
      </c>
      <c r="T60" s="74">
        <v>0</v>
      </c>
    </row>
    <row r="61" spans="1:20" ht="13.5" customHeight="1" thickTop="1" thickBot="1" x14ac:dyDescent="0.25">
      <c r="A61" s="403"/>
      <c r="B61" s="397" t="s">
        <v>116</v>
      </c>
      <c r="C61" s="398" t="s">
        <v>11019</v>
      </c>
      <c r="D61" s="1011">
        <v>0</v>
      </c>
      <c r="E61" s="380">
        <v>0</v>
      </c>
      <c r="F61" s="381">
        <v>0</v>
      </c>
      <c r="G61" s="1011">
        <v>0</v>
      </c>
      <c r="H61" s="380">
        <v>0</v>
      </c>
      <c r="I61" s="381">
        <v>0</v>
      </c>
      <c r="J61" s="1012">
        <v>0</v>
      </c>
      <c r="K61" s="399">
        <v>0</v>
      </c>
      <c r="L61" s="400">
        <v>0</v>
      </c>
      <c r="M61" s="1013"/>
      <c r="N61" s="401">
        <f t="shared" si="4"/>
        <v>0</v>
      </c>
      <c r="O61" s="402">
        <f t="shared" si="5"/>
        <v>0</v>
      </c>
      <c r="P61" s="87"/>
      <c r="Q61" s="752"/>
      <c r="R61" s="752"/>
      <c r="S61" s="752"/>
      <c r="T61" s="74"/>
    </row>
    <row r="62" spans="1:20" ht="13.5" customHeight="1" thickTop="1" x14ac:dyDescent="0.2">
      <c r="A62" s="405" t="s">
        <v>11021</v>
      </c>
      <c r="B62" s="406" t="s">
        <v>102</v>
      </c>
      <c r="C62" s="407" t="s">
        <v>103</v>
      </c>
      <c r="D62" s="408">
        <f>SUM(D12,D22,D32,D42,D52)</f>
        <v>0</v>
      </c>
      <c r="E62" s="409">
        <f t="shared" ref="E62:O62" si="15">SUM(E12,E22,E32,E42,E52)</f>
        <v>0</v>
      </c>
      <c r="F62" s="410">
        <f t="shared" si="15"/>
        <v>0</v>
      </c>
      <c r="G62" s="408">
        <f t="shared" si="15"/>
        <v>0</v>
      </c>
      <c r="H62" s="409">
        <f t="shared" si="15"/>
        <v>0</v>
      </c>
      <c r="I62" s="410">
        <f t="shared" si="15"/>
        <v>0</v>
      </c>
      <c r="J62" s="408">
        <f t="shared" si="15"/>
        <v>0</v>
      </c>
      <c r="K62" s="409">
        <f t="shared" si="15"/>
        <v>0</v>
      </c>
      <c r="L62" s="410">
        <f t="shared" si="15"/>
        <v>0</v>
      </c>
      <c r="M62" s="408">
        <f t="shared" si="15"/>
        <v>0</v>
      </c>
      <c r="N62" s="409">
        <f t="shared" si="15"/>
        <v>0</v>
      </c>
      <c r="O62" s="411">
        <f t="shared" si="15"/>
        <v>0</v>
      </c>
      <c r="P62" s="87"/>
      <c r="Q62" s="752">
        <f t="shared" ref="Q62:S65" si="16">SUM(Q22,Q32,Q42,Q52)</f>
        <v>0</v>
      </c>
      <c r="R62" s="752">
        <f t="shared" si="16"/>
        <v>0</v>
      </c>
      <c r="S62" s="752">
        <f t="shared" si="16"/>
        <v>0</v>
      </c>
      <c r="T62" s="74"/>
    </row>
    <row r="63" spans="1:20" ht="13.5" customHeight="1" x14ac:dyDescent="0.2">
      <c r="A63" s="412" t="s">
        <v>11021</v>
      </c>
      <c r="B63" s="367" t="s">
        <v>102</v>
      </c>
      <c r="C63" s="342" t="s">
        <v>11016</v>
      </c>
      <c r="D63" s="369">
        <f t="shared" ref="D63:O63" si="17">SUM(D13,D23,D33,D43,D53)</f>
        <v>0</v>
      </c>
      <c r="E63" s="370">
        <f t="shared" si="17"/>
        <v>0</v>
      </c>
      <c r="F63" s="371">
        <f t="shared" si="17"/>
        <v>0</v>
      </c>
      <c r="G63" s="369">
        <f t="shared" si="17"/>
        <v>0</v>
      </c>
      <c r="H63" s="370">
        <f t="shared" si="17"/>
        <v>0</v>
      </c>
      <c r="I63" s="371">
        <f t="shared" si="17"/>
        <v>0</v>
      </c>
      <c r="J63" s="369">
        <f t="shared" si="17"/>
        <v>0</v>
      </c>
      <c r="K63" s="370">
        <f t="shared" si="17"/>
        <v>0</v>
      </c>
      <c r="L63" s="371">
        <f t="shared" si="17"/>
        <v>0</v>
      </c>
      <c r="M63" s="369">
        <f t="shared" si="17"/>
        <v>0</v>
      </c>
      <c r="N63" s="370">
        <f t="shared" si="17"/>
        <v>0</v>
      </c>
      <c r="O63" s="375">
        <f t="shared" si="17"/>
        <v>0</v>
      </c>
      <c r="P63" s="87"/>
      <c r="Q63" s="752">
        <f t="shared" si="16"/>
        <v>0</v>
      </c>
      <c r="R63" s="752">
        <f t="shared" si="16"/>
        <v>0</v>
      </c>
      <c r="S63" s="752">
        <f t="shared" si="16"/>
        <v>0</v>
      </c>
      <c r="T63" s="74"/>
    </row>
    <row r="64" spans="1:20" ht="13.5" customHeight="1" x14ac:dyDescent="0.2">
      <c r="A64" s="412" t="s">
        <v>11021</v>
      </c>
      <c r="B64" s="367" t="s">
        <v>102</v>
      </c>
      <c r="C64" s="342" t="s">
        <v>11017</v>
      </c>
      <c r="D64" s="376">
        <f t="shared" ref="D64:O64" si="18">SUM(D14,D24,D34,D44,D54)</f>
        <v>0</v>
      </c>
      <c r="E64" s="377">
        <f t="shared" si="18"/>
        <v>0</v>
      </c>
      <c r="F64" s="378">
        <f t="shared" si="18"/>
        <v>0</v>
      </c>
      <c r="G64" s="376">
        <f t="shared" si="18"/>
        <v>0</v>
      </c>
      <c r="H64" s="377">
        <f t="shared" si="18"/>
        <v>0</v>
      </c>
      <c r="I64" s="378">
        <f t="shared" si="18"/>
        <v>0</v>
      </c>
      <c r="J64" s="376">
        <f t="shared" si="18"/>
        <v>0</v>
      </c>
      <c r="K64" s="377">
        <f t="shared" si="18"/>
        <v>0</v>
      </c>
      <c r="L64" s="378">
        <f t="shared" si="18"/>
        <v>0</v>
      </c>
      <c r="M64" s="376">
        <f t="shared" si="18"/>
        <v>0</v>
      </c>
      <c r="N64" s="377">
        <f t="shared" si="18"/>
        <v>0</v>
      </c>
      <c r="O64" s="382">
        <f t="shared" si="18"/>
        <v>0</v>
      </c>
      <c r="P64" s="87"/>
      <c r="Q64" s="752">
        <f t="shared" si="16"/>
        <v>0</v>
      </c>
      <c r="R64" s="752">
        <f t="shared" si="16"/>
        <v>0</v>
      </c>
      <c r="S64" s="87">
        <f t="shared" si="16"/>
        <v>0</v>
      </c>
      <c r="T64" s="74"/>
    </row>
    <row r="65" spans="1:20" ht="13.5" customHeight="1" x14ac:dyDescent="0.2">
      <c r="A65" s="412" t="s">
        <v>11021</v>
      </c>
      <c r="B65" s="367" t="s">
        <v>102</v>
      </c>
      <c r="C65" s="342" t="s">
        <v>11018</v>
      </c>
      <c r="D65" s="1015">
        <f t="shared" ref="D65:O65" si="19">SUM(D15,D25,D35,D45,D55)</f>
        <v>0</v>
      </c>
      <c r="E65" s="1016">
        <f t="shared" si="19"/>
        <v>0</v>
      </c>
      <c r="F65" s="1017">
        <f t="shared" si="19"/>
        <v>0</v>
      </c>
      <c r="G65" s="1015">
        <f t="shared" si="19"/>
        <v>0</v>
      </c>
      <c r="H65" s="1016">
        <f t="shared" si="19"/>
        <v>0</v>
      </c>
      <c r="I65" s="1017">
        <f t="shared" si="19"/>
        <v>0</v>
      </c>
      <c r="J65" s="1015">
        <f t="shared" si="19"/>
        <v>0</v>
      </c>
      <c r="K65" s="1016">
        <f t="shared" si="19"/>
        <v>0</v>
      </c>
      <c r="L65" s="1017">
        <f t="shared" si="19"/>
        <v>0</v>
      </c>
      <c r="M65" s="1015">
        <f t="shared" si="19"/>
        <v>0</v>
      </c>
      <c r="N65" s="1016">
        <f t="shared" si="19"/>
        <v>0</v>
      </c>
      <c r="O65" s="1018">
        <f t="shared" si="19"/>
        <v>0</v>
      </c>
      <c r="P65" s="87"/>
      <c r="Q65" s="1351">
        <f t="shared" si="16"/>
        <v>0</v>
      </c>
      <c r="R65" s="1351">
        <f t="shared" si="16"/>
        <v>0</v>
      </c>
      <c r="S65" s="1351">
        <f t="shared" si="16"/>
        <v>0</v>
      </c>
      <c r="T65" s="74"/>
    </row>
    <row r="66" spans="1:20" ht="13.5" customHeight="1" x14ac:dyDescent="0.2">
      <c r="A66" s="412"/>
      <c r="B66" s="367"/>
      <c r="C66" s="342" t="s">
        <v>11019</v>
      </c>
      <c r="D66" s="1014"/>
      <c r="E66" s="1008">
        <f t="shared" ref="E66:O66" si="20">SUM(E16,E26,E36,E46,E56)</f>
        <v>0</v>
      </c>
      <c r="F66" s="1009">
        <f t="shared" si="20"/>
        <v>0</v>
      </c>
      <c r="G66" s="1014"/>
      <c r="H66" s="1008">
        <f t="shared" si="20"/>
        <v>0</v>
      </c>
      <c r="I66" s="1009">
        <f t="shared" si="20"/>
        <v>0</v>
      </c>
      <c r="J66" s="1014"/>
      <c r="K66" s="1008">
        <f t="shared" si="20"/>
        <v>0</v>
      </c>
      <c r="L66" s="1009">
        <f t="shared" si="20"/>
        <v>0</v>
      </c>
      <c r="M66" s="1014"/>
      <c r="N66" s="1008">
        <f t="shared" si="20"/>
        <v>0</v>
      </c>
      <c r="O66" s="827">
        <f t="shared" si="20"/>
        <v>0</v>
      </c>
      <c r="P66" s="87"/>
      <c r="Q66" s="752"/>
      <c r="R66" s="752"/>
      <c r="S66" s="752"/>
      <c r="T66" s="74"/>
    </row>
    <row r="67" spans="1:20" ht="13.5" customHeight="1" x14ac:dyDescent="0.2">
      <c r="A67" s="412" t="s">
        <v>11021</v>
      </c>
      <c r="B67" s="389" t="s">
        <v>116</v>
      </c>
      <c r="C67" s="344" t="s">
        <v>103</v>
      </c>
      <c r="D67" s="390">
        <f t="shared" ref="D67:O67" si="21">SUM(D17,D27,D37,D47,D57)</f>
        <v>0</v>
      </c>
      <c r="E67" s="391">
        <f t="shared" si="21"/>
        <v>0</v>
      </c>
      <c r="F67" s="392">
        <f t="shared" si="21"/>
        <v>0</v>
      </c>
      <c r="G67" s="390">
        <f t="shared" si="21"/>
        <v>0</v>
      </c>
      <c r="H67" s="391">
        <f t="shared" si="21"/>
        <v>0</v>
      </c>
      <c r="I67" s="392">
        <f t="shared" si="21"/>
        <v>0</v>
      </c>
      <c r="J67" s="390">
        <f t="shared" si="21"/>
        <v>0</v>
      </c>
      <c r="K67" s="391">
        <f t="shared" si="21"/>
        <v>0</v>
      </c>
      <c r="L67" s="392">
        <f t="shared" si="21"/>
        <v>0</v>
      </c>
      <c r="M67" s="390">
        <f t="shared" si="21"/>
        <v>0</v>
      </c>
      <c r="N67" s="391">
        <f t="shared" si="21"/>
        <v>0</v>
      </c>
      <c r="O67" s="396">
        <f t="shared" si="21"/>
        <v>0</v>
      </c>
      <c r="P67" s="87"/>
      <c r="Q67" s="752">
        <f t="shared" ref="Q67:S69" si="22">SUM(Q27,Q37,Q47,Q57)</f>
        <v>0</v>
      </c>
      <c r="R67" s="752">
        <f t="shared" si="22"/>
        <v>0</v>
      </c>
      <c r="S67" s="752">
        <f t="shared" si="22"/>
        <v>0</v>
      </c>
      <c r="T67" s="74"/>
    </row>
    <row r="68" spans="1:20" ht="13.5" customHeight="1" x14ac:dyDescent="0.2">
      <c r="A68" s="412" t="s">
        <v>11021</v>
      </c>
      <c r="B68" s="397" t="s">
        <v>116</v>
      </c>
      <c r="C68" s="342" t="s">
        <v>11016</v>
      </c>
      <c r="D68" s="369">
        <f t="shared" ref="D68:O68" si="23">SUM(D18,D28,D38,D48,D58)</f>
        <v>0</v>
      </c>
      <c r="E68" s="370">
        <f t="shared" si="23"/>
        <v>0</v>
      </c>
      <c r="F68" s="371">
        <f t="shared" si="23"/>
        <v>0</v>
      </c>
      <c r="G68" s="369">
        <f t="shared" si="23"/>
        <v>0</v>
      </c>
      <c r="H68" s="370">
        <f t="shared" si="23"/>
        <v>0</v>
      </c>
      <c r="I68" s="371">
        <f t="shared" si="23"/>
        <v>0</v>
      </c>
      <c r="J68" s="369">
        <f t="shared" si="23"/>
        <v>0</v>
      </c>
      <c r="K68" s="370">
        <f t="shared" si="23"/>
        <v>0</v>
      </c>
      <c r="L68" s="371">
        <f t="shared" si="23"/>
        <v>0</v>
      </c>
      <c r="M68" s="369">
        <f t="shared" si="23"/>
        <v>0</v>
      </c>
      <c r="N68" s="370">
        <f t="shared" si="23"/>
        <v>0</v>
      </c>
      <c r="O68" s="375">
        <f t="shared" si="23"/>
        <v>0</v>
      </c>
      <c r="P68" s="87"/>
      <c r="Q68" s="752">
        <f t="shared" si="22"/>
        <v>0</v>
      </c>
      <c r="R68" s="752">
        <f t="shared" si="22"/>
        <v>0</v>
      </c>
      <c r="S68" s="752">
        <f t="shared" si="22"/>
        <v>0</v>
      </c>
      <c r="T68" s="74"/>
    </row>
    <row r="69" spans="1:20" ht="13.5" customHeight="1" x14ac:dyDescent="0.2">
      <c r="A69" s="412" t="s">
        <v>11021</v>
      </c>
      <c r="B69" s="397" t="s">
        <v>116</v>
      </c>
      <c r="C69" s="342" t="s">
        <v>11017</v>
      </c>
      <c r="D69" s="376">
        <f t="shared" ref="D69:O69" si="24">SUM(D19,D29,D39,D49,D59)</f>
        <v>0</v>
      </c>
      <c r="E69" s="377">
        <f t="shared" si="24"/>
        <v>0</v>
      </c>
      <c r="F69" s="378">
        <f t="shared" si="24"/>
        <v>0</v>
      </c>
      <c r="G69" s="376">
        <f t="shared" si="24"/>
        <v>0</v>
      </c>
      <c r="H69" s="377">
        <f t="shared" si="24"/>
        <v>0</v>
      </c>
      <c r="I69" s="378">
        <f t="shared" si="24"/>
        <v>0</v>
      </c>
      <c r="J69" s="376">
        <f t="shared" si="24"/>
        <v>0</v>
      </c>
      <c r="K69" s="377">
        <f t="shared" si="24"/>
        <v>0</v>
      </c>
      <c r="L69" s="378">
        <f t="shared" si="24"/>
        <v>0</v>
      </c>
      <c r="M69" s="376">
        <f t="shared" si="24"/>
        <v>0</v>
      </c>
      <c r="N69" s="377">
        <f t="shared" si="24"/>
        <v>0</v>
      </c>
      <c r="O69" s="382">
        <f t="shared" si="24"/>
        <v>0</v>
      </c>
      <c r="P69" s="87"/>
      <c r="Q69" s="752">
        <f t="shared" si="22"/>
        <v>0</v>
      </c>
      <c r="R69" s="752">
        <f t="shared" si="22"/>
        <v>0</v>
      </c>
      <c r="S69" s="87">
        <f t="shared" si="22"/>
        <v>0</v>
      </c>
      <c r="T69" s="74"/>
    </row>
    <row r="70" spans="1:20" ht="13.5" customHeight="1" x14ac:dyDescent="0.2">
      <c r="A70" s="412" t="s">
        <v>11021</v>
      </c>
      <c r="B70" s="397" t="s">
        <v>116</v>
      </c>
      <c r="C70" s="342" t="s">
        <v>11018</v>
      </c>
      <c r="D70" s="1015">
        <f t="shared" ref="D70:O70" si="25">SUM(D20,D30,D40,D50,D60)</f>
        <v>0</v>
      </c>
      <c r="E70" s="1016">
        <f t="shared" si="25"/>
        <v>0</v>
      </c>
      <c r="F70" s="1017">
        <f t="shared" si="25"/>
        <v>0</v>
      </c>
      <c r="G70" s="1015">
        <f t="shared" si="25"/>
        <v>0</v>
      </c>
      <c r="H70" s="1016">
        <f t="shared" si="25"/>
        <v>0</v>
      </c>
      <c r="I70" s="1017">
        <f t="shared" si="25"/>
        <v>0</v>
      </c>
      <c r="J70" s="1015">
        <f t="shared" si="25"/>
        <v>0</v>
      </c>
      <c r="K70" s="1016">
        <f t="shared" si="25"/>
        <v>0</v>
      </c>
      <c r="L70" s="1017">
        <f t="shared" si="25"/>
        <v>0</v>
      </c>
      <c r="M70" s="1015">
        <f t="shared" si="25"/>
        <v>0</v>
      </c>
      <c r="N70" s="1016">
        <f t="shared" si="25"/>
        <v>0</v>
      </c>
      <c r="O70" s="1018">
        <f t="shared" si="25"/>
        <v>0</v>
      </c>
      <c r="P70" s="87"/>
      <c r="Q70" s="752">
        <f t="shared" ref="Q70:S70" si="26">SUM(Q31,Q40,Q50,Q60)</f>
        <v>0</v>
      </c>
      <c r="R70" s="752">
        <f t="shared" si="26"/>
        <v>0</v>
      </c>
      <c r="S70" s="752">
        <f t="shared" si="26"/>
        <v>0</v>
      </c>
      <c r="T70" s="74"/>
    </row>
    <row r="71" spans="1:20" ht="13.5" customHeight="1" x14ac:dyDescent="0.2">
      <c r="A71" s="412"/>
      <c r="B71" s="397"/>
      <c r="C71" s="342" t="s">
        <v>11019</v>
      </c>
      <c r="D71" s="1014"/>
      <c r="E71" s="1008">
        <f t="shared" ref="E71:O71" si="27">SUM(E21,E31,E41,E51,E61)</f>
        <v>0</v>
      </c>
      <c r="F71" s="1009">
        <f t="shared" si="27"/>
        <v>0</v>
      </c>
      <c r="G71" s="1014"/>
      <c r="H71" s="1008">
        <f t="shared" si="27"/>
        <v>0</v>
      </c>
      <c r="I71" s="1009">
        <f t="shared" si="27"/>
        <v>0</v>
      </c>
      <c r="J71" s="1014"/>
      <c r="K71" s="1008">
        <f t="shared" si="27"/>
        <v>0</v>
      </c>
      <c r="L71" s="1009">
        <f t="shared" si="27"/>
        <v>0</v>
      </c>
      <c r="M71" s="1019"/>
      <c r="N71" s="1020">
        <f t="shared" si="27"/>
        <v>0</v>
      </c>
      <c r="O71" s="1021">
        <f t="shared" si="27"/>
        <v>0</v>
      </c>
      <c r="P71" s="87"/>
      <c r="Q71" s="752"/>
      <c r="R71" s="752"/>
      <c r="S71" s="752"/>
      <c r="T71" s="74"/>
    </row>
    <row r="72" spans="1:20" ht="13.5" customHeight="1" thickBot="1" x14ac:dyDescent="0.25">
      <c r="A72" s="412" t="s">
        <v>11021</v>
      </c>
      <c r="B72" s="1352" t="s">
        <v>11022</v>
      </c>
      <c r="C72" s="413" t="s">
        <v>11023</v>
      </c>
      <c r="D72" s="414">
        <f>SUM(D62:D65,D67:D70)</f>
        <v>0</v>
      </c>
      <c r="E72" s="415">
        <f>SUM(E62:E71)</f>
        <v>0</v>
      </c>
      <c r="F72" s="416">
        <f>SUM(F62:F71)</f>
        <v>0</v>
      </c>
      <c r="G72" s="414">
        <f>SUM(G62:G65,G67:G70)</f>
        <v>0</v>
      </c>
      <c r="H72" s="415">
        <f>SUM(H62:H71)</f>
        <v>0</v>
      </c>
      <c r="I72" s="416">
        <f>SUM(I62:I71)</f>
        <v>0</v>
      </c>
      <c r="J72" s="414">
        <f>SUM(J62:J65,J67:J70)</f>
        <v>0</v>
      </c>
      <c r="K72" s="415">
        <f>SUM(K62:K71)</f>
        <v>0</v>
      </c>
      <c r="L72" s="416">
        <f>SUM(L62:L71)</f>
        <v>0</v>
      </c>
      <c r="M72" s="417">
        <f>SUM(M62:M65,M67:M70)</f>
        <v>0</v>
      </c>
      <c r="N72" s="418">
        <f>SUM(N62:N71)</f>
        <v>0</v>
      </c>
      <c r="O72" s="419">
        <f>SUM(O62:O71)</f>
        <v>0</v>
      </c>
      <c r="P72" s="87"/>
      <c r="Q72" s="1353">
        <f>SUM(Q62:Q70)</f>
        <v>0</v>
      </c>
      <c r="R72" s="1353">
        <f>SUM(R62:R70)</f>
        <v>0</v>
      </c>
      <c r="S72" s="1353">
        <f>SUM(S62:S70)</f>
        <v>0</v>
      </c>
      <c r="T72" s="74"/>
    </row>
    <row r="73" spans="1:20" ht="12.75" customHeight="1" x14ac:dyDescent="0.2">
      <c r="A73" s="347"/>
      <c r="B73" s="347"/>
      <c r="C73" s="420"/>
      <c r="D73" s="420"/>
      <c r="E73" s="420"/>
      <c r="F73" s="420"/>
      <c r="G73" s="421"/>
      <c r="H73" s="421"/>
      <c r="I73" s="421"/>
      <c r="J73" s="421"/>
      <c r="K73" s="421"/>
      <c r="L73" s="421"/>
      <c r="M73" s="421"/>
      <c r="N73" s="421"/>
      <c r="O73" s="421"/>
      <c r="P73" s="87"/>
      <c r="Q73" s="752"/>
      <c r="R73" s="752"/>
      <c r="S73" s="752"/>
      <c r="T73" s="74"/>
    </row>
    <row r="74" spans="1:20" ht="13.5" x14ac:dyDescent="0.2">
      <c r="A74" s="333"/>
      <c r="B74" s="333"/>
      <c r="C74" s="333"/>
      <c r="D74" s="333"/>
      <c r="E74" s="333"/>
      <c r="F74" s="333"/>
      <c r="G74" s="423"/>
      <c r="H74" s="333"/>
      <c r="I74" s="333"/>
      <c r="J74" s="333"/>
      <c r="K74" s="333"/>
      <c r="L74" s="335"/>
      <c r="M74" s="424"/>
      <c r="N74" s="336"/>
      <c r="O74" s="333"/>
      <c r="P74" s="25"/>
      <c r="Q74" s="25"/>
      <c r="R74" s="25"/>
      <c r="S74" s="25"/>
      <c r="T74" s="25"/>
    </row>
    <row r="75" spans="1:20" ht="13.5" x14ac:dyDescent="0.2">
      <c r="A75" s="425" t="s">
        <v>11024</v>
      </c>
      <c r="B75" s="333"/>
      <c r="C75" s="333"/>
      <c r="D75" s="333"/>
      <c r="E75" s="333"/>
      <c r="F75" s="333"/>
      <c r="G75" s="333"/>
      <c r="H75" s="333"/>
      <c r="I75" s="333"/>
      <c r="J75" s="333"/>
      <c r="K75" s="333"/>
      <c r="L75" s="333"/>
      <c r="M75" s="336"/>
      <c r="N75" s="333"/>
      <c r="O75" s="333"/>
      <c r="P75" s="25"/>
      <c r="Q75" s="25"/>
      <c r="R75" s="25"/>
      <c r="S75" s="25"/>
      <c r="T75" s="25"/>
    </row>
    <row r="76" spans="1:20" ht="13.5" x14ac:dyDescent="0.2">
      <c r="A76" s="340" t="s">
        <v>11025</v>
      </c>
      <c r="B76" s="333"/>
      <c r="C76" s="333"/>
      <c r="D76" s="333"/>
      <c r="E76" s="333"/>
      <c r="F76" s="333"/>
      <c r="G76" s="333"/>
      <c r="H76" s="333"/>
      <c r="I76" s="333"/>
      <c r="J76" s="333"/>
      <c r="K76" s="333"/>
      <c r="L76" s="333"/>
      <c r="M76" s="336"/>
      <c r="N76" s="333"/>
      <c r="O76" s="333"/>
      <c r="P76" s="25"/>
      <c r="Q76" s="25"/>
      <c r="R76" s="25"/>
      <c r="S76" s="25"/>
      <c r="T76" s="25"/>
    </row>
    <row r="77" spans="1:20" ht="13.5" x14ac:dyDescent="0.2">
      <c r="A77" s="426"/>
      <c r="B77" s="333"/>
      <c r="C77" s="333"/>
      <c r="D77" s="333"/>
      <c r="E77" s="333"/>
      <c r="F77" s="333"/>
      <c r="G77" s="333"/>
      <c r="H77" s="333"/>
      <c r="I77" s="333"/>
      <c r="J77" s="333"/>
      <c r="K77" s="333"/>
      <c r="L77" s="333"/>
      <c r="M77" s="333"/>
      <c r="N77" s="333"/>
      <c r="O77" s="333"/>
      <c r="P77" s="25"/>
      <c r="Q77" s="25"/>
      <c r="R77" s="25"/>
      <c r="S77" s="25"/>
      <c r="T77" s="25"/>
    </row>
    <row r="78" spans="1:20" ht="13.5" x14ac:dyDescent="0.2">
      <c r="A78" s="334" t="s">
        <v>11026</v>
      </c>
      <c r="B78" s="333"/>
      <c r="C78" s="333"/>
      <c r="D78" s="333"/>
      <c r="E78" s="333"/>
      <c r="F78" s="333"/>
      <c r="G78" s="333"/>
      <c r="H78" s="333"/>
      <c r="I78" s="333"/>
      <c r="J78" s="333"/>
      <c r="K78" s="333"/>
      <c r="L78" s="333"/>
      <c r="M78" s="333"/>
      <c r="N78" s="333"/>
      <c r="O78" s="333"/>
      <c r="P78" s="25"/>
      <c r="Q78" s="25"/>
      <c r="R78" s="25"/>
      <c r="S78" s="25"/>
      <c r="T78" s="25"/>
    </row>
    <row r="79" spans="1:20" ht="13.5" x14ac:dyDescent="0.2">
      <c r="A79" s="427"/>
      <c r="B79" s="353"/>
      <c r="C79" s="360"/>
      <c r="D79" s="360"/>
      <c r="E79" s="360"/>
      <c r="F79" s="360"/>
      <c r="G79" s="428"/>
      <c r="H79" s="428"/>
      <c r="I79" s="428"/>
      <c r="J79" s="428"/>
      <c r="K79" s="428"/>
      <c r="L79" s="428"/>
      <c r="M79" s="428"/>
      <c r="N79" s="428"/>
      <c r="O79" s="428"/>
      <c r="P79" s="41"/>
      <c r="Q79" s="41"/>
      <c r="R79" s="41"/>
      <c r="S79" s="41"/>
      <c r="T79" s="41"/>
    </row>
    <row r="80" spans="1:20" ht="13.5" x14ac:dyDescent="0.2">
      <c r="A80" s="429" t="s">
        <v>11027</v>
      </c>
      <c r="B80" s="353"/>
      <c r="C80" s="360"/>
      <c r="D80" s="360"/>
      <c r="E80" s="360"/>
      <c r="F80" s="360"/>
      <c r="G80" s="428"/>
      <c r="H80" s="428"/>
      <c r="I80" s="428"/>
      <c r="J80" s="428"/>
      <c r="K80" s="428"/>
      <c r="L80" s="428"/>
      <c r="M80" s="428"/>
      <c r="N80" s="428"/>
      <c r="O80" s="428"/>
      <c r="P80" s="41"/>
      <c r="Q80" s="41"/>
      <c r="R80" s="41"/>
      <c r="S80" s="41"/>
      <c r="T80" s="41"/>
    </row>
    <row r="81" spans="1:20" ht="13.5" x14ac:dyDescent="0.2">
      <c r="A81" s="426"/>
      <c r="B81" s="353"/>
      <c r="C81" s="360"/>
      <c r="D81" s="360"/>
      <c r="E81" s="360"/>
      <c r="F81" s="360"/>
      <c r="G81" s="428"/>
      <c r="H81" s="428"/>
      <c r="I81" s="428"/>
      <c r="J81" s="428"/>
      <c r="K81" s="428"/>
      <c r="L81" s="428"/>
      <c r="M81" s="428"/>
      <c r="N81" s="428"/>
      <c r="O81" s="428"/>
      <c r="P81" s="41"/>
      <c r="Q81" s="41"/>
      <c r="R81" s="41"/>
      <c r="S81" s="41"/>
      <c r="T81" s="41"/>
    </row>
    <row r="82" spans="1:20" ht="13.5" x14ac:dyDescent="0.2">
      <c r="A82" s="429" t="s">
        <v>11028</v>
      </c>
      <c r="B82" s="353"/>
      <c r="C82" s="360"/>
      <c r="D82" s="360"/>
      <c r="E82" s="360"/>
      <c r="F82" s="360"/>
      <c r="G82" s="428"/>
      <c r="H82" s="428"/>
      <c r="I82" s="428"/>
      <c r="J82" s="428"/>
      <c r="K82" s="428"/>
      <c r="L82" s="428"/>
      <c r="M82" s="428"/>
      <c r="N82" s="428"/>
      <c r="O82" s="428"/>
      <c r="P82" s="41"/>
      <c r="Q82" s="41"/>
      <c r="R82" s="41"/>
      <c r="S82" s="41"/>
      <c r="T82" s="41"/>
    </row>
    <row r="83" spans="1:20" ht="13.5" x14ac:dyDescent="0.2">
      <c r="A83" s="426"/>
      <c r="B83" s="353"/>
      <c r="C83" s="360"/>
      <c r="D83" s="360"/>
      <c r="E83" s="360"/>
      <c r="F83" s="360"/>
      <c r="G83" s="428"/>
      <c r="H83" s="428"/>
      <c r="I83" s="428"/>
      <c r="J83" s="428"/>
      <c r="K83" s="428"/>
      <c r="L83" s="428"/>
      <c r="M83" s="428"/>
      <c r="N83" s="428"/>
      <c r="O83" s="428"/>
      <c r="P83" s="41"/>
      <c r="Q83" s="41"/>
      <c r="R83" s="41"/>
      <c r="S83" s="41"/>
      <c r="T83" s="41"/>
    </row>
    <row r="84" spans="1:20" s="15" customFormat="1" ht="13.5" x14ac:dyDescent="0.2">
      <c r="A84" s="333"/>
      <c r="B84" s="338"/>
      <c r="C84" s="338"/>
      <c r="D84" s="338"/>
      <c r="E84" s="338"/>
      <c r="F84" s="338"/>
      <c r="G84" s="338"/>
      <c r="H84" s="338"/>
      <c r="I84" s="338"/>
      <c r="J84" s="338"/>
      <c r="K84" s="338"/>
      <c r="L84" s="338"/>
      <c r="M84" s="338"/>
      <c r="N84" s="338"/>
      <c r="O84" s="338"/>
      <c r="P84" s="38"/>
      <c r="Q84" s="38"/>
      <c r="R84" s="81"/>
      <c r="S84" s="81"/>
      <c r="T84" s="81"/>
    </row>
    <row r="85" spans="1:20" s="15" customFormat="1" ht="13.5" x14ac:dyDescent="0.2">
      <c r="A85" s="425" t="s">
        <v>11029</v>
      </c>
      <c r="B85" s="338"/>
      <c r="C85" s="338"/>
      <c r="D85" s="338"/>
      <c r="E85" s="338"/>
      <c r="F85" s="338"/>
      <c r="G85" s="338"/>
      <c r="H85" s="338"/>
      <c r="I85" s="338"/>
      <c r="J85" s="338"/>
      <c r="K85" s="338"/>
      <c r="L85" s="338"/>
      <c r="M85" s="338"/>
      <c r="N85" s="338"/>
      <c r="O85" s="338"/>
      <c r="P85" s="38"/>
      <c r="Q85" s="38"/>
      <c r="R85" s="81"/>
      <c r="S85" s="81"/>
      <c r="T85" s="81"/>
    </row>
    <row r="86" spans="1:20" s="38" customFormat="1" ht="13.5" x14ac:dyDescent="0.2">
      <c r="A86" s="429" t="s">
        <v>11030</v>
      </c>
      <c r="B86" s="338"/>
      <c r="C86" s="338"/>
      <c r="D86" s="338"/>
      <c r="E86" s="338"/>
      <c r="F86" s="338"/>
      <c r="G86" s="338"/>
      <c r="H86" s="338"/>
      <c r="I86" s="338"/>
      <c r="J86" s="338"/>
      <c r="K86" s="338"/>
      <c r="L86" s="338"/>
      <c r="M86" s="338"/>
      <c r="N86" s="338"/>
      <c r="O86" s="338"/>
      <c r="R86" s="81"/>
      <c r="S86" s="81"/>
      <c r="T86" s="81"/>
    </row>
    <row r="87" spans="1:20" s="38" customFormat="1" ht="13.5" x14ac:dyDescent="0.2">
      <c r="A87" s="430"/>
      <c r="B87" s="338"/>
      <c r="C87" s="338"/>
      <c r="D87" s="338"/>
      <c r="E87" s="338"/>
      <c r="F87" s="338"/>
      <c r="G87" s="338"/>
      <c r="H87" s="338"/>
      <c r="I87" s="338"/>
      <c r="J87" s="338"/>
      <c r="K87" s="338"/>
      <c r="L87" s="338"/>
      <c r="M87" s="338"/>
      <c r="N87" s="338"/>
      <c r="O87" s="338"/>
      <c r="R87" s="81"/>
      <c r="S87" s="81"/>
      <c r="T87" s="81"/>
    </row>
    <row r="88" spans="1:20" s="38" customFormat="1" ht="13.5" x14ac:dyDescent="0.2">
      <c r="A88" s="334" t="s">
        <v>11031</v>
      </c>
      <c r="B88" s="338"/>
      <c r="C88" s="338"/>
      <c r="D88" s="338"/>
      <c r="E88" s="338"/>
      <c r="F88" s="338"/>
      <c r="G88" s="338"/>
      <c r="H88" s="338"/>
      <c r="I88" s="338"/>
      <c r="J88" s="338"/>
      <c r="K88" s="338"/>
      <c r="L88" s="338"/>
      <c r="M88" s="338"/>
      <c r="N88" s="338"/>
      <c r="O88" s="338"/>
      <c r="R88" s="81"/>
      <c r="S88" s="81"/>
      <c r="T88" s="81"/>
    </row>
    <row r="89" spans="1:20" s="38" customFormat="1" ht="13.5" x14ac:dyDescent="0.2">
      <c r="A89" s="430"/>
      <c r="B89" s="338"/>
      <c r="C89" s="338"/>
      <c r="D89" s="338"/>
      <c r="E89" s="338"/>
      <c r="F89" s="338"/>
      <c r="G89" s="338"/>
      <c r="H89" s="338"/>
      <c r="I89" s="338"/>
      <c r="J89" s="338"/>
      <c r="K89" s="338"/>
      <c r="L89" s="338"/>
      <c r="M89" s="338"/>
      <c r="N89" s="338"/>
      <c r="O89" s="338"/>
      <c r="R89" s="81"/>
      <c r="S89" s="81"/>
      <c r="T89" s="81"/>
    </row>
    <row r="90" spans="1:20" s="38" customFormat="1" ht="13.5" x14ac:dyDescent="0.2">
      <c r="A90" s="334" t="s">
        <v>11032</v>
      </c>
      <c r="B90" s="338"/>
      <c r="C90" s="338"/>
      <c r="D90" s="338"/>
      <c r="E90" s="338"/>
      <c r="F90" s="338"/>
      <c r="G90" s="338"/>
      <c r="H90" s="338"/>
      <c r="I90" s="338"/>
      <c r="J90" s="338"/>
      <c r="K90" s="338"/>
      <c r="L90" s="338"/>
      <c r="M90" s="338"/>
      <c r="N90" s="338"/>
      <c r="O90" s="338"/>
      <c r="R90" s="81"/>
      <c r="S90" s="81"/>
      <c r="T90" s="81"/>
    </row>
    <row r="91" spans="1:20" s="38" customFormat="1" ht="13.5" x14ac:dyDescent="0.2">
      <c r="A91" s="338"/>
      <c r="B91" s="338"/>
      <c r="C91" s="338"/>
      <c r="D91" s="338"/>
      <c r="E91" s="338"/>
      <c r="F91" s="338"/>
      <c r="G91" s="338"/>
      <c r="H91" s="338"/>
      <c r="I91" s="338"/>
      <c r="J91" s="338"/>
      <c r="K91" s="338"/>
      <c r="L91" s="338"/>
      <c r="M91" s="338"/>
      <c r="N91" s="338"/>
      <c r="O91" s="338"/>
      <c r="T91" s="81"/>
    </row>
    <row r="92" spans="1:20" s="38" customFormat="1" ht="13.5" x14ac:dyDescent="0.2">
      <c r="A92" s="337" t="s">
        <v>11033</v>
      </c>
      <c r="B92" s="338"/>
      <c r="C92" s="338"/>
      <c r="D92" s="338"/>
      <c r="E92" s="338"/>
      <c r="F92" s="338"/>
      <c r="G92" s="338"/>
      <c r="H92" s="338"/>
      <c r="I92" s="338"/>
      <c r="J92" s="338"/>
      <c r="K92" s="338"/>
      <c r="L92" s="338"/>
      <c r="M92" s="338"/>
      <c r="N92" s="338"/>
      <c r="O92" s="338"/>
      <c r="T92" s="81"/>
    </row>
    <row r="93" spans="1:20" s="38" customFormat="1" ht="13.5" x14ac:dyDescent="0.2">
      <c r="A93" s="338"/>
      <c r="B93" s="338"/>
      <c r="C93" s="338"/>
      <c r="D93" s="338"/>
      <c r="E93" s="338"/>
      <c r="F93" s="338"/>
      <c r="G93" s="338"/>
      <c r="H93" s="338"/>
      <c r="I93" s="338"/>
      <c r="J93" s="338"/>
      <c r="K93" s="338"/>
      <c r="L93" s="338"/>
      <c r="M93" s="338"/>
      <c r="N93" s="338"/>
      <c r="O93" s="338"/>
      <c r="T93" s="81"/>
    </row>
    <row r="94" spans="1:20" s="38" customFormat="1" ht="13.5" x14ac:dyDescent="0.2">
      <c r="A94" s="338"/>
      <c r="B94" s="338"/>
      <c r="C94" s="338"/>
      <c r="D94" s="338"/>
      <c r="E94" s="338"/>
      <c r="F94" s="338"/>
      <c r="G94" s="338"/>
      <c r="H94" s="338"/>
      <c r="I94" s="338"/>
      <c r="J94" s="338"/>
      <c r="K94" s="338"/>
      <c r="L94" s="338"/>
      <c r="M94" s="338"/>
      <c r="N94" s="338"/>
      <c r="O94" s="338"/>
      <c r="T94" s="81"/>
    </row>
    <row r="95" spans="1:20" s="38" customFormat="1" ht="13.5" x14ac:dyDescent="0.2">
      <c r="A95" s="338"/>
      <c r="B95" s="338"/>
      <c r="C95" s="338"/>
      <c r="D95" s="338"/>
      <c r="E95" s="338"/>
      <c r="F95" s="338"/>
      <c r="G95" s="338"/>
      <c r="H95" s="338"/>
      <c r="I95" s="338"/>
      <c r="J95" s="338"/>
      <c r="K95" s="338"/>
      <c r="L95" s="338"/>
      <c r="M95" s="338"/>
      <c r="N95" s="338"/>
      <c r="O95" s="338"/>
      <c r="T95" s="81"/>
    </row>
    <row r="96" spans="1:20" s="15" customFormat="1" ht="12.75" customHeight="1" x14ac:dyDescent="0.2">
      <c r="A96" s="338"/>
      <c r="B96" s="338"/>
      <c r="C96" s="338"/>
      <c r="D96" s="338"/>
      <c r="E96" s="338"/>
      <c r="F96" s="338"/>
      <c r="G96" s="338"/>
      <c r="H96" s="338"/>
      <c r="I96" s="338"/>
      <c r="J96" s="338"/>
      <c r="K96" s="338"/>
      <c r="L96" s="338"/>
      <c r="M96" s="338"/>
      <c r="N96" s="338"/>
      <c r="O96" s="338"/>
      <c r="P96" s="38"/>
      <c r="Q96" s="38"/>
      <c r="R96" s="38"/>
      <c r="S96" s="38"/>
      <c r="T96" s="38"/>
    </row>
    <row r="97" s="15" customFormat="1" x14ac:dyDescent="0.2"/>
    <row r="193" spans="20:20" x14ac:dyDescent="0.2">
      <c r="T193" s="25"/>
    </row>
    <row r="194" spans="20:20" x14ac:dyDescent="0.2">
      <c r="T194" s="25"/>
    </row>
    <row r="195" spans="20:20" x14ac:dyDescent="0.2">
      <c r="T195" s="25"/>
    </row>
    <row r="232" spans="20:20" x14ac:dyDescent="0.2">
      <c r="T232" s="22"/>
    </row>
    <row r="233" spans="20:20" x14ac:dyDescent="0.2">
      <c r="T233" s="22"/>
    </row>
    <row r="234" spans="20:20" x14ac:dyDescent="0.2">
      <c r="T234" s="22"/>
    </row>
    <row r="235" spans="20:20" x14ac:dyDescent="0.2">
      <c r="T235" s="22"/>
    </row>
    <row r="236" spans="20:20" x14ac:dyDescent="0.2">
      <c r="T236" s="22"/>
    </row>
    <row r="237" spans="20:20" x14ac:dyDescent="0.2">
      <c r="T237" s="22"/>
    </row>
    <row r="238" spans="20:20" x14ac:dyDescent="0.2">
      <c r="T238" s="22"/>
    </row>
    <row r="239" spans="20:20" x14ac:dyDescent="0.2">
      <c r="T239" s="22"/>
    </row>
    <row r="240" spans="20:20" x14ac:dyDescent="0.2">
      <c r="T240" s="22"/>
    </row>
    <row r="241" spans="20:20" x14ac:dyDescent="0.2">
      <c r="T241" s="22"/>
    </row>
    <row r="242" spans="20:20" x14ac:dyDescent="0.2">
      <c r="T242" s="22"/>
    </row>
    <row r="243" spans="20:20" x14ac:dyDescent="0.2">
      <c r="T243" s="22"/>
    </row>
    <row r="244" spans="20:20" x14ac:dyDescent="0.2">
      <c r="T244" s="22"/>
    </row>
    <row r="245" spans="20:20" x14ac:dyDescent="0.2">
      <c r="T245" s="22"/>
    </row>
    <row r="246" spans="20:20" x14ac:dyDescent="0.2">
      <c r="T246" s="22"/>
    </row>
    <row r="247" spans="20:20" x14ac:dyDescent="0.2">
      <c r="T247" s="22"/>
    </row>
    <row r="248" spans="20:20" x14ac:dyDescent="0.2">
      <c r="T248" s="22"/>
    </row>
    <row r="249" spans="20:20" x14ac:dyDescent="0.2">
      <c r="T249" s="22"/>
    </row>
    <row r="250" spans="20:20" x14ac:dyDescent="0.2">
      <c r="T250" s="22"/>
    </row>
    <row r="251" spans="20:20" x14ac:dyDescent="0.2">
      <c r="T251" s="22"/>
    </row>
    <row r="252" spans="20:20" x14ac:dyDescent="0.2">
      <c r="T252" s="22"/>
    </row>
    <row r="253" spans="20:20" x14ac:dyDescent="0.2">
      <c r="T253" s="22"/>
    </row>
    <row r="254" spans="20:20" x14ac:dyDescent="0.2">
      <c r="T254" s="22"/>
    </row>
    <row r="255" spans="20:20" x14ac:dyDescent="0.2">
      <c r="T255" s="22"/>
    </row>
    <row r="256" spans="20:20" x14ac:dyDescent="0.2">
      <c r="T256" s="22"/>
    </row>
    <row r="257" spans="20:20" x14ac:dyDescent="0.2">
      <c r="T257" s="22"/>
    </row>
    <row r="258" spans="20:20" x14ac:dyDescent="0.2">
      <c r="T258" s="22"/>
    </row>
    <row r="259" spans="20:20" x14ac:dyDescent="0.2">
      <c r="T259" s="22"/>
    </row>
    <row r="260" spans="20:20" x14ac:dyDescent="0.2">
      <c r="T260" s="22"/>
    </row>
    <row r="261" spans="20:20" x14ac:dyDescent="0.2">
      <c r="T261" s="22"/>
    </row>
    <row r="262" spans="20:20" x14ac:dyDescent="0.2">
      <c r="T262" s="22"/>
    </row>
    <row r="263" spans="20:20" x14ac:dyDescent="0.2">
      <c r="T263" s="22"/>
    </row>
    <row r="264" spans="20:20" x14ac:dyDescent="0.2">
      <c r="T264" s="22"/>
    </row>
    <row r="265" spans="20:20" x14ac:dyDescent="0.2">
      <c r="T265" s="22"/>
    </row>
    <row r="266" spans="20:20" x14ac:dyDescent="0.2">
      <c r="T266" s="22"/>
    </row>
    <row r="267" spans="20:20" x14ac:dyDescent="0.2">
      <c r="T267" s="22"/>
    </row>
    <row r="268" spans="20:20" x14ac:dyDescent="0.2">
      <c r="T268" s="22"/>
    </row>
    <row r="269" spans="20:20" x14ac:dyDescent="0.2">
      <c r="T269" s="22"/>
    </row>
    <row r="270" spans="20:20" x14ac:dyDescent="0.2">
      <c r="T270" s="22"/>
    </row>
    <row r="271" spans="20:20" x14ac:dyDescent="0.2">
      <c r="T271" s="22"/>
    </row>
  </sheetData>
  <sheetProtection autoFilter="0"/>
  <autoFilter ref="A11:A72" xr:uid="{00000000-0009-0000-0000-000005000000}"/>
  <mergeCells count="13">
    <mergeCell ref="J8:L8"/>
    <mergeCell ref="M8:O8"/>
    <mergeCell ref="M4:O4"/>
    <mergeCell ref="J4:L4"/>
    <mergeCell ref="G4:I4"/>
    <mergeCell ref="M5:O5"/>
    <mergeCell ref="J5:L5"/>
    <mergeCell ref="G5:I5"/>
    <mergeCell ref="D2:F3"/>
    <mergeCell ref="D8:F8"/>
    <mergeCell ref="G8:I8"/>
    <mergeCell ref="D4:F4"/>
    <mergeCell ref="D5:F5"/>
  </mergeCells>
  <phoneticPr fontId="0" type="noConversion"/>
  <conditionalFormatting sqref="G4:O4">
    <cfRule type="cellIs" dxfId="102" priority="4211" operator="notEqual">
      <formula>"Validation: OK"</formula>
    </cfRule>
  </conditionalFormatting>
  <conditionalFormatting sqref="G5:O5">
    <cfRule type="cellIs" dxfId="101" priority="77" operator="notEqual">
      <formula>"First-Stage Credibility: OK"</formula>
    </cfRule>
  </conditionalFormatting>
  <conditionalFormatting sqref="A23:A25 A33:A41 A43:A51 A53:A61 A27:A31">
    <cfRule type="expression" dxfId="100" priority="70">
      <formula>"IF(COUNTA(A12:A43)&gt;SUBTOTAL(A12:A43),1,0)"</formula>
    </cfRule>
  </conditionalFormatting>
  <conditionalFormatting sqref="A26">
    <cfRule type="expression" dxfId="99" priority="63">
      <formula>"IF(COUNTA(A12:A43)&gt;SUBTOTAL(A12:A43),1,0)"</formula>
    </cfRule>
  </conditionalFormatting>
  <conditionalFormatting sqref="D5:F5">
    <cfRule type="cellIs" dxfId="98" priority="18" operator="notEqual">
      <formula>"First-Stage Credibility: OK"</formula>
    </cfRule>
  </conditionalFormatting>
  <conditionalFormatting sqref="D4:F4">
    <cfRule type="cellIs" dxfId="97" priority="19" operator="notEqual">
      <formula>"Validation: OK"</formula>
    </cfRule>
  </conditionalFormatting>
  <conditionalFormatting sqref="A13:A15 A17:A21">
    <cfRule type="expression" dxfId="96" priority="16">
      <formula>"IF(COUNTA(A12:A43)&gt;SUBTOTAL(A12:A43),1,0)"</formula>
    </cfRule>
  </conditionalFormatting>
  <conditionalFormatting sqref="A16">
    <cfRule type="expression" dxfId="95" priority="13">
      <formula>"IF(COUNTA(A12:A43)&gt;SUBTOTAL(A12:A43),1,0)"</formula>
    </cfRule>
  </conditionalFormatting>
  <conditionalFormatting sqref="D12:O72">
    <cfRule type="cellIs" dxfId="94" priority="2" operator="equal">
      <formula>0</formula>
    </cfRule>
  </conditionalFormatting>
  <conditionalFormatting sqref="D2:F3">
    <cfRule type="cellIs" dxfId="93" priority="1" operator="equal">
      <formula>0</formula>
    </cfRule>
  </conditionalFormatting>
  <pageMargins left="0.70866141732283472" right="0.70866141732283472" top="0.74803149606299213" bottom="0.74803149606299213" header="0.31496062992125984" footer="0.31496062992125984"/>
  <pageSetup paperSize="8"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B189"/>
  <sheetViews>
    <sheetView topLeftCell="A157" workbookViewId="0"/>
  </sheetViews>
  <sheetFormatPr defaultRowHeight="12.75" x14ac:dyDescent="0.2"/>
  <cols>
    <col min="1" max="16384" width="9.140625" style="3"/>
  </cols>
  <sheetData>
    <row r="1" spans="1:28" ht="15.75" x14ac:dyDescent="0.25">
      <c r="A1" s="291" t="s">
        <v>11034</v>
      </c>
    </row>
    <row r="2" spans="1:28" x14ac:dyDescent="0.2">
      <c r="G2" s="67" t="s">
        <v>11001</v>
      </c>
      <c r="J2" s="67" t="s">
        <v>11002</v>
      </c>
      <c r="K2" s="67"/>
      <c r="L2" s="67"/>
      <c r="M2" s="67" t="s">
        <v>11003</v>
      </c>
      <c r="N2" s="67"/>
      <c r="O2" s="67"/>
      <c r="P2" s="67" t="s">
        <v>11004</v>
      </c>
    </row>
    <row r="3" spans="1:28" x14ac:dyDescent="0.2">
      <c r="B3" s="188" t="s">
        <v>153</v>
      </c>
      <c r="D3" s="44">
        <f>IF(AND('Table 1 Valid'!J3="Validation: OK",'Table 1 Valid'!M3="Validation: OK",'Table 1 Valid'!P3="Validation: OK"),0,1)</f>
        <v>0</v>
      </c>
      <c r="G3" s="37" t="str">
        <f>IF('Courses Valid'!D3=0,"Validation: OK","Validation: Failure (see Courses table)")</f>
        <v>Validation: OK</v>
      </c>
      <c r="J3" s="37" t="str">
        <f>IF(AND('Table 1 Valid'!H23="",'Table 1 Valid'!H102="",'Table 1 Valid'!H142=""),"Validation: OK","Validation: Failure (see below table)")</f>
        <v>Validation: OK</v>
      </c>
      <c r="K3" s="22"/>
      <c r="L3" s="22"/>
      <c r="M3" s="37" t="str">
        <f>IF(AND('Table 1 Valid'!K23="",'Table 1 Valid'!K102="",'Table 1 Valid'!K62=""),"Validation: OK","Validation: Failure (see below table)")</f>
        <v>Validation: OK</v>
      </c>
      <c r="N3" s="22"/>
      <c r="O3" s="22"/>
      <c r="P3" s="37" t="str">
        <f>IF(AND('Table 1 Valid'!N23="",'Table 1 Valid'!N102="",'Table 1 Valid'!N142=""),"Validation: OK","Validation: Failure (see below table)")</f>
        <v>Validation: OK</v>
      </c>
    </row>
    <row r="4" spans="1:28" x14ac:dyDescent="0.2">
      <c r="B4" s="188" t="s">
        <v>154</v>
      </c>
      <c r="D4" s="44" t="e">
        <f>IF(AND('Table 1 Valid'!J4="First-stage credibility: OK",'Table 1 Valid'!M4="First-stage credibility: OK",'Table 1 Valid'!P4="First-stage credibility: OK"),0,1)</f>
        <v>#REF!</v>
      </c>
      <c r="G4" s="65" t="s">
        <v>49</v>
      </c>
      <c r="J4" s="65" t="s">
        <v>49</v>
      </c>
      <c r="K4" s="25"/>
      <c r="L4" s="25"/>
      <c r="M4" s="65" t="e">
        <f>IF(AND('Table 1 Valid'!E183="",'Table 1 Valid'!J183=""),"First-stage credibility: OK","First-stage credibility: Warnings (see below table)")</f>
        <v>#REF!</v>
      </c>
      <c r="N4" s="25"/>
      <c r="O4" s="25"/>
      <c r="P4" s="65" t="s">
        <v>49</v>
      </c>
    </row>
    <row r="5" spans="1:28" x14ac:dyDescent="0.2">
      <c r="B5" s="46"/>
      <c r="C5" s="38"/>
      <c r="D5" s="38"/>
      <c r="E5" s="38"/>
      <c r="F5" s="38"/>
      <c r="G5" s="38"/>
      <c r="H5" s="38"/>
      <c r="I5" s="38"/>
      <c r="J5" s="38"/>
      <c r="K5" s="38"/>
      <c r="L5" s="38"/>
      <c r="M5" s="38"/>
      <c r="N5" s="38"/>
      <c r="O5" s="39"/>
      <c r="P5" s="39"/>
      <c r="Q5" s="38"/>
      <c r="R5" s="38"/>
      <c r="S5" s="81"/>
      <c r="T5" s="81"/>
    </row>
    <row r="6" spans="1:28" ht="141" x14ac:dyDescent="0.2">
      <c r="B6" s="1354" t="s">
        <v>155</v>
      </c>
      <c r="C6" s="1355"/>
      <c r="D6" s="1356" t="s">
        <v>11035</v>
      </c>
      <c r="E6" s="1356" t="s">
        <v>11036</v>
      </c>
      <c r="F6" s="1356" t="s">
        <v>11037</v>
      </c>
      <c r="G6" s="1356" t="s">
        <v>11038</v>
      </c>
      <c r="H6" s="1357"/>
      <c r="I6" s="38"/>
      <c r="J6" s="1354" t="s">
        <v>168</v>
      </c>
      <c r="K6" s="1356"/>
      <c r="L6" s="1356" t="s">
        <v>11039</v>
      </c>
      <c r="M6" s="1356" t="s">
        <v>11040</v>
      </c>
      <c r="N6" s="1357"/>
      <c r="O6" s="126"/>
      <c r="P6" s="39"/>
      <c r="Q6" s="38"/>
      <c r="R6" s="38"/>
      <c r="S6" s="81"/>
      <c r="T6" s="81"/>
    </row>
    <row r="7" spans="1:28" x14ac:dyDescent="0.2">
      <c r="B7" s="1358" t="s">
        <v>172</v>
      </c>
      <c r="C7" s="39"/>
      <c r="D7" s="22">
        <v>1</v>
      </c>
      <c r="E7" s="22">
        <v>1</v>
      </c>
      <c r="F7" s="22">
        <v>1</v>
      </c>
      <c r="G7" s="22">
        <v>1</v>
      </c>
      <c r="H7" s="122"/>
      <c r="I7" s="38"/>
      <c r="J7" s="1358" t="s">
        <v>172</v>
      </c>
      <c r="K7" s="22"/>
      <c r="L7" s="22">
        <v>1</v>
      </c>
      <c r="M7" s="22">
        <v>1</v>
      </c>
      <c r="N7" s="122"/>
      <c r="O7" s="22"/>
      <c r="P7" s="39"/>
      <c r="Q7" s="38"/>
      <c r="R7" s="38"/>
      <c r="S7" s="81"/>
      <c r="T7" s="81"/>
    </row>
    <row r="8" spans="1:28" ht="12.75" customHeight="1" x14ac:dyDescent="0.2">
      <c r="B8" s="123"/>
      <c r="C8" s="625"/>
      <c r="D8" s="625"/>
      <c r="E8" s="625"/>
      <c r="F8" s="625"/>
      <c r="G8" s="625"/>
      <c r="H8" s="124"/>
      <c r="I8" s="38"/>
      <c r="J8" s="125"/>
      <c r="K8" s="625"/>
      <c r="L8" s="625"/>
      <c r="M8" s="625"/>
      <c r="N8" s="124"/>
      <c r="O8" s="39"/>
      <c r="P8" s="39"/>
      <c r="Q8" s="38"/>
      <c r="R8" s="38"/>
      <c r="S8" s="81"/>
      <c r="T8" s="81"/>
      <c r="W8" s="65"/>
      <c r="X8" s="65"/>
    </row>
    <row r="9" spans="1:28" ht="38.25" x14ac:dyDescent="0.2">
      <c r="B9" s="46"/>
      <c r="C9" s="38"/>
      <c r="D9" s="38"/>
      <c r="E9" s="38"/>
      <c r="F9" s="38"/>
      <c r="G9" s="38"/>
      <c r="H9" s="38"/>
      <c r="I9" s="38"/>
      <c r="J9" s="38"/>
      <c r="K9" s="38"/>
      <c r="L9" s="38"/>
      <c r="M9" s="38"/>
      <c r="N9" s="38"/>
      <c r="O9" s="39"/>
      <c r="P9" s="39"/>
      <c r="Q9" s="38"/>
      <c r="R9" s="38"/>
      <c r="S9" s="81"/>
      <c r="T9" s="81"/>
      <c r="W9" s="77" t="s">
        <v>11041</v>
      </c>
      <c r="Y9" s="77" t="s">
        <v>11042</v>
      </c>
      <c r="AA9" s="77" t="s">
        <v>11043</v>
      </c>
    </row>
    <row r="10" spans="1:28" x14ac:dyDescent="0.2">
      <c r="B10" s="38"/>
      <c r="C10" s="38"/>
      <c r="D10" s="38"/>
      <c r="E10" s="38"/>
      <c r="F10" s="38"/>
      <c r="G10" s="38"/>
      <c r="H10" s="38"/>
      <c r="I10" s="38"/>
      <c r="J10" s="38"/>
      <c r="K10" s="38"/>
      <c r="L10" s="38"/>
      <c r="M10" s="38"/>
      <c r="N10" s="38"/>
      <c r="O10" s="38"/>
      <c r="P10" s="38"/>
      <c r="Q10" s="38"/>
      <c r="R10" s="38"/>
      <c r="S10" s="38"/>
      <c r="T10" s="38"/>
      <c r="W10" s="39"/>
      <c r="Y10" s="39"/>
      <c r="AA10" s="39"/>
    </row>
    <row r="11" spans="1:28" x14ac:dyDescent="0.2">
      <c r="B11" s="61" t="s">
        <v>11044</v>
      </c>
      <c r="C11" s="104"/>
      <c r="D11" s="104"/>
      <c r="E11" s="104" t="s">
        <v>11045</v>
      </c>
      <c r="F11" s="104"/>
      <c r="G11" s="104"/>
      <c r="H11" s="104" t="s">
        <v>11046</v>
      </c>
      <c r="I11" s="104"/>
      <c r="J11" s="104"/>
      <c r="K11" s="104" t="s">
        <v>11047</v>
      </c>
      <c r="L11" s="104"/>
      <c r="M11" s="104"/>
      <c r="N11" s="104" t="s">
        <v>11048</v>
      </c>
      <c r="O11" s="104"/>
      <c r="P11" s="104"/>
      <c r="Q11" s="104"/>
      <c r="R11" s="1359"/>
      <c r="S11" s="38"/>
      <c r="T11" s="38"/>
      <c r="X11" s="723" t="e">
        <f>SUM(X14:X19)</f>
        <v>#NAME?</v>
      </c>
      <c r="Z11" s="723" t="e">
        <f>SUM(Z14:Z19)</f>
        <v>#NAME?</v>
      </c>
      <c r="AB11" s="723" t="e">
        <f>SUM(AB14:AB19)</f>
        <v>#NAME?</v>
      </c>
    </row>
    <row r="12" spans="1:28" x14ac:dyDescent="0.2">
      <c r="B12" s="1360"/>
      <c r="C12" s="22" t="s">
        <v>102</v>
      </c>
      <c r="D12" s="35" t="s">
        <v>103</v>
      </c>
      <c r="E12" s="1361" t="e">
        <f>IF(AND($D$7=1,(TRUNC('1 Full-time'!#REF!)&lt;&gt;'1 Full-time'!#REF!)), '1 Full-time'!#REF!&amp;", "&amp;'1 Full-time'!#REF!&amp;", Standard length"&amp;", Level "&amp;'1 Full-time'!$C62&amp;"; ","")</f>
        <v>#REF!</v>
      </c>
      <c r="F12" s="1362" t="e">
        <f>IF(AND($D$7=1,(TRUNC('1 Full-time'!#REF!)&lt;&gt;'1 Full-time'!#REF!)), '1 Full-time'!#REF!&amp;", "&amp;'1 Full-time'!#REF!&amp;", Standard length"&amp;", Level "&amp;'1 Full-time'!$C62&amp;"; ","")</f>
        <v>#REF!</v>
      </c>
      <c r="G12" s="1363" t="e">
        <f>IF(AND($D$7=1,(TRUNC('1 Full-time'!#REF!)&lt;&gt;'1 Full-time'!#REF!)), '1 Full-time'!#REF!&amp;", "&amp;'1 Full-time'!#REF!&amp;", Standard length"&amp;", Level "&amp;'1 Full-time'!$C62&amp;"; ","")</f>
        <v>#REF!</v>
      </c>
      <c r="H12" s="1361" t="str">
        <f>IF(AND($D$7=1,(TRUNC('1 Full-time'!G62)&lt;&gt;'1 Full-time'!G62)), '1 Full-time'!$G$6&amp;", "&amp;'1 Full-time'!G$10&amp;", Standard length"&amp;", Level "&amp;'1 Full-time'!$C62&amp;"; ","")</f>
        <v/>
      </c>
      <c r="I12" s="1362" t="str">
        <f>IF(AND($D$7=1,(TRUNC('1 Full-time'!H62)&lt;&gt;'1 Full-time'!H62)), '1 Full-time'!$G$6&amp;", "&amp;'1 Full-time'!H$10&amp;", Standard length"&amp;", Level "&amp;'1 Full-time'!$C62&amp;"; ","")</f>
        <v/>
      </c>
      <c r="J12" s="1363" t="str">
        <f>IF(AND($D$7=1,(TRUNC('1 Full-time'!I62)&lt;&gt;'1 Full-time'!I62)), '1 Full-time'!$G$6&amp;", "&amp;'1 Full-time'!I$10&amp;", Standard length"&amp;", Level "&amp;'1 Full-time'!$C62&amp;"; ","")</f>
        <v/>
      </c>
      <c r="K12" s="1361" t="str">
        <f>IF(AND($D$7=1,(TRUNC('1 Full-time'!J62)&lt;&gt;'1 Full-time'!J62)), '1 Full-time'!$J$6&amp;", "&amp;'1 Full-time'!J$10&amp;", Standard length"&amp;", Level "&amp;'1 Full-time'!$C62&amp;"; ","")</f>
        <v/>
      </c>
      <c r="L12" s="1362" t="str">
        <f>IF(AND($D$7=1,(TRUNC('1 Full-time'!K62)&lt;&gt;'1 Full-time'!K62)), '1 Full-time'!$J$6&amp;", "&amp;'1 Full-time'!K$10&amp;", Standard length"&amp;", Level "&amp;'1 Full-time'!$C62&amp;"; ","")</f>
        <v/>
      </c>
      <c r="M12" s="1363" t="str">
        <f>IF(AND($D$7=1,(TRUNC('1 Full-time'!L62)&lt;&gt;'1 Full-time'!L62)), '1 Full-time'!$J$6&amp;", "&amp;'1 Full-time'!L$10&amp;", Standard length"&amp;", Level "&amp;'1 Full-time'!$C62&amp;"; ","")</f>
        <v/>
      </c>
      <c r="N12" s="1364"/>
      <c r="O12" s="1365"/>
      <c r="P12" s="1366"/>
      <c r="Q12" s="41"/>
      <c r="R12" s="1367"/>
      <c r="S12" s="25"/>
      <c r="T12" s="25"/>
    </row>
    <row r="13" spans="1:28" x14ac:dyDescent="0.2">
      <c r="B13" s="1360"/>
      <c r="C13" s="22"/>
      <c r="D13" s="35" t="s">
        <v>107</v>
      </c>
      <c r="E13" s="1368" t="e">
        <f>IF(AND($D$7=1,(TRUNC('1 Full-time'!#REF!)&lt;&gt;'1 Full-time'!#REF!)), '1 Full-time'!#REF!&amp;", "&amp;'1 Full-time'!#REF!&amp;", Standard length"&amp;", Level "&amp;'1 Full-time'!$C63&amp;"; ","")</f>
        <v>#REF!</v>
      </c>
      <c r="F13" s="41" t="e">
        <f>IF(AND($D$7=1,(TRUNC('1 Full-time'!#REF!)&lt;&gt;'1 Full-time'!#REF!)), '1 Full-time'!#REF!&amp;", "&amp;'1 Full-time'!#REF!&amp;", Standard length"&amp;", Level "&amp;'1 Full-time'!$C63&amp;"; ","")</f>
        <v>#REF!</v>
      </c>
      <c r="G13" s="1369" t="e">
        <f>IF(AND($D$7=1,(TRUNC('1 Full-time'!#REF!)&lt;&gt;'1 Full-time'!#REF!)), '1 Full-time'!#REF!&amp;", "&amp;'1 Full-time'!#REF!&amp;", Standard length"&amp;", Level "&amp;'1 Full-time'!$C63&amp;"; ","")</f>
        <v>#REF!</v>
      </c>
      <c r="H13" s="1368" t="str">
        <f>IF(AND($D$7=1,(TRUNC('1 Full-time'!G63)&lt;&gt;'1 Full-time'!G63)), '1 Full-time'!$G$6&amp;", "&amp;'1 Full-time'!G$10&amp;", Standard length"&amp;", Level "&amp;'1 Full-time'!$C63&amp;"; ","")</f>
        <v/>
      </c>
      <c r="I13" s="41" t="str">
        <f>IF(AND($D$7=1,(TRUNC('1 Full-time'!H63)&lt;&gt;'1 Full-time'!H63)), '1 Full-time'!$G$6&amp;", "&amp;'1 Full-time'!H$10&amp;", Standard length"&amp;", Level "&amp;'1 Full-time'!$C63&amp;"; ","")</f>
        <v/>
      </c>
      <c r="J13" s="1369" t="str">
        <f>IF(AND($D$7=1,(TRUNC('1 Full-time'!I63)&lt;&gt;'1 Full-time'!I63)), '1 Full-time'!$G$6&amp;", "&amp;'1 Full-time'!I$10&amp;", Standard length"&amp;", Level "&amp;'1 Full-time'!$C63&amp;"; ","")</f>
        <v/>
      </c>
      <c r="K13" s="1368" t="str">
        <f>IF(AND($D$7=1,(TRUNC('1 Full-time'!J63)&lt;&gt;'1 Full-time'!J63)), '1 Full-time'!$J$6&amp;", "&amp;'1 Full-time'!J$10&amp;", Standard length"&amp;", Level "&amp;'1 Full-time'!$C63&amp;"; ","")</f>
        <v/>
      </c>
      <c r="L13" s="41" t="str">
        <f>IF(AND($D$7=1,(TRUNC('1 Full-time'!K63)&lt;&gt;'1 Full-time'!K63)), '1 Full-time'!$J$6&amp;", "&amp;'1 Full-time'!K$10&amp;", Standard length"&amp;", Level "&amp;'1 Full-time'!$C63&amp;"; ","")</f>
        <v/>
      </c>
      <c r="M13" s="1369" t="str">
        <f>IF(AND($D$7=1,(TRUNC('1 Full-time'!L63)&lt;&gt;'1 Full-time'!L63)), '1 Full-time'!$J$6&amp;", "&amp;'1 Full-time'!L$10&amp;", Standard length"&amp;", Level "&amp;'1 Full-time'!$C63&amp;"; ","")</f>
        <v/>
      </c>
      <c r="N13" s="1370"/>
      <c r="O13" s="1371"/>
      <c r="P13" s="1372"/>
      <c r="Q13" s="41"/>
      <c r="R13" s="1367"/>
      <c r="S13" s="25"/>
      <c r="T13" s="25"/>
      <c r="W13" s="724" t="s">
        <v>11049</v>
      </c>
      <c r="Y13" s="724" t="s">
        <v>11049</v>
      </c>
      <c r="AA13" s="724" t="s">
        <v>11049</v>
      </c>
    </row>
    <row r="14" spans="1:28" x14ac:dyDescent="0.2">
      <c r="B14" s="1360"/>
      <c r="C14" s="22"/>
      <c r="D14" s="35" t="s">
        <v>110</v>
      </c>
      <c r="E14" s="1368" t="e">
        <f>IF(AND($D$7=1,(TRUNC('1 Full-time'!#REF!)&lt;&gt;'1 Full-time'!#REF!)), '1 Full-time'!#REF!&amp;", "&amp;'1 Full-time'!#REF!&amp;", Standard length"&amp;", Level "&amp;'1 Full-time'!$C64&amp;"; ","")</f>
        <v>#REF!</v>
      </c>
      <c r="F14" s="41" t="e">
        <f>IF(AND($D$7=1,(TRUNC('1 Full-time'!#REF!)&lt;&gt;'1 Full-time'!#REF!)), '1 Full-time'!#REF!&amp;", "&amp;'1 Full-time'!#REF!&amp;", Standard length"&amp;", Level "&amp;'1 Full-time'!$C64&amp;"; ","")</f>
        <v>#REF!</v>
      </c>
      <c r="G14" s="1369" t="e">
        <f>IF(AND($D$7=1,(TRUNC('1 Full-time'!#REF!)&lt;&gt;'1 Full-time'!#REF!)), '1 Full-time'!#REF!&amp;", "&amp;'1 Full-time'!#REF!&amp;", Standard length"&amp;", Level "&amp;'1 Full-time'!$C64&amp;"; ","")</f>
        <v>#REF!</v>
      </c>
      <c r="H14" s="1368" t="str">
        <f>IF(AND($D$7=1,(TRUNC('1 Full-time'!G64)&lt;&gt;'1 Full-time'!G64)), '1 Full-time'!$G$6&amp;", "&amp;'1 Full-time'!G$10&amp;", Standard length"&amp;", Level "&amp;'1 Full-time'!$C64&amp;"; ","")</f>
        <v/>
      </c>
      <c r="I14" s="41" t="str">
        <f>IF(AND($D$7=1,(TRUNC('1 Full-time'!H64)&lt;&gt;'1 Full-time'!H64)), '1 Full-time'!$G$6&amp;", "&amp;'1 Full-time'!H$10&amp;", Standard length"&amp;", Level "&amp;'1 Full-time'!$C64&amp;"; ","")</f>
        <v/>
      </c>
      <c r="J14" s="1369" t="str">
        <f>IF(AND($D$7=1,(TRUNC('1 Full-time'!I64)&lt;&gt;'1 Full-time'!I64)), '1 Full-time'!$G$6&amp;", "&amp;'1 Full-time'!I$10&amp;", Standard length"&amp;", Level "&amp;'1 Full-time'!$C64&amp;"; ","")</f>
        <v/>
      </c>
      <c r="K14" s="1368" t="str">
        <f>IF(AND($D$7=1,(TRUNC('1 Full-time'!J64)&lt;&gt;'1 Full-time'!J64)), '1 Full-time'!$J$6&amp;", "&amp;'1 Full-time'!J$10&amp;", Standard length"&amp;", Level "&amp;'1 Full-time'!$C64&amp;"; ","")</f>
        <v/>
      </c>
      <c r="L14" s="41" t="str">
        <f>IF(AND($D$7=1,(TRUNC('1 Full-time'!K64)&lt;&gt;'1 Full-time'!K64)), '1 Full-time'!$J$6&amp;", "&amp;'1 Full-time'!K$10&amp;", Standard length"&amp;", Level "&amp;'1 Full-time'!$C64&amp;"; ","")</f>
        <v/>
      </c>
      <c r="M14" s="1369" t="str">
        <f>IF(AND($D$7=1,(TRUNC('1 Full-time'!L64)&lt;&gt;'1 Full-time'!L64)), '1 Full-time'!$J$6&amp;", "&amp;'1 Full-time'!L$10&amp;", Standard length"&amp;", Level "&amp;'1 Full-time'!$C64&amp;"; ","")</f>
        <v/>
      </c>
      <c r="N14" s="1370"/>
      <c r="O14" s="1371"/>
      <c r="P14" s="1372"/>
      <c r="Q14" s="41"/>
      <c r="R14" s="1367"/>
      <c r="S14" s="25"/>
      <c r="T14" s="25"/>
      <c r="W14" s="725">
        <v>10004578</v>
      </c>
      <c r="X14" s="671" t="e">
        <f t="shared" ref="X14:X19" si="0">IF(W14=UKPRN,1,0)</f>
        <v>#NAME?</v>
      </c>
      <c r="Y14" s="725">
        <v>10004552</v>
      </c>
      <c r="Z14" s="671" t="e">
        <f>IF(Y14=UKPRN,1,0)</f>
        <v>#NAME?</v>
      </c>
      <c r="AA14" s="725">
        <v>10004432</v>
      </c>
      <c r="AB14" s="671" t="e">
        <f>IF(AA14=UKPRN,1,0)</f>
        <v>#NAME?</v>
      </c>
    </row>
    <row r="15" spans="1:28" x14ac:dyDescent="0.2">
      <c r="B15" s="1360"/>
      <c r="C15" s="22"/>
      <c r="D15" s="35" t="s">
        <v>113</v>
      </c>
      <c r="E15" s="1373" t="e">
        <f>IF(AND($D$7=1,(TRUNC('1 Full-time'!#REF!)&lt;&gt;'1 Full-time'!#REF!)), '1 Full-time'!#REF!&amp;", "&amp;'1 Full-time'!#REF!&amp;", Standard length"&amp;", Level "&amp;'1 Full-time'!$C65&amp;"; ","")</f>
        <v>#REF!</v>
      </c>
      <c r="F15" s="1374" t="e">
        <f>IF(AND($D$7=1,(TRUNC('1 Full-time'!#REF!)&lt;&gt;'1 Full-time'!#REF!)), '1 Full-time'!#REF!&amp;", "&amp;'1 Full-time'!#REF!&amp;", Standard length"&amp;", Level "&amp;'1 Full-time'!$C65&amp;"; ","")</f>
        <v>#REF!</v>
      </c>
      <c r="G15" s="1375" t="e">
        <f>IF(AND($D$7=1,(TRUNC('1 Full-time'!#REF!)&lt;&gt;'1 Full-time'!#REF!)), '1 Full-time'!#REF!&amp;", "&amp;'1 Full-time'!#REF!&amp;", Standard length"&amp;", Level "&amp;'1 Full-time'!$C65&amp;"; ","")</f>
        <v>#REF!</v>
      </c>
      <c r="H15" s="1373" t="str">
        <f>IF(AND($D$7=1,(TRUNC('1 Full-time'!G65)&lt;&gt;'1 Full-time'!G65)), '1 Full-time'!$G$6&amp;", "&amp;'1 Full-time'!G$10&amp;", Standard length"&amp;", Level "&amp;'1 Full-time'!$C65&amp;"; ","")</f>
        <v/>
      </c>
      <c r="I15" s="1374" t="str">
        <f>IF(AND($D$7=1,(TRUNC('1 Full-time'!H65)&lt;&gt;'1 Full-time'!H65)), '1 Full-time'!$G$6&amp;", "&amp;'1 Full-time'!H$10&amp;", Standard length"&amp;", Level "&amp;'1 Full-time'!$C65&amp;"; ","")</f>
        <v/>
      </c>
      <c r="J15" s="1375" t="str">
        <f>IF(AND($D$7=1,(TRUNC('1 Full-time'!I65)&lt;&gt;'1 Full-time'!I65)), '1 Full-time'!$G$6&amp;", "&amp;'1 Full-time'!I$10&amp;", Standard length"&amp;", Level "&amp;'1 Full-time'!$C65&amp;"; ","")</f>
        <v/>
      </c>
      <c r="K15" s="1373" t="str">
        <f>IF(AND($D$7=1,(TRUNC('1 Full-time'!J65)&lt;&gt;'1 Full-time'!J65)), '1 Full-time'!$J$6&amp;", "&amp;'1 Full-time'!J$10&amp;", Standard length"&amp;", Level "&amp;'1 Full-time'!$C65&amp;"; ","")</f>
        <v/>
      </c>
      <c r="L15" s="1374" t="str">
        <f>IF(AND($D$7=1,(TRUNC('1 Full-time'!K65)&lt;&gt;'1 Full-time'!K65)), '1 Full-time'!$J$6&amp;", "&amp;'1 Full-time'!K$10&amp;", Standard length"&amp;", Level "&amp;'1 Full-time'!$C65&amp;"; ","")</f>
        <v/>
      </c>
      <c r="M15" s="1375" t="str">
        <f>IF(AND($D$7=1,(TRUNC('1 Full-time'!L65)&lt;&gt;'1 Full-time'!L65)), '1 Full-time'!$J$6&amp;", "&amp;'1 Full-time'!L$10&amp;", Standard length"&amp;", Level "&amp;'1 Full-time'!$C65&amp;"; ","")</f>
        <v/>
      </c>
      <c r="N15" s="1376"/>
      <c r="O15" s="1377"/>
      <c r="P15" s="1378"/>
      <c r="Q15" s="41"/>
      <c r="R15" s="1367"/>
      <c r="S15" s="25"/>
      <c r="T15" s="25"/>
      <c r="W15" s="725">
        <v>10002899</v>
      </c>
      <c r="X15" s="671" t="e">
        <f t="shared" si="0"/>
        <v>#NAME?</v>
      </c>
      <c r="Y15" s="725">
        <v>10004603</v>
      </c>
      <c r="Z15" s="671" t="e">
        <f>IF(Y15=UKPRN,1,0)</f>
        <v>#NAME?</v>
      </c>
      <c r="AA15" s="725"/>
    </row>
    <row r="16" spans="1:28" x14ac:dyDescent="0.2">
      <c r="B16" s="1360"/>
      <c r="C16" s="22" t="s">
        <v>116</v>
      </c>
      <c r="D16" s="35" t="s">
        <v>103</v>
      </c>
      <c r="E16" s="1368" t="e">
        <f>IF(AND($D$7=1,(TRUNC('1 Full-time'!#REF!)&lt;&gt;'1 Full-time'!#REF!)), '1 Full-time'!#REF!&amp;", "&amp;'1 Full-time'!#REF!&amp;", Long length"&amp;", Level "&amp;'1 Full-time'!$C67&amp;"; ","")</f>
        <v>#REF!</v>
      </c>
      <c r="F16" s="41" t="e">
        <f>IF(AND($D$7=1,(TRUNC('1 Full-time'!#REF!)&lt;&gt;'1 Full-time'!#REF!)), '1 Full-time'!#REF!&amp;", "&amp;'1 Full-time'!#REF!&amp;", Long length"&amp;", Level "&amp;'1 Full-time'!$C67&amp;"; ","")</f>
        <v>#REF!</v>
      </c>
      <c r="G16" s="1369" t="e">
        <f>IF(AND($D$7=1,(TRUNC('1 Full-time'!#REF!)&lt;&gt;'1 Full-time'!#REF!)), '1 Full-time'!#REF!&amp;", "&amp;'1 Full-time'!#REF!&amp;", Long length"&amp;", Level "&amp;'1 Full-time'!$C67&amp;"; ","")</f>
        <v>#REF!</v>
      </c>
      <c r="H16" s="1368" t="str">
        <f>IF(AND($D$7=1,(TRUNC('1 Full-time'!G67)&lt;&gt;'1 Full-time'!G67)), '1 Full-time'!$G$6&amp;", "&amp;'1 Full-time'!G$10&amp;", Long length"&amp;", Level "&amp;'1 Full-time'!$C67&amp;"; ","")</f>
        <v/>
      </c>
      <c r="I16" s="41" t="str">
        <f>IF(AND($D$7=1,(TRUNC('1 Full-time'!H67)&lt;&gt;'1 Full-time'!H67)), '1 Full-time'!$G$6&amp;", "&amp;'1 Full-time'!H$10&amp;", Long length"&amp;", Level "&amp;'1 Full-time'!$C67&amp;"; ","")</f>
        <v/>
      </c>
      <c r="J16" s="1369" t="str">
        <f>IF(AND($D$7=1,(TRUNC('1 Full-time'!I67)&lt;&gt;'1 Full-time'!I67)), '1 Full-time'!$G$6&amp;", "&amp;'1 Full-time'!I$10&amp;", Long length"&amp;", Level "&amp;'1 Full-time'!$C67&amp;"; ","")</f>
        <v/>
      </c>
      <c r="K16" s="1368" t="str">
        <f>IF(AND($D$7=1,(TRUNC('1 Full-time'!J67)&lt;&gt;'1 Full-time'!J67)), '1 Full-time'!$J$6&amp;", "&amp;'1 Full-time'!J$10&amp;", Long length"&amp;", Level "&amp;'1 Full-time'!$C67&amp;"; ","")</f>
        <v/>
      </c>
      <c r="L16" s="41" t="str">
        <f>IF(AND($D$7=1,(TRUNC('1 Full-time'!K67)&lt;&gt;'1 Full-time'!K67)), '1 Full-time'!$J$6&amp;", "&amp;'1 Full-time'!K$10&amp;", Long length"&amp;", Level "&amp;'1 Full-time'!$C67&amp;"; ","")</f>
        <v/>
      </c>
      <c r="M16" s="1369" t="str">
        <f>IF(AND($D$7=1,(TRUNC('1 Full-time'!L67)&lt;&gt;'1 Full-time'!L67)), '1 Full-time'!$J$6&amp;", "&amp;'1 Full-time'!L$10&amp;", Long length"&amp;", Level "&amp;'1 Full-time'!$C67&amp;"; ","")</f>
        <v/>
      </c>
      <c r="N16" s="1370"/>
      <c r="O16" s="1371"/>
      <c r="P16" s="1372"/>
      <c r="Q16" s="41"/>
      <c r="R16" s="1367"/>
      <c r="S16" s="25"/>
      <c r="T16" s="25"/>
      <c r="W16" s="725">
        <v>10004603</v>
      </c>
      <c r="X16" s="671" t="e">
        <f t="shared" si="0"/>
        <v>#NAME?</v>
      </c>
      <c r="Y16" s="725"/>
      <c r="AA16" s="725"/>
    </row>
    <row r="17" spans="2:27" x14ac:dyDescent="0.2">
      <c r="B17" s="1360"/>
      <c r="C17" s="22"/>
      <c r="D17" s="35" t="s">
        <v>107</v>
      </c>
      <c r="E17" s="1368" t="e">
        <f>IF(AND($D$7=1,(TRUNC('1 Full-time'!#REF!)&lt;&gt;'1 Full-time'!#REF!)), '1 Full-time'!#REF!&amp;", "&amp;'1 Full-time'!#REF!&amp;", Long length"&amp;", Level "&amp;'1 Full-time'!$C68&amp;"; ","")</f>
        <v>#REF!</v>
      </c>
      <c r="F17" s="41" t="e">
        <f>IF(AND($D$7=1,(TRUNC('1 Full-time'!#REF!)&lt;&gt;'1 Full-time'!#REF!)), '1 Full-time'!#REF!&amp;", "&amp;'1 Full-time'!#REF!&amp;", Long length"&amp;", Level "&amp;'1 Full-time'!$C68&amp;"; ","")</f>
        <v>#REF!</v>
      </c>
      <c r="G17" s="1369" t="e">
        <f>IF(AND($D$7=1,(TRUNC('1 Full-time'!#REF!)&lt;&gt;'1 Full-time'!#REF!)), '1 Full-time'!#REF!&amp;", "&amp;'1 Full-time'!#REF!&amp;", Long length"&amp;", Level "&amp;'1 Full-time'!$C68&amp;"; ","")</f>
        <v>#REF!</v>
      </c>
      <c r="H17" s="1368" t="str">
        <f>IF(AND($D$7=1,(TRUNC('1 Full-time'!G68)&lt;&gt;'1 Full-time'!G68)), '1 Full-time'!$G$6&amp;", "&amp;'1 Full-time'!G$10&amp;", Long length"&amp;", Level "&amp;'1 Full-time'!$C68&amp;"; ","")</f>
        <v/>
      </c>
      <c r="I17" s="41" t="str">
        <f>IF(AND($D$7=1,(TRUNC('1 Full-time'!H68)&lt;&gt;'1 Full-time'!H68)), '1 Full-time'!$G$6&amp;", "&amp;'1 Full-time'!H$10&amp;", Long length"&amp;", Level "&amp;'1 Full-time'!$C68&amp;"; ","")</f>
        <v/>
      </c>
      <c r="J17" s="1369" t="str">
        <f>IF(AND($D$7=1,(TRUNC('1 Full-time'!I68)&lt;&gt;'1 Full-time'!I68)), '1 Full-time'!$G$6&amp;", "&amp;'1 Full-time'!I$10&amp;", Long length"&amp;", Level "&amp;'1 Full-time'!$C68&amp;"; ","")</f>
        <v/>
      </c>
      <c r="K17" s="1368" t="str">
        <f>IF(AND($D$7=1,(TRUNC('1 Full-time'!J68)&lt;&gt;'1 Full-time'!J68)), '1 Full-time'!$J$6&amp;", "&amp;'1 Full-time'!J$10&amp;", Long length"&amp;", Level "&amp;'1 Full-time'!$C68&amp;"; ","")</f>
        <v/>
      </c>
      <c r="L17" s="41" t="str">
        <f>IF(AND($D$7=1,(TRUNC('1 Full-time'!K68)&lt;&gt;'1 Full-time'!K68)), '1 Full-time'!$J$6&amp;", "&amp;'1 Full-time'!K$10&amp;", Long length"&amp;", Level "&amp;'1 Full-time'!$C68&amp;"; ","")</f>
        <v/>
      </c>
      <c r="M17" s="1369" t="str">
        <f>IF(AND($D$7=1,(TRUNC('1 Full-time'!L68)&lt;&gt;'1 Full-time'!L68)), '1 Full-time'!$J$6&amp;", "&amp;'1 Full-time'!L$10&amp;", Long length"&amp;", Level "&amp;'1 Full-time'!$C68&amp;"; ","")</f>
        <v/>
      </c>
      <c r="N17" s="1370"/>
      <c r="O17" s="1371"/>
      <c r="P17" s="1372"/>
      <c r="Q17" s="41"/>
      <c r="R17" s="1367"/>
      <c r="S17" s="25"/>
      <c r="T17" s="25"/>
      <c r="W17" s="725">
        <v>10001165</v>
      </c>
      <c r="X17" s="671" t="e">
        <f t="shared" si="0"/>
        <v>#NAME?</v>
      </c>
      <c r="Y17" s="725"/>
      <c r="AA17" s="725"/>
    </row>
    <row r="18" spans="2:27" x14ac:dyDescent="0.2">
      <c r="B18" s="1360"/>
      <c r="C18" s="22"/>
      <c r="D18" s="35" t="s">
        <v>110</v>
      </c>
      <c r="E18" s="1368" t="e">
        <f>IF(AND($D$7=1,(TRUNC('1 Full-time'!#REF!)&lt;&gt;'1 Full-time'!#REF!)), '1 Full-time'!#REF!&amp;", "&amp;'1 Full-time'!#REF!&amp;", Long length"&amp;", Level "&amp;'1 Full-time'!$C69&amp;"; ","")</f>
        <v>#REF!</v>
      </c>
      <c r="F18" s="41" t="e">
        <f>IF(AND($D$7=1,(TRUNC('1 Full-time'!#REF!)&lt;&gt;'1 Full-time'!#REF!)), '1 Full-time'!#REF!&amp;", "&amp;'1 Full-time'!#REF!&amp;", Long length"&amp;", Level "&amp;'1 Full-time'!$C69&amp;"; ","")</f>
        <v>#REF!</v>
      </c>
      <c r="G18" s="1369" t="e">
        <f>IF(AND($D$7=1,(TRUNC('1 Full-time'!#REF!)&lt;&gt;'1 Full-time'!#REF!)), '1 Full-time'!#REF!&amp;", "&amp;'1 Full-time'!#REF!&amp;", Long length"&amp;", Level "&amp;'1 Full-time'!$C69&amp;"; ","")</f>
        <v>#REF!</v>
      </c>
      <c r="H18" s="1368" t="str">
        <f>IF(AND($D$7=1,(TRUNC('1 Full-time'!G69)&lt;&gt;'1 Full-time'!G69)), '1 Full-time'!$G$6&amp;", "&amp;'1 Full-time'!G$10&amp;", Long length"&amp;", Level "&amp;'1 Full-time'!$C69&amp;"; ","")</f>
        <v/>
      </c>
      <c r="I18" s="41" t="str">
        <f>IF(AND($D$7=1,(TRUNC('1 Full-time'!H69)&lt;&gt;'1 Full-time'!H69)), '1 Full-time'!$G$6&amp;", "&amp;'1 Full-time'!H$10&amp;", Long length"&amp;", Level "&amp;'1 Full-time'!$C69&amp;"; ","")</f>
        <v/>
      </c>
      <c r="J18" s="1369" t="str">
        <f>IF(AND($D$7=1,(TRUNC('1 Full-time'!I69)&lt;&gt;'1 Full-time'!I69)), '1 Full-time'!$G$6&amp;", "&amp;'1 Full-time'!I$10&amp;", Long length"&amp;", Level "&amp;'1 Full-time'!$C69&amp;"; ","")</f>
        <v/>
      </c>
      <c r="K18" s="1368" t="str">
        <f>IF(AND($D$7=1,(TRUNC('1 Full-time'!J69)&lt;&gt;'1 Full-time'!J69)), '1 Full-time'!$J$6&amp;", "&amp;'1 Full-time'!J$10&amp;", Long length"&amp;", Level "&amp;'1 Full-time'!$C69&amp;"; ","")</f>
        <v/>
      </c>
      <c r="L18" s="41" t="str">
        <f>IF(AND($D$7=1,(TRUNC('1 Full-time'!K69)&lt;&gt;'1 Full-time'!K69)), '1 Full-time'!$J$6&amp;", "&amp;'1 Full-time'!K$10&amp;", Long length"&amp;", Level "&amp;'1 Full-time'!$C69&amp;"; ","")</f>
        <v/>
      </c>
      <c r="M18" s="1369" t="str">
        <f>IF(AND($D$7=1,(TRUNC('1 Full-time'!L69)&lt;&gt;'1 Full-time'!L69)), '1 Full-time'!$J$6&amp;", "&amp;'1 Full-time'!L$10&amp;", Long length"&amp;", Level "&amp;'1 Full-time'!$C69&amp;"; ","")</f>
        <v/>
      </c>
      <c r="N18" s="1370"/>
      <c r="O18" s="1371"/>
      <c r="P18" s="1372"/>
      <c r="Q18" s="41"/>
      <c r="R18" s="1367"/>
      <c r="S18" s="25"/>
      <c r="T18" s="25"/>
      <c r="W18" s="725">
        <v>10007011</v>
      </c>
      <c r="X18" s="671" t="e">
        <f t="shared" si="0"/>
        <v>#NAME?</v>
      </c>
      <c r="Y18" s="725"/>
      <c r="AA18" s="725"/>
    </row>
    <row r="19" spans="2:27" x14ac:dyDescent="0.2">
      <c r="B19" s="1379"/>
      <c r="C19" s="22"/>
      <c r="D19" s="35" t="s">
        <v>113</v>
      </c>
      <c r="E19" s="1380" t="e">
        <f>IF(AND($D$7=1,(TRUNC('1 Full-time'!#REF!)&lt;&gt;'1 Full-time'!#REF!)), '1 Full-time'!#REF!&amp;", "&amp;'1 Full-time'!#REF!&amp;", Long length"&amp;", Level "&amp;'1 Full-time'!$C70&amp;"; ","")</f>
        <v>#REF!</v>
      </c>
      <c r="F19" s="1381" t="e">
        <f>IF(AND($D$7=1,(TRUNC('1 Full-time'!#REF!)&lt;&gt;'1 Full-time'!#REF!)), '1 Full-time'!#REF!&amp;", "&amp;'1 Full-time'!#REF!&amp;", Long length"&amp;", Level "&amp;'1 Full-time'!$C70&amp;"; ","")</f>
        <v>#REF!</v>
      </c>
      <c r="G19" s="1382" t="e">
        <f>IF(AND($D$7=1,(TRUNC('1 Full-time'!#REF!)&lt;&gt;'1 Full-time'!#REF!)), '1 Full-time'!#REF!&amp;", "&amp;'1 Full-time'!#REF!&amp;", Long length"&amp;", Level "&amp;'1 Full-time'!$C70&amp;"; ","")</f>
        <v>#REF!</v>
      </c>
      <c r="H19" s="1380" t="str">
        <f>IF(AND($D$7=1,(TRUNC('1 Full-time'!G70)&lt;&gt;'1 Full-time'!G70)), '1 Full-time'!$G$6&amp;", "&amp;'1 Full-time'!G$10&amp;", Long length"&amp;", Level "&amp;'1 Full-time'!$C70&amp;"; ","")</f>
        <v/>
      </c>
      <c r="I19" s="1381" t="str">
        <f>IF(AND($D$7=1,(TRUNC('1 Full-time'!H70)&lt;&gt;'1 Full-time'!H70)), '1 Full-time'!$G$6&amp;", "&amp;'1 Full-time'!H$10&amp;", Long length"&amp;", Level "&amp;'1 Full-time'!$C70&amp;"; ","")</f>
        <v/>
      </c>
      <c r="J19" s="1382" t="str">
        <f>IF(AND($D$7=1,(TRUNC('1 Full-time'!I70)&lt;&gt;'1 Full-time'!I70)), '1 Full-time'!$G$6&amp;", "&amp;'1 Full-time'!I$10&amp;", Long length"&amp;", Level "&amp;'1 Full-time'!$C70&amp;"; ","")</f>
        <v/>
      </c>
      <c r="K19" s="1380" t="str">
        <f>IF(AND($D$7=1,(TRUNC('1 Full-time'!J70)&lt;&gt;'1 Full-time'!J70)), '1 Full-time'!$J$6&amp;", "&amp;'1 Full-time'!J$10&amp;", Long length"&amp;", Level "&amp;'1 Full-time'!$C70&amp;"; ","")</f>
        <v/>
      </c>
      <c r="L19" s="1381" t="str">
        <f>IF(AND($D$7=1,(TRUNC('1 Full-time'!K70)&lt;&gt;'1 Full-time'!K70)), '1 Full-time'!$J$6&amp;", "&amp;'1 Full-time'!K$10&amp;", Long length"&amp;", Level "&amp;'1 Full-time'!$C70&amp;"; ","")</f>
        <v/>
      </c>
      <c r="M19" s="1382" t="str">
        <f>IF(AND($D$7=1,(TRUNC('1 Full-time'!L70)&lt;&gt;'1 Full-time'!L70)), '1 Full-time'!$J$6&amp;", "&amp;'1 Full-time'!L$10&amp;", Long length"&amp;", Level "&amp;'1 Full-time'!$C70&amp;"; ","")</f>
        <v/>
      </c>
      <c r="N19" s="1383"/>
      <c r="O19" s="1384"/>
      <c r="P19" s="1385"/>
      <c r="Q19" s="41"/>
      <c r="R19" s="1367"/>
      <c r="S19" s="25"/>
      <c r="T19" s="25"/>
      <c r="W19" s="726">
        <v>10005822</v>
      </c>
      <c r="X19" s="671" t="e">
        <f t="shared" si="0"/>
        <v>#NAME?</v>
      </c>
      <c r="Y19" s="726"/>
      <c r="AA19" s="726"/>
    </row>
    <row r="20" spans="2:27" x14ac:dyDescent="0.2">
      <c r="B20" s="1379"/>
      <c r="C20" s="1386"/>
      <c r="D20" s="35"/>
      <c r="E20" s="41"/>
      <c r="F20" s="41"/>
      <c r="G20" s="41"/>
      <c r="H20" s="41"/>
      <c r="I20" s="41"/>
      <c r="J20" s="41"/>
      <c r="K20" s="41"/>
      <c r="L20" s="41"/>
      <c r="M20" s="41"/>
      <c r="N20" s="41"/>
      <c r="O20" s="41"/>
      <c r="P20" s="41"/>
      <c r="Q20" s="41"/>
      <c r="R20" s="1367"/>
      <c r="S20" s="25"/>
      <c r="T20" s="25"/>
      <c r="W20" s="727"/>
      <c r="X20" s="727"/>
    </row>
    <row r="21" spans="2:27" x14ac:dyDescent="0.2">
      <c r="B21" s="1360"/>
      <c r="C21" s="1386"/>
      <c r="D21" s="35"/>
      <c r="E21" s="1387" t="e">
        <f t="shared" ref="E21:M21" si="1">E12&amp;E13&amp;E14&amp;E15&amp;E16&amp;E17&amp;E18&amp;E19</f>
        <v>#REF!</v>
      </c>
      <c r="F21" s="1387" t="e">
        <f t="shared" si="1"/>
        <v>#REF!</v>
      </c>
      <c r="G21" s="1387" t="e">
        <f t="shared" si="1"/>
        <v>#REF!</v>
      </c>
      <c r="H21" s="1387" t="str">
        <f t="shared" si="1"/>
        <v/>
      </c>
      <c r="I21" s="1387" t="str">
        <f t="shared" si="1"/>
        <v/>
      </c>
      <c r="J21" s="1387" t="str">
        <f t="shared" si="1"/>
        <v/>
      </c>
      <c r="K21" s="1387" t="str">
        <f t="shared" si="1"/>
        <v/>
      </c>
      <c r="L21" s="1387" t="str">
        <f t="shared" si="1"/>
        <v/>
      </c>
      <c r="M21" s="1387" t="str">
        <f t="shared" si="1"/>
        <v/>
      </c>
      <c r="N21" s="1388"/>
      <c r="O21" s="1388"/>
      <c r="P21" s="1388"/>
      <c r="Q21" s="41"/>
      <c r="R21" s="1367"/>
      <c r="S21" s="25"/>
      <c r="T21" s="25"/>
      <c r="W21" s="727"/>
      <c r="X21" s="727"/>
    </row>
    <row r="22" spans="2:27" x14ac:dyDescent="0.2">
      <c r="B22" s="1360"/>
      <c r="C22" s="1386"/>
      <c r="D22" s="35"/>
      <c r="E22" s="41"/>
      <c r="F22" s="41"/>
      <c r="G22" s="41"/>
      <c r="H22" s="41"/>
      <c r="I22" s="1362"/>
      <c r="J22" s="1362"/>
      <c r="K22" s="1362"/>
      <c r="L22" s="1362"/>
      <c r="M22" s="1362"/>
      <c r="N22" s="41"/>
      <c r="O22" s="41"/>
      <c r="P22" s="41"/>
      <c r="Q22" s="41"/>
      <c r="R22" s="1367"/>
      <c r="S22" s="25"/>
      <c r="T22" s="25"/>
      <c r="W22" s="727"/>
      <c r="X22" s="727"/>
    </row>
    <row r="23" spans="2:27" x14ac:dyDescent="0.2">
      <c r="B23" s="1360"/>
      <c r="C23" s="1387" t="str">
        <f>H23&amp;K23</f>
        <v/>
      </c>
      <c r="D23" s="35"/>
      <c r="E23" s="1387" t="e">
        <f>E21&amp;F21&amp;G21</f>
        <v>#REF!</v>
      </c>
      <c r="F23" s="41"/>
      <c r="G23" s="41"/>
      <c r="H23" s="1387" t="str">
        <f>H21&amp;I21&amp;J21</f>
        <v/>
      </c>
      <c r="I23" s="41"/>
      <c r="J23" s="41"/>
      <c r="K23" s="1387" t="str">
        <f>K21&amp;L21&amp;M21</f>
        <v/>
      </c>
      <c r="L23" s="41"/>
      <c r="M23" s="41"/>
      <c r="N23" s="1388"/>
      <c r="O23" s="25"/>
      <c r="P23" s="25"/>
      <c r="Q23" s="41"/>
      <c r="R23" s="1367"/>
      <c r="S23" s="25"/>
      <c r="T23" s="25"/>
      <c r="W23" s="727"/>
      <c r="X23" s="727"/>
    </row>
    <row r="24" spans="2:27" x14ac:dyDescent="0.2">
      <c r="B24" s="1389"/>
      <c r="C24" s="1390"/>
      <c r="D24" s="1391"/>
      <c r="E24" s="1390"/>
      <c r="F24" s="1390"/>
      <c r="G24" s="1390"/>
      <c r="H24" s="82"/>
      <c r="I24" s="22"/>
      <c r="J24" s="22"/>
      <c r="K24" s="22"/>
      <c r="L24" s="22"/>
      <c r="M24" s="22"/>
      <c r="N24" s="82"/>
      <c r="O24" s="82"/>
      <c r="P24" s="82"/>
      <c r="Q24" s="82"/>
      <c r="R24" s="1392"/>
      <c r="S24" s="25"/>
      <c r="T24" s="25"/>
      <c r="W24" s="727"/>
      <c r="X24" s="727"/>
    </row>
    <row r="25" spans="2:27" x14ac:dyDescent="0.2">
      <c r="B25" s="25"/>
      <c r="C25" s="25"/>
      <c r="D25" s="25"/>
      <c r="E25" s="25"/>
      <c r="F25" s="25"/>
      <c r="G25" s="25"/>
      <c r="H25" s="61" t="s">
        <v>11050</v>
      </c>
      <c r="I25" s="63"/>
      <c r="J25" s="63"/>
      <c r="K25" s="63"/>
      <c r="L25" s="63"/>
      <c r="M25" s="63"/>
      <c r="N25" s="1393"/>
      <c r="O25" s="22"/>
      <c r="P25" s="22"/>
      <c r="Q25" s="22"/>
      <c r="R25" s="25"/>
      <c r="S25" s="25"/>
      <c r="T25" s="25"/>
      <c r="W25" s="728"/>
      <c r="X25" s="728"/>
    </row>
    <row r="26" spans="2:27" x14ac:dyDescent="0.2">
      <c r="B26" s="25"/>
      <c r="C26" s="25"/>
      <c r="D26" s="25"/>
      <c r="E26" s="25"/>
      <c r="F26" s="25"/>
      <c r="G26" s="25"/>
      <c r="H26" s="1360"/>
      <c r="I26" s="25"/>
      <c r="J26" s="25"/>
      <c r="K26" s="25"/>
      <c r="L26" s="25"/>
      <c r="M26" s="25"/>
      <c r="N26" s="130"/>
      <c r="O26" s="22"/>
      <c r="P26" s="22"/>
      <c r="Q26" s="22"/>
      <c r="R26" s="25"/>
      <c r="S26" s="25"/>
      <c r="T26" s="25"/>
      <c r="W26" s="728"/>
      <c r="X26" s="728"/>
    </row>
    <row r="27" spans="2:27" x14ac:dyDescent="0.2">
      <c r="B27" s="25"/>
      <c r="C27" s="25"/>
      <c r="D27" s="25"/>
      <c r="E27" s="25"/>
      <c r="F27" s="25"/>
      <c r="G27" s="25"/>
      <c r="H27" s="62" t="s">
        <v>101</v>
      </c>
      <c r="I27" s="25" t="s">
        <v>102</v>
      </c>
      <c r="J27" s="121" t="s">
        <v>103</v>
      </c>
      <c r="K27" s="1394" t="str">
        <f>IF(AND($E$7=1,('1 Full-time'!J22&gt;0)),'1 Full-time'!J$10&amp;", Price group "&amp;'1 Full-time'!$A$22&amp;", Standard length, Level "&amp;'1 Full-time'!$C22&amp;"; ","")</f>
        <v/>
      </c>
      <c r="L27" s="1313" t="str">
        <f>IF(AND($E$7=1,('1 Full-time'!K22&gt;0)),'1 Full-time'!K$10&amp;", Price group "&amp;'1 Full-time'!$A$22&amp;", Standard length, Level "&amp;'1 Full-time'!$C22&amp;"; ","")</f>
        <v/>
      </c>
      <c r="M27" s="1395" t="str">
        <f>IF(AND($E$7=1,('1 Full-time'!L22&gt;0)),'1 Full-time'!L$10&amp;", Price group "&amp;'1 Full-time'!$A$22&amp;", Standard length, Level "&amp;'1 Full-time'!$C22&amp;"; ","")</f>
        <v/>
      </c>
      <c r="N27" s="130"/>
      <c r="O27" s="22"/>
      <c r="P27" s="22"/>
      <c r="Q27" s="22"/>
      <c r="R27" s="25"/>
      <c r="S27" s="25"/>
      <c r="T27" s="25"/>
      <c r="W27" s="728"/>
      <c r="X27" s="728"/>
    </row>
    <row r="28" spans="2:27" x14ac:dyDescent="0.2">
      <c r="B28" s="25"/>
      <c r="C28" s="25"/>
      <c r="D28" s="25"/>
      <c r="E28" s="25"/>
      <c r="F28" s="25"/>
      <c r="G28" s="25"/>
      <c r="H28" s="62"/>
      <c r="I28" s="25"/>
      <c r="J28" s="121" t="s">
        <v>107</v>
      </c>
      <c r="K28" s="1358" t="str">
        <f>IF(AND($E$7=1,('1 Full-time'!J23&gt;0)),'1 Full-time'!J$10&amp;", Price group "&amp;'1 Full-time'!$A$22&amp;", Standard length, Level "&amp;'1 Full-time'!$C23&amp;"; ","")</f>
        <v/>
      </c>
      <c r="L28" s="22" t="str">
        <f>IF(AND($E$7=1,('1 Full-time'!K23&gt;0)),'1 Full-time'!K$10&amp;", Price group "&amp;'1 Full-time'!$A$22&amp;", Standard length, Level "&amp;'1 Full-time'!$C23&amp;"; ","")</f>
        <v/>
      </c>
      <c r="M28" s="1396" t="str">
        <f>IF(AND($E$7=1,('1 Full-time'!L23&gt;0)),'1 Full-time'!L$10&amp;", Price group "&amp;'1 Full-time'!$A$22&amp;", Standard length, Level "&amp;'1 Full-time'!$C23&amp;"; ","")</f>
        <v/>
      </c>
      <c r="N28" s="130"/>
      <c r="O28" s="22"/>
      <c r="P28" s="22"/>
      <c r="Q28" s="22"/>
      <c r="R28" s="25"/>
      <c r="S28" s="25"/>
      <c r="T28" s="25"/>
      <c r="W28" s="728"/>
      <c r="X28" s="728"/>
    </row>
    <row r="29" spans="2:27" x14ac:dyDescent="0.2">
      <c r="B29" s="25"/>
      <c r="C29" s="25"/>
      <c r="D29" s="25"/>
      <c r="E29" s="25"/>
      <c r="F29" s="25"/>
      <c r="G29" s="25"/>
      <c r="H29" s="62"/>
      <c r="I29" s="25"/>
      <c r="J29" s="121" t="s">
        <v>110</v>
      </c>
      <c r="K29" s="1358" t="str">
        <f>IF(AND($E$7=1,('1 Full-time'!J24&gt;0)),'1 Full-time'!J$10&amp;", Price group "&amp;'1 Full-time'!$A$22&amp;", Standard length, Level "&amp;'1 Full-time'!$C24&amp;"; ","")</f>
        <v/>
      </c>
      <c r="L29" s="22" t="str">
        <f>IF(AND($E$7=1,('1 Full-time'!K24&gt;0)),'1 Full-time'!K$10&amp;", Price group "&amp;'1 Full-time'!$A$22&amp;", Standard length, Level "&amp;'1 Full-time'!$C24&amp;"; ","")</f>
        <v/>
      </c>
      <c r="M29" s="1396" t="str">
        <f>IF(AND($E$7=1,('1 Full-time'!L24&gt;0)),'1 Full-time'!L$10&amp;", Price group "&amp;'1 Full-time'!$A$22&amp;", Standard length, Level "&amp;'1 Full-time'!$C24&amp;"; ","")</f>
        <v/>
      </c>
      <c r="N29" s="130"/>
      <c r="O29" s="22"/>
      <c r="P29" s="22"/>
      <c r="Q29" s="22"/>
      <c r="R29" s="25"/>
      <c r="S29" s="25"/>
      <c r="T29" s="25"/>
      <c r="W29" s="728"/>
      <c r="X29" s="728"/>
    </row>
    <row r="30" spans="2:27" x14ac:dyDescent="0.2">
      <c r="B30" s="25"/>
      <c r="C30" s="25"/>
      <c r="D30" s="25"/>
      <c r="E30" s="25"/>
      <c r="F30" s="25"/>
      <c r="G30" s="25"/>
      <c r="H30" s="62"/>
      <c r="I30" s="25"/>
      <c r="J30" s="121" t="s">
        <v>113</v>
      </c>
      <c r="K30" s="1397" t="str">
        <f>IF(AND($E$7=1,('1 Full-time'!J25&gt;0)),'1 Full-time'!J$10&amp;", Price group "&amp;'1 Full-time'!$A$22&amp;", Standard length, Level "&amp;'1 Full-time'!$C25&amp;"; ","")</f>
        <v/>
      </c>
      <c r="L30" s="1398" t="str">
        <f>IF(AND($E$7=1,('1 Full-time'!K25&gt;0)),'1 Full-time'!K$10&amp;", Price group "&amp;'1 Full-time'!$A$22&amp;", Standard length, Level "&amp;'1 Full-time'!$C25&amp;"; ","")</f>
        <v/>
      </c>
      <c r="M30" s="1399" t="str">
        <f>IF(AND($E$7=1,('1 Full-time'!L25&gt;0)),'1 Full-time'!L$10&amp;", Price group "&amp;'1 Full-time'!$A$22&amp;", Standard length, Level "&amp;'1 Full-time'!$C25&amp;"; ","")</f>
        <v/>
      </c>
      <c r="N30" s="130"/>
      <c r="O30" s="22"/>
      <c r="P30" s="22"/>
      <c r="Q30" s="22"/>
      <c r="R30" s="25"/>
      <c r="S30" s="25"/>
      <c r="T30" s="25"/>
      <c r="W30" s="728"/>
      <c r="X30" s="728"/>
    </row>
    <row r="31" spans="2:27" x14ac:dyDescent="0.2">
      <c r="B31" s="25"/>
      <c r="C31" s="25"/>
      <c r="D31" s="25"/>
      <c r="E31" s="25"/>
      <c r="F31" s="25"/>
      <c r="G31" s="25"/>
      <c r="H31" s="62"/>
      <c r="I31" s="25" t="s">
        <v>116</v>
      </c>
      <c r="J31" s="121" t="s">
        <v>103</v>
      </c>
      <c r="K31" s="1358" t="str">
        <f>IF(AND($E$7=1,('1 Full-time'!J27&gt;0)),'1 Full-time'!J$10&amp;", Price group "&amp;'1 Full-time'!$A$22&amp;", Long length, Level "&amp;'1 Full-time'!$C27&amp;"; ","")</f>
        <v/>
      </c>
      <c r="L31" s="22" t="str">
        <f>IF(AND($E$7=1,('1 Full-time'!K27&gt;0)),'1 Full-time'!K$10&amp;", Price group "&amp;'1 Full-time'!$A$22&amp;", Long length, Level "&amp;'1 Full-time'!$C27&amp;"; ","")</f>
        <v/>
      </c>
      <c r="M31" s="1396" t="str">
        <f>IF(AND($E$7=1,('1 Full-time'!L27&gt;0)),'1 Full-time'!L$10&amp;", Price group "&amp;'1 Full-time'!$A$22&amp;", Long length, Level "&amp;'1 Full-time'!$C27&amp;"; ","")</f>
        <v/>
      </c>
      <c r="N31" s="130"/>
      <c r="O31" s="22"/>
      <c r="P31" s="22"/>
      <c r="Q31" s="22"/>
      <c r="R31" s="25"/>
      <c r="S31" s="25"/>
      <c r="T31" s="25"/>
      <c r="W31" s="728"/>
      <c r="X31" s="728"/>
    </row>
    <row r="32" spans="2:27" x14ac:dyDescent="0.2">
      <c r="B32" s="25"/>
      <c r="C32" s="25"/>
      <c r="D32" s="25"/>
      <c r="E32" s="25"/>
      <c r="F32" s="25"/>
      <c r="G32" s="25"/>
      <c r="H32" s="62"/>
      <c r="I32" s="25"/>
      <c r="J32" s="121" t="s">
        <v>107</v>
      </c>
      <c r="K32" s="1358" t="str">
        <f>IF(AND($E$7=1,('1 Full-time'!J28&gt;0)),'1 Full-time'!J$10&amp;", Price group "&amp;'1 Full-time'!$A$22&amp;", Long length, Level "&amp;'1 Full-time'!$C28&amp;"; ","")</f>
        <v/>
      </c>
      <c r="L32" s="22" t="str">
        <f>IF(AND($E$7=1,('1 Full-time'!K28&gt;0)),'1 Full-time'!K$10&amp;", Price group "&amp;'1 Full-time'!$A$22&amp;", Long length, Level "&amp;'1 Full-time'!$C28&amp;"; ","")</f>
        <v/>
      </c>
      <c r="M32" s="1396" t="str">
        <f>IF(AND($E$7=1,('1 Full-time'!L28&gt;0)),'1 Full-time'!L$10&amp;", Price group "&amp;'1 Full-time'!$A$22&amp;", Long length, Level "&amp;'1 Full-time'!$C28&amp;"; ","")</f>
        <v/>
      </c>
      <c r="N32" s="130"/>
      <c r="O32" s="22"/>
      <c r="P32" s="22"/>
      <c r="Q32" s="22"/>
      <c r="R32" s="25"/>
      <c r="S32" s="25"/>
      <c r="T32" s="25"/>
      <c r="W32" s="728"/>
      <c r="X32" s="728"/>
    </row>
    <row r="33" spans="2:24" x14ac:dyDescent="0.2">
      <c r="B33" s="25"/>
      <c r="C33" s="25"/>
      <c r="D33" s="25"/>
      <c r="E33" s="25"/>
      <c r="F33" s="25"/>
      <c r="G33" s="25"/>
      <c r="H33" s="62"/>
      <c r="I33" s="25"/>
      <c r="J33" s="121" t="s">
        <v>110</v>
      </c>
      <c r="K33" s="1358" t="str">
        <f>IF(AND($E$7=1,('1 Full-time'!J29&gt;0)),'1 Full-time'!J$10&amp;", Price group "&amp;'1 Full-time'!$A$22&amp;", Long length, Level "&amp;'1 Full-time'!$C29&amp;"; ","")</f>
        <v/>
      </c>
      <c r="L33" s="22" t="str">
        <f>IF(AND($E$7=1,('1 Full-time'!K29&gt;0)),'1 Full-time'!K$10&amp;", Price group "&amp;'1 Full-time'!$A$22&amp;", Long length, Level "&amp;'1 Full-time'!$C29&amp;"; ","")</f>
        <v/>
      </c>
      <c r="M33" s="1396" t="str">
        <f>IF(AND($E$7=1,('1 Full-time'!L29&gt;0)),'1 Full-time'!L$10&amp;", Price group "&amp;'1 Full-time'!$A$22&amp;", Long length, Level "&amp;'1 Full-time'!$C29&amp;"; ","")</f>
        <v/>
      </c>
      <c r="N33" s="130"/>
      <c r="O33" s="22"/>
      <c r="P33" s="22"/>
      <c r="Q33" s="22"/>
      <c r="R33" s="25"/>
      <c r="S33" s="25"/>
      <c r="T33" s="25"/>
      <c r="W33" s="728"/>
      <c r="X33" s="728"/>
    </row>
    <row r="34" spans="2:24" x14ac:dyDescent="0.2">
      <c r="B34" s="25"/>
      <c r="C34" s="25"/>
      <c r="D34" s="25"/>
      <c r="E34" s="25"/>
      <c r="F34" s="25"/>
      <c r="G34" s="25"/>
      <c r="H34" s="1360"/>
      <c r="I34" s="25"/>
      <c r="J34" s="121" t="s">
        <v>113</v>
      </c>
      <c r="K34" s="1358" t="str">
        <f>IF(AND($E$7=1,('1 Full-time'!J31&gt;0)),'1 Full-time'!J$10&amp;", Price group "&amp;'1 Full-time'!$A$22&amp;", Long length, Level "&amp;'1 Full-time'!$C31&amp;"; ","")</f>
        <v/>
      </c>
      <c r="L34" s="134" t="str">
        <f>IF(AND($E$7=1,('1 Full-time'!K31&gt;0)),'1 Full-time'!K$10&amp;", Price group "&amp;'1 Full-time'!$A$22&amp;", Long length, Level "&amp;'1 Full-time'!$C31&amp;"; ","")</f>
        <v/>
      </c>
      <c r="M34" s="1396" t="str">
        <f>IF(AND($E$7=1,('1 Full-time'!L31&gt;0)),'1 Full-time'!L$10&amp;", Price group "&amp;'1 Full-time'!$A$22&amp;", Long length, Level "&amp;'1 Full-time'!$C31&amp;"; ","")</f>
        <v/>
      </c>
      <c r="N34" s="130"/>
      <c r="O34" s="22"/>
      <c r="P34" s="22"/>
      <c r="Q34" s="22"/>
      <c r="R34" s="25"/>
      <c r="S34" s="25"/>
      <c r="T34" s="25"/>
      <c r="W34" s="728"/>
      <c r="X34" s="728"/>
    </row>
    <row r="35" spans="2:24" x14ac:dyDescent="0.2">
      <c r="B35" s="25"/>
      <c r="C35" s="25"/>
      <c r="D35" s="25"/>
      <c r="E35" s="25"/>
      <c r="F35" s="25"/>
      <c r="G35" s="25"/>
      <c r="H35" s="62" t="s">
        <v>124</v>
      </c>
      <c r="I35" s="25" t="s">
        <v>102</v>
      </c>
      <c r="J35" s="121" t="s">
        <v>103</v>
      </c>
      <c r="K35" s="1394" t="str">
        <f>IF(AND($E$7=1,('1 Full-time'!J32&gt;0)),'1 Full-time'!J$10&amp;", Price group "&amp;'1 Full-time'!$A$32&amp;", Standard length, Level "&amp;'1 Full-time'!$C32&amp;"; ","")</f>
        <v/>
      </c>
      <c r="L35" s="1313" t="str">
        <f>IF(AND($E$7=1,('1 Full-time'!K32&gt;0)),'1 Full-time'!K$10&amp;", Price group "&amp;'1 Full-time'!$A$32&amp;", Standard length, Level "&amp;'1 Full-time'!$C32&amp;"; ","")</f>
        <v/>
      </c>
      <c r="M35" s="1395" t="str">
        <f>IF(AND($E$7=1,('1 Full-time'!L32&gt;0)),'1 Full-time'!L$10&amp;", Price group "&amp;'1 Full-time'!$A$32&amp;", Standard length, Level "&amp;'1 Full-time'!$C32&amp;"; ","")</f>
        <v/>
      </c>
      <c r="N35" s="130"/>
      <c r="O35" s="22"/>
      <c r="P35" s="24"/>
      <c r="Q35" s="24"/>
      <c r="R35" s="25"/>
      <c r="S35" s="25"/>
      <c r="T35" s="25"/>
      <c r="W35" s="728"/>
      <c r="X35" s="728"/>
    </row>
    <row r="36" spans="2:24" x14ac:dyDescent="0.2">
      <c r="B36" s="25"/>
      <c r="C36" s="25"/>
      <c r="D36" s="25"/>
      <c r="E36" s="25"/>
      <c r="F36" s="25"/>
      <c r="G36" s="25"/>
      <c r="H36" s="62"/>
      <c r="I36" s="25"/>
      <c r="J36" s="121" t="s">
        <v>107</v>
      </c>
      <c r="K36" s="1358" t="str">
        <f>IF(AND($E$7=1,('1 Full-time'!J33&gt;0)),'1 Full-time'!J$10&amp;", Price group "&amp;'1 Full-time'!$A$32&amp;", Standard length, Level "&amp;'1 Full-time'!$C33&amp;"; ","")</f>
        <v/>
      </c>
      <c r="L36" s="22" t="str">
        <f>IF(AND($E$7=1,('1 Full-time'!K33&gt;0)),'1 Full-time'!K$10&amp;", Price group "&amp;'1 Full-time'!$A$32&amp;", Standard length, Level "&amp;'1 Full-time'!$C33&amp;"; ","")</f>
        <v/>
      </c>
      <c r="M36" s="1396" t="str">
        <f>IF(AND($E$7=1,('1 Full-time'!L33&gt;0)),'1 Full-time'!L$10&amp;", Price group "&amp;'1 Full-time'!$A$32&amp;", Standard length, Level "&amp;'1 Full-time'!$C33&amp;"; ","")</f>
        <v/>
      </c>
      <c r="N36" s="130"/>
      <c r="O36" s="22"/>
      <c r="P36" s="24"/>
      <c r="Q36" s="24"/>
      <c r="R36" s="25"/>
      <c r="S36" s="25"/>
      <c r="T36" s="25"/>
      <c r="W36" s="728"/>
      <c r="X36" s="728"/>
    </row>
    <row r="37" spans="2:24" x14ac:dyDescent="0.2">
      <c r="B37" s="25"/>
      <c r="C37" s="25"/>
      <c r="D37" s="25"/>
      <c r="E37" s="25"/>
      <c r="F37" s="25"/>
      <c r="G37" s="25"/>
      <c r="H37" s="62"/>
      <c r="I37" s="25"/>
      <c r="J37" s="121" t="s">
        <v>110</v>
      </c>
      <c r="K37" s="1358" t="str">
        <f>IF(AND($E$7=1,('1 Full-time'!J34&gt;0)),'1 Full-time'!J$10&amp;", Price group "&amp;'1 Full-time'!$A$32&amp;", Standard length, Level "&amp;'1 Full-time'!$C34&amp;"; ","")</f>
        <v/>
      </c>
      <c r="L37" s="22" t="str">
        <f>IF(AND($E$7=1,('1 Full-time'!K34&gt;0)),'1 Full-time'!K$10&amp;", Price group "&amp;'1 Full-time'!$A$32&amp;", Standard length, Level "&amp;'1 Full-time'!$C34&amp;"; ","")</f>
        <v/>
      </c>
      <c r="M37" s="1396" t="str">
        <f>IF(AND($E$7=1,('1 Full-time'!L34&gt;0)),'1 Full-time'!L$10&amp;", Price group "&amp;'1 Full-time'!$A$32&amp;", Standard length, Level "&amp;'1 Full-time'!$C34&amp;"; ","")</f>
        <v/>
      </c>
      <c r="N37" s="130"/>
      <c r="O37" s="22"/>
      <c r="P37" s="24"/>
      <c r="Q37" s="24"/>
      <c r="R37" s="25"/>
      <c r="S37" s="25"/>
      <c r="T37" s="25"/>
      <c r="W37" s="728"/>
      <c r="X37" s="728"/>
    </row>
    <row r="38" spans="2:24" x14ac:dyDescent="0.2">
      <c r="B38" s="25"/>
      <c r="C38" s="25"/>
      <c r="D38" s="25"/>
      <c r="E38" s="25"/>
      <c r="F38" s="25"/>
      <c r="G38" s="25"/>
      <c r="H38" s="62"/>
      <c r="I38" s="25"/>
      <c r="J38" s="121" t="s">
        <v>113</v>
      </c>
      <c r="K38" s="1397" t="str">
        <f>IF(AND($E$7=1,('1 Full-time'!J35&gt;0)),'1 Full-time'!J$10&amp;", Price group "&amp;'1 Full-time'!$A$32&amp;", Standard length, Level "&amp;'1 Full-time'!$C35&amp;"; ","")</f>
        <v/>
      </c>
      <c r="L38" s="1398" t="str">
        <f>IF(AND($E$7=1,('1 Full-time'!K35&gt;0)),'1 Full-time'!K$10&amp;", Price group "&amp;'1 Full-time'!$A$32&amp;", Standard length, Level "&amp;'1 Full-time'!$C35&amp;"; ","")</f>
        <v/>
      </c>
      <c r="M38" s="1399" t="str">
        <f>IF(AND($E$7=1,('1 Full-time'!L35&gt;0)),'1 Full-time'!L$10&amp;", Price group "&amp;'1 Full-time'!$A$32&amp;", Standard length, Level "&amp;'1 Full-time'!$C35&amp;"; ","")</f>
        <v/>
      </c>
      <c r="N38" s="130"/>
      <c r="O38" s="22"/>
      <c r="P38" s="24"/>
      <c r="Q38" s="24"/>
      <c r="R38" s="25"/>
      <c r="S38" s="25"/>
      <c r="T38" s="25"/>
      <c r="W38" s="728"/>
      <c r="X38" s="728"/>
    </row>
    <row r="39" spans="2:24" x14ac:dyDescent="0.2">
      <c r="B39" s="25"/>
      <c r="C39" s="25"/>
      <c r="D39" s="25"/>
      <c r="E39" s="25"/>
      <c r="F39" s="25"/>
      <c r="G39" s="25"/>
      <c r="H39" s="62"/>
      <c r="I39" s="25" t="s">
        <v>116</v>
      </c>
      <c r="J39" s="121" t="s">
        <v>103</v>
      </c>
      <c r="K39" s="1358" t="str">
        <f>IF(AND($E$7=1,('1 Full-time'!J37&gt;0)),'1 Full-time'!J$10&amp;", Price group "&amp;'1 Full-time'!$A$32&amp;", Long length, Level "&amp;'1 Full-time'!$C37&amp;"; ","")</f>
        <v/>
      </c>
      <c r="L39" s="22" t="str">
        <f>IF(AND($E$7=1,('1 Full-time'!K37&gt;0)),'1 Full-time'!K$10&amp;", Price group "&amp;'1 Full-time'!$A$32&amp;", Long length, Level "&amp;'1 Full-time'!$C37&amp;"; ","")</f>
        <v/>
      </c>
      <c r="M39" s="1396" t="str">
        <f>IF(AND($E$7=1,('1 Full-time'!L37&gt;0)),'1 Full-time'!L$10&amp;", Price group "&amp;'1 Full-time'!$A$32&amp;", Long length, Level "&amp;'1 Full-time'!$C37&amp;"; ","")</f>
        <v/>
      </c>
      <c r="N39" s="130"/>
      <c r="O39" s="22"/>
      <c r="P39" s="24"/>
      <c r="Q39" s="24"/>
      <c r="R39" s="25"/>
      <c r="S39" s="25"/>
      <c r="T39" s="25"/>
      <c r="W39" s="728"/>
      <c r="X39" s="728"/>
    </row>
    <row r="40" spans="2:24" x14ac:dyDescent="0.2">
      <c r="B40" s="25"/>
      <c r="C40" s="25"/>
      <c r="D40" s="25"/>
      <c r="E40" s="25"/>
      <c r="F40" s="25"/>
      <c r="G40" s="25"/>
      <c r="H40" s="62"/>
      <c r="I40" s="25"/>
      <c r="J40" s="121" t="s">
        <v>107</v>
      </c>
      <c r="K40" s="1358" t="str">
        <f>IF(AND($E$7=1,('1 Full-time'!J38&gt;0)),'1 Full-time'!J$10&amp;", Price group "&amp;'1 Full-time'!$A$32&amp;", Long length, Level "&amp;'1 Full-time'!$C38&amp;"; ","")</f>
        <v/>
      </c>
      <c r="L40" s="22" t="str">
        <f>IF(AND($E$7=1,('1 Full-time'!K38&gt;0)),'1 Full-time'!K$10&amp;", Price group "&amp;'1 Full-time'!$A$32&amp;", Long length, Level "&amp;'1 Full-time'!$C38&amp;"; ","")</f>
        <v/>
      </c>
      <c r="M40" s="1396" t="str">
        <f>IF(AND($E$7=1,('1 Full-time'!L38&gt;0)),'1 Full-time'!L$10&amp;", Price group "&amp;'1 Full-time'!$A$32&amp;", Long length, Level "&amp;'1 Full-time'!$C38&amp;"; ","")</f>
        <v/>
      </c>
      <c r="N40" s="130"/>
      <c r="O40" s="22"/>
      <c r="P40" s="24"/>
      <c r="Q40" s="24"/>
      <c r="R40" s="25"/>
      <c r="S40" s="25"/>
      <c r="T40" s="25"/>
      <c r="W40" s="728"/>
      <c r="X40" s="728"/>
    </row>
    <row r="41" spans="2:24" x14ac:dyDescent="0.2">
      <c r="B41" s="25"/>
      <c r="C41" s="25"/>
      <c r="D41" s="25"/>
      <c r="E41" s="25"/>
      <c r="F41" s="25"/>
      <c r="G41" s="25"/>
      <c r="H41" s="62"/>
      <c r="I41" s="25"/>
      <c r="J41" s="121" t="s">
        <v>110</v>
      </c>
      <c r="K41" s="1358" t="str">
        <f>IF(AND($E$7=1,('1 Full-time'!J39&gt;0)),'1 Full-time'!J$10&amp;", Price group "&amp;'1 Full-time'!$A$32&amp;", Long length, Level "&amp;'1 Full-time'!$C39&amp;"; ","")</f>
        <v/>
      </c>
      <c r="L41" s="22" t="str">
        <f>IF(AND($E$7=1,('1 Full-time'!K39&gt;0)),'1 Full-time'!K$10&amp;", Price group "&amp;'1 Full-time'!$A$32&amp;", Long length, Level "&amp;'1 Full-time'!$C39&amp;"; ","")</f>
        <v/>
      </c>
      <c r="M41" s="1396" t="str">
        <f>IF(AND($E$7=1,('1 Full-time'!L39&gt;0)),'1 Full-time'!L$10&amp;", Price group "&amp;'1 Full-time'!$A$32&amp;", Long length, Level "&amp;'1 Full-time'!$C39&amp;"; ","")</f>
        <v/>
      </c>
      <c r="N41" s="130"/>
      <c r="O41" s="22"/>
      <c r="P41" s="24"/>
      <c r="Q41" s="24"/>
      <c r="R41" s="25"/>
      <c r="S41" s="25"/>
      <c r="T41" s="25"/>
      <c r="W41" s="728"/>
      <c r="X41" s="728"/>
    </row>
    <row r="42" spans="2:24" x14ac:dyDescent="0.2">
      <c r="B42" s="25"/>
      <c r="C42" s="25"/>
      <c r="D42" s="25"/>
      <c r="E42" s="25"/>
      <c r="F42" s="25"/>
      <c r="G42" s="25"/>
      <c r="H42" s="62"/>
      <c r="I42" s="25"/>
      <c r="J42" s="121" t="s">
        <v>113</v>
      </c>
      <c r="K42" s="1400" t="str">
        <f>IF(AND($E$7=1,('1 Full-time'!J40&gt;0)),'1 Full-time'!J$10&amp;", Price group "&amp;'1 Full-time'!$A$32&amp;", Long length, Level "&amp;'1 Full-time'!$C40&amp;"; ","")</f>
        <v/>
      </c>
      <c r="L42" s="134" t="str">
        <f>IF(AND($E$7=1,('1 Full-time'!K40&gt;0)),'1 Full-time'!K$10&amp;", Price group "&amp;'1 Full-time'!$A$32&amp;", Long length, Level "&amp;'1 Full-time'!$C40&amp;"; ","")</f>
        <v/>
      </c>
      <c r="M42" s="1401" t="str">
        <f>IF(AND($E$7=1,('1 Full-time'!L40&gt;0)),'1 Full-time'!L$10&amp;", Price group "&amp;'1 Full-time'!$A$32&amp;", Long length, Level "&amp;'1 Full-time'!$C40&amp;"; ","")</f>
        <v/>
      </c>
      <c r="N42" s="130"/>
      <c r="O42" s="22"/>
      <c r="P42" s="24"/>
      <c r="Q42" s="24"/>
      <c r="R42" s="25"/>
      <c r="S42" s="25"/>
      <c r="T42" s="25"/>
      <c r="W42" s="728"/>
      <c r="X42" s="728"/>
    </row>
    <row r="43" spans="2:24" x14ac:dyDescent="0.2">
      <c r="B43" s="25"/>
      <c r="C43" s="25"/>
      <c r="D43" s="25"/>
      <c r="E43" s="25"/>
      <c r="F43" s="25"/>
      <c r="G43" s="25"/>
      <c r="H43" s="62" t="s">
        <v>134</v>
      </c>
      <c r="I43" s="25" t="s">
        <v>102</v>
      </c>
      <c r="J43" s="121" t="s">
        <v>103</v>
      </c>
      <c r="K43" s="1394" t="str">
        <f>IF(AND($E$7=1,('1 Full-time'!J42&gt;0)),'1 Full-time'!J$10&amp;", Price group "&amp;'1 Full-time'!$A$42&amp;", Standard length, Level "&amp;'1 Full-time'!$C42&amp;"; ","")</f>
        <v/>
      </c>
      <c r="L43" s="1313" t="str">
        <f>IF(AND($E$7=1,('1 Full-time'!K42&gt;0)),'1 Full-time'!K$10&amp;", Price group "&amp;'1 Full-time'!$A$42&amp;", Standard length, Level "&amp;'1 Full-time'!$C42&amp;"; ","")</f>
        <v/>
      </c>
      <c r="M43" s="1395" t="str">
        <f>IF(AND($E$7=1,('1 Full-time'!L42&gt;0)),'1 Full-time'!L$10&amp;", Price group "&amp;'1 Full-time'!$A$42&amp;", Standard length, Level "&amp;'1 Full-time'!$C42&amp;"; ","")</f>
        <v/>
      </c>
      <c r="N43" s="130"/>
      <c r="O43" s="22"/>
      <c r="P43" s="22"/>
      <c r="Q43" s="22"/>
      <c r="R43" s="25"/>
      <c r="S43" s="25"/>
      <c r="T43" s="25"/>
      <c r="W43" s="728"/>
      <c r="X43" s="728"/>
    </row>
    <row r="44" spans="2:24" x14ac:dyDescent="0.2">
      <c r="B44" s="25"/>
      <c r="C44" s="25"/>
      <c r="D44" s="25"/>
      <c r="E44" s="25"/>
      <c r="F44" s="25"/>
      <c r="G44" s="25"/>
      <c r="H44" s="62"/>
      <c r="I44" s="25"/>
      <c r="J44" s="121" t="s">
        <v>107</v>
      </c>
      <c r="K44" s="1358" t="str">
        <f>IF(AND($E$7=1,('1 Full-time'!J43&gt;0)),'1 Full-time'!J$10&amp;", Price group "&amp;'1 Full-time'!$A$42&amp;", Standard length, Level "&amp;'1 Full-time'!$C43&amp;"; ","")</f>
        <v/>
      </c>
      <c r="L44" s="22" t="str">
        <f>IF(AND($E$7=1,('1 Full-time'!K43&gt;0)),'1 Full-time'!K$10&amp;", Price group "&amp;'1 Full-time'!$A$42&amp;", Standard length, Level "&amp;'1 Full-time'!$C43&amp;"; ","")</f>
        <v/>
      </c>
      <c r="M44" s="1396" t="str">
        <f>IF(AND($E$7=1,('1 Full-time'!L43&gt;0)),'1 Full-time'!L$10&amp;", Price group "&amp;'1 Full-time'!$A$42&amp;", Standard length, Level "&amp;'1 Full-time'!$C43&amp;"; ","")</f>
        <v/>
      </c>
      <c r="N44" s="130"/>
      <c r="O44" s="22"/>
      <c r="P44" s="22"/>
      <c r="Q44" s="22"/>
      <c r="R44" s="25"/>
      <c r="S44" s="25"/>
      <c r="T44" s="25"/>
      <c r="W44" s="728"/>
      <c r="X44" s="728"/>
    </row>
    <row r="45" spans="2:24" x14ac:dyDescent="0.2">
      <c r="B45" s="25"/>
      <c r="C45" s="25"/>
      <c r="D45" s="25"/>
      <c r="E45" s="25"/>
      <c r="F45" s="25"/>
      <c r="G45" s="25"/>
      <c r="H45" s="62"/>
      <c r="I45" s="25"/>
      <c r="J45" s="121" t="s">
        <v>110</v>
      </c>
      <c r="K45" s="1358" t="str">
        <f>IF(AND($E$7=1,('1 Full-time'!J44&gt;0)),'1 Full-time'!J$10&amp;", Price group "&amp;'1 Full-time'!$A$42&amp;", Standard length, Level "&amp;'1 Full-time'!$C44&amp;"; ","")</f>
        <v/>
      </c>
      <c r="L45" s="22" t="str">
        <f>IF(AND($E$7=1,('1 Full-time'!K44&gt;0)),'1 Full-time'!K$10&amp;", Price group "&amp;'1 Full-time'!$A$42&amp;", Standard length, Level "&amp;'1 Full-time'!$C44&amp;"; ","")</f>
        <v/>
      </c>
      <c r="M45" s="1396" t="str">
        <f>IF(AND($E$7=1,('1 Full-time'!L44&gt;0)),'1 Full-time'!L$10&amp;", Price group "&amp;'1 Full-time'!$A$42&amp;", Standard length, Level "&amp;'1 Full-time'!$C44&amp;"; ","")</f>
        <v/>
      </c>
      <c r="N45" s="130"/>
      <c r="O45" s="22"/>
      <c r="P45" s="22"/>
      <c r="Q45" s="22"/>
      <c r="R45" s="25"/>
      <c r="S45" s="25"/>
      <c r="T45" s="25"/>
      <c r="W45" s="728"/>
      <c r="X45" s="728"/>
    </row>
    <row r="46" spans="2:24" x14ac:dyDescent="0.2">
      <c r="B46" s="25"/>
      <c r="C46" s="25"/>
      <c r="D46" s="25"/>
      <c r="E46" s="25"/>
      <c r="F46" s="25"/>
      <c r="G46" s="25"/>
      <c r="H46" s="62"/>
      <c r="I46" s="25"/>
      <c r="J46" s="121" t="s">
        <v>113</v>
      </c>
      <c r="K46" s="1397" t="str">
        <f>IF(AND($E$7=1,('1 Full-time'!J45&gt;0)),'1 Full-time'!J$10&amp;", Price group "&amp;'1 Full-time'!$A$42&amp;", Standard length, Level "&amp;'1 Full-time'!$C45&amp;"; ","")</f>
        <v/>
      </c>
      <c r="L46" s="1398" t="str">
        <f>IF(AND($E$7=1,('1 Full-time'!K45&gt;0)),'1 Full-time'!K$10&amp;", Price group "&amp;'1 Full-time'!$A$42&amp;", Standard length, Level "&amp;'1 Full-time'!$C45&amp;"; ","")</f>
        <v/>
      </c>
      <c r="M46" s="1399" t="str">
        <f>IF(AND($E$7=1,('1 Full-time'!L45&gt;0)),'1 Full-time'!L$10&amp;", Price group "&amp;'1 Full-time'!$A$42&amp;", Standard length, Level "&amp;'1 Full-time'!$C45&amp;"; ","")</f>
        <v/>
      </c>
      <c r="N46" s="130"/>
      <c r="O46" s="22"/>
      <c r="P46" s="22"/>
      <c r="Q46" s="22"/>
      <c r="R46" s="25"/>
      <c r="S46" s="25"/>
      <c r="T46" s="25"/>
      <c r="W46" s="728"/>
      <c r="X46" s="728"/>
    </row>
    <row r="47" spans="2:24" x14ac:dyDescent="0.2">
      <c r="B47" s="25"/>
      <c r="C47" s="25"/>
      <c r="D47" s="25"/>
      <c r="E47" s="25"/>
      <c r="F47" s="25"/>
      <c r="G47" s="25"/>
      <c r="H47" s="62"/>
      <c r="I47" s="25" t="s">
        <v>116</v>
      </c>
      <c r="J47" s="121" t="s">
        <v>103</v>
      </c>
      <c r="K47" s="1358" t="str">
        <f>IF(AND($E$7=1,('1 Full-time'!J47&gt;0)),'1 Full-time'!J$10&amp;", Price group "&amp;'1 Full-time'!$A$42&amp;", Long length, Level "&amp;'1 Full-time'!$C47&amp;"; ","")</f>
        <v/>
      </c>
      <c r="L47" s="22" t="str">
        <f>IF(AND($E$7=1,('1 Full-time'!K47&gt;0)),'1 Full-time'!K$10&amp;", Price group "&amp;'1 Full-time'!$A$42&amp;", Long length, Level "&amp;'1 Full-time'!$C47&amp;"; ","")</f>
        <v/>
      </c>
      <c r="M47" s="1396" t="str">
        <f>IF(AND($E$7=1,('1 Full-time'!L47&gt;0)),'1 Full-time'!L$10&amp;", Price group "&amp;'1 Full-time'!$A$42&amp;", Long length, Level "&amp;'1 Full-time'!$C47&amp;"; ","")</f>
        <v/>
      </c>
      <c r="N47" s="130"/>
      <c r="O47" s="22"/>
      <c r="P47" s="22"/>
      <c r="Q47" s="22"/>
      <c r="R47" s="25"/>
      <c r="S47" s="25"/>
      <c r="T47" s="25"/>
      <c r="W47" s="728"/>
      <c r="X47" s="728"/>
    </row>
    <row r="48" spans="2:24" x14ac:dyDescent="0.2">
      <c r="B48" s="25"/>
      <c r="C48" s="25"/>
      <c r="D48" s="25"/>
      <c r="E48" s="25"/>
      <c r="F48" s="25"/>
      <c r="G48" s="25"/>
      <c r="H48" s="62"/>
      <c r="I48" s="25"/>
      <c r="J48" s="121" t="s">
        <v>107</v>
      </c>
      <c r="K48" s="1358" t="str">
        <f>IF(AND($E$7=1,('1 Full-time'!J48&gt;0)),'1 Full-time'!J$10&amp;", Price group "&amp;'1 Full-time'!$A$42&amp;", Long length, Level "&amp;'1 Full-time'!$C48&amp;"; ","")</f>
        <v/>
      </c>
      <c r="L48" s="22" t="str">
        <f>IF(AND($E$7=1,('1 Full-time'!K48&gt;0)),'1 Full-time'!K$10&amp;", Price group "&amp;'1 Full-time'!$A$42&amp;", Long length, Level "&amp;'1 Full-time'!$C48&amp;"; ","")</f>
        <v/>
      </c>
      <c r="M48" s="1396" t="str">
        <f>IF(AND($E$7=1,('1 Full-time'!L48&gt;0)),'1 Full-time'!L$10&amp;", Price group "&amp;'1 Full-time'!$A$42&amp;", Long length, Level "&amp;'1 Full-time'!$C48&amp;"; ","")</f>
        <v/>
      </c>
      <c r="N48" s="130"/>
      <c r="O48" s="22"/>
      <c r="P48" s="22"/>
      <c r="Q48" s="22"/>
      <c r="R48" s="25"/>
      <c r="S48" s="25"/>
      <c r="T48" s="25"/>
      <c r="W48" s="728"/>
      <c r="X48" s="728"/>
    </row>
    <row r="49" spans="2:24" x14ac:dyDescent="0.2">
      <c r="B49" s="25"/>
      <c r="C49" s="25"/>
      <c r="D49" s="25"/>
      <c r="E49" s="25"/>
      <c r="F49" s="25"/>
      <c r="G49" s="25"/>
      <c r="H49" s="62"/>
      <c r="I49" s="25"/>
      <c r="J49" s="121" t="s">
        <v>110</v>
      </c>
      <c r="K49" s="1358" t="str">
        <f>IF(AND($E$7=1,('1 Full-time'!J49&gt;0)),'1 Full-time'!J$10&amp;", Price group "&amp;'1 Full-time'!$A$42&amp;", Long length, Level "&amp;'1 Full-time'!$C49&amp;"; ","")</f>
        <v/>
      </c>
      <c r="L49" s="22" t="str">
        <f>IF(AND($E$7=1,('1 Full-time'!K49&gt;0)),'1 Full-time'!K$10&amp;", Price group "&amp;'1 Full-time'!$A$42&amp;", Long length, Level "&amp;'1 Full-time'!$C49&amp;"; ","")</f>
        <v/>
      </c>
      <c r="M49" s="1396" t="str">
        <f>IF(AND($E$7=1,('1 Full-time'!L49&gt;0)),'1 Full-time'!L$10&amp;", Price group "&amp;'1 Full-time'!$A$42&amp;", Long length, Level "&amp;'1 Full-time'!$C49&amp;"; ","")</f>
        <v/>
      </c>
      <c r="N49" s="130"/>
      <c r="O49" s="22"/>
      <c r="P49" s="22"/>
      <c r="Q49" s="22"/>
      <c r="R49" s="25"/>
      <c r="S49" s="25"/>
      <c r="T49" s="25"/>
      <c r="W49" s="728"/>
      <c r="X49" s="728"/>
    </row>
    <row r="50" spans="2:24" x14ac:dyDescent="0.2">
      <c r="B50" s="25"/>
      <c r="C50" s="25"/>
      <c r="D50" s="25"/>
      <c r="E50" s="25"/>
      <c r="F50" s="25"/>
      <c r="G50" s="25"/>
      <c r="H50" s="62"/>
      <c r="I50" s="25"/>
      <c r="J50" s="121" t="s">
        <v>113</v>
      </c>
      <c r="K50" s="1400" t="str">
        <f>IF(AND($E$7=1,('1 Full-time'!J50&gt;0)),'1 Full-time'!J$10&amp;", Price group "&amp;'1 Full-time'!$A$42&amp;", Long length, Level "&amp;'1 Full-time'!$C50&amp;"; ","")</f>
        <v/>
      </c>
      <c r="L50" s="134" t="str">
        <f>IF(AND($E$7=1,('1 Full-time'!K50&gt;0)),'1 Full-time'!K$10&amp;", Price group "&amp;'1 Full-time'!$A$42&amp;", Long length, Level "&amp;'1 Full-time'!$C50&amp;"; ","")</f>
        <v/>
      </c>
      <c r="M50" s="1401" t="str">
        <f>IF(AND($E$7=1,('1 Full-time'!L50&gt;0)),'1 Full-time'!L$10&amp;", Price group "&amp;'1 Full-time'!$A$42&amp;", Long length, Level "&amp;'1 Full-time'!$C50&amp;"; ","")</f>
        <v/>
      </c>
      <c r="N50" s="130"/>
      <c r="O50" s="22"/>
      <c r="P50" s="22"/>
      <c r="Q50" s="22"/>
      <c r="R50" s="25"/>
      <c r="S50" s="25"/>
      <c r="T50" s="25"/>
      <c r="W50" s="728"/>
      <c r="X50" s="728"/>
    </row>
    <row r="51" spans="2:24" x14ac:dyDescent="0.2">
      <c r="B51" s="25"/>
      <c r="C51" s="25"/>
      <c r="D51" s="25"/>
      <c r="E51" s="25"/>
      <c r="F51" s="25"/>
      <c r="G51" s="25"/>
      <c r="H51" s="62" t="s">
        <v>143</v>
      </c>
      <c r="I51" s="25" t="s">
        <v>102</v>
      </c>
      <c r="J51" s="121" t="s">
        <v>103</v>
      </c>
      <c r="K51" s="1394" t="str">
        <f>IF(AND($E$7=1,('1 Full-time'!J52&gt;0)),'1 Full-time'!J$10&amp;", Price group "&amp;'1 Full-time'!$A$52&amp;", Standard length, Level "&amp;'1 Full-time'!$C52&amp;"; ","")</f>
        <v/>
      </c>
      <c r="L51" s="1313" t="str">
        <f>IF(AND($E$7=1,('1 Full-time'!K52&gt;0)),'1 Full-time'!K$10&amp;", Price group "&amp;'1 Full-time'!$A$52&amp;", Standard length, Level "&amp;'1 Full-time'!$C52&amp;"; ","")</f>
        <v/>
      </c>
      <c r="M51" s="1395" t="str">
        <f>IF(AND($E$7=1,('1 Full-time'!L52&gt;0)),'1 Full-time'!L$10&amp;", Price group "&amp;'1 Full-time'!$A$52&amp;", Standard length, Level "&amp;'1 Full-time'!$C52&amp;"; ","")</f>
        <v/>
      </c>
      <c r="N51" s="130"/>
      <c r="O51" s="22"/>
      <c r="P51" s="22"/>
      <c r="Q51" s="22"/>
      <c r="R51" s="25"/>
      <c r="S51" s="25"/>
      <c r="T51" s="25"/>
      <c r="W51" s="728"/>
      <c r="X51" s="728"/>
    </row>
    <row r="52" spans="2:24" x14ac:dyDescent="0.2">
      <c r="B52" s="25"/>
      <c r="C52" s="25"/>
      <c r="D52" s="25"/>
      <c r="E52" s="25"/>
      <c r="F52" s="25"/>
      <c r="G52" s="25"/>
      <c r="H52" s="1360"/>
      <c r="I52" s="25"/>
      <c r="J52" s="121" t="s">
        <v>107</v>
      </c>
      <c r="K52" s="1358" t="str">
        <f>IF(AND($E$7=1,('1 Full-time'!J53&gt;0)),'1 Full-time'!J$10&amp;", Price group "&amp;'1 Full-time'!$A$52&amp;", Standard length, Level "&amp;'1 Full-time'!$C53&amp;"; ","")</f>
        <v/>
      </c>
      <c r="L52" s="22" t="str">
        <f>IF(AND($E$7=1,('1 Full-time'!K53&gt;0)),'1 Full-time'!K$10&amp;", Price group "&amp;'1 Full-time'!$A$52&amp;", Standard length, Level "&amp;'1 Full-time'!$C53&amp;"; ","")</f>
        <v/>
      </c>
      <c r="M52" s="1396" t="str">
        <f>IF(AND($E$7=1,('1 Full-time'!L53&gt;0)),'1 Full-time'!L$10&amp;", Price group "&amp;'1 Full-time'!$A$52&amp;", Standard length, Level "&amp;'1 Full-time'!$C53&amp;"; ","")</f>
        <v/>
      </c>
      <c r="N52" s="130"/>
      <c r="O52" s="22"/>
      <c r="P52" s="22"/>
      <c r="Q52" s="22"/>
      <c r="R52" s="25"/>
      <c r="S52" s="25"/>
      <c r="T52" s="25"/>
      <c r="W52" s="728"/>
      <c r="X52" s="728"/>
    </row>
    <row r="53" spans="2:24" x14ac:dyDescent="0.2">
      <c r="B53" s="25"/>
      <c r="C53" s="25"/>
      <c r="D53" s="25"/>
      <c r="E53" s="25"/>
      <c r="F53" s="25"/>
      <c r="G53" s="25"/>
      <c r="H53" s="1360"/>
      <c r="I53" s="25"/>
      <c r="J53" s="121" t="s">
        <v>110</v>
      </c>
      <c r="K53" s="1358" t="str">
        <f>IF(AND($E$7=1,('1 Full-time'!J54&gt;0)),'1 Full-time'!J$10&amp;", Price group "&amp;'1 Full-time'!$A$52&amp;", Standard length, Level "&amp;'1 Full-time'!$C54&amp;"; ","")</f>
        <v/>
      </c>
      <c r="L53" s="22" t="str">
        <f>IF(AND($E$7=1,('1 Full-time'!K54&gt;0)),'1 Full-time'!K$10&amp;", Price group "&amp;'1 Full-time'!$A$52&amp;", Standard length, Level "&amp;'1 Full-time'!$C54&amp;"; ","")</f>
        <v/>
      </c>
      <c r="M53" s="1396" t="str">
        <f>IF(AND($E$7=1,('1 Full-time'!L54&gt;0)),'1 Full-time'!L$10&amp;", Price group "&amp;'1 Full-time'!$A$52&amp;", Standard length, Level "&amp;'1 Full-time'!$C54&amp;"; ","")</f>
        <v/>
      </c>
      <c r="N53" s="130"/>
      <c r="O53" s="22"/>
      <c r="P53" s="22"/>
      <c r="Q53" s="22"/>
      <c r="R53" s="25"/>
      <c r="S53" s="25"/>
      <c r="T53" s="25"/>
      <c r="W53" s="728"/>
      <c r="X53" s="728"/>
    </row>
    <row r="54" spans="2:24" x14ac:dyDescent="0.2">
      <c r="B54" s="25"/>
      <c r="C54" s="25"/>
      <c r="D54" s="25"/>
      <c r="E54" s="25"/>
      <c r="F54" s="25"/>
      <c r="G54" s="25"/>
      <c r="H54" s="62"/>
      <c r="I54" s="25"/>
      <c r="J54" s="121" t="s">
        <v>113</v>
      </c>
      <c r="K54" s="1397" t="str">
        <f>IF(AND($E$7=1,('1 Full-time'!J55&gt;0)),'1 Full-time'!J$10&amp;", Price group "&amp;'1 Full-time'!$A$52&amp;", Standard length, Level "&amp;'1 Full-time'!$C55&amp;"; ","")</f>
        <v/>
      </c>
      <c r="L54" s="1398" t="str">
        <f>IF(AND($E$7=1,('1 Full-time'!K55&gt;0)),'1 Full-time'!K$10&amp;", Price group "&amp;'1 Full-time'!$A$52&amp;", Standard length, Level "&amp;'1 Full-time'!$C55&amp;"; ","")</f>
        <v/>
      </c>
      <c r="M54" s="1399" t="str">
        <f>IF(AND($E$7=1,('1 Full-time'!L55&gt;0)),'1 Full-time'!L$10&amp;", Price group "&amp;'1 Full-time'!$A$52&amp;", Standard length, Level "&amp;'1 Full-time'!$C55&amp;"; ","")</f>
        <v/>
      </c>
      <c r="N54" s="130"/>
      <c r="O54" s="22"/>
      <c r="P54" s="22"/>
      <c r="Q54" s="22"/>
      <c r="R54" s="25"/>
      <c r="S54" s="25"/>
      <c r="T54" s="25"/>
      <c r="W54" s="728"/>
      <c r="X54" s="728"/>
    </row>
    <row r="55" spans="2:24" x14ac:dyDescent="0.2">
      <c r="B55" s="25"/>
      <c r="C55" s="25"/>
      <c r="D55" s="25"/>
      <c r="E55" s="25"/>
      <c r="F55" s="25"/>
      <c r="G55" s="25"/>
      <c r="H55" s="1360"/>
      <c r="I55" s="25" t="s">
        <v>116</v>
      </c>
      <c r="J55" s="121" t="s">
        <v>103</v>
      </c>
      <c r="K55" s="1358" t="str">
        <f>IF(AND($E$7=1,('1 Full-time'!J57&gt;0)),'1 Full-time'!J$10&amp;", Price group "&amp;'1 Full-time'!$A$52&amp;", Long length, Level "&amp;'1 Full-time'!$C57&amp;"; ","")</f>
        <v/>
      </c>
      <c r="L55" s="22" t="str">
        <f>IF(AND($E$7=1,('1 Full-time'!K57&gt;0)),'1 Full-time'!K$10&amp;", Price group "&amp;'1 Full-time'!$A$52&amp;", Long length, Level "&amp;'1 Full-time'!$C57&amp;"; ","")</f>
        <v/>
      </c>
      <c r="M55" s="1396" t="str">
        <f>IF(AND($E$7=1,('1 Full-time'!L57&gt;0)),'1 Full-time'!L$10&amp;", Price group "&amp;'1 Full-time'!$A$52&amp;", Long length, Level "&amp;'1 Full-time'!$C57&amp;"; ","")</f>
        <v/>
      </c>
      <c r="N55" s="130"/>
      <c r="O55" s="22"/>
      <c r="P55" s="22"/>
      <c r="Q55" s="22"/>
      <c r="R55" s="25"/>
      <c r="S55" s="25"/>
      <c r="T55" s="25"/>
      <c r="W55" s="728"/>
      <c r="X55" s="728"/>
    </row>
    <row r="56" spans="2:24" x14ac:dyDescent="0.2">
      <c r="B56" s="25"/>
      <c r="C56" s="25"/>
      <c r="D56" s="25"/>
      <c r="E56" s="25"/>
      <c r="F56" s="25"/>
      <c r="G56" s="25"/>
      <c r="H56" s="1360"/>
      <c r="I56" s="25"/>
      <c r="J56" s="121" t="s">
        <v>107</v>
      </c>
      <c r="K56" s="1358" t="str">
        <f>IF(AND($E$7=1,('1 Full-time'!J58&gt;0)),'1 Full-time'!J$10&amp;", Price group "&amp;'1 Full-time'!$A$52&amp;", Long length, Level "&amp;'1 Full-time'!$C58&amp;"; ","")</f>
        <v/>
      </c>
      <c r="L56" s="22" t="str">
        <f>IF(AND($E$7=1,('1 Full-time'!K58&gt;0)),'1 Full-time'!K$10&amp;", Price group "&amp;'1 Full-time'!$A$52&amp;", Long length, Level "&amp;'1 Full-time'!$C58&amp;"; ","")</f>
        <v/>
      </c>
      <c r="M56" s="1396" t="str">
        <f>IF(AND($E$7=1,('1 Full-time'!L58&gt;0)),'1 Full-time'!L$10&amp;", Price group "&amp;'1 Full-time'!$A$52&amp;", Long length, Level "&amp;'1 Full-time'!$C58&amp;"; ","")</f>
        <v/>
      </c>
      <c r="N56" s="130"/>
      <c r="O56" s="22"/>
      <c r="P56" s="22"/>
      <c r="Q56" s="22"/>
      <c r="R56" s="25"/>
      <c r="S56" s="25"/>
      <c r="T56" s="25"/>
      <c r="W56" s="728"/>
      <c r="X56" s="728"/>
    </row>
    <row r="57" spans="2:24" x14ac:dyDescent="0.2">
      <c r="B57" s="25"/>
      <c r="C57" s="25"/>
      <c r="D57" s="25"/>
      <c r="E57" s="25"/>
      <c r="F57" s="25"/>
      <c r="G57" s="25"/>
      <c r="H57" s="1360"/>
      <c r="I57" s="25"/>
      <c r="J57" s="121" t="s">
        <v>110</v>
      </c>
      <c r="K57" s="1358" t="str">
        <f>IF(AND($E$7=1,('1 Full-time'!J59&gt;0)),'1 Full-time'!J$10&amp;", Price group "&amp;'1 Full-time'!$A$52&amp;", Long length, Level "&amp;'1 Full-time'!$C59&amp;"; ","")</f>
        <v/>
      </c>
      <c r="L57" s="22" t="str">
        <f>IF(AND($E$7=1,('1 Full-time'!K59&gt;0)),'1 Full-time'!K$10&amp;", Price group "&amp;'1 Full-time'!$A$52&amp;", Long length, Level "&amp;'1 Full-time'!$C59&amp;"; ","")</f>
        <v/>
      </c>
      <c r="M57" s="1396" t="str">
        <f>IF(AND($E$7=1,('1 Full-time'!L59&gt;0)),'1 Full-time'!L$10&amp;", Price group "&amp;'1 Full-time'!$A$52&amp;", Long length, Level "&amp;'1 Full-time'!$C59&amp;"; ","")</f>
        <v/>
      </c>
      <c r="N57" s="130"/>
      <c r="O57" s="22"/>
      <c r="P57" s="22"/>
      <c r="Q57" s="22"/>
      <c r="R57" s="25"/>
      <c r="S57" s="25"/>
      <c r="T57" s="25"/>
      <c r="W57" s="728"/>
      <c r="X57" s="728"/>
    </row>
    <row r="58" spans="2:24" x14ac:dyDescent="0.2">
      <c r="B58" s="25"/>
      <c r="C58" s="25"/>
      <c r="D58" s="25"/>
      <c r="E58" s="25"/>
      <c r="F58" s="25"/>
      <c r="G58" s="25"/>
      <c r="H58" s="1360"/>
      <c r="I58" s="25"/>
      <c r="J58" s="121" t="s">
        <v>113</v>
      </c>
      <c r="K58" s="1400" t="str">
        <f>IF(AND($E$7=1,('1 Full-time'!J60&gt;0)),'1 Full-time'!J$10&amp;", Price group "&amp;'1 Full-time'!$A$52&amp;", Long length, Level "&amp;'1 Full-time'!$C60&amp;"; ","")</f>
        <v/>
      </c>
      <c r="L58" s="134" t="str">
        <f>IF(AND($E$7=1,('1 Full-time'!K60&gt;0)),'1 Full-time'!K$10&amp;", Price group "&amp;'1 Full-time'!$A$52&amp;", Long length, Level "&amp;'1 Full-time'!$C60&amp;"; ","")</f>
        <v/>
      </c>
      <c r="M58" s="1401" t="str">
        <f>IF(AND($E$7=1,('1 Full-time'!L60&gt;0)),'1 Full-time'!L$10&amp;", Price group "&amp;'1 Full-time'!$A$52&amp;", Long length, Level "&amp;'1 Full-time'!$C60&amp;"; ","")</f>
        <v/>
      </c>
      <c r="N58" s="130"/>
      <c r="O58" s="22"/>
      <c r="P58" s="22"/>
      <c r="Q58" s="22"/>
      <c r="R58" s="25"/>
      <c r="S58" s="25"/>
      <c r="T58" s="25"/>
      <c r="W58" s="728"/>
      <c r="X58" s="728"/>
    </row>
    <row r="59" spans="2:24" x14ac:dyDescent="0.2">
      <c r="B59" s="25"/>
      <c r="C59" s="25"/>
      <c r="D59" s="25"/>
      <c r="E59" s="25"/>
      <c r="F59" s="25"/>
      <c r="G59" s="25"/>
      <c r="H59" s="1360"/>
      <c r="I59" s="22"/>
      <c r="J59" s="25"/>
      <c r="K59" s="22"/>
      <c r="L59" s="22"/>
      <c r="M59" s="22"/>
      <c r="N59" s="130"/>
      <c r="O59" s="22"/>
      <c r="P59" s="22"/>
      <c r="Q59" s="22"/>
      <c r="R59" s="25"/>
      <c r="S59" s="25"/>
      <c r="T59" s="25"/>
      <c r="W59" s="728"/>
      <c r="X59" s="728"/>
    </row>
    <row r="60" spans="2:24" x14ac:dyDescent="0.2">
      <c r="B60" s="25"/>
      <c r="C60" s="25"/>
      <c r="D60" s="25"/>
      <c r="E60" s="25"/>
      <c r="F60" s="25"/>
      <c r="G60" s="25"/>
      <c r="H60" s="1360"/>
      <c r="I60" s="22"/>
      <c r="J60" s="25"/>
      <c r="K60" s="1402" t="str">
        <f>K27&amp;K28&amp;K29&amp;K30&amp;K31&amp;K32&amp;K33&amp;K34&amp;K35&amp;K36&amp;K37&amp;K38&amp;K39&amp;K40&amp;K41&amp;K42&amp;K43&amp;K44&amp;K45&amp;K46&amp;K47&amp;K48&amp;K49&amp;K50&amp;K51&amp;K52&amp;K53&amp;K54&amp;K55&amp;K56&amp;K57&amp;K58</f>
        <v/>
      </c>
      <c r="L60" s="1402" t="str">
        <f>L27&amp;L28&amp;L29&amp;L30&amp;L31&amp;L32&amp;L33&amp;L34&amp;L35&amp;L36&amp;L37&amp;L38&amp;L39&amp;L40&amp;L41&amp;L42&amp;L43&amp;L44&amp;L45&amp;L46&amp;L47&amp;L48&amp;L49&amp;L50&amp;L51&amp;L52&amp;L53&amp;L54&amp;L55&amp;L56&amp;L57&amp;L58</f>
        <v/>
      </c>
      <c r="M60" s="1402" t="str">
        <f>M27&amp;M28&amp;M29&amp;M30&amp;M31&amp;M32&amp;M33&amp;M34&amp;M35&amp;M36&amp;M37&amp;M38&amp;M39&amp;M40&amp;M41&amp;M42&amp;M43&amp;M44&amp;M45&amp;M46&amp;M47&amp;M48&amp;M49&amp;M50&amp;M51&amp;M52&amp;M53&amp;M54&amp;M55&amp;M56&amp;M57&amp;M58</f>
        <v/>
      </c>
      <c r="N60" s="1403"/>
      <c r="O60" s="22"/>
      <c r="P60" s="22"/>
      <c r="Q60" s="22"/>
      <c r="R60" s="25"/>
      <c r="S60" s="25"/>
      <c r="T60" s="25"/>
      <c r="W60" s="728"/>
      <c r="X60" s="728"/>
    </row>
    <row r="61" spans="2:24" x14ac:dyDescent="0.2">
      <c r="B61" s="25"/>
      <c r="C61" s="25"/>
      <c r="D61" s="25"/>
      <c r="E61" s="25"/>
      <c r="F61" s="25"/>
      <c r="G61" s="25"/>
      <c r="H61" s="1404"/>
      <c r="I61" s="41"/>
      <c r="J61" s="25"/>
      <c r="K61" s="22"/>
      <c r="L61" s="22"/>
      <c r="M61" s="22"/>
      <c r="N61" s="1403"/>
      <c r="O61" s="22"/>
      <c r="P61" s="22"/>
      <c r="Q61" s="22"/>
      <c r="R61" s="25"/>
      <c r="S61" s="25"/>
      <c r="T61" s="25"/>
      <c r="W61" s="728"/>
      <c r="X61" s="728"/>
    </row>
    <row r="62" spans="2:24" x14ac:dyDescent="0.2">
      <c r="B62" s="25"/>
      <c r="C62" s="25"/>
      <c r="D62" s="25"/>
      <c r="E62" s="25"/>
      <c r="F62" s="25"/>
      <c r="G62" s="25"/>
      <c r="H62" s="1360"/>
      <c r="I62" s="41"/>
      <c r="J62" s="25"/>
      <c r="K62" s="1402" t="str">
        <f>K60&amp;L60&amp;M60</f>
        <v/>
      </c>
      <c r="L62" s="22"/>
      <c r="M62" s="25"/>
      <c r="N62" s="130"/>
      <c r="O62" s="22"/>
      <c r="P62" s="22"/>
      <c r="Q62" s="22"/>
      <c r="R62" s="25"/>
      <c r="S62" s="25"/>
      <c r="T62" s="25"/>
      <c r="W62" s="728"/>
      <c r="X62" s="728"/>
    </row>
    <row r="63" spans="2:24" x14ac:dyDescent="0.2">
      <c r="B63" s="25"/>
      <c r="C63" s="25"/>
      <c r="D63" s="25"/>
      <c r="E63" s="25"/>
      <c r="F63" s="25"/>
      <c r="G63" s="25"/>
      <c r="H63" s="1360"/>
      <c r="I63" s="41"/>
      <c r="J63" s="25"/>
      <c r="K63" s="22"/>
      <c r="L63" s="22"/>
      <c r="M63" s="25"/>
      <c r="N63" s="130"/>
      <c r="O63" s="22"/>
      <c r="P63" s="22"/>
      <c r="Q63" s="22"/>
      <c r="R63" s="25"/>
      <c r="S63" s="25"/>
      <c r="T63" s="25"/>
      <c r="W63" s="728"/>
      <c r="X63" s="728"/>
    </row>
    <row r="64" spans="2:24" x14ac:dyDescent="0.2">
      <c r="B64" s="25"/>
      <c r="C64" s="25"/>
      <c r="D64" s="25"/>
      <c r="E64" s="25"/>
      <c r="F64" s="25"/>
      <c r="G64" s="25"/>
      <c r="H64" s="1389"/>
      <c r="I64" s="82"/>
      <c r="J64" s="1390"/>
      <c r="K64" s="1390"/>
      <c r="L64" s="1390"/>
      <c r="M64" s="1390"/>
      <c r="N64" s="1405"/>
      <c r="O64" s="22"/>
      <c r="P64" s="22"/>
      <c r="Q64" s="22"/>
      <c r="R64" s="25"/>
      <c r="S64" s="25"/>
      <c r="T64" s="25"/>
      <c r="W64" s="728"/>
      <c r="X64" s="728"/>
    </row>
    <row r="65" spans="2:24" x14ac:dyDescent="0.2">
      <c r="B65" s="57" t="s">
        <v>11051</v>
      </c>
      <c r="C65" s="1406"/>
      <c r="D65" s="1406"/>
      <c r="E65" s="1406"/>
      <c r="F65" s="1406"/>
      <c r="G65" s="1406"/>
      <c r="H65" s="28"/>
      <c r="I65" s="28"/>
      <c r="J65" s="28"/>
      <c r="K65" s="28"/>
      <c r="L65" s="28"/>
      <c r="M65" s="28"/>
      <c r="N65" s="28"/>
      <c r="O65" s="1406"/>
      <c r="P65" s="1406"/>
      <c r="Q65" s="1407"/>
      <c r="R65" s="1408"/>
      <c r="S65" s="25"/>
      <c r="T65" s="25"/>
      <c r="W65" s="728"/>
      <c r="X65" s="728"/>
    </row>
    <row r="66" spans="2:24" x14ac:dyDescent="0.2">
      <c r="B66" s="64"/>
      <c r="C66" s="25"/>
      <c r="D66" s="25"/>
      <c r="E66" s="22" t="s">
        <v>11045</v>
      </c>
      <c r="F66" s="1409"/>
      <c r="G66" s="1409"/>
      <c r="H66" s="186" t="s">
        <v>11046</v>
      </c>
      <c r="I66" s="1409"/>
      <c r="J66" s="1409"/>
      <c r="K66" s="39" t="s">
        <v>11047</v>
      </c>
      <c r="L66" s="39"/>
      <c r="M66" s="39"/>
      <c r="N66" s="39" t="s">
        <v>11048</v>
      </c>
      <c r="O66" s="39"/>
      <c r="P66" s="39"/>
      <c r="Q66" s="1410"/>
      <c r="R66" s="1411"/>
      <c r="S66" s="25"/>
      <c r="T66" s="25"/>
      <c r="W66" s="728"/>
      <c r="X66" s="728"/>
    </row>
    <row r="67" spans="2:24" x14ac:dyDescent="0.2">
      <c r="B67" s="1412" t="s">
        <v>101</v>
      </c>
      <c r="C67" s="25" t="s">
        <v>102</v>
      </c>
      <c r="D67" s="121" t="s">
        <v>103</v>
      </c>
      <c r="E67" s="1394" t="e">
        <f>IF(AND($F$7=1,ROUND('1 Full-time'!#REF!,2)&lt;&gt;'1 Full-time'!#REF!),'1 Full-time'!#REF!&amp;", "&amp;'1 Full-time'!#REF!&amp;", Price group "&amp;'1 Full-time'!$A$22&amp;", Standard length, "&amp;"Level "&amp;'1 Full-time'!$C22&amp;"; ","")</f>
        <v>#REF!</v>
      </c>
      <c r="F67" s="1313" t="e">
        <f>IF(AND($F$7=1,ROUND('1 Full-time'!#REF!,2)&lt;&gt;'1 Full-time'!#REF!),'1 Full-time'!#REF!&amp;", "&amp;'1 Full-time'!#REF!&amp;", Price group "&amp;'1 Full-time'!$A$22&amp;", Standard length, "&amp;"Level "&amp;'1 Full-time'!$C22&amp;"; ","")</f>
        <v>#REF!</v>
      </c>
      <c r="G67" s="1395" t="e">
        <f>IF(AND($F$7=1,ROUND('1 Full-time'!#REF!,2)&lt;&gt;'1 Full-time'!#REF!),'1 Full-time'!#REF!&amp;", "&amp;'1 Full-time'!#REF!&amp;", Price group "&amp;'1 Full-time'!$A$22&amp;", Standard length, "&amp;"Level "&amp;'1 Full-time'!$C22&amp;"; ","")</f>
        <v>#REF!</v>
      </c>
      <c r="H67" s="1394" t="str">
        <f>IF(AND($F$7=1,ROUND('1 Full-time'!G22,2)&lt;&gt;'1 Full-time'!G22),'1 Full-time'!$G$6&amp;", "&amp;'1 Full-time'!G$10&amp;", Price group "&amp;'1 Full-time'!$A$22&amp;", Standard length, "&amp;"Level "&amp;'1 Full-time'!$C22&amp;"; ","")</f>
        <v/>
      </c>
      <c r="I67" s="1313" t="str">
        <f>IF(AND($F$7=1,ROUND('1 Full-time'!H22,2)&lt;&gt;'1 Full-time'!H22),'1 Full-time'!$G$6&amp;", "&amp;'1 Full-time'!H$10&amp;", Price group "&amp;'1 Full-time'!$A$22&amp;", Standard length, "&amp;"Level "&amp;'1 Full-time'!$C22&amp;"; ","")</f>
        <v/>
      </c>
      <c r="J67" s="1395" t="str">
        <f>IF(AND($F$7=1,ROUND('1 Full-time'!I22,2)&lt;&gt;'1 Full-time'!I22),'1 Full-time'!$G$6&amp;", "&amp;'1 Full-time'!I$10&amp;", Price group "&amp;'1 Full-time'!$A$22&amp;", Standard length, "&amp;"Level "&amp;'1 Full-time'!$C22&amp;"; ","")</f>
        <v/>
      </c>
      <c r="K67" s="1394" t="str">
        <f>IF(AND($F$7=1,ROUND('1 Full-time'!J22,2)&lt;&gt;'1 Full-time'!J22),'1 Full-time'!$J$6&amp;", "&amp;'1 Full-time'!J$10&amp;", Price group "&amp;'1 Full-time'!$A$22&amp;", Standard length, "&amp;"Level "&amp;'1 Full-time'!$C22&amp;"; ","")</f>
        <v/>
      </c>
      <c r="L67" s="1413" t="str">
        <f>IF(AND($F$7=1,ROUND('1 Full-time'!K22,2)&lt;&gt;'1 Full-time'!K22),'1 Full-time'!$J$6&amp;", "&amp;'1 Full-time'!K$10&amp;", Price group "&amp;'1 Full-time'!$A$22&amp;", Standard length, "&amp;"Level "&amp;'1 Full-time'!$C22&amp;"; ","")</f>
        <v/>
      </c>
      <c r="M67" s="1395" t="str">
        <f>IF(AND($F$7=1,ROUND('1 Full-time'!L22,2)&lt;&gt;'1 Full-time'!L22),'1 Full-time'!$J$6&amp;", "&amp;'1 Full-time'!L$10&amp;", Price group "&amp;'1 Full-time'!$A$22&amp;", Standard length, "&amp;"Level "&amp;'1 Full-time'!$C22&amp;"; ","")</f>
        <v/>
      </c>
      <c r="N67" s="1414"/>
      <c r="O67" s="1415"/>
      <c r="P67" s="1416"/>
      <c r="Q67" s="130"/>
      <c r="R67" s="1411"/>
      <c r="S67" s="25"/>
      <c r="T67" s="25"/>
      <c r="W67" s="728"/>
      <c r="X67" s="728"/>
    </row>
    <row r="68" spans="2:24" x14ac:dyDescent="0.2">
      <c r="B68" s="1412"/>
      <c r="C68" s="25"/>
      <c r="D68" s="121" t="s">
        <v>107</v>
      </c>
      <c r="E68" s="1358" t="e">
        <f>IF(AND($F$7=1,ROUND('1 Full-time'!#REF!,2)&lt;&gt;'1 Full-time'!#REF!),'1 Full-time'!#REF!&amp;", "&amp;'1 Full-time'!#REF!&amp;", Price group "&amp;'1 Full-time'!$A$22&amp;", Standard length, "&amp;"Level "&amp;'1 Full-time'!$C23&amp;"; ","")</f>
        <v>#REF!</v>
      </c>
      <c r="F68" s="22" t="e">
        <f>IF(AND($F$7=1,ROUND('1 Full-time'!#REF!,2)&lt;&gt;'1 Full-time'!#REF!),'1 Full-time'!#REF!&amp;", "&amp;'1 Full-time'!#REF!&amp;", Price group "&amp;'1 Full-time'!$A$22&amp;", Standard length, "&amp;"Level "&amp;'1 Full-time'!$C23&amp;"; ","")</f>
        <v>#REF!</v>
      </c>
      <c r="G68" s="1396" t="e">
        <f>IF(AND($F$7=1,ROUND('1 Full-time'!#REF!,2)&lt;&gt;'1 Full-time'!#REF!),'1 Full-time'!#REF!&amp;", "&amp;'1 Full-time'!#REF!&amp;", Price group "&amp;'1 Full-time'!$A$22&amp;", Standard length, "&amp;"Level "&amp;'1 Full-time'!$C23&amp;"; ","")</f>
        <v>#REF!</v>
      </c>
      <c r="H68" s="1358" t="str">
        <f>IF(AND($F$7=1,ROUND('1 Full-time'!G23,2)&lt;&gt;'1 Full-time'!G23),'1 Full-time'!$G$6&amp;", "&amp;'1 Full-time'!G$10&amp;", Price group "&amp;'1 Full-time'!$A$22&amp;", Standard length, "&amp;"Level "&amp;'1 Full-time'!$C23&amp;"; ","")</f>
        <v/>
      </c>
      <c r="I68" s="22" t="str">
        <f>IF(AND($F$7=1,ROUND('1 Full-time'!H23,2)&lt;&gt;'1 Full-time'!H23),'1 Full-time'!$G$6&amp;", "&amp;'1 Full-time'!H$10&amp;", Price group "&amp;'1 Full-time'!$A$22&amp;", Standard length, "&amp;"Level "&amp;'1 Full-time'!$C23&amp;"; ","")</f>
        <v/>
      </c>
      <c r="J68" s="1396" t="str">
        <f>IF(AND($F$7=1,ROUND('1 Full-time'!I23,2)&lt;&gt;'1 Full-time'!I23),'1 Full-time'!$G$6&amp;", "&amp;'1 Full-time'!I$10&amp;", Price group "&amp;'1 Full-time'!$A$22&amp;", Standard length, "&amp;"Level "&amp;'1 Full-time'!$C23&amp;"; ","")</f>
        <v/>
      </c>
      <c r="K68" s="1358" t="str">
        <f>IF(AND($F$7=1,ROUND('1 Full-time'!J23,2)&lt;&gt;'1 Full-time'!J23),'1 Full-time'!$J$6&amp;", "&amp;'1 Full-time'!J$10&amp;", Price group "&amp;'1 Full-time'!$A$22&amp;", Standard length, "&amp;"Level "&amp;'1 Full-time'!$C23&amp;"; ","")</f>
        <v/>
      </c>
      <c r="L68" s="22" t="str">
        <f>IF(AND($F$7=1,ROUND('1 Full-time'!K23,2)&lt;&gt;'1 Full-time'!K23),'1 Full-time'!$J$6&amp;", "&amp;'1 Full-time'!K$10&amp;", Price group "&amp;'1 Full-time'!$A$22&amp;", Standard length, "&amp;"Level "&amp;'1 Full-time'!$C23&amp;"; ","")</f>
        <v/>
      </c>
      <c r="M68" s="1396" t="str">
        <f>IF(AND($F$7=1,ROUND('1 Full-time'!L23,2)&lt;&gt;'1 Full-time'!L23),'1 Full-time'!$J$6&amp;", "&amp;'1 Full-time'!L$10&amp;", Price group "&amp;'1 Full-time'!$A$22&amp;", Standard length, "&amp;"Level "&amp;'1 Full-time'!$C23&amp;"; ","")</f>
        <v/>
      </c>
      <c r="N68" s="1417"/>
      <c r="O68" s="1418"/>
      <c r="P68" s="1419"/>
      <c r="Q68" s="130"/>
      <c r="R68" s="1411"/>
      <c r="S68" s="25"/>
      <c r="T68" s="25"/>
      <c r="W68" s="728"/>
      <c r="X68" s="728"/>
    </row>
    <row r="69" spans="2:24" x14ac:dyDescent="0.2">
      <c r="B69" s="1412"/>
      <c r="C69" s="25"/>
      <c r="D69" s="121" t="s">
        <v>110</v>
      </c>
      <c r="E69" s="1358" t="e">
        <f>IF(AND($F$7=1,ROUND('1 Full-time'!#REF!,2)&lt;&gt;'1 Full-time'!#REF!),'1 Full-time'!#REF!&amp;", "&amp;'1 Full-time'!#REF!&amp;", Price group "&amp;'1 Full-time'!$A$22&amp;", Standard length, "&amp;"Level "&amp;'1 Full-time'!$C24&amp;"; ","")</f>
        <v>#REF!</v>
      </c>
      <c r="F69" s="22" t="e">
        <f>IF(AND($F$7=1,ROUND('1 Full-time'!#REF!,2)&lt;&gt;'1 Full-time'!#REF!),'1 Full-time'!#REF!&amp;", "&amp;'1 Full-time'!#REF!&amp;", Price group "&amp;'1 Full-time'!$A$22&amp;", Standard length, "&amp;"Level "&amp;'1 Full-time'!$C24&amp;"; ","")</f>
        <v>#REF!</v>
      </c>
      <c r="G69" s="1396" t="e">
        <f>IF(AND($F$7=1,ROUND('1 Full-time'!#REF!,2)&lt;&gt;'1 Full-time'!#REF!),'1 Full-time'!#REF!&amp;", "&amp;'1 Full-time'!#REF!&amp;", Price group "&amp;'1 Full-time'!$A$22&amp;", Standard length, "&amp;"Level "&amp;'1 Full-time'!$C24&amp;"; ","")</f>
        <v>#REF!</v>
      </c>
      <c r="H69" s="1358" t="str">
        <f>IF(AND($F$7=1,ROUND('1 Full-time'!G24,2)&lt;&gt;'1 Full-time'!G24),'1 Full-time'!$G$6&amp;", "&amp;'1 Full-time'!G$10&amp;", Price group "&amp;'1 Full-time'!$A$22&amp;", Standard length, "&amp;"Level "&amp;'1 Full-time'!$C24&amp;"; ","")</f>
        <v/>
      </c>
      <c r="I69" s="22" t="str">
        <f>IF(AND($F$7=1,ROUND('1 Full-time'!H24,2)&lt;&gt;'1 Full-time'!H24),'1 Full-time'!$G$6&amp;", "&amp;'1 Full-time'!H$10&amp;", Price group "&amp;'1 Full-time'!$A$22&amp;", Standard length, "&amp;"Level "&amp;'1 Full-time'!$C24&amp;"; ","")</f>
        <v/>
      </c>
      <c r="J69" s="1396" t="str">
        <f>IF(AND($F$7=1,ROUND('1 Full-time'!I24,2)&lt;&gt;'1 Full-time'!I24),'1 Full-time'!$G$6&amp;", "&amp;'1 Full-time'!I$10&amp;", Price group "&amp;'1 Full-time'!$A$22&amp;", Standard length, "&amp;"Level "&amp;'1 Full-time'!$C24&amp;"; ","")</f>
        <v/>
      </c>
      <c r="K69" s="1358" t="str">
        <f>IF(AND($F$7=1,ROUND('1 Full-time'!J24,2)&lt;&gt;'1 Full-time'!J24),'1 Full-time'!$J$6&amp;", "&amp;'1 Full-time'!J$10&amp;", Price group "&amp;'1 Full-time'!$A$22&amp;", Standard length, "&amp;"Level "&amp;'1 Full-time'!$C24&amp;"; ","")</f>
        <v/>
      </c>
      <c r="L69" s="22" t="str">
        <f>IF(AND($F$7=1,ROUND('1 Full-time'!K24,2)&lt;&gt;'1 Full-time'!K24),'1 Full-time'!$J$6&amp;", "&amp;'1 Full-time'!K$10&amp;", Price group "&amp;'1 Full-time'!$A$22&amp;", Standard length, "&amp;"Level "&amp;'1 Full-time'!$C24&amp;"; ","")</f>
        <v/>
      </c>
      <c r="M69" s="1396" t="str">
        <f>IF(AND($F$7=1,ROUND('1 Full-time'!L24,2)&lt;&gt;'1 Full-time'!L24),'1 Full-time'!$J$6&amp;", "&amp;'1 Full-time'!L$10&amp;", Price group "&amp;'1 Full-time'!$A$22&amp;", Standard length, "&amp;"Level "&amp;'1 Full-time'!$C24&amp;"; ","")</f>
        <v/>
      </c>
      <c r="N69" s="1417"/>
      <c r="O69" s="1418"/>
      <c r="P69" s="1419"/>
      <c r="Q69" s="130"/>
      <c r="R69" s="1411"/>
      <c r="S69" s="25"/>
      <c r="T69" s="25"/>
      <c r="W69" s="728"/>
      <c r="X69" s="728"/>
    </row>
    <row r="70" spans="2:24" x14ac:dyDescent="0.2">
      <c r="B70" s="1412"/>
      <c r="C70" s="25"/>
      <c r="D70" s="121" t="s">
        <v>113</v>
      </c>
      <c r="E70" s="1397" t="e">
        <f>IF(AND($F$7=1,ROUND('1 Full-time'!#REF!,2)&lt;&gt;'1 Full-time'!#REF!),'1 Full-time'!#REF!&amp;", "&amp;'1 Full-time'!#REF!&amp;", Price group "&amp;'1 Full-time'!$A$22&amp;", Standard length, "&amp;"Level "&amp;'1 Full-time'!$C25&amp;"; ","")</f>
        <v>#REF!</v>
      </c>
      <c r="F70" s="1398" t="e">
        <f>IF(AND($F$7=1,ROUND('1 Full-time'!#REF!,2)&lt;&gt;'1 Full-time'!#REF!),'1 Full-time'!#REF!&amp;", "&amp;'1 Full-time'!#REF!&amp;", Price group "&amp;'1 Full-time'!$A$22&amp;", Standard length, "&amp;"Level "&amp;'1 Full-time'!$C25&amp;"; ","")</f>
        <v>#REF!</v>
      </c>
      <c r="G70" s="1399" t="e">
        <f>IF(AND($F$7=1,ROUND('1 Full-time'!#REF!,2)&lt;&gt;'1 Full-time'!#REF!),'1 Full-time'!#REF!&amp;", "&amp;'1 Full-time'!#REF!&amp;", Price group "&amp;'1 Full-time'!$A$22&amp;", Standard length, "&amp;"Level "&amp;'1 Full-time'!$C25&amp;"; ","")</f>
        <v>#REF!</v>
      </c>
      <c r="H70" s="1397" t="str">
        <f>IF(AND($F$7=1,ROUND('1 Full-time'!G25,2)&lt;&gt;'1 Full-time'!G25),'1 Full-time'!$G$6&amp;", "&amp;'1 Full-time'!G$10&amp;", Price group "&amp;'1 Full-time'!$A$22&amp;", Standard length, "&amp;"Level "&amp;'1 Full-time'!$C25&amp;"; ","")</f>
        <v/>
      </c>
      <c r="I70" s="1398" t="str">
        <f>IF(AND($F$7=1,ROUND('1 Full-time'!H25,2)&lt;&gt;'1 Full-time'!H25),'1 Full-time'!$G$6&amp;", "&amp;'1 Full-time'!H$10&amp;", Price group "&amp;'1 Full-time'!$A$22&amp;", Standard length, "&amp;"Level "&amp;'1 Full-time'!$C25&amp;"; ","")</f>
        <v/>
      </c>
      <c r="J70" s="1399" t="str">
        <f>IF(AND($F$7=1,ROUND('1 Full-time'!I25,2)&lt;&gt;'1 Full-time'!I25),'1 Full-time'!$G$6&amp;", "&amp;'1 Full-time'!I$10&amp;", Price group "&amp;'1 Full-time'!$A$22&amp;", Standard length, "&amp;"Level "&amp;'1 Full-time'!$C25&amp;"; ","")</f>
        <v/>
      </c>
      <c r="K70" s="1397" t="str">
        <f>IF(AND($F$7=1,ROUND('1 Full-time'!J25,2)&lt;&gt;'1 Full-time'!J25),'1 Full-time'!$J$6&amp;", "&amp;'1 Full-time'!J$10&amp;", Price group "&amp;'1 Full-time'!$A$22&amp;", Standard length, "&amp;"Level "&amp;'1 Full-time'!$C25&amp;"; ","")</f>
        <v/>
      </c>
      <c r="L70" s="1398" t="str">
        <f>IF(AND($F$7=1,ROUND('1 Full-time'!K25,2)&lt;&gt;'1 Full-time'!K25),'1 Full-time'!$J$6&amp;", "&amp;'1 Full-time'!K$10&amp;", Price group "&amp;'1 Full-time'!$A$22&amp;", Standard length, "&amp;"Level "&amp;'1 Full-time'!$C25&amp;"; ","")</f>
        <v/>
      </c>
      <c r="M70" s="1399" t="str">
        <f>IF(AND($F$7=1,ROUND('1 Full-time'!L25,2)&lt;&gt;'1 Full-time'!L25),'1 Full-time'!$J$6&amp;", "&amp;'1 Full-time'!L$10&amp;", Price group "&amp;'1 Full-time'!$A$22&amp;", Standard length, "&amp;"Level "&amp;'1 Full-time'!$C25&amp;"; ","")</f>
        <v/>
      </c>
      <c r="N70" s="1420"/>
      <c r="O70" s="1421"/>
      <c r="P70" s="1422"/>
      <c r="Q70" s="130"/>
      <c r="R70" s="1411"/>
      <c r="S70" s="25"/>
      <c r="T70" s="25"/>
      <c r="W70" s="728"/>
      <c r="X70" s="728"/>
    </row>
    <row r="71" spans="2:24" x14ac:dyDescent="0.2">
      <c r="B71" s="1412"/>
      <c r="C71" s="25" t="s">
        <v>116</v>
      </c>
      <c r="D71" s="121" t="s">
        <v>103</v>
      </c>
      <c r="E71" s="1358" t="e">
        <f>IF(AND($F$7=1,ROUND('1 Full-time'!#REF!,2)&lt;&gt;'1 Full-time'!#REF!),'1 Full-time'!#REF!&amp;", "&amp;'1 Full-time'!#REF!&amp;", Price group "&amp;'1 Full-time'!$A$22&amp;", Long length, "&amp;"Level "&amp;'1 Full-time'!$C27&amp;"; ","")</f>
        <v>#REF!</v>
      </c>
      <c r="F71" s="22" t="e">
        <f>IF(AND($F$7=1,ROUND('1 Full-time'!#REF!,2)&lt;&gt;'1 Full-time'!#REF!),'1 Full-time'!#REF!&amp;", "&amp;'1 Full-time'!#REF!&amp;", Price group "&amp;'1 Full-time'!$A$22&amp;", Long length, "&amp;"Level "&amp;'1 Full-time'!$C27&amp;"; ","")</f>
        <v>#REF!</v>
      </c>
      <c r="G71" s="1396" t="e">
        <f>IF(AND($F$7=1,ROUND('1 Full-time'!#REF!,2)&lt;&gt;'1 Full-time'!#REF!),'1 Full-time'!#REF!&amp;", "&amp;'1 Full-time'!#REF!&amp;", Price group "&amp;'1 Full-time'!$A$22&amp;", Long length, "&amp;"Level "&amp;'1 Full-time'!$C27&amp;"; ","")</f>
        <v>#REF!</v>
      </c>
      <c r="H71" s="1358" t="str">
        <f>IF(AND($F$7=1,ROUND('1 Full-time'!G27,2)&lt;&gt;'1 Full-time'!G27),'1 Full-time'!$G$6&amp;", "&amp;'1 Full-time'!G$10&amp;", Price group "&amp;'1 Full-time'!$A$22&amp;", Long length, "&amp;"Level "&amp;'1 Full-time'!$C27&amp;"; ","")</f>
        <v/>
      </c>
      <c r="I71" s="22" t="str">
        <f>IF(AND($F$7=1,ROUND('1 Full-time'!H27,2)&lt;&gt;'1 Full-time'!H27),'1 Full-time'!$G$6&amp;", "&amp;'1 Full-time'!H$10&amp;", Price group "&amp;'1 Full-time'!$A$22&amp;", Long length, "&amp;"Level "&amp;'1 Full-time'!$C27&amp;"; ","")</f>
        <v/>
      </c>
      <c r="J71" s="1396" t="str">
        <f>IF(AND($F$7=1,ROUND('1 Full-time'!I27,2)&lt;&gt;'1 Full-time'!I27),'1 Full-time'!$G$6&amp;", "&amp;'1 Full-time'!I$10&amp;", Price group "&amp;'1 Full-time'!$A$22&amp;", Long length, "&amp;"Level "&amp;'1 Full-time'!$C27&amp;"; ","")</f>
        <v/>
      </c>
      <c r="K71" s="1423" t="str">
        <f>IF(AND($F$7=1,ROUND('1 Full-time'!J27,2)&lt;&gt;'1 Full-time'!J27),'1 Full-time'!$J$6&amp;", "&amp;'1 Full-time'!J$10&amp;", Price group "&amp;'1 Full-time'!$A$22&amp;", Long length, "&amp;"Level "&amp;'1 Full-time'!$C27&amp;"; ","")</f>
        <v/>
      </c>
      <c r="L71" s="22" t="str">
        <f>IF(AND($F$7=1,ROUND('1 Full-time'!K27,2)&lt;&gt;'1 Full-time'!K27),'1 Full-time'!$J$6&amp;", "&amp;'1 Full-time'!K$10&amp;", Price group "&amp;'1 Full-time'!$A$22&amp;", Long length, "&amp;"Level "&amp;'1 Full-time'!$C27&amp;"; ","")</f>
        <v/>
      </c>
      <c r="M71" s="1396" t="str">
        <f>IF(AND($F$7=1,ROUND('1 Full-time'!L27,2)&lt;&gt;'1 Full-time'!L27),'1 Full-time'!$J$6&amp;", "&amp;'1 Full-time'!L$10&amp;", Price group "&amp;'1 Full-time'!$A$22&amp;", Long length, "&amp;"Level "&amp;'1 Full-time'!$C27&amp;"; ","")</f>
        <v/>
      </c>
      <c r="N71" s="1417"/>
      <c r="O71" s="1418"/>
      <c r="P71" s="1419"/>
      <c r="Q71" s="130"/>
      <c r="R71" s="1411"/>
      <c r="S71" s="25"/>
      <c r="T71" s="25"/>
      <c r="W71" s="728"/>
      <c r="X71" s="728"/>
    </row>
    <row r="72" spans="2:24" x14ac:dyDescent="0.2">
      <c r="B72" s="1412"/>
      <c r="C72" s="25"/>
      <c r="D72" s="121" t="s">
        <v>107</v>
      </c>
      <c r="E72" s="1358" t="e">
        <f>IF(AND($F$7=1,ROUND('1 Full-time'!#REF!,2)&lt;&gt;'1 Full-time'!#REF!),'1 Full-time'!#REF!&amp;", "&amp;'1 Full-time'!#REF!&amp;", Price group "&amp;'1 Full-time'!$A$22&amp;", Long length, "&amp;"Level "&amp;'1 Full-time'!$C28&amp;"; ","")</f>
        <v>#REF!</v>
      </c>
      <c r="F72" s="22" t="e">
        <f>IF(AND($F$7=1,ROUND('1 Full-time'!#REF!,2)&lt;&gt;'1 Full-time'!#REF!),'1 Full-time'!#REF!&amp;", "&amp;'1 Full-time'!#REF!&amp;", Price group "&amp;'1 Full-time'!$A$22&amp;", Long length, "&amp;"Level "&amp;'1 Full-time'!$C28&amp;"; ","")</f>
        <v>#REF!</v>
      </c>
      <c r="G72" s="1396" t="e">
        <f>IF(AND($F$7=1,ROUND('1 Full-time'!#REF!,2)&lt;&gt;'1 Full-time'!#REF!),'1 Full-time'!#REF!&amp;", "&amp;'1 Full-time'!#REF!&amp;", Price group "&amp;'1 Full-time'!$A$22&amp;", Long length, "&amp;"Level "&amp;'1 Full-time'!$C28&amp;"; ","")</f>
        <v>#REF!</v>
      </c>
      <c r="H72" s="1358" t="str">
        <f>IF(AND($F$7=1,ROUND('1 Full-time'!G28,2)&lt;&gt;'1 Full-time'!G28),'1 Full-time'!$G$6&amp;", "&amp;'1 Full-time'!G$10&amp;", Price group "&amp;'1 Full-time'!$A$22&amp;", Long length, "&amp;"Level "&amp;'1 Full-time'!$C28&amp;"; ","")</f>
        <v/>
      </c>
      <c r="I72" s="22" t="str">
        <f>IF(AND($F$7=1,ROUND('1 Full-time'!H28,2)&lt;&gt;'1 Full-time'!H28),'1 Full-time'!$G$6&amp;", "&amp;'1 Full-time'!H$10&amp;", Price group "&amp;'1 Full-time'!$A$22&amp;", Long length, "&amp;"Level "&amp;'1 Full-time'!$C28&amp;"; ","")</f>
        <v/>
      </c>
      <c r="J72" s="1396" t="str">
        <f>IF(AND($F$7=1,ROUND('1 Full-time'!I28,2)&lt;&gt;'1 Full-time'!I28),'1 Full-time'!$G$6&amp;", "&amp;'1 Full-time'!I$10&amp;", Price group "&amp;'1 Full-time'!$A$22&amp;", Long length, "&amp;"Level "&amp;'1 Full-time'!$C28&amp;"; ","")</f>
        <v/>
      </c>
      <c r="K72" s="1358" t="str">
        <f>IF(AND($F$7=1,ROUND('1 Full-time'!J28,2)&lt;&gt;'1 Full-time'!J28),'1 Full-time'!$J$6&amp;", "&amp;'1 Full-time'!J$10&amp;", Price group "&amp;'1 Full-time'!$A$22&amp;", Long length, "&amp;"Level "&amp;'1 Full-time'!$C28&amp;"; ","")</f>
        <v/>
      </c>
      <c r="L72" s="22" t="str">
        <f>IF(AND($F$7=1,ROUND('1 Full-time'!K28,2)&lt;&gt;'1 Full-time'!K28),'1 Full-time'!$J$6&amp;", "&amp;'1 Full-time'!K$10&amp;", Price group "&amp;'1 Full-time'!$A$22&amp;", Long length, "&amp;"Level "&amp;'1 Full-time'!$C28&amp;"; ","")</f>
        <v/>
      </c>
      <c r="M72" s="1396" t="str">
        <f>IF(AND($F$7=1,ROUND('1 Full-time'!L28,2)&lt;&gt;'1 Full-time'!L28),'1 Full-time'!$J$6&amp;", "&amp;'1 Full-time'!L$10&amp;", Price group "&amp;'1 Full-time'!$A$22&amp;", Long length, "&amp;"Level "&amp;'1 Full-time'!$C28&amp;"; ","")</f>
        <v/>
      </c>
      <c r="N72" s="1417"/>
      <c r="O72" s="1418"/>
      <c r="P72" s="1419"/>
      <c r="Q72" s="130"/>
      <c r="R72" s="1411"/>
      <c r="S72" s="25"/>
      <c r="T72" s="25"/>
      <c r="W72" s="728"/>
      <c r="X72" s="728"/>
    </row>
    <row r="73" spans="2:24" x14ac:dyDescent="0.2">
      <c r="B73" s="1412"/>
      <c r="C73" s="25"/>
      <c r="D73" s="121" t="s">
        <v>110</v>
      </c>
      <c r="E73" s="1358" t="e">
        <f>IF(AND($F$7=1,ROUND('1 Full-time'!#REF!,2)&lt;&gt;'1 Full-time'!#REF!),'1 Full-time'!#REF!&amp;", "&amp;'1 Full-time'!#REF!&amp;", Price group "&amp;'1 Full-time'!$A$22&amp;", Long length, "&amp;"Level "&amp;'1 Full-time'!$C29&amp;"; ","")</f>
        <v>#REF!</v>
      </c>
      <c r="F73" s="22" t="e">
        <f>IF(AND($F$7=1,ROUND('1 Full-time'!#REF!,2)&lt;&gt;'1 Full-time'!#REF!),'1 Full-time'!#REF!&amp;", "&amp;'1 Full-time'!#REF!&amp;", Price group "&amp;'1 Full-time'!$A$22&amp;", Long length, "&amp;"Level "&amp;'1 Full-time'!$C29&amp;"; ","")</f>
        <v>#REF!</v>
      </c>
      <c r="G73" s="1396" t="e">
        <f>IF(AND($F$7=1,ROUND('1 Full-time'!#REF!,2)&lt;&gt;'1 Full-time'!#REF!),'1 Full-time'!#REF!&amp;", "&amp;'1 Full-time'!#REF!&amp;", Price group "&amp;'1 Full-time'!$A$22&amp;", Long length, "&amp;"Level "&amp;'1 Full-time'!$C29&amp;"; ","")</f>
        <v>#REF!</v>
      </c>
      <c r="H73" s="1358" t="str">
        <f>IF(AND($F$7=1,ROUND('1 Full-time'!G29,2)&lt;&gt;'1 Full-time'!G29),'1 Full-time'!$G$6&amp;", "&amp;'1 Full-time'!G$10&amp;", Price group "&amp;'1 Full-time'!$A$22&amp;", Long length, "&amp;"Level "&amp;'1 Full-time'!$C29&amp;"; ","")</f>
        <v/>
      </c>
      <c r="I73" s="22" t="str">
        <f>IF(AND($F$7=1,ROUND('1 Full-time'!H29,2)&lt;&gt;'1 Full-time'!H29),'1 Full-time'!$G$6&amp;", "&amp;'1 Full-time'!H$10&amp;", Price group "&amp;'1 Full-time'!$A$22&amp;", Long length, "&amp;"Level "&amp;'1 Full-time'!$C29&amp;"; ","")</f>
        <v/>
      </c>
      <c r="J73" s="1396" t="str">
        <f>IF(AND($F$7=1,ROUND('1 Full-time'!I29,2)&lt;&gt;'1 Full-time'!I29),'1 Full-time'!$G$6&amp;", "&amp;'1 Full-time'!I$10&amp;", Price group "&amp;'1 Full-time'!$A$22&amp;", Long length, "&amp;"Level "&amp;'1 Full-time'!$C29&amp;"; ","")</f>
        <v/>
      </c>
      <c r="K73" s="1358" t="str">
        <f>IF(AND($F$7=1,ROUND('1 Full-time'!J29,2)&lt;&gt;'1 Full-time'!J29),'1 Full-time'!$J$6&amp;", "&amp;'1 Full-time'!J$10&amp;", Price group "&amp;'1 Full-time'!$A$22&amp;", Long length, "&amp;"Level "&amp;'1 Full-time'!$C29&amp;"; ","")</f>
        <v/>
      </c>
      <c r="L73" s="22" t="str">
        <f>IF(AND($F$7=1,ROUND('1 Full-time'!K29,2)&lt;&gt;'1 Full-time'!K29),'1 Full-time'!$J$6&amp;", "&amp;'1 Full-time'!K$10&amp;", Price group "&amp;'1 Full-time'!$A$22&amp;", Long length, "&amp;"Level "&amp;'1 Full-time'!$C29&amp;"; ","")</f>
        <v/>
      </c>
      <c r="M73" s="1396" t="str">
        <f>IF(AND($F$7=1,ROUND('1 Full-time'!L29,2)&lt;&gt;'1 Full-time'!L29),'1 Full-time'!$J$6&amp;", "&amp;'1 Full-time'!L$10&amp;", Price group "&amp;'1 Full-time'!$A$22&amp;", Long length, "&amp;"Level "&amp;'1 Full-time'!$C29&amp;"; ","")</f>
        <v/>
      </c>
      <c r="N73" s="1417"/>
      <c r="O73" s="1418"/>
      <c r="P73" s="1419"/>
      <c r="Q73" s="130"/>
      <c r="R73" s="1411"/>
      <c r="S73" s="25"/>
      <c r="T73" s="25"/>
      <c r="W73" s="728"/>
      <c r="X73" s="728"/>
    </row>
    <row r="74" spans="2:24" x14ac:dyDescent="0.2">
      <c r="B74" s="1412"/>
      <c r="C74" s="25"/>
      <c r="D74" s="121" t="s">
        <v>113</v>
      </c>
      <c r="E74" s="1400" t="e">
        <f>IF(AND($F$7=1,ROUND('1 Full-time'!#REF!,2)&lt;&gt;'1 Full-time'!#REF!),'1 Full-time'!#REF!&amp;", "&amp;'1 Full-time'!#REF!&amp;", Price group "&amp;'1 Full-time'!$A$22&amp;", Long length, "&amp;"Level "&amp;'1 Full-time'!$C31&amp;"; ","")</f>
        <v>#REF!</v>
      </c>
      <c r="F74" s="134" t="e">
        <f>IF(AND($F$7=1,ROUND('1 Full-time'!#REF!,2)&lt;&gt;'1 Full-time'!#REF!),'1 Full-time'!#REF!&amp;", "&amp;'1 Full-time'!#REF!&amp;", Price group "&amp;'1 Full-time'!$A$22&amp;", Long length, "&amp;"Level "&amp;'1 Full-time'!$C31&amp;"; ","")</f>
        <v>#REF!</v>
      </c>
      <c r="G74" s="1401" t="e">
        <f>IF(AND($F$7=1,ROUND('1 Full-time'!#REF!,2)&lt;&gt;'1 Full-time'!#REF!),'1 Full-time'!#REF!&amp;", "&amp;'1 Full-time'!#REF!&amp;", Price group "&amp;'1 Full-time'!$A$22&amp;", Long length, "&amp;"Level "&amp;'1 Full-time'!$C31&amp;"; ","")</f>
        <v>#REF!</v>
      </c>
      <c r="H74" s="1400" t="str">
        <f>IF(AND($F$7=1,ROUND('1 Full-time'!G31,2)&lt;&gt;'1 Full-time'!G31),'1 Full-time'!$G$6&amp;", "&amp;'1 Full-time'!G$10&amp;", Price group "&amp;'1 Full-time'!$A$22&amp;", Long length, "&amp;"Level "&amp;'1 Full-time'!$C31&amp;"; ","")</f>
        <v/>
      </c>
      <c r="I74" s="134" t="str">
        <f>IF(AND($F$7=1,ROUND('1 Full-time'!H31,2)&lt;&gt;'1 Full-time'!H31),'1 Full-time'!$G$6&amp;", "&amp;'1 Full-time'!H$10&amp;", Price group "&amp;'1 Full-time'!$A$22&amp;", Long length, "&amp;"Level "&amp;'1 Full-time'!$C31&amp;"; ","")</f>
        <v/>
      </c>
      <c r="J74" s="1401" t="str">
        <f>IF(AND($F$7=1,ROUND('1 Full-time'!I31,2)&lt;&gt;'1 Full-time'!I31),'1 Full-time'!$G$6&amp;", "&amp;'1 Full-time'!I$10&amp;", Price group "&amp;'1 Full-time'!$A$22&amp;", Long length, "&amp;"Level "&amp;'1 Full-time'!$C31&amp;"; ","")</f>
        <v/>
      </c>
      <c r="K74" s="1400" t="str">
        <f>IF(AND($F$7=1,ROUND('1 Full-time'!J31,2)&lt;&gt;'1 Full-time'!J31),'1 Full-time'!$J$6&amp;", "&amp;'1 Full-time'!J$10&amp;", Price group "&amp;'1 Full-time'!$A$22&amp;", Long length, "&amp;"Level "&amp;'1 Full-time'!$C31&amp;"; ","")</f>
        <v/>
      </c>
      <c r="L74" s="134" t="str">
        <f>IF(AND($F$7=1,ROUND('1 Full-time'!K31,2)&lt;&gt;'1 Full-time'!K31),'1 Full-time'!$J$6&amp;", "&amp;'1 Full-time'!K$10&amp;", Price group "&amp;'1 Full-time'!$A$22&amp;", Long length, "&amp;"Level "&amp;'1 Full-time'!$C31&amp;"; ","")</f>
        <v/>
      </c>
      <c r="M74" s="1401" t="str">
        <f>IF(AND($F$7=1,ROUND('1 Full-time'!L31,2)&lt;&gt;'1 Full-time'!L31),'1 Full-time'!$J$6&amp;", "&amp;'1 Full-time'!L$10&amp;", Price group "&amp;'1 Full-time'!$A$22&amp;", Long length, "&amp;"Level "&amp;'1 Full-time'!$C31&amp;"; ","")</f>
        <v/>
      </c>
      <c r="N74" s="1424"/>
      <c r="O74" s="1425"/>
      <c r="P74" s="1426"/>
      <c r="Q74" s="130"/>
      <c r="R74" s="1411"/>
      <c r="S74" s="25"/>
      <c r="T74" s="25"/>
      <c r="W74" s="37"/>
      <c r="X74" s="37"/>
    </row>
    <row r="75" spans="2:24" x14ac:dyDescent="0.2">
      <c r="B75" s="62" t="s">
        <v>124</v>
      </c>
      <c r="C75" s="25" t="s">
        <v>102</v>
      </c>
      <c r="D75" s="121" t="s">
        <v>103</v>
      </c>
      <c r="E75" s="1358" t="e">
        <f>IF(AND($F$7=1,ROUND('1 Full-time'!#REF!,2)&lt;&gt;'1 Full-time'!#REF!),'1 Full-time'!#REF!&amp;", "&amp;'1 Full-time'!#REF!&amp;", Price group "&amp;'1 Full-time'!$A$32&amp;", Standard length, "&amp;"Level "&amp;'1 Full-time'!$C32&amp;"; ","")</f>
        <v>#REF!</v>
      </c>
      <c r="F75" s="22" t="e">
        <f>IF(AND($F$7=1,ROUND('1 Full-time'!#REF!,2)&lt;&gt;'1 Full-time'!#REF!),'1 Full-time'!#REF!&amp;", "&amp;'1 Full-time'!#REF!&amp;", Price group "&amp;'1 Full-time'!$A$32&amp;", Standard length, "&amp;"Level "&amp;'1 Full-time'!$C32&amp;"; ","")</f>
        <v>#REF!</v>
      </c>
      <c r="G75" s="1396" t="e">
        <f>IF(AND($F$7=1,ROUND('1 Full-time'!#REF!,2)&lt;&gt;'1 Full-time'!#REF!),'1 Full-time'!#REF!&amp;", "&amp;'1 Full-time'!#REF!&amp;", Price group "&amp;'1 Full-time'!$A$32&amp;", Standard length, "&amp;"Level "&amp;'1 Full-time'!$C32&amp;"; ","")</f>
        <v>#REF!</v>
      </c>
      <c r="H75" s="1358" t="str">
        <f>IF(AND($F$7=1,ROUND('1 Full-time'!G32,2)&lt;&gt;'1 Full-time'!G32),'1 Full-time'!$G$6&amp;", "&amp;'1 Full-time'!G$10&amp;", Price group "&amp;'1 Full-time'!$A$32&amp;", Standard length, "&amp;"Level "&amp;'1 Full-time'!$C32&amp;"; ","")</f>
        <v/>
      </c>
      <c r="I75" s="22" t="str">
        <f>IF(AND($F$7=1,ROUND('1 Full-time'!H32,2)&lt;&gt;'1 Full-time'!H32),'1 Full-time'!$G$6&amp;", "&amp;'1 Full-time'!H$10&amp;", Price group "&amp;'1 Full-time'!$A$32&amp;", Standard length, "&amp;"Level "&amp;'1 Full-time'!$C32&amp;"; ","")</f>
        <v/>
      </c>
      <c r="J75" s="1396" t="str">
        <f>IF(AND($F$7=1,ROUND('1 Full-time'!I32,2)&lt;&gt;'1 Full-time'!I32),'1 Full-time'!$G$6&amp;", "&amp;'1 Full-time'!I$10&amp;", Price group "&amp;'1 Full-time'!$A$32&amp;", Standard length, "&amp;"Level "&amp;'1 Full-time'!$C32&amp;"; ","")</f>
        <v/>
      </c>
      <c r="K75" s="1358" t="str">
        <f>IF(AND($F$7=1,ROUND('1 Full-time'!J32,2)&lt;&gt;'1 Full-time'!J32),'1 Full-time'!$J$6&amp;", "&amp;'1 Full-time'!J$10&amp;", Price group "&amp;'1 Full-time'!$A$32&amp;", Standard length, "&amp;"Level "&amp;'1 Full-time'!$C32&amp;"; ","")</f>
        <v/>
      </c>
      <c r="L75" s="22" t="str">
        <f>IF(AND($F$7=1,ROUND('1 Full-time'!K32,2)&lt;&gt;'1 Full-time'!K32),'1 Full-time'!$J$6&amp;", "&amp;'1 Full-time'!K$10&amp;", Price group "&amp;'1 Full-time'!$A$32&amp;", Standard length, "&amp;"Level "&amp;'1 Full-time'!$C32&amp;"; ","")</f>
        <v/>
      </c>
      <c r="M75" s="1396" t="str">
        <f>IF(AND($F$7=1,ROUND('1 Full-time'!L32,2)&lt;&gt;'1 Full-time'!L32),'1 Full-time'!$J$6&amp;", "&amp;'1 Full-time'!L$10&amp;", Price group "&amp;'1 Full-time'!$A$32&amp;", Standard length, "&amp;"Level "&amp;'1 Full-time'!$C32&amp;"; ","")</f>
        <v/>
      </c>
      <c r="N75" s="1417"/>
      <c r="O75" s="1418"/>
      <c r="P75" s="1419"/>
      <c r="Q75" s="130"/>
      <c r="R75" s="1411"/>
      <c r="S75" s="25"/>
      <c r="T75" s="25"/>
      <c r="W75" s="81"/>
      <c r="X75" s="81"/>
    </row>
    <row r="76" spans="2:24" x14ac:dyDescent="0.2">
      <c r="B76" s="62"/>
      <c r="C76" s="25"/>
      <c r="D76" s="121" t="s">
        <v>107</v>
      </c>
      <c r="E76" s="1358" t="e">
        <f>IF(AND($F$7=1,ROUND('1 Full-time'!#REF!,2)&lt;&gt;'1 Full-time'!#REF!),'1 Full-time'!#REF!&amp;", "&amp;'1 Full-time'!#REF!&amp;", Price group "&amp;'1 Full-time'!$A$32&amp;", Standard length, "&amp;"Level "&amp;'1 Full-time'!$C33&amp;"; ","")</f>
        <v>#REF!</v>
      </c>
      <c r="F76" s="22" t="e">
        <f>IF(AND($F$7=1,ROUND('1 Full-time'!#REF!,2)&lt;&gt;'1 Full-time'!#REF!),'1 Full-time'!#REF!&amp;", "&amp;'1 Full-time'!#REF!&amp;", Price group "&amp;'1 Full-time'!$A$32&amp;", Standard length, "&amp;"Level "&amp;'1 Full-time'!$C33&amp;"; ","")</f>
        <v>#REF!</v>
      </c>
      <c r="G76" s="1396" t="e">
        <f>IF(AND($F$7=1,ROUND('1 Full-time'!#REF!,2)&lt;&gt;'1 Full-time'!#REF!),'1 Full-time'!#REF!&amp;", "&amp;'1 Full-time'!#REF!&amp;", Price group "&amp;'1 Full-time'!$A$32&amp;", Standard length, "&amp;"Level "&amp;'1 Full-time'!$C33&amp;"; ","")</f>
        <v>#REF!</v>
      </c>
      <c r="H76" s="1358" t="str">
        <f>IF(AND($F$7=1,ROUND('1 Full-time'!G33,2)&lt;&gt;'1 Full-time'!G33),'1 Full-time'!$G$6&amp;", "&amp;'1 Full-time'!G$10&amp;", Price group "&amp;'1 Full-time'!$A$32&amp;", Standard length, "&amp;"Level "&amp;'1 Full-time'!$C33&amp;"; ","")</f>
        <v/>
      </c>
      <c r="I76" s="22" t="str">
        <f>IF(AND($F$7=1,ROUND('1 Full-time'!H33,2)&lt;&gt;'1 Full-time'!H33),'1 Full-time'!$G$6&amp;", "&amp;'1 Full-time'!H$10&amp;", Price group "&amp;'1 Full-time'!$A$32&amp;", Standard length, "&amp;"Level "&amp;'1 Full-time'!$C33&amp;"; ","")</f>
        <v/>
      </c>
      <c r="J76" s="1396" t="str">
        <f>IF(AND($F$7=1,ROUND('1 Full-time'!I33,2)&lt;&gt;'1 Full-time'!I33),'1 Full-time'!$G$6&amp;", "&amp;'1 Full-time'!I$10&amp;", Price group "&amp;'1 Full-time'!$A$32&amp;", Standard length, "&amp;"Level "&amp;'1 Full-time'!$C33&amp;"; ","")</f>
        <v/>
      </c>
      <c r="K76" s="1358" t="str">
        <f>IF(AND($F$7=1,ROUND('1 Full-time'!J33,2)&lt;&gt;'1 Full-time'!J33),'1 Full-time'!$J$6&amp;", "&amp;'1 Full-time'!J$10&amp;", Price group "&amp;'1 Full-time'!$A$32&amp;", Standard length, "&amp;"Level "&amp;'1 Full-time'!$C33&amp;"; ","")</f>
        <v/>
      </c>
      <c r="L76" s="22" t="str">
        <f>IF(AND($F$7=1,ROUND('1 Full-time'!K33,2)&lt;&gt;'1 Full-time'!K33),'1 Full-time'!$J$6&amp;", "&amp;'1 Full-time'!K$10&amp;", Price group "&amp;'1 Full-time'!$A$32&amp;", Standard length, "&amp;"Level "&amp;'1 Full-time'!$C33&amp;"; ","")</f>
        <v/>
      </c>
      <c r="M76" s="1396" t="str">
        <f>IF(AND($F$7=1,ROUND('1 Full-time'!L33,2)&lt;&gt;'1 Full-time'!L33),'1 Full-time'!$J$6&amp;", "&amp;'1 Full-time'!L$10&amp;", Price group "&amp;'1 Full-time'!$A$32&amp;", Standard length, "&amp;"Level "&amp;'1 Full-time'!$C33&amp;"; ","")</f>
        <v/>
      </c>
      <c r="N76" s="1417"/>
      <c r="O76" s="1418"/>
      <c r="P76" s="1419"/>
      <c r="Q76" s="130"/>
      <c r="R76" s="1411"/>
      <c r="S76" s="25"/>
      <c r="T76" s="25"/>
      <c r="W76" s="81"/>
      <c r="X76" s="81"/>
    </row>
    <row r="77" spans="2:24" x14ac:dyDescent="0.2">
      <c r="B77" s="62"/>
      <c r="C77" s="25"/>
      <c r="D77" s="121" t="s">
        <v>110</v>
      </c>
      <c r="E77" s="1358" t="e">
        <f>IF(AND($F$7=1,ROUND('1 Full-time'!#REF!,2)&lt;&gt;'1 Full-time'!#REF!),'1 Full-time'!#REF!&amp;", "&amp;'1 Full-time'!#REF!&amp;", Price group "&amp;'1 Full-time'!$A$32&amp;", Standard length, "&amp;"Level "&amp;'1 Full-time'!$C34&amp;"; ","")</f>
        <v>#REF!</v>
      </c>
      <c r="F77" s="22" t="e">
        <f>IF(AND($F$7=1,ROUND('1 Full-time'!#REF!,2)&lt;&gt;'1 Full-time'!#REF!),'1 Full-time'!#REF!&amp;", "&amp;'1 Full-time'!#REF!&amp;", Price group "&amp;'1 Full-time'!$A$32&amp;", Standard length, "&amp;"Level "&amp;'1 Full-time'!$C34&amp;"; ","")</f>
        <v>#REF!</v>
      </c>
      <c r="G77" s="1396" t="e">
        <f>IF(AND($F$7=1,ROUND('1 Full-time'!#REF!,2)&lt;&gt;'1 Full-time'!#REF!),'1 Full-time'!#REF!&amp;", "&amp;'1 Full-time'!#REF!&amp;", Price group "&amp;'1 Full-time'!$A$32&amp;", Standard length, "&amp;"Level "&amp;'1 Full-time'!$C34&amp;"; ","")</f>
        <v>#REF!</v>
      </c>
      <c r="H77" s="1358" t="str">
        <f>IF(AND($F$7=1,ROUND('1 Full-time'!G34,2)&lt;&gt;'1 Full-time'!G34),'1 Full-time'!$G$6&amp;", "&amp;'1 Full-time'!G$10&amp;", Price group "&amp;'1 Full-time'!$A$32&amp;", Standard length, "&amp;"Level "&amp;'1 Full-time'!$C34&amp;"; ","")</f>
        <v/>
      </c>
      <c r="I77" s="22" t="str">
        <f>IF(AND($F$7=1,ROUND('1 Full-time'!H34,2)&lt;&gt;'1 Full-time'!H34),'1 Full-time'!$G$6&amp;", "&amp;'1 Full-time'!H$10&amp;", Price group "&amp;'1 Full-time'!$A$32&amp;", Standard length, "&amp;"Level "&amp;'1 Full-time'!$C34&amp;"; ","")</f>
        <v/>
      </c>
      <c r="J77" s="1396" t="str">
        <f>IF(AND($F$7=1,ROUND('1 Full-time'!I34,2)&lt;&gt;'1 Full-time'!I34),'1 Full-time'!$G$6&amp;", "&amp;'1 Full-time'!I$10&amp;", Price group "&amp;'1 Full-time'!$A$32&amp;", Standard length, "&amp;"Level "&amp;'1 Full-time'!$C34&amp;"; ","")</f>
        <v/>
      </c>
      <c r="K77" s="1358" t="str">
        <f>IF(AND($F$7=1,ROUND('1 Full-time'!J34,2)&lt;&gt;'1 Full-time'!J34),'1 Full-time'!$J$6&amp;", "&amp;'1 Full-time'!J$10&amp;", Price group "&amp;'1 Full-time'!$A$32&amp;", Standard length, "&amp;"Level "&amp;'1 Full-time'!$C34&amp;"; ","")</f>
        <v/>
      </c>
      <c r="L77" s="22" t="str">
        <f>IF(AND($F$7=1,ROUND('1 Full-time'!K34,2)&lt;&gt;'1 Full-time'!K34),'1 Full-time'!$J$6&amp;", "&amp;'1 Full-time'!K$10&amp;", Price group "&amp;'1 Full-time'!$A$32&amp;", Standard length, "&amp;"Level "&amp;'1 Full-time'!$C34&amp;"; ","")</f>
        <v/>
      </c>
      <c r="M77" s="1396" t="str">
        <f>IF(AND($F$7=1,ROUND('1 Full-time'!L34,2)&lt;&gt;'1 Full-time'!L34),'1 Full-time'!$J$6&amp;", "&amp;'1 Full-time'!L$10&amp;", Price group "&amp;'1 Full-time'!$A$32&amp;", Standard length, "&amp;"Level "&amp;'1 Full-time'!$C34&amp;"; ","")</f>
        <v/>
      </c>
      <c r="N77" s="1417"/>
      <c r="O77" s="1418"/>
      <c r="P77" s="1419"/>
      <c r="Q77" s="130"/>
      <c r="R77" s="1411"/>
      <c r="S77" s="25"/>
      <c r="T77" s="25"/>
      <c r="W77" s="81"/>
      <c r="X77" s="81"/>
    </row>
    <row r="78" spans="2:24" x14ac:dyDescent="0.2">
      <c r="B78" s="62"/>
      <c r="C78" s="25"/>
      <c r="D78" s="121" t="s">
        <v>113</v>
      </c>
      <c r="E78" s="1397" t="e">
        <f>IF(AND($F$7=1,ROUND('1 Full-time'!#REF!,2)&lt;&gt;'1 Full-time'!#REF!),'1 Full-time'!#REF!&amp;", "&amp;'1 Full-time'!#REF!&amp;", Price group "&amp;'1 Full-time'!$A$32&amp;", Standard length, "&amp;"Level "&amp;'1 Full-time'!$C35&amp;"; ","")</f>
        <v>#REF!</v>
      </c>
      <c r="F78" s="1398" t="e">
        <f>IF(AND($F$7=1,ROUND('1 Full-time'!#REF!,2)&lt;&gt;'1 Full-time'!#REF!),'1 Full-time'!#REF!&amp;", "&amp;'1 Full-time'!#REF!&amp;", Price group "&amp;'1 Full-time'!$A$32&amp;", Standard length, "&amp;"Level "&amp;'1 Full-time'!$C35&amp;"; ","")</f>
        <v>#REF!</v>
      </c>
      <c r="G78" s="1399" t="e">
        <f>IF(AND($F$7=1,ROUND('1 Full-time'!#REF!,2)&lt;&gt;'1 Full-time'!#REF!),'1 Full-time'!#REF!&amp;", "&amp;'1 Full-time'!#REF!&amp;", Price group "&amp;'1 Full-time'!$A$32&amp;", Standard length, "&amp;"Level "&amp;'1 Full-time'!$C35&amp;"; ","")</f>
        <v>#REF!</v>
      </c>
      <c r="H78" s="1397" t="str">
        <f>IF(AND($F$7=1,ROUND('1 Full-time'!G35,2)&lt;&gt;'1 Full-time'!G35),'1 Full-time'!$G$6&amp;", "&amp;'1 Full-time'!G$10&amp;", Price group "&amp;'1 Full-time'!$A$32&amp;", Standard length, "&amp;"Level "&amp;'1 Full-time'!$C35&amp;"; ","")</f>
        <v/>
      </c>
      <c r="I78" s="1398" t="str">
        <f>IF(AND($F$7=1,ROUND('1 Full-time'!H35,2)&lt;&gt;'1 Full-time'!H35),'1 Full-time'!$G$6&amp;", "&amp;'1 Full-time'!H$10&amp;", Price group "&amp;'1 Full-time'!$A$32&amp;", Standard length, "&amp;"Level "&amp;'1 Full-time'!$C35&amp;"; ","")</f>
        <v/>
      </c>
      <c r="J78" s="1399" t="str">
        <f>IF(AND($F$7=1,ROUND('1 Full-time'!I35,2)&lt;&gt;'1 Full-time'!I35),'1 Full-time'!$G$6&amp;", "&amp;'1 Full-time'!I$10&amp;", Price group "&amp;'1 Full-time'!$A$32&amp;", Standard length, "&amp;"Level "&amp;'1 Full-time'!$C35&amp;"; ","")</f>
        <v/>
      </c>
      <c r="K78" s="1397" t="str">
        <f>IF(AND($F$7=1,ROUND('1 Full-time'!J35,2)&lt;&gt;'1 Full-time'!J35),'1 Full-time'!$J$6&amp;", "&amp;'1 Full-time'!J$10&amp;", Price group "&amp;'1 Full-time'!$A$32&amp;", Standard length, "&amp;"Level "&amp;'1 Full-time'!$C35&amp;"; ","")</f>
        <v/>
      </c>
      <c r="L78" s="1398" t="str">
        <f>IF(AND($F$7=1,ROUND('1 Full-time'!K35,2)&lt;&gt;'1 Full-time'!K35),'1 Full-time'!$J$6&amp;", "&amp;'1 Full-time'!K$10&amp;", Price group "&amp;'1 Full-time'!$A$32&amp;", Standard length, "&amp;"Level "&amp;'1 Full-time'!$C35&amp;"; ","")</f>
        <v/>
      </c>
      <c r="M78" s="1427" t="str">
        <f>IF(AND($F$7=1,ROUND('1 Full-time'!L35,2)&lt;&gt;'1 Full-time'!L35),'1 Full-time'!$J$6&amp;", "&amp;'1 Full-time'!L$10&amp;", Price group "&amp;'1 Full-time'!$A$32&amp;", Standard length, "&amp;"Level "&amp;'1 Full-time'!$C35&amp;"; ","")</f>
        <v/>
      </c>
      <c r="N78" s="1420"/>
      <c r="O78" s="1421"/>
      <c r="P78" s="1422"/>
      <c r="Q78" s="83"/>
      <c r="R78" s="1411"/>
      <c r="S78" s="25"/>
      <c r="T78" s="25"/>
      <c r="W78" s="81"/>
      <c r="X78" s="81"/>
    </row>
    <row r="79" spans="2:24" x14ac:dyDescent="0.2">
      <c r="B79" s="62"/>
      <c r="C79" s="25" t="s">
        <v>116</v>
      </c>
      <c r="D79" s="121" t="s">
        <v>103</v>
      </c>
      <c r="E79" s="1358" t="e">
        <f>IF(AND($F$7=1,ROUND('1 Full-time'!#REF!,2)&lt;&gt;'1 Full-time'!#REF!),'1 Full-time'!#REF!&amp;", "&amp;'1 Full-time'!#REF!&amp;", Price group "&amp;'1 Full-time'!$A$32&amp;", Long length, "&amp;"Level "&amp;'1 Full-time'!$C37&amp;"; ","")</f>
        <v>#REF!</v>
      </c>
      <c r="F79" s="22" t="e">
        <f>IF(AND($F$7=1,ROUND('1 Full-time'!#REF!,2)&lt;&gt;'1 Full-time'!#REF!),'1 Full-time'!#REF!&amp;", "&amp;'1 Full-time'!#REF!&amp;", Price group "&amp;'1 Full-time'!$A$32&amp;", Long length, "&amp;"Level "&amp;'1 Full-time'!$C37&amp;"; ","")</f>
        <v>#REF!</v>
      </c>
      <c r="G79" s="1396" t="e">
        <f>IF(AND($F$7=1,ROUND('1 Full-time'!#REF!,2)&lt;&gt;'1 Full-time'!#REF!),'1 Full-time'!#REF!&amp;", "&amp;'1 Full-time'!#REF!&amp;", Price group "&amp;'1 Full-time'!$A$32&amp;", Long length, "&amp;"Level "&amp;'1 Full-time'!$C37&amp;"; ","")</f>
        <v>#REF!</v>
      </c>
      <c r="H79" s="1358" t="str">
        <f>IF(AND($F$7=1,ROUND('1 Full-time'!G37,2)&lt;&gt;'1 Full-time'!G37),'1 Full-time'!$G$6&amp;", "&amp;'1 Full-time'!G$10&amp;", Price group "&amp;'1 Full-time'!$A$32&amp;", Long length, "&amp;"Level "&amp;'1 Full-time'!$C37&amp;"; ","")</f>
        <v/>
      </c>
      <c r="I79" s="22" t="str">
        <f>IF(AND($F$7=1,ROUND('1 Full-time'!H37,2)&lt;&gt;'1 Full-time'!H37),'1 Full-time'!$G$6&amp;", "&amp;'1 Full-time'!H$10&amp;", Price group "&amp;'1 Full-time'!$A$32&amp;", Long length, "&amp;"Level "&amp;'1 Full-time'!$C37&amp;"; ","")</f>
        <v/>
      </c>
      <c r="J79" s="1396" t="str">
        <f>IF(AND($F$7=1,ROUND('1 Full-time'!I37,2)&lt;&gt;'1 Full-time'!I37),'1 Full-time'!$G$6&amp;", "&amp;'1 Full-time'!I$10&amp;", Price group "&amp;'1 Full-time'!$A$32&amp;", Long length, "&amp;"Level "&amp;'1 Full-time'!$C37&amp;"; ","")</f>
        <v/>
      </c>
      <c r="K79" s="1358" t="str">
        <f>IF(AND($F$7=1,ROUND('1 Full-time'!J37,2)&lt;&gt;'1 Full-time'!J37),'1 Full-time'!$J$6&amp;", "&amp;'1 Full-time'!J$10&amp;", Price group "&amp;'1 Full-time'!$A$32&amp;", Long length, "&amp;"Level "&amp;'1 Full-time'!$C37&amp;"; ","")</f>
        <v/>
      </c>
      <c r="L79" s="22" t="str">
        <f>IF(AND($F$7=1,ROUND('1 Full-time'!K37,2)&lt;&gt;'1 Full-time'!K37),'1 Full-time'!$J$6&amp;", "&amp;'1 Full-time'!K$10&amp;", Price group "&amp;'1 Full-time'!$A$32&amp;", Long length, "&amp;"Level "&amp;'1 Full-time'!$C37&amp;"; ","")</f>
        <v/>
      </c>
      <c r="M79" s="1396" t="str">
        <f>IF(AND($F$7=1,ROUND('1 Full-time'!L37,2)&lt;&gt;'1 Full-time'!L37),'1 Full-time'!$J$6&amp;", "&amp;'1 Full-time'!L$10&amp;", Price group "&amp;'1 Full-time'!$A$32&amp;", Long length, "&amp;"Level "&amp;'1 Full-time'!$C37&amp;"; ","")</f>
        <v/>
      </c>
      <c r="N79" s="1417"/>
      <c r="O79" s="1418"/>
      <c r="P79" s="1419"/>
      <c r="Q79" s="130"/>
      <c r="R79" s="1411"/>
      <c r="S79" s="25"/>
      <c r="T79" s="25"/>
      <c r="W79" s="81"/>
      <c r="X79" s="81"/>
    </row>
    <row r="80" spans="2:24" x14ac:dyDescent="0.2">
      <c r="B80" s="62"/>
      <c r="C80" s="25"/>
      <c r="D80" s="121" t="s">
        <v>107</v>
      </c>
      <c r="E80" s="1358" t="e">
        <f>IF(AND($F$7=1,ROUND('1 Full-time'!#REF!,2)&lt;&gt;'1 Full-time'!#REF!),'1 Full-time'!#REF!&amp;", "&amp;'1 Full-time'!#REF!&amp;", Price group "&amp;'1 Full-time'!$A$32&amp;", Long length, "&amp;"Level "&amp;'1 Full-time'!$C38&amp;"; ","")</f>
        <v>#REF!</v>
      </c>
      <c r="F80" s="22" t="e">
        <f>IF(AND($F$7=1,ROUND('1 Full-time'!#REF!,2)&lt;&gt;'1 Full-time'!#REF!),'1 Full-time'!#REF!&amp;", "&amp;'1 Full-time'!#REF!&amp;", Price group "&amp;'1 Full-time'!$A$32&amp;", Long length, "&amp;"Level "&amp;'1 Full-time'!$C38&amp;"; ","")</f>
        <v>#REF!</v>
      </c>
      <c r="G80" s="1396" t="e">
        <f>IF(AND($F$7=1,ROUND('1 Full-time'!#REF!,2)&lt;&gt;'1 Full-time'!#REF!),'1 Full-time'!#REF!&amp;", "&amp;'1 Full-time'!#REF!&amp;", Price group "&amp;'1 Full-time'!$A$32&amp;", Long length, "&amp;"Level "&amp;'1 Full-time'!$C38&amp;"; ","")</f>
        <v>#REF!</v>
      </c>
      <c r="H80" s="1358" t="str">
        <f>IF(AND($F$7=1,ROUND('1 Full-time'!G38,2)&lt;&gt;'1 Full-time'!G38),'1 Full-time'!$G$6&amp;", "&amp;'1 Full-time'!G$10&amp;", Price group "&amp;'1 Full-time'!$A$32&amp;", Long length, "&amp;"Level "&amp;'1 Full-time'!$C38&amp;"; ","")</f>
        <v/>
      </c>
      <c r="I80" s="22" t="str">
        <f>IF(AND($F$7=1,ROUND('1 Full-time'!H38,2)&lt;&gt;'1 Full-time'!H38),'1 Full-time'!$G$6&amp;", "&amp;'1 Full-time'!H$10&amp;", Price group "&amp;'1 Full-time'!$A$32&amp;", Long length, "&amp;"Level "&amp;'1 Full-time'!$C38&amp;"; ","")</f>
        <v/>
      </c>
      <c r="J80" s="1396" t="str">
        <f>IF(AND($F$7=1,ROUND('1 Full-time'!I38,2)&lt;&gt;'1 Full-time'!I38),'1 Full-time'!$G$6&amp;", "&amp;'1 Full-time'!I$10&amp;", Price group "&amp;'1 Full-time'!$A$32&amp;", Long length, "&amp;"Level "&amp;'1 Full-time'!$C38&amp;"; ","")</f>
        <v/>
      </c>
      <c r="K80" s="1358" t="str">
        <f>IF(AND($F$7=1,ROUND('1 Full-time'!J38,2)&lt;&gt;'1 Full-time'!J38),'1 Full-time'!$J$6&amp;", "&amp;'1 Full-time'!J$10&amp;", Price group "&amp;'1 Full-time'!$A$32&amp;", Long length, "&amp;"Level "&amp;'1 Full-time'!$C38&amp;"; ","")</f>
        <v/>
      </c>
      <c r="L80" s="22" t="str">
        <f>IF(AND($F$7=1,ROUND('1 Full-time'!K38,2)&lt;&gt;'1 Full-time'!K38),'1 Full-time'!$J$6&amp;", "&amp;'1 Full-time'!K$10&amp;", Price group "&amp;'1 Full-time'!$A$32&amp;", Long length, "&amp;"Level "&amp;'1 Full-time'!$C38&amp;"; ","")</f>
        <v/>
      </c>
      <c r="M80" s="1396" t="str">
        <f>IF(AND($F$7=1,ROUND('1 Full-time'!L38,2)&lt;&gt;'1 Full-time'!L38),'1 Full-time'!$J$6&amp;", "&amp;'1 Full-time'!L$10&amp;", Price group "&amp;'1 Full-time'!$A$32&amp;", Long length, "&amp;"Level "&amp;'1 Full-time'!$C38&amp;"; ","")</f>
        <v/>
      </c>
      <c r="N80" s="1417"/>
      <c r="O80" s="1418"/>
      <c r="P80" s="1419"/>
      <c r="Q80" s="130"/>
      <c r="R80" s="1411"/>
      <c r="S80" s="25"/>
      <c r="T80" s="25"/>
      <c r="W80" s="81"/>
      <c r="X80" s="81"/>
    </row>
    <row r="81" spans="2:24" x14ac:dyDescent="0.2">
      <c r="B81" s="62"/>
      <c r="C81" s="25"/>
      <c r="D81" s="121" t="s">
        <v>110</v>
      </c>
      <c r="E81" s="1358" t="e">
        <f>IF(AND($F$7=1,ROUND('1 Full-time'!#REF!,2)&lt;&gt;'1 Full-time'!#REF!),'1 Full-time'!#REF!&amp;", "&amp;'1 Full-time'!#REF!&amp;", Price group "&amp;'1 Full-time'!$A$32&amp;", Long length, "&amp;"Level "&amp;'1 Full-time'!$C39&amp;"; ","")</f>
        <v>#REF!</v>
      </c>
      <c r="F81" s="22" t="e">
        <f>IF(AND($F$7=1,ROUND('1 Full-time'!#REF!,2)&lt;&gt;'1 Full-time'!#REF!),'1 Full-time'!#REF!&amp;", "&amp;'1 Full-time'!#REF!&amp;", Price group "&amp;'1 Full-time'!$A$32&amp;", Long length, "&amp;"Level "&amp;'1 Full-time'!$C39&amp;"; ","")</f>
        <v>#REF!</v>
      </c>
      <c r="G81" s="1396" t="e">
        <f>IF(AND($F$7=1,ROUND('1 Full-time'!#REF!,2)&lt;&gt;'1 Full-time'!#REF!),'1 Full-time'!#REF!&amp;", "&amp;'1 Full-time'!#REF!&amp;", Price group "&amp;'1 Full-time'!$A$32&amp;", Long length, "&amp;"Level "&amp;'1 Full-time'!$C39&amp;"; ","")</f>
        <v>#REF!</v>
      </c>
      <c r="H81" s="1358" t="str">
        <f>IF(AND($F$7=1,ROUND('1 Full-time'!G39,2)&lt;&gt;'1 Full-time'!G39),'1 Full-time'!$G$6&amp;", "&amp;'1 Full-time'!G$10&amp;", Price group "&amp;'1 Full-time'!$A$32&amp;", Long length, "&amp;"Level "&amp;'1 Full-time'!$C39&amp;"; ","")</f>
        <v/>
      </c>
      <c r="I81" s="22" t="str">
        <f>IF(AND($F$7=1,ROUND('1 Full-time'!H39,2)&lt;&gt;'1 Full-time'!H39),'1 Full-time'!$G$6&amp;", "&amp;'1 Full-time'!H$10&amp;", Price group "&amp;'1 Full-time'!$A$32&amp;", Long length, "&amp;"Level "&amp;'1 Full-time'!$C39&amp;"; ","")</f>
        <v/>
      </c>
      <c r="J81" s="1396" t="str">
        <f>IF(AND($F$7=1,ROUND('1 Full-time'!I39,2)&lt;&gt;'1 Full-time'!I39),'1 Full-time'!$G$6&amp;", "&amp;'1 Full-time'!I$10&amp;", Price group "&amp;'1 Full-time'!$A$32&amp;", Long length, "&amp;"Level "&amp;'1 Full-time'!$C39&amp;"; ","")</f>
        <v/>
      </c>
      <c r="K81" s="1358" t="str">
        <f>IF(AND($F$7=1,ROUND('1 Full-time'!J39,2)&lt;&gt;'1 Full-time'!J39),'1 Full-time'!$J$6&amp;", "&amp;'1 Full-time'!J$10&amp;", Price group "&amp;'1 Full-time'!$A$32&amp;", Long length, "&amp;"Level "&amp;'1 Full-time'!$C39&amp;"; ","")</f>
        <v/>
      </c>
      <c r="L81" s="22" t="str">
        <f>IF(AND($F$7=1,ROUND('1 Full-time'!K39,2)&lt;&gt;'1 Full-time'!K39),'1 Full-time'!$J$6&amp;", "&amp;'1 Full-time'!K$10&amp;", Price group "&amp;'1 Full-time'!$A$32&amp;", Long length, "&amp;"Level "&amp;'1 Full-time'!$C39&amp;"; ","")</f>
        <v/>
      </c>
      <c r="M81" s="1396" t="str">
        <f>IF(AND($F$7=1,ROUND('1 Full-time'!L39,2)&lt;&gt;'1 Full-time'!L39),'1 Full-time'!$J$6&amp;", "&amp;'1 Full-time'!L$10&amp;", Price group "&amp;'1 Full-time'!$A$32&amp;", Long length, "&amp;"Level "&amp;'1 Full-time'!$C39&amp;"; ","")</f>
        <v/>
      </c>
      <c r="N81" s="1417"/>
      <c r="O81" s="1418"/>
      <c r="P81" s="1419"/>
      <c r="Q81" s="130"/>
      <c r="R81" s="1411"/>
      <c r="S81" s="25"/>
      <c r="T81" s="25"/>
      <c r="W81" s="81"/>
      <c r="X81" s="81"/>
    </row>
    <row r="82" spans="2:24" x14ac:dyDescent="0.2">
      <c r="B82" s="62"/>
      <c r="C82" s="25"/>
      <c r="D82" s="121" t="s">
        <v>113</v>
      </c>
      <c r="E82" s="1400" t="e">
        <f>IF(AND($F$7=1,ROUND('1 Full-time'!#REF!,2)&lt;&gt;'1 Full-time'!#REF!),'1 Full-time'!#REF!&amp;", "&amp;'1 Full-time'!#REF!&amp;", Price group "&amp;'1 Full-time'!$A$32&amp;", Long length, "&amp;"Level "&amp;'1 Full-time'!$C40&amp;"; ","")</f>
        <v>#REF!</v>
      </c>
      <c r="F82" s="134" t="e">
        <f>IF(AND($F$7=1,ROUND('1 Full-time'!#REF!,2)&lt;&gt;'1 Full-time'!#REF!),'1 Full-time'!#REF!&amp;", "&amp;'1 Full-time'!#REF!&amp;", Price group "&amp;'1 Full-time'!$A$32&amp;", Long length, "&amp;"Level "&amp;'1 Full-time'!$C40&amp;"; ","")</f>
        <v>#REF!</v>
      </c>
      <c r="G82" s="1401" t="e">
        <f>IF(AND($F$7=1,ROUND('1 Full-time'!#REF!,2)&lt;&gt;'1 Full-time'!#REF!),'1 Full-time'!#REF!&amp;", "&amp;'1 Full-time'!#REF!&amp;", Price group "&amp;'1 Full-time'!$A$32&amp;", Long length, "&amp;"Level "&amp;'1 Full-time'!$C40&amp;"; ","")</f>
        <v>#REF!</v>
      </c>
      <c r="H82" s="1400" t="str">
        <f>IF(AND($F$7=1,ROUND('1 Full-time'!G40,2)&lt;&gt;'1 Full-time'!G40),'1 Full-time'!$G$6&amp;", "&amp;'1 Full-time'!G$10&amp;", Price group "&amp;'1 Full-time'!$A$32&amp;", Long length, "&amp;"Level "&amp;'1 Full-time'!$C40&amp;"; ","")</f>
        <v/>
      </c>
      <c r="I82" s="134" t="str">
        <f>IF(AND($F$7=1,ROUND('1 Full-time'!H40,2)&lt;&gt;'1 Full-time'!H40),'1 Full-time'!$G$6&amp;", "&amp;'1 Full-time'!H$10&amp;", Price group "&amp;'1 Full-time'!$A$32&amp;", Long length, "&amp;"Level "&amp;'1 Full-time'!$C40&amp;"; ","")</f>
        <v/>
      </c>
      <c r="J82" s="1401" t="str">
        <f>IF(AND($F$7=1,ROUND('1 Full-time'!I40,2)&lt;&gt;'1 Full-time'!I40),'1 Full-time'!$G$6&amp;", "&amp;'1 Full-time'!I$10&amp;", Price group "&amp;'1 Full-time'!$A$32&amp;", Long length, "&amp;"Level "&amp;'1 Full-time'!$C40&amp;"; ","")</f>
        <v/>
      </c>
      <c r="K82" s="1400" t="str">
        <f>IF(AND($F$7=1,ROUND('1 Full-time'!J40,2)&lt;&gt;'1 Full-time'!J40),'1 Full-time'!$J$6&amp;", "&amp;'1 Full-time'!J$10&amp;", Price group "&amp;'1 Full-time'!$A$32&amp;", Long length, "&amp;"Level "&amp;'1 Full-time'!$C40&amp;"; ","")</f>
        <v/>
      </c>
      <c r="L82" s="134" t="str">
        <f>IF(AND($F$7=1,ROUND('1 Full-time'!K40,2)&lt;&gt;'1 Full-time'!K40),'1 Full-time'!$J$6&amp;", "&amp;'1 Full-time'!K$10&amp;", Price group "&amp;'1 Full-time'!$A$32&amp;", Long length, "&amp;"Level "&amp;'1 Full-time'!$C40&amp;"; ","")</f>
        <v/>
      </c>
      <c r="M82" s="1401" t="str">
        <f>IF(AND($F$7=1,ROUND('1 Full-time'!L40,2)&lt;&gt;'1 Full-time'!L40),'1 Full-time'!$J$6&amp;", "&amp;'1 Full-time'!L$10&amp;", Price group "&amp;'1 Full-time'!$A$32&amp;", Long length, "&amp;"Level "&amp;'1 Full-time'!$C40&amp;"; ","")</f>
        <v/>
      </c>
      <c r="N82" s="1424"/>
      <c r="O82" s="1425"/>
      <c r="P82" s="1426"/>
      <c r="Q82" s="130"/>
      <c r="R82" s="1411"/>
      <c r="S82" s="25"/>
      <c r="T82" s="25"/>
      <c r="W82" s="81"/>
      <c r="X82" s="81"/>
    </row>
    <row r="83" spans="2:24" x14ac:dyDescent="0.2">
      <c r="B83" s="62" t="s">
        <v>134</v>
      </c>
      <c r="C83" s="25" t="s">
        <v>102</v>
      </c>
      <c r="D83" s="121" t="s">
        <v>103</v>
      </c>
      <c r="E83" s="1358" t="e">
        <f>IF(AND($F$7=1,ROUND('1 Full-time'!#REF!,2)&lt;&gt;'1 Full-time'!#REF!),'1 Full-time'!#REF!&amp;", "&amp;'1 Full-time'!#REF!&amp;", Price group "&amp;'1 Full-time'!$A$42&amp;", Standard length, "&amp;"Level "&amp;'1 Full-time'!$C42&amp;"; ","")</f>
        <v>#REF!</v>
      </c>
      <c r="F83" s="22" t="e">
        <f>IF(AND($F$7=1,ROUND('1 Full-time'!#REF!,2)&lt;&gt;'1 Full-time'!#REF!),'1 Full-time'!#REF!&amp;", "&amp;'1 Full-time'!#REF!&amp;", Price group "&amp;'1 Full-time'!$A$42&amp;", Standard length, "&amp;"Level "&amp;'1 Full-time'!$C42&amp;"; ","")</f>
        <v>#REF!</v>
      </c>
      <c r="G83" s="1396" t="e">
        <f>IF(AND($F$7=1,ROUND('1 Full-time'!#REF!,2)&lt;&gt;'1 Full-time'!#REF!),'1 Full-time'!#REF!&amp;", "&amp;'1 Full-time'!#REF!&amp;", Price group "&amp;'1 Full-time'!$A$42&amp;", Standard length, "&amp;"Level "&amp;'1 Full-time'!$C42&amp;"; ","")</f>
        <v>#REF!</v>
      </c>
      <c r="H83" s="1358" t="str">
        <f>IF(AND($F$7=1,ROUND('1 Full-time'!G42,2)&lt;&gt;'1 Full-time'!G42),'1 Full-time'!$G$6&amp;", "&amp;'1 Full-time'!G$10&amp;", Price group "&amp;'1 Full-time'!$A$42&amp;", Standard length, "&amp;"Level "&amp;'1 Full-time'!$C42&amp;"; ","")</f>
        <v/>
      </c>
      <c r="I83" s="22" t="str">
        <f>IF(AND($F$7=1,ROUND('1 Full-time'!H42,2)&lt;&gt;'1 Full-time'!H42),'1 Full-time'!$G$6&amp;", "&amp;'1 Full-time'!H$10&amp;", Price group "&amp;'1 Full-time'!$A$42&amp;", Standard length, "&amp;"Level "&amp;'1 Full-time'!$C42&amp;"; ","")</f>
        <v/>
      </c>
      <c r="J83" s="1396" t="str">
        <f>IF(AND($F$7=1,ROUND('1 Full-time'!I42,2)&lt;&gt;'1 Full-time'!I42),'1 Full-time'!$G$6&amp;", "&amp;'1 Full-time'!I$10&amp;", Price group "&amp;'1 Full-time'!$A$42&amp;", Standard length, "&amp;"Level "&amp;'1 Full-time'!$C42&amp;"; ","")</f>
        <v/>
      </c>
      <c r="K83" s="1358" t="str">
        <f>IF(AND($F$7=1,ROUND('1 Full-time'!J42,2)&lt;&gt;'1 Full-time'!J42),'1 Full-time'!$J$6&amp;", "&amp;'1 Full-time'!J$10&amp;", Price group "&amp;'1 Full-time'!$A$42&amp;", Standard length, "&amp;"Level "&amp;'1 Full-time'!$C42&amp;"; ","")</f>
        <v/>
      </c>
      <c r="L83" s="22" t="str">
        <f>IF(AND($F$7=1,ROUND('1 Full-time'!K42,2)&lt;&gt;'1 Full-time'!K42),'1 Full-time'!$J$6&amp;", "&amp;'1 Full-time'!K$10&amp;", Price group "&amp;'1 Full-time'!$A$42&amp;", Standard length, "&amp;"Level "&amp;'1 Full-time'!$C42&amp;"; ","")</f>
        <v/>
      </c>
      <c r="M83" s="1396" t="str">
        <f>IF(AND($F$7=1,ROUND('1 Full-time'!L42,2)&lt;&gt;'1 Full-time'!L42),'1 Full-time'!$J$6&amp;", "&amp;'1 Full-time'!L$10&amp;", Price group "&amp;'1 Full-time'!$A$42&amp;", Standard length, "&amp;"Level "&amp;'1 Full-time'!$C42&amp;"; ","")</f>
        <v/>
      </c>
      <c r="N83" s="1417"/>
      <c r="O83" s="1418"/>
      <c r="P83" s="1419"/>
      <c r="Q83" s="130"/>
      <c r="R83" s="1411"/>
      <c r="S83" s="25"/>
      <c r="T83" s="25"/>
      <c r="W83" s="81"/>
      <c r="X83" s="81"/>
    </row>
    <row r="84" spans="2:24" x14ac:dyDescent="0.2">
      <c r="B84" s="62"/>
      <c r="C84" s="25"/>
      <c r="D84" s="121" t="s">
        <v>107</v>
      </c>
      <c r="E84" s="1358" t="e">
        <f>IF(AND($F$7=1,ROUND('1 Full-time'!#REF!,2)&lt;&gt;'1 Full-time'!#REF!),'1 Full-time'!#REF!&amp;", "&amp;'1 Full-time'!#REF!&amp;", Price group "&amp;'1 Full-time'!$A$42&amp;", Standard length, "&amp;"Level "&amp;'1 Full-time'!$C43&amp;"; ","")</f>
        <v>#REF!</v>
      </c>
      <c r="F84" s="22" t="e">
        <f>IF(AND($F$7=1,ROUND('1 Full-time'!#REF!,2)&lt;&gt;'1 Full-time'!#REF!),'1 Full-time'!#REF!&amp;", "&amp;'1 Full-time'!#REF!&amp;", Price group "&amp;'1 Full-time'!$A$42&amp;", Standard length, "&amp;"Level "&amp;'1 Full-time'!$C43&amp;"; ","")</f>
        <v>#REF!</v>
      </c>
      <c r="G84" s="1396" t="e">
        <f>IF(AND($F$7=1,ROUND('1 Full-time'!#REF!,2)&lt;&gt;'1 Full-time'!#REF!),'1 Full-time'!#REF!&amp;", "&amp;'1 Full-time'!#REF!&amp;", Price group "&amp;'1 Full-time'!$A$42&amp;", Standard length, "&amp;"Level "&amp;'1 Full-time'!$C43&amp;"; ","")</f>
        <v>#REF!</v>
      </c>
      <c r="H84" s="1358" t="str">
        <f>IF(AND($F$7=1,ROUND('1 Full-time'!G43,2)&lt;&gt;'1 Full-time'!G43),'1 Full-time'!$G$6&amp;", "&amp;'1 Full-time'!G$10&amp;", Price group "&amp;'1 Full-time'!$A$42&amp;", Standard length, "&amp;"Level "&amp;'1 Full-time'!$C43&amp;"; ","")</f>
        <v/>
      </c>
      <c r="I84" s="22" t="str">
        <f>IF(AND($F$7=1,ROUND('1 Full-time'!H43,2)&lt;&gt;'1 Full-time'!H43),'1 Full-time'!$G$6&amp;", "&amp;'1 Full-time'!H$10&amp;", Price group "&amp;'1 Full-time'!$A$42&amp;", Standard length, "&amp;"Level "&amp;'1 Full-time'!$C43&amp;"; ","")</f>
        <v/>
      </c>
      <c r="J84" s="1396" t="str">
        <f>IF(AND($F$7=1,ROUND('1 Full-time'!I43,2)&lt;&gt;'1 Full-time'!I43),'1 Full-time'!$G$6&amp;", "&amp;'1 Full-time'!I$10&amp;", Price group "&amp;'1 Full-time'!$A$42&amp;", Standard length, "&amp;"Level "&amp;'1 Full-time'!$C43&amp;"; ","")</f>
        <v/>
      </c>
      <c r="K84" s="1358" t="str">
        <f>IF(AND($F$7=1,ROUND('1 Full-time'!J43,2)&lt;&gt;'1 Full-time'!J43),'1 Full-time'!$J$6&amp;", "&amp;'1 Full-time'!J$10&amp;", Price group "&amp;'1 Full-time'!$A$42&amp;", Standard length, "&amp;"Level "&amp;'1 Full-time'!$C43&amp;"; ","")</f>
        <v/>
      </c>
      <c r="L84" s="22" t="str">
        <f>IF(AND($F$7=1,ROUND('1 Full-time'!K43,2)&lt;&gt;'1 Full-time'!K43),'1 Full-time'!$J$6&amp;", "&amp;'1 Full-time'!K$10&amp;", Price group "&amp;'1 Full-time'!$A$42&amp;", Standard length, "&amp;"Level "&amp;'1 Full-time'!$C43&amp;"; ","")</f>
        <v/>
      </c>
      <c r="M84" s="1396" t="str">
        <f>IF(AND($F$7=1,ROUND('1 Full-time'!L43,2)&lt;&gt;'1 Full-time'!L43),'1 Full-time'!$J$6&amp;", "&amp;'1 Full-time'!L$10&amp;", Price group "&amp;'1 Full-time'!$A$42&amp;", Standard length, "&amp;"Level "&amp;'1 Full-time'!$C43&amp;"; ","")</f>
        <v/>
      </c>
      <c r="N84" s="1417"/>
      <c r="O84" s="1418"/>
      <c r="P84" s="1419"/>
      <c r="Q84" s="130"/>
      <c r="R84" s="1411"/>
      <c r="S84" s="25"/>
      <c r="T84" s="25"/>
      <c r="W84" s="81"/>
      <c r="X84" s="81"/>
    </row>
    <row r="85" spans="2:24" x14ac:dyDescent="0.2">
      <c r="B85" s="62"/>
      <c r="C85" s="25"/>
      <c r="D85" s="121" t="s">
        <v>110</v>
      </c>
      <c r="E85" s="1358" t="e">
        <f>IF(AND($F$7=1,ROUND('1 Full-time'!#REF!,2)&lt;&gt;'1 Full-time'!#REF!),'1 Full-time'!#REF!&amp;", "&amp;'1 Full-time'!#REF!&amp;", Price group "&amp;'1 Full-time'!$A$42&amp;", Standard length, "&amp;"Level "&amp;'1 Full-time'!$C44&amp;"; ","")</f>
        <v>#REF!</v>
      </c>
      <c r="F85" s="22" t="e">
        <f>IF(AND($F$7=1,ROUND('1 Full-time'!#REF!,2)&lt;&gt;'1 Full-time'!#REF!),'1 Full-time'!#REF!&amp;", "&amp;'1 Full-time'!#REF!&amp;", Price group "&amp;'1 Full-time'!$A$42&amp;", Standard length, "&amp;"Level "&amp;'1 Full-time'!$C44&amp;"; ","")</f>
        <v>#REF!</v>
      </c>
      <c r="G85" s="1396" t="e">
        <f>IF(AND($F$7=1,ROUND('1 Full-time'!#REF!,2)&lt;&gt;'1 Full-time'!#REF!),'1 Full-time'!#REF!&amp;", "&amp;'1 Full-time'!#REF!&amp;", Price group "&amp;'1 Full-time'!$A$42&amp;", Standard length, "&amp;"Level "&amp;'1 Full-time'!$C44&amp;"; ","")</f>
        <v>#REF!</v>
      </c>
      <c r="H85" s="1358" t="str">
        <f>IF(AND($F$7=1,ROUND('1 Full-time'!G44,2)&lt;&gt;'1 Full-time'!G44),'1 Full-time'!$G$6&amp;", "&amp;'1 Full-time'!G$10&amp;", Price group "&amp;'1 Full-time'!$A$42&amp;", Standard length, "&amp;"Level "&amp;'1 Full-time'!$C44&amp;"; ","")</f>
        <v/>
      </c>
      <c r="I85" s="22" t="str">
        <f>IF(AND($F$7=1,ROUND('1 Full-time'!H44,2)&lt;&gt;'1 Full-time'!H44),'1 Full-time'!$G$6&amp;", "&amp;'1 Full-time'!H$10&amp;", Price group "&amp;'1 Full-time'!$A$42&amp;", Standard length, "&amp;"Level "&amp;'1 Full-time'!$C44&amp;"; ","")</f>
        <v/>
      </c>
      <c r="J85" s="1396" t="str">
        <f>IF(AND($F$7=1,ROUND('1 Full-time'!I44,2)&lt;&gt;'1 Full-time'!I44),'1 Full-time'!$G$6&amp;", "&amp;'1 Full-time'!I$10&amp;", Price group "&amp;'1 Full-time'!$A$42&amp;", Standard length, "&amp;"Level "&amp;'1 Full-time'!$C44&amp;"; ","")</f>
        <v/>
      </c>
      <c r="K85" s="1358" t="str">
        <f>IF(AND($F$7=1,ROUND('1 Full-time'!J44,2)&lt;&gt;'1 Full-time'!J44),'1 Full-time'!$J$6&amp;", "&amp;'1 Full-time'!J$10&amp;", Price group "&amp;'1 Full-time'!$A$42&amp;", Standard length, "&amp;"Level "&amp;'1 Full-time'!$C44&amp;"; ","")</f>
        <v/>
      </c>
      <c r="L85" s="22" t="str">
        <f>IF(AND($F$7=1,ROUND('1 Full-time'!K44,2)&lt;&gt;'1 Full-time'!K44),'1 Full-time'!$J$6&amp;", "&amp;'1 Full-time'!K$10&amp;", Price group "&amp;'1 Full-time'!$A$42&amp;", Standard length, "&amp;"Level "&amp;'1 Full-time'!$C44&amp;"; ","")</f>
        <v/>
      </c>
      <c r="M85" s="1396" t="str">
        <f>IF(AND($F$7=1,ROUND('1 Full-time'!L44,2)&lt;&gt;'1 Full-time'!L44),'1 Full-time'!$J$6&amp;", "&amp;'1 Full-time'!L$10&amp;", Price group "&amp;'1 Full-time'!$A$42&amp;", Standard length, "&amp;"Level "&amp;'1 Full-time'!$C44&amp;"; ","")</f>
        <v/>
      </c>
      <c r="N85" s="1417"/>
      <c r="O85" s="1418"/>
      <c r="P85" s="1419"/>
      <c r="Q85" s="130"/>
      <c r="R85" s="1411"/>
      <c r="S85" s="25"/>
      <c r="T85" s="25"/>
      <c r="W85" s="81"/>
      <c r="X85" s="81"/>
    </row>
    <row r="86" spans="2:24" x14ac:dyDescent="0.2">
      <c r="B86" s="62"/>
      <c r="C86" s="25"/>
      <c r="D86" s="121" t="s">
        <v>113</v>
      </c>
      <c r="E86" s="1397" t="e">
        <f>IF(AND($F$7=1,ROUND('1 Full-time'!#REF!,2)&lt;&gt;'1 Full-time'!#REF!),'1 Full-time'!#REF!&amp;", "&amp;'1 Full-time'!#REF!&amp;", Price group "&amp;'1 Full-time'!$A$42&amp;", Standard length, "&amp;"Level "&amp;'1 Full-time'!$C45&amp;"; ","")</f>
        <v>#REF!</v>
      </c>
      <c r="F86" s="1398" t="e">
        <f>IF(AND($F$7=1,ROUND('1 Full-time'!#REF!,2)&lt;&gt;'1 Full-time'!#REF!),'1 Full-time'!#REF!&amp;", "&amp;'1 Full-time'!#REF!&amp;", Price group "&amp;'1 Full-time'!$A$42&amp;", Standard length, "&amp;"Level "&amp;'1 Full-time'!$C45&amp;"; ","")</f>
        <v>#REF!</v>
      </c>
      <c r="G86" s="1399" t="e">
        <f>IF(AND($F$7=1,ROUND('1 Full-time'!#REF!,2)&lt;&gt;'1 Full-time'!#REF!),'1 Full-time'!#REF!&amp;", "&amp;'1 Full-time'!#REF!&amp;", Price group "&amp;'1 Full-time'!$A$42&amp;", Standard length, "&amp;"Level "&amp;'1 Full-time'!$C45&amp;"; ","")</f>
        <v>#REF!</v>
      </c>
      <c r="H86" s="1397" t="str">
        <f>IF(AND($F$7=1,ROUND('1 Full-time'!G45,2)&lt;&gt;'1 Full-time'!G45),'1 Full-time'!$G$6&amp;", "&amp;'1 Full-time'!G$10&amp;", Price group "&amp;'1 Full-time'!$A$42&amp;", Standard length, "&amp;"Level "&amp;'1 Full-time'!$C45&amp;"; ","")</f>
        <v/>
      </c>
      <c r="I86" s="1398" t="str">
        <f>IF(AND($F$7=1,ROUND('1 Full-time'!H45,2)&lt;&gt;'1 Full-time'!H45),'1 Full-time'!$G$6&amp;", "&amp;'1 Full-time'!H$10&amp;", Price group "&amp;'1 Full-time'!$A$42&amp;", Standard length, "&amp;"Level "&amp;'1 Full-time'!$C45&amp;"; ","")</f>
        <v/>
      </c>
      <c r="J86" s="1399" t="str">
        <f>IF(AND($F$7=1,ROUND('1 Full-time'!I45,2)&lt;&gt;'1 Full-time'!I45),'1 Full-time'!$G$6&amp;", "&amp;'1 Full-time'!I$10&amp;", Price group "&amp;'1 Full-time'!$A$42&amp;", Standard length, "&amp;"Level "&amp;'1 Full-time'!$C45&amp;"; ","")</f>
        <v/>
      </c>
      <c r="K86" s="1397" t="str">
        <f>IF(AND($F$7=1,ROUND('1 Full-time'!J45,2)&lt;&gt;'1 Full-time'!J45),'1 Full-time'!$J$6&amp;", "&amp;'1 Full-time'!J$10&amp;", Price group "&amp;'1 Full-time'!$A$42&amp;", Standard length, "&amp;"Level "&amp;'1 Full-time'!$C45&amp;"; ","")</f>
        <v/>
      </c>
      <c r="L86" s="1398" t="str">
        <f>IF(AND($F$7=1,ROUND('1 Full-time'!K45,2)&lt;&gt;'1 Full-time'!K45),'1 Full-time'!$J$6&amp;", "&amp;'1 Full-time'!K$10&amp;", Price group "&amp;'1 Full-time'!$A$42&amp;", Standard length, "&amp;"Level "&amp;'1 Full-time'!$C45&amp;"; ","")</f>
        <v/>
      </c>
      <c r="M86" s="1399" t="str">
        <f>IF(AND($F$7=1,ROUND('1 Full-time'!L45,2)&lt;&gt;'1 Full-time'!L45),'1 Full-time'!$J$6&amp;", "&amp;'1 Full-time'!L$10&amp;", Price group "&amp;'1 Full-time'!$A$42&amp;", Standard length, "&amp;"Level "&amp;'1 Full-time'!$C45&amp;"; ","")</f>
        <v/>
      </c>
      <c r="N86" s="1420"/>
      <c r="O86" s="1421"/>
      <c r="P86" s="1422"/>
      <c r="Q86" s="130"/>
      <c r="R86" s="1411"/>
      <c r="S86" s="25"/>
      <c r="T86" s="25"/>
      <c r="W86" s="81"/>
      <c r="X86" s="81"/>
    </row>
    <row r="87" spans="2:24" x14ac:dyDescent="0.2">
      <c r="B87" s="62"/>
      <c r="C87" s="25" t="s">
        <v>116</v>
      </c>
      <c r="D87" s="121" t="s">
        <v>103</v>
      </c>
      <c r="E87" s="1358" t="e">
        <f>IF(AND($F$7=1,ROUND('1 Full-time'!#REF!,2)&lt;&gt;'1 Full-time'!#REF!),'1 Full-time'!#REF!&amp;", "&amp;'1 Full-time'!#REF!&amp;", Price group "&amp;'1 Full-time'!$A$42&amp;", Long length, "&amp;"Level "&amp;'1 Full-time'!$C47&amp;"; ","")</f>
        <v>#REF!</v>
      </c>
      <c r="F87" s="22" t="e">
        <f>IF(AND($F$7=1,ROUND('1 Full-time'!#REF!,2)&lt;&gt;'1 Full-time'!#REF!),'1 Full-time'!#REF!&amp;", "&amp;'1 Full-time'!#REF!&amp;", Price group "&amp;'1 Full-time'!$A$42&amp;", Long length, "&amp;"Level "&amp;'1 Full-time'!$C47&amp;"; ","")</f>
        <v>#REF!</v>
      </c>
      <c r="G87" s="1396" t="e">
        <f>IF(AND($F$7=1,ROUND('1 Full-time'!#REF!,2)&lt;&gt;'1 Full-time'!#REF!),'1 Full-time'!#REF!&amp;", "&amp;'1 Full-time'!#REF!&amp;", Price group "&amp;'1 Full-time'!$A$42&amp;", Long length, "&amp;"Level "&amp;'1 Full-time'!$C47&amp;"; ","")</f>
        <v>#REF!</v>
      </c>
      <c r="H87" s="1358" t="str">
        <f>IF(AND($F$7=1,ROUND('1 Full-time'!G47,2)&lt;&gt;'1 Full-time'!G47),'1 Full-time'!$G$6&amp;", "&amp;'1 Full-time'!G$10&amp;", Price group "&amp;'1 Full-time'!$A$42&amp;", Long length, "&amp;"Level "&amp;'1 Full-time'!$C47&amp;"; ","")</f>
        <v/>
      </c>
      <c r="I87" s="22" t="str">
        <f>IF(AND($F$7=1,ROUND('1 Full-time'!H47,2)&lt;&gt;'1 Full-time'!H47),'1 Full-time'!$G$6&amp;", "&amp;'1 Full-time'!H$10&amp;", Price group "&amp;'1 Full-time'!$A$42&amp;", Long length, "&amp;"Level "&amp;'1 Full-time'!$C47&amp;"; ","")</f>
        <v/>
      </c>
      <c r="J87" s="1396" t="str">
        <f>IF(AND($F$7=1,ROUND('1 Full-time'!I47,2)&lt;&gt;'1 Full-time'!I47),'1 Full-time'!$G$6&amp;", "&amp;'1 Full-time'!I$10&amp;", Price group "&amp;'1 Full-time'!$A$42&amp;", Long length, "&amp;"Level "&amp;'1 Full-time'!$C47&amp;"; ","")</f>
        <v/>
      </c>
      <c r="K87" s="1358" t="str">
        <f>IF(AND($F$7=1,ROUND('1 Full-time'!J47,2)&lt;&gt;'1 Full-time'!J47),'1 Full-time'!$J$6&amp;", "&amp;'1 Full-time'!J$10&amp;", Price group "&amp;'1 Full-time'!$A$42&amp;", Long length, "&amp;"Level "&amp;'1 Full-time'!$C47&amp;"; ","")</f>
        <v/>
      </c>
      <c r="L87" s="22" t="str">
        <f>IF(AND($F$7=1,ROUND('1 Full-time'!K47,2)&lt;&gt;'1 Full-time'!K47),'1 Full-time'!$J$6&amp;", "&amp;'1 Full-time'!K$10&amp;", Price group "&amp;'1 Full-time'!$A$42&amp;", Long length, "&amp;"Level "&amp;'1 Full-time'!$C47&amp;"; ","")</f>
        <v/>
      </c>
      <c r="M87" s="1396" t="str">
        <f>IF(AND($F$7=1,ROUND('1 Full-time'!L47,2)&lt;&gt;'1 Full-time'!L47),'1 Full-time'!$J$6&amp;", "&amp;'1 Full-time'!L$10&amp;", Price group "&amp;'1 Full-time'!$A$42&amp;", Long length, "&amp;"Level "&amp;'1 Full-time'!$C47&amp;"; ","")</f>
        <v/>
      </c>
      <c r="N87" s="1417"/>
      <c r="O87" s="1418"/>
      <c r="P87" s="1419"/>
      <c r="Q87" s="130"/>
      <c r="R87" s="1411"/>
      <c r="S87" s="25"/>
      <c r="T87" s="25"/>
      <c r="W87" s="38"/>
      <c r="X87" s="38"/>
    </row>
    <row r="88" spans="2:24" x14ac:dyDescent="0.2">
      <c r="B88" s="62"/>
      <c r="C88" s="25"/>
      <c r="D88" s="121" t="s">
        <v>107</v>
      </c>
      <c r="E88" s="1358" t="e">
        <f>IF(AND($F$7=1,ROUND('1 Full-time'!#REF!,2)&lt;&gt;'1 Full-time'!#REF!),'1 Full-time'!#REF!&amp;", "&amp;'1 Full-time'!#REF!&amp;", Price group "&amp;'1 Full-time'!$A$42&amp;", Long length, "&amp;"Level "&amp;'1 Full-time'!$C48&amp;"; ","")</f>
        <v>#REF!</v>
      </c>
      <c r="F88" s="22" t="e">
        <f>IF(AND($F$7=1,ROUND('1 Full-time'!#REF!,2)&lt;&gt;'1 Full-time'!#REF!),'1 Full-time'!#REF!&amp;", "&amp;'1 Full-time'!#REF!&amp;", Price group "&amp;'1 Full-time'!$A$42&amp;", Long length, "&amp;"Level "&amp;'1 Full-time'!$C48&amp;"; ","")</f>
        <v>#REF!</v>
      </c>
      <c r="G88" s="1396" t="e">
        <f>IF(AND($F$7=1,ROUND('1 Full-time'!#REF!,2)&lt;&gt;'1 Full-time'!#REF!),'1 Full-time'!#REF!&amp;", "&amp;'1 Full-time'!#REF!&amp;", Price group "&amp;'1 Full-time'!$A$42&amp;", Long length, "&amp;"Level "&amp;'1 Full-time'!$C48&amp;"; ","")</f>
        <v>#REF!</v>
      </c>
      <c r="H88" s="1358" t="str">
        <f>IF(AND($F$7=1,ROUND('1 Full-time'!G48,2)&lt;&gt;'1 Full-time'!G48),'1 Full-time'!$G$6&amp;", "&amp;'1 Full-time'!G$10&amp;", Price group "&amp;'1 Full-time'!$A$42&amp;", Long length, "&amp;"Level "&amp;'1 Full-time'!$C48&amp;"; ","")</f>
        <v/>
      </c>
      <c r="I88" s="22" t="str">
        <f>IF(AND($F$7=1,ROUND('1 Full-time'!H48,2)&lt;&gt;'1 Full-time'!H48),'1 Full-time'!$G$6&amp;", "&amp;'1 Full-time'!H$10&amp;", Price group "&amp;'1 Full-time'!$A$42&amp;", Long length, "&amp;"Level "&amp;'1 Full-time'!$C48&amp;"; ","")</f>
        <v/>
      </c>
      <c r="J88" s="1396" t="str">
        <f>IF(AND($F$7=1,ROUND('1 Full-time'!I48,2)&lt;&gt;'1 Full-time'!I48),'1 Full-time'!$G$6&amp;", "&amp;'1 Full-time'!I$10&amp;", Price group "&amp;'1 Full-time'!$A$42&amp;", Long length, "&amp;"Level "&amp;'1 Full-time'!$C48&amp;"; ","")</f>
        <v/>
      </c>
      <c r="K88" s="1358" t="str">
        <f>IF(AND($F$7=1,ROUND('1 Full-time'!J48,2)&lt;&gt;'1 Full-time'!J48),'1 Full-time'!$J$6&amp;", "&amp;'1 Full-time'!J$10&amp;", Price group "&amp;'1 Full-time'!$A$42&amp;", Long length, "&amp;"Level "&amp;'1 Full-time'!$C48&amp;"; ","")</f>
        <v/>
      </c>
      <c r="L88" s="22" t="str">
        <f>IF(AND($F$7=1,ROUND('1 Full-time'!K48,2)&lt;&gt;'1 Full-time'!K48),'1 Full-time'!$J$6&amp;", "&amp;'1 Full-time'!K$10&amp;", Price group "&amp;'1 Full-time'!$A$42&amp;", Long length, "&amp;"Level "&amp;'1 Full-time'!$C48&amp;"; ","")</f>
        <v/>
      </c>
      <c r="M88" s="1396" t="str">
        <f>IF(AND($F$7=1,ROUND('1 Full-time'!L48,2)&lt;&gt;'1 Full-time'!L48),'1 Full-time'!$J$6&amp;", "&amp;'1 Full-time'!L$10&amp;", Price group "&amp;'1 Full-time'!$A$42&amp;", Long length, "&amp;"Level "&amp;'1 Full-time'!$C48&amp;"; ","")</f>
        <v/>
      </c>
      <c r="N88" s="1417"/>
      <c r="O88" s="1418"/>
      <c r="P88" s="1419"/>
      <c r="Q88" s="130"/>
      <c r="R88" s="1411"/>
      <c r="S88" s="25"/>
      <c r="T88" s="25"/>
      <c r="W88" s="81"/>
      <c r="X88" s="81"/>
    </row>
    <row r="89" spans="2:24" x14ac:dyDescent="0.2">
      <c r="B89" s="62"/>
      <c r="C89" s="25"/>
      <c r="D89" s="121" t="s">
        <v>110</v>
      </c>
      <c r="E89" s="1358" t="e">
        <f>IF(AND($F$7=1,ROUND('1 Full-time'!#REF!,2)&lt;&gt;'1 Full-time'!#REF!),'1 Full-time'!#REF!&amp;", "&amp;'1 Full-time'!#REF!&amp;", Price group "&amp;'1 Full-time'!$A$42&amp;", Long length, "&amp;"Level "&amp;'1 Full-time'!$C49&amp;"; ","")</f>
        <v>#REF!</v>
      </c>
      <c r="F89" s="22" t="e">
        <f>IF(AND($F$7=1,ROUND('1 Full-time'!#REF!,2)&lt;&gt;'1 Full-time'!#REF!),'1 Full-time'!#REF!&amp;", "&amp;'1 Full-time'!#REF!&amp;", Price group "&amp;'1 Full-time'!$A$42&amp;", Long length, "&amp;"Level "&amp;'1 Full-time'!$C49&amp;"; ","")</f>
        <v>#REF!</v>
      </c>
      <c r="G89" s="1396" t="e">
        <f>IF(AND($F$7=1,ROUND('1 Full-time'!#REF!,2)&lt;&gt;'1 Full-time'!#REF!),'1 Full-time'!#REF!&amp;", "&amp;'1 Full-time'!#REF!&amp;", Price group "&amp;'1 Full-time'!$A$42&amp;", Long length, "&amp;"Level "&amp;'1 Full-time'!$C49&amp;"; ","")</f>
        <v>#REF!</v>
      </c>
      <c r="H89" s="1358" t="str">
        <f>IF(AND($F$7=1,ROUND('1 Full-time'!G49,2)&lt;&gt;'1 Full-time'!G49),'1 Full-time'!$G$6&amp;", "&amp;'1 Full-time'!G$10&amp;", Price group "&amp;'1 Full-time'!$A$42&amp;", Long length, "&amp;"Level "&amp;'1 Full-time'!$C49&amp;"; ","")</f>
        <v/>
      </c>
      <c r="I89" s="22" t="str">
        <f>IF(AND($F$7=1,ROUND('1 Full-time'!H49,2)&lt;&gt;'1 Full-time'!H49),'1 Full-time'!$G$6&amp;", "&amp;'1 Full-time'!H$10&amp;", Price group "&amp;'1 Full-time'!$A$42&amp;", Long length, "&amp;"Level "&amp;'1 Full-time'!$C49&amp;"; ","")</f>
        <v/>
      </c>
      <c r="J89" s="1396" t="str">
        <f>IF(AND($F$7=1,ROUND('1 Full-time'!I49,2)&lt;&gt;'1 Full-time'!I49),'1 Full-time'!$G$6&amp;", "&amp;'1 Full-time'!I$10&amp;", Price group "&amp;'1 Full-time'!$A$42&amp;", Long length, "&amp;"Level "&amp;'1 Full-time'!$C49&amp;"; ","")</f>
        <v/>
      </c>
      <c r="K89" s="1358" t="str">
        <f>IF(AND($F$7=1,ROUND('1 Full-time'!J49,2)&lt;&gt;'1 Full-time'!J49),'1 Full-time'!$J$6&amp;", "&amp;'1 Full-time'!J$10&amp;", Price group "&amp;'1 Full-time'!$A$42&amp;", Long length, "&amp;"Level "&amp;'1 Full-time'!$C49&amp;"; ","")</f>
        <v/>
      </c>
      <c r="L89" s="22" t="str">
        <f>IF(AND($F$7=1,ROUND('1 Full-time'!K49,2)&lt;&gt;'1 Full-time'!K49),'1 Full-time'!$J$6&amp;", "&amp;'1 Full-time'!K$10&amp;", Price group "&amp;'1 Full-time'!$A$42&amp;", Long length, "&amp;"Level "&amp;'1 Full-time'!$C49&amp;"; ","")</f>
        <v/>
      </c>
      <c r="M89" s="1396" t="str">
        <f>IF(AND($F$7=1,ROUND('1 Full-time'!L49,2)&lt;&gt;'1 Full-time'!L49),'1 Full-time'!$J$6&amp;", "&amp;'1 Full-time'!L$10&amp;", Price group "&amp;'1 Full-time'!$A$42&amp;", Long length, "&amp;"Level "&amp;'1 Full-time'!$C49&amp;"; ","")</f>
        <v/>
      </c>
      <c r="N89" s="1417"/>
      <c r="O89" s="1418"/>
      <c r="P89" s="1419"/>
      <c r="Q89" s="130"/>
      <c r="R89" s="1411"/>
      <c r="S89" s="25"/>
      <c r="T89" s="25"/>
      <c r="W89" s="25"/>
      <c r="X89" s="25"/>
    </row>
    <row r="90" spans="2:24" x14ac:dyDescent="0.2">
      <c r="B90" s="62"/>
      <c r="C90" s="25"/>
      <c r="D90" s="121" t="s">
        <v>113</v>
      </c>
      <c r="E90" s="1400" t="e">
        <f>IF(AND($F$7=1,ROUND('1 Full-time'!#REF!,2)&lt;&gt;'1 Full-time'!#REF!),'1 Full-time'!#REF!&amp;", "&amp;'1 Full-time'!#REF!&amp;", Price group "&amp;'1 Full-time'!$A$42&amp;", Long length, "&amp;"Level "&amp;'1 Full-time'!$C50&amp;"; ","")</f>
        <v>#REF!</v>
      </c>
      <c r="F90" s="134" t="e">
        <f>IF(AND($F$7=1,ROUND('1 Full-time'!#REF!,2)&lt;&gt;'1 Full-time'!#REF!),'1 Full-time'!#REF!&amp;", "&amp;'1 Full-time'!#REF!&amp;", Price group "&amp;'1 Full-time'!$A$42&amp;", Long length, "&amp;"Level "&amp;'1 Full-time'!$C50&amp;"; ","")</f>
        <v>#REF!</v>
      </c>
      <c r="G90" s="1401" t="e">
        <f>IF(AND($F$7=1,ROUND('1 Full-time'!#REF!,2)&lt;&gt;'1 Full-time'!#REF!),'1 Full-time'!#REF!&amp;", "&amp;'1 Full-time'!#REF!&amp;", Price group "&amp;'1 Full-time'!$A$42&amp;", Long length, "&amp;"Level "&amp;'1 Full-time'!$C50&amp;"; ","")</f>
        <v>#REF!</v>
      </c>
      <c r="H90" s="1400" t="str">
        <f>IF(AND($F$7=1,ROUND('1 Full-time'!G50,2)&lt;&gt;'1 Full-time'!G50),'1 Full-time'!$G$6&amp;", "&amp;'1 Full-time'!G$10&amp;", Price group "&amp;'1 Full-time'!$A$42&amp;", Long length, "&amp;"Level "&amp;'1 Full-time'!$C50&amp;"; ","")</f>
        <v/>
      </c>
      <c r="I90" s="134" t="str">
        <f>IF(AND($F$7=1,ROUND('1 Full-time'!H50,2)&lt;&gt;'1 Full-time'!H50),'1 Full-time'!$G$6&amp;", "&amp;'1 Full-time'!H$10&amp;", Price group "&amp;'1 Full-time'!$A$42&amp;", Long length, "&amp;"Level "&amp;'1 Full-time'!$C50&amp;"; ","")</f>
        <v/>
      </c>
      <c r="J90" s="1401" t="str">
        <f>IF(AND($F$7=1,ROUND('1 Full-time'!I50,2)&lt;&gt;'1 Full-time'!I50),'1 Full-time'!$G$6&amp;", "&amp;'1 Full-time'!I$10&amp;", Price group "&amp;'1 Full-time'!$A$42&amp;", Long length, "&amp;"Level "&amp;'1 Full-time'!$C50&amp;"; ","")</f>
        <v/>
      </c>
      <c r="K90" s="1400" t="str">
        <f>IF(AND($F$7=1,ROUND('1 Full-time'!J50,2)&lt;&gt;'1 Full-time'!J50),'1 Full-time'!$J$6&amp;", "&amp;'1 Full-time'!J$10&amp;", Price group "&amp;'1 Full-time'!$A$42&amp;", Long length, "&amp;"Level "&amp;'1 Full-time'!$C50&amp;"; ","")</f>
        <v/>
      </c>
      <c r="L90" s="134" t="str">
        <f>IF(AND($F$7=1,ROUND('1 Full-time'!K50,2)&lt;&gt;'1 Full-time'!K50),'1 Full-time'!$J$6&amp;", "&amp;'1 Full-time'!K$10&amp;", Price group "&amp;'1 Full-time'!$A$42&amp;", Long length, "&amp;"Level "&amp;'1 Full-time'!$C50&amp;"; ","")</f>
        <v/>
      </c>
      <c r="M90" s="1401" t="str">
        <f>IF(AND($F$7=1,ROUND('1 Full-time'!L50,2)&lt;&gt;'1 Full-time'!L50),'1 Full-time'!$J$6&amp;", "&amp;'1 Full-time'!L$10&amp;", Price group "&amp;'1 Full-time'!$A$42&amp;", Long length, "&amp;"Level "&amp;'1 Full-time'!$C50&amp;"; ","")</f>
        <v/>
      </c>
      <c r="N90" s="1424"/>
      <c r="O90" s="1425"/>
      <c r="P90" s="1426"/>
      <c r="Q90" s="130"/>
      <c r="R90" s="1411"/>
      <c r="S90" s="25"/>
      <c r="T90" s="25"/>
      <c r="W90" s="25"/>
      <c r="X90" s="25"/>
    </row>
    <row r="91" spans="2:24" x14ac:dyDescent="0.2">
      <c r="B91" s="62" t="s">
        <v>143</v>
      </c>
      <c r="C91" s="25" t="s">
        <v>102</v>
      </c>
      <c r="D91" s="121" t="s">
        <v>103</v>
      </c>
      <c r="E91" s="1358" t="e">
        <f>IF(AND($F$7=1,ROUND('1 Full-time'!#REF!,2)&lt;&gt;'1 Full-time'!#REF!),'1 Full-time'!#REF!&amp;", "&amp;'1 Full-time'!#REF!&amp;", Price group "&amp;'1 Full-time'!$A$52&amp;", Standard length, "&amp;"Level "&amp;'1 Full-time'!$C52&amp;"; ","")</f>
        <v>#REF!</v>
      </c>
      <c r="F91" s="22" t="e">
        <f>IF(AND($F$7=1,ROUND('1 Full-time'!#REF!,2)&lt;&gt;'1 Full-time'!#REF!),'1 Full-time'!#REF!&amp;", "&amp;'1 Full-time'!#REF!&amp;", Price group "&amp;'1 Full-time'!$A$52&amp;", Standard length, "&amp;"Level "&amp;'1 Full-time'!$C52&amp;"; ","")</f>
        <v>#REF!</v>
      </c>
      <c r="G91" s="1396" t="e">
        <f>IF(AND($F$7=1,ROUND('1 Full-time'!#REF!,2)&lt;&gt;'1 Full-time'!#REF!),'1 Full-time'!#REF!&amp;", "&amp;'1 Full-time'!#REF!&amp;", Price group "&amp;'1 Full-time'!$A$52&amp;", Standard length, "&amp;"Level "&amp;'1 Full-time'!$C52&amp;"; ","")</f>
        <v>#REF!</v>
      </c>
      <c r="H91" s="1358" t="str">
        <f>IF(AND($F$7=1,ROUND('1 Full-time'!G52,2)&lt;&gt;'1 Full-time'!G52),'1 Full-time'!$G$6&amp;", "&amp;'1 Full-time'!G$10&amp;", Price group "&amp;'1 Full-time'!$A$52&amp;", Standard length, "&amp;"Level "&amp;'1 Full-time'!$C52&amp;"; ","")</f>
        <v/>
      </c>
      <c r="I91" s="22" t="str">
        <f>IF(AND($F$7=1,ROUND('1 Full-time'!H52,2)&lt;&gt;'1 Full-time'!H52),'1 Full-time'!$G$6&amp;", "&amp;'1 Full-time'!H$10&amp;", Price group "&amp;'1 Full-time'!$A$52&amp;", Standard length, "&amp;"Level "&amp;'1 Full-time'!$C52&amp;"; ","")</f>
        <v/>
      </c>
      <c r="J91" s="1396" t="str">
        <f>IF(AND($F$7=1,ROUND('1 Full-time'!I52,2)&lt;&gt;'1 Full-time'!I52),'1 Full-time'!$G$6&amp;", "&amp;'1 Full-time'!I$10&amp;", Price group "&amp;'1 Full-time'!$A$52&amp;", Standard length, "&amp;"Level "&amp;'1 Full-time'!$C52&amp;"; ","")</f>
        <v/>
      </c>
      <c r="K91" s="1423" t="str">
        <f>IF(AND($F$7=1,ROUND('1 Full-time'!J52,2)&lt;&gt;'1 Full-time'!J52),'1 Full-time'!$J$6&amp;", "&amp;'1 Full-time'!J$10&amp;", Price group "&amp;'1 Full-time'!$A$52&amp;", Standard length, "&amp;"Level "&amp;'1 Full-time'!$C52&amp;"; ","")</f>
        <v/>
      </c>
      <c r="L91" s="22" t="str">
        <f>IF(AND($F$7=1,ROUND('1 Full-time'!K52,2)&lt;&gt;'1 Full-time'!K52),'1 Full-time'!$J$6&amp;", "&amp;'1 Full-time'!K$10&amp;", Price group "&amp;'1 Full-time'!$A$52&amp;", Standard length, "&amp;"Level "&amp;'1 Full-time'!$C52&amp;"; ","")</f>
        <v/>
      </c>
      <c r="M91" s="1396" t="str">
        <f>IF(AND($F$7=1,ROUND('1 Full-time'!L52,2)&lt;&gt;'1 Full-time'!L52),'1 Full-time'!$J$6&amp;", "&amp;'1 Full-time'!L$10&amp;", Price group "&amp;'1 Full-time'!$A$52&amp;", Standard length, "&amp;"Level "&amp;'1 Full-time'!$C52&amp;"; ","")</f>
        <v/>
      </c>
      <c r="N91" s="1417"/>
      <c r="O91" s="1418"/>
      <c r="P91" s="1419"/>
      <c r="Q91" s="130"/>
      <c r="R91" s="1411"/>
      <c r="S91" s="25"/>
      <c r="T91" s="25"/>
      <c r="W91" s="25"/>
      <c r="X91" s="25"/>
    </row>
    <row r="92" spans="2:24" x14ac:dyDescent="0.2">
      <c r="B92" s="62"/>
      <c r="C92" s="25"/>
      <c r="D92" s="121" t="s">
        <v>107</v>
      </c>
      <c r="E92" s="1358" t="e">
        <f>IF(AND($F$7=1,ROUND('1 Full-time'!#REF!,2)&lt;&gt;'1 Full-time'!#REF!),'1 Full-time'!#REF!&amp;", "&amp;'1 Full-time'!#REF!&amp;", Price group "&amp;'1 Full-time'!$A$52&amp;", Standard length, "&amp;"Level "&amp;'1 Full-time'!$C53&amp;"; ","")</f>
        <v>#REF!</v>
      </c>
      <c r="F92" s="22" t="e">
        <f>IF(AND($F$7=1,ROUND('1 Full-time'!#REF!,2)&lt;&gt;'1 Full-time'!#REF!),'1 Full-time'!#REF!&amp;", "&amp;'1 Full-time'!#REF!&amp;", Price group "&amp;'1 Full-time'!$A$52&amp;", Standard length, "&amp;"Level "&amp;'1 Full-time'!$C53&amp;"; ","")</f>
        <v>#REF!</v>
      </c>
      <c r="G92" s="1396" t="e">
        <f>IF(AND($F$7=1,ROUND('1 Full-time'!#REF!,2)&lt;&gt;'1 Full-time'!#REF!),'1 Full-time'!#REF!&amp;", "&amp;'1 Full-time'!#REF!&amp;", Price group "&amp;'1 Full-time'!$A$52&amp;", Standard length, "&amp;"Level "&amp;'1 Full-time'!$C53&amp;"; ","")</f>
        <v>#REF!</v>
      </c>
      <c r="H92" s="1358" t="str">
        <f>IF(AND($F$7=1,ROUND('1 Full-time'!G53,2)&lt;&gt;'1 Full-time'!G53),'1 Full-time'!$G$6&amp;", "&amp;'1 Full-time'!G$10&amp;", Price group "&amp;'1 Full-time'!$A$52&amp;", Standard length, "&amp;"Level "&amp;'1 Full-time'!$C53&amp;"; ","")</f>
        <v/>
      </c>
      <c r="I92" s="22" t="str">
        <f>IF(AND($F$7=1,ROUND('1 Full-time'!H53,2)&lt;&gt;'1 Full-time'!H53),'1 Full-time'!$G$6&amp;", "&amp;'1 Full-time'!H$10&amp;", Price group "&amp;'1 Full-time'!$A$52&amp;", Standard length, "&amp;"Level "&amp;'1 Full-time'!$C53&amp;"; ","")</f>
        <v/>
      </c>
      <c r="J92" s="1396" t="str">
        <f>IF(AND($F$7=1,ROUND('1 Full-time'!I53,2)&lt;&gt;'1 Full-time'!I53),'1 Full-time'!$G$6&amp;", "&amp;'1 Full-time'!I$10&amp;", Price group "&amp;'1 Full-time'!$A$52&amp;", Standard length, "&amp;"Level "&amp;'1 Full-time'!$C53&amp;"; ","")</f>
        <v/>
      </c>
      <c r="K92" s="1358" t="str">
        <f>IF(AND($F$7=1,ROUND('1 Full-time'!J53,2)&lt;&gt;'1 Full-time'!J53),'1 Full-time'!$J$6&amp;", "&amp;'1 Full-time'!J$10&amp;", Price group "&amp;'1 Full-time'!$A$52&amp;", Standard length, "&amp;"Level "&amp;'1 Full-time'!$C53&amp;"; ","")</f>
        <v/>
      </c>
      <c r="L92" s="22" t="str">
        <f>IF(AND($F$7=1,ROUND('1 Full-time'!K53,2)&lt;&gt;'1 Full-time'!K53),'1 Full-time'!$J$6&amp;", "&amp;'1 Full-time'!K$10&amp;", Price group "&amp;'1 Full-time'!$A$52&amp;", Standard length, "&amp;"Level "&amp;'1 Full-time'!$C53&amp;"; ","")</f>
        <v/>
      </c>
      <c r="M92" s="1396" t="str">
        <f>IF(AND($F$7=1,ROUND('1 Full-time'!L53,2)&lt;&gt;'1 Full-time'!L53),'1 Full-time'!$J$6&amp;", "&amp;'1 Full-time'!L$10&amp;", Price group "&amp;'1 Full-time'!$A$52&amp;", Standard length, "&amp;"Level "&amp;'1 Full-time'!$C53&amp;"; ","")</f>
        <v/>
      </c>
      <c r="N92" s="1417"/>
      <c r="O92" s="1418"/>
      <c r="P92" s="1419"/>
      <c r="Q92" s="130"/>
      <c r="R92" s="1411"/>
      <c r="S92" s="25"/>
      <c r="T92" s="25"/>
      <c r="W92" s="25"/>
      <c r="X92" s="25"/>
    </row>
    <row r="93" spans="2:24" x14ac:dyDescent="0.2">
      <c r="B93" s="62"/>
      <c r="C93" s="25"/>
      <c r="D93" s="121" t="s">
        <v>110</v>
      </c>
      <c r="E93" s="1358" t="e">
        <f>IF(AND($F$7=1,ROUND('1 Full-time'!#REF!,2)&lt;&gt;'1 Full-time'!#REF!),'1 Full-time'!#REF!&amp;", "&amp;'1 Full-time'!#REF!&amp;", Price group "&amp;'1 Full-time'!$A$52&amp;", Standard length, "&amp;"Level "&amp;'1 Full-time'!$C54&amp;"; ","")</f>
        <v>#REF!</v>
      </c>
      <c r="F93" s="22" t="e">
        <f>IF(AND($F$7=1,ROUND('1 Full-time'!#REF!,2)&lt;&gt;'1 Full-time'!#REF!),'1 Full-time'!#REF!&amp;", "&amp;'1 Full-time'!#REF!&amp;", Price group "&amp;'1 Full-time'!$A$52&amp;", Standard length, "&amp;"Level "&amp;'1 Full-time'!$C54&amp;"; ","")</f>
        <v>#REF!</v>
      </c>
      <c r="G93" s="1396" t="e">
        <f>IF(AND($F$7=1,ROUND('1 Full-time'!#REF!,2)&lt;&gt;'1 Full-time'!#REF!),'1 Full-time'!#REF!&amp;", "&amp;'1 Full-time'!#REF!&amp;", Price group "&amp;'1 Full-time'!$A$52&amp;", Standard length, "&amp;"Level "&amp;'1 Full-time'!$C54&amp;"; ","")</f>
        <v>#REF!</v>
      </c>
      <c r="H93" s="1358" t="str">
        <f>IF(AND($F$7=1,ROUND('1 Full-time'!G54,2)&lt;&gt;'1 Full-time'!G54),'1 Full-time'!$G$6&amp;", "&amp;'1 Full-time'!G$10&amp;", Price group "&amp;'1 Full-time'!$A$52&amp;", Standard length, "&amp;"Level "&amp;'1 Full-time'!$C54&amp;"; ","")</f>
        <v/>
      </c>
      <c r="I93" s="22" t="str">
        <f>IF(AND($F$7=1,ROUND('1 Full-time'!H54,2)&lt;&gt;'1 Full-time'!H54),'1 Full-time'!$G$6&amp;", "&amp;'1 Full-time'!H$10&amp;", Price group "&amp;'1 Full-time'!$A$52&amp;", Standard length, "&amp;"Level "&amp;'1 Full-time'!$C54&amp;"; ","")</f>
        <v/>
      </c>
      <c r="J93" s="1396" t="str">
        <f>IF(AND($F$7=1,ROUND('1 Full-time'!I54,2)&lt;&gt;'1 Full-time'!I54),'1 Full-time'!$G$6&amp;", "&amp;'1 Full-time'!I$10&amp;", Price group "&amp;'1 Full-time'!$A$52&amp;", Standard length, "&amp;"Level "&amp;'1 Full-time'!$C54&amp;"; ","")</f>
        <v/>
      </c>
      <c r="K93" s="1358" t="str">
        <f>IF(AND($F$7=1,ROUND('1 Full-time'!J54,2)&lt;&gt;'1 Full-time'!J54),'1 Full-time'!$J$6&amp;", "&amp;'1 Full-time'!J$10&amp;", Price group "&amp;'1 Full-time'!$A$52&amp;", Standard length, "&amp;"Level "&amp;'1 Full-time'!$C54&amp;"; ","")</f>
        <v/>
      </c>
      <c r="L93" s="22" t="str">
        <f>IF(AND($F$7=1,ROUND('1 Full-time'!K54,2)&lt;&gt;'1 Full-time'!K54),'1 Full-time'!$J$6&amp;", "&amp;'1 Full-time'!K$10&amp;", Price group "&amp;'1 Full-time'!$A$52&amp;", Standard length, "&amp;"Level "&amp;'1 Full-time'!$C54&amp;"; ","")</f>
        <v/>
      </c>
      <c r="M93" s="1396" t="str">
        <f>IF(AND($F$7=1,ROUND('1 Full-time'!L54,2)&lt;&gt;'1 Full-time'!L54),'1 Full-time'!$J$6&amp;", "&amp;'1 Full-time'!L$10&amp;", Price group "&amp;'1 Full-time'!$A$52&amp;", Standard length, "&amp;"Level "&amp;'1 Full-time'!$C54&amp;"; ","")</f>
        <v/>
      </c>
      <c r="N93" s="1417"/>
      <c r="O93" s="1418"/>
      <c r="P93" s="1419"/>
      <c r="Q93" s="130"/>
      <c r="R93" s="1411"/>
      <c r="S93" s="25"/>
      <c r="T93" s="25"/>
      <c r="W93" s="25"/>
      <c r="X93" s="25"/>
    </row>
    <row r="94" spans="2:24" x14ac:dyDescent="0.2">
      <c r="B94" s="62"/>
      <c r="C94" s="25"/>
      <c r="D94" s="121" t="s">
        <v>113</v>
      </c>
      <c r="E94" s="1397" t="e">
        <f>IF(AND($F$7=1,ROUND('1 Full-time'!#REF!,2)&lt;&gt;'1 Full-time'!#REF!),'1 Full-time'!#REF!&amp;", "&amp;'1 Full-time'!#REF!&amp;", Price group "&amp;'1 Full-time'!$A$52&amp;", Standard length, "&amp;"Level "&amp;'1 Full-time'!$C55&amp;"; ","")</f>
        <v>#REF!</v>
      </c>
      <c r="F94" s="1398" t="e">
        <f>IF(AND($F$7=1,ROUND('1 Full-time'!#REF!,2)&lt;&gt;'1 Full-time'!#REF!),'1 Full-time'!#REF!&amp;", "&amp;'1 Full-time'!#REF!&amp;", Price group "&amp;'1 Full-time'!$A$52&amp;", Standard length, "&amp;"Level "&amp;'1 Full-time'!$C55&amp;"; ","")</f>
        <v>#REF!</v>
      </c>
      <c r="G94" s="1399" t="e">
        <f>IF(AND($F$7=1,ROUND('1 Full-time'!#REF!,2)&lt;&gt;'1 Full-time'!#REF!),'1 Full-time'!#REF!&amp;", "&amp;'1 Full-time'!#REF!&amp;", Price group "&amp;'1 Full-time'!$A$52&amp;", Standard length, "&amp;"Level "&amp;'1 Full-time'!$C55&amp;"; ","")</f>
        <v>#REF!</v>
      </c>
      <c r="H94" s="1397" t="str">
        <f>IF(AND($F$7=1,ROUND('1 Full-time'!G55,2)&lt;&gt;'1 Full-time'!G55),'1 Full-time'!$G$6&amp;", "&amp;'1 Full-time'!G$10&amp;", Price group "&amp;'1 Full-time'!$A$52&amp;", Standard length, "&amp;"Level "&amp;'1 Full-time'!$C55&amp;"; ","")</f>
        <v/>
      </c>
      <c r="I94" s="1398" t="str">
        <f>IF(AND($F$7=1,ROUND('1 Full-time'!H55,2)&lt;&gt;'1 Full-time'!H55),'1 Full-time'!$G$6&amp;", "&amp;'1 Full-time'!H$10&amp;", Price group "&amp;'1 Full-time'!$A$52&amp;", Standard length, "&amp;"Level "&amp;'1 Full-time'!$C55&amp;"; ","")</f>
        <v/>
      </c>
      <c r="J94" s="1399" t="str">
        <f>IF(AND($F$7=1,ROUND('1 Full-time'!I55,2)&lt;&gt;'1 Full-time'!I55),'1 Full-time'!$G$6&amp;", "&amp;'1 Full-time'!I$10&amp;", Price group "&amp;'1 Full-time'!$A$52&amp;", Standard length, "&amp;"Level "&amp;'1 Full-time'!$C55&amp;"; ","")</f>
        <v/>
      </c>
      <c r="K94" s="1397" t="str">
        <f>IF(AND($F$7=1,ROUND('1 Full-time'!J55,2)&lt;&gt;'1 Full-time'!J55),'1 Full-time'!$J$6&amp;", "&amp;'1 Full-time'!J$10&amp;", Price group "&amp;'1 Full-time'!$A$52&amp;", Standard length, "&amp;"Level "&amp;'1 Full-time'!$C55&amp;"; ","")</f>
        <v/>
      </c>
      <c r="L94" s="1398" t="str">
        <f>IF(AND($F$7=1,ROUND('1 Full-time'!K55,2)&lt;&gt;'1 Full-time'!K55),'1 Full-time'!$J$6&amp;", "&amp;'1 Full-time'!K$10&amp;", Price group "&amp;'1 Full-time'!$A$52&amp;", Standard length, "&amp;"Level "&amp;'1 Full-time'!$C55&amp;"; ","")</f>
        <v/>
      </c>
      <c r="M94" s="1399" t="str">
        <f>IF(AND($F$7=1,ROUND('1 Full-time'!L55,2)&lt;&gt;'1 Full-time'!L55),'1 Full-time'!$J$6&amp;", "&amp;'1 Full-time'!L$10&amp;", Price group "&amp;'1 Full-time'!$A$52&amp;", Standard length, "&amp;"Level "&amp;'1 Full-time'!$C55&amp;"; ","")</f>
        <v/>
      </c>
      <c r="N94" s="1420"/>
      <c r="O94" s="1421"/>
      <c r="P94" s="1422"/>
      <c r="Q94" s="130"/>
      <c r="R94" s="1411"/>
      <c r="S94" s="25"/>
      <c r="T94" s="25"/>
      <c r="W94" s="25"/>
      <c r="X94" s="25"/>
    </row>
    <row r="95" spans="2:24" x14ac:dyDescent="0.2">
      <c r="B95" s="62"/>
      <c r="C95" s="25" t="s">
        <v>116</v>
      </c>
      <c r="D95" s="121" t="s">
        <v>103</v>
      </c>
      <c r="E95" s="1358" t="e">
        <f>IF(AND($F$7=1,ROUND('1 Full-time'!#REF!,2)&lt;&gt;'1 Full-time'!#REF!),'1 Full-time'!#REF!&amp;", "&amp;'1 Full-time'!#REF!&amp;", Price group "&amp;'1 Full-time'!$A$52&amp;", Long length, "&amp;"Level "&amp;'1 Full-time'!$C57&amp;"; ","")</f>
        <v>#REF!</v>
      </c>
      <c r="F95" s="22" t="e">
        <f>IF(AND($F$7=1,ROUND('1 Full-time'!#REF!,2)&lt;&gt;'1 Full-time'!#REF!),'1 Full-time'!#REF!&amp;", "&amp;'1 Full-time'!#REF!&amp;", Price group "&amp;'1 Full-time'!$A$52&amp;", Long length, "&amp;"Level "&amp;'1 Full-time'!$C57&amp;"; ","")</f>
        <v>#REF!</v>
      </c>
      <c r="G95" s="1396" t="e">
        <f>IF(AND($F$7=1,ROUND('1 Full-time'!#REF!,2)&lt;&gt;'1 Full-time'!#REF!),'1 Full-time'!#REF!&amp;", "&amp;'1 Full-time'!#REF!&amp;", Price group "&amp;'1 Full-time'!$A$52&amp;", Long length, "&amp;"Level "&amp;'1 Full-time'!$C57&amp;"; ","")</f>
        <v>#REF!</v>
      </c>
      <c r="H95" s="1358" t="str">
        <f>IF(AND($F$7=1,ROUND('1 Full-time'!G57,2)&lt;&gt;'1 Full-time'!G57),'1 Full-time'!$G$6&amp;", "&amp;'1 Full-time'!G$10&amp;", Price group "&amp;'1 Full-time'!$A$52&amp;", Long length, "&amp;"Level "&amp;'1 Full-time'!$C57&amp;"; ","")</f>
        <v/>
      </c>
      <c r="I95" s="22" t="str">
        <f>IF(AND($F$7=1,ROUND('1 Full-time'!H57,2)&lt;&gt;'1 Full-time'!H57),'1 Full-time'!$G$6&amp;", "&amp;'1 Full-time'!H$10&amp;", Price group "&amp;'1 Full-time'!$A$52&amp;", Long length, "&amp;"Level "&amp;'1 Full-time'!$C57&amp;"; ","")</f>
        <v/>
      </c>
      <c r="J95" s="1396" t="str">
        <f>IF(AND($F$7=1,ROUND('1 Full-time'!I57,2)&lt;&gt;'1 Full-time'!I57),'1 Full-time'!$G$6&amp;", "&amp;'1 Full-time'!I$10&amp;", Price group "&amp;'1 Full-time'!$A$52&amp;", Long length, "&amp;"Level "&amp;'1 Full-time'!$C57&amp;"; ","")</f>
        <v/>
      </c>
      <c r="K95" s="1358" t="str">
        <f>IF(AND($F$7=1,ROUND('1 Full-time'!J57,2)&lt;&gt;'1 Full-time'!J57),'1 Full-time'!$J$6&amp;", "&amp;'1 Full-time'!J$10&amp;", Price group "&amp;'1 Full-time'!$A$52&amp;", Long length, "&amp;"Level "&amp;'1 Full-time'!$C57&amp;"; ","")</f>
        <v/>
      </c>
      <c r="L95" s="22" t="str">
        <f>IF(AND($F$7=1,ROUND('1 Full-time'!K57,2)&lt;&gt;'1 Full-time'!K57),'1 Full-time'!$J$6&amp;", "&amp;'1 Full-time'!K$10&amp;", Price group "&amp;'1 Full-time'!$A$52&amp;", Long length, "&amp;"Level "&amp;'1 Full-time'!$C57&amp;"; ","")</f>
        <v/>
      </c>
      <c r="M95" s="1396" t="str">
        <f>IF(AND($F$7=1,ROUND('1 Full-time'!L57,2)&lt;&gt;'1 Full-time'!L57),'1 Full-time'!$J$6&amp;", "&amp;'1 Full-time'!L$10&amp;", Price group "&amp;'1 Full-time'!$A$52&amp;", Long length, "&amp;"Level "&amp;'1 Full-time'!$C57&amp;"; ","")</f>
        <v/>
      </c>
      <c r="N95" s="1417"/>
      <c r="O95" s="1418"/>
      <c r="P95" s="1419"/>
      <c r="Q95" s="130"/>
      <c r="R95" s="1411"/>
      <c r="S95" s="25"/>
      <c r="T95" s="25"/>
      <c r="W95" s="25"/>
      <c r="X95" s="25"/>
    </row>
    <row r="96" spans="2:24" x14ac:dyDescent="0.2">
      <c r="B96" s="62"/>
      <c r="C96" s="25"/>
      <c r="D96" s="121" t="s">
        <v>107</v>
      </c>
      <c r="E96" s="1358" t="e">
        <f>IF(AND($F$7=1,ROUND('1 Full-time'!#REF!,2)&lt;&gt;'1 Full-time'!#REF!),'1 Full-time'!#REF!&amp;", "&amp;'1 Full-time'!#REF!&amp;", Price group "&amp;'1 Full-time'!$A$52&amp;", Long length, "&amp;"Level "&amp;'1 Full-time'!$C58&amp;"; ","")</f>
        <v>#REF!</v>
      </c>
      <c r="F96" s="22" t="e">
        <f>IF(AND($F$7=1,ROUND('1 Full-time'!#REF!,2)&lt;&gt;'1 Full-time'!#REF!),'1 Full-time'!#REF!&amp;", "&amp;'1 Full-time'!#REF!&amp;", Price group "&amp;'1 Full-time'!$A$52&amp;", Long length, "&amp;"Level "&amp;'1 Full-time'!$C58&amp;"; ","")</f>
        <v>#REF!</v>
      </c>
      <c r="G96" s="1396" t="e">
        <f>IF(AND($F$7=1,ROUND('1 Full-time'!#REF!,2)&lt;&gt;'1 Full-time'!#REF!),'1 Full-time'!#REF!&amp;", "&amp;'1 Full-time'!#REF!&amp;", Price group "&amp;'1 Full-time'!$A$52&amp;", Long length, "&amp;"Level "&amp;'1 Full-time'!$C58&amp;"; ","")</f>
        <v>#REF!</v>
      </c>
      <c r="H96" s="1358" t="str">
        <f>IF(AND($F$7=1,ROUND('1 Full-time'!G58,2)&lt;&gt;'1 Full-time'!G58),'1 Full-time'!$G$6&amp;", "&amp;'1 Full-time'!G$10&amp;", Price group "&amp;'1 Full-time'!$A$52&amp;", Long length, "&amp;"Level "&amp;'1 Full-time'!$C58&amp;"; ","")</f>
        <v/>
      </c>
      <c r="I96" s="22" t="str">
        <f>IF(AND($F$7=1,ROUND('1 Full-time'!H58,2)&lt;&gt;'1 Full-time'!H58),'1 Full-time'!$G$6&amp;", "&amp;'1 Full-time'!H$10&amp;", Price group "&amp;'1 Full-time'!$A$52&amp;", Long length, "&amp;"Level "&amp;'1 Full-time'!$C58&amp;"; ","")</f>
        <v/>
      </c>
      <c r="J96" s="1396" t="str">
        <f>IF(AND($F$7=1,ROUND('1 Full-time'!I58,2)&lt;&gt;'1 Full-time'!I58),'1 Full-time'!$G$6&amp;", "&amp;'1 Full-time'!I$10&amp;", Price group "&amp;'1 Full-time'!$A$52&amp;", Long length, "&amp;"Level "&amp;'1 Full-time'!$C58&amp;"; ","")</f>
        <v/>
      </c>
      <c r="K96" s="1358" t="str">
        <f>IF(AND($F$7=1,ROUND('1 Full-time'!J58,2)&lt;&gt;'1 Full-time'!J58),'1 Full-time'!$J$6&amp;", "&amp;'1 Full-time'!J$10&amp;", Price group "&amp;'1 Full-time'!$A$52&amp;", Long length, "&amp;"Level "&amp;'1 Full-time'!$C58&amp;"; ","")</f>
        <v/>
      </c>
      <c r="L96" s="22" t="str">
        <f>IF(AND($F$7=1,ROUND('1 Full-time'!K58,2)&lt;&gt;'1 Full-time'!K58),'1 Full-time'!$J$6&amp;", "&amp;'1 Full-time'!K$10&amp;", Price group "&amp;'1 Full-time'!$A$52&amp;", Long length, "&amp;"Level "&amp;'1 Full-time'!$C58&amp;"; ","")</f>
        <v/>
      </c>
      <c r="M96" s="1396" t="str">
        <f>IF(AND($F$7=1,ROUND('1 Full-time'!L58,2)&lt;&gt;'1 Full-time'!L58),'1 Full-time'!$J$6&amp;", "&amp;'1 Full-time'!L$10&amp;", Price group "&amp;'1 Full-time'!$A$52&amp;", Long length, "&amp;"Level "&amp;'1 Full-time'!$C58&amp;"; ","")</f>
        <v/>
      </c>
      <c r="N96" s="1417"/>
      <c r="O96" s="1418"/>
      <c r="P96" s="1419"/>
      <c r="Q96" s="130"/>
      <c r="R96" s="1411"/>
      <c r="S96" s="25"/>
      <c r="T96" s="25"/>
      <c r="W96" s="25"/>
      <c r="X96" s="25"/>
    </row>
    <row r="97" spans="2:24" x14ac:dyDescent="0.2">
      <c r="B97" s="62"/>
      <c r="C97" s="25"/>
      <c r="D97" s="121" t="s">
        <v>110</v>
      </c>
      <c r="E97" s="1358" t="e">
        <f>IF(AND($F$7=1,ROUND('1 Full-time'!#REF!,2)&lt;&gt;'1 Full-time'!#REF!),'1 Full-time'!#REF!&amp;", "&amp;'1 Full-time'!#REF!&amp;", Price group "&amp;'1 Full-time'!$A$52&amp;", Long length, "&amp;"Level "&amp;'1 Full-time'!$C59&amp;"; ","")</f>
        <v>#REF!</v>
      </c>
      <c r="F97" s="22" t="e">
        <f>IF(AND($F$7=1,ROUND('1 Full-time'!#REF!,2)&lt;&gt;'1 Full-time'!#REF!),'1 Full-time'!#REF!&amp;", "&amp;'1 Full-time'!#REF!&amp;", Price group "&amp;'1 Full-time'!$A$52&amp;", Long length, "&amp;"Level "&amp;'1 Full-time'!$C59&amp;"; ","")</f>
        <v>#REF!</v>
      </c>
      <c r="G97" s="1396" t="e">
        <f>IF(AND($F$7=1,ROUND('1 Full-time'!#REF!,2)&lt;&gt;'1 Full-time'!#REF!),'1 Full-time'!#REF!&amp;", "&amp;'1 Full-time'!#REF!&amp;", Price group "&amp;'1 Full-time'!$A$52&amp;", Long length, "&amp;"Level "&amp;'1 Full-time'!$C59&amp;"; ","")</f>
        <v>#REF!</v>
      </c>
      <c r="H97" s="1358" t="str">
        <f>IF(AND($F$7=1,ROUND('1 Full-time'!G59,2)&lt;&gt;'1 Full-time'!G59),'1 Full-time'!$G$6&amp;", "&amp;'1 Full-time'!G$10&amp;", Price group "&amp;'1 Full-time'!$A$52&amp;", Long length, "&amp;"Level "&amp;'1 Full-time'!$C59&amp;"; ","")</f>
        <v/>
      </c>
      <c r="I97" s="22" t="str">
        <f>IF(AND($F$7=1,ROUND('1 Full-time'!H59,2)&lt;&gt;'1 Full-time'!H59),'1 Full-time'!$G$6&amp;", "&amp;'1 Full-time'!H$10&amp;", Price group "&amp;'1 Full-time'!$A$52&amp;", Long length, "&amp;"Level "&amp;'1 Full-time'!$C59&amp;"; ","")</f>
        <v/>
      </c>
      <c r="J97" s="1396" t="str">
        <f>IF(AND($F$7=1,ROUND('1 Full-time'!I59,2)&lt;&gt;'1 Full-time'!I59),'1 Full-time'!$G$6&amp;", "&amp;'1 Full-time'!I$10&amp;", Price group "&amp;'1 Full-time'!$A$52&amp;", Long length, "&amp;"Level "&amp;'1 Full-time'!$C59&amp;"; ","")</f>
        <v/>
      </c>
      <c r="K97" s="1358" t="str">
        <f>IF(AND($F$7=1,ROUND('1 Full-time'!J59,2)&lt;&gt;'1 Full-time'!J59),'1 Full-time'!$J$6&amp;", "&amp;'1 Full-time'!J$10&amp;", Price group "&amp;'1 Full-time'!$A$52&amp;", Long length, "&amp;"Level "&amp;'1 Full-time'!$C59&amp;"; ","")</f>
        <v/>
      </c>
      <c r="L97" s="22" t="str">
        <f>IF(AND($F$7=1,ROUND('1 Full-time'!K59,2)&lt;&gt;'1 Full-time'!K59),'1 Full-time'!$J$6&amp;", "&amp;'1 Full-time'!K$10&amp;", Price group "&amp;'1 Full-time'!$A$52&amp;", Long length, "&amp;"Level "&amp;'1 Full-time'!$C59&amp;"; ","")</f>
        <v/>
      </c>
      <c r="M97" s="1396" t="str">
        <f>IF(AND($F$7=1,ROUND('1 Full-time'!L59,2)&lt;&gt;'1 Full-time'!L59),'1 Full-time'!$J$6&amp;", "&amp;'1 Full-time'!L$10&amp;", Price group "&amp;'1 Full-time'!$A$52&amp;", Long length, "&amp;"Level "&amp;'1 Full-time'!$C59&amp;"; ","")</f>
        <v/>
      </c>
      <c r="N97" s="1417"/>
      <c r="O97" s="1418"/>
      <c r="P97" s="1419"/>
      <c r="Q97" s="130"/>
      <c r="R97" s="1411"/>
      <c r="S97" s="25"/>
      <c r="T97" s="25"/>
      <c r="W97" s="22"/>
      <c r="X97" s="22"/>
    </row>
    <row r="98" spans="2:24" x14ac:dyDescent="0.2">
      <c r="B98" s="62"/>
      <c r="C98" s="25"/>
      <c r="D98" s="121" t="s">
        <v>113</v>
      </c>
      <c r="E98" s="1400" t="e">
        <f>IF(AND($F$7=1,ROUND('1 Full-time'!#REF!,2)&lt;&gt;'1 Full-time'!#REF!),'1 Full-time'!#REF!&amp;", "&amp;'1 Full-time'!#REF!&amp;", Price group "&amp;'1 Full-time'!$A$52&amp;", Long length, "&amp;"Level "&amp;'1 Full-time'!$C60&amp;"; ","")</f>
        <v>#REF!</v>
      </c>
      <c r="F98" s="134" t="e">
        <f>IF(AND($F$7=1,ROUND('1 Full-time'!#REF!,2)&lt;&gt;'1 Full-time'!#REF!),'1 Full-time'!#REF!&amp;", "&amp;'1 Full-time'!#REF!&amp;", Price group "&amp;'1 Full-time'!$A$52&amp;", Long length, "&amp;"Level "&amp;'1 Full-time'!$C60&amp;"; ","")</f>
        <v>#REF!</v>
      </c>
      <c r="G98" s="1401" t="e">
        <f>IF(AND($F$7=1,ROUND('1 Full-time'!#REF!,2)&lt;&gt;'1 Full-time'!#REF!),'1 Full-time'!#REF!&amp;", "&amp;'1 Full-time'!#REF!&amp;", Price group "&amp;'1 Full-time'!$A$52&amp;", Long length, "&amp;"Level "&amp;'1 Full-time'!$C60&amp;"; ","")</f>
        <v>#REF!</v>
      </c>
      <c r="H98" s="1400" t="str">
        <f>IF(AND($F$7=1,ROUND('1 Full-time'!G60,2)&lt;&gt;'1 Full-time'!G60),'1 Full-time'!$G$6&amp;", "&amp;'1 Full-time'!G$10&amp;", Price group "&amp;'1 Full-time'!$A$52&amp;", Long length, "&amp;"Level "&amp;'1 Full-time'!$C60&amp;"; ","")</f>
        <v/>
      </c>
      <c r="I98" s="134" t="str">
        <f>IF(AND($F$7=1,ROUND('1 Full-time'!H60,2)&lt;&gt;'1 Full-time'!H60),'1 Full-time'!$G$6&amp;", "&amp;'1 Full-time'!H$10&amp;", Price group "&amp;'1 Full-time'!$A$52&amp;", Long length, "&amp;"Level "&amp;'1 Full-time'!$C60&amp;"; ","")</f>
        <v/>
      </c>
      <c r="J98" s="1401" t="str">
        <f>IF(AND($F$7=1,ROUND('1 Full-time'!I60,2)&lt;&gt;'1 Full-time'!I60),'1 Full-time'!$G$6&amp;", "&amp;'1 Full-time'!I$10&amp;", Price group "&amp;'1 Full-time'!$A$52&amp;", Long length, "&amp;"Level "&amp;'1 Full-time'!$C60&amp;"; ","")</f>
        <v/>
      </c>
      <c r="K98" s="1400" t="str">
        <f>IF(AND($F$7=1,ROUND('1 Full-time'!J60,2)&lt;&gt;'1 Full-time'!J60),'1 Full-time'!$J$6&amp;", "&amp;'1 Full-time'!J$10&amp;", Price group "&amp;'1 Full-time'!$A$52&amp;", Long length, "&amp;"Level "&amp;'1 Full-time'!$C60&amp;"; ","")</f>
        <v/>
      </c>
      <c r="L98" s="134" t="str">
        <f>IF(AND($F$7=1,ROUND('1 Full-time'!K60,2)&lt;&gt;'1 Full-time'!K60),'1 Full-time'!$J$6&amp;", "&amp;'1 Full-time'!K$10&amp;", Price group "&amp;'1 Full-time'!$A$52&amp;", Long length, "&amp;"Level "&amp;'1 Full-time'!$C60&amp;"; ","")</f>
        <v/>
      </c>
      <c r="M98" s="1401" t="str">
        <f>IF(AND($F$7=1,ROUND('1 Full-time'!L60,2)&lt;&gt;'1 Full-time'!L60),'1 Full-time'!$J$6&amp;", "&amp;'1 Full-time'!L$10&amp;", Price group "&amp;'1 Full-time'!$A$52&amp;", Long length, "&amp;"Level "&amp;'1 Full-time'!$C60&amp;"; ","")</f>
        <v/>
      </c>
      <c r="N98" s="1424"/>
      <c r="O98" s="1425"/>
      <c r="P98" s="1426"/>
      <c r="Q98" s="130"/>
      <c r="R98" s="1411"/>
      <c r="S98" s="25"/>
      <c r="T98" s="25"/>
      <c r="W98" s="22"/>
      <c r="X98" s="22"/>
    </row>
    <row r="99" spans="2:24" x14ac:dyDescent="0.2">
      <c r="B99" s="68"/>
      <c r="C99" s="25"/>
      <c r="D99" s="25"/>
      <c r="E99" s="39"/>
      <c r="F99" s="39"/>
      <c r="G99" s="39"/>
      <c r="H99" s="39"/>
      <c r="I99" s="39"/>
      <c r="J99" s="39"/>
      <c r="K99" s="39"/>
      <c r="L99" s="39"/>
      <c r="M99" s="39"/>
      <c r="N99" s="39"/>
      <c r="O99" s="39"/>
      <c r="P99" s="39"/>
      <c r="Q99" s="1410"/>
      <c r="R99" s="1428"/>
      <c r="S99" s="25"/>
      <c r="T99" s="25"/>
      <c r="W99" s="22"/>
      <c r="X99" s="22"/>
    </row>
    <row r="100" spans="2:24" x14ac:dyDescent="0.2">
      <c r="B100" s="68"/>
      <c r="C100" s="25"/>
      <c r="D100" s="25"/>
      <c r="E100" s="1429" t="e">
        <f t="shared" ref="E100:M100" si="2">E67&amp;E68&amp;E69&amp;E70&amp;E71&amp;E72&amp;E73&amp;E74&amp;E75&amp;E76&amp;E77&amp;E78&amp;E79&amp;E80&amp;E81&amp;E82&amp;E83&amp;E84&amp;E85&amp;E86&amp;E87&amp;E88&amp;E89&amp;E90&amp;E91&amp;E92&amp;E93&amp;E94&amp;E95&amp;E96&amp;E97&amp;E98</f>
        <v>#REF!</v>
      </c>
      <c r="F100" s="1429" t="e">
        <f t="shared" si="2"/>
        <v>#REF!</v>
      </c>
      <c r="G100" s="1429" t="e">
        <f t="shared" si="2"/>
        <v>#REF!</v>
      </c>
      <c r="H100" s="1429" t="str">
        <f t="shared" si="2"/>
        <v/>
      </c>
      <c r="I100" s="1429" t="str">
        <f t="shared" si="2"/>
        <v/>
      </c>
      <c r="J100" s="1429" t="str">
        <f t="shared" si="2"/>
        <v/>
      </c>
      <c r="K100" s="1429" t="str">
        <f t="shared" si="2"/>
        <v/>
      </c>
      <c r="L100" s="1429" t="str">
        <f t="shared" si="2"/>
        <v/>
      </c>
      <c r="M100" s="1429" t="str">
        <f t="shared" si="2"/>
        <v/>
      </c>
      <c r="N100" s="1430"/>
      <c r="O100" s="1430"/>
      <c r="P100" s="1430"/>
      <c r="Q100" s="1431"/>
      <c r="R100" s="1432"/>
      <c r="S100" s="25"/>
      <c r="T100" s="25"/>
      <c r="W100" s="22"/>
      <c r="X100" s="22"/>
    </row>
    <row r="101" spans="2:24" x14ac:dyDescent="0.2">
      <c r="B101" s="25"/>
      <c r="C101" s="25"/>
      <c r="D101" s="25"/>
      <c r="E101" s="25"/>
      <c r="F101" s="25"/>
      <c r="G101" s="25"/>
      <c r="H101" s="25"/>
      <c r="I101" s="25"/>
      <c r="J101" s="25"/>
      <c r="K101" s="25"/>
      <c r="L101" s="25"/>
      <c r="M101" s="25"/>
      <c r="N101" s="25"/>
      <c r="O101" s="25"/>
      <c r="P101" s="25"/>
      <c r="Q101" s="130"/>
      <c r="R101" s="1411"/>
      <c r="S101" s="25"/>
      <c r="T101" s="25"/>
      <c r="W101" s="22"/>
      <c r="X101" s="22"/>
    </row>
    <row r="102" spans="2:24" x14ac:dyDescent="0.2">
      <c r="B102" s="25"/>
      <c r="C102" s="1402" t="str">
        <f>H102&amp;K102</f>
        <v/>
      </c>
      <c r="D102" s="25"/>
      <c r="E102" s="1402" t="e">
        <f>E100&amp;F100&amp;G100</f>
        <v>#REF!</v>
      </c>
      <c r="F102" s="25"/>
      <c r="G102" s="25"/>
      <c r="H102" s="1402" t="str">
        <f>H100&amp;I100&amp;J100</f>
        <v/>
      </c>
      <c r="I102" s="25"/>
      <c r="J102" s="25"/>
      <c r="K102" s="1402" t="str">
        <f>K100&amp;L100&amp;M100</f>
        <v/>
      </c>
      <c r="L102" s="25"/>
      <c r="M102" s="25"/>
      <c r="N102" s="1433"/>
      <c r="O102" s="25"/>
      <c r="P102" s="25"/>
      <c r="Q102" s="130"/>
      <c r="R102" s="1411"/>
      <c r="S102" s="25"/>
      <c r="T102" s="25"/>
      <c r="W102" s="25"/>
      <c r="X102" s="25"/>
    </row>
    <row r="103" spans="2:24" x14ac:dyDescent="0.2">
      <c r="B103" s="25"/>
      <c r="C103" s="25"/>
      <c r="D103" s="25"/>
      <c r="E103" s="25"/>
      <c r="F103" s="25"/>
      <c r="G103" s="25"/>
      <c r="H103" s="25"/>
      <c r="I103" s="25"/>
      <c r="J103" s="25"/>
      <c r="K103" s="25"/>
      <c r="L103" s="25"/>
      <c r="M103" s="25"/>
      <c r="N103" s="25"/>
      <c r="O103" s="1434"/>
      <c r="P103" s="1434"/>
      <c r="Q103" s="1435"/>
      <c r="R103" s="1411"/>
      <c r="S103" s="25"/>
      <c r="T103" s="25"/>
      <c r="W103" s="25"/>
      <c r="X103" s="25"/>
    </row>
    <row r="104" spans="2:24" x14ac:dyDescent="0.2">
      <c r="B104" s="56" t="s">
        <v>11052</v>
      </c>
      <c r="C104" s="1436"/>
      <c r="D104" s="1437"/>
      <c r="E104" s="56"/>
      <c r="F104" s="1436"/>
      <c r="G104" s="1436"/>
      <c r="H104" s="1437"/>
      <c r="I104" s="1437"/>
      <c r="J104" s="1437"/>
      <c r="K104" s="63"/>
      <c r="L104" s="63"/>
      <c r="M104" s="63"/>
      <c r="N104" s="1437"/>
      <c r="O104" s="1406"/>
      <c r="P104" s="1406"/>
      <c r="Q104" s="1407"/>
      <c r="R104" s="25"/>
      <c r="S104" s="22"/>
      <c r="T104" s="25"/>
      <c r="W104" s="25"/>
      <c r="X104" s="25"/>
    </row>
    <row r="105" spans="2:24" x14ac:dyDescent="0.2">
      <c r="B105" s="25"/>
      <c r="C105" s="22"/>
      <c r="D105" s="1409"/>
      <c r="E105" s="120"/>
      <c r="F105" s="1438"/>
      <c r="G105" s="1438"/>
      <c r="H105" s="1409"/>
      <c r="I105" s="1409"/>
      <c r="J105" s="1409"/>
      <c r="K105" s="25"/>
      <c r="L105" s="25"/>
      <c r="M105" s="25"/>
      <c r="N105" s="1409"/>
      <c r="O105" s="28"/>
      <c r="P105" s="28"/>
      <c r="Q105" s="1403"/>
      <c r="R105" s="25"/>
      <c r="S105" s="25"/>
      <c r="T105" s="25"/>
      <c r="W105" s="25"/>
      <c r="X105" s="25"/>
    </row>
    <row r="106" spans="2:24" x14ac:dyDescent="0.2">
      <c r="B106" s="25"/>
      <c r="C106" s="22"/>
      <c r="D106" s="120"/>
      <c r="E106" s="186" t="s">
        <v>11045</v>
      </c>
      <c r="F106" s="186"/>
      <c r="G106" s="186"/>
      <c r="H106" s="186" t="s">
        <v>11046</v>
      </c>
      <c r="I106" s="1439"/>
      <c r="J106" s="1439"/>
      <c r="K106" s="25"/>
      <c r="L106" s="25"/>
      <c r="M106" s="25"/>
      <c r="N106" s="39" t="s">
        <v>11048</v>
      </c>
      <c r="O106" s="39"/>
      <c r="P106" s="39"/>
      <c r="Q106" s="1440"/>
      <c r="R106" s="25"/>
      <c r="S106" s="25"/>
      <c r="T106" s="25"/>
      <c r="W106" s="25"/>
      <c r="X106" s="25"/>
    </row>
    <row r="107" spans="2:24" x14ac:dyDescent="0.2">
      <c r="B107" s="121" t="s">
        <v>101</v>
      </c>
      <c r="C107" s="25" t="s">
        <v>102</v>
      </c>
      <c r="D107" s="121" t="s">
        <v>103</v>
      </c>
      <c r="E107" s="1394" t="e">
        <f>IF(AND($G$7=1,'1 Full-time'!#REF!&lt;0),'1 Full-time'!#REF!&amp;", "&amp;'1 Full-time'!#REF!&amp;", Price group "&amp;'1 Full-time'!$A$22&amp;", Standard length, Level "&amp;'1 Full-time'!$C22&amp;"; ","")</f>
        <v>#REF!</v>
      </c>
      <c r="F107" s="1313" t="e">
        <f>IF(AND($G$7=1,'1 Full-time'!#REF!&lt;0),'1 Full-time'!#REF!&amp;", "&amp;'1 Full-time'!#REF!&amp;", Price group "&amp;'1 Full-time'!$A$22&amp;", Standard length, Level "&amp;'1 Full-time'!$C22&amp;"; ","")</f>
        <v>#REF!</v>
      </c>
      <c r="G107" s="1395" t="e">
        <f>IF(AND($G$7=1,'1 Full-time'!#REF!&lt;0),'1 Full-time'!#REF!&amp;", "&amp;'1 Full-time'!#REF!&amp;", Price group "&amp;'1 Full-time'!$A$22&amp;", Standard length, Level "&amp;'1 Full-time'!$C22&amp;"; ","")</f>
        <v>#REF!</v>
      </c>
      <c r="H107" s="1394" t="str">
        <f>IF(AND($G$7=1,'1 Full-time'!G22&lt;0),'1 Full-time'!$G$6&amp;", "&amp;'1 Full-time'!G$10&amp;", Price group "&amp;'1 Full-time'!$A$22&amp;", Standard length, Level "&amp;'1 Full-time'!$C22&amp;"; ","")</f>
        <v/>
      </c>
      <c r="I107" s="1313" t="str">
        <f>IF(AND($G$7=1,'1 Full-time'!H22&lt;0),'1 Full-time'!$G$6&amp;", "&amp;'1 Full-time'!H$10&amp;", Price group "&amp;'1 Full-time'!$A$22&amp;", Standard length, Level "&amp;'1 Full-time'!$C22&amp;"; ","")</f>
        <v/>
      </c>
      <c r="J107" s="1395" t="str">
        <f>IF(AND($G$7=1,'1 Full-time'!I22&lt;0),'1 Full-time'!$G$6&amp;", "&amp;'1 Full-time'!I$10&amp;", Price group "&amp;'1 Full-time'!$A$22&amp;", Standard length, Level "&amp;'1 Full-time'!$C22&amp;"; ","")</f>
        <v/>
      </c>
      <c r="K107" s="25"/>
      <c r="L107" s="25"/>
      <c r="M107" s="25"/>
      <c r="N107" s="1394" t="str">
        <f>IF(AND($G$7=1,'1 Full-time'!M22&lt;0),'1 Full-time'!$M$6&amp;", "&amp;'1 Full-time'!M$10&amp;", Price group "&amp;'1 Full-time'!$A$22&amp;", Standard length, Level "&amp;'1 Full-time'!$C22&amp;"; ","")</f>
        <v/>
      </c>
      <c r="O107" s="1313" t="str">
        <f>IF(AND($G$7=1,'1 Full-time'!N22&lt;0),'1 Full-time'!$M$6&amp;", "&amp;'1 Full-time'!N$10&amp;", Price group "&amp;'1 Full-time'!$A$22&amp;", Standard length, Level "&amp;'1 Full-time'!$C22&amp;"; ","")</f>
        <v/>
      </c>
      <c r="P107" s="1395" t="str">
        <f>IF(AND($G$7=1,'1 Full-time'!O22&lt;0),'1 Full-time'!$M$6&amp;", "&amp;'1 Full-time'!O$10&amp;", Price group "&amp;'1 Full-time'!$A$22&amp;", Standard length, Level "&amp;'1 Full-time'!$C22&amp;"; ","")</f>
        <v/>
      </c>
      <c r="Q107" s="1441"/>
      <c r="R107" s="25"/>
      <c r="S107" s="25"/>
      <c r="T107" s="25"/>
      <c r="W107" s="25"/>
      <c r="X107" s="25"/>
    </row>
    <row r="108" spans="2:24" x14ac:dyDescent="0.2">
      <c r="B108" s="121"/>
      <c r="C108" s="25"/>
      <c r="D108" s="121" t="s">
        <v>107</v>
      </c>
      <c r="E108" s="1358" t="e">
        <f>IF(AND($G$7=1,'1 Full-time'!#REF!&lt;0),'1 Full-time'!#REF!&amp;", "&amp;'1 Full-time'!#REF!&amp;", Price group "&amp;'1 Full-time'!$A$22&amp;", Standard length, Level "&amp;'1 Full-time'!$C23&amp;"; ","")</f>
        <v>#REF!</v>
      </c>
      <c r="F108" s="22" t="e">
        <f>IF(AND($G$7=1,'1 Full-time'!#REF!&lt;0),'1 Full-time'!#REF!&amp;", "&amp;'1 Full-time'!#REF!&amp;", Price group "&amp;'1 Full-time'!$A$22&amp;", Standard length, Level "&amp;'1 Full-time'!$C23&amp;"; ","")</f>
        <v>#REF!</v>
      </c>
      <c r="G108" s="1396" t="e">
        <f>IF(AND($G$7=1,'1 Full-time'!#REF!&lt;0),'1 Full-time'!#REF!&amp;", "&amp;'1 Full-time'!#REF!&amp;", Price group "&amp;'1 Full-time'!$A$22&amp;", Standard length, Level "&amp;'1 Full-time'!$C23&amp;"; ","")</f>
        <v>#REF!</v>
      </c>
      <c r="H108" s="1358" t="str">
        <f>IF(AND($G$7=1,'1 Full-time'!G23&lt;0),'1 Full-time'!$G$6&amp;", "&amp;'1 Full-time'!G$10&amp;", Price group "&amp;'1 Full-time'!$A$22&amp;", Standard length, Level "&amp;'1 Full-time'!$C23&amp;"; ","")</f>
        <v/>
      </c>
      <c r="I108" s="22" t="str">
        <f>IF(AND($G$7=1,'1 Full-time'!H23&lt;0),'1 Full-time'!$G$6&amp;", "&amp;'1 Full-time'!H$10&amp;", Price group "&amp;'1 Full-time'!$A$22&amp;", Standard length, Level "&amp;'1 Full-time'!$C23&amp;"; ","")</f>
        <v/>
      </c>
      <c r="J108" s="1396" t="str">
        <f>IF(AND($G$7=1,'1 Full-time'!I23&lt;0),'1 Full-time'!$G$6&amp;", "&amp;'1 Full-time'!I$10&amp;", Price group "&amp;'1 Full-time'!$A$22&amp;", Standard length, Level "&amp;'1 Full-time'!$C23&amp;"; ","")</f>
        <v/>
      </c>
      <c r="K108" s="25"/>
      <c r="L108" s="25"/>
      <c r="M108" s="25"/>
      <c r="N108" s="1358" t="str">
        <f>IF(AND($G$7=1,'1 Full-time'!M23&lt;0),'1 Full-time'!$M$6&amp;", "&amp;'1 Full-time'!M$10&amp;", Price group "&amp;'1 Full-time'!$A$22&amp;", Standard length, Level "&amp;'1 Full-time'!$C23&amp;"; ","")</f>
        <v/>
      </c>
      <c r="O108" s="22" t="str">
        <f>IF(AND($G$7=1,'1 Full-time'!N23&lt;0),'1 Full-time'!$M$6&amp;", "&amp;'1 Full-time'!N$10&amp;", Price group "&amp;'1 Full-time'!$A$22&amp;", Standard length, Level "&amp;'1 Full-time'!$C23&amp;"; ","")</f>
        <v/>
      </c>
      <c r="P108" s="1396" t="str">
        <f>IF(AND($G$7=1,'1 Full-time'!O23&lt;0),'1 Full-time'!$M$6&amp;", "&amp;'1 Full-time'!O$10&amp;", Price group "&amp;'1 Full-time'!$A$22&amp;", Standard length, Level "&amp;'1 Full-time'!$C23&amp;"; ","")</f>
        <v/>
      </c>
      <c r="Q108" s="1441"/>
      <c r="R108" s="25"/>
      <c r="S108" s="25"/>
      <c r="T108" s="25"/>
      <c r="W108" s="25"/>
      <c r="X108" s="25"/>
    </row>
    <row r="109" spans="2:24" x14ac:dyDescent="0.2">
      <c r="B109" s="121"/>
      <c r="C109" s="25"/>
      <c r="D109" s="121" t="s">
        <v>110</v>
      </c>
      <c r="E109" s="1358" t="e">
        <f>IF(AND($G$7=1,'1 Full-time'!#REF!&lt;0),'1 Full-time'!#REF!&amp;", "&amp;'1 Full-time'!#REF!&amp;", Price group "&amp;'1 Full-time'!$A$22&amp;", Standard length, Level "&amp;'1 Full-time'!$C24&amp;"; ","")</f>
        <v>#REF!</v>
      </c>
      <c r="F109" s="22" t="e">
        <f>IF(AND($G$7=1,'1 Full-time'!#REF!&lt;0),'1 Full-time'!#REF!&amp;", "&amp;'1 Full-time'!#REF!&amp;", Price group "&amp;'1 Full-time'!$A$22&amp;", Standard length, Level "&amp;'1 Full-time'!$C24&amp;"; ","")</f>
        <v>#REF!</v>
      </c>
      <c r="G109" s="1396" t="e">
        <f>IF(AND($G$7=1,'1 Full-time'!#REF!&lt;0),'1 Full-time'!#REF!&amp;", "&amp;'1 Full-time'!#REF!&amp;", Price group "&amp;'1 Full-time'!$A$22&amp;", Standard length, Level "&amp;'1 Full-time'!$C24&amp;"; ","")</f>
        <v>#REF!</v>
      </c>
      <c r="H109" s="1358" t="str">
        <f>IF(AND($G$7=1,'1 Full-time'!G24&lt;0),'1 Full-time'!$G$6&amp;", "&amp;'1 Full-time'!G$10&amp;", Price group "&amp;'1 Full-time'!$A$22&amp;", Standard length, Level "&amp;'1 Full-time'!$C24&amp;"; ","")</f>
        <v/>
      </c>
      <c r="I109" s="22" t="str">
        <f>IF(AND($G$7=1,'1 Full-time'!H24&lt;0),'1 Full-time'!$G$6&amp;", "&amp;'1 Full-time'!H$10&amp;", Price group "&amp;'1 Full-time'!$A$22&amp;", Standard length, Level "&amp;'1 Full-time'!$C24&amp;"; ","")</f>
        <v/>
      </c>
      <c r="J109" s="1396" t="str">
        <f>IF(AND($G$7=1,'1 Full-time'!I24&lt;0),'1 Full-time'!$G$6&amp;", "&amp;'1 Full-time'!I$10&amp;", Price group "&amp;'1 Full-time'!$A$22&amp;", Standard length, Level "&amp;'1 Full-time'!$C24&amp;"; ","")</f>
        <v/>
      </c>
      <c r="K109" s="25"/>
      <c r="L109" s="25"/>
      <c r="M109" s="25"/>
      <c r="N109" s="1358" t="str">
        <f>IF(AND($G$7=1,'1 Full-time'!M24&lt;0),'1 Full-time'!$M$6&amp;", "&amp;'1 Full-time'!M$10&amp;", Price group "&amp;'1 Full-time'!$A$22&amp;", Standard length, Level "&amp;'1 Full-time'!$C24&amp;"; ","")</f>
        <v/>
      </c>
      <c r="O109" s="22" t="str">
        <f>IF(AND($G$7=1,'1 Full-time'!N24&lt;0),'1 Full-time'!$M$6&amp;", "&amp;'1 Full-time'!N$10&amp;", Price group "&amp;'1 Full-time'!$A$22&amp;", Standard length, Level "&amp;'1 Full-time'!$C24&amp;"; ","")</f>
        <v/>
      </c>
      <c r="P109" s="1396" t="str">
        <f>IF(AND($G$7=1,'1 Full-time'!O24&lt;0),'1 Full-time'!$M$6&amp;", "&amp;'1 Full-time'!O$10&amp;", Price group "&amp;'1 Full-time'!$A$22&amp;", Standard length, Level "&amp;'1 Full-time'!$C24&amp;"; ","")</f>
        <v/>
      </c>
      <c r="Q109" s="1441"/>
      <c r="R109" s="25"/>
      <c r="S109" s="25"/>
      <c r="T109" s="25"/>
      <c r="W109" s="25"/>
      <c r="X109" s="25"/>
    </row>
    <row r="110" spans="2:24" x14ac:dyDescent="0.2">
      <c r="B110" s="121"/>
      <c r="C110" s="25"/>
      <c r="D110" s="121" t="s">
        <v>113</v>
      </c>
      <c r="E110" s="1397" t="e">
        <f>IF(AND($G$7=1,'1 Full-time'!#REF!&lt;0),'1 Full-time'!#REF!&amp;", "&amp;'1 Full-time'!#REF!&amp;", Price group "&amp;'1 Full-time'!$A$22&amp;", Standard length, Level "&amp;'1 Full-time'!$C25&amp;"; ","")</f>
        <v>#REF!</v>
      </c>
      <c r="F110" s="1398" t="e">
        <f>IF(AND($G$7=1,'1 Full-time'!#REF!&lt;0),'1 Full-time'!#REF!&amp;", "&amp;'1 Full-time'!#REF!&amp;", Price group "&amp;'1 Full-time'!$A$22&amp;", Standard length, Level "&amp;'1 Full-time'!$C25&amp;"; ","")</f>
        <v>#REF!</v>
      </c>
      <c r="G110" s="1399" t="e">
        <f>IF(AND($G$7=1,'1 Full-time'!#REF!&lt;0),'1 Full-time'!#REF!&amp;", "&amp;'1 Full-time'!#REF!&amp;", Price group "&amp;'1 Full-time'!$A$22&amp;", Standard length, Level "&amp;'1 Full-time'!$C25&amp;"; ","")</f>
        <v>#REF!</v>
      </c>
      <c r="H110" s="1397" t="str">
        <f>IF(AND($G$7=1,'1 Full-time'!G25&lt;0),'1 Full-time'!$G$6&amp;", "&amp;'1 Full-time'!G$10&amp;", Price group "&amp;'1 Full-time'!$A$22&amp;", Standard length, Level "&amp;'1 Full-time'!$C25&amp;"; ","")</f>
        <v/>
      </c>
      <c r="I110" s="1398" t="str">
        <f>IF(AND($G$7=1,'1 Full-time'!H25&lt;0),'1 Full-time'!$G$6&amp;", "&amp;'1 Full-time'!H$10&amp;", Price group "&amp;'1 Full-time'!$A$22&amp;", Standard length, Level "&amp;'1 Full-time'!$C25&amp;"; ","")</f>
        <v/>
      </c>
      <c r="J110" s="1399" t="str">
        <f>IF(AND($G$7=1,'1 Full-time'!I25&lt;0),'1 Full-time'!$G$6&amp;", "&amp;'1 Full-time'!I$10&amp;", Price group "&amp;'1 Full-time'!$A$22&amp;", Standard length, Level "&amp;'1 Full-time'!$C25&amp;"; ","")</f>
        <v/>
      </c>
      <c r="K110" s="25"/>
      <c r="L110" s="25"/>
      <c r="M110" s="25"/>
      <c r="N110" s="1397" t="str">
        <f>IF(AND($G$7=1,'1 Full-time'!M25&lt;0),'1 Full-time'!$M$6&amp;", "&amp;'1 Full-time'!M$10&amp;", Price group "&amp;'1 Full-time'!$A$22&amp;", Standard length, Level "&amp;'1 Full-time'!$C25&amp;"; ","")</f>
        <v/>
      </c>
      <c r="O110" s="1398" t="str">
        <f>IF(AND($G$7=1,'1 Full-time'!N25&lt;0),'1 Full-time'!$M$6&amp;", "&amp;'1 Full-time'!N$10&amp;", Price group "&amp;'1 Full-time'!$A$22&amp;", Standard length, Level "&amp;'1 Full-time'!$C25&amp;"; ","")</f>
        <v/>
      </c>
      <c r="P110" s="1399" t="str">
        <f>IF(AND($G$7=1,'1 Full-time'!O25&lt;0),'1 Full-time'!$M$6&amp;", "&amp;'1 Full-time'!O$10&amp;", Price group "&amp;'1 Full-time'!$A$22&amp;", Standard length, Level "&amp;'1 Full-time'!$C25&amp;"; ","")</f>
        <v/>
      </c>
      <c r="Q110" s="1441"/>
      <c r="R110" s="25"/>
      <c r="S110" s="25"/>
      <c r="T110" s="25"/>
      <c r="W110" s="25"/>
      <c r="X110" s="25"/>
    </row>
    <row r="111" spans="2:24" x14ac:dyDescent="0.2">
      <c r="B111" s="121"/>
      <c r="C111" s="25" t="s">
        <v>116</v>
      </c>
      <c r="D111" s="121" t="s">
        <v>103</v>
      </c>
      <c r="E111" s="1358" t="e">
        <f>IF(AND($G$7=1,'1 Full-time'!#REF!&lt;0),'1 Full-time'!#REF!&amp;", "&amp;'1 Full-time'!#REF!&amp;", Price group "&amp;'1 Full-time'!$A$22&amp;", Long length, Level "&amp;'1 Full-time'!$C27&amp;"; ","")</f>
        <v>#REF!</v>
      </c>
      <c r="F111" s="22" t="e">
        <f>IF(AND($G$7=1,'1 Full-time'!#REF!&lt;0),'1 Full-time'!#REF!&amp;", "&amp;'1 Full-time'!#REF!&amp;", Price group "&amp;'1 Full-time'!$A$22&amp;", Long length, Level "&amp;'1 Full-time'!$C27&amp;"; ","")</f>
        <v>#REF!</v>
      </c>
      <c r="G111" s="1396" t="e">
        <f>IF(AND($G$7=1,'1 Full-time'!#REF!&lt;0),'1 Full-time'!#REF!&amp;", "&amp;'1 Full-time'!#REF!&amp;", Price group "&amp;'1 Full-time'!$A$22&amp;", Long length, Level "&amp;'1 Full-time'!$C27&amp;"; ","")</f>
        <v>#REF!</v>
      </c>
      <c r="H111" s="1358" t="str">
        <f>IF(AND($G$7=1,'1 Full-time'!G27&lt;0),'1 Full-time'!$G$6&amp;", "&amp;'1 Full-time'!G$10&amp;", Price group "&amp;'1 Full-time'!$A$22&amp;", Long length, Level "&amp;'1 Full-time'!$C27&amp;"; ","")</f>
        <v/>
      </c>
      <c r="I111" s="22" t="str">
        <f>IF(AND($G$7=1,'1 Full-time'!H27&lt;0),'1 Full-time'!$G$6&amp;", "&amp;'1 Full-time'!H$10&amp;", Price group "&amp;'1 Full-time'!$A$22&amp;", Long length, Level "&amp;'1 Full-time'!$C27&amp;"; ","")</f>
        <v/>
      </c>
      <c r="J111" s="1396" t="str">
        <f>IF(AND($G$7=1,'1 Full-time'!I27&lt;0),'1 Full-time'!$G$6&amp;", "&amp;'1 Full-time'!I$10&amp;", Price group "&amp;'1 Full-time'!$A$22&amp;", Long length, Level "&amp;'1 Full-time'!$C27&amp;"; ","")</f>
        <v/>
      </c>
      <c r="K111" s="25"/>
      <c r="L111" s="25"/>
      <c r="M111" s="25"/>
      <c r="N111" s="1358" t="str">
        <f>IF(AND($G$7=1,'1 Full-time'!M27&lt;0),'1 Full-time'!$M$6&amp;", "&amp;'1 Full-time'!M$10&amp;", Price group "&amp;'1 Full-time'!$A$22&amp;", Long length, Level "&amp;'1 Full-time'!$C27&amp;"; ","")</f>
        <v/>
      </c>
      <c r="O111" s="22" t="str">
        <f>IF(AND($G$7=1,'1 Full-time'!N27&lt;0),'1 Full-time'!$M$6&amp;", "&amp;'1 Full-time'!N$10&amp;", Price group "&amp;'1 Full-time'!$A$22&amp;", Long length, Level "&amp;'1 Full-time'!$C27&amp;"; ","")</f>
        <v/>
      </c>
      <c r="P111" s="1396" t="str">
        <f>IF(AND($G$7=1,'1 Full-time'!O27&lt;0),'1 Full-time'!$M$6&amp;", "&amp;'1 Full-time'!O$10&amp;", Price group "&amp;'1 Full-time'!$A$22&amp;", Long length, Level "&amp;'1 Full-time'!$C27&amp;"; ","")</f>
        <v/>
      </c>
      <c r="Q111" s="1441"/>
      <c r="R111" s="25"/>
      <c r="S111" s="25"/>
      <c r="T111" s="25"/>
      <c r="W111" s="25"/>
      <c r="X111" s="25"/>
    </row>
    <row r="112" spans="2:24" x14ac:dyDescent="0.2">
      <c r="B112" s="121"/>
      <c r="C112" s="25"/>
      <c r="D112" s="121" t="s">
        <v>107</v>
      </c>
      <c r="E112" s="1358" t="e">
        <f>IF(AND($G$7=1,'1 Full-time'!#REF!&lt;0),'1 Full-time'!#REF!&amp;", "&amp;'1 Full-time'!#REF!&amp;", Price group "&amp;'1 Full-time'!$A$22&amp;", Long length, Level "&amp;'1 Full-time'!$C28&amp;"; ","")</f>
        <v>#REF!</v>
      </c>
      <c r="F112" s="22" t="e">
        <f>IF(AND($G$7=1,'1 Full-time'!#REF!&lt;0),'1 Full-time'!#REF!&amp;", "&amp;'1 Full-time'!#REF!&amp;", Price group "&amp;'1 Full-time'!$A$22&amp;", Long length, Level "&amp;'1 Full-time'!$C28&amp;"; ","")</f>
        <v>#REF!</v>
      </c>
      <c r="G112" s="1396" t="e">
        <f>IF(AND($G$7=1,'1 Full-time'!#REF!&lt;0),'1 Full-time'!#REF!&amp;", "&amp;'1 Full-time'!#REF!&amp;", Price group "&amp;'1 Full-time'!$A$22&amp;", Long length, Level "&amp;'1 Full-time'!$C28&amp;"; ","")</f>
        <v>#REF!</v>
      </c>
      <c r="H112" s="1358" t="str">
        <f>IF(AND($G$7=1,'1 Full-time'!G28&lt;0),'1 Full-time'!$G$6&amp;", "&amp;'1 Full-time'!G$10&amp;", Price group "&amp;'1 Full-time'!$A$22&amp;", Long length, Level "&amp;'1 Full-time'!$C28&amp;"; ","")</f>
        <v/>
      </c>
      <c r="I112" s="22" t="str">
        <f>IF(AND($G$7=1,'1 Full-time'!H28&lt;0),'1 Full-time'!$G$6&amp;", "&amp;'1 Full-time'!H$10&amp;", Price group "&amp;'1 Full-time'!$A$22&amp;", Long length, Level "&amp;'1 Full-time'!$C28&amp;"; ","")</f>
        <v/>
      </c>
      <c r="J112" s="1396" t="str">
        <f>IF(AND($G$7=1,'1 Full-time'!I28&lt;0),'1 Full-time'!$G$6&amp;", "&amp;'1 Full-time'!I$10&amp;", Price group "&amp;'1 Full-time'!$A$22&amp;", Long length, Level "&amp;'1 Full-time'!$C28&amp;"; ","")</f>
        <v/>
      </c>
      <c r="K112" s="25"/>
      <c r="L112" s="25"/>
      <c r="M112" s="25"/>
      <c r="N112" s="1358" t="str">
        <f>IF(AND($G$7=1,'1 Full-time'!M28&lt;0),'1 Full-time'!$M$6&amp;", "&amp;'1 Full-time'!M$10&amp;", Price group "&amp;'1 Full-time'!$A$22&amp;", Long length, Level "&amp;'1 Full-time'!$C28&amp;"; ","")</f>
        <v/>
      </c>
      <c r="O112" s="22" t="str">
        <f>IF(AND($G$7=1,'1 Full-time'!N28&lt;0),'1 Full-time'!$M$6&amp;", "&amp;'1 Full-time'!N$10&amp;", Price group "&amp;'1 Full-time'!$A$22&amp;", Long length, Level "&amp;'1 Full-time'!$C28&amp;"; ","")</f>
        <v/>
      </c>
      <c r="P112" s="1396" t="str">
        <f>IF(AND($G$7=1,'1 Full-time'!O28&lt;0),'1 Full-time'!$M$6&amp;", "&amp;'1 Full-time'!O$10&amp;", Price group "&amp;'1 Full-time'!$A$22&amp;", Long length, Level "&amp;'1 Full-time'!$C28&amp;"; ","")</f>
        <v/>
      </c>
      <c r="Q112" s="1441"/>
      <c r="R112" s="25"/>
      <c r="S112" s="25"/>
      <c r="T112" s="25"/>
      <c r="W112" s="25"/>
      <c r="X112" s="25"/>
    </row>
    <row r="113" spans="2:24" x14ac:dyDescent="0.2">
      <c r="B113" s="121"/>
      <c r="C113" s="25"/>
      <c r="D113" s="121" t="s">
        <v>110</v>
      </c>
      <c r="E113" s="1358" t="e">
        <f>IF(AND($G$7=1,'1 Full-time'!#REF!&lt;0),'1 Full-time'!#REF!&amp;", "&amp;'1 Full-time'!#REF!&amp;", Price group "&amp;'1 Full-time'!$A$22&amp;", Long length, Level "&amp;'1 Full-time'!$C29&amp;"; ","")</f>
        <v>#REF!</v>
      </c>
      <c r="F113" s="22" t="e">
        <f>IF(AND($G$7=1,'1 Full-time'!#REF!&lt;0),'1 Full-time'!#REF!&amp;", "&amp;'1 Full-time'!#REF!&amp;", Price group "&amp;'1 Full-time'!$A$22&amp;", Long length, Level "&amp;'1 Full-time'!$C29&amp;"; ","")</f>
        <v>#REF!</v>
      </c>
      <c r="G113" s="1396" t="e">
        <f>IF(AND($G$7=1,'1 Full-time'!#REF!&lt;0),'1 Full-time'!#REF!&amp;", "&amp;'1 Full-time'!#REF!&amp;", Price group "&amp;'1 Full-time'!$A$22&amp;", Long length, Level "&amp;'1 Full-time'!$C29&amp;"; ","")</f>
        <v>#REF!</v>
      </c>
      <c r="H113" s="1358" t="str">
        <f>IF(AND($G$7=1,'1 Full-time'!G29&lt;0),'1 Full-time'!$G$6&amp;", "&amp;'1 Full-time'!G$10&amp;", Price group "&amp;'1 Full-time'!$A$22&amp;", Long length, Level "&amp;'1 Full-time'!$C29&amp;"; ","")</f>
        <v/>
      </c>
      <c r="I113" s="22" t="str">
        <f>IF(AND($G$7=1,'1 Full-time'!H29&lt;0),'1 Full-time'!$G$6&amp;", "&amp;'1 Full-time'!H$10&amp;", Price group "&amp;'1 Full-time'!$A$22&amp;", Long length, Level "&amp;'1 Full-time'!$C29&amp;"; ","")</f>
        <v/>
      </c>
      <c r="J113" s="1396" t="str">
        <f>IF(AND($G$7=1,'1 Full-time'!I29&lt;0),'1 Full-time'!$G$6&amp;", "&amp;'1 Full-time'!I$10&amp;", Price group "&amp;'1 Full-time'!$A$22&amp;", Long length, Level "&amp;'1 Full-time'!$C29&amp;"; ","")</f>
        <v/>
      </c>
      <c r="K113" s="25"/>
      <c r="L113" s="25"/>
      <c r="M113" s="25"/>
      <c r="N113" s="1358" t="str">
        <f>IF(AND($G$7=1,'1 Full-time'!M29&lt;0),'1 Full-time'!$M$6&amp;", "&amp;'1 Full-time'!M$10&amp;", Price group "&amp;'1 Full-time'!$A$22&amp;", Long length, Level "&amp;'1 Full-time'!$C29&amp;"; ","")</f>
        <v/>
      </c>
      <c r="O113" s="22" t="str">
        <f>IF(AND($G$7=1,'1 Full-time'!N29&lt;0),'1 Full-time'!$M$6&amp;", "&amp;'1 Full-time'!N$10&amp;", Price group "&amp;'1 Full-time'!$A$22&amp;", Long length, Level "&amp;'1 Full-time'!$C29&amp;"; ","")</f>
        <v/>
      </c>
      <c r="P113" s="1396" t="str">
        <f>IF(AND($G$7=1,'1 Full-time'!O29&lt;0),'1 Full-time'!$M$6&amp;", "&amp;'1 Full-time'!O$10&amp;", Price group "&amp;'1 Full-time'!$A$22&amp;", Long length, Level "&amp;'1 Full-time'!$C29&amp;"; ","")</f>
        <v/>
      </c>
      <c r="Q113" s="1441"/>
      <c r="R113" s="25"/>
      <c r="S113" s="25"/>
      <c r="T113" s="25"/>
      <c r="W113" s="25"/>
      <c r="X113" s="25"/>
    </row>
    <row r="114" spans="2:24" x14ac:dyDescent="0.2">
      <c r="B114" s="121"/>
      <c r="C114" s="25"/>
      <c r="D114" s="121" t="s">
        <v>113</v>
      </c>
      <c r="E114" s="1400" t="e">
        <f>IF(AND($G$7=1,'1 Full-time'!#REF!&lt;0),'1 Full-time'!#REF!&amp;", "&amp;'1 Full-time'!#REF!&amp;", Price group "&amp;'1 Full-time'!$A$22&amp;", Long length, Level "&amp;'1 Full-time'!$C31&amp;"; ","")</f>
        <v>#REF!</v>
      </c>
      <c r="F114" s="134" t="e">
        <f>IF(AND($G$7=1,'1 Full-time'!#REF!&lt;0),'1 Full-time'!#REF!&amp;", "&amp;'1 Full-time'!#REF!&amp;", Price group "&amp;'1 Full-time'!$A$22&amp;", Long length, Level "&amp;'1 Full-time'!$C31&amp;"; ","")</f>
        <v>#REF!</v>
      </c>
      <c r="G114" s="1401" t="e">
        <f>IF(AND($G$7=1,'1 Full-time'!#REF!&lt;0),'1 Full-time'!#REF!&amp;", "&amp;'1 Full-time'!#REF!&amp;", Price group "&amp;'1 Full-time'!$A$22&amp;", Long length, Level "&amp;'1 Full-time'!$C31&amp;"; ","")</f>
        <v>#REF!</v>
      </c>
      <c r="H114" s="1400" t="str">
        <f>IF(AND($G$7=1,'1 Full-time'!G31&lt;0),'1 Full-time'!$G$6&amp;", "&amp;'1 Full-time'!G$10&amp;", Price group "&amp;'1 Full-time'!$A$22&amp;", Long length, Level "&amp;'1 Full-time'!$C31&amp;"; ","")</f>
        <v/>
      </c>
      <c r="I114" s="134" t="str">
        <f>IF(AND($G$7=1,'1 Full-time'!H31&lt;0),'1 Full-time'!$G$6&amp;", "&amp;'1 Full-time'!H$10&amp;", Price group "&amp;'1 Full-time'!$A$22&amp;", Long length, Level "&amp;'1 Full-time'!$C31&amp;"; ","")</f>
        <v/>
      </c>
      <c r="J114" s="1401" t="str">
        <f>IF(AND($G$7=1,'1 Full-time'!I31&lt;0),'1 Full-time'!$G$6&amp;", "&amp;'1 Full-time'!I$10&amp;", Price group "&amp;'1 Full-time'!$A$22&amp;", Long length, Level "&amp;'1 Full-time'!$C31&amp;"; ","")</f>
        <v/>
      </c>
      <c r="K114" s="25"/>
      <c r="L114" s="25"/>
      <c r="M114" s="25"/>
      <c r="N114" s="1400" t="str">
        <f>IF(AND($G$7=1,'1 Full-time'!M31&lt;0),'1 Full-time'!$M$6&amp;", "&amp;'1 Full-time'!M$10&amp;", Price group "&amp;'1 Full-time'!$A$22&amp;", Long length, Level "&amp;'1 Full-time'!$C31&amp;"; ","")</f>
        <v/>
      </c>
      <c r="O114" s="134" t="str">
        <f>IF(AND($G$7=1,'1 Full-time'!N31&lt;0),'1 Full-time'!$M$6&amp;", "&amp;'1 Full-time'!N$10&amp;", Price group "&amp;'1 Full-time'!$A$22&amp;", Long length, Level "&amp;'1 Full-time'!$C31&amp;"; ","")</f>
        <v/>
      </c>
      <c r="P114" s="1401" t="str">
        <f>IF(AND($G$7=1,'1 Full-time'!O31&lt;0),'1 Full-time'!$M$6&amp;", "&amp;'1 Full-time'!O$10&amp;", Price group "&amp;'1 Full-time'!$A$22&amp;", Long length, Level "&amp;'1 Full-time'!$C31&amp;"; ","")</f>
        <v/>
      </c>
      <c r="Q114" s="1441"/>
      <c r="R114" s="25"/>
      <c r="S114" s="25"/>
      <c r="T114" s="25"/>
      <c r="W114" s="25"/>
      <c r="X114" s="25"/>
    </row>
    <row r="115" spans="2:24" x14ac:dyDescent="0.2">
      <c r="B115" s="121" t="s">
        <v>124</v>
      </c>
      <c r="C115" s="22" t="s">
        <v>102</v>
      </c>
      <c r="D115" s="121" t="s">
        <v>103</v>
      </c>
      <c r="E115" s="1358" t="e">
        <f>IF(AND($G$7=1,'1 Full-time'!#REF!&lt;0),'1 Full-time'!#REF!&amp;", "&amp;'1 Full-time'!#REF!&amp;", Price group "&amp;'1 Full-time'!$A$32&amp;", Standard length, Level "&amp;'1 Full-time'!$C32&amp;"; ","")</f>
        <v>#REF!</v>
      </c>
      <c r="F115" s="22" t="e">
        <f>IF(AND($G$7=1,'1 Full-time'!#REF!&lt;0),'1 Full-time'!#REF!&amp;", "&amp;'1 Full-time'!#REF!&amp;", Price group "&amp;'1 Full-time'!$A$32&amp;", Standard length, Level "&amp;'1 Full-time'!$C32&amp;"; ","")</f>
        <v>#REF!</v>
      </c>
      <c r="G115" s="1396" t="e">
        <f>IF(AND($G$7=1,'1 Full-time'!#REF!&lt;0),'1 Full-time'!#REF!&amp;", "&amp;'1 Full-time'!#REF!&amp;", Price group "&amp;'1 Full-time'!$A$32&amp;", Standard length, Level "&amp;'1 Full-time'!$C32&amp;"; ","")</f>
        <v>#REF!</v>
      </c>
      <c r="H115" s="1358" t="str">
        <f>IF(AND($G$7=1,'1 Full-time'!G32&lt;0),'1 Full-time'!$G$6&amp;", "&amp;'1 Full-time'!G$10&amp;", Price group "&amp;'1 Full-time'!$A$32&amp;", Standard length, Level "&amp;'1 Full-time'!$C32&amp;"; ","")</f>
        <v/>
      </c>
      <c r="I115" s="22" t="str">
        <f>IF(AND($G$7=1,'1 Full-time'!H32&lt;0),'1 Full-time'!$G$6&amp;", "&amp;'1 Full-time'!H$10&amp;", Price group "&amp;'1 Full-time'!$A$32&amp;", Standard length, Level "&amp;'1 Full-time'!$C32&amp;"; ","")</f>
        <v/>
      </c>
      <c r="J115" s="1396" t="str">
        <f>IF(AND($G$7=1,'1 Full-time'!I32&lt;0),'1 Full-time'!$G$6&amp;", "&amp;'1 Full-time'!I$10&amp;", Price group "&amp;'1 Full-time'!$A$32&amp;", Standard length, Level "&amp;'1 Full-time'!$C32&amp;"; ","")</f>
        <v/>
      </c>
      <c r="K115" s="25"/>
      <c r="L115" s="25"/>
      <c r="M115" s="25"/>
      <c r="N115" s="1358" t="str">
        <f>IF(AND($G$7=1,'1 Full-time'!M32&lt;0),'1 Full-time'!$M$6&amp;", "&amp;'1 Full-time'!M$10&amp;", Price group "&amp;'1 Full-time'!$A$32&amp;", Standard length, Level "&amp;'1 Full-time'!$C32&amp;"; ","")</f>
        <v/>
      </c>
      <c r="O115" s="22" t="str">
        <f>IF(AND($G$7=1,'1 Full-time'!N32&lt;0),'1 Full-time'!$M$6&amp;", "&amp;'1 Full-time'!N$10&amp;", Price group "&amp;'1 Full-time'!$A$32&amp;", Standard length, Level "&amp;'1 Full-time'!$C32&amp;"; ","")</f>
        <v/>
      </c>
      <c r="P115" s="1396" t="str">
        <f>IF(AND($G$7=1,'1 Full-time'!O32&lt;0),'1 Full-time'!$M$6&amp;", "&amp;'1 Full-time'!O$10&amp;", Price group "&amp;'1 Full-time'!$A$32&amp;", Standard length, Level "&amp;'1 Full-time'!$C32&amp;"; ","")</f>
        <v/>
      </c>
      <c r="Q115" s="1441"/>
      <c r="R115" s="25"/>
      <c r="S115" s="25"/>
      <c r="T115" s="25"/>
      <c r="W115" s="25"/>
      <c r="X115" s="25"/>
    </row>
    <row r="116" spans="2:24" x14ac:dyDescent="0.2">
      <c r="B116" s="121"/>
      <c r="C116" s="22"/>
      <c r="D116" s="121" t="s">
        <v>107</v>
      </c>
      <c r="E116" s="1358" t="e">
        <f>IF(AND($G$7=1,'1 Full-time'!#REF!&lt;0),'1 Full-time'!#REF!&amp;", "&amp;'1 Full-time'!#REF!&amp;", Price group "&amp;'1 Full-time'!$A$32&amp;", Standard length, Level "&amp;'1 Full-time'!$C33&amp;"; ","")</f>
        <v>#REF!</v>
      </c>
      <c r="F116" s="22" t="e">
        <f>IF(AND($G$7=1,'1 Full-time'!#REF!&lt;0),'1 Full-time'!#REF!&amp;", "&amp;'1 Full-time'!#REF!&amp;", Price group "&amp;'1 Full-time'!$A$32&amp;", Standard length, Level "&amp;'1 Full-time'!$C33&amp;"; ","")</f>
        <v>#REF!</v>
      </c>
      <c r="G116" s="1396" t="e">
        <f>IF(AND($G$7=1,'1 Full-time'!#REF!&lt;0),'1 Full-time'!#REF!&amp;", "&amp;'1 Full-time'!#REF!&amp;", Price group "&amp;'1 Full-time'!$A$32&amp;", Standard length, Level "&amp;'1 Full-time'!$C33&amp;"; ","")</f>
        <v>#REF!</v>
      </c>
      <c r="H116" s="1358" t="str">
        <f>IF(AND($G$7=1,'1 Full-time'!G33&lt;0),'1 Full-time'!$G$6&amp;", "&amp;'1 Full-time'!G$10&amp;", Price group "&amp;'1 Full-time'!$A$32&amp;", Standard length, Level "&amp;'1 Full-time'!$C33&amp;"; ","")</f>
        <v/>
      </c>
      <c r="I116" s="22" t="str">
        <f>IF(AND($G$7=1,'1 Full-time'!H33&lt;0),'1 Full-time'!$G$6&amp;", "&amp;'1 Full-time'!H$10&amp;", Price group "&amp;'1 Full-time'!$A$32&amp;", Standard length, Level "&amp;'1 Full-time'!$C33&amp;"; ","")</f>
        <v/>
      </c>
      <c r="J116" s="1396" t="str">
        <f>IF(AND($G$7=1,'1 Full-time'!I33&lt;0),'1 Full-time'!$G$6&amp;", "&amp;'1 Full-time'!I$10&amp;", Price group "&amp;'1 Full-time'!$A$32&amp;", Standard length, Level "&amp;'1 Full-time'!$C33&amp;"; ","")</f>
        <v/>
      </c>
      <c r="K116" s="25"/>
      <c r="L116" s="25"/>
      <c r="M116" s="25"/>
      <c r="N116" s="1358" t="str">
        <f>IF(AND($G$7=1,'1 Full-time'!M33&lt;0),'1 Full-time'!$M$6&amp;", "&amp;'1 Full-time'!M$10&amp;", Price group "&amp;'1 Full-time'!$A$32&amp;", Standard length, Level "&amp;'1 Full-time'!$C33&amp;"; ","")</f>
        <v/>
      </c>
      <c r="O116" s="22" t="str">
        <f>IF(AND($G$7=1,'1 Full-time'!N33&lt;0),'1 Full-time'!$M$6&amp;", "&amp;'1 Full-time'!N$10&amp;", Price group "&amp;'1 Full-time'!$A$32&amp;", Standard length, Level "&amp;'1 Full-time'!$C33&amp;"; ","")</f>
        <v/>
      </c>
      <c r="P116" s="1396" t="str">
        <f>IF(AND($G$7=1,'1 Full-time'!O33&lt;0),'1 Full-time'!$M$6&amp;", "&amp;'1 Full-time'!O$10&amp;", Price group "&amp;'1 Full-time'!$A$32&amp;", Standard length, Level "&amp;'1 Full-time'!$C33&amp;"; ","")</f>
        <v/>
      </c>
      <c r="Q116" s="1441"/>
      <c r="R116" s="25"/>
      <c r="S116" s="25"/>
      <c r="T116" s="25"/>
      <c r="W116" s="25"/>
      <c r="X116" s="25"/>
    </row>
    <row r="117" spans="2:24" x14ac:dyDescent="0.2">
      <c r="B117" s="121"/>
      <c r="C117" s="22"/>
      <c r="D117" s="121" t="s">
        <v>110</v>
      </c>
      <c r="E117" s="1358" t="e">
        <f>IF(AND($G$7=1,'1 Full-time'!#REF!&lt;0),'1 Full-time'!#REF!&amp;", "&amp;'1 Full-time'!#REF!&amp;", Price group "&amp;'1 Full-time'!$A$32&amp;", Standard length, Level "&amp;'1 Full-time'!$C34&amp;"; ","")</f>
        <v>#REF!</v>
      </c>
      <c r="F117" s="22" t="e">
        <f>IF(AND($G$7=1,'1 Full-time'!#REF!&lt;0),'1 Full-time'!#REF!&amp;", "&amp;'1 Full-time'!#REF!&amp;", Price group "&amp;'1 Full-time'!$A$32&amp;", Standard length, Level "&amp;'1 Full-time'!$C34&amp;"; ","")</f>
        <v>#REF!</v>
      </c>
      <c r="G117" s="1396" t="e">
        <f>IF(AND($G$7=1,'1 Full-time'!#REF!&lt;0),'1 Full-time'!#REF!&amp;", "&amp;'1 Full-time'!#REF!&amp;", Price group "&amp;'1 Full-time'!$A$32&amp;", Standard length, Level "&amp;'1 Full-time'!$C34&amp;"; ","")</f>
        <v>#REF!</v>
      </c>
      <c r="H117" s="1358" t="str">
        <f>IF(AND($G$7=1,'1 Full-time'!G34&lt;0),'1 Full-time'!$G$6&amp;", "&amp;'1 Full-time'!G$10&amp;", Price group "&amp;'1 Full-time'!$A$32&amp;", Standard length, Level "&amp;'1 Full-time'!$C34&amp;"; ","")</f>
        <v/>
      </c>
      <c r="I117" s="22" t="str">
        <f>IF(AND($G$7=1,'1 Full-time'!H34&lt;0),'1 Full-time'!$G$6&amp;", "&amp;'1 Full-time'!H$10&amp;", Price group "&amp;'1 Full-time'!$A$32&amp;", Standard length, Level "&amp;'1 Full-time'!$C34&amp;"; ","")</f>
        <v/>
      </c>
      <c r="J117" s="1396" t="str">
        <f>IF(AND($G$7=1,'1 Full-time'!I34&lt;0),'1 Full-time'!$G$6&amp;", "&amp;'1 Full-time'!I$10&amp;", Price group "&amp;'1 Full-time'!$A$32&amp;", Standard length, Level "&amp;'1 Full-time'!$C34&amp;"; ","")</f>
        <v/>
      </c>
      <c r="K117" s="25"/>
      <c r="L117" s="25"/>
      <c r="M117" s="25"/>
      <c r="N117" s="1358" t="str">
        <f>IF(AND($G$7=1,'1 Full-time'!M34&lt;0),'1 Full-time'!$M$6&amp;", "&amp;'1 Full-time'!M$10&amp;", Price group "&amp;'1 Full-time'!$A$32&amp;", Standard length, Level "&amp;'1 Full-time'!$C34&amp;"; ","")</f>
        <v/>
      </c>
      <c r="O117" s="22" t="str">
        <f>IF(AND($G$7=1,'1 Full-time'!N34&lt;0),'1 Full-time'!$M$6&amp;", "&amp;'1 Full-time'!N$10&amp;", Price group "&amp;'1 Full-time'!$A$32&amp;", Standard length, Level "&amp;'1 Full-time'!$C34&amp;"; ","")</f>
        <v/>
      </c>
      <c r="P117" s="1396" t="str">
        <f>IF(AND($G$7=1,'1 Full-time'!O34&lt;0),'1 Full-time'!$M$6&amp;", "&amp;'1 Full-time'!O$10&amp;", Price group "&amp;'1 Full-time'!$A$32&amp;", Standard length, Level "&amp;'1 Full-time'!$C34&amp;"; ","")</f>
        <v/>
      </c>
      <c r="Q117" s="1441"/>
      <c r="R117" s="25"/>
      <c r="S117" s="25"/>
      <c r="T117" s="25"/>
      <c r="W117" s="25"/>
      <c r="X117" s="25"/>
    </row>
    <row r="118" spans="2:24" x14ac:dyDescent="0.2">
      <c r="B118" s="121"/>
      <c r="C118" s="22"/>
      <c r="D118" s="121" t="s">
        <v>113</v>
      </c>
      <c r="E118" s="1397" t="e">
        <f>IF(AND($G$7=1,'1 Full-time'!#REF!&lt;0),'1 Full-time'!#REF!&amp;", "&amp;'1 Full-time'!#REF!&amp;", Price group "&amp;'1 Full-time'!$A$32&amp;", Standard length, Level "&amp;'1 Full-time'!$C35&amp;"; ","")</f>
        <v>#REF!</v>
      </c>
      <c r="F118" s="1398" t="e">
        <f>IF(AND($G$7=1,'1 Full-time'!#REF!&lt;0),'1 Full-time'!#REF!&amp;", "&amp;'1 Full-time'!#REF!&amp;", Price group "&amp;'1 Full-time'!$A$32&amp;", Standard length, Level "&amp;'1 Full-time'!$C35&amp;"; ","")</f>
        <v>#REF!</v>
      </c>
      <c r="G118" s="1399" t="e">
        <f>IF(AND($G$7=1,'1 Full-time'!#REF!&lt;0),'1 Full-time'!#REF!&amp;", "&amp;'1 Full-time'!#REF!&amp;", Price group "&amp;'1 Full-time'!$A$32&amp;", Standard length, Level "&amp;'1 Full-time'!$C35&amp;"; ","")</f>
        <v>#REF!</v>
      </c>
      <c r="H118" s="1397" t="str">
        <f>IF(AND($G$7=1,'1 Full-time'!G35&lt;0),'1 Full-time'!$G$6&amp;", "&amp;'1 Full-time'!G$10&amp;", Price group "&amp;'1 Full-time'!$A$32&amp;", Standard length, Level "&amp;'1 Full-time'!$C35&amp;"; ","")</f>
        <v/>
      </c>
      <c r="I118" s="1398" t="str">
        <f>IF(AND($G$7=1,'1 Full-time'!H35&lt;0),'1 Full-time'!$G$6&amp;", "&amp;'1 Full-time'!H$10&amp;", Price group "&amp;'1 Full-time'!$A$32&amp;", Standard length, Level "&amp;'1 Full-time'!$C35&amp;"; ","")</f>
        <v/>
      </c>
      <c r="J118" s="1399" t="str">
        <f>IF(AND($G$7=1,'1 Full-time'!I35&lt;0),'1 Full-time'!$G$6&amp;", "&amp;'1 Full-time'!I$10&amp;", Price group "&amp;'1 Full-time'!$A$32&amp;", Standard length, Level "&amp;'1 Full-time'!$C35&amp;"; ","")</f>
        <v/>
      </c>
      <c r="K118" s="25"/>
      <c r="L118" s="25"/>
      <c r="M118" s="25"/>
      <c r="N118" s="1397" t="str">
        <f>IF(AND($G$7=1,'1 Full-time'!M35&lt;0),'1 Full-time'!$M$6&amp;", "&amp;'1 Full-time'!M$10&amp;", Price group "&amp;'1 Full-time'!$A$32&amp;", Standard length, Level "&amp;'1 Full-time'!$C35&amp;"; ","")</f>
        <v/>
      </c>
      <c r="O118" s="1398" t="str">
        <f>IF(AND($G$7=1,'1 Full-time'!N35&lt;0),'1 Full-time'!$M$6&amp;", "&amp;'1 Full-time'!N$10&amp;", Price group "&amp;'1 Full-time'!$A$32&amp;", Standard length, Level "&amp;'1 Full-time'!$C35&amp;"; ","")</f>
        <v/>
      </c>
      <c r="P118" s="1399" t="str">
        <f>IF(AND($G$7=1,'1 Full-time'!O35&lt;0),'1 Full-time'!$M$6&amp;", "&amp;'1 Full-time'!O$10&amp;", Price group "&amp;'1 Full-time'!$A$32&amp;", Standard length, Level "&amp;'1 Full-time'!$C35&amp;"; ","")</f>
        <v/>
      </c>
      <c r="Q118" s="1441"/>
      <c r="R118" s="25"/>
      <c r="S118" s="25"/>
      <c r="T118" s="25"/>
      <c r="W118" s="25"/>
      <c r="X118" s="25"/>
    </row>
    <row r="119" spans="2:24" x14ac:dyDescent="0.2">
      <c r="B119" s="121"/>
      <c r="C119" s="22" t="s">
        <v>116</v>
      </c>
      <c r="D119" s="121" t="s">
        <v>103</v>
      </c>
      <c r="E119" s="1358" t="e">
        <f>IF(AND($G$7=1,'1 Full-time'!#REF!&lt;0),'1 Full-time'!#REF!&amp;", "&amp;'1 Full-time'!#REF!&amp;", Price group "&amp;'1 Full-time'!$A$32&amp;", Long length, Level "&amp;'1 Full-time'!$C37&amp;"; ","")</f>
        <v>#REF!</v>
      </c>
      <c r="F119" s="22" t="e">
        <f>IF(AND($G$7=1,'1 Full-time'!#REF!&lt;0),'1 Full-time'!#REF!&amp;", "&amp;'1 Full-time'!#REF!&amp;", Price group "&amp;'1 Full-time'!$A$32&amp;", Long length, Level "&amp;'1 Full-time'!$C37&amp;"; ","")</f>
        <v>#REF!</v>
      </c>
      <c r="G119" s="1396" t="e">
        <f>IF(AND($G$7=1,'1 Full-time'!#REF!&lt;0),'1 Full-time'!#REF!&amp;", "&amp;'1 Full-time'!#REF!&amp;", Price group "&amp;'1 Full-time'!$A$32&amp;", Long length, Level "&amp;'1 Full-time'!$C37&amp;"; ","")</f>
        <v>#REF!</v>
      </c>
      <c r="H119" s="1358" t="str">
        <f>IF(AND($G$7=1,'1 Full-time'!G37&lt;0),'1 Full-time'!$G$6&amp;", "&amp;'1 Full-time'!G$10&amp;", Price group "&amp;'1 Full-time'!$A$32&amp;", Long length, Level "&amp;'1 Full-time'!$C37&amp;"; ","")</f>
        <v/>
      </c>
      <c r="I119" s="22" t="str">
        <f>IF(AND($G$7=1,'1 Full-time'!H37&lt;0),'1 Full-time'!$G$6&amp;", "&amp;'1 Full-time'!H$10&amp;", Price group "&amp;'1 Full-time'!$A$32&amp;", Long length, Level "&amp;'1 Full-time'!$C37&amp;"; ","")</f>
        <v/>
      </c>
      <c r="J119" s="1396" t="str">
        <f>IF(AND($G$7=1,'1 Full-time'!I37&lt;0),'1 Full-time'!$G$6&amp;", "&amp;'1 Full-time'!I$10&amp;", Price group "&amp;'1 Full-time'!$A$32&amp;", Long length, Level "&amp;'1 Full-time'!$C37&amp;"; ","")</f>
        <v/>
      </c>
      <c r="K119" s="25"/>
      <c r="L119" s="25"/>
      <c r="M119" s="25"/>
      <c r="N119" s="1358" t="str">
        <f>IF(AND($G$7=1,'1 Full-time'!M37&lt;0),'1 Full-time'!$M$6&amp;", "&amp;'1 Full-time'!M$10&amp;", Price group "&amp;'1 Full-time'!$A$32&amp;", Long length, Level "&amp;'1 Full-time'!$C37&amp;"; ","")</f>
        <v/>
      </c>
      <c r="O119" s="22" t="str">
        <f>IF(AND($G$7=1,'1 Full-time'!N37&lt;0),'1 Full-time'!$M$6&amp;", "&amp;'1 Full-time'!N$10&amp;", Price group "&amp;'1 Full-time'!$A$32&amp;", Long length, Level "&amp;'1 Full-time'!$C37&amp;"; ","")</f>
        <v/>
      </c>
      <c r="P119" s="1396" t="str">
        <f>IF(AND($G$7=1,'1 Full-time'!O37&lt;0),'1 Full-time'!$M$6&amp;", "&amp;'1 Full-time'!O$10&amp;", Price group "&amp;'1 Full-time'!$A$32&amp;", Long length, Level "&amp;'1 Full-time'!$C37&amp;"; ","")</f>
        <v/>
      </c>
      <c r="Q119" s="1441"/>
      <c r="R119" s="25"/>
      <c r="S119" s="25"/>
      <c r="T119" s="25"/>
      <c r="W119" s="25"/>
      <c r="X119" s="25"/>
    </row>
    <row r="120" spans="2:24" x14ac:dyDescent="0.2">
      <c r="B120" s="121"/>
      <c r="C120" s="22"/>
      <c r="D120" s="121" t="s">
        <v>107</v>
      </c>
      <c r="E120" s="1358" t="e">
        <f>IF(AND($G$7=1,'1 Full-time'!#REF!&lt;0),'1 Full-time'!#REF!&amp;", "&amp;'1 Full-time'!#REF!&amp;", Price group "&amp;'1 Full-time'!$A$32&amp;", Long length, Level "&amp;'1 Full-time'!$C38&amp;"; ","")</f>
        <v>#REF!</v>
      </c>
      <c r="F120" s="22" t="e">
        <f>IF(AND($G$7=1,'1 Full-time'!#REF!&lt;0),'1 Full-time'!#REF!&amp;", "&amp;'1 Full-time'!#REF!&amp;", Price group "&amp;'1 Full-time'!$A$32&amp;", Long length, Level "&amp;'1 Full-time'!$C38&amp;"; ","")</f>
        <v>#REF!</v>
      </c>
      <c r="G120" s="1396" t="e">
        <f>IF(AND($G$7=1,'1 Full-time'!#REF!&lt;0),'1 Full-time'!#REF!&amp;", "&amp;'1 Full-time'!#REF!&amp;", Price group "&amp;'1 Full-time'!$A$32&amp;", Long length, Level "&amp;'1 Full-time'!$C38&amp;"; ","")</f>
        <v>#REF!</v>
      </c>
      <c r="H120" s="1358" t="str">
        <f>IF(AND($G$7=1,'1 Full-time'!G38&lt;0),'1 Full-time'!$G$6&amp;", "&amp;'1 Full-time'!G$10&amp;", Price group "&amp;'1 Full-time'!$A$32&amp;", Long length, Level "&amp;'1 Full-time'!$C38&amp;"; ","")</f>
        <v/>
      </c>
      <c r="I120" s="22" t="str">
        <f>IF(AND($G$7=1,'1 Full-time'!H38&lt;0),'1 Full-time'!$G$6&amp;", "&amp;'1 Full-time'!H$10&amp;", Price group "&amp;'1 Full-time'!$A$32&amp;", Long length, Level "&amp;'1 Full-time'!$C38&amp;"; ","")</f>
        <v/>
      </c>
      <c r="J120" s="1396" t="str">
        <f>IF(AND($G$7=1,'1 Full-time'!I38&lt;0),'1 Full-time'!$G$6&amp;", "&amp;'1 Full-time'!I$10&amp;", Price group "&amp;'1 Full-time'!$A$32&amp;", Long length, Level "&amp;'1 Full-time'!$C38&amp;"; ","")</f>
        <v/>
      </c>
      <c r="K120" s="25"/>
      <c r="L120" s="25"/>
      <c r="M120" s="25"/>
      <c r="N120" s="1358" t="str">
        <f>IF(AND($G$7=1,'1 Full-time'!M38&lt;0),'1 Full-time'!$M$6&amp;", "&amp;'1 Full-time'!M$10&amp;", Price group "&amp;'1 Full-time'!$A$32&amp;", Long length, Level "&amp;'1 Full-time'!$C38&amp;"; ","")</f>
        <v/>
      </c>
      <c r="O120" s="22" t="str">
        <f>IF(AND($G$7=1,'1 Full-time'!N38&lt;0),'1 Full-time'!$M$6&amp;", "&amp;'1 Full-time'!N$10&amp;", Price group "&amp;'1 Full-time'!$A$32&amp;", Long length, Level "&amp;'1 Full-time'!$C38&amp;"; ","")</f>
        <v/>
      </c>
      <c r="P120" s="1396" t="str">
        <f>IF(AND($G$7=1,'1 Full-time'!O38&lt;0),'1 Full-time'!$M$6&amp;", "&amp;'1 Full-time'!O$10&amp;", Price group "&amp;'1 Full-time'!$A$32&amp;", Long length, Level "&amp;'1 Full-time'!$C38&amp;"; ","")</f>
        <v/>
      </c>
      <c r="Q120" s="1441"/>
      <c r="R120" s="25"/>
      <c r="S120" s="25"/>
      <c r="T120" s="25"/>
      <c r="W120" s="25"/>
      <c r="X120" s="25"/>
    </row>
    <row r="121" spans="2:24" x14ac:dyDescent="0.2">
      <c r="B121" s="121"/>
      <c r="C121" s="22"/>
      <c r="D121" s="121" t="s">
        <v>110</v>
      </c>
      <c r="E121" s="1358" t="e">
        <f>IF(AND($G$7=1,'1 Full-time'!#REF!&lt;0),'1 Full-time'!#REF!&amp;", "&amp;'1 Full-time'!#REF!&amp;", Price group "&amp;'1 Full-time'!$A$32&amp;", Long length, Level "&amp;'1 Full-time'!$C39&amp;"; ","")</f>
        <v>#REF!</v>
      </c>
      <c r="F121" s="22" t="e">
        <f>IF(AND($G$7=1,'1 Full-time'!#REF!&lt;0),'1 Full-time'!#REF!&amp;", "&amp;'1 Full-time'!#REF!&amp;", Price group "&amp;'1 Full-time'!$A$32&amp;", Long length, Level "&amp;'1 Full-time'!$C39&amp;"; ","")</f>
        <v>#REF!</v>
      </c>
      <c r="G121" s="1396" t="e">
        <f>IF(AND($G$7=1,'1 Full-time'!#REF!&lt;0),'1 Full-time'!#REF!&amp;", "&amp;'1 Full-time'!#REF!&amp;", Price group "&amp;'1 Full-time'!$A$32&amp;", Long length, Level "&amp;'1 Full-time'!$C39&amp;"; ","")</f>
        <v>#REF!</v>
      </c>
      <c r="H121" s="1358" t="str">
        <f>IF(AND($G$7=1,'1 Full-time'!G39&lt;0),'1 Full-time'!$G$6&amp;", "&amp;'1 Full-time'!G$10&amp;", Price group "&amp;'1 Full-time'!$A$32&amp;", Long length, Level "&amp;'1 Full-time'!$C39&amp;"; ","")</f>
        <v/>
      </c>
      <c r="I121" s="22" t="str">
        <f>IF(AND($G$7=1,'1 Full-time'!H39&lt;0),'1 Full-time'!$G$6&amp;", "&amp;'1 Full-time'!H$10&amp;", Price group "&amp;'1 Full-time'!$A$32&amp;", Long length, Level "&amp;'1 Full-time'!$C39&amp;"; ","")</f>
        <v/>
      </c>
      <c r="J121" s="1396" t="str">
        <f>IF(AND($G$7=1,'1 Full-time'!I39&lt;0),'1 Full-time'!$G$6&amp;", "&amp;'1 Full-time'!I$10&amp;", Price group "&amp;'1 Full-time'!$A$32&amp;", Long length, Level "&amp;'1 Full-time'!$C39&amp;"; ","")</f>
        <v/>
      </c>
      <c r="K121" s="25"/>
      <c r="L121" s="25"/>
      <c r="M121" s="25"/>
      <c r="N121" s="1358" t="str">
        <f>IF(AND($G$7=1,'1 Full-time'!M39&lt;0),'1 Full-time'!$M$6&amp;", "&amp;'1 Full-time'!M$10&amp;", Price group "&amp;'1 Full-time'!$A$32&amp;", Long length, Level "&amp;'1 Full-time'!$C39&amp;"; ","")</f>
        <v/>
      </c>
      <c r="O121" s="22" t="str">
        <f>IF(AND($G$7=1,'1 Full-time'!N39&lt;0),'1 Full-time'!$M$6&amp;", "&amp;'1 Full-time'!N$10&amp;", Price group "&amp;'1 Full-time'!$A$32&amp;", Long length, Level "&amp;'1 Full-time'!$C39&amp;"; ","")</f>
        <v/>
      </c>
      <c r="P121" s="1396" t="str">
        <f>IF(AND($G$7=1,'1 Full-time'!O39&lt;0),'1 Full-time'!$M$6&amp;", "&amp;'1 Full-time'!O$10&amp;", Price group "&amp;'1 Full-time'!$A$32&amp;", Long length, Level "&amp;'1 Full-time'!$C39&amp;"; ","")</f>
        <v/>
      </c>
      <c r="Q121" s="1441"/>
      <c r="R121" s="25"/>
      <c r="S121" s="25"/>
      <c r="T121" s="25"/>
      <c r="W121" s="25"/>
      <c r="X121" s="25"/>
    </row>
    <row r="122" spans="2:24" x14ac:dyDescent="0.2">
      <c r="B122" s="121"/>
      <c r="C122" s="22"/>
      <c r="D122" s="121" t="s">
        <v>113</v>
      </c>
      <c r="E122" s="1400" t="e">
        <f>IF(AND($G$7=1,'1 Full-time'!#REF!&lt;0),'1 Full-time'!#REF!&amp;", "&amp;'1 Full-time'!#REF!&amp;", Price group "&amp;'1 Full-time'!$A$32&amp;", Long length, Level "&amp;'1 Full-time'!$C40&amp;"; ","")</f>
        <v>#REF!</v>
      </c>
      <c r="F122" s="134" t="e">
        <f>IF(AND($G$7=1,'1 Full-time'!#REF!&lt;0),'1 Full-time'!#REF!&amp;", "&amp;'1 Full-time'!#REF!&amp;", Price group "&amp;'1 Full-time'!$A$32&amp;", Long length, Level "&amp;'1 Full-time'!$C40&amp;"; ","")</f>
        <v>#REF!</v>
      </c>
      <c r="G122" s="1401" t="e">
        <f>IF(AND($G$7=1,'1 Full-time'!#REF!&lt;0),'1 Full-time'!#REF!&amp;", "&amp;'1 Full-time'!#REF!&amp;", Price group "&amp;'1 Full-time'!$A$32&amp;", Long length, Level "&amp;'1 Full-time'!$C40&amp;"; ","")</f>
        <v>#REF!</v>
      </c>
      <c r="H122" s="1400" t="str">
        <f>IF(AND($G$7=1,'1 Full-time'!G40&lt;0),'1 Full-time'!$G$6&amp;", "&amp;'1 Full-time'!G$10&amp;", Price group "&amp;'1 Full-time'!$A$32&amp;", Long length, Level "&amp;'1 Full-time'!$C40&amp;"; ","")</f>
        <v/>
      </c>
      <c r="I122" s="134" t="str">
        <f>IF(AND($G$7=1,'1 Full-time'!H40&lt;0),'1 Full-time'!$G$6&amp;", "&amp;'1 Full-time'!H$10&amp;", Price group "&amp;'1 Full-time'!$A$32&amp;", Long length, Level "&amp;'1 Full-time'!$C40&amp;"; ","")</f>
        <v/>
      </c>
      <c r="J122" s="1401" t="str">
        <f>IF(AND($G$7=1,'1 Full-time'!I40&lt;0),'1 Full-time'!$G$6&amp;", "&amp;'1 Full-time'!I$10&amp;", Price group "&amp;'1 Full-time'!$A$32&amp;", Long length, Level "&amp;'1 Full-time'!$C40&amp;"; ","")</f>
        <v/>
      </c>
      <c r="K122" s="25"/>
      <c r="L122" s="25"/>
      <c r="M122" s="25"/>
      <c r="N122" s="1400" t="str">
        <f>IF(AND($G$7=1,'1 Full-time'!M40&lt;0),'1 Full-time'!$M$6&amp;", "&amp;'1 Full-time'!M$10&amp;", Price group "&amp;'1 Full-time'!$A$32&amp;", Long length, Level "&amp;'1 Full-time'!$C40&amp;"; ","")</f>
        <v/>
      </c>
      <c r="O122" s="134" t="str">
        <f>IF(AND($G$7=1,'1 Full-time'!N40&lt;0),'1 Full-time'!$M$6&amp;", "&amp;'1 Full-time'!N$10&amp;", Price group "&amp;'1 Full-time'!$A$32&amp;", Long length, Level "&amp;'1 Full-time'!$C40&amp;"; ","")</f>
        <v/>
      </c>
      <c r="P122" s="1401" t="str">
        <f>IF(AND($G$7=1,'1 Full-time'!O40&lt;0),'1 Full-time'!$M$6&amp;", "&amp;'1 Full-time'!O$10&amp;", Price group "&amp;'1 Full-time'!$A$32&amp;", Long length, Level "&amp;'1 Full-time'!$C40&amp;"; ","")</f>
        <v/>
      </c>
      <c r="Q122" s="1441"/>
      <c r="R122" s="25"/>
      <c r="S122" s="25"/>
      <c r="T122" s="25"/>
      <c r="W122" s="25"/>
      <c r="X122" s="25"/>
    </row>
    <row r="123" spans="2:24" x14ac:dyDescent="0.2">
      <c r="B123" s="121" t="s">
        <v>134</v>
      </c>
      <c r="C123" s="22" t="s">
        <v>102</v>
      </c>
      <c r="D123" s="121" t="s">
        <v>103</v>
      </c>
      <c r="E123" s="1358" t="e">
        <f>IF(AND($G$7=1,'1 Full-time'!#REF!&lt;0),'1 Full-time'!#REF!&amp;", "&amp;'1 Full-time'!#REF!&amp;", Price group "&amp;'1 Full-time'!$A$42&amp;", Standard length, Level "&amp;'1 Full-time'!$C42&amp;"; ","")</f>
        <v>#REF!</v>
      </c>
      <c r="F123" s="22" t="e">
        <f>IF(AND($G$7=1,'1 Full-time'!#REF!&lt;0),'1 Full-time'!#REF!&amp;", "&amp;'1 Full-time'!#REF!&amp;", Price group "&amp;'1 Full-time'!$A$42&amp;", Standard length, Level "&amp;'1 Full-time'!$C42&amp;"; ","")</f>
        <v>#REF!</v>
      </c>
      <c r="G123" s="1396" t="e">
        <f>IF(AND($G$7=1,'1 Full-time'!#REF!&lt;0),'1 Full-time'!#REF!&amp;", "&amp;'1 Full-time'!#REF!&amp;", Price group "&amp;'1 Full-time'!$A$42&amp;", Standard length, Level "&amp;'1 Full-time'!$C42&amp;"; ","")</f>
        <v>#REF!</v>
      </c>
      <c r="H123" s="1358" t="str">
        <f>IF(AND($G$7=1,'1 Full-time'!G42&lt;0),'1 Full-time'!$G$6&amp;", "&amp;'1 Full-time'!G$10&amp;", Price group "&amp;'1 Full-time'!$A$42&amp;", Standard length, Level "&amp;'1 Full-time'!$C42&amp;"; ","")</f>
        <v/>
      </c>
      <c r="I123" s="22" t="str">
        <f>IF(AND($G$7=1,'1 Full-time'!H42&lt;0),'1 Full-time'!$G$6&amp;", "&amp;'1 Full-time'!H$10&amp;", Price group "&amp;'1 Full-time'!$A$42&amp;", Standard length, Level "&amp;'1 Full-time'!$C42&amp;"; ","")</f>
        <v/>
      </c>
      <c r="J123" s="1396" t="str">
        <f>IF(AND($G$7=1,'1 Full-time'!I42&lt;0),'1 Full-time'!$G$6&amp;", "&amp;'1 Full-time'!I$10&amp;", Price group "&amp;'1 Full-time'!$A$42&amp;", Standard length, Level "&amp;'1 Full-time'!$C42&amp;"; ","")</f>
        <v/>
      </c>
      <c r="K123" s="25"/>
      <c r="L123" s="25"/>
      <c r="M123" s="25"/>
      <c r="N123" s="1358" t="str">
        <f>IF(AND($G$7=1,'1 Full-time'!M42&lt;0),'1 Full-time'!$M$6&amp;", "&amp;'1 Full-time'!M$10&amp;", Price group "&amp;'1 Full-time'!$A$42&amp;", Standard length, Level "&amp;'1 Full-time'!$C42&amp;"; ","")</f>
        <v/>
      </c>
      <c r="O123" s="22" t="str">
        <f>IF(AND($G$7=1,'1 Full-time'!N42&lt;0),'1 Full-time'!$M$6&amp;", "&amp;'1 Full-time'!N$10&amp;", Price group "&amp;'1 Full-time'!$A$42&amp;", Standard length, Level "&amp;'1 Full-time'!$C42&amp;"; ","")</f>
        <v/>
      </c>
      <c r="P123" s="1396" t="str">
        <f>IF(AND($G$7=1,'1 Full-time'!O42&lt;0),'1 Full-time'!$M$6&amp;", "&amp;'1 Full-time'!O$10&amp;", Price group "&amp;'1 Full-time'!$A$42&amp;", Standard length, Level "&amp;'1 Full-time'!$C42&amp;"; ","")</f>
        <v/>
      </c>
      <c r="Q123" s="1441"/>
      <c r="R123" s="25"/>
      <c r="S123" s="25"/>
      <c r="T123" s="25"/>
      <c r="W123" s="25"/>
      <c r="X123" s="25"/>
    </row>
    <row r="124" spans="2:24" x14ac:dyDescent="0.2">
      <c r="B124" s="121"/>
      <c r="C124" s="22"/>
      <c r="D124" s="121" t="s">
        <v>107</v>
      </c>
      <c r="E124" s="1358" t="e">
        <f>IF(AND($G$7=1,'1 Full-time'!#REF!&lt;0),'1 Full-time'!#REF!&amp;", "&amp;'1 Full-time'!#REF!&amp;", Price group "&amp;'1 Full-time'!$A$42&amp;", Standard length, Level "&amp;'1 Full-time'!$C43&amp;"; ","")</f>
        <v>#REF!</v>
      </c>
      <c r="F124" s="22" t="e">
        <f>IF(AND($G$7=1,'1 Full-time'!#REF!&lt;0),'1 Full-time'!#REF!&amp;", "&amp;'1 Full-time'!#REF!&amp;", Price group "&amp;'1 Full-time'!$A$42&amp;", Standard length, Level "&amp;'1 Full-time'!$C43&amp;"; ","")</f>
        <v>#REF!</v>
      </c>
      <c r="G124" s="1396" t="e">
        <f>IF(AND($G$7=1,'1 Full-time'!#REF!&lt;0),'1 Full-time'!#REF!&amp;", "&amp;'1 Full-time'!#REF!&amp;", Price group "&amp;'1 Full-time'!$A$42&amp;", Standard length, Level "&amp;'1 Full-time'!$C43&amp;"; ","")</f>
        <v>#REF!</v>
      </c>
      <c r="H124" s="1358" t="str">
        <f>IF(AND($G$7=1,'1 Full-time'!G43&lt;0),'1 Full-time'!$G$6&amp;", "&amp;'1 Full-time'!G$10&amp;", Price group "&amp;'1 Full-time'!$A$42&amp;", Standard length, Level "&amp;'1 Full-time'!$C43&amp;"; ","")</f>
        <v/>
      </c>
      <c r="I124" s="22" t="str">
        <f>IF(AND($G$7=1,'1 Full-time'!H43&lt;0),'1 Full-time'!$G$6&amp;", "&amp;'1 Full-time'!H$10&amp;", Price group "&amp;'1 Full-time'!$A$42&amp;", Standard length, Level "&amp;'1 Full-time'!$C43&amp;"; ","")</f>
        <v/>
      </c>
      <c r="J124" s="1396" t="str">
        <f>IF(AND($G$7=1,'1 Full-time'!I43&lt;0),'1 Full-time'!$G$6&amp;", "&amp;'1 Full-time'!I$10&amp;", Price group "&amp;'1 Full-time'!$A$42&amp;", Standard length, Level "&amp;'1 Full-time'!$C43&amp;"; ","")</f>
        <v/>
      </c>
      <c r="K124" s="25"/>
      <c r="L124" s="25"/>
      <c r="M124" s="25"/>
      <c r="N124" s="1358" t="str">
        <f>IF(AND($G$7=1,'1 Full-time'!M43&lt;0),'1 Full-time'!$M$6&amp;", "&amp;'1 Full-time'!M$10&amp;", Price group "&amp;'1 Full-time'!$A$42&amp;", Standard length, Level "&amp;'1 Full-time'!$C43&amp;"; ","")</f>
        <v/>
      </c>
      <c r="O124" s="22" t="str">
        <f>IF(AND($G$7=1,'1 Full-time'!N43&lt;0),'1 Full-time'!$M$6&amp;", "&amp;'1 Full-time'!N$10&amp;", Price group "&amp;'1 Full-time'!$A$42&amp;", Standard length, Level "&amp;'1 Full-time'!$C43&amp;"; ","")</f>
        <v/>
      </c>
      <c r="P124" s="1396" t="str">
        <f>IF(AND($G$7=1,'1 Full-time'!O43&lt;0),'1 Full-time'!$M$6&amp;", "&amp;'1 Full-time'!O$10&amp;", Price group "&amp;'1 Full-time'!$A$42&amp;", Standard length, Level "&amp;'1 Full-time'!$C43&amp;"; ","")</f>
        <v/>
      </c>
      <c r="Q124" s="1441"/>
      <c r="R124" s="25"/>
      <c r="S124" s="25"/>
      <c r="T124" s="25"/>
      <c r="W124" s="25"/>
      <c r="X124" s="25"/>
    </row>
    <row r="125" spans="2:24" x14ac:dyDescent="0.2">
      <c r="B125" s="121"/>
      <c r="C125" s="22"/>
      <c r="D125" s="121" t="s">
        <v>110</v>
      </c>
      <c r="E125" s="1358" t="e">
        <f>IF(AND($G$7=1,'1 Full-time'!#REF!&lt;0),'1 Full-time'!#REF!&amp;", "&amp;'1 Full-time'!#REF!&amp;", Price group "&amp;'1 Full-time'!$A$42&amp;", Standard length, Level "&amp;'1 Full-time'!$C44&amp;"; ","")</f>
        <v>#REF!</v>
      </c>
      <c r="F125" s="22" t="e">
        <f>IF(AND($G$7=1,'1 Full-time'!#REF!&lt;0),'1 Full-time'!#REF!&amp;", "&amp;'1 Full-time'!#REF!&amp;", Price group "&amp;'1 Full-time'!$A$42&amp;", Standard length, Level "&amp;'1 Full-time'!$C44&amp;"; ","")</f>
        <v>#REF!</v>
      </c>
      <c r="G125" s="1396" t="e">
        <f>IF(AND($G$7=1,'1 Full-time'!#REF!&lt;0),'1 Full-time'!#REF!&amp;", "&amp;'1 Full-time'!#REF!&amp;", Price group "&amp;'1 Full-time'!$A$42&amp;", Standard length, Level "&amp;'1 Full-time'!$C44&amp;"; ","")</f>
        <v>#REF!</v>
      </c>
      <c r="H125" s="1358" t="str">
        <f>IF(AND($G$7=1,'1 Full-time'!G44&lt;0),'1 Full-time'!$G$6&amp;", "&amp;'1 Full-time'!G$10&amp;", Price group "&amp;'1 Full-time'!$A$42&amp;", Standard length, Level "&amp;'1 Full-time'!$C44&amp;"; ","")</f>
        <v/>
      </c>
      <c r="I125" s="22" t="str">
        <f>IF(AND($G$7=1,'1 Full-time'!H44&lt;0),'1 Full-time'!$G$6&amp;", "&amp;'1 Full-time'!H$10&amp;", Price group "&amp;'1 Full-time'!$A$42&amp;", Standard length, Level "&amp;'1 Full-time'!$C44&amp;"; ","")</f>
        <v/>
      </c>
      <c r="J125" s="1396" t="str">
        <f>IF(AND($G$7=1,'1 Full-time'!I44&lt;0),'1 Full-time'!$G$6&amp;", "&amp;'1 Full-time'!I$10&amp;", Price group "&amp;'1 Full-time'!$A$42&amp;", Standard length, Level "&amp;'1 Full-time'!$C44&amp;"; ","")</f>
        <v/>
      </c>
      <c r="K125" s="25"/>
      <c r="L125" s="25"/>
      <c r="M125" s="25"/>
      <c r="N125" s="1358" t="str">
        <f>IF(AND($G$7=1,'1 Full-time'!M44&lt;0),'1 Full-time'!$M$6&amp;", "&amp;'1 Full-time'!M$10&amp;", Price group "&amp;'1 Full-time'!$A$42&amp;", Standard length, Level "&amp;'1 Full-time'!$C44&amp;"; ","")</f>
        <v/>
      </c>
      <c r="O125" s="22" t="str">
        <f>IF(AND($G$7=1,'1 Full-time'!N44&lt;0),'1 Full-time'!$M$6&amp;", "&amp;'1 Full-time'!N$10&amp;", Price group "&amp;'1 Full-time'!$A$42&amp;", Standard length, Level "&amp;'1 Full-time'!$C44&amp;"; ","")</f>
        <v/>
      </c>
      <c r="P125" s="1396" t="str">
        <f>IF(AND($G$7=1,'1 Full-time'!O44&lt;0),'1 Full-time'!$M$6&amp;", "&amp;'1 Full-time'!O$10&amp;", Price group "&amp;'1 Full-time'!$A$42&amp;", Standard length, Level "&amp;'1 Full-time'!$C44&amp;"; ","")</f>
        <v/>
      </c>
      <c r="Q125" s="1441"/>
      <c r="R125" s="25"/>
      <c r="S125" s="25"/>
      <c r="T125" s="25"/>
      <c r="W125" s="25"/>
      <c r="X125" s="25"/>
    </row>
    <row r="126" spans="2:24" x14ac:dyDescent="0.2">
      <c r="B126" s="121"/>
      <c r="C126" s="22"/>
      <c r="D126" s="121" t="s">
        <v>113</v>
      </c>
      <c r="E126" s="1397" t="e">
        <f>IF(AND($G$7=1,'1 Full-time'!#REF!&lt;0),'1 Full-time'!#REF!&amp;", "&amp;'1 Full-time'!#REF!&amp;", Price group "&amp;'1 Full-time'!$A$42&amp;", Standard length, Level "&amp;'1 Full-time'!$C45&amp;"; ","")</f>
        <v>#REF!</v>
      </c>
      <c r="F126" s="1398" t="e">
        <f>IF(AND($G$7=1,'1 Full-time'!#REF!&lt;0),'1 Full-time'!#REF!&amp;", "&amp;'1 Full-time'!#REF!&amp;", Price group "&amp;'1 Full-time'!$A$42&amp;", Standard length, Level "&amp;'1 Full-time'!$C45&amp;"; ","")</f>
        <v>#REF!</v>
      </c>
      <c r="G126" s="1399" t="e">
        <f>IF(AND($G$7=1,'1 Full-time'!#REF!&lt;0),'1 Full-time'!#REF!&amp;", "&amp;'1 Full-time'!#REF!&amp;", Price group "&amp;'1 Full-time'!$A$42&amp;", Standard length, Level "&amp;'1 Full-time'!$C45&amp;"; ","")</f>
        <v>#REF!</v>
      </c>
      <c r="H126" s="1397" t="str">
        <f>IF(AND($G$7=1,'1 Full-time'!G45&lt;0),'1 Full-time'!$G$6&amp;", "&amp;'1 Full-time'!G$10&amp;", Price group "&amp;'1 Full-time'!$A$42&amp;", Standard length, Level "&amp;'1 Full-time'!$C45&amp;"; ","")</f>
        <v/>
      </c>
      <c r="I126" s="1398" t="str">
        <f>IF(AND($G$7=1,'1 Full-time'!H45&lt;0),'1 Full-time'!$G$6&amp;", "&amp;'1 Full-time'!H$10&amp;", Price group "&amp;'1 Full-time'!$A$42&amp;", Standard length, Level "&amp;'1 Full-time'!$C45&amp;"; ","")</f>
        <v/>
      </c>
      <c r="J126" s="1399" t="str">
        <f>IF(AND($G$7=1,'1 Full-time'!I45&lt;0),'1 Full-time'!$G$6&amp;", "&amp;'1 Full-time'!I$10&amp;", Price group "&amp;'1 Full-time'!$A$42&amp;", Standard length, Level "&amp;'1 Full-time'!$C45&amp;"; ","")</f>
        <v/>
      </c>
      <c r="K126" s="25"/>
      <c r="L126" s="25"/>
      <c r="M126" s="25"/>
      <c r="N126" s="1397" t="str">
        <f>IF(AND($G$7=1,'1 Full-time'!M45&lt;0),'1 Full-time'!$M$6&amp;", "&amp;'1 Full-time'!M$10&amp;", Price group "&amp;'1 Full-time'!$A$42&amp;", Standard length, Level "&amp;'1 Full-time'!$C45&amp;"; ","")</f>
        <v/>
      </c>
      <c r="O126" s="1398" t="str">
        <f>IF(AND($G$7=1,'1 Full-time'!N45&lt;0),'1 Full-time'!$M$6&amp;", "&amp;'1 Full-time'!N$10&amp;", Price group "&amp;'1 Full-time'!$A$42&amp;", Standard length, Level "&amp;'1 Full-time'!$C45&amp;"; ","")</f>
        <v/>
      </c>
      <c r="P126" s="1399" t="str">
        <f>IF(AND($G$7=1,'1 Full-time'!O45&lt;0),'1 Full-time'!$M$6&amp;", "&amp;'1 Full-time'!O$10&amp;", Price group "&amp;'1 Full-time'!$A$42&amp;", Standard length, Level "&amp;'1 Full-time'!$C45&amp;"; ","")</f>
        <v/>
      </c>
      <c r="Q126" s="1441"/>
      <c r="R126" s="25"/>
      <c r="S126" s="25"/>
      <c r="T126" s="25"/>
      <c r="W126" s="25"/>
      <c r="X126" s="25"/>
    </row>
    <row r="127" spans="2:24" x14ac:dyDescent="0.2">
      <c r="B127" s="121"/>
      <c r="C127" s="22" t="s">
        <v>116</v>
      </c>
      <c r="D127" s="121" t="s">
        <v>103</v>
      </c>
      <c r="E127" s="1358" t="e">
        <f>IF(AND($G$7=1,'1 Full-time'!#REF!&lt;0),'1 Full-time'!#REF!&amp;", "&amp;'1 Full-time'!#REF!&amp;", Price group "&amp;'1 Full-time'!$A$42&amp;", Long length, Level "&amp;'1 Full-time'!$C47&amp;"; ","")</f>
        <v>#REF!</v>
      </c>
      <c r="F127" s="22" t="e">
        <f>IF(AND($G$7=1,'1 Full-time'!#REF!&lt;0),'1 Full-time'!#REF!&amp;", "&amp;'1 Full-time'!#REF!&amp;", Price group "&amp;'1 Full-time'!$A$42&amp;", Long length, Level "&amp;'1 Full-time'!$C47&amp;"; ","")</f>
        <v>#REF!</v>
      </c>
      <c r="G127" s="1396" t="e">
        <f>IF(AND($G$7=1,'1 Full-time'!#REF!&lt;0),'1 Full-time'!#REF!&amp;", "&amp;'1 Full-time'!#REF!&amp;", Price group "&amp;'1 Full-time'!$A$42&amp;", Long length, Level "&amp;'1 Full-time'!$C47&amp;"; ","")</f>
        <v>#REF!</v>
      </c>
      <c r="H127" s="1358" t="str">
        <f>IF(AND($G$7=1,'1 Full-time'!G47&lt;0),'1 Full-time'!$G$6&amp;", "&amp;'1 Full-time'!G$10&amp;", Price group "&amp;'1 Full-time'!$A$42&amp;", Long length, Level "&amp;'1 Full-time'!$C47&amp;"; ","")</f>
        <v/>
      </c>
      <c r="I127" s="22" t="str">
        <f>IF(AND($G$7=1,'1 Full-time'!H47&lt;0),'1 Full-time'!$G$6&amp;", "&amp;'1 Full-time'!H$10&amp;", Price group "&amp;'1 Full-time'!$A$42&amp;", Long length, Level "&amp;'1 Full-time'!$C47&amp;"; ","")</f>
        <v/>
      </c>
      <c r="J127" s="1396" t="str">
        <f>IF(AND($G$7=1,'1 Full-time'!I47&lt;0),'1 Full-time'!$G$6&amp;", "&amp;'1 Full-time'!I$10&amp;", Price group "&amp;'1 Full-time'!$A$42&amp;", Long length, Level "&amp;'1 Full-time'!$C47&amp;"; ","")</f>
        <v/>
      </c>
      <c r="K127" s="25"/>
      <c r="L127" s="25"/>
      <c r="M127" s="25"/>
      <c r="N127" s="1358" t="str">
        <f>IF(AND($G$7=1,'1 Full-time'!M47&lt;0),'1 Full-time'!$M$6&amp;", "&amp;'1 Full-time'!M$10&amp;", Price group "&amp;'1 Full-time'!$A$42&amp;", Long length, Level "&amp;'1 Full-time'!$C47&amp;"; ","")</f>
        <v/>
      </c>
      <c r="O127" s="22" t="str">
        <f>IF(AND($G$7=1,'1 Full-time'!N47&lt;0),'1 Full-time'!$M$6&amp;", "&amp;'1 Full-time'!N$10&amp;", Price group "&amp;'1 Full-time'!$A$42&amp;", Long length, Level "&amp;'1 Full-time'!$C47&amp;"; ","")</f>
        <v/>
      </c>
      <c r="P127" s="1396" t="str">
        <f>IF(AND($G$7=1,'1 Full-time'!O47&lt;0),'1 Full-time'!$M$6&amp;", "&amp;'1 Full-time'!O$10&amp;", Price group "&amp;'1 Full-time'!$A$42&amp;", Long length, Level "&amp;'1 Full-time'!$C47&amp;"; ","")</f>
        <v/>
      </c>
      <c r="Q127" s="1441"/>
      <c r="R127" s="25"/>
      <c r="S127" s="25"/>
      <c r="T127" s="25"/>
      <c r="W127" s="25"/>
      <c r="X127" s="25"/>
    </row>
    <row r="128" spans="2:24" x14ac:dyDescent="0.2">
      <c r="B128" s="121"/>
      <c r="C128" s="22"/>
      <c r="D128" s="121" t="s">
        <v>107</v>
      </c>
      <c r="E128" s="1358" t="e">
        <f>IF(AND($G$7=1,'1 Full-time'!#REF!&lt;0),'1 Full-time'!#REF!&amp;", "&amp;'1 Full-time'!#REF!&amp;", Price group "&amp;'1 Full-time'!$A$42&amp;", Long length, Level "&amp;'1 Full-time'!$C48&amp;"; ","")</f>
        <v>#REF!</v>
      </c>
      <c r="F128" s="22" t="e">
        <f>IF(AND($G$7=1,'1 Full-time'!#REF!&lt;0),'1 Full-time'!#REF!&amp;", "&amp;'1 Full-time'!#REF!&amp;", Price group "&amp;'1 Full-time'!$A$42&amp;", Long length, Level "&amp;'1 Full-time'!$C48&amp;"; ","")</f>
        <v>#REF!</v>
      </c>
      <c r="G128" s="1396" t="e">
        <f>IF(AND($G$7=1,'1 Full-time'!#REF!&lt;0),'1 Full-time'!#REF!&amp;", "&amp;'1 Full-time'!#REF!&amp;", Price group "&amp;'1 Full-time'!$A$42&amp;", Long length, Level "&amp;'1 Full-time'!$C48&amp;"; ","")</f>
        <v>#REF!</v>
      </c>
      <c r="H128" s="1358" t="str">
        <f>IF(AND($G$7=1,'1 Full-time'!G48&lt;0),'1 Full-time'!$G$6&amp;", "&amp;'1 Full-time'!G$10&amp;", Price group "&amp;'1 Full-time'!$A$42&amp;", Long length, Level "&amp;'1 Full-time'!$C48&amp;"; ","")</f>
        <v/>
      </c>
      <c r="I128" s="22" t="str">
        <f>IF(AND($G$7=1,'1 Full-time'!H48&lt;0),'1 Full-time'!$G$6&amp;", "&amp;'1 Full-time'!H$10&amp;", Price group "&amp;'1 Full-time'!$A$42&amp;", Long length, Level "&amp;'1 Full-time'!$C48&amp;"; ","")</f>
        <v/>
      </c>
      <c r="J128" s="1396" t="str">
        <f>IF(AND($G$7=1,'1 Full-time'!I48&lt;0),'1 Full-time'!$G$6&amp;", "&amp;'1 Full-time'!I$10&amp;", Price group "&amp;'1 Full-time'!$A$42&amp;", Long length, Level "&amp;'1 Full-time'!$C48&amp;"; ","")</f>
        <v/>
      </c>
      <c r="K128" s="25"/>
      <c r="L128" s="25"/>
      <c r="M128" s="25"/>
      <c r="N128" s="1358" t="str">
        <f>IF(AND($G$7=1,'1 Full-time'!M48&lt;0),'1 Full-time'!$M$6&amp;", "&amp;'1 Full-time'!M$10&amp;", Price group "&amp;'1 Full-time'!$A$42&amp;", Long length, Level "&amp;'1 Full-time'!$C48&amp;"; ","")</f>
        <v/>
      </c>
      <c r="O128" s="22" t="str">
        <f>IF(AND($G$7=1,'1 Full-time'!N48&lt;0),'1 Full-time'!$M$6&amp;", "&amp;'1 Full-time'!N$10&amp;", Price group "&amp;'1 Full-time'!$A$42&amp;", Long length, Level "&amp;'1 Full-time'!$C48&amp;"; ","")</f>
        <v/>
      </c>
      <c r="P128" s="1396" t="str">
        <f>IF(AND($G$7=1,'1 Full-time'!O48&lt;0),'1 Full-time'!$M$6&amp;", "&amp;'1 Full-time'!O$10&amp;", Price group "&amp;'1 Full-time'!$A$42&amp;", Long length, Level "&amp;'1 Full-time'!$C48&amp;"; ","")</f>
        <v/>
      </c>
      <c r="Q128" s="1441"/>
      <c r="R128" s="25"/>
      <c r="S128" s="25"/>
      <c r="T128" s="25"/>
      <c r="W128" s="25"/>
      <c r="X128" s="25"/>
    </row>
    <row r="129" spans="2:24" x14ac:dyDescent="0.2">
      <c r="B129" s="121"/>
      <c r="C129" s="22"/>
      <c r="D129" s="121" t="s">
        <v>110</v>
      </c>
      <c r="E129" s="1358" t="e">
        <f>IF(AND($G$7=1,'1 Full-time'!#REF!&lt;0),'1 Full-time'!#REF!&amp;", "&amp;'1 Full-time'!#REF!&amp;", Price group "&amp;'1 Full-time'!$A$42&amp;", Long length, Level "&amp;'1 Full-time'!$C49&amp;"; ","")</f>
        <v>#REF!</v>
      </c>
      <c r="F129" s="22" t="e">
        <f>IF(AND($G$7=1,'1 Full-time'!#REF!&lt;0),'1 Full-time'!#REF!&amp;", "&amp;'1 Full-time'!#REF!&amp;", Price group "&amp;'1 Full-time'!$A$42&amp;", Long length, Level "&amp;'1 Full-time'!$C49&amp;"; ","")</f>
        <v>#REF!</v>
      </c>
      <c r="G129" s="1396" t="e">
        <f>IF(AND($G$7=1,'1 Full-time'!#REF!&lt;0),'1 Full-time'!#REF!&amp;", "&amp;'1 Full-time'!#REF!&amp;", Price group "&amp;'1 Full-time'!$A$42&amp;", Long length, Level "&amp;'1 Full-time'!$C49&amp;"; ","")</f>
        <v>#REF!</v>
      </c>
      <c r="H129" s="1358" t="str">
        <f>IF(AND($G$7=1,'1 Full-time'!G49&lt;0),'1 Full-time'!$G$6&amp;", "&amp;'1 Full-time'!G$10&amp;", Price group "&amp;'1 Full-time'!$A$42&amp;", Long length, Level "&amp;'1 Full-time'!$C49&amp;"; ","")</f>
        <v/>
      </c>
      <c r="I129" s="22" t="str">
        <f>IF(AND($G$7=1,'1 Full-time'!H49&lt;0),'1 Full-time'!$G$6&amp;", "&amp;'1 Full-time'!H$10&amp;", Price group "&amp;'1 Full-time'!$A$42&amp;", Long length, Level "&amp;'1 Full-time'!$C49&amp;"; ","")</f>
        <v/>
      </c>
      <c r="J129" s="1396" t="str">
        <f>IF(AND($G$7=1,'1 Full-time'!I49&lt;0),'1 Full-time'!$G$6&amp;", "&amp;'1 Full-time'!I$10&amp;", Price group "&amp;'1 Full-time'!$A$42&amp;", Long length, Level "&amp;'1 Full-time'!$C49&amp;"; ","")</f>
        <v/>
      </c>
      <c r="K129" s="25"/>
      <c r="L129" s="25"/>
      <c r="M129" s="25"/>
      <c r="N129" s="1358" t="str">
        <f>IF(AND($G$7=1,'1 Full-time'!M49&lt;0),'1 Full-time'!$M$6&amp;", "&amp;'1 Full-time'!M$10&amp;", Price group "&amp;'1 Full-time'!$A$42&amp;", Long length, Level "&amp;'1 Full-time'!$C49&amp;"; ","")</f>
        <v/>
      </c>
      <c r="O129" s="22" t="str">
        <f>IF(AND($G$7=1,'1 Full-time'!N49&lt;0),'1 Full-time'!$M$6&amp;", "&amp;'1 Full-time'!N$10&amp;", Price group "&amp;'1 Full-time'!$A$42&amp;", Long length, Level "&amp;'1 Full-time'!$C49&amp;"; ","")</f>
        <v/>
      </c>
      <c r="P129" s="1396" t="str">
        <f>IF(AND($G$7=1,'1 Full-time'!O49&lt;0),'1 Full-time'!$M$6&amp;", "&amp;'1 Full-time'!O$10&amp;", Price group "&amp;'1 Full-time'!$A$42&amp;", Long length, Level "&amp;'1 Full-time'!$C49&amp;"; ","")</f>
        <v/>
      </c>
      <c r="Q129" s="1441"/>
      <c r="R129" s="25"/>
      <c r="S129" s="25"/>
      <c r="T129" s="25"/>
      <c r="W129" s="25"/>
      <c r="X129" s="25"/>
    </row>
    <row r="130" spans="2:24" x14ac:dyDescent="0.2">
      <c r="B130" s="121"/>
      <c r="C130" s="22"/>
      <c r="D130" s="121" t="s">
        <v>113</v>
      </c>
      <c r="E130" s="1400" t="e">
        <f>IF(AND($G$7=1,'1 Full-time'!#REF!&lt;0),'1 Full-time'!#REF!&amp;", "&amp;'1 Full-time'!#REF!&amp;", Price group "&amp;'1 Full-time'!$A$42&amp;", Long length, Level "&amp;'1 Full-time'!$C50&amp;"; ","")</f>
        <v>#REF!</v>
      </c>
      <c r="F130" s="134" t="e">
        <f>IF(AND($G$7=1,'1 Full-time'!#REF!&lt;0),'1 Full-time'!#REF!&amp;", "&amp;'1 Full-time'!#REF!&amp;", Price group "&amp;'1 Full-time'!$A$42&amp;", Long length, Level "&amp;'1 Full-time'!$C50&amp;"; ","")</f>
        <v>#REF!</v>
      </c>
      <c r="G130" s="1401" t="e">
        <f>IF(AND($G$7=1,'1 Full-time'!#REF!&lt;0),'1 Full-time'!#REF!&amp;", "&amp;'1 Full-time'!#REF!&amp;", Price group "&amp;'1 Full-time'!$A$42&amp;", Long length, Level "&amp;'1 Full-time'!$C50&amp;"; ","")</f>
        <v>#REF!</v>
      </c>
      <c r="H130" s="1400" t="str">
        <f>IF(AND($G$7=1,'1 Full-time'!G50&lt;0),'1 Full-time'!$G$6&amp;", "&amp;'1 Full-time'!G$10&amp;", Price group "&amp;'1 Full-time'!$A$42&amp;", Long length, Level "&amp;'1 Full-time'!$C50&amp;"; ","")</f>
        <v/>
      </c>
      <c r="I130" s="134" t="str">
        <f>IF(AND($G$7=1,'1 Full-time'!H50&lt;0),'1 Full-time'!$G$6&amp;", "&amp;'1 Full-time'!H$10&amp;", Price group "&amp;'1 Full-time'!$A$42&amp;", Long length, Level "&amp;'1 Full-time'!$C50&amp;"; ","")</f>
        <v/>
      </c>
      <c r="J130" s="1401" t="str">
        <f>IF(AND($G$7=1,'1 Full-time'!I50&lt;0),'1 Full-time'!$G$6&amp;", "&amp;'1 Full-time'!I$10&amp;", Price group "&amp;'1 Full-time'!$A$42&amp;", Long length, Level "&amp;'1 Full-time'!$C50&amp;"; ","")</f>
        <v/>
      </c>
      <c r="K130" s="25"/>
      <c r="L130" s="25"/>
      <c r="M130" s="25"/>
      <c r="N130" s="1400" t="str">
        <f>IF(AND($G$7=1,'1 Full-time'!M50&lt;0),'1 Full-time'!$M$6&amp;", "&amp;'1 Full-time'!M$10&amp;", Price group "&amp;'1 Full-time'!$A$42&amp;", Long length, Level "&amp;'1 Full-time'!$C50&amp;"; ","")</f>
        <v/>
      </c>
      <c r="O130" s="134" t="str">
        <f>IF(AND($G$7=1,'1 Full-time'!N50&lt;0),'1 Full-time'!$M$6&amp;", "&amp;'1 Full-time'!N$10&amp;", Price group "&amp;'1 Full-time'!$A$42&amp;", Long length, Level "&amp;'1 Full-time'!$C50&amp;"; ","")</f>
        <v/>
      </c>
      <c r="P130" s="1401" t="str">
        <f>IF(AND($G$7=1,'1 Full-time'!O50&lt;0),'1 Full-time'!$M$6&amp;", "&amp;'1 Full-time'!O$10&amp;", Price group "&amp;'1 Full-time'!$A$42&amp;", Long length, Level "&amp;'1 Full-time'!$C50&amp;"; ","")</f>
        <v/>
      </c>
      <c r="Q130" s="1441"/>
      <c r="R130" s="25"/>
      <c r="S130" s="25"/>
      <c r="T130" s="25"/>
      <c r="W130" s="25"/>
      <c r="X130" s="25"/>
    </row>
    <row r="131" spans="2:24" x14ac:dyDescent="0.2">
      <c r="B131" s="121" t="s">
        <v>143</v>
      </c>
      <c r="C131" s="22" t="s">
        <v>102</v>
      </c>
      <c r="D131" s="121" t="s">
        <v>103</v>
      </c>
      <c r="E131" s="1358" t="e">
        <f>IF(AND($G$7=1,'1 Full-time'!#REF!&lt;0),'1 Full-time'!#REF!&amp;", "&amp;'1 Full-time'!#REF!&amp;", Price group "&amp;'1 Full-time'!$A$52&amp;", Standard length, Level "&amp;'1 Full-time'!$C52&amp;"; ","")</f>
        <v>#REF!</v>
      </c>
      <c r="F131" s="22" t="e">
        <f>IF(AND($G$7=1,'1 Full-time'!#REF!&lt;0),'1 Full-time'!#REF!&amp;", "&amp;'1 Full-time'!#REF!&amp;", Price group "&amp;'1 Full-time'!$A$52&amp;", Standard length, Level "&amp;'1 Full-time'!$C52&amp;"; ","")</f>
        <v>#REF!</v>
      </c>
      <c r="G131" s="1396" t="e">
        <f>IF(AND($G$7=1,'1 Full-time'!#REF!&lt;0),'1 Full-time'!#REF!&amp;", "&amp;'1 Full-time'!#REF!&amp;", Price group "&amp;'1 Full-time'!$A$52&amp;", Standard length, Level "&amp;'1 Full-time'!$C52&amp;"; ","")</f>
        <v>#REF!</v>
      </c>
      <c r="H131" s="1358" t="str">
        <f>IF(AND($G$7=1,'1 Full-time'!G52&lt;0),'1 Full-time'!$G$6&amp;", "&amp;'1 Full-time'!G$10&amp;", Price group "&amp;'1 Full-time'!$A$52&amp;", Standard length, Level "&amp;'1 Full-time'!$C52&amp;"; ","")</f>
        <v/>
      </c>
      <c r="I131" s="22" t="str">
        <f>IF(AND($G$7=1,'1 Full-time'!H52&lt;0),'1 Full-time'!$G$6&amp;", "&amp;'1 Full-time'!H$10&amp;", Price group "&amp;'1 Full-time'!$A$52&amp;", Standard length, Level "&amp;'1 Full-time'!$C52&amp;"; ","")</f>
        <v/>
      </c>
      <c r="J131" s="1396" t="str">
        <f>IF(AND($G$7=1,'1 Full-time'!I52&lt;0),'1 Full-time'!$G$6&amp;", "&amp;'1 Full-time'!I$10&amp;", Price group "&amp;'1 Full-time'!$A$52&amp;", Standard length, Level "&amp;'1 Full-time'!$C52&amp;"; ","")</f>
        <v/>
      </c>
      <c r="K131" s="25"/>
      <c r="L131" s="25"/>
      <c r="M131" s="25"/>
      <c r="N131" s="1358" t="str">
        <f>IF(AND($G$7=1,'1 Full-time'!M52&lt;0),'1 Full-time'!$M$6&amp;", "&amp;'1 Full-time'!M$10&amp;", Price group "&amp;'1 Full-time'!$A$52&amp;", Standard length, Level "&amp;'1 Full-time'!$C52&amp;"; ","")</f>
        <v/>
      </c>
      <c r="O131" s="22" t="str">
        <f>IF(AND($G$7=1,'1 Full-time'!N52&lt;0),'1 Full-time'!$M$6&amp;", "&amp;'1 Full-time'!N$10&amp;", Price group "&amp;'1 Full-time'!$A$52&amp;", Standard length, Level "&amp;'1 Full-time'!$C52&amp;"; ","")</f>
        <v/>
      </c>
      <c r="P131" s="1396" t="str">
        <f>IF(AND($G$7=1,'1 Full-time'!O52&lt;0),'1 Full-time'!$M$6&amp;", "&amp;'1 Full-time'!O$10&amp;", Price group "&amp;'1 Full-time'!$A$52&amp;", Standard length, Level "&amp;'1 Full-time'!$C52&amp;"; ","")</f>
        <v/>
      </c>
      <c r="Q131" s="1441"/>
      <c r="R131" s="25"/>
      <c r="S131" s="25"/>
      <c r="T131" s="25"/>
      <c r="W131" s="25"/>
      <c r="X131" s="25"/>
    </row>
    <row r="132" spans="2:24" x14ac:dyDescent="0.2">
      <c r="B132" s="121"/>
      <c r="C132" s="22"/>
      <c r="D132" s="121" t="s">
        <v>107</v>
      </c>
      <c r="E132" s="1358" t="e">
        <f>IF(AND($G$7=1,'1 Full-time'!#REF!&lt;0),'1 Full-time'!#REF!&amp;", "&amp;'1 Full-time'!#REF!&amp;", Price group "&amp;'1 Full-time'!$A$52&amp;", Standard length, Level "&amp;'1 Full-time'!$C53&amp;"; ","")</f>
        <v>#REF!</v>
      </c>
      <c r="F132" s="22" t="e">
        <f>IF(AND($G$7=1,'1 Full-time'!#REF!&lt;0),'1 Full-time'!#REF!&amp;", "&amp;'1 Full-time'!#REF!&amp;", Price group "&amp;'1 Full-time'!$A$52&amp;", Standard length, Level "&amp;'1 Full-time'!$C53&amp;"; ","")</f>
        <v>#REF!</v>
      </c>
      <c r="G132" s="1396" t="e">
        <f>IF(AND($G$7=1,'1 Full-time'!#REF!&lt;0),'1 Full-time'!#REF!&amp;", "&amp;'1 Full-time'!#REF!&amp;", Price group "&amp;'1 Full-time'!$A$52&amp;", Standard length, Level "&amp;'1 Full-time'!$C53&amp;"; ","")</f>
        <v>#REF!</v>
      </c>
      <c r="H132" s="1358" t="str">
        <f>IF(AND($G$7=1,'1 Full-time'!G53&lt;0),'1 Full-time'!$G$6&amp;", "&amp;'1 Full-time'!G$10&amp;", Price group "&amp;'1 Full-time'!$A$52&amp;", Standard length, Level "&amp;'1 Full-time'!$C53&amp;"; ","")</f>
        <v/>
      </c>
      <c r="I132" s="22" t="str">
        <f>IF(AND($G$7=1,'1 Full-time'!H53&lt;0),'1 Full-time'!$G$6&amp;", "&amp;'1 Full-time'!H$10&amp;", Price group "&amp;'1 Full-time'!$A$52&amp;", Standard length, Level "&amp;'1 Full-time'!$C53&amp;"; ","")</f>
        <v/>
      </c>
      <c r="J132" s="1396" t="str">
        <f>IF(AND($G$7=1,'1 Full-time'!I53&lt;0),'1 Full-time'!$G$6&amp;", "&amp;'1 Full-time'!I$10&amp;", Price group "&amp;'1 Full-time'!$A$52&amp;", Standard length, Level "&amp;'1 Full-time'!$C53&amp;"; ","")</f>
        <v/>
      </c>
      <c r="K132" s="25"/>
      <c r="L132" s="25"/>
      <c r="M132" s="25"/>
      <c r="N132" s="1358" t="str">
        <f>IF(AND($G$7=1,'1 Full-time'!M53&lt;0),'1 Full-time'!$M$6&amp;", "&amp;'1 Full-time'!M$10&amp;", Price group "&amp;'1 Full-time'!$A$52&amp;", Standard length, Level "&amp;'1 Full-time'!$C53&amp;"; ","")</f>
        <v/>
      </c>
      <c r="O132" s="22" t="str">
        <f>IF(AND($G$7=1,'1 Full-time'!N53&lt;0),'1 Full-time'!$M$6&amp;", "&amp;'1 Full-time'!N$10&amp;", Price group "&amp;'1 Full-time'!$A$52&amp;", Standard length, Level "&amp;'1 Full-time'!$C53&amp;"; ","")</f>
        <v/>
      </c>
      <c r="P132" s="1396" t="str">
        <f>IF(AND($G$7=1,'1 Full-time'!O53&lt;0),'1 Full-time'!$M$6&amp;", "&amp;'1 Full-time'!O$10&amp;", Price group "&amp;'1 Full-time'!$A$52&amp;", Standard length, Level "&amp;'1 Full-time'!$C53&amp;"; ","")</f>
        <v/>
      </c>
      <c r="Q132" s="1441"/>
      <c r="R132" s="25"/>
      <c r="S132" s="25"/>
      <c r="T132" s="25"/>
      <c r="W132" s="25"/>
      <c r="X132" s="25"/>
    </row>
    <row r="133" spans="2:24" x14ac:dyDescent="0.2">
      <c r="B133" s="121"/>
      <c r="C133" s="22"/>
      <c r="D133" s="121" t="s">
        <v>110</v>
      </c>
      <c r="E133" s="1358" t="e">
        <f>IF(AND($G$7=1,'1 Full-time'!#REF!&lt;0),'1 Full-time'!#REF!&amp;", "&amp;'1 Full-time'!#REF!&amp;", Price group "&amp;'1 Full-time'!$A$52&amp;", Standard length, Level "&amp;'1 Full-time'!$C54&amp;"; ","")</f>
        <v>#REF!</v>
      </c>
      <c r="F133" s="22" t="e">
        <f>IF(AND($G$7=1,'1 Full-time'!#REF!&lt;0),'1 Full-time'!#REF!&amp;", "&amp;'1 Full-time'!#REF!&amp;", Price group "&amp;'1 Full-time'!$A$52&amp;", Standard length, Level "&amp;'1 Full-time'!$C54&amp;"; ","")</f>
        <v>#REF!</v>
      </c>
      <c r="G133" s="1396" t="e">
        <f>IF(AND($G$7=1,'1 Full-time'!#REF!&lt;0),'1 Full-time'!#REF!&amp;", "&amp;'1 Full-time'!#REF!&amp;", Price group "&amp;'1 Full-time'!$A$52&amp;", Standard length, Level "&amp;'1 Full-time'!$C54&amp;"; ","")</f>
        <v>#REF!</v>
      </c>
      <c r="H133" s="1358" t="str">
        <f>IF(AND($G$7=1,'1 Full-time'!G54&lt;0),'1 Full-time'!$G$6&amp;", "&amp;'1 Full-time'!G$10&amp;", Price group "&amp;'1 Full-time'!$A$52&amp;", Standard length, Level "&amp;'1 Full-time'!$C54&amp;"; ","")</f>
        <v/>
      </c>
      <c r="I133" s="22" t="str">
        <f>IF(AND($G$7=1,'1 Full-time'!H54&lt;0),'1 Full-time'!$G$6&amp;", "&amp;'1 Full-time'!H$10&amp;", Price group "&amp;'1 Full-time'!$A$52&amp;", Standard length, Level "&amp;'1 Full-time'!$C54&amp;"; ","")</f>
        <v/>
      </c>
      <c r="J133" s="1396" t="str">
        <f>IF(AND($G$7=1,'1 Full-time'!I54&lt;0),'1 Full-time'!$G$6&amp;", "&amp;'1 Full-time'!I$10&amp;", Price group "&amp;'1 Full-time'!$A$52&amp;", Standard length, Level "&amp;'1 Full-time'!$C54&amp;"; ","")</f>
        <v/>
      </c>
      <c r="K133" s="25"/>
      <c r="L133" s="25"/>
      <c r="M133" s="25"/>
      <c r="N133" s="1358" t="str">
        <f>IF(AND($G$7=1,'1 Full-time'!M54&lt;0),'1 Full-time'!$M$6&amp;", "&amp;'1 Full-time'!M$10&amp;", Price group "&amp;'1 Full-time'!$A$52&amp;", Standard length, Level "&amp;'1 Full-time'!$C54&amp;"; ","")</f>
        <v/>
      </c>
      <c r="O133" s="22" t="str">
        <f>IF(AND($G$7=1,'1 Full-time'!N54&lt;0),'1 Full-time'!$M$6&amp;", "&amp;'1 Full-time'!N$10&amp;", Price group "&amp;'1 Full-time'!$A$52&amp;", Standard length, Level "&amp;'1 Full-time'!$C54&amp;"; ","")</f>
        <v/>
      </c>
      <c r="P133" s="1396" t="str">
        <f>IF(AND($G$7=1,'1 Full-time'!O54&lt;0),'1 Full-time'!$M$6&amp;", "&amp;'1 Full-time'!O$10&amp;", Price group "&amp;'1 Full-time'!$A$52&amp;", Standard length, Level "&amp;'1 Full-time'!$C54&amp;"; ","")</f>
        <v/>
      </c>
      <c r="Q133" s="1441"/>
      <c r="R133" s="25"/>
      <c r="S133" s="25"/>
      <c r="T133" s="25"/>
      <c r="W133" s="25"/>
      <c r="X133" s="25"/>
    </row>
    <row r="134" spans="2:24" x14ac:dyDescent="0.2">
      <c r="B134" s="121"/>
      <c r="C134" s="22"/>
      <c r="D134" s="121" t="s">
        <v>113</v>
      </c>
      <c r="E134" s="1397" t="e">
        <f>IF(AND($G$7=1,'1 Full-time'!#REF!&lt;0),'1 Full-time'!#REF!&amp;", "&amp;'1 Full-time'!#REF!&amp;", Price group "&amp;'1 Full-time'!$A$52&amp;", Standard length, Level "&amp;'1 Full-time'!$C55&amp;"; ","")</f>
        <v>#REF!</v>
      </c>
      <c r="F134" s="1398" t="e">
        <f>IF(AND($G$7=1,'1 Full-time'!#REF!&lt;0),'1 Full-time'!#REF!&amp;", "&amp;'1 Full-time'!#REF!&amp;", Price group "&amp;'1 Full-time'!$A$52&amp;", Standard length, Level "&amp;'1 Full-time'!$C55&amp;"; ","")</f>
        <v>#REF!</v>
      </c>
      <c r="G134" s="1399" t="e">
        <f>IF(AND($G$7=1,'1 Full-time'!#REF!&lt;0),'1 Full-time'!#REF!&amp;", "&amp;'1 Full-time'!#REF!&amp;", Price group "&amp;'1 Full-time'!$A$52&amp;", Standard length, Level "&amp;'1 Full-time'!$C55&amp;"; ","")</f>
        <v>#REF!</v>
      </c>
      <c r="H134" s="1397" t="str">
        <f>IF(AND($G$7=1,'1 Full-time'!G55&lt;0),'1 Full-time'!$G$6&amp;", "&amp;'1 Full-time'!G$10&amp;", Price group "&amp;'1 Full-time'!$A$52&amp;", Standard length, Level "&amp;'1 Full-time'!$C55&amp;"; ","")</f>
        <v/>
      </c>
      <c r="I134" s="1398" t="str">
        <f>IF(AND($G$7=1,'1 Full-time'!H55&lt;0),'1 Full-time'!$G$6&amp;", "&amp;'1 Full-time'!H$10&amp;", Price group "&amp;'1 Full-time'!$A$52&amp;", Standard length, Level "&amp;'1 Full-time'!$C55&amp;"; ","")</f>
        <v/>
      </c>
      <c r="J134" s="1399" t="str">
        <f>IF(AND($G$7=1,'1 Full-time'!I55&lt;0),'1 Full-time'!$G$6&amp;", "&amp;'1 Full-time'!I$10&amp;", Price group "&amp;'1 Full-time'!$A$52&amp;", Standard length, Level "&amp;'1 Full-time'!$C55&amp;"; ","")</f>
        <v/>
      </c>
      <c r="K134" s="25"/>
      <c r="L134" s="25"/>
      <c r="M134" s="25"/>
      <c r="N134" s="1397" t="str">
        <f>IF(AND($G$7=1,'1 Full-time'!M55&lt;0),'1 Full-time'!$M$6&amp;", "&amp;'1 Full-time'!M$10&amp;", Price group "&amp;'1 Full-time'!$A$52&amp;", Standard length, Level "&amp;'1 Full-time'!$C55&amp;"; ","")</f>
        <v/>
      </c>
      <c r="O134" s="1398" t="str">
        <f>IF(AND($G$7=1,'1 Full-time'!N55&lt;0),'1 Full-time'!$M$6&amp;", "&amp;'1 Full-time'!N$10&amp;", Price group "&amp;'1 Full-time'!$A$52&amp;", Standard length, Level "&amp;'1 Full-time'!$C55&amp;"; ","")</f>
        <v/>
      </c>
      <c r="P134" s="1399" t="str">
        <f>IF(AND($G$7=1,'1 Full-time'!O55&lt;0),'1 Full-time'!$M$6&amp;", "&amp;'1 Full-time'!O$10&amp;", Price group "&amp;'1 Full-time'!$A$52&amp;", Standard length, Level "&amp;'1 Full-time'!$C55&amp;"; ","")</f>
        <v/>
      </c>
      <c r="Q134" s="1441"/>
      <c r="R134" s="25"/>
      <c r="S134" s="25"/>
      <c r="T134" s="25"/>
      <c r="W134" s="25"/>
      <c r="X134" s="25"/>
    </row>
    <row r="135" spans="2:24" x14ac:dyDescent="0.2">
      <c r="B135" s="121"/>
      <c r="C135" s="22" t="s">
        <v>116</v>
      </c>
      <c r="D135" s="121" t="s">
        <v>103</v>
      </c>
      <c r="E135" s="1358" t="e">
        <f>IF(AND($G$7=1,'1 Full-time'!#REF!&lt;0),'1 Full-time'!#REF!&amp;", "&amp;'1 Full-time'!#REF!&amp;", Price group "&amp;'1 Full-time'!$A$52&amp;", Long length, Level "&amp;'1 Full-time'!$C57&amp;"; ","")</f>
        <v>#REF!</v>
      </c>
      <c r="F135" s="22" t="e">
        <f>IF(AND($G$7=1,'1 Full-time'!#REF!&lt;0),'1 Full-time'!#REF!&amp;", "&amp;'1 Full-time'!#REF!&amp;", Price group "&amp;'1 Full-time'!$A$52&amp;", Long length, Level "&amp;'1 Full-time'!$C57&amp;"; ","")</f>
        <v>#REF!</v>
      </c>
      <c r="G135" s="1396" t="e">
        <f>IF(AND($G$7=1,'1 Full-time'!#REF!&lt;0),'1 Full-time'!#REF!&amp;", "&amp;'1 Full-time'!#REF!&amp;", Price group "&amp;'1 Full-time'!$A$52&amp;", Long length, Level "&amp;'1 Full-time'!$C57&amp;"; ","")</f>
        <v>#REF!</v>
      </c>
      <c r="H135" s="1358" t="str">
        <f>IF(AND($G$7=1,'1 Full-time'!G57&lt;0),'1 Full-time'!$G$6&amp;", "&amp;'1 Full-time'!G$10&amp;", Price group "&amp;'1 Full-time'!$A$52&amp;", Long length, Level "&amp;'1 Full-time'!$C57&amp;"; ","")</f>
        <v/>
      </c>
      <c r="I135" s="22" t="str">
        <f>IF(AND($G$7=1,'1 Full-time'!H57&lt;0),'1 Full-time'!$G$6&amp;", "&amp;'1 Full-time'!H$10&amp;", Price group "&amp;'1 Full-time'!$A$52&amp;", Long length, Level "&amp;'1 Full-time'!$C57&amp;"; ","")</f>
        <v/>
      </c>
      <c r="J135" s="1396" t="str">
        <f>IF(AND($G$7=1,'1 Full-time'!I57&lt;0),'1 Full-time'!$G$6&amp;", "&amp;'1 Full-time'!I$10&amp;", Price group "&amp;'1 Full-time'!$A$52&amp;", Long length, Level "&amp;'1 Full-time'!$C57&amp;"; ","")</f>
        <v/>
      </c>
      <c r="K135" s="25"/>
      <c r="L135" s="25"/>
      <c r="M135" s="25"/>
      <c r="N135" s="1358" t="str">
        <f>IF(AND($G$7=1,'1 Full-time'!M57&lt;0),'1 Full-time'!$M$6&amp;", "&amp;'1 Full-time'!M$10&amp;", Price group "&amp;'1 Full-time'!$A$52&amp;", Long length, Level "&amp;'1 Full-time'!$C57&amp;"; ","")</f>
        <v/>
      </c>
      <c r="O135" s="22" t="str">
        <f>IF(AND($G$7=1,'1 Full-time'!N57&lt;0),'1 Full-time'!$M$6&amp;", "&amp;'1 Full-time'!N$10&amp;", Price group "&amp;'1 Full-time'!$A$52&amp;", Long length, Level "&amp;'1 Full-time'!$C57&amp;"; ","")</f>
        <v/>
      </c>
      <c r="P135" s="1396" t="str">
        <f>IF(AND($G$7=1,'1 Full-time'!O57&lt;0),'1 Full-time'!$M$6&amp;", "&amp;'1 Full-time'!O$10&amp;", Price group "&amp;'1 Full-time'!$A$52&amp;", Long length, Level "&amp;'1 Full-time'!$C57&amp;"; ","")</f>
        <v/>
      </c>
      <c r="Q135" s="1441"/>
      <c r="R135" s="25"/>
      <c r="S135" s="25"/>
      <c r="T135" s="25"/>
      <c r="W135" s="25"/>
      <c r="X135" s="25"/>
    </row>
    <row r="136" spans="2:24" x14ac:dyDescent="0.2">
      <c r="B136" s="121"/>
      <c r="C136" s="22"/>
      <c r="D136" s="121" t="s">
        <v>107</v>
      </c>
      <c r="E136" s="1358" t="e">
        <f>IF(AND($G$7=1,'1 Full-time'!#REF!&lt;0),'1 Full-time'!#REF!&amp;", "&amp;'1 Full-time'!#REF!&amp;", Price group "&amp;'1 Full-time'!$A$52&amp;", Long length, Level "&amp;'1 Full-time'!$C58&amp;"; ","")</f>
        <v>#REF!</v>
      </c>
      <c r="F136" s="22" t="e">
        <f>IF(AND($G$7=1,'1 Full-time'!#REF!&lt;0),'1 Full-time'!#REF!&amp;", "&amp;'1 Full-time'!#REF!&amp;", Price group "&amp;'1 Full-time'!$A$52&amp;", Long length, Level "&amp;'1 Full-time'!$C58&amp;"; ","")</f>
        <v>#REF!</v>
      </c>
      <c r="G136" s="1396" t="e">
        <f>IF(AND($G$7=1,'1 Full-time'!#REF!&lt;0),'1 Full-time'!#REF!&amp;", "&amp;'1 Full-time'!#REF!&amp;", Price group "&amp;'1 Full-time'!$A$52&amp;", Long length, Level "&amp;'1 Full-time'!$C58&amp;"; ","")</f>
        <v>#REF!</v>
      </c>
      <c r="H136" s="1358" t="str">
        <f>IF(AND($G$7=1,'1 Full-time'!G58&lt;0),'1 Full-time'!$G$6&amp;", "&amp;'1 Full-time'!G$10&amp;", Price group "&amp;'1 Full-time'!$A$52&amp;", Long length, Level "&amp;'1 Full-time'!$C58&amp;"; ","")</f>
        <v/>
      </c>
      <c r="I136" s="22" t="str">
        <f>IF(AND($G$7=1,'1 Full-time'!H58&lt;0),'1 Full-time'!$G$6&amp;", "&amp;'1 Full-time'!H$10&amp;", Price group "&amp;'1 Full-time'!$A$52&amp;", Long length, Level "&amp;'1 Full-time'!$C58&amp;"; ","")</f>
        <v/>
      </c>
      <c r="J136" s="1396" t="str">
        <f>IF(AND($G$7=1,'1 Full-time'!I58&lt;0),'1 Full-time'!$G$6&amp;", "&amp;'1 Full-time'!I$10&amp;", Price group "&amp;'1 Full-time'!$A$52&amp;", Long length, Level "&amp;'1 Full-time'!$C58&amp;"; ","")</f>
        <v/>
      </c>
      <c r="K136" s="25"/>
      <c r="L136" s="25"/>
      <c r="M136" s="25"/>
      <c r="N136" s="1358" t="str">
        <f>IF(AND($G$7=1,'1 Full-time'!M58&lt;0),'1 Full-time'!$M$6&amp;", "&amp;'1 Full-time'!M$10&amp;", Price group "&amp;'1 Full-time'!$A$52&amp;", Long length, Level "&amp;'1 Full-time'!$C58&amp;"; ","")</f>
        <v/>
      </c>
      <c r="O136" s="22" t="str">
        <f>IF(AND($G$7=1,'1 Full-time'!N58&lt;0),'1 Full-time'!$M$6&amp;", "&amp;'1 Full-time'!N$10&amp;", Price group "&amp;'1 Full-time'!$A$52&amp;", Long length, Level "&amp;'1 Full-time'!$C58&amp;"; ","")</f>
        <v/>
      </c>
      <c r="P136" s="1396" t="str">
        <f>IF(AND($G$7=1,'1 Full-time'!O58&lt;0),'1 Full-time'!$M$6&amp;", "&amp;'1 Full-time'!O$10&amp;", Price group "&amp;'1 Full-time'!$A$52&amp;", Long length, Level "&amp;'1 Full-time'!$C58&amp;"; ","")</f>
        <v/>
      </c>
      <c r="Q136" s="1441"/>
      <c r="R136" s="25"/>
      <c r="S136" s="25"/>
      <c r="T136" s="25"/>
      <c r="W136" s="25"/>
      <c r="X136" s="25"/>
    </row>
    <row r="137" spans="2:24" x14ac:dyDescent="0.2">
      <c r="B137" s="121"/>
      <c r="C137" s="22"/>
      <c r="D137" s="121" t="s">
        <v>110</v>
      </c>
      <c r="E137" s="1358" t="e">
        <f>IF(AND($G$7=1,'1 Full-time'!#REF!&lt;0),'1 Full-time'!#REF!&amp;", "&amp;'1 Full-time'!#REF!&amp;", Price group "&amp;'1 Full-time'!$A$52&amp;", Long length, Level "&amp;'1 Full-time'!$C59&amp;"; ","")</f>
        <v>#REF!</v>
      </c>
      <c r="F137" s="22" t="e">
        <f>IF(AND($G$7=1,'1 Full-time'!#REF!&lt;0),'1 Full-time'!#REF!&amp;", "&amp;'1 Full-time'!#REF!&amp;", Price group "&amp;'1 Full-time'!$A$52&amp;", Long length, Level "&amp;'1 Full-time'!$C59&amp;"; ","")</f>
        <v>#REF!</v>
      </c>
      <c r="G137" s="1396" t="e">
        <f>IF(AND($G$7=1,'1 Full-time'!#REF!&lt;0),'1 Full-time'!#REF!&amp;", "&amp;'1 Full-time'!#REF!&amp;", Price group "&amp;'1 Full-time'!$A$52&amp;", Long length, Level "&amp;'1 Full-time'!$C59&amp;"; ","")</f>
        <v>#REF!</v>
      </c>
      <c r="H137" s="1358" t="str">
        <f>IF(AND($G$7=1,'1 Full-time'!G59&lt;0),'1 Full-time'!$G$6&amp;", "&amp;'1 Full-time'!G$10&amp;", Price group "&amp;'1 Full-time'!$A$52&amp;", Long length, Level "&amp;'1 Full-time'!$C59&amp;"; ","")</f>
        <v/>
      </c>
      <c r="I137" s="22" t="str">
        <f>IF(AND($G$7=1,'1 Full-time'!H59&lt;0),'1 Full-time'!$G$6&amp;", "&amp;'1 Full-time'!H$10&amp;", Price group "&amp;'1 Full-time'!$A$52&amp;", Long length, Level "&amp;'1 Full-time'!$C59&amp;"; ","")</f>
        <v/>
      </c>
      <c r="J137" s="1396" t="str">
        <f>IF(AND($G$7=1,'1 Full-time'!I59&lt;0),'1 Full-time'!$G$6&amp;", "&amp;'1 Full-time'!I$10&amp;", Price group "&amp;'1 Full-time'!$A$52&amp;", Long length, Level "&amp;'1 Full-time'!$C59&amp;"; ","")</f>
        <v/>
      </c>
      <c r="K137" s="25"/>
      <c r="L137" s="25"/>
      <c r="M137" s="25"/>
      <c r="N137" s="1358" t="str">
        <f>IF(AND($G$7=1,'1 Full-time'!M59&lt;0),'1 Full-time'!$M$6&amp;", "&amp;'1 Full-time'!M$10&amp;", Price group "&amp;'1 Full-time'!$A$52&amp;", Long length, Level "&amp;'1 Full-time'!$C59&amp;"; ","")</f>
        <v/>
      </c>
      <c r="O137" s="22" t="str">
        <f>IF(AND($G$7=1,'1 Full-time'!N59&lt;0),'1 Full-time'!$M$6&amp;", "&amp;'1 Full-time'!N$10&amp;", Price group "&amp;'1 Full-time'!$A$52&amp;", Long length, Level "&amp;'1 Full-time'!$C59&amp;"; ","")</f>
        <v/>
      </c>
      <c r="P137" s="1396" t="str">
        <f>IF(AND($G$7=1,'1 Full-time'!O59&lt;0),'1 Full-time'!$M$6&amp;", "&amp;'1 Full-time'!O$10&amp;", Price group "&amp;'1 Full-time'!$A$52&amp;", Long length, Level "&amp;'1 Full-time'!$C59&amp;"; ","")</f>
        <v/>
      </c>
      <c r="Q137" s="1441"/>
      <c r="R137" s="25"/>
      <c r="S137" s="25"/>
      <c r="T137" s="25"/>
      <c r="W137" s="25"/>
      <c r="X137" s="25"/>
    </row>
    <row r="138" spans="2:24" x14ac:dyDescent="0.2">
      <c r="B138" s="121"/>
      <c r="C138" s="22"/>
      <c r="D138" s="121" t="s">
        <v>113</v>
      </c>
      <c r="E138" s="1400" t="e">
        <f>IF(AND($G$7=1,'1 Full-time'!#REF!&lt;0),'1 Full-time'!#REF!&amp;", "&amp;'1 Full-time'!#REF!&amp;", Price group "&amp;'1 Full-time'!$A$52&amp;", Long length, Level "&amp;'1 Full-time'!$C60&amp;"; ","")</f>
        <v>#REF!</v>
      </c>
      <c r="F138" s="134" t="e">
        <f>IF(AND($G$7=1,'1 Full-time'!#REF!&lt;0),'1 Full-time'!#REF!&amp;", "&amp;'1 Full-time'!#REF!&amp;", Price group "&amp;'1 Full-time'!$A$52&amp;", Long length, Level "&amp;'1 Full-time'!$C60&amp;"; ","")</f>
        <v>#REF!</v>
      </c>
      <c r="G138" s="1401" t="e">
        <f>IF(AND($G$7=1,'1 Full-time'!#REF!&lt;0),'1 Full-time'!#REF!&amp;", "&amp;'1 Full-time'!#REF!&amp;", Price group "&amp;'1 Full-time'!$A$52&amp;", Long length, Level "&amp;'1 Full-time'!$C60&amp;"; ","")</f>
        <v>#REF!</v>
      </c>
      <c r="H138" s="1400" t="str">
        <f>IF(AND($G$7=1,'1 Full-time'!G60&lt;0),'1 Full-time'!$G$6&amp;", "&amp;'1 Full-time'!G$10&amp;", Price group "&amp;'1 Full-time'!$A$52&amp;", Long length, Level "&amp;'1 Full-time'!$C60&amp;"; ","")</f>
        <v/>
      </c>
      <c r="I138" s="134" t="str">
        <f>IF(AND($G$7=1,'1 Full-time'!H60&lt;0),'1 Full-time'!$G$6&amp;", "&amp;'1 Full-time'!H$10&amp;", Price group "&amp;'1 Full-time'!$A$52&amp;", Long length, Level "&amp;'1 Full-time'!$C60&amp;"; ","")</f>
        <v/>
      </c>
      <c r="J138" s="1401" t="str">
        <f>IF(AND($G$7=1,'1 Full-time'!I60&lt;0),'1 Full-time'!$G$6&amp;", "&amp;'1 Full-time'!I$10&amp;", Price group "&amp;'1 Full-time'!$A$52&amp;", Long length, Level "&amp;'1 Full-time'!$C60&amp;"; ","")</f>
        <v/>
      </c>
      <c r="K138" s="25"/>
      <c r="L138" s="25"/>
      <c r="M138" s="25"/>
      <c r="N138" s="1400" t="str">
        <f>IF(AND($G$7=1,'1 Full-time'!M60&lt;0),'1 Full-time'!$M$6&amp;", "&amp;'1 Full-time'!M$10&amp;", Price group "&amp;'1 Full-time'!$A$52&amp;", Long length, Level "&amp;'1 Full-time'!$C60&amp;"; ","")</f>
        <v/>
      </c>
      <c r="O138" s="134" t="str">
        <f>IF(AND($G$7=1,'1 Full-time'!N60&lt;0),'1 Full-time'!$M$6&amp;", "&amp;'1 Full-time'!N$10&amp;", Price group "&amp;'1 Full-time'!$A$52&amp;", Long length, Level "&amp;'1 Full-time'!$C60&amp;"; ","")</f>
        <v/>
      </c>
      <c r="P138" s="1401" t="str">
        <f>IF(AND($G$7=1,'1 Full-time'!O60&lt;0),'1 Full-time'!$M$6&amp;", "&amp;'1 Full-time'!O$10&amp;", Price group "&amp;'1 Full-time'!$A$52&amp;", Long length, Level "&amp;'1 Full-time'!$C60&amp;"; ","")</f>
        <v/>
      </c>
      <c r="Q138" s="1441"/>
      <c r="R138" s="25"/>
      <c r="S138" s="25"/>
      <c r="T138" s="25"/>
    </row>
    <row r="139" spans="2:24" x14ac:dyDescent="0.2">
      <c r="B139" s="25"/>
      <c r="C139" s="22"/>
      <c r="D139" s="25"/>
      <c r="E139" s="120"/>
      <c r="F139" s="120"/>
      <c r="G139" s="120"/>
      <c r="H139" s="120"/>
      <c r="I139" s="120"/>
      <c r="J139" s="120"/>
      <c r="K139" s="22"/>
      <c r="L139" s="22"/>
      <c r="M139" s="22"/>
      <c r="N139" s="120"/>
      <c r="O139" s="120"/>
      <c r="P139" s="120"/>
      <c r="Q139" s="1441"/>
      <c r="R139" s="25"/>
      <c r="S139" s="25"/>
      <c r="T139" s="25"/>
    </row>
    <row r="140" spans="2:24" x14ac:dyDescent="0.2">
      <c r="B140" s="25"/>
      <c r="C140" s="22"/>
      <c r="D140" s="22"/>
      <c r="E140" s="1429" t="e">
        <f t="shared" ref="E140:J140" si="3">E107&amp;E108&amp;E109&amp;E110&amp;E111&amp;E112&amp;E113&amp;E114&amp;E115&amp;E116&amp;E117&amp;E118&amp;E119&amp;E120&amp;E121&amp;E122&amp;E123&amp;E124&amp;E125&amp;E126&amp;E127&amp;E128&amp;E129&amp;E130&amp;E131&amp;E132&amp;E133&amp;E134&amp;E135&amp;E136&amp;E137&amp;E138</f>
        <v>#REF!</v>
      </c>
      <c r="F140" s="1429" t="e">
        <f t="shared" si="3"/>
        <v>#REF!</v>
      </c>
      <c r="G140" s="1429" t="e">
        <f t="shared" si="3"/>
        <v>#REF!</v>
      </c>
      <c r="H140" s="1429" t="str">
        <f t="shared" si="3"/>
        <v/>
      </c>
      <c r="I140" s="1429" t="str">
        <f t="shared" si="3"/>
        <v/>
      </c>
      <c r="J140" s="1429" t="str">
        <f t="shared" si="3"/>
        <v/>
      </c>
      <c r="K140" s="25"/>
      <c r="L140" s="25"/>
      <c r="M140" s="25"/>
      <c r="N140" s="1429" t="str">
        <f>N107&amp;N108&amp;N109&amp;N110&amp;N111&amp;N112&amp;N113&amp;N114&amp;N115&amp;N116&amp;N117&amp;N118&amp;N119&amp;N120&amp;N121&amp;N122&amp;N123&amp;N124&amp;N125&amp;N126&amp;N127&amp;N128&amp;N129&amp;N130&amp;N131&amp;N132&amp;N133&amp;N134&amp;N135&amp;N136&amp;N137&amp;N138</f>
        <v/>
      </c>
      <c r="O140" s="1429" t="str">
        <f>O107&amp;O108&amp;O109&amp;O110&amp;O111&amp;O112&amp;O113&amp;O114&amp;O115&amp;O116&amp;O117&amp;O118&amp;O119&amp;O120&amp;O121&amp;O122&amp;O123&amp;O124&amp;O125&amp;O126&amp;O127&amp;O128&amp;O129&amp;O130&amp;O131&amp;O132&amp;O133&amp;O134&amp;O135&amp;O136&amp;O137&amp;O138</f>
        <v/>
      </c>
      <c r="P140" s="1429" t="str">
        <f>P107&amp;P108&amp;P109&amp;P110&amp;P111&amp;P112&amp;P113&amp;P114&amp;P115&amp;P116&amp;P117&amp;P118&amp;P119&amp;P120&amp;P121&amp;P122&amp;P123&amp;P124&amp;P125&amp;P126&amp;P127&amp;P128&amp;P129&amp;P130&amp;P131&amp;P132&amp;P133&amp;P134&amp;P135&amp;P136&amp;P137&amp;P138</f>
        <v/>
      </c>
      <c r="Q140" s="1442"/>
      <c r="R140" s="25"/>
      <c r="S140" s="25"/>
      <c r="T140" s="25"/>
    </row>
    <row r="141" spans="2:24" x14ac:dyDescent="0.2">
      <c r="B141" s="25"/>
      <c r="C141" s="22"/>
      <c r="D141" s="22"/>
      <c r="E141" s="22"/>
      <c r="F141" s="22"/>
      <c r="G141" s="22"/>
      <c r="H141" s="22"/>
      <c r="I141" s="22"/>
      <c r="J141" s="22"/>
      <c r="K141" s="25"/>
      <c r="L141" s="25"/>
      <c r="M141" s="25"/>
      <c r="N141" s="22"/>
      <c r="O141" s="22"/>
      <c r="P141" s="22"/>
      <c r="Q141" s="130"/>
      <c r="R141" s="25"/>
      <c r="S141" s="25"/>
      <c r="T141" s="25"/>
    </row>
    <row r="142" spans="2:24" x14ac:dyDescent="0.2">
      <c r="B142" s="25"/>
      <c r="C142" s="1402" t="str">
        <f>H142&amp;N142</f>
        <v/>
      </c>
      <c r="D142" s="22"/>
      <c r="E142" s="1402" t="e">
        <f>E140&amp;F140&amp;G140</f>
        <v>#REF!</v>
      </c>
      <c r="F142" s="22"/>
      <c r="G142" s="22"/>
      <c r="H142" s="1402" t="str">
        <f>H140&amp;I140&amp;J140</f>
        <v/>
      </c>
      <c r="I142" s="22"/>
      <c r="J142" s="22"/>
      <c r="K142" s="25"/>
      <c r="L142" s="25"/>
      <c r="M142" s="25"/>
      <c r="N142" s="1402" t="str">
        <f>N140&amp;O140&amp;P140</f>
        <v/>
      </c>
      <c r="O142" s="22"/>
      <c r="P142" s="22"/>
      <c r="Q142" s="130"/>
      <c r="R142" s="25"/>
      <c r="S142" s="25"/>
      <c r="T142" s="25"/>
    </row>
    <row r="143" spans="2:24" x14ac:dyDescent="0.2">
      <c r="B143" s="1390"/>
      <c r="C143" s="1390"/>
      <c r="D143" s="1390"/>
      <c r="E143" s="1390"/>
      <c r="F143" s="1390"/>
      <c r="G143" s="1390"/>
      <c r="H143" s="1390"/>
      <c r="I143" s="1390"/>
      <c r="J143" s="1390"/>
      <c r="K143" s="25"/>
      <c r="L143" s="25"/>
      <c r="M143" s="25"/>
      <c r="N143" s="1390"/>
      <c r="O143" s="1390"/>
      <c r="P143" s="1390"/>
      <c r="Q143" s="1405"/>
      <c r="R143" s="22"/>
      <c r="S143" s="22"/>
      <c r="T143" s="25"/>
    </row>
    <row r="144" spans="2:24" x14ac:dyDescent="0.2">
      <c r="B144" s="63"/>
      <c r="C144" s="63"/>
      <c r="D144" s="63"/>
      <c r="E144" s="63"/>
      <c r="F144" s="63"/>
      <c r="G144" s="63"/>
      <c r="H144" s="63"/>
      <c r="I144" s="63"/>
      <c r="J144" s="63"/>
      <c r="K144" s="63"/>
      <c r="L144" s="63"/>
      <c r="M144" s="63"/>
      <c r="N144" s="63"/>
      <c r="O144" s="63"/>
      <c r="P144" s="22"/>
      <c r="Q144" s="22"/>
      <c r="R144" s="25"/>
      <c r="S144" s="25"/>
      <c r="T144" s="25"/>
    </row>
    <row r="145" spans="2:20" x14ac:dyDescent="0.2">
      <c r="B145" s="22"/>
      <c r="C145" s="22"/>
      <c r="D145" s="39"/>
      <c r="E145" s="39"/>
      <c r="F145" s="39"/>
      <c r="G145" s="39"/>
      <c r="H145" s="39"/>
      <c r="I145" s="39"/>
      <c r="J145" s="39"/>
      <c r="K145" s="39"/>
      <c r="L145" s="22"/>
      <c r="M145" s="39"/>
      <c r="N145" s="22"/>
      <c r="O145" s="22"/>
      <c r="P145" s="22"/>
      <c r="Q145" s="22"/>
      <c r="R145" s="25"/>
      <c r="S145" s="25"/>
      <c r="T145" s="25"/>
    </row>
    <row r="146" spans="2:20" x14ac:dyDescent="0.2">
      <c r="B146" s="133"/>
      <c r="C146" s="133"/>
      <c r="D146" s="1443"/>
      <c r="E146" s="1443"/>
      <c r="F146" s="133"/>
      <c r="G146" s="133"/>
      <c r="H146" s="1444"/>
      <c r="I146" s="133"/>
      <c r="J146" s="1443"/>
      <c r="K146" s="1443"/>
      <c r="L146" s="133"/>
      <c r="M146" s="133"/>
      <c r="N146" s="135"/>
      <c r="O146" s="22"/>
      <c r="P146" s="22"/>
      <c r="Q146" s="22"/>
      <c r="R146" s="22"/>
      <c r="S146" s="25"/>
      <c r="T146" s="25"/>
    </row>
    <row r="147" spans="2:20" x14ac:dyDescent="0.2">
      <c r="B147" s="25" t="s">
        <v>11053</v>
      </c>
      <c r="C147" s="22"/>
      <c r="D147" s="22"/>
      <c r="E147" s="22"/>
      <c r="F147" s="22"/>
      <c r="G147" s="22"/>
      <c r="H147" s="1445"/>
      <c r="I147" s="25" t="s">
        <v>11054</v>
      </c>
      <c r="J147" s="22"/>
      <c r="K147" s="22"/>
      <c r="L147" s="22"/>
      <c r="M147" s="22"/>
      <c r="N147" s="135"/>
      <c r="O147" s="119"/>
      <c r="P147" s="119"/>
      <c r="Q147" s="119"/>
      <c r="R147" s="37"/>
      <c r="S147" s="25"/>
      <c r="T147" s="25"/>
    </row>
    <row r="148" spans="2:20" x14ac:dyDescent="0.2">
      <c r="B148" s="121" t="s">
        <v>101</v>
      </c>
      <c r="C148" s="25" t="s">
        <v>102</v>
      </c>
      <c r="D148" s="121" t="s">
        <v>103</v>
      </c>
      <c r="E148" s="1394" t="e">
        <f>IF(AND($L$7=1,'1 Full-time'!#REF!+'1 Full-time'!G22&gt;=$C$183,'1 Full-time'!J22=0),'1 Full-time'!J$10&amp;", Price group "&amp;'1 Full-time'!$A$22&amp;", Standard length, Level "&amp;'1 Full-time'!$C22&amp;"; ","")</f>
        <v>#REF!</v>
      </c>
      <c r="F148" s="1313" t="e">
        <f>IF(AND($L$7=1,'1 Full-time'!#REF!+'1 Full-time'!H22&gt;=$C$183,'1 Full-time'!K22=0),'1 Full-time'!K$10&amp;", Price group "&amp;'1 Full-time'!$A$22&amp;", Standard length, Level "&amp;'1 Full-time'!$C22&amp;"; ","")</f>
        <v>#REF!</v>
      </c>
      <c r="G148" s="1395" t="e">
        <f>IF(AND($L$7=1,'1 Full-time'!#REF!+'1 Full-time'!I22&gt;=$C$183,'1 Full-time'!L22=0),'1 Full-time'!L$10&amp;", Price group "&amp;'1 Full-time'!$A$22&amp;", Standard length, Level "&amp;'1 Full-time'!$C22&amp;"; ","")</f>
        <v>#REF!</v>
      </c>
      <c r="H148" s="1445"/>
      <c r="I148" s="22"/>
      <c r="J148" s="1394" t="e">
        <f>IF(AND($M$7=1,'1 Full-time'!#REF!+'1 Full-time'!G22&gt;0,ABS('1 Full-time'!J22)='1 Full-time'!#REF!+'1 Full-time'!G22),'1 Full-time'!J$10&amp;", Price group "&amp;'1 Full-time'!$A$22&amp;", Standard length, Level "&amp;'1 Full-time'!$C22&amp;"; ","")</f>
        <v>#REF!</v>
      </c>
      <c r="K148" s="1313" t="e">
        <f>IF(AND($M$7=1,'1 Full-time'!#REF!+'1 Full-time'!H22&gt;0,ABS('1 Full-time'!K22)='1 Full-time'!#REF!+'1 Full-time'!H22),'1 Full-time'!K$10&amp;", Price group "&amp;'1 Full-time'!$A$22&amp;", Standard length, Level "&amp;'1 Full-time'!$C22&amp;"; ","")</f>
        <v>#REF!</v>
      </c>
      <c r="L148" s="1395" t="e">
        <f>IF(AND($M$7=1,'1 Full-time'!#REF!+'1 Full-time'!I22&gt;0,ABS('1 Full-time'!L22)='1 Full-time'!#REF!+'1 Full-time'!I22),'1 Full-time'!L$10&amp;", Price group "&amp;'1 Full-time'!$A$22&amp;", Standard length, Level "&amp;'1 Full-time'!$C22&amp;"; ","")</f>
        <v>#REF!</v>
      </c>
      <c r="M148" s="25"/>
      <c r="N148" s="135"/>
      <c r="O148" s="37"/>
      <c r="P148" s="37"/>
      <c r="Q148" s="37"/>
      <c r="R148" s="23"/>
      <c r="S148" s="25"/>
      <c r="T148" s="25"/>
    </row>
    <row r="149" spans="2:20" ht="13.5" x14ac:dyDescent="0.2">
      <c r="B149" s="121"/>
      <c r="C149" s="25"/>
      <c r="D149" s="121" t="s">
        <v>107</v>
      </c>
      <c r="E149" s="1358" t="e">
        <f>IF(AND($L$7=1,'1 Full-time'!#REF!+'1 Full-time'!G23&gt;=$C$183,'1 Full-time'!J23=0),'1 Full-time'!J$10&amp;", Price group "&amp;'1 Full-time'!$A$22&amp;", Standard length, Level "&amp;'1 Full-time'!$C23&amp;"; ","")</f>
        <v>#REF!</v>
      </c>
      <c r="F149" s="22" t="e">
        <f>IF(AND($L$7=1,'1 Full-time'!#REF!+'1 Full-time'!H23&gt;=$C$183,'1 Full-time'!K23=0),'1 Full-time'!K$10&amp;", Price group "&amp;'1 Full-time'!$A$22&amp;", Standard length, Level "&amp;'1 Full-time'!$C23&amp;"; ","")</f>
        <v>#REF!</v>
      </c>
      <c r="G149" s="1396" t="e">
        <f>IF(AND($L$7=1,'1 Full-time'!#REF!+'1 Full-time'!I23&gt;=$C$183,'1 Full-time'!L23=0),'1 Full-time'!L$10&amp;", Price group "&amp;'1 Full-time'!$A$22&amp;", Standard length, Level "&amp;'1 Full-time'!$C23&amp;"; ","")</f>
        <v>#REF!</v>
      </c>
      <c r="H149" s="1445"/>
      <c r="I149" s="22"/>
      <c r="J149" s="1358" t="e">
        <f>IF(AND($M$7=1,'1 Full-time'!#REF!+'1 Full-time'!G23&gt;0,ABS('1 Full-time'!J23)='1 Full-time'!#REF!+'1 Full-time'!G23),'1 Full-time'!J$10&amp;", Price group "&amp;'1 Full-time'!$A$22&amp;", Standard length, Level "&amp;'1 Full-time'!$C23&amp;"; ","")</f>
        <v>#REF!</v>
      </c>
      <c r="K149" s="22" t="e">
        <f>IF(AND($M$7=1,'1 Full-time'!#REF!+'1 Full-time'!H23&gt;0,ABS('1 Full-time'!K23)='1 Full-time'!#REF!+'1 Full-time'!H23),'1 Full-time'!K$10&amp;", Price group "&amp;'1 Full-time'!$A$22&amp;", Standard length, Level "&amp;'1 Full-time'!$C23&amp;"; ","")</f>
        <v>#REF!</v>
      </c>
      <c r="L149" s="1396" t="e">
        <f>IF(AND($M$7=1,'1 Full-time'!#REF!+'1 Full-time'!I23&gt;0,ABS('1 Full-time'!L23)='1 Full-time'!#REF!+'1 Full-time'!I23),'1 Full-time'!L$10&amp;", Price group "&amp;'1 Full-time'!$A$22&amp;", Standard length, Level "&amp;'1 Full-time'!$C23&amp;"; ","")</f>
        <v>#REF!</v>
      </c>
      <c r="M149" s="25"/>
      <c r="N149" s="135"/>
      <c r="O149" s="37"/>
      <c r="P149" s="729"/>
      <c r="Q149" s="729"/>
      <c r="R149" s="18"/>
      <c r="S149" s="25"/>
      <c r="T149" s="25"/>
    </row>
    <row r="150" spans="2:20" ht="13.5" x14ac:dyDescent="0.2">
      <c r="B150" s="121"/>
      <c r="C150" s="25"/>
      <c r="D150" s="121" t="s">
        <v>110</v>
      </c>
      <c r="E150" s="1358" t="e">
        <f>IF(AND($L$7=1,'1 Full-time'!#REF!+'1 Full-time'!G24&gt;=$C$183,'1 Full-time'!J24=0),'1 Full-time'!J$10&amp;", Price group "&amp;'1 Full-time'!$A$22&amp;", Standard length, Level "&amp;'1 Full-time'!$C24&amp;"; ","")</f>
        <v>#REF!</v>
      </c>
      <c r="F150" s="22" t="e">
        <f>IF(AND($L$7=1,'1 Full-time'!#REF!+'1 Full-time'!H24&gt;=$C$183,'1 Full-time'!K24=0),'1 Full-time'!K$10&amp;", Price group "&amp;'1 Full-time'!$A$22&amp;", Standard length, Level "&amp;'1 Full-time'!$C24&amp;"; ","")</f>
        <v>#REF!</v>
      </c>
      <c r="G150" s="1396" t="e">
        <f>IF(AND($L$7=1,'1 Full-time'!#REF!+'1 Full-time'!I24&gt;=$C$183,'1 Full-time'!L24=0),'1 Full-time'!L$10&amp;", Price group "&amp;'1 Full-time'!$A$22&amp;", Standard length, Level "&amp;'1 Full-time'!$C24&amp;"; ","")</f>
        <v>#REF!</v>
      </c>
      <c r="H150" s="1445"/>
      <c r="I150" s="22"/>
      <c r="J150" s="1358" t="e">
        <f>IF(AND($M$7=1,'1 Full-time'!#REF!+'1 Full-time'!G24&gt;0,ABS('1 Full-time'!J24)='1 Full-time'!#REF!+'1 Full-time'!G24),'1 Full-time'!J$10&amp;", Price group "&amp;'1 Full-time'!$A$22&amp;", Standard length, Level "&amp;'1 Full-time'!$C24&amp;"; ","")</f>
        <v>#REF!</v>
      </c>
      <c r="K150" s="22" t="e">
        <f>IF(AND($M$7=1,'1 Full-time'!#REF!+'1 Full-time'!H24&gt;0,ABS('1 Full-time'!K24)='1 Full-time'!#REF!+'1 Full-time'!H24),'1 Full-time'!K$10&amp;", Price group "&amp;'1 Full-time'!$A$22&amp;", Standard length, Level "&amp;'1 Full-time'!$C24&amp;"; ","")</f>
        <v>#REF!</v>
      </c>
      <c r="L150" s="1396" t="e">
        <f>IF(AND($M$7=1,'1 Full-time'!#REF!+'1 Full-time'!I24&gt;0,ABS('1 Full-time'!L24)='1 Full-time'!#REF!+'1 Full-time'!I24),'1 Full-time'!L$10&amp;", Price group "&amp;'1 Full-time'!$A$22&amp;", Standard length, Level "&amp;'1 Full-time'!$C24&amp;"; ","")</f>
        <v>#REF!</v>
      </c>
      <c r="M150" s="25"/>
      <c r="N150" s="135"/>
      <c r="O150" s="37"/>
      <c r="P150" s="729"/>
      <c r="Q150" s="729"/>
      <c r="R150" s="18"/>
      <c r="S150" s="25"/>
      <c r="T150" s="25"/>
    </row>
    <row r="151" spans="2:20" ht="13.5" x14ac:dyDescent="0.2">
      <c r="B151" s="121"/>
      <c r="C151" s="25"/>
      <c r="D151" s="121" t="s">
        <v>113</v>
      </c>
      <c r="E151" s="1397" t="e">
        <f>IF(AND($L$7=1,'1 Full-time'!#REF!+'1 Full-time'!G25&gt;=$C$183,'1 Full-time'!J25=0),'1 Full-time'!J$10&amp;", Price group "&amp;'1 Full-time'!$A$22&amp;", Standard length, Level "&amp;'1 Full-time'!$C25&amp;"; ","")</f>
        <v>#REF!</v>
      </c>
      <c r="F151" s="1398" t="e">
        <f>IF(AND($L$7=1,'1 Full-time'!#REF!+'1 Full-time'!H25&gt;=$C$183,'1 Full-time'!K25=0),'1 Full-time'!K$10&amp;", Price group "&amp;'1 Full-time'!$A$22&amp;", Standard length, Level "&amp;'1 Full-time'!$C25&amp;"; ","")</f>
        <v>#REF!</v>
      </c>
      <c r="G151" s="1399" t="e">
        <f>IF(AND($L$7=1,'1 Full-time'!#REF!+'1 Full-time'!I25&gt;=$C$183,'1 Full-time'!L25=0),'1 Full-time'!L$10&amp;", Price group "&amp;'1 Full-time'!$A$22&amp;", Standard length, Level "&amp;'1 Full-time'!$C25&amp;"; ","")</f>
        <v>#REF!</v>
      </c>
      <c r="H151" s="1445"/>
      <c r="I151" s="22"/>
      <c r="J151" s="1397" t="e">
        <f>IF(AND($M$7=1,'1 Full-time'!#REF!+'1 Full-time'!G25&gt;0,ABS('1 Full-time'!J25)='1 Full-time'!#REF!+'1 Full-time'!G25),'1 Full-time'!J$10&amp;", Price group "&amp;'1 Full-time'!$A$22&amp;", Standard length, Level "&amp;'1 Full-time'!$C25&amp;"; ","")</f>
        <v>#REF!</v>
      </c>
      <c r="K151" s="1398" t="e">
        <f>IF(AND($M$7=1,'1 Full-time'!#REF!+'1 Full-time'!H25&gt;0,ABS('1 Full-time'!K25)='1 Full-time'!#REF!+'1 Full-time'!H25),'1 Full-time'!K$10&amp;", Price group "&amp;'1 Full-time'!$A$22&amp;", Standard length, Level "&amp;'1 Full-time'!$C25&amp;"; ","")</f>
        <v>#REF!</v>
      </c>
      <c r="L151" s="1399" t="e">
        <f>IF(AND($M$7=1,'1 Full-time'!#REF!+'1 Full-time'!I25&gt;0,ABS('1 Full-time'!L25)='1 Full-time'!#REF!+'1 Full-time'!I25),'1 Full-time'!L$10&amp;", Price group "&amp;'1 Full-time'!$A$22&amp;", Standard length, Level "&amp;'1 Full-time'!$C25&amp;"; ","")</f>
        <v>#REF!</v>
      </c>
      <c r="M151" s="25"/>
      <c r="N151" s="135"/>
      <c r="O151" s="37"/>
      <c r="P151" s="729"/>
      <c r="Q151" s="729"/>
      <c r="R151" s="18"/>
      <c r="S151" s="25"/>
      <c r="T151" s="25"/>
    </row>
    <row r="152" spans="2:20" ht="13.5" x14ac:dyDescent="0.2">
      <c r="B152" s="121"/>
      <c r="C152" s="25" t="s">
        <v>116</v>
      </c>
      <c r="D152" s="121" t="s">
        <v>103</v>
      </c>
      <c r="E152" s="1358" t="e">
        <f>IF(AND($L$7=1,'1 Full-time'!#REF!+'1 Full-time'!G27&gt;=$C$183,'1 Full-time'!J27=0),'1 Full-time'!J$10&amp;", Price group "&amp;'1 Full-time'!$A$22&amp;", Long length, Level "&amp;'1 Full-time'!$C27&amp;"; ","")</f>
        <v>#REF!</v>
      </c>
      <c r="F152" s="22" t="e">
        <f>IF(AND($L$7=1,'1 Full-time'!#REF!+'1 Full-time'!H27&gt;=$C$183,'1 Full-time'!K27=0),'1 Full-time'!K$10&amp;", Price group "&amp;'1 Full-time'!$A$22&amp;", Long length, Level "&amp;'1 Full-time'!$C27&amp;"; ","")</f>
        <v>#REF!</v>
      </c>
      <c r="G152" s="1396" t="e">
        <f>IF(AND($L$7=1,'1 Full-time'!#REF!+'1 Full-time'!I27&gt;=$C$183,'1 Full-time'!L27=0),'1 Full-time'!L$10&amp;", Price group "&amp;'1 Full-time'!$A$22&amp;", Long length, Level "&amp;'1 Full-time'!$C27&amp;"; ","")</f>
        <v>#REF!</v>
      </c>
      <c r="H152" s="1445"/>
      <c r="I152" s="22"/>
      <c r="J152" s="1358" t="e">
        <f>IF(AND($M$7=1,'1 Full-time'!#REF!+'1 Full-time'!G27&gt;0,ABS('1 Full-time'!J27)='1 Full-time'!#REF!+'1 Full-time'!G27),'1 Full-time'!J$10&amp;", Price group "&amp;'1 Full-time'!$A$22&amp;", Long length, Level "&amp;'1 Full-time'!$C27&amp;"; ","")</f>
        <v>#REF!</v>
      </c>
      <c r="K152" s="22" t="e">
        <f>IF(AND($M$7=1,'1 Full-time'!#REF!+'1 Full-time'!H27&gt;0,ABS('1 Full-time'!K27)='1 Full-time'!#REF!+'1 Full-time'!H27),'1 Full-time'!K$10&amp;", Price group "&amp;'1 Full-time'!$A$22&amp;", Long length, Level "&amp;'1 Full-time'!$C27&amp;"; ","")</f>
        <v>#REF!</v>
      </c>
      <c r="L152" s="1396" t="e">
        <f>IF(AND($M$7=1,'1 Full-time'!#REF!+'1 Full-time'!I27&gt;0,ABS('1 Full-time'!L27)='1 Full-time'!#REF!+'1 Full-time'!I27),'1 Full-time'!L$10&amp;", Price group "&amp;'1 Full-time'!$A$22&amp;", Long length, Level "&amp;'1 Full-time'!$C27&amp;"; ","")</f>
        <v>#REF!</v>
      </c>
      <c r="M152" s="25"/>
      <c r="N152" s="135"/>
      <c r="O152" s="37"/>
      <c r="P152" s="729"/>
      <c r="Q152" s="729"/>
      <c r="R152" s="18"/>
      <c r="S152" s="25"/>
      <c r="T152" s="25"/>
    </row>
    <row r="153" spans="2:20" ht="13.5" x14ac:dyDescent="0.2">
      <c r="B153" s="121"/>
      <c r="C153" s="25"/>
      <c r="D153" s="121" t="s">
        <v>107</v>
      </c>
      <c r="E153" s="1358" t="e">
        <f>IF(AND($L$7=1,'1 Full-time'!#REF!+'1 Full-time'!G28&gt;=$C$183,'1 Full-time'!J28=0),'1 Full-time'!J$10&amp;", Price group "&amp;'1 Full-time'!$A$22&amp;", Long length, Level "&amp;'1 Full-time'!$C28&amp;"; ","")</f>
        <v>#REF!</v>
      </c>
      <c r="F153" s="22" t="e">
        <f>IF(AND($L$7=1,'1 Full-time'!#REF!+'1 Full-time'!H28&gt;=$C$183,'1 Full-time'!K28=0),'1 Full-time'!K$10&amp;", Price group "&amp;'1 Full-time'!$A$22&amp;", Long length, Level "&amp;'1 Full-time'!$C28&amp;"; ","")</f>
        <v>#REF!</v>
      </c>
      <c r="G153" s="1396" t="e">
        <f>IF(AND($L$7=1,'1 Full-time'!#REF!+'1 Full-time'!I28&gt;=$C$183,'1 Full-time'!L28=0),'1 Full-time'!L$10&amp;", Price group "&amp;'1 Full-time'!$A$22&amp;", Long length, Level "&amp;'1 Full-time'!$C28&amp;"; ","")</f>
        <v>#REF!</v>
      </c>
      <c r="H153" s="1445"/>
      <c r="I153" s="22"/>
      <c r="J153" s="1358" t="e">
        <f>IF(AND($M$7=1,'1 Full-time'!#REF!+'1 Full-time'!G28&gt;0,ABS('1 Full-time'!J28)='1 Full-time'!#REF!+'1 Full-time'!G28),'1 Full-time'!J$10&amp;", Price group "&amp;'1 Full-time'!$A$22&amp;", Long length, Level "&amp;'1 Full-time'!$C28&amp;"; ","")</f>
        <v>#REF!</v>
      </c>
      <c r="K153" s="22" t="e">
        <f>IF(AND($M$7=1,'1 Full-time'!#REF!+'1 Full-time'!H28&gt;0,ABS('1 Full-time'!K28)='1 Full-time'!#REF!+'1 Full-time'!H28),'1 Full-time'!K$10&amp;", Price group "&amp;'1 Full-time'!$A$22&amp;", Long length, Level "&amp;'1 Full-time'!$C28&amp;"; ","")</f>
        <v>#REF!</v>
      </c>
      <c r="L153" s="1396" t="e">
        <f>IF(AND($M$7=1,'1 Full-time'!#REF!+'1 Full-time'!I28&gt;0,ABS('1 Full-time'!L28)='1 Full-time'!#REF!+'1 Full-time'!I28),'1 Full-time'!L$10&amp;", Price group "&amp;'1 Full-time'!$A$22&amp;", Long length, Level "&amp;'1 Full-time'!$C28&amp;"; ","")</f>
        <v>#REF!</v>
      </c>
      <c r="M153" s="25"/>
      <c r="N153" s="135"/>
      <c r="O153" s="37"/>
      <c r="P153" s="729"/>
      <c r="Q153" s="729"/>
      <c r="R153" s="18"/>
      <c r="S153" s="25"/>
      <c r="T153" s="25"/>
    </row>
    <row r="154" spans="2:20" ht="13.5" x14ac:dyDescent="0.2">
      <c r="B154" s="121"/>
      <c r="C154" s="25"/>
      <c r="D154" s="121" t="s">
        <v>110</v>
      </c>
      <c r="E154" s="1358" t="e">
        <f>IF(AND($L$7=1,'1 Full-time'!#REF!+'1 Full-time'!G29&gt;=$C$183,'1 Full-time'!J29=0),'1 Full-time'!J$10&amp;", Price group "&amp;'1 Full-time'!$A$22&amp;", Long length, Level "&amp;'1 Full-time'!$C29&amp;"; ","")</f>
        <v>#REF!</v>
      </c>
      <c r="F154" s="22" t="e">
        <f>IF(AND($L$7=1,'1 Full-time'!#REF!+'1 Full-time'!H29&gt;=$C$183,'1 Full-time'!K29=0),'1 Full-time'!K$10&amp;", Price group "&amp;'1 Full-time'!$A$22&amp;", Long length, Level "&amp;'1 Full-time'!$C29&amp;"; ","")</f>
        <v>#REF!</v>
      </c>
      <c r="G154" s="1396" t="e">
        <f>IF(AND($L$7=1,'1 Full-time'!#REF!+'1 Full-time'!I29&gt;=$C$183,'1 Full-time'!L29=0),'1 Full-time'!L$10&amp;", Price group "&amp;'1 Full-time'!$A$22&amp;", Long length, Level "&amp;'1 Full-time'!$C29&amp;"; ","")</f>
        <v>#REF!</v>
      </c>
      <c r="H154" s="1445"/>
      <c r="I154" s="22"/>
      <c r="J154" s="1358" t="e">
        <f>IF(AND($M$7=1,'1 Full-time'!#REF!+'1 Full-time'!G29&gt;0,ABS('1 Full-time'!J29)='1 Full-time'!#REF!+'1 Full-time'!G29),'1 Full-time'!J$10&amp;", Price group "&amp;'1 Full-time'!$A$22&amp;", Long length, Level "&amp;'1 Full-time'!$C29&amp;"; ","")</f>
        <v>#REF!</v>
      </c>
      <c r="K154" s="22" t="e">
        <f>IF(AND($M$7=1,'1 Full-time'!#REF!+'1 Full-time'!H29&gt;0,ABS('1 Full-time'!K29)='1 Full-time'!#REF!+'1 Full-time'!H29),'1 Full-time'!K$10&amp;", Price group "&amp;'1 Full-time'!$A$22&amp;", Long length, Level "&amp;'1 Full-time'!$C29&amp;"; ","")</f>
        <v>#REF!</v>
      </c>
      <c r="L154" s="1396" t="e">
        <f>IF(AND($M$7=1,'1 Full-time'!#REF!+'1 Full-time'!I29&gt;0,ABS('1 Full-time'!L29)='1 Full-time'!#REF!+'1 Full-time'!I29),'1 Full-time'!L$10&amp;", Price group "&amp;'1 Full-time'!$A$22&amp;", Long length, Level "&amp;'1 Full-time'!$C29&amp;"; ","")</f>
        <v>#REF!</v>
      </c>
      <c r="M154" s="25"/>
      <c r="N154" s="135"/>
      <c r="O154" s="37"/>
      <c r="P154" s="729"/>
      <c r="Q154" s="729"/>
      <c r="R154" s="18"/>
      <c r="S154" s="25"/>
      <c r="T154" s="25"/>
    </row>
    <row r="155" spans="2:20" ht="13.5" x14ac:dyDescent="0.2">
      <c r="B155" s="121"/>
      <c r="C155" s="25"/>
      <c r="D155" s="121" t="s">
        <v>113</v>
      </c>
      <c r="E155" s="1400" t="e">
        <f>IF(AND($L$7=1,'1 Full-time'!#REF!+'1 Full-time'!G31&gt;=$C$183,'1 Full-time'!J31=0),'1 Full-time'!J$10&amp;", Price group "&amp;'1 Full-time'!$A$22&amp;", Long length, Level "&amp;'1 Full-time'!$C31&amp;"; ","")</f>
        <v>#REF!</v>
      </c>
      <c r="F155" s="134" t="e">
        <f>IF(AND($L$7=1,'1 Full-time'!#REF!+'1 Full-time'!H31&gt;=$C$183,'1 Full-time'!K31=0),'1 Full-time'!K$10&amp;", Price group "&amp;'1 Full-time'!$A$22&amp;", Long length, Level "&amp;'1 Full-time'!$C31&amp;"; ","")</f>
        <v>#REF!</v>
      </c>
      <c r="G155" s="1401" t="e">
        <f>IF(AND($L$7=1,'1 Full-time'!#REF!+'1 Full-time'!I31&gt;=$C$183,'1 Full-time'!L31=0),'1 Full-time'!L$10&amp;", Price group "&amp;'1 Full-time'!$A$22&amp;", Long length, Level "&amp;'1 Full-time'!$C31&amp;"; ","")</f>
        <v>#REF!</v>
      </c>
      <c r="H155" s="1445"/>
      <c r="I155" s="22"/>
      <c r="J155" s="1400" t="e">
        <f>IF(AND($M$7=1,'1 Full-time'!#REF!+'1 Full-time'!G31&gt;0,ABS('1 Full-time'!J31)='1 Full-time'!#REF!+'1 Full-time'!G31),'1 Full-time'!J$10&amp;", Price group "&amp;'1 Full-time'!$A$22&amp;", Long length, Level "&amp;'1 Full-time'!$C31&amp;"; ","")</f>
        <v>#REF!</v>
      </c>
      <c r="K155" s="134" t="e">
        <f>IF(AND($M$7=1,'1 Full-time'!#REF!+'1 Full-time'!H31&gt;0,ABS('1 Full-time'!K31)='1 Full-time'!#REF!+'1 Full-time'!H31),'1 Full-time'!K$10&amp;", Price group "&amp;'1 Full-time'!$A$22&amp;", Long length, Level "&amp;'1 Full-time'!$C31&amp;"; ","")</f>
        <v>#REF!</v>
      </c>
      <c r="L155" s="1401" t="e">
        <f>IF(AND($M$7=1,'1 Full-time'!#REF!+'1 Full-time'!I31&gt;0,ABS('1 Full-time'!L31)='1 Full-time'!#REF!+'1 Full-time'!I31),'1 Full-time'!L$10&amp;", Price group "&amp;'1 Full-time'!$A$22&amp;", Long length, Level "&amp;'1 Full-time'!$C31&amp;"; ","")</f>
        <v>#REF!</v>
      </c>
      <c r="M155" s="25"/>
      <c r="N155" s="135"/>
      <c r="O155" s="37"/>
      <c r="P155" s="729"/>
      <c r="Q155" s="729"/>
      <c r="R155" s="18"/>
      <c r="S155" s="25"/>
      <c r="T155" s="25"/>
    </row>
    <row r="156" spans="2:20" ht="13.5" x14ac:dyDescent="0.2">
      <c r="B156" s="121" t="s">
        <v>124</v>
      </c>
      <c r="C156" s="22" t="s">
        <v>102</v>
      </c>
      <c r="D156" s="121" t="s">
        <v>103</v>
      </c>
      <c r="E156" s="1358" t="e">
        <f>IF(AND($L$7=1,'1 Full-time'!#REF!+'1 Full-time'!G32&gt;=$C$183,'1 Full-time'!J32=0),'1 Full-time'!J$10&amp;", Price group "&amp;'1 Full-time'!$A$32&amp;", Standard length, Level "&amp;'1 Full-time'!$C32&amp;"; ","")</f>
        <v>#REF!</v>
      </c>
      <c r="F156" s="22" t="e">
        <f>IF(AND($L$7=1,'1 Full-time'!#REF!+'1 Full-time'!H32&gt;=$C$183,'1 Full-time'!K32=0),'1 Full-time'!K$10&amp;", Price group "&amp;'1 Full-time'!$A$32&amp;", Standard length, Level "&amp;'1 Full-time'!$C32&amp;"; ","")</f>
        <v>#REF!</v>
      </c>
      <c r="G156" s="1396" t="e">
        <f>IF(AND($L$7=1,'1 Full-time'!#REF!+'1 Full-time'!I32&gt;=$C$183,'1 Full-time'!L32=0),'1 Full-time'!L$10&amp;", Price group "&amp;'1 Full-time'!$A$32&amp;", Standard length, Level "&amp;'1 Full-time'!$C32&amp;"; ","")</f>
        <v>#REF!</v>
      </c>
      <c r="H156" s="1445"/>
      <c r="I156" s="22"/>
      <c r="J156" s="1358" t="e">
        <f>IF(AND($M$7=1,'1 Full-time'!#REF!+'1 Full-time'!G32&gt;0,ABS('1 Full-time'!J32)='1 Full-time'!#REF!+'1 Full-time'!G32),'1 Full-time'!J$10&amp;", Price group "&amp;'1 Full-time'!$A$32&amp;", Standard length, Level "&amp;'1 Full-time'!$C32&amp;"; ","")</f>
        <v>#REF!</v>
      </c>
      <c r="K156" s="22" t="e">
        <f>IF(AND($M$7=1,'1 Full-time'!#REF!+'1 Full-time'!H32&gt;0,ABS('1 Full-time'!K32)='1 Full-time'!#REF!+'1 Full-time'!H32),'1 Full-time'!K$10&amp;", Price group "&amp;'1 Full-time'!$A$32&amp;", Standard length, Level "&amp;'1 Full-time'!$C32&amp;"; ","")</f>
        <v>#REF!</v>
      </c>
      <c r="L156" s="1396" t="e">
        <f>IF(AND($M$7=1,'1 Full-time'!#REF!+'1 Full-time'!I32&gt;0,ABS('1 Full-time'!L32)='1 Full-time'!#REF!+'1 Full-time'!I32),'1 Full-time'!L$10&amp;", Price group "&amp;'1 Full-time'!$A$32&amp;", Standard length, Level "&amp;'1 Full-time'!$C32&amp;"; ","")</f>
        <v>#REF!</v>
      </c>
      <c r="M156" s="25"/>
      <c r="N156" s="135"/>
      <c r="O156" s="37"/>
      <c r="P156" s="729"/>
      <c r="Q156" s="729"/>
      <c r="R156" s="18"/>
      <c r="S156" s="25"/>
      <c r="T156" s="25"/>
    </row>
    <row r="157" spans="2:20" ht="13.5" x14ac:dyDescent="0.2">
      <c r="B157" s="121"/>
      <c r="C157" s="22"/>
      <c r="D157" s="121" t="s">
        <v>107</v>
      </c>
      <c r="E157" s="1358" t="e">
        <f>IF(AND($L$7=1,'1 Full-time'!#REF!+'1 Full-time'!G33&gt;=$C$183,'1 Full-time'!J33=0),'1 Full-time'!J$10&amp;", Price group "&amp;'1 Full-time'!$A$32&amp;", Standard length, Level "&amp;'1 Full-time'!$C33&amp;"; ","")</f>
        <v>#REF!</v>
      </c>
      <c r="F157" s="22" t="e">
        <f>IF(AND($L$7=1,'1 Full-time'!#REF!+'1 Full-time'!H33&gt;=$C$183,'1 Full-time'!K33=0),'1 Full-time'!K$10&amp;", Price group "&amp;'1 Full-time'!$A$32&amp;", Standard length, Level "&amp;'1 Full-time'!$C33&amp;"; ","")</f>
        <v>#REF!</v>
      </c>
      <c r="G157" s="1396" t="e">
        <f>IF(AND($L$7=1,'1 Full-time'!#REF!+'1 Full-time'!I33&gt;=$C$183,'1 Full-time'!L33=0),'1 Full-time'!L$10&amp;", Price group "&amp;'1 Full-time'!$A$32&amp;", Standard length, Level "&amp;'1 Full-time'!$C33&amp;"; ","")</f>
        <v>#REF!</v>
      </c>
      <c r="H157" s="1445"/>
      <c r="I157" s="22"/>
      <c r="J157" s="1358" t="e">
        <f>IF(AND($M$7=1,'1 Full-time'!#REF!+'1 Full-time'!G33&gt;0,ABS('1 Full-time'!J33)='1 Full-time'!#REF!+'1 Full-time'!G33),'1 Full-time'!J$10&amp;", Price group "&amp;'1 Full-time'!$A$32&amp;", Standard length, Level "&amp;'1 Full-time'!$C33&amp;"; ","")</f>
        <v>#REF!</v>
      </c>
      <c r="K157" s="22" t="e">
        <f>IF(AND($M$7=1,'1 Full-time'!#REF!+'1 Full-time'!H33&gt;0,ABS('1 Full-time'!K33)='1 Full-time'!#REF!+'1 Full-time'!H33),'1 Full-time'!K$10&amp;", Price group "&amp;'1 Full-time'!$A$32&amp;", Standard length, Level "&amp;'1 Full-time'!$C33&amp;"; ","")</f>
        <v>#REF!</v>
      </c>
      <c r="L157" s="1396" t="e">
        <f>IF(AND($M$7=1,'1 Full-time'!#REF!+'1 Full-time'!I33&gt;0,ABS('1 Full-time'!L33)='1 Full-time'!#REF!+'1 Full-time'!I33),'1 Full-time'!L$10&amp;", Price group "&amp;'1 Full-time'!$A$32&amp;", Standard length, Level "&amp;'1 Full-time'!$C33&amp;"; ","")</f>
        <v>#REF!</v>
      </c>
      <c r="M157" s="25"/>
      <c r="N157" s="135"/>
      <c r="O157" s="37"/>
      <c r="P157" s="729"/>
      <c r="Q157" s="729"/>
      <c r="R157" s="18"/>
      <c r="S157" s="25"/>
      <c r="T157" s="25"/>
    </row>
    <row r="158" spans="2:20" ht="13.5" x14ac:dyDescent="0.2">
      <c r="B158" s="121"/>
      <c r="C158" s="22"/>
      <c r="D158" s="121" t="s">
        <v>110</v>
      </c>
      <c r="E158" s="1358" t="e">
        <f>IF(AND($L$7=1,'1 Full-time'!#REF!+'1 Full-time'!G34&gt;=$C$183,'1 Full-time'!J34=0),'1 Full-time'!J$10&amp;", Price group "&amp;'1 Full-time'!$A$32&amp;", Standard length, Level "&amp;'1 Full-time'!$C34&amp;"; ","")</f>
        <v>#REF!</v>
      </c>
      <c r="F158" s="22" t="e">
        <f>IF(AND($L$7=1,'1 Full-time'!#REF!+'1 Full-time'!H34&gt;=$C$183,'1 Full-time'!K34=0),'1 Full-time'!K$10&amp;", Price group "&amp;'1 Full-time'!$A$32&amp;", Standard length, Level "&amp;'1 Full-time'!$C34&amp;"; ","")</f>
        <v>#REF!</v>
      </c>
      <c r="G158" s="1396" t="e">
        <f>IF(AND($L$7=1,'1 Full-time'!#REF!+'1 Full-time'!I34&gt;=$C$183,'1 Full-time'!L34=0),'1 Full-time'!L$10&amp;", Price group "&amp;'1 Full-time'!$A$32&amp;", Standard length, Level "&amp;'1 Full-time'!$C34&amp;"; ","")</f>
        <v>#REF!</v>
      </c>
      <c r="H158" s="1445"/>
      <c r="I158" s="22"/>
      <c r="J158" s="1358" t="e">
        <f>IF(AND($M$7=1,'1 Full-time'!#REF!+'1 Full-time'!G34&gt;0,ABS('1 Full-time'!J34)='1 Full-time'!#REF!+'1 Full-time'!G34),'1 Full-time'!J$10&amp;", Price group "&amp;'1 Full-time'!$A$32&amp;", Standard length, Level "&amp;'1 Full-time'!$C34&amp;"; ","")</f>
        <v>#REF!</v>
      </c>
      <c r="K158" s="22" t="e">
        <f>IF(AND($M$7=1,'1 Full-time'!#REF!+'1 Full-time'!H34&gt;0,ABS('1 Full-time'!K34)='1 Full-time'!#REF!+'1 Full-time'!H34),'1 Full-time'!K$10&amp;", Price group "&amp;'1 Full-time'!$A$32&amp;", Standard length, Level "&amp;'1 Full-time'!$C34&amp;"; ","")</f>
        <v>#REF!</v>
      </c>
      <c r="L158" s="1396" t="e">
        <f>IF(AND($M$7=1,'1 Full-time'!#REF!+'1 Full-time'!I34&gt;0,ABS('1 Full-time'!L34)='1 Full-time'!#REF!+'1 Full-time'!I34),'1 Full-time'!L$10&amp;", Price group "&amp;'1 Full-time'!$A$32&amp;", Standard length, Level "&amp;'1 Full-time'!$C34&amp;"; ","")</f>
        <v>#REF!</v>
      </c>
      <c r="M158" s="25"/>
      <c r="N158" s="135"/>
      <c r="O158" s="37"/>
      <c r="P158" s="729"/>
      <c r="Q158" s="729"/>
      <c r="R158" s="18"/>
      <c r="S158" s="25"/>
      <c r="T158" s="25"/>
    </row>
    <row r="159" spans="2:20" ht="13.5" x14ac:dyDescent="0.2">
      <c r="B159" s="121"/>
      <c r="C159" s="22"/>
      <c r="D159" s="121" t="s">
        <v>113</v>
      </c>
      <c r="E159" s="1397" t="e">
        <f>IF(AND($L$7=1,'1 Full-time'!#REF!+'1 Full-time'!G35&gt;=$C$183,'1 Full-time'!J35=0),'1 Full-time'!J$10&amp;", Price group "&amp;'1 Full-time'!$A$32&amp;", Standard length, Level "&amp;'1 Full-time'!$C35&amp;"; ","")</f>
        <v>#REF!</v>
      </c>
      <c r="F159" s="1398" t="e">
        <f>IF(AND($L$7=1,'1 Full-time'!#REF!+'1 Full-time'!H35&gt;=$C$183,'1 Full-time'!K35=0),'1 Full-time'!K$10&amp;", Price group "&amp;'1 Full-time'!$A$32&amp;", Standard length, Level "&amp;'1 Full-time'!$C35&amp;"; ","")</f>
        <v>#REF!</v>
      </c>
      <c r="G159" s="1399" t="e">
        <f>IF(AND($L$7=1,'1 Full-time'!#REF!+'1 Full-time'!I35&gt;=$C$183,'1 Full-time'!L35=0),'1 Full-time'!L$10&amp;", Price group "&amp;'1 Full-time'!$A$32&amp;", Standard length, Level "&amp;'1 Full-time'!$C35&amp;"; ","")</f>
        <v>#REF!</v>
      </c>
      <c r="H159" s="1445"/>
      <c r="I159" s="22"/>
      <c r="J159" s="1397" t="e">
        <f>IF(AND($M$7=1,'1 Full-time'!#REF!+'1 Full-time'!G35&gt;0,ABS('1 Full-time'!J35)='1 Full-time'!#REF!+'1 Full-time'!G35),'1 Full-time'!J$10&amp;", Price group "&amp;'1 Full-time'!$A$32&amp;", Standard length, Level "&amp;'1 Full-time'!$C35&amp;"; ","")</f>
        <v>#REF!</v>
      </c>
      <c r="K159" s="1398" t="e">
        <f>IF(AND($M$7=1,'1 Full-time'!#REF!+'1 Full-time'!H35&gt;0,ABS('1 Full-time'!K35)='1 Full-time'!#REF!+'1 Full-time'!H35),'1 Full-time'!K$10&amp;", Price group "&amp;'1 Full-time'!$A$32&amp;", Standard length, Level "&amp;'1 Full-time'!$C35&amp;"; ","")</f>
        <v>#REF!</v>
      </c>
      <c r="L159" s="1399" t="e">
        <f>IF(AND($M$7=1,'1 Full-time'!#REF!+'1 Full-time'!I35&gt;0,ABS('1 Full-time'!L35)='1 Full-time'!#REF!+'1 Full-time'!I35),'1 Full-time'!L$10&amp;", Price group "&amp;'1 Full-time'!$A$32&amp;", Standard length, Level "&amp;'1 Full-time'!$C35&amp;"; ","")</f>
        <v>#REF!</v>
      </c>
      <c r="M159" s="25"/>
      <c r="N159" s="135"/>
      <c r="O159" s="37"/>
      <c r="P159" s="729"/>
      <c r="Q159" s="729"/>
      <c r="R159" s="18"/>
      <c r="S159" s="25"/>
      <c r="T159" s="25"/>
    </row>
    <row r="160" spans="2:20" ht="13.5" x14ac:dyDescent="0.2">
      <c r="B160" s="121"/>
      <c r="C160" s="22" t="s">
        <v>116</v>
      </c>
      <c r="D160" s="121" t="s">
        <v>103</v>
      </c>
      <c r="E160" s="1358" t="e">
        <f>IF(AND($L$7=1,'1 Full-time'!#REF!+'1 Full-time'!G37&gt;=$C$183,'1 Full-time'!J37=0),'1 Full-time'!J$10&amp;", Price group "&amp;'1 Full-time'!$A$32&amp;", Long length, Level "&amp;'1 Full-time'!$C37&amp;"; ","")</f>
        <v>#REF!</v>
      </c>
      <c r="F160" s="22" t="e">
        <f>IF(AND($L$7=1,'1 Full-time'!#REF!+'1 Full-time'!H37&gt;=$C$183,'1 Full-time'!K37=0),'1 Full-time'!K$10&amp;", Price group "&amp;'1 Full-time'!$A$32&amp;", Long length, Level "&amp;'1 Full-time'!$C37&amp;"; ","")</f>
        <v>#REF!</v>
      </c>
      <c r="G160" s="1396" t="e">
        <f>IF(AND($L$7=1,'1 Full-time'!#REF!+'1 Full-time'!I37&gt;=$C$183,'1 Full-time'!L37=0),'1 Full-time'!L$10&amp;", Price group "&amp;'1 Full-time'!$A$32&amp;", Long length, Level "&amp;'1 Full-time'!$C37&amp;"; ","")</f>
        <v>#REF!</v>
      </c>
      <c r="H160" s="1445"/>
      <c r="I160" s="22"/>
      <c r="J160" s="1358" t="e">
        <f>IF(AND($M$7=1,'1 Full-time'!#REF!+'1 Full-time'!G37&gt;0,ABS('1 Full-time'!J37)='1 Full-time'!#REF!+'1 Full-time'!G37),'1 Full-time'!J$10&amp;", Price group "&amp;'1 Full-time'!$A$32&amp;", Long length, Level "&amp;'1 Full-time'!$C37&amp;"; ","")</f>
        <v>#REF!</v>
      </c>
      <c r="K160" s="22" t="e">
        <f>IF(AND($M$7=1,'1 Full-time'!#REF!+'1 Full-time'!H37&gt;0,ABS('1 Full-time'!K37)='1 Full-time'!#REF!+'1 Full-time'!H37),'1 Full-time'!K$10&amp;", Price group "&amp;'1 Full-time'!$A$32&amp;", Long length, Level "&amp;'1 Full-time'!$C37&amp;"; ","")</f>
        <v>#REF!</v>
      </c>
      <c r="L160" s="1396" t="e">
        <f>IF(AND($M$7=1,'1 Full-time'!#REF!+'1 Full-time'!I37&gt;0,ABS('1 Full-time'!L37)='1 Full-time'!#REF!+'1 Full-time'!I37),'1 Full-time'!L$10&amp;", Price group "&amp;'1 Full-time'!$A$32&amp;", Long length, Level "&amp;'1 Full-time'!$C37&amp;"; ","")</f>
        <v>#REF!</v>
      </c>
      <c r="M160" s="25"/>
      <c r="N160" s="135"/>
      <c r="O160" s="37"/>
      <c r="P160" s="729"/>
      <c r="Q160" s="729"/>
      <c r="R160" s="18"/>
      <c r="S160" s="25"/>
      <c r="T160" s="25"/>
    </row>
    <row r="161" spans="2:20" ht="13.5" x14ac:dyDescent="0.2">
      <c r="B161" s="121"/>
      <c r="C161" s="22"/>
      <c r="D161" s="121" t="s">
        <v>107</v>
      </c>
      <c r="E161" s="1358" t="e">
        <f>IF(AND($L$7=1,'1 Full-time'!#REF!+'1 Full-time'!G38&gt;=$C$183,'1 Full-time'!J38=0),'1 Full-time'!J$10&amp;", Price group "&amp;'1 Full-time'!$A$32&amp;", Long length, Level "&amp;'1 Full-time'!$C38&amp;"; ","")</f>
        <v>#REF!</v>
      </c>
      <c r="F161" s="22" t="e">
        <f>IF(AND($L$7=1,'1 Full-time'!#REF!+'1 Full-time'!H38&gt;=$C$183,'1 Full-time'!K38=0),'1 Full-time'!K$10&amp;", Price group "&amp;'1 Full-time'!$A$32&amp;", Long length, Level "&amp;'1 Full-time'!$C38&amp;"; ","")</f>
        <v>#REF!</v>
      </c>
      <c r="G161" s="1396" t="e">
        <f>IF(AND($L$7=1,'1 Full-time'!#REF!+'1 Full-time'!I38&gt;=$C$183,'1 Full-time'!L38=0),'1 Full-time'!L$10&amp;", Price group "&amp;'1 Full-time'!$A$32&amp;", Long length, Level "&amp;'1 Full-time'!$C38&amp;"; ","")</f>
        <v>#REF!</v>
      </c>
      <c r="H161" s="1445"/>
      <c r="I161" s="22"/>
      <c r="J161" s="1358" t="e">
        <f>IF(AND($M$7=1,'1 Full-time'!#REF!+'1 Full-time'!G38&gt;0,ABS('1 Full-time'!J38)='1 Full-time'!#REF!+'1 Full-time'!G38),'1 Full-time'!J$10&amp;", Price group "&amp;'1 Full-time'!$A$32&amp;", Long length, Level "&amp;'1 Full-time'!$C38&amp;"; ","")</f>
        <v>#REF!</v>
      </c>
      <c r="K161" s="22" t="e">
        <f>IF(AND($M$7=1,'1 Full-time'!#REF!+'1 Full-time'!H38&gt;0,ABS('1 Full-time'!K38)='1 Full-time'!#REF!+'1 Full-time'!H38),'1 Full-time'!K$10&amp;", Price group "&amp;'1 Full-time'!$A$32&amp;", Long length, Level "&amp;'1 Full-time'!$C38&amp;"; ","")</f>
        <v>#REF!</v>
      </c>
      <c r="L161" s="1396" t="e">
        <f>IF(AND($M$7=1,'1 Full-time'!#REF!+'1 Full-time'!I38&gt;0,ABS('1 Full-time'!L38)='1 Full-time'!#REF!+'1 Full-time'!I38),'1 Full-time'!L$10&amp;", Price group "&amp;'1 Full-time'!$A$32&amp;", Long length, Level "&amp;'1 Full-time'!$C38&amp;"; ","")</f>
        <v>#REF!</v>
      </c>
      <c r="M161" s="25"/>
      <c r="N161" s="135"/>
      <c r="O161" s="37"/>
      <c r="P161" s="729"/>
      <c r="Q161" s="729"/>
      <c r="R161" s="18"/>
      <c r="S161" s="25"/>
      <c r="T161" s="25"/>
    </row>
    <row r="162" spans="2:20" ht="13.5" x14ac:dyDescent="0.2">
      <c r="B162" s="121"/>
      <c r="C162" s="22"/>
      <c r="D162" s="121" t="s">
        <v>110</v>
      </c>
      <c r="E162" s="1358" t="e">
        <f>IF(AND($L$7=1,'1 Full-time'!#REF!+'1 Full-time'!G39&gt;=$C$183,'1 Full-time'!J39=0),'1 Full-time'!J$10&amp;", Price group "&amp;'1 Full-time'!$A$32&amp;", Long length, Level "&amp;'1 Full-time'!$C39&amp;"; ","")</f>
        <v>#REF!</v>
      </c>
      <c r="F162" s="22" t="e">
        <f>IF(AND($L$7=1,'1 Full-time'!#REF!+'1 Full-time'!H39&gt;=$C$183,'1 Full-time'!K39=0),'1 Full-time'!K$10&amp;", Price group "&amp;'1 Full-time'!$A$32&amp;", Long length, Level "&amp;'1 Full-time'!$C39&amp;"; ","")</f>
        <v>#REF!</v>
      </c>
      <c r="G162" s="1396" t="e">
        <f>IF(AND($L$7=1,'1 Full-time'!#REF!+'1 Full-time'!I39&gt;=$C$183,'1 Full-time'!L39=0),'1 Full-time'!L$10&amp;", Price group "&amp;'1 Full-time'!$A$32&amp;", Long length, Level "&amp;'1 Full-time'!$C39&amp;"; ","")</f>
        <v>#REF!</v>
      </c>
      <c r="H162" s="1445"/>
      <c r="I162" s="22"/>
      <c r="J162" s="1358" t="e">
        <f>IF(AND($M$7=1,'1 Full-time'!#REF!+'1 Full-time'!G39&gt;0,ABS('1 Full-time'!J39)='1 Full-time'!#REF!+'1 Full-time'!G39),'1 Full-time'!J$10&amp;", Price group "&amp;'1 Full-time'!$A$32&amp;", Long length, Level "&amp;'1 Full-time'!$C39&amp;"; ","")</f>
        <v>#REF!</v>
      </c>
      <c r="K162" s="22" t="e">
        <f>IF(AND($M$7=1,'1 Full-time'!#REF!+'1 Full-time'!H39&gt;0,ABS('1 Full-time'!K39)='1 Full-time'!#REF!+'1 Full-time'!H39),'1 Full-time'!K$10&amp;", Price group "&amp;'1 Full-time'!$A$32&amp;", Long length, Level "&amp;'1 Full-time'!$C39&amp;"; ","")</f>
        <v>#REF!</v>
      </c>
      <c r="L162" s="1396" t="e">
        <f>IF(AND($M$7=1,'1 Full-time'!#REF!+'1 Full-time'!I39&gt;0,ABS('1 Full-time'!L39)='1 Full-time'!#REF!+'1 Full-time'!I39),'1 Full-time'!L$10&amp;", Price group "&amp;'1 Full-time'!$A$32&amp;", Long length, Level "&amp;'1 Full-time'!$C39&amp;"; ","")</f>
        <v>#REF!</v>
      </c>
      <c r="M162" s="25"/>
      <c r="N162" s="135"/>
      <c r="O162" s="37"/>
      <c r="P162" s="729"/>
      <c r="Q162" s="729"/>
      <c r="R162" s="18"/>
      <c r="S162" s="25"/>
      <c r="T162" s="25"/>
    </row>
    <row r="163" spans="2:20" ht="13.5" x14ac:dyDescent="0.2">
      <c r="B163" s="121"/>
      <c r="C163" s="22"/>
      <c r="D163" s="121" t="s">
        <v>113</v>
      </c>
      <c r="E163" s="1400" t="e">
        <f>IF(AND($L$7=1,'1 Full-time'!#REF!+'1 Full-time'!G40&gt;=$C$183,'1 Full-time'!J40=0),'1 Full-time'!J$10&amp;", Price group "&amp;'1 Full-time'!$A$32&amp;", Long length, Level "&amp;'1 Full-time'!$C40&amp;"; ","")</f>
        <v>#REF!</v>
      </c>
      <c r="F163" s="134" t="e">
        <f>IF(AND($L$7=1,'1 Full-time'!#REF!+'1 Full-time'!H40&gt;=$C$183,'1 Full-time'!K40=0),'1 Full-time'!K$10&amp;", Price group "&amp;'1 Full-time'!$A$32&amp;", Long length, Level "&amp;'1 Full-time'!$C40&amp;"; ","")</f>
        <v>#REF!</v>
      </c>
      <c r="G163" s="1401" t="e">
        <f>IF(AND($L$7=1,'1 Full-time'!#REF!+'1 Full-time'!I40&gt;=$C$183,'1 Full-time'!L40=0),'1 Full-time'!L$10&amp;", Price group "&amp;'1 Full-time'!$A$32&amp;", Long length, Level "&amp;'1 Full-time'!$C40&amp;"; ","")</f>
        <v>#REF!</v>
      </c>
      <c r="H163" s="1445"/>
      <c r="I163" s="22"/>
      <c r="J163" s="1400" t="e">
        <f>IF(AND($M$7=1,'1 Full-time'!#REF!+'1 Full-time'!G40&gt;0,ABS('1 Full-time'!J40)='1 Full-time'!#REF!+'1 Full-time'!G40),'1 Full-time'!J$10&amp;", Price group "&amp;'1 Full-time'!$A$32&amp;", Long length, Level "&amp;'1 Full-time'!$C40&amp;"; ","")</f>
        <v>#REF!</v>
      </c>
      <c r="K163" s="134" t="e">
        <f>IF(AND($M$7=1,'1 Full-time'!#REF!+'1 Full-time'!H40&gt;0,ABS('1 Full-time'!K40)='1 Full-time'!#REF!+'1 Full-time'!H40),'1 Full-time'!K$10&amp;", Price group "&amp;'1 Full-time'!$A$32&amp;", Long length, Level "&amp;'1 Full-time'!$C40&amp;"; ","")</f>
        <v>#REF!</v>
      </c>
      <c r="L163" s="1401" t="e">
        <f>IF(AND($M$7=1,'1 Full-time'!#REF!+'1 Full-time'!I40&gt;0,ABS('1 Full-time'!L40)='1 Full-time'!#REF!+'1 Full-time'!I40),'1 Full-time'!L$10&amp;", Price group "&amp;'1 Full-time'!$A$32&amp;", Long length, Level "&amp;'1 Full-time'!$C40&amp;"; ","")</f>
        <v>#REF!</v>
      </c>
      <c r="M163" s="25"/>
      <c r="N163" s="135"/>
      <c r="O163" s="37"/>
      <c r="P163" s="729"/>
      <c r="Q163" s="729"/>
      <c r="R163" s="18"/>
      <c r="S163" s="25"/>
      <c r="T163" s="25"/>
    </row>
    <row r="164" spans="2:20" ht="13.5" x14ac:dyDescent="0.2">
      <c r="B164" s="121" t="s">
        <v>134</v>
      </c>
      <c r="C164" s="22" t="s">
        <v>102</v>
      </c>
      <c r="D164" s="121" t="s">
        <v>103</v>
      </c>
      <c r="E164" s="1358" t="e">
        <f>IF(AND($L$7=1,'1 Full-time'!#REF!+'1 Full-time'!G42&gt;=$C$183,'1 Full-time'!J42=0),'1 Full-time'!J$10&amp;", Price group "&amp;'1 Full-time'!$A$42&amp;", Standard length, Level "&amp;'1 Full-time'!$C42&amp;"; ","")</f>
        <v>#REF!</v>
      </c>
      <c r="F164" s="22" t="e">
        <f>IF(AND($L$7=1,'1 Full-time'!#REF!+'1 Full-time'!H42&gt;=$C$183,'1 Full-time'!K42=0),'1 Full-time'!K$10&amp;", Price group "&amp;'1 Full-time'!$A$42&amp;", Standard length, Level "&amp;'1 Full-time'!$C42&amp;"; ","")</f>
        <v>#REF!</v>
      </c>
      <c r="G164" s="1396" t="e">
        <f>IF(AND($L$7=1,'1 Full-time'!#REF!+'1 Full-time'!I42&gt;=$C$183,'1 Full-time'!L42=0),'1 Full-time'!L$10&amp;", Price group "&amp;'1 Full-time'!$A$42&amp;", Standard length, Level "&amp;'1 Full-time'!$C42&amp;"; ","")</f>
        <v>#REF!</v>
      </c>
      <c r="H164" s="1445"/>
      <c r="I164" s="22"/>
      <c r="J164" s="1358" t="e">
        <f>IF(AND($M$7=1,'1 Full-time'!#REF!+'1 Full-time'!G42&gt;0,ABS('1 Full-time'!J42)='1 Full-time'!#REF!+'1 Full-time'!G42),'1 Full-time'!J$10&amp;", Price group "&amp;'1 Full-time'!$A$42&amp;", Standard length, Level "&amp;'1 Full-time'!$C42&amp;"; ","")</f>
        <v>#REF!</v>
      </c>
      <c r="K164" s="22" t="e">
        <f>IF(AND($M$7=1,'1 Full-time'!#REF!+'1 Full-time'!H42&gt;0,ABS('1 Full-time'!K42)='1 Full-time'!#REF!+'1 Full-time'!H42),'1 Full-time'!K$10&amp;", Price group "&amp;'1 Full-time'!$A$42&amp;", Standard length, Level "&amp;'1 Full-time'!$C42&amp;"; ","")</f>
        <v>#REF!</v>
      </c>
      <c r="L164" s="1396" t="e">
        <f>IF(AND($M$7=1,'1 Full-time'!#REF!+'1 Full-time'!I42&gt;0,ABS('1 Full-time'!L42)='1 Full-time'!#REF!+'1 Full-time'!I42),'1 Full-time'!L$10&amp;", Price group "&amp;'1 Full-time'!$A$42&amp;", Standard length, Level "&amp;'1 Full-time'!$C42&amp;"; ","")</f>
        <v>#REF!</v>
      </c>
      <c r="M164" s="25"/>
      <c r="N164" s="135"/>
      <c r="O164" s="37"/>
      <c r="P164" s="729"/>
      <c r="Q164" s="729"/>
      <c r="R164" s="18"/>
      <c r="S164" s="25"/>
      <c r="T164" s="25"/>
    </row>
    <row r="165" spans="2:20" ht="13.5" x14ac:dyDescent="0.2">
      <c r="B165" s="121"/>
      <c r="C165" s="22"/>
      <c r="D165" s="121" t="s">
        <v>107</v>
      </c>
      <c r="E165" s="1358" t="e">
        <f>IF(AND($L$7=1,'1 Full-time'!#REF!+'1 Full-time'!G43&gt;=$C$183,'1 Full-time'!J43=0),'1 Full-time'!J$10&amp;", Price group "&amp;'1 Full-time'!$A$42&amp;", Standard length, Level "&amp;'1 Full-time'!$C43&amp;"; ","")</f>
        <v>#REF!</v>
      </c>
      <c r="F165" s="22" t="e">
        <f>IF(AND($L$7=1,'1 Full-time'!#REF!+'1 Full-time'!H43&gt;=$C$183,'1 Full-time'!K43=0),'1 Full-time'!K$10&amp;", Price group "&amp;'1 Full-time'!$A$42&amp;", Standard length, Level "&amp;'1 Full-time'!$C43&amp;"; ","")</f>
        <v>#REF!</v>
      </c>
      <c r="G165" s="1396" t="e">
        <f>IF(AND($L$7=1,'1 Full-time'!#REF!+'1 Full-time'!I43&gt;=$C$183,'1 Full-time'!L43=0),'1 Full-time'!L$10&amp;", Price group "&amp;'1 Full-time'!$A$42&amp;", Standard length, Level "&amp;'1 Full-time'!$C43&amp;"; ","")</f>
        <v>#REF!</v>
      </c>
      <c r="H165" s="1446"/>
      <c r="I165" s="22"/>
      <c r="J165" s="1358" t="e">
        <f>IF(AND($M$7=1,'1 Full-time'!#REF!+'1 Full-time'!G43&gt;0,ABS('1 Full-time'!J43)='1 Full-time'!#REF!+'1 Full-time'!G43),'1 Full-time'!J$10&amp;", Price group "&amp;'1 Full-time'!$A$42&amp;", Standard length, Level "&amp;'1 Full-time'!$C43&amp;"; ","")</f>
        <v>#REF!</v>
      </c>
      <c r="K165" s="22" t="e">
        <f>IF(AND($M$7=1,'1 Full-time'!#REF!+'1 Full-time'!H43&gt;0,ABS('1 Full-time'!K43)='1 Full-time'!#REF!+'1 Full-time'!H43),'1 Full-time'!K$10&amp;", Price group "&amp;'1 Full-time'!$A$42&amp;", Standard length, Level "&amp;'1 Full-time'!$C43&amp;"; ","")</f>
        <v>#REF!</v>
      </c>
      <c r="L165" s="1396" t="e">
        <f>IF(AND($M$7=1,'1 Full-time'!#REF!+'1 Full-time'!I43&gt;0,ABS('1 Full-time'!L43)='1 Full-time'!#REF!+'1 Full-time'!I43),'1 Full-time'!L$10&amp;", Price group "&amp;'1 Full-time'!$A$42&amp;", Standard length, Level "&amp;'1 Full-time'!$C43&amp;"; ","")</f>
        <v>#REF!</v>
      </c>
      <c r="M165" s="25"/>
      <c r="N165" s="135"/>
      <c r="O165" s="37"/>
      <c r="P165" s="729"/>
      <c r="Q165" s="729"/>
      <c r="R165" s="18"/>
      <c r="S165" s="25"/>
      <c r="T165" s="25"/>
    </row>
    <row r="166" spans="2:20" ht="13.5" x14ac:dyDescent="0.2">
      <c r="B166" s="121"/>
      <c r="C166" s="22"/>
      <c r="D166" s="121" t="s">
        <v>110</v>
      </c>
      <c r="E166" s="1358" t="e">
        <f>IF(AND($L$7=1,'1 Full-time'!#REF!+'1 Full-time'!G44&gt;=$C$183,'1 Full-time'!J44=0),'1 Full-time'!J$10&amp;", Price group "&amp;'1 Full-time'!$A$42&amp;", Standard length, Level "&amp;'1 Full-time'!$C44&amp;"; ","")</f>
        <v>#REF!</v>
      </c>
      <c r="F166" s="22" t="e">
        <f>IF(AND($L$7=1,'1 Full-time'!#REF!+'1 Full-time'!H44&gt;=$C$183,'1 Full-time'!K44=0),'1 Full-time'!K$10&amp;", Price group "&amp;'1 Full-time'!$A$42&amp;", Standard length, Level "&amp;'1 Full-time'!$C44&amp;"; ","")</f>
        <v>#REF!</v>
      </c>
      <c r="G166" s="1396" t="e">
        <f>IF(AND($L$7=1,'1 Full-time'!#REF!+'1 Full-time'!I44&gt;=$C$183,'1 Full-time'!L44=0),'1 Full-time'!L$10&amp;", Price group "&amp;'1 Full-time'!$A$42&amp;", Standard length, Level "&amp;'1 Full-time'!$C44&amp;"; ","")</f>
        <v>#REF!</v>
      </c>
      <c r="H166" s="1445"/>
      <c r="I166" s="22"/>
      <c r="J166" s="1358" t="e">
        <f>IF(AND($M$7=1,'1 Full-time'!#REF!+'1 Full-time'!G44&gt;0,ABS('1 Full-time'!J44)='1 Full-time'!#REF!+'1 Full-time'!G44),'1 Full-time'!J$10&amp;", Price group "&amp;'1 Full-time'!$A$42&amp;", Standard length, Level "&amp;'1 Full-time'!$C44&amp;"; ","")</f>
        <v>#REF!</v>
      </c>
      <c r="K166" s="22" t="e">
        <f>IF(AND($M$7=1,'1 Full-time'!#REF!+'1 Full-time'!H44&gt;0,ABS('1 Full-time'!K44)='1 Full-time'!#REF!+'1 Full-time'!H44),'1 Full-time'!K$10&amp;", Price group "&amp;'1 Full-time'!$A$42&amp;", Standard length, Level "&amp;'1 Full-time'!$C44&amp;"; ","")</f>
        <v>#REF!</v>
      </c>
      <c r="L166" s="1396" t="e">
        <f>IF(AND($M$7=1,'1 Full-time'!#REF!+'1 Full-time'!I44&gt;0,ABS('1 Full-time'!L44)='1 Full-time'!#REF!+'1 Full-time'!I44),'1 Full-time'!L$10&amp;", Price group "&amp;'1 Full-time'!$A$42&amp;", Standard length, Level "&amp;'1 Full-time'!$C44&amp;"; ","")</f>
        <v>#REF!</v>
      </c>
      <c r="M166" s="25"/>
      <c r="N166" s="135"/>
      <c r="O166" s="37"/>
      <c r="P166" s="729"/>
      <c r="Q166" s="729"/>
      <c r="R166" s="18"/>
      <c r="S166" s="25"/>
      <c r="T166" s="25"/>
    </row>
    <row r="167" spans="2:20" ht="13.5" x14ac:dyDescent="0.2">
      <c r="B167" s="121"/>
      <c r="C167" s="22"/>
      <c r="D167" s="121" t="s">
        <v>113</v>
      </c>
      <c r="E167" s="1397" t="e">
        <f>IF(AND($L$7=1,'1 Full-time'!#REF!+'1 Full-time'!G45&gt;=$C$183,'1 Full-time'!J45=0),'1 Full-time'!J$10&amp;", Price group "&amp;'1 Full-time'!$A$42&amp;", Standard length, Level "&amp;'1 Full-time'!$C45&amp;"; ","")</f>
        <v>#REF!</v>
      </c>
      <c r="F167" s="1398" t="e">
        <f>IF(AND($L$7=1,'1 Full-time'!#REF!+'1 Full-time'!H45&gt;=$C$183,'1 Full-time'!K45=0),'1 Full-time'!K$10&amp;", Price group "&amp;'1 Full-time'!$A$42&amp;", Standard length, Level "&amp;'1 Full-time'!$C45&amp;"; ","")</f>
        <v>#REF!</v>
      </c>
      <c r="G167" s="1399" t="e">
        <f>IF(AND($L$7=1,'1 Full-time'!#REF!+'1 Full-time'!I45&gt;=$C$183,'1 Full-time'!L45=0),'1 Full-time'!L$10&amp;", Price group "&amp;'1 Full-time'!$A$42&amp;", Standard length, Level "&amp;'1 Full-time'!$C45&amp;"; ","")</f>
        <v>#REF!</v>
      </c>
      <c r="H167" s="1445"/>
      <c r="I167" s="22"/>
      <c r="J167" s="1397" t="e">
        <f>IF(AND($M$7=1,'1 Full-time'!#REF!+'1 Full-time'!G45&gt;0,ABS('1 Full-time'!J45)='1 Full-time'!#REF!+'1 Full-time'!G45),'1 Full-time'!J$10&amp;", Price group "&amp;'1 Full-time'!$A$42&amp;", Standard length, Level "&amp;'1 Full-time'!$C45&amp;"; ","")</f>
        <v>#REF!</v>
      </c>
      <c r="K167" s="1398" t="e">
        <f>IF(AND($M$7=1,'1 Full-time'!#REF!+'1 Full-time'!H45&gt;0,ABS('1 Full-time'!K45)='1 Full-time'!#REF!+'1 Full-time'!H45),'1 Full-time'!K$10&amp;", Price group "&amp;'1 Full-time'!$A$42&amp;", Standard length, Level "&amp;'1 Full-time'!$C45&amp;"; ","")</f>
        <v>#REF!</v>
      </c>
      <c r="L167" s="1399" t="e">
        <f>IF(AND($M$7=1,'1 Full-time'!#REF!+'1 Full-time'!I45&gt;0,ABS('1 Full-time'!L45)='1 Full-time'!#REF!+'1 Full-time'!I45),'1 Full-time'!L$10&amp;", Price group "&amp;'1 Full-time'!$A$42&amp;", Standard length, Level "&amp;'1 Full-time'!$C45&amp;"; ","")</f>
        <v>#REF!</v>
      </c>
      <c r="M167" s="25"/>
      <c r="N167" s="135"/>
      <c r="O167" s="37"/>
      <c r="P167" s="729"/>
      <c r="Q167" s="729"/>
      <c r="R167" s="18"/>
      <c r="S167" s="25"/>
      <c r="T167" s="25"/>
    </row>
    <row r="168" spans="2:20" x14ac:dyDescent="0.2">
      <c r="B168" s="121"/>
      <c r="C168" s="22" t="s">
        <v>116</v>
      </c>
      <c r="D168" s="121" t="s">
        <v>103</v>
      </c>
      <c r="E168" s="1358" t="e">
        <f>IF(AND($L$7=1,'1 Full-time'!#REF!+'1 Full-time'!G47&gt;=$C$183,'1 Full-time'!J47=0),'1 Full-time'!J$10&amp;", Price group "&amp;'1 Full-time'!$A$42&amp;", Long length, Level "&amp;'1 Full-time'!$C47&amp;"; ","")</f>
        <v>#REF!</v>
      </c>
      <c r="F168" s="22" t="e">
        <f>IF(AND($L$7=1,'1 Full-time'!#REF!+'1 Full-time'!H47&gt;=$C$183,'1 Full-time'!K47=0),'1 Full-time'!K$10&amp;", Price group "&amp;'1 Full-time'!$A$42&amp;", Long length, Level "&amp;'1 Full-time'!$C47&amp;"; ","")</f>
        <v>#REF!</v>
      </c>
      <c r="G168" s="1396" t="e">
        <f>IF(AND($L$7=1,'1 Full-time'!#REF!+'1 Full-time'!I47&gt;=$C$183,'1 Full-time'!L47=0),'1 Full-time'!L$10&amp;", Price group "&amp;'1 Full-time'!$A$42&amp;", Long length, Level "&amp;'1 Full-time'!$C47&amp;"; ","")</f>
        <v>#REF!</v>
      </c>
      <c r="H168" s="1445"/>
      <c r="I168" s="22"/>
      <c r="J168" s="1358" t="e">
        <f>IF(AND($M$7=1,'1 Full-time'!#REF!+'1 Full-time'!G47&gt;0,ABS('1 Full-time'!J47)='1 Full-time'!#REF!+'1 Full-time'!G47),'1 Full-time'!J$10&amp;", Price group "&amp;'1 Full-time'!$A$42&amp;", Long length, Level "&amp;'1 Full-time'!$C47&amp;"; ","")</f>
        <v>#REF!</v>
      </c>
      <c r="K168" s="22" t="e">
        <f>IF(AND($M$7=1,'1 Full-time'!#REF!+'1 Full-time'!H47&gt;0,ABS('1 Full-time'!K47)='1 Full-time'!#REF!+'1 Full-time'!H47),'1 Full-time'!K$10&amp;", Price group "&amp;'1 Full-time'!$A$42&amp;", Long length, Level "&amp;'1 Full-time'!$C47&amp;"; ","")</f>
        <v>#REF!</v>
      </c>
      <c r="L168" s="1396" t="e">
        <f>IF(AND($M$7=1,'1 Full-time'!#REF!+'1 Full-time'!I47&gt;0,ABS('1 Full-time'!L47)='1 Full-time'!#REF!+'1 Full-time'!I47),'1 Full-time'!L$10&amp;", Price group "&amp;'1 Full-time'!$A$42&amp;", Long length, Level "&amp;'1 Full-time'!$C47&amp;"; ","")</f>
        <v>#REF!</v>
      </c>
      <c r="M168" s="25"/>
      <c r="N168" s="135"/>
      <c r="O168" s="37"/>
      <c r="P168" s="37"/>
      <c r="Q168" s="37"/>
      <c r="R168" s="37"/>
      <c r="S168" s="25"/>
      <c r="T168" s="25"/>
    </row>
    <row r="169" spans="2:20" x14ac:dyDescent="0.2">
      <c r="B169" s="121"/>
      <c r="C169" s="22"/>
      <c r="D169" s="121" t="s">
        <v>107</v>
      </c>
      <c r="E169" s="1358" t="e">
        <f>IF(AND($L$7=1,'1 Full-time'!#REF!+'1 Full-time'!G48&gt;=$C$183,'1 Full-time'!J48=0),'1 Full-time'!J$10&amp;", Price group "&amp;'1 Full-time'!$A$42&amp;", Long length, Level "&amp;'1 Full-time'!$C48&amp;"; ","")</f>
        <v>#REF!</v>
      </c>
      <c r="F169" s="22" t="e">
        <f>IF(AND($L$7=1,'1 Full-time'!#REF!+'1 Full-time'!H48&gt;=$C$183,'1 Full-time'!K48=0),'1 Full-time'!K$10&amp;", Price group "&amp;'1 Full-time'!$A$42&amp;", Long length, Level "&amp;'1 Full-time'!$C48&amp;"; ","")</f>
        <v>#REF!</v>
      </c>
      <c r="G169" s="1396" t="e">
        <f>IF(AND($L$7=1,'1 Full-time'!#REF!+'1 Full-time'!I48&gt;=$C$183,'1 Full-time'!L48=0),'1 Full-time'!L$10&amp;", Price group "&amp;'1 Full-time'!$A$42&amp;", Long length, Level "&amp;'1 Full-time'!$C48&amp;"; ","")</f>
        <v>#REF!</v>
      </c>
      <c r="H169" s="1445"/>
      <c r="I169" s="22"/>
      <c r="J169" s="1358" t="e">
        <f>IF(AND($M$7=1,'1 Full-time'!#REF!+'1 Full-time'!G48&gt;0,ABS('1 Full-time'!J48)='1 Full-time'!#REF!+'1 Full-time'!G48),'1 Full-time'!J$10&amp;", Price group "&amp;'1 Full-time'!$A$42&amp;", Long length, Level "&amp;'1 Full-time'!$C48&amp;"; ","")</f>
        <v>#REF!</v>
      </c>
      <c r="K169" s="22" t="e">
        <f>IF(AND($M$7=1,'1 Full-time'!#REF!+'1 Full-time'!H48&gt;0,ABS('1 Full-time'!K48)='1 Full-time'!#REF!+'1 Full-time'!H48),'1 Full-time'!K$10&amp;", Price group "&amp;'1 Full-time'!$A$42&amp;", Long length, Level "&amp;'1 Full-time'!$C48&amp;"; ","")</f>
        <v>#REF!</v>
      </c>
      <c r="L169" s="1396" t="e">
        <f>IF(AND($M$7=1,'1 Full-time'!#REF!+'1 Full-time'!I48&gt;0,ABS('1 Full-time'!L48)='1 Full-time'!#REF!+'1 Full-time'!I48),'1 Full-time'!L$10&amp;", Price group "&amp;'1 Full-time'!$A$42&amp;", Long length, Level "&amp;'1 Full-time'!$C48&amp;"; ","")</f>
        <v>#REF!</v>
      </c>
      <c r="M169" s="25"/>
      <c r="N169" s="135"/>
      <c r="O169" s="37"/>
      <c r="P169" s="37"/>
      <c r="Q169" s="37"/>
      <c r="R169" s="37"/>
      <c r="S169" s="25"/>
      <c r="T169" s="25"/>
    </row>
    <row r="170" spans="2:20" x14ac:dyDescent="0.2">
      <c r="B170" s="121"/>
      <c r="C170" s="22"/>
      <c r="D170" s="121" t="s">
        <v>110</v>
      </c>
      <c r="E170" s="1358" t="e">
        <f>IF(AND($L$7=1,'1 Full-time'!#REF!+'1 Full-time'!G49&gt;=$C$183,'1 Full-time'!J49=0),'1 Full-time'!J$10&amp;", Price group "&amp;'1 Full-time'!$A$42&amp;", Long length, Level "&amp;'1 Full-time'!$C49&amp;"; ","")</f>
        <v>#REF!</v>
      </c>
      <c r="F170" s="22" t="e">
        <f>IF(AND($L$7=1,'1 Full-time'!#REF!+'1 Full-time'!H49&gt;=$C$183,'1 Full-time'!K49=0),'1 Full-time'!K$10&amp;", Price group "&amp;'1 Full-time'!$A$42&amp;", Long length, Level "&amp;'1 Full-time'!$C49&amp;"; ","")</f>
        <v>#REF!</v>
      </c>
      <c r="G170" s="1396" t="e">
        <f>IF(AND($L$7=1,'1 Full-time'!#REF!+'1 Full-time'!I49&gt;=$C$183,'1 Full-time'!L49=0),'1 Full-time'!L$10&amp;", Price group "&amp;'1 Full-time'!$A$42&amp;", Long length, Level "&amp;'1 Full-time'!$C49&amp;"; ","")</f>
        <v>#REF!</v>
      </c>
      <c r="H170" s="1445"/>
      <c r="I170" s="22"/>
      <c r="J170" s="1358" t="e">
        <f>IF(AND($M$7=1,'1 Full-time'!#REF!+'1 Full-time'!G49&gt;0,ABS('1 Full-time'!J49)='1 Full-time'!#REF!+'1 Full-time'!G49),'1 Full-time'!J$10&amp;", Price group "&amp;'1 Full-time'!$A$42&amp;", Long length, Level "&amp;'1 Full-time'!$C49&amp;"; ","")</f>
        <v>#REF!</v>
      </c>
      <c r="K170" s="22" t="e">
        <f>IF(AND($M$7=1,'1 Full-time'!#REF!+'1 Full-time'!H49&gt;0,ABS('1 Full-time'!K49)='1 Full-time'!#REF!+'1 Full-time'!H49),'1 Full-time'!K$10&amp;", Price group "&amp;'1 Full-time'!$A$42&amp;", Long length, Level "&amp;'1 Full-time'!$C49&amp;"; ","")</f>
        <v>#REF!</v>
      </c>
      <c r="L170" s="1396" t="e">
        <f>IF(AND($M$7=1,'1 Full-time'!#REF!+'1 Full-time'!I49&gt;0,ABS('1 Full-time'!L49)='1 Full-time'!#REF!+'1 Full-time'!I49),'1 Full-time'!L$10&amp;", Price group "&amp;'1 Full-time'!$A$42&amp;", Long length, Level "&amp;'1 Full-time'!$C49&amp;"; ","")</f>
        <v>#REF!</v>
      </c>
      <c r="M170" s="25"/>
      <c r="N170" s="135"/>
      <c r="O170" s="37"/>
      <c r="P170" s="37"/>
      <c r="Q170" s="37"/>
      <c r="R170" s="37"/>
      <c r="S170" s="25"/>
      <c r="T170" s="25"/>
    </row>
    <row r="171" spans="2:20" x14ac:dyDescent="0.2">
      <c r="B171" s="121"/>
      <c r="C171" s="22"/>
      <c r="D171" s="121" t="s">
        <v>113</v>
      </c>
      <c r="E171" s="1400" t="e">
        <f>IF(AND($L$7=1,'1 Full-time'!#REF!+'1 Full-time'!G50&gt;=$C$183,'1 Full-time'!J50=0),'1 Full-time'!J$10&amp;", Price group "&amp;'1 Full-time'!$A$42&amp;", Long length, Level "&amp;'1 Full-time'!$C50&amp;"; ","")</f>
        <v>#REF!</v>
      </c>
      <c r="F171" s="134" t="e">
        <f>IF(AND($L$7=1,'1 Full-time'!#REF!+'1 Full-time'!H50&gt;=$C$183,'1 Full-time'!K50=0),'1 Full-time'!K$10&amp;", Price group "&amp;'1 Full-time'!$A$42&amp;", Long length, Level "&amp;'1 Full-time'!$C50&amp;"; ","")</f>
        <v>#REF!</v>
      </c>
      <c r="G171" s="1401" t="e">
        <f>IF(AND($L$7=1,'1 Full-time'!#REF!+'1 Full-time'!I50&gt;=$C$183,'1 Full-time'!L50=0),'1 Full-time'!L$10&amp;", Price group "&amp;'1 Full-time'!$A$42&amp;", Long length, Level "&amp;'1 Full-time'!$C50&amp;"; ","")</f>
        <v>#REF!</v>
      </c>
      <c r="H171" s="1445"/>
      <c r="I171" s="22"/>
      <c r="J171" s="1400" t="e">
        <f>IF(AND($M$7=1,'1 Full-time'!#REF!+'1 Full-time'!G50&gt;0,ABS('1 Full-time'!J50)='1 Full-time'!#REF!+'1 Full-time'!G50),'1 Full-time'!J$10&amp;", Price group "&amp;'1 Full-time'!$A$42&amp;", Long length, Level "&amp;'1 Full-time'!$C50&amp;"; ","")</f>
        <v>#REF!</v>
      </c>
      <c r="K171" s="134" t="e">
        <f>IF(AND($M$7=1,'1 Full-time'!#REF!+'1 Full-time'!H50&gt;0,ABS('1 Full-time'!K50)='1 Full-time'!#REF!+'1 Full-time'!H50),'1 Full-time'!K$10&amp;", Price group "&amp;'1 Full-time'!$A$42&amp;", Long length, Level "&amp;'1 Full-time'!$C50&amp;"; ","")</f>
        <v>#REF!</v>
      </c>
      <c r="L171" s="1401" t="e">
        <f>IF(AND($M$7=1,'1 Full-time'!#REF!+'1 Full-time'!I50&gt;0,ABS('1 Full-time'!L50)='1 Full-time'!#REF!+'1 Full-time'!I50),'1 Full-time'!L$10&amp;", Price group "&amp;'1 Full-time'!$A$42&amp;", Long length, Level "&amp;'1 Full-time'!$C50&amp;"; ","")</f>
        <v>#REF!</v>
      </c>
      <c r="M171" s="25"/>
      <c r="N171" s="135"/>
      <c r="O171" s="37"/>
      <c r="P171" s="37"/>
      <c r="Q171" s="37"/>
      <c r="R171" s="37"/>
      <c r="S171" s="25"/>
      <c r="T171" s="25"/>
    </row>
    <row r="172" spans="2:20" x14ac:dyDescent="0.2">
      <c r="B172" s="121" t="s">
        <v>143</v>
      </c>
      <c r="C172" s="22" t="s">
        <v>102</v>
      </c>
      <c r="D172" s="121" t="s">
        <v>103</v>
      </c>
      <c r="E172" s="1358" t="e">
        <f>IF(AND($L$7=1,'1 Full-time'!#REF!+'1 Full-time'!G52&gt;=$C$183,'1 Full-time'!J52=0),'1 Full-time'!J$10&amp;", Price group "&amp;'1 Full-time'!$A$52&amp;", Standard length, Level "&amp;'1 Full-time'!$C52&amp;"; ","")</f>
        <v>#REF!</v>
      </c>
      <c r="F172" s="22" t="e">
        <f>IF(AND($L$7=1,'1 Full-time'!#REF!+'1 Full-time'!H52&gt;=$C$183,'1 Full-time'!K52=0),'1 Full-time'!K$10&amp;", Price group "&amp;'1 Full-time'!$A$52&amp;", Standard length, Level "&amp;'1 Full-time'!$C52&amp;"; ","")</f>
        <v>#REF!</v>
      </c>
      <c r="G172" s="1396" t="e">
        <f>IF(AND($L$7=1,'1 Full-time'!#REF!+'1 Full-time'!I52&gt;=$C$183,'1 Full-time'!L52=0),'1 Full-time'!L$10&amp;", Price group "&amp;'1 Full-time'!$A$52&amp;", Standard length, Level "&amp;'1 Full-time'!$C52&amp;"; ","")</f>
        <v>#REF!</v>
      </c>
      <c r="H172" s="1445"/>
      <c r="I172" s="22"/>
      <c r="J172" s="1358" t="e">
        <f>IF(AND($M$7=1,'1 Full-time'!#REF!+'1 Full-time'!G52&gt;0,ABS('1 Full-time'!J52)='1 Full-time'!#REF!+'1 Full-time'!G52),'1 Full-time'!J$10&amp;", Price group "&amp;'1 Full-time'!$A$52&amp;", Standard length, Level "&amp;'1 Full-time'!$C52&amp;"; ","")</f>
        <v>#REF!</v>
      </c>
      <c r="K172" s="22" t="e">
        <f>IF(AND($M$7=1,'1 Full-time'!#REF!+'1 Full-time'!H52&gt;0,ABS('1 Full-time'!K52)='1 Full-time'!#REF!+'1 Full-time'!H52),'1 Full-time'!K$10&amp;", Price group "&amp;'1 Full-time'!$A$52&amp;", Standard length, Level "&amp;'1 Full-time'!$C52&amp;"; ","")</f>
        <v>#REF!</v>
      </c>
      <c r="L172" s="1396" t="e">
        <f>IF(AND($M$7=1,'1 Full-time'!#REF!+'1 Full-time'!I52&gt;0,ABS('1 Full-time'!L52)='1 Full-time'!#REF!+'1 Full-time'!I52),'1 Full-time'!L$10&amp;", Price group "&amp;'1 Full-time'!$A$52&amp;", Standard length, Level "&amp;'1 Full-time'!$C52&amp;"; ","")</f>
        <v>#REF!</v>
      </c>
      <c r="M172" s="25"/>
      <c r="N172" s="135"/>
      <c r="O172" s="22"/>
      <c r="P172" s="22"/>
      <c r="Q172" s="22"/>
      <c r="R172" s="22"/>
      <c r="S172" s="25"/>
      <c r="T172" s="25"/>
    </row>
    <row r="173" spans="2:20" x14ac:dyDescent="0.2">
      <c r="B173" s="121"/>
      <c r="C173" s="22"/>
      <c r="D173" s="121" t="s">
        <v>107</v>
      </c>
      <c r="E173" s="1358" t="e">
        <f>IF(AND($L$7=1,'1 Full-time'!#REF!+'1 Full-time'!G53&gt;=$C$183,'1 Full-time'!J53=0),'1 Full-time'!J$10&amp;", Price group "&amp;'1 Full-time'!$A$52&amp;", Standard length, Level "&amp;'1 Full-time'!$C53&amp;"; ","")</f>
        <v>#REF!</v>
      </c>
      <c r="F173" s="22" t="e">
        <f>IF(AND($L$7=1,'1 Full-time'!#REF!+'1 Full-time'!H53&gt;=$C$183,'1 Full-time'!K53=0),'1 Full-time'!K$10&amp;", Price group "&amp;'1 Full-time'!$A$52&amp;", Standard length, Level "&amp;'1 Full-time'!$C53&amp;"; ","")</f>
        <v>#REF!</v>
      </c>
      <c r="G173" s="1396" t="e">
        <f>IF(AND($L$7=1,'1 Full-time'!#REF!+'1 Full-time'!I53&gt;=$C$183,'1 Full-time'!L53=0),'1 Full-time'!L$10&amp;", Price group "&amp;'1 Full-time'!$A$52&amp;", Standard length, Level "&amp;'1 Full-time'!$C53&amp;"; ","")</f>
        <v>#REF!</v>
      </c>
      <c r="H173" s="1445"/>
      <c r="I173" s="22"/>
      <c r="J173" s="1358" t="e">
        <f>IF(AND($M$7=1,'1 Full-time'!#REF!+'1 Full-time'!G53&gt;0,ABS('1 Full-time'!J53)='1 Full-time'!#REF!+'1 Full-time'!G53),'1 Full-time'!J$10&amp;", Price group "&amp;'1 Full-time'!$A$52&amp;", Standard length, Level "&amp;'1 Full-time'!$C53&amp;"; ","")</f>
        <v>#REF!</v>
      </c>
      <c r="K173" s="22" t="e">
        <f>IF(AND($M$7=1,'1 Full-time'!#REF!+'1 Full-time'!H53&gt;0,ABS('1 Full-time'!K53)='1 Full-time'!#REF!+'1 Full-time'!H53),'1 Full-time'!K$10&amp;", Price group "&amp;'1 Full-time'!$A$52&amp;", Standard length, Level "&amp;'1 Full-time'!$C53&amp;"; ","")</f>
        <v>#REF!</v>
      </c>
      <c r="L173" s="1396" t="e">
        <f>IF(AND($M$7=1,'1 Full-time'!#REF!+'1 Full-time'!I53&gt;0,ABS('1 Full-time'!L53)='1 Full-time'!#REF!+'1 Full-time'!I53),'1 Full-time'!L$10&amp;", Price group "&amp;'1 Full-time'!$A$52&amp;", Standard length, Level "&amp;'1 Full-time'!$C53&amp;"; ","")</f>
        <v>#REF!</v>
      </c>
      <c r="M173" s="25"/>
      <c r="N173" s="135"/>
      <c r="O173" s="22"/>
      <c r="P173" s="22"/>
      <c r="Q173" s="22"/>
      <c r="R173" s="22"/>
      <c r="S173" s="25"/>
      <c r="T173" s="25"/>
    </row>
    <row r="174" spans="2:20" x14ac:dyDescent="0.2">
      <c r="B174" s="121"/>
      <c r="C174" s="22"/>
      <c r="D174" s="121" t="s">
        <v>110</v>
      </c>
      <c r="E174" s="1358" t="e">
        <f>IF(AND($L$7=1,'1 Full-time'!#REF!+'1 Full-time'!G54&gt;=$C$183,'1 Full-time'!J54=0),'1 Full-time'!J$10&amp;", Price group "&amp;'1 Full-time'!$A$52&amp;", Standard length, Level "&amp;'1 Full-time'!$C54&amp;"; ","")</f>
        <v>#REF!</v>
      </c>
      <c r="F174" s="22" t="e">
        <f>IF(AND($L$7=1,'1 Full-time'!#REF!+'1 Full-time'!H54&gt;=$C$183,'1 Full-time'!K54=0),'1 Full-time'!K$10&amp;", Price group "&amp;'1 Full-time'!$A$52&amp;", Standard length, Level "&amp;'1 Full-time'!$C54&amp;"; ","")</f>
        <v>#REF!</v>
      </c>
      <c r="G174" s="1396" t="e">
        <f>IF(AND($L$7=1,'1 Full-time'!#REF!+'1 Full-time'!I54&gt;=$C$183,'1 Full-time'!L54=0),'1 Full-time'!L$10&amp;", Price group "&amp;'1 Full-time'!$A$52&amp;", Standard length, Level "&amp;'1 Full-time'!$C54&amp;"; ","")</f>
        <v>#REF!</v>
      </c>
      <c r="H174" s="1445"/>
      <c r="I174" s="22"/>
      <c r="J174" s="1358" t="e">
        <f>IF(AND($M$7=1,'1 Full-time'!#REF!+'1 Full-time'!G54&gt;0,ABS('1 Full-time'!J54)='1 Full-time'!#REF!+'1 Full-time'!G54),'1 Full-time'!J$10&amp;", Price group "&amp;'1 Full-time'!$A$52&amp;", Standard length, Level "&amp;'1 Full-time'!$C54&amp;"; ","")</f>
        <v>#REF!</v>
      </c>
      <c r="K174" s="22" t="e">
        <f>IF(AND($M$7=1,'1 Full-time'!#REF!+'1 Full-time'!H54&gt;0,ABS('1 Full-time'!K54)='1 Full-time'!#REF!+'1 Full-time'!H54),'1 Full-time'!K$10&amp;", Price group "&amp;'1 Full-time'!$A$52&amp;", Standard length, Level "&amp;'1 Full-time'!$C54&amp;"; ","")</f>
        <v>#REF!</v>
      </c>
      <c r="L174" s="1396" t="e">
        <f>IF(AND($M$7=1,'1 Full-time'!#REF!+'1 Full-time'!I54&gt;0,ABS('1 Full-time'!L54)='1 Full-time'!#REF!+'1 Full-time'!I54),'1 Full-time'!L$10&amp;", Price group "&amp;'1 Full-time'!$A$52&amp;", Standard length, Level "&amp;'1 Full-time'!$C54&amp;"; ","")</f>
        <v>#REF!</v>
      </c>
      <c r="M174" s="25"/>
      <c r="N174" s="135"/>
      <c r="O174" s="22"/>
      <c r="P174" s="22"/>
      <c r="Q174" s="22"/>
      <c r="R174" s="22"/>
      <c r="S174" s="25"/>
      <c r="T174" s="25"/>
    </row>
    <row r="175" spans="2:20" x14ac:dyDescent="0.2">
      <c r="B175" s="121"/>
      <c r="C175" s="22"/>
      <c r="D175" s="121" t="s">
        <v>113</v>
      </c>
      <c r="E175" s="1397" t="e">
        <f>IF(AND($L$7=1,'1 Full-time'!#REF!+'1 Full-time'!G55&gt;=$C$183,'1 Full-time'!J55=0),'1 Full-time'!J$10&amp;", Price group "&amp;'1 Full-time'!$A$52&amp;", Standard length, Level "&amp;'1 Full-time'!$C55&amp;"; ","")</f>
        <v>#REF!</v>
      </c>
      <c r="F175" s="1398" t="e">
        <f>IF(AND($L$7=1,'1 Full-time'!#REF!+'1 Full-time'!H55&gt;=$C$183,'1 Full-time'!K55=0),'1 Full-time'!K$10&amp;", Price group "&amp;'1 Full-time'!$A$52&amp;", Standard length, Level "&amp;'1 Full-time'!$C55&amp;"; ","")</f>
        <v>#REF!</v>
      </c>
      <c r="G175" s="1399" t="e">
        <f>IF(AND($L$7=1,'1 Full-time'!#REF!+'1 Full-time'!I55&gt;=$C$183,'1 Full-time'!L55=0),'1 Full-time'!L$10&amp;", Price group "&amp;'1 Full-time'!$A$52&amp;", Standard length, Level "&amp;'1 Full-time'!$C55&amp;"; ","")</f>
        <v>#REF!</v>
      </c>
      <c r="H175" s="1445"/>
      <c r="I175" s="22"/>
      <c r="J175" s="1397" t="e">
        <f>IF(AND($M$7=1,'1 Full-time'!#REF!+'1 Full-time'!G55&gt;0,ABS('1 Full-time'!J55)='1 Full-time'!#REF!+'1 Full-time'!G55),'1 Full-time'!J$10&amp;", Price group "&amp;'1 Full-time'!$A$52&amp;", Standard length, Level "&amp;'1 Full-time'!$C55&amp;"; ","")</f>
        <v>#REF!</v>
      </c>
      <c r="K175" s="1398" t="e">
        <f>IF(AND($M$7=1,'1 Full-time'!#REF!+'1 Full-time'!H55&gt;0,ABS('1 Full-time'!K55)='1 Full-time'!#REF!+'1 Full-time'!H55),'1 Full-time'!K$10&amp;", Price group "&amp;'1 Full-time'!$A$52&amp;", Standard length, Level "&amp;'1 Full-time'!$C55&amp;"; ","")</f>
        <v>#REF!</v>
      </c>
      <c r="L175" s="1399" t="e">
        <f>IF(AND($M$7=1,'1 Full-time'!#REF!+'1 Full-time'!I55&gt;0,ABS('1 Full-time'!L55)='1 Full-time'!#REF!+'1 Full-time'!I55),'1 Full-time'!L$10&amp;", Price group "&amp;'1 Full-time'!$A$52&amp;", Standard length, Level "&amp;'1 Full-time'!$C55&amp;"; ","")</f>
        <v>#REF!</v>
      </c>
      <c r="M175" s="25"/>
      <c r="N175" s="135"/>
      <c r="O175" s="22"/>
      <c r="P175" s="22"/>
      <c r="Q175" s="22"/>
      <c r="R175" s="22"/>
      <c r="S175" s="25"/>
      <c r="T175" s="25"/>
    </row>
    <row r="176" spans="2:20" x14ac:dyDescent="0.2">
      <c r="B176" s="121"/>
      <c r="C176" s="22" t="s">
        <v>116</v>
      </c>
      <c r="D176" s="121" t="s">
        <v>103</v>
      </c>
      <c r="E176" s="1358" t="e">
        <f>IF(AND($L$7=1,'1 Full-time'!#REF!+'1 Full-time'!G57&gt;=$C$183,'1 Full-time'!J57=0),'1 Full-time'!J$10&amp;", Price group "&amp;'1 Full-time'!$A$52&amp;", Long length, Level "&amp;'1 Full-time'!$C57&amp;"; ","")</f>
        <v>#REF!</v>
      </c>
      <c r="F176" s="22" t="e">
        <f>IF(AND($L$7=1,'1 Full-time'!#REF!+'1 Full-time'!H57&gt;=$C$183,'1 Full-time'!K57=0),'1 Full-time'!K$10&amp;", Price group "&amp;'1 Full-time'!$A$52&amp;", Long length, Level "&amp;'1 Full-time'!$C57&amp;"; ","")</f>
        <v>#REF!</v>
      </c>
      <c r="G176" s="1396" t="e">
        <f>IF(AND($L$7=1,'1 Full-time'!#REF!+'1 Full-time'!I57&gt;=$C$183,'1 Full-time'!L57=0),'1 Full-time'!L$10&amp;", Price group "&amp;'1 Full-time'!$A$52&amp;", Long length, Level "&amp;'1 Full-time'!$C57&amp;"; ","")</f>
        <v>#REF!</v>
      </c>
      <c r="H176" s="1445"/>
      <c r="I176" s="22"/>
      <c r="J176" s="1358" t="e">
        <f>IF(AND($M$7=1,'1 Full-time'!#REF!+'1 Full-time'!G57&gt;0,ABS('1 Full-time'!J57)='1 Full-time'!#REF!+'1 Full-time'!G57),'1 Full-time'!J$10&amp;", Price group "&amp;'1 Full-time'!$A$52&amp;", Long length, Level "&amp;'1 Full-time'!$C57&amp;"; ","")</f>
        <v>#REF!</v>
      </c>
      <c r="K176" s="22" t="e">
        <f>IF(AND($M$7=1,'1 Full-time'!#REF!+'1 Full-time'!H57&gt;0,ABS('1 Full-time'!K57)='1 Full-time'!#REF!+'1 Full-time'!H57),'1 Full-time'!K$10&amp;", Price group "&amp;'1 Full-time'!$A$52&amp;", Long length, Level "&amp;'1 Full-time'!$C57&amp;"; ","")</f>
        <v>#REF!</v>
      </c>
      <c r="L176" s="1396" t="e">
        <f>IF(AND($M$7=1,'1 Full-time'!#REF!+'1 Full-time'!I57&gt;0,ABS('1 Full-time'!L57)='1 Full-time'!#REF!+'1 Full-time'!I57),'1 Full-time'!L$10&amp;", Price group "&amp;'1 Full-time'!$A$52&amp;", Long length, Level "&amp;'1 Full-time'!$C57&amp;"; ","")</f>
        <v>#REF!</v>
      </c>
      <c r="M176" s="25"/>
      <c r="N176" s="135"/>
      <c r="O176" s="22"/>
      <c r="P176" s="22"/>
      <c r="Q176" s="22"/>
      <c r="R176" s="22"/>
      <c r="S176" s="25"/>
      <c r="T176" s="25"/>
    </row>
    <row r="177" spans="2:20" x14ac:dyDescent="0.2">
      <c r="B177" s="121"/>
      <c r="C177" s="22"/>
      <c r="D177" s="121" t="s">
        <v>107</v>
      </c>
      <c r="E177" s="1358" t="e">
        <f>IF(AND($L$7=1,'1 Full-time'!#REF!+'1 Full-time'!G58&gt;=$C$183,'1 Full-time'!J58=0),'1 Full-time'!J$10&amp;", Price group "&amp;'1 Full-time'!$A$52&amp;", Long length, Level "&amp;'1 Full-time'!$C58&amp;"; ","")</f>
        <v>#REF!</v>
      </c>
      <c r="F177" s="22" t="e">
        <f>IF(AND($L$7=1,'1 Full-time'!#REF!+'1 Full-time'!H58&gt;=$C$183,'1 Full-time'!K58=0),'1 Full-time'!K$10&amp;", Price group "&amp;'1 Full-time'!$A$52&amp;", Long length, Level "&amp;'1 Full-time'!$C58&amp;"; ","")</f>
        <v>#REF!</v>
      </c>
      <c r="G177" s="1396" t="e">
        <f>IF(AND($L$7=1,'1 Full-time'!#REF!+'1 Full-time'!I58&gt;=$C$183,'1 Full-time'!L58=0),'1 Full-time'!L$10&amp;", Price group "&amp;'1 Full-time'!$A$52&amp;", Long length, Level "&amp;'1 Full-time'!$C58&amp;"; ","")</f>
        <v>#REF!</v>
      </c>
      <c r="H177" s="1445"/>
      <c r="I177" s="22"/>
      <c r="J177" s="1358" t="e">
        <f>IF(AND($M$7=1,'1 Full-time'!#REF!+'1 Full-time'!G58&gt;0,ABS('1 Full-time'!J58)='1 Full-time'!#REF!+'1 Full-time'!G58),'1 Full-time'!J$10&amp;", Price group "&amp;'1 Full-time'!$A$52&amp;", Long length, Level "&amp;'1 Full-time'!$C58&amp;"; ","")</f>
        <v>#REF!</v>
      </c>
      <c r="K177" s="22" t="e">
        <f>IF(AND($M$7=1,'1 Full-time'!#REF!+'1 Full-time'!H58&gt;0,ABS('1 Full-time'!K58)='1 Full-time'!#REF!+'1 Full-time'!H58),'1 Full-time'!K$10&amp;", Price group "&amp;'1 Full-time'!$A$52&amp;", Long length, Level "&amp;'1 Full-time'!$C58&amp;"; ","")</f>
        <v>#REF!</v>
      </c>
      <c r="L177" s="1396" t="e">
        <f>IF(AND($M$7=1,'1 Full-time'!#REF!+'1 Full-time'!I58&gt;0,ABS('1 Full-time'!L58)='1 Full-time'!#REF!+'1 Full-time'!I58),'1 Full-time'!L$10&amp;", Price group "&amp;'1 Full-time'!$A$52&amp;", Long length, Level "&amp;'1 Full-time'!$C58&amp;"; ","")</f>
        <v>#REF!</v>
      </c>
      <c r="M177" s="25"/>
      <c r="N177" s="135"/>
      <c r="O177" s="22"/>
      <c r="P177" s="22"/>
      <c r="Q177" s="22"/>
      <c r="R177" s="22"/>
      <c r="S177" s="25"/>
      <c r="T177" s="25"/>
    </row>
    <row r="178" spans="2:20" x14ac:dyDescent="0.2">
      <c r="B178" s="121"/>
      <c r="C178" s="22"/>
      <c r="D178" s="121" t="s">
        <v>110</v>
      </c>
      <c r="E178" s="1358" t="e">
        <f>IF(AND($L$7=1,'1 Full-time'!#REF!+'1 Full-time'!G59&gt;=$C$183,'1 Full-time'!J59=0),'1 Full-time'!J$10&amp;", Price group "&amp;'1 Full-time'!$A$52&amp;", Long length, Level "&amp;'1 Full-time'!$C59&amp;"; ","")</f>
        <v>#REF!</v>
      </c>
      <c r="F178" s="22" t="e">
        <f>IF(AND($L$7=1,'1 Full-time'!#REF!+'1 Full-time'!H59&gt;=$C$183,'1 Full-time'!K59=0),'1 Full-time'!K$10&amp;", Price group "&amp;'1 Full-time'!$A$52&amp;", Long length, Level "&amp;'1 Full-time'!$C59&amp;"; ","")</f>
        <v>#REF!</v>
      </c>
      <c r="G178" s="1396" t="e">
        <f>IF(AND($L$7=1,'1 Full-time'!#REF!+'1 Full-time'!I59&gt;=$C$183,'1 Full-time'!L59=0),'1 Full-time'!L$10&amp;", Price group "&amp;'1 Full-time'!$A$52&amp;", Long length, Level "&amp;'1 Full-time'!$C59&amp;"; ","")</f>
        <v>#REF!</v>
      </c>
      <c r="H178" s="1445"/>
      <c r="I178" s="22"/>
      <c r="J178" s="1358" t="e">
        <f>IF(AND($M$7=1,'1 Full-time'!#REF!+'1 Full-time'!G59&gt;0,ABS('1 Full-time'!J59)='1 Full-time'!#REF!+'1 Full-time'!G59),'1 Full-time'!J$10&amp;", Price group "&amp;'1 Full-time'!$A$52&amp;", Long length, Level "&amp;'1 Full-time'!$C59&amp;"; ","")</f>
        <v>#REF!</v>
      </c>
      <c r="K178" s="22" t="e">
        <f>IF(AND($M$7=1,'1 Full-time'!#REF!+'1 Full-time'!H59&gt;0,ABS('1 Full-time'!K59)='1 Full-time'!#REF!+'1 Full-time'!H59),'1 Full-time'!K$10&amp;", Price group "&amp;'1 Full-time'!$A$52&amp;", Long length, Level "&amp;'1 Full-time'!$C59&amp;"; ","")</f>
        <v>#REF!</v>
      </c>
      <c r="L178" s="1396" t="e">
        <f>IF(AND($M$7=1,'1 Full-time'!#REF!+'1 Full-time'!I59&gt;0,ABS('1 Full-time'!L59)='1 Full-time'!#REF!+'1 Full-time'!I59),'1 Full-time'!L$10&amp;", Price group "&amp;'1 Full-time'!$A$52&amp;", Long length, Level "&amp;'1 Full-time'!$C59&amp;"; ","")</f>
        <v>#REF!</v>
      </c>
      <c r="M178" s="25"/>
      <c r="N178" s="135"/>
      <c r="O178" s="22"/>
      <c r="P178" s="22"/>
      <c r="Q178" s="22"/>
      <c r="R178" s="22"/>
      <c r="S178" s="25"/>
      <c r="T178" s="25"/>
    </row>
    <row r="179" spans="2:20" x14ac:dyDescent="0.2">
      <c r="B179" s="121"/>
      <c r="C179" s="22"/>
      <c r="D179" s="121" t="s">
        <v>113</v>
      </c>
      <c r="E179" s="1400" t="e">
        <f>IF(AND($L$7=1,'1 Full-time'!#REF!+'1 Full-time'!G60&gt;=$C$183,'1 Full-time'!J60=0),'1 Full-time'!J$10&amp;", Price group "&amp;'1 Full-time'!$A$52&amp;", Long length, Level "&amp;'1 Full-time'!$C60&amp;"; ","")</f>
        <v>#REF!</v>
      </c>
      <c r="F179" s="134" t="e">
        <f>IF(AND($L$7=1,'1 Full-time'!#REF!+'1 Full-time'!H60&gt;=$C$183,'1 Full-time'!K60=0),'1 Full-time'!K$10&amp;", Price group "&amp;'1 Full-time'!$A$52&amp;", Long length, Level "&amp;'1 Full-time'!$C60&amp;"; ","")</f>
        <v>#REF!</v>
      </c>
      <c r="G179" s="1401" t="e">
        <f>IF(AND($L$7=1,'1 Full-time'!#REF!+'1 Full-time'!I60&gt;=$C$183,'1 Full-time'!L60=0),'1 Full-time'!L$10&amp;", Price group "&amp;'1 Full-time'!$A$52&amp;", Long length, Level "&amp;'1 Full-time'!$C60&amp;"; ","")</f>
        <v>#REF!</v>
      </c>
      <c r="H179" s="1445"/>
      <c r="I179" s="22"/>
      <c r="J179" s="1400" t="e">
        <f>IF(AND($M$7=1,'1 Full-time'!#REF!+'1 Full-time'!G60&gt;0,ABS('1 Full-time'!J60)='1 Full-time'!#REF!+'1 Full-time'!G60),'1 Full-time'!J$10&amp;", Price group "&amp;'1 Full-time'!$A$52&amp;", Long length, Level "&amp;'1 Full-time'!$C60&amp;"; ","")</f>
        <v>#REF!</v>
      </c>
      <c r="K179" s="134" t="e">
        <f>IF(AND($M$7=1,'1 Full-time'!#REF!+'1 Full-time'!H60&gt;0,ABS('1 Full-time'!K60)='1 Full-time'!#REF!+'1 Full-time'!H60),'1 Full-time'!K$10&amp;", Price group "&amp;'1 Full-time'!$A$52&amp;", Long length, Level "&amp;'1 Full-time'!$C60&amp;"; ","")</f>
        <v>#REF!</v>
      </c>
      <c r="L179" s="1401" t="e">
        <f>IF(AND($M$7=1,'1 Full-time'!#REF!+'1 Full-time'!I60&gt;0,ABS('1 Full-time'!L60)='1 Full-time'!#REF!+'1 Full-time'!I60),'1 Full-time'!L$10&amp;", Price group "&amp;'1 Full-time'!$A$52&amp;", Long length, Level "&amp;'1 Full-time'!$C60&amp;"; ","")</f>
        <v>#REF!</v>
      </c>
      <c r="M179" s="25"/>
      <c r="N179" s="135"/>
      <c r="O179" s="22"/>
      <c r="P179" s="22"/>
      <c r="Q179" s="22"/>
      <c r="R179" s="22"/>
      <c r="S179" s="25"/>
      <c r="T179" s="25"/>
    </row>
    <row r="180" spans="2:20" x14ac:dyDescent="0.2">
      <c r="B180" s="38"/>
      <c r="C180" s="22"/>
      <c r="D180" s="22"/>
      <c r="E180" s="25"/>
      <c r="F180" s="25"/>
      <c r="G180" s="25"/>
      <c r="H180" s="1445"/>
      <c r="I180" s="22"/>
      <c r="J180" s="25"/>
      <c r="K180" s="25"/>
      <c r="L180" s="25"/>
      <c r="M180" s="25"/>
      <c r="N180" s="135"/>
      <c r="O180" s="22"/>
      <c r="P180" s="22"/>
      <c r="Q180" s="22"/>
      <c r="R180" s="22"/>
      <c r="S180" s="25"/>
      <c r="T180" s="25"/>
    </row>
    <row r="181" spans="2:20" x14ac:dyDescent="0.2">
      <c r="B181" s="38"/>
      <c r="C181" s="22"/>
      <c r="D181" s="22"/>
      <c r="E181" s="1447" t="e">
        <f>E148&amp;E149&amp;E150&amp;E151&amp;E152&amp;E153&amp;E154&amp;E155&amp;E156&amp;E157&amp;E158&amp;E159&amp;E160&amp;E161&amp;E162&amp;E163&amp;E164&amp;E165&amp;E166&amp;E167&amp;E168&amp;E169&amp;E170&amp;E171&amp;E172&amp;E173&amp;E174&amp;E175&amp;E176&amp;E177&amp;E178&amp;E179</f>
        <v>#REF!</v>
      </c>
      <c r="F181" s="1447" t="e">
        <f>F148&amp;F149&amp;F150&amp;F151&amp;F152&amp;F153&amp;F154&amp;F155&amp;F156&amp;F157&amp;F158&amp;F159&amp;F160&amp;F161&amp;F162&amp;F163&amp;F164&amp;F165&amp;F166&amp;F167&amp;F168&amp;F169&amp;F170&amp;F171&amp;F172&amp;F173&amp;F174&amp;F175&amp;F176&amp;F177&amp;F178&amp;F179</f>
        <v>#REF!</v>
      </c>
      <c r="G181" s="1402" t="e">
        <f>G148&amp;G149&amp;G150&amp;G151&amp;G152&amp;G153&amp;G154&amp;G155&amp;G156&amp;G157&amp;G158&amp;G159&amp;G160&amp;G161&amp;G162&amp;G163&amp;G164&amp;G165&amp;G166&amp;G167&amp;G168&amp;G169&amp;G170&amp;G171&amp;G172&amp;G173&amp;G174&amp;G175&amp;G176&amp;G177&amp;G178&amp;G179</f>
        <v>#REF!</v>
      </c>
      <c r="H181" s="1445"/>
      <c r="I181" s="22"/>
      <c r="J181" s="1447" t="e">
        <f>J148&amp;J149&amp;J150&amp;J151&amp;J152&amp;J153&amp;J154&amp;J155&amp;J156&amp;J157&amp;J158&amp;J159&amp;J160&amp;J161&amp;J162&amp;J163&amp;J164&amp;J165&amp;J166&amp;J167&amp;J168&amp;J169&amp;J170&amp;J171&amp;J172&amp;J173&amp;J174&amp;J175&amp;J176&amp;J177&amp;J178&amp;J179</f>
        <v>#REF!</v>
      </c>
      <c r="K181" s="1447" t="e">
        <f>K148&amp;K149&amp;K150&amp;K151&amp;K152&amp;K153&amp;K154&amp;K155&amp;K156&amp;K157&amp;K158&amp;K159&amp;K160&amp;K161&amp;K162&amp;K163&amp;K164&amp;K165&amp;K166&amp;K167&amp;K168&amp;K169&amp;K170&amp;K171&amp;K172&amp;K173&amp;K174&amp;K175&amp;K176&amp;K177&amp;K178&amp;K179</f>
        <v>#REF!</v>
      </c>
      <c r="L181" s="1402" t="e">
        <f>L148&amp;L149&amp;L150&amp;L151&amp;L152&amp;L153&amp;L154&amp;L155&amp;L156&amp;L157&amp;L158&amp;L159&amp;L160&amp;L161&amp;L162&amp;L163&amp;L164&amp;L165&amp;L166&amp;L167&amp;L168&amp;L169&amp;L170&amp;L171&amp;L172&amp;L173&amp;L174&amp;L175&amp;L176&amp;L177&amp;L178&amp;L179</f>
        <v>#REF!</v>
      </c>
      <c r="M181" s="25"/>
      <c r="N181" s="135"/>
      <c r="O181" s="22"/>
      <c r="P181" s="22"/>
      <c r="Q181" s="22"/>
      <c r="R181" s="22"/>
      <c r="S181" s="25"/>
      <c r="T181" s="25"/>
    </row>
    <row r="182" spans="2:20" x14ac:dyDescent="0.2">
      <c r="B182" s="38"/>
      <c r="C182" s="22"/>
      <c r="D182" s="25"/>
      <c r="E182" s="25"/>
      <c r="F182" s="22"/>
      <c r="G182" s="22"/>
      <c r="H182" s="1445"/>
      <c r="I182" s="22"/>
      <c r="J182" s="22"/>
      <c r="K182" s="22"/>
      <c r="L182" s="22"/>
      <c r="M182" s="22"/>
      <c r="N182" s="135"/>
      <c r="O182" s="22"/>
      <c r="P182" s="22"/>
      <c r="Q182" s="22"/>
      <c r="R182" s="22"/>
      <c r="S182" s="25"/>
      <c r="T182" s="25"/>
    </row>
    <row r="183" spans="2:20" x14ac:dyDescent="0.2">
      <c r="B183" s="22" t="s">
        <v>11055</v>
      </c>
      <c r="C183" s="22">
        <v>50</v>
      </c>
      <c r="D183" s="25"/>
      <c r="E183" s="1402" t="e">
        <f>E181&amp;F181&amp;G181</f>
        <v>#REF!</v>
      </c>
      <c r="F183" s="22"/>
      <c r="G183" s="22"/>
      <c r="H183" s="1445"/>
      <c r="I183" s="22"/>
      <c r="J183" s="1402" t="e">
        <f>J181&amp;K181&amp;L181</f>
        <v>#REF!</v>
      </c>
      <c r="K183" s="22"/>
      <c r="L183" s="22"/>
      <c r="M183" s="22"/>
      <c r="N183" s="135"/>
      <c r="O183" s="22"/>
      <c r="P183" s="22"/>
      <c r="Q183" s="22"/>
      <c r="R183" s="22"/>
      <c r="S183" s="25"/>
      <c r="T183" s="25"/>
    </row>
    <row r="184" spans="2:20" x14ac:dyDescent="0.2">
      <c r="B184" s="38"/>
      <c r="C184" s="22"/>
      <c r="D184" s="22"/>
      <c r="E184" s="22"/>
      <c r="F184" s="22"/>
      <c r="G184" s="22"/>
      <c r="H184" s="1445"/>
      <c r="I184" s="22"/>
      <c r="J184" s="22"/>
      <c r="K184" s="22"/>
      <c r="L184" s="22"/>
      <c r="M184" s="22"/>
      <c r="N184" s="135"/>
      <c r="O184" s="22"/>
      <c r="P184" s="22"/>
      <c r="Q184" s="22"/>
      <c r="R184" s="22"/>
      <c r="S184" s="25"/>
      <c r="T184" s="25"/>
    </row>
    <row r="185" spans="2:20" x14ac:dyDescent="0.2">
      <c r="B185" s="1448"/>
      <c r="C185" s="133"/>
      <c r="D185" s="133"/>
      <c r="E185" s="133"/>
      <c r="F185" s="133"/>
      <c r="G185" s="133"/>
      <c r="H185" s="133"/>
      <c r="I185" s="133"/>
      <c r="J185" s="133"/>
      <c r="K185" s="133"/>
      <c r="L185" s="133"/>
      <c r="M185" s="133"/>
      <c r="N185" s="22"/>
      <c r="O185" s="22"/>
      <c r="P185" s="22"/>
      <c r="Q185" s="22"/>
      <c r="R185" s="22"/>
      <c r="S185" s="25"/>
      <c r="T185" s="25"/>
    </row>
    <row r="186" spans="2:20" x14ac:dyDescent="0.2">
      <c r="B186" s="25"/>
      <c r="C186" s="25"/>
      <c r="D186" s="25"/>
      <c r="E186" s="25"/>
      <c r="F186" s="25"/>
      <c r="G186" s="25"/>
      <c r="H186" s="25"/>
      <c r="I186" s="25"/>
      <c r="J186" s="25"/>
      <c r="K186" s="25"/>
      <c r="L186" s="25"/>
      <c r="M186" s="25"/>
      <c r="N186" s="25"/>
      <c r="O186" s="25"/>
      <c r="P186" s="25"/>
      <c r="Q186" s="25"/>
      <c r="R186" s="25"/>
      <c r="S186" s="25"/>
      <c r="T186" s="25"/>
    </row>
    <row r="187" spans="2:20" x14ac:dyDescent="0.2">
      <c r="B187" s="25"/>
      <c r="C187" s="25"/>
      <c r="D187" s="25"/>
      <c r="E187" s="25"/>
      <c r="F187" s="25"/>
      <c r="G187" s="25"/>
      <c r="H187" s="25"/>
      <c r="I187" s="25"/>
      <c r="J187" s="25"/>
      <c r="K187" s="25"/>
      <c r="L187" s="25"/>
      <c r="M187" s="25"/>
      <c r="N187" s="25"/>
      <c r="O187" s="25"/>
      <c r="P187" s="25"/>
      <c r="Q187" s="25"/>
      <c r="R187" s="25"/>
      <c r="S187" s="25"/>
      <c r="T187" s="25"/>
    </row>
    <row r="188" spans="2:20" x14ac:dyDescent="0.2">
      <c r="B188" s="25"/>
      <c r="C188" s="25"/>
      <c r="D188" s="25"/>
      <c r="E188" s="25"/>
      <c r="F188" s="25"/>
      <c r="G188" s="25"/>
      <c r="H188" s="25"/>
      <c r="I188" s="25"/>
      <c r="J188" s="25"/>
      <c r="K188" s="25"/>
      <c r="L188" s="25"/>
      <c r="M188" s="25"/>
      <c r="N188" s="25"/>
      <c r="O188" s="25"/>
      <c r="P188" s="25"/>
      <c r="Q188" s="25"/>
      <c r="R188" s="25"/>
      <c r="S188" s="25"/>
      <c r="T188" s="25"/>
    </row>
    <row r="189" spans="2:20" x14ac:dyDescent="0.2">
      <c r="B189" s="25"/>
      <c r="C189" s="25"/>
      <c r="D189" s="25"/>
      <c r="E189" s="25"/>
      <c r="F189" s="25"/>
      <c r="G189" s="25"/>
      <c r="H189" s="25"/>
      <c r="I189" s="25"/>
      <c r="J189" s="25"/>
      <c r="K189" s="25"/>
      <c r="L189" s="25"/>
      <c r="M189" s="25"/>
      <c r="N189" s="25"/>
      <c r="O189" s="25"/>
      <c r="P189" s="25"/>
      <c r="Q189" s="25"/>
      <c r="R189" s="25"/>
      <c r="S189" s="25"/>
      <c r="T189" s="2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6" tint="0.39997558519241921"/>
    <pageSetUpPr fitToPage="1"/>
  </sheetPr>
  <dimension ref="A1:S58"/>
  <sheetViews>
    <sheetView showGridLines="0" workbookViewId="0"/>
  </sheetViews>
  <sheetFormatPr defaultColWidth="9.140625" defaultRowHeight="12.75" x14ac:dyDescent="0.2"/>
  <cols>
    <col min="1" max="1" width="11" style="2" customWidth="1"/>
    <col min="2" max="2" width="14" style="2" customWidth="1"/>
    <col min="3" max="14" width="10.7109375" style="2" customWidth="1"/>
    <col min="15" max="15" width="11.7109375" style="25" customWidth="1"/>
    <col min="16" max="16" width="12.42578125" style="25" hidden="1" customWidth="1"/>
    <col min="17" max="17" width="11.42578125" style="25" hidden="1" customWidth="1"/>
    <col min="18" max="18" width="11.42578125" style="2" hidden="1" customWidth="1"/>
    <col min="19" max="19" width="15.7109375" style="2" customWidth="1"/>
    <col min="20" max="16384" width="9.140625" style="2"/>
  </cols>
  <sheetData>
    <row r="1" spans="1:19" ht="15.75" x14ac:dyDescent="0.25">
      <c r="A1" s="4" t="s">
        <v>11056</v>
      </c>
      <c r="B1" s="25"/>
      <c r="C1" s="25"/>
      <c r="D1" s="25"/>
      <c r="E1" s="25"/>
      <c r="F1" s="25"/>
      <c r="G1" s="25"/>
      <c r="H1" s="25"/>
      <c r="I1" s="25"/>
      <c r="J1" s="632"/>
      <c r="K1" s="25"/>
      <c r="L1" s="22"/>
      <c r="M1" s="25"/>
      <c r="N1" s="25"/>
      <c r="R1" s="25"/>
      <c r="S1" s="25"/>
    </row>
    <row r="2" spans="1:19" ht="17.25" customHeight="1" x14ac:dyDescent="0.2">
      <c r="A2" s="174"/>
      <c r="B2" s="25"/>
      <c r="C2" s="1619" t="s">
        <v>11327</v>
      </c>
      <c r="D2" s="1619"/>
      <c r="E2" s="1619"/>
      <c r="F2" s="25"/>
      <c r="G2" s="25"/>
      <c r="H2" s="25"/>
      <c r="I2" s="25"/>
      <c r="J2" s="632"/>
      <c r="K2" s="25"/>
      <c r="L2" s="22"/>
      <c r="M2" s="25"/>
      <c r="N2" s="25"/>
      <c r="R2" s="25"/>
      <c r="S2" s="25"/>
    </row>
    <row r="3" spans="1:19" ht="35.25" customHeight="1" x14ac:dyDescent="0.25">
      <c r="A3" s="260" t="str">
        <f>IF(Information!F4&lt;&gt;"",Information!F4,"")</f>
        <v>SAMPLE</v>
      </c>
      <c r="B3" s="174"/>
      <c r="C3" s="1619"/>
      <c r="D3" s="1619"/>
      <c r="E3" s="1619"/>
      <c r="F3" s="174"/>
      <c r="G3" s="174"/>
      <c r="H3" s="4"/>
      <c r="I3" s="631"/>
      <c r="J3" s="5"/>
      <c r="K3" s="1449"/>
      <c r="L3" s="25"/>
      <c r="M3" s="25"/>
      <c r="N3" s="25"/>
      <c r="R3" s="25"/>
      <c r="S3" s="25"/>
    </row>
    <row r="4" spans="1:19" ht="26.25" customHeight="1" x14ac:dyDescent="0.2">
      <c r="A4" s="333"/>
      <c r="B4" s="353"/>
      <c r="C4" s="1622" t="s">
        <v>48</v>
      </c>
      <c r="D4" s="1622"/>
      <c r="E4" s="1622"/>
      <c r="F4" s="1622" t="s">
        <v>48</v>
      </c>
      <c r="G4" s="1622"/>
      <c r="H4" s="1622"/>
      <c r="I4" s="1622" t="s">
        <v>48</v>
      </c>
      <c r="J4" s="1622"/>
      <c r="K4" s="1622"/>
      <c r="L4" s="1622" t="s">
        <v>48</v>
      </c>
      <c r="M4" s="1622"/>
      <c r="N4" s="1622"/>
      <c r="O4" s="42"/>
      <c r="P4" s="42"/>
      <c r="Q4" s="42"/>
      <c r="R4" s="1336"/>
      <c r="S4" s="22"/>
    </row>
    <row r="5" spans="1:19" ht="26.25" customHeight="1" thickBot="1" x14ac:dyDescent="0.25">
      <c r="A5" s="333"/>
      <c r="B5" s="333"/>
      <c r="C5" s="1623" t="s">
        <v>49</v>
      </c>
      <c r="D5" s="1623"/>
      <c r="E5" s="1623"/>
      <c r="F5" s="1623" t="s">
        <v>49</v>
      </c>
      <c r="G5" s="1623"/>
      <c r="H5" s="1623"/>
      <c r="I5" s="1623" t="s">
        <v>49</v>
      </c>
      <c r="J5" s="1623"/>
      <c r="K5" s="1623"/>
      <c r="L5" s="1623" t="s">
        <v>49</v>
      </c>
      <c r="M5" s="1623"/>
      <c r="N5" s="1623"/>
      <c r="O5" s="42"/>
      <c r="P5" s="42"/>
      <c r="Q5" s="42"/>
      <c r="R5" s="1336"/>
      <c r="S5" s="22"/>
    </row>
    <row r="6" spans="1:19" ht="13.5" x14ac:dyDescent="0.2">
      <c r="A6" s="347"/>
      <c r="B6" s="348"/>
      <c r="C6" s="1270" t="s">
        <v>11001</v>
      </c>
      <c r="D6" s="349"/>
      <c r="E6" s="349"/>
      <c r="F6" s="1270" t="s">
        <v>11002</v>
      </c>
      <c r="G6" s="350"/>
      <c r="H6" s="350"/>
      <c r="I6" s="1270" t="s">
        <v>11003</v>
      </c>
      <c r="J6" s="350"/>
      <c r="K6" s="350"/>
      <c r="L6" s="1270" t="s">
        <v>11004</v>
      </c>
      <c r="M6" s="350"/>
      <c r="N6" s="350"/>
      <c r="P6" s="96" t="s">
        <v>11005</v>
      </c>
      <c r="Q6" s="43"/>
      <c r="R6" s="43"/>
      <c r="S6" s="1450"/>
    </row>
    <row r="7" spans="1:19" ht="12.75" customHeight="1" x14ac:dyDescent="0.2">
      <c r="A7" s="351"/>
      <c r="B7" s="352"/>
      <c r="C7" s="1451"/>
      <c r="D7" s="431"/>
      <c r="E7" s="432"/>
      <c r="F7" s="1290"/>
      <c r="G7" s="354"/>
      <c r="H7" s="354"/>
      <c r="I7" s="1290"/>
      <c r="J7" s="354"/>
      <c r="K7" s="354"/>
      <c r="L7" s="1338" t="s">
        <v>11006</v>
      </c>
      <c r="M7" s="354"/>
      <c r="N7" s="354"/>
      <c r="P7" s="120"/>
      <c r="Q7" s="120"/>
      <c r="R7" s="120"/>
      <c r="S7" s="1450"/>
    </row>
    <row r="8" spans="1:19" ht="43.5" customHeight="1" x14ac:dyDescent="0.2">
      <c r="A8" s="351"/>
      <c r="B8" s="352"/>
      <c r="C8" s="1589" t="s">
        <v>53</v>
      </c>
      <c r="D8" s="1620"/>
      <c r="E8" s="1621"/>
      <c r="F8" s="1589" t="s">
        <v>11007</v>
      </c>
      <c r="G8" s="1620"/>
      <c r="H8" s="1621"/>
      <c r="I8" s="1589" t="s">
        <v>11008</v>
      </c>
      <c r="J8" s="1620"/>
      <c r="K8" s="1621"/>
      <c r="L8" s="1589" t="s">
        <v>11009</v>
      </c>
      <c r="M8" s="1620"/>
      <c r="N8" s="1620"/>
      <c r="P8" s="184" t="s">
        <v>11010</v>
      </c>
      <c r="Q8" s="251"/>
      <c r="R8" s="251"/>
      <c r="S8" s="1450"/>
    </row>
    <row r="9" spans="1:19" ht="13.5" x14ac:dyDescent="0.2">
      <c r="A9" s="351"/>
      <c r="B9" s="352"/>
      <c r="C9" s="435" t="s">
        <v>54</v>
      </c>
      <c r="D9" s="436"/>
      <c r="E9" s="353"/>
      <c r="F9" s="435" t="s">
        <v>54</v>
      </c>
      <c r="G9" s="436"/>
      <c r="H9" s="353"/>
      <c r="I9" s="435" t="s">
        <v>54</v>
      </c>
      <c r="J9" s="436"/>
      <c r="K9" s="353"/>
      <c r="L9" s="435" t="s">
        <v>54</v>
      </c>
      <c r="M9" s="436"/>
      <c r="N9" s="353"/>
      <c r="P9" s="1313"/>
      <c r="Q9" s="1313"/>
      <c r="R9" s="1313"/>
      <c r="S9" s="1450"/>
    </row>
    <row r="10" spans="1:19" s="9" customFormat="1" ht="30.75" customHeight="1" x14ac:dyDescent="0.2">
      <c r="A10" s="1624" t="s">
        <v>99</v>
      </c>
      <c r="B10" s="352"/>
      <c r="C10" s="358" t="s">
        <v>173</v>
      </c>
      <c r="D10" s="1265" t="s">
        <v>95</v>
      </c>
      <c r="E10" s="1265" t="s">
        <v>97</v>
      </c>
      <c r="F10" s="358" t="s">
        <v>173</v>
      </c>
      <c r="G10" s="1265" t="s">
        <v>95</v>
      </c>
      <c r="H10" s="1265" t="s">
        <v>97</v>
      </c>
      <c r="I10" s="358" t="s">
        <v>173</v>
      </c>
      <c r="J10" s="1265" t="s">
        <v>95</v>
      </c>
      <c r="K10" s="1265" t="s">
        <v>97</v>
      </c>
      <c r="L10" s="358" t="s">
        <v>173</v>
      </c>
      <c r="M10" s="1265" t="s">
        <v>95</v>
      </c>
      <c r="N10" s="1265" t="s">
        <v>97</v>
      </c>
      <c r="O10" s="42"/>
      <c r="P10" s="44" t="s">
        <v>11057</v>
      </c>
      <c r="Q10" s="22"/>
      <c r="R10" s="22"/>
      <c r="S10" s="120"/>
    </row>
    <row r="11" spans="1:19" s="16" customFormat="1" ht="13.5" x14ac:dyDescent="0.2">
      <c r="A11" s="1620"/>
      <c r="B11" s="398" t="s">
        <v>70</v>
      </c>
      <c r="C11" s="467" t="s">
        <v>11011</v>
      </c>
      <c r="D11" s="468" t="s">
        <v>11012</v>
      </c>
      <c r="E11" s="468" t="s">
        <v>11013</v>
      </c>
      <c r="F11" s="467" t="s">
        <v>11011</v>
      </c>
      <c r="G11" s="468" t="s">
        <v>11012</v>
      </c>
      <c r="H11" s="468" t="s">
        <v>11013</v>
      </c>
      <c r="I11" s="467" t="s">
        <v>11011</v>
      </c>
      <c r="J11" s="468" t="s">
        <v>11012</v>
      </c>
      <c r="K11" s="468" t="s">
        <v>11013</v>
      </c>
      <c r="L11" s="1340" t="s">
        <v>11011</v>
      </c>
      <c r="M11" s="360" t="s">
        <v>11012</v>
      </c>
      <c r="N11" s="360" t="s">
        <v>11013</v>
      </c>
      <c r="O11" s="1452"/>
      <c r="P11" s="1453" t="s">
        <v>11058</v>
      </c>
      <c r="Q11" s="1453"/>
      <c r="R11" s="1453"/>
      <c r="S11" s="1452"/>
    </row>
    <row r="12" spans="1:19" ht="13.5" customHeight="1" x14ac:dyDescent="0.2">
      <c r="A12" s="1454" t="s">
        <v>134</v>
      </c>
      <c r="B12" s="1342" t="s">
        <v>103</v>
      </c>
      <c r="C12" s="440">
        <v>0</v>
      </c>
      <c r="D12" s="441">
        <v>0</v>
      </c>
      <c r="E12" s="442">
        <v>0</v>
      </c>
      <c r="F12" s="440">
        <v>0</v>
      </c>
      <c r="G12" s="441">
        <v>0</v>
      </c>
      <c r="H12" s="442">
        <v>0</v>
      </c>
      <c r="I12" s="440">
        <v>0</v>
      </c>
      <c r="J12" s="441">
        <v>0</v>
      </c>
      <c r="K12" s="442">
        <v>0</v>
      </c>
      <c r="L12" s="437">
        <f t="shared" ref="L12:N15" si="0">SUM(C12,F12,I12)</f>
        <v>0</v>
      </c>
      <c r="M12" s="438">
        <f t="shared" si="0"/>
        <v>0</v>
      </c>
      <c r="N12" s="439">
        <f t="shared" si="0"/>
        <v>0</v>
      </c>
      <c r="P12" s="1455">
        <f t="shared" ref="P12:R15" si="1">0.5*L12</f>
        <v>0</v>
      </c>
      <c r="Q12" s="1455">
        <f t="shared" si="1"/>
        <v>0</v>
      </c>
      <c r="R12" s="1455">
        <f t="shared" si="1"/>
        <v>0</v>
      </c>
      <c r="S12" s="25"/>
    </row>
    <row r="13" spans="1:19" ht="13.5" customHeight="1" x14ac:dyDescent="0.2">
      <c r="A13" s="351"/>
      <c r="B13" s="342" t="s">
        <v>11016</v>
      </c>
      <c r="C13" s="446">
        <v>0</v>
      </c>
      <c r="D13" s="447">
        <v>0</v>
      </c>
      <c r="E13" s="448">
        <v>0</v>
      </c>
      <c r="F13" s="446">
        <v>0</v>
      </c>
      <c r="G13" s="447">
        <v>0</v>
      </c>
      <c r="H13" s="448">
        <v>0</v>
      </c>
      <c r="I13" s="446">
        <v>0</v>
      </c>
      <c r="J13" s="447">
        <v>0</v>
      </c>
      <c r="K13" s="448">
        <v>0</v>
      </c>
      <c r="L13" s="443">
        <f t="shared" si="0"/>
        <v>0</v>
      </c>
      <c r="M13" s="444">
        <f t="shared" si="0"/>
        <v>0</v>
      </c>
      <c r="N13" s="445">
        <f t="shared" si="0"/>
        <v>0</v>
      </c>
      <c r="P13" s="24">
        <f t="shared" si="1"/>
        <v>0</v>
      </c>
      <c r="Q13" s="24">
        <f t="shared" si="1"/>
        <v>0</v>
      </c>
      <c r="R13" s="24">
        <f t="shared" si="1"/>
        <v>0</v>
      </c>
      <c r="S13" s="25"/>
    </row>
    <row r="14" spans="1:19" ht="13.5" customHeight="1" x14ac:dyDescent="0.2">
      <c r="A14" s="351"/>
      <c r="B14" s="342" t="s">
        <v>11017</v>
      </c>
      <c r="C14" s="452">
        <v>0</v>
      </c>
      <c r="D14" s="453">
        <v>0</v>
      </c>
      <c r="E14" s="454">
        <v>0</v>
      </c>
      <c r="F14" s="452">
        <v>0</v>
      </c>
      <c r="G14" s="453">
        <v>0</v>
      </c>
      <c r="H14" s="454">
        <v>0</v>
      </c>
      <c r="I14" s="452">
        <v>0</v>
      </c>
      <c r="J14" s="453">
        <v>0</v>
      </c>
      <c r="K14" s="454">
        <v>0</v>
      </c>
      <c r="L14" s="449">
        <f t="shared" si="0"/>
        <v>0</v>
      </c>
      <c r="M14" s="450">
        <f t="shared" si="0"/>
        <v>0</v>
      </c>
      <c r="N14" s="451">
        <f t="shared" si="0"/>
        <v>0</v>
      </c>
      <c r="P14" s="24">
        <f t="shared" si="1"/>
        <v>0</v>
      </c>
      <c r="Q14" s="24">
        <f t="shared" si="1"/>
        <v>0</v>
      </c>
      <c r="R14" s="40">
        <f t="shared" si="1"/>
        <v>0</v>
      </c>
      <c r="S14" s="25"/>
    </row>
    <row r="15" spans="1:19" ht="13.5" customHeight="1" x14ac:dyDescent="0.2">
      <c r="A15" s="346"/>
      <c r="B15" s="342" t="s">
        <v>11018</v>
      </c>
      <c r="C15" s="1022">
        <v>0</v>
      </c>
      <c r="D15" s="1023">
        <v>0</v>
      </c>
      <c r="E15" s="1024">
        <v>0</v>
      </c>
      <c r="F15" s="1022">
        <v>0</v>
      </c>
      <c r="G15" s="1023">
        <v>0</v>
      </c>
      <c r="H15" s="1024">
        <v>0</v>
      </c>
      <c r="I15" s="1022">
        <v>0</v>
      </c>
      <c r="J15" s="1023">
        <v>0</v>
      </c>
      <c r="K15" s="1024">
        <v>0</v>
      </c>
      <c r="L15" s="1025">
        <f t="shared" si="0"/>
        <v>0</v>
      </c>
      <c r="M15" s="1026">
        <f t="shared" si="0"/>
        <v>0</v>
      </c>
      <c r="N15" s="1027">
        <f t="shared" si="0"/>
        <v>0</v>
      </c>
      <c r="P15" s="24">
        <f t="shared" si="1"/>
        <v>0</v>
      </c>
      <c r="Q15" s="24">
        <f t="shared" si="1"/>
        <v>0</v>
      </c>
      <c r="R15" s="24">
        <f t="shared" si="1"/>
        <v>0</v>
      </c>
      <c r="S15" s="25"/>
    </row>
    <row r="16" spans="1:19" ht="14.25" thickBot="1" x14ac:dyDescent="0.25">
      <c r="A16" s="1456"/>
      <c r="B16" s="413" t="s">
        <v>11023</v>
      </c>
      <c r="C16" s="455">
        <f t="shared" ref="C16:E16" si="2">SUM(C12:C15)</f>
        <v>0</v>
      </c>
      <c r="D16" s="456">
        <f t="shared" si="2"/>
        <v>0</v>
      </c>
      <c r="E16" s="457">
        <f t="shared" si="2"/>
        <v>0</v>
      </c>
      <c r="F16" s="455">
        <f t="shared" ref="F16:N16" si="3">SUM(F12:F15)</f>
        <v>0</v>
      </c>
      <c r="G16" s="456">
        <f t="shared" si="3"/>
        <v>0</v>
      </c>
      <c r="H16" s="457">
        <f t="shared" si="3"/>
        <v>0</v>
      </c>
      <c r="I16" s="455">
        <f t="shared" si="3"/>
        <v>0</v>
      </c>
      <c r="J16" s="456">
        <f t="shared" si="3"/>
        <v>0</v>
      </c>
      <c r="K16" s="457">
        <f t="shared" si="3"/>
        <v>0</v>
      </c>
      <c r="L16" s="455">
        <f t="shared" si="3"/>
        <v>0</v>
      </c>
      <c r="M16" s="456">
        <f t="shared" si="3"/>
        <v>0</v>
      </c>
      <c r="N16" s="457">
        <f t="shared" si="3"/>
        <v>0</v>
      </c>
      <c r="P16" s="24"/>
      <c r="Q16" s="24"/>
      <c r="R16" s="24"/>
      <c r="S16" s="25"/>
    </row>
    <row r="17" spans="1:19" ht="13.5" x14ac:dyDescent="0.2">
      <c r="A17" s="353"/>
      <c r="B17" s="360"/>
      <c r="C17" s="360"/>
      <c r="D17" s="360"/>
      <c r="E17" s="360"/>
      <c r="F17" s="458"/>
      <c r="G17" s="458"/>
      <c r="H17" s="458"/>
      <c r="I17" s="458"/>
      <c r="J17" s="458"/>
      <c r="K17" s="458"/>
      <c r="L17" s="458"/>
      <c r="M17" s="458"/>
      <c r="N17" s="458"/>
      <c r="O17" s="11"/>
      <c r="R17" s="25"/>
      <c r="S17" s="25"/>
    </row>
    <row r="18" spans="1:19" ht="13.5" x14ac:dyDescent="0.2">
      <c r="A18" s="333"/>
      <c r="B18" s="333"/>
      <c r="C18" s="333"/>
      <c r="D18" s="333"/>
      <c r="E18" s="333"/>
      <c r="F18" s="333"/>
      <c r="G18" s="333"/>
      <c r="H18" s="422"/>
      <c r="I18" s="333"/>
      <c r="J18" s="333"/>
      <c r="K18" s="333"/>
      <c r="L18" s="335"/>
      <c r="M18" s="336"/>
      <c r="N18" s="333"/>
      <c r="R18" s="25"/>
      <c r="S18" s="25"/>
    </row>
    <row r="19" spans="1:19" ht="13.5" x14ac:dyDescent="0.2">
      <c r="A19" s="425" t="s">
        <v>11059</v>
      </c>
      <c r="B19" s="333"/>
      <c r="C19" s="333"/>
      <c r="D19" s="333"/>
      <c r="E19" s="333"/>
      <c r="F19" s="333"/>
      <c r="G19" s="333"/>
      <c r="H19" s="333"/>
      <c r="I19" s="333"/>
      <c r="J19" s="333"/>
      <c r="K19" s="333"/>
      <c r="L19" s="333"/>
      <c r="M19" s="333"/>
      <c r="N19" s="333"/>
      <c r="O19" s="633"/>
      <c r="R19" s="25"/>
      <c r="S19" s="25"/>
    </row>
    <row r="20" spans="1:19" ht="13.5" x14ac:dyDescent="0.2">
      <c r="A20" s="334" t="s">
        <v>11060</v>
      </c>
      <c r="B20" s="333"/>
      <c r="C20" s="333"/>
      <c r="D20" s="333"/>
      <c r="E20" s="333"/>
      <c r="F20" s="333"/>
      <c r="G20" s="333"/>
      <c r="H20" s="333"/>
      <c r="I20" s="333"/>
      <c r="J20" s="333"/>
      <c r="K20" s="333"/>
      <c r="L20" s="333"/>
      <c r="M20" s="336"/>
      <c r="N20" s="333"/>
      <c r="R20" s="25"/>
      <c r="S20" s="25"/>
    </row>
    <row r="21" spans="1:19" ht="13.5" x14ac:dyDescent="0.2">
      <c r="A21" s="459"/>
      <c r="B21" s="333"/>
      <c r="C21" s="333"/>
      <c r="D21" s="333"/>
      <c r="E21" s="333"/>
      <c r="F21" s="333"/>
      <c r="G21" s="333"/>
      <c r="H21" s="333"/>
      <c r="I21" s="333"/>
      <c r="J21" s="333"/>
      <c r="K21" s="333"/>
      <c r="L21" s="333"/>
      <c r="M21" s="333"/>
      <c r="N21" s="333"/>
      <c r="R21" s="25"/>
      <c r="S21" s="25"/>
    </row>
    <row r="22" spans="1:19" ht="13.5" x14ac:dyDescent="0.2">
      <c r="A22" s="334" t="s">
        <v>11061</v>
      </c>
      <c r="B22" s="333"/>
      <c r="C22" s="333"/>
      <c r="D22" s="333"/>
      <c r="E22" s="333"/>
      <c r="F22" s="333"/>
      <c r="G22" s="333"/>
      <c r="H22" s="333"/>
      <c r="I22" s="333"/>
      <c r="J22" s="333"/>
      <c r="K22" s="333"/>
      <c r="L22" s="333"/>
      <c r="M22" s="333"/>
      <c r="N22" s="333"/>
      <c r="O22" s="45"/>
      <c r="P22" s="41"/>
      <c r="Q22" s="41"/>
      <c r="R22" s="25"/>
      <c r="S22" s="41"/>
    </row>
    <row r="23" spans="1:19" ht="13.5" x14ac:dyDescent="0.2">
      <c r="A23" s="459"/>
      <c r="B23" s="353"/>
      <c r="C23" s="353"/>
      <c r="D23" s="353"/>
      <c r="E23" s="353"/>
      <c r="F23" s="460"/>
      <c r="G23" s="428"/>
      <c r="H23" s="428"/>
      <c r="I23" s="460"/>
      <c r="J23" s="428"/>
      <c r="K23" s="428"/>
      <c r="L23" s="460"/>
      <c r="M23" s="634"/>
      <c r="N23" s="428"/>
      <c r="O23" s="45"/>
      <c r="P23" s="41"/>
      <c r="Q23" s="41"/>
      <c r="R23" s="25"/>
      <c r="S23" s="41"/>
    </row>
    <row r="24" spans="1:19" s="15" customFormat="1" ht="13.5" x14ac:dyDescent="0.2">
      <c r="A24" s="334" t="s">
        <v>11062</v>
      </c>
      <c r="B24" s="353"/>
      <c r="C24" s="353"/>
      <c r="D24" s="353"/>
      <c r="E24" s="353"/>
      <c r="F24" s="460"/>
      <c r="G24" s="428"/>
      <c r="H24" s="428"/>
      <c r="I24" s="460"/>
      <c r="J24" s="428"/>
      <c r="K24" s="428"/>
      <c r="L24" s="460"/>
      <c r="M24" s="428"/>
      <c r="N24" s="428"/>
      <c r="O24" s="38"/>
      <c r="P24" s="38"/>
      <c r="Q24" s="38"/>
      <c r="R24" s="25"/>
      <c r="S24" s="38"/>
    </row>
    <row r="25" spans="1:19" s="15" customFormat="1" ht="13.5" customHeight="1" x14ac:dyDescent="0.2">
      <c r="A25" s="459"/>
      <c r="B25" s="338"/>
      <c r="C25" s="338"/>
      <c r="D25" s="338"/>
      <c r="E25" s="338"/>
      <c r="F25" s="338"/>
      <c r="G25" s="338"/>
      <c r="H25" s="338"/>
      <c r="I25" s="338"/>
      <c r="J25" s="338"/>
      <c r="K25" s="338"/>
      <c r="L25" s="338"/>
      <c r="M25" s="338"/>
      <c r="N25" s="338"/>
      <c r="O25" s="38"/>
      <c r="P25" s="38"/>
      <c r="Q25" s="38"/>
      <c r="R25" s="25"/>
      <c r="S25" s="38"/>
    </row>
    <row r="26" spans="1:19" s="15" customFormat="1" ht="13.5" customHeight="1" x14ac:dyDescent="0.2">
      <c r="A26" s="461"/>
      <c r="B26" s="338"/>
      <c r="C26" s="338"/>
      <c r="D26" s="338"/>
      <c r="E26" s="338"/>
      <c r="F26" s="338"/>
      <c r="G26" s="338"/>
      <c r="H26" s="338"/>
      <c r="I26" s="338"/>
      <c r="J26" s="338"/>
      <c r="K26" s="338"/>
      <c r="L26" s="338"/>
      <c r="M26" s="338"/>
      <c r="N26" s="338"/>
      <c r="O26" s="38"/>
      <c r="P26" s="38"/>
      <c r="Q26" s="38"/>
      <c r="R26" s="25"/>
      <c r="S26" s="38"/>
    </row>
    <row r="27" spans="1:19" s="15" customFormat="1" x14ac:dyDescent="0.2">
      <c r="A27" s="76"/>
      <c r="B27" s="38"/>
      <c r="C27" s="38"/>
      <c r="D27" s="38"/>
      <c r="E27" s="38"/>
      <c r="F27" s="38"/>
      <c r="G27" s="38"/>
      <c r="H27" s="38"/>
      <c r="I27" s="38"/>
      <c r="J27" s="38"/>
      <c r="K27" s="38"/>
      <c r="L27" s="38"/>
      <c r="M27" s="38"/>
      <c r="N27" s="38"/>
      <c r="O27" s="38"/>
      <c r="P27" s="38"/>
      <c r="Q27" s="38"/>
      <c r="R27" s="25"/>
      <c r="S27" s="38"/>
    </row>
    <row r="28" spans="1:19" s="15" customFormat="1" ht="13.5" customHeight="1" x14ac:dyDescent="0.2">
      <c r="A28" s="38"/>
      <c r="B28" s="38"/>
      <c r="C28" s="38"/>
      <c r="D28" s="38"/>
      <c r="E28" s="38"/>
      <c r="F28" s="38"/>
      <c r="G28" s="38"/>
      <c r="H28" s="38"/>
      <c r="I28" s="38"/>
      <c r="J28" s="38"/>
      <c r="K28" s="38"/>
      <c r="L28" s="38"/>
      <c r="M28" s="38"/>
      <c r="N28" s="38"/>
      <c r="O28" s="38"/>
      <c r="P28" s="38"/>
      <c r="Q28" s="38"/>
      <c r="R28" s="25"/>
      <c r="S28" s="38"/>
    </row>
    <row r="29" spans="1:19" s="15" customFormat="1" x14ac:dyDescent="0.2">
      <c r="A29" s="38"/>
      <c r="B29" s="38"/>
      <c r="C29" s="38"/>
      <c r="D29" s="38"/>
      <c r="E29" s="38"/>
      <c r="F29" s="38"/>
      <c r="G29" s="38"/>
      <c r="H29" s="38"/>
      <c r="I29" s="38"/>
      <c r="J29" s="38"/>
      <c r="K29" s="38"/>
      <c r="L29" s="38"/>
      <c r="M29" s="38"/>
      <c r="N29" s="38"/>
      <c r="O29" s="38"/>
      <c r="P29" s="38"/>
      <c r="Q29" s="38"/>
      <c r="R29" s="25"/>
      <c r="S29" s="38"/>
    </row>
    <row r="30" spans="1:19" s="15" customFormat="1" x14ac:dyDescent="0.2">
      <c r="A30" s="38"/>
      <c r="B30" s="38"/>
      <c r="C30" s="38"/>
      <c r="D30" s="38"/>
      <c r="E30" s="38"/>
      <c r="F30" s="38"/>
      <c r="G30" s="38"/>
      <c r="H30" s="38"/>
      <c r="I30" s="38"/>
      <c r="J30" s="38"/>
      <c r="K30" s="38"/>
      <c r="L30" s="38"/>
      <c r="M30" s="38"/>
      <c r="N30" s="38"/>
      <c r="O30" s="38"/>
      <c r="P30" s="38"/>
      <c r="Q30" s="38"/>
      <c r="R30" s="25"/>
      <c r="S30" s="38"/>
    </row>
    <row r="31" spans="1:19" x14ac:dyDescent="0.2">
      <c r="A31" s="38"/>
      <c r="B31" s="38"/>
      <c r="C31" s="38"/>
      <c r="D31" s="38"/>
      <c r="E31" s="38"/>
      <c r="F31" s="38"/>
      <c r="G31" s="38"/>
      <c r="H31" s="38"/>
      <c r="I31" s="38"/>
      <c r="J31" s="38"/>
      <c r="K31" s="38"/>
      <c r="L31" s="38"/>
      <c r="M31" s="38"/>
      <c r="N31" s="38"/>
      <c r="R31" s="25"/>
      <c r="S31" s="45"/>
    </row>
    <row r="32" spans="1:19" x14ac:dyDescent="0.2">
      <c r="A32" s="25"/>
      <c r="B32" s="25"/>
      <c r="C32" s="25"/>
      <c r="D32" s="25"/>
      <c r="E32" s="25"/>
      <c r="F32" s="25"/>
      <c r="G32" s="25"/>
      <c r="H32" s="25"/>
      <c r="I32" s="25"/>
      <c r="J32" s="25"/>
      <c r="K32" s="25"/>
      <c r="L32" s="25"/>
      <c r="M32" s="25"/>
      <c r="N32" s="25"/>
      <c r="R32" s="25"/>
      <c r="S32" s="45"/>
    </row>
    <row r="33" spans="17:19" x14ac:dyDescent="0.2">
      <c r="R33" s="25"/>
      <c r="S33" s="45"/>
    </row>
    <row r="34" spans="17:19" x14ac:dyDescent="0.2">
      <c r="Q34" s="22"/>
      <c r="R34" s="25"/>
      <c r="S34" s="45"/>
    </row>
    <row r="35" spans="17:19" x14ac:dyDescent="0.2">
      <c r="R35" s="22"/>
      <c r="S35" s="45"/>
    </row>
    <row r="36" spans="17:19" x14ac:dyDescent="0.2">
      <c r="R36" s="22"/>
      <c r="S36" s="25"/>
    </row>
    <row r="37" spans="17:19" x14ac:dyDescent="0.2">
      <c r="R37" s="22"/>
      <c r="S37" s="25"/>
    </row>
    <row r="38" spans="17:19" x14ac:dyDescent="0.2">
      <c r="R38" s="22"/>
      <c r="S38" s="25"/>
    </row>
    <row r="39" spans="17:19" x14ac:dyDescent="0.2">
      <c r="R39" s="22"/>
      <c r="S39" s="25"/>
    </row>
    <row r="40" spans="17:19" x14ac:dyDescent="0.2">
      <c r="R40" s="23"/>
      <c r="S40" s="25"/>
    </row>
    <row r="41" spans="17:19" x14ac:dyDescent="0.2">
      <c r="R41" s="28"/>
      <c r="S41" s="25"/>
    </row>
    <row r="42" spans="17:19" x14ac:dyDescent="0.2">
      <c r="R42" s="41"/>
      <c r="S42" s="25"/>
    </row>
    <row r="43" spans="17:19" x14ac:dyDescent="0.2">
      <c r="R43" s="41"/>
      <c r="S43" s="25"/>
    </row>
    <row r="44" spans="17:19" x14ac:dyDescent="0.2">
      <c r="R44" s="41"/>
      <c r="S44" s="25"/>
    </row>
    <row r="45" spans="17:19" x14ac:dyDescent="0.2">
      <c r="R45" s="41"/>
      <c r="S45" s="25"/>
    </row>
    <row r="46" spans="17:19" x14ac:dyDescent="0.2">
      <c r="R46" s="41"/>
      <c r="S46" s="25"/>
    </row>
    <row r="47" spans="17:19" x14ac:dyDescent="0.2">
      <c r="R47" s="41"/>
      <c r="S47" s="25"/>
    </row>
    <row r="48" spans="17:19" x14ac:dyDescent="0.2">
      <c r="R48" s="41"/>
      <c r="S48" s="25"/>
    </row>
    <row r="49" spans="17:18" x14ac:dyDescent="0.2">
      <c r="R49" s="41"/>
    </row>
    <row r="50" spans="17:18" x14ac:dyDescent="0.2">
      <c r="R50" s="41"/>
    </row>
    <row r="51" spans="17:18" x14ac:dyDescent="0.2">
      <c r="R51" s="41"/>
    </row>
    <row r="52" spans="17:18" x14ac:dyDescent="0.2">
      <c r="Q52" s="22"/>
      <c r="R52" s="41"/>
    </row>
    <row r="53" spans="17:18" x14ac:dyDescent="0.2">
      <c r="R53" s="22"/>
    </row>
    <row r="54" spans="17:18" x14ac:dyDescent="0.2">
      <c r="R54" s="22"/>
    </row>
    <row r="55" spans="17:18" x14ac:dyDescent="0.2">
      <c r="R55" s="22"/>
    </row>
    <row r="56" spans="17:18" x14ac:dyDescent="0.2">
      <c r="R56" s="22"/>
    </row>
    <row r="57" spans="17:18" x14ac:dyDescent="0.2">
      <c r="Q57" s="22"/>
      <c r="R57" s="22"/>
    </row>
    <row r="58" spans="17:18" x14ac:dyDescent="0.2">
      <c r="Q58" s="22"/>
      <c r="R58" s="25"/>
    </row>
  </sheetData>
  <mergeCells count="14">
    <mergeCell ref="C2:E3"/>
    <mergeCell ref="I8:K8"/>
    <mergeCell ref="L8:N8"/>
    <mergeCell ref="A10:A11"/>
    <mergeCell ref="L4:N4"/>
    <mergeCell ref="I4:K4"/>
    <mergeCell ref="F4:H4"/>
    <mergeCell ref="L5:N5"/>
    <mergeCell ref="I5:K5"/>
    <mergeCell ref="F5:H5"/>
    <mergeCell ref="F8:H8"/>
    <mergeCell ref="C4:E4"/>
    <mergeCell ref="C5:E5"/>
    <mergeCell ref="C8:E8"/>
  </mergeCells>
  <phoneticPr fontId="0" type="noConversion"/>
  <conditionalFormatting sqref="A1:E16 F1:N17">
    <cfRule type="cellIs" dxfId="92" priority="50449" operator="equal">
      <formula>0</formula>
    </cfRule>
  </conditionalFormatting>
  <conditionalFormatting sqref="F4:N4">
    <cfRule type="cellIs" dxfId="91" priority="17" operator="notEqual">
      <formula>"Validation: OK"</formula>
    </cfRule>
  </conditionalFormatting>
  <conditionalFormatting sqref="C5:E5">
    <cfRule type="cellIs" dxfId="90" priority="2" operator="notEqual">
      <formula>"First-Stage Credibility: OK"</formula>
    </cfRule>
  </conditionalFormatting>
  <conditionalFormatting sqref="C4:E4">
    <cfRule type="cellIs" dxfId="89" priority="1" operator="notEqual">
      <formula>"Validation: OK"</formula>
    </cfRule>
  </conditionalFormatting>
  <pageMargins left="0.70866141732283472" right="0.70866141732283472" top="0.74803149606299213" bottom="0.74803149606299213" header="0.31496062992125984" footer="0.31496062992125984"/>
  <pageSetup paperSize="8"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Q46"/>
  <sheetViews>
    <sheetView topLeftCell="A13" workbookViewId="0">
      <selection activeCell="B42" sqref="B42"/>
    </sheetView>
  </sheetViews>
  <sheetFormatPr defaultRowHeight="12.75" x14ac:dyDescent="0.2"/>
  <cols>
    <col min="1" max="16384" width="9.140625" style="3"/>
  </cols>
  <sheetData>
    <row r="1" spans="1:17" ht="15.75" x14ac:dyDescent="0.25">
      <c r="A1" s="291" t="s">
        <v>11063</v>
      </c>
    </row>
    <row r="2" spans="1:17" x14ac:dyDescent="0.2">
      <c r="G2" s="67" t="s">
        <v>11001</v>
      </c>
      <c r="J2" s="67" t="s">
        <v>11002</v>
      </c>
      <c r="K2" s="67"/>
      <c r="L2" s="67"/>
      <c r="M2" s="67" t="s">
        <v>11003</v>
      </c>
      <c r="N2" s="67"/>
      <c r="O2" s="67"/>
      <c r="P2" s="67" t="s">
        <v>11004</v>
      </c>
    </row>
    <row r="3" spans="1:17" x14ac:dyDescent="0.2">
      <c r="B3" s="188" t="s">
        <v>153</v>
      </c>
      <c r="D3" s="44">
        <f>IF(AND(J3="Validation: OK",M3="Validation: OK",P3="Validation: OK"),0,1)</f>
        <v>0</v>
      </c>
      <c r="G3" s="37" t="str">
        <f>IF('Courses Valid'!D3=0,"Validation: OK","Validation: Failure (see Courses table)")</f>
        <v>Validation: OK</v>
      </c>
      <c r="J3" s="37" t="str">
        <f>IF(AND('Table 2 Valid'!G31="",'Table 2 Valid'!G42=""),"Validation: OK","Validation: Failure (see below table)")</f>
        <v>Validation: OK</v>
      </c>
      <c r="K3" s="22"/>
      <c r="L3" s="22"/>
      <c r="M3" s="37" t="str">
        <f>IF(AND('Table 2 Valid'!H20="",'Table 2 Valid'!J31=""),"Validation: OK","Validation: Failure (see below table)")</f>
        <v>Validation: OK</v>
      </c>
      <c r="N3" s="22"/>
      <c r="O3" s="22"/>
      <c r="P3" s="37" t="str">
        <f>IF(AND('Table 2 Valid'!M42=""),"Validation: OK","Validation: Failure (see below table)")</f>
        <v>Validation: OK</v>
      </c>
    </row>
    <row r="4" spans="1:17" x14ac:dyDescent="0.2">
      <c r="B4" s="188" t="s">
        <v>154</v>
      </c>
      <c r="D4" s="44">
        <f>IF(AND(J4="First-stage credibility: OK",M4="First-stage credibility: OK",P4="First-stage credibility: OK"),0,1)</f>
        <v>0</v>
      </c>
      <c r="G4" s="25" t="s">
        <v>49</v>
      </c>
      <c r="J4" s="25" t="s">
        <v>49</v>
      </c>
      <c r="K4" s="22"/>
      <c r="L4" s="22"/>
      <c r="M4" s="25" t="s">
        <v>49</v>
      </c>
      <c r="N4" s="22"/>
      <c r="O4" s="22"/>
      <c r="P4" s="25" t="s">
        <v>49</v>
      </c>
    </row>
    <row r="7" spans="1:17" ht="125.25" x14ac:dyDescent="0.2">
      <c r="B7" s="1354" t="s">
        <v>155</v>
      </c>
      <c r="C7" s="1355"/>
      <c r="D7" s="1356" t="s">
        <v>11064</v>
      </c>
      <c r="E7" s="1356" t="s">
        <v>11065</v>
      </c>
      <c r="F7" s="1356" t="s">
        <v>11066</v>
      </c>
      <c r="G7" s="1357"/>
      <c r="H7" s="38"/>
      <c r="I7" s="38"/>
      <c r="J7" s="38"/>
      <c r="K7" s="38"/>
      <c r="L7" s="38"/>
      <c r="M7" s="38"/>
      <c r="N7" s="38"/>
      <c r="O7" s="38"/>
      <c r="P7" s="38"/>
      <c r="Q7" s="38"/>
    </row>
    <row r="8" spans="1:17" x14ac:dyDescent="0.2">
      <c r="B8" s="1358" t="s">
        <v>172</v>
      </c>
      <c r="C8" s="39"/>
      <c r="D8" s="22">
        <v>1</v>
      </c>
      <c r="E8" s="22">
        <v>1</v>
      </c>
      <c r="F8" s="37">
        <v>1</v>
      </c>
      <c r="G8" s="122"/>
      <c r="H8" s="38"/>
      <c r="I8" s="38"/>
      <c r="J8" s="38"/>
      <c r="K8" s="38"/>
      <c r="L8" s="38"/>
      <c r="M8" s="38"/>
      <c r="N8" s="38"/>
      <c r="O8" s="38"/>
      <c r="P8" s="38"/>
      <c r="Q8" s="38"/>
    </row>
    <row r="9" spans="1:17" x14ac:dyDescent="0.2">
      <c r="B9" s="125"/>
      <c r="C9" s="625"/>
      <c r="D9" s="625"/>
      <c r="E9" s="625"/>
      <c r="F9" s="625"/>
      <c r="G9" s="124"/>
      <c r="H9" s="39"/>
      <c r="I9" s="39"/>
      <c r="J9" s="39"/>
      <c r="K9" s="39"/>
      <c r="L9" s="39"/>
      <c r="M9" s="39"/>
      <c r="N9" s="39"/>
      <c r="O9" s="39"/>
      <c r="P9" s="39"/>
      <c r="Q9" s="38"/>
    </row>
    <row r="10" spans="1:17" x14ac:dyDescent="0.2">
      <c r="B10" s="22"/>
      <c r="C10" s="39"/>
      <c r="D10" s="39"/>
      <c r="E10" s="39"/>
      <c r="F10" s="39"/>
      <c r="G10" s="39"/>
      <c r="H10" s="39"/>
      <c r="I10" s="39"/>
      <c r="J10" s="39"/>
      <c r="K10" s="39"/>
      <c r="L10" s="39"/>
      <c r="M10" s="39"/>
      <c r="N10" s="39"/>
      <c r="O10" s="39"/>
      <c r="P10" s="39"/>
      <c r="Q10" s="38"/>
    </row>
    <row r="11" spans="1:17" x14ac:dyDescent="0.2">
      <c r="B11" s="22"/>
      <c r="C11" s="39"/>
      <c r="D11" s="41"/>
      <c r="E11" s="41"/>
      <c r="F11" s="41"/>
      <c r="G11" s="41"/>
      <c r="H11" s="41"/>
      <c r="I11" s="41"/>
      <c r="J11" s="41"/>
      <c r="K11" s="41"/>
      <c r="L11" s="41"/>
      <c r="M11" s="41"/>
      <c r="N11" s="41"/>
      <c r="O11" s="41"/>
      <c r="P11" s="41"/>
      <c r="Q11" s="41"/>
    </row>
    <row r="12" spans="1:17" x14ac:dyDescent="0.2">
      <c r="B12" s="22"/>
      <c r="C12" s="22"/>
      <c r="D12" s="41"/>
      <c r="E12" s="41"/>
      <c r="F12" s="41"/>
      <c r="G12" s="127"/>
      <c r="H12" s="128"/>
      <c r="I12" s="128"/>
      <c r="J12" s="128"/>
      <c r="K12" s="128"/>
      <c r="L12" s="128"/>
      <c r="M12" s="129"/>
      <c r="N12" s="41"/>
      <c r="O12" s="41"/>
      <c r="P12" s="41"/>
      <c r="Q12" s="41"/>
    </row>
    <row r="13" spans="1:17" x14ac:dyDescent="0.2">
      <c r="B13" s="22"/>
      <c r="C13" s="22"/>
      <c r="D13" s="41"/>
      <c r="E13" s="41"/>
      <c r="F13" s="41"/>
      <c r="G13" s="1457"/>
      <c r="H13" s="22" t="s">
        <v>11067</v>
      </c>
      <c r="I13" s="22"/>
      <c r="J13" s="22"/>
      <c r="K13" s="22"/>
      <c r="L13" s="22"/>
      <c r="M13" s="1367"/>
      <c r="N13" s="41"/>
      <c r="O13" s="41"/>
      <c r="P13" s="41"/>
      <c r="Q13" s="25"/>
    </row>
    <row r="14" spans="1:17" x14ac:dyDescent="0.2">
      <c r="B14" s="22"/>
      <c r="C14" s="22"/>
      <c r="D14" s="22"/>
      <c r="E14" s="22"/>
      <c r="F14" s="22"/>
      <c r="G14" s="1360"/>
      <c r="H14" s="22"/>
      <c r="I14" s="22"/>
      <c r="J14" s="22" t="s">
        <v>11047</v>
      </c>
      <c r="K14" s="22"/>
      <c r="L14" s="22"/>
      <c r="M14" s="130"/>
      <c r="N14" s="22"/>
      <c r="O14" s="22"/>
      <c r="P14" s="22"/>
      <c r="Q14" s="22"/>
    </row>
    <row r="15" spans="1:17" x14ac:dyDescent="0.2">
      <c r="B15" s="22"/>
      <c r="C15" s="22"/>
      <c r="D15" s="25"/>
      <c r="E15" s="25"/>
      <c r="F15" s="22"/>
      <c r="G15" s="1360"/>
      <c r="H15" s="22" t="s">
        <v>134</v>
      </c>
      <c r="I15" s="35" t="s">
        <v>103</v>
      </c>
      <c r="J15" s="1394" t="str">
        <f>IF(AND($D$8=1,'2 Sandwich'!I12&gt;0),'2 Sandwich'!I$10&amp;", Level "&amp;'2 Sandwich'!$B12&amp;"; ","")</f>
        <v/>
      </c>
      <c r="K15" s="1313" t="str">
        <f>IF(AND($D$8=1,'2 Sandwich'!J12&gt;0),'2 Sandwich'!J$10&amp;", Level "&amp;'2 Sandwich'!$B12&amp;"; ","")</f>
        <v/>
      </c>
      <c r="L15" s="1395" t="str">
        <f>IF(AND($D$8=1,'2 Sandwich'!K12&gt;0),'2 Sandwich'!K$10&amp;", Level "&amp;'2 Sandwich'!$B12&amp;"; ","")</f>
        <v/>
      </c>
      <c r="M15" s="130"/>
      <c r="N15" s="41"/>
      <c r="O15" s="25"/>
      <c r="P15" s="25"/>
      <c r="Q15" s="25"/>
    </row>
    <row r="16" spans="1:17" x14ac:dyDescent="0.2">
      <c r="B16" s="25"/>
      <c r="C16" s="25"/>
      <c r="D16" s="25"/>
      <c r="E16" s="25"/>
      <c r="F16" s="22"/>
      <c r="G16" s="1360"/>
      <c r="H16" s="22"/>
      <c r="I16" s="35" t="s">
        <v>107</v>
      </c>
      <c r="J16" s="1358" t="str">
        <f>IF(AND($D$8=1,'2 Sandwich'!I13&gt;0),'2 Sandwich'!I$10&amp;", Level "&amp;'2 Sandwich'!$B13&amp;"; ","")</f>
        <v/>
      </c>
      <c r="K16" s="22" t="str">
        <f>IF(AND($D$8=1,'2 Sandwich'!J13&gt;0),'2 Sandwich'!J$10&amp;", Level "&amp;'2 Sandwich'!$B13&amp;"; ","")</f>
        <v/>
      </c>
      <c r="L16" s="1396" t="str">
        <f>IF(AND($D$8=1,'2 Sandwich'!K13&gt;0),'2 Sandwich'!K$10&amp;", Level "&amp;'2 Sandwich'!$B13&amp;"; ","")</f>
        <v/>
      </c>
      <c r="M16" s="130"/>
      <c r="N16" s="25"/>
      <c r="O16" s="25"/>
      <c r="P16" s="25"/>
      <c r="Q16" s="25"/>
    </row>
    <row r="17" spans="2:17" x14ac:dyDescent="0.2">
      <c r="B17" s="25"/>
      <c r="C17" s="25"/>
      <c r="D17" s="25"/>
      <c r="E17" s="25"/>
      <c r="F17" s="22"/>
      <c r="G17" s="1360"/>
      <c r="H17" s="22"/>
      <c r="I17" s="35" t="s">
        <v>110</v>
      </c>
      <c r="J17" s="1358" t="str">
        <f>IF(AND($D$8=1,'2 Sandwich'!I14&gt;0),'2 Sandwich'!I$10&amp;", Level "&amp;'2 Sandwich'!$B14&amp;"; ","")</f>
        <v/>
      </c>
      <c r="K17" s="22" t="str">
        <f>IF(AND($D$8=1,'2 Sandwich'!J14&gt;0),'2 Sandwich'!J$10&amp;", Level "&amp;'2 Sandwich'!$B14&amp;"; ","")</f>
        <v/>
      </c>
      <c r="L17" s="1396" t="str">
        <f>IF(AND($D$8=1,'2 Sandwich'!K14&gt;0),'2 Sandwich'!K$10&amp;", Level "&amp;'2 Sandwich'!$B14&amp;"; ","")</f>
        <v/>
      </c>
      <c r="M17" s="130"/>
      <c r="N17" s="25"/>
      <c r="O17" s="25"/>
      <c r="P17" s="25"/>
      <c r="Q17" s="25"/>
    </row>
    <row r="18" spans="2:17" x14ac:dyDescent="0.2">
      <c r="B18" s="25"/>
      <c r="C18" s="25"/>
      <c r="D18" s="25"/>
      <c r="E18" s="25"/>
      <c r="F18" s="22"/>
      <c r="G18" s="1360"/>
      <c r="H18" s="22"/>
      <c r="I18" s="35" t="s">
        <v>113</v>
      </c>
      <c r="J18" s="1400" t="str">
        <f>IF(AND($D$8=1,'2 Sandwich'!I15&gt;0),'2 Sandwich'!I$10&amp;", Level "&amp;'2 Sandwich'!$B15&amp;"; ","")</f>
        <v/>
      </c>
      <c r="K18" s="134" t="str">
        <f>IF(AND($D$8=1,'2 Sandwich'!J15&gt;0),'2 Sandwich'!J$10&amp;", Level "&amp;'2 Sandwich'!$B15&amp;"; ","")</f>
        <v/>
      </c>
      <c r="L18" s="1401" t="str">
        <f>IF(AND($D$8=1,'2 Sandwich'!K15&gt;0),'2 Sandwich'!K$10&amp;", Level "&amp;'2 Sandwich'!$B15&amp;"; ","")</f>
        <v/>
      </c>
      <c r="M18" s="130"/>
      <c r="N18" s="25"/>
      <c r="O18" s="25"/>
      <c r="P18" s="25"/>
      <c r="Q18" s="25"/>
    </row>
    <row r="19" spans="2:17" x14ac:dyDescent="0.2">
      <c r="B19" s="25"/>
      <c r="C19" s="25"/>
      <c r="D19" s="25"/>
      <c r="E19" s="25"/>
      <c r="F19" s="22"/>
      <c r="G19" s="1360"/>
      <c r="H19" s="22"/>
      <c r="I19" s="22"/>
      <c r="J19" s="22"/>
      <c r="K19" s="22"/>
      <c r="L19" s="22"/>
      <c r="M19" s="83"/>
      <c r="N19" s="25"/>
      <c r="O19" s="25"/>
      <c r="P19" s="25"/>
      <c r="Q19" s="25"/>
    </row>
    <row r="20" spans="2:17" x14ac:dyDescent="0.2">
      <c r="B20" s="25"/>
      <c r="C20" s="25"/>
      <c r="D20" s="25"/>
      <c r="E20" s="25"/>
      <c r="F20" s="22"/>
      <c r="G20" s="1360"/>
      <c r="H20" s="1402" t="str">
        <f>J20&amp;K20&amp;L20</f>
        <v/>
      </c>
      <c r="I20" s="22"/>
      <c r="J20" s="1447" t="str">
        <f>J15&amp;J16&amp;J17&amp;J18</f>
        <v/>
      </c>
      <c r="K20" s="1447" t="str">
        <f>K15&amp;K16&amp;K17&amp;K18</f>
        <v/>
      </c>
      <c r="L20" s="1402" t="str">
        <f>L15&amp;L16&amp;L17&amp;L18</f>
        <v/>
      </c>
      <c r="M20" s="130"/>
      <c r="N20" s="25"/>
      <c r="O20" s="25"/>
      <c r="P20" s="25"/>
      <c r="Q20" s="25"/>
    </row>
    <row r="21" spans="2:17" x14ac:dyDescent="0.2">
      <c r="B21" s="25"/>
      <c r="C21" s="25"/>
      <c r="D21" s="25"/>
      <c r="E21" s="25"/>
      <c r="F21" s="22"/>
      <c r="G21" s="1457"/>
      <c r="H21" s="22"/>
      <c r="I21" s="22"/>
      <c r="J21" s="22"/>
      <c r="K21" s="22"/>
      <c r="L21" s="22"/>
      <c r="M21" s="130"/>
      <c r="N21" s="25"/>
      <c r="O21" s="25"/>
      <c r="P21" s="25"/>
      <c r="Q21" s="25"/>
    </row>
    <row r="22" spans="2:17" x14ac:dyDescent="0.2">
      <c r="B22" s="61"/>
      <c r="C22" s="63"/>
      <c r="D22" s="63"/>
      <c r="E22" s="63"/>
      <c r="F22" s="63"/>
      <c r="G22" s="63"/>
      <c r="H22" s="63"/>
      <c r="I22" s="63"/>
      <c r="J22" s="63"/>
      <c r="K22" s="63"/>
      <c r="L22" s="63"/>
      <c r="M22" s="63"/>
      <c r="N22" s="63"/>
      <c r="O22" s="63"/>
      <c r="P22" s="1458"/>
      <c r="Q22" s="25"/>
    </row>
    <row r="23" spans="2:17" x14ac:dyDescent="0.2">
      <c r="B23" s="64" t="s">
        <v>11068</v>
      </c>
      <c r="C23" s="1439"/>
      <c r="D23" s="120" t="s">
        <v>11045</v>
      </c>
      <c r="E23" s="120"/>
      <c r="F23" s="120"/>
      <c r="G23" s="1459" t="s">
        <v>11046</v>
      </c>
      <c r="H23" s="120"/>
      <c r="I23" s="1459"/>
      <c r="J23" s="1309" t="s">
        <v>11047</v>
      </c>
      <c r="K23" s="1309"/>
      <c r="L23" s="1309"/>
      <c r="M23" s="120" t="s">
        <v>11048</v>
      </c>
      <c r="N23" s="120"/>
      <c r="O23" s="120"/>
      <c r="P23" s="83"/>
      <c r="Q23" s="25"/>
    </row>
    <row r="24" spans="2:17" x14ac:dyDescent="0.2">
      <c r="B24" s="64" t="s">
        <v>134</v>
      </c>
      <c r="C24" s="167" t="s">
        <v>103</v>
      </c>
      <c r="D24" s="1394" t="e">
        <f>IF(AND($E$8=1,TRUNC('2 Sandwich'!#REF!)&lt;&gt;'2 Sandwich'!#REF!),'2 Sandwich'!#REF!&amp;", "&amp;'2 Sandwich'!#REF!&amp;", Level "&amp;'2 Sandwich'!$B12&amp;"; ","")</f>
        <v>#REF!</v>
      </c>
      <c r="E24" s="1313" t="e">
        <f>IF(AND($E$8=1,TRUNC('2 Sandwich'!#REF!)&lt;&gt;'2 Sandwich'!#REF!),'2 Sandwich'!#REF!&amp;", "&amp;'2 Sandwich'!#REF!&amp;", Level "&amp;'2 Sandwich'!$B12&amp;"; ","")</f>
        <v>#REF!</v>
      </c>
      <c r="F24" s="1395" t="e">
        <f>IF(AND($E$8=1,TRUNC('2 Sandwich'!#REF!)&lt;&gt;'2 Sandwich'!#REF!),'2 Sandwich'!#REF!&amp;", "&amp;'2 Sandwich'!#REF!&amp;", Level "&amp;'2 Sandwich'!$B12&amp;"; ","")</f>
        <v>#REF!</v>
      </c>
      <c r="G24" s="1394" t="str">
        <f>IF(AND($E$8=1,TRUNC('2 Sandwich'!F12)&lt;&gt;'2 Sandwich'!F12),'2 Sandwich'!$F$6&amp;", "&amp;'2 Sandwich'!F$10&amp;", Level "&amp;'2 Sandwich'!$B12&amp;"; ","")</f>
        <v/>
      </c>
      <c r="H24" s="1313" t="str">
        <f>IF(AND($E$8=1,TRUNC('2 Sandwich'!G12)&lt;&gt;'2 Sandwich'!G12),'2 Sandwich'!$F$6&amp;", "&amp;'2 Sandwich'!G$10&amp;", Level "&amp;'2 Sandwich'!$B12&amp;"; ","")</f>
        <v/>
      </c>
      <c r="I24" s="1395" t="str">
        <f>IF(AND($E$8=1,TRUNC('2 Sandwich'!H12)&lt;&gt;'2 Sandwich'!H12),'2 Sandwich'!$F$6&amp;", "&amp;'2 Sandwich'!H$10&amp;", Level "&amp;'2 Sandwich'!$B12&amp;"; ","")</f>
        <v/>
      </c>
      <c r="J24" s="1358" t="str">
        <f>IF(AND($E$8=1,TRUNC('2 Sandwich'!I12)&lt;&gt;'2 Sandwich'!I12),'2 Sandwich'!$I$6&amp;", "&amp;'2 Sandwich'!I$10&amp;", Level "&amp;'2 Sandwich'!$B12&amp;"; ","")</f>
        <v/>
      </c>
      <c r="K24" s="22" t="str">
        <f>IF(AND($E$8=1,TRUNC('2 Sandwich'!J12)&lt;&gt;'2 Sandwich'!J12),'2 Sandwich'!$I$6&amp;", "&amp;'2 Sandwich'!J$10&amp;", Level "&amp;'2 Sandwich'!$B12&amp;"; ","")</f>
        <v/>
      </c>
      <c r="L24" s="1396" t="str">
        <f>IF(AND($E$8=1,TRUNC('2 Sandwich'!K12)&lt;&gt;'2 Sandwich'!K12),'2 Sandwich'!$I$6&amp;", "&amp;'2 Sandwich'!K$10&amp;", Level "&amp;'2 Sandwich'!$B12&amp;"; ","")</f>
        <v/>
      </c>
      <c r="M24" s="1414"/>
      <c r="N24" s="1415"/>
      <c r="O24" s="1416"/>
      <c r="P24" s="83"/>
      <c r="Q24" s="25"/>
    </row>
    <row r="25" spans="2:17" ht="25.5" x14ac:dyDescent="0.2">
      <c r="B25" s="62"/>
      <c r="C25" s="167" t="s">
        <v>107</v>
      </c>
      <c r="D25" s="1358" t="e">
        <f>IF(AND($E$8=1,TRUNC('2 Sandwich'!#REF!)&lt;&gt;'2 Sandwich'!#REF!),'2 Sandwich'!#REF!&amp;", "&amp;'2 Sandwich'!#REF!&amp;", Level "&amp;'2 Sandwich'!$B13&amp;"; ","")</f>
        <v>#REF!</v>
      </c>
      <c r="E25" s="22" t="e">
        <f>IF(AND($E$8=1,TRUNC('2 Sandwich'!#REF!)&lt;&gt;'2 Sandwich'!#REF!),'2 Sandwich'!#REF!&amp;", "&amp;'2 Sandwich'!#REF!&amp;", Level "&amp;'2 Sandwich'!$B13&amp;"; ","")</f>
        <v>#REF!</v>
      </c>
      <c r="F25" s="1396" t="e">
        <f>IF(AND($E$8=1,TRUNC('2 Sandwich'!#REF!)&lt;&gt;'2 Sandwich'!#REF!),'2 Sandwich'!#REF!&amp;", "&amp;'2 Sandwich'!#REF!&amp;", Level "&amp;'2 Sandwich'!$B13&amp;"; ","")</f>
        <v>#REF!</v>
      </c>
      <c r="G25" s="1358" t="str">
        <f>IF(AND($E$8=1,TRUNC('2 Sandwich'!F13)&lt;&gt;'2 Sandwich'!F13),'2 Sandwich'!$F$6&amp;", "&amp;'2 Sandwich'!F$10&amp;", Level "&amp;'2 Sandwich'!$B13&amp;"; ","")</f>
        <v/>
      </c>
      <c r="H25" s="22" t="str">
        <f>IF(AND($E$8=1,TRUNC('2 Sandwich'!G13)&lt;&gt;'2 Sandwich'!G13),'2 Sandwich'!$F$6&amp;", "&amp;'2 Sandwich'!G$10&amp;", Level "&amp;'2 Sandwich'!$B13&amp;"; ","")</f>
        <v/>
      </c>
      <c r="I25" s="1396" t="str">
        <f>IF(AND($E$8=1,TRUNC('2 Sandwich'!H13)&lt;&gt;'2 Sandwich'!H13),'2 Sandwich'!$F$6&amp;", "&amp;'2 Sandwich'!H$10&amp;", Level "&amp;'2 Sandwich'!$B13&amp;"; ","")</f>
        <v/>
      </c>
      <c r="J25" s="1358" t="str">
        <f>IF(AND($E$8=1,TRUNC('2 Sandwich'!I13)&lt;&gt;'2 Sandwich'!I13),'2 Sandwich'!$I$6&amp;", "&amp;'2 Sandwich'!I$10&amp;", Level "&amp;'2 Sandwich'!$B13&amp;"; ","")</f>
        <v/>
      </c>
      <c r="K25" s="22" t="str">
        <f>IF(AND($E$8=1,TRUNC('2 Sandwich'!J13)&lt;&gt;'2 Sandwich'!J13),'2 Sandwich'!$I$6&amp;", "&amp;'2 Sandwich'!J$10&amp;", Level "&amp;'2 Sandwich'!$B13&amp;"; ","")</f>
        <v/>
      </c>
      <c r="L25" s="1396" t="str">
        <f>IF(AND($E$8=1,TRUNC('2 Sandwich'!K13)&lt;&gt;'2 Sandwich'!K13),'2 Sandwich'!$I$6&amp;", "&amp;'2 Sandwich'!K$10&amp;", Level "&amp;'2 Sandwich'!$B13&amp;"; ","")</f>
        <v/>
      </c>
      <c r="M25" s="1417"/>
      <c r="N25" s="1418"/>
      <c r="O25" s="1419"/>
      <c r="P25" s="83"/>
      <c r="Q25" s="25"/>
    </row>
    <row r="26" spans="2:17" x14ac:dyDescent="0.2">
      <c r="B26" s="62"/>
      <c r="C26" s="35" t="s">
        <v>110</v>
      </c>
      <c r="D26" s="1358" t="e">
        <f>IF(AND($E$8=1,TRUNC('2 Sandwich'!#REF!)&lt;&gt;'2 Sandwich'!#REF!),'2 Sandwich'!#REF!&amp;", "&amp;'2 Sandwich'!#REF!&amp;", Level "&amp;'2 Sandwich'!$B14&amp;"; ","")</f>
        <v>#REF!</v>
      </c>
      <c r="E26" s="22" t="e">
        <f>IF(AND($E$8=1,TRUNC('2 Sandwich'!#REF!)&lt;&gt;'2 Sandwich'!#REF!),'2 Sandwich'!#REF!&amp;", "&amp;'2 Sandwich'!#REF!&amp;", Level "&amp;'2 Sandwich'!$B14&amp;"; ","")</f>
        <v>#REF!</v>
      </c>
      <c r="F26" s="1396" t="e">
        <f>IF(AND($E$8=1,TRUNC('2 Sandwich'!#REF!)&lt;&gt;'2 Sandwich'!#REF!),'2 Sandwich'!#REF!&amp;", "&amp;'2 Sandwich'!#REF!&amp;", Level "&amp;'2 Sandwich'!$B14&amp;"; ","")</f>
        <v>#REF!</v>
      </c>
      <c r="G26" s="1358" t="str">
        <f>IF(AND($E$8=1,TRUNC('2 Sandwich'!F14)&lt;&gt;'2 Sandwich'!F14),'2 Sandwich'!$F$6&amp;", "&amp;'2 Sandwich'!F$10&amp;", Level "&amp;'2 Sandwich'!$B14&amp;"; ","")</f>
        <v/>
      </c>
      <c r="H26" s="22" t="str">
        <f>IF(AND($E$8=1,TRUNC('2 Sandwich'!G14)&lt;&gt;'2 Sandwich'!G14),'2 Sandwich'!$F$6&amp;", "&amp;'2 Sandwich'!G$10&amp;", Level "&amp;'2 Sandwich'!$B14&amp;"; ","")</f>
        <v/>
      </c>
      <c r="I26" s="1396" t="str">
        <f>IF(AND($E$8=1,TRUNC('2 Sandwich'!H14)&lt;&gt;'2 Sandwich'!H14),'2 Sandwich'!$F$6&amp;", "&amp;'2 Sandwich'!H$10&amp;", Level "&amp;'2 Sandwich'!$B14&amp;"; ","")</f>
        <v/>
      </c>
      <c r="J26" s="1358" t="str">
        <f>IF(AND($E$8=1,TRUNC('2 Sandwich'!I14)&lt;&gt;'2 Sandwich'!I14),'2 Sandwich'!$I$6&amp;", "&amp;'2 Sandwich'!I$10&amp;", Level "&amp;'2 Sandwich'!$B14&amp;"; ","")</f>
        <v/>
      </c>
      <c r="K26" s="22" t="str">
        <f>IF(AND($E$8=1,TRUNC('2 Sandwich'!J14)&lt;&gt;'2 Sandwich'!J14),'2 Sandwich'!$I$6&amp;", "&amp;'2 Sandwich'!J$10&amp;", Level "&amp;'2 Sandwich'!$B14&amp;"; ","")</f>
        <v/>
      </c>
      <c r="L26" s="1396" t="str">
        <f>IF(AND($E$8=1,TRUNC('2 Sandwich'!K14)&lt;&gt;'2 Sandwich'!K14),'2 Sandwich'!$I$6&amp;", "&amp;'2 Sandwich'!K$10&amp;", Level "&amp;'2 Sandwich'!$B14&amp;"; ","")</f>
        <v/>
      </c>
      <c r="M26" s="1417"/>
      <c r="N26" s="1418"/>
      <c r="O26" s="1419"/>
      <c r="P26" s="83"/>
      <c r="Q26" s="25"/>
    </row>
    <row r="27" spans="2:17" ht="25.5" x14ac:dyDescent="0.2">
      <c r="B27" s="1460"/>
      <c r="C27" s="167" t="s">
        <v>113</v>
      </c>
      <c r="D27" s="1400" t="e">
        <f>IF(AND($E$8=1,TRUNC('2 Sandwich'!#REF!)&lt;&gt;'2 Sandwich'!#REF!),'2 Sandwich'!#REF!&amp;", "&amp;'2 Sandwich'!#REF!&amp;", Level "&amp;'2 Sandwich'!$B15&amp;"; ","")</f>
        <v>#REF!</v>
      </c>
      <c r="E27" s="134" t="e">
        <f>IF(AND($E$8=1,TRUNC('2 Sandwich'!#REF!)&lt;&gt;'2 Sandwich'!#REF!),'2 Sandwich'!#REF!&amp;", "&amp;'2 Sandwich'!#REF!&amp;", Level "&amp;'2 Sandwich'!$B15&amp;"; ","")</f>
        <v>#REF!</v>
      </c>
      <c r="F27" s="1401" t="e">
        <f>IF(AND($E$8=1,TRUNC('2 Sandwich'!#REF!)&lt;&gt;'2 Sandwich'!#REF!),'2 Sandwich'!#REF!&amp;", "&amp;'2 Sandwich'!#REF!&amp;", Level "&amp;'2 Sandwich'!$B15&amp;"; ","")</f>
        <v>#REF!</v>
      </c>
      <c r="G27" s="1400" t="str">
        <f>IF(AND($E$8=1,TRUNC('2 Sandwich'!F15)&lt;&gt;'2 Sandwich'!F15),'2 Sandwich'!$F$6&amp;", "&amp;'2 Sandwich'!F$10&amp;", Level "&amp;'2 Sandwich'!$B15&amp;"; ","")</f>
        <v/>
      </c>
      <c r="H27" s="134" t="str">
        <f>IF(AND($E$8=1,TRUNC('2 Sandwich'!G15)&lt;&gt;'2 Sandwich'!G15),'2 Sandwich'!$F$6&amp;", "&amp;'2 Sandwich'!G$10&amp;", Level "&amp;'2 Sandwich'!$B15&amp;"; ","")</f>
        <v/>
      </c>
      <c r="I27" s="1401" t="str">
        <f>IF(AND($E$8=1,TRUNC('2 Sandwich'!H15)&lt;&gt;'2 Sandwich'!H15),'2 Sandwich'!$F$6&amp;", "&amp;'2 Sandwich'!H$10&amp;", Level "&amp;'2 Sandwich'!$B15&amp;"; ","")</f>
        <v/>
      </c>
      <c r="J27" s="1400" t="str">
        <f>IF(AND($E$8=1,TRUNC('2 Sandwich'!I15)&lt;&gt;'2 Sandwich'!I15),'2 Sandwich'!$I$6&amp;", "&amp;'2 Sandwich'!I$10&amp;", Level "&amp;'2 Sandwich'!$B15&amp;"; ","")</f>
        <v/>
      </c>
      <c r="K27" s="134" t="str">
        <f>IF(AND($E$8=1,TRUNC('2 Sandwich'!J15)&lt;&gt;'2 Sandwich'!J15),'2 Sandwich'!$I$6&amp;", "&amp;'2 Sandwich'!J$10&amp;", Level "&amp;'2 Sandwich'!$B15&amp;"; ","")</f>
        <v/>
      </c>
      <c r="L27" s="1401" t="str">
        <f>IF(AND($E$8=1,TRUNC('2 Sandwich'!K15)&lt;&gt;'2 Sandwich'!K15),'2 Sandwich'!$I$6&amp;", "&amp;'2 Sandwich'!K$10&amp;", Level "&amp;'2 Sandwich'!$B15&amp;"; ","")</f>
        <v/>
      </c>
      <c r="M27" s="1424"/>
      <c r="N27" s="1425"/>
      <c r="O27" s="1426"/>
      <c r="P27" s="83"/>
      <c r="Q27" s="25"/>
    </row>
    <row r="28" spans="2:17" x14ac:dyDescent="0.2">
      <c r="B28" s="1461"/>
      <c r="C28" s="1439"/>
      <c r="D28" s="37"/>
      <c r="E28" s="37"/>
      <c r="F28" s="37"/>
      <c r="G28" s="1413"/>
      <c r="H28" s="37"/>
      <c r="I28" s="37"/>
      <c r="J28" s="1413"/>
      <c r="K28" s="37"/>
      <c r="L28" s="37"/>
      <c r="M28" s="37"/>
      <c r="N28" s="37"/>
      <c r="O28" s="37"/>
      <c r="P28" s="83"/>
      <c r="Q28" s="25"/>
    </row>
    <row r="29" spans="2:17" x14ac:dyDescent="0.2">
      <c r="B29" s="1360"/>
      <c r="C29" s="1439"/>
      <c r="D29" s="1429" t="e">
        <f t="shared" ref="D29:L29" si="0">D24&amp;D25&amp;D26&amp;D27</f>
        <v>#REF!</v>
      </c>
      <c r="E29" s="1429" t="e">
        <f t="shared" si="0"/>
        <v>#REF!</v>
      </c>
      <c r="F29" s="1429" t="e">
        <f t="shared" si="0"/>
        <v>#REF!</v>
      </c>
      <c r="G29" s="1429" t="str">
        <f t="shared" si="0"/>
        <v/>
      </c>
      <c r="H29" s="1429" t="str">
        <f t="shared" si="0"/>
        <v/>
      </c>
      <c r="I29" s="1429" t="str">
        <f t="shared" si="0"/>
        <v/>
      </c>
      <c r="J29" s="1429" t="str">
        <f t="shared" si="0"/>
        <v/>
      </c>
      <c r="K29" s="1429" t="str">
        <f t="shared" si="0"/>
        <v/>
      </c>
      <c r="L29" s="1429" t="str">
        <f t="shared" si="0"/>
        <v/>
      </c>
      <c r="M29" s="1430"/>
      <c r="N29" s="1430"/>
      <c r="O29" s="1430"/>
      <c r="P29" s="83"/>
      <c r="Q29" s="25"/>
    </row>
    <row r="30" spans="2:17" x14ac:dyDescent="0.2">
      <c r="B30" s="1360"/>
      <c r="C30" s="1439"/>
      <c r="D30" s="22"/>
      <c r="E30" s="22"/>
      <c r="F30" s="22"/>
      <c r="G30" s="22"/>
      <c r="H30" s="22"/>
      <c r="I30" s="22"/>
      <c r="J30" s="134"/>
      <c r="K30" s="1313"/>
      <c r="L30" s="1313"/>
      <c r="M30" s="22"/>
      <c r="N30" s="22"/>
      <c r="O30" s="22"/>
      <c r="P30" s="83"/>
      <c r="Q30" s="25"/>
    </row>
    <row r="31" spans="2:17" x14ac:dyDescent="0.2">
      <c r="B31" s="1402" t="str">
        <f>G31&amp;J31</f>
        <v/>
      </c>
      <c r="C31" s="1439"/>
      <c r="D31" s="1429" t="e">
        <f>D29&amp;E29&amp;F29</f>
        <v>#REF!</v>
      </c>
      <c r="E31" s="22"/>
      <c r="F31" s="22"/>
      <c r="G31" s="1429" t="str">
        <f>G29&amp;H29&amp;I29</f>
        <v/>
      </c>
      <c r="H31" s="22"/>
      <c r="I31" s="22"/>
      <c r="J31" s="1429" t="str">
        <f>J29&amp;K29&amp;L29</f>
        <v/>
      </c>
      <c r="K31" s="22"/>
      <c r="L31" s="22"/>
      <c r="M31" s="1430"/>
      <c r="N31" s="22"/>
      <c r="O31" s="22"/>
      <c r="P31" s="83"/>
      <c r="Q31" s="25"/>
    </row>
    <row r="32" spans="2:17" x14ac:dyDescent="0.2">
      <c r="B32" s="1389"/>
      <c r="C32" s="1462"/>
      <c r="D32" s="1390"/>
      <c r="E32" s="1390"/>
      <c r="F32" s="1390"/>
      <c r="G32" s="1390"/>
      <c r="H32" s="1390"/>
      <c r="I32" s="1390"/>
      <c r="J32" s="1390"/>
      <c r="K32" s="1390"/>
      <c r="L32" s="1390"/>
      <c r="M32" s="1390"/>
      <c r="N32" s="1390"/>
      <c r="O32" s="1390"/>
      <c r="P32" s="1435"/>
      <c r="Q32" s="22"/>
    </row>
    <row r="33" spans="2:17" x14ac:dyDescent="0.2">
      <c r="B33" s="61"/>
      <c r="C33" s="63"/>
      <c r="D33" s="63"/>
      <c r="E33" s="63"/>
      <c r="F33" s="63"/>
      <c r="G33" s="128"/>
      <c r="H33" s="63"/>
      <c r="I33" s="128"/>
      <c r="J33" s="128"/>
      <c r="K33" s="63"/>
      <c r="L33" s="63"/>
      <c r="M33" s="63"/>
      <c r="N33" s="63"/>
      <c r="O33" s="63"/>
      <c r="P33" s="1393"/>
      <c r="Q33" s="25"/>
    </row>
    <row r="34" spans="2:17" x14ac:dyDescent="0.2">
      <c r="B34" s="64" t="s">
        <v>11069</v>
      </c>
      <c r="C34" s="120"/>
      <c r="D34" s="186" t="s">
        <v>11045</v>
      </c>
      <c r="E34" s="186"/>
      <c r="F34" s="186"/>
      <c r="G34" s="186" t="s">
        <v>11046</v>
      </c>
      <c r="H34" s="1439"/>
      <c r="I34" s="1439"/>
      <c r="J34" s="119"/>
      <c r="K34" s="119"/>
      <c r="L34" s="119"/>
      <c r="M34" s="44" t="s">
        <v>11048</v>
      </c>
      <c r="N34" s="44"/>
      <c r="O34" s="44"/>
      <c r="P34" s="130"/>
      <c r="Q34" s="25"/>
    </row>
    <row r="35" spans="2:17" x14ac:dyDescent="0.2">
      <c r="B35" s="64" t="s">
        <v>134</v>
      </c>
      <c r="C35" s="167" t="s">
        <v>103</v>
      </c>
      <c r="D35" s="1463" t="e">
        <f>IF(AND($F$8=1,'2 Sandwich'!#REF!&lt;0),'2 Sandwich'!#REF!&amp;", "&amp;'2 Sandwich'!#REF!&amp;", Level "&amp;'2 Sandwich'!$B12&amp;"; ","")</f>
        <v>#REF!</v>
      </c>
      <c r="E35" s="1464" t="e">
        <f>IF(AND($F$8=1,'2 Sandwich'!#REF!&lt;0),'2 Sandwich'!#REF!&amp;", "&amp;'2 Sandwich'!#REF!&amp;", Level "&amp;'2 Sandwich'!$B12&amp;"; ","")</f>
        <v>#REF!</v>
      </c>
      <c r="F35" s="1465" t="e">
        <f>IF(AND($F$8=1,'2 Sandwich'!#REF!&lt;0),'2 Sandwich'!#REF!&amp;", "&amp;'2 Sandwich'!#REF!&amp;", Level "&amp;'2 Sandwich'!$B12&amp;"; ","")</f>
        <v>#REF!</v>
      </c>
      <c r="G35" s="1463" t="str">
        <f>IF(AND($F$8=1,'2 Sandwich'!F12&lt;0),'2 Sandwich'!$F$6&amp;", "&amp;'2 Sandwich'!F$10&amp;", Level "&amp;'2 Sandwich'!$B12&amp;"; ","")</f>
        <v/>
      </c>
      <c r="H35" s="1464" t="str">
        <f>IF(AND($F$8=1,'2 Sandwich'!G12&lt;0),'2 Sandwich'!$F$6&amp;", "&amp;'2 Sandwich'!G$10&amp;", Level "&amp;'2 Sandwich'!$B12&amp;"; ","")</f>
        <v/>
      </c>
      <c r="I35" s="1465" t="str">
        <f>IF(AND($F$8=1,'2 Sandwich'!H12&lt;0),'2 Sandwich'!$F$6&amp;", "&amp;'2 Sandwich'!H$10&amp;", Level "&amp;'2 Sandwich'!$B12&amp;"; ","")</f>
        <v/>
      </c>
      <c r="J35" s="1466"/>
      <c r="K35" s="769"/>
      <c r="L35" s="1467"/>
      <c r="M35" s="1463" t="str">
        <f>IF(AND($F$8=1,'2 Sandwich'!L12&lt;0),'2 Sandwich'!$L$6&amp;", "&amp;'2 Sandwich'!L$10&amp;", Level "&amp;'2 Sandwich'!$B12&amp;"; ","")</f>
        <v/>
      </c>
      <c r="N35" s="1464" t="str">
        <f>IF(AND($F$8=1,'2 Sandwich'!M12&lt;0),'2 Sandwich'!$L$6&amp;", "&amp;'2 Sandwich'!M$10&amp;", Level "&amp;'2 Sandwich'!$B12&amp;"; ","")</f>
        <v/>
      </c>
      <c r="O35" s="1465" t="str">
        <f>IF(AND($F$8=1,'2 Sandwich'!N12&lt;0),'2 Sandwich'!$L$6&amp;", "&amp;'2 Sandwich'!N$10&amp;", Level "&amp;'2 Sandwich'!$B12&amp;"; ","")</f>
        <v/>
      </c>
      <c r="P35" s="130"/>
      <c r="Q35" s="25"/>
    </row>
    <row r="36" spans="2:17" ht="25.5" x14ac:dyDescent="0.2">
      <c r="B36" s="62"/>
      <c r="C36" s="167" t="s">
        <v>107</v>
      </c>
      <c r="D36" s="1468" t="e">
        <f>IF(AND($F$8=1,'2 Sandwich'!#REF!&lt;0),'2 Sandwich'!#REF!&amp;", "&amp;'2 Sandwich'!#REF!&amp;", Level "&amp;'2 Sandwich'!$B13&amp;"; ","")</f>
        <v>#REF!</v>
      </c>
      <c r="E36" s="120" t="e">
        <f>IF(AND($F$8=1,'2 Sandwich'!#REF!&lt;0),'2 Sandwich'!#REF!&amp;", "&amp;'2 Sandwich'!#REF!&amp;", Level "&amp;'2 Sandwich'!$B13&amp;"; ","")</f>
        <v>#REF!</v>
      </c>
      <c r="F36" s="1469" t="e">
        <f>IF(AND($F$8=1,'2 Sandwich'!#REF!&lt;0),'2 Sandwich'!#REF!&amp;", "&amp;'2 Sandwich'!#REF!&amp;", Level "&amp;'2 Sandwich'!$B13&amp;"; ","")</f>
        <v>#REF!</v>
      </c>
      <c r="G36" s="1468" t="str">
        <f>IF(AND($F$8=1,'2 Sandwich'!F13&lt;0),'2 Sandwich'!$F$6&amp;", "&amp;'2 Sandwich'!F$10&amp;", Level "&amp;'2 Sandwich'!$B13&amp;"; ","")</f>
        <v/>
      </c>
      <c r="H36" s="120" t="str">
        <f>IF(AND($F$8=1,'2 Sandwich'!G13&lt;0),'2 Sandwich'!$F$6&amp;", "&amp;'2 Sandwich'!G$10&amp;", Level "&amp;'2 Sandwich'!$B13&amp;"; ","")</f>
        <v/>
      </c>
      <c r="I36" s="1469" t="str">
        <f>IF(AND($F$8=1,'2 Sandwich'!H13&lt;0),'2 Sandwich'!$F$6&amp;", "&amp;'2 Sandwich'!H$10&amp;", Level "&amp;'2 Sandwich'!$B13&amp;"; ","")</f>
        <v/>
      </c>
      <c r="J36" s="1466"/>
      <c r="K36" s="769"/>
      <c r="L36" s="1467"/>
      <c r="M36" s="1468" t="str">
        <f>IF(AND($F$8=1,'2 Sandwich'!L13&lt;0),'2 Sandwich'!$L$6&amp;", "&amp;'2 Sandwich'!L$10&amp;", Level "&amp;'2 Sandwich'!$B13&amp;"; ","")</f>
        <v/>
      </c>
      <c r="N36" s="120" t="str">
        <f>IF(AND($F$8=1,'2 Sandwich'!M13&lt;0),'2 Sandwich'!$L$6&amp;", "&amp;'2 Sandwich'!M$10&amp;", Level "&amp;'2 Sandwich'!$B13&amp;"; ","")</f>
        <v/>
      </c>
      <c r="O36" s="1469" t="str">
        <f>IF(AND($F$8=1,'2 Sandwich'!N13&lt;0),'2 Sandwich'!$L$6&amp;", "&amp;'2 Sandwich'!N$10&amp;", Level "&amp;'2 Sandwich'!$B13&amp;"; ","")</f>
        <v/>
      </c>
      <c r="P36" s="130"/>
      <c r="Q36" s="25"/>
    </row>
    <row r="37" spans="2:17" x14ac:dyDescent="0.2">
      <c r="B37" s="62"/>
      <c r="C37" s="35" t="s">
        <v>110</v>
      </c>
      <c r="D37" s="1468" t="e">
        <f>IF(AND($F$8=1,'2 Sandwich'!#REF!&lt;0),'2 Sandwich'!#REF!&amp;", "&amp;'2 Sandwich'!#REF!&amp;", Level "&amp;'2 Sandwich'!$B14&amp;"; ","")</f>
        <v>#REF!</v>
      </c>
      <c r="E37" s="120" t="e">
        <f>IF(AND($F$8=1,'2 Sandwich'!#REF!&lt;0),'2 Sandwich'!#REF!&amp;", "&amp;'2 Sandwich'!#REF!&amp;", Level "&amp;'2 Sandwich'!$B14&amp;"; ","")</f>
        <v>#REF!</v>
      </c>
      <c r="F37" s="1469" t="e">
        <f>IF(AND($F$8=1,'2 Sandwich'!#REF!&lt;0),'2 Sandwich'!#REF!&amp;", "&amp;'2 Sandwich'!#REF!&amp;", Level "&amp;'2 Sandwich'!$B14&amp;"; ","")</f>
        <v>#REF!</v>
      </c>
      <c r="G37" s="1468" t="str">
        <f>IF(AND($F$8=1,'2 Sandwich'!F14&lt;0),'2 Sandwich'!$F$6&amp;", "&amp;'2 Sandwich'!F$10&amp;", Level "&amp;'2 Sandwich'!$B14&amp;"; ","")</f>
        <v/>
      </c>
      <c r="H37" s="120" t="str">
        <f>IF(AND($F$8=1,'2 Sandwich'!G14&lt;0),'2 Sandwich'!$F$6&amp;", "&amp;'2 Sandwich'!G$10&amp;", Level "&amp;'2 Sandwich'!$B14&amp;"; ","")</f>
        <v/>
      </c>
      <c r="I37" s="1469" t="str">
        <f>IF(AND($F$8=1,'2 Sandwich'!H14&lt;0),'2 Sandwich'!$F$6&amp;", "&amp;'2 Sandwich'!H$10&amp;", Level "&amp;'2 Sandwich'!$B14&amp;"; ","")</f>
        <v/>
      </c>
      <c r="J37" s="1466"/>
      <c r="K37" s="769"/>
      <c r="L37" s="1467"/>
      <c r="M37" s="1468" t="str">
        <f>IF(AND($F$8=1,'2 Sandwich'!L14&lt;0),'2 Sandwich'!$L$6&amp;", "&amp;'2 Sandwich'!L$10&amp;", Level "&amp;'2 Sandwich'!$B14&amp;"; ","")</f>
        <v/>
      </c>
      <c r="N37" s="120" t="str">
        <f>IF(AND($F$8=1,'2 Sandwich'!M14&lt;0),'2 Sandwich'!$L$6&amp;", "&amp;'2 Sandwich'!M$10&amp;", Level "&amp;'2 Sandwich'!$B14&amp;"; ","")</f>
        <v/>
      </c>
      <c r="O37" s="1469" t="str">
        <f>IF(AND($F$8=1,'2 Sandwich'!N14&lt;0),'2 Sandwich'!$L$6&amp;", "&amp;'2 Sandwich'!N$10&amp;", Level "&amp;'2 Sandwich'!$B14&amp;"; ","")</f>
        <v/>
      </c>
      <c r="P37" s="130"/>
      <c r="Q37" s="37"/>
    </row>
    <row r="38" spans="2:17" ht="25.5" x14ac:dyDescent="0.2">
      <c r="B38" s="1460"/>
      <c r="C38" s="167" t="s">
        <v>113</v>
      </c>
      <c r="D38" s="1470" t="e">
        <f>IF(AND($F$8=1,'2 Sandwich'!#REF!&lt;0),'2 Sandwich'!#REF!&amp;", "&amp;'2 Sandwich'!#REF!&amp;", Level "&amp;'2 Sandwich'!$B15&amp;"; ","")</f>
        <v>#REF!</v>
      </c>
      <c r="E38" s="1459" t="e">
        <f>IF(AND($F$8=1,'2 Sandwich'!#REF!&lt;0),'2 Sandwich'!#REF!&amp;", "&amp;'2 Sandwich'!#REF!&amp;", Level "&amp;'2 Sandwich'!$B15&amp;"; ","")</f>
        <v>#REF!</v>
      </c>
      <c r="F38" s="1471" t="e">
        <f>IF(AND($F$8=1,'2 Sandwich'!#REF!&lt;0),'2 Sandwich'!#REF!&amp;", "&amp;'2 Sandwich'!#REF!&amp;", Level "&amp;'2 Sandwich'!$B15&amp;"; ","")</f>
        <v>#REF!</v>
      </c>
      <c r="G38" s="1470" t="str">
        <f>IF(AND($F$8=1,'2 Sandwich'!F15&lt;0),'2 Sandwich'!$F$6&amp;", "&amp;'2 Sandwich'!F$10&amp;", Level "&amp;'2 Sandwich'!$B15&amp;"; ","")</f>
        <v/>
      </c>
      <c r="H38" s="1459" t="str">
        <f>IF(AND($F$8=1,'2 Sandwich'!G15&lt;0),'2 Sandwich'!$F$6&amp;", "&amp;'2 Sandwich'!G$10&amp;", Level "&amp;'2 Sandwich'!$B15&amp;"; ","")</f>
        <v/>
      </c>
      <c r="I38" s="1471" t="str">
        <f>IF(AND($F$8=1,'2 Sandwich'!H15&lt;0),'2 Sandwich'!$F$6&amp;", "&amp;'2 Sandwich'!H$10&amp;", Level "&amp;'2 Sandwich'!$B15&amp;"; ","")</f>
        <v/>
      </c>
      <c r="J38" s="1466"/>
      <c r="K38" s="769"/>
      <c r="L38" s="1467"/>
      <c r="M38" s="1470" t="str">
        <f>IF(AND($F$8=1,'2 Sandwich'!L15&lt;0),'2 Sandwich'!$L$6&amp;", "&amp;'2 Sandwich'!L$10&amp;", Level "&amp;'2 Sandwich'!$B15&amp;"; ","")</f>
        <v/>
      </c>
      <c r="N38" s="1459" t="str">
        <f>IF(AND($F$8=1,'2 Sandwich'!M15&lt;0),'2 Sandwich'!$L$6&amp;", "&amp;'2 Sandwich'!M$10&amp;", Level "&amp;'2 Sandwich'!$B15&amp;"; ","")</f>
        <v/>
      </c>
      <c r="O38" s="1471" t="str">
        <f>IF(AND($F$8=1,'2 Sandwich'!N15&lt;0),'2 Sandwich'!$L$6&amp;", "&amp;'2 Sandwich'!N$10&amp;", Level "&amp;'2 Sandwich'!$B15&amp;"; ","")</f>
        <v/>
      </c>
      <c r="P38" s="130"/>
      <c r="Q38" s="37"/>
    </row>
    <row r="39" spans="2:17" x14ac:dyDescent="0.2">
      <c r="B39" s="1472"/>
      <c r="C39" s="1409"/>
      <c r="D39" s="120"/>
      <c r="E39" s="1438"/>
      <c r="F39" s="1438"/>
      <c r="G39" s="1409"/>
      <c r="H39" s="1409"/>
      <c r="I39" s="1409"/>
      <c r="J39" s="1409"/>
      <c r="K39" s="28"/>
      <c r="L39" s="28"/>
      <c r="M39" s="28"/>
      <c r="N39" s="28"/>
      <c r="O39" s="28"/>
      <c r="P39" s="1473"/>
      <c r="Q39" s="37"/>
    </row>
    <row r="40" spans="2:17" x14ac:dyDescent="0.2">
      <c r="B40" s="1360"/>
      <c r="C40" s="22"/>
      <c r="D40" s="1429" t="e">
        <f t="shared" ref="D40:I40" si="1">D35&amp;D36&amp;D37&amp;D38</f>
        <v>#REF!</v>
      </c>
      <c r="E40" s="1429" t="e">
        <f t="shared" si="1"/>
        <v>#REF!</v>
      </c>
      <c r="F40" s="1429" t="e">
        <f t="shared" si="1"/>
        <v>#REF!</v>
      </c>
      <c r="G40" s="1429" t="str">
        <f t="shared" si="1"/>
        <v/>
      </c>
      <c r="H40" s="1429" t="str">
        <f t="shared" si="1"/>
        <v/>
      </c>
      <c r="I40" s="1429" t="str">
        <f t="shared" si="1"/>
        <v/>
      </c>
      <c r="J40" s="1466"/>
      <c r="K40" s="769"/>
      <c r="L40" s="1467"/>
      <c r="M40" s="1429" t="str">
        <f>M35&amp;M36&amp;M37&amp;M38</f>
        <v/>
      </c>
      <c r="N40" s="1429" t="str">
        <f>N35&amp;N36&amp;N37&amp;N38</f>
        <v/>
      </c>
      <c r="O40" s="1429" t="str">
        <f>O35&amp;O36&amp;O37&amp;O38</f>
        <v/>
      </c>
      <c r="P40" s="1474"/>
      <c r="Q40" s="37"/>
    </row>
    <row r="41" spans="2:17" x14ac:dyDescent="0.2">
      <c r="B41" s="1360"/>
      <c r="C41" s="22"/>
      <c r="D41" s="22"/>
      <c r="E41" s="22"/>
      <c r="F41" s="22"/>
      <c r="G41" s="22"/>
      <c r="H41" s="22"/>
      <c r="I41" s="22"/>
      <c r="J41" s="22"/>
      <c r="K41" s="22"/>
      <c r="L41" s="22"/>
      <c r="M41" s="22"/>
      <c r="N41" s="22"/>
      <c r="O41" s="22"/>
      <c r="P41" s="83"/>
      <c r="Q41" s="37"/>
    </row>
    <row r="42" spans="2:17" x14ac:dyDescent="0.2">
      <c r="B42" s="1475" t="str">
        <f>G42&amp;M42</f>
        <v/>
      </c>
      <c r="C42" s="22"/>
      <c r="D42" s="1429" t="e">
        <f>D40&amp;E40&amp;F40</f>
        <v>#REF!</v>
      </c>
      <c r="E42" s="22"/>
      <c r="F42" s="22"/>
      <c r="G42" s="1429" t="str">
        <f>G40&amp;H40&amp;I40</f>
        <v/>
      </c>
      <c r="H42" s="22"/>
      <c r="I42" s="22"/>
      <c r="J42" s="22"/>
      <c r="K42" s="22"/>
      <c r="L42" s="22"/>
      <c r="M42" s="1429" t="str">
        <f>M40&amp;N40&amp;O40</f>
        <v/>
      </c>
      <c r="N42" s="22"/>
      <c r="O42" s="22"/>
      <c r="P42" s="83"/>
      <c r="Q42" s="37"/>
    </row>
    <row r="43" spans="2:17" x14ac:dyDescent="0.2">
      <c r="B43" s="1389"/>
      <c r="C43" s="1390"/>
      <c r="D43" s="1390"/>
      <c r="E43" s="1390"/>
      <c r="F43" s="1390"/>
      <c r="G43" s="1390"/>
      <c r="H43" s="1390"/>
      <c r="I43" s="1390"/>
      <c r="J43" s="1390"/>
      <c r="K43" s="1390"/>
      <c r="L43" s="1390"/>
      <c r="M43" s="1390"/>
      <c r="N43" s="1390"/>
      <c r="O43" s="1390"/>
      <c r="P43" s="1435"/>
      <c r="Q43" s="25"/>
    </row>
    <row r="44" spans="2:17" x14ac:dyDescent="0.2">
      <c r="B44" s="25"/>
      <c r="C44" s="25"/>
      <c r="D44" s="25"/>
      <c r="E44" s="25"/>
      <c r="F44" s="25"/>
      <c r="G44" s="25"/>
      <c r="H44" s="25"/>
      <c r="I44" s="25"/>
      <c r="J44" s="25"/>
      <c r="K44" s="25"/>
      <c r="L44" s="25"/>
      <c r="M44" s="25"/>
      <c r="N44" s="25"/>
      <c r="O44" s="25"/>
      <c r="P44" s="25"/>
      <c r="Q44" s="25"/>
    </row>
    <row r="45" spans="2:17" x14ac:dyDescent="0.2">
      <c r="B45" s="25"/>
      <c r="C45" s="25"/>
      <c r="D45" s="25"/>
      <c r="E45" s="25"/>
      <c r="F45" s="25"/>
      <c r="G45" s="25"/>
      <c r="H45" s="25"/>
      <c r="I45" s="25"/>
      <c r="J45" s="25"/>
      <c r="K45" s="25"/>
      <c r="L45" s="25"/>
      <c r="M45" s="25"/>
      <c r="N45" s="25"/>
      <c r="O45" s="25"/>
      <c r="P45" s="25"/>
      <c r="Q45" s="25"/>
    </row>
    <row r="46" spans="2:17" x14ac:dyDescent="0.2">
      <c r="B46" s="25"/>
      <c r="C46" s="25"/>
      <c r="D46" s="25"/>
      <c r="E46" s="25"/>
      <c r="F46" s="25"/>
      <c r="G46" s="25"/>
      <c r="H46" s="25"/>
      <c r="I46" s="25"/>
      <c r="J46" s="25"/>
      <c r="K46" s="25"/>
      <c r="L46" s="25"/>
      <c r="M46" s="25"/>
      <c r="N46" s="25"/>
      <c r="O46" s="25"/>
      <c r="P46" s="25"/>
      <c r="Q46" s="2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C29EC103AAB34FB173C6CA5BC1E1EE" ma:contentTypeVersion="9" ma:contentTypeDescription="Create a new document." ma:contentTypeScope="" ma:versionID="6f60583397d91005cd46ae70f128a968">
  <xsd:schema xmlns:xsd="http://www.w3.org/2001/XMLSchema" xmlns:xs="http://www.w3.org/2001/XMLSchema" xmlns:p="http://schemas.microsoft.com/office/2006/metadata/properties" xmlns:ns2="3e405583-359d-43b4-b273-0eaaf844b1bc" xmlns:ns3="83269685-e9eb-49f0-a3ef-9bfd85dd9bc5" xmlns:ns4="1c27e0e5-4ead-4989-bb4d-9b50f0e1a539" targetNamespace="http://schemas.microsoft.com/office/2006/metadata/properties" ma:root="true" ma:fieldsID="95f5fed54e77f942198e8c4537a18fcb" ns2:_="" ns3:_="" ns4:_="">
    <xsd:import namespace="3e405583-359d-43b4-b273-0eaaf844b1bc"/>
    <xsd:import namespace="83269685-e9eb-49f0-a3ef-9bfd85dd9bc5"/>
    <xsd:import namespace="1c27e0e5-4ead-4989-bb4d-9b50f0e1a539"/>
    <xsd:element name="properties">
      <xsd:complexType>
        <xsd:sequence>
          <xsd:element name="documentManagement">
            <xsd:complexType>
              <xsd:all>
                <xsd:element ref="ns2:OFSSourceUrl" minOccurs="0"/>
                <xsd:element ref="ns3:MediaServiceFastMetadata" minOccurs="0"/>
                <xsd:element ref="ns4:SharedWithUsers" minOccurs="0"/>
                <xsd:element ref="ns4:SharedWithDetails" minOccurs="0"/>
                <xsd:element ref="ns3:MediaServiceMetadata" minOccurs="0"/>
                <xsd:element ref="ns3:MediaServiceDateTaken"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OFSSourceUrl" ma:index="8" nillable="true" ma:displayName="OFSSourceUrl" ma:hidden="true" ma:internalName="OFSSourceUrl"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269685-e9eb-49f0-a3ef-9bfd85dd9bc5" elementFormDefault="qualified">
    <xsd:import namespace="http://schemas.microsoft.com/office/2006/documentManagement/types"/>
    <xsd:import namespace="http://schemas.microsoft.com/office/infopath/2007/PartnerControls"/>
    <xsd:element name="MediaServiceFastMetadata" ma:index="9" nillable="true" ma:displayName="MediaServiceFastMetadata" ma:hidden="true" ma:internalName="MediaServiceFastMetadata" ma:readOnly="tru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27e0e5-4ead-4989-bb4d-9b50f0e1a53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ac42e1f-8393-410e-9ca5-f333132f5efe"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FSSourceUrl xmlns="3e405583-359d-43b4-b273-0eaaf844b1bc" xsi:nil="true"/>
  </documentManagement>
</p:properties>
</file>

<file path=customXml/itemProps1.xml><?xml version="1.0" encoding="utf-8"?>
<ds:datastoreItem xmlns:ds="http://schemas.openxmlformats.org/officeDocument/2006/customXml" ds:itemID="{FF49CDB9-F824-4695-921B-E6AF6C9E0CFB}"/>
</file>

<file path=customXml/itemProps2.xml><?xml version="1.0" encoding="utf-8"?>
<ds:datastoreItem xmlns:ds="http://schemas.openxmlformats.org/officeDocument/2006/customXml" ds:itemID="{B51A7D32-1652-4EDF-B9F9-C628E576542C}"/>
</file>

<file path=customXml/itemProps3.xml><?xml version="1.0" encoding="utf-8"?>
<ds:datastoreItem xmlns:ds="http://schemas.openxmlformats.org/officeDocument/2006/customXml" ds:itemID="{510DF5EC-084A-4BC8-9EF9-E0540D11CFBE}"/>
</file>

<file path=customXml/itemProps4.xml><?xml version="1.0" encoding="utf-8"?>
<ds:datastoreItem xmlns:ds="http://schemas.openxmlformats.org/officeDocument/2006/customXml" ds:itemID="{9B4A35D8-C0E3-4857-9731-A02C9F7A7C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Information</vt:lpstr>
      <vt:lpstr>Courses</vt:lpstr>
      <vt:lpstr>Column 1</vt:lpstr>
      <vt:lpstr>Courses Valid</vt:lpstr>
      <vt:lpstr>CourseList</vt:lpstr>
      <vt:lpstr>1 Full-time</vt:lpstr>
      <vt:lpstr>Table 1 Valid</vt:lpstr>
      <vt:lpstr>2 Sandwich</vt:lpstr>
      <vt:lpstr>Table 2 Valid</vt:lpstr>
      <vt:lpstr>3 Part-time</vt:lpstr>
      <vt:lpstr>Table 3 Valid</vt:lpstr>
      <vt:lpstr>4 Year abroad</vt:lpstr>
      <vt:lpstr>Table 4 Valid</vt:lpstr>
      <vt:lpstr>5 Planning</vt:lpstr>
      <vt:lpstr>Table 5 Valid</vt:lpstr>
      <vt:lpstr>6a Health full-time</vt:lpstr>
      <vt:lpstr>6b Health sandwich</vt:lpstr>
      <vt:lpstr>6c Health part-time</vt:lpstr>
      <vt:lpstr>Table 7a Valid</vt:lpstr>
      <vt:lpstr>Table 7b Valid</vt:lpstr>
      <vt:lpstr>Table 7c Valid</vt:lpstr>
      <vt:lpstr>CourseAims</vt:lpstr>
      <vt:lpstr>CourseInfo</vt:lpstr>
      <vt:lpstr>Courses_Print_Area</vt:lpstr>
      <vt:lpstr>Dummy</vt:lpstr>
      <vt:lpstr>'1 Full-time'!Print_Area</vt:lpstr>
      <vt:lpstr>'2 Sandwich'!Print_Area</vt:lpstr>
      <vt:lpstr>'3 Part-time'!Print_Area</vt:lpstr>
      <vt:lpstr>'4 Year abroad'!Print_Area</vt:lpstr>
      <vt:lpstr>'5 Planning'!Print_Area</vt:lpstr>
      <vt:lpstr>'6a Health full-time'!Print_Area</vt:lpstr>
      <vt:lpstr>'6b Health sandwich'!Print_Area</vt:lpstr>
      <vt:lpstr>'6c Health part-time'!Print_Area</vt:lpstr>
      <vt:lpstr>Courses!Print_Area</vt:lpstr>
      <vt:lpstr>Information!Print_Area</vt:lpstr>
      <vt:lpstr>Table1_Print_Area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2019-10-21T12:18:35Z</dcterms:created>
  <dcterms:modified xsi:type="dcterms:W3CDTF">2019-10-21T12:18:53Z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viewingToolsShownOnce">
    <vt:lpwstr/>
  </property>
  <property fmtid="{D5CDD505-2E9C-101B-9397-08002B2CF9AE}" pid="3" name="_AuthorEmailDisplayName">
    <vt:lpwstr>Anthony RYAN (7297)</vt:lpwstr>
  </property>
  <property fmtid="{D5CDD505-2E9C-101B-9397-08002B2CF9AE}" pid="4" name="ContentTypeId">
    <vt:lpwstr>0x01010072C29EC103AAB34FB173C6CA5BC1E1EE</vt:lpwstr>
  </property>
  <property fmtid="{D5CDD505-2E9C-101B-9397-08002B2CF9AE}" pid="5" name="_EmailSubject">
    <vt:lpwstr>Surveys</vt:lpwstr>
  </property>
  <property fmtid="{D5CDD505-2E9C-101B-9397-08002B2CF9AE}" pid="6" name="_AdHocReviewCycleID">
    <vt:i4>-1408650913</vt:i4>
  </property>
  <property fmtid="{D5CDD505-2E9C-101B-9397-08002B2CF9AE}" pid="7" name="_AuthorEmail">
    <vt:lpwstr>a.ryan@hefce.ac.uk</vt:lpwstr>
  </property>
</Properties>
</file>